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mc:AlternateContent xmlns:mc="http://schemas.openxmlformats.org/markup-compatibility/2006">
    <mc:Choice Requires="x15">
      <x15ac:absPath xmlns:x15ac="http://schemas.microsoft.com/office/spreadsheetml/2010/11/ac" url="C:\Users\David\Dropbox\OneDrive 3\Farrell Advisory\Standard Documents\Buy-Side\Limited DD Report\"/>
    </mc:Choice>
  </mc:AlternateContent>
  <xr:revisionPtr revIDLastSave="0" documentId="13_ncr:1_{8AEB9B29-8AE0-4506-8540-C22082D06A56}" xr6:coauthVersionLast="47" xr6:coauthVersionMax="47" xr10:uidLastSave="{00000000-0000-0000-0000-000000000000}"/>
  <bookViews>
    <workbookView xWindow="-120" yWindow="-120" windowWidth="57840" windowHeight="23520" firstSheet="4" activeTab="4" xr2:uid="{5FE1E39C-5F1A-41C5-BA71-A41A20950A4D}"/>
  </bookViews>
  <sheets>
    <sheet name="FAI-Cover Page" sheetId="34" state="hidden" r:id="rId1"/>
    <sheet name="FAI-Letter" sheetId="35" state="hidden" r:id="rId2"/>
    <sheet name="FAI-Disclaimer" sheetId="36" state="hidden" r:id="rId3"/>
    <sheet name="FAI-Appendix A. Procedures" sheetId="37" state="hidden" r:id="rId4"/>
    <sheet name="Summary QoE" sheetId="38" r:id="rId5"/>
    <sheet name="QoE" sheetId="18" r:id="rId6"/>
    <sheet name="QoE - payroll accrual" sheetId="16" r:id="rId7"/>
    <sheet name="QoE - AP-COGS" sheetId="40" r:id="rId8"/>
    <sheet name="QoE - FY20 YE AJE" sheetId="45" r:id="rId9"/>
    <sheet name="Summary NWC" sheetId="39" r:id="rId10"/>
    <sheet name="NWC" sheetId="19" r:id="rId11"/>
    <sheet name="NWC - payroll accrual" sheetId="17" r:id="rId12"/>
    <sheet name="NWC - manager accrual" sheetId="49" r:id="rId13"/>
    <sheet name="D&amp;DL" sheetId="28" r:id="rId14"/>
    <sheet name="D&amp;DL - PTO" sheetId="33" r:id="rId15"/>
    <sheet name="Cash proof" sheetId="6" r:id="rId16"/>
    <sheet name="Adjusting IS" sheetId="43" r:id="rId17"/>
    <sheet name="IS" sheetId="3" r:id="rId18"/>
    <sheet name="Rev &amp; GP" sheetId="44" r:id="rId19"/>
    <sheet name="Rev by cust" sheetId="46" r:id="rId20"/>
    <sheet name="Ajd. Product COGS" sheetId="41" r:id="rId21"/>
    <sheet name="Payroll rec" sheetId="47" r:id="rId22"/>
    <sheet name="BS" sheetId="4" r:id="rId23"/>
    <sheet name="AR aging summary" sheetId="21" r:id="rId24"/>
    <sheet name="AR aging detail" sheetId="22" r:id="rId25"/>
    <sheet name="Inventory detail" sheetId="27" r:id="rId26"/>
    <sheet name="Monthly Inv Graph" sheetId="51" r:id="rId27"/>
    <sheet name="FA roll" sheetId="52" r:id="rId28"/>
    <sheet name="AP aging summary" sheetId="25" r:id="rId29"/>
    <sheet name="AP aging detail" sheetId="26" r:id="rId30"/>
    <sheet name="Monthly AP Graph" sheetId="50" r:id="rId31"/>
    <sheet name="Equity roll" sheetId="48" r:id="rId32"/>
    <sheet name="Support--&gt;" sheetId="13" r:id="rId33"/>
    <sheet name="GL - FY20 fix JE" sheetId="5" r:id="rId34"/>
    <sheet name="GL - Due from owner" sheetId="7" r:id="rId35"/>
    <sheet name="GL - Sales tax payable" sheetId="8" r:id="rId36"/>
    <sheet name="GL - Revenue" sheetId="11" r:id="rId37"/>
    <sheet name="GL - Payroll" sheetId="10" r:id="rId38"/>
    <sheet name="GL - Manager" sheetId="29" r:id="rId39"/>
    <sheet name="GL - SW" sheetId="12" r:id="rId40"/>
    <sheet name="GL - Contractor" sheetId="30" r:id="rId41"/>
    <sheet name="GL - Inventory" sheetId="23" r:id="rId42"/>
    <sheet name="GL - AP" sheetId="20" r:id="rId43"/>
    <sheet name="Payroll registers" sheetId="15" r:id="rId44"/>
    <sheet name="Tax return rec" sheetId="14" r:id="rId45"/>
    <sheet name="Summary FCF" sheetId="53" r:id="rId46"/>
  </sheets>
  <definedNames>
    <definedName name="_xlnm._FilterDatabase" localSheetId="42" hidden="1">'GL - AP'!$A$1:$S$351</definedName>
    <definedName name="_xlnm._FilterDatabase" localSheetId="40" hidden="1">'GL - Contractor'!$A$1:$S$47</definedName>
    <definedName name="_xlnm._FilterDatabase" localSheetId="34" hidden="1">'GL - Due from owner'!$A$1:$U$82</definedName>
    <definedName name="_xlnm._FilterDatabase" localSheetId="41" hidden="1">'GL - Inventory'!$A$1:$S$1152</definedName>
    <definedName name="_xlnm._FilterDatabase" localSheetId="38" hidden="1">'GL - Manager'!$A$1:$S$176</definedName>
    <definedName name="_xlnm._FilterDatabase" localSheetId="37" hidden="1">'GL - Payroll'!$A$1:$S$481</definedName>
    <definedName name="_xlnm._FilterDatabase" localSheetId="36" hidden="1">'GL - Revenue'!$A$1:$S$10123</definedName>
    <definedName name="_xlnm._FilterDatabase" localSheetId="35" hidden="1">'GL - Sales tax payable'!$A$1:$T$1045</definedName>
    <definedName name="_xlnm._FilterDatabase" localSheetId="39" hidden="1">'GL - SW'!$A$1:$S$235</definedName>
    <definedName name="_xlnm._FilterDatabase" localSheetId="43" hidden="1">'Payroll registers'!$A$1:$AB$486</definedName>
    <definedName name="_xlnm.Print_Area" localSheetId="3">'FAI-Appendix A. Procedures'!$A$1:$C$140</definedName>
    <definedName name="_xlnm.Print_Area" localSheetId="0">'FAI-Cover Page'!$A$1:$P$48</definedName>
    <definedName name="_xlnm.Print_Area" localSheetId="2">'FAI-Disclaimer'!$A$1:$A$12</definedName>
    <definedName name="_xlnm.Print_Titles" localSheetId="3">'FAI-Appendix A. Procedures'!$1:$2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52" i="44" l="1"/>
  <c r="D52" i="44"/>
  <c r="E52" i="44"/>
  <c r="F52" i="44"/>
  <c r="G52" i="44"/>
  <c r="H52" i="44"/>
  <c r="I52" i="44"/>
  <c r="J52" i="44"/>
  <c r="K52" i="44"/>
  <c r="L52" i="44"/>
  <c r="M52" i="44"/>
  <c r="N52" i="44"/>
  <c r="O52" i="44"/>
  <c r="P52" i="44"/>
  <c r="Q52" i="44"/>
  <c r="R52" i="44"/>
  <c r="S52" i="44"/>
  <c r="T52" i="44"/>
  <c r="U52" i="44"/>
  <c r="V52" i="44"/>
  <c r="W52" i="44"/>
  <c r="X52" i="44"/>
  <c r="Y52" i="44"/>
  <c r="Z52" i="44"/>
  <c r="AA52" i="44"/>
  <c r="AB52" i="44"/>
  <c r="AC52" i="44"/>
  <c r="B52" i="44"/>
  <c r="C59" i="44"/>
  <c r="D59" i="44" s="1"/>
  <c r="E59" i="44" s="1"/>
  <c r="F59" i="44" s="1"/>
  <c r="G59" i="44" s="1"/>
  <c r="H59" i="44" s="1"/>
  <c r="I59" i="44" s="1"/>
  <c r="J59" i="44" s="1"/>
  <c r="K59" i="44" s="1"/>
  <c r="L59" i="44" s="1"/>
  <c r="M59" i="44" s="1"/>
  <c r="N59" i="44" s="1"/>
  <c r="O59" i="44" s="1"/>
  <c r="P59" i="44" s="1"/>
  <c r="Q59" i="44" s="1"/>
  <c r="R59" i="44" s="1"/>
  <c r="S59" i="44" s="1"/>
  <c r="T59" i="44" s="1"/>
  <c r="U59" i="44" s="1"/>
  <c r="V59" i="44" s="1"/>
  <c r="W59" i="44" s="1"/>
  <c r="X59" i="44" s="1"/>
  <c r="Y59" i="44" s="1"/>
  <c r="Z59" i="44" s="1"/>
  <c r="AA59" i="44" s="1"/>
  <c r="AB59" i="44" s="1"/>
  <c r="AC59" i="44" s="1"/>
  <c r="AC11" i="44"/>
  <c r="AC65" i="44" s="1"/>
  <c r="AB11" i="44"/>
  <c r="AB65" i="44" s="1"/>
  <c r="AA11" i="44"/>
  <c r="AA65" i="44" s="1"/>
  <c r="Z11" i="44"/>
  <c r="Z65" i="44" s="1"/>
  <c r="Y11" i="44"/>
  <c r="Y65" i="44" s="1"/>
  <c r="X11" i="44"/>
  <c r="X65" i="44" s="1"/>
  <c r="W11" i="44"/>
  <c r="W65" i="44" s="1"/>
  <c r="V11" i="44"/>
  <c r="V65" i="44" s="1"/>
  <c r="U11" i="44"/>
  <c r="U65" i="44" s="1"/>
  <c r="T11" i="44"/>
  <c r="T65" i="44" s="1"/>
  <c r="S11" i="44"/>
  <c r="S65" i="44" s="1"/>
  <c r="R11" i="44"/>
  <c r="R65" i="44" s="1"/>
  <c r="Q11" i="44"/>
  <c r="Q65" i="44" s="1"/>
  <c r="P11" i="44"/>
  <c r="P65" i="44" s="1"/>
  <c r="O11" i="44"/>
  <c r="O65" i="44" s="1"/>
  <c r="N11" i="44"/>
  <c r="N65" i="44" s="1"/>
  <c r="M11" i="44"/>
  <c r="M65" i="44" s="1"/>
  <c r="L11" i="44"/>
  <c r="L65" i="44" s="1"/>
  <c r="K11" i="44"/>
  <c r="K65" i="44" s="1"/>
  <c r="J11" i="44"/>
  <c r="J65" i="44" s="1"/>
  <c r="I11" i="44"/>
  <c r="I65" i="44" s="1"/>
  <c r="H11" i="44"/>
  <c r="H65" i="44" s="1"/>
  <c r="G11" i="44"/>
  <c r="G65" i="44" s="1"/>
  <c r="F11" i="44"/>
  <c r="F65" i="44" s="1"/>
  <c r="E11" i="44"/>
  <c r="E65" i="44" s="1"/>
  <c r="D11" i="44"/>
  <c r="D65" i="44" s="1"/>
  <c r="C11" i="44"/>
  <c r="C65" i="44" s="1"/>
  <c r="B11" i="44"/>
  <c r="B65" i="44" s="1"/>
  <c r="AC10" i="44"/>
  <c r="AC14" i="44" s="1"/>
  <c r="AB10" i="44"/>
  <c r="AB14" i="44" s="1"/>
  <c r="AA10" i="44"/>
  <c r="AA14" i="44" s="1"/>
  <c r="Z10" i="44"/>
  <c r="Z14" i="44" s="1"/>
  <c r="Y10" i="44"/>
  <c r="Y14" i="44" s="1"/>
  <c r="X10" i="44"/>
  <c r="X14" i="44" s="1"/>
  <c r="W10" i="44"/>
  <c r="W14" i="44" s="1"/>
  <c r="V10" i="44"/>
  <c r="V14" i="44" s="1"/>
  <c r="U10" i="44"/>
  <c r="U14" i="44" s="1"/>
  <c r="T10" i="44"/>
  <c r="T14" i="44" s="1"/>
  <c r="S10" i="44"/>
  <c r="S14" i="44" s="1"/>
  <c r="R10" i="44"/>
  <c r="R14" i="44" s="1"/>
  <c r="Q10" i="44"/>
  <c r="Q14" i="44" s="1"/>
  <c r="P10" i="44"/>
  <c r="P14" i="44" s="1"/>
  <c r="O10" i="44"/>
  <c r="O14" i="44" s="1"/>
  <c r="N10" i="44"/>
  <c r="N14" i="44" s="1"/>
  <c r="M10" i="44"/>
  <c r="M14" i="44" s="1"/>
  <c r="L10" i="44"/>
  <c r="L14" i="44" s="1"/>
  <c r="K10" i="44"/>
  <c r="K14" i="44" s="1"/>
  <c r="J10" i="44"/>
  <c r="J14" i="44" s="1"/>
  <c r="I10" i="44"/>
  <c r="I14" i="44" s="1"/>
  <c r="H10" i="44"/>
  <c r="H14" i="44" s="1"/>
  <c r="G10" i="44"/>
  <c r="G14" i="44" s="1"/>
  <c r="F10" i="44"/>
  <c r="F14" i="44" s="1"/>
  <c r="E10" i="44"/>
  <c r="E14" i="44" s="1"/>
  <c r="D10" i="44"/>
  <c r="D14" i="44" s="1"/>
  <c r="C10" i="44"/>
  <c r="C14" i="44" s="1"/>
  <c r="B10" i="44"/>
  <c r="B14" i="44" s="1"/>
  <c r="C5" i="52"/>
  <c r="C6" i="52" s="1"/>
  <c r="G10" i="52"/>
  <c r="B8" i="52"/>
  <c r="B7" i="52"/>
  <c r="C9" i="52"/>
  <c r="D9" i="52"/>
  <c r="G9" i="52"/>
  <c r="H9" i="52"/>
  <c r="H10" i="52" s="1"/>
  <c r="K9" i="52"/>
  <c r="L9" i="52"/>
  <c r="L10" i="52" s="1"/>
  <c r="D6" i="52"/>
  <c r="G6" i="52"/>
  <c r="H6" i="52"/>
  <c r="K6" i="52"/>
  <c r="L6" i="52"/>
  <c r="B5" i="52"/>
  <c r="B4" i="52"/>
  <c r="B6" i="52" s="1"/>
  <c r="K10" i="52" l="1"/>
  <c r="D10" i="52"/>
  <c r="AE52" i="44"/>
  <c r="AF52" i="44"/>
  <c r="AG52" i="44"/>
  <c r="AH52" i="44"/>
  <c r="AH65" i="44"/>
  <c r="AG65" i="44"/>
  <c r="AE65" i="44"/>
  <c r="AF65" i="44"/>
  <c r="AE14" i="44"/>
  <c r="AF14" i="44"/>
  <c r="AH14" i="44"/>
  <c r="AG14" i="44"/>
  <c r="AH11" i="44"/>
  <c r="AG10" i="44"/>
  <c r="AG11" i="44"/>
  <c r="AF10" i="44"/>
  <c r="AH10" i="44"/>
  <c r="AE11" i="44"/>
  <c r="AF11" i="44"/>
  <c r="AE10" i="44"/>
  <c r="C10" i="52"/>
  <c r="B9" i="52"/>
  <c r="B10" i="52" s="1"/>
  <c r="B135" i="46" l="1"/>
  <c r="C135" i="46"/>
  <c r="D135" i="46"/>
  <c r="E135" i="46"/>
  <c r="F135" i="46"/>
  <c r="G135" i="46"/>
  <c r="H135" i="46"/>
  <c r="I135" i="46"/>
  <c r="J135" i="46"/>
  <c r="K135" i="46"/>
  <c r="L135" i="46"/>
  <c r="M135" i="46"/>
  <c r="N135" i="46"/>
  <c r="O135" i="46"/>
  <c r="P135" i="46"/>
  <c r="Q135" i="46"/>
  <c r="R135" i="46"/>
  <c r="S135" i="46"/>
  <c r="T135" i="46"/>
  <c r="U135" i="46"/>
  <c r="V135" i="46"/>
  <c r="W135" i="46"/>
  <c r="X135" i="46"/>
  <c r="Y135" i="46"/>
  <c r="Z135" i="46"/>
  <c r="AA135" i="46"/>
  <c r="AB135" i="46"/>
  <c r="AC135" i="46"/>
  <c r="C134" i="46"/>
  <c r="D134" i="46"/>
  <c r="E134" i="46"/>
  <c r="F134" i="46"/>
  <c r="G134" i="46"/>
  <c r="H134" i="46"/>
  <c r="I134" i="46"/>
  <c r="J134" i="46"/>
  <c r="K134" i="46"/>
  <c r="L134" i="46"/>
  <c r="M134" i="46"/>
  <c r="N134" i="46"/>
  <c r="O134" i="46"/>
  <c r="P134" i="46"/>
  <c r="Q134" i="46"/>
  <c r="R134" i="46"/>
  <c r="S134" i="46"/>
  <c r="T134" i="46"/>
  <c r="U134" i="46"/>
  <c r="V134" i="46"/>
  <c r="W134" i="46"/>
  <c r="X134" i="46"/>
  <c r="Y134" i="46"/>
  <c r="Z134" i="46"/>
  <c r="AA134" i="46"/>
  <c r="AB134" i="46"/>
  <c r="AC134" i="46"/>
  <c r="B134" i="46"/>
  <c r="C2" i="51"/>
  <c r="D2" i="51"/>
  <c r="E2" i="51"/>
  <c r="F2" i="51"/>
  <c r="G2" i="51"/>
  <c r="H2" i="51"/>
  <c r="I2" i="51"/>
  <c r="J2" i="51"/>
  <c r="K2" i="51"/>
  <c r="L2" i="51"/>
  <c r="M2" i="51"/>
  <c r="N2" i="51"/>
  <c r="O2" i="51"/>
  <c r="P2" i="51"/>
  <c r="Q2" i="51"/>
  <c r="R2" i="51"/>
  <c r="S2" i="51"/>
  <c r="T2" i="51"/>
  <c r="U2" i="51"/>
  <c r="V2" i="51"/>
  <c r="W2" i="51"/>
  <c r="X2" i="51"/>
  <c r="Y2" i="51"/>
  <c r="Z2" i="51"/>
  <c r="AA2" i="51"/>
  <c r="AB2" i="51"/>
  <c r="AC2" i="51"/>
  <c r="B2" i="51"/>
  <c r="C1" i="51"/>
  <c r="D1" i="51" s="1"/>
  <c r="E1" i="51" s="1"/>
  <c r="F1" i="51" s="1"/>
  <c r="G1" i="51" s="1"/>
  <c r="H1" i="51" s="1"/>
  <c r="I1" i="51" s="1"/>
  <c r="J1" i="51" s="1"/>
  <c r="K1" i="51" s="1"/>
  <c r="L1" i="51" s="1"/>
  <c r="M1" i="51" s="1"/>
  <c r="N1" i="51" s="1"/>
  <c r="O1" i="51" s="1"/>
  <c r="P1" i="51" s="1"/>
  <c r="Q1" i="51" s="1"/>
  <c r="R1" i="51" s="1"/>
  <c r="S1" i="51" s="1"/>
  <c r="T1" i="51" s="1"/>
  <c r="U1" i="51" s="1"/>
  <c r="V1" i="51" s="1"/>
  <c r="W1" i="51" s="1"/>
  <c r="X1" i="51" s="1"/>
  <c r="Y1" i="51" s="1"/>
  <c r="Z1" i="51" s="1"/>
  <c r="AA1" i="51" s="1"/>
  <c r="AB1" i="51" s="1"/>
  <c r="AC1" i="51" s="1"/>
  <c r="C2" i="50"/>
  <c r="D2" i="50"/>
  <c r="E2" i="50"/>
  <c r="F2" i="50"/>
  <c r="G2" i="50"/>
  <c r="H2" i="50"/>
  <c r="I2" i="50"/>
  <c r="J2" i="50"/>
  <c r="K2" i="50"/>
  <c r="L2" i="50"/>
  <c r="M2" i="50"/>
  <c r="N2" i="50"/>
  <c r="O2" i="50"/>
  <c r="P2" i="50"/>
  <c r="Q2" i="50"/>
  <c r="R2" i="50"/>
  <c r="S2" i="50"/>
  <c r="T2" i="50"/>
  <c r="U2" i="50"/>
  <c r="V2" i="50"/>
  <c r="W2" i="50"/>
  <c r="X2" i="50"/>
  <c r="Y2" i="50"/>
  <c r="Z2" i="50"/>
  <c r="AA2" i="50"/>
  <c r="AB2" i="50"/>
  <c r="AC2" i="50"/>
  <c r="B2" i="50"/>
  <c r="C1" i="50"/>
  <c r="D1" i="50" s="1"/>
  <c r="E1" i="50" s="1"/>
  <c r="F1" i="50" s="1"/>
  <c r="G1" i="50" s="1"/>
  <c r="H1" i="50" s="1"/>
  <c r="I1" i="50" s="1"/>
  <c r="J1" i="50" s="1"/>
  <c r="K1" i="50" s="1"/>
  <c r="L1" i="50" s="1"/>
  <c r="M1" i="50" s="1"/>
  <c r="N1" i="50" s="1"/>
  <c r="O1" i="50" s="1"/>
  <c r="P1" i="50" s="1"/>
  <c r="Q1" i="50" s="1"/>
  <c r="R1" i="50" s="1"/>
  <c r="S1" i="50" s="1"/>
  <c r="T1" i="50" s="1"/>
  <c r="U1" i="50" s="1"/>
  <c r="V1" i="50" s="1"/>
  <c r="W1" i="50" s="1"/>
  <c r="X1" i="50" s="1"/>
  <c r="Y1" i="50" s="1"/>
  <c r="Z1" i="50" s="1"/>
  <c r="AA1" i="50" s="1"/>
  <c r="AB1" i="50" s="1"/>
  <c r="AC1" i="50" s="1"/>
  <c r="C3" i="49"/>
  <c r="D3" i="49" s="1"/>
  <c r="E3" i="49" s="1"/>
  <c r="F3" i="49" s="1"/>
  <c r="G3" i="49" s="1"/>
  <c r="H3" i="49" s="1"/>
  <c r="I3" i="49" s="1"/>
  <c r="J3" i="49" s="1"/>
  <c r="K3" i="49" s="1"/>
  <c r="L3" i="49" s="1"/>
  <c r="M3" i="49" s="1"/>
  <c r="N3" i="49" s="1"/>
  <c r="O3" i="49" s="1"/>
  <c r="P3" i="49" s="1"/>
  <c r="Q3" i="49" s="1"/>
  <c r="R3" i="49" s="1"/>
  <c r="S3" i="49" s="1"/>
  <c r="T3" i="49" s="1"/>
  <c r="U3" i="49" s="1"/>
  <c r="V3" i="49" s="1"/>
  <c r="W3" i="49" s="1"/>
  <c r="X3" i="49" s="1"/>
  <c r="Y3" i="49" s="1"/>
  <c r="Z3" i="49" s="1"/>
  <c r="AA3" i="49" s="1"/>
  <c r="AB3" i="49" s="1"/>
  <c r="AC3" i="49" s="1"/>
  <c r="AF135" i="46" l="1"/>
  <c r="AH135" i="46"/>
  <c r="AG135" i="46"/>
  <c r="AE135" i="46"/>
  <c r="AE134" i="46"/>
  <c r="AF134" i="46"/>
  <c r="AG134" i="46"/>
  <c r="AH134" i="46"/>
  <c r="D14" i="45"/>
  <c r="E14" i="45" s="1"/>
  <c r="B15" i="48"/>
  <c r="C22" i="45"/>
  <c r="D21" i="45"/>
  <c r="E21" i="45" s="1"/>
  <c r="C21" i="45"/>
  <c r="D20" i="45"/>
  <c r="C19" i="45"/>
  <c r="E13" i="45"/>
  <c r="E12" i="45"/>
  <c r="E11" i="45"/>
  <c r="E10" i="45"/>
  <c r="E9" i="45"/>
  <c r="E7" i="45"/>
  <c r="E5" i="45"/>
  <c r="E4" i="45"/>
  <c r="D22" i="45" l="1"/>
  <c r="E22" i="45" s="1"/>
  <c r="B7" i="48" s="1"/>
  <c r="E10" i="47" l="1"/>
  <c r="F10" i="47"/>
  <c r="E5" i="47"/>
  <c r="F5" i="47"/>
  <c r="E27" i="47"/>
  <c r="F27" i="47"/>
  <c r="E24" i="47"/>
  <c r="F24" i="47"/>
  <c r="E22" i="47"/>
  <c r="F22" i="47"/>
  <c r="E11" i="47"/>
  <c r="F11" i="47"/>
  <c r="E13" i="47"/>
  <c r="F13" i="47"/>
  <c r="E15" i="47"/>
  <c r="F15" i="47"/>
  <c r="E9" i="47"/>
  <c r="F9" i="47"/>
  <c r="E28" i="47"/>
  <c r="F28" i="47"/>
  <c r="E26" i="47"/>
  <c r="F26" i="47"/>
  <c r="E6" i="47"/>
  <c r="F6" i="47"/>
  <c r="E20" i="47"/>
  <c r="F20" i="47"/>
  <c r="E7" i="47"/>
  <c r="F7" i="47"/>
  <c r="E31" i="47"/>
  <c r="F31" i="47"/>
  <c r="E14" i="47"/>
  <c r="F14" i="47"/>
  <c r="E29" i="47"/>
  <c r="F29" i="47"/>
  <c r="E19" i="47"/>
  <c r="F19" i="47"/>
  <c r="E30" i="47"/>
  <c r="F30" i="47"/>
  <c r="E18" i="47"/>
  <c r="F18" i="47"/>
  <c r="E17" i="47"/>
  <c r="F17" i="47"/>
  <c r="E23" i="47"/>
  <c r="F23" i="47"/>
  <c r="E21" i="47"/>
  <c r="F21" i="47"/>
  <c r="E12" i="47"/>
  <c r="F12" i="47"/>
  <c r="E16" i="47"/>
  <c r="F16" i="47"/>
  <c r="E25" i="47"/>
  <c r="F25" i="47"/>
  <c r="F8" i="47"/>
  <c r="E8" i="47"/>
  <c r="K10" i="47"/>
  <c r="L10" i="47"/>
  <c r="K5" i="47"/>
  <c r="L5" i="47"/>
  <c r="K27" i="47"/>
  <c r="L27" i="47"/>
  <c r="K24" i="47"/>
  <c r="L24" i="47"/>
  <c r="K22" i="47"/>
  <c r="L22" i="47"/>
  <c r="K11" i="47"/>
  <c r="L11" i="47"/>
  <c r="K13" i="47"/>
  <c r="L13" i="47"/>
  <c r="K15" i="47"/>
  <c r="L15" i="47"/>
  <c r="K9" i="47"/>
  <c r="L9" i="47"/>
  <c r="K28" i="47"/>
  <c r="L28" i="47"/>
  <c r="K26" i="47"/>
  <c r="L26" i="47"/>
  <c r="K6" i="47"/>
  <c r="L6" i="47"/>
  <c r="K20" i="47"/>
  <c r="L20" i="47"/>
  <c r="K7" i="47"/>
  <c r="L7" i="47"/>
  <c r="K31" i="47"/>
  <c r="L31" i="47"/>
  <c r="K14" i="47"/>
  <c r="L14" i="47"/>
  <c r="K29" i="47"/>
  <c r="L29" i="47"/>
  <c r="K19" i="47"/>
  <c r="L19" i="47"/>
  <c r="K30" i="47"/>
  <c r="L30" i="47"/>
  <c r="K18" i="47"/>
  <c r="L18" i="47"/>
  <c r="K17" i="47"/>
  <c r="L17" i="47"/>
  <c r="K23" i="47"/>
  <c r="L23" i="47"/>
  <c r="K21" i="47"/>
  <c r="L21" i="47"/>
  <c r="K12" i="47"/>
  <c r="L12" i="47"/>
  <c r="K16" i="47"/>
  <c r="L16" i="47"/>
  <c r="K25" i="47"/>
  <c r="L25" i="47"/>
  <c r="L8" i="47"/>
  <c r="K8" i="47"/>
  <c r="B79" i="22" l="1"/>
  <c r="C78" i="22"/>
  <c r="C79" i="22" s="1"/>
  <c r="D78" i="22"/>
  <c r="D79" i="22" s="1"/>
  <c r="E78" i="22"/>
  <c r="E79" i="22" s="1"/>
  <c r="F78" i="22"/>
  <c r="F79" i="22" s="1"/>
  <c r="B78" i="22"/>
  <c r="C3" i="46"/>
  <c r="D3" i="46" s="1"/>
  <c r="E3" i="46" s="1"/>
  <c r="F3" i="46" s="1"/>
  <c r="G3" i="46" s="1"/>
  <c r="H3" i="46" s="1"/>
  <c r="I3" i="46" s="1"/>
  <c r="J3" i="46" s="1"/>
  <c r="K3" i="46" s="1"/>
  <c r="L3" i="46" s="1"/>
  <c r="M3" i="46" s="1"/>
  <c r="N3" i="46" s="1"/>
  <c r="O3" i="46" s="1"/>
  <c r="P3" i="46" s="1"/>
  <c r="Q3" i="46" s="1"/>
  <c r="R3" i="46" s="1"/>
  <c r="S3" i="46" s="1"/>
  <c r="T3" i="46" s="1"/>
  <c r="U3" i="46" s="1"/>
  <c r="V3" i="46" s="1"/>
  <c r="W3" i="46" s="1"/>
  <c r="X3" i="46" s="1"/>
  <c r="Y3" i="46" s="1"/>
  <c r="Z3" i="46" s="1"/>
  <c r="AA3" i="46" s="1"/>
  <c r="AB3" i="46" s="1"/>
  <c r="AC3" i="46" s="1"/>
  <c r="D15" i="45"/>
  <c r="D6" i="45"/>
  <c r="C8" i="45"/>
  <c r="C15" i="45" s="1"/>
  <c r="AI27" i="18"/>
  <c r="AH27" i="18"/>
  <c r="AG27" i="18"/>
  <c r="C50" i="44"/>
  <c r="D50" i="44"/>
  <c r="E50" i="44"/>
  <c r="F50" i="44"/>
  <c r="G50" i="44"/>
  <c r="H50" i="44"/>
  <c r="I50" i="44"/>
  <c r="J50" i="44"/>
  <c r="K50" i="44"/>
  <c r="L50" i="44"/>
  <c r="M50" i="44"/>
  <c r="N50" i="44"/>
  <c r="O50" i="44"/>
  <c r="P50" i="44"/>
  <c r="Q50" i="44"/>
  <c r="R50" i="44"/>
  <c r="S50" i="44"/>
  <c r="T50" i="44"/>
  <c r="U50" i="44"/>
  <c r="V50" i="44"/>
  <c r="W50" i="44"/>
  <c r="X50" i="44"/>
  <c r="Y50" i="44"/>
  <c r="Z50" i="44"/>
  <c r="AA50" i="44"/>
  <c r="AB50" i="44"/>
  <c r="AC50" i="44"/>
  <c r="B50" i="44"/>
  <c r="B19" i="44"/>
  <c r="C19" i="44"/>
  <c r="D19" i="44"/>
  <c r="E19" i="44"/>
  <c r="F19" i="44"/>
  <c r="G19" i="44"/>
  <c r="H19" i="44"/>
  <c r="I19" i="44"/>
  <c r="J19" i="44"/>
  <c r="K19" i="44"/>
  <c r="L19" i="44"/>
  <c r="M19" i="44"/>
  <c r="N19" i="44"/>
  <c r="O19" i="44"/>
  <c r="P19" i="44"/>
  <c r="Q19" i="44"/>
  <c r="R19" i="44"/>
  <c r="S19" i="44"/>
  <c r="T19" i="44"/>
  <c r="U19" i="44"/>
  <c r="V19" i="44"/>
  <c r="W19" i="44"/>
  <c r="X19" i="44"/>
  <c r="Y19" i="44"/>
  <c r="Z19" i="44"/>
  <c r="AA19" i="44"/>
  <c r="AB19" i="44"/>
  <c r="AC19" i="44"/>
  <c r="B20" i="44"/>
  <c r="C20" i="44"/>
  <c r="D20" i="44"/>
  <c r="E20" i="44"/>
  <c r="F20" i="44"/>
  <c r="G20" i="44"/>
  <c r="H20" i="44"/>
  <c r="I20" i="44"/>
  <c r="J20" i="44"/>
  <c r="K20" i="44"/>
  <c r="L20" i="44"/>
  <c r="M20" i="44"/>
  <c r="N20" i="44"/>
  <c r="O20" i="44"/>
  <c r="P20" i="44"/>
  <c r="Q20" i="44"/>
  <c r="R20" i="44"/>
  <c r="S20" i="44"/>
  <c r="T20" i="44"/>
  <c r="U20" i="44"/>
  <c r="V20" i="44"/>
  <c r="W20" i="44"/>
  <c r="X20" i="44"/>
  <c r="Y20" i="44"/>
  <c r="Z20" i="44"/>
  <c r="AA20" i="44"/>
  <c r="AB20" i="44"/>
  <c r="AC20" i="44"/>
  <c r="B21" i="44"/>
  <c r="C21" i="44"/>
  <c r="D21" i="44"/>
  <c r="E21" i="44"/>
  <c r="F21" i="44"/>
  <c r="G21" i="44"/>
  <c r="H21" i="44"/>
  <c r="I21" i="44"/>
  <c r="J21" i="44"/>
  <c r="K21" i="44"/>
  <c r="L21" i="44"/>
  <c r="M21" i="44"/>
  <c r="N21" i="44"/>
  <c r="O21" i="44"/>
  <c r="P21" i="44"/>
  <c r="Q21" i="44"/>
  <c r="R21" i="44"/>
  <c r="S21" i="44"/>
  <c r="T21" i="44"/>
  <c r="U21" i="44"/>
  <c r="V21" i="44"/>
  <c r="W21" i="44"/>
  <c r="X21" i="44"/>
  <c r="Y21" i="44"/>
  <c r="Z21" i="44"/>
  <c r="AA21" i="44"/>
  <c r="AB21" i="44"/>
  <c r="AC21" i="44"/>
  <c r="B22" i="44"/>
  <c r="C22" i="44"/>
  <c r="D22" i="44"/>
  <c r="E22" i="44"/>
  <c r="F22" i="44"/>
  <c r="G22" i="44"/>
  <c r="H22" i="44"/>
  <c r="I22" i="44"/>
  <c r="J22" i="44"/>
  <c r="K22" i="44"/>
  <c r="L22" i="44"/>
  <c r="M22" i="44"/>
  <c r="N22" i="44"/>
  <c r="O22" i="44"/>
  <c r="P22" i="44"/>
  <c r="Q22" i="44"/>
  <c r="R22" i="44"/>
  <c r="S22" i="44"/>
  <c r="T22" i="44"/>
  <c r="U22" i="44"/>
  <c r="V22" i="44"/>
  <c r="W22" i="44"/>
  <c r="X22" i="44"/>
  <c r="Y22" i="44"/>
  <c r="Z22" i="44"/>
  <c r="AA22" i="44"/>
  <c r="AB22" i="44"/>
  <c r="AC22" i="44"/>
  <c r="B23" i="44"/>
  <c r="C23" i="44"/>
  <c r="D23" i="44"/>
  <c r="E23" i="44"/>
  <c r="F23" i="44"/>
  <c r="G23" i="44"/>
  <c r="H23" i="44"/>
  <c r="I23" i="44"/>
  <c r="J23" i="44"/>
  <c r="K23" i="44"/>
  <c r="L23" i="44"/>
  <c r="M23" i="44"/>
  <c r="N23" i="44"/>
  <c r="O23" i="44"/>
  <c r="P23" i="44"/>
  <c r="Q23" i="44"/>
  <c r="R23" i="44"/>
  <c r="S23" i="44"/>
  <c r="T23" i="44"/>
  <c r="U23" i="44"/>
  <c r="V23" i="44"/>
  <c r="W23" i="44"/>
  <c r="X23" i="44"/>
  <c r="Y23" i="44"/>
  <c r="Z23" i="44"/>
  <c r="AA23" i="44"/>
  <c r="AB23" i="44"/>
  <c r="AC23" i="44"/>
  <c r="B24" i="44"/>
  <c r="C24" i="44"/>
  <c r="D24" i="44"/>
  <c r="E24" i="44"/>
  <c r="F24" i="44"/>
  <c r="G24" i="44"/>
  <c r="H24" i="44"/>
  <c r="I24" i="44"/>
  <c r="J24" i="44"/>
  <c r="K24" i="44"/>
  <c r="L24" i="44"/>
  <c r="M24" i="44"/>
  <c r="N24" i="44"/>
  <c r="O24" i="44"/>
  <c r="P24" i="44"/>
  <c r="Q24" i="44"/>
  <c r="R24" i="44"/>
  <c r="S24" i="44"/>
  <c r="T24" i="44"/>
  <c r="U24" i="44"/>
  <c r="V24" i="44"/>
  <c r="W24" i="44"/>
  <c r="X24" i="44"/>
  <c r="Y24" i="44"/>
  <c r="Z24" i="44"/>
  <c r="AA24" i="44"/>
  <c r="AB24" i="44"/>
  <c r="AC24" i="44"/>
  <c r="B25" i="44"/>
  <c r="C25" i="44"/>
  <c r="D25" i="44"/>
  <c r="E25" i="44"/>
  <c r="F25" i="44"/>
  <c r="G25" i="44"/>
  <c r="H25" i="44"/>
  <c r="I25" i="44"/>
  <c r="J25" i="44"/>
  <c r="K25" i="44"/>
  <c r="L25" i="44"/>
  <c r="M25" i="44"/>
  <c r="N25" i="44"/>
  <c r="O25" i="44"/>
  <c r="P25" i="44"/>
  <c r="Q25" i="44"/>
  <c r="R25" i="44"/>
  <c r="S25" i="44"/>
  <c r="T25" i="44"/>
  <c r="U25" i="44"/>
  <c r="V25" i="44"/>
  <c r="W25" i="44"/>
  <c r="X25" i="44"/>
  <c r="Y25" i="44"/>
  <c r="Z25" i="44"/>
  <c r="AA25" i="44"/>
  <c r="AB25" i="44"/>
  <c r="AC25" i="44"/>
  <c r="B26" i="44"/>
  <c r="C26" i="44"/>
  <c r="D26" i="44"/>
  <c r="E26" i="44"/>
  <c r="F26" i="44"/>
  <c r="G26" i="44"/>
  <c r="H26" i="44"/>
  <c r="I26" i="44"/>
  <c r="J26" i="44"/>
  <c r="K26" i="44"/>
  <c r="L26" i="44"/>
  <c r="M26" i="44"/>
  <c r="N26" i="44"/>
  <c r="O26" i="44"/>
  <c r="P26" i="44"/>
  <c r="Q26" i="44"/>
  <c r="R26" i="44"/>
  <c r="S26" i="44"/>
  <c r="T26" i="44"/>
  <c r="U26" i="44"/>
  <c r="V26" i="44"/>
  <c r="W26" i="44"/>
  <c r="X26" i="44"/>
  <c r="Y26" i="44"/>
  <c r="Z26" i="44"/>
  <c r="AA26" i="44"/>
  <c r="AB26" i="44"/>
  <c r="AC26" i="44"/>
  <c r="B27" i="44"/>
  <c r="C27" i="44"/>
  <c r="D27" i="44"/>
  <c r="E27" i="44"/>
  <c r="F27" i="44"/>
  <c r="G27" i="44"/>
  <c r="H27" i="44"/>
  <c r="I27" i="44"/>
  <c r="J27" i="44"/>
  <c r="K27" i="44"/>
  <c r="L27" i="44"/>
  <c r="M27" i="44"/>
  <c r="N27" i="44"/>
  <c r="O27" i="44"/>
  <c r="P27" i="44"/>
  <c r="Q27" i="44"/>
  <c r="R27" i="44"/>
  <c r="S27" i="44"/>
  <c r="T27" i="44"/>
  <c r="U27" i="44"/>
  <c r="V27" i="44"/>
  <c r="W27" i="44"/>
  <c r="X27" i="44"/>
  <c r="Y27" i="44"/>
  <c r="Z27" i="44"/>
  <c r="AA27" i="44"/>
  <c r="AB27" i="44"/>
  <c r="AC27" i="44"/>
  <c r="C18" i="44"/>
  <c r="D18" i="44"/>
  <c r="E18" i="44"/>
  <c r="F18" i="44"/>
  <c r="G18" i="44"/>
  <c r="H18" i="44"/>
  <c r="I18" i="44"/>
  <c r="J18" i="44"/>
  <c r="K18" i="44"/>
  <c r="L18" i="44"/>
  <c r="M18" i="44"/>
  <c r="N18" i="44"/>
  <c r="O18" i="44"/>
  <c r="P18" i="44"/>
  <c r="Q18" i="44"/>
  <c r="R18" i="44"/>
  <c r="S18" i="44"/>
  <c r="T18" i="44"/>
  <c r="U18" i="44"/>
  <c r="V18" i="44"/>
  <c r="W18" i="44"/>
  <c r="X18" i="44"/>
  <c r="Y18" i="44"/>
  <c r="Z18" i="44"/>
  <c r="AA18" i="44"/>
  <c r="AB18" i="44"/>
  <c r="AC18" i="44"/>
  <c r="B18" i="44"/>
  <c r="C2" i="44"/>
  <c r="D2" i="44" s="1"/>
  <c r="E2" i="44" s="1"/>
  <c r="F2" i="44" s="1"/>
  <c r="G2" i="44" s="1"/>
  <c r="H2" i="44" s="1"/>
  <c r="I2" i="44" s="1"/>
  <c r="J2" i="44" s="1"/>
  <c r="K2" i="44" s="1"/>
  <c r="L2" i="44" s="1"/>
  <c r="M2" i="44" s="1"/>
  <c r="N2" i="44" s="1"/>
  <c r="O2" i="44" s="1"/>
  <c r="P2" i="44" s="1"/>
  <c r="Q2" i="44" s="1"/>
  <c r="R2" i="44" s="1"/>
  <c r="S2" i="44" s="1"/>
  <c r="T2" i="44" s="1"/>
  <c r="U2" i="44" s="1"/>
  <c r="V2" i="44" s="1"/>
  <c r="W2" i="44" s="1"/>
  <c r="X2" i="44" s="1"/>
  <c r="Y2" i="44" s="1"/>
  <c r="Z2" i="44" s="1"/>
  <c r="AA2" i="44" s="1"/>
  <c r="AB2" i="44" s="1"/>
  <c r="AC2" i="44" s="1"/>
  <c r="AE25" i="44" l="1"/>
  <c r="AE22" i="44"/>
  <c r="C20" i="45"/>
  <c r="E8" i="45"/>
  <c r="D19" i="45"/>
  <c r="E6" i="45"/>
  <c r="AG50" i="44"/>
  <c r="W28" i="44"/>
  <c r="J28" i="44"/>
  <c r="AE50" i="44"/>
  <c r="AF50" i="44"/>
  <c r="AH50" i="44"/>
  <c r="AG18" i="44"/>
  <c r="L28" i="44"/>
  <c r="V28" i="44"/>
  <c r="E15" i="45"/>
  <c r="K28" i="44"/>
  <c r="AH26" i="44"/>
  <c r="AH23" i="44"/>
  <c r="AH20" i="44"/>
  <c r="AG26" i="44"/>
  <c r="AG23" i="44"/>
  <c r="AG20" i="44"/>
  <c r="AH21" i="44"/>
  <c r="AF19" i="44"/>
  <c r="AE19" i="44"/>
  <c r="S28" i="44"/>
  <c r="G28" i="44"/>
  <c r="AF26" i="44"/>
  <c r="AE26" i="44"/>
  <c r="AH25" i="44"/>
  <c r="AF23" i="44"/>
  <c r="AE23" i="44"/>
  <c r="AH22" i="44"/>
  <c r="AF20" i="44"/>
  <c r="AE20" i="44"/>
  <c r="AH19" i="44"/>
  <c r="AC28" i="44"/>
  <c r="Q28" i="44"/>
  <c r="E28" i="44"/>
  <c r="R28" i="44"/>
  <c r="AG19" i="44"/>
  <c r="AB28" i="44"/>
  <c r="P28" i="44"/>
  <c r="D28" i="44"/>
  <c r="F28" i="44"/>
  <c r="AA28" i="44"/>
  <c r="O28" i="44"/>
  <c r="C28" i="44"/>
  <c r="AH27" i="44"/>
  <c r="AF25" i="44"/>
  <c r="AH24" i="44"/>
  <c r="AF22" i="44"/>
  <c r="B28" i="44"/>
  <c r="AG25" i="44"/>
  <c r="Z28" i="44"/>
  <c r="AF18" i="44"/>
  <c r="AG27" i="44"/>
  <c r="AE27" i="44"/>
  <c r="AG24" i="44"/>
  <c r="AE24" i="44"/>
  <c r="AG21" i="44"/>
  <c r="AE21" i="44"/>
  <c r="U28" i="44"/>
  <c r="I28" i="44"/>
  <c r="AE18" i="44"/>
  <c r="AG22" i="44"/>
  <c r="Y28" i="44"/>
  <c r="M28" i="44"/>
  <c r="AF27" i="44"/>
  <c r="AF24" i="44"/>
  <c r="AF21" i="44"/>
  <c r="T28" i="44"/>
  <c r="H28" i="44"/>
  <c r="AH18" i="44"/>
  <c r="N28" i="44"/>
  <c r="X28" i="44"/>
  <c r="S486" i="15"/>
  <c r="S485" i="15"/>
  <c r="S484" i="15"/>
  <c r="S483" i="15"/>
  <c r="S482" i="15"/>
  <c r="S481" i="15"/>
  <c r="S480" i="15"/>
  <c r="S479" i="15"/>
  <c r="S478" i="15"/>
  <c r="S477" i="15"/>
  <c r="S476" i="15"/>
  <c r="S475" i="15"/>
  <c r="S474" i="15"/>
  <c r="S473" i="15"/>
  <c r="S472" i="15"/>
  <c r="S471" i="15"/>
  <c r="S470" i="15"/>
  <c r="S469" i="15"/>
  <c r="S468" i="15"/>
  <c r="S467" i="15"/>
  <c r="S466" i="15"/>
  <c r="S465" i="15"/>
  <c r="S464" i="15"/>
  <c r="S463" i="15"/>
  <c r="S462" i="15"/>
  <c r="S461" i="15"/>
  <c r="S460" i="15"/>
  <c r="S459" i="15"/>
  <c r="S458" i="15"/>
  <c r="S457" i="15"/>
  <c r="S456" i="15"/>
  <c r="S455" i="15"/>
  <c r="S454" i="15"/>
  <c r="S453" i="15"/>
  <c r="S452" i="15"/>
  <c r="S451" i="15"/>
  <c r="S450" i="15"/>
  <c r="S449" i="15"/>
  <c r="S448" i="15"/>
  <c r="S447" i="15"/>
  <c r="S446" i="15"/>
  <c r="S445" i="15"/>
  <c r="S444" i="15"/>
  <c r="S443" i="15"/>
  <c r="S442" i="15"/>
  <c r="S441" i="15"/>
  <c r="S440" i="15"/>
  <c r="S439" i="15"/>
  <c r="S438" i="15"/>
  <c r="S437" i="15"/>
  <c r="S436" i="15"/>
  <c r="S435" i="15"/>
  <c r="S434" i="15"/>
  <c r="S433" i="15"/>
  <c r="S432" i="15"/>
  <c r="S431" i="15"/>
  <c r="S430" i="15"/>
  <c r="S429" i="15"/>
  <c r="S428" i="15"/>
  <c r="S427" i="15"/>
  <c r="S426" i="15"/>
  <c r="S425" i="15"/>
  <c r="S424" i="15"/>
  <c r="S423" i="15"/>
  <c r="S422" i="15"/>
  <c r="S421" i="15"/>
  <c r="S420" i="15"/>
  <c r="S419" i="15"/>
  <c r="S418" i="15"/>
  <c r="S417" i="15"/>
  <c r="S416" i="15"/>
  <c r="S415" i="15"/>
  <c r="S414" i="15"/>
  <c r="S413" i="15"/>
  <c r="S412" i="15"/>
  <c r="S411" i="15"/>
  <c r="S410" i="15"/>
  <c r="S409" i="15"/>
  <c r="S408" i="15"/>
  <c r="S407" i="15"/>
  <c r="S406" i="15"/>
  <c r="S405" i="15"/>
  <c r="S404" i="15"/>
  <c r="S403" i="15"/>
  <c r="S402" i="15"/>
  <c r="S401" i="15"/>
  <c r="S400" i="15"/>
  <c r="S399" i="15"/>
  <c r="S398" i="15"/>
  <c r="S397" i="15"/>
  <c r="S396" i="15"/>
  <c r="S395" i="15"/>
  <c r="S394" i="15"/>
  <c r="S393" i="15"/>
  <c r="S392" i="15"/>
  <c r="S391" i="15"/>
  <c r="S390" i="15"/>
  <c r="S389" i="15"/>
  <c r="S388" i="15"/>
  <c r="S387" i="15"/>
  <c r="S386" i="15"/>
  <c r="S385" i="15"/>
  <c r="S383" i="15"/>
  <c r="S382" i="15"/>
  <c r="S381" i="15"/>
  <c r="S380" i="15"/>
  <c r="S379" i="15"/>
  <c r="S378" i="15"/>
  <c r="S377" i="15"/>
  <c r="S376" i="15"/>
  <c r="S375" i="15"/>
  <c r="S374" i="15"/>
  <c r="S373" i="15"/>
  <c r="S372" i="15"/>
  <c r="S371" i="15"/>
  <c r="S370" i="15"/>
  <c r="S369" i="15"/>
  <c r="S368" i="15"/>
  <c r="S367" i="15"/>
  <c r="S366" i="15"/>
  <c r="S365" i="15"/>
  <c r="S364" i="15"/>
  <c r="S363" i="15"/>
  <c r="S362" i="15"/>
  <c r="S361" i="15"/>
  <c r="S360" i="15"/>
  <c r="S359" i="15"/>
  <c r="S358" i="15"/>
  <c r="S357" i="15"/>
  <c r="S356" i="15"/>
  <c r="S355" i="15"/>
  <c r="S354" i="15"/>
  <c r="S353" i="15"/>
  <c r="S352" i="15"/>
  <c r="S351" i="15"/>
  <c r="S350" i="15"/>
  <c r="S349" i="15"/>
  <c r="S348" i="15"/>
  <c r="S347" i="15"/>
  <c r="S346" i="15"/>
  <c r="S345" i="15"/>
  <c r="S344" i="15"/>
  <c r="S343" i="15"/>
  <c r="S342" i="15"/>
  <c r="S341" i="15"/>
  <c r="S340" i="15"/>
  <c r="S339" i="15"/>
  <c r="S338" i="15"/>
  <c r="S337" i="15"/>
  <c r="S336" i="15"/>
  <c r="S335" i="15"/>
  <c r="S334" i="15"/>
  <c r="S333" i="15"/>
  <c r="S332" i="15"/>
  <c r="S331" i="15"/>
  <c r="S330" i="15"/>
  <c r="S329" i="15"/>
  <c r="S328" i="15"/>
  <c r="S327" i="15"/>
  <c r="S326" i="15"/>
  <c r="S325" i="15"/>
  <c r="S324" i="15"/>
  <c r="S323" i="15"/>
  <c r="S322" i="15"/>
  <c r="S321" i="15"/>
  <c r="S320" i="15"/>
  <c r="S319" i="15"/>
  <c r="S318" i="15"/>
  <c r="S317" i="15"/>
  <c r="S316" i="15"/>
  <c r="S315" i="15"/>
  <c r="S314" i="15"/>
  <c r="S313" i="15"/>
  <c r="S312" i="15"/>
  <c r="S311" i="15"/>
  <c r="S310" i="15"/>
  <c r="S309" i="15"/>
  <c r="S308" i="15"/>
  <c r="S307" i="15"/>
  <c r="S306" i="15"/>
  <c r="S305" i="15"/>
  <c r="S304" i="15"/>
  <c r="S303" i="15"/>
  <c r="S302" i="15"/>
  <c r="S301" i="15"/>
  <c r="S300" i="15"/>
  <c r="S299" i="15"/>
  <c r="S298" i="15"/>
  <c r="S297" i="15"/>
  <c r="S296" i="15"/>
  <c r="S295" i="15"/>
  <c r="S294" i="15"/>
  <c r="S293" i="15"/>
  <c r="S292" i="15"/>
  <c r="S291" i="15"/>
  <c r="S290" i="15"/>
  <c r="S289" i="15"/>
  <c r="S288" i="15"/>
  <c r="S287" i="15"/>
  <c r="S286" i="15"/>
  <c r="S285" i="15"/>
  <c r="S284" i="15"/>
  <c r="S283" i="15"/>
  <c r="S282" i="15"/>
  <c r="S281" i="15"/>
  <c r="S280" i="15"/>
  <c r="S279" i="15"/>
  <c r="S278" i="15"/>
  <c r="S277" i="15"/>
  <c r="S276" i="15"/>
  <c r="S275" i="15"/>
  <c r="S274" i="15"/>
  <c r="S273" i="15"/>
  <c r="S272" i="15"/>
  <c r="S271" i="15"/>
  <c r="S270" i="15"/>
  <c r="S269" i="15"/>
  <c r="S268" i="15"/>
  <c r="S267" i="15"/>
  <c r="S266" i="15"/>
  <c r="S265" i="15"/>
  <c r="S264" i="15"/>
  <c r="S263" i="15"/>
  <c r="S262" i="15"/>
  <c r="S261" i="15"/>
  <c r="S260" i="15"/>
  <c r="S259" i="15"/>
  <c r="S258" i="15"/>
  <c r="S257" i="15"/>
  <c r="S256" i="15"/>
  <c r="S255" i="15"/>
  <c r="AG220" i="15" s="1"/>
  <c r="S254" i="15"/>
  <c r="S253" i="15"/>
  <c r="S252" i="15"/>
  <c r="S251" i="15"/>
  <c r="S250" i="15"/>
  <c r="S249" i="15"/>
  <c r="S248" i="15"/>
  <c r="S247" i="15"/>
  <c r="S246" i="15"/>
  <c r="S245" i="15"/>
  <c r="S244" i="15"/>
  <c r="S243" i="15"/>
  <c r="S242" i="15"/>
  <c r="S241" i="15"/>
  <c r="S240" i="15"/>
  <c r="S239" i="15"/>
  <c r="S238" i="15"/>
  <c r="S237" i="15"/>
  <c r="S236" i="15"/>
  <c r="S235" i="15"/>
  <c r="S234" i="15"/>
  <c r="S233" i="15"/>
  <c r="S232" i="15"/>
  <c r="S231" i="15"/>
  <c r="S230" i="15"/>
  <c r="S229" i="15"/>
  <c r="S228" i="15"/>
  <c r="S227" i="15"/>
  <c r="S226" i="15"/>
  <c r="S225" i="15"/>
  <c r="S224" i="15"/>
  <c r="S223" i="15"/>
  <c r="S222" i="15"/>
  <c r="S221" i="15"/>
  <c r="S220" i="15"/>
  <c r="S219" i="15"/>
  <c r="S218" i="15"/>
  <c r="S217" i="15"/>
  <c r="S216" i="15"/>
  <c r="S215" i="15"/>
  <c r="S214" i="15"/>
  <c r="S213" i="15"/>
  <c r="S212" i="15"/>
  <c r="S211" i="15"/>
  <c r="S210" i="15"/>
  <c r="S209" i="15"/>
  <c r="S208" i="15"/>
  <c r="S207" i="15"/>
  <c r="S206" i="15"/>
  <c r="S205" i="15"/>
  <c r="S204" i="15"/>
  <c r="S203" i="15"/>
  <c r="S202" i="15"/>
  <c r="S201" i="15"/>
  <c r="S200" i="15"/>
  <c r="S199" i="15"/>
  <c r="S198" i="15"/>
  <c r="S197" i="15"/>
  <c r="S196" i="15"/>
  <c r="S195" i="15"/>
  <c r="S194" i="15"/>
  <c r="S193" i="15"/>
  <c r="S192" i="15"/>
  <c r="S191" i="15"/>
  <c r="S190" i="15"/>
  <c r="S189" i="15"/>
  <c r="S188" i="15"/>
  <c r="S187" i="15"/>
  <c r="S186" i="15"/>
  <c r="S185" i="15"/>
  <c r="S184" i="15"/>
  <c r="S183" i="15"/>
  <c r="S182" i="15"/>
  <c r="S181" i="15"/>
  <c r="S180" i="15"/>
  <c r="S179" i="15"/>
  <c r="S178" i="15"/>
  <c r="S177" i="15"/>
  <c r="S176" i="15"/>
  <c r="S175" i="15"/>
  <c r="S174" i="15"/>
  <c r="S173" i="15"/>
  <c r="S172" i="15"/>
  <c r="S3" i="15"/>
  <c r="S4" i="15"/>
  <c r="S5" i="15"/>
  <c r="S6" i="15"/>
  <c r="S7" i="15"/>
  <c r="S8" i="15"/>
  <c r="S9" i="15"/>
  <c r="S10" i="15"/>
  <c r="S11" i="15"/>
  <c r="S12" i="15"/>
  <c r="S13" i="15"/>
  <c r="S14" i="15"/>
  <c r="S15" i="15"/>
  <c r="S16" i="15"/>
  <c r="S17" i="15"/>
  <c r="S18" i="15"/>
  <c r="S19" i="15"/>
  <c r="S20" i="15"/>
  <c r="S21" i="15"/>
  <c r="S22" i="15"/>
  <c r="S23" i="15"/>
  <c r="S24" i="15"/>
  <c r="S25" i="15"/>
  <c r="S26" i="15"/>
  <c r="S27" i="15"/>
  <c r="S28" i="15"/>
  <c r="S29" i="15"/>
  <c r="S30" i="15"/>
  <c r="S31" i="15"/>
  <c r="S32" i="15"/>
  <c r="S33" i="15"/>
  <c r="S34" i="15"/>
  <c r="S35" i="15"/>
  <c r="S36" i="15"/>
  <c r="S37" i="15"/>
  <c r="S38" i="15"/>
  <c r="S39" i="15"/>
  <c r="S40" i="15"/>
  <c r="S41" i="15"/>
  <c r="S42" i="15"/>
  <c r="S43" i="15"/>
  <c r="S44" i="15"/>
  <c r="S45" i="15"/>
  <c r="S46" i="15"/>
  <c r="S47" i="15"/>
  <c r="S48" i="15"/>
  <c r="S49" i="15"/>
  <c r="S50" i="15"/>
  <c r="S51" i="15"/>
  <c r="S52" i="15"/>
  <c r="S53" i="15"/>
  <c r="S54" i="15"/>
  <c r="S55" i="15"/>
  <c r="S56" i="15"/>
  <c r="S57" i="15"/>
  <c r="S58" i="15"/>
  <c r="S59" i="15"/>
  <c r="S60" i="15"/>
  <c r="S61" i="15"/>
  <c r="S62" i="15"/>
  <c r="S63" i="15"/>
  <c r="S64" i="15"/>
  <c r="S65" i="15"/>
  <c r="S66" i="15"/>
  <c r="S67" i="15"/>
  <c r="S68" i="15"/>
  <c r="S69" i="15"/>
  <c r="S70" i="15"/>
  <c r="S71" i="15"/>
  <c r="S72" i="15"/>
  <c r="S73" i="15"/>
  <c r="S74" i="15"/>
  <c r="S75" i="15"/>
  <c r="S76" i="15"/>
  <c r="S77" i="15"/>
  <c r="S78" i="15"/>
  <c r="S79" i="15"/>
  <c r="S80" i="15"/>
  <c r="S81" i="15"/>
  <c r="S82" i="15"/>
  <c r="S83" i="15"/>
  <c r="S84" i="15"/>
  <c r="S85" i="15"/>
  <c r="S86" i="15"/>
  <c r="S87" i="15"/>
  <c r="S88" i="15"/>
  <c r="S89" i="15"/>
  <c r="S90" i="15"/>
  <c r="S91" i="15"/>
  <c r="S92" i="15"/>
  <c r="S93" i="15"/>
  <c r="S94" i="15"/>
  <c r="S95" i="15"/>
  <c r="S96" i="15"/>
  <c r="S97" i="15"/>
  <c r="S98" i="15"/>
  <c r="S99" i="15"/>
  <c r="S100" i="15"/>
  <c r="S101" i="15"/>
  <c r="S102" i="15"/>
  <c r="S103" i="15"/>
  <c r="S104" i="15"/>
  <c r="S105" i="15"/>
  <c r="S106" i="15"/>
  <c r="S107" i="15"/>
  <c r="S108" i="15"/>
  <c r="S109" i="15"/>
  <c r="S110" i="15"/>
  <c r="S111" i="15"/>
  <c r="S112" i="15"/>
  <c r="S113" i="15"/>
  <c r="S114" i="15"/>
  <c r="S115" i="15"/>
  <c r="S116" i="15"/>
  <c r="S117" i="15"/>
  <c r="S118" i="15"/>
  <c r="S119" i="15"/>
  <c r="S120" i="15"/>
  <c r="S121" i="15"/>
  <c r="S122" i="15"/>
  <c r="S123" i="15"/>
  <c r="S124" i="15"/>
  <c r="S125" i="15"/>
  <c r="S126" i="15"/>
  <c r="S127" i="15"/>
  <c r="S128" i="15"/>
  <c r="S129" i="15"/>
  <c r="S130" i="15"/>
  <c r="S131" i="15"/>
  <c r="S132" i="15"/>
  <c r="S133" i="15"/>
  <c r="S134" i="15"/>
  <c r="S135" i="15"/>
  <c r="S136" i="15"/>
  <c r="S137" i="15"/>
  <c r="S138" i="15"/>
  <c r="S139" i="15"/>
  <c r="S140" i="15"/>
  <c r="S141" i="15"/>
  <c r="S142" i="15"/>
  <c r="S143" i="15"/>
  <c r="S144" i="15"/>
  <c r="S145" i="15"/>
  <c r="S146" i="15"/>
  <c r="S147" i="15"/>
  <c r="S148" i="15"/>
  <c r="S149" i="15"/>
  <c r="S150" i="15"/>
  <c r="S151" i="15"/>
  <c r="S152" i="15"/>
  <c r="S153" i="15"/>
  <c r="S154" i="15"/>
  <c r="S155" i="15"/>
  <c r="S156" i="15"/>
  <c r="S157" i="15"/>
  <c r="S158" i="15"/>
  <c r="S159" i="15"/>
  <c r="S160" i="15"/>
  <c r="S161" i="15"/>
  <c r="S162" i="15"/>
  <c r="S163" i="15"/>
  <c r="S164" i="15"/>
  <c r="S165" i="15"/>
  <c r="S166" i="15"/>
  <c r="S167" i="15"/>
  <c r="S168" i="15"/>
  <c r="S169" i="15"/>
  <c r="S170" i="15"/>
  <c r="S2" i="15"/>
  <c r="AH197" i="15"/>
  <c r="AI197" i="15" s="1"/>
  <c r="AJ197" i="15" s="1"/>
  <c r="AK197" i="15" s="1"/>
  <c r="AL197" i="15" s="1"/>
  <c r="AM197" i="15" s="1"/>
  <c r="AN197" i="15" s="1"/>
  <c r="AO197" i="15" s="1"/>
  <c r="AP197" i="15" s="1"/>
  <c r="AQ197" i="15" s="1"/>
  <c r="AR197" i="15" s="1"/>
  <c r="AS197" i="15" s="1"/>
  <c r="AT197" i="15" s="1"/>
  <c r="AU197" i="15" s="1"/>
  <c r="AV197" i="15" s="1"/>
  <c r="AW197" i="15" s="1"/>
  <c r="AX197" i="15" s="1"/>
  <c r="AY197" i="15" s="1"/>
  <c r="AZ197" i="15" s="1"/>
  <c r="BA197" i="15" s="1"/>
  <c r="BB197" i="15" s="1"/>
  <c r="BC197" i="15" s="1"/>
  <c r="BD197" i="15" s="1"/>
  <c r="BE197" i="15" s="1"/>
  <c r="BF197" i="15" s="1"/>
  <c r="BG197" i="15" s="1"/>
  <c r="BH197" i="15" s="1"/>
  <c r="AG214" i="15" l="1"/>
  <c r="AG203" i="15"/>
  <c r="AG215" i="15"/>
  <c r="AG224" i="15"/>
  <c r="AG254" i="15"/>
  <c r="AG249" i="15"/>
  <c r="AG233" i="15"/>
  <c r="AG237" i="15"/>
  <c r="AG238" i="15"/>
  <c r="AG212" i="15"/>
  <c r="AG253" i="15"/>
  <c r="AG244" i="15"/>
  <c r="AG223" i="15"/>
  <c r="AG250" i="15"/>
  <c r="AG234" i="15"/>
  <c r="AG209" i="15"/>
  <c r="AG252" i="15"/>
  <c r="AG240" i="15"/>
  <c r="AG218" i="15"/>
  <c r="AG251" i="15"/>
  <c r="AG236" i="15"/>
  <c r="AG206" i="15"/>
  <c r="AG230" i="15"/>
  <c r="AG200" i="15"/>
  <c r="AG216" i="15"/>
  <c r="AG222" i="15"/>
  <c r="AG243" i="15"/>
  <c r="AG198" i="15"/>
  <c r="AG201" i="15"/>
  <c r="AG204" i="15"/>
  <c r="AG207" i="15"/>
  <c r="AG210" i="15"/>
  <c r="AG221" i="15"/>
  <c r="AG242" i="15"/>
  <c r="AG235" i="15"/>
  <c r="AG231" i="15"/>
  <c r="AG213" i="15"/>
  <c r="AG248" i="15"/>
  <c r="AG239" i="15"/>
  <c r="AG241" i="15"/>
  <c r="AG219" i="15"/>
  <c r="AG228" i="15"/>
  <c r="AG232" i="15"/>
  <c r="AG199" i="15"/>
  <c r="AG202" i="15"/>
  <c r="AG205" i="15"/>
  <c r="AG208" i="15"/>
  <c r="AG211" i="15"/>
  <c r="AG217" i="15"/>
  <c r="E19" i="45"/>
  <c r="D23" i="45"/>
  <c r="C23" i="45"/>
  <c r="E20" i="45"/>
  <c r="AE28" i="44"/>
  <c r="AG28" i="44"/>
  <c r="AF28" i="44"/>
  <c r="AH28" i="44"/>
  <c r="BL53" i="43"/>
  <c r="BK53" i="43"/>
  <c r="BJ53" i="43"/>
  <c r="BI53" i="43"/>
  <c r="BH53" i="43"/>
  <c r="BG53" i="43"/>
  <c r="BF53" i="43"/>
  <c r="BE53" i="43"/>
  <c r="BD53" i="43"/>
  <c r="BC53" i="43"/>
  <c r="BB53" i="43"/>
  <c r="BA53" i="43"/>
  <c r="AZ53" i="43"/>
  <c r="AY53" i="43"/>
  <c r="AX53" i="43"/>
  <c r="AW53" i="43"/>
  <c r="AV53" i="43"/>
  <c r="AU53" i="43"/>
  <c r="AT53" i="43"/>
  <c r="AS53" i="43"/>
  <c r="AR53" i="43"/>
  <c r="AQ53" i="43"/>
  <c r="AP53" i="43"/>
  <c r="AO53" i="43"/>
  <c r="AN53" i="43"/>
  <c r="AM53" i="43"/>
  <c r="AL53" i="43"/>
  <c r="AK53" i="43"/>
  <c r="BL52" i="43"/>
  <c r="BK52" i="43"/>
  <c r="BJ52" i="43"/>
  <c r="BI52" i="43"/>
  <c r="BH52" i="43"/>
  <c r="BG52" i="43"/>
  <c r="BF52" i="43"/>
  <c r="BE52" i="43"/>
  <c r="BD52" i="43"/>
  <c r="BC52" i="43"/>
  <c r="BB52" i="43"/>
  <c r="BA52" i="43"/>
  <c r="AZ52" i="43"/>
  <c r="AY52" i="43"/>
  <c r="AX52" i="43"/>
  <c r="AW52" i="43"/>
  <c r="AV52" i="43"/>
  <c r="AU52" i="43"/>
  <c r="AT52" i="43"/>
  <c r="AS52" i="43"/>
  <c r="AR52" i="43"/>
  <c r="AQ52" i="43"/>
  <c r="AP52" i="43"/>
  <c r="AO52" i="43"/>
  <c r="AN52" i="43"/>
  <c r="AM52" i="43"/>
  <c r="AL52" i="43"/>
  <c r="AK52" i="43"/>
  <c r="BL51" i="43"/>
  <c r="BK51" i="43"/>
  <c r="BJ51" i="43"/>
  <c r="BI51" i="43"/>
  <c r="BH51" i="43"/>
  <c r="BG51" i="43"/>
  <c r="BF51" i="43"/>
  <c r="BE51" i="43"/>
  <c r="BD51" i="43"/>
  <c r="BC51" i="43"/>
  <c r="BB51" i="43"/>
  <c r="BA51" i="43"/>
  <c r="AZ51" i="43"/>
  <c r="AY51" i="43"/>
  <c r="AX51" i="43"/>
  <c r="AW51" i="43"/>
  <c r="AV51" i="43"/>
  <c r="AU51" i="43"/>
  <c r="AT51" i="43"/>
  <c r="AS51" i="43"/>
  <c r="AR51" i="43"/>
  <c r="AQ51" i="43"/>
  <c r="AP51" i="43"/>
  <c r="AO51" i="43"/>
  <c r="AN51" i="43"/>
  <c r="AM51" i="43"/>
  <c r="AL51" i="43"/>
  <c r="AK51" i="43"/>
  <c r="BL50" i="43"/>
  <c r="BK50" i="43"/>
  <c r="BJ50" i="43"/>
  <c r="BI50" i="43"/>
  <c r="BH50" i="43"/>
  <c r="BG50" i="43"/>
  <c r="BF50" i="43"/>
  <c r="BE50" i="43"/>
  <c r="BD50" i="43"/>
  <c r="BC50" i="43"/>
  <c r="BB50" i="43"/>
  <c r="BA50" i="43"/>
  <c r="AZ50" i="43"/>
  <c r="AY50" i="43"/>
  <c r="AX50" i="43"/>
  <c r="AW50" i="43"/>
  <c r="AV50" i="43"/>
  <c r="AU50" i="43"/>
  <c r="AT50" i="43"/>
  <c r="AS50" i="43"/>
  <c r="AR50" i="43"/>
  <c r="AQ50" i="43"/>
  <c r="AP50" i="43"/>
  <c r="AO50" i="43"/>
  <c r="AN50" i="43"/>
  <c r="AM50" i="43"/>
  <c r="AL50" i="43"/>
  <c r="AK50" i="43"/>
  <c r="BL49" i="43"/>
  <c r="BK49" i="43"/>
  <c r="BJ49" i="43"/>
  <c r="BI49" i="43"/>
  <c r="BH49" i="43"/>
  <c r="BG49" i="43"/>
  <c r="BF49" i="43"/>
  <c r="BE49" i="43"/>
  <c r="BD49" i="43"/>
  <c r="BC49" i="43"/>
  <c r="BB49" i="43"/>
  <c r="BA49" i="43"/>
  <c r="AZ49" i="43"/>
  <c r="AY49" i="43"/>
  <c r="AX49" i="43"/>
  <c r="AW49" i="43"/>
  <c r="AV49" i="43"/>
  <c r="AU49" i="43"/>
  <c r="AT49" i="43"/>
  <c r="AS49" i="43"/>
  <c r="AR49" i="43"/>
  <c r="AQ49" i="43"/>
  <c r="AP49" i="43"/>
  <c r="AO49" i="43"/>
  <c r="AN49" i="43"/>
  <c r="AM49" i="43"/>
  <c r="AL49" i="43"/>
  <c r="AK49" i="43"/>
  <c r="BL48" i="43"/>
  <c r="BK48" i="43"/>
  <c r="BJ48" i="43"/>
  <c r="BI48" i="43"/>
  <c r="BH48" i="43"/>
  <c r="BG48" i="43"/>
  <c r="BF48" i="43"/>
  <c r="BE48" i="43"/>
  <c r="BD48" i="43"/>
  <c r="BC48" i="43"/>
  <c r="BB48" i="43"/>
  <c r="BA48" i="43"/>
  <c r="AZ48" i="43"/>
  <c r="AY48" i="43"/>
  <c r="AX48" i="43"/>
  <c r="AW48" i="43"/>
  <c r="AV48" i="43"/>
  <c r="AU48" i="43"/>
  <c r="AT48" i="43"/>
  <c r="AS48" i="43"/>
  <c r="AR48" i="43"/>
  <c r="AQ48" i="43"/>
  <c r="AP48" i="43"/>
  <c r="AO48" i="43"/>
  <c r="AN48" i="43"/>
  <c r="AM48" i="43"/>
  <c r="AL48" i="43"/>
  <c r="AK48" i="43"/>
  <c r="BL47" i="43"/>
  <c r="BK47" i="43"/>
  <c r="BJ47" i="43"/>
  <c r="BI47" i="43"/>
  <c r="BH47" i="43"/>
  <c r="BG47" i="43"/>
  <c r="BF47" i="43"/>
  <c r="BE47" i="43"/>
  <c r="BD47" i="43"/>
  <c r="BC47" i="43"/>
  <c r="BB47" i="43"/>
  <c r="BA47" i="43"/>
  <c r="AZ47" i="43"/>
  <c r="AY47" i="43"/>
  <c r="AX47" i="43"/>
  <c r="AW47" i="43"/>
  <c r="AV47" i="43"/>
  <c r="AU47" i="43"/>
  <c r="AT47" i="43"/>
  <c r="AS47" i="43"/>
  <c r="AR47" i="43"/>
  <c r="AQ47" i="43"/>
  <c r="AP47" i="43"/>
  <c r="AO47" i="43"/>
  <c r="AN47" i="43"/>
  <c r="AM47" i="43"/>
  <c r="AL47" i="43"/>
  <c r="AK47" i="43"/>
  <c r="BL46" i="43"/>
  <c r="BK46" i="43"/>
  <c r="BJ46" i="43"/>
  <c r="BI46" i="43"/>
  <c r="BH46" i="43"/>
  <c r="BG46" i="43"/>
  <c r="BF46" i="43"/>
  <c r="BE46" i="43"/>
  <c r="BD46" i="43"/>
  <c r="BC46" i="43"/>
  <c r="BB46" i="43"/>
  <c r="BA46" i="43"/>
  <c r="AZ46" i="43"/>
  <c r="AY46" i="43"/>
  <c r="AX46" i="43"/>
  <c r="AW46" i="43"/>
  <c r="AV46" i="43"/>
  <c r="AU46" i="43"/>
  <c r="AT46" i="43"/>
  <c r="AS46" i="43"/>
  <c r="AR46" i="43"/>
  <c r="AQ46" i="43"/>
  <c r="AP46" i="43"/>
  <c r="AO46" i="43"/>
  <c r="AN46" i="43"/>
  <c r="AM46" i="43"/>
  <c r="AL46" i="43"/>
  <c r="AK46" i="43"/>
  <c r="BL45" i="43"/>
  <c r="BK45" i="43"/>
  <c r="BJ45" i="43"/>
  <c r="BI45" i="43"/>
  <c r="BH45" i="43"/>
  <c r="BG45" i="43"/>
  <c r="BF45" i="43"/>
  <c r="BE45" i="43"/>
  <c r="BD45" i="43"/>
  <c r="BC45" i="43"/>
  <c r="BB45" i="43"/>
  <c r="BA45" i="43"/>
  <c r="AZ45" i="43"/>
  <c r="AY45" i="43"/>
  <c r="AX45" i="43"/>
  <c r="AW45" i="43"/>
  <c r="AV45" i="43"/>
  <c r="AU45" i="43"/>
  <c r="AT45" i="43"/>
  <c r="AS45" i="43"/>
  <c r="AR45" i="43"/>
  <c r="AQ45" i="43"/>
  <c r="AP45" i="43"/>
  <c r="AO45" i="43"/>
  <c r="AN45" i="43"/>
  <c r="AM45" i="43"/>
  <c r="AL45" i="43"/>
  <c r="AK45" i="43"/>
  <c r="BL44" i="43"/>
  <c r="BK44" i="43"/>
  <c r="BJ44" i="43"/>
  <c r="BI44" i="43"/>
  <c r="BH44" i="43"/>
  <c r="BG44" i="43"/>
  <c r="BF44" i="43"/>
  <c r="BE44" i="43"/>
  <c r="BD44" i="43"/>
  <c r="BC44" i="43"/>
  <c r="BB44" i="43"/>
  <c r="BA44" i="43"/>
  <c r="AZ44" i="43"/>
  <c r="AY44" i="43"/>
  <c r="AX44" i="43"/>
  <c r="AW44" i="43"/>
  <c r="AV44" i="43"/>
  <c r="AU44" i="43"/>
  <c r="AT44" i="43"/>
  <c r="AS44" i="43"/>
  <c r="AR44" i="43"/>
  <c r="AQ44" i="43"/>
  <c r="AP44" i="43"/>
  <c r="AO44" i="43"/>
  <c r="AN44" i="43"/>
  <c r="AM44" i="43"/>
  <c r="AL44" i="43"/>
  <c r="AK44" i="43"/>
  <c r="BL43" i="43"/>
  <c r="BK43" i="43"/>
  <c r="BJ43" i="43"/>
  <c r="BI43" i="43"/>
  <c r="BH43" i="43"/>
  <c r="BG43" i="43"/>
  <c r="BF43" i="43"/>
  <c r="BE43" i="43"/>
  <c r="BD43" i="43"/>
  <c r="BC43" i="43"/>
  <c r="BB43" i="43"/>
  <c r="BA43" i="43"/>
  <c r="AZ43" i="43"/>
  <c r="AY43" i="43"/>
  <c r="AX43" i="43"/>
  <c r="AW43" i="43"/>
  <c r="AV43" i="43"/>
  <c r="AU43" i="43"/>
  <c r="AT43" i="43"/>
  <c r="AS43" i="43"/>
  <c r="AR43" i="43"/>
  <c r="AQ43" i="43"/>
  <c r="AP43" i="43"/>
  <c r="AO43" i="43"/>
  <c r="AN43" i="43"/>
  <c r="AM43" i="43"/>
  <c r="AL43" i="43"/>
  <c r="AK43" i="43"/>
  <c r="BL42" i="43"/>
  <c r="BK42" i="43"/>
  <c r="BJ42" i="43"/>
  <c r="BI42" i="43"/>
  <c r="BH42" i="43"/>
  <c r="BG42" i="43"/>
  <c r="BF42" i="43"/>
  <c r="BE42" i="43"/>
  <c r="BD42" i="43"/>
  <c r="BC42" i="43"/>
  <c r="BB42" i="43"/>
  <c r="BA42" i="43"/>
  <c r="AZ42" i="43"/>
  <c r="AY42" i="43"/>
  <c r="AX42" i="43"/>
  <c r="AW42" i="43"/>
  <c r="AV42" i="43"/>
  <c r="AU42" i="43"/>
  <c r="AT42" i="43"/>
  <c r="AS42" i="43"/>
  <c r="AR42" i="43"/>
  <c r="AQ42" i="43"/>
  <c r="AP42" i="43"/>
  <c r="AO42" i="43"/>
  <c r="AN42" i="43"/>
  <c r="AM42" i="43"/>
  <c r="AL42" i="43"/>
  <c r="AK42" i="43"/>
  <c r="BL41" i="43"/>
  <c r="BK41" i="43"/>
  <c r="BJ41" i="43"/>
  <c r="BI41" i="43"/>
  <c r="BH41" i="43"/>
  <c r="BG41" i="43"/>
  <c r="BF41" i="43"/>
  <c r="BE41" i="43"/>
  <c r="BD41" i="43"/>
  <c r="BC41" i="43"/>
  <c r="BB41" i="43"/>
  <c r="BA41" i="43"/>
  <c r="AZ41" i="43"/>
  <c r="AY41" i="43"/>
  <c r="AX41" i="43"/>
  <c r="AW41" i="43"/>
  <c r="AV41" i="43"/>
  <c r="AU41" i="43"/>
  <c r="AT41" i="43"/>
  <c r="AS41" i="43"/>
  <c r="AR41" i="43"/>
  <c r="AQ41" i="43"/>
  <c r="AP41" i="43"/>
  <c r="AO41" i="43"/>
  <c r="AN41" i="43"/>
  <c r="AM41" i="43"/>
  <c r="AL41" i="43"/>
  <c r="AK41" i="43"/>
  <c r="BL39" i="43"/>
  <c r="BK39" i="43"/>
  <c r="BJ39" i="43"/>
  <c r="BI39" i="43"/>
  <c r="BH39" i="43"/>
  <c r="BG39" i="43"/>
  <c r="BF39" i="43"/>
  <c r="BE39" i="43"/>
  <c r="BD39" i="43"/>
  <c r="BC39" i="43"/>
  <c r="BB39" i="43"/>
  <c r="BA39" i="43"/>
  <c r="AZ39" i="43"/>
  <c r="AY39" i="43"/>
  <c r="AX39" i="43"/>
  <c r="AW39" i="43"/>
  <c r="AV39" i="43"/>
  <c r="AU39" i="43"/>
  <c r="AT39" i="43"/>
  <c r="AS39" i="43"/>
  <c r="AR39" i="43"/>
  <c r="AQ39" i="43"/>
  <c r="AP39" i="43"/>
  <c r="AO39" i="43"/>
  <c r="AN39" i="43"/>
  <c r="AM39" i="43"/>
  <c r="AL39" i="43"/>
  <c r="AK39" i="43"/>
  <c r="BL38" i="43"/>
  <c r="BK38" i="43"/>
  <c r="BJ38" i="43"/>
  <c r="BI38" i="43"/>
  <c r="BH38" i="43"/>
  <c r="BG38" i="43"/>
  <c r="BF38" i="43"/>
  <c r="BE38" i="43"/>
  <c r="BD38" i="43"/>
  <c r="BC38" i="43"/>
  <c r="BB38" i="43"/>
  <c r="BA38" i="43"/>
  <c r="AZ38" i="43"/>
  <c r="AY38" i="43"/>
  <c r="AX38" i="43"/>
  <c r="AW38" i="43"/>
  <c r="AV38" i="43"/>
  <c r="AU38" i="43"/>
  <c r="AT38" i="43"/>
  <c r="AS38" i="43"/>
  <c r="AR38" i="43"/>
  <c r="AQ38" i="43"/>
  <c r="AP38" i="43"/>
  <c r="AO38" i="43"/>
  <c r="AN38" i="43"/>
  <c r="AM38" i="43"/>
  <c r="AL38" i="43"/>
  <c r="AK38" i="43"/>
  <c r="BL37" i="43"/>
  <c r="BK37" i="43"/>
  <c r="BJ37" i="43"/>
  <c r="BI37" i="43"/>
  <c r="BH37" i="43"/>
  <c r="BG37" i="43"/>
  <c r="BF37" i="43"/>
  <c r="BE37" i="43"/>
  <c r="BD37" i="43"/>
  <c r="BC37" i="43"/>
  <c r="BB37" i="43"/>
  <c r="BA37" i="43"/>
  <c r="AZ37" i="43"/>
  <c r="AY37" i="43"/>
  <c r="AX37" i="43"/>
  <c r="AW37" i="43"/>
  <c r="AV37" i="43"/>
  <c r="AU37" i="43"/>
  <c r="AT37" i="43"/>
  <c r="AS37" i="43"/>
  <c r="AR37" i="43"/>
  <c r="AQ37" i="43"/>
  <c r="AP37" i="43"/>
  <c r="AO37" i="43"/>
  <c r="AN37" i="43"/>
  <c r="AM37" i="43"/>
  <c r="AL37" i="43"/>
  <c r="AK37" i="43"/>
  <c r="BL36" i="43"/>
  <c r="BK36" i="43"/>
  <c r="BJ36" i="43"/>
  <c r="BI36" i="43"/>
  <c r="BH36" i="43"/>
  <c r="BG36" i="43"/>
  <c r="BF36" i="43"/>
  <c r="BE36" i="43"/>
  <c r="BD36" i="43"/>
  <c r="BC36" i="43"/>
  <c r="BB36" i="43"/>
  <c r="BA36" i="43"/>
  <c r="AZ36" i="43"/>
  <c r="AY36" i="43"/>
  <c r="AX36" i="43"/>
  <c r="AW36" i="43"/>
  <c r="AV36" i="43"/>
  <c r="AU36" i="43"/>
  <c r="AT36" i="43"/>
  <c r="AS36" i="43"/>
  <c r="AR36" i="43"/>
  <c r="AQ36" i="43"/>
  <c r="AP36" i="43"/>
  <c r="AO36" i="43"/>
  <c r="AN36" i="43"/>
  <c r="AM36" i="43"/>
  <c r="AL36" i="43"/>
  <c r="AK36" i="43"/>
  <c r="BL33" i="43"/>
  <c r="BK33" i="43"/>
  <c r="BJ33" i="43"/>
  <c r="BI33" i="43"/>
  <c r="BH33" i="43"/>
  <c r="BG33" i="43"/>
  <c r="BF33" i="43"/>
  <c r="BE33" i="43"/>
  <c r="BD33" i="43"/>
  <c r="BC33" i="43"/>
  <c r="BB33" i="43"/>
  <c r="BA33" i="43"/>
  <c r="AZ33" i="43"/>
  <c r="AY33" i="43"/>
  <c r="AX33" i="43"/>
  <c r="AW33" i="43"/>
  <c r="AV33" i="43"/>
  <c r="AU33" i="43"/>
  <c r="AT33" i="43"/>
  <c r="AS33" i="43"/>
  <c r="AR33" i="43"/>
  <c r="AQ33" i="43"/>
  <c r="AP33" i="43"/>
  <c r="AO33" i="43"/>
  <c r="AN33" i="43"/>
  <c r="AM33" i="43"/>
  <c r="AL33" i="43"/>
  <c r="AK33" i="43"/>
  <c r="BL32" i="43"/>
  <c r="BK32" i="43"/>
  <c r="BJ32" i="43"/>
  <c r="BI32" i="43"/>
  <c r="BH32" i="43"/>
  <c r="BG32" i="43"/>
  <c r="BF32" i="43"/>
  <c r="BE32" i="43"/>
  <c r="BD32" i="43"/>
  <c r="BC32" i="43"/>
  <c r="BB32" i="43"/>
  <c r="BA32" i="43"/>
  <c r="AZ32" i="43"/>
  <c r="AY32" i="43"/>
  <c r="AX32" i="43"/>
  <c r="AW32" i="43"/>
  <c r="AV32" i="43"/>
  <c r="AU32" i="43"/>
  <c r="AT32" i="43"/>
  <c r="AS32" i="43"/>
  <c r="AR32" i="43"/>
  <c r="AQ32" i="43"/>
  <c r="AP32" i="43"/>
  <c r="AO32" i="43"/>
  <c r="AN32" i="43"/>
  <c r="AM32" i="43"/>
  <c r="AL32" i="43"/>
  <c r="AK32" i="43"/>
  <c r="BL31" i="43"/>
  <c r="BK31" i="43"/>
  <c r="BJ31" i="43"/>
  <c r="BI31" i="43"/>
  <c r="BH31" i="43"/>
  <c r="BG31" i="43"/>
  <c r="BF31" i="43"/>
  <c r="BE31" i="43"/>
  <c r="BD31" i="43"/>
  <c r="BC31" i="43"/>
  <c r="BB31" i="43"/>
  <c r="BA31" i="43"/>
  <c r="AZ31" i="43"/>
  <c r="AY31" i="43"/>
  <c r="AX31" i="43"/>
  <c r="AW31" i="43"/>
  <c r="AV31" i="43"/>
  <c r="AU31" i="43"/>
  <c r="AT31" i="43"/>
  <c r="AS31" i="43"/>
  <c r="AR31" i="43"/>
  <c r="AQ31" i="43"/>
  <c r="AP31" i="43"/>
  <c r="AO31" i="43"/>
  <c r="AN31" i="43"/>
  <c r="AM31" i="43"/>
  <c r="AL31" i="43"/>
  <c r="AK31" i="43"/>
  <c r="BL29" i="43"/>
  <c r="BK29" i="43"/>
  <c r="BJ29" i="43"/>
  <c r="BI29" i="43"/>
  <c r="BH29" i="43"/>
  <c r="BG29" i="43"/>
  <c r="BF29" i="43"/>
  <c r="BE29" i="43"/>
  <c r="BD29" i="43"/>
  <c r="BC29" i="43"/>
  <c r="BB29" i="43"/>
  <c r="BA29" i="43"/>
  <c r="AZ29" i="43"/>
  <c r="AY29" i="43"/>
  <c r="AX29" i="43"/>
  <c r="AW29" i="43"/>
  <c r="AV29" i="43"/>
  <c r="AU29" i="43"/>
  <c r="AT29" i="43"/>
  <c r="AS29" i="43"/>
  <c r="AR29" i="43"/>
  <c r="AQ29" i="43"/>
  <c r="AP29" i="43"/>
  <c r="AO29" i="43"/>
  <c r="AN29" i="43"/>
  <c r="AM29" i="43"/>
  <c r="AL29" i="43"/>
  <c r="AK29" i="43"/>
  <c r="BL28" i="43"/>
  <c r="BK28" i="43"/>
  <c r="BJ28" i="43"/>
  <c r="BI28" i="43"/>
  <c r="BH28" i="43"/>
  <c r="BG28" i="43"/>
  <c r="BF28" i="43"/>
  <c r="BE28" i="43"/>
  <c r="BD28" i="43"/>
  <c r="BC28" i="43"/>
  <c r="BB28" i="43"/>
  <c r="BA28" i="43"/>
  <c r="AZ28" i="43"/>
  <c r="AY28" i="43"/>
  <c r="AX28" i="43"/>
  <c r="AW28" i="43"/>
  <c r="AV28" i="43"/>
  <c r="AU28" i="43"/>
  <c r="AT28" i="43"/>
  <c r="AS28" i="43"/>
  <c r="AR28" i="43"/>
  <c r="AQ28" i="43"/>
  <c r="AP28" i="43"/>
  <c r="AO28" i="43"/>
  <c r="AN28" i="43"/>
  <c r="AM28" i="43"/>
  <c r="AL28" i="43"/>
  <c r="AK28" i="43"/>
  <c r="BL18" i="43"/>
  <c r="BK18" i="43"/>
  <c r="BJ18" i="43"/>
  <c r="BI18" i="43"/>
  <c r="BH18" i="43"/>
  <c r="BG18" i="43"/>
  <c r="BF18" i="43"/>
  <c r="BE18" i="43"/>
  <c r="BD18" i="43"/>
  <c r="BC18" i="43"/>
  <c r="BB18" i="43"/>
  <c r="BA18" i="43"/>
  <c r="AZ18" i="43"/>
  <c r="AY18" i="43"/>
  <c r="AX18" i="43"/>
  <c r="AW18" i="43"/>
  <c r="AV18" i="43"/>
  <c r="AU18" i="43"/>
  <c r="AT18" i="43"/>
  <c r="AS18" i="43"/>
  <c r="AR18" i="43"/>
  <c r="AQ18" i="43"/>
  <c r="AP18" i="43"/>
  <c r="AO18" i="43"/>
  <c r="AN18" i="43"/>
  <c r="AM18" i="43"/>
  <c r="AL18" i="43"/>
  <c r="AK18" i="43"/>
  <c r="BL17" i="43"/>
  <c r="BK17" i="43"/>
  <c r="BJ17" i="43"/>
  <c r="BI17" i="43"/>
  <c r="BH17" i="43"/>
  <c r="BG17" i="43"/>
  <c r="BF17" i="43"/>
  <c r="BE17" i="43"/>
  <c r="BD17" i="43"/>
  <c r="BC17" i="43"/>
  <c r="BB17" i="43"/>
  <c r="BA17" i="43"/>
  <c r="AZ17" i="43"/>
  <c r="AY17" i="43"/>
  <c r="AX17" i="43"/>
  <c r="AW17" i="43"/>
  <c r="AV17" i="43"/>
  <c r="AU17" i="43"/>
  <c r="AT17" i="43"/>
  <c r="AS17" i="43"/>
  <c r="AR17" i="43"/>
  <c r="AQ17" i="43"/>
  <c r="AP17" i="43"/>
  <c r="AO17" i="43"/>
  <c r="AN17" i="43"/>
  <c r="AM17" i="43"/>
  <c r="AL17" i="43"/>
  <c r="AK17" i="43"/>
  <c r="BL16" i="43"/>
  <c r="BK16" i="43"/>
  <c r="BJ16" i="43"/>
  <c r="BI16" i="43"/>
  <c r="BH16" i="43"/>
  <c r="BG16" i="43"/>
  <c r="BF16" i="43"/>
  <c r="BE16" i="43"/>
  <c r="BD16" i="43"/>
  <c r="BC16" i="43"/>
  <c r="BB16" i="43"/>
  <c r="BA16" i="43"/>
  <c r="AZ16" i="43"/>
  <c r="AY16" i="43"/>
  <c r="AX16" i="43"/>
  <c r="AW16" i="43"/>
  <c r="AV16" i="43"/>
  <c r="AU16" i="43"/>
  <c r="AT16" i="43"/>
  <c r="AS16" i="43"/>
  <c r="AR16" i="43"/>
  <c r="AQ16" i="43"/>
  <c r="AP16" i="43"/>
  <c r="AO16" i="43"/>
  <c r="AN16" i="43"/>
  <c r="AM16" i="43"/>
  <c r="AL16" i="43"/>
  <c r="AK16" i="43"/>
  <c r="BL15" i="43"/>
  <c r="BK15" i="43"/>
  <c r="BJ15" i="43"/>
  <c r="BI15" i="43"/>
  <c r="BH15" i="43"/>
  <c r="BG15" i="43"/>
  <c r="BF15" i="43"/>
  <c r="BE15" i="43"/>
  <c r="BD15" i="43"/>
  <c r="BC15" i="43"/>
  <c r="BB15" i="43"/>
  <c r="BA15" i="43"/>
  <c r="AZ15" i="43"/>
  <c r="AY15" i="43"/>
  <c r="AX15" i="43"/>
  <c r="AW15" i="43"/>
  <c r="AV15" i="43"/>
  <c r="AU15" i="43"/>
  <c r="AT15" i="43"/>
  <c r="AS15" i="43"/>
  <c r="AR15" i="43"/>
  <c r="AQ15" i="43"/>
  <c r="AP15" i="43"/>
  <c r="AO15" i="43"/>
  <c r="AN15" i="43"/>
  <c r="AM15" i="43"/>
  <c r="AL15" i="43"/>
  <c r="AK15" i="43"/>
  <c r="BL14" i="43"/>
  <c r="BK14" i="43"/>
  <c r="BJ14" i="43"/>
  <c r="BI14" i="43"/>
  <c r="BH14" i="43"/>
  <c r="BG14" i="43"/>
  <c r="BF14" i="43"/>
  <c r="BE14" i="43"/>
  <c r="BD14" i="43"/>
  <c r="BC14" i="43"/>
  <c r="BB14" i="43"/>
  <c r="BA14" i="43"/>
  <c r="AZ14" i="43"/>
  <c r="AY14" i="43"/>
  <c r="AX14" i="43"/>
  <c r="AW14" i="43"/>
  <c r="AV14" i="43"/>
  <c r="AU14" i="43"/>
  <c r="AT14" i="43"/>
  <c r="AS14" i="43"/>
  <c r="AR14" i="43"/>
  <c r="AQ14" i="43"/>
  <c r="AP14" i="43"/>
  <c r="AO14" i="43"/>
  <c r="AN14" i="43"/>
  <c r="AM14" i="43"/>
  <c r="AL14" i="43"/>
  <c r="AK14" i="43"/>
  <c r="BL13" i="43"/>
  <c r="BK13" i="43"/>
  <c r="BJ13" i="43"/>
  <c r="BI13" i="43"/>
  <c r="BH13" i="43"/>
  <c r="BG13" i="43"/>
  <c r="BF13" i="43"/>
  <c r="BE13" i="43"/>
  <c r="BD13" i="43"/>
  <c r="BC13" i="43"/>
  <c r="BB13" i="43"/>
  <c r="BA13" i="43"/>
  <c r="AZ13" i="43"/>
  <c r="AY13" i="43"/>
  <c r="AX13" i="43"/>
  <c r="AW13" i="43"/>
  <c r="AV13" i="43"/>
  <c r="AU13" i="43"/>
  <c r="AT13" i="43"/>
  <c r="AS13" i="43"/>
  <c r="AR13" i="43"/>
  <c r="AQ13" i="43"/>
  <c r="AP13" i="43"/>
  <c r="AO13" i="43"/>
  <c r="AN13" i="43"/>
  <c r="AM13" i="43"/>
  <c r="AL13" i="43"/>
  <c r="AK13" i="43"/>
  <c r="BL11" i="43"/>
  <c r="BK11" i="43"/>
  <c r="BJ11" i="43"/>
  <c r="BI11" i="43"/>
  <c r="BH11" i="43"/>
  <c r="BG11" i="43"/>
  <c r="BF11" i="43"/>
  <c r="BE11" i="43"/>
  <c r="BD11" i="43"/>
  <c r="BC11" i="43"/>
  <c r="BB11" i="43"/>
  <c r="BA11" i="43"/>
  <c r="AZ11" i="43"/>
  <c r="AY11" i="43"/>
  <c r="AX11" i="43"/>
  <c r="AW11" i="43"/>
  <c r="AV11" i="43"/>
  <c r="AU11" i="43"/>
  <c r="AT11" i="43"/>
  <c r="AS11" i="43"/>
  <c r="AR11" i="43"/>
  <c r="AQ11" i="43"/>
  <c r="AP11" i="43"/>
  <c r="AO11" i="43"/>
  <c r="AN11" i="43"/>
  <c r="AM11" i="43"/>
  <c r="AL11" i="43"/>
  <c r="AK11" i="43"/>
  <c r="BL6" i="43"/>
  <c r="BK6" i="43"/>
  <c r="BJ6" i="43"/>
  <c r="BI6" i="43"/>
  <c r="BH6" i="43"/>
  <c r="BG6" i="43"/>
  <c r="BF6" i="43"/>
  <c r="BE6" i="43"/>
  <c r="BD6" i="43"/>
  <c r="BC6" i="43"/>
  <c r="BB6" i="43"/>
  <c r="BA6" i="43"/>
  <c r="AZ6" i="43"/>
  <c r="AY6" i="43"/>
  <c r="AX6" i="43"/>
  <c r="AW6" i="43"/>
  <c r="AV6" i="43"/>
  <c r="AU6" i="43"/>
  <c r="AT6" i="43"/>
  <c r="AS6" i="43"/>
  <c r="AR6" i="43"/>
  <c r="AQ6" i="43"/>
  <c r="AP6" i="43"/>
  <c r="AO6" i="43"/>
  <c r="AN6" i="43"/>
  <c r="AM6" i="43"/>
  <c r="AL6" i="43"/>
  <c r="AK6" i="43"/>
  <c r="D37" i="18"/>
  <c r="AL4" i="43" s="1"/>
  <c r="E37" i="18"/>
  <c r="AM4" i="43" s="1"/>
  <c r="F37" i="18"/>
  <c r="AN4" i="43" s="1"/>
  <c r="G37" i="18"/>
  <c r="AO4" i="43" s="1"/>
  <c r="H37" i="18"/>
  <c r="AP4" i="43" s="1"/>
  <c r="I37" i="18"/>
  <c r="AQ4" i="43" s="1"/>
  <c r="J37" i="18"/>
  <c r="AR4" i="43" s="1"/>
  <c r="K37" i="18"/>
  <c r="AS4" i="43" s="1"/>
  <c r="L37" i="18"/>
  <c r="AT4" i="43" s="1"/>
  <c r="CB4" i="43" s="1"/>
  <c r="M37" i="18"/>
  <c r="AU4" i="43" s="1"/>
  <c r="N37" i="18"/>
  <c r="AV4" i="43" s="1"/>
  <c r="O37" i="18"/>
  <c r="AW4" i="43" s="1"/>
  <c r="P37" i="18"/>
  <c r="AX4" i="43" s="1"/>
  <c r="Q37" i="18"/>
  <c r="AY4" i="43" s="1"/>
  <c r="R37" i="18"/>
  <c r="AZ4" i="43" s="1"/>
  <c r="S37" i="18"/>
  <c r="BA4" i="43" s="1"/>
  <c r="T37" i="18"/>
  <c r="BB4" i="43" s="1"/>
  <c r="U37" i="18"/>
  <c r="BC4" i="43" s="1"/>
  <c r="V37" i="18"/>
  <c r="BD4" i="43" s="1"/>
  <c r="W37" i="18"/>
  <c r="BE4" i="43" s="1"/>
  <c r="X37" i="18"/>
  <c r="BF4" i="43" s="1"/>
  <c r="Y37" i="18"/>
  <c r="BG4" i="43" s="1"/>
  <c r="Z37" i="18"/>
  <c r="BH4" i="43" s="1"/>
  <c r="AA37" i="18"/>
  <c r="BI4" i="43" s="1"/>
  <c r="AB37" i="18"/>
  <c r="BJ4" i="43" s="1"/>
  <c r="AC37" i="18"/>
  <c r="BK4" i="43" s="1"/>
  <c r="AD37" i="18"/>
  <c r="BL4" i="43" s="1"/>
  <c r="C37" i="18"/>
  <c r="AK4" i="43" s="1"/>
  <c r="BT3" i="43"/>
  <c r="BU3" i="43" s="1"/>
  <c r="BV3" i="43" s="1"/>
  <c r="BW3" i="43" s="1"/>
  <c r="BX3" i="43" s="1"/>
  <c r="BY3" i="43" s="1"/>
  <c r="BZ3" i="43" s="1"/>
  <c r="CA3" i="43" s="1"/>
  <c r="CB3" i="43" s="1"/>
  <c r="CC3" i="43" s="1"/>
  <c r="CD3" i="43" s="1"/>
  <c r="CE3" i="43" s="1"/>
  <c r="CF3" i="43" s="1"/>
  <c r="CG3" i="43" s="1"/>
  <c r="CH3" i="43" s="1"/>
  <c r="CI3" i="43" s="1"/>
  <c r="CJ3" i="43" s="1"/>
  <c r="CK3" i="43" s="1"/>
  <c r="CL3" i="43" s="1"/>
  <c r="CM3" i="43" s="1"/>
  <c r="CN3" i="43" s="1"/>
  <c r="CO3" i="43" s="1"/>
  <c r="CP3" i="43" s="1"/>
  <c r="CQ3" i="43" s="1"/>
  <c r="CR3" i="43" s="1"/>
  <c r="CS3" i="43" s="1"/>
  <c r="CT3" i="43" s="1"/>
  <c r="AL3" i="43"/>
  <c r="AM3" i="43" s="1"/>
  <c r="AN3" i="43" s="1"/>
  <c r="AO3" i="43" s="1"/>
  <c r="AP3" i="43" s="1"/>
  <c r="AQ3" i="43" s="1"/>
  <c r="AR3" i="43" s="1"/>
  <c r="AS3" i="43" s="1"/>
  <c r="AT3" i="43" s="1"/>
  <c r="AU3" i="43" s="1"/>
  <c r="AV3" i="43" s="1"/>
  <c r="AW3" i="43" s="1"/>
  <c r="AX3" i="43" s="1"/>
  <c r="AY3" i="43" s="1"/>
  <c r="AZ3" i="43" s="1"/>
  <c r="BA3" i="43" s="1"/>
  <c r="BB3" i="43" s="1"/>
  <c r="BC3" i="43" s="1"/>
  <c r="BD3" i="43" s="1"/>
  <c r="BE3" i="43" s="1"/>
  <c r="BF3" i="43" s="1"/>
  <c r="BG3" i="43" s="1"/>
  <c r="BH3" i="43" s="1"/>
  <c r="BI3" i="43" s="1"/>
  <c r="BJ3" i="43" s="1"/>
  <c r="BK3" i="43" s="1"/>
  <c r="BL3" i="43" s="1"/>
  <c r="AD57" i="43"/>
  <c r="AC57" i="43"/>
  <c r="AB57" i="43"/>
  <c r="AA57" i="43"/>
  <c r="Z57" i="43"/>
  <c r="Y57" i="43"/>
  <c r="X57" i="43"/>
  <c r="W57" i="43"/>
  <c r="V57" i="43"/>
  <c r="U57" i="43"/>
  <c r="T57" i="43"/>
  <c r="S57" i="43"/>
  <c r="R57" i="43"/>
  <c r="Q57" i="43"/>
  <c r="P57" i="43"/>
  <c r="O57" i="43"/>
  <c r="N57" i="43"/>
  <c r="M57" i="43"/>
  <c r="L57" i="43"/>
  <c r="K57" i="43"/>
  <c r="J57" i="43"/>
  <c r="I57" i="43"/>
  <c r="H57" i="43"/>
  <c r="G57" i="43"/>
  <c r="F57" i="43"/>
  <c r="E57" i="43"/>
  <c r="D57" i="43"/>
  <c r="C57" i="43"/>
  <c r="AD56" i="43"/>
  <c r="AC56" i="43"/>
  <c r="AB56" i="43"/>
  <c r="AA56" i="43"/>
  <c r="Z56" i="43"/>
  <c r="Y56" i="43"/>
  <c r="X56" i="43"/>
  <c r="W56" i="43"/>
  <c r="V56" i="43"/>
  <c r="U56" i="43"/>
  <c r="T56" i="43"/>
  <c r="S56" i="43"/>
  <c r="R56" i="43"/>
  <c r="Q56" i="43"/>
  <c r="P56" i="43"/>
  <c r="O56" i="43"/>
  <c r="N56" i="43"/>
  <c r="M56" i="43"/>
  <c r="L56" i="43"/>
  <c r="K56" i="43"/>
  <c r="J56" i="43"/>
  <c r="I56" i="43"/>
  <c r="H56" i="43"/>
  <c r="G56" i="43"/>
  <c r="F56" i="43"/>
  <c r="E56" i="43"/>
  <c r="D56" i="43"/>
  <c r="C56" i="43"/>
  <c r="AD53" i="43"/>
  <c r="AC53" i="43"/>
  <c r="AB53" i="43"/>
  <c r="AA53" i="43"/>
  <c r="Z53" i="43"/>
  <c r="Y53" i="43"/>
  <c r="X53" i="43"/>
  <c r="W53" i="43"/>
  <c r="V53" i="43"/>
  <c r="U53" i="43"/>
  <c r="T53" i="43"/>
  <c r="S53" i="43"/>
  <c r="R53" i="43"/>
  <c r="Q53" i="43"/>
  <c r="P53" i="43"/>
  <c r="O53" i="43"/>
  <c r="N53" i="43"/>
  <c r="M53" i="43"/>
  <c r="L53" i="43"/>
  <c r="K53" i="43"/>
  <c r="J53" i="43"/>
  <c r="I53" i="43"/>
  <c r="H53" i="43"/>
  <c r="G53" i="43"/>
  <c r="F53" i="43"/>
  <c r="E53" i="43"/>
  <c r="D53" i="43"/>
  <c r="C53" i="43"/>
  <c r="AD52" i="43"/>
  <c r="AC52" i="43"/>
  <c r="AB52" i="43"/>
  <c r="AA52" i="43"/>
  <c r="Z52" i="43"/>
  <c r="Y52" i="43"/>
  <c r="X52" i="43"/>
  <c r="W52" i="43"/>
  <c r="V52" i="43"/>
  <c r="U52" i="43"/>
  <c r="T52" i="43"/>
  <c r="S52" i="43"/>
  <c r="R52" i="43"/>
  <c r="Q52" i="43"/>
  <c r="P52" i="43"/>
  <c r="O52" i="43"/>
  <c r="N52" i="43"/>
  <c r="M52" i="43"/>
  <c r="L52" i="43"/>
  <c r="K52" i="43"/>
  <c r="J52" i="43"/>
  <c r="I52" i="43"/>
  <c r="H52" i="43"/>
  <c r="G52" i="43"/>
  <c r="F52" i="43"/>
  <c r="E52" i="43"/>
  <c r="D52" i="43"/>
  <c r="C52" i="43"/>
  <c r="AD51" i="43"/>
  <c r="AC51" i="43"/>
  <c r="AB51" i="43"/>
  <c r="AA51" i="43"/>
  <c r="Z51" i="43"/>
  <c r="Y51" i="43"/>
  <c r="X51" i="43"/>
  <c r="W51" i="43"/>
  <c r="V51" i="43"/>
  <c r="U51" i="43"/>
  <c r="T51" i="43"/>
  <c r="S51" i="43"/>
  <c r="R51" i="43"/>
  <c r="Q51" i="43"/>
  <c r="P51" i="43"/>
  <c r="O51" i="43"/>
  <c r="N51" i="43"/>
  <c r="M51" i="43"/>
  <c r="L51" i="43"/>
  <c r="K51" i="43"/>
  <c r="J51" i="43"/>
  <c r="I51" i="43"/>
  <c r="H51" i="43"/>
  <c r="G51" i="43"/>
  <c r="F51" i="43"/>
  <c r="E51" i="43"/>
  <c r="D51" i="43"/>
  <c r="C51" i="43"/>
  <c r="AD50" i="43"/>
  <c r="AC50" i="43"/>
  <c r="AB50" i="43"/>
  <c r="AA50" i="43"/>
  <c r="Z50" i="43"/>
  <c r="Y50" i="43"/>
  <c r="X50" i="43"/>
  <c r="W50" i="43"/>
  <c r="V50" i="43"/>
  <c r="U50" i="43"/>
  <c r="T50" i="43"/>
  <c r="S50" i="43"/>
  <c r="R50" i="43"/>
  <c r="Q50" i="43"/>
  <c r="P50" i="43"/>
  <c r="O50" i="43"/>
  <c r="N50" i="43"/>
  <c r="M50" i="43"/>
  <c r="L50" i="43"/>
  <c r="K50" i="43"/>
  <c r="J50" i="43"/>
  <c r="I50" i="43"/>
  <c r="H50" i="43"/>
  <c r="G50" i="43"/>
  <c r="F50" i="43"/>
  <c r="E50" i="43"/>
  <c r="D50" i="43"/>
  <c r="C50" i="43"/>
  <c r="AD49" i="43"/>
  <c r="AC49" i="43"/>
  <c r="AB49" i="43"/>
  <c r="AA49" i="43"/>
  <c r="Z49" i="43"/>
  <c r="Y49" i="43"/>
  <c r="X49" i="43"/>
  <c r="W49" i="43"/>
  <c r="V49" i="43"/>
  <c r="U49" i="43"/>
  <c r="T49" i="43"/>
  <c r="S49" i="43"/>
  <c r="R49" i="43"/>
  <c r="Q49" i="43"/>
  <c r="P49" i="43"/>
  <c r="O49" i="43"/>
  <c r="N49" i="43"/>
  <c r="M49" i="43"/>
  <c r="L49" i="43"/>
  <c r="K49" i="43"/>
  <c r="J49" i="43"/>
  <c r="I49" i="43"/>
  <c r="H49" i="43"/>
  <c r="G49" i="43"/>
  <c r="F49" i="43"/>
  <c r="E49" i="43"/>
  <c r="D49" i="43"/>
  <c r="C49" i="43"/>
  <c r="AD48" i="43"/>
  <c r="AC48" i="43"/>
  <c r="AB48" i="43"/>
  <c r="AA48" i="43"/>
  <c r="Z48" i="43"/>
  <c r="Y48" i="43"/>
  <c r="X48" i="43"/>
  <c r="W48" i="43"/>
  <c r="V48" i="43"/>
  <c r="U48" i="43"/>
  <c r="T48" i="43"/>
  <c r="S48" i="43"/>
  <c r="R48" i="43"/>
  <c r="Q48" i="43"/>
  <c r="P48" i="43"/>
  <c r="O48" i="43"/>
  <c r="N48" i="43"/>
  <c r="M48" i="43"/>
  <c r="L48" i="43"/>
  <c r="K48" i="43"/>
  <c r="J48" i="43"/>
  <c r="I48" i="43"/>
  <c r="H48" i="43"/>
  <c r="G48" i="43"/>
  <c r="F48" i="43"/>
  <c r="E48" i="43"/>
  <c r="D48" i="43"/>
  <c r="C48" i="43"/>
  <c r="AD47" i="43"/>
  <c r="AC47" i="43"/>
  <c r="AB47" i="43"/>
  <c r="AA47" i="43"/>
  <c r="Z47" i="43"/>
  <c r="Y47" i="43"/>
  <c r="X47" i="43"/>
  <c r="W47" i="43"/>
  <c r="V47" i="43"/>
  <c r="U47" i="43"/>
  <c r="T47" i="43"/>
  <c r="S47" i="43"/>
  <c r="R47" i="43"/>
  <c r="Q47" i="43"/>
  <c r="P47" i="43"/>
  <c r="O47" i="43"/>
  <c r="N47" i="43"/>
  <c r="M47" i="43"/>
  <c r="L47" i="43"/>
  <c r="K47" i="43"/>
  <c r="J47" i="43"/>
  <c r="I47" i="43"/>
  <c r="H47" i="43"/>
  <c r="G47" i="43"/>
  <c r="F47" i="43"/>
  <c r="E47" i="43"/>
  <c r="D47" i="43"/>
  <c r="C47" i="43"/>
  <c r="AD46" i="43"/>
  <c r="AC46" i="43"/>
  <c r="AB46" i="43"/>
  <c r="AA46" i="43"/>
  <c r="Z46" i="43"/>
  <c r="Y46" i="43"/>
  <c r="X46" i="43"/>
  <c r="W46" i="43"/>
  <c r="V46" i="43"/>
  <c r="U46" i="43"/>
  <c r="T46" i="43"/>
  <c r="S46" i="43"/>
  <c r="R46" i="43"/>
  <c r="Q46" i="43"/>
  <c r="P46" i="43"/>
  <c r="O46" i="43"/>
  <c r="N46" i="43"/>
  <c r="M46" i="43"/>
  <c r="L46" i="43"/>
  <c r="K46" i="43"/>
  <c r="J46" i="43"/>
  <c r="I46" i="43"/>
  <c r="H46" i="43"/>
  <c r="G46" i="43"/>
  <c r="F46" i="43"/>
  <c r="E46" i="43"/>
  <c r="D46" i="43"/>
  <c r="C46" i="43"/>
  <c r="AD45" i="43"/>
  <c r="AC45" i="43"/>
  <c r="AB45" i="43"/>
  <c r="AA45" i="43"/>
  <c r="Z45" i="43"/>
  <c r="Y45" i="43"/>
  <c r="X45" i="43"/>
  <c r="W45" i="43"/>
  <c r="V45" i="43"/>
  <c r="U45" i="43"/>
  <c r="T45" i="43"/>
  <c r="S45" i="43"/>
  <c r="R45" i="43"/>
  <c r="Q45" i="43"/>
  <c r="P45" i="43"/>
  <c r="O45" i="43"/>
  <c r="N45" i="43"/>
  <c r="M45" i="43"/>
  <c r="L45" i="43"/>
  <c r="K45" i="43"/>
  <c r="J45" i="43"/>
  <c r="I45" i="43"/>
  <c r="H45" i="43"/>
  <c r="G45" i="43"/>
  <c r="F45" i="43"/>
  <c r="E45" i="43"/>
  <c r="D45" i="43"/>
  <c r="C45" i="43"/>
  <c r="AD44" i="43"/>
  <c r="AC44" i="43"/>
  <c r="AB44" i="43"/>
  <c r="AA44" i="43"/>
  <c r="Z44" i="43"/>
  <c r="Y44" i="43"/>
  <c r="X44" i="43"/>
  <c r="W44" i="43"/>
  <c r="V44" i="43"/>
  <c r="U44" i="43"/>
  <c r="T44" i="43"/>
  <c r="S44" i="43"/>
  <c r="R44" i="43"/>
  <c r="Q44" i="43"/>
  <c r="P44" i="43"/>
  <c r="O44" i="43"/>
  <c r="N44" i="43"/>
  <c r="M44" i="43"/>
  <c r="L44" i="43"/>
  <c r="K44" i="43"/>
  <c r="J44" i="43"/>
  <c r="I44" i="43"/>
  <c r="H44" i="43"/>
  <c r="G44" i="43"/>
  <c r="F44" i="43"/>
  <c r="E44" i="43"/>
  <c r="D44" i="43"/>
  <c r="C44" i="43"/>
  <c r="AD43" i="43"/>
  <c r="AC43" i="43"/>
  <c r="AB43" i="43"/>
  <c r="AA43" i="43"/>
  <c r="Z43" i="43"/>
  <c r="Y43" i="43"/>
  <c r="X43" i="43"/>
  <c r="W43" i="43"/>
  <c r="V43" i="43"/>
  <c r="U43" i="43"/>
  <c r="T43" i="43"/>
  <c r="S43" i="43"/>
  <c r="R43" i="43"/>
  <c r="Q43" i="43"/>
  <c r="P43" i="43"/>
  <c r="O43" i="43"/>
  <c r="N43" i="43"/>
  <c r="M43" i="43"/>
  <c r="L43" i="43"/>
  <c r="K43" i="43"/>
  <c r="J43" i="43"/>
  <c r="I43" i="43"/>
  <c r="H43" i="43"/>
  <c r="G43" i="43"/>
  <c r="F43" i="43"/>
  <c r="E43" i="43"/>
  <c r="D43" i="43"/>
  <c r="C43" i="43"/>
  <c r="AD42" i="43"/>
  <c r="AC42" i="43"/>
  <c r="AB42" i="43"/>
  <c r="AA42" i="43"/>
  <c r="Z42" i="43"/>
  <c r="Y42" i="43"/>
  <c r="X42" i="43"/>
  <c r="W42" i="43"/>
  <c r="V42" i="43"/>
  <c r="U42" i="43"/>
  <c r="T42" i="43"/>
  <c r="S42" i="43"/>
  <c r="R42" i="43"/>
  <c r="Q42" i="43"/>
  <c r="P42" i="43"/>
  <c r="O42" i="43"/>
  <c r="N42" i="43"/>
  <c r="M42" i="43"/>
  <c r="L42" i="43"/>
  <c r="K42" i="43"/>
  <c r="J42" i="43"/>
  <c r="I42" i="43"/>
  <c r="H42" i="43"/>
  <c r="G42" i="43"/>
  <c r="F42" i="43"/>
  <c r="E42" i="43"/>
  <c r="D42" i="43"/>
  <c r="C42" i="43"/>
  <c r="AD41" i="43"/>
  <c r="AC41" i="43"/>
  <c r="AB41" i="43"/>
  <c r="AA41" i="43"/>
  <c r="Z41" i="43"/>
  <c r="Y41" i="43"/>
  <c r="X41" i="43"/>
  <c r="W41" i="43"/>
  <c r="V41" i="43"/>
  <c r="U41" i="43"/>
  <c r="T41" i="43"/>
  <c r="S41" i="43"/>
  <c r="R41" i="43"/>
  <c r="Q41" i="43"/>
  <c r="P41" i="43"/>
  <c r="O41" i="43"/>
  <c r="N41" i="43"/>
  <c r="M41" i="43"/>
  <c r="L41" i="43"/>
  <c r="K41" i="43"/>
  <c r="J41" i="43"/>
  <c r="I41" i="43"/>
  <c r="H41" i="43"/>
  <c r="G41" i="43"/>
  <c r="F41" i="43"/>
  <c r="E41" i="43"/>
  <c r="D41" i="43"/>
  <c r="C41" i="43"/>
  <c r="AD39" i="43"/>
  <c r="AC39" i="43"/>
  <c r="AB39" i="43"/>
  <c r="AA39" i="43"/>
  <c r="Z39" i="43"/>
  <c r="Y39" i="43"/>
  <c r="X39" i="43"/>
  <c r="W39" i="43"/>
  <c r="V39" i="43"/>
  <c r="U39" i="43"/>
  <c r="T39" i="43"/>
  <c r="S39" i="43"/>
  <c r="R39" i="43"/>
  <c r="Q39" i="43"/>
  <c r="P39" i="43"/>
  <c r="O39" i="43"/>
  <c r="N39" i="43"/>
  <c r="M39" i="43"/>
  <c r="L39" i="43"/>
  <c r="K39" i="43"/>
  <c r="J39" i="43"/>
  <c r="I39" i="43"/>
  <c r="H39" i="43"/>
  <c r="G39" i="43"/>
  <c r="F39" i="43"/>
  <c r="E39" i="43"/>
  <c r="D39" i="43"/>
  <c r="C39" i="43"/>
  <c r="AD38" i="43"/>
  <c r="AC38" i="43"/>
  <c r="AB38" i="43"/>
  <c r="AA38" i="43"/>
  <c r="Z38" i="43"/>
  <c r="Y38" i="43"/>
  <c r="X38" i="43"/>
  <c r="W38" i="43"/>
  <c r="V38" i="43"/>
  <c r="U38" i="43"/>
  <c r="T38" i="43"/>
  <c r="S38" i="43"/>
  <c r="R38" i="43"/>
  <c r="Q38" i="43"/>
  <c r="P38" i="43"/>
  <c r="O38" i="43"/>
  <c r="N38" i="43"/>
  <c r="M38" i="43"/>
  <c r="L38" i="43"/>
  <c r="K38" i="43"/>
  <c r="J38" i="43"/>
  <c r="I38" i="43"/>
  <c r="H38" i="43"/>
  <c r="G38" i="43"/>
  <c r="F38" i="43"/>
  <c r="E38" i="43"/>
  <c r="D38" i="43"/>
  <c r="C38" i="43"/>
  <c r="AD37" i="43"/>
  <c r="AC37" i="43"/>
  <c r="AB37" i="43"/>
  <c r="AA37" i="43"/>
  <c r="Z37" i="43"/>
  <c r="Y37" i="43"/>
  <c r="X37" i="43"/>
  <c r="W37" i="43"/>
  <c r="V37" i="43"/>
  <c r="U37" i="43"/>
  <c r="T37" i="43"/>
  <c r="S37" i="43"/>
  <c r="R37" i="43"/>
  <c r="Q37" i="43"/>
  <c r="P37" i="43"/>
  <c r="O37" i="43"/>
  <c r="N37" i="43"/>
  <c r="M37" i="43"/>
  <c r="L37" i="43"/>
  <c r="K37" i="43"/>
  <c r="J37" i="43"/>
  <c r="I37" i="43"/>
  <c r="H37" i="43"/>
  <c r="G37" i="43"/>
  <c r="F37" i="43"/>
  <c r="E37" i="43"/>
  <c r="D37" i="43"/>
  <c r="C37" i="43"/>
  <c r="AD36" i="43"/>
  <c r="AC36" i="43"/>
  <c r="AB36" i="43"/>
  <c r="AA36" i="43"/>
  <c r="Z36" i="43"/>
  <c r="Y36" i="43"/>
  <c r="X36" i="43"/>
  <c r="W36" i="43"/>
  <c r="V36" i="43"/>
  <c r="U36" i="43"/>
  <c r="T36" i="43"/>
  <c r="S36" i="43"/>
  <c r="R36" i="43"/>
  <c r="Q36" i="43"/>
  <c r="P36" i="43"/>
  <c r="O36" i="43"/>
  <c r="N36" i="43"/>
  <c r="M36" i="43"/>
  <c r="L36" i="43"/>
  <c r="K36" i="43"/>
  <c r="J36" i="43"/>
  <c r="I36" i="43"/>
  <c r="H36" i="43"/>
  <c r="G36" i="43"/>
  <c r="F36" i="43"/>
  <c r="E36" i="43"/>
  <c r="D36" i="43"/>
  <c r="C36" i="43"/>
  <c r="AD35" i="43"/>
  <c r="AC35" i="43"/>
  <c r="AB35" i="43"/>
  <c r="AA35" i="43"/>
  <c r="Z35" i="43"/>
  <c r="Y35" i="43"/>
  <c r="X35" i="43"/>
  <c r="W35" i="43"/>
  <c r="V35" i="43"/>
  <c r="U35" i="43"/>
  <c r="T35" i="43"/>
  <c r="S35" i="43"/>
  <c r="R35" i="43"/>
  <c r="Q35" i="43"/>
  <c r="P35" i="43"/>
  <c r="O35" i="43"/>
  <c r="N35" i="43"/>
  <c r="M35" i="43"/>
  <c r="L35" i="43"/>
  <c r="K35" i="43"/>
  <c r="J35" i="43"/>
  <c r="I35" i="43"/>
  <c r="H35" i="43"/>
  <c r="G35" i="43"/>
  <c r="F35" i="43"/>
  <c r="E35" i="43"/>
  <c r="D35" i="43"/>
  <c r="C35" i="43"/>
  <c r="AD33" i="43"/>
  <c r="AC33" i="43"/>
  <c r="AB33" i="43"/>
  <c r="AA33" i="43"/>
  <c r="Z33" i="43"/>
  <c r="Y33" i="43"/>
  <c r="X33" i="43"/>
  <c r="W33" i="43"/>
  <c r="V33" i="43"/>
  <c r="U33" i="43"/>
  <c r="T33" i="43"/>
  <c r="S33" i="43"/>
  <c r="R33" i="43"/>
  <c r="Q33" i="43"/>
  <c r="P33" i="43"/>
  <c r="O33" i="43"/>
  <c r="N33" i="43"/>
  <c r="M33" i="43"/>
  <c r="L33" i="43"/>
  <c r="K33" i="43"/>
  <c r="J33" i="43"/>
  <c r="I33" i="43"/>
  <c r="H33" i="43"/>
  <c r="G33" i="43"/>
  <c r="F33" i="43"/>
  <c r="E33" i="43"/>
  <c r="D33" i="43"/>
  <c r="C33" i="43"/>
  <c r="AD32" i="43"/>
  <c r="AC32" i="43"/>
  <c r="AB32" i="43"/>
  <c r="AA32" i="43"/>
  <c r="Z32" i="43"/>
  <c r="Y32" i="43"/>
  <c r="X32" i="43"/>
  <c r="W32" i="43"/>
  <c r="V32" i="43"/>
  <c r="U32" i="43"/>
  <c r="T32" i="43"/>
  <c r="S32" i="43"/>
  <c r="R32" i="43"/>
  <c r="Q32" i="43"/>
  <c r="P32" i="43"/>
  <c r="O32" i="43"/>
  <c r="N32" i="43"/>
  <c r="M32" i="43"/>
  <c r="L32" i="43"/>
  <c r="K32" i="43"/>
  <c r="J32" i="43"/>
  <c r="I32" i="43"/>
  <c r="H32" i="43"/>
  <c r="G32" i="43"/>
  <c r="F32" i="43"/>
  <c r="E32" i="43"/>
  <c r="D32" i="43"/>
  <c r="C32" i="43"/>
  <c r="AD31" i="43"/>
  <c r="AC31" i="43"/>
  <c r="AB31" i="43"/>
  <c r="AA31" i="43"/>
  <c r="Z31" i="43"/>
  <c r="Y31" i="43"/>
  <c r="X31" i="43"/>
  <c r="W31" i="43"/>
  <c r="V31" i="43"/>
  <c r="U31" i="43"/>
  <c r="T31" i="43"/>
  <c r="S31" i="43"/>
  <c r="R31" i="43"/>
  <c r="Q31" i="43"/>
  <c r="P31" i="43"/>
  <c r="O31" i="43"/>
  <c r="N31" i="43"/>
  <c r="M31" i="43"/>
  <c r="L31" i="43"/>
  <c r="K31" i="43"/>
  <c r="J31" i="43"/>
  <c r="I31" i="43"/>
  <c r="H31" i="43"/>
  <c r="G31" i="43"/>
  <c r="F31" i="43"/>
  <c r="E31" i="43"/>
  <c r="D31" i="43"/>
  <c r="C31" i="43"/>
  <c r="AD29" i="43"/>
  <c r="AC29" i="43"/>
  <c r="AB29" i="43"/>
  <c r="AA29" i="43"/>
  <c r="Z29" i="43"/>
  <c r="Y29" i="43"/>
  <c r="X29" i="43"/>
  <c r="W29" i="43"/>
  <c r="V29" i="43"/>
  <c r="U29" i="43"/>
  <c r="T29" i="43"/>
  <c r="S29" i="43"/>
  <c r="R29" i="43"/>
  <c r="Q29" i="43"/>
  <c r="P29" i="43"/>
  <c r="O29" i="43"/>
  <c r="N29" i="43"/>
  <c r="M29" i="43"/>
  <c r="L29" i="43"/>
  <c r="K29" i="43"/>
  <c r="J29" i="43"/>
  <c r="I29" i="43"/>
  <c r="H29" i="43"/>
  <c r="G29" i="43"/>
  <c r="F29" i="43"/>
  <c r="E29" i="43"/>
  <c r="D29" i="43"/>
  <c r="C29" i="43"/>
  <c r="AD28" i="43"/>
  <c r="AC28" i="43"/>
  <c r="AB28" i="43"/>
  <c r="AA28" i="43"/>
  <c r="Z28" i="43"/>
  <c r="Y28" i="43"/>
  <c r="X28" i="43"/>
  <c r="W28" i="43"/>
  <c r="V28" i="43"/>
  <c r="U28" i="43"/>
  <c r="T28" i="43"/>
  <c r="S28" i="43"/>
  <c r="R28" i="43"/>
  <c r="Q28" i="43"/>
  <c r="P28" i="43"/>
  <c r="O28" i="43"/>
  <c r="N28" i="43"/>
  <c r="M28" i="43"/>
  <c r="L28" i="43"/>
  <c r="K28" i="43"/>
  <c r="J28" i="43"/>
  <c r="I28" i="43"/>
  <c r="H28" i="43"/>
  <c r="G28" i="43"/>
  <c r="F28" i="43"/>
  <c r="E28" i="43"/>
  <c r="D28" i="43"/>
  <c r="C28" i="43"/>
  <c r="AD27" i="43"/>
  <c r="AC27" i="43"/>
  <c r="AB27" i="43"/>
  <c r="AA27" i="43"/>
  <c r="Z27" i="43"/>
  <c r="Y27" i="43"/>
  <c r="X27" i="43"/>
  <c r="W27" i="43"/>
  <c r="V27" i="43"/>
  <c r="U27" i="43"/>
  <c r="T27" i="43"/>
  <c r="S27" i="43"/>
  <c r="R27" i="43"/>
  <c r="Q27" i="43"/>
  <c r="P27" i="43"/>
  <c r="O27" i="43"/>
  <c r="N27" i="43"/>
  <c r="M27" i="43"/>
  <c r="L27" i="43"/>
  <c r="K27" i="43"/>
  <c r="J27" i="43"/>
  <c r="I27" i="43"/>
  <c r="H27" i="43"/>
  <c r="G27" i="43"/>
  <c r="F27" i="43"/>
  <c r="E27" i="43"/>
  <c r="D27" i="43"/>
  <c r="C27" i="43"/>
  <c r="AD26" i="43"/>
  <c r="AC26" i="43"/>
  <c r="AB26" i="43"/>
  <c r="AA26" i="43"/>
  <c r="Z26" i="43"/>
  <c r="Y26" i="43"/>
  <c r="X26" i="43"/>
  <c r="W26" i="43"/>
  <c r="V26" i="43"/>
  <c r="U26" i="43"/>
  <c r="T26" i="43"/>
  <c r="S26" i="43"/>
  <c r="R26" i="43"/>
  <c r="Q26" i="43"/>
  <c r="P26" i="43"/>
  <c r="O26" i="43"/>
  <c r="N26" i="43"/>
  <c r="M26" i="43"/>
  <c r="L26" i="43"/>
  <c r="K26" i="43"/>
  <c r="J26" i="43"/>
  <c r="I26" i="43"/>
  <c r="H26" i="43"/>
  <c r="G26" i="43"/>
  <c r="F26" i="43"/>
  <c r="E26" i="43"/>
  <c r="D26" i="43"/>
  <c r="C26" i="43"/>
  <c r="AD25" i="43"/>
  <c r="AC25" i="43"/>
  <c r="AB25" i="43"/>
  <c r="AA25" i="43"/>
  <c r="Z25" i="43"/>
  <c r="Y25" i="43"/>
  <c r="X25" i="43"/>
  <c r="W25" i="43"/>
  <c r="V25" i="43"/>
  <c r="U25" i="43"/>
  <c r="T25" i="43"/>
  <c r="S25" i="43"/>
  <c r="R25" i="43"/>
  <c r="Q25" i="43"/>
  <c r="P25" i="43"/>
  <c r="O25" i="43"/>
  <c r="N25" i="43"/>
  <c r="M25" i="43"/>
  <c r="L25" i="43"/>
  <c r="K25" i="43"/>
  <c r="J25" i="43"/>
  <c r="I25" i="43"/>
  <c r="H25" i="43"/>
  <c r="G25" i="43"/>
  <c r="F25" i="43"/>
  <c r="E25" i="43"/>
  <c r="D25" i="43"/>
  <c r="C25" i="43"/>
  <c r="AD24" i="43"/>
  <c r="AC24" i="43"/>
  <c r="AB24" i="43"/>
  <c r="AA24" i="43"/>
  <c r="Z24" i="43"/>
  <c r="Y24" i="43"/>
  <c r="X24" i="43"/>
  <c r="W24" i="43"/>
  <c r="V24" i="43"/>
  <c r="U24" i="43"/>
  <c r="T24" i="43"/>
  <c r="S24" i="43"/>
  <c r="R24" i="43"/>
  <c r="Q24" i="43"/>
  <c r="P24" i="43"/>
  <c r="O24" i="43"/>
  <c r="N24" i="43"/>
  <c r="M24" i="43"/>
  <c r="L24" i="43"/>
  <c r="K24" i="43"/>
  <c r="J24" i="43"/>
  <c r="I24" i="43"/>
  <c r="H24" i="43"/>
  <c r="G24" i="43"/>
  <c r="F24" i="43"/>
  <c r="E24" i="43"/>
  <c r="D24" i="43"/>
  <c r="C24" i="43"/>
  <c r="AD23" i="43"/>
  <c r="AC23" i="43"/>
  <c r="AB23" i="43"/>
  <c r="AA23" i="43"/>
  <c r="Z23" i="43"/>
  <c r="Y23" i="43"/>
  <c r="X23" i="43"/>
  <c r="W23" i="43"/>
  <c r="V23" i="43"/>
  <c r="U23" i="43"/>
  <c r="T23" i="43"/>
  <c r="S23" i="43"/>
  <c r="R23" i="43"/>
  <c r="Q23" i="43"/>
  <c r="P23" i="43"/>
  <c r="O23" i="43"/>
  <c r="N23" i="43"/>
  <c r="M23" i="43"/>
  <c r="L23" i="43"/>
  <c r="K23" i="43"/>
  <c r="J23" i="43"/>
  <c r="I23" i="43"/>
  <c r="H23" i="43"/>
  <c r="G23" i="43"/>
  <c r="F23" i="43"/>
  <c r="E23" i="43"/>
  <c r="D23" i="43"/>
  <c r="C23" i="43"/>
  <c r="AD18" i="43"/>
  <c r="AC18" i="43"/>
  <c r="AB18" i="43"/>
  <c r="AA18" i="43"/>
  <c r="Z18" i="43"/>
  <c r="Y18" i="43"/>
  <c r="X18" i="43"/>
  <c r="W18" i="43"/>
  <c r="V18" i="43"/>
  <c r="U18" i="43"/>
  <c r="T18" i="43"/>
  <c r="S18" i="43"/>
  <c r="R18" i="43"/>
  <c r="Q18" i="43"/>
  <c r="P18" i="43"/>
  <c r="O18" i="43"/>
  <c r="N18" i="43"/>
  <c r="M18" i="43"/>
  <c r="L18" i="43"/>
  <c r="K18" i="43"/>
  <c r="J18" i="43"/>
  <c r="I18" i="43"/>
  <c r="H18" i="43"/>
  <c r="G18" i="43"/>
  <c r="F18" i="43"/>
  <c r="E18" i="43"/>
  <c r="D18" i="43"/>
  <c r="C18" i="43"/>
  <c r="AD17" i="43"/>
  <c r="AC17" i="43"/>
  <c r="AB17" i="43"/>
  <c r="AA17" i="43"/>
  <c r="Z17" i="43"/>
  <c r="Y17" i="43"/>
  <c r="X17" i="43"/>
  <c r="W17" i="43"/>
  <c r="V17" i="43"/>
  <c r="U17" i="43"/>
  <c r="T17" i="43"/>
  <c r="S17" i="43"/>
  <c r="R17" i="43"/>
  <c r="Q17" i="43"/>
  <c r="P17" i="43"/>
  <c r="O17" i="43"/>
  <c r="N17" i="43"/>
  <c r="M17" i="43"/>
  <c r="L17" i="43"/>
  <c r="K17" i="43"/>
  <c r="J17" i="43"/>
  <c r="I17" i="43"/>
  <c r="H17" i="43"/>
  <c r="G17" i="43"/>
  <c r="F17" i="43"/>
  <c r="E17" i="43"/>
  <c r="D17" i="43"/>
  <c r="C17" i="43"/>
  <c r="AD16" i="43"/>
  <c r="AC16" i="43"/>
  <c r="AB16" i="43"/>
  <c r="AA16" i="43"/>
  <c r="Z16" i="43"/>
  <c r="Y16" i="43"/>
  <c r="X16" i="43"/>
  <c r="W16" i="43"/>
  <c r="V16" i="43"/>
  <c r="U16" i="43"/>
  <c r="T16" i="43"/>
  <c r="S16" i="43"/>
  <c r="R16" i="43"/>
  <c r="Q16" i="43"/>
  <c r="P16" i="43"/>
  <c r="O16" i="43"/>
  <c r="N16" i="43"/>
  <c r="M16" i="43"/>
  <c r="L16" i="43"/>
  <c r="K16" i="43"/>
  <c r="J16" i="43"/>
  <c r="I16" i="43"/>
  <c r="H16" i="43"/>
  <c r="G16" i="43"/>
  <c r="F16" i="43"/>
  <c r="E16" i="43"/>
  <c r="D16" i="43"/>
  <c r="C16" i="43"/>
  <c r="AD15" i="43"/>
  <c r="AC15" i="43"/>
  <c r="AB15" i="43"/>
  <c r="AA15" i="43"/>
  <c r="Z15" i="43"/>
  <c r="Y15" i="43"/>
  <c r="X15" i="43"/>
  <c r="W15" i="43"/>
  <c r="V15" i="43"/>
  <c r="U15" i="43"/>
  <c r="T15" i="43"/>
  <c r="S15" i="43"/>
  <c r="R15" i="43"/>
  <c r="Q15" i="43"/>
  <c r="P15" i="43"/>
  <c r="O15" i="43"/>
  <c r="N15" i="43"/>
  <c r="M15" i="43"/>
  <c r="L15" i="43"/>
  <c r="K15" i="43"/>
  <c r="J15" i="43"/>
  <c r="I15" i="43"/>
  <c r="H15" i="43"/>
  <c r="G15" i="43"/>
  <c r="F15" i="43"/>
  <c r="E15" i="43"/>
  <c r="D15" i="43"/>
  <c r="C15" i="43"/>
  <c r="AD14" i="43"/>
  <c r="AC14" i="43"/>
  <c r="AB14" i="43"/>
  <c r="AA14" i="43"/>
  <c r="Z14" i="43"/>
  <c r="Y14" i="43"/>
  <c r="X14" i="43"/>
  <c r="W14" i="43"/>
  <c r="V14" i="43"/>
  <c r="U14" i="43"/>
  <c r="T14" i="43"/>
  <c r="S14" i="43"/>
  <c r="R14" i="43"/>
  <c r="Q14" i="43"/>
  <c r="P14" i="43"/>
  <c r="O14" i="43"/>
  <c r="N14" i="43"/>
  <c r="M14" i="43"/>
  <c r="L14" i="43"/>
  <c r="K14" i="43"/>
  <c r="J14" i="43"/>
  <c r="I14" i="43"/>
  <c r="H14" i="43"/>
  <c r="G14" i="43"/>
  <c r="F14" i="43"/>
  <c r="E14" i="43"/>
  <c r="D14" i="43"/>
  <c r="C14" i="43"/>
  <c r="AD13" i="43"/>
  <c r="AC13" i="43"/>
  <c r="AB13" i="43"/>
  <c r="AA13" i="43"/>
  <c r="Z13" i="43"/>
  <c r="Y13" i="43"/>
  <c r="X13" i="43"/>
  <c r="W13" i="43"/>
  <c r="V13" i="43"/>
  <c r="U13" i="43"/>
  <c r="T13" i="43"/>
  <c r="S13" i="43"/>
  <c r="R13" i="43"/>
  <c r="Q13" i="43"/>
  <c r="P13" i="43"/>
  <c r="O13" i="43"/>
  <c r="N13" i="43"/>
  <c r="M13" i="43"/>
  <c r="L13" i="43"/>
  <c r="K13" i="43"/>
  <c r="J13" i="43"/>
  <c r="I13" i="43"/>
  <c r="H13" i="43"/>
  <c r="G13" i="43"/>
  <c r="F13" i="43"/>
  <c r="E13" i="43"/>
  <c r="D13" i="43"/>
  <c r="C13" i="43"/>
  <c r="AD12" i="43"/>
  <c r="AC12" i="43"/>
  <c r="AB12" i="43"/>
  <c r="AA12" i="43"/>
  <c r="Z12" i="43"/>
  <c r="Y12" i="43"/>
  <c r="X12" i="43"/>
  <c r="W12" i="43"/>
  <c r="V12" i="43"/>
  <c r="U12" i="43"/>
  <c r="T12" i="43"/>
  <c r="S12" i="43"/>
  <c r="R12" i="43"/>
  <c r="Q12" i="43"/>
  <c r="P12" i="43"/>
  <c r="O12" i="43"/>
  <c r="N12" i="43"/>
  <c r="M12" i="43"/>
  <c r="L12" i="43"/>
  <c r="K12" i="43"/>
  <c r="J12" i="43"/>
  <c r="I12" i="43"/>
  <c r="H12" i="43"/>
  <c r="G12" i="43"/>
  <c r="F12" i="43"/>
  <c r="E12" i="43"/>
  <c r="D12" i="43"/>
  <c r="C12" i="43"/>
  <c r="AD11" i="43"/>
  <c r="AC11" i="43"/>
  <c r="AB11" i="43"/>
  <c r="AA11" i="43"/>
  <c r="Z11" i="43"/>
  <c r="Y11" i="43"/>
  <c r="X11" i="43"/>
  <c r="W11" i="43"/>
  <c r="V11" i="43"/>
  <c r="U11" i="43"/>
  <c r="T11" i="43"/>
  <c r="S11" i="43"/>
  <c r="R11" i="43"/>
  <c r="Q11" i="43"/>
  <c r="P11" i="43"/>
  <c r="O11" i="43"/>
  <c r="N11" i="43"/>
  <c r="M11" i="43"/>
  <c r="L11" i="43"/>
  <c r="K11" i="43"/>
  <c r="J11" i="43"/>
  <c r="I11" i="43"/>
  <c r="H11" i="43"/>
  <c r="G11" i="43"/>
  <c r="F11" i="43"/>
  <c r="E11" i="43"/>
  <c r="D11" i="43"/>
  <c r="C11" i="43"/>
  <c r="AD10" i="43"/>
  <c r="AC10" i="43"/>
  <c r="AB10" i="43"/>
  <c r="AA10" i="43"/>
  <c r="Z10" i="43"/>
  <c r="Y10" i="43"/>
  <c r="X10" i="43"/>
  <c r="W10" i="43"/>
  <c r="V10" i="43"/>
  <c r="U10" i="43"/>
  <c r="T10" i="43"/>
  <c r="S10" i="43"/>
  <c r="R10" i="43"/>
  <c r="Q10" i="43"/>
  <c r="P10" i="43"/>
  <c r="O10" i="43"/>
  <c r="N10" i="43"/>
  <c r="M10" i="43"/>
  <c r="L10" i="43"/>
  <c r="K10" i="43"/>
  <c r="J10" i="43"/>
  <c r="I10" i="43"/>
  <c r="H10" i="43"/>
  <c r="G10" i="43"/>
  <c r="F10" i="43"/>
  <c r="E10" i="43"/>
  <c r="D10" i="43"/>
  <c r="C10" i="43"/>
  <c r="AD9" i="43"/>
  <c r="AC9" i="43"/>
  <c r="AB9" i="43"/>
  <c r="AA9" i="43"/>
  <c r="Z9" i="43"/>
  <c r="Y9" i="43"/>
  <c r="X9" i="43"/>
  <c r="W9" i="43"/>
  <c r="V9" i="43"/>
  <c r="U9" i="43"/>
  <c r="T9" i="43"/>
  <c r="S9" i="43"/>
  <c r="R9" i="43"/>
  <c r="Q9" i="43"/>
  <c r="P9" i="43"/>
  <c r="O9" i="43"/>
  <c r="N9" i="43"/>
  <c r="M9" i="43"/>
  <c r="L9" i="43"/>
  <c r="K9" i="43"/>
  <c r="J9" i="43"/>
  <c r="I9" i="43"/>
  <c r="H9" i="43"/>
  <c r="G9" i="43"/>
  <c r="F9" i="43"/>
  <c r="E9" i="43"/>
  <c r="D9" i="43"/>
  <c r="C9" i="43"/>
  <c r="AD6" i="43"/>
  <c r="AC6" i="43"/>
  <c r="AB6" i="43"/>
  <c r="AA6" i="43"/>
  <c r="Z6" i="43"/>
  <c r="Y6" i="43"/>
  <c r="X6" i="43"/>
  <c r="W6" i="43"/>
  <c r="V6" i="43"/>
  <c r="U6" i="43"/>
  <c r="T6" i="43"/>
  <c r="S6" i="43"/>
  <c r="R6" i="43"/>
  <c r="Q6" i="43"/>
  <c r="P6" i="43"/>
  <c r="O6" i="43"/>
  <c r="N6" i="43"/>
  <c r="M6" i="43"/>
  <c r="L6" i="43"/>
  <c r="K6" i="43"/>
  <c r="J6" i="43"/>
  <c r="I6" i="43"/>
  <c r="H6" i="43"/>
  <c r="G6" i="43"/>
  <c r="F6" i="43"/>
  <c r="E6" i="43"/>
  <c r="D6" i="43"/>
  <c r="C6" i="43"/>
  <c r="AD5" i="43"/>
  <c r="AC5" i="43"/>
  <c r="AB5" i="43"/>
  <c r="AA5" i="43"/>
  <c r="Z5" i="43"/>
  <c r="Y5" i="43"/>
  <c r="X5" i="43"/>
  <c r="W5" i="43"/>
  <c r="V5" i="43"/>
  <c r="U5" i="43"/>
  <c r="T5" i="43"/>
  <c r="S5" i="43"/>
  <c r="R5" i="43"/>
  <c r="Q5" i="43"/>
  <c r="P5" i="43"/>
  <c r="O5" i="43"/>
  <c r="N5" i="43"/>
  <c r="M5" i="43"/>
  <c r="L5" i="43"/>
  <c r="K5" i="43"/>
  <c r="J5" i="43"/>
  <c r="I5" i="43"/>
  <c r="H5" i="43"/>
  <c r="G5" i="43"/>
  <c r="F5" i="43"/>
  <c r="E5" i="43"/>
  <c r="D5" i="43"/>
  <c r="C5" i="43"/>
  <c r="AD4" i="43"/>
  <c r="AC4" i="43"/>
  <c r="AB4" i="43"/>
  <c r="AA4" i="43"/>
  <c r="Z4" i="43"/>
  <c r="Y4" i="43"/>
  <c r="X4" i="43"/>
  <c r="W4" i="43"/>
  <c r="V4" i="43"/>
  <c r="U4" i="43"/>
  <c r="T4" i="43"/>
  <c r="S4" i="43"/>
  <c r="R4" i="43"/>
  <c r="Q4" i="43"/>
  <c r="P4" i="43"/>
  <c r="O4" i="43"/>
  <c r="N4" i="43"/>
  <c r="M4" i="43"/>
  <c r="L4" i="43"/>
  <c r="K4" i="43"/>
  <c r="J4" i="43"/>
  <c r="I4" i="43"/>
  <c r="H4" i="43"/>
  <c r="G4" i="43"/>
  <c r="F4" i="43"/>
  <c r="E4" i="43"/>
  <c r="D4" i="43"/>
  <c r="C4" i="43"/>
  <c r="CF4" i="43" l="1"/>
  <c r="CO4" i="43"/>
  <c r="BV6" i="43"/>
  <c r="CH6" i="43"/>
  <c r="CT6" i="43"/>
  <c r="CD11" i="43"/>
  <c r="CP11" i="43"/>
  <c r="BY13" i="43"/>
  <c r="CK13" i="43"/>
  <c r="BU14" i="43"/>
  <c r="CG14" i="43"/>
  <c r="CS14" i="43"/>
  <c r="CC15" i="43"/>
  <c r="CO15" i="43"/>
  <c r="BY16" i="43"/>
  <c r="CK16" i="43"/>
  <c r="BU17" i="43"/>
  <c r="CG17" i="43"/>
  <c r="CS17" i="43"/>
  <c r="CC18" i="43"/>
  <c r="CO18" i="43"/>
  <c r="CD28" i="43"/>
  <c r="CP28" i="43"/>
  <c r="BZ29" i="43"/>
  <c r="CL29" i="43"/>
  <c r="BV31" i="43"/>
  <c r="CH31" i="43"/>
  <c r="CT31" i="43"/>
  <c r="CP32" i="43"/>
  <c r="BZ33" i="43"/>
  <c r="CL33" i="43"/>
  <c r="BW36" i="43"/>
  <c r="CI36" i="43"/>
  <c r="BS37" i="43"/>
  <c r="CE37" i="43"/>
  <c r="CQ37" i="43"/>
  <c r="CA38" i="43"/>
  <c r="CM38" i="43"/>
  <c r="BW39" i="43"/>
  <c r="CI39" i="43"/>
  <c r="BS41" i="43"/>
  <c r="CE41" i="43"/>
  <c r="CQ41" i="43"/>
  <c r="BS4" i="43"/>
  <c r="CA6" i="43"/>
  <c r="CM6" i="43"/>
  <c r="BW11" i="43"/>
  <c r="CI11" i="43"/>
  <c r="CD13" i="43"/>
  <c r="CP13" i="43"/>
  <c r="BZ14" i="43"/>
  <c r="CL14" i="43"/>
  <c r="BV15" i="43"/>
  <c r="CH15" i="43"/>
  <c r="CT15" i="43"/>
  <c r="CD16" i="43"/>
  <c r="CP16" i="43"/>
  <c r="BZ17" i="43"/>
  <c r="CL17" i="43"/>
  <c r="BV18" i="43"/>
  <c r="CH18" i="43"/>
  <c r="CT18" i="43"/>
  <c r="BW28" i="43"/>
  <c r="CI28" i="43"/>
  <c r="BS29" i="43"/>
  <c r="CE29" i="43"/>
  <c r="CQ29" i="43"/>
  <c r="CA31" i="43"/>
  <c r="CM31" i="43"/>
  <c r="BW32" i="43"/>
  <c r="CI32" i="43"/>
  <c r="BS33" i="43"/>
  <c r="CQ33" i="43"/>
  <c r="CB36" i="43"/>
  <c r="CN36" i="43"/>
  <c r="BX37" i="43"/>
  <c r="CJ37" i="43"/>
  <c r="BT38" i="43"/>
  <c r="CF38" i="43"/>
  <c r="CR38" i="43"/>
  <c r="CN39" i="43"/>
  <c r="BX41" i="43"/>
  <c r="CJ41" i="43"/>
  <c r="BT42" i="43"/>
  <c r="CF42" i="43"/>
  <c r="CR42" i="43"/>
  <c r="CB43" i="43"/>
  <c r="CN43" i="43"/>
  <c r="BX44" i="43"/>
  <c r="CJ44" i="43"/>
  <c r="BT45" i="43"/>
  <c r="CF45" i="43"/>
  <c r="CR45" i="43"/>
  <c r="CB46" i="43"/>
  <c r="CN46" i="43"/>
  <c r="BX47" i="43"/>
  <c r="CJ47" i="43"/>
  <c r="BT48" i="43"/>
  <c r="CF48" i="43"/>
  <c r="CR48" i="43"/>
  <c r="CB49" i="43"/>
  <c r="CN49" i="43"/>
  <c r="BX50" i="43"/>
  <c r="CJ50" i="43"/>
  <c r="BT51" i="43"/>
  <c r="CF51" i="43"/>
  <c r="CR51" i="43"/>
  <c r="CB52" i="43"/>
  <c r="CN52" i="43"/>
  <c r="BX53" i="43"/>
  <c r="CJ53" i="43"/>
  <c r="CT4" i="43"/>
  <c r="BV4" i="43"/>
  <c r="CB6" i="43"/>
  <c r="CN6" i="43"/>
  <c r="BX11" i="43"/>
  <c r="CJ11" i="43"/>
  <c r="BS13" i="43"/>
  <c r="CE13" i="43"/>
  <c r="CQ13" i="43"/>
  <c r="CA14" i="43"/>
  <c r="CM14" i="43"/>
  <c r="BW15" i="43"/>
  <c r="CI15" i="43"/>
  <c r="BS16" i="43"/>
  <c r="CE16" i="43"/>
  <c r="CQ16" i="43"/>
  <c r="CA17" i="43"/>
  <c r="CM17" i="43"/>
  <c r="BW18" i="43"/>
  <c r="CI18" i="43"/>
  <c r="BX28" i="43"/>
  <c r="CJ28" i="43"/>
  <c r="BT29" i="43"/>
  <c r="CF29" i="43"/>
  <c r="CR29" i="43"/>
  <c r="CB31" i="43"/>
  <c r="CN31" i="43"/>
  <c r="BX32" i="43"/>
  <c r="CJ32" i="43"/>
  <c r="BT33" i="43"/>
  <c r="CF33" i="43"/>
  <c r="CR33" i="43"/>
  <c r="CC36" i="43"/>
  <c r="CO36" i="43"/>
  <c r="BY37" i="43"/>
  <c r="CK37" i="43"/>
  <c r="BU38" i="43"/>
  <c r="CG38" i="43"/>
  <c r="CS38" i="43"/>
  <c r="CC39" i="43"/>
  <c r="CO39" i="43"/>
  <c r="BY41" i="43"/>
  <c r="CK41" i="43"/>
  <c r="BU42" i="43"/>
  <c r="CG42" i="43"/>
  <c r="CS42" i="43"/>
  <c r="CC43" i="43"/>
  <c r="CO43" i="43"/>
  <c r="BY44" i="43"/>
  <c r="CK44" i="43"/>
  <c r="BU45" i="43"/>
  <c r="CG45" i="43"/>
  <c r="CS45" i="43"/>
  <c r="CC46" i="43"/>
  <c r="CO46" i="43"/>
  <c r="BY47" i="43"/>
  <c r="CK47" i="43"/>
  <c r="BU48" i="43"/>
  <c r="CG48" i="43"/>
  <c r="CS48" i="43"/>
  <c r="CC49" i="43"/>
  <c r="CO49" i="43"/>
  <c r="BY50" i="43"/>
  <c r="CK50" i="43"/>
  <c r="BU51" i="43"/>
  <c r="CG51" i="43"/>
  <c r="CS51" i="43"/>
  <c r="CC52" i="43"/>
  <c r="CO52" i="43"/>
  <c r="BY53" i="43"/>
  <c r="CK53" i="43"/>
  <c r="CS4" i="43"/>
  <c r="BU4" i="43"/>
  <c r="CC6" i="43"/>
  <c r="CO6" i="43"/>
  <c r="BY11" i="43"/>
  <c r="CK11" i="43"/>
  <c r="BT13" i="43"/>
  <c r="CF13" i="43"/>
  <c r="CR13" i="43"/>
  <c r="CB14" i="43"/>
  <c r="CN14" i="43"/>
  <c r="BX15" i="43"/>
  <c r="CJ15" i="43"/>
  <c r="BT16" i="43"/>
  <c r="CF16" i="43"/>
  <c r="CR16" i="43"/>
  <c r="CB17" i="43"/>
  <c r="CN17" i="43"/>
  <c r="BX18" i="43"/>
  <c r="CJ18" i="43"/>
  <c r="BY28" i="43"/>
  <c r="CK28" i="43"/>
  <c r="BU29" i="43"/>
  <c r="CG29" i="43"/>
  <c r="CS29" i="43"/>
  <c r="CC31" i="43"/>
  <c r="CO31" i="43"/>
  <c r="BY32" i="43"/>
  <c r="BU33" i="43"/>
  <c r="CG33" i="43"/>
  <c r="CS33" i="43"/>
  <c r="CD36" i="43"/>
  <c r="CP36" i="43"/>
  <c r="BZ37" i="43"/>
  <c r="CL37" i="43"/>
  <c r="BV38" i="43"/>
  <c r="CH38" i="43"/>
  <c r="CT38" i="43"/>
  <c r="CD39" i="43"/>
  <c r="CP39" i="43"/>
  <c r="BZ41" i="43"/>
  <c r="CL41" i="43"/>
  <c r="BV42" i="43"/>
  <c r="CH42" i="43"/>
  <c r="CT42" i="43"/>
  <c r="CD43" i="43"/>
  <c r="CP43" i="43"/>
  <c r="BZ44" i="43"/>
  <c r="CL44" i="43"/>
  <c r="BV45" i="43"/>
  <c r="CH45" i="43"/>
  <c r="CT45" i="43"/>
  <c r="CD46" i="43"/>
  <c r="CP46" i="43"/>
  <c r="BZ47" i="43"/>
  <c r="CL47" i="43"/>
  <c r="BV48" i="43"/>
  <c r="CH48" i="43"/>
  <c r="CT48" i="43"/>
  <c r="CD49" i="43"/>
  <c r="CP49" i="43"/>
  <c r="BZ50" i="43"/>
  <c r="CL50" i="43"/>
  <c r="BV51" i="43"/>
  <c r="CH51" i="43"/>
  <c r="CT51" i="43"/>
  <c r="CD52" i="43"/>
  <c r="CP52" i="43"/>
  <c r="BZ53" i="43"/>
  <c r="CL53" i="43"/>
  <c r="BT4" i="43"/>
  <c r="CD6" i="43"/>
  <c r="CP6" i="43"/>
  <c r="BZ11" i="43"/>
  <c r="CL11" i="43"/>
  <c r="BU13" i="43"/>
  <c r="CG13" i="43"/>
  <c r="CS13" i="43"/>
  <c r="CC14" i="43"/>
  <c r="CO14" i="43"/>
  <c r="BY15" i="43"/>
  <c r="CK15" i="43"/>
  <c r="BU16" i="43"/>
  <c r="CG16" i="43"/>
  <c r="CS16" i="43"/>
  <c r="CC17" i="43"/>
  <c r="CO17" i="43"/>
  <c r="BY18" i="43"/>
  <c r="CK18" i="43"/>
  <c r="BZ28" i="43"/>
  <c r="CL28" i="43"/>
  <c r="BV29" i="43"/>
  <c r="CH29" i="43"/>
  <c r="CT29" i="43"/>
  <c r="CD31" i="43"/>
  <c r="CP31" i="43"/>
  <c r="BZ32" i="43"/>
  <c r="BZ34" i="43" s="1"/>
  <c r="CL32" i="43"/>
  <c r="BV33" i="43"/>
  <c r="CH33" i="43"/>
  <c r="CT33" i="43"/>
  <c r="BS36" i="43"/>
  <c r="CE36" i="43"/>
  <c r="CQ36" i="43"/>
  <c r="CA37" i="43"/>
  <c r="CM37" i="43"/>
  <c r="BW38" i="43"/>
  <c r="CI38" i="43"/>
  <c r="BS39" i="43"/>
  <c r="CE39" i="43"/>
  <c r="CQ39" i="43"/>
  <c r="CA41" i="43"/>
  <c r="CM41" i="43"/>
  <c r="BW42" i="43"/>
  <c r="CI42" i="43"/>
  <c r="BS43" i="43"/>
  <c r="CE43" i="43"/>
  <c r="CQ43" i="43"/>
  <c r="CA44" i="43"/>
  <c r="CM44" i="43"/>
  <c r="BW45" i="43"/>
  <c r="CI45" i="43"/>
  <c r="BS46" i="43"/>
  <c r="CE46" i="43"/>
  <c r="CQ46" i="43"/>
  <c r="CA47" i="43"/>
  <c r="CM47" i="43"/>
  <c r="BW48" i="43"/>
  <c r="CI48" i="43"/>
  <c r="BS49" i="43"/>
  <c r="CE49" i="43"/>
  <c r="CQ49" i="43"/>
  <c r="CA50" i="43"/>
  <c r="CM50" i="43"/>
  <c r="BW51" i="43"/>
  <c r="CI51" i="43"/>
  <c r="BS52" i="43"/>
  <c r="CE52" i="43"/>
  <c r="CQ52" i="43"/>
  <c r="CA53" i="43"/>
  <c r="CM53" i="43"/>
  <c r="CQ4" i="43"/>
  <c r="CE4" i="43"/>
  <c r="BS6" i="43"/>
  <c r="CE6" i="43"/>
  <c r="CQ6" i="43"/>
  <c r="CA11" i="43"/>
  <c r="CM11" i="43"/>
  <c r="BV13" i="43"/>
  <c r="CH13" i="43"/>
  <c r="CT13" i="43"/>
  <c r="CD14" i="43"/>
  <c r="CP14" i="43"/>
  <c r="BZ15" i="43"/>
  <c r="CL15" i="43"/>
  <c r="BV16" i="43"/>
  <c r="CH16" i="43"/>
  <c r="CT16" i="43"/>
  <c r="CD17" i="43"/>
  <c r="CP17" i="43"/>
  <c r="BZ18" i="43"/>
  <c r="CL18" i="43"/>
  <c r="CA28" i="43"/>
  <c r="CM28" i="43"/>
  <c r="BW29" i="43"/>
  <c r="CI29" i="43"/>
  <c r="BS31" i="43"/>
  <c r="CE31" i="43"/>
  <c r="CQ31" i="43"/>
  <c r="CA32" i="43"/>
  <c r="CM32" i="43"/>
  <c r="BW33" i="43"/>
  <c r="CI33" i="43"/>
  <c r="BT36" i="43"/>
  <c r="CF36" i="43"/>
  <c r="CR36" i="43"/>
  <c r="CB37" i="43"/>
  <c r="CN37" i="43"/>
  <c r="BX38" i="43"/>
  <c r="CJ38" i="43"/>
  <c r="BT39" i="43"/>
  <c r="CF39" i="43"/>
  <c r="CR39" i="43"/>
  <c r="CB41" i="43"/>
  <c r="CN41" i="43"/>
  <c r="BX42" i="43"/>
  <c r="CJ42" i="43"/>
  <c r="BT43" i="43"/>
  <c r="CF43" i="43"/>
  <c r="CR43" i="43"/>
  <c r="CB44" i="43"/>
  <c r="CN44" i="43"/>
  <c r="BX45" i="43"/>
  <c r="CJ45" i="43"/>
  <c r="BT46" i="43"/>
  <c r="CF46" i="43"/>
  <c r="CR46" i="43"/>
  <c r="CB47" i="43"/>
  <c r="CN47" i="43"/>
  <c r="BX48" i="43"/>
  <c r="CJ48" i="43"/>
  <c r="BT49" i="43"/>
  <c r="CF49" i="43"/>
  <c r="CR49" i="43"/>
  <c r="CB50" i="43"/>
  <c r="CN50" i="43"/>
  <c r="BX51" i="43"/>
  <c r="CJ51" i="43"/>
  <c r="BT52" i="43"/>
  <c r="CF52" i="43"/>
  <c r="CR52" i="43"/>
  <c r="CB53" i="43"/>
  <c r="CN53" i="43"/>
  <c r="CP4" i="43"/>
  <c r="CD4" i="43"/>
  <c r="BT6" i="43"/>
  <c r="CR6" i="43"/>
  <c r="CB11" i="43"/>
  <c r="CN11" i="43"/>
  <c r="BW13" i="43"/>
  <c r="CI13" i="43"/>
  <c r="BS14" i="43"/>
  <c r="CE14" i="43"/>
  <c r="CQ14" i="43"/>
  <c r="CA15" i="43"/>
  <c r="CM15" i="43"/>
  <c r="BW16" i="43"/>
  <c r="CI16" i="43"/>
  <c r="BS17" i="43"/>
  <c r="CE17" i="43"/>
  <c r="CQ17" i="43"/>
  <c r="CA18" i="43"/>
  <c r="CM18" i="43"/>
  <c r="CB28" i="43"/>
  <c r="CN28" i="43"/>
  <c r="BX29" i="43"/>
  <c r="CJ29" i="43"/>
  <c r="BT31" i="43"/>
  <c r="CF31" i="43"/>
  <c r="CR31" i="43"/>
  <c r="CB32" i="43"/>
  <c r="CN32" i="43"/>
  <c r="BX33" i="43"/>
  <c r="CJ33" i="43"/>
  <c r="BU36" i="43"/>
  <c r="CG36" i="43"/>
  <c r="CS36" i="43"/>
  <c r="CC37" i="43"/>
  <c r="CO37" i="43"/>
  <c r="BY38" i="43"/>
  <c r="CK38" i="43"/>
  <c r="BU39" i="43"/>
  <c r="CG39" i="43"/>
  <c r="CS39" i="43"/>
  <c r="CC41" i="43"/>
  <c r="CO41" i="43"/>
  <c r="BY42" i="43"/>
  <c r="CK42" i="43"/>
  <c r="BU43" i="43"/>
  <c r="CG43" i="43"/>
  <c r="CS43" i="43"/>
  <c r="CC44" i="43"/>
  <c r="CO44" i="43"/>
  <c r="BY45" i="43"/>
  <c r="CK45" i="43"/>
  <c r="BU46" i="43"/>
  <c r="CG46" i="43"/>
  <c r="CS46" i="43"/>
  <c r="CC47" i="43"/>
  <c r="CO47" i="43"/>
  <c r="BY48" i="43"/>
  <c r="CK48" i="43"/>
  <c r="BU49" i="43"/>
  <c r="CG49" i="43"/>
  <c r="CS49" i="43"/>
  <c r="CC50" i="43"/>
  <c r="CO50" i="43"/>
  <c r="BY51" i="43"/>
  <c r="CK51" i="43"/>
  <c r="BU52" i="43"/>
  <c r="CG52" i="43"/>
  <c r="CS52" i="43"/>
  <c r="CC53" i="43"/>
  <c r="CO53" i="43"/>
  <c r="CC4" i="43"/>
  <c r="BU6" i="43"/>
  <c r="CG6" i="43"/>
  <c r="CS6" i="43"/>
  <c r="CO11" i="43"/>
  <c r="BX13" i="43"/>
  <c r="CJ13" i="43"/>
  <c r="BT14" i="43"/>
  <c r="CF14" i="43"/>
  <c r="CR14" i="43"/>
  <c r="CB15" i="43"/>
  <c r="CN15" i="43"/>
  <c r="BX16" i="43"/>
  <c r="CJ16" i="43"/>
  <c r="BT17" i="43"/>
  <c r="CF17" i="43"/>
  <c r="CR17" i="43"/>
  <c r="CB18" i="43"/>
  <c r="CN18" i="43"/>
  <c r="CC28" i="43"/>
  <c r="CO28" i="43"/>
  <c r="BY29" i="43"/>
  <c r="CK29" i="43"/>
  <c r="BU31" i="43"/>
  <c r="CG31" i="43"/>
  <c r="CS31" i="43"/>
  <c r="CC32" i="43"/>
  <c r="CO32" i="43"/>
  <c r="BY33" i="43"/>
  <c r="CK33" i="43"/>
  <c r="BV36" i="43"/>
  <c r="CH36" i="43"/>
  <c r="CT36" i="43"/>
  <c r="CD37" i="43"/>
  <c r="CP37" i="43"/>
  <c r="BZ38" i="43"/>
  <c r="CL38" i="43"/>
  <c r="BV39" i="43"/>
  <c r="CD41" i="43"/>
  <c r="CP41" i="43"/>
  <c r="BZ42" i="43"/>
  <c r="CL42" i="43"/>
  <c r="BV43" i="43"/>
  <c r="CH43" i="43"/>
  <c r="CT43" i="43"/>
  <c r="CD44" i="43"/>
  <c r="CP44" i="43"/>
  <c r="BZ45" i="43"/>
  <c r="CL45" i="43"/>
  <c r="BV46" i="43"/>
  <c r="CH46" i="43"/>
  <c r="CT46" i="43"/>
  <c r="CD47" i="43"/>
  <c r="CP47" i="43"/>
  <c r="BZ48" i="43"/>
  <c r="CL48" i="43"/>
  <c r="BV49" i="43"/>
  <c r="CH49" i="43"/>
  <c r="CT49" i="43"/>
  <c r="CD50" i="43"/>
  <c r="CP50" i="43"/>
  <c r="BZ51" i="43"/>
  <c r="CL51" i="43"/>
  <c r="BV52" i="43"/>
  <c r="CH52" i="43"/>
  <c r="CT52" i="43"/>
  <c r="CD53" i="43"/>
  <c r="CP53" i="43"/>
  <c r="CA42" i="43"/>
  <c r="CM42" i="43"/>
  <c r="BW43" i="43"/>
  <c r="CI43" i="43"/>
  <c r="CE44" i="43"/>
  <c r="CQ44" i="43"/>
  <c r="CA45" i="43"/>
  <c r="CM45" i="43"/>
  <c r="BW46" i="43"/>
  <c r="CI46" i="43"/>
  <c r="BS47" i="43"/>
  <c r="CE47" i="43"/>
  <c r="CQ47" i="43"/>
  <c r="CM48" i="43"/>
  <c r="BW49" i="43"/>
  <c r="CI49" i="43"/>
  <c r="BS50" i="43"/>
  <c r="CE50" i="43"/>
  <c r="CQ50" i="43"/>
  <c r="CA51" i="43"/>
  <c r="CM51" i="43"/>
  <c r="BW52" i="43"/>
  <c r="CI52" i="43"/>
  <c r="BS53" i="43"/>
  <c r="CE53" i="43"/>
  <c r="CQ53" i="43"/>
  <c r="CM4" i="43"/>
  <c r="CA4" i="43"/>
  <c r="BW6" i="43"/>
  <c r="CI6" i="43"/>
  <c r="BS11" i="43"/>
  <c r="CE11" i="43"/>
  <c r="CQ11" i="43"/>
  <c r="BZ13" i="43"/>
  <c r="CL13" i="43"/>
  <c r="BV14" i="43"/>
  <c r="CH14" i="43"/>
  <c r="CT14" i="43"/>
  <c r="CD15" i="43"/>
  <c r="CP15" i="43"/>
  <c r="BZ16" i="43"/>
  <c r="CL16" i="43"/>
  <c r="BV17" i="43"/>
  <c r="CH17" i="43"/>
  <c r="CT17" i="43"/>
  <c r="CD18" i="43"/>
  <c r="CP18" i="43"/>
  <c r="BS28" i="43"/>
  <c r="CE28" i="43"/>
  <c r="CQ28" i="43"/>
  <c r="CA29" i="43"/>
  <c r="CM29" i="43"/>
  <c r="BW31" i="43"/>
  <c r="CI31" i="43"/>
  <c r="BS32" i="43"/>
  <c r="BS34" i="43" s="1"/>
  <c r="CE32" i="43"/>
  <c r="CQ32" i="43"/>
  <c r="CA33" i="43"/>
  <c r="CM33" i="43"/>
  <c r="BX36" i="43"/>
  <c r="CJ36" i="43"/>
  <c r="BT37" i="43"/>
  <c r="CF37" i="43"/>
  <c r="CR37" i="43"/>
  <c r="CB38" i="43"/>
  <c r="CN38" i="43"/>
  <c r="BX39" i="43"/>
  <c r="CJ39" i="43"/>
  <c r="BT41" i="43"/>
  <c r="CF41" i="43"/>
  <c r="CR41" i="43"/>
  <c r="CB42" i="43"/>
  <c r="CN42" i="43"/>
  <c r="BX43" i="43"/>
  <c r="CJ43" i="43"/>
  <c r="BT44" i="43"/>
  <c r="CF44" i="43"/>
  <c r="CR44" i="43"/>
  <c r="CB45" i="43"/>
  <c r="CN45" i="43"/>
  <c r="BX46" i="43"/>
  <c r="CJ46" i="43"/>
  <c r="BT47" i="43"/>
  <c r="CF47" i="43"/>
  <c r="CR47" i="43"/>
  <c r="CB48" i="43"/>
  <c r="CN48" i="43"/>
  <c r="BX49" i="43"/>
  <c r="CJ49" i="43"/>
  <c r="BT50" i="43"/>
  <c r="CF50" i="43"/>
  <c r="CR50" i="43"/>
  <c r="CB51" i="43"/>
  <c r="CN51" i="43"/>
  <c r="BX52" i="43"/>
  <c r="CJ52" i="43"/>
  <c r="BT53" i="43"/>
  <c r="CF53" i="43"/>
  <c r="CR53" i="43"/>
  <c r="CL4" i="43"/>
  <c r="BZ4" i="43"/>
  <c r="BX6" i="43"/>
  <c r="CJ6" i="43"/>
  <c r="CA13" i="43"/>
  <c r="CM13" i="43"/>
  <c r="BW14" i="43"/>
  <c r="CI14" i="43"/>
  <c r="BS15" i="43"/>
  <c r="CE15" i="43"/>
  <c r="CQ15" i="43"/>
  <c r="CA16" i="43"/>
  <c r="CM16" i="43"/>
  <c r="BW17" i="43"/>
  <c r="CI17" i="43"/>
  <c r="BS18" i="43"/>
  <c r="CE18" i="43"/>
  <c r="CQ18" i="43"/>
  <c r="BT28" i="43"/>
  <c r="CF28" i="43"/>
  <c r="CR28" i="43"/>
  <c r="CB29" i="43"/>
  <c r="CN29" i="43"/>
  <c r="BX31" i="43"/>
  <c r="CJ31" i="43"/>
  <c r="BT32" i="43"/>
  <c r="BT34" i="43" s="1"/>
  <c r="CF32" i="43"/>
  <c r="CF34" i="43" s="1"/>
  <c r="CR32" i="43"/>
  <c r="CR34" i="43" s="1"/>
  <c r="CB33" i="43"/>
  <c r="CN33" i="43"/>
  <c r="BY36" i="43"/>
  <c r="CK36" i="43"/>
  <c r="BU37" i="43"/>
  <c r="CG37" i="43"/>
  <c r="CS37" i="43"/>
  <c r="CC38" i="43"/>
  <c r="CO38" i="43"/>
  <c r="BY39" i="43"/>
  <c r="CK39" i="43"/>
  <c r="BU41" i="43"/>
  <c r="CG41" i="43"/>
  <c r="CS41" i="43"/>
  <c r="CC42" i="43"/>
  <c r="CO42" i="43"/>
  <c r="BY43" i="43"/>
  <c r="CK43" i="43"/>
  <c r="BU44" i="43"/>
  <c r="CG44" i="43"/>
  <c r="CS44" i="43"/>
  <c r="CC45" i="43"/>
  <c r="CO45" i="43"/>
  <c r="BY46" i="43"/>
  <c r="CK46" i="43"/>
  <c r="BU47" i="43"/>
  <c r="CG47" i="43"/>
  <c r="CS47" i="43"/>
  <c r="CC48" i="43"/>
  <c r="CO48" i="43"/>
  <c r="BY49" i="43"/>
  <c r="CK49" i="43"/>
  <c r="BU50" i="43"/>
  <c r="CG50" i="43"/>
  <c r="CS50" i="43"/>
  <c r="CC51" i="43"/>
  <c r="CO51" i="43"/>
  <c r="BY52" i="43"/>
  <c r="CK52" i="43"/>
  <c r="BU53" i="43"/>
  <c r="CG53" i="43"/>
  <c r="CS53" i="43"/>
  <c r="CK4" i="43"/>
  <c r="BY4" i="43"/>
  <c r="BY6" i="43"/>
  <c r="CK6" i="43"/>
  <c r="BU11" i="43"/>
  <c r="CG11" i="43"/>
  <c r="CB13" i="43"/>
  <c r="CN13" i="43"/>
  <c r="BX14" i="43"/>
  <c r="CJ14" i="43"/>
  <c r="BT15" i="43"/>
  <c r="CF15" i="43"/>
  <c r="CR15" i="43"/>
  <c r="CB16" i="43"/>
  <c r="CN16" i="43"/>
  <c r="BX17" i="43"/>
  <c r="CJ17" i="43"/>
  <c r="BT18" i="43"/>
  <c r="CF18" i="43"/>
  <c r="CR18" i="43"/>
  <c r="BU28" i="43"/>
  <c r="CG28" i="43"/>
  <c r="CS28" i="43"/>
  <c r="CC29" i="43"/>
  <c r="CO29" i="43"/>
  <c r="BY31" i="43"/>
  <c r="CK31" i="43"/>
  <c r="BU32" i="43"/>
  <c r="BU34" i="43" s="1"/>
  <c r="CG32" i="43"/>
  <c r="CS32" i="43"/>
  <c r="CC33" i="43"/>
  <c r="CO33" i="43"/>
  <c r="BZ36" i="43"/>
  <c r="CL36" i="43"/>
  <c r="BV37" i="43"/>
  <c r="CH37" i="43"/>
  <c r="CT37" i="43"/>
  <c r="CD38" i="43"/>
  <c r="CP38" i="43"/>
  <c r="BZ39" i="43"/>
  <c r="CL39" i="43"/>
  <c r="BV41" i="43"/>
  <c r="CH41" i="43"/>
  <c r="CT41" i="43"/>
  <c r="CD42" i="43"/>
  <c r="CP42" i="43"/>
  <c r="BZ43" i="43"/>
  <c r="CL43" i="43"/>
  <c r="BV44" i="43"/>
  <c r="CH44" i="43"/>
  <c r="CT44" i="43"/>
  <c r="CD45" i="43"/>
  <c r="CP45" i="43"/>
  <c r="BZ46" i="43"/>
  <c r="CL46" i="43"/>
  <c r="BV47" i="43"/>
  <c r="CH47" i="43"/>
  <c r="CT47" i="43"/>
  <c r="CD48" i="43"/>
  <c r="CP48" i="43"/>
  <c r="BZ49" i="43"/>
  <c r="CL49" i="43"/>
  <c r="BV50" i="43"/>
  <c r="CH50" i="43"/>
  <c r="CT50" i="43"/>
  <c r="CD51" i="43"/>
  <c r="CP51" i="43"/>
  <c r="BZ52" i="43"/>
  <c r="CL52" i="43"/>
  <c r="BV53" i="43"/>
  <c r="CH53" i="43"/>
  <c r="CT53" i="43"/>
  <c r="CJ4" i="43"/>
  <c r="BX4" i="43"/>
  <c r="BZ6" i="43"/>
  <c r="BV11" i="43"/>
  <c r="CH11" i="43"/>
  <c r="CT11" i="43"/>
  <c r="CC13" i="43"/>
  <c r="CO13" i="43"/>
  <c r="BY14" i="43"/>
  <c r="CK14" i="43"/>
  <c r="BU15" i="43"/>
  <c r="CG15" i="43"/>
  <c r="CS15" i="43"/>
  <c r="CC16" i="43"/>
  <c r="CO16" i="43"/>
  <c r="BY17" i="43"/>
  <c r="CK17" i="43"/>
  <c r="BU18" i="43"/>
  <c r="CG18" i="43"/>
  <c r="CS18" i="43"/>
  <c r="BV28" i="43"/>
  <c r="CH28" i="43"/>
  <c r="CT28" i="43"/>
  <c r="CD29" i="43"/>
  <c r="CP29" i="43"/>
  <c r="BZ31" i="43"/>
  <c r="CL31" i="43"/>
  <c r="BV32" i="43"/>
  <c r="CT32" i="43"/>
  <c r="CD33" i="43"/>
  <c r="CP33" i="43"/>
  <c r="CA36" i="43"/>
  <c r="CM36" i="43"/>
  <c r="BW37" i="43"/>
  <c r="CI37" i="43"/>
  <c r="BS38" i="43"/>
  <c r="CE38" i="43"/>
  <c r="CQ38" i="43"/>
  <c r="CA39" i="43"/>
  <c r="CM39" i="43"/>
  <c r="BW41" i="43"/>
  <c r="CI41" i="43"/>
  <c r="BS42" i="43"/>
  <c r="CE42" i="43"/>
  <c r="CQ42" i="43"/>
  <c r="CA43" i="43"/>
  <c r="CM43" i="43"/>
  <c r="BW44" i="43"/>
  <c r="CI44" i="43"/>
  <c r="BS45" i="43"/>
  <c r="CE45" i="43"/>
  <c r="CQ45" i="43"/>
  <c r="CA46" i="43"/>
  <c r="CM46" i="43"/>
  <c r="BW47" i="43"/>
  <c r="CI47" i="43"/>
  <c r="BS48" i="43"/>
  <c r="CE48" i="43"/>
  <c r="CQ48" i="43"/>
  <c r="CA49" i="43"/>
  <c r="CM49" i="43"/>
  <c r="BW50" i="43"/>
  <c r="CI50" i="43"/>
  <c r="BS51" i="43"/>
  <c r="CE51" i="43"/>
  <c r="CQ51" i="43"/>
  <c r="CA52" i="43"/>
  <c r="CM52" i="43"/>
  <c r="BW53" i="43"/>
  <c r="CI53" i="43"/>
  <c r="E23" i="45"/>
  <c r="AY34" i="43"/>
  <c r="AV34" i="43"/>
  <c r="AL34" i="43"/>
  <c r="AX34" i="43"/>
  <c r="BJ34" i="43"/>
  <c r="AP40" i="43"/>
  <c r="BJ40" i="43"/>
  <c r="AT40" i="43"/>
  <c r="AX40" i="43"/>
  <c r="BB40" i="43"/>
  <c r="AP34" i="43"/>
  <c r="AT34" i="43"/>
  <c r="BF40" i="43"/>
  <c r="CR11" i="43"/>
  <c r="CS11" i="43"/>
  <c r="CB39" i="43"/>
  <c r="BB34" i="43"/>
  <c r="AL40" i="43"/>
  <c r="BF34" i="43"/>
  <c r="BT11" i="43"/>
  <c r="AU34" i="43"/>
  <c r="BG34" i="43"/>
  <c r="CF11" i="43"/>
  <c r="BH34" i="43"/>
  <c r="BE34" i="43"/>
  <c r="AZ40" i="43"/>
  <c r="BC34" i="43"/>
  <c r="AM34" i="43"/>
  <c r="AM40" i="43"/>
  <c r="BG40" i="43"/>
  <c r="CN4" i="43"/>
  <c r="CG4" i="43"/>
  <c r="CR4" i="43"/>
  <c r="AS34" i="43"/>
  <c r="BO33" i="43"/>
  <c r="BN44" i="43"/>
  <c r="BK40" i="43"/>
  <c r="AR34" i="43"/>
  <c r="BK34" i="43"/>
  <c r="CK32" i="43"/>
  <c r="BD34" i="43"/>
  <c r="BL40" i="43"/>
  <c r="AQ34" i="43"/>
  <c r="CC11" i="43"/>
  <c r="AU40" i="43"/>
  <c r="AY40" i="43"/>
  <c r="CF6" i="43"/>
  <c r="AZ34" i="43"/>
  <c r="BQ51" i="43"/>
  <c r="BC40" i="43"/>
  <c r="AQ40" i="43"/>
  <c r="CE33" i="43"/>
  <c r="BL34" i="43"/>
  <c r="BO4" i="43"/>
  <c r="BO52" i="43"/>
  <c r="BN4" i="43"/>
  <c r="AN34" i="43"/>
  <c r="AN40" i="43"/>
  <c r="CD32" i="43"/>
  <c r="BD40" i="43"/>
  <c r="CH4" i="43"/>
  <c r="CL6" i="43"/>
  <c r="CT39" i="43"/>
  <c r="BN48" i="43"/>
  <c r="AR40" i="43"/>
  <c r="BH40" i="43"/>
  <c r="CH39" i="43"/>
  <c r="CH32" i="43"/>
  <c r="CH34" i="43" s="1"/>
  <c r="AV40" i="43"/>
  <c r="BE40" i="43"/>
  <c r="CA48" i="43"/>
  <c r="AS40" i="43"/>
  <c r="BS44" i="43"/>
  <c r="BN14" i="43"/>
  <c r="BN18" i="43"/>
  <c r="BO39" i="43"/>
  <c r="BO14" i="43"/>
  <c r="BO18" i="43"/>
  <c r="BN31" i="43"/>
  <c r="BA34" i="43"/>
  <c r="BN36" i="43"/>
  <c r="BQ39" i="43"/>
  <c r="BO44" i="43"/>
  <c r="BO48" i="43"/>
  <c r="BN52" i="43"/>
  <c r="BQ32" i="43"/>
  <c r="BP48" i="43"/>
  <c r="BQ52" i="43"/>
  <c r="BO11" i="43"/>
  <c r="BO15" i="43"/>
  <c r="AK34" i="43"/>
  <c r="AK40" i="43"/>
  <c r="BO37" i="43"/>
  <c r="BI40" i="43"/>
  <c r="BO41" i="43"/>
  <c r="BO45" i="43"/>
  <c r="BO49" i="43"/>
  <c r="BN53" i="43"/>
  <c r="BN45" i="43"/>
  <c r="BN37" i="43"/>
  <c r="BQ41" i="43"/>
  <c r="BQ45" i="43"/>
  <c r="BQ49" i="43"/>
  <c r="BO53" i="43"/>
  <c r="BQ36" i="43"/>
  <c r="BN49" i="43"/>
  <c r="BQ11" i="43"/>
  <c r="BQ15" i="43"/>
  <c r="BN6" i="43"/>
  <c r="BN16" i="43"/>
  <c r="BN28" i="43"/>
  <c r="BN42" i="43"/>
  <c r="BN46" i="43"/>
  <c r="BN50" i="43"/>
  <c r="BP53" i="43"/>
  <c r="BQ18" i="43"/>
  <c r="BN15" i="43"/>
  <c r="BN41" i="43"/>
  <c r="BO16" i="43"/>
  <c r="BO42" i="43"/>
  <c r="BQ53" i="43"/>
  <c r="BO6" i="43"/>
  <c r="BO28" i="43"/>
  <c r="BI34" i="43"/>
  <c r="BO46" i="43"/>
  <c r="BO50" i="43"/>
  <c r="BQ6" i="43"/>
  <c r="BP16" i="43"/>
  <c r="BQ28" i="43"/>
  <c r="AO40" i="43"/>
  <c r="BQ37" i="43"/>
  <c r="BN38" i="43"/>
  <c r="BQ42" i="43"/>
  <c r="BQ46" i="43"/>
  <c r="BP50" i="43"/>
  <c r="BQ4" i="43"/>
  <c r="BQ14" i="43"/>
  <c r="BQ31" i="43"/>
  <c r="BN13" i="43"/>
  <c r="BN43" i="43"/>
  <c r="BQ50" i="43"/>
  <c r="BW4" i="43"/>
  <c r="BO31" i="43"/>
  <c r="BQ44" i="43"/>
  <c r="BN11" i="43"/>
  <c r="BN17" i="43"/>
  <c r="BN29" i="43"/>
  <c r="BO38" i="43"/>
  <c r="BN47" i="43"/>
  <c r="CI4" i="43"/>
  <c r="BO13" i="43"/>
  <c r="BO17" i="43"/>
  <c r="BO29" i="43"/>
  <c r="AO34" i="43"/>
  <c r="BQ38" i="43"/>
  <c r="BO43" i="43"/>
  <c r="BO47" i="43"/>
  <c r="BN51" i="43"/>
  <c r="BO36" i="43"/>
  <c r="BP13" i="43"/>
  <c r="BQ17" i="43"/>
  <c r="BQ29" i="43"/>
  <c r="BO32" i="43"/>
  <c r="BN39" i="43"/>
  <c r="BQ43" i="43"/>
  <c r="BQ47" i="43"/>
  <c r="BO51" i="43"/>
  <c r="BN33" i="43"/>
  <c r="BP6" i="43"/>
  <c r="BP33" i="43"/>
  <c r="BP36" i="43"/>
  <c r="BP39" i="43"/>
  <c r="BP42" i="43"/>
  <c r="BP45" i="43"/>
  <c r="BP51" i="43"/>
  <c r="BQ13" i="43"/>
  <c r="BQ16" i="43"/>
  <c r="BQ33" i="43"/>
  <c r="BQ48" i="43"/>
  <c r="BN32" i="43"/>
  <c r="AW34" i="43"/>
  <c r="AW40" i="43"/>
  <c r="BP15" i="43"/>
  <c r="BP18" i="43"/>
  <c r="BP29" i="43"/>
  <c r="BP32" i="43"/>
  <c r="BP38" i="43"/>
  <c r="BP41" i="43"/>
  <c r="BP44" i="43"/>
  <c r="BP47" i="43"/>
  <c r="BA40" i="43"/>
  <c r="BP17" i="43"/>
  <c r="BP28" i="43"/>
  <c r="BP31" i="43"/>
  <c r="BP37" i="43"/>
  <c r="BP43" i="43"/>
  <c r="BP46" i="43"/>
  <c r="BP49" i="43"/>
  <c r="BP52" i="43"/>
  <c r="BP4" i="43"/>
  <c r="BP11" i="43"/>
  <c r="BP14" i="43"/>
  <c r="AD58" i="43"/>
  <c r="AC58" i="43"/>
  <c r="AB58" i="43"/>
  <c r="AA58" i="43"/>
  <c r="Z58" i="43"/>
  <c r="Y58" i="43"/>
  <c r="X58" i="43"/>
  <c r="W58" i="43"/>
  <c r="V58" i="43"/>
  <c r="U58" i="43"/>
  <c r="T58" i="43"/>
  <c r="S58" i="43"/>
  <c r="R58" i="43"/>
  <c r="Q58" i="43"/>
  <c r="P58" i="43"/>
  <c r="O58" i="43"/>
  <c r="N58" i="43"/>
  <c r="M58" i="43"/>
  <c r="L58" i="43"/>
  <c r="K58" i="43"/>
  <c r="J58" i="43"/>
  <c r="I58" i="43"/>
  <c r="H58" i="43"/>
  <c r="G58" i="43"/>
  <c r="F58" i="43"/>
  <c r="E58" i="43"/>
  <c r="D58" i="43"/>
  <c r="C58" i="43"/>
  <c r="AI57" i="43"/>
  <c r="AH57" i="43"/>
  <c r="AG57" i="43"/>
  <c r="AF57" i="43"/>
  <c r="AI56" i="43"/>
  <c r="AH56" i="43"/>
  <c r="AG56" i="43"/>
  <c r="AF56" i="43"/>
  <c r="AI53" i="43"/>
  <c r="AH53" i="43"/>
  <c r="AG53" i="43"/>
  <c r="AF53" i="43"/>
  <c r="AI52" i="43"/>
  <c r="AH52" i="43"/>
  <c r="AG52" i="43"/>
  <c r="AF52" i="43"/>
  <c r="AI51" i="43"/>
  <c r="AH51" i="43"/>
  <c r="AG51" i="43"/>
  <c r="AF51" i="43"/>
  <c r="AI50" i="43"/>
  <c r="AH50" i="43"/>
  <c r="AG50" i="43"/>
  <c r="AF50" i="43"/>
  <c r="AI49" i="43"/>
  <c r="AH49" i="43"/>
  <c r="AG49" i="43"/>
  <c r="AF49" i="43"/>
  <c r="AI48" i="43"/>
  <c r="AH48" i="43"/>
  <c r="AG48" i="43"/>
  <c r="AF48" i="43"/>
  <c r="AI47" i="43"/>
  <c r="AH47" i="43"/>
  <c r="AG47" i="43"/>
  <c r="AF47" i="43"/>
  <c r="AI46" i="43"/>
  <c r="AH46" i="43"/>
  <c r="AG46" i="43"/>
  <c r="AF46" i="43"/>
  <c r="AI45" i="43"/>
  <c r="AH45" i="43"/>
  <c r="AG45" i="43"/>
  <c r="AF45" i="43"/>
  <c r="AI44" i="43"/>
  <c r="AH44" i="43"/>
  <c r="AG44" i="43"/>
  <c r="AF44" i="43"/>
  <c r="AI43" i="43"/>
  <c r="AH43" i="43"/>
  <c r="AG43" i="43"/>
  <c r="AF43" i="43"/>
  <c r="AI42" i="43"/>
  <c r="AH42" i="43"/>
  <c r="AG42" i="43"/>
  <c r="AF42" i="43"/>
  <c r="AI41" i="43"/>
  <c r="AH41" i="43"/>
  <c r="AG41" i="43"/>
  <c r="AF41" i="43"/>
  <c r="AD40" i="43"/>
  <c r="AC40" i="43"/>
  <c r="AB40" i="43"/>
  <c r="AA40" i="43"/>
  <c r="Z40" i="43"/>
  <c r="Y40" i="43"/>
  <c r="X40" i="43"/>
  <c r="W40" i="43"/>
  <c r="V40" i="43"/>
  <c r="U40" i="43"/>
  <c r="T40" i="43"/>
  <c r="S40" i="43"/>
  <c r="R40" i="43"/>
  <c r="Q40" i="43"/>
  <c r="P40" i="43"/>
  <c r="O40" i="43"/>
  <c r="N40" i="43"/>
  <c r="M40" i="43"/>
  <c r="L40" i="43"/>
  <c r="K40" i="43"/>
  <c r="J40" i="43"/>
  <c r="I40" i="43"/>
  <c r="H40" i="43"/>
  <c r="G40" i="43"/>
  <c r="F40" i="43"/>
  <c r="E40" i="43"/>
  <c r="D40" i="43"/>
  <c r="C40" i="43"/>
  <c r="AI39" i="43"/>
  <c r="AH39" i="43"/>
  <c r="AG39" i="43"/>
  <c r="AF39" i="43"/>
  <c r="AI38" i="43"/>
  <c r="AH38" i="43"/>
  <c r="AG38" i="43"/>
  <c r="AF38" i="43"/>
  <c r="AI37" i="43"/>
  <c r="AH37" i="43"/>
  <c r="AG37" i="43"/>
  <c r="AF37" i="43"/>
  <c r="AI36" i="43"/>
  <c r="AH36" i="43"/>
  <c r="AG36" i="43"/>
  <c r="AF36" i="43"/>
  <c r="AI35" i="43"/>
  <c r="AH35" i="43"/>
  <c r="AG35" i="43"/>
  <c r="AF35" i="43"/>
  <c r="AD34" i="43"/>
  <c r="AC34" i="43"/>
  <c r="AB34" i="43"/>
  <c r="AA34" i="43"/>
  <c r="Z34" i="43"/>
  <c r="Y34" i="43"/>
  <c r="X34" i="43"/>
  <c r="W34" i="43"/>
  <c r="V34" i="43"/>
  <c r="U34" i="43"/>
  <c r="T34" i="43"/>
  <c r="S34" i="43"/>
  <c r="R34" i="43"/>
  <c r="Q34" i="43"/>
  <c r="P34" i="43"/>
  <c r="O34" i="43"/>
  <c r="N34" i="43"/>
  <c r="M34" i="43"/>
  <c r="L34" i="43"/>
  <c r="K34" i="43"/>
  <c r="J34" i="43"/>
  <c r="I34" i="43"/>
  <c r="H34" i="43"/>
  <c r="G34" i="43"/>
  <c r="F34" i="43"/>
  <c r="E34" i="43"/>
  <c r="D34" i="43"/>
  <c r="C34" i="43"/>
  <c r="AI33" i="43"/>
  <c r="AH33" i="43"/>
  <c r="AG33" i="43"/>
  <c r="AF33" i="43"/>
  <c r="AI32" i="43"/>
  <c r="AH32" i="43"/>
  <c r="AG32" i="43"/>
  <c r="AF32" i="43"/>
  <c r="AI31" i="43"/>
  <c r="AH31" i="43"/>
  <c r="AG31" i="43"/>
  <c r="AF31" i="43"/>
  <c r="AD30" i="43"/>
  <c r="AC30" i="43"/>
  <c r="AB30" i="43"/>
  <c r="AA30" i="43"/>
  <c r="Z30" i="43"/>
  <c r="Y30" i="43"/>
  <c r="X30" i="43"/>
  <c r="W30" i="43"/>
  <c r="V30" i="43"/>
  <c r="U30" i="43"/>
  <c r="T30" i="43"/>
  <c r="S30" i="43"/>
  <c r="R30" i="43"/>
  <c r="Q30" i="43"/>
  <c r="P30" i="43"/>
  <c r="O30" i="43"/>
  <c r="N30" i="43"/>
  <c r="M30" i="43"/>
  <c r="L30" i="43"/>
  <c r="K30" i="43"/>
  <c r="J30" i="43"/>
  <c r="I30" i="43"/>
  <c r="H30" i="43"/>
  <c r="G30" i="43"/>
  <c r="F30" i="43"/>
  <c r="E30" i="43"/>
  <c r="D30" i="43"/>
  <c r="C30" i="43"/>
  <c r="AI29" i="43"/>
  <c r="AH29" i="43"/>
  <c r="AG29" i="43"/>
  <c r="AF29" i="43"/>
  <c r="AI28" i="43"/>
  <c r="AH28" i="43"/>
  <c r="AG28" i="43"/>
  <c r="AF28" i="43"/>
  <c r="AI27" i="43"/>
  <c r="AH27" i="43"/>
  <c r="AG27" i="43"/>
  <c r="AF27" i="43"/>
  <c r="AI26" i="43"/>
  <c r="AH26" i="43"/>
  <c r="AG26" i="43"/>
  <c r="AF26" i="43"/>
  <c r="AI25" i="43"/>
  <c r="AH25" i="43"/>
  <c r="AG25" i="43"/>
  <c r="AF25" i="43"/>
  <c r="AI24" i="43"/>
  <c r="AH24" i="43"/>
  <c r="AG24" i="43"/>
  <c r="AF24" i="43"/>
  <c r="AI23" i="43"/>
  <c r="AH23" i="43"/>
  <c r="AG23" i="43"/>
  <c r="AF23" i="43"/>
  <c r="AD19" i="43"/>
  <c r="AC19" i="43"/>
  <c r="AB19" i="43"/>
  <c r="AA19" i="43"/>
  <c r="Z19" i="43"/>
  <c r="Y19" i="43"/>
  <c r="X19" i="43"/>
  <c r="W19" i="43"/>
  <c r="V19" i="43"/>
  <c r="U19" i="43"/>
  <c r="T19" i="43"/>
  <c r="S19" i="43"/>
  <c r="R19" i="43"/>
  <c r="Q19" i="43"/>
  <c r="P19" i="43"/>
  <c r="O19" i="43"/>
  <c r="N19" i="43"/>
  <c r="M19" i="43"/>
  <c r="L19" i="43"/>
  <c r="K19" i="43"/>
  <c r="J19" i="43"/>
  <c r="I19" i="43"/>
  <c r="H19" i="43"/>
  <c r="G19" i="43"/>
  <c r="F19" i="43"/>
  <c r="E19" i="43"/>
  <c r="D19" i="43"/>
  <c r="C19" i="43"/>
  <c r="AI18" i="43"/>
  <c r="AH18" i="43"/>
  <c r="AG18" i="43"/>
  <c r="AF18" i="43"/>
  <c r="AI17" i="43"/>
  <c r="AH17" i="43"/>
  <c r="AG17" i="43"/>
  <c r="AF17" i="43"/>
  <c r="AI16" i="43"/>
  <c r="AH16" i="43"/>
  <c r="AG16" i="43"/>
  <c r="AF16" i="43"/>
  <c r="AI15" i="43"/>
  <c r="AH15" i="43"/>
  <c r="AG15" i="43"/>
  <c r="AF15" i="43"/>
  <c r="AI14" i="43"/>
  <c r="AH14" i="43"/>
  <c r="AG14" i="43"/>
  <c r="AF14" i="43"/>
  <c r="AI13" i="43"/>
  <c r="AH13" i="43"/>
  <c r="AG13" i="43"/>
  <c r="AF13" i="43"/>
  <c r="AI12" i="43"/>
  <c r="AH12" i="43"/>
  <c r="AG12" i="43"/>
  <c r="AF12" i="43"/>
  <c r="AI11" i="43"/>
  <c r="AH11" i="43"/>
  <c r="AG11" i="43"/>
  <c r="AF11" i="43"/>
  <c r="AI10" i="43"/>
  <c r="AH10" i="43"/>
  <c r="AG10" i="43"/>
  <c r="AF10" i="43"/>
  <c r="AI9" i="43"/>
  <c r="AH9" i="43"/>
  <c r="AG9" i="43"/>
  <c r="AF9" i="43"/>
  <c r="AD7" i="43"/>
  <c r="AC7" i="43"/>
  <c r="AB7" i="43"/>
  <c r="AA7" i="43"/>
  <c r="Z7" i="43"/>
  <c r="Y7" i="43"/>
  <c r="X7" i="43"/>
  <c r="W7" i="43"/>
  <c r="V7" i="43"/>
  <c r="U7" i="43"/>
  <c r="T7" i="43"/>
  <c r="S7" i="43"/>
  <c r="R7" i="43"/>
  <c r="Q7" i="43"/>
  <c r="P7" i="43"/>
  <c r="O7" i="43"/>
  <c r="N7" i="43"/>
  <c r="M7" i="43"/>
  <c r="L7" i="43"/>
  <c r="K7" i="43"/>
  <c r="J7" i="43"/>
  <c r="I7" i="43"/>
  <c r="H7" i="43"/>
  <c r="G7" i="43"/>
  <c r="F7" i="43"/>
  <c r="E7" i="43"/>
  <c r="D7" i="43"/>
  <c r="C7" i="43"/>
  <c r="AI6" i="43"/>
  <c r="AH6" i="43"/>
  <c r="AG6" i="43"/>
  <c r="AF6" i="43"/>
  <c r="AI5" i="43"/>
  <c r="AH5" i="43"/>
  <c r="AG5" i="43"/>
  <c r="AF5" i="43"/>
  <c r="AI4" i="43"/>
  <c r="AH4" i="43"/>
  <c r="AG4" i="43"/>
  <c r="AF4" i="43"/>
  <c r="D3" i="43"/>
  <c r="E3" i="43" s="1"/>
  <c r="F3" i="43" s="1"/>
  <c r="G3" i="43" s="1"/>
  <c r="H3" i="43" s="1"/>
  <c r="I3" i="43" s="1"/>
  <c r="J3" i="43" s="1"/>
  <c r="K3" i="43" s="1"/>
  <c r="L3" i="43" s="1"/>
  <c r="M3" i="43" s="1"/>
  <c r="N3" i="43" s="1"/>
  <c r="O3" i="43" s="1"/>
  <c r="P3" i="43" s="1"/>
  <c r="Q3" i="43" s="1"/>
  <c r="R3" i="43" s="1"/>
  <c r="S3" i="43" s="1"/>
  <c r="T3" i="43" s="1"/>
  <c r="U3" i="43" s="1"/>
  <c r="V3" i="43" s="1"/>
  <c r="W3" i="43" s="1"/>
  <c r="X3" i="43" s="1"/>
  <c r="Y3" i="43" s="1"/>
  <c r="Z3" i="43" s="1"/>
  <c r="AA3" i="43" s="1"/>
  <c r="AB3" i="43" s="1"/>
  <c r="AC3" i="43" s="1"/>
  <c r="AD3" i="43" s="1"/>
  <c r="CL34" i="43" l="1"/>
  <c r="CO40" i="43"/>
  <c r="BX34" i="43"/>
  <c r="BU40" i="43"/>
  <c r="CB34" i="43"/>
  <c r="CI40" i="43"/>
  <c r="CP34" i="43"/>
  <c r="CH40" i="43"/>
  <c r="CF40" i="43"/>
  <c r="CA40" i="43"/>
  <c r="CQ34" i="43"/>
  <c r="CD40" i="43"/>
  <c r="CO34" i="43"/>
  <c r="CS40" i="43"/>
  <c r="CM34" i="43"/>
  <c r="CI34" i="43"/>
  <c r="CK40" i="43"/>
  <c r="CX6" i="43"/>
  <c r="CY28" i="43"/>
  <c r="BW40" i="43"/>
  <c r="CX53" i="43"/>
  <c r="BV40" i="43"/>
  <c r="CW15" i="43"/>
  <c r="CG34" i="43"/>
  <c r="CW28" i="43"/>
  <c r="CL40" i="43"/>
  <c r="CY51" i="43"/>
  <c r="BY40" i="43"/>
  <c r="CB40" i="43"/>
  <c r="CM40" i="43"/>
  <c r="CX45" i="43"/>
  <c r="CY38" i="43"/>
  <c r="CV47" i="43"/>
  <c r="CP40" i="43"/>
  <c r="CR40" i="43"/>
  <c r="CT40" i="43"/>
  <c r="CV45" i="43"/>
  <c r="CW49" i="43"/>
  <c r="CC40" i="43"/>
  <c r="CV53" i="43"/>
  <c r="CX28" i="43"/>
  <c r="CV41" i="43"/>
  <c r="CV36" i="43"/>
  <c r="CW14" i="43"/>
  <c r="CV49" i="43"/>
  <c r="CN40" i="43"/>
  <c r="CV31" i="43"/>
  <c r="CV16" i="43"/>
  <c r="CX41" i="43"/>
  <c r="CT34" i="43"/>
  <c r="CJ34" i="43"/>
  <c r="CX44" i="43"/>
  <c r="BT40" i="43"/>
  <c r="CY36" i="43"/>
  <c r="CX48" i="43"/>
  <c r="CW43" i="43"/>
  <c r="BY34" i="43"/>
  <c r="CW16" i="43"/>
  <c r="CV38" i="43"/>
  <c r="CW37" i="43"/>
  <c r="CY29" i="43"/>
  <c r="CX15" i="43"/>
  <c r="CW17" i="43"/>
  <c r="CX51" i="43"/>
  <c r="CW46" i="43"/>
  <c r="CX13" i="43"/>
  <c r="CV43" i="43"/>
  <c r="CV46" i="43"/>
  <c r="CV33" i="43"/>
  <c r="CV18" i="43"/>
  <c r="CV13" i="43"/>
  <c r="CY46" i="43"/>
  <c r="CW41" i="43"/>
  <c r="CS34" i="43"/>
  <c r="CX18" i="43"/>
  <c r="CW13" i="43"/>
  <c r="BX40" i="43"/>
  <c r="CV29" i="43"/>
  <c r="CY52" i="43"/>
  <c r="CV52" i="43"/>
  <c r="CW42" i="43"/>
  <c r="CV14" i="43"/>
  <c r="CW45" i="43"/>
  <c r="CV50" i="43"/>
  <c r="CW44" i="43"/>
  <c r="CX42" i="43"/>
  <c r="CY49" i="43"/>
  <c r="CW38" i="43"/>
  <c r="CQ40" i="43"/>
  <c r="CX49" i="43"/>
  <c r="CX29" i="43"/>
  <c r="CX17" i="43"/>
  <c r="CX52" i="43"/>
  <c r="CY53" i="43"/>
  <c r="CW48" i="43"/>
  <c r="CX50" i="43"/>
  <c r="CV15" i="43"/>
  <c r="CX31" i="43"/>
  <c r="CY16" i="43"/>
  <c r="CW53" i="43"/>
  <c r="CC34" i="43"/>
  <c r="CG40" i="43"/>
  <c r="CN34" i="43"/>
  <c r="BS40" i="43"/>
  <c r="CY43" i="43"/>
  <c r="CY37" i="43"/>
  <c r="CY14" i="43"/>
  <c r="CW47" i="43"/>
  <c r="CY45" i="43"/>
  <c r="CX38" i="43"/>
  <c r="CV17" i="43"/>
  <c r="CW29" i="43"/>
  <c r="CY47" i="43"/>
  <c r="CV48" i="43"/>
  <c r="CE34" i="43"/>
  <c r="CY13" i="43"/>
  <c r="CV42" i="43"/>
  <c r="CX37" i="43"/>
  <c r="CW51" i="43"/>
  <c r="CX14" i="43"/>
  <c r="CY48" i="43"/>
  <c r="CY15" i="43"/>
  <c r="CA34" i="43"/>
  <c r="BW34" i="43"/>
  <c r="CX36" i="43"/>
  <c r="CV51" i="43"/>
  <c r="CY17" i="43"/>
  <c r="CY41" i="43"/>
  <c r="CV28" i="43"/>
  <c r="CX43" i="43"/>
  <c r="CJ40" i="43"/>
  <c r="CY42" i="43"/>
  <c r="BZ40" i="43"/>
  <c r="CY18" i="43"/>
  <c r="CW36" i="43"/>
  <c r="CY50" i="43"/>
  <c r="BV34" i="43"/>
  <c r="CX47" i="43"/>
  <c r="CV6" i="43"/>
  <c r="CX46" i="43"/>
  <c r="CY33" i="43"/>
  <c r="CW50" i="43"/>
  <c r="CY44" i="43"/>
  <c r="CW31" i="43"/>
  <c r="CX16" i="43"/>
  <c r="CW52" i="43"/>
  <c r="CW18" i="43"/>
  <c r="CY31" i="43"/>
  <c r="CE40" i="43"/>
  <c r="CD34" i="43"/>
  <c r="CV37" i="43"/>
  <c r="CV44" i="43"/>
  <c r="CK34" i="43"/>
  <c r="CX33" i="43"/>
  <c r="BO34" i="43"/>
  <c r="CX11" i="43"/>
  <c r="BQ34" i="43"/>
  <c r="CV39" i="43"/>
  <c r="CW11" i="43"/>
  <c r="CY32" i="43"/>
  <c r="CY11" i="43"/>
  <c r="CY6" i="43"/>
  <c r="BN40" i="43"/>
  <c r="CW32" i="43"/>
  <c r="CW33" i="43"/>
  <c r="CV11" i="43"/>
  <c r="CX32" i="43"/>
  <c r="CW6" i="43"/>
  <c r="CY39" i="43"/>
  <c r="CV32" i="43"/>
  <c r="CV4" i="43"/>
  <c r="CX39" i="43"/>
  <c r="CW39" i="43"/>
  <c r="BQ40" i="43"/>
  <c r="CX4" i="43"/>
  <c r="CY4" i="43"/>
  <c r="CW4" i="43"/>
  <c r="BO40" i="43"/>
  <c r="BP40" i="43"/>
  <c r="BP34" i="43"/>
  <c r="BN34" i="43"/>
  <c r="E54" i="43"/>
  <c r="Q54" i="43"/>
  <c r="AC54" i="43"/>
  <c r="AH58" i="43"/>
  <c r="AI19" i="43"/>
  <c r="W20" i="43"/>
  <c r="W21" i="43" s="1"/>
  <c r="AF58" i="43"/>
  <c r="I20" i="43"/>
  <c r="I21" i="43" s="1"/>
  <c r="U20" i="43"/>
  <c r="U21" i="43" s="1"/>
  <c r="G54" i="43"/>
  <c r="S54" i="43"/>
  <c r="I54" i="43"/>
  <c r="U54" i="43"/>
  <c r="C20" i="43"/>
  <c r="C21" i="43" s="1"/>
  <c r="O20" i="43"/>
  <c r="O21" i="43" s="1"/>
  <c r="AA20" i="43"/>
  <c r="AA21" i="43" s="1"/>
  <c r="J54" i="43"/>
  <c r="V54" i="43"/>
  <c r="AB54" i="43"/>
  <c r="AG58" i="43"/>
  <c r="P54" i="43"/>
  <c r="D54" i="43"/>
  <c r="L20" i="43"/>
  <c r="L21" i="43" s="1"/>
  <c r="X20" i="43"/>
  <c r="X21" i="43" s="1"/>
  <c r="D20" i="43"/>
  <c r="D21" i="43" s="1"/>
  <c r="P20" i="43"/>
  <c r="P21" i="43" s="1"/>
  <c r="AB20" i="43"/>
  <c r="AB21" i="43" s="1"/>
  <c r="K54" i="43"/>
  <c r="W54" i="43"/>
  <c r="AC20" i="43"/>
  <c r="AC21" i="43" s="1"/>
  <c r="F20" i="43"/>
  <c r="F21" i="43" s="1"/>
  <c r="R20" i="43"/>
  <c r="R21" i="43" s="1"/>
  <c r="AD20" i="43"/>
  <c r="AD21" i="43" s="1"/>
  <c r="E20" i="43"/>
  <c r="E21" i="43" s="1"/>
  <c r="Q20" i="43"/>
  <c r="Q21" i="43" s="1"/>
  <c r="G20" i="43"/>
  <c r="G21" i="43" s="1"/>
  <c r="S20" i="43"/>
  <c r="S21" i="43" s="1"/>
  <c r="K20" i="43"/>
  <c r="K21" i="43" s="1"/>
  <c r="N54" i="43"/>
  <c r="Z54" i="43"/>
  <c r="F54" i="43"/>
  <c r="AD54" i="43"/>
  <c r="AI58" i="43"/>
  <c r="R54" i="43"/>
  <c r="R59" i="43" s="1"/>
  <c r="M20" i="43"/>
  <c r="M21" i="43" s="1"/>
  <c r="Y20" i="43"/>
  <c r="Y21" i="43" s="1"/>
  <c r="H54" i="43"/>
  <c r="T54" i="43"/>
  <c r="N20" i="43"/>
  <c r="N21" i="43" s="1"/>
  <c r="Z20" i="43"/>
  <c r="Z21" i="43" s="1"/>
  <c r="AH40" i="43"/>
  <c r="AI40" i="43"/>
  <c r="AG7" i="43"/>
  <c r="H20" i="43"/>
  <c r="H21" i="43" s="1"/>
  <c r="T20" i="43"/>
  <c r="T21" i="43" s="1"/>
  <c r="AH7" i="43"/>
  <c r="L54" i="43"/>
  <c r="X54" i="43"/>
  <c r="AI7" i="43"/>
  <c r="J20" i="43"/>
  <c r="J21" i="43" s="1"/>
  <c r="V20" i="43"/>
  <c r="V21" i="43" s="1"/>
  <c r="M54" i="43"/>
  <c r="Y54" i="43"/>
  <c r="AF19" i="43"/>
  <c r="AI30" i="43"/>
  <c r="C54" i="43"/>
  <c r="O54" i="43"/>
  <c r="AA54" i="43"/>
  <c r="AF30" i="43"/>
  <c r="AF34" i="43"/>
  <c r="AG30" i="43"/>
  <c r="AG34" i="43"/>
  <c r="AG19" i="43"/>
  <c r="AH30" i="43"/>
  <c r="AH34" i="43"/>
  <c r="AH19" i="43"/>
  <c r="AI34" i="43"/>
  <c r="AF40" i="43"/>
  <c r="AG40" i="43"/>
  <c r="AF7" i="43"/>
  <c r="C3" i="41"/>
  <c r="D3" i="41"/>
  <c r="E3" i="41"/>
  <c r="F3" i="41"/>
  <c r="G3" i="41"/>
  <c r="H3" i="41"/>
  <c r="I3" i="41"/>
  <c r="J3" i="41"/>
  <c r="K3" i="41"/>
  <c r="L3" i="41"/>
  <c r="M3" i="41"/>
  <c r="N3" i="41"/>
  <c r="O3" i="41"/>
  <c r="P3" i="41"/>
  <c r="Q3" i="41"/>
  <c r="R3" i="41"/>
  <c r="S3" i="41"/>
  <c r="T3" i="41"/>
  <c r="U3" i="41"/>
  <c r="V3" i="41"/>
  <c r="W3" i="41"/>
  <c r="X3" i="41"/>
  <c r="Y3" i="41"/>
  <c r="Z3" i="41"/>
  <c r="AA3" i="41"/>
  <c r="AB3" i="41"/>
  <c r="AC3" i="41"/>
  <c r="B3" i="41"/>
  <c r="C2" i="41"/>
  <c r="D2" i="41" s="1"/>
  <c r="E2" i="41" s="1"/>
  <c r="F2" i="41" s="1"/>
  <c r="G2" i="41" s="1"/>
  <c r="H2" i="41" s="1"/>
  <c r="I2" i="41" s="1"/>
  <c r="J2" i="41" s="1"/>
  <c r="K2" i="41" s="1"/>
  <c r="L2" i="41" s="1"/>
  <c r="M2" i="41" s="1"/>
  <c r="N2" i="41" s="1"/>
  <c r="O2" i="41" s="1"/>
  <c r="P2" i="41" s="1"/>
  <c r="Q2" i="41" s="1"/>
  <c r="R2" i="41" s="1"/>
  <c r="S2" i="41" s="1"/>
  <c r="T2" i="41" s="1"/>
  <c r="U2" i="41" s="1"/>
  <c r="V2" i="41" s="1"/>
  <c r="W2" i="41" s="1"/>
  <c r="X2" i="41" s="1"/>
  <c r="Y2" i="41" s="1"/>
  <c r="Z2" i="41" s="1"/>
  <c r="AA2" i="41" s="1"/>
  <c r="AB2" i="41" s="1"/>
  <c r="AC2" i="41" s="1"/>
  <c r="Y231" i="11"/>
  <c r="Z231" i="11"/>
  <c r="AA231" i="11"/>
  <c r="AB231" i="11"/>
  <c r="AC231" i="11"/>
  <c r="AD231" i="11"/>
  <c r="AE231" i="11"/>
  <c r="AF231" i="11"/>
  <c r="AG231" i="11"/>
  <c r="AH231" i="11"/>
  <c r="AI231" i="11"/>
  <c r="AJ231" i="11"/>
  <c r="BB231" i="11" s="1"/>
  <c r="AK231" i="11"/>
  <c r="AL231" i="11"/>
  <c r="AM231" i="11"/>
  <c r="BC231" i="11" s="1"/>
  <c r="AN231" i="11"/>
  <c r="BD231" i="11" s="1"/>
  <c r="AO231" i="11"/>
  <c r="AP231" i="11"/>
  <c r="AQ231" i="11"/>
  <c r="AR231" i="11"/>
  <c r="AS231" i="11"/>
  <c r="AT231" i="11"/>
  <c r="AU231" i="11"/>
  <c r="AV231" i="11"/>
  <c r="AW231" i="11"/>
  <c r="AX231" i="11"/>
  <c r="AY231" i="11"/>
  <c r="X231" i="11"/>
  <c r="BA231" i="11" s="1"/>
  <c r="AW33" i="6"/>
  <c r="AW31" i="6"/>
  <c r="AW30" i="6"/>
  <c r="AW23" i="6"/>
  <c r="AE31" i="6"/>
  <c r="AE23" i="6"/>
  <c r="AE49" i="6"/>
  <c r="AE48" i="6"/>
  <c r="AE47" i="6"/>
  <c r="AE46" i="6"/>
  <c r="AC61" i="6"/>
  <c r="AC36" i="6" s="1"/>
  <c r="AW36" i="6" s="1"/>
  <c r="AC60" i="6"/>
  <c r="AC13" i="6" s="1"/>
  <c r="AW13" i="6" s="1"/>
  <c r="AC54" i="6"/>
  <c r="AC26" i="6"/>
  <c r="AW26" i="6" s="1"/>
  <c r="AC25" i="6"/>
  <c r="AW25" i="6" s="1"/>
  <c r="AC24" i="6"/>
  <c r="AW24" i="6" s="1"/>
  <c r="AC22" i="6"/>
  <c r="AW22" i="6" s="1"/>
  <c r="AC21" i="6"/>
  <c r="AW21" i="6" s="1"/>
  <c r="AC10" i="6"/>
  <c r="AW10" i="6" s="1"/>
  <c r="AC9" i="6"/>
  <c r="AW9" i="6" s="1"/>
  <c r="AC8" i="6"/>
  <c r="AW8" i="6" s="1"/>
  <c r="AC6" i="6"/>
  <c r="AW6" i="6" s="1"/>
  <c r="AG6" i="40"/>
  <c r="AH6" i="40"/>
  <c r="AI6" i="40"/>
  <c r="J11" i="40"/>
  <c r="N11" i="40"/>
  <c r="M11" i="40"/>
  <c r="L11" i="40"/>
  <c r="K11" i="40"/>
  <c r="I11" i="40"/>
  <c r="H11" i="40"/>
  <c r="G11" i="40"/>
  <c r="F11" i="40"/>
  <c r="E11" i="40"/>
  <c r="D11" i="40"/>
  <c r="C11" i="40"/>
  <c r="CY34" i="43" l="1"/>
  <c r="CX40" i="43"/>
  <c r="CV34" i="43"/>
  <c r="CW40" i="43"/>
  <c r="CY40" i="43"/>
  <c r="CX34" i="43"/>
  <c r="R60" i="43"/>
  <c r="CV40" i="43"/>
  <c r="CW34" i="43"/>
  <c r="U59" i="43"/>
  <c r="Q59" i="43"/>
  <c r="E59" i="43"/>
  <c r="W59" i="43"/>
  <c r="J59" i="43"/>
  <c r="AA59" i="43"/>
  <c r="S59" i="43"/>
  <c r="X59" i="43"/>
  <c r="Y59" i="43"/>
  <c r="G59" i="43"/>
  <c r="I59" i="43"/>
  <c r="O59" i="43"/>
  <c r="T59" i="43"/>
  <c r="P59" i="43"/>
  <c r="C59" i="43"/>
  <c r="AC59" i="43"/>
  <c r="AD59" i="43"/>
  <c r="F59" i="43"/>
  <c r="L59" i="43"/>
  <c r="Z59" i="43"/>
  <c r="AB59" i="43"/>
  <c r="V59" i="43"/>
  <c r="N59" i="43"/>
  <c r="K59" i="43"/>
  <c r="D59" i="43"/>
  <c r="H59" i="43"/>
  <c r="M59" i="43"/>
  <c r="AI20" i="43"/>
  <c r="AI21" i="43" s="1"/>
  <c r="AH20" i="43"/>
  <c r="AH21" i="43" s="1"/>
  <c r="AG54" i="43"/>
  <c r="AI54" i="43"/>
  <c r="AF54" i="43"/>
  <c r="AG20" i="43"/>
  <c r="AG21" i="43" s="1"/>
  <c r="AF20" i="43"/>
  <c r="AF21" i="43" s="1"/>
  <c r="AH54" i="43"/>
  <c r="AH3" i="41"/>
  <c r="AF3" i="41"/>
  <c r="AG3" i="41"/>
  <c r="AE3" i="41"/>
  <c r="AF11" i="40"/>
  <c r="AF7" i="40"/>
  <c r="D2" i="40"/>
  <c r="E2" i="40" s="1"/>
  <c r="F2" i="40" s="1"/>
  <c r="G2" i="40" s="1"/>
  <c r="H2" i="40" s="1"/>
  <c r="I2" i="40" s="1"/>
  <c r="J2" i="40" s="1"/>
  <c r="K2" i="40" s="1"/>
  <c r="L2" i="40" s="1"/>
  <c r="M2" i="40" s="1"/>
  <c r="N2" i="40" s="1"/>
  <c r="O2" i="40" s="1"/>
  <c r="P2" i="40" s="1"/>
  <c r="Q2" i="40" s="1"/>
  <c r="R2" i="40" s="1"/>
  <c r="S2" i="40" s="1"/>
  <c r="T2" i="40" s="1"/>
  <c r="U2" i="40" s="1"/>
  <c r="V2" i="40" s="1"/>
  <c r="W2" i="40" s="1"/>
  <c r="X2" i="40" s="1"/>
  <c r="Y2" i="40" s="1"/>
  <c r="Z2" i="40" s="1"/>
  <c r="AA2" i="40" s="1"/>
  <c r="AB2" i="40" s="1"/>
  <c r="AC2" i="40" s="1"/>
  <c r="AD2" i="40" s="1"/>
  <c r="AD60" i="43" l="1"/>
  <c r="J60" i="43"/>
  <c r="AC60" i="43"/>
  <c r="W60" i="43"/>
  <c r="E60" i="43"/>
  <c r="Z60" i="43"/>
  <c r="X60" i="43"/>
  <c r="AA60" i="43"/>
  <c r="H60" i="43"/>
  <c r="Q60" i="43"/>
  <c r="S60" i="43"/>
  <c r="C60" i="43"/>
  <c r="P60" i="43"/>
  <c r="D60" i="43"/>
  <c r="T60" i="43"/>
  <c r="U60" i="43"/>
  <c r="K60" i="43"/>
  <c r="O60" i="43"/>
  <c r="M60" i="43"/>
  <c r="V60" i="43"/>
  <c r="G60" i="43"/>
  <c r="L60" i="43"/>
  <c r="F60" i="43"/>
  <c r="N60" i="43"/>
  <c r="I60" i="43"/>
  <c r="AB60" i="43"/>
  <c r="Y60" i="43"/>
  <c r="AI59" i="43"/>
  <c r="AF59" i="43"/>
  <c r="AH59" i="43"/>
  <c r="AG59" i="43"/>
  <c r="AG60" i="43" l="1"/>
  <c r="AF60" i="43"/>
  <c r="AH60" i="43"/>
  <c r="AI60" i="43"/>
  <c r="AI18" i="6" l="1"/>
  <c r="AJ18" i="6" s="1"/>
  <c r="AK18" i="6" s="1"/>
  <c r="AL18" i="6" s="1"/>
  <c r="AM18" i="6" s="1"/>
  <c r="AN18" i="6" s="1"/>
  <c r="AO18" i="6" s="1"/>
  <c r="AP18" i="6" s="1"/>
  <c r="AQ18" i="6" s="1"/>
  <c r="AR18" i="6" s="1"/>
  <c r="AS18" i="6" s="1"/>
  <c r="AT18" i="6" s="1"/>
  <c r="AU18" i="6" s="1"/>
  <c r="AV18" i="6" s="1"/>
  <c r="AW18" i="6" s="1"/>
  <c r="AV33" i="6"/>
  <c r="AU33" i="6"/>
  <c r="AT33" i="6"/>
  <c r="AS33" i="6"/>
  <c r="AR33" i="6"/>
  <c r="AQ33" i="6"/>
  <c r="AP33" i="6"/>
  <c r="AO33" i="6"/>
  <c r="AN33" i="6"/>
  <c r="AM33" i="6"/>
  <c r="AL33" i="6"/>
  <c r="AK33" i="6"/>
  <c r="AJ33" i="6"/>
  <c r="AI33" i="6"/>
  <c r="AG33" i="6"/>
  <c r="AV31" i="6"/>
  <c r="AU31" i="6"/>
  <c r="AT31" i="6"/>
  <c r="AS31" i="6"/>
  <c r="AR31" i="6"/>
  <c r="AQ31" i="6"/>
  <c r="AP31" i="6"/>
  <c r="AO31" i="6"/>
  <c r="AN31" i="6"/>
  <c r="AM31" i="6"/>
  <c r="AL31" i="6"/>
  <c r="AK31" i="6"/>
  <c r="AJ31" i="6"/>
  <c r="AI31" i="6"/>
  <c r="AH31" i="6"/>
  <c r="AG31" i="6"/>
  <c r="AV30" i="6"/>
  <c r="AU30" i="6"/>
  <c r="AT30" i="6"/>
  <c r="AS30" i="6"/>
  <c r="AR30" i="6"/>
  <c r="AQ30" i="6"/>
  <c r="AP30" i="6"/>
  <c r="AO30" i="6"/>
  <c r="AN30" i="6"/>
  <c r="AM30" i="6"/>
  <c r="AL30" i="6"/>
  <c r="AK30" i="6"/>
  <c r="AJ30" i="6"/>
  <c r="AI30" i="6"/>
  <c r="AH30" i="6"/>
  <c r="AV23" i="6"/>
  <c r="AU23" i="6"/>
  <c r="AT23" i="6"/>
  <c r="AS23" i="6"/>
  <c r="AR23" i="6"/>
  <c r="AQ23" i="6"/>
  <c r="AP23" i="6"/>
  <c r="AO23" i="6"/>
  <c r="AN23" i="6"/>
  <c r="AM23" i="6"/>
  <c r="AL23" i="6"/>
  <c r="AK23" i="6"/>
  <c r="AJ23" i="6"/>
  <c r="AI23" i="6"/>
  <c r="AH23" i="6"/>
  <c r="AG23" i="6"/>
  <c r="AI4" i="6"/>
  <c r="AJ4" i="6" s="1"/>
  <c r="AK4" i="6" s="1"/>
  <c r="AL4" i="6" s="1"/>
  <c r="AM4" i="6" s="1"/>
  <c r="AN4" i="6" s="1"/>
  <c r="AO4" i="6" s="1"/>
  <c r="AP4" i="6" s="1"/>
  <c r="AQ4" i="6" s="1"/>
  <c r="AR4" i="6" s="1"/>
  <c r="AS4" i="6" s="1"/>
  <c r="AT4" i="6" s="1"/>
  <c r="AU4" i="6" s="1"/>
  <c r="AV4" i="6" s="1"/>
  <c r="AW4" i="6" s="1"/>
  <c r="B17" i="14"/>
  <c r="AY23" i="6" l="1"/>
  <c r="AY31" i="6"/>
  <c r="D24" i="18"/>
  <c r="D50" i="18" s="1"/>
  <c r="E24" i="18"/>
  <c r="F24" i="18"/>
  <c r="F50" i="18" s="1"/>
  <c r="G24" i="18"/>
  <c r="H24" i="18"/>
  <c r="I24" i="18"/>
  <c r="I50" i="18" s="1"/>
  <c r="J24" i="18"/>
  <c r="K24" i="18"/>
  <c r="K50" i="18" s="1"/>
  <c r="L24" i="18"/>
  <c r="L50" i="18" s="1"/>
  <c r="M24" i="18"/>
  <c r="M50" i="18" s="1"/>
  <c r="N24" i="18"/>
  <c r="O24" i="18"/>
  <c r="P24" i="18"/>
  <c r="P50" i="18" s="1"/>
  <c r="Q24" i="18"/>
  <c r="R24" i="18"/>
  <c r="R50" i="18" s="1"/>
  <c r="S24" i="18"/>
  <c r="T24" i="18"/>
  <c r="U24" i="18"/>
  <c r="U50" i="18" s="1"/>
  <c r="V24" i="18"/>
  <c r="W24" i="18"/>
  <c r="W50" i="18" s="1"/>
  <c r="X24" i="18"/>
  <c r="X50" i="18" s="1"/>
  <c r="Y24" i="18"/>
  <c r="Y50" i="18" s="1"/>
  <c r="Z24" i="18"/>
  <c r="AA24" i="18"/>
  <c r="AB24" i="18"/>
  <c r="AB50" i="18" s="1"/>
  <c r="AC24" i="18"/>
  <c r="AD24" i="18"/>
  <c r="AD50" i="18" s="1"/>
  <c r="C24" i="18"/>
  <c r="V50" i="18" l="1"/>
  <c r="BD56" i="43" s="1"/>
  <c r="CL56" i="43" s="1"/>
  <c r="H50" i="18"/>
  <c r="AP56" i="43" s="1"/>
  <c r="BX56" i="43" s="1"/>
  <c r="H51" i="18"/>
  <c r="S50" i="18"/>
  <c r="BA56" i="43" s="1"/>
  <c r="AC50" i="18"/>
  <c r="BK56" i="43" s="1"/>
  <c r="CS56" i="43" s="1"/>
  <c r="AD51" i="18"/>
  <c r="BL56" i="43"/>
  <c r="CT56" i="43" s="1"/>
  <c r="E50" i="18"/>
  <c r="AM56" i="43" s="1"/>
  <c r="BU56" i="43" s="1"/>
  <c r="O50" i="18"/>
  <c r="AW56" i="43" s="1"/>
  <c r="J50" i="18"/>
  <c r="AR56" i="43" s="1"/>
  <c r="BZ56" i="43" s="1"/>
  <c r="R51" i="18"/>
  <c r="AZ56" i="43"/>
  <c r="Q50" i="18"/>
  <c r="AY56" i="43" s="1"/>
  <c r="CG56" i="43" s="1"/>
  <c r="D51" i="18"/>
  <c r="AL56" i="43"/>
  <c r="BT56" i="43" s="1"/>
  <c r="AA50" i="18"/>
  <c r="BI56" i="43" s="1"/>
  <c r="CQ56" i="43" s="1"/>
  <c r="Z50" i="18"/>
  <c r="BH56" i="43" s="1"/>
  <c r="CP56" i="43" s="1"/>
  <c r="N50" i="18"/>
  <c r="AV56" i="43" s="1"/>
  <c r="CD56" i="43" s="1"/>
  <c r="Y51" i="18"/>
  <c r="BG56" i="43"/>
  <c r="CO56" i="43" s="1"/>
  <c r="M51" i="18"/>
  <c r="AU56" i="43"/>
  <c r="CC56" i="43" s="1"/>
  <c r="U51" i="18"/>
  <c r="BC56" i="43"/>
  <c r="CK56" i="43" s="1"/>
  <c r="I51" i="18"/>
  <c r="AQ56" i="43"/>
  <c r="BY56" i="43" s="1"/>
  <c r="T50" i="18"/>
  <c r="BB56" i="43" s="1"/>
  <c r="CJ56" i="43" s="1"/>
  <c r="C50" i="18"/>
  <c r="AK56" i="43" s="1"/>
  <c r="G50" i="18"/>
  <c r="AO56" i="43" s="1"/>
  <c r="BW56" i="43" s="1"/>
  <c r="F51" i="18"/>
  <c r="AN56" i="43"/>
  <c r="BV56" i="43" s="1"/>
  <c r="AB51" i="18"/>
  <c r="BJ56" i="43"/>
  <c r="CR56" i="43" s="1"/>
  <c r="P51" i="18"/>
  <c r="AX56" i="43"/>
  <c r="CF56" i="43" s="1"/>
  <c r="X51" i="18"/>
  <c r="BF56" i="43"/>
  <c r="CN56" i="43" s="1"/>
  <c r="L51" i="18"/>
  <c r="AT56" i="43"/>
  <c r="CB56" i="43" s="1"/>
  <c r="W51" i="18"/>
  <c r="BE56" i="43"/>
  <c r="CM56" i="43" s="1"/>
  <c r="K51" i="18"/>
  <c r="AS56" i="43"/>
  <c r="CA56" i="43" s="1"/>
  <c r="AF24" i="18"/>
  <c r="AG24" i="18"/>
  <c r="AH24" i="18"/>
  <c r="AI24" i="18"/>
  <c r="N51" i="18" l="1"/>
  <c r="S51" i="18"/>
  <c r="Q51" i="18"/>
  <c r="G51" i="18"/>
  <c r="O51" i="18"/>
  <c r="T51" i="18"/>
  <c r="CE56" i="43"/>
  <c r="BO56" i="43"/>
  <c r="Z51" i="18"/>
  <c r="AA51" i="18"/>
  <c r="AC51" i="18"/>
  <c r="E51" i="18"/>
  <c r="CH56" i="43"/>
  <c r="BP56" i="43"/>
  <c r="V51" i="18"/>
  <c r="CI56" i="43"/>
  <c r="CY56" i="43" s="1"/>
  <c r="BQ56" i="43"/>
  <c r="BS56" i="43"/>
  <c r="CV56" i="43" s="1"/>
  <c r="BN56" i="43"/>
  <c r="C51" i="18"/>
  <c r="J51" i="18"/>
  <c r="E10" i="33"/>
  <c r="E9" i="33"/>
  <c r="F9" i="33" s="1"/>
  <c r="E5" i="33"/>
  <c r="E8" i="33"/>
  <c r="F8" i="33" s="1"/>
  <c r="E7" i="33"/>
  <c r="F10" i="33"/>
  <c r="F4" i="33"/>
  <c r="E4" i="33"/>
  <c r="E6" i="33"/>
  <c r="D5" i="33"/>
  <c r="D6" i="33"/>
  <c r="F6" i="33" s="1"/>
  <c r="D7" i="33"/>
  <c r="D8" i="33"/>
  <c r="D9" i="33"/>
  <c r="D10" i="33"/>
  <c r="D4" i="33"/>
  <c r="C13" i="19"/>
  <c r="D13" i="19"/>
  <c r="E13" i="19"/>
  <c r="F13" i="19"/>
  <c r="G13" i="19"/>
  <c r="H13" i="19"/>
  <c r="I13" i="19"/>
  <c r="J13" i="19"/>
  <c r="K13" i="19"/>
  <c r="L13" i="19"/>
  <c r="M13" i="19"/>
  <c r="N13" i="19"/>
  <c r="O13" i="19"/>
  <c r="P13" i="19"/>
  <c r="Q13" i="19"/>
  <c r="R13" i="19"/>
  <c r="S13" i="19"/>
  <c r="T13" i="19"/>
  <c r="U13" i="19"/>
  <c r="V13" i="19"/>
  <c r="W13" i="19"/>
  <c r="X13" i="19"/>
  <c r="Y13" i="19"/>
  <c r="Z13" i="19"/>
  <c r="AA13" i="19"/>
  <c r="AB13" i="19"/>
  <c r="AC13" i="19"/>
  <c r="AD13" i="19"/>
  <c r="AE13" i="19"/>
  <c r="C6" i="28"/>
  <c r="C5" i="28"/>
  <c r="C7" i="28" s="1"/>
  <c r="F7" i="33" l="1"/>
  <c r="F5" i="33"/>
  <c r="F11" i="33" s="1"/>
  <c r="C10" i="28" s="1"/>
  <c r="C11" i="28" s="1"/>
  <c r="C12" i="28" s="1"/>
  <c r="CW56" i="43"/>
  <c r="CX56" i="43"/>
  <c r="N32" i="19"/>
  <c r="N56" i="19" s="1"/>
  <c r="L32" i="19"/>
  <c r="L56" i="19" s="1"/>
  <c r="G32" i="19"/>
  <c r="G56" i="19" s="1"/>
  <c r="R32" i="19"/>
  <c r="R56" i="19" s="1"/>
  <c r="F32" i="19"/>
  <c r="F56" i="19" s="1"/>
  <c r="Z32" i="19"/>
  <c r="Z56" i="19" s="1"/>
  <c r="AE32" i="19"/>
  <c r="AJ32" i="19" s="1"/>
  <c r="Q32" i="19"/>
  <c r="Q56" i="19" s="1"/>
  <c r="AB32" i="19"/>
  <c r="AB56" i="19" s="1"/>
  <c r="D32" i="19"/>
  <c r="D56" i="19" s="1"/>
  <c r="M32" i="19"/>
  <c r="M56" i="19" s="1"/>
  <c r="X32" i="19"/>
  <c r="X56" i="19" s="1"/>
  <c r="W32" i="19"/>
  <c r="W56" i="19" s="1"/>
  <c r="S32" i="19"/>
  <c r="S56" i="19" s="1"/>
  <c r="AD32" i="19"/>
  <c r="AI32" i="19" s="1"/>
  <c r="AC32" i="19"/>
  <c r="AC56" i="19" s="1"/>
  <c r="E32" i="19"/>
  <c r="E56" i="19" s="1"/>
  <c r="P32" i="19"/>
  <c r="P56" i="19" s="1"/>
  <c r="AA32" i="19"/>
  <c r="AH32" i="19" s="1"/>
  <c r="AA56" i="19"/>
  <c r="O32" i="19"/>
  <c r="AG32" i="19" s="1"/>
  <c r="O56" i="19"/>
  <c r="C32" i="19"/>
  <c r="C56" i="19" s="1"/>
  <c r="Y32" i="19"/>
  <c r="Y56" i="19" s="1"/>
  <c r="K32" i="19"/>
  <c r="K56" i="19" s="1"/>
  <c r="V32" i="19"/>
  <c r="V56" i="19" s="1"/>
  <c r="J32" i="19"/>
  <c r="J56" i="19" s="1"/>
  <c r="U32" i="19"/>
  <c r="U56" i="19" s="1"/>
  <c r="I32" i="19"/>
  <c r="I56" i="19" s="1"/>
  <c r="AJ13" i="19"/>
  <c r="T32" i="19"/>
  <c r="T56" i="19" s="1"/>
  <c r="H32" i="19"/>
  <c r="H56" i="19" s="1"/>
  <c r="AI13" i="19"/>
  <c r="AN13" i="19"/>
  <c r="AM13" i="19"/>
  <c r="AH13" i="19"/>
  <c r="AG13" i="19"/>
  <c r="AL13" i="19"/>
  <c r="AH67" i="15"/>
  <c r="AI67" i="15" s="1"/>
  <c r="AJ67" i="15" s="1"/>
  <c r="AK67" i="15" s="1"/>
  <c r="AL67" i="15" s="1"/>
  <c r="AM67" i="15" s="1"/>
  <c r="AN67" i="15" s="1"/>
  <c r="AO67" i="15" s="1"/>
  <c r="AP67" i="15" s="1"/>
  <c r="AQ67" i="15" s="1"/>
  <c r="AR67" i="15" s="1"/>
  <c r="AS67" i="15" s="1"/>
  <c r="AT67" i="15" s="1"/>
  <c r="AU67" i="15" s="1"/>
  <c r="AV67" i="15" s="1"/>
  <c r="AW67" i="15" s="1"/>
  <c r="AX67" i="15" s="1"/>
  <c r="AY67" i="15" s="1"/>
  <c r="AZ67" i="15" s="1"/>
  <c r="BA67" i="15" s="1"/>
  <c r="BB67" i="15" s="1"/>
  <c r="BC67" i="15" s="1"/>
  <c r="BD67" i="15" s="1"/>
  <c r="BE67" i="15" s="1"/>
  <c r="BF67" i="15" s="1"/>
  <c r="BG67" i="15" s="1"/>
  <c r="BH67" i="15" s="1"/>
  <c r="AE56" i="19" l="1"/>
  <c r="AM32" i="19"/>
  <c r="AL32" i="19"/>
  <c r="AN32" i="19"/>
  <c r="AD56" i="19"/>
  <c r="C7" i="19"/>
  <c r="C31" i="19" s="1"/>
  <c r="D7" i="19"/>
  <c r="D31" i="19" s="1"/>
  <c r="E7" i="19"/>
  <c r="E31" i="19" s="1"/>
  <c r="F7" i="19"/>
  <c r="F31" i="19" s="1"/>
  <c r="G7" i="19"/>
  <c r="G31" i="19" s="1"/>
  <c r="H7" i="19"/>
  <c r="H31" i="19" s="1"/>
  <c r="I7" i="19"/>
  <c r="I31" i="19" s="1"/>
  <c r="J7" i="19"/>
  <c r="J31" i="19" s="1"/>
  <c r="K7" i="19"/>
  <c r="K31" i="19" s="1"/>
  <c r="L7" i="19"/>
  <c r="L31" i="19" s="1"/>
  <c r="M7" i="19"/>
  <c r="M31" i="19" s="1"/>
  <c r="N7" i="19"/>
  <c r="N31" i="19" s="1"/>
  <c r="O7" i="19"/>
  <c r="O31" i="19" s="1"/>
  <c r="P7" i="19"/>
  <c r="P31" i="19" s="1"/>
  <c r="Q7" i="19"/>
  <c r="Q31" i="19" s="1"/>
  <c r="R7" i="19"/>
  <c r="R31" i="19" s="1"/>
  <c r="S7" i="19"/>
  <c r="S31" i="19" s="1"/>
  <c r="T7" i="19"/>
  <c r="U7" i="19"/>
  <c r="U31" i="19" s="1"/>
  <c r="V7" i="19"/>
  <c r="V31" i="19" s="1"/>
  <c r="W7" i="19"/>
  <c r="W31" i="19" s="1"/>
  <c r="X7" i="19"/>
  <c r="X31" i="19" s="1"/>
  <c r="Y7" i="19"/>
  <c r="Y31" i="19" s="1"/>
  <c r="Z7" i="19"/>
  <c r="AA7" i="19"/>
  <c r="AA31" i="19" s="1"/>
  <c r="AB7" i="19"/>
  <c r="AB31" i="19" s="1"/>
  <c r="AC7" i="19"/>
  <c r="AC31" i="19" s="1"/>
  <c r="AD7" i="19"/>
  <c r="AD31" i="19" s="1"/>
  <c r="AE7" i="19"/>
  <c r="AG39" i="19"/>
  <c r="AH39" i="19"/>
  <c r="AI39" i="19"/>
  <c r="AJ39" i="19"/>
  <c r="AG40" i="19"/>
  <c r="AH40" i="19"/>
  <c r="AI40" i="19"/>
  <c r="AJ40" i="19"/>
  <c r="AJ30" i="19"/>
  <c r="AE18" i="19"/>
  <c r="AE61" i="19" s="1"/>
  <c r="AJ61" i="19" s="1"/>
  <c r="AE16" i="19"/>
  <c r="AE15" i="19"/>
  <c r="AE58" i="19" s="1"/>
  <c r="AJ58" i="19" s="1"/>
  <c r="AE14" i="19"/>
  <c r="AE57" i="19" s="1"/>
  <c r="AJ57" i="19" s="1"/>
  <c r="AE9" i="19"/>
  <c r="AE8" i="19"/>
  <c r="AE6" i="19"/>
  <c r="AE5" i="19"/>
  <c r="AJ5" i="19" s="1"/>
  <c r="AE4" i="19"/>
  <c r="AJ4" i="19" s="1"/>
  <c r="B11" i="6"/>
  <c r="Y223" i="11"/>
  <c r="Z223" i="11" s="1"/>
  <c r="AA223" i="11" s="1"/>
  <c r="AB223" i="11" s="1"/>
  <c r="AC223" i="11" s="1"/>
  <c r="AD223" i="11" s="1"/>
  <c r="AE223" i="11" s="1"/>
  <c r="AF223" i="11" s="1"/>
  <c r="AG223" i="11" s="1"/>
  <c r="AH223" i="11" s="1"/>
  <c r="AI223" i="11" s="1"/>
  <c r="AJ223" i="11" s="1"/>
  <c r="AK223" i="11" s="1"/>
  <c r="AL223" i="11" s="1"/>
  <c r="AM223" i="11" s="1"/>
  <c r="AN223" i="11" s="1"/>
  <c r="AO223" i="11" s="1"/>
  <c r="AP223" i="11" s="1"/>
  <c r="AQ223" i="11" s="1"/>
  <c r="AR223" i="11" s="1"/>
  <c r="AS223" i="11" s="1"/>
  <c r="AT223" i="11" s="1"/>
  <c r="AU223" i="11" s="1"/>
  <c r="AV223" i="11" s="1"/>
  <c r="AW223" i="11" s="1"/>
  <c r="AX223" i="11" s="1"/>
  <c r="AY223" i="11" s="1"/>
  <c r="X148" i="11"/>
  <c r="C5" i="14"/>
  <c r="C17" i="14" s="1"/>
  <c r="D5" i="18"/>
  <c r="E5" i="18"/>
  <c r="F5" i="18"/>
  <c r="G5" i="18"/>
  <c r="H5" i="18"/>
  <c r="I5" i="18"/>
  <c r="J5" i="18"/>
  <c r="K5" i="18"/>
  <c r="L5" i="18"/>
  <c r="M5" i="18"/>
  <c r="N5" i="18"/>
  <c r="O5" i="18"/>
  <c r="P5" i="18"/>
  <c r="Q5" i="18"/>
  <c r="R5" i="18"/>
  <c r="S5" i="18"/>
  <c r="T5" i="18"/>
  <c r="U5" i="18"/>
  <c r="V5" i="18"/>
  <c r="W5" i="18"/>
  <c r="X5" i="18"/>
  <c r="Y5" i="18"/>
  <c r="Z5" i="18"/>
  <c r="AA5" i="18"/>
  <c r="AB5" i="18"/>
  <c r="AC5" i="18"/>
  <c r="AD5" i="18"/>
  <c r="AD36" i="18" s="1"/>
  <c r="BL5" i="43" s="1"/>
  <c r="C5" i="18"/>
  <c r="AI14" i="18"/>
  <c r="AI12" i="18"/>
  <c r="AI7" i="18"/>
  <c r="AD13" i="18"/>
  <c r="AD34" i="18" s="1"/>
  <c r="BL57" i="43" s="1"/>
  <c r="T479" i="15"/>
  <c r="U479" i="15" s="1"/>
  <c r="T480" i="15"/>
  <c r="U480" i="15" s="1"/>
  <c r="T481" i="15"/>
  <c r="U481" i="15" s="1"/>
  <c r="T482" i="15"/>
  <c r="U482" i="15" s="1"/>
  <c r="T483" i="15"/>
  <c r="U483" i="15" s="1"/>
  <c r="T484" i="15"/>
  <c r="U484" i="15" s="1"/>
  <c r="T485" i="15"/>
  <c r="U485" i="15" s="1"/>
  <c r="T486" i="15"/>
  <c r="U486" i="15" s="1"/>
  <c r="X9" i="12"/>
  <c r="T3" i="12"/>
  <c r="T4" i="12"/>
  <c r="T5" i="12"/>
  <c r="T6" i="12"/>
  <c r="T7" i="12"/>
  <c r="T8" i="12"/>
  <c r="T9" i="12"/>
  <c r="T10" i="12"/>
  <c r="T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 i="12"/>
  <c r="AY101" i="10"/>
  <c r="AY96" i="10"/>
  <c r="AY92" i="10"/>
  <c r="AY88" i="10"/>
  <c r="X160" i="11"/>
  <c r="C6" i="25"/>
  <c r="F6" i="25"/>
  <c r="B6" i="25"/>
  <c r="F25" i="26"/>
  <c r="E25" i="26"/>
  <c r="E6" i="25" s="1"/>
  <c r="D25" i="26"/>
  <c r="D6" i="25" s="1"/>
  <c r="C25" i="26"/>
  <c r="B25" i="26"/>
  <c r="G24" i="26"/>
  <c r="G23" i="26"/>
  <c r="G22" i="26"/>
  <c r="G21" i="26"/>
  <c r="I6" i="25"/>
  <c r="I5" i="25"/>
  <c r="I4" i="25"/>
  <c r="I3" i="25"/>
  <c r="D45" i="27"/>
  <c r="G42" i="22"/>
  <c r="G43" i="22"/>
  <c r="G44" i="22"/>
  <c r="G45" i="22"/>
  <c r="G46" i="22"/>
  <c r="G47" i="22"/>
  <c r="F6" i="21"/>
  <c r="E6" i="21"/>
  <c r="D6" i="21"/>
  <c r="C6" i="21"/>
  <c r="B6" i="21"/>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0" i="22"/>
  <c r="G49" i="22"/>
  <c r="G48" i="22"/>
  <c r="G41" i="22"/>
  <c r="N33" i="6"/>
  <c r="AE33" i="6" s="1"/>
  <c r="AB6" i="7"/>
  <c r="B29" i="6"/>
  <c r="AA40" i="4"/>
  <c r="AF47" i="4"/>
  <c r="AG47" i="4"/>
  <c r="AH47" i="4"/>
  <c r="AI47" i="4"/>
  <c r="AJ16" i="19" l="1"/>
  <c r="G78" i="22"/>
  <c r="G79" i="22" s="1"/>
  <c r="G6" i="21"/>
  <c r="C12" i="21" s="1"/>
  <c r="CT57" i="43"/>
  <c r="CT58" i="43" s="1"/>
  <c r="BL58" i="43"/>
  <c r="CT5" i="43"/>
  <c r="CT7" i="43" s="1"/>
  <c r="BL7" i="43"/>
  <c r="Z8" i="18"/>
  <c r="Z19" i="18" s="1"/>
  <c r="Z36" i="18"/>
  <c r="BH5" i="43" s="1"/>
  <c r="Y8" i="18"/>
  <c r="Y19" i="18" s="1"/>
  <c r="Y36" i="18"/>
  <c r="BG5" i="43" s="1"/>
  <c r="L8" i="18"/>
  <c r="L19" i="18" s="1"/>
  <c r="L36" i="18"/>
  <c r="AT5" i="43" s="1"/>
  <c r="W8" i="18"/>
  <c r="W19" i="18" s="1"/>
  <c r="W36" i="18"/>
  <c r="BE5" i="43" s="1"/>
  <c r="K8" i="18"/>
  <c r="K19" i="18" s="1"/>
  <c r="K36" i="18"/>
  <c r="AS5" i="43" s="1"/>
  <c r="M8" i="18"/>
  <c r="M19" i="18" s="1"/>
  <c r="M36" i="18"/>
  <c r="AU5" i="43" s="1"/>
  <c r="X8" i="18"/>
  <c r="X19" i="18" s="1"/>
  <c r="X36" i="18"/>
  <c r="BF5" i="43" s="1"/>
  <c r="V8" i="18"/>
  <c r="V19" i="18" s="1"/>
  <c r="V36" i="18"/>
  <c r="BD5" i="43" s="1"/>
  <c r="J8" i="18"/>
  <c r="J19" i="18" s="1"/>
  <c r="J36" i="18"/>
  <c r="AR5" i="43" s="1"/>
  <c r="U8" i="18"/>
  <c r="U19" i="18" s="1"/>
  <c r="U36" i="18"/>
  <c r="BC5" i="43" s="1"/>
  <c r="I8" i="18"/>
  <c r="I19" i="18" s="1"/>
  <c r="I36" i="18"/>
  <c r="AQ5" i="43" s="1"/>
  <c r="R8" i="18"/>
  <c r="R19" i="18" s="1"/>
  <c r="R36" i="18"/>
  <c r="AZ5" i="43" s="1"/>
  <c r="F8" i="18"/>
  <c r="F19" i="18" s="1"/>
  <c r="F36" i="18"/>
  <c r="AN5" i="43" s="1"/>
  <c r="S8" i="18"/>
  <c r="S19" i="18" s="1"/>
  <c r="S36" i="18"/>
  <c r="BA5" i="43" s="1"/>
  <c r="AC8" i="18"/>
  <c r="AC19" i="18" s="1"/>
  <c r="AC36" i="18"/>
  <c r="BK5" i="43" s="1"/>
  <c r="Q8" i="18"/>
  <c r="Q19" i="18" s="1"/>
  <c r="Q36" i="18"/>
  <c r="AY5" i="43" s="1"/>
  <c r="E8" i="18"/>
  <c r="E19" i="18" s="1"/>
  <c r="E36" i="18"/>
  <c r="AM5" i="43" s="1"/>
  <c r="H8" i="18"/>
  <c r="H19" i="18" s="1"/>
  <c r="H36" i="18"/>
  <c r="AP5" i="43" s="1"/>
  <c r="C8" i="18"/>
  <c r="C19" i="18" s="1"/>
  <c r="C36" i="18"/>
  <c r="AK5" i="43" s="1"/>
  <c r="AB8" i="18"/>
  <c r="AB19" i="18" s="1"/>
  <c r="AB36" i="18"/>
  <c r="BJ5" i="43" s="1"/>
  <c r="P8" i="18"/>
  <c r="P19" i="18" s="1"/>
  <c r="P36" i="18"/>
  <c r="AX5" i="43" s="1"/>
  <c r="D8" i="18"/>
  <c r="D19" i="18" s="1"/>
  <c r="D36" i="18"/>
  <c r="AL5" i="43" s="1"/>
  <c r="N8" i="18"/>
  <c r="N19" i="18" s="1"/>
  <c r="N36" i="18"/>
  <c r="AV5" i="43" s="1"/>
  <c r="T8" i="18"/>
  <c r="T19" i="18" s="1"/>
  <c r="T36" i="18"/>
  <c r="BB5" i="43" s="1"/>
  <c r="G8" i="18"/>
  <c r="G19" i="18" s="1"/>
  <c r="G36" i="18"/>
  <c r="AO5" i="43" s="1"/>
  <c r="AA8" i="18"/>
  <c r="AA19" i="18" s="1"/>
  <c r="AA36" i="18"/>
  <c r="BI5" i="43" s="1"/>
  <c r="O8" i="18"/>
  <c r="O19" i="18" s="1"/>
  <c r="O36" i="18"/>
  <c r="AW5" i="43" s="1"/>
  <c r="AD8" i="18"/>
  <c r="AD19" i="18" s="1"/>
  <c r="AD38" i="18" s="1"/>
  <c r="AH33" i="6"/>
  <c r="AY33" i="6" s="1"/>
  <c r="AI5" i="18"/>
  <c r="AM7" i="19"/>
  <c r="AE31" i="19"/>
  <c r="AJ31" i="19" s="1"/>
  <c r="AN7" i="19"/>
  <c r="AJ7" i="19"/>
  <c r="AI7" i="19"/>
  <c r="AJ8" i="19"/>
  <c r="AH7" i="19"/>
  <c r="AG7" i="19"/>
  <c r="AL7" i="19"/>
  <c r="T31" i="19"/>
  <c r="AE49" i="19"/>
  <c r="AJ49" i="19" s="1"/>
  <c r="AE25" i="19"/>
  <c r="AJ25" i="19" s="1"/>
  <c r="Z31" i="19"/>
  <c r="AE26" i="19"/>
  <c r="AJ26" i="19" s="1"/>
  <c r="AJ18" i="19"/>
  <c r="AJ14" i="19"/>
  <c r="AE52" i="19"/>
  <c r="AJ52" i="19" s="1"/>
  <c r="AJ15" i="19"/>
  <c r="AJ56" i="19"/>
  <c r="AJ6" i="19"/>
  <c r="AJ9" i="19"/>
  <c r="AE24" i="19"/>
  <c r="AE10" i="19"/>
  <c r="V486" i="15"/>
  <c r="W486" i="15"/>
  <c r="V485" i="15"/>
  <c r="W485" i="15"/>
  <c r="V484" i="15"/>
  <c r="W484" i="15"/>
  <c r="V483" i="15"/>
  <c r="W483" i="15"/>
  <c r="V482" i="15"/>
  <c r="W482" i="15"/>
  <c r="V481" i="15"/>
  <c r="W481" i="15"/>
  <c r="V480" i="15"/>
  <c r="W480" i="15"/>
  <c r="V479" i="15"/>
  <c r="W479" i="15"/>
  <c r="G6" i="25"/>
  <c r="D12" i="25" s="1"/>
  <c r="G25" i="26"/>
  <c r="AF49" i="3"/>
  <c r="AG49" i="3"/>
  <c r="AH49" i="3"/>
  <c r="AI49" i="3"/>
  <c r="D12" i="21" l="1"/>
  <c r="G12" i="21"/>
  <c r="F12" i="21"/>
  <c r="E12" i="21"/>
  <c r="B12" i="21"/>
  <c r="Z483" i="15"/>
  <c r="AA483" i="15" s="1"/>
  <c r="Z484" i="15"/>
  <c r="AA484" i="15" s="1"/>
  <c r="Z479" i="15"/>
  <c r="AA479" i="15" s="1"/>
  <c r="Z485" i="15"/>
  <c r="AA485" i="15" s="1"/>
  <c r="Z482" i="15"/>
  <c r="AA482" i="15" s="1"/>
  <c r="Z480" i="15"/>
  <c r="AA480" i="15" s="1"/>
  <c r="Z486" i="15"/>
  <c r="AA486" i="15" s="1"/>
  <c r="Z481" i="15"/>
  <c r="AA481" i="15" s="1"/>
  <c r="CG5" i="43"/>
  <c r="CG7" i="43" s="1"/>
  <c r="AY7" i="43"/>
  <c r="Q38" i="18"/>
  <c r="CE5" i="43"/>
  <c r="CE7" i="43" s="1"/>
  <c r="BO5" i="43"/>
  <c r="BO7" i="43" s="1"/>
  <c r="AW7" i="43"/>
  <c r="CF5" i="43"/>
  <c r="CF7" i="43" s="1"/>
  <c r="AX7" i="43"/>
  <c r="CS5" i="43"/>
  <c r="CS7" i="43" s="1"/>
  <c r="BK7" i="43"/>
  <c r="AR7" i="43"/>
  <c r="BZ5" i="43"/>
  <c r="BZ7" i="43" s="1"/>
  <c r="CB5" i="43"/>
  <c r="CB7" i="43" s="1"/>
  <c r="AT7" i="43"/>
  <c r="D38" i="18"/>
  <c r="BT5" i="43"/>
  <c r="BT7" i="43" s="1"/>
  <c r="AL7" i="43"/>
  <c r="W38" i="18"/>
  <c r="BI7" i="43"/>
  <c r="CQ5" i="43"/>
  <c r="CQ7" i="43" s="1"/>
  <c r="CI5" i="43"/>
  <c r="BQ5" i="43"/>
  <c r="BQ7" i="43" s="1"/>
  <c r="BA7" i="43"/>
  <c r="CL5" i="43"/>
  <c r="BD7" i="43"/>
  <c r="CO5" i="43"/>
  <c r="CO7" i="43" s="1"/>
  <c r="BG7" i="43"/>
  <c r="CM5" i="43"/>
  <c r="CM7" i="43" s="1"/>
  <c r="BE7" i="43"/>
  <c r="CR5" i="43"/>
  <c r="CR7" i="43" s="1"/>
  <c r="BJ7" i="43"/>
  <c r="U38" i="18"/>
  <c r="BW5" i="43"/>
  <c r="BW7" i="43" s="1"/>
  <c r="AO7" i="43"/>
  <c r="BS5" i="43"/>
  <c r="AK7" i="43"/>
  <c r="BN5" i="43"/>
  <c r="BN7" i="43" s="1"/>
  <c r="BV5" i="43"/>
  <c r="BV7" i="43" s="1"/>
  <c r="AN7" i="43"/>
  <c r="CN5" i="43"/>
  <c r="CN7" i="43" s="1"/>
  <c r="BF7" i="43"/>
  <c r="CP5" i="43"/>
  <c r="CP7" i="43" s="1"/>
  <c r="BH7" i="43"/>
  <c r="CK5" i="43"/>
  <c r="CK7" i="43" s="1"/>
  <c r="BC7" i="43"/>
  <c r="CD5" i="43"/>
  <c r="CD7" i="43" s="1"/>
  <c r="AV7" i="43"/>
  <c r="CJ5" i="43"/>
  <c r="CJ7" i="43" s="1"/>
  <c r="BB7" i="43"/>
  <c r="BX5" i="43"/>
  <c r="BX7" i="43" s="1"/>
  <c r="AP7" i="43"/>
  <c r="CH5" i="43"/>
  <c r="AZ7" i="43"/>
  <c r="BP5" i="43"/>
  <c r="BP7" i="43" s="1"/>
  <c r="CC5" i="43"/>
  <c r="CC7" i="43" s="1"/>
  <c r="AU7" i="43"/>
  <c r="BY5" i="43"/>
  <c r="BY7" i="43" s="1"/>
  <c r="AQ7" i="43"/>
  <c r="BU5" i="43"/>
  <c r="BU7" i="43" s="1"/>
  <c r="AM7" i="43"/>
  <c r="CA5" i="43"/>
  <c r="CA7" i="43" s="1"/>
  <c r="AS7" i="43"/>
  <c r="N38" i="18"/>
  <c r="E38" i="18"/>
  <c r="I38" i="18"/>
  <c r="K38" i="18"/>
  <c r="S38" i="18"/>
  <c r="F38" i="18"/>
  <c r="T38" i="18"/>
  <c r="R38" i="18"/>
  <c r="M38" i="18"/>
  <c r="V38" i="18"/>
  <c r="C38" i="18"/>
  <c r="Z38" i="18"/>
  <c r="H38" i="18"/>
  <c r="AB38" i="18"/>
  <c r="X38" i="18"/>
  <c r="Y38" i="18"/>
  <c r="G38" i="18"/>
  <c r="AA38" i="18"/>
  <c r="O38" i="18"/>
  <c r="P38" i="18"/>
  <c r="AC38" i="18"/>
  <c r="J38" i="18"/>
  <c r="L38" i="18"/>
  <c r="AI8" i="18"/>
  <c r="E4" i="38"/>
  <c r="AN31" i="19"/>
  <c r="AM31" i="19"/>
  <c r="AL31" i="19"/>
  <c r="AE51" i="19"/>
  <c r="AJ51" i="19" s="1"/>
  <c r="AE53" i="19"/>
  <c r="AJ53" i="19" s="1"/>
  <c r="X482" i="15"/>
  <c r="AJ10" i="19"/>
  <c r="AE50" i="19"/>
  <c r="AJ50" i="19" s="1"/>
  <c r="AJ24" i="19"/>
  <c r="AE48" i="19"/>
  <c r="X485" i="15"/>
  <c r="X480" i="15"/>
  <c r="X484" i="15"/>
  <c r="X483" i="15"/>
  <c r="X479" i="15"/>
  <c r="X486" i="15"/>
  <c r="X481" i="15"/>
  <c r="G12" i="25"/>
  <c r="E12" i="25"/>
  <c r="F12" i="25"/>
  <c r="B12" i="25"/>
  <c r="C12" i="25"/>
  <c r="H6" i="25"/>
  <c r="H12" i="25" s="1"/>
  <c r="I12" i="25"/>
  <c r="X3" i="30"/>
  <c r="X4" i="30"/>
  <c r="X5" i="30"/>
  <c r="X6" i="30"/>
  <c r="X7" i="30"/>
  <c r="X8" i="30"/>
  <c r="X9" i="30"/>
  <c r="X10" i="30"/>
  <c r="X11" i="30"/>
  <c r="X12" i="30"/>
  <c r="X13" i="30"/>
  <c r="X14" i="30"/>
  <c r="X15" i="30"/>
  <c r="X16" i="30"/>
  <c r="X17" i="30"/>
  <c r="B38" i="44" s="1"/>
  <c r="X2" i="30"/>
  <c r="X18" i="30" s="1"/>
  <c r="X19" i="30" s="1"/>
  <c r="Y1" i="30"/>
  <c r="Y2" i="30" s="1"/>
  <c r="CW5" i="43" l="1"/>
  <c r="CW7" i="43" s="1"/>
  <c r="CL7" i="43"/>
  <c r="CV5" i="43"/>
  <c r="CV7" i="43" s="1"/>
  <c r="BS7" i="43"/>
  <c r="CY5" i="43"/>
  <c r="CY7" i="43" s="1"/>
  <c r="CI7" i="43"/>
  <c r="CH7" i="43"/>
  <c r="CX5" i="43"/>
  <c r="CX7" i="43" s="1"/>
  <c r="Y483" i="15"/>
  <c r="Y481" i="15"/>
  <c r="Y482" i="15"/>
  <c r="Y480" i="15"/>
  <c r="Y486" i="15"/>
  <c r="Y479" i="15"/>
  <c r="Y484" i="15"/>
  <c r="Y485" i="15"/>
  <c r="AJ48" i="19"/>
  <c r="AJ54" i="19" s="1"/>
  <c r="AE54" i="19"/>
  <c r="Y6" i="30"/>
  <c r="Y14" i="30"/>
  <c r="Y10" i="30"/>
  <c r="Y3" i="30"/>
  <c r="Y7" i="30"/>
  <c r="Y11" i="30"/>
  <c r="Y15" i="30"/>
  <c r="Y4" i="30"/>
  <c r="Y8" i="30"/>
  <c r="Y12" i="30"/>
  <c r="Y16" i="30"/>
  <c r="Y5" i="30"/>
  <c r="Y9" i="30"/>
  <c r="Y13" i="30"/>
  <c r="Y17" i="30"/>
  <c r="C38" i="44" s="1"/>
  <c r="Z1" i="30"/>
  <c r="Y18" i="30" l="1"/>
  <c r="Y19" i="30" s="1"/>
  <c r="Z3" i="30"/>
  <c r="Z7" i="30"/>
  <c r="Z11" i="30"/>
  <c r="Z15" i="30"/>
  <c r="Z4" i="30"/>
  <c r="Z8" i="30"/>
  <c r="Z12" i="30"/>
  <c r="Z16" i="30"/>
  <c r="Z5" i="30"/>
  <c r="Z9" i="30"/>
  <c r="Z13" i="30"/>
  <c r="Z17" i="30"/>
  <c r="D38" i="44" s="1"/>
  <c r="Z10" i="30"/>
  <c r="Z14" i="30"/>
  <c r="Z6" i="30"/>
  <c r="Z2" i="30"/>
  <c r="Z18" i="30" s="1"/>
  <c r="Z19" i="30" s="1"/>
  <c r="AA1" i="30"/>
  <c r="X2" i="29"/>
  <c r="X9" i="29"/>
  <c r="X11" i="29"/>
  <c r="X3" i="29"/>
  <c r="X4" i="29"/>
  <c r="C56" i="18" s="1"/>
  <c r="X12" i="29"/>
  <c r="X13" i="29"/>
  <c r="X5" i="29"/>
  <c r="X6" i="29"/>
  <c r="C57" i="18" s="1"/>
  <c r="X14" i="29"/>
  <c r="X7" i="29"/>
  <c r="C58" i="18" s="1"/>
  <c r="AK35" i="43" s="1"/>
  <c r="X10" i="29"/>
  <c r="Y1" i="29"/>
  <c r="Y2" i="29" s="1"/>
  <c r="X16" i="29" l="1"/>
  <c r="C55" i="18"/>
  <c r="AK26" i="43" s="1"/>
  <c r="B32" i="44"/>
  <c r="AK12" i="43"/>
  <c r="BS35" i="43"/>
  <c r="AA3" i="30"/>
  <c r="AA12" i="30"/>
  <c r="AA8" i="30"/>
  <c r="AA4" i="30"/>
  <c r="AA2" i="30"/>
  <c r="AA13" i="30"/>
  <c r="AA6" i="30"/>
  <c r="AA9" i="30"/>
  <c r="AA11" i="30"/>
  <c r="AA14" i="30"/>
  <c r="AA16" i="30"/>
  <c r="AA17" i="30"/>
  <c r="E38" i="44" s="1"/>
  <c r="AA10" i="30"/>
  <c r="AA5" i="30"/>
  <c r="AA7" i="30"/>
  <c r="AA15" i="30"/>
  <c r="AB1" i="30"/>
  <c r="Y5" i="29"/>
  <c r="Y3" i="29"/>
  <c r="Y10" i="29"/>
  <c r="Y7" i="29"/>
  <c r="D58" i="18" s="1"/>
  <c r="AL35" i="43" s="1"/>
  <c r="BT35" i="43" s="1"/>
  <c r="Y13" i="29"/>
  <c r="Y11" i="29"/>
  <c r="Y14" i="29"/>
  <c r="Y12" i="29"/>
  <c r="Y9" i="29"/>
  <c r="Y6" i="29"/>
  <c r="D57" i="18" s="1"/>
  <c r="Y4" i="29"/>
  <c r="D56" i="18" s="1"/>
  <c r="Z1" i="29"/>
  <c r="AL12" i="43" l="1"/>
  <c r="BT12" i="43" s="1"/>
  <c r="C32" i="44"/>
  <c r="AA18" i="30"/>
  <c r="AA19" i="30" s="1"/>
  <c r="Y16" i="29"/>
  <c r="D55" i="18"/>
  <c r="AL26" i="43" s="1"/>
  <c r="BT26" i="43" s="1"/>
  <c r="BS26" i="43"/>
  <c r="BS12" i="43"/>
  <c r="AB6" i="30"/>
  <c r="AB10" i="30"/>
  <c r="AB14" i="30"/>
  <c r="AB3" i="30"/>
  <c r="AB7" i="30"/>
  <c r="AB11" i="30"/>
  <c r="AB15" i="30"/>
  <c r="AB4" i="30"/>
  <c r="AB8" i="30"/>
  <c r="AB12" i="30"/>
  <c r="AB16" i="30"/>
  <c r="AB2" i="30"/>
  <c r="AB13" i="30"/>
  <c r="AB5" i="30"/>
  <c r="AB9" i="30"/>
  <c r="AB17" i="30"/>
  <c r="F38" i="44" s="1"/>
  <c r="AC1" i="30"/>
  <c r="Z2" i="29"/>
  <c r="Z4" i="29"/>
  <c r="E56" i="18" s="1"/>
  <c r="Z6" i="29"/>
  <c r="E57" i="18" s="1"/>
  <c r="Z9" i="29"/>
  <c r="Z12" i="29"/>
  <c r="Z14" i="29"/>
  <c r="Z11" i="29"/>
  <c r="Z13" i="29"/>
  <c r="Z7" i="29"/>
  <c r="E58" i="18" s="1"/>
  <c r="AM35" i="43" s="1"/>
  <c r="BU35" i="43" s="1"/>
  <c r="Z10" i="29"/>
  <c r="Z3" i="29"/>
  <c r="Z5" i="29"/>
  <c r="AA1" i="29"/>
  <c r="D44" i="27"/>
  <c r="D46" i="27" s="1"/>
  <c r="AB18" i="30" l="1"/>
  <c r="AB19" i="30" s="1"/>
  <c r="AM12" i="43"/>
  <c r="D32" i="44"/>
  <c r="Z16" i="29"/>
  <c r="E55" i="18"/>
  <c r="AM26" i="43" s="1"/>
  <c r="BU26" i="43" s="1"/>
  <c r="AC2" i="30"/>
  <c r="AC6" i="30"/>
  <c r="AC10" i="30"/>
  <c r="AC14" i="30"/>
  <c r="AC3" i="30"/>
  <c r="AC7" i="30"/>
  <c r="AC11" i="30"/>
  <c r="AC15" i="30"/>
  <c r="AC4" i="30"/>
  <c r="AC8" i="30"/>
  <c r="AC12" i="30"/>
  <c r="AC16" i="30"/>
  <c r="AC17" i="30"/>
  <c r="G38" i="44" s="1"/>
  <c r="AC5" i="30"/>
  <c r="AC13" i="30"/>
  <c r="AC9" i="30"/>
  <c r="AD1" i="30"/>
  <c r="AA6" i="29"/>
  <c r="F57" i="18" s="1"/>
  <c r="AA2" i="29"/>
  <c r="AA4" i="29"/>
  <c r="F56" i="18" s="1"/>
  <c r="AA12" i="29"/>
  <c r="AA9" i="29"/>
  <c r="AA14" i="29"/>
  <c r="AA11" i="29"/>
  <c r="AA7" i="29"/>
  <c r="F58" i="18" s="1"/>
  <c r="AN35" i="43" s="1"/>
  <c r="BV35" i="43" s="1"/>
  <c r="AA3" i="29"/>
  <c r="AA13" i="29"/>
  <c r="AA10" i="29"/>
  <c r="AA5" i="29"/>
  <c r="AB1" i="29"/>
  <c r="F15" i="26"/>
  <c r="F5" i="25" s="1"/>
  <c r="E15" i="26"/>
  <c r="E5" i="25" s="1"/>
  <c r="D15" i="26"/>
  <c r="D5" i="25" s="1"/>
  <c r="C15" i="26"/>
  <c r="C5" i="25" s="1"/>
  <c r="B15" i="26"/>
  <c r="B5" i="25" s="1"/>
  <c r="G14" i="26"/>
  <c r="G13" i="26"/>
  <c r="G12" i="26"/>
  <c r="G11" i="26"/>
  <c r="G10" i="26"/>
  <c r="G9" i="26"/>
  <c r="G8" i="26"/>
  <c r="G7" i="26"/>
  <c r="G6" i="26"/>
  <c r="G5" i="26"/>
  <c r="G4" i="26"/>
  <c r="G4" i="25"/>
  <c r="G3" i="25"/>
  <c r="AN12" i="43" l="1"/>
  <c r="BV12" i="43" s="1"/>
  <c r="E32" i="44"/>
  <c r="AA16" i="29"/>
  <c r="F55" i="18"/>
  <c r="AN26" i="43" s="1"/>
  <c r="BV26" i="43" s="1"/>
  <c r="AC18" i="30"/>
  <c r="AC19" i="30" s="1"/>
  <c r="BU12" i="43"/>
  <c r="AD2" i="30"/>
  <c r="AD11" i="30"/>
  <c r="AD7" i="30"/>
  <c r="AD3" i="30"/>
  <c r="AD4" i="30"/>
  <c r="AD17" i="30"/>
  <c r="H38" i="44" s="1"/>
  <c r="AD6" i="30"/>
  <c r="AD5" i="30"/>
  <c r="AD12" i="30"/>
  <c r="AD9" i="30"/>
  <c r="AD8" i="30"/>
  <c r="AD13" i="30"/>
  <c r="AD10" i="30"/>
  <c r="AD14" i="30"/>
  <c r="AD15" i="30"/>
  <c r="AD16" i="30"/>
  <c r="B9" i="25"/>
  <c r="I9" i="25"/>
  <c r="C9" i="25"/>
  <c r="D9" i="25"/>
  <c r="E9" i="25"/>
  <c r="G9" i="25"/>
  <c r="F9" i="25"/>
  <c r="D10" i="25"/>
  <c r="B10" i="25"/>
  <c r="C10" i="25"/>
  <c r="E10" i="25"/>
  <c r="F10" i="25"/>
  <c r="G10" i="25"/>
  <c r="I10" i="25"/>
  <c r="AE1" i="30"/>
  <c r="AB3" i="29"/>
  <c r="AB5" i="29"/>
  <c r="AB2" i="29"/>
  <c r="AB4" i="29"/>
  <c r="G56" i="18" s="1"/>
  <c r="AB6" i="29"/>
  <c r="G57" i="18" s="1"/>
  <c r="AB9" i="29"/>
  <c r="AB12" i="29"/>
  <c r="AB14" i="29"/>
  <c r="AB10" i="29"/>
  <c r="AB11" i="29"/>
  <c r="AB13" i="29"/>
  <c r="AB7" i="29"/>
  <c r="G58" i="18" s="1"/>
  <c r="AO35" i="43" s="1"/>
  <c r="BW35" i="43" s="1"/>
  <c r="AC1" i="29"/>
  <c r="H3" i="25"/>
  <c r="H9" i="25" s="1"/>
  <c r="G15" i="26"/>
  <c r="G5" i="25"/>
  <c r="H4" i="25"/>
  <c r="H10" i="25" s="1"/>
  <c r="AB4" i="7"/>
  <c r="AB5" i="7"/>
  <c r="AB7" i="7"/>
  <c r="AB8" i="7"/>
  <c r="AB9" i="7"/>
  <c r="AB10" i="7"/>
  <c r="AB11" i="7"/>
  <c r="AB12" i="7"/>
  <c r="AB3" i="7"/>
  <c r="AB2" i="7"/>
  <c r="AC1" i="7"/>
  <c r="C9" i="21"/>
  <c r="F9" i="21"/>
  <c r="G4" i="21"/>
  <c r="G3" i="21"/>
  <c r="D9" i="21" s="1"/>
  <c r="C35" i="22"/>
  <c r="C5" i="21" s="1"/>
  <c r="D35" i="22"/>
  <c r="D5" i="21" s="1"/>
  <c r="E35" i="22"/>
  <c r="E5" i="21" s="1"/>
  <c r="F35" i="22"/>
  <c r="F5" i="21" s="1"/>
  <c r="B35" i="22"/>
  <c r="B5" i="21" s="1"/>
  <c r="G5" i="21" s="1"/>
  <c r="F11" i="21" s="1"/>
  <c r="X2" i="23"/>
  <c r="BA2" i="23" s="1"/>
  <c r="X7" i="23"/>
  <c r="X4" i="23"/>
  <c r="X5" i="23"/>
  <c r="X6" i="23"/>
  <c r="X8" i="23"/>
  <c r="X3" i="23"/>
  <c r="Y1" i="23"/>
  <c r="Y4" i="23" s="1"/>
  <c r="G33" i="22"/>
  <c r="G30" i="22"/>
  <c r="G28" i="22"/>
  <c r="G8" i="22"/>
  <c r="G32" i="22"/>
  <c r="G12" i="22"/>
  <c r="G31" i="22"/>
  <c r="G22" i="22"/>
  <c r="G19" i="22"/>
  <c r="G11" i="22"/>
  <c r="G13" i="22"/>
  <c r="G27" i="22"/>
  <c r="G5" i="22"/>
  <c r="G24" i="22"/>
  <c r="G16" i="22"/>
  <c r="G9" i="22"/>
  <c r="G6" i="22"/>
  <c r="G25" i="22"/>
  <c r="G20" i="22"/>
  <c r="G15" i="22"/>
  <c r="G34" i="22"/>
  <c r="G4" i="22"/>
  <c r="G18" i="22"/>
  <c r="G10" i="22"/>
  <c r="G7" i="22"/>
  <c r="G23" i="22"/>
  <c r="G17" i="22"/>
  <c r="G29" i="22"/>
  <c r="G26" i="22"/>
  <c r="G21" i="22"/>
  <c r="G14" i="22"/>
  <c r="AD18" i="30" l="1"/>
  <c r="AD19" i="30" s="1"/>
  <c r="AB16" i="29"/>
  <c r="G55" i="18"/>
  <c r="AO26" i="43" s="1"/>
  <c r="BW26" i="43" s="1"/>
  <c r="F32" i="44"/>
  <c r="AO12" i="43"/>
  <c r="E9" i="21"/>
  <c r="BE2" i="7"/>
  <c r="AB13" i="7"/>
  <c r="AB14" i="7" s="1"/>
  <c r="AE5" i="30"/>
  <c r="AE9" i="30"/>
  <c r="AE13" i="30"/>
  <c r="AE17" i="30"/>
  <c r="I38" i="44" s="1"/>
  <c r="AE6" i="30"/>
  <c r="AE10" i="30"/>
  <c r="AE14" i="30"/>
  <c r="AE3" i="30"/>
  <c r="AE7" i="30"/>
  <c r="AE11" i="30"/>
  <c r="AE15" i="30"/>
  <c r="AE2" i="30"/>
  <c r="AE4" i="30"/>
  <c r="AE16" i="30"/>
  <c r="AE12" i="30"/>
  <c r="AE8" i="30"/>
  <c r="I11" i="25"/>
  <c r="D11" i="25"/>
  <c r="G11" i="25"/>
  <c r="C11" i="25"/>
  <c r="B11" i="25"/>
  <c r="F11" i="25"/>
  <c r="E11" i="25"/>
  <c r="G35" i="22"/>
  <c r="E11" i="21"/>
  <c r="D11" i="21"/>
  <c r="C11" i="21"/>
  <c r="B9" i="21"/>
  <c r="B11" i="21"/>
  <c r="G9" i="21"/>
  <c r="G10" i="21"/>
  <c r="F10" i="21"/>
  <c r="E10" i="21"/>
  <c r="D10" i="21"/>
  <c r="G11" i="21"/>
  <c r="C10" i="21"/>
  <c r="B10" i="21"/>
  <c r="AC4" i="7"/>
  <c r="AC6" i="7"/>
  <c r="AC5" i="7"/>
  <c r="AC7" i="7"/>
  <c r="AC3" i="7"/>
  <c r="AC10" i="7"/>
  <c r="AC12" i="7"/>
  <c r="AC9" i="7"/>
  <c r="AD1" i="7"/>
  <c r="AD6" i="7" s="1"/>
  <c r="AC11" i="7"/>
  <c r="AC8" i="7"/>
  <c r="AF1" i="30"/>
  <c r="AC10" i="29"/>
  <c r="AC3" i="29"/>
  <c r="AC5" i="29"/>
  <c r="AC2" i="29"/>
  <c r="AC4" i="29"/>
  <c r="H56" i="18" s="1"/>
  <c r="AC6" i="29"/>
  <c r="H57" i="18" s="1"/>
  <c r="AC9" i="29"/>
  <c r="AC12" i="29"/>
  <c r="AC14" i="29"/>
  <c r="AC11" i="29"/>
  <c r="AC13" i="29"/>
  <c r="AC7" i="29"/>
  <c r="H58" i="18" s="1"/>
  <c r="AP35" i="43" s="1"/>
  <c r="BX35" i="43" s="1"/>
  <c r="AD1" i="29"/>
  <c r="H5" i="25"/>
  <c r="H11" i="25" s="1"/>
  <c r="Y7" i="23"/>
  <c r="Y5" i="23"/>
  <c r="Y6" i="23"/>
  <c r="Y3" i="23"/>
  <c r="Y8" i="23"/>
  <c r="X9" i="23"/>
  <c r="Z1" i="23"/>
  <c r="Z7" i="23" s="1"/>
  <c r="AE18" i="30" l="1"/>
  <c r="AE19" i="30" s="1"/>
  <c r="G32" i="44"/>
  <c r="AP12" i="43"/>
  <c r="BX12" i="43" s="1"/>
  <c r="AC16" i="29"/>
  <c r="H55" i="18"/>
  <c r="AP26" i="43" s="1"/>
  <c r="BX26" i="43" s="1"/>
  <c r="BW12" i="43"/>
  <c r="AC2" i="7"/>
  <c r="AC13" i="7" s="1"/>
  <c r="AC14" i="7" s="1"/>
  <c r="AF5" i="30"/>
  <c r="AF9" i="30"/>
  <c r="AF13" i="30"/>
  <c r="AF17" i="30"/>
  <c r="J38" i="44" s="1"/>
  <c r="AF2" i="30"/>
  <c r="AF6" i="30"/>
  <c r="AF10" i="30"/>
  <c r="AF14" i="30"/>
  <c r="AF3" i="30"/>
  <c r="AF7" i="30"/>
  <c r="AF11" i="30"/>
  <c r="AF15" i="30"/>
  <c r="AF4" i="30"/>
  <c r="AF16" i="30"/>
  <c r="AF12" i="30"/>
  <c r="AF8" i="30"/>
  <c r="AE1" i="7"/>
  <c r="AE6" i="7" s="1"/>
  <c r="AD5" i="7"/>
  <c r="AD9" i="7"/>
  <c r="AD12" i="7"/>
  <c r="AD7" i="7"/>
  <c r="AD10" i="7"/>
  <c r="AD3" i="7"/>
  <c r="AD4" i="7"/>
  <c r="AD8" i="7"/>
  <c r="AD11" i="7"/>
  <c r="AD2" i="7"/>
  <c r="AG1" i="30"/>
  <c r="AD5" i="29"/>
  <c r="AD10" i="29"/>
  <c r="AD3" i="29"/>
  <c r="AD4" i="29"/>
  <c r="I56" i="18" s="1"/>
  <c r="AD2" i="29"/>
  <c r="AD6" i="29"/>
  <c r="I57" i="18" s="1"/>
  <c r="AD9" i="29"/>
  <c r="AD7" i="29"/>
  <c r="I58" i="18" s="1"/>
  <c r="AQ35" i="43" s="1"/>
  <c r="BY35" i="43" s="1"/>
  <c r="AD14" i="29"/>
  <c r="AD11" i="29"/>
  <c r="AD12" i="29"/>
  <c r="AD13" i="29"/>
  <c r="AE1" i="29"/>
  <c r="AF1" i="29" s="1"/>
  <c r="Y2" i="23"/>
  <c r="Y9" i="23" s="1"/>
  <c r="Y10" i="23" s="1"/>
  <c r="X10" i="23"/>
  <c r="Z5" i="23"/>
  <c r="Z4" i="23"/>
  <c r="Z8" i="23"/>
  <c r="Z3" i="23"/>
  <c r="Z6" i="23"/>
  <c r="AA1" i="23"/>
  <c r="AA7" i="23" s="1"/>
  <c r="AD13" i="7" l="1"/>
  <c r="AD14" i="7" s="1"/>
  <c r="AF18" i="30"/>
  <c r="AF19" i="30" s="1"/>
  <c r="H32" i="44"/>
  <c r="AQ12" i="43"/>
  <c r="AD16" i="29"/>
  <c r="I55" i="18"/>
  <c r="AQ26" i="43" s="1"/>
  <c r="BY26" i="43" s="1"/>
  <c r="AG10" i="30"/>
  <c r="AG2" i="30"/>
  <c r="AG6" i="30"/>
  <c r="AG3" i="30"/>
  <c r="AG5" i="30"/>
  <c r="AG4" i="30"/>
  <c r="AG16" i="30"/>
  <c r="AG17" i="30"/>
  <c r="K38" i="44" s="1"/>
  <c r="AG8" i="30"/>
  <c r="AG15" i="30"/>
  <c r="AG14" i="30"/>
  <c r="AG9" i="30"/>
  <c r="AG11" i="30"/>
  <c r="AG12" i="30"/>
  <c r="AG13" i="30"/>
  <c r="AG7" i="30"/>
  <c r="AE2" i="7"/>
  <c r="AF1" i="7"/>
  <c r="AF6" i="7" s="1"/>
  <c r="AE5" i="7"/>
  <c r="AE9" i="7"/>
  <c r="AE12" i="7"/>
  <c r="AE3" i="7"/>
  <c r="AE7" i="7"/>
  <c r="AE10" i="7"/>
  <c r="AE4" i="7"/>
  <c r="AE8" i="7"/>
  <c r="AE11" i="7"/>
  <c r="AH1" i="30"/>
  <c r="AF11" i="29"/>
  <c r="AF13" i="29"/>
  <c r="AF7" i="29"/>
  <c r="K58" i="18" s="1"/>
  <c r="AS35" i="43" s="1"/>
  <c r="CA35" i="43" s="1"/>
  <c r="AF10" i="29"/>
  <c r="AF3" i="29"/>
  <c r="AF5" i="29"/>
  <c r="AF2" i="29"/>
  <c r="AF4" i="29"/>
  <c r="K56" i="18" s="1"/>
  <c r="AF6" i="29"/>
  <c r="K57" i="18" s="1"/>
  <c r="AF9" i="29"/>
  <c r="AF12" i="29"/>
  <c r="AF14" i="29"/>
  <c r="AE11" i="29"/>
  <c r="AE13" i="29"/>
  <c r="AE7" i="29"/>
  <c r="J58" i="18" s="1"/>
  <c r="AR35" i="43" s="1"/>
  <c r="BZ35" i="43" s="1"/>
  <c r="AE10" i="29"/>
  <c r="AE3" i="29"/>
  <c r="AE5" i="29"/>
  <c r="AE2" i="29"/>
  <c r="AE4" i="29"/>
  <c r="J56" i="18" s="1"/>
  <c r="AE6" i="29"/>
  <c r="J57" i="18" s="1"/>
  <c r="AE9" i="29"/>
  <c r="AE12" i="29"/>
  <c r="AE14" i="29"/>
  <c r="AG1" i="29"/>
  <c r="AA5" i="23"/>
  <c r="AA4" i="23"/>
  <c r="AA8" i="23"/>
  <c r="AA3" i="23"/>
  <c r="AA6" i="23"/>
  <c r="Z2" i="23"/>
  <c r="Z9" i="23" s="1"/>
  <c r="Z10" i="23" s="1"/>
  <c r="AB1" i="23"/>
  <c r="AB7" i="23" s="1"/>
  <c r="AE13" i="7" l="1"/>
  <c r="AE14" i="7" s="1"/>
  <c r="AR12" i="43"/>
  <c r="BZ12" i="43" s="1"/>
  <c r="I32" i="44"/>
  <c r="AG18" i="30"/>
  <c r="AG19" i="30" s="1"/>
  <c r="J32" i="44"/>
  <c r="AS12" i="43"/>
  <c r="CA12" i="43" s="1"/>
  <c r="BY12" i="43"/>
  <c r="AE16" i="29"/>
  <c r="J55" i="18"/>
  <c r="AR26" i="43" s="1"/>
  <c r="BZ26" i="43" s="1"/>
  <c r="AF16" i="29"/>
  <c r="K55" i="18"/>
  <c r="AS26" i="43" s="1"/>
  <c r="CA26" i="43" s="1"/>
  <c r="AH4" i="30"/>
  <c r="AH8" i="30"/>
  <c r="AH12" i="30"/>
  <c r="AH16" i="30"/>
  <c r="AH5" i="30"/>
  <c r="AH9" i="30"/>
  <c r="AH13" i="30"/>
  <c r="AH17" i="30"/>
  <c r="L38" i="44" s="1"/>
  <c r="AH6" i="30"/>
  <c r="AH10" i="30"/>
  <c r="AH14" i="30"/>
  <c r="AH2" i="30"/>
  <c r="AH3" i="30"/>
  <c r="AH7" i="30"/>
  <c r="AH15" i="30"/>
  <c r="AH11" i="30"/>
  <c r="AG1" i="7"/>
  <c r="AG6" i="7" s="1"/>
  <c r="AF5" i="7"/>
  <c r="AF9" i="7"/>
  <c r="AF12" i="7"/>
  <c r="AF3" i="7"/>
  <c r="AF7" i="7"/>
  <c r="AF10" i="7"/>
  <c r="AF4" i="7"/>
  <c r="AF8" i="7"/>
  <c r="AF11" i="7"/>
  <c r="AF2" i="7"/>
  <c r="AI1" i="30"/>
  <c r="AG14" i="29"/>
  <c r="AG13" i="29"/>
  <c r="AG7" i="29"/>
  <c r="L58" i="18" s="1"/>
  <c r="AT35" i="43" s="1"/>
  <c r="CB35" i="43" s="1"/>
  <c r="AG11" i="29"/>
  <c r="AG3" i="29"/>
  <c r="AG10" i="29"/>
  <c r="AG5" i="29"/>
  <c r="AG6" i="29"/>
  <c r="L57" i="18" s="1"/>
  <c r="AG9" i="29"/>
  <c r="AG2" i="29"/>
  <c r="AG4" i="29"/>
  <c r="L56" i="18" s="1"/>
  <c r="AG12" i="29"/>
  <c r="AH1" i="29"/>
  <c r="AB3" i="23"/>
  <c r="AB8" i="23"/>
  <c r="AB4" i="23"/>
  <c r="AB6" i="23"/>
  <c r="AB5" i="23"/>
  <c r="AA2" i="23"/>
  <c r="AA9" i="23" s="1"/>
  <c r="AA10" i="23" s="1"/>
  <c r="AC1" i="23"/>
  <c r="AC7" i="23" s="1"/>
  <c r="AH18" i="30" l="1"/>
  <c r="AH19" i="30" s="1"/>
  <c r="K32" i="44"/>
  <c r="AT12" i="43"/>
  <c r="CB12" i="43" s="1"/>
  <c r="AG16" i="29"/>
  <c r="L55" i="18"/>
  <c r="AT26" i="43" s="1"/>
  <c r="CB26" i="43" s="1"/>
  <c r="AF13" i="7"/>
  <c r="AF14" i="7" s="1"/>
  <c r="AI4" i="30"/>
  <c r="BA4" i="30" s="1"/>
  <c r="AI8" i="30"/>
  <c r="BA8" i="30" s="1"/>
  <c r="AI12" i="30"/>
  <c r="BA12" i="30" s="1"/>
  <c r="AI16" i="30"/>
  <c r="BA16" i="30" s="1"/>
  <c r="AI5" i="30"/>
  <c r="BA5" i="30" s="1"/>
  <c r="AI9" i="30"/>
  <c r="BA9" i="30" s="1"/>
  <c r="AI13" i="30"/>
  <c r="BA13" i="30" s="1"/>
  <c r="AI17" i="30"/>
  <c r="AI2" i="30"/>
  <c r="AI6" i="30"/>
  <c r="BA6" i="30" s="1"/>
  <c r="AI10" i="30"/>
  <c r="BA10" i="30" s="1"/>
  <c r="AI14" i="30"/>
  <c r="BA14" i="30" s="1"/>
  <c r="AI15" i="30"/>
  <c r="BA15" i="30" s="1"/>
  <c r="AI3" i="30"/>
  <c r="BA3" i="30" s="1"/>
  <c r="AI11" i="30"/>
  <c r="BA11" i="30" s="1"/>
  <c r="AI7" i="30"/>
  <c r="BA7" i="30" s="1"/>
  <c r="AG2" i="7"/>
  <c r="AH1" i="7"/>
  <c r="AH6" i="7" s="1"/>
  <c r="AG5" i="7"/>
  <c r="AG12" i="7"/>
  <c r="AG3" i="7"/>
  <c r="AG9" i="7"/>
  <c r="AG7" i="7"/>
  <c r="AG10" i="7"/>
  <c r="AG11" i="7"/>
  <c r="AG4" i="7"/>
  <c r="AG8" i="7"/>
  <c r="AJ1" i="30"/>
  <c r="AH9" i="29"/>
  <c r="AH12" i="29"/>
  <c r="AH14" i="29"/>
  <c r="AH11" i="29"/>
  <c r="AH13" i="29"/>
  <c r="AH7" i="29"/>
  <c r="M58" i="18" s="1"/>
  <c r="AU35" i="43" s="1"/>
  <c r="CC35" i="43" s="1"/>
  <c r="AH10" i="29"/>
  <c r="AH3" i="29"/>
  <c r="AH5" i="29"/>
  <c r="AH2" i="29"/>
  <c r="AH4" i="29"/>
  <c r="M56" i="18" s="1"/>
  <c r="AH6" i="29"/>
  <c r="M57" i="18" s="1"/>
  <c r="AI1" i="29"/>
  <c r="AC6" i="23"/>
  <c r="AC5" i="23"/>
  <c r="AC3" i="23"/>
  <c r="AC4" i="23"/>
  <c r="AC8" i="23"/>
  <c r="AD1" i="23"/>
  <c r="AD7" i="23" s="1"/>
  <c r="AB2" i="23"/>
  <c r="AB9" i="23" s="1"/>
  <c r="AB10" i="23" s="1"/>
  <c r="AG13" i="7" l="1"/>
  <c r="AG14" i="7" s="1"/>
  <c r="BA2" i="30"/>
  <c r="AI18" i="30"/>
  <c r="AI19" i="30" s="1"/>
  <c r="BA17" i="30"/>
  <c r="M38" i="44"/>
  <c r="AE38" i="44" s="1"/>
  <c r="AU12" i="43"/>
  <c r="CC12" i="43" s="1"/>
  <c r="L32" i="44"/>
  <c r="AH16" i="29"/>
  <c r="M55" i="18"/>
  <c r="AU26" i="43" s="1"/>
  <c r="CC26" i="43" s="1"/>
  <c r="AJ9" i="30"/>
  <c r="AJ5" i="30"/>
  <c r="AJ2" i="30"/>
  <c r="AJ7" i="30"/>
  <c r="AJ15" i="30"/>
  <c r="AJ4" i="30"/>
  <c r="AJ16" i="30"/>
  <c r="AJ17" i="30"/>
  <c r="N38" i="44" s="1"/>
  <c r="AJ8" i="30"/>
  <c r="AJ14" i="30"/>
  <c r="AJ13" i="30"/>
  <c r="AJ3" i="30"/>
  <c r="AJ10" i="30"/>
  <c r="AJ12" i="30"/>
  <c r="AJ11" i="30"/>
  <c r="AJ6" i="30"/>
  <c r="AH2" i="7"/>
  <c r="AI1" i="7"/>
  <c r="AI6" i="7" s="1"/>
  <c r="AH4" i="7"/>
  <c r="AH8" i="7"/>
  <c r="AH11" i="7"/>
  <c r="AH5" i="7"/>
  <c r="AH9" i="7"/>
  <c r="AH12" i="7"/>
  <c r="AH3" i="7"/>
  <c r="AH7" i="7"/>
  <c r="AH10" i="7"/>
  <c r="AK1" i="30"/>
  <c r="AI9" i="29"/>
  <c r="BA9" i="29" s="1"/>
  <c r="AI12" i="29"/>
  <c r="BA12" i="29" s="1"/>
  <c r="AI14" i="29"/>
  <c r="BA14" i="29" s="1"/>
  <c r="AI11" i="29"/>
  <c r="BA11" i="29" s="1"/>
  <c r="AI13" i="29"/>
  <c r="BA13" i="29" s="1"/>
  <c r="AI7" i="29"/>
  <c r="AI10" i="29"/>
  <c r="BA10" i="29" s="1"/>
  <c r="AI3" i="29"/>
  <c r="AI5" i="29"/>
  <c r="BA5" i="29" s="1"/>
  <c r="AI2" i="29"/>
  <c r="BA2" i="29" s="1"/>
  <c r="AI4" i="29"/>
  <c r="AI6" i="29"/>
  <c r="AJ1" i="29"/>
  <c r="AD8" i="23"/>
  <c r="AD6" i="23"/>
  <c r="AD3" i="23"/>
  <c r="AD5" i="23"/>
  <c r="AD4" i="23"/>
  <c r="AC2" i="23"/>
  <c r="AC9" i="23" s="1"/>
  <c r="AC10" i="23" s="1"/>
  <c r="AE1" i="23"/>
  <c r="AE7" i="23" s="1"/>
  <c r="AH13" i="7" l="1"/>
  <c r="AH14" i="7" s="1"/>
  <c r="BA6" i="29"/>
  <c r="N57" i="18"/>
  <c r="AJ18" i="30"/>
  <c r="AJ19" i="30" s="1"/>
  <c r="BA4" i="29"/>
  <c r="N56" i="18"/>
  <c r="BA7" i="29"/>
  <c r="N58" i="18"/>
  <c r="AV35" i="43" s="1"/>
  <c r="BA3" i="29"/>
  <c r="AI16" i="29"/>
  <c r="BA16" i="29" s="1"/>
  <c r="N55" i="18"/>
  <c r="AV26" i="43" s="1"/>
  <c r="BA18" i="30"/>
  <c r="AK3" i="30"/>
  <c r="AK7" i="30"/>
  <c r="AK11" i="30"/>
  <c r="AK15" i="30"/>
  <c r="AK4" i="30"/>
  <c r="AK8" i="30"/>
  <c r="AK12" i="30"/>
  <c r="AK16" i="30"/>
  <c r="AK5" i="30"/>
  <c r="AK9" i="30"/>
  <c r="AK13" i="30"/>
  <c r="AK17" i="30"/>
  <c r="O38" i="44" s="1"/>
  <c r="AK6" i="30"/>
  <c r="AK14" i="30"/>
  <c r="AK2" i="30"/>
  <c r="AK10" i="30"/>
  <c r="AJ1" i="7"/>
  <c r="AJ6" i="7" s="1"/>
  <c r="AI4" i="7"/>
  <c r="AI8" i="7"/>
  <c r="AI11" i="7"/>
  <c r="AI5" i="7"/>
  <c r="AI9" i="7"/>
  <c r="AI12" i="7"/>
  <c r="AI3" i="7"/>
  <c r="AI7" i="7"/>
  <c r="AI10" i="7"/>
  <c r="AL1" i="30"/>
  <c r="AJ4" i="29"/>
  <c r="O56" i="18" s="1"/>
  <c r="AJ12" i="29"/>
  <c r="AJ14" i="29"/>
  <c r="AJ9" i="29"/>
  <c r="AJ11" i="29"/>
  <c r="AJ13" i="29"/>
  <c r="AJ7" i="29"/>
  <c r="O58" i="18" s="1"/>
  <c r="AW35" i="43" s="1"/>
  <c r="AJ10" i="29"/>
  <c r="AJ5" i="29"/>
  <c r="AJ2" i="29"/>
  <c r="AJ3" i="29"/>
  <c r="AJ6" i="29"/>
  <c r="O57" i="18" s="1"/>
  <c r="AK1" i="29"/>
  <c r="AE3" i="23"/>
  <c r="AE6" i="23"/>
  <c r="AE8" i="23"/>
  <c r="AE4" i="23"/>
  <c r="AE5" i="23"/>
  <c r="AF1" i="23"/>
  <c r="AF7" i="23" s="1"/>
  <c r="AD2" i="23"/>
  <c r="AD9" i="23" s="1"/>
  <c r="AD10" i="23" s="1"/>
  <c r="AK18" i="30" l="1"/>
  <c r="AK19" i="30" s="1"/>
  <c r="CD26" i="43"/>
  <c r="CV26" i="43" s="1"/>
  <c r="BN26" i="43"/>
  <c r="CE35" i="43"/>
  <c r="CD35" i="43"/>
  <c r="CV35" i="43" s="1"/>
  <c r="BN35" i="43"/>
  <c r="AV12" i="43"/>
  <c r="M32" i="44"/>
  <c r="N32" i="44"/>
  <c r="AW12" i="43"/>
  <c r="AJ16" i="29"/>
  <c r="O55" i="18"/>
  <c r="AW26" i="43" s="1"/>
  <c r="AL3" i="30"/>
  <c r="AL7" i="30"/>
  <c r="AL11" i="30"/>
  <c r="AL15" i="30"/>
  <c r="AL4" i="30"/>
  <c r="AL8" i="30"/>
  <c r="AL12" i="30"/>
  <c r="AL16" i="30"/>
  <c r="AL5" i="30"/>
  <c r="AL9" i="30"/>
  <c r="AL13" i="30"/>
  <c r="AL17" i="30"/>
  <c r="P38" i="44" s="1"/>
  <c r="AL14" i="30"/>
  <c r="AL6" i="30"/>
  <c r="AL10" i="30"/>
  <c r="AL2" i="30"/>
  <c r="AL18" i="30" s="1"/>
  <c r="AL19" i="30" s="1"/>
  <c r="AI2" i="7"/>
  <c r="AI13" i="7" s="1"/>
  <c r="AI14" i="7" s="1"/>
  <c r="AK1" i="7"/>
  <c r="AK6" i="7" s="1"/>
  <c r="AJ4" i="7"/>
  <c r="AJ8" i="7"/>
  <c r="AJ11" i="7"/>
  <c r="AJ5" i="7"/>
  <c r="AJ9" i="7"/>
  <c r="AJ12" i="7"/>
  <c r="AJ3" i="7"/>
  <c r="AJ7" i="7"/>
  <c r="AJ10" i="7"/>
  <c r="AM1" i="30"/>
  <c r="AK2" i="29"/>
  <c r="AK4" i="29"/>
  <c r="P56" i="18" s="1"/>
  <c r="AK6" i="29"/>
  <c r="P57" i="18" s="1"/>
  <c r="AK9" i="29"/>
  <c r="AK12" i="29"/>
  <c r="AK14" i="29"/>
  <c r="AK11" i="29"/>
  <c r="AK13" i="29"/>
  <c r="AK7" i="29"/>
  <c r="P58" i="18" s="1"/>
  <c r="AX35" i="43" s="1"/>
  <c r="CF35" i="43" s="1"/>
  <c r="AK10" i="29"/>
  <c r="AK3" i="29"/>
  <c r="AK5" i="29"/>
  <c r="AL1" i="29"/>
  <c r="AF6" i="23"/>
  <c r="AF8" i="23"/>
  <c r="AF3" i="23"/>
  <c r="AF5" i="23"/>
  <c r="AF4" i="23"/>
  <c r="AE2" i="23"/>
  <c r="AE9" i="23" s="1"/>
  <c r="AE10" i="23" s="1"/>
  <c r="AG1" i="23"/>
  <c r="AG7" i="23" s="1"/>
  <c r="CE26" i="43" l="1"/>
  <c r="AK16" i="29"/>
  <c r="P55" i="18"/>
  <c r="AX26" i="43" s="1"/>
  <c r="CF26" i="43" s="1"/>
  <c r="CE12" i="43"/>
  <c r="CD12" i="43"/>
  <c r="CV12" i="43" s="1"/>
  <c r="BN12" i="43"/>
  <c r="AX12" i="43"/>
  <c r="CF12" i="43" s="1"/>
  <c r="O32" i="44"/>
  <c r="AJ2" i="7"/>
  <c r="AJ13" i="7" s="1"/>
  <c r="AJ14" i="7" s="1"/>
  <c r="AM3" i="30"/>
  <c r="AM8" i="30"/>
  <c r="AM12" i="30"/>
  <c r="AM4" i="30"/>
  <c r="AM10" i="30"/>
  <c r="AM5" i="30"/>
  <c r="AM7" i="30"/>
  <c r="AM14" i="30"/>
  <c r="AM15" i="30"/>
  <c r="AM6" i="30"/>
  <c r="AM16" i="30"/>
  <c r="AM17" i="30"/>
  <c r="Q38" i="44" s="1"/>
  <c r="AM9" i="30"/>
  <c r="AM11" i="30"/>
  <c r="AM2" i="30"/>
  <c r="AM13" i="30"/>
  <c r="AL1" i="7"/>
  <c r="AL6" i="7" s="1"/>
  <c r="AK11" i="7"/>
  <c r="AK4" i="7"/>
  <c r="AK8" i="7"/>
  <c r="AK5" i="7"/>
  <c r="AK9" i="7"/>
  <c r="AK12" i="7"/>
  <c r="AK10" i="7"/>
  <c r="AK3" i="7"/>
  <c r="AK7" i="7"/>
  <c r="AN1" i="30"/>
  <c r="AL2" i="29"/>
  <c r="AL4" i="29"/>
  <c r="Q56" i="18" s="1"/>
  <c r="AL6" i="29"/>
  <c r="Q57" i="18" s="1"/>
  <c r="AL9" i="29"/>
  <c r="AL12" i="29"/>
  <c r="AL14" i="29"/>
  <c r="AL11" i="29"/>
  <c r="AL13" i="29"/>
  <c r="AL7" i="29"/>
  <c r="Q58" i="18" s="1"/>
  <c r="AY35" i="43" s="1"/>
  <c r="CG35" i="43" s="1"/>
  <c r="AL10" i="29"/>
  <c r="AL3" i="29"/>
  <c r="AL5" i="29"/>
  <c r="AM1" i="29"/>
  <c r="AG5" i="23"/>
  <c r="AG4" i="23"/>
  <c r="AG8" i="23"/>
  <c r="AG3" i="23"/>
  <c r="AG6" i="23"/>
  <c r="AH1" i="23"/>
  <c r="AH7" i="23" s="1"/>
  <c r="AF2" i="23"/>
  <c r="AF9" i="23" s="1"/>
  <c r="AF10" i="23" s="1"/>
  <c r="AM18" i="30" l="1"/>
  <c r="AM19" i="30" s="1"/>
  <c r="AY12" i="43"/>
  <c r="CG12" i="43" s="1"/>
  <c r="P32" i="44"/>
  <c r="AL16" i="29"/>
  <c r="Q55" i="18"/>
  <c r="AY26" i="43" s="1"/>
  <c r="CG26" i="43" s="1"/>
  <c r="AK2" i="7"/>
  <c r="AK13" i="7" s="1"/>
  <c r="AK14" i="7" s="1"/>
  <c r="AN6" i="30"/>
  <c r="AN10" i="30"/>
  <c r="AN14" i="30"/>
  <c r="AN3" i="30"/>
  <c r="AN7" i="30"/>
  <c r="AN11" i="30"/>
  <c r="AN15" i="30"/>
  <c r="AN4" i="30"/>
  <c r="AN8" i="30"/>
  <c r="AN12" i="30"/>
  <c r="AN16" i="30"/>
  <c r="AN9" i="30"/>
  <c r="AN5" i="30"/>
  <c r="AN17" i="30"/>
  <c r="R38" i="44" s="1"/>
  <c r="AN2" i="30"/>
  <c r="AN13" i="30"/>
  <c r="AM1" i="7"/>
  <c r="AM6" i="7" s="1"/>
  <c r="BE6" i="7" s="1"/>
  <c r="AL7" i="7"/>
  <c r="AL10" i="7"/>
  <c r="AL4" i="7"/>
  <c r="AL8" i="7"/>
  <c r="AL11" i="7"/>
  <c r="AL3" i="7"/>
  <c r="AL5" i="7"/>
  <c r="AL9" i="7"/>
  <c r="AL12" i="7"/>
  <c r="AO1" i="30"/>
  <c r="AM6" i="29"/>
  <c r="R57" i="18" s="1"/>
  <c r="AM2" i="29"/>
  <c r="AM4" i="29"/>
  <c r="R56" i="18" s="1"/>
  <c r="AM12" i="29"/>
  <c r="AM9" i="29"/>
  <c r="AM14" i="29"/>
  <c r="AM11" i="29"/>
  <c r="AM5" i="29"/>
  <c r="AM7" i="29"/>
  <c r="R58" i="18" s="1"/>
  <c r="AZ35" i="43" s="1"/>
  <c r="AM3" i="29"/>
  <c r="AM13" i="29"/>
  <c r="AM10" i="29"/>
  <c r="AN1" i="29"/>
  <c r="AH3" i="23"/>
  <c r="AH5" i="23"/>
  <c r="AH4" i="23"/>
  <c r="AH6" i="23"/>
  <c r="AH8" i="23"/>
  <c r="AG2" i="23"/>
  <c r="AG9" i="23" s="1"/>
  <c r="AG10" i="23" s="1"/>
  <c r="AI1" i="23"/>
  <c r="AI7" i="23" s="1"/>
  <c r="BA7" i="23" s="1"/>
  <c r="AN18" i="30" l="1"/>
  <c r="AN19" i="30" s="1"/>
  <c r="CH35" i="43"/>
  <c r="AM16" i="29"/>
  <c r="R55" i="18"/>
  <c r="AZ26" i="43" s="1"/>
  <c r="AZ12" i="43"/>
  <c r="Q32" i="44"/>
  <c r="AL2" i="7"/>
  <c r="AL13" i="7" s="1"/>
  <c r="AL14" i="7" s="1"/>
  <c r="AO2" i="30"/>
  <c r="AO6" i="30"/>
  <c r="AO10" i="30"/>
  <c r="AO14" i="30"/>
  <c r="AO3" i="30"/>
  <c r="AO7" i="30"/>
  <c r="AO11" i="30"/>
  <c r="AO15" i="30"/>
  <c r="AO4" i="30"/>
  <c r="AO8" i="30"/>
  <c r="AO12" i="30"/>
  <c r="AO16" i="30"/>
  <c r="AO13" i="30"/>
  <c r="AO9" i="30"/>
  <c r="AO5" i="30"/>
  <c r="AO17" i="30"/>
  <c r="S38" i="44" s="1"/>
  <c r="AN1" i="7"/>
  <c r="AN6" i="7" s="1"/>
  <c r="AM3" i="7"/>
  <c r="BE3" i="7" s="1"/>
  <c r="AM7" i="7"/>
  <c r="BE7" i="7" s="1"/>
  <c r="AM10" i="7"/>
  <c r="BE10" i="7" s="1"/>
  <c r="AM4" i="7"/>
  <c r="BE4" i="7" s="1"/>
  <c r="AM8" i="7"/>
  <c r="BE8" i="7" s="1"/>
  <c r="AM11" i="7"/>
  <c r="BE11" i="7" s="1"/>
  <c r="AM5" i="7"/>
  <c r="BE5" i="7" s="1"/>
  <c r="AM9" i="7"/>
  <c r="BE9" i="7" s="1"/>
  <c r="AM12" i="7"/>
  <c r="BE12" i="7" s="1"/>
  <c r="AP1" i="30"/>
  <c r="AN3" i="29"/>
  <c r="AN5" i="29"/>
  <c r="AN2" i="29"/>
  <c r="AN4" i="29"/>
  <c r="S56" i="18" s="1"/>
  <c r="AN6" i="29"/>
  <c r="S57" i="18" s="1"/>
  <c r="AN9" i="29"/>
  <c r="AN12" i="29"/>
  <c r="AN14" i="29"/>
  <c r="AN11" i="29"/>
  <c r="AN13" i="29"/>
  <c r="AN7" i="29"/>
  <c r="S58" i="18" s="1"/>
  <c r="BA35" i="43" s="1"/>
  <c r="AN10" i="29"/>
  <c r="AO1" i="29"/>
  <c r="AI6" i="23"/>
  <c r="BA6" i="23" s="1"/>
  <c r="AI3" i="23"/>
  <c r="BA3" i="23" s="1"/>
  <c r="AI5" i="23"/>
  <c r="BA5" i="23" s="1"/>
  <c r="AI8" i="23"/>
  <c r="BA8" i="23" s="1"/>
  <c r="AI4" i="23"/>
  <c r="BA4" i="23" s="1"/>
  <c r="AJ1" i="23"/>
  <c r="AJ7" i="23" s="1"/>
  <c r="AH2" i="23"/>
  <c r="AH9" i="23" s="1"/>
  <c r="AH10" i="23" s="1"/>
  <c r="BE13" i="7" l="1"/>
  <c r="AO18" i="30"/>
  <c r="AO19" i="30" s="1"/>
  <c r="CI35" i="43"/>
  <c r="R32" i="44"/>
  <c r="BA12" i="43"/>
  <c r="CH12" i="43"/>
  <c r="CH26" i="43"/>
  <c r="AN16" i="29"/>
  <c r="S55" i="18"/>
  <c r="BA26" i="43" s="1"/>
  <c r="AM2" i="7"/>
  <c r="AM13" i="7" s="1"/>
  <c r="AM14" i="7" s="1"/>
  <c r="AP2" i="30"/>
  <c r="AP11" i="30"/>
  <c r="AP7" i="30"/>
  <c r="AP3" i="30"/>
  <c r="AP4" i="30"/>
  <c r="AP8" i="30"/>
  <c r="AP10" i="30"/>
  <c r="AP13" i="30"/>
  <c r="AP9" i="30"/>
  <c r="AP14" i="30"/>
  <c r="AP6" i="30"/>
  <c r="AP15" i="30"/>
  <c r="AP12" i="30"/>
  <c r="AP5" i="30"/>
  <c r="AP16" i="30"/>
  <c r="AP17" i="30"/>
  <c r="T38" i="44" s="1"/>
  <c r="BF2" i="7"/>
  <c r="AO1" i="7"/>
  <c r="AO6" i="7" s="1"/>
  <c r="AN3" i="7"/>
  <c r="AN7" i="7"/>
  <c r="AN10" i="7"/>
  <c r="AN4" i="7"/>
  <c r="AN8" i="7"/>
  <c r="AN11" i="7"/>
  <c r="AN5" i="7"/>
  <c r="AN9" i="7"/>
  <c r="AN12" i="7"/>
  <c r="AQ1" i="30"/>
  <c r="AO10" i="29"/>
  <c r="AO3" i="29"/>
  <c r="AO5" i="29"/>
  <c r="AO2" i="29"/>
  <c r="AO4" i="29"/>
  <c r="T56" i="18" s="1"/>
  <c r="AO6" i="29"/>
  <c r="T57" i="18" s="1"/>
  <c r="AO9" i="29"/>
  <c r="AO12" i="29"/>
  <c r="AO14" i="29"/>
  <c r="AO11" i="29"/>
  <c r="AO13" i="29"/>
  <c r="AO7" i="29"/>
  <c r="T58" i="18" s="1"/>
  <c r="BB35" i="43" s="1"/>
  <c r="CJ35" i="43" s="1"/>
  <c r="AP1" i="29"/>
  <c r="AJ6" i="23"/>
  <c r="AJ3" i="23"/>
  <c r="AJ5" i="23"/>
  <c r="AJ8" i="23"/>
  <c r="AJ4" i="23"/>
  <c r="AI2" i="23"/>
  <c r="AI9" i="23" s="1"/>
  <c r="AI10" i="23" s="1"/>
  <c r="BA9" i="23"/>
  <c r="AK1" i="23"/>
  <c r="AK7" i="23" s="1"/>
  <c r="AP18" i="30" l="1"/>
  <c r="AP19" i="30" s="1"/>
  <c r="CI26" i="43"/>
  <c r="S32" i="44"/>
  <c r="BB12" i="43"/>
  <c r="CJ12" i="43" s="1"/>
  <c r="CI12" i="43"/>
  <c r="B14" i="48"/>
  <c r="T55" i="18"/>
  <c r="BB26" i="43" s="1"/>
  <c r="CJ26" i="43" s="1"/>
  <c r="AO16" i="29"/>
  <c r="AQ5" i="30"/>
  <c r="AQ9" i="30"/>
  <c r="AQ13" i="30"/>
  <c r="AQ17" i="30"/>
  <c r="U38" i="44" s="1"/>
  <c r="AQ6" i="30"/>
  <c r="AQ10" i="30"/>
  <c r="AQ14" i="30"/>
  <c r="AQ3" i="30"/>
  <c r="AQ7" i="30"/>
  <c r="AQ11" i="30"/>
  <c r="AQ15" i="30"/>
  <c r="AQ8" i="30"/>
  <c r="AQ4" i="30"/>
  <c r="AQ16" i="30"/>
  <c r="AQ12" i="30"/>
  <c r="AQ2" i="30"/>
  <c r="AP1" i="7"/>
  <c r="AP6" i="7" s="1"/>
  <c r="AO3" i="7"/>
  <c r="AO10" i="7"/>
  <c r="AO12" i="7"/>
  <c r="AO7" i="7"/>
  <c r="AO4" i="7"/>
  <c r="AO8" i="7"/>
  <c r="AO11" i="7"/>
  <c r="AO9" i="7"/>
  <c r="AO5" i="7"/>
  <c r="AR1" i="30"/>
  <c r="AP5" i="29"/>
  <c r="AP10" i="29"/>
  <c r="AP3" i="29"/>
  <c r="AP4" i="29"/>
  <c r="U56" i="18" s="1"/>
  <c r="AP2" i="29"/>
  <c r="AP6" i="29"/>
  <c r="U57" i="18" s="1"/>
  <c r="AP9" i="29"/>
  <c r="AP14" i="29"/>
  <c r="AP11" i="29"/>
  <c r="AP12" i="29"/>
  <c r="AP13" i="29"/>
  <c r="AP7" i="29"/>
  <c r="U58" i="18" s="1"/>
  <c r="BC35" i="43" s="1"/>
  <c r="CK35" i="43" s="1"/>
  <c r="AQ1" i="29"/>
  <c r="AK4" i="23"/>
  <c r="AK8" i="23"/>
  <c r="AK3" i="23"/>
  <c r="AK5" i="23"/>
  <c r="AK6" i="23"/>
  <c r="AJ2" i="23"/>
  <c r="AJ9" i="23" s="1"/>
  <c r="AJ10" i="23" s="1"/>
  <c r="AL1" i="23"/>
  <c r="AL7" i="23" s="1"/>
  <c r="BB2" i="23"/>
  <c r="T32" i="44" l="1"/>
  <c r="BC12" i="43"/>
  <c r="CK12" i="43" s="1"/>
  <c r="AP16" i="29"/>
  <c r="U55" i="18"/>
  <c r="BC26" i="43" s="1"/>
  <c r="CK26" i="43" s="1"/>
  <c r="AQ18" i="30"/>
  <c r="AQ19" i="30" s="1"/>
  <c r="AN2" i="7"/>
  <c r="AN13" i="7" s="1"/>
  <c r="AN14" i="7" s="1"/>
  <c r="AR5" i="30"/>
  <c r="AR9" i="30"/>
  <c r="AR13" i="30"/>
  <c r="AR17" i="30"/>
  <c r="V38" i="44" s="1"/>
  <c r="AR2" i="30"/>
  <c r="AR6" i="30"/>
  <c r="AR10" i="30"/>
  <c r="AR14" i="30"/>
  <c r="AR3" i="30"/>
  <c r="AR7" i="30"/>
  <c r="AR11" i="30"/>
  <c r="AR15" i="30"/>
  <c r="AR12" i="30"/>
  <c r="AR8" i="30"/>
  <c r="AR4" i="30"/>
  <c r="AR16" i="30"/>
  <c r="AQ1" i="7"/>
  <c r="AQ6" i="7" s="1"/>
  <c r="AP5" i="7"/>
  <c r="AP9" i="7"/>
  <c r="AP12" i="7"/>
  <c r="AP3" i="7"/>
  <c r="AP7" i="7"/>
  <c r="AP10" i="7"/>
  <c r="AP4" i="7"/>
  <c r="AP8" i="7"/>
  <c r="AP11" i="7"/>
  <c r="AS1" i="30"/>
  <c r="AQ11" i="29"/>
  <c r="AQ13" i="29"/>
  <c r="AQ7" i="29"/>
  <c r="V58" i="18" s="1"/>
  <c r="BD35" i="43" s="1"/>
  <c r="CL35" i="43" s="1"/>
  <c r="AQ10" i="29"/>
  <c r="AQ3" i="29"/>
  <c r="AQ5" i="29"/>
  <c r="AQ2" i="29"/>
  <c r="AQ4" i="29"/>
  <c r="V56" i="18" s="1"/>
  <c r="AQ6" i="29"/>
  <c r="V57" i="18" s="1"/>
  <c r="AQ9" i="29"/>
  <c r="AQ12" i="29"/>
  <c r="AQ14" i="29"/>
  <c r="AR1" i="29"/>
  <c r="AL4" i="23"/>
  <c r="AL8" i="23"/>
  <c r="AL6" i="23"/>
  <c r="AL5" i="23"/>
  <c r="AL3" i="23"/>
  <c r="AM1" i="23"/>
  <c r="AM7" i="23" s="1"/>
  <c r="AK2" i="23"/>
  <c r="AK9" i="23" s="1"/>
  <c r="AK10" i="23" s="1"/>
  <c r="AR18" i="30" l="1"/>
  <c r="AR19" i="30" s="1"/>
  <c r="BD12" i="43"/>
  <c r="U32" i="44"/>
  <c r="AQ16" i="29"/>
  <c r="V55" i="18"/>
  <c r="BD26" i="43" s="1"/>
  <c r="CL26" i="43" s="1"/>
  <c r="AO2" i="7"/>
  <c r="AO13" i="7" s="1"/>
  <c r="AO14" i="7" s="1"/>
  <c r="AS10" i="30"/>
  <c r="AS2" i="30"/>
  <c r="AS6" i="30"/>
  <c r="AS3" i="30"/>
  <c r="AS11" i="30"/>
  <c r="AS12" i="30"/>
  <c r="AS13" i="30"/>
  <c r="AS7" i="30"/>
  <c r="AS8" i="30"/>
  <c r="AS9" i="30"/>
  <c r="AS14" i="30"/>
  <c r="AS15" i="30"/>
  <c r="AS4" i="30"/>
  <c r="AS5" i="30"/>
  <c r="AS16" i="30"/>
  <c r="AS17" i="30"/>
  <c r="W38" i="44" s="1"/>
  <c r="AR1" i="7"/>
  <c r="AR6" i="7" s="1"/>
  <c r="AQ5" i="7"/>
  <c r="AQ9" i="7"/>
  <c r="AQ12" i="7"/>
  <c r="AQ3" i="7"/>
  <c r="AQ7" i="7"/>
  <c r="AQ10" i="7"/>
  <c r="AQ4" i="7"/>
  <c r="AQ8" i="7"/>
  <c r="AQ11" i="7"/>
  <c r="AT1" i="30"/>
  <c r="AR11" i="29"/>
  <c r="AR13" i="29"/>
  <c r="AR7" i="29"/>
  <c r="W58" i="18" s="1"/>
  <c r="BE35" i="43" s="1"/>
  <c r="CM35" i="43" s="1"/>
  <c r="AR10" i="29"/>
  <c r="AR3" i="29"/>
  <c r="AR5" i="29"/>
  <c r="AR2" i="29"/>
  <c r="AR4" i="29"/>
  <c r="W56" i="18" s="1"/>
  <c r="AR6" i="29"/>
  <c r="W57" i="18" s="1"/>
  <c r="AR9" i="29"/>
  <c r="AR12" i="29"/>
  <c r="AR14" i="29"/>
  <c r="AS1" i="29"/>
  <c r="AM5" i="23"/>
  <c r="AM4" i="23"/>
  <c r="AM8" i="23"/>
  <c r="AM3" i="23"/>
  <c r="AM6" i="23"/>
  <c r="AL2" i="23"/>
  <c r="AL9" i="23" s="1"/>
  <c r="AL10" i="23" s="1"/>
  <c r="AN1" i="23"/>
  <c r="AN7" i="23" s="1"/>
  <c r="AS18" i="30" l="1"/>
  <c r="AS19" i="30" s="1"/>
  <c r="V32" i="44"/>
  <c r="BE12" i="43"/>
  <c r="AR16" i="29"/>
  <c r="W55" i="18"/>
  <c r="BE26" i="43" s="1"/>
  <c r="CM26" i="43" s="1"/>
  <c r="CL12" i="43"/>
  <c r="AP2" i="7"/>
  <c r="AP13" i="7" s="1"/>
  <c r="AP14" i="7" s="1"/>
  <c r="AT4" i="30"/>
  <c r="AT8" i="30"/>
  <c r="AT12" i="30"/>
  <c r="AT16" i="30"/>
  <c r="AT5" i="30"/>
  <c r="AT9" i="30"/>
  <c r="AT13" i="30"/>
  <c r="AT17" i="30"/>
  <c r="X38" i="44" s="1"/>
  <c r="AT6" i="30"/>
  <c r="AT10" i="30"/>
  <c r="AT14" i="30"/>
  <c r="AT11" i="30"/>
  <c r="AT7" i="30"/>
  <c r="AT15" i="30"/>
  <c r="AT2" i="30"/>
  <c r="AT3" i="30"/>
  <c r="AS1" i="7"/>
  <c r="AS6" i="7" s="1"/>
  <c r="AR5" i="7"/>
  <c r="AR9" i="7"/>
  <c r="AR12" i="7"/>
  <c r="AR3" i="7"/>
  <c r="AR7" i="7"/>
  <c r="AR10" i="7"/>
  <c r="AR4" i="7"/>
  <c r="AR8" i="7"/>
  <c r="AR11" i="7"/>
  <c r="AU1" i="30"/>
  <c r="AS13" i="29"/>
  <c r="AS7" i="29"/>
  <c r="X58" i="18" s="1"/>
  <c r="BF35" i="43" s="1"/>
  <c r="CN35" i="43" s="1"/>
  <c r="AS11" i="29"/>
  <c r="AS3" i="29"/>
  <c r="AS10" i="29"/>
  <c r="AS5" i="29"/>
  <c r="AS2" i="29"/>
  <c r="AS12" i="29"/>
  <c r="AS6" i="29"/>
  <c r="X57" i="18" s="1"/>
  <c r="AS9" i="29"/>
  <c r="AS4" i="29"/>
  <c r="X56" i="18" s="1"/>
  <c r="AS14" i="29"/>
  <c r="AT1" i="29"/>
  <c r="AN8" i="23"/>
  <c r="AN3" i="23"/>
  <c r="AN6" i="23"/>
  <c r="AN4" i="23"/>
  <c r="AN5" i="23"/>
  <c r="AO1" i="23"/>
  <c r="AO7" i="23" s="1"/>
  <c r="AM2" i="23"/>
  <c r="AT18" i="30" l="1"/>
  <c r="AT19" i="30" s="1"/>
  <c r="AS16" i="29"/>
  <c r="X55" i="18"/>
  <c r="BF26" i="43" s="1"/>
  <c r="CN26" i="43" s="1"/>
  <c r="CM12" i="43"/>
  <c r="W32" i="44"/>
  <c r="BF12" i="43"/>
  <c r="CN12" i="43" s="1"/>
  <c r="AQ2" i="7"/>
  <c r="AQ13" i="7" s="1"/>
  <c r="AU4" i="30"/>
  <c r="BB4" i="30" s="1"/>
  <c r="AU8" i="30"/>
  <c r="BB8" i="30" s="1"/>
  <c r="AU12" i="30"/>
  <c r="BB12" i="30" s="1"/>
  <c r="AU16" i="30"/>
  <c r="BB16" i="30" s="1"/>
  <c r="AU5" i="30"/>
  <c r="BB5" i="30" s="1"/>
  <c r="AU9" i="30"/>
  <c r="BB9" i="30" s="1"/>
  <c r="AU13" i="30"/>
  <c r="BB13" i="30" s="1"/>
  <c r="AU17" i="30"/>
  <c r="AU2" i="30"/>
  <c r="AU6" i="30"/>
  <c r="BB6" i="30" s="1"/>
  <c r="AU10" i="30"/>
  <c r="BB10" i="30" s="1"/>
  <c r="AU14" i="30"/>
  <c r="BB14" i="30" s="1"/>
  <c r="AU11" i="30"/>
  <c r="BB11" i="30" s="1"/>
  <c r="AU7" i="30"/>
  <c r="BB7" i="30" s="1"/>
  <c r="AU15" i="30"/>
  <c r="BB15" i="30" s="1"/>
  <c r="AU3" i="30"/>
  <c r="BB3" i="30" s="1"/>
  <c r="AT1" i="7"/>
  <c r="AT6" i="7" s="1"/>
  <c r="AS9" i="7"/>
  <c r="AS12" i="7"/>
  <c r="AS5" i="7"/>
  <c r="AS3" i="7"/>
  <c r="AS7" i="7"/>
  <c r="AS10" i="7"/>
  <c r="AS4" i="7"/>
  <c r="AS11" i="7"/>
  <c r="AS8" i="7"/>
  <c r="AV1" i="30"/>
  <c r="AT9" i="29"/>
  <c r="AT12" i="29"/>
  <c r="AT14" i="29"/>
  <c r="AT11" i="29"/>
  <c r="AT13" i="29"/>
  <c r="AT7" i="29"/>
  <c r="Y58" i="18" s="1"/>
  <c r="BG35" i="43" s="1"/>
  <c r="CO35" i="43" s="1"/>
  <c r="AT3" i="29"/>
  <c r="AT5" i="29"/>
  <c r="AT2" i="29"/>
  <c r="AT4" i="29"/>
  <c r="Y56" i="18" s="1"/>
  <c r="AT6" i="29"/>
  <c r="Y57" i="18" s="1"/>
  <c r="AT10" i="29"/>
  <c r="AU1" i="29"/>
  <c r="AO6" i="23"/>
  <c r="AO5" i="23"/>
  <c r="AO4" i="23"/>
  <c r="AO8" i="23"/>
  <c r="AO3" i="23"/>
  <c r="AP1" i="23"/>
  <c r="AP7" i="23" s="1"/>
  <c r="AM9" i="23"/>
  <c r="AM10" i="23" s="1"/>
  <c r="BC2" i="23"/>
  <c r="BB2" i="30" l="1"/>
  <c r="AU18" i="30"/>
  <c r="AU19" i="30" s="1"/>
  <c r="BB17" i="30"/>
  <c r="Y38" i="44"/>
  <c r="AF38" i="44" s="1"/>
  <c r="AT16" i="29"/>
  <c r="Y55" i="18"/>
  <c r="BG26" i="43" s="1"/>
  <c r="CO26" i="43" s="1"/>
  <c r="BG12" i="43"/>
  <c r="CO12" i="43" s="1"/>
  <c r="X32" i="44"/>
  <c r="AR2" i="7"/>
  <c r="AR13" i="7" s="1"/>
  <c r="AR14" i="7" s="1"/>
  <c r="AQ14" i="7"/>
  <c r="BG2" i="7"/>
  <c r="AV9" i="30"/>
  <c r="AV5" i="30"/>
  <c r="AV2" i="30"/>
  <c r="AV10" i="30"/>
  <c r="AV12" i="30"/>
  <c r="AV11" i="30"/>
  <c r="AV13" i="30"/>
  <c r="AV6" i="30"/>
  <c r="AV8" i="30"/>
  <c r="AV14" i="30"/>
  <c r="AV7" i="30"/>
  <c r="AV4" i="30"/>
  <c r="AV15" i="30"/>
  <c r="AV3" i="30"/>
  <c r="AV16" i="30"/>
  <c r="AV17" i="30"/>
  <c r="Z38" i="44" s="1"/>
  <c r="AU1" i="7"/>
  <c r="AU6" i="7" s="1"/>
  <c r="AT4" i="7"/>
  <c r="AT8" i="7"/>
  <c r="AT11" i="7"/>
  <c r="AT5" i="7"/>
  <c r="AT9" i="7"/>
  <c r="AT12" i="7"/>
  <c r="AT3" i="7"/>
  <c r="AT7" i="7"/>
  <c r="AT10" i="7"/>
  <c r="AW1" i="30"/>
  <c r="AU9" i="29"/>
  <c r="BB9" i="29" s="1"/>
  <c r="AU12" i="29"/>
  <c r="BB12" i="29" s="1"/>
  <c r="AU14" i="29"/>
  <c r="BB14" i="29" s="1"/>
  <c r="AU11" i="29"/>
  <c r="BB11" i="29" s="1"/>
  <c r="AU13" i="29"/>
  <c r="BB13" i="29" s="1"/>
  <c r="AU7" i="29"/>
  <c r="AU10" i="29"/>
  <c r="BB10" i="29" s="1"/>
  <c r="AU3" i="29"/>
  <c r="AU5" i="29"/>
  <c r="BB5" i="29" s="1"/>
  <c r="AU2" i="29"/>
  <c r="BB2" i="29" s="1"/>
  <c r="AU4" i="29"/>
  <c r="AU6" i="29"/>
  <c r="AV1" i="29"/>
  <c r="BH2" i="7"/>
  <c r="AP6" i="23"/>
  <c r="AP4" i="23"/>
  <c r="AP8" i="23"/>
  <c r="AP3" i="23"/>
  <c r="AP5" i="23"/>
  <c r="AN2" i="23"/>
  <c r="AQ1" i="23"/>
  <c r="AQ7" i="23" s="1"/>
  <c r="AV18" i="30" l="1"/>
  <c r="AV19" i="30" s="1"/>
  <c r="BB3" i="29"/>
  <c r="AU16" i="29"/>
  <c r="BB16" i="29" s="1"/>
  <c r="Z55" i="18"/>
  <c r="BH26" i="43" s="1"/>
  <c r="BB7" i="29"/>
  <c r="Z58" i="18"/>
  <c r="BH35" i="43" s="1"/>
  <c r="BB4" i="29"/>
  <c r="Z56" i="18"/>
  <c r="BB6" i="29"/>
  <c r="Z57" i="18"/>
  <c r="BB18" i="30"/>
  <c r="AW3" i="30"/>
  <c r="AW7" i="30"/>
  <c r="AW11" i="30"/>
  <c r="AW15" i="30"/>
  <c r="AW4" i="30"/>
  <c r="AW8" i="30"/>
  <c r="AW12" i="30"/>
  <c r="AW16" i="30"/>
  <c r="AW5" i="30"/>
  <c r="AW9" i="30"/>
  <c r="AW13" i="30"/>
  <c r="AW17" i="30"/>
  <c r="AA38" i="44" s="1"/>
  <c r="AW10" i="30"/>
  <c r="AW2" i="30"/>
  <c r="AW6" i="30"/>
  <c r="AW14" i="30"/>
  <c r="AV1" i="7"/>
  <c r="AV6" i="7" s="1"/>
  <c r="AU4" i="7"/>
  <c r="AU8" i="7"/>
  <c r="AU11" i="7"/>
  <c r="AU5" i="7"/>
  <c r="AU9" i="7"/>
  <c r="AU12" i="7"/>
  <c r="AU3" i="7"/>
  <c r="AU7" i="7"/>
  <c r="AU10" i="7"/>
  <c r="AX1" i="30"/>
  <c r="AV12" i="29"/>
  <c r="AV14" i="29"/>
  <c r="AV9" i="29"/>
  <c r="AV11" i="29"/>
  <c r="AV13" i="29"/>
  <c r="AV7" i="29"/>
  <c r="AA58" i="18" s="1"/>
  <c r="BI35" i="43" s="1"/>
  <c r="CQ35" i="43" s="1"/>
  <c r="AV10" i="29"/>
  <c r="AV6" i="29"/>
  <c r="AA57" i="18" s="1"/>
  <c r="AV5" i="29"/>
  <c r="AV2" i="29"/>
  <c r="AV3" i="29"/>
  <c r="AV4" i="29"/>
  <c r="AA56" i="18" s="1"/>
  <c r="AW1" i="29"/>
  <c r="AS2" i="7"/>
  <c r="AS13" i="7" s="1"/>
  <c r="AS14" i="7" s="1"/>
  <c r="AQ8" i="23"/>
  <c r="AQ6" i="23"/>
  <c r="AQ4" i="23"/>
  <c r="AQ3" i="23"/>
  <c r="AQ5" i="23"/>
  <c r="AR1" i="23"/>
  <c r="AR7" i="23" s="1"/>
  <c r="AN9" i="23"/>
  <c r="AN10" i="23" s="1"/>
  <c r="BD2" i="23"/>
  <c r="AW18" i="30" l="1"/>
  <c r="AW19" i="30" s="1"/>
  <c r="BH12" i="43"/>
  <c r="Y32" i="44"/>
  <c r="CP35" i="43"/>
  <c r="CW35" i="43" s="1"/>
  <c r="BO35" i="43"/>
  <c r="CP26" i="43"/>
  <c r="CW26" i="43" s="1"/>
  <c r="BO26" i="43"/>
  <c r="Z32" i="44"/>
  <c r="BI12" i="43"/>
  <c r="CQ12" i="43" s="1"/>
  <c r="AV16" i="29"/>
  <c r="AA55" i="18"/>
  <c r="BI26" i="43" s="1"/>
  <c r="CQ26" i="43" s="1"/>
  <c r="AY1" i="30"/>
  <c r="AX3" i="30"/>
  <c r="BC3" i="30" s="1"/>
  <c r="AX7" i="30"/>
  <c r="BC7" i="30" s="1"/>
  <c r="AX11" i="30"/>
  <c r="BC11" i="30" s="1"/>
  <c r="AX15" i="30"/>
  <c r="BC15" i="30" s="1"/>
  <c r="AX4" i="30"/>
  <c r="BC4" i="30" s="1"/>
  <c r="AX8" i="30"/>
  <c r="BC8" i="30" s="1"/>
  <c r="AX12" i="30"/>
  <c r="BC12" i="30" s="1"/>
  <c r="AX16" i="30"/>
  <c r="BC16" i="30" s="1"/>
  <c r="AX5" i="30"/>
  <c r="BC5" i="30" s="1"/>
  <c r="AX9" i="30"/>
  <c r="BC9" i="30" s="1"/>
  <c r="AX13" i="30"/>
  <c r="BC13" i="30" s="1"/>
  <c r="AX17" i="30"/>
  <c r="AX2" i="30"/>
  <c r="AX10" i="30"/>
  <c r="BC10" i="30" s="1"/>
  <c r="AX6" i="30"/>
  <c r="BC6" i="30" s="1"/>
  <c r="AX14" i="30"/>
  <c r="BC14" i="30" s="1"/>
  <c r="AW1" i="7"/>
  <c r="AW6" i="7" s="1"/>
  <c r="AV4" i="7"/>
  <c r="AV8" i="7"/>
  <c r="AV11" i="7"/>
  <c r="AV5" i="7"/>
  <c r="AV9" i="7"/>
  <c r="AV12" i="7"/>
  <c r="AV3" i="7"/>
  <c r="AV7" i="7"/>
  <c r="AV10" i="7"/>
  <c r="AW2" i="29"/>
  <c r="AW4" i="29"/>
  <c r="AB56" i="18" s="1"/>
  <c r="AW6" i="29"/>
  <c r="AB57" i="18" s="1"/>
  <c r="AW9" i="29"/>
  <c r="AW12" i="29"/>
  <c r="AW14" i="29"/>
  <c r="AW11" i="29"/>
  <c r="AW13" i="29"/>
  <c r="AW7" i="29"/>
  <c r="AB58" i="18" s="1"/>
  <c r="BJ35" i="43" s="1"/>
  <c r="CR35" i="43" s="1"/>
  <c r="AW10" i="29"/>
  <c r="AW3" i="29"/>
  <c r="AW5" i="29"/>
  <c r="AX1" i="29"/>
  <c r="AY1" i="29" s="1"/>
  <c r="AT2" i="7"/>
  <c r="AT13" i="7" s="1"/>
  <c r="AT14" i="7" s="1"/>
  <c r="AR6" i="23"/>
  <c r="AR8" i="23"/>
  <c r="AR3" i="23"/>
  <c r="AR5" i="23"/>
  <c r="AR4" i="23"/>
  <c r="AO2" i="23"/>
  <c r="AO9" i="23" s="1"/>
  <c r="AO10" i="23" s="1"/>
  <c r="AS1" i="23"/>
  <c r="AS7" i="23" s="1"/>
  <c r="BC2" i="30" l="1"/>
  <c r="AX18" i="30"/>
  <c r="AX19" i="30" s="1"/>
  <c r="BC17" i="30"/>
  <c r="AB38" i="44"/>
  <c r="AG38" i="44" s="1"/>
  <c r="AW16" i="29"/>
  <c r="AB55" i="18"/>
  <c r="BJ26" i="43" s="1"/>
  <c r="CR26" i="43" s="1"/>
  <c r="BJ12" i="43"/>
  <c r="CR12" i="43" s="1"/>
  <c r="AA32" i="44"/>
  <c r="CP12" i="43"/>
  <c r="CW12" i="43" s="1"/>
  <c r="BO12" i="43"/>
  <c r="AY14" i="30"/>
  <c r="BD14" i="30" s="1"/>
  <c r="AY2" i="30"/>
  <c r="AY4" i="30"/>
  <c r="BD4" i="30" s="1"/>
  <c r="AY13" i="30"/>
  <c r="BD13" i="30" s="1"/>
  <c r="AY3" i="30"/>
  <c r="BD3" i="30" s="1"/>
  <c r="AY12" i="30"/>
  <c r="BD12" i="30" s="1"/>
  <c r="AY11" i="30"/>
  <c r="BD11" i="30" s="1"/>
  <c r="AY10" i="30"/>
  <c r="BD10" i="30" s="1"/>
  <c r="AY9" i="30"/>
  <c r="BD9" i="30" s="1"/>
  <c r="AY6" i="30"/>
  <c r="BD6" i="30" s="1"/>
  <c r="AY5" i="30"/>
  <c r="BD5" i="30" s="1"/>
  <c r="AY16" i="30"/>
  <c r="BD16" i="30" s="1"/>
  <c r="AY8" i="30"/>
  <c r="BD8" i="30" s="1"/>
  <c r="AY7" i="30"/>
  <c r="BD7" i="30" s="1"/>
  <c r="AY17" i="30"/>
  <c r="AY15" i="30"/>
  <c r="BD15" i="30" s="1"/>
  <c r="AY11" i="29"/>
  <c r="AY10" i="29"/>
  <c r="AY9" i="29"/>
  <c r="AY12" i="29"/>
  <c r="AY7" i="29"/>
  <c r="AD58" i="18" s="1"/>
  <c r="BL35" i="43" s="1"/>
  <c r="AY2" i="29"/>
  <c r="AY13" i="29"/>
  <c r="AY6" i="29"/>
  <c r="AD57" i="18" s="1"/>
  <c r="AY5" i="29"/>
  <c r="AY4" i="29"/>
  <c r="AD56" i="18" s="1"/>
  <c r="AY3" i="29"/>
  <c r="AY14" i="29"/>
  <c r="AX1" i="7"/>
  <c r="AX6" i="7" s="1"/>
  <c r="AW11" i="7"/>
  <c r="AW4" i="7"/>
  <c r="AW8" i="7"/>
  <c r="AW5" i="7"/>
  <c r="AW9" i="7"/>
  <c r="AW12" i="7"/>
  <c r="AW10" i="7"/>
  <c r="AW3" i="7"/>
  <c r="AW7" i="7"/>
  <c r="AX2" i="29"/>
  <c r="BC2" i="29" s="1"/>
  <c r="AX4" i="29"/>
  <c r="AX6" i="29"/>
  <c r="AX9" i="29"/>
  <c r="BC9" i="29" s="1"/>
  <c r="AX12" i="29"/>
  <c r="BC12" i="29" s="1"/>
  <c r="AX14" i="29"/>
  <c r="BC14" i="29" s="1"/>
  <c r="AX11" i="29"/>
  <c r="BC11" i="29" s="1"/>
  <c r="AX13" i="29"/>
  <c r="BC13" i="29" s="1"/>
  <c r="AX7" i="29"/>
  <c r="AX10" i="29"/>
  <c r="BC10" i="29" s="1"/>
  <c r="AX3" i="29"/>
  <c r="AX5" i="29"/>
  <c r="BC5" i="29" s="1"/>
  <c r="AU2" i="7"/>
  <c r="AU13" i="7" s="1"/>
  <c r="AU14" i="7" s="1"/>
  <c r="AS5" i="23"/>
  <c r="AS8" i="23"/>
  <c r="AS3" i="23"/>
  <c r="AS6" i="23"/>
  <c r="AS4" i="23"/>
  <c r="AT1" i="23"/>
  <c r="AT7" i="23" s="1"/>
  <c r="AP2" i="23"/>
  <c r="AP9" i="23" s="1"/>
  <c r="AP10" i="23" s="1"/>
  <c r="BL12" i="43" l="1"/>
  <c r="AC32" i="44"/>
  <c r="CT35" i="43"/>
  <c r="BD17" i="30"/>
  <c r="AC38" i="44"/>
  <c r="AH38" i="44" s="1"/>
  <c r="BC3" i="29"/>
  <c r="AX16" i="29"/>
  <c r="BC16" i="29" s="1"/>
  <c r="AC55" i="18"/>
  <c r="BK26" i="43" s="1"/>
  <c r="BC7" i="29"/>
  <c r="AC58" i="18"/>
  <c r="BK35" i="43" s="1"/>
  <c r="BC4" i="29"/>
  <c r="AC56" i="18"/>
  <c r="BD2" i="30"/>
  <c r="BD18" i="30" s="1"/>
  <c r="AY18" i="30"/>
  <c r="AY19" i="30" s="1"/>
  <c r="BC6" i="29"/>
  <c r="AC57" i="18"/>
  <c r="BD14" i="29"/>
  <c r="BD3" i="29"/>
  <c r="AY16" i="29"/>
  <c r="BD16" i="29" s="1"/>
  <c r="AD55" i="18"/>
  <c r="BL26" i="43" s="1"/>
  <c r="BC18" i="30"/>
  <c r="BD4" i="29"/>
  <c r="BD5" i="29"/>
  <c r="BD6" i="29"/>
  <c r="BD13" i="29"/>
  <c r="BD2" i="29"/>
  <c r="BD7" i="29"/>
  <c r="BD12" i="29"/>
  <c r="BD9" i="29"/>
  <c r="BD10" i="29"/>
  <c r="BD11" i="29"/>
  <c r="AY1" i="7"/>
  <c r="AY6" i="7" s="1"/>
  <c r="BF6" i="7" s="1"/>
  <c r="AX7" i="7"/>
  <c r="AX10" i="7"/>
  <c r="AX4" i="7"/>
  <c r="AX8" i="7"/>
  <c r="AX11" i="7"/>
  <c r="AX3" i="7"/>
  <c r="AX5" i="7"/>
  <c r="AX9" i="7"/>
  <c r="AX12" i="7"/>
  <c r="AV2" i="7"/>
  <c r="AV13" i="7" s="1"/>
  <c r="AV14" i="7" s="1"/>
  <c r="AT3" i="23"/>
  <c r="AT5" i="23"/>
  <c r="AT6" i="23"/>
  <c r="AT4" i="23"/>
  <c r="AT8" i="23"/>
  <c r="AQ2" i="23"/>
  <c r="AQ9" i="23" s="1"/>
  <c r="AQ10" i="23" s="1"/>
  <c r="AU1" i="23"/>
  <c r="AU7" i="23" s="1"/>
  <c r="BB7" i="23" s="1"/>
  <c r="CT26" i="43" l="1"/>
  <c r="BQ26" i="43"/>
  <c r="BK12" i="43"/>
  <c r="BQ12" i="43" s="1"/>
  <c r="AB32" i="44"/>
  <c r="CS35" i="43"/>
  <c r="CX35" i="43" s="1"/>
  <c r="BP35" i="43"/>
  <c r="CS26" i="43"/>
  <c r="CX26" i="43" s="1"/>
  <c r="BP26" i="43"/>
  <c r="BQ35" i="43"/>
  <c r="CY35" i="43"/>
  <c r="CT12" i="43"/>
  <c r="AZ1" i="7"/>
  <c r="AZ6" i="7" s="1"/>
  <c r="AY3" i="7"/>
  <c r="BF3" i="7" s="1"/>
  <c r="AY7" i="7"/>
  <c r="BF7" i="7" s="1"/>
  <c r="AY10" i="7"/>
  <c r="BF10" i="7" s="1"/>
  <c r="AY4" i="7"/>
  <c r="BF4" i="7" s="1"/>
  <c r="B12" i="48" s="1"/>
  <c r="AY8" i="7"/>
  <c r="BF8" i="7" s="1"/>
  <c r="AY11" i="7"/>
  <c r="BF11" i="7" s="1"/>
  <c r="AY5" i="7"/>
  <c r="BF5" i="7" s="1"/>
  <c r="AY9" i="7"/>
  <c r="BF9" i="7" s="1"/>
  <c r="B13" i="48" s="1"/>
  <c r="AY12" i="7"/>
  <c r="BF12" i="7" s="1"/>
  <c r="AW2" i="7"/>
  <c r="AW13" i="7" s="1"/>
  <c r="AW14" i="7" s="1"/>
  <c r="AU3" i="23"/>
  <c r="BB3" i="23" s="1"/>
  <c r="AU5" i="23"/>
  <c r="BB5" i="23" s="1"/>
  <c r="AU4" i="23"/>
  <c r="BB4" i="23" s="1"/>
  <c r="AU6" i="23"/>
  <c r="BB6" i="23" s="1"/>
  <c r="AU8" i="23"/>
  <c r="BB8" i="23" s="1"/>
  <c r="AV1" i="23"/>
  <c r="AV7" i="23" s="1"/>
  <c r="AR2" i="23"/>
  <c r="AR9" i="23" s="1"/>
  <c r="AR10" i="23" s="1"/>
  <c r="B11" i="48" l="1"/>
  <c r="CS12" i="43"/>
  <c r="CX12" i="43" s="1"/>
  <c r="BP12" i="43"/>
  <c r="CY12" i="43"/>
  <c r="BF13" i="7"/>
  <c r="CY26" i="43"/>
  <c r="BA1" i="7"/>
  <c r="BA6" i="7" s="1"/>
  <c r="AZ3" i="7"/>
  <c r="AZ7" i="7"/>
  <c r="AZ10" i="7"/>
  <c r="AZ4" i="7"/>
  <c r="AZ8" i="7"/>
  <c r="AZ11" i="7"/>
  <c r="AZ12" i="7"/>
  <c r="AZ5" i="7"/>
  <c r="AZ9" i="7"/>
  <c r="AX2" i="7"/>
  <c r="AX13" i="7" s="1"/>
  <c r="AX14" i="7" s="1"/>
  <c r="AV5" i="23"/>
  <c r="AV3" i="23"/>
  <c r="AV6" i="23"/>
  <c r="AV4" i="23"/>
  <c r="AV8" i="23"/>
  <c r="BB9" i="23"/>
  <c r="AS2" i="23"/>
  <c r="AS9" i="23" s="1"/>
  <c r="AS10" i="23" s="1"/>
  <c r="AW1" i="23"/>
  <c r="AW7" i="23" s="1"/>
  <c r="BB1" i="7" l="1"/>
  <c r="BB6" i="7" s="1"/>
  <c r="BG6" i="7" s="1"/>
  <c r="BA7" i="7"/>
  <c r="BA10" i="7"/>
  <c r="BA12" i="7"/>
  <c r="BA3" i="7"/>
  <c r="BA4" i="7"/>
  <c r="BA8" i="7"/>
  <c r="BA11" i="7"/>
  <c r="BA9" i="7"/>
  <c r="BA5" i="7"/>
  <c r="AY2" i="7"/>
  <c r="AY13" i="7" s="1"/>
  <c r="AY14" i="7" s="1"/>
  <c r="AW4" i="23"/>
  <c r="AW8" i="23"/>
  <c r="AW3" i="23"/>
  <c r="AW6" i="23"/>
  <c r="AW5" i="23"/>
  <c r="AT2" i="23"/>
  <c r="AT9" i="23" s="1"/>
  <c r="AT10" i="23" s="1"/>
  <c r="AX1" i="23"/>
  <c r="AX7" i="23" s="1"/>
  <c r="BC7" i="23" s="1"/>
  <c r="BC1" i="7" l="1"/>
  <c r="BC6" i="7" s="1"/>
  <c r="BH6" i="7" s="1"/>
  <c r="BB5" i="7"/>
  <c r="BG5" i="7" s="1"/>
  <c r="BB9" i="7"/>
  <c r="BG9" i="7" s="1"/>
  <c r="BB12" i="7"/>
  <c r="BG12" i="7" s="1"/>
  <c r="BB7" i="7"/>
  <c r="BG7" i="7" s="1"/>
  <c r="BB10" i="7"/>
  <c r="BG10" i="7" s="1"/>
  <c r="BB3" i="7"/>
  <c r="BG3" i="7" s="1"/>
  <c r="BB4" i="7"/>
  <c r="BG4" i="7" s="1"/>
  <c r="BB8" i="7"/>
  <c r="BG8" i="7" s="1"/>
  <c r="BB11" i="7"/>
  <c r="BG11" i="7" s="1"/>
  <c r="AZ2" i="7"/>
  <c r="AZ13" i="7" s="1"/>
  <c r="AZ14" i="7" s="1"/>
  <c r="AX4" i="23"/>
  <c r="BC4" i="23" s="1"/>
  <c r="AX8" i="23"/>
  <c r="BC8" i="23" s="1"/>
  <c r="AX3" i="23"/>
  <c r="BC3" i="23" s="1"/>
  <c r="AX5" i="23"/>
  <c r="BC5" i="23" s="1"/>
  <c r="AX6" i="23"/>
  <c r="BC6" i="23" s="1"/>
  <c r="AY1" i="23"/>
  <c r="AY7" i="23" s="1"/>
  <c r="BD7" i="23" s="1"/>
  <c r="AU2" i="23"/>
  <c r="AU9" i="23" s="1"/>
  <c r="AU10" i="23" s="1"/>
  <c r="BG13" i="7" l="1"/>
  <c r="BC5" i="7"/>
  <c r="BH5" i="7" s="1"/>
  <c r="BC9" i="7"/>
  <c r="BH9" i="7" s="1"/>
  <c r="BC12" i="7"/>
  <c r="BH12" i="7" s="1"/>
  <c r="BC3" i="7"/>
  <c r="BH3" i="7" s="1"/>
  <c r="BC7" i="7"/>
  <c r="BH7" i="7" s="1"/>
  <c r="BC10" i="7"/>
  <c r="BH10" i="7" s="1"/>
  <c r="BC4" i="7"/>
  <c r="BH4" i="7" s="1"/>
  <c r="BC8" i="7"/>
  <c r="BH8" i="7" s="1"/>
  <c r="BC11" i="7"/>
  <c r="BH11" i="7" s="1"/>
  <c r="BA2" i="7"/>
  <c r="BA13" i="7" s="1"/>
  <c r="BA14" i="7" s="1"/>
  <c r="AY3" i="23"/>
  <c r="BD3" i="23" s="1"/>
  <c r="AY5" i="23"/>
  <c r="BD5" i="23" s="1"/>
  <c r="AY4" i="23"/>
  <c r="BD4" i="23" s="1"/>
  <c r="AY8" i="23"/>
  <c r="BD8" i="23" s="1"/>
  <c r="AY6" i="23"/>
  <c r="BD6" i="23" s="1"/>
  <c r="BC9" i="23"/>
  <c r="AV2" i="23"/>
  <c r="AV9" i="23" s="1"/>
  <c r="AV10" i="23" s="1"/>
  <c r="BH13" i="7" l="1"/>
  <c r="BB2" i="7"/>
  <c r="BB13" i="7" s="1"/>
  <c r="BB14" i="7" s="1"/>
  <c r="AW2" i="23"/>
  <c r="AW9" i="23" s="1"/>
  <c r="AW10" i="23" s="1"/>
  <c r="BD9" i="23"/>
  <c r="BC2" i="7" l="1"/>
  <c r="BC13" i="7" s="1"/>
  <c r="BC14" i="7" s="1"/>
  <c r="AX2" i="23"/>
  <c r="AX9" i="23" s="1"/>
  <c r="AX10" i="23" s="1"/>
  <c r="AY2" i="23" l="1"/>
  <c r="AY9" i="23" s="1"/>
  <c r="AY10" i="23" s="1"/>
  <c r="X4" i="20" l="1"/>
  <c r="X5" i="20"/>
  <c r="C4" i="40" s="1"/>
  <c r="X6" i="20"/>
  <c r="X7" i="20"/>
  <c r="X3" i="20"/>
  <c r="C6" i="40" s="1"/>
  <c r="X2" i="20"/>
  <c r="Y1" i="20"/>
  <c r="Y4" i="20" s="1"/>
  <c r="AG30" i="19"/>
  <c r="AH30" i="19"/>
  <c r="AI30" i="19"/>
  <c r="AG31" i="19"/>
  <c r="AH31" i="19"/>
  <c r="AI31" i="19"/>
  <c r="D14" i="19"/>
  <c r="D57" i="19" s="1"/>
  <c r="E14" i="19"/>
  <c r="E57" i="19" s="1"/>
  <c r="F14" i="19"/>
  <c r="F57" i="19" s="1"/>
  <c r="G14" i="19"/>
  <c r="G57" i="19" s="1"/>
  <c r="H14" i="19"/>
  <c r="H57" i="19" s="1"/>
  <c r="I14" i="19"/>
  <c r="I57" i="19" s="1"/>
  <c r="J14" i="19"/>
  <c r="J57" i="19" s="1"/>
  <c r="K14" i="19"/>
  <c r="K57" i="19" s="1"/>
  <c r="L14" i="19"/>
  <c r="L57" i="19" s="1"/>
  <c r="M14" i="19"/>
  <c r="M57" i="19" s="1"/>
  <c r="N14" i="19"/>
  <c r="N57" i="19" s="1"/>
  <c r="O14" i="19"/>
  <c r="AG14" i="19" s="1"/>
  <c r="P14" i="19"/>
  <c r="P57" i="19" s="1"/>
  <c r="Q14" i="19"/>
  <c r="Q57" i="19" s="1"/>
  <c r="R14" i="19"/>
  <c r="R57" i="19" s="1"/>
  <c r="S14" i="19"/>
  <c r="S57" i="19" s="1"/>
  <c r="T14" i="19"/>
  <c r="U14" i="19"/>
  <c r="U57" i="19" s="1"/>
  <c r="V14" i="19"/>
  <c r="V57" i="19" s="1"/>
  <c r="W14" i="19"/>
  <c r="W57" i="19" s="1"/>
  <c r="X14" i="19"/>
  <c r="X57" i="19" s="1"/>
  <c r="Y14" i="19"/>
  <c r="Y57" i="19" s="1"/>
  <c r="Z14" i="19"/>
  <c r="AA14" i="19"/>
  <c r="AH14" i="19" s="1"/>
  <c r="AB14" i="19"/>
  <c r="AB57" i="19" s="1"/>
  <c r="AC14" i="19"/>
  <c r="AD14" i="19"/>
  <c r="AI14" i="19" s="1"/>
  <c r="D15" i="19"/>
  <c r="D58" i="19" s="1"/>
  <c r="E15" i="19"/>
  <c r="E58" i="19" s="1"/>
  <c r="F15" i="19"/>
  <c r="F58" i="19" s="1"/>
  <c r="G15" i="19"/>
  <c r="G58" i="19" s="1"/>
  <c r="H15" i="19"/>
  <c r="H58" i="19" s="1"/>
  <c r="I15" i="19"/>
  <c r="I58" i="19" s="1"/>
  <c r="J15" i="19"/>
  <c r="J58" i="19" s="1"/>
  <c r="K15" i="19"/>
  <c r="K58" i="19" s="1"/>
  <c r="L15" i="19"/>
  <c r="L58" i="19" s="1"/>
  <c r="M15" i="19"/>
  <c r="M58" i="19" s="1"/>
  <c r="N15" i="19"/>
  <c r="N58" i="19" s="1"/>
  <c r="O15" i="19"/>
  <c r="AG15" i="19" s="1"/>
  <c r="P15" i="19"/>
  <c r="P58" i="19" s="1"/>
  <c r="Q15" i="19"/>
  <c r="Q58" i="19" s="1"/>
  <c r="R15" i="19"/>
  <c r="R58" i="19" s="1"/>
  <c r="S15" i="19"/>
  <c r="S58" i="19" s="1"/>
  <c r="T15" i="19"/>
  <c r="U15" i="19"/>
  <c r="U58" i="19" s="1"/>
  <c r="V15" i="19"/>
  <c r="V58" i="19" s="1"/>
  <c r="W15" i="19"/>
  <c r="W58" i="19" s="1"/>
  <c r="X15" i="19"/>
  <c r="X58" i="19" s="1"/>
  <c r="Y15" i="19"/>
  <c r="Y58" i="19" s="1"/>
  <c r="Z15" i="19"/>
  <c r="AA15" i="19"/>
  <c r="AH15" i="19" s="1"/>
  <c r="AB15" i="19"/>
  <c r="AB58" i="19" s="1"/>
  <c r="AC15" i="19"/>
  <c r="AD15" i="19"/>
  <c r="AI15" i="19" s="1"/>
  <c r="D16" i="19"/>
  <c r="E16" i="19"/>
  <c r="F16" i="19"/>
  <c r="G16" i="19"/>
  <c r="H16" i="19"/>
  <c r="I16" i="19"/>
  <c r="J16" i="19"/>
  <c r="K16" i="19"/>
  <c r="L16" i="19"/>
  <c r="M16" i="19"/>
  <c r="N16" i="19"/>
  <c r="O16" i="19"/>
  <c r="P16" i="19"/>
  <c r="Q16" i="19"/>
  <c r="R16" i="19"/>
  <c r="S16" i="19"/>
  <c r="T16" i="19"/>
  <c r="U16" i="19"/>
  <c r="V16" i="19"/>
  <c r="W16" i="19"/>
  <c r="X16" i="19"/>
  <c r="Y16" i="19"/>
  <c r="Z16" i="19"/>
  <c r="AA16" i="19"/>
  <c r="AB16" i="19"/>
  <c r="AC16" i="19"/>
  <c r="AD16" i="19"/>
  <c r="D18" i="19"/>
  <c r="D61" i="19" s="1"/>
  <c r="E18" i="19"/>
  <c r="E61" i="19" s="1"/>
  <c r="F18" i="19"/>
  <c r="F61" i="19" s="1"/>
  <c r="G18" i="19"/>
  <c r="G61" i="19" s="1"/>
  <c r="H18" i="19"/>
  <c r="H61" i="19" s="1"/>
  <c r="I18" i="19"/>
  <c r="I61" i="19" s="1"/>
  <c r="J18" i="19"/>
  <c r="J61" i="19" s="1"/>
  <c r="K18" i="19"/>
  <c r="K61" i="19" s="1"/>
  <c r="L18" i="19"/>
  <c r="L61" i="19" s="1"/>
  <c r="M18" i="19"/>
  <c r="M61" i="19" s="1"/>
  <c r="N18" i="19"/>
  <c r="N61" i="19" s="1"/>
  <c r="O18" i="19"/>
  <c r="AG18" i="19" s="1"/>
  <c r="P18" i="19"/>
  <c r="P61" i="19" s="1"/>
  <c r="Q18" i="19"/>
  <c r="Q61" i="19" s="1"/>
  <c r="R18" i="19"/>
  <c r="R61" i="19" s="1"/>
  <c r="S18" i="19"/>
  <c r="S61" i="19" s="1"/>
  <c r="T18" i="19"/>
  <c r="U18" i="19"/>
  <c r="U61" i="19" s="1"/>
  <c r="V18" i="19"/>
  <c r="V61" i="19" s="1"/>
  <c r="W18" i="19"/>
  <c r="W61" i="19" s="1"/>
  <c r="X18" i="19"/>
  <c r="X61" i="19" s="1"/>
  <c r="Y18" i="19"/>
  <c r="Y61" i="19" s="1"/>
  <c r="Z18" i="19"/>
  <c r="AA18" i="19"/>
  <c r="AH18" i="19" s="1"/>
  <c r="AB18" i="19"/>
  <c r="AB61" i="19" s="1"/>
  <c r="AC18" i="19"/>
  <c r="AD18" i="19"/>
  <c r="AI18" i="19" s="1"/>
  <c r="C18" i="19"/>
  <c r="C61" i="19" s="1"/>
  <c r="C16" i="19"/>
  <c r="C59" i="19" s="1"/>
  <c r="C15" i="19"/>
  <c r="C58" i="19" s="1"/>
  <c r="C14" i="19"/>
  <c r="C57" i="19" s="1"/>
  <c r="AD9" i="19"/>
  <c r="AC9" i="19"/>
  <c r="AB9" i="19"/>
  <c r="AA9" i="19"/>
  <c r="Z9" i="19"/>
  <c r="Y9" i="19"/>
  <c r="X9" i="19"/>
  <c r="W9" i="19"/>
  <c r="V9" i="19"/>
  <c r="U9" i="19"/>
  <c r="T9" i="19"/>
  <c r="S9" i="19"/>
  <c r="R9" i="19"/>
  <c r="Q9" i="19"/>
  <c r="P9" i="19"/>
  <c r="O9" i="19"/>
  <c r="N9" i="19"/>
  <c r="M9" i="19"/>
  <c r="L9" i="19"/>
  <c r="K9" i="19"/>
  <c r="J9" i="19"/>
  <c r="I9" i="19"/>
  <c r="H9" i="19"/>
  <c r="G9" i="19"/>
  <c r="F9" i="19"/>
  <c r="E9" i="19"/>
  <c r="D9" i="19"/>
  <c r="C9" i="19"/>
  <c r="AD8" i="19"/>
  <c r="AC8" i="19"/>
  <c r="AB8" i="19"/>
  <c r="AA8" i="19"/>
  <c r="Z8" i="19"/>
  <c r="Y8" i="19"/>
  <c r="X8" i="19"/>
  <c r="W8" i="19"/>
  <c r="V8" i="19"/>
  <c r="U8" i="19"/>
  <c r="T8" i="19"/>
  <c r="S8" i="19"/>
  <c r="R8" i="19"/>
  <c r="Q8" i="19"/>
  <c r="P8" i="19"/>
  <c r="O8" i="19"/>
  <c r="N8" i="19"/>
  <c r="M8" i="19"/>
  <c r="L8" i="19"/>
  <c r="K8" i="19"/>
  <c r="J8" i="19"/>
  <c r="I8" i="19"/>
  <c r="H8" i="19"/>
  <c r="G8" i="19"/>
  <c r="F8" i="19"/>
  <c r="E8" i="19"/>
  <c r="D8" i="19"/>
  <c r="C8" i="19"/>
  <c r="AB51" i="19"/>
  <c r="Y51" i="19"/>
  <c r="X51" i="19"/>
  <c r="W51" i="19"/>
  <c r="V51" i="19"/>
  <c r="U51" i="19"/>
  <c r="S51" i="19"/>
  <c r="R51" i="19"/>
  <c r="Q51" i="19"/>
  <c r="P51" i="19"/>
  <c r="N51" i="19"/>
  <c r="M51" i="19"/>
  <c r="L51" i="19"/>
  <c r="K51" i="19"/>
  <c r="J51" i="19"/>
  <c r="I51" i="19"/>
  <c r="H51" i="19"/>
  <c r="G51" i="19"/>
  <c r="F51" i="19"/>
  <c r="E51" i="19"/>
  <c r="D51" i="19"/>
  <c r="C51" i="19"/>
  <c r="AD6" i="19"/>
  <c r="AC6" i="19"/>
  <c r="AB6" i="19"/>
  <c r="AA6" i="19"/>
  <c r="Z6" i="19"/>
  <c r="Y6" i="19"/>
  <c r="X6" i="19"/>
  <c r="W6" i="19"/>
  <c r="V6" i="19"/>
  <c r="U6" i="19"/>
  <c r="T6" i="19"/>
  <c r="S6" i="19"/>
  <c r="R6" i="19"/>
  <c r="Q6" i="19"/>
  <c r="P6" i="19"/>
  <c r="O6" i="19"/>
  <c r="N6" i="19"/>
  <c r="M6" i="19"/>
  <c r="L6" i="19"/>
  <c r="K6" i="19"/>
  <c r="J6" i="19"/>
  <c r="I6" i="19"/>
  <c r="H6" i="19"/>
  <c r="G6" i="19"/>
  <c r="F6" i="19"/>
  <c r="E6" i="19"/>
  <c r="D6" i="19"/>
  <c r="C6" i="19"/>
  <c r="AD5" i="19"/>
  <c r="AC5" i="19"/>
  <c r="AC49" i="19" s="1"/>
  <c r="AB5" i="19"/>
  <c r="AB49" i="19" s="1"/>
  <c r="AA5" i="19"/>
  <c r="Z5" i="19"/>
  <c r="Z49" i="19" s="1"/>
  <c r="Y5" i="19"/>
  <c r="Y49" i="19" s="1"/>
  <c r="X5" i="19"/>
  <c r="X49" i="19" s="1"/>
  <c r="W5" i="19"/>
  <c r="W49" i="19" s="1"/>
  <c r="V5" i="19"/>
  <c r="V49" i="19" s="1"/>
  <c r="U5" i="19"/>
  <c r="U49" i="19" s="1"/>
  <c r="T5" i="19"/>
  <c r="T49" i="19" s="1"/>
  <c r="S5" i="19"/>
  <c r="S49" i="19" s="1"/>
  <c r="R5" i="19"/>
  <c r="R49" i="19" s="1"/>
  <c r="Q5" i="19"/>
  <c r="Q49" i="19" s="1"/>
  <c r="P5" i="19"/>
  <c r="P49" i="19" s="1"/>
  <c r="O5" i="19"/>
  <c r="N5" i="19"/>
  <c r="N49" i="19" s="1"/>
  <c r="M5" i="19"/>
  <c r="M49" i="19" s="1"/>
  <c r="L5" i="19"/>
  <c r="L49" i="19" s="1"/>
  <c r="K5" i="19"/>
  <c r="K49" i="19" s="1"/>
  <c r="J5" i="19"/>
  <c r="J49" i="19" s="1"/>
  <c r="I5" i="19"/>
  <c r="I49" i="19" s="1"/>
  <c r="H5" i="19"/>
  <c r="H49" i="19" s="1"/>
  <c r="G5" i="19"/>
  <c r="G49" i="19" s="1"/>
  <c r="F5" i="19"/>
  <c r="F49" i="19" s="1"/>
  <c r="E5" i="19"/>
  <c r="E49" i="19" s="1"/>
  <c r="D5" i="19"/>
  <c r="D49" i="19" s="1"/>
  <c r="C5" i="19"/>
  <c r="C49" i="19" s="1"/>
  <c r="AD4" i="19"/>
  <c r="AI4" i="19" s="1"/>
  <c r="AC4" i="19"/>
  <c r="AB4" i="19"/>
  <c r="AB24" i="19" s="1"/>
  <c r="AA4" i="19"/>
  <c r="AA24" i="19" s="1"/>
  <c r="AA48" i="19" s="1"/>
  <c r="Z4" i="19"/>
  <c r="Y4" i="19"/>
  <c r="X4" i="19"/>
  <c r="W4" i="19"/>
  <c r="W24" i="19" s="1"/>
  <c r="V4" i="19"/>
  <c r="V24" i="19" s="1"/>
  <c r="U4" i="19"/>
  <c r="U24" i="19" s="1"/>
  <c r="T4" i="19"/>
  <c r="S4" i="19"/>
  <c r="S24" i="19" s="1"/>
  <c r="R4" i="19"/>
  <c r="R24" i="19" s="1"/>
  <c r="R48" i="19" s="1"/>
  <c r="Q4" i="19"/>
  <c r="Q24" i="19" s="1"/>
  <c r="Q48" i="19" s="1"/>
  <c r="P4" i="19"/>
  <c r="P24" i="19" s="1"/>
  <c r="O4" i="19"/>
  <c r="O24" i="19" s="1"/>
  <c r="O48" i="19" s="1"/>
  <c r="N4" i="19"/>
  <c r="N24" i="19" s="1"/>
  <c r="N48" i="19" s="1"/>
  <c r="M4" i="19"/>
  <c r="L4" i="19"/>
  <c r="K4" i="19"/>
  <c r="J4" i="19"/>
  <c r="I4" i="19"/>
  <c r="H4" i="19"/>
  <c r="G4" i="19"/>
  <c r="F4" i="19"/>
  <c r="F24" i="19" s="1"/>
  <c r="F48" i="19" s="1"/>
  <c r="E4" i="19"/>
  <c r="E24" i="19" s="1"/>
  <c r="E48" i="19" s="1"/>
  <c r="D4" i="19"/>
  <c r="D24" i="19" s="1"/>
  <c r="D48" i="19" s="1"/>
  <c r="C4" i="19"/>
  <c r="C24" i="19" s="1"/>
  <c r="C48" i="19" s="1"/>
  <c r="D3" i="19"/>
  <c r="E3" i="19" s="1"/>
  <c r="F3" i="19" s="1"/>
  <c r="G3" i="19" s="1"/>
  <c r="H3" i="19" s="1"/>
  <c r="I3" i="19" s="1"/>
  <c r="J3" i="19" s="1"/>
  <c r="K3" i="19" s="1"/>
  <c r="L3" i="19" s="1"/>
  <c r="M3" i="19" s="1"/>
  <c r="N3" i="19" s="1"/>
  <c r="O3" i="19" s="1"/>
  <c r="P3" i="19" s="1"/>
  <c r="Q3" i="19" s="1"/>
  <c r="R3" i="19" s="1"/>
  <c r="S3" i="19" s="1"/>
  <c r="T3" i="19" s="1"/>
  <c r="U3" i="19" s="1"/>
  <c r="V3" i="19" s="1"/>
  <c r="W3" i="19" s="1"/>
  <c r="X3" i="19" s="1"/>
  <c r="Y3" i="19" s="1"/>
  <c r="Z3" i="19" s="1"/>
  <c r="AA3" i="19" s="1"/>
  <c r="AB3" i="19" s="1"/>
  <c r="AC3" i="19" s="1"/>
  <c r="AD3" i="19" s="1"/>
  <c r="AE3" i="19" s="1"/>
  <c r="D13" i="18"/>
  <c r="D34" i="18" s="1"/>
  <c r="AL57" i="43" s="1"/>
  <c r="E13" i="18"/>
  <c r="E34" i="18" s="1"/>
  <c r="AM57" i="43" s="1"/>
  <c r="F13" i="18"/>
  <c r="F34" i="18" s="1"/>
  <c r="AN57" i="43" s="1"/>
  <c r="G13" i="18"/>
  <c r="G34" i="18" s="1"/>
  <c r="AO57" i="43" s="1"/>
  <c r="H13" i="18"/>
  <c r="H34" i="18" s="1"/>
  <c r="AP57" i="43" s="1"/>
  <c r="I13" i="18"/>
  <c r="I34" i="18" s="1"/>
  <c r="AQ57" i="43" s="1"/>
  <c r="J13" i="18"/>
  <c r="J34" i="18" s="1"/>
  <c r="AR57" i="43" s="1"/>
  <c r="K13" i="18"/>
  <c r="K34" i="18" s="1"/>
  <c r="AS57" i="43" s="1"/>
  <c r="L13" i="18"/>
  <c r="L34" i="18" s="1"/>
  <c r="AT57" i="43" s="1"/>
  <c r="M13" i="18"/>
  <c r="M34" i="18" s="1"/>
  <c r="AU57" i="43" s="1"/>
  <c r="N13" i="18"/>
  <c r="N34" i="18" s="1"/>
  <c r="AV57" i="43" s="1"/>
  <c r="O13" i="18"/>
  <c r="O34" i="18" s="1"/>
  <c r="AW57" i="43" s="1"/>
  <c r="P13" i="18"/>
  <c r="P34" i="18" s="1"/>
  <c r="AX57" i="43" s="1"/>
  <c r="Q13" i="18"/>
  <c r="Q34" i="18" s="1"/>
  <c r="AY57" i="43" s="1"/>
  <c r="R13" i="18"/>
  <c r="R34" i="18" s="1"/>
  <c r="AZ57" i="43" s="1"/>
  <c r="S13" i="18"/>
  <c r="S34" i="18" s="1"/>
  <c r="BA57" i="43" s="1"/>
  <c r="T13" i="18"/>
  <c r="T34" i="18" s="1"/>
  <c r="BB57" i="43" s="1"/>
  <c r="U13" i="18"/>
  <c r="U34" i="18" s="1"/>
  <c r="BC57" i="43" s="1"/>
  <c r="V13" i="18"/>
  <c r="V34" i="18" s="1"/>
  <c r="BD57" i="43" s="1"/>
  <c r="W13" i="18"/>
  <c r="W34" i="18" s="1"/>
  <c r="BE57" i="43" s="1"/>
  <c r="X13" i="18"/>
  <c r="X34" i="18" s="1"/>
  <c r="BF57" i="43" s="1"/>
  <c r="Y13" i="18"/>
  <c r="Y34" i="18" s="1"/>
  <c r="BG57" i="43" s="1"/>
  <c r="Z13" i="18"/>
  <c r="Z34" i="18" s="1"/>
  <c r="BH57" i="43" s="1"/>
  <c r="AA13" i="18"/>
  <c r="AA34" i="18" s="1"/>
  <c r="BI57" i="43" s="1"/>
  <c r="AB13" i="18"/>
  <c r="AB34" i="18" s="1"/>
  <c r="BJ57" i="43" s="1"/>
  <c r="AC13" i="18"/>
  <c r="AC34" i="18" s="1"/>
  <c r="BK57" i="43" s="1"/>
  <c r="C13" i="18"/>
  <c r="C34" i="18" s="1"/>
  <c r="AK57" i="43" s="1"/>
  <c r="AH14" i="18"/>
  <c r="AG14" i="18"/>
  <c r="AF14" i="18"/>
  <c r="AH12" i="18"/>
  <c r="AG12" i="18"/>
  <c r="AF12" i="18"/>
  <c r="C5" i="40" l="1"/>
  <c r="BA2" i="20"/>
  <c r="C3" i="40"/>
  <c r="CE57" i="43"/>
  <c r="AW58" i="43"/>
  <c r="BO57" i="43"/>
  <c r="BO58" i="43" s="1"/>
  <c r="CD57" i="43"/>
  <c r="CD58" i="43" s="1"/>
  <c r="AV58" i="43"/>
  <c r="CO57" i="43"/>
  <c r="CO58" i="43" s="1"/>
  <c r="BG58" i="43"/>
  <c r="CC57" i="43"/>
  <c r="CC58" i="43" s="1"/>
  <c r="AU58" i="43"/>
  <c r="CN57" i="43"/>
  <c r="CN58" i="43" s="1"/>
  <c r="BF58" i="43"/>
  <c r="AT58" i="43"/>
  <c r="CB57" i="43"/>
  <c r="CB58" i="43" s="1"/>
  <c r="CA57" i="43"/>
  <c r="CA58" i="43" s="1"/>
  <c r="AS58" i="43"/>
  <c r="CM57" i="43"/>
  <c r="CM58" i="43" s="1"/>
  <c r="BE58" i="43"/>
  <c r="BD58" i="43"/>
  <c r="CL57" i="43"/>
  <c r="CL58" i="43" s="1"/>
  <c r="AR58" i="43"/>
  <c r="BZ57" i="43"/>
  <c r="BZ58" i="43" s="1"/>
  <c r="CK57" i="43"/>
  <c r="CK58" i="43" s="1"/>
  <c r="BC58" i="43"/>
  <c r="AQ58" i="43"/>
  <c r="BY57" i="43"/>
  <c r="BY58" i="43" s="1"/>
  <c r="BB58" i="43"/>
  <c r="CJ57" i="43"/>
  <c r="CJ58" i="43" s="1"/>
  <c r="BX57" i="43"/>
  <c r="BX58" i="43" s="1"/>
  <c r="AP58" i="43"/>
  <c r="BI58" i="43"/>
  <c r="CQ57" i="43"/>
  <c r="CQ58" i="43" s="1"/>
  <c r="CI57" i="43"/>
  <c r="BA58" i="43"/>
  <c r="BQ57" i="43"/>
  <c r="BQ58" i="43" s="1"/>
  <c r="BW57" i="43"/>
  <c r="BW58" i="43" s="1"/>
  <c r="AO58" i="43"/>
  <c r="BS57" i="43"/>
  <c r="AK58" i="43"/>
  <c r="BN57" i="43"/>
  <c r="BN58" i="43" s="1"/>
  <c r="AZ58" i="43"/>
  <c r="CH57" i="43"/>
  <c r="BP57" i="43"/>
  <c r="BP58" i="43" s="1"/>
  <c r="AN58" i="43"/>
  <c r="BV57" i="43"/>
  <c r="BV58" i="43" s="1"/>
  <c r="CS57" i="43"/>
  <c r="CS58" i="43" s="1"/>
  <c r="BK58" i="43"/>
  <c r="AY58" i="43"/>
  <c r="CG57" i="43"/>
  <c r="CG58" i="43" s="1"/>
  <c r="BU57" i="43"/>
  <c r="BU58" i="43" s="1"/>
  <c r="AM58" i="43"/>
  <c r="BH58" i="43"/>
  <c r="CP57" i="43"/>
  <c r="CP58" i="43" s="1"/>
  <c r="BJ58" i="43"/>
  <c r="CR57" i="43"/>
  <c r="CR58" i="43" s="1"/>
  <c r="CF57" i="43"/>
  <c r="CF58" i="43" s="1"/>
  <c r="AX58" i="43"/>
  <c r="AL58" i="43"/>
  <c r="BT57" i="43"/>
  <c r="BT58" i="43" s="1"/>
  <c r="AI13" i="18"/>
  <c r="E8" i="38" s="1"/>
  <c r="K52" i="19"/>
  <c r="W52" i="19"/>
  <c r="L52" i="19"/>
  <c r="X52" i="19"/>
  <c r="M52" i="19"/>
  <c r="Y52" i="19"/>
  <c r="N52" i="19"/>
  <c r="C52" i="19"/>
  <c r="AG8" i="19"/>
  <c r="AH8" i="19"/>
  <c r="D52" i="19"/>
  <c r="P52" i="19"/>
  <c r="AB52" i="19"/>
  <c r="E52" i="19"/>
  <c r="Q52" i="19"/>
  <c r="F52" i="19"/>
  <c r="R52" i="19"/>
  <c r="AI8" i="19"/>
  <c r="G52" i="19"/>
  <c r="S52" i="19"/>
  <c r="H52" i="19"/>
  <c r="I52" i="19"/>
  <c r="U52" i="19"/>
  <c r="J52" i="19"/>
  <c r="V52" i="19"/>
  <c r="U25" i="19"/>
  <c r="U53" i="19" s="1"/>
  <c r="J25" i="19"/>
  <c r="J53" i="19" s="1"/>
  <c r="V25" i="19"/>
  <c r="V53" i="19" s="1"/>
  <c r="K25" i="19"/>
  <c r="K53" i="19" s="1"/>
  <c r="W25" i="19"/>
  <c r="W53" i="19" s="1"/>
  <c r="L25" i="19"/>
  <c r="L53" i="19" s="1"/>
  <c r="X25" i="19"/>
  <c r="X53" i="19" s="1"/>
  <c r="H25" i="19"/>
  <c r="H53" i="19" s="1"/>
  <c r="I25" i="19"/>
  <c r="I53" i="19" s="1"/>
  <c r="M25" i="19"/>
  <c r="M53" i="19" s="1"/>
  <c r="Y25" i="19"/>
  <c r="Y53" i="19" s="1"/>
  <c r="N25" i="19"/>
  <c r="N53" i="19" s="1"/>
  <c r="Z25" i="19"/>
  <c r="C25" i="19"/>
  <c r="C53" i="19" s="1"/>
  <c r="O25" i="19"/>
  <c r="AG25" i="19" s="1"/>
  <c r="AA25" i="19"/>
  <c r="AH25" i="19" s="1"/>
  <c r="AI16" i="19"/>
  <c r="D25" i="19"/>
  <c r="D53" i="19" s="1"/>
  <c r="P25" i="19"/>
  <c r="P53" i="19" s="1"/>
  <c r="AB25" i="19"/>
  <c r="AB53" i="19" s="1"/>
  <c r="AN16" i="19"/>
  <c r="E25" i="19"/>
  <c r="E53" i="19" s="1"/>
  <c r="Q25" i="19"/>
  <c r="Q53" i="19" s="1"/>
  <c r="AC25" i="19"/>
  <c r="T25" i="19"/>
  <c r="F25" i="19"/>
  <c r="F53" i="19" s="1"/>
  <c r="R25" i="19"/>
  <c r="R53" i="19" s="1"/>
  <c r="AD25" i="19"/>
  <c r="AI25" i="19" s="1"/>
  <c r="AH16" i="19"/>
  <c r="AG16" i="19"/>
  <c r="G25" i="19"/>
  <c r="G53" i="19" s="1"/>
  <c r="S25" i="19"/>
  <c r="S53" i="19" s="1"/>
  <c r="AG5" i="19"/>
  <c r="O49" i="19"/>
  <c r="AH5" i="19"/>
  <c r="AA49" i="19"/>
  <c r="AI5" i="19"/>
  <c r="AD49" i="19"/>
  <c r="AI49" i="19" s="1"/>
  <c r="AL4" i="19"/>
  <c r="M26" i="19"/>
  <c r="M50" i="19" s="1"/>
  <c r="Y26" i="19"/>
  <c r="Y50" i="19" s="1"/>
  <c r="AC52" i="19"/>
  <c r="AN8" i="19"/>
  <c r="AC61" i="19"/>
  <c r="AN18" i="19"/>
  <c r="AL16" i="19"/>
  <c r="Z57" i="19"/>
  <c r="AM14" i="19"/>
  <c r="K26" i="19"/>
  <c r="K50" i="19" s="1"/>
  <c r="L26" i="19"/>
  <c r="L50" i="19" s="1"/>
  <c r="N26" i="19"/>
  <c r="N50" i="19" s="1"/>
  <c r="AM6" i="19"/>
  <c r="Z26" i="19"/>
  <c r="AM9" i="19"/>
  <c r="C26" i="19"/>
  <c r="C50" i="19" s="1"/>
  <c r="AG6" i="19"/>
  <c r="O26" i="19"/>
  <c r="AG26" i="19" s="1"/>
  <c r="AH6" i="19"/>
  <c r="AA26" i="19"/>
  <c r="AA50" i="19" s="1"/>
  <c r="AL5" i="19"/>
  <c r="D26" i="19"/>
  <c r="D50" i="19" s="1"/>
  <c r="P26" i="19"/>
  <c r="P50" i="19" s="1"/>
  <c r="AB26" i="19"/>
  <c r="AB50" i="19" s="1"/>
  <c r="T52" i="19"/>
  <c r="AL8" i="19"/>
  <c r="Z61" i="19"/>
  <c r="AM18" i="19"/>
  <c r="T58" i="19"/>
  <c r="AL15" i="19"/>
  <c r="X26" i="19"/>
  <c r="X50" i="19" s="1"/>
  <c r="AN5" i="19"/>
  <c r="E26" i="19"/>
  <c r="E50" i="19" s="1"/>
  <c r="Q26" i="19"/>
  <c r="Q50" i="19" s="1"/>
  <c r="AN6" i="19"/>
  <c r="AC26" i="19"/>
  <c r="AN9" i="19"/>
  <c r="AM4" i="19"/>
  <c r="F26" i="19"/>
  <c r="F50" i="19" s="1"/>
  <c r="R26" i="19"/>
  <c r="AI6" i="19"/>
  <c r="AD26" i="19"/>
  <c r="AI26" i="19" s="1"/>
  <c r="Z51" i="19"/>
  <c r="G26" i="19"/>
  <c r="G50" i="19" s="1"/>
  <c r="S26" i="19"/>
  <c r="S50" i="19" s="1"/>
  <c r="AM16" i="19"/>
  <c r="AC58" i="19"/>
  <c r="AN15" i="19"/>
  <c r="T57" i="19"/>
  <c r="AL14" i="19"/>
  <c r="W26" i="19"/>
  <c r="W50" i="19" s="1"/>
  <c r="T51" i="19"/>
  <c r="H26" i="19"/>
  <c r="H50" i="19" s="1"/>
  <c r="AL6" i="19"/>
  <c r="T26" i="19"/>
  <c r="AL9" i="19"/>
  <c r="AC24" i="19"/>
  <c r="AN4" i="19"/>
  <c r="I26" i="19"/>
  <c r="I50" i="19" s="1"/>
  <c r="U26" i="19"/>
  <c r="U50" i="19" s="1"/>
  <c r="AC51" i="19"/>
  <c r="AM5" i="19"/>
  <c r="J26" i="19"/>
  <c r="J50" i="19" s="1"/>
  <c r="V26" i="19"/>
  <c r="V50" i="19" s="1"/>
  <c r="Z52" i="19"/>
  <c r="AM8" i="19"/>
  <c r="T61" i="19"/>
  <c r="AL18" i="19"/>
  <c r="Z58" i="19"/>
  <c r="AM15" i="19"/>
  <c r="AC57" i="19"/>
  <c r="AN14" i="19"/>
  <c r="AI19" i="18"/>
  <c r="Y6" i="20"/>
  <c r="D5" i="40" s="1"/>
  <c r="Y5" i="20"/>
  <c r="D4" i="40" s="1"/>
  <c r="Y3" i="20"/>
  <c r="D6" i="40" s="1"/>
  <c r="Y7" i="20"/>
  <c r="AI9" i="19"/>
  <c r="AG9" i="19"/>
  <c r="AH9" i="19"/>
  <c r="AH56" i="19"/>
  <c r="AG56" i="19"/>
  <c r="AI56" i="19"/>
  <c r="X8" i="20"/>
  <c r="Z1" i="20"/>
  <c r="AA51" i="19"/>
  <c r="AH51" i="19" s="1"/>
  <c r="O51" i="19"/>
  <c r="AG51" i="19" s="1"/>
  <c r="AD51" i="19"/>
  <c r="AI51" i="19" s="1"/>
  <c r="W48" i="19"/>
  <c r="Z24" i="19"/>
  <c r="O52" i="19"/>
  <c r="AG52" i="19" s="1"/>
  <c r="AA52" i="19"/>
  <c r="AH52" i="19" s="1"/>
  <c r="O57" i="19"/>
  <c r="AG57" i="19" s="1"/>
  <c r="AA57" i="19"/>
  <c r="AH57" i="19" s="1"/>
  <c r="V48" i="19"/>
  <c r="Y24" i="19"/>
  <c r="Y48" i="19" s="1"/>
  <c r="M24" i="19"/>
  <c r="M48" i="19" s="1"/>
  <c r="X24" i="19"/>
  <c r="L24" i="19"/>
  <c r="L48" i="19" s="1"/>
  <c r="U48" i="19"/>
  <c r="S48" i="19"/>
  <c r="K24" i="19"/>
  <c r="K48" i="19" s="1"/>
  <c r="AD52" i="19"/>
  <c r="AI52" i="19" s="1"/>
  <c r="AD57" i="19"/>
  <c r="AI57" i="19" s="1"/>
  <c r="P48" i="19"/>
  <c r="J24" i="19"/>
  <c r="J48" i="19" s="1"/>
  <c r="O58" i="19"/>
  <c r="AG58" i="19" s="1"/>
  <c r="AA58" i="19"/>
  <c r="AH58" i="19" s="1"/>
  <c r="O61" i="19"/>
  <c r="AG61" i="19" s="1"/>
  <c r="AA61" i="19"/>
  <c r="AH61" i="19" s="1"/>
  <c r="I24" i="19"/>
  <c r="T24" i="19"/>
  <c r="H24" i="19"/>
  <c r="H48" i="19" s="1"/>
  <c r="G24" i="19"/>
  <c r="G48" i="19" s="1"/>
  <c r="AD58" i="19"/>
  <c r="AI58" i="19" s="1"/>
  <c r="AD61" i="19"/>
  <c r="AI61" i="19" s="1"/>
  <c r="AD24" i="19"/>
  <c r="AD48" i="19" s="1"/>
  <c r="AB48" i="19"/>
  <c r="AG24" i="19"/>
  <c r="AH24" i="19"/>
  <c r="AG48" i="19"/>
  <c r="AH48" i="19"/>
  <c r="X10" i="19"/>
  <c r="W10" i="19"/>
  <c r="E10" i="19"/>
  <c r="F10" i="19"/>
  <c r="O10" i="19"/>
  <c r="AA10" i="19"/>
  <c r="K10" i="19"/>
  <c r="C10" i="19"/>
  <c r="N10" i="19"/>
  <c r="AC10" i="19"/>
  <c r="I10" i="19"/>
  <c r="Y10" i="19"/>
  <c r="R10" i="19"/>
  <c r="Z10" i="19"/>
  <c r="J10" i="19"/>
  <c r="V10" i="19"/>
  <c r="Q10" i="19"/>
  <c r="M10" i="19"/>
  <c r="G10" i="19"/>
  <c r="U10" i="19"/>
  <c r="D10" i="19"/>
  <c r="P10" i="19"/>
  <c r="AB10" i="19"/>
  <c r="L10" i="19"/>
  <c r="H10" i="19"/>
  <c r="T10" i="19"/>
  <c r="AD10" i="19"/>
  <c r="S10" i="19"/>
  <c r="AH4" i="19"/>
  <c r="AG4" i="19"/>
  <c r="AG19" i="18"/>
  <c r="AH19" i="18"/>
  <c r="AF19" i="18"/>
  <c r="AH13" i="18"/>
  <c r="D8" i="38" s="1"/>
  <c r="AG13" i="18"/>
  <c r="C8" i="38" s="1"/>
  <c r="AF13" i="18"/>
  <c r="B8" i="38" s="1"/>
  <c r="AF7" i="18"/>
  <c r="AG7" i="18"/>
  <c r="AH7" i="18"/>
  <c r="AH5" i="18"/>
  <c r="AG5" i="18"/>
  <c r="AF5" i="18"/>
  <c r="B4" i="38" s="1"/>
  <c r="D12" i="40" l="1"/>
  <c r="D13" i="40" s="1"/>
  <c r="AM24" i="19"/>
  <c r="C12" i="40"/>
  <c r="AF3" i="40"/>
  <c r="C8" i="40"/>
  <c r="CH58" i="43"/>
  <c r="CX57" i="43"/>
  <c r="CX58" i="43" s="1"/>
  <c r="CY57" i="43"/>
  <c r="CY58" i="43" s="1"/>
  <c r="CI58" i="43"/>
  <c r="BS58" i="43"/>
  <c r="CV57" i="43"/>
  <c r="CV58" i="43" s="1"/>
  <c r="CE58" i="43"/>
  <c r="CW57" i="43"/>
  <c r="CW58" i="43" s="1"/>
  <c r="AH8" i="18"/>
  <c r="D4" i="38"/>
  <c r="AG8" i="18"/>
  <c r="C4" i="38"/>
  <c r="AF8" i="18"/>
  <c r="AL24" i="19"/>
  <c r="Z50" i="19"/>
  <c r="AM26" i="19"/>
  <c r="AC50" i="19"/>
  <c r="AN26" i="19"/>
  <c r="T50" i="19"/>
  <c r="AL26" i="19"/>
  <c r="T53" i="19"/>
  <c r="AL25" i="19"/>
  <c r="Z53" i="19"/>
  <c r="AM25" i="19"/>
  <c r="AC48" i="19"/>
  <c r="AN48" i="19" s="1"/>
  <c r="AN24" i="19"/>
  <c r="AN25" i="19"/>
  <c r="AD53" i="19"/>
  <c r="AI53" i="19" s="1"/>
  <c r="AA53" i="19"/>
  <c r="AH53" i="19" s="1"/>
  <c r="C54" i="19"/>
  <c r="AC53" i="19"/>
  <c r="O53" i="19"/>
  <c r="AG53" i="19" s="1"/>
  <c r="N54" i="19"/>
  <c r="AN56" i="19"/>
  <c r="AN51" i="19"/>
  <c r="L54" i="19"/>
  <c r="AD50" i="19"/>
  <c r="O50" i="19"/>
  <c r="AG50" i="19" s="1"/>
  <c r="M54" i="19"/>
  <c r="AI10" i="19"/>
  <c r="R50" i="19"/>
  <c r="R54" i="19" s="1"/>
  <c r="AG10" i="19"/>
  <c r="AL52" i="19"/>
  <c r="Q54" i="19"/>
  <c r="F54" i="19"/>
  <c r="AB54" i="19"/>
  <c r="AM57" i="19"/>
  <c r="AL61" i="19"/>
  <c r="AL57" i="19"/>
  <c r="AM51" i="19"/>
  <c r="U54" i="19"/>
  <c r="Z48" i="19"/>
  <c r="W54" i="19"/>
  <c r="AM52" i="19"/>
  <c r="AN58" i="19"/>
  <c r="AN61" i="19"/>
  <c r="AM56" i="19"/>
  <c r="D54" i="19"/>
  <c r="AG49" i="19"/>
  <c r="AN52" i="19"/>
  <c r="AH26" i="19"/>
  <c r="AH49" i="19"/>
  <c r="AL58" i="19"/>
  <c r="AL49" i="19"/>
  <c r="AH50" i="19"/>
  <c r="AL56" i="19"/>
  <c r="AM58" i="19"/>
  <c r="K54" i="19"/>
  <c r="J54" i="19"/>
  <c r="E54" i="19"/>
  <c r="AM61" i="19"/>
  <c r="P54" i="19"/>
  <c r="V54" i="19"/>
  <c r="AN57" i="19"/>
  <c r="AL51" i="19"/>
  <c r="AN49" i="19"/>
  <c r="AH10" i="19"/>
  <c r="Z4" i="20"/>
  <c r="Z7" i="20"/>
  <c r="Z3" i="20"/>
  <c r="E6" i="40" s="1"/>
  <c r="Z5" i="20"/>
  <c r="E4" i="40" s="1"/>
  <c r="Z6" i="20"/>
  <c r="X9" i="20"/>
  <c r="Y2" i="20"/>
  <c r="Y8" i="20" s="1"/>
  <c r="AA1" i="20"/>
  <c r="AI48" i="19"/>
  <c r="I48" i="19"/>
  <c r="I54" i="19" s="1"/>
  <c r="S54" i="19"/>
  <c r="G54" i="19"/>
  <c r="H54" i="19"/>
  <c r="Y54" i="19"/>
  <c r="T48" i="19"/>
  <c r="X48" i="19"/>
  <c r="X54" i="19" s="1"/>
  <c r="AI24" i="19"/>
  <c r="AN10" i="19"/>
  <c r="D5" i="39" s="1"/>
  <c r="AL10" i="19"/>
  <c r="B5" i="39" s="1"/>
  <c r="AM10" i="19"/>
  <c r="C5" i="39" s="1"/>
  <c r="C13" i="40" l="1"/>
  <c r="E5" i="40"/>
  <c r="AN53" i="19"/>
  <c r="C4" i="41"/>
  <c r="C5" i="41" s="1"/>
  <c r="Y234" i="11"/>
  <c r="D21" i="18"/>
  <c r="AN50" i="19"/>
  <c r="AN54" i="19" s="1"/>
  <c r="D3" i="40"/>
  <c r="D8" i="40" s="1"/>
  <c r="C9" i="40"/>
  <c r="AM53" i="19"/>
  <c r="AC54" i="19"/>
  <c r="AL53" i="19"/>
  <c r="AM48" i="19"/>
  <c r="O54" i="19"/>
  <c r="AG54" i="19"/>
  <c r="Z54" i="19"/>
  <c r="AH54" i="19"/>
  <c r="AA54" i="19"/>
  <c r="AL50" i="19"/>
  <c r="T54" i="19"/>
  <c r="AL48" i="19"/>
  <c r="AM50" i="19"/>
  <c r="AD54" i="19"/>
  <c r="AM49" i="19"/>
  <c r="AI50" i="19"/>
  <c r="AI54" i="19" s="1"/>
  <c r="AA4" i="20"/>
  <c r="F5" i="40" s="1"/>
  <c r="AA7" i="20"/>
  <c r="AA3" i="20"/>
  <c r="F6" i="40" s="1"/>
  <c r="AA5" i="20"/>
  <c r="F4" i="40" s="1"/>
  <c r="AA6" i="20"/>
  <c r="Y9" i="20"/>
  <c r="Z2" i="20"/>
  <c r="Z8" i="20" s="1"/>
  <c r="Z9" i="20" s="1"/>
  <c r="AB1" i="20"/>
  <c r="D47" i="18" l="1"/>
  <c r="D48" i="18"/>
  <c r="B4" i="41"/>
  <c r="C21" i="18"/>
  <c r="X234" i="11"/>
  <c r="F12" i="40"/>
  <c r="F13" i="40" s="1"/>
  <c r="E12" i="40"/>
  <c r="D9" i="40"/>
  <c r="E3" i="40"/>
  <c r="E8" i="40" s="1"/>
  <c r="AL54" i="19"/>
  <c r="AM54" i="19"/>
  <c r="AB7" i="20"/>
  <c r="AB6" i="20"/>
  <c r="AB4" i="20"/>
  <c r="G5" i="40" s="1"/>
  <c r="AB3" i="20"/>
  <c r="G6" i="40" s="1"/>
  <c r="AB5" i="20"/>
  <c r="G4" i="40" s="1"/>
  <c r="G12" i="40" s="1"/>
  <c r="G13" i="40" s="1"/>
  <c r="AA2" i="20"/>
  <c r="AA8" i="20" s="1"/>
  <c r="AA9" i="20" s="1"/>
  <c r="AC1" i="20"/>
  <c r="D3" i="18"/>
  <c r="E3" i="18" s="1"/>
  <c r="F3" i="18" s="1"/>
  <c r="G3" i="18" s="1"/>
  <c r="H3" i="18" s="1"/>
  <c r="I3" i="18" s="1"/>
  <c r="J3" i="18" s="1"/>
  <c r="K3" i="18" s="1"/>
  <c r="L3" i="18" s="1"/>
  <c r="M3" i="18" s="1"/>
  <c r="N3" i="18" s="1"/>
  <c r="O3" i="18" s="1"/>
  <c r="P3" i="18" s="1"/>
  <c r="Q3" i="18" s="1"/>
  <c r="R3" i="18" s="1"/>
  <c r="S3" i="18" s="1"/>
  <c r="T3" i="18" s="1"/>
  <c r="U3" i="18" s="1"/>
  <c r="V3" i="18" s="1"/>
  <c r="W3" i="18" s="1"/>
  <c r="X3" i="18" s="1"/>
  <c r="Y3" i="18" s="1"/>
  <c r="Z3" i="18" s="1"/>
  <c r="AA3" i="18" s="1"/>
  <c r="AB3" i="18" s="1"/>
  <c r="AC3" i="18" s="1"/>
  <c r="AD3" i="18" s="1"/>
  <c r="C3" i="17"/>
  <c r="D3" i="17" s="1"/>
  <c r="E3" i="17" s="1"/>
  <c r="F3" i="17" s="1"/>
  <c r="G3" i="17" s="1"/>
  <c r="H3" i="17" s="1"/>
  <c r="I3" i="17" s="1"/>
  <c r="J3" i="17" s="1"/>
  <c r="K3" i="17" s="1"/>
  <c r="L3" i="17" s="1"/>
  <c r="M3" i="17" s="1"/>
  <c r="N3" i="17" s="1"/>
  <c r="O3" i="17" s="1"/>
  <c r="P3" i="17" s="1"/>
  <c r="Q3" i="17" s="1"/>
  <c r="R3" i="17" s="1"/>
  <c r="S3" i="17" s="1"/>
  <c r="T3" i="17" s="1"/>
  <c r="U3" i="17" s="1"/>
  <c r="V3" i="17" s="1"/>
  <c r="W3" i="17" s="1"/>
  <c r="X3" i="17" s="1"/>
  <c r="Y3" i="17" s="1"/>
  <c r="Z3" i="17" s="1"/>
  <c r="AA3" i="17" s="1"/>
  <c r="AB3" i="17" s="1"/>
  <c r="AC3" i="17" s="1"/>
  <c r="D2" i="16"/>
  <c r="E2" i="16" s="1"/>
  <c r="F2" i="16" s="1"/>
  <c r="G2" i="16" s="1"/>
  <c r="H2" i="16" s="1"/>
  <c r="I2" i="16" s="1"/>
  <c r="J2" i="16" s="1"/>
  <c r="K2" i="16" s="1"/>
  <c r="L2" i="16" s="1"/>
  <c r="M2" i="16" s="1"/>
  <c r="N2" i="16" s="1"/>
  <c r="O2" i="16" s="1"/>
  <c r="P2" i="16" s="1"/>
  <c r="Q2" i="16" s="1"/>
  <c r="R2" i="16" s="1"/>
  <c r="S2" i="16" s="1"/>
  <c r="T2" i="16" s="1"/>
  <c r="U2" i="16" s="1"/>
  <c r="V2" i="16" s="1"/>
  <c r="W2" i="16" s="1"/>
  <c r="X2" i="16" s="1"/>
  <c r="Y2" i="16" s="1"/>
  <c r="Z2" i="16" s="1"/>
  <c r="AA2" i="16" s="1"/>
  <c r="AB2" i="16" s="1"/>
  <c r="AC2" i="16" s="1"/>
  <c r="AD2" i="16" s="1"/>
  <c r="AH1" i="15"/>
  <c r="T478" i="15"/>
  <c r="U478" i="15" s="1"/>
  <c r="T477" i="15"/>
  <c r="U477" i="15" s="1"/>
  <c r="W477" i="15" s="1"/>
  <c r="T476" i="15"/>
  <c r="U476" i="15" s="1"/>
  <c r="V476" i="15" s="1"/>
  <c r="T475" i="15"/>
  <c r="U475" i="15" s="1"/>
  <c r="V475" i="15" s="1"/>
  <c r="T474" i="15"/>
  <c r="U474" i="15" s="1"/>
  <c r="W474" i="15" s="1"/>
  <c r="T473" i="15"/>
  <c r="U473" i="15" s="1"/>
  <c r="T472" i="15"/>
  <c r="U472" i="15" s="1"/>
  <c r="T471" i="15"/>
  <c r="U471" i="15" s="1"/>
  <c r="T470" i="15"/>
  <c r="U470" i="15" s="1"/>
  <c r="T469" i="15"/>
  <c r="U469" i="15" s="1"/>
  <c r="T468" i="15"/>
  <c r="U468" i="15" s="1"/>
  <c r="W468" i="15" s="1"/>
  <c r="T467" i="15"/>
  <c r="U467" i="15" s="1"/>
  <c r="T466" i="15"/>
  <c r="U466" i="15" s="1"/>
  <c r="T465" i="15"/>
  <c r="U465" i="15" s="1"/>
  <c r="W465" i="15" s="1"/>
  <c r="T464" i="15"/>
  <c r="U464" i="15" s="1"/>
  <c r="T463" i="15"/>
  <c r="U463" i="15" s="1"/>
  <c r="T462" i="15"/>
  <c r="U462" i="15" s="1"/>
  <c r="W462" i="15" s="1"/>
  <c r="T461" i="15"/>
  <c r="U461" i="15" s="1"/>
  <c r="T460" i="15"/>
  <c r="U460" i="15" s="1"/>
  <c r="T459" i="15"/>
  <c r="U459" i="15" s="1"/>
  <c r="W459" i="15" s="1"/>
  <c r="T458" i="15"/>
  <c r="U458" i="15" s="1"/>
  <c r="V458" i="15" s="1"/>
  <c r="T457" i="15"/>
  <c r="U457" i="15" s="1"/>
  <c r="T456" i="15"/>
  <c r="U456" i="15" s="1"/>
  <c r="T455" i="15"/>
  <c r="U455" i="15" s="1"/>
  <c r="T454" i="15"/>
  <c r="U454" i="15" s="1"/>
  <c r="T453" i="15"/>
  <c r="U453" i="15" s="1"/>
  <c r="T452" i="15"/>
  <c r="U452" i="15" s="1"/>
  <c r="T451" i="15"/>
  <c r="U451" i="15" s="1"/>
  <c r="V451" i="15" s="1"/>
  <c r="T450" i="15"/>
  <c r="U450" i="15" s="1"/>
  <c r="W450" i="15" s="1"/>
  <c r="T449" i="15"/>
  <c r="U449" i="15" s="1"/>
  <c r="T448" i="15"/>
  <c r="U448" i="15" s="1"/>
  <c r="T447" i="15"/>
  <c r="U447" i="15" s="1"/>
  <c r="T446" i="15"/>
  <c r="U446" i="15" s="1"/>
  <c r="V446" i="15" s="1"/>
  <c r="T445" i="15"/>
  <c r="U445" i="15" s="1"/>
  <c r="V445" i="15" s="1"/>
  <c r="T444" i="15"/>
  <c r="U444" i="15" s="1"/>
  <c r="W444" i="15" s="1"/>
  <c r="T443" i="15"/>
  <c r="U443" i="15" s="1"/>
  <c r="T442" i="15"/>
  <c r="U442" i="15" s="1"/>
  <c r="T441" i="15"/>
  <c r="U441" i="15" s="1"/>
  <c r="W441" i="15" s="1"/>
  <c r="T440" i="15"/>
  <c r="U440" i="15" s="1"/>
  <c r="V440" i="15" s="1"/>
  <c r="T439" i="15"/>
  <c r="U439" i="15" s="1"/>
  <c r="T438" i="15"/>
  <c r="U438" i="15" s="1"/>
  <c r="T437" i="15"/>
  <c r="U437" i="15" s="1"/>
  <c r="T436" i="15"/>
  <c r="U436" i="15" s="1"/>
  <c r="T435" i="15"/>
  <c r="U435" i="15" s="1"/>
  <c r="V435" i="15" s="1"/>
  <c r="T434" i="15"/>
  <c r="U434" i="15" s="1"/>
  <c r="T433" i="15"/>
  <c r="U433" i="15" s="1"/>
  <c r="T432" i="15"/>
  <c r="U432" i="15" s="1"/>
  <c r="W432" i="15" s="1"/>
  <c r="T431" i="15"/>
  <c r="U431" i="15" s="1"/>
  <c r="W431" i="15" s="1"/>
  <c r="T430" i="15"/>
  <c r="U430" i="15" s="1"/>
  <c r="T429" i="15"/>
  <c r="U429" i="15" s="1"/>
  <c r="T428" i="15"/>
  <c r="U428" i="15" s="1"/>
  <c r="T427" i="15"/>
  <c r="U427" i="15" s="1"/>
  <c r="T426" i="15"/>
  <c r="U426" i="15" s="1"/>
  <c r="W426" i="15" s="1"/>
  <c r="T425" i="15"/>
  <c r="U425" i="15" s="1"/>
  <c r="W425" i="15" s="1"/>
  <c r="T424" i="15"/>
  <c r="U424" i="15" s="1"/>
  <c r="T423" i="15"/>
  <c r="U423" i="15" s="1"/>
  <c r="W423" i="15" s="1"/>
  <c r="T422" i="15"/>
  <c r="U422" i="15" s="1"/>
  <c r="W422" i="15" s="1"/>
  <c r="T421" i="15"/>
  <c r="U421" i="15" s="1"/>
  <c r="V421" i="15" s="1"/>
  <c r="T420" i="15"/>
  <c r="U420" i="15" s="1"/>
  <c r="T419" i="15"/>
  <c r="U419" i="15" s="1"/>
  <c r="W419" i="15" s="1"/>
  <c r="T418" i="15"/>
  <c r="U418" i="15" s="1"/>
  <c r="T417" i="15"/>
  <c r="U417" i="15" s="1"/>
  <c r="T416" i="15"/>
  <c r="U416" i="15" s="1"/>
  <c r="W416" i="15" s="1"/>
  <c r="T415" i="15"/>
  <c r="U415" i="15" s="1"/>
  <c r="T414" i="15"/>
  <c r="U414" i="15" s="1"/>
  <c r="W414" i="15" s="1"/>
  <c r="T413" i="15"/>
  <c r="U413" i="15" s="1"/>
  <c r="W413" i="15" s="1"/>
  <c r="T412" i="15"/>
  <c r="U412" i="15" s="1"/>
  <c r="T411" i="15"/>
  <c r="U411" i="15" s="1"/>
  <c r="V411" i="15" s="1"/>
  <c r="T410" i="15"/>
  <c r="U410" i="15" s="1"/>
  <c r="T409" i="15"/>
  <c r="U409" i="15" s="1"/>
  <c r="T408" i="15"/>
  <c r="U408" i="15" s="1"/>
  <c r="W408" i="15" s="1"/>
  <c r="T407" i="15"/>
  <c r="U407" i="15" s="1"/>
  <c r="W407" i="15" s="1"/>
  <c r="T406" i="15"/>
  <c r="U406" i="15" s="1"/>
  <c r="T405" i="15"/>
  <c r="U405" i="15" s="1"/>
  <c r="T404" i="15"/>
  <c r="U404" i="15" s="1"/>
  <c r="W404" i="15" s="1"/>
  <c r="T403" i="15"/>
  <c r="U403" i="15" s="1"/>
  <c r="V403" i="15" s="1"/>
  <c r="T402" i="15"/>
  <c r="U402" i="15" s="1"/>
  <c r="T401" i="15"/>
  <c r="U401" i="15" s="1"/>
  <c r="W401" i="15" s="1"/>
  <c r="T400" i="15"/>
  <c r="U400" i="15" s="1"/>
  <c r="T399" i="15"/>
  <c r="U399" i="15" s="1"/>
  <c r="T398" i="15"/>
  <c r="U398" i="15" s="1"/>
  <c r="W398" i="15" s="1"/>
  <c r="T397" i="15"/>
  <c r="U397" i="15" s="1"/>
  <c r="T396" i="15"/>
  <c r="U396" i="15" s="1"/>
  <c r="T395" i="15"/>
  <c r="U395" i="15" s="1"/>
  <c r="W395" i="15" s="1"/>
  <c r="T394" i="15"/>
  <c r="U394" i="15" s="1"/>
  <c r="T393" i="15"/>
  <c r="U393" i="15" s="1"/>
  <c r="V393" i="15" s="1"/>
  <c r="T392" i="15"/>
  <c r="U392" i="15" s="1"/>
  <c r="T391" i="15"/>
  <c r="U391" i="15" s="1"/>
  <c r="T390" i="15"/>
  <c r="U390" i="15" s="1"/>
  <c r="W390" i="15" s="1"/>
  <c r="T389" i="15"/>
  <c r="U389" i="15" s="1"/>
  <c r="W389" i="15" s="1"/>
  <c r="T388" i="15"/>
  <c r="U388" i="15" s="1"/>
  <c r="T387" i="15"/>
  <c r="U387" i="15" s="1"/>
  <c r="T386" i="15"/>
  <c r="U386" i="15" s="1"/>
  <c r="W386" i="15" s="1"/>
  <c r="T385" i="15"/>
  <c r="U385" i="15" s="1"/>
  <c r="V385" i="15" s="1"/>
  <c r="T383" i="15"/>
  <c r="U383" i="15" s="1"/>
  <c r="T382" i="15"/>
  <c r="U382" i="15" s="1"/>
  <c r="T381" i="15"/>
  <c r="U381" i="15" s="1"/>
  <c r="T380" i="15"/>
  <c r="U380" i="15" s="1"/>
  <c r="T379" i="15"/>
  <c r="U379" i="15" s="1"/>
  <c r="W379" i="15" s="1"/>
  <c r="T378" i="15"/>
  <c r="U378" i="15" s="1"/>
  <c r="T377" i="15"/>
  <c r="U377" i="15" s="1"/>
  <c r="T376" i="15"/>
  <c r="U376" i="15" s="1"/>
  <c r="W376" i="15" s="1"/>
  <c r="T375" i="15"/>
  <c r="U375" i="15" s="1"/>
  <c r="T374" i="15"/>
  <c r="U374" i="15" s="1"/>
  <c r="V374" i="15" s="1"/>
  <c r="T373" i="15"/>
  <c r="U373" i="15" s="1"/>
  <c r="T372" i="15"/>
  <c r="U372" i="15" s="1"/>
  <c r="T371" i="15"/>
  <c r="U371" i="15" s="1"/>
  <c r="T370" i="15"/>
  <c r="U370" i="15" s="1"/>
  <c r="W370" i="15" s="1"/>
  <c r="T369" i="15"/>
  <c r="U369" i="15" s="1"/>
  <c r="T368" i="15"/>
  <c r="U368" i="15" s="1"/>
  <c r="W368" i="15" s="1"/>
  <c r="T367" i="15"/>
  <c r="U367" i="15" s="1"/>
  <c r="W367" i="15" s="1"/>
  <c r="T366" i="15"/>
  <c r="U366" i="15" s="1"/>
  <c r="V366" i="15" s="1"/>
  <c r="T365" i="15"/>
  <c r="U365" i="15" s="1"/>
  <c r="T364" i="15"/>
  <c r="U364" i="15" s="1"/>
  <c r="T363" i="15"/>
  <c r="U363" i="15" s="1"/>
  <c r="T362" i="15"/>
  <c r="U362" i="15" s="1"/>
  <c r="T361" i="15"/>
  <c r="U361" i="15" s="1"/>
  <c r="W361" i="15" s="1"/>
  <c r="T360" i="15"/>
  <c r="T359" i="15"/>
  <c r="U359" i="15" s="1"/>
  <c r="T358" i="15"/>
  <c r="U358" i="15" s="1"/>
  <c r="W358" i="15" s="1"/>
  <c r="T357" i="15"/>
  <c r="U357" i="15" s="1"/>
  <c r="T356" i="15"/>
  <c r="U356" i="15" s="1"/>
  <c r="V356" i="15" s="1"/>
  <c r="T355" i="15"/>
  <c r="U355" i="15" s="1"/>
  <c r="T354" i="15"/>
  <c r="U354" i="15" s="1"/>
  <c r="T353" i="15"/>
  <c r="U353" i="15" s="1"/>
  <c r="T352" i="15"/>
  <c r="U352" i="15" s="1"/>
  <c r="T351" i="15"/>
  <c r="U351" i="15" s="1"/>
  <c r="T350" i="15"/>
  <c r="U350" i="15" s="1"/>
  <c r="W350" i="15" s="1"/>
  <c r="T349" i="15"/>
  <c r="U349" i="15" s="1"/>
  <c r="W349" i="15" s="1"/>
  <c r="T348" i="15"/>
  <c r="U348" i="15" s="1"/>
  <c r="V348" i="15" s="1"/>
  <c r="T347" i="15"/>
  <c r="U347" i="15" s="1"/>
  <c r="T346" i="15"/>
  <c r="U346" i="15" s="1"/>
  <c r="T345" i="15"/>
  <c r="U345" i="15" s="1"/>
  <c r="T344" i="15"/>
  <c r="U344" i="15" s="1"/>
  <c r="T343" i="15"/>
  <c r="U343" i="15" s="1"/>
  <c r="W343" i="15" s="1"/>
  <c r="T342" i="15"/>
  <c r="U342" i="15" s="1"/>
  <c r="T341" i="15"/>
  <c r="U341" i="15" s="1"/>
  <c r="T340" i="15"/>
  <c r="U340" i="15" s="1"/>
  <c r="W340" i="15" s="1"/>
  <c r="T339" i="15"/>
  <c r="U339" i="15" s="1"/>
  <c r="T338" i="15"/>
  <c r="U338" i="15" s="1"/>
  <c r="V338" i="15" s="1"/>
  <c r="T337" i="15"/>
  <c r="U337" i="15" s="1"/>
  <c r="T336" i="15"/>
  <c r="U336" i="15" s="1"/>
  <c r="T335" i="15"/>
  <c r="U335" i="15" s="1"/>
  <c r="T334" i="15"/>
  <c r="U334" i="15" s="1"/>
  <c r="T333" i="15"/>
  <c r="U333" i="15" s="1"/>
  <c r="T332" i="15"/>
  <c r="U332" i="15" s="1"/>
  <c r="T331" i="15"/>
  <c r="U331" i="15" s="1"/>
  <c r="W331" i="15" s="1"/>
  <c r="T330" i="15"/>
  <c r="U330" i="15" s="1"/>
  <c r="V330" i="15" s="1"/>
  <c r="T329" i="15"/>
  <c r="U329" i="15" s="1"/>
  <c r="T328" i="15"/>
  <c r="U328" i="15" s="1"/>
  <c r="T327" i="15"/>
  <c r="U327" i="15" s="1"/>
  <c r="T326" i="15"/>
  <c r="U326" i="15" s="1"/>
  <c r="T325" i="15"/>
  <c r="U325" i="15" s="1"/>
  <c r="W325" i="15" s="1"/>
  <c r="T324" i="15"/>
  <c r="U324" i="15" s="1"/>
  <c r="T323" i="15"/>
  <c r="U323" i="15" s="1"/>
  <c r="T322" i="15"/>
  <c r="T321" i="15"/>
  <c r="U321" i="15" s="1"/>
  <c r="T320" i="15"/>
  <c r="U320" i="15" s="1"/>
  <c r="V320" i="15" s="1"/>
  <c r="T319" i="15"/>
  <c r="U319" i="15" s="1"/>
  <c r="T318" i="15"/>
  <c r="U318" i="15" s="1"/>
  <c r="T317" i="15"/>
  <c r="U317" i="15" s="1"/>
  <c r="T316" i="15"/>
  <c r="U316" i="15" s="1"/>
  <c r="T315" i="15"/>
  <c r="U315" i="15" s="1"/>
  <c r="T314" i="15"/>
  <c r="U314" i="15" s="1"/>
  <c r="T313" i="15"/>
  <c r="U313" i="15" s="1"/>
  <c r="W313" i="15" s="1"/>
  <c r="T312" i="15"/>
  <c r="U312" i="15" s="1"/>
  <c r="V312" i="15" s="1"/>
  <c r="T311" i="15"/>
  <c r="U311" i="15" s="1"/>
  <c r="T310" i="15"/>
  <c r="U310" i="15" s="1"/>
  <c r="T309" i="15"/>
  <c r="T308" i="15"/>
  <c r="U308" i="15" s="1"/>
  <c r="T307" i="15"/>
  <c r="U307" i="15" s="1"/>
  <c r="W307" i="15" s="1"/>
  <c r="T306" i="15"/>
  <c r="U306" i="15" s="1"/>
  <c r="T305" i="15"/>
  <c r="U305" i="15" s="1"/>
  <c r="T304" i="15"/>
  <c r="U304" i="15" s="1"/>
  <c r="T303" i="15"/>
  <c r="U303" i="15" s="1"/>
  <c r="T302" i="15"/>
  <c r="U302" i="15" s="1"/>
  <c r="V302" i="15" s="1"/>
  <c r="T301" i="15"/>
  <c r="U301" i="15" s="1"/>
  <c r="T300" i="15"/>
  <c r="U300" i="15" s="1"/>
  <c r="T299" i="15"/>
  <c r="U299" i="15" s="1"/>
  <c r="T298" i="15"/>
  <c r="U298" i="15" s="1"/>
  <c r="T297" i="15"/>
  <c r="U297" i="15" s="1"/>
  <c r="T296" i="15"/>
  <c r="U296" i="15" s="1"/>
  <c r="T295" i="15"/>
  <c r="U295" i="15" s="1"/>
  <c r="W295" i="15" s="1"/>
  <c r="T294" i="15"/>
  <c r="T293" i="15"/>
  <c r="U293" i="15" s="1"/>
  <c r="T292" i="15"/>
  <c r="U292" i="15" s="1"/>
  <c r="T291" i="15"/>
  <c r="U291" i="15" s="1"/>
  <c r="T290" i="15"/>
  <c r="U290" i="15" s="1"/>
  <c r="T289" i="15"/>
  <c r="U289" i="15" s="1"/>
  <c r="W289" i="15" s="1"/>
  <c r="T288" i="15"/>
  <c r="U288" i="15" s="1"/>
  <c r="T287" i="15"/>
  <c r="U287" i="15" s="1"/>
  <c r="T286" i="15"/>
  <c r="U286" i="15" s="1"/>
  <c r="T285" i="15"/>
  <c r="U285" i="15" s="1"/>
  <c r="T284" i="15"/>
  <c r="U284" i="15" s="1"/>
  <c r="V284" i="15" s="1"/>
  <c r="T283" i="15"/>
  <c r="U283" i="15" s="1"/>
  <c r="T282" i="15"/>
  <c r="U282" i="15" s="1"/>
  <c r="T281" i="15"/>
  <c r="U281" i="15" s="1"/>
  <c r="T280" i="15"/>
  <c r="U280" i="15" s="1"/>
  <c r="T279" i="15"/>
  <c r="U279" i="15" s="1"/>
  <c r="T278" i="15"/>
  <c r="T277" i="15"/>
  <c r="U277" i="15" s="1"/>
  <c r="W277" i="15" s="1"/>
  <c r="T276" i="15"/>
  <c r="U276" i="15" s="1"/>
  <c r="V276" i="15" s="1"/>
  <c r="T275" i="15"/>
  <c r="U275" i="15" s="1"/>
  <c r="T274" i="15"/>
  <c r="U274" i="15" s="1"/>
  <c r="T273" i="15"/>
  <c r="U273" i="15" s="1"/>
  <c r="T272" i="15"/>
  <c r="U272" i="15" s="1"/>
  <c r="T271" i="15"/>
  <c r="U271" i="15" s="1"/>
  <c r="W271" i="15" s="1"/>
  <c r="T270" i="15"/>
  <c r="T269" i="15"/>
  <c r="U269" i="15" s="1"/>
  <c r="T268" i="15"/>
  <c r="U268" i="15" s="1"/>
  <c r="T267" i="15"/>
  <c r="U267" i="15" s="1"/>
  <c r="T266" i="15"/>
  <c r="U266" i="15" s="1"/>
  <c r="V266" i="15" s="1"/>
  <c r="T265" i="15"/>
  <c r="U265" i="15" s="1"/>
  <c r="T264" i="15"/>
  <c r="T263" i="15"/>
  <c r="U263" i="15" s="1"/>
  <c r="T262" i="15"/>
  <c r="U262" i="15" s="1"/>
  <c r="T261" i="15"/>
  <c r="U261" i="15" s="1"/>
  <c r="T260" i="15"/>
  <c r="U260" i="15" s="1"/>
  <c r="T259" i="15"/>
  <c r="U259" i="15" s="1"/>
  <c r="W259" i="15" s="1"/>
  <c r="T258" i="15"/>
  <c r="U258" i="15" s="1"/>
  <c r="V258" i="15" s="1"/>
  <c r="T257" i="15"/>
  <c r="U257" i="15" s="1"/>
  <c r="T256" i="15"/>
  <c r="U256" i="15" s="1"/>
  <c r="T255" i="15"/>
  <c r="T254" i="15"/>
  <c r="U254" i="15" s="1"/>
  <c r="T253" i="15"/>
  <c r="U253" i="15" s="1"/>
  <c r="W253" i="15" s="1"/>
  <c r="T252" i="15"/>
  <c r="U252" i="15" s="1"/>
  <c r="T251" i="15"/>
  <c r="U251" i="15" s="1"/>
  <c r="T250" i="15"/>
  <c r="U250" i="15" s="1"/>
  <c r="T249" i="15"/>
  <c r="U249" i="15" s="1"/>
  <c r="T248" i="15"/>
  <c r="U248" i="15" s="1"/>
  <c r="V248" i="15" s="1"/>
  <c r="T247" i="15"/>
  <c r="U247" i="15" s="1"/>
  <c r="T246" i="15"/>
  <c r="U246" i="15" s="1"/>
  <c r="T245" i="15"/>
  <c r="T244" i="15"/>
  <c r="U244" i="15" s="1"/>
  <c r="T243" i="15"/>
  <c r="U243" i="15" s="1"/>
  <c r="T242" i="15"/>
  <c r="U242" i="15" s="1"/>
  <c r="T241" i="15"/>
  <c r="U241" i="15" s="1"/>
  <c r="W241" i="15" s="1"/>
  <c r="T240" i="15"/>
  <c r="U240" i="15" s="1"/>
  <c r="V240" i="15" s="1"/>
  <c r="T239" i="15"/>
  <c r="U239" i="15" s="1"/>
  <c r="T238" i="15"/>
  <c r="U238" i="15" s="1"/>
  <c r="T237" i="15"/>
  <c r="U237" i="15" s="1"/>
  <c r="T236" i="15"/>
  <c r="U236" i="15" s="1"/>
  <c r="T235" i="15"/>
  <c r="U235" i="15" s="1"/>
  <c r="W235" i="15" s="1"/>
  <c r="T234" i="15"/>
  <c r="U234" i="15" s="1"/>
  <c r="T233" i="15"/>
  <c r="U233" i="15" s="1"/>
  <c r="T232" i="15"/>
  <c r="U232" i="15" s="1"/>
  <c r="T231" i="15"/>
  <c r="U231" i="15" s="1"/>
  <c r="T230" i="15"/>
  <c r="T229" i="15"/>
  <c r="U229" i="15" s="1"/>
  <c r="T228" i="15"/>
  <c r="U228" i="15" s="1"/>
  <c r="T227" i="15"/>
  <c r="U227" i="15" s="1"/>
  <c r="W227" i="15" s="1"/>
  <c r="T226" i="15"/>
  <c r="U226" i="15" s="1"/>
  <c r="T225" i="15"/>
  <c r="U225" i="15" s="1"/>
  <c r="T224" i="15"/>
  <c r="U224" i="15" s="1"/>
  <c r="W224" i="15" s="1"/>
  <c r="T223" i="15"/>
  <c r="U223" i="15" s="1"/>
  <c r="V223" i="15" s="1"/>
  <c r="T222" i="15"/>
  <c r="U222" i="15" s="1"/>
  <c r="T221" i="15"/>
  <c r="U221" i="15" s="1"/>
  <c r="T220" i="15"/>
  <c r="U220" i="15" s="1"/>
  <c r="T219" i="15"/>
  <c r="U219" i="15" s="1"/>
  <c r="V219" i="15" s="1"/>
  <c r="T218" i="15"/>
  <c r="U218" i="15" s="1"/>
  <c r="T217" i="15"/>
  <c r="U217" i="15" s="1"/>
  <c r="W217" i="15" s="1"/>
  <c r="T216" i="15"/>
  <c r="U216" i="15" s="1"/>
  <c r="V216" i="15" s="1"/>
  <c r="T215" i="15"/>
  <c r="U215" i="15" s="1"/>
  <c r="T214" i="15"/>
  <c r="U214" i="15" s="1"/>
  <c r="T213" i="15"/>
  <c r="U213" i="15" s="1"/>
  <c r="T212" i="15"/>
  <c r="U212" i="15" s="1"/>
  <c r="V212" i="15" s="1"/>
  <c r="T211" i="15"/>
  <c r="U211" i="15" s="1"/>
  <c r="T210" i="15"/>
  <c r="U210" i="15" s="1"/>
  <c r="V210" i="15" s="1"/>
  <c r="T209" i="15"/>
  <c r="U209" i="15" s="1"/>
  <c r="V209" i="15" s="1"/>
  <c r="T208" i="15"/>
  <c r="U208" i="15" s="1"/>
  <c r="T207" i="15"/>
  <c r="U207" i="15" s="1"/>
  <c r="T206" i="15"/>
  <c r="U206" i="15" s="1"/>
  <c r="W206" i="15" s="1"/>
  <c r="T205" i="15"/>
  <c r="U205" i="15" s="1"/>
  <c r="T204" i="15"/>
  <c r="U204" i="15" s="1"/>
  <c r="W204" i="15" s="1"/>
  <c r="T203" i="15"/>
  <c r="U203" i="15" s="1"/>
  <c r="T202" i="15"/>
  <c r="U202" i="15" s="1"/>
  <c r="T201" i="15"/>
  <c r="U201" i="15" s="1"/>
  <c r="T200" i="15"/>
  <c r="U200" i="15" s="1"/>
  <c r="W200" i="15" s="1"/>
  <c r="T199" i="15"/>
  <c r="U199" i="15" s="1"/>
  <c r="T198" i="15"/>
  <c r="U198" i="15" s="1"/>
  <c r="W198" i="15" s="1"/>
  <c r="T197" i="15"/>
  <c r="U197" i="15" s="1"/>
  <c r="V197" i="15" s="1"/>
  <c r="T196" i="15"/>
  <c r="U196" i="15" s="1"/>
  <c r="T195" i="15"/>
  <c r="U195" i="15" s="1"/>
  <c r="T194" i="15"/>
  <c r="T193" i="15"/>
  <c r="T192" i="15"/>
  <c r="T191" i="15"/>
  <c r="U191" i="15" s="1"/>
  <c r="V191" i="15" s="1"/>
  <c r="T190" i="15"/>
  <c r="U190" i="15" s="1"/>
  <c r="T189" i="15"/>
  <c r="U189" i="15" s="1"/>
  <c r="T188" i="15"/>
  <c r="U188" i="15" s="1"/>
  <c r="W188" i="15" s="1"/>
  <c r="T187" i="15"/>
  <c r="U187" i="15" s="1"/>
  <c r="T186" i="15"/>
  <c r="U186" i="15" s="1"/>
  <c r="W186" i="15" s="1"/>
  <c r="T185" i="15"/>
  <c r="U185" i="15" s="1"/>
  <c r="T184" i="15"/>
  <c r="U184" i="15" s="1"/>
  <c r="T183" i="15"/>
  <c r="U183" i="15" s="1"/>
  <c r="T182" i="15"/>
  <c r="U182" i="15" s="1"/>
  <c r="W182" i="15" s="1"/>
  <c r="T181" i="15"/>
  <c r="U181" i="15" s="1"/>
  <c r="T180" i="15"/>
  <c r="U180" i="15" s="1"/>
  <c r="W180" i="15" s="1"/>
  <c r="T179" i="15"/>
  <c r="U179" i="15" s="1"/>
  <c r="V179" i="15" s="1"/>
  <c r="T178" i="15"/>
  <c r="U178" i="15" s="1"/>
  <c r="T177" i="15"/>
  <c r="U177" i="15" s="1"/>
  <c r="T176" i="15"/>
  <c r="U176" i="15" s="1"/>
  <c r="W176" i="15" s="1"/>
  <c r="T175" i="15"/>
  <c r="U175" i="15" s="1"/>
  <c r="T174" i="15"/>
  <c r="U174" i="15" s="1"/>
  <c r="W174" i="15" s="1"/>
  <c r="T173" i="15"/>
  <c r="U173" i="15" s="1"/>
  <c r="V173" i="15" s="1"/>
  <c r="T172" i="15"/>
  <c r="U172" i="15" s="1"/>
  <c r="T3" i="15"/>
  <c r="T4" i="15"/>
  <c r="U4" i="15" s="1"/>
  <c r="T5" i="15"/>
  <c r="T6" i="15"/>
  <c r="T7" i="15"/>
  <c r="U7" i="15" s="1"/>
  <c r="T8" i="15"/>
  <c r="T9" i="15"/>
  <c r="T10" i="15"/>
  <c r="U10" i="15" s="1"/>
  <c r="T11" i="15"/>
  <c r="U11" i="15" s="1"/>
  <c r="W11" i="15" s="1"/>
  <c r="T12" i="15"/>
  <c r="U12" i="15" s="1"/>
  <c r="T13" i="15"/>
  <c r="U13" i="15" s="1"/>
  <c r="T14" i="15"/>
  <c r="U14" i="15" s="1"/>
  <c r="T15" i="15"/>
  <c r="U15" i="15" s="1"/>
  <c r="T16" i="15"/>
  <c r="U16" i="15" s="1"/>
  <c r="T17" i="15"/>
  <c r="U17" i="15" s="1"/>
  <c r="T18" i="15"/>
  <c r="U18" i="15" s="1"/>
  <c r="T19" i="15"/>
  <c r="U19" i="15" s="1"/>
  <c r="T20" i="15"/>
  <c r="U20" i="15" s="1"/>
  <c r="T21" i="15"/>
  <c r="U21" i="15" s="1"/>
  <c r="T22" i="15"/>
  <c r="U22" i="15" s="1"/>
  <c r="T23" i="15"/>
  <c r="U23" i="15" s="1"/>
  <c r="T24" i="15"/>
  <c r="U24" i="15" s="1"/>
  <c r="T25" i="15"/>
  <c r="U25" i="15" s="1"/>
  <c r="T26" i="15"/>
  <c r="U26" i="15" s="1"/>
  <c r="T27" i="15"/>
  <c r="U27" i="15" s="1"/>
  <c r="T28" i="15"/>
  <c r="U28" i="15" s="1"/>
  <c r="T29" i="15"/>
  <c r="U29" i="15" s="1"/>
  <c r="T30" i="15"/>
  <c r="U30" i="15" s="1"/>
  <c r="T31" i="15"/>
  <c r="U31" i="15" s="1"/>
  <c r="T32" i="15"/>
  <c r="U32" i="15" s="1"/>
  <c r="T33" i="15"/>
  <c r="U33" i="15" s="1"/>
  <c r="T34" i="15"/>
  <c r="U34" i="15" s="1"/>
  <c r="T35" i="15"/>
  <c r="U35" i="15" s="1"/>
  <c r="W35" i="15" s="1"/>
  <c r="T36" i="15"/>
  <c r="T37" i="15"/>
  <c r="U37" i="15" s="1"/>
  <c r="T38" i="15"/>
  <c r="U38" i="15" s="1"/>
  <c r="T39" i="15"/>
  <c r="U39" i="15" s="1"/>
  <c r="T40" i="15"/>
  <c r="U40" i="15" s="1"/>
  <c r="T41" i="15"/>
  <c r="U41" i="15" s="1"/>
  <c r="T42" i="15"/>
  <c r="U42" i="15" s="1"/>
  <c r="T43" i="15"/>
  <c r="U43" i="15" s="1"/>
  <c r="T44" i="15"/>
  <c r="U44" i="15" s="1"/>
  <c r="T45" i="15"/>
  <c r="U45" i="15" s="1"/>
  <c r="T46" i="15"/>
  <c r="U46" i="15" s="1"/>
  <c r="T47" i="15"/>
  <c r="U47" i="15" s="1"/>
  <c r="W47" i="15" s="1"/>
  <c r="T48" i="15"/>
  <c r="U48" i="15" s="1"/>
  <c r="T49" i="15"/>
  <c r="U49" i="15" s="1"/>
  <c r="T50" i="15"/>
  <c r="U50" i="15" s="1"/>
  <c r="T51" i="15"/>
  <c r="U51" i="15" s="1"/>
  <c r="T52" i="15"/>
  <c r="U52" i="15" s="1"/>
  <c r="T53" i="15"/>
  <c r="U53" i="15" s="1"/>
  <c r="T54" i="15"/>
  <c r="U54" i="15" s="1"/>
  <c r="T55" i="15"/>
  <c r="U55" i="15" s="1"/>
  <c r="T56" i="15"/>
  <c r="U56" i="15" s="1"/>
  <c r="T57" i="15"/>
  <c r="U57" i="15" s="1"/>
  <c r="T58" i="15"/>
  <c r="U58" i="15" s="1"/>
  <c r="T59" i="15"/>
  <c r="U59" i="15" s="1"/>
  <c r="W59" i="15" s="1"/>
  <c r="T60" i="15"/>
  <c r="U60" i="15" s="1"/>
  <c r="T61" i="15"/>
  <c r="U61" i="15" s="1"/>
  <c r="T62" i="15"/>
  <c r="U62" i="15" s="1"/>
  <c r="T63" i="15"/>
  <c r="U63" i="15" s="1"/>
  <c r="T64" i="15"/>
  <c r="U64" i="15" s="1"/>
  <c r="T65" i="15"/>
  <c r="U65" i="15" s="1"/>
  <c r="T66" i="15"/>
  <c r="U66" i="15" s="1"/>
  <c r="T67" i="15"/>
  <c r="U67" i="15" s="1"/>
  <c r="T68" i="15"/>
  <c r="U68" i="15" s="1"/>
  <c r="T69" i="15"/>
  <c r="U69" i="15" s="1"/>
  <c r="T70" i="15"/>
  <c r="U70" i="15" s="1"/>
  <c r="T71" i="15"/>
  <c r="U71" i="15" s="1"/>
  <c r="W71" i="15" s="1"/>
  <c r="T72" i="15"/>
  <c r="U72" i="15" s="1"/>
  <c r="T73" i="15"/>
  <c r="U73" i="15" s="1"/>
  <c r="T74" i="15"/>
  <c r="U74" i="15" s="1"/>
  <c r="T75" i="15"/>
  <c r="T76" i="15"/>
  <c r="U76" i="15" s="1"/>
  <c r="T77" i="15"/>
  <c r="U77" i="15" s="1"/>
  <c r="T78" i="15"/>
  <c r="U78" i="15" s="1"/>
  <c r="T79" i="15"/>
  <c r="U79" i="15" s="1"/>
  <c r="T80" i="15"/>
  <c r="U80" i="15" s="1"/>
  <c r="T81" i="15"/>
  <c r="U81" i="15" s="1"/>
  <c r="T82" i="15"/>
  <c r="U82" i="15" s="1"/>
  <c r="T83" i="15"/>
  <c r="U83" i="15" s="1"/>
  <c r="W83" i="15" s="1"/>
  <c r="T84" i="15"/>
  <c r="U84" i="15" s="1"/>
  <c r="T85" i="15"/>
  <c r="U85" i="15" s="1"/>
  <c r="T86" i="15"/>
  <c r="U86" i="15" s="1"/>
  <c r="T87" i="15"/>
  <c r="U87" i="15" s="1"/>
  <c r="T88" i="15"/>
  <c r="U88" i="15" s="1"/>
  <c r="T89" i="15"/>
  <c r="U89" i="15" s="1"/>
  <c r="T90" i="15"/>
  <c r="U90" i="15" s="1"/>
  <c r="T91" i="15"/>
  <c r="T92" i="15"/>
  <c r="U92" i="15" s="1"/>
  <c r="T93" i="15"/>
  <c r="T94" i="15"/>
  <c r="U94" i="15" s="1"/>
  <c r="T95" i="15"/>
  <c r="U95" i="15" s="1"/>
  <c r="T96" i="15"/>
  <c r="U96" i="15" s="1"/>
  <c r="T97" i="15"/>
  <c r="U97" i="15" s="1"/>
  <c r="T98" i="15"/>
  <c r="U98" i="15" s="1"/>
  <c r="T99" i="15"/>
  <c r="U99" i="15" s="1"/>
  <c r="T100" i="15"/>
  <c r="U100" i="15" s="1"/>
  <c r="T101" i="15"/>
  <c r="U101" i="15" s="1"/>
  <c r="T102" i="15"/>
  <c r="U102" i="15" s="1"/>
  <c r="T103" i="15"/>
  <c r="U103" i="15" s="1"/>
  <c r="T104" i="15"/>
  <c r="U104" i="15" s="1"/>
  <c r="T105" i="15"/>
  <c r="U105" i="15" s="1"/>
  <c r="T106" i="15"/>
  <c r="U106" i="15" s="1"/>
  <c r="T107" i="15"/>
  <c r="U107" i="15" s="1"/>
  <c r="W107" i="15" s="1"/>
  <c r="T108" i="15"/>
  <c r="U108" i="15" s="1"/>
  <c r="T109" i="15"/>
  <c r="U109" i="15" s="1"/>
  <c r="T110" i="15"/>
  <c r="U110" i="15" s="1"/>
  <c r="T111" i="15"/>
  <c r="U111" i="15" s="1"/>
  <c r="T112" i="15"/>
  <c r="U112" i="15" s="1"/>
  <c r="T113" i="15"/>
  <c r="U113" i="15" s="1"/>
  <c r="T114" i="15"/>
  <c r="U114" i="15" s="1"/>
  <c r="T115" i="15"/>
  <c r="U115" i="15" s="1"/>
  <c r="T116" i="15"/>
  <c r="U116" i="15" s="1"/>
  <c r="T117" i="15"/>
  <c r="U117" i="15" s="1"/>
  <c r="T118" i="15"/>
  <c r="U118" i="15" s="1"/>
  <c r="T119" i="15"/>
  <c r="U119" i="15" s="1"/>
  <c r="W119" i="15" s="1"/>
  <c r="T120" i="15"/>
  <c r="U120" i="15" s="1"/>
  <c r="T121" i="15"/>
  <c r="U121" i="15" s="1"/>
  <c r="T122" i="15"/>
  <c r="U122" i="15" s="1"/>
  <c r="T123" i="15"/>
  <c r="U123" i="15" s="1"/>
  <c r="T124" i="15"/>
  <c r="U124" i="15" s="1"/>
  <c r="T125" i="15"/>
  <c r="U125" i="15" s="1"/>
  <c r="T126" i="15"/>
  <c r="U126" i="15" s="1"/>
  <c r="T127" i="15"/>
  <c r="U127" i="15" s="1"/>
  <c r="T128" i="15"/>
  <c r="U128" i="15" s="1"/>
  <c r="T129" i="15"/>
  <c r="U129" i="15" s="1"/>
  <c r="T130" i="15"/>
  <c r="U130" i="15" s="1"/>
  <c r="T131" i="15"/>
  <c r="U131" i="15" s="1"/>
  <c r="W131" i="15" s="1"/>
  <c r="T132" i="15"/>
  <c r="U132" i="15" s="1"/>
  <c r="T133" i="15"/>
  <c r="U133" i="15" s="1"/>
  <c r="T134" i="15"/>
  <c r="U134" i="15" s="1"/>
  <c r="T135" i="15"/>
  <c r="U135" i="15" s="1"/>
  <c r="T136" i="15"/>
  <c r="U136" i="15" s="1"/>
  <c r="T137" i="15"/>
  <c r="T138" i="15"/>
  <c r="U138" i="15" s="1"/>
  <c r="T139" i="15"/>
  <c r="T140" i="15"/>
  <c r="T141" i="15"/>
  <c r="U141" i="15" s="1"/>
  <c r="T142" i="15"/>
  <c r="U142" i="15" s="1"/>
  <c r="T143" i="15"/>
  <c r="U143" i="15" s="1"/>
  <c r="W143" i="15" s="1"/>
  <c r="T144" i="15"/>
  <c r="U144" i="15" s="1"/>
  <c r="T145" i="15"/>
  <c r="U145" i="15" s="1"/>
  <c r="T146" i="15"/>
  <c r="U146" i="15" s="1"/>
  <c r="T147" i="15"/>
  <c r="U147" i="15" s="1"/>
  <c r="T148" i="15"/>
  <c r="U148" i="15" s="1"/>
  <c r="T149" i="15"/>
  <c r="U149" i="15" s="1"/>
  <c r="T150" i="15"/>
  <c r="T151" i="15"/>
  <c r="U151" i="15" s="1"/>
  <c r="T152" i="15"/>
  <c r="U152" i="15" s="1"/>
  <c r="T153" i="15"/>
  <c r="U153" i="15" s="1"/>
  <c r="T154" i="15"/>
  <c r="U154" i="15" s="1"/>
  <c r="T155" i="15"/>
  <c r="U155" i="15" s="1"/>
  <c r="W155" i="15" s="1"/>
  <c r="T156" i="15"/>
  <c r="U156" i="15" s="1"/>
  <c r="T157" i="15"/>
  <c r="U157" i="15" s="1"/>
  <c r="T158" i="15"/>
  <c r="U158" i="15" s="1"/>
  <c r="T159" i="15"/>
  <c r="U159" i="15" s="1"/>
  <c r="T160" i="15"/>
  <c r="U160" i="15" s="1"/>
  <c r="T161" i="15"/>
  <c r="U161" i="15" s="1"/>
  <c r="T162" i="15"/>
  <c r="U162" i="15" s="1"/>
  <c r="T163" i="15"/>
  <c r="U163" i="15" s="1"/>
  <c r="T164" i="15"/>
  <c r="U164" i="15" s="1"/>
  <c r="T165" i="15"/>
  <c r="U165" i="15" s="1"/>
  <c r="T166" i="15"/>
  <c r="U166" i="15" s="1"/>
  <c r="T167" i="15"/>
  <c r="U167" i="15" s="1"/>
  <c r="T168" i="15"/>
  <c r="U168" i="15" s="1"/>
  <c r="T169" i="15"/>
  <c r="U169" i="15" s="1"/>
  <c r="T170" i="15"/>
  <c r="U170" i="15" s="1"/>
  <c r="T2" i="15"/>
  <c r="F4" i="41" l="1"/>
  <c r="F5" i="41" s="1"/>
  <c r="AB234" i="11"/>
  <c r="G21" i="18"/>
  <c r="E13" i="40"/>
  <c r="E4" i="41"/>
  <c r="E5" i="41" s="1"/>
  <c r="AA234" i="11"/>
  <c r="F21" i="18"/>
  <c r="C47" i="18"/>
  <c r="C48" i="18"/>
  <c r="B5" i="41"/>
  <c r="AL10" i="43"/>
  <c r="BT10" i="43" s="1"/>
  <c r="C31" i="44"/>
  <c r="H4" i="49"/>
  <c r="I4" i="49"/>
  <c r="U4" i="49"/>
  <c r="D4" i="49"/>
  <c r="E4" i="49"/>
  <c r="J4" i="49"/>
  <c r="K4" i="49"/>
  <c r="AC4" i="49"/>
  <c r="L4" i="49"/>
  <c r="AB4" i="49"/>
  <c r="T4" i="49"/>
  <c r="M4" i="49"/>
  <c r="P4" i="49"/>
  <c r="Q4" i="49"/>
  <c r="N4" i="49"/>
  <c r="C4" i="49"/>
  <c r="O4" i="49"/>
  <c r="F4" i="49"/>
  <c r="R4" i="49"/>
  <c r="B4" i="49"/>
  <c r="G4" i="49"/>
  <c r="S4" i="49"/>
  <c r="AH249" i="15"/>
  <c r="AH237" i="15"/>
  <c r="AH223" i="15"/>
  <c r="AH206" i="15"/>
  <c r="AH215" i="15"/>
  <c r="AH199" i="15"/>
  <c r="AH217" i="15"/>
  <c r="AH254" i="15"/>
  <c r="AH240" i="15"/>
  <c r="AH236" i="15"/>
  <c r="AH253" i="15"/>
  <c r="AH198" i="15"/>
  <c r="AH241" i="15"/>
  <c r="AH212" i="15"/>
  <c r="AH214" i="15"/>
  <c r="AH203" i="15"/>
  <c r="AH204" i="15"/>
  <c r="AH251" i="15"/>
  <c r="AH220" i="15"/>
  <c r="AH228" i="15"/>
  <c r="AH216" i="15"/>
  <c r="AH221" i="15"/>
  <c r="AH210" i="15"/>
  <c r="AH248" i="15"/>
  <c r="AH243" i="15"/>
  <c r="AH231" i="15"/>
  <c r="AH222" i="15"/>
  <c r="AH232" i="15"/>
  <c r="AH252" i="15"/>
  <c r="AH250" i="15"/>
  <c r="AH202" i="15"/>
  <c r="AH235" i="15"/>
  <c r="AH201" i="15"/>
  <c r="AH233" i="15"/>
  <c r="AH242" i="15"/>
  <c r="AH208" i="15"/>
  <c r="AH234" i="15"/>
  <c r="AH238" i="15"/>
  <c r="AH200" i="15"/>
  <c r="AH244" i="15"/>
  <c r="AH230" i="15"/>
  <c r="AH207" i="15"/>
  <c r="AH219" i="15"/>
  <c r="AH211" i="15"/>
  <c r="AH205" i="15"/>
  <c r="AH224" i="15"/>
  <c r="AH209" i="15"/>
  <c r="AH239" i="15"/>
  <c r="AH213" i="15"/>
  <c r="AH218" i="15"/>
  <c r="F3" i="40"/>
  <c r="F8" i="40" s="1"/>
  <c r="E9" i="40"/>
  <c r="AI1" i="15"/>
  <c r="U255" i="15"/>
  <c r="AI90" i="15" s="1"/>
  <c r="U270" i="15"/>
  <c r="V270" i="15" s="1"/>
  <c r="AI86" i="15"/>
  <c r="U139" i="15"/>
  <c r="AH87" i="15" s="1"/>
  <c r="U150" i="15"/>
  <c r="AC6" i="20"/>
  <c r="AC3" i="20"/>
  <c r="H6" i="40" s="1"/>
  <c r="AC4" i="20"/>
  <c r="H5" i="40" s="1"/>
  <c r="AC7" i="20"/>
  <c r="AC5" i="20"/>
  <c r="AB2" i="20"/>
  <c r="AB8" i="20" s="1"/>
  <c r="AB9" i="20" s="1"/>
  <c r="AD1" i="20"/>
  <c r="AI24" i="15"/>
  <c r="AI20" i="15"/>
  <c r="AH20" i="15"/>
  <c r="AG20" i="15"/>
  <c r="U6" i="15"/>
  <c r="U264" i="15"/>
  <c r="U192" i="15"/>
  <c r="U360" i="15"/>
  <c r="U137" i="15"/>
  <c r="U5" i="15"/>
  <c r="U193" i="15"/>
  <c r="U2" i="15"/>
  <c r="U75" i="15"/>
  <c r="V75" i="15" s="1"/>
  <c r="U3" i="15"/>
  <c r="U278" i="15"/>
  <c r="U245" i="15"/>
  <c r="U194" i="15"/>
  <c r="U36" i="15"/>
  <c r="U294" i="15"/>
  <c r="U230" i="15"/>
  <c r="U93" i="15"/>
  <c r="U9" i="15"/>
  <c r="U309" i="15"/>
  <c r="U140" i="15"/>
  <c r="U8" i="15"/>
  <c r="V8" i="15" s="1"/>
  <c r="U322" i="15"/>
  <c r="W322" i="15" s="1"/>
  <c r="U91" i="15"/>
  <c r="V271" i="15"/>
  <c r="V289" i="15"/>
  <c r="V395" i="15"/>
  <c r="V404" i="15"/>
  <c r="W451" i="15"/>
  <c r="X451" i="15" s="1"/>
  <c r="W23" i="15"/>
  <c r="V23" i="15"/>
  <c r="W95" i="15"/>
  <c r="V95" i="15"/>
  <c r="W167" i="15"/>
  <c r="V167" i="15"/>
  <c r="V413" i="15"/>
  <c r="V307" i="15"/>
  <c r="V422" i="15"/>
  <c r="V325" i="15"/>
  <c r="V431" i="15"/>
  <c r="V47" i="15"/>
  <c r="W348" i="15"/>
  <c r="V432" i="15"/>
  <c r="V71" i="15"/>
  <c r="V349" i="15"/>
  <c r="W435" i="15"/>
  <c r="V358" i="15"/>
  <c r="W446" i="15"/>
  <c r="V119" i="15"/>
  <c r="V367" i="15"/>
  <c r="V143" i="15"/>
  <c r="V386" i="15"/>
  <c r="V459" i="15"/>
  <c r="V389" i="15"/>
  <c r="V217" i="15"/>
  <c r="V465" i="15"/>
  <c r="V253" i="15"/>
  <c r="W403" i="15"/>
  <c r="W454" i="15"/>
  <c r="V454" i="15"/>
  <c r="V154" i="15"/>
  <c r="W154" i="15"/>
  <c r="V58" i="15"/>
  <c r="W58" i="15"/>
  <c r="W178" i="15"/>
  <c r="V178" i="15"/>
  <c r="W286" i="15"/>
  <c r="V286" i="15"/>
  <c r="W165" i="15"/>
  <c r="V165" i="15"/>
  <c r="W153" i="15"/>
  <c r="V153" i="15"/>
  <c r="W141" i="15"/>
  <c r="V141" i="15"/>
  <c r="W129" i="15"/>
  <c r="V129" i="15"/>
  <c r="W117" i="15"/>
  <c r="V117" i="15"/>
  <c r="W105" i="15"/>
  <c r="V105" i="15"/>
  <c r="W81" i="15"/>
  <c r="V81" i="15"/>
  <c r="W69" i="15"/>
  <c r="V69" i="15"/>
  <c r="W57" i="15"/>
  <c r="V57" i="15"/>
  <c r="W45" i="15"/>
  <c r="V45" i="15"/>
  <c r="W33" i="15"/>
  <c r="V33" i="15"/>
  <c r="W21" i="15"/>
  <c r="V21" i="15"/>
  <c r="W190" i="15"/>
  <c r="V190" i="15"/>
  <c r="W244" i="15"/>
  <c r="V244" i="15"/>
  <c r="W298" i="15"/>
  <c r="V298" i="15"/>
  <c r="W382" i="15"/>
  <c r="V382" i="15"/>
  <c r="W424" i="15"/>
  <c r="V424" i="15"/>
  <c r="W274" i="15"/>
  <c r="V274" i="15"/>
  <c r="V106" i="15"/>
  <c r="W106" i="15"/>
  <c r="V34" i="15"/>
  <c r="W34" i="15"/>
  <c r="W232" i="15"/>
  <c r="V232" i="15"/>
  <c r="W163" i="15"/>
  <c r="V163" i="15"/>
  <c r="W103" i="15"/>
  <c r="V103" i="15"/>
  <c r="W79" i="15"/>
  <c r="V79" i="15"/>
  <c r="W55" i="15"/>
  <c r="V55" i="15"/>
  <c r="W31" i="15"/>
  <c r="V31" i="15"/>
  <c r="W19" i="15"/>
  <c r="V19" i="15"/>
  <c r="W7" i="15"/>
  <c r="V7" i="15"/>
  <c r="W202" i="15"/>
  <c r="V202" i="15"/>
  <c r="W256" i="15"/>
  <c r="V256" i="15"/>
  <c r="W310" i="15"/>
  <c r="V310" i="15"/>
  <c r="W352" i="15"/>
  <c r="V352" i="15"/>
  <c r="W157" i="15"/>
  <c r="V157" i="15"/>
  <c r="V142" i="15"/>
  <c r="W142" i="15"/>
  <c r="V46" i="15"/>
  <c r="W46" i="15"/>
  <c r="W221" i="15"/>
  <c r="V221" i="15"/>
  <c r="W329" i="15"/>
  <c r="V329" i="15"/>
  <c r="W436" i="15"/>
  <c r="V436" i="15"/>
  <c r="W151" i="15"/>
  <c r="V151" i="15"/>
  <c r="W127" i="15"/>
  <c r="V127" i="15"/>
  <c r="W115" i="15"/>
  <c r="V115" i="15"/>
  <c r="W67" i="15"/>
  <c r="V67" i="15"/>
  <c r="W43" i="15"/>
  <c r="V43" i="15"/>
  <c r="V203" i="15"/>
  <c r="W203" i="15"/>
  <c r="W214" i="15"/>
  <c r="V214" i="15"/>
  <c r="W257" i="15"/>
  <c r="V257" i="15"/>
  <c r="W268" i="15"/>
  <c r="V268" i="15"/>
  <c r="W311" i="15"/>
  <c r="V311" i="15"/>
  <c r="W353" i="15"/>
  <c r="V353" i="15"/>
  <c r="V82" i="15"/>
  <c r="W82" i="15"/>
  <c r="W275" i="15"/>
  <c r="V275" i="15"/>
  <c r="W161" i="15"/>
  <c r="V161" i="15"/>
  <c r="W149" i="15"/>
  <c r="V149" i="15"/>
  <c r="W125" i="15"/>
  <c r="V125" i="15"/>
  <c r="W113" i="15"/>
  <c r="V113" i="15"/>
  <c r="W101" i="15"/>
  <c r="V101" i="15"/>
  <c r="W89" i="15"/>
  <c r="V89" i="15"/>
  <c r="W77" i="15"/>
  <c r="V77" i="15"/>
  <c r="W65" i="15"/>
  <c r="V65" i="15"/>
  <c r="W53" i="15"/>
  <c r="V53" i="15"/>
  <c r="W41" i="15"/>
  <c r="V41" i="15"/>
  <c r="W29" i="15"/>
  <c r="V29" i="15"/>
  <c r="W17" i="15"/>
  <c r="V17" i="15"/>
  <c r="W172" i="15"/>
  <c r="V172" i="15"/>
  <c r="W226" i="15"/>
  <c r="V226" i="15"/>
  <c r="W280" i="15"/>
  <c r="V280" i="15"/>
  <c r="W334" i="15"/>
  <c r="V334" i="15"/>
  <c r="W406" i="15"/>
  <c r="V406" i="15"/>
  <c r="W220" i="15"/>
  <c r="V220" i="15"/>
  <c r="V166" i="15"/>
  <c r="W166" i="15"/>
  <c r="V118" i="15"/>
  <c r="W118" i="15"/>
  <c r="V10" i="15"/>
  <c r="W10" i="15"/>
  <c r="V148" i="15"/>
  <c r="W148" i="15"/>
  <c r="V124" i="15"/>
  <c r="W124" i="15"/>
  <c r="V112" i="15"/>
  <c r="W112" i="15"/>
  <c r="V88" i="15"/>
  <c r="W88" i="15"/>
  <c r="V64" i="15"/>
  <c r="W64" i="15"/>
  <c r="V40" i="15"/>
  <c r="W40" i="15"/>
  <c r="V4" i="15"/>
  <c r="W4" i="15"/>
  <c r="W365" i="15"/>
  <c r="V365" i="15"/>
  <c r="W418" i="15"/>
  <c r="V418" i="15"/>
  <c r="W460" i="15"/>
  <c r="V460" i="15"/>
  <c r="W169" i="15"/>
  <c r="V169" i="15"/>
  <c r="V130" i="15"/>
  <c r="W130" i="15"/>
  <c r="V94" i="15"/>
  <c r="W94" i="15"/>
  <c r="V22" i="15"/>
  <c r="W22" i="15"/>
  <c r="V160" i="15"/>
  <c r="W160" i="15"/>
  <c r="V136" i="15"/>
  <c r="W136" i="15"/>
  <c r="V100" i="15"/>
  <c r="W100" i="15"/>
  <c r="V76" i="15"/>
  <c r="W76" i="15"/>
  <c r="V52" i="15"/>
  <c r="W52" i="15"/>
  <c r="V28" i="15"/>
  <c r="W28" i="15"/>
  <c r="V16" i="15"/>
  <c r="W16" i="15"/>
  <c r="W184" i="15"/>
  <c r="V184" i="15"/>
  <c r="W238" i="15"/>
  <c r="V238" i="15"/>
  <c r="W292" i="15"/>
  <c r="V292" i="15"/>
  <c r="W328" i="15"/>
  <c r="V328" i="15"/>
  <c r="V70" i="15"/>
  <c r="W70" i="15"/>
  <c r="W170" i="15"/>
  <c r="V170" i="15"/>
  <c r="W158" i="15"/>
  <c r="V158" i="15"/>
  <c r="W146" i="15"/>
  <c r="V146" i="15"/>
  <c r="W134" i="15"/>
  <c r="V134" i="15"/>
  <c r="W122" i="15"/>
  <c r="V122" i="15"/>
  <c r="W110" i="15"/>
  <c r="V110" i="15"/>
  <c r="W98" i="15"/>
  <c r="V98" i="15"/>
  <c r="W86" i="15"/>
  <c r="V86" i="15"/>
  <c r="W74" i="15"/>
  <c r="V74" i="15"/>
  <c r="W62" i="15"/>
  <c r="V62" i="15"/>
  <c r="W50" i="15"/>
  <c r="V50" i="15"/>
  <c r="W38" i="15"/>
  <c r="V38" i="15"/>
  <c r="W26" i="15"/>
  <c r="V26" i="15"/>
  <c r="W14" i="15"/>
  <c r="V14" i="15"/>
  <c r="V185" i="15"/>
  <c r="W185" i="15"/>
  <c r="W196" i="15"/>
  <c r="V196" i="15"/>
  <c r="W239" i="15"/>
  <c r="V239" i="15"/>
  <c r="W250" i="15"/>
  <c r="V250" i="15"/>
  <c r="W293" i="15"/>
  <c r="V293" i="15"/>
  <c r="W304" i="15"/>
  <c r="V304" i="15"/>
  <c r="W388" i="15"/>
  <c r="V388" i="15"/>
  <c r="W145" i="15"/>
  <c r="V145" i="15"/>
  <c r="W133" i="15"/>
  <c r="V133" i="15"/>
  <c r="W121" i="15"/>
  <c r="V121" i="15"/>
  <c r="W109" i="15"/>
  <c r="V109" i="15"/>
  <c r="W97" i="15"/>
  <c r="V97" i="15"/>
  <c r="W85" i="15"/>
  <c r="V85" i="15"/>
  <c r="W73" i="15"/>
  <c r="V73" i="15"/>
  <c r="W61" i="15"/>
  <c r="V61" i="15"/>
  <c r="W49" i="15"/>
  <c r="V49" i="15"/>
  <c r="W37" i="15"/>
  <c r="V37" i="15"/>
  <c r="W25" i="15"/>
  <c r="V25" i="15"/>
  <c r="W13" i="15"/>
  <c r="V13" i="15"/>
  <c r="W208" i="15"/>
  <c r="V208" i="15"/>
  <c r="W262" i="15"/>
  <c r="V262" i="15"/>
  <c r="W316" i="15"/>
  <c r="V316" i="15"/>
  <c r="W168" i="15"/>
  <c r="V168" i="15"/>
  <c r="W156" i="15"/>
  <c r="V156" i="15"/>
  <c r="W144" i="15"/>
  <c r="V144" i="15"/>
  <c r="W132" i="15"/>
  <c r="V132" i="15"/>
  <c r="W120" i="15"/>
  <c r="V120" i="15"/>
  <c r="W108" i="15"/>
  <c r="V108" i="15"/>
  <c r="W96" i="15"/>
  <c r="V96" i="15"/>
  <c r="W84" i="15"/>
  <c r="V84" i="15"/>
  <c r="W72" i="15"/>
  <c r="V72" i="15"/>
  <c r="W60" i="15"/>
  <c r="V60" i="15"/>
  <c r="W48" i="15"/>
  <c r="V48" i="15"/>
  <c r="W24" i="15"/>
  <c r="V24" i="15"/>
  <c r="W12" i="15"/>
  <c r="V12" i="15"/>
  <c r="W116" i="15"/>
  <c r="V116" i="15"/>
  <c r="W104" i="15"/>
  <c r="V104" i="15"/>
  <c r="W92" i="15"/>
  <c r="V92" i="15"/>
  <c r="W80" i="15"/>
  <c r="V80" i="15"/>
  <c r="W68" i="15"/>
  <c r="V68" i="15"/>
  <c r="W56" i="15"/>
  <c r="V56" i="15"/>
  <c r="W44" i="15"/>
  <c r="V44" i="15"/>
  <c r="W32" i="15"/>
  <c r="V32" i="15"/>
  <c r="W20" i="15"/>
  <c r="V20" i="15"/>
  <c r="W347" i="15"/>
  <c r="V347" i="15"/>
  <c r="W357" i="15"/>
  <c r="V357" i="15"/>
  <c r="W396" i="15"/>
  <c r="V396" i="15"/>
  <c r="V188" i="15"/>
  <c r="W212" i="15"/>
  <c r="V425" i="15"/>
  <c r="W177" i="15"/>
  <c r="V177" i="15"/>
  <c r="W195" i="15"/>
  <c r="V195" i="15"/>
  <c r="W213" i="15"/>
  <c r="V213" i="15"/>
  <c r="W231" i="15"/>
  <c r="V231" i="15"/>
  <c r="W249" i="15"/>
  <c r="V249" i="15"/>
  <c r="W267" i="15"/>
  <c r="V267" i="15"/>
  <c r="W285" i="15"/>
  <c r="V285" i="15"/>
  <c r="W303" i="15"/>
  <c r="V303" i="15"/>
  <c r="W321" i="15"/>
  <c r="V321" i="15"/>
  <c r="W339" i="15"/>
  <c r="V339" i="15"/>
  <c r="W377" i="15"/>
  <c r="V377" i="15"/>
  <c r="W387" i="15"/>
  <c r="V387" i="15"/>
  <c r="V397" i="15"/>
  <c r="W397" i="15"/>
  <c r="W417" i="15"/>
  <c r="V417" i="15"/>
  <c r="W456" i="15"/>
  <c r="V456" i="15"/>
  <c r="W191" i="15"/>
  <c r="W216" i="15"/>
  <c r="W248" i="15"/>
  <c r="W284" i="15"/>
  <c r="X284" i="15" s="1"/>
  <c r="W320" i="15"/>
  <c r="W356" i="15"/>
  <c r="W393" i="15"/>
  <c r="X393" i="15" s="1"/>
  <c r="W90" i="15"/>
  <c r="V90" i="15"/>
  <c r="V378" i="15"/>
  <c r="W378" i="15"/>
  <c r="W187" i="15"/>
  <c r="V187" i="15"/>
  <c r="W205" i="15"/>
  <c r="V205" i="15"/>
  <c r="W359" i="15"/>
  <c r="V359" i="15"/>
  <c r="W369" i="15"/>
  <c r="V369" i="15"/>
  <c r="W399" i="15"/>
  <c r="V399" i="15"/>
  <c r="W428" i="15"/>
  <c r="V428" i="15"/>
  <c r="W438" i="15"/>
  <c r="V438" i="15"/>
  <c r="W447" i="15"/>
  <c r="V447" i="15"/>
  <c r="W478" i="15"/>
  <c r="V478" i="15"/>
  <c r="W219" i="15"/>
  <c r="V361" i="15"/>
  <c r="V398" i="15"/>
  <c r="W164" i="15"/>
  <c r="V164" i="15"/>
  <c r="W102" i="15"/>
  <c r="V102" i="15"/>
  <c r="W466" i="15"/>
  <c r="V466" i="15"/>
  <c r="W242" i="15"/>
  <c r="V242" i="15"/>
  <c r="W260" i="15"/>
  <c r="V260" i="15"/>
  <c r="W296" i="15"/>
  <c r="V296" i="15"/>
  <c r="W314" i="15"/>
  <c r="V314" i="15"/>
  <c r="W332" i="15"/>
  <c r="V332" i="15"/>
  <c r="W341" i="15"/>
  <c r="V341" i="15"/>
  <c r="W351" i="15"/>
  <c r="V351" i="15"/>
  <c r="W380" i="15"/>
  <c r="V380" i="15"/>
  <c r="V409" i="15"/>
  <c r="W409" i="15"/>
  <c r="V439" i="15"/>
  <c r="W439" i="15"/>
  <c r="W448" i="15"/>
  <c r="V448" i="15"/>
  <c r="W173" i="15"/>
  <c r="W197" i="15"/>
  <c r="W223" i="15"/>
  <c r="W258" i="15"/>
  <c r="W330" i="15"/>
  <c r="X330" i="15" s="1"/>
  <c r="W366" i="15"/>
  <c r="W445" i="15"/>
  <c r="W243" i="15"/>
  <c r="V243" i="15"/>
  <c r="W269" i="15"/>
  <c r="V269" i="15"/>
  <c r="W297" i="15"/>
  <c r="V297" i="15"/>
  <c r="W305" i="15"/>
  <c r="V305" i="15"/>
  <c r="V342" i="15"/>
  <c r="W342" i="15"/>
  <c r="W400" i="15"/>
  <c r="V400" i="15"/>
  <c r="W410" i="15"/>
  <c r="V410" i="15"/>
  <c r="W420" i="15"/>
  <c r="V420" i="15"/>
  <c r="W429" i="15"/>
  <c r="V429" i="15"/>
  <c r="V469" i="15"/>
  <c r="W469" i="15"/>
  <c r="V174" i="15"/>
  <c r="V198" i="15"/>
  <c r="V224" i="15"/>
  <c r="V259" i="15"/>
  <c r="V295" i="15"/>
  <c r="V331" i="15"/>
  <c r="W138" i="15"/>
  <c r="V138" i="15"/>
  <c r="W66" i="15"/>
  <c r="V66" i="15"/>
  <c r="V427" i="15"/>
  <c r="W427" i="15"/>
  <c r="W135" i="15"/>
  <c r="V135" i="15"/>
  <c r="W111" i="15"/>
  <c r="V111" i="15"/>
  <c r="W39" i="15"/>
  <c r="V39" i="15"/>
  <c r="W207" i="15"/>
  <c r="V207" i="15"/>
  <c r="W233" i="15"/>
  <c r="V233" i="15"/>
  <c r="W261" i="15"/>
  <c r="V261" i="15"/>
  <c r="W287" i="15"/>
  <c r="V287" i="15"/>
  <c r="W323" i="15"/>
  <c r="V323" i="15"/>
  <c r="V252" i="15"/>
  <c r="W252" i="15"/>
  <c r="W270" i="15"/>
  <c r="V306" i="15"/>
  <c r="W306" i="15"/>
  <c r="V324" i="15"/>
  <c r="W324" i="15"/>
  <c r="W362" i="15"/>
  <c r="V362" i="15"/>
  <c r="W371" i="15"/>
  <c r="V371" i="15"/>
  <c r="V391" i="15"/>
  <c r="W391" i="15"/>
  <c r="W430" i="15"/>
  <c r="V430" i="15"/>
  <c r="V470" i="15"/>
  <c r="W470" i="15"/>
  <c r="V176" i="15"/>
  <c r="V200" i="15"/>
  <c r="V227" i="15"/>
  <c r="V370" i="15"/>
  <c r="V407" i="15"/>
  <c r="W114" i="15"/>
  <c r="V114" i="15"/>
  <c r="W30" i="15"/>
  <c r="V30" i="15"/>
  <c r="V222" i="15"/>
  <c r="W222" i="15"/>
  <c r="W159" i="15"/>
  <c r="V159" i="15"/>
  <c r="W123" i="15"/>
  <c r="V123" i="15"/>
  <c r="W99" i="15"/>
  <c r="V99" i="15"/>
  <c r="W63" i="15"/>
  <c r="V63" i="15"/>
  <c r="W27" i="15"/>
  <c r="V27" i="15"/>
  <c r="W215" i="15"/>
  <c r="V215" i="15"/>
  <c r="W251" i="15"/>
  <c r="V251" i="15"/>
  <c r="W315" i="15"/>
  <c r="V315" i="15"/>
  <c r="V288" i="15"/>
  <c r="W288" i="15"/>
  <c r="W181" i="15"/>
  <c r="V181" i="15"/>
  <c r="W199" i="15"/>
  <c r="V199" i="15"/>
  <c r="W344" i="15"/>
  <c r="V344" i="15"/>
  <c r="W363" i="15"/>
  <c r="V363" i="15"/>
  <c r="V372" i="15"/>
  <c r="W372" i="15"/>
  <c r="W392" i="15"/>
  <c r="V392" i="15"/>
  <c r="W402" i="15"/>
  <c r="V402" i="15"/>
  <c r="W471" i="15"/>
  <c r="V471" i="15"/>
  <c r="W179" i="15"/>
  <c r="W266" i="15"/>
  <c r="W302" i="15"/>
  <c r="W338" i="15"/>
  <c r="W374" i="15"/>
  <c r="W411" i="15"/>
  <c r="W42" i="15"/>
  <c r="V42" i="15"/>
  <c r="W147" i="15"/>
  <c r="V147" i="15"/>
  <c r="W87" i="15"/>
  <c r="V87" i="15"/>
  <c r="W51" i="15"/>
  <c r="V51" i="15"/>
  <c r="W15" i="15"/>
  <c r="V15" i="15"/>
  <c r="W189" i="15"/>
  <c r="V189" i="15"/>
  <c r="W225" i="15"/>
  <c r="V225" i="15"/>
  <c r="W279" i="15"/>
  <c r="V279" i="15"/>
  <c r="W333" i="15"/>
  <c r="V333" i="15"/>
  <c r="V234" i="15"/>
  <c r="W234" i="15"/>
  <c r="W218" i="15"/>
  <c r="V218" i="15"/>
  <c r="W236" i="15"/>
  <c r="V236" i="15"/>
  <c r="W254" i="15"/>
  <c r="V254" i="15"/>
  <c r="W272" i="15"/>
  <c r="V272" i="15"/>
  <c r="W290" i="15"/>
  <c r="V290" i="15"/>
  <c r="W308" i="15"/>
  <c r="V308" i="15"/>
  <c r="W326" i="15"/>
  <c r="V326" i="15"/>
  <c r="W345" i="15"/>
  <c r="V345" i="15"/>
  <c r="W373" i="15"/>
  <c r="V373" i="15"/>
  <c r="W412" i="15"/>
  <c r="V412" i="15"/>
  <c r="V452" i="15"/>
  <c r="W452" i="15"/>
  <c r="W461" i="15"/>
  <c r="V461" i="15"/>
  <c r="W472" i="15"/>
  <c r="V472" i="15"/>
  <c r="V11" i="15"/>
  <c r="V35" i="15"/>
  <c r="V59" i="15"/>
  <c r="V83" i="15"/>
  <c r="V107" i="15"/>
  <c r="V131" i="15"/>
  <c r="V155" i="15"/>
  <c r="V180" i="15"/>
  <c r="V204" i="15"/>
  <c r="V340" i="15"/>
  <c r="V376" i="15"/>
  <c r="W152" i="15"/>
  <c r="V152" i="15"/>
  <c r="W126" i="15"/>
  <c r="V126" i="15"/>
  <c r="W78" i="15"/>
  <c r="V78" i="15"/>
  <c r="W18" i="15"/>
  <c r="V18" i="15"/>
  <c r="W183" i="15"/>
  <c r="V183" i="15"/>
  <c r="W201" i="15"/>
  <c r="V201" i="15"/>
  <c r="W237" i="15"/>
  <c r="V237" i="15"/>
  <c r="W263" i="15"/>
  <c r="V263" i="15"/>
  <c r="W273" i="15"/>
  <c r="V273" i="15"/>
  <c r="W281" i="15"/>
  <c r="V281" i="15"/>
  <c r="W291" i="15"/>
  <c r="V291" i="15"/>
  <c r="W299" i="15"/>
  <c r="V299" i="15"/>
  <c r="W317" i="15"/>
  <c r="V317" i="15"/>
  <c r="W327" i="15"/>
  <c r="V327" i="15"/>
  <c r="W335" i="15"/>
  <c r="V335" i="15"/>
  <c r="V354" i="15"/>
  <c r="W354" i="15"/>
  <c r="W364" i="15"/>
  <c r="V364" i="15"/>
  <c r="W383" i="15"/>
  <c r="V383" i="15"/>
  <c r="V433" i="15"/>
  <c r="W433" i="15"/>
  <c r="W442" i="15"/>
  <c r="V442" i="15"/>
  <c r="W453" i="15"/>
  <c r="V453" i="15"/>
  <c r="V182" i="15"/>
  <c r="V206" i="15"/>
  <c r="V235" i="15"/>
  <c r="V343" i="15"/>
  <c r="V379" i="15"/>
  <c r="V416" i="15"/>
  <c r="V228" i="15"/>
  <c r="W228" i="15"/>
  <c r="V282" i="15"/>
  <c r="W282" i="15"/>
  <c r="V300" i="15"/>
  <c r="W300" i="15"/>
  <c r="V318" i="15"/>
  <c r="W318" i="15"/>
  <c r="V336" i="15"/>
  <c r="W336" i="15"/>
  <c r="W346" i="15"/>
  <c r="V346" i="15"/>
  <c r="W355" i="15"/>
  <c r="V355" i="15"/>
  <c r="W375" i="15"/>
  <c r="V375" i="15"/>
  <c r="W394" i="15"/>
  <c r="V394" i="15"/>
  <c r="V434" i="15"/>
  <c r="W434" i="15"/>
  <c r="W443" i="15"/>
  <c r="V443" i="15"/>
  <c r="V463" i="15"/>
  <c r="W463" i="15"/>
  <c r="W209" i="15"/>
  <c r="W240" i="15"/>
  <c r="W276" i="15"/>
  <c r="W312" i="15"/>
  <c r="W385" i="15"/>
  <c r="W421" i="15"/>
  <c r="V474" i="15"/>
  <c r="W128" i="15"/>
  <c r="V128" i="15"/>
  <c r="W162" i="15"/>
  <c r="V162" i="15"/>
  <c r="W54" i="15"/>
  <c r="V54" i="15"/>
  <c r="V457" i="15"/>
  <c r="W457" i="15"/>
  <c r="V246" i="15"/>
  <c r="W246" i="15"/>
  <c r="W175" i="15"/>
  <c r="V175" i="15"/>
  <c r="W211" i="15"/>
  <c r="V211" i="15"/>
  <c r="W229" i="15"/>
  <c r="V229" i="15"/>
  <c r="W247" i="15"/>
  <c r="V247" i="15"/>
  <c r="W265" i="15"/>
  <c r="V265" i="15"/>
  <c r="W283" i="15"/>
  <c r="V283" i="15"/>
  <c r="W301" i="15"/>
  <c r="V301" i="15"/>
  <c r="W319" i="15"/>
  <c r="V319" i="15"/>
  <c r="W337" i="15"/>
  <c r="V337" i="15"/>
  <c r="W405" i="15"/>
  <c r="V405" i="15"/>
  <c r="V415" i="15"/>
  <c r="W415" i="15"/>
  <c r="V464" i="15"/>
  <c r="W464" i="15"/>
  <c r="V186" i="15"/>
  <c r="W210" i="15"/>
  <c r="V241" i="15"/>
  <c r="V277" i="15"/>
  <c r="V313" i="15"/>
  <c r="W475" i="15"/>
  <c r="X475" i="15" s="1"/>
  <c r="V414" i="15"/>
  <c r="V462" i="15"/>
  <c r="W476" i="15"/>
  <c r="W449" i="15"/>
  <c r="V449" i="15"/>
  <c r="W467" i="15"/>
  <c r="V467" i="15"/>
  <c r="V350" i="15"/>
  <c r="V368" i="15"/>
  <c r="V423" i="15"/>
  <c r="V477" i="15"/>
  <c r="V450" i="15"/>
  <c r="V390" i="15"/>
  <c r="V408" i="15"/>
  <c r="V426" i="15"/>
  <c r="V468" i="15"/>
  <c r="W381" i="15"/>
  <c r="V381" i="15"/>
  <c r="W440" i="15"/>
  <c r="V401" i="15"/>
  <c r="V419" i="15"/>
  <c r="V441" i="15"/>
  <c r="W437" i="15"/>
  <c r="V437" i="15"/>
  <c r="W455" i="15"/>
  <c r="V455" i="15"/>
  <c r="W473" i="15"/>
  <c r="V473" i="15"/>
  <c r="V444" i="15"/>
  <c r="W458" i="15"/>
  <c r="X5" i="12"/>
  <c r="X17" i="12"/>
  <c r="X4" i="12"/>
  <c r="X14" i="12"/>
  <c r="X7" i="12"/>
  <c r="X25" i="12"/>
  <c r="X20" i="12"/>
  <c r="X10" i="12"/>
  <c r="X6" i="12"/>
  <c r="X22" i="12"/>
  <c r="X15" i="12"/>
  <c r="X3" i="12"/>
  <c r="X21" i="12"/>
  <c r="X2" i="12"/>
  <c r="X16" i="12"/>
  <c r="X24" i="12"/>
  <c r="X23" i="12"/>
  <c r="X13" i="12"/>
  <c r="X8" i="12"/>
  <c r="X19" i="12"/>
  <c r="X12" i="12"/>
  <c r="X11" i="12"/>
  <c r="X18" i="12"/>
  <c r="Y1" i="12"/>
  <c r="H4" i="40" l="1"/>
  <c r="H12" i="40" s="1"/>
  <c r="AG86" i="15"/>
  <c r="AG152" i="15" s="1"/>
  <c r="AH86" i="15"/>
  <c r="AK10" i="43"/>
  <c r="B31" i="44"/>
  <c r="F47" i="18"/>
  <c r="F48" i="18"/>
  <c r="Y18" i="12"/>
  <c r="Y9" i="12"/>
  <c r="D4" i="41"/>
  <c r="E21" i="18"/>
  <c r="Z234" i="11"/>
  <c r="G47" i="18"/>
  <c r="G48" i="18"/>
  <c r="V255" i="15"/>
  <c r="O5" i="49"/>
  <c r="O6" i="49" s="1"/>
  <c r="Q29" i="19" s="1"/>
  <c r="L5" i="49"/>
  <c r="L6" i="49" s="1"/>
  <c r="N29" i="19" s="1"/>
  <c r="AI250" i="15"/>
  <c r="AI206" i="15"/>
  <c r="AI217" i="15"/>
  <c r="AI211" i="15"/>
  <c r="AI202" i="15"/>
  <c r="AI252" i="15"/>
  <c r="AI224" i="15"/>
  <c r="AI208" i="15"/>
  <c r="AI212" i="15"/>
  <c r="AI253" i="15"/>
  <c r="AI249" i="15"/>
  <c r="AI238" i="15"/>
  <c r="AI237" i="15"/>
  <c r="AI243" i="15"/>
  <c r="AI236" i="15"/>
  <c r="AI220" i="15"/>
  <c r="AI248" i="15"/>
  <c r="AI215" i="15"/>
  <c r="AI240" i="15"/>
  <c r="AI231" i="15"/>
  <c r="AI210" i="15"/>
  <c r="AI219" i="15"/>
  <c r="AI199" i="15"/>
  <c r="AI223" i="15"/>
  <c r="AI216" i="15"/>
  <c r="AI228" i="15"/>
  <c r="AI254" i="15"/>
  <c r="AI213" i="15"/>
  <c r="AI218" i="15"/>
  <c r="AI242" i="15"/>
  <c r="AI239" i="15"/>
  <c r="AI232" i="15"/>
  <c r="AI200" i="15"/>
  <c r="AI201" i="15"/>
  <c r="AI233" i="15"/>
  <c r="AI244" i="15"/>
  <c r="AI234" i="15"/>
  <c r="AI230" i="15"/>
  <c r="AI235" i="15"/>
  <c r="AI209" i="15"/>
  <c r="AI207" i="15"/>
  <c r="AI214" i="15"/>
  <c r="AI222" i="15"/>
  <c r="AI251" i="15"/>
  <c r="AI221" i="15"/>
  <c r="AI198" i="15"/>
  <c r="AI241" i="15"/>
  <c r="AI204" i="15"/>
  <c r="AI205" i="15"/>
  <c r="AI203" i="15"/>
  <c r="C5" i="49"/>
  <c r="C6" i="49" s="1"/>
  <c r="E29" i="19" s="1"/>
  <c r="F5" i="49"/>
  <c r="F6" i="49" s="1"/>
  <c r="H29" i="19" s="1"/>
  <c r="W255" i="15"/>
  <c r="X255" i="15" s="1"/>
  <c r="N5" i="49"/>
  <c r="N6" i="49" s="1"/>
  <c r="P29" i="19" s="1"/>
  <c r="AH4" i="49"/>
  <c r="AC5" i="49"/>
  <c r="Q5" i="49"/>
  <c r="Q6" i="49" s="1"/>
  <c r="S29" i="19" s="1"/>
  <c r="K5" i="49"/>
  <c r="K6" i="49" s="1"/>
  <c r="M29" i="19" s="1"/>
  <c r="AG24" i="15"/>
  <c r="P5" i="49"/>
  <c r="P6" i="49" s="1"/>
  <c r="R29" i="19" s="1"/>
  <c r="J5" i="49"/>
  <c r="J6" i="49" s="1"/>
  <c r="L29" i="19" s="1"/>
  <c r="AH24" i="15"/>
  <c r="E5" i="49"/>
  <c r="E6" i="49" s="1"/>
  <c r="G29" i="19" s="1"/>
  <c r="S5" i="49"/>
  <c r="S6" i="49" s="1"/>
  <c r="U29" i="19" s="1"/>
  <c r="D5" i="49"/>
  <c r="D6" i="49" s="1"/>
  <c r="F29" i="19" s="1"/>
  <c r="G5" i="49"/>
  <c r="G6" i="49" s="1"/>
  <c r="I29" i="19" s="1"/>
  <c r="AE4" i="49"/>
  <c r="M5" i="49"/>
  <c r="AE5" i="49" s="1"/>
  <c r="U5" i="49"/>
  <c r="U6" i="49" s="1"/>
  <c r="W29" i="19" s="1"/>
  <c r="AI156" i="15"/>
  <c r="B5" i="49"/>
  <c r="B6" i="49" s="1"/>
  <c r="D29" i="19" s="1"/>
  <c r="T5" i="49"/>
  <c r="T6" i="49" s="1"/>
  <c r="V29" i="19" s="1"/>
  <c r="I5" i="49"/>
  <c r="I6" i="49" s="1"/>
  <c r="K29" i="19" s="1"/>
  <c r="R5" i="49"/>
  <c r="R6" i="49" s="1"/>
  <c r="T29" i="19" s="1"/>
  <c r="AG4" i="49"/>
  <c r="AB5" i="49"/>
  <c r="H5" i="49"/>
  <c r="H6" i="49" s="1"/>
  <c r="J29" i="19" s="1"/>
  <c r="AI21" i="15"/>
  <c r="W139" i="15"/>
  <c r="AG87" i="15"/>
  <c r="AG21" i="15"/>
  <c r="AI87" i="15"/>
  <c r="AI153" i="15" s="1"/>
  <c r="V139" i="15"/>
  <c r="AH21" i="15"/>
  <c r="AH153" i="15" s="1"/>
  <c r="F9" i="40"/>
  <c r="G3" i="40"/>
  <c r="G8" i="40" s="1"/>
  <c r="AH255" i="15"/>
  <c r="AG225" i="15"/>
  <c r="AG255" i="15"/>
  <c r="AJ1" i="15"/>
  <c r="AJ111" i="15" s="1"/>
  <c r="AG245" i="15"/>
  <c r="AH225" i="15"/>
  <c r="AH245" i="15"/>
  <c r="Z315" i="15"/>
  <c r="Z123" i="15"/>
  <c r="AA123" i="15" s="1"/>
  <c r="Z437" i="15"/>
  <c r="AA437" i="15" s="1"/>
  <c r="Z337" i="15"/>
  <c r="AA337" i="15" s="1"/>
  <c r="Z229" i="15"/>
  <c r="Z162" i="15"/>
  <c r="AA162" i="15" s="1"/>
  <c r="Z472" i="15"/>
  <c r="Z326" i="15"/>
  <c r="AA326" i="15" s="1"/>
  <c r="Z218" i="15"/>
  <c r="AA218" i="15" s="1"/>
  <c r="Z15" i="15"/>
  <c r="AA15" i="15" s="1"/>
  <c r="W150" i="15"/>
  <c r="X150" i="15" s="1"/>
  <c r="V150" i="15"/>
  <c r="Z336" i="15"/>
  <c r="AA336" i="15" s="1"/>
  <c r="Z324" i="15"/>
  <c r="AI152" i="15"/>
  <c r="AH152" i="15"/>
  <c r="Z135" i="15"/>
  <c r="AA135" i="15" s="1"/>
  <c r="Z478" i="15"/>
  <c r="Z359" i="15"/>
  <c r="Z44" i="15"/>
  <c r="AA44" i="15" s="1"/>
  <c r="Z116" i="15"/>
  <c r="Z84" i="15"/>
  <c r="AA84" i="15" s="1"/>
  <c r="Z156" i="15"/>
  <c r="AA156" i="15" s="1"/>
  <c r="Z25" i="15"/>
  <c r="AA25" i="15" s="1"/>
  <c r="Z97" i="15"/>
  <c r="AA97" i="15" s="1"/>
  <c r="Z304" i="15"/>
  <c r="AA304" i="15" s="1"/>
  <c r="Z14" i="15"/>
  <c r="AA14" i="15" s="1"/>
  <c r="Z86" i="15"/>
  <c r="AA86" i="15" s="1"/>
  <c r="Z158" i="15"/>
  <c r="AA158" i="15" s="1"/>
  <c r="Z184" i="15"/>
  <c r="Z460" i="15"/>
  <c r="Z172" i="15"/>
  <c r="AA172" i="15" s="1"/>
  <c r="Z77" i="15"/>
  <c r="AA77" i="15" s="1"/>
  <c r="Z161" i="15"/>
  <c r="AA161" i="15" s="1"/>
  <c r="Z257" i="15"/>
  <c r="AA257" i="15" s="1"/>
  <c r="Z127" i="15"/>
  <c r="AA127" i="15" s="1"/>
  <c r="Z7" i="15"/>
  <c r="AA7" i="15" s="1"/>
  <c r="Z424" i="15"/>
  <c r="Z33" i="15"/>
  <c r="AA33" i="15" s="1"/>
  <c r="Z117" i="15"/>
  <c r="AA117" i="15" s="1"/>
  <c r="Z178" i="15"/>
  <c r="AH19" i="15"/>
  <c r="AI85" i="15"/>
  <c r="AG85" i="15"/>
  <c r="AG19" i="15"/>
  <c r="AJ85" i="15"/>
  <c r="AH85" i="15"/>
  <c r="AI19" i="15"/>
  <c r="Z449" i="15"/>
  <c r="AA449" i="15" s="1"/>
  <c r="Z375" i="15"/>
  <c r="AA375" i="15" s="1"/>
  <c r="Z442" i="15"/>
  <c r="AA442" i="15" s="1"/>
  <c r="Z327" i="15"/>
  <c r="AA327" i="15" s="1"/>
  <c r="Z263" i="15"/>
  <c r="AA263" i="15" s="1"/>
  <c r="Z78" i="15"/>
  <c r="AA78" i="15" s="1"/>
  <c r="Z39" i="15"/>
  <c r="AA39" i="15" s="1"/>
  <c r="Z314" i="15"/>
  <c r="Z164" i="15"/>
  <c r="AA164" i="15" s="1"/>
  <c r="Z417" i="15"/>
  <c r="AA417" i="15" s="1"/>
  <c r="Z303" i="15"/>
  <c r="AA303" i="15" s="1"/>
  <c r="Z195" i="15"/>
  <c r="AA195" i="15" s="1"/>
  <c r="Z167" i="15"/>
  <c r="Z355" i="15"/>
  <c r="AA355" i="15" s="1"/>
  <c r="Z317" i="15"/>
  <c r="AA317" i="15" s="1"/>
  <c r="Z126" i="15"/>
  <c r="AA126" i="15" s="1"/>
  <c r="Z371" i="15"/>
  <c r="Z323" i="15"/>
  <c r="AA323" i="15" s="1"/>
  <c r="Z296" i="15"/>
  <c r="Z285" i="15"/>
  <c r="AA285" i="15" s="1"/>
  <c r="Z177" i="15"/>
  <c r="AA177" i="15" s="1"/>
  <c r="Z95" i="15"/>
  <c r="AA95" i="15" s="1"/>
  <c r="Z415" i="15"/>
  <c r="AA415" i="15" s="1"/>
  <c r="Z76" i="15"/>
  <c r="AA76" i="15" s="1"/>
  <c r="Z130" i="15"/>
  <c r="AA130" i="15" s="1"/>
  <c r="Z40" i="15"/>
  <c r="AA40" i="15" s="1"/>
  <c r="Z10" i="15"/>
  <c r="AA10" i="15" s="1"/>
  <c r="Z106" i="15"/>
  <c r="AA106" i="15" s="1"/>
  <c r="Z346" i="15"/>
  <c r="AA346" i="15" s="1"/>
  <c r="Z383" i="15"/>
  <c r="Z299" i="15"/>
  <c r="Z237" i="15"/>
  <c r="AA237" i="15" s="1"/>
  <c r="Z152" i="15"/>
  <c r="AA152" i="15" s="1"/>
  <c r="Z288" i="15"/>
  <c r="AA288" i="15" s="1"/>
  <c r="Z362" i="15"/>
  <c r="AA362" i="15" s="1"/>
  <c r="Z287" i="15"/>
  <c r="AA287" i="15" s="1"/>
  <c r="Z380" i="15"/>
  <c r="AA380" i="15" s="1"/>
  <c r="Z260" i="15"/>
  <c r="AA260" i="15" s="1"/>
  <c r="Z387" i="15"/>
  <c r="AA387" i="15" s="1"/>
  <c r="Z267" i="15"/>
  <c r="AA267" i="15" s="1"/>
  <c r="Z185" i="15"/>
  <c r="AA185" i="15" s="1"/>
  <c r="Z100" i="15"/>
  <c r="AA100" i="15" s="1"/>
  <c r="Z64" i="15"/>
  <c r="Z118" i="15"/>
  <c r="Z46" i="15"/>
  <c r="AA46" i="15" s="1"/>
  <c r="Z23" i="15"/>
  <c r="AA23" i="15" s="1"/>
  <c r="Z457" i="15"/>
  <c r="AA457" i="15" s="1"/>
  <c r="AJ102" i="15"/>
  <c r="Z319" i="15"/>
  <c r="AA319" i="15" s="1"/>
  <c r="Z211" i="15"/>
  <c r="AA211" i="15" s="1"/>
  <c r="Z128" i="15"/>
  <c r="AA128" i="15" s="1"/>
  <c r="Z461" i="15"/>
  <c r="AA461" i="15" s="1"/>
  <c r="Z308" i="15"/>
  <c r="AA308" i="15" s="1"/>
  <c r="Z51" i="15"/>
  <c r="AA51" i="15" s="1"/>
  <c r="Z363" i="15"/>
  <c r="AA363" i="15" s="1"/>
  <c r="Z251" i="15"/>
  <c r="AA251" i="15" s="1"/>
  <c r="Z159" i="15"/>
  <c r="Z305" i="15"/>
  <c r="AA305" i="15" s="1"/>
  <c r="Z447" i="15"/>
  <c r="AA447" i="15" s="1"/>
  <c r="Z205" i="15"/>
  <c r="AA205" i="15" s="1"/>
  <c r="Z396" i="15"/>
  <c r="AA396" i="15" s="1"/>
  <c r="Z56" i="15"/>
  <c r="AA56" i="15" s="1"/>
  <c r="Z12" i="15"/>
  <c r="AA12" i="15" s="1"/>
  <c r="Z96" i="15"/>
  <c r="AA96" i="15" s="1"/>
  <c r="Z168" i="15"/>
  <c r="AA168" i="15" s="1"/>
  <c r="Z37" i="15"/>
  <c r="AA37" i="15" s="1"/>
  <c r="Z109" i="15"/>
  <c r="AA109" i="15" s="1"/>
  <c r="Z293" i="15"/>
  <c r="AA293" i="15" s="1"/>
  <c r="Z26" i="15"/>
  <c r="AA26" i="15" s="1"/>
  <c r="Z98" i="15"/>
  <c r="AA98" i="15" s="1"/>
  <c r="Z170" i="15"/>
  <c r="AA170" i="15" s="1"/>
  <c r="Z418" i="15"/>
  <c r="AA418" i="15" s="1"/>
  <c r="Z220" i="15"/>
  <c r="AA220" i="15" s="1"/>
  <c r="Z17" i="15"/>
  <c r="AA17" i="15" s="1"/>
  <c r="Z89" i="15"/>
  <c r="AA89" i="15" s="1"/>
  <c r="Z275" i="15"/>
  <c r="Z214" i="15"/>
  <c r="Z151" i="15"/>
  <c r="AA151" i="15" s="1"/>
  <c r="Z157" i="15"/>
  <c r="AA157" i="15" s="1"/>
  <c r="Z19" i="15"/>
  <c r="AA19" i="15" s="1"/>
  <c r="Z163" i="15"/>
  <c r="Z382" i="15"/>
  <c r="AA382" i="15" s="1"/>
  <c r="Z45" i="15"/>
  <c r="AA45" i="15" s="1"/>
  <c r="Z129" i="15"/>
  <c r="AA129" i="15" s="1"/>
  <c r="Z301" i="15"/>
  <c r="AA301" i="15" s="1"/>
  <c r="Z175" i="15"/>
  <c r="AA175" i="15" s="1"/>
  <c r="Z434" i="15"/>
  <c r="AA434" i="15" s="1"/>
  <c r="Z318" i="15"/>
  <c r="AA318" i="15" s="1"/>
  <c r="Z354" i="15"/>
  <c r="Z290" i="15"/>
  <c r="AA290" i="15" s="1"/>
  <c r="Z333" i="15"/>
  <c r="AA333" i="15" s="1"/>
  <c r="Z87" i="15"/>
  <c r="AA87" i="15" s="1"/>
  <c r="Z344" i="15"/>
  <c r="AA344" i="15" s="1"/>
  <c r="Z215" i="15"/>
  <c r="Z470" i="15"/>
  <c r="AA470" i="15" s="1"/>
  <c r="Z306" i="15"/>
  <c r="AA306" i="15" s="1"/>
  <c r="Z66" i="15"/>
  <c r="AA66" i="15" s="1"/>
  <c r="Z429" i="15"/>
  <c r="AA429" i="15" s="1"/>
  <c r="Z297" i="15"/>
  <c r="AA297" i="15" s="1"/>
  <c r="Z438" i="15"/>
  <c r="Z187" i="15"/>
  <c r="AA187" i="15" s="1"/>
  <c r="Z357" i="15"/>
  <c r="AA357" i="15" s="1"/>
  <c r="Z68" i="15"/>
  <c r="AA68" i="15" s="1"/>
  <c r="Z24" i="15"/>
  <c r="AA24" i="15" s="1"/>
  <c r="Z108" i="15"/>
  <c r="AA108" i="15" s="1"/>
  <c r="Z316" i="15"/>
  <c r="AA316" i="15" s="1"/>
  <c r="Z49" i="15"/>
  <c r="AA49" i="15" s="1"/>
  <c r="Z121" i="15"/>
  <c r="AA121" i="15" s="1"/>
  <c r="Z250" i="15"/>
  <c r="AA250" i="15" s="1"/>
  <c r="Z38" i="15"/>
  <c r="AA38" i="15" s="1"/>
  <c r="Z110" i="15"/>
  <c r="AA110" i="15" s="1"/>
  <c r="Z365" i="15"/>
  <c r="AA365" i="15" s="1"/>
  <c r="Z406" i="15"/>
  <c r="AA406" i="15" s="1"/>
  <c r="Z29" i="15"/>
  <c r="AA29" i="15" s="1"/>
  <c r="Z101" i="15"/>
  <c r="AA101" i="15" s="1"/>
  <c r="Z436" i="15"/>
  <c r="AA436" i="15" s="1"/>
  <c r="Z352" i="15"/>
  <c r="AA352" i="15" s="1"/>
  <c r="Z31" i="15"/>
  <c r="AA31" i="15" s="1"/>
  <c r="Z232" i="15"/>
  <c r="AA232" i="15" s="1"/>
  <c r="Z298" i="15"/>
  <c r="AA298" i="15" s="1"/>
  <c r="Z57" i="15"/>
  <c r="AA57" i="15" s="1"/>
  <c r="Z141" i="15"/>
  <c r="AA141" i="15" s="1"/>
  <c r="Z381" i="15"/>
  <c r="AA381" i="15" s="1"/>
  <c r="Z283" i="15"/>
  <c r="AA283" i="15" s="1"/>
  <c r="Z300" i="15"/>
  <c r="Z412" i="15"/>
  <c r="AA412" i="15" s="1"/>
  <c r="Z272" i="15"/>
  <c r="Z279" i="15"/>
  <c r="AA279" i="15" s="1"/>
  <c r="Z147" i="15"/>
  <c r="Z471" i="15"/>
  <c r="AA471" i="15" s="1"/>
  <c r="Z199" i="15"/>
  <c r="AA199" i="15" s="1"/>
  <c r="Z27" i="15"/>
  <c r="AA27" i="15" s="1"/>
  <c r="Z30" i="15"/>
  <c r="AA30" i="15" s="1"/>
  <c r="Z270" i="15"/>
  <c r="AA270" i="15" s="1"/>
  <c r="Z138" i="15"/>
  <c r="Z420" i="15"/>
  <c r="AA420" i="15" s="1"/>
  <c r="Z269" i="15"/>
  <c r="Z428" i="15"/>
  <c r="AA428" i="15" s="1"/>
  <c r="Z347" i="15"/>
  <c r="AA347" i="15" s="1"/>
  <c r="Z80" i="15"/>
  <c r="AA80" i="15" s="1"/>
  <c r="Z48" i="15"/>
  <c r="AA48" i="15" s="1"/>
  <c r="Z120" i="15"/>
  <c r="AA120" i="15" s="1"/>
  <c r="Z262" i="15"/>
  <c r="AA262" i="15" s="1"/>
  <c r="Z61" i="15"/>
  <c r="AA61" i="15" s="1"/>
  <c r="Z133" i="15"/>
  <c r="AA133" i="15" s="1"/>
  <c r="Z239" i="15"/>
  <c r="AA239" i="15" s="1"/>
  <c r="Z50" i="15"/>
  <c r="Z122" i="15"/>
  <c r="AA122" i="15" s="1"/>
  <c r="Z328" i="15"/>
  <c r="AA328" i="15" s="1"/>
  <c r="Z334" i="15"/>
  <c r="AA334" i="15" s="1"/>
  <c r="Z41" i="15"/>
  <c r="AA41" i="15" s="1"/>
  <c r="Z113" i="15"/>
  <c r="AA113" i="15" s="1"/>
  <c r="Z353" i="15"/>
  <c r="AA353" i="15" s="1"/>
  <c r="Z43" i="15"/>
  <c r="AA43" i="15" s="1"/>
  <c r="Z329" i="15"/>
  <c r="AA329" i="15" s="1"/>
  <c r="Z310" i="15"/>
  <c r="AA310" i="15" s="1"/>
  <c r="Z55" i="15"/>
  <c r="AA55" i="15" s="1"/>
  <c r="Z244" i="15"/>
  <c r="AA244" i="15" s="1"/>
  <c r="Z69" i="15"/>
  <c r="AA69" i="15" s="1"/>
  <c r="Z153" i="15"/>
  <c r="AA153" i="15" s="1"/>
  <c r="Z454" i="15"/>
  <c r="AH98" i="15"/>
  <c r="AI118" i="15"/>
  <c r="X176" i="15"/>
  <c r="Y176" i="15" s="1"/>
  <c r="Z176" i="15"/>
  <c r="X266" i="15"/>
  <c r="Z266" i="15"/>
  <c r="AA266" i="15" s="1"/>
  <c r="X440" i="15"/>
  <c r="Z440" i="15"/>
  <c r="Z467" i="15"/>
  <c r="X186" i="15"/>
  <c r="Z186" i="15"/>
  <c r="X421" i="15"/>
  <c r="Z421" i="15"/>
  <c r="Z394" i="15"/>
  <c r="Z453" i="15"/>
  <c r="Z335" i="15"/>
  <c r="Z273" i="15"/>
  <c r="Z18" i="15"/>
  <c r="AA18" i="15" s="1"/>
  <c r="X155" i="15"/>
  <c r="Y155" i="15" s="1"/>
  <c r="Z155" i="15"/>
  <c r="Z452" i="15"/>
  <c r="X179" i="15"/>
  <c r="Z179" i="15"/>
  <c r="AA179" i="15" s="1"/>
  <c r="Z222" i="15"/>
  <c r="AA222" i="15" s="1"/>
  <c r="Z430" i="15"/>
  <c r="AA430" i="15" s="1"/>
  <c r="Z207" i="15"/>
  <c r="Z448" i="15"/>
  <c r="AA448" i="15" s="1"/>
  <c r="Z332" i="15"/>
  <c r="Z102" i="15"/>
  <c r="Z456" i="15"/>
  <c r="Z321" i="15"/>
  <c r="Z213" i="15"/>
  <c r="Z70" i="15"/>
  <c r="AA70" i="15" s="1"/>
  <c r="Z28" i="15"/>
  <c r="Z22" i="15"/>
  <c r="AA22" i="15" s="1"/>
  <c r="Z124" i="15"/>
  <c r="AA124" i="15" s="1"/>
  <c r="Z82" i="15"/>
  <c r="Z203" i="15"/>
  <c r="Z154" i="15"/>
  <c r="AA154" i="15" s="1"/>
  <c r="X119" i="15"/>
  <c r="Z119" i="15"/>
  <c r="AA119" i="15" s="1"/>
  <c r="X307" i="15"/>
  <c r="Y307" i="15" s="1"/>
  <c r="Z307" i="15"/>
  <c r="AA307" i="15" s="1"/>
  <c r="X271" i="15"/>
  <c r="Y271" i="15" s="1"/>
  <c r="Z271" i="15"/>
  <c r="AG112" i="15"/>
  <c r="AI91" i="15"/>
  <c r="AI112" i="15"/>
  <c r="AH91" i="15"/>
  <c r="AH112" i="15"/>
  <c r="AJ91" i="15"/>
  <c r="AG91" i="15"/>
  <c r="AG74" i="15"/>
  <c r="AG102" i="15"/>
  <c r="AG118" i="15"/>
  <c r="AH113" i="15"/>
  <c r="AH111" i="15"/>
  <c r="AH109" i="15"/>
  <c r="AI83" i="15"/>
  <c r="X235" i="15"/>
  <c r="Y235" i="15" s="1"/>
  <c r="Z235" i="15"/>
  <c r="X340" i="15"/>
  <c r="Z340" i="15"/>
  <c r="AA324" i="15"/>
  <c r="X401" i="15"/>
  <c r="Z401" i="15"/>
  <c r="X210" i="15"/>
  <c r="Y210" i="15" s="1"/>
  <c r="Z210" i="15"/>
  <c r="X173" i="15"/>
  <c r="Z173" i="15"/>
  <c r="AA173" i="15" s="1"/>
  <c r="X191" i="15"/>
  <c r="Z191" i="15"/>
  <c r="Z246" i="15"/>
  <c r="X312" i="15"/>
  <c r="Z312" i="15"/>
  <c r="X107" i="15"/>
  <c r="Y107" i="15" s="1"/>
  <c r="Z107" i="15"/>
  <c r="AA107" i="15" s="1"/>
  <c r="AA314" i="15"/>
  <c r="Z378" i="15"/>
  <c r="Z52" i="15"/>
  <c r="Z94" i="15"/>
  <c r="Z4" i="15"/>
  <c r="AA4" i="15" s="1"/>
  <c r="Z148" i="15"/>
  <c r="Z34" i="15"/>
  <c r="AA34" i="15" s="1"/>
  <c r="X358" i="15"/>
  <c r="Z358" i="15"/>
  <c r="AA167" i="15"/>
  <c r="AI121" i="15"/>
  <c r="AG106" i="15"/>
  <c r="AI106" i="15"/>
  <c r="AJ106" i="15"/>
  <c r="AH121" i="15"/>
  <c r="AH106" i="15"/>
  <c r="AG121" i="15"/>
  <c r="AI98" i="15"/>
  <c r="AA300" i="15"/>
  <c r="AA454" i="15"/>
  <c r="X413" i="15"/>
  <c r="Z413" i="15"/>
  <c r="AA413" i="15" s="1"/>
  <c r="W91" i="15"/>
  <c r="AJ79" i="15"/>
  <c r="AI79" i="15"/>
  <c r="AH79" i="15"/>
  <c r="AG79" i="15"/>
  <c r="AH100" i="15"/>
  <c r="AG68" i="15"/>
  <c r="AG100" i="15"/>
  <c r="AI100" i="15"/>
  <c r="AJ68" i="15"/>
  <c r="AI68" i="15"/>
  <c r="AJ100" i="15"/>
  <c r="AH68" i="15"/>
  <c r="X444" i="15"/>
  <c r="AB444" i="15" s="1"/>
  <c r="Z444" i="15"/>
  <c r="AA444" i="15" s="1"/>
  <c r="Z464" i="15"/>
  <c r="AA464" i="15" s="1"/>
  <c r="Z473" i="15"/>
  <c r="X468" i="15"/>
  <c r="Y468" i="15" s="1"/>
  <c r="Z468" i="15"/>
  <c r="AA468" i="15" s="1"/>
  <c r="Z265" i="15"/>
  <c r="AA265" i="15" s="1"/>
  <c r="X276" i="15"/>
  <c r="Y276" i="15" s="1"/>
  <c r="Z276" i="15"/>
  <c r="Z282" i="15"/>
  <c r="AA282" i="15" s="1"/>
  <c r="X83" i="15"/>
  <c r="Z83" i="15"/>
  <c r="AA83" i="15" s="1"/>
  <c r="Z373" i="15"/>
  <c r="Z254" i="15"/>
  <c r="Z225" i="15"/>
  <c r="Z42" i="15"/>
  <c r="AA42" i="15" s="1"/>
  <c r="AI71" i="15" s="1"/>
  <c r="Z402" i="15"/>
  <c r="Z181" i="15"/>
  <c r="Z63" i="15"/>
  <c r="Z114" i="15"/>
  <c r="Z391" i="15"/>
  <c r="AA391" i="15" s="1"/>
  <c r="Z252" i="15"/>
  <c r="AA252" i="15" s="1"/>
  <c r="X331" i="15"/>
  <c r="Z331" i="15"/>
  <c r="Z410" i="15"/>
  <c r="Z243" i="15"/>
  <c r="Z439" i="15"/>
  <c r="Z399" i="15"/>
  <c r="Z90" i="15"/>
  <c r="Z20" i="15"/>
  <c r="AA20" i="15" s="1"/>
  <c r="Z92" i="15"/>
  <c r="Z60" i="15"/>
  <c r="AA60" i="15" s="1"/>
  <c r="Z132" i="15"/>
  <c r="Z208" i="15"/>
  <c r="AA208" i="15" s="1"/>
  <c r="Z73" i="15"/>
  <c r="AA73" i="15" s="1"/>
  <c r="Z145" i="15"/>
  <c r="Z196" i="15"/>
  <c r="AA196" i="15" s="1"/>
  <c r="Z62" i="15"/>
  <c r="Z134" i="15"/>
  <c r="Z292" i="15"/>
  <c r="AA292" i="15" s="1"/>
  <c r="Z280" i="15"/>
  <c r="AA280" i="15" s="1"/>
  <c r="Z53" i="15"/>
  <c r="Z125" i="15"/>
  <c r="AA125" i="15" s="1"/>
  <c r="Z311" i="15"/>
  <c r="AA311" i="15" s="1"/>
  <c r="Z67" i="15"/>
  <c r="Z221" i="15"/>
  <c r="Z256" i="15"/>
  <c r="Z79" i="15"/>
  <c r="Z190" i="15"/>
  <c r="AA190" i="15" s="1"/>
  <c r="Z81" i="15"/>
  <c r="Z165" i="15"/>
  <c r="AA165" i="15" s="1"/>
  <c r="X403" i="15"/>
  <c r="Z403" i="15"/>
  <c r="X435" i="15"/>
  <c r="AB435" i="15" s="1"/>
  <c r="Z435" i="15"/>
  <c r="AH122" i="15"/>
  <c r="AG110" i="15"/>
  <c r="AI88" i="15"/>
  <c r="AG122" i="15"/>
  <c r="AI122" i="15"/>
  <c r="AG88" i="15"/>
  <c r="AJ110" i="15"/>
  <c r="AH110" i="15"/>
  <c r="AJ122" i="15"/>
  <c r="AH88" i="15"/>
  <c r="AI110" i="15"/>
  <c r="AH74" i="15"/>
  <c r="AH102" i="15"/>
  <c r="X277" i="15"/>
  <c r="Z277" i="15"/>
  <c r="AA277" i="15" s="1"/>
  <c r="X182" i="15"/>
  <c r="Z182" i="15"/>
  <c r="X253" i="15"/>
  <c r="Z253" i="15"/>
  <c r="AA253" i="15" s="1"/>
  <c r="X349" i="15"/>
  <c r="Z349" i="15"/>
  <c r="AA349" i="15" s="1"/>
  <c r="V2" i="15"/>
  <c r="AI78" i="15"/>
  <c r="AH78" i="15"/>
  <c r="AJ78" i="15"/>
  <c r="AI89" i="15"/>
  <c r="AJ109" i="15"/>
  <c r="AJ83" i="15"/>
  <c r="AJ124" i="15"/>
  <c r="Z455" i="15"/>
  <c r="X408" i="15"/>
  <c r="Z408" i="15"/>
  <c r="X462" i="15"/>
  <c r="Z462" i="15"/>
  <c r="AA462" i="15" s="1"/>
  <c r="Z405" i="15"/>
  <c r="Z247" i="15"/>
  <c r="AA247" i="15" s="1"/>
  <c r="Z54" i="15"/>
  <c r="X209" i="15"/>
  <c r="Y209" i="15" s="1"/>
  <c r="Z209" i="15"/>
  <c r="AA209" i="15" s="1"/>
  <c r="Z228" i="15"/>
  <c r="Z433" i="15"/>
  <c r="AA433" i="15" s="1"/>
  <c r="X35" i="15"/>
  <c r="Z35" i="15"/>
  <c r="AA35" i="15" s="1"/>
  <c r="Z345" i="15"/>
  <c r="AA345" i="15" s="1"/>
  <c r="Z236" i="15"/>
  <c r="AA236" i="15" s="1"/>
  <c r="Z189" i="15"/>
  <c r="Z392" i="15"/>
  <c r="AA392" i="15" s="1"/>
  <c r="Z99" i="15"/>
  <c r="AA99" i="15" s="1"/>
  <c r="X407" i="15"/>
  <c r="Y407" i="15" s="1"/>
  <c r="Z407" i="15"/>
  <c r="Z111" i="15"/>
  <c r="AA111" i="15" s="1"/>
  <c r="X259" i="15"/>
  <c r="Z259" i="15"/>
  <c r="Z400" i="15"/>
  <c r="X445" i="15"/>
  <c r="Z445" i="15"/>
  <c r="AA445" i="15" s="1"/>
  <c r="Z409" i="15"/>
  <c r="X361" i="15"/>
  <c r="Y361" i="15" s="1"/>
  <c r="Z361" i="15"/>
  <c r="AA361" i="15" s="1"/>
  <c r="Z369" i="15"/>
  <c r="AA369" i="15" s="1"/>
  <c r="Z397" i="15"/>
  <c r="Z32" i="15"/>
  <c r="Z104" i="15"/>
  <c r="AA104" i="15" s="1"/>
  <c r="Z72" i="15"/>
  <c r="AA72" i="15" s="1"/>
  <c r="Z144" i="15"/>
  <c r="AA144" i="15" s="1"/>
  <c r="Z13" i="15"/>
  <c r="Z85" i="15"/>
  <c r="AA85" i="15" s="1"/>
  <c r="Z388" i="15"/>
  <c r="AA388" i="15" s="1"/>
  <c r="Z74" i="15"/>
  <c r="AA74" i="15" s="1"/>
  <c r="Z146" i="15"/>
  <c r="Z238" i="15"/>
  <c r="Z169" i="15"/>
  <c r="Z226" i="15"/>
  <c r="Z65" i="15"/>
  <c r="Z149" i="15"/>
  <c r="Z268" i="15"/>
  <c r="Z115" i="15"/>
  <c r="Z202" i="15"/>
  <c r="Z103" i="15"/>
  <c r="Z274" i="15"/>
  <c r="Z21" i="15"/>
  <c r="AA21" i="15" s="1"/>
  <c r="Z105" i="15"/>
  <c r="Z286" i="15"/>
  <c r="AA286" i="15" s="1"/>
  <c r="X465" i="15"/>
  <c r="Y465" i="15" s="1"/>
  <c r="Z465" i="15"/>
  <c r="AA465" i="15" s="1"/>
  <c r="X71" i="15"/>
  <c r="Y71" i="15" s="1"/>
  <c r="Z71" i="15"/>
  <c r="AH120" i="15"/>
  <c r="AJ104" i="15"/>
  <c r="AG76" i="15"/>
  <c r="AJ76" i="15"/>
  <c r="AG104" i="15"/>
  <c r="AJ120" i="15"/>
  <c r="AG120" i="15"/>
  <c r="AI104" i="15"/>
  <c r="AI76" i="15"/>
  <c r="AI120" i="15"/>
  <c r="AH76" i="15"/>
  <c r="AH104" i="15"/>
  <c r="AJ98" i="15"/>
  <c r="AI109" i="15"/>
  <c r="AG73" i="15"/>
  <c r="X458" i="15"/>
  <c r="Z458" i="15"/>
  <c r="AA272" i="15"/>
  <c r="AA147" i="15"/>
  <c r="AA138" i="15"/>
  <c r="AA50" i="15"/>
  <c r="X446" i="15"/>
  <c r="Y446" i="15" s="1"/>
  <c r="Z446" i="15"/>
  <c r="AA446" i="15" s="1"/>
  <c r="X425" i="15"/>
  <c r="Z425" i="15"/>
  <c r="AA425" i="15" s="1"/>
  <c r="AA64" i="15"/>
  <c r="AA118" i="15"/>
  <c r="X217" i="15"/>
  <c r="Z217" i="15"/>
  <c r="AA217" i="15" s="1"/>
  <c r="X432" i="15"/>
  <c r="Y432" i="15" s="1"/>
  <c r="Z432" i="15"/>
  <c r="AA432" i="15" s="1"/>
  <c r="AJ74" i="15"/>
  <c r="AI74" i="15"/>
  <c r="AI102" i="15"/>
  <c r="AH73" i="15"/>
  <c r="Z475" i="15"/>
  <c r="X423" i="15"/>
  <c r="Y423" i="15" s="1"/>
  <c r="Z423" i="15"/>
  <c r="AA423" i="15" s="1"/>
  <c r="X350" i="15"/>
  <c r="Z350" i="15"/>
  <c r="X474" i="15"/>
  <c r="Z474" i="15"/>
  <c r="AA354" i="15"/>
  <c r="X180" i="15"/>
  <c r="Z180" i="15"/>
  <c r="AA215" i="15"/>
  <c r="AA438" i="15"/>
  <c r="X367" i="15"/>
  <c r="Y367" i="15" s="1"/>
  <c r="Z367" i="15"/>
  <c r="AA367" i="15" s="1"/>
  <c r="X422" i="15"/>
  <c r="Y422" i="15" s="1"/>
  <c r="Z422" i="15"/>
  <c r="AA422" i="15" s="1"/>
  <c r="X289" i="15"/>
  <c r="Z289" i="15"/>
  <c r="AJ105" i="15"/>
  <c r="AI77" i="15"/>
  <c r="AI105" i="15"/>
  <c r="AH77" i="15"/>
  <c r="AJ77" i="15"/>
  <c r="AH105" i="15"/>
  <c r="AG77" i="15"/>
  <c r="AG105" i="15"/>
  <c r="AJ94" i="15"/>
  <c r="AH124" i="15"/>
  <c r="AI124" i="15"/>
  <c r="X385" i="15"/>
  <c r="Y385" i="15" s="1"/>
  <c r="Z385" i="15"/>
  <c r="AA385" i="15" s="1"/>
  <c r="X426" i="15"/>
  <c r="Z426" i="15"/>
  <c r="AA426" i="15" s="1"/>
  <c r="X240" i="15"/>
  <c r="Z240" i="15"/>
  <c r="X59" i="15"/>
  <c r="Z59" i="15"/>
  <c r="AA59" i="15" s="1"/>
  <c r="AA296" i="15"/>
  <c r="X390" i="15"/>
  <c r="Y390" i="15" s="1"/>
  <c r="Z390" i="15"/>
  <c r="AA390" i="15" s="1"/>
  <c r="X414" i="15"/>
  <c r="Y414" i="15" s="1"/>
  <c r="Z414" i="15"/>
  <c r="AA414" i="15" s="1"/>
  <c r="X416" i="15"/>
  <c r="Y416" i="15" s="1"/>
  <c r="Z416" i="15"/>
  <c r="AA416" i="15" s="1"/>
  <c r="AA383" i="15"/>
  <c r="AA299" i="15"/>
  <c r="X11" i="15"/>
  <c r="Y11" i="15" s="1"/>
  <c r="Z11" i="15"/>
  <c r="X370" i="15"/>
  <c r="Y370" i="15" s="1"/>
  <c r="Z370" i="15"/>
  <c r="X224" i="15"/>
  <c r="Z224" i="15"/>
  <c r="X366" i="15"/>
  <c r="Y366" i="15" s="1"/>
  <c r="Z366" i="15"/>
  <c r="X219" i="15"/>
  <c r="Y219" i="15" s="1"/>
  <c r="Z219" i="15"/>
  <c r="AA219" i="15" s="1"/>
  <c r="X356" i="15"/>
  <c r="Z356" i="15"/>
  <c r="X450" i="15"/>
  <c r="Y450" i="15" s="1"/>
  <c r="Z450" i="15"/>
  <c r="AA450" i="15" s="1"/>
  <c r="AA472" i="15"/>
  <c r="X411" i="15"/>
  <c r="Y411" i="15" s="1"/>
  <c r="Z411" i="15"/>
  <c r="AA411" i="15" s="1"/>
  <c r="X227" i="15"/>
  <c r="Z227" i="15"/>
  <c r="X198" i="15"/>
  <c r="Z198" i="15"/>
  <c r="AA198" i="15" s="1"/>
  <c r="AA359" i="15"/>
  <c r="AA184" i="15"/>
  <c r="AA460" i="15"/>
  <c r="AH108" i="15"/>
  <c r="AJ82" i="15"/>
  <c r="AG108" i="15"/>
  <c r="AI82" i="15"/>
  <c r="AJ108" i="15"/>
  <c r="AH82" i="15"/>
  <c r="AI108" i="15"/>
  <c r="AG82" i="15"/>
  <c r="AG111" i="15"/>
  <c r="AI111" i="15"/>
  <c r="AG109" i="15"/>
  <c r="AG83" i="15"/>
  <c r="Z451" i="15"/>
  <c r="AA451" i="15" s="1"/>
  <c r="X131" i="15"/>
  <c r="Z131" i="15"/>
  <c r="AA269" i="15"/>
  <c r="X476" i="15"/>
  <c r="Y476" i="15" s="1"/>
  <c r="Z476" i="15"/>
  <c r="AA371" i="15"/>
  <c r="X295" i="15"/>
  <c r="Z295" i="15"/>
  <c r="X398" i="15"/>
  <c r="Y398" i="15" s="1"/>
  <c r="Z398" i="15"/>
  <c r="AH114" i="15"/>
  <c r="AJ123" i="15"/>
  <c r="AJ114" i="15"/>
  <c r="AI123" i="15"/>
  <c r="AG123" i="15"/>
  <c r="AG114" i="15"/>
  <c r="AH123" i="15"/>
  <c r="AI114" i="15"/>
  <c r="AA229" i="15"/>
  <c r="Z463" i="15"/>
  <c r="AA463" i="15" s="1"/>
  <c r="X379" i="15"/>
  <c r="Y379" i="15" s="1"/>
  <c r="Z379" i="15"/>
  <c r="AA315" i="15"/>
  <c r="AA478" i="15"/>
  <c r="X320" i="15"/>
  <c r="Y320" i="15" s="1"/>
  <c r="Z320" i="15"/>
  <c r="AA320" i="15" s="1"/>
  <c r="X212" i="15"/>
  <c r="Y212" i="15" s="1"/>
  <c r="Z212" i="15"/>
  <c r="AA116" i="15"/>
  <c r="AA424" i="15"/>
  <c r="AA178" i="15"/>
  <c r="X389" i="15"/>
  <c r="Y389" i="15" s="1"/>
  <c r="Z389" i="15"/>
  <c r="AA389" i="15" s="1"/>
  <c r="X348" i="15"/>
  <c r="Z348" i="15"/>
  <c r="AA348" i="15" s="1"/>
  <c r="X477" i="15"/>
  <c r="Y477" i="15" s="1"/>
  <c r="Z477" i="15"/>
  <c r="X313" i="15"/>
  <c r="Y313" i="15" s="1"/>
  <c r="Z313" i="15"/>
  <c r="Z443" i="15"/>
  <c r="X343" i="15"/>
  <c r="Y343" i="15" s="1"/>
  <c r="Z343" i="15"/>
  <c r="AA343" i="15" s="1"/>
  <c r="Z364" i="15"/>
  <c r="AA364" i="15" s="1"/>
  <c r="Z291" i="15"/>
  <c r="Z201" i="15"/>
  <c r="X376" i="15"/>
  <c r="Y376" i="15" s="1"/>
  <c r="Z376" i="15"/>
  <c r="X374" i="15"/>
  <c r="Z374" i="15"/>
  <c r="Z372" i="15"/>
  <c r="X200" i="15"/>
  <c r="Z200" i="15"/>
  <c r="Z261" i="15"/>
  <c r="X174" i="15"/>
  <c r="Y174" i="15" s="1"/>
  <c r="Z174" i="15"/>
  <c r="Z342" i="15"/>
  <c r="AA342" i="15" s="1"/>
  <c r="X258" i="15"/>
  <c r="Z258" i="15"/>
  <c r="Z351" i="15"/>
  <c r="Z242" i="15"/>
  <c r="Z377" i="15"/>
  <c r="Z249" i="15"/>
  <c r="AA249" i="15" s="1"/>
  <c r="X188" i="15"/>
  <c r="Y188" i="15" s="1"/>
  <c r="Z188" i="15"/>
  <c r="AA188" i="15" s="1"/>
  <c r="Z136" i="15"/>
  <c r="AA136" i="15" s="1"/>
  <c r="Z88" i="15"/>
  <c r="AA88" i="15" s="1"/>
  <c r="Z166" i="15"/>
  <c r="Z142" i="15"/>
  <c r="AA142" i="15" s="1"/>
  <c r="X459" i="15"/>
  <c r="Y459" i="15" s="1"/>
  <c r="Z459" i="15"/>
  <c r="X47" i="15"/>
  <c r="Z47" i="15"/>
  <c r="AA47" i="15" s="1"/>
  <c r="W230" i="15"/>
  <c r="AI69" i="15"/>
  <c r="AG101" i="15"/>
  <c r="AJ101" i="15"/>
  <c r="AH69" i="15"/>
  <c r="AI101" i="15"/>
  <c r="AG69" i="15"/>
  <c r="AH101" i="15"/>
  <c r="AJ69" i="15"/>
  <c r="V360" i="15"/>
  <c r="AJ107" i="15"/>
  <c r="AI81" i="15"/>
  <c r="AI107" i="15"/>
  <c r="AH81" i="15"/>
  <c r="AG81" i="15"/>
  <c r="AH107" i="15"/>
  <c r="AG107" i="15"/>
  <c r="AJ81" i="15"/>
  <c r="AG98" i="15"/>
  <c r="AG89" i="15"/>
  <c r="Z393" i="15"/>
  <c r="AA393" i="15" s="1"/>
  <c r="Z330" i="15"/>
  <c r="X441" i="15"/>
  <c r="Z441" i="15"/>
  <c r="X338" i="15"/>
  <c r="Y338" i="15" s="1"/>
  <c r="Z338" i="15"/>
  <c r="AA159" i="15"/>
  <c r="X223" i="15"/>
  <c r="Z223" i="15"/>
  <c r="X248" i="15"/>
  <c r="Y248" i="15" s="1"/>
  <c r="Z248" i="15"/>
  <c r="AA248" i="15" s="1"/>
  <c r="AA275" i="15"/>
  <c r="AA214" i="15"/>
  <c r="AA163" i="15"/>
  <c r="X386" i="15"/>
  <c r="Y386" i="15" s="1"/>
  <c r="Z386" i="15"/>
  <c r="AA386" i="15" s="1"/>
  <c r="X431" i="15"/>
  <c r="Y431" i="15" s="1"/>
  <c r="Z431" i="15"/>
  <c r="AA431" i="15" s="1"/>
  <c r="X404" i="15"/>
  <c r="Y404" i="15" s="1"/>
  <c r="Z404" i="15"/>
  <c r="W294" i="15"/>
  <c r="AI113" i="15"/>
  <c r="AJ92" i="15"/>
  <c r="AG92" i="15"/>
  <c r="AI92" i="15"/>
  <c r="AJ113" i="15"/>
  <c r="AG113" i="15"/>
  <c r="AH92" i="15"/>
  <c r="AI84" i="15"/>
  <c r="AI73" i="15"/>
  <c r="Z284" i="15"/>
  <c r="AA284" i="15" s="1"/>
  <c r="X419" i="15"/>
  <c r="Y419" i="15" s="1"/>
  <c r="Z419" i="15"/>
  <c r="X368" i="15"/>
  <c r="Y368" i="15" s="1"/>
  <c r="Z368" i="15"/>
  <c r="AA368" i="15" s="1"/>
  <c r="X241" i="15"/>
  <c r="Z241" i="15"/>
  <c r="X206" i="15"/>
  <c r="Y206" i="15" s="1"/>
  <c r="Z206" i="15"/>
  <c r="AA206" i="15" s="1"/>
  <c r="Z281" i="15"/>
  <c r="AA281" i="15" s="1"/>
  <c r="Z183" i="15"/>
  <c r="X204" i="15"/>
  <c r="Z204" i="15"/>
  <c r="Z234" i="15"/>
  <c r="AA234" i="15" s="1"/>
  <c r="X302" i="15"/>
  <c r="Y302" i="15" s="1"/>
  <c r="Z302" i="15"/>
  <c r="Z233" i="15"/>
  <c r="Z427" i="15"/>
  <c r="AA427" i="15" s="1"/>
  <c r="Z469" i="15"/>
  <c r="AA469" i="15" s="1"/>
  <c r="X197" i="15"/>
  <c r="Y197" i="15" s="1"/>
  <c r="Z197" i="15"/>
  <c r="AA197" i="15" s="1"/>
  <c r="Z341" i="15"/>
  <c r="AA341" i="15" s="1"/>
  <c r="Z466" i="15"/>
  <c r="AA466" i="15" s="1"/>
  <c r="X216" i="15"/>
  <c r="Z216" i="15"/>
  <c r="Z339" i="15"/>
  <c r="AA339" i="15" s="1"/>
  <c r="Z231" i="15"/>
  <c r="AA231" i="15" s="1"/>
  <c r="Z16" i="15"/>
  <c r="Z160" i="15"/>
  <c r="AA160" i="15" s="1"/>
  <c r="Z112" i="15"/>
  <c r="Z58" i="15"/>
  <c r="AA58" i="15" s="1"/>
  <c r="X143" i="15"/>
  <c r="Y143" i="15" s="1"/>
  <c r="Z143" i="15"/>
  <c r="AA143" i="15" s="1"/>
  <c r="X325" i="15"/>
  <c r="Y325" i="15" s="1"/>
  <c r="Z325" i="15"/>
  <c r="AA325" i="15" s="1"/>
  <c r="X395" i="15"/>
  <c r="Y395" i="15" s="1"/>
  <c r="Z395" i="15"/>
  <c r="AA395" i="15" s="1"/>
  <c r="AG5" i="15"/>
  <c r="AG71" i="15"/>
  <c r="AG75" i="15"/>
  <c r="AG119" i="15"/>
  <c r="AH103" i="15"/>
  <c r="AJ75" i="15"/>
  <c r="AH75" i="15"/>
  <c r="AI119" i="15"/>
  <c r="AI75" i="15"/>
  <c r="AG103" i="15"/>
  <c r="AH119" i="15"/>
  <c r="AJ103" i="15"/>
  <c r="AJ119" i="15"/>
  <c r="AI103" i="15"/>
  <c r="AH89" i="15"/>
  <c r="AJ89" i="15"/>
  <c r="AG84" i="15"/>
  <c r="AH84" i="15"/>
  <c r="AH83" i="15"/>
  <c r="AJ73" i="15"/>
  <c r="AG90" i="15"/>
  <c r="AH90" i="15"/>
  <c r="AH156" i="15" s="1"/>
  <c r="AJ90" i="15"/>
  <c r="Y253" i="15"/>
  <c r="Y349" i="15"/>
  <c r="Y259" i="15"/>
  <c r="Y393" i="15"/>
  <c r="Y475" i="15"/>
  <c r="Y348" i="15"/>
  <c r="Y462" i="15"/>
  <c r="Y425" i="15"/>
  <c r="Y217" i="15"/>
  <c r="Y198" i="15"/>
  <c r="Y200" i="15"/>
  <c r="Y284" i="15"/>
  <c r="Y47" i="15"/>
  <c r="Y451" i="15"/>
  <c r="Y444" i="15"/>
  <c r="Y59" i="15"/>
  <c r="Y35" i="15"/>
  <c r="Y445" i="15"/>
  <c r="Y277" i="15"/>
  <c r="Y340" i="15"/>
  <c r="Y223" i="15"/>
  <c r="Y474" i="15"/>
  <c r="Y266" i="15"/>
  <c r="Y173" i="15"/>
  <c r="Y191" i="15"/>
  <c r="Y186" i="15"/>
  <c r="Y421" i="15"/>
  <c r="Y179" i="15"/>
  <c r="Y119" i="15"/>
  <c r="Y83" i="15"/>
  <c r="AD6" i="20"/>
  <c r="AD4" i="20"/>
  <c r="I5" i="40" s="1"/>
  <c r="AD7" i="20"/>
  <c r="AD3" i="20"/>
  <c r="I6" i="40" s="1"/>
  <c r="AD5" i="20"/>
  <c r="I4" i="40" s="1"/>
  <c r="W75" i="15"/>
  <c r="X75" i="15" s="1"/>
  <c r="V278" i="15"/>
  <c r="V264" i="15"/>
  <c r="W245" i="15"/>
  <c r="V245" i="15"/>
  <c r="AC2" i="20"/>
  <c r="AC8" i="20" s="1"/>
  <c r="AC9" i="20" s="1"/>
  <c r="AE1" i="20"/>
  <c r="W264" i="15"/>
  <c r="X264" i="15" s="1"/>
  <c r="V140" i="15"/>
  <c r="W36" i="15"/>
  <c r="V36" i="15"/>
  <c r="X469" i="15"/>
  <c r="X420" i="15"/>
  <c r="X269" i="15"/>
  <c r="Y269" i="15" s="1"/>
  <c r="X448" i="15"/>
  <c r="X257" i="15"/>
  <c r="X456" i="15"/>
  <c r="X321" i="15"/>
  <c r="X213" i="15"/>
  <c r="Y213" i="15" s="1"/>
  <c r="X410" i="15"/>
  <c r="Y410" i="15" s="1"/>
  <c r="X243" i="15"/>
  <c r="Y243" i="15" s="1"/>
  <c r="X115" i="15"/>
  <c r="X202" i="15"/>
  <c r="X103" i="15"/>
  <c r="Y103" i="15" s="1"/>
  <c r="X274" i="15"/>
  <c r="X378" i="15"/>
  <c r="X417" i="15"/>
  <c r="X303" i="15"/>
  <c r="X195" i="15"/>
  <c r="X80" i="15"/>
  <c r="X108" i="15"/>
  <c r="X316" i="15"/>
  <c r="X49" i="15"/>
  <c r="Y49" i="15" s="1"/>
  <c r="X121" i="15"/>
  <c r="X250" i="15"/>
  <c r="X38" i="15"/>
  <c r="X110" i="15"/>
  <c r="X365" i="15"/>
  <c r="X406" i="15"/>
  <c r="X29" i="15"/>
  <c r="X101" i="15"/>
  <c r="X275" i="15"/>
  <c r="X455" i="15"/>
  <c r="Y455" i="15" s="1"/>
  <c r="X405" i="15"/>
  <c r="X247" i="15"/>
  <c r="X242" i="15"/>
  <c r="Y242" i="15" s="1"/>
  <c r="V137" i="15"/>
  <c r="X221" i="15"/>
  <c r="X256" i="15"/>
  <c r="X79" i="15"/>
  <c r="X190" i="15"/>
  <c r="X81" i="15"/>
  <c r="W137" i="15"/>
  <c r="X299" i="15"/>
  <c r="Y299" i="15" s="1"/>
  <c r="X126" i="15"/>
  <c r="X39" i="15"/>
  <c r="X341" i="15"/>
  <c r="AB341" i="15" s="1"/>
  <c r="X23" i="15"/>
  <c r="X291" i="15"/>
  <c r="X237" i="15"/>
  <c r="X152" i="15"/>
  <c r="X288" i="15"/>
  <c r="X394" i="15"/>
  <c r="AI46" i="15"/>
  <c r="AI178" i="15" s="1"/>
  <c r="X461" i="15"/>
  <c r="X308" i="15"/>
  <c r="X51" i="15"/>
  <c r="Y51" i="15" s="1"/>
  <c r="X363" i="15"/>
  <c r="AB363" i="15" s="1"/>
  <c r="X4" i="49" s="1"/>
  <c r="X251" i="15"/>
  <c r="X159" i="15"/>
  <c r="X141" i="15"/>
  <c r="AJ16" i="15"/>
  <c r="AJ148" i="15" s="1"/>
  <c r="X449" i="15"/>
  <c r="X290" i="15"/>
  <c r="X333" i="15"/>
  <c r="X87" i="15"/>
  <c r="X344" i="15"/>
  <c r="X215" i="15"/>
  <c r="W8" i="15"/>
  <c r="X8" i="15" s="1"/>
  <c r="AI55" i="15"/>
  <c r="X324" i="15"/>
  <c r="X437" i="15"/>
  <c r="X337" i="15"/>
  <c r="X229" i="15"/>
  <c r="X54" i="15"/>
  <c r="W278" i="15"/>
  <c r="X369" i="15"/>
  <c r="X20" i="15"/>
  <c r="X92" i="15"/>
  <c r="X48" i="15"/>
  <c r="X120" i="15"/>
  <c r="X262" i="15"/>
  <c r="X61" i="15"/>
  <c r="X133" i="15"/>
  <c r="X239" i="15"/>
  <c r="X50" i="15"/>
  <c r="X122" i="15"/>
  <c r="X328" i="15"/>
  <c r="X334" i="15"/>
  <c r="W3" i="15"/>
  <c r="X478" i="15"/>
  <c r="X359" i="15"/>
  <c r="AI32" i="15"/>
  <c r="W309" i="15"/>
  <c r="V322" i="15"/>
  <c r="Z322" i="15" s="1"/>
  <c r="V193" i="15"/>
  <c r="X467" i="15"/>
  <c r="W193" i="15"/>
  <c r="X364" i="15"/>
  <c r="X371" i="15"/>
  <c r="X323" i="15"/>
  <c r="X332" i="15"/>
  <c r="X466" i="15"/>
  <c r="X69" i="15"/>
  <c r="X153" i="15"/>
  <c r="X454" i="15"/>
  <c r="AG44" i="15"/>
  <c r="X464" i="15"/>
  <c r="X136" i="15"/>
  <c r="X88" i="15"/>
  <c r="X166" i="15"/>
  <c r="Y166" i="15" s="1"/>
  <c r="X123" i="15"/>
  <c r="X17" i="15"/>
  <c r="X89" i="15"/>
  <c r="X161" i="15"/>
  <c r="X268" i="15"/>
  <c r="V91" i="15"/>
  <c r="V5" i="15"/>
  <c r="AH26" i="15"/>
  <c r="AI26" i="15"/>
  <c r="AG26" i="15"/>
  <c r="AJ26" i="15"/>
  <c r="AJ47" i="15"/>
  <c r="AI3" i="15"/>
  <c r="X415" i="15"/>
  <c r="X246" i="15"/>
  <c r="W5" i="15"/>
  <c r="AJ37" i="15"/>
  <c r="AI9" i="15"/>
  <c r="AH53" i="15"/>
  <c r="AH37" i="15"/>
  <c r="AH9" i="15"/>
  <c r="AI53" i="15"/>
  <c r="AI37" i="15"/>
  <c r="AG53" i="15"/>
  <c r="AG37" i="15"/>
  <c r="AJ53" i="15"/>
  <c r="AI23" i="15"/>
  <c r="AH40" i="15"/>
  <c r="AH172" i="15" s="1"/>
  <c r="AJ56" i="15"/>
  <c r="AJ188" i="15" s="1"/>
  <c r="AG9" i="15"/>
  <c r="AI12" i="15"/>
  <c r="AH3" i="15"/>
  <c r="AG35" i="15"/>
  <c r="AI35" i="15"/>
  <c r="AJ3" i="15"/>
  <c r="AJ135" i="15" s="1"/>
  <c r="AG3" i="15"/>
  <c r="AH35" i="15"/>
  <c r="AJ35" i="15"/>
  <c r="AG41" i="15"/>
  <c r="AJ15" i="15"/>
  <c r="AI41" i="15"/>
  <c r="AG15" i="15"/>
  <c r="AI15" i="15"/>
  <c r="AH41" i="15"/>
  <c r="AH173" i="15" s="1"/>
  <c r="AJ41" i="15"/>
  <c r="W140" i="15"/>
  <c r="V194" i="15"/>
  <c r="AH25" i="15"/>
  <c r="AJ25" i="15"/>
  <c r="AI25" i="15"/>
  <c r="AI157" i="15" s="1"/>
  <c r="AJ23" i="15"/>
  <c r="AJ155" i="15" s="1"/>
  <c r="AH44" i="15"/>
  <c r="AH42" i="15"/>
  <c r="AH174" i="15" s="1"/>
  <c r="W192" i="15"/>
  <c r="AG7" i="15"/>
  <c r="AH7" i="15"/>
  <c r="AH139" i="15" s="1"/>
  <c r="AJ7" i="15"/>
  <c r="AH47" i="15"/>
  <c r="AH179" i="15" s="1"/>
  <c r="V9" i="15"/>
  <c r="AH55" i="15"/>
  <c r="AH187" i="15" s="1"/>
  <c r="AJ34" i="15"/>
  <c r="AJ166" i="15" s="1"/>
  <c r="W2" i="15"/>
  <c r="AJ58" i="15"/>
  <c r="AJ190" i="15" s="1"/>
  <c r="AI47" i="15"/>
  <c r="AJ46" i="15"/>
  <c r="AH10" i="15"/>
  <c r="AH15" i="15"/>
  <c r="AG43" i="15"/>
  <c r="W194" i="15"/>
  <c r="AI11" i="15"/>
  <c r="AH11" i="15"/>
  <c r="AI39" i="15"/>
  <c r="AJ11" i="15"/>
  <c r="AJ143" i="15" s="1"/>
  <c r="AG11" i="15"/>
  <c r="AH58" i="15"/>
  <c r="AH190" i="15" s="1"/>
  <c r="AI58" i="15"/>
  <c r="AI190" i="15" s="1"/>
  <c r="AJ28" i="15"/>
  <c r="AJ160" i="15" s="1"/>
  <c r="AG13" i="15"/>
  <c r="AH13" i="15"/>
  <c r="AH145" i="15" s="1"/>
  <c r="AI13" i="15"/>
  <c r="AI145" i="15" s="1"/>
  <c r="AJ13" i="15"/>
  <c r="AJ145" i="15" s="1"/>
  <c r="AG2" i="15"/>
  <c r="AI34" i="15"/>
  <c r="AH34" i="15"/>
  <c r="AJ2" i="15"/>
  <c r="AG34" i="15"/>
  <c r="AI2" i="15"/>
  <c r="W9" i="15"/>
  <c r="AH8" i="15"/>
  <c r="AG36" i="15"/>
  <c r="AH36" i="15"/>
  <c r="AI8" i="15"/>
  <c r="AJ36" i="15"/>
  <c r="AG8" i="15"/>
  <c r="AJ8" i="15"/>
  <c r="AI36" i="15"/>
  <c r="AG55" i="15"/>
  <c r="AG40" i="15"/>
  <c r="X319" i="15"/>
  <c r="X211" i="15"/>
  <c r="X162" i="15"/>
  <c r="X463" i="15"/>
  <c r="X228" i="15"/>
  <c r="X433" i="15"/>
  <c r="Y131" i="15"/>
  <c r="X412" i="15"/>
  <c r="AB412" i="15" s="1"/>
  <c r="X272" i="15"/>
  <c r="X279" i="15"/>
  <c r="X147" i="15"/>
  <c r="X471" i="15"/>
  <c r="X199" i="15"/>
  <c r="V3" i="15"/>
  <c r="X470" i="15"/>
  <c r="X306" i="15"/>
  <c r="X400" i="15"/>
  <c r="X314" i="15"/>
  <c r="V6" i="15"/>
  <c r="X447" i="15"/>
  <c r="X205" i="15"/>
  <c r="X396" i="15"/>
  <c r="X32" i="15"/>
  <c r="Y32" i="15" s="1"/>
  <c r="X104" i="15"/>
  <c r="V93" i="15"/>
  <c r="AH32" i="15"/>
  <c r="AJ32" i="15"/>
  <c r="AG32" i="15"/>
  <c r="AI22" i="15"/>
  <c r="AH56" i="15"/>
  <c r="AI44" i="15"/>
  <c r="AG22" i="15"/>
  <c r="AH22" i="15"/>
  <c r="AI56" i="15"/>
  <c r="AI188" i="15" s="1"/>
  <c r="AJ44" i="15"/>
  <c r="AJ176" i="15" s="1"/>
  <c r="AJ40" i="15"/>
  <c r="AJ172" i="15" s="1"/>
  <c r="AG54" i="15"/>
  <c r="V309" i="15"/>
  <c r="V192" i="15"/>
  <c r="W6" i="15"/>
  <c r="Y216" i="15"/>
  <c r="W93" i="15"/>
  <c r="AH23" i="15"/>
  <c r="AJ45" i="15"/>
  <c r="AG23" i="15"/>
  <c r="AI45" i="15"/>
  <c r="AI177" i="15" s="1"/>
  <c r="AH45" i="15"/>
  <c r="AG45" i="15"/>
  <c r="AJ12" i="15"/>
  <c r="AJ144" i="15" s="1"/>
  <c r="AH12" i="15"/>
  <c r="AH144" i="15" s="1"/>
  <c r="AG56" i="15"/>
  <c r="AG25" i="15"/>
  <c r="AG39" i="15"/>
  <c r="V230" i="15"/>
  <c r="Z230" i="15" s="1"/>
  <c r="AG18" i="15"/>
  <c r="AI43" i="15"/>
  <c r="AI175" i="15" s="1"/>
  <c r="AJ18" i="15"/>
  <c r="AJ43" i="15"/>
  <c r="AH43" i="15"/>
  <c r="AH175" i="15" s="1"/>
  <c r="AH18" i="15"/>
  <c r="AH38" i="15"/>
  <c r="AJ54" i="15"/>
  <c r="AJ186" i="15" s="1"/>
  <c r="AH54" i="15"/>
  <c r="AH186" i="15" s="1"/>
  <c r="AI10" i="15"/>
  <c r="AI38" i="15"/>
  <c r="AI54" i="15"/>
  <c r="AG38" i="15"/>
  <c r="AJ38" i="15"/>
  <c r="AJ170" i="15" s="1"/>
  <c r="AJ10" i="15"/>
  <c r="AJ142" i="15" s="1"/>
  <c r="AI7" i="15"/>
  <c r="AI139" i="15" s="1"/>
  <c r="AJ39" i="15"/>
  <c r="AJ171" i="15" s="1"/>
  <c r="AG46" i="15"/>
  <c r="AG10" i="15"/>
  <c r="AH39" i="15"/>
  <c r="AH171" i="15" s="1"/>
  <c r="AI18" i="15"/>
  <c r="AI40" i="15"/>
  <c r="AI172" i="15" s="1"/>
  <c r="AH2" i="15"/>
  <c r="AI52" i="15"/>
  <c r="AI184" i="15" s="1"/>
  <c r="AG52" i="15"/>
  <c r="AI57" i="15"/>
  <c r="AJ48" i="15"/>
  <c r="AJ180" i="15" s="1"/>
  <c r="AG48" i="15"/>
  <c r="AH57" i="15"/>
  <c r="AI48" i="15"/>
  <c r="AJ57" i="15"/>
  <c r="AJ189" i="15" s="1"/>
  <c r="W360" i="15"/>
  <c r="AG17" i="15"/>
  <c r="AJ17" i="15"/>
  <c r="AJ149" i="15" s="1"/>
  <c r="AH17" i="15"/>
  <c r="AI17" i="15"/>
  <c r="AI149" i="15" s="1"/>
  <c r="AG42" i="15"/>
  <c r="AJ42" i="15"/>
  <c r="AI42" i="15"/>
  <c r="AH16" i="15"/>
  <c r="AH148" i="15" s="1"/>
  <c r="AG16" i="15"/>
  <c r="AI16" i="15"/>
  <c r="AI148" i="15" s="1"/>
  <c r="AH48" i="15"/>
  <c r="AG57" i="15"/>
  <c r="AG47" i="15"/>
  <c r="AH46" i="15"/>
  <c r="AH178" i="15" s="1"/>
  <c r="AJ9" i="15"/>
  <c r="AJ141" i="15" s="1"/>
  <c r="Y312" i="15"/>
  <c r="Y374" i="15"/>
  <c r="Y408" i="15"/>
  <c r="Y240" i="15"/>
  <c r="Y204" i="15"/>
  <c r="Y356" i="15"/>
  <c r="Y337" i="15"/>
  <c r="Y331" i="15"/>
  <c r="Y405" i="15"/>
  <c r="X282" i="15"/>
  <c r="Y256" i="15"/>
  <c r="Y180" i="15"/>
  <c r="Y257" i="15"/>
  <c r="Y115" i="15"/>
  <c r="Y295" i="15"/>
  <c r="Y358" i="15"/>
  <c r="Y441" i="15"/>
  <c r="Y241" i="15"/>
  <c r="Y224" i="15"/>
  <c r="Y401" i="15"/>
  <c r="Y350" i="15"/>
  <c r="X301" i="15"/>
  <c r="X128" i="15"/>
  <c r="X336" i="15"/>
  <c r="X373" i="15"/>
  <c r="X254" i="15"/>
  <c r="X225" i="15"/>
  <c r="X42" i="15"/>
  <c r="X402" i="15"/>
  <c r="X181" i="15"/>
  <c r="X27" i="15"/>
  <c r="X30" i="15"/>
  <c r="X270" i="15"/>
  <c r="Y330" i="15"/>
  <c r="X380" i="15"/>
  <c r="X296" i="15"/>
  <c r="X102" i="15"/>
  <c r="X438" i="15"/>
  <c r="X187" i="15"/>
  <c r="X357" i="15"/>
  <c r="X44" i="15"/>
  <c r="X116" i="15"/>
  <c r="X72" i="15"/>
  <c r="X144" i="15"/>
  <c r="X13" i="15"/>
  <c r="X85" i="15"/>
  <c r="X388" i="15"/>
  <c r="X74" i="15"/>
  <c r="X146" i="15"/>
  <c r="X238" i="15"/>
  <c r="X169" i="15"/>
  <c r="X226" i="15"/>
  <c r="X53" i="15"/>
  <c r="X125" i="15"/>
  <c r="X353" i="15"/>
  <c r="X151" i="15"/>
  <c r="X157" i="15"/>
  <c r="Y403" i="15"/>
  <c r="Y227" i="15"/>
  <c r="X397" i="15"/>
  <c r="Y458" i="15"/>
  <c r="Y258" i="15"/>
  <c r="Y440" i="15"/>
  <c r="Y182" i="15"/>
  <c r="V294" i="15"/>
  <c r="X372" i="15"/>
  <c r="X16" i="15"/>
  <c r="X160" i="15"/>
  <c r="X112" i="15"/>
  <c r="X34" i="15"/>
  <c r="X58" i="15"/>
  <c r="X355" i="15"/>
  <c r="X442" i="15"/>
  <c r="X327" i="15"/>
  <c r="X273" i="15"/>
  <c r="X183" i="15"/>
  <c r="X60" i="15"/>
  <c r="X132" i="15"/>
  <c r="X208" i="15"/>
  <c r="X73" i="15"/>
  <c r="X145" i="15"/>
  <c r="X196" i="15"/>
  <c r="X62" i="15"/>
  <c r="X134" i="15"/>
  <c r="X292" i="15"/>
  <c r="X280" i="15"/>
  <c r="X41" i="15"/>
  <c r="X113" i="15"/>
  <c r="X214" i="15"/>
  <c r="X127" i="15"/>
  <c r="X7" i="15"/>
  <c r="X139" i="15"/>
  <c r="X424" i="15"/>
  <c r="X21" i="15"/>
  <c r="X165" i="15"/>
  <c r="X19" i="15"/>
  <c r="X163" i="15"/>
  <c r="X382" i="15"/>
  <c r="X33" i="15"/>
  <c r="X105" i="15"/>
  <c r="X443" i="15"/>
  <c r="X383" i="15"/>
  <c r="X78" i="15"/>
  <c r="X222" i="15"/>
  <c r="X430" i="15"/>
  <c r="X207" i="15"/>
  <c r="X409" i="15"/>
  <c r="X339" i="15"/>
  <c r="X231" i="15"/>
  <c r="X76" i="15"/>
  <c r="X130" i="15"/>
  <c r="X40" i="15"/>
  <c r="X10" i="15"/>
  <c r="X82" i="15"/>
  <c r="X142" i="15"/>
  <c r="X95" i="15"/>
  <c r="X286" i="15"/>
  <c r="X185" i="15"/>
  <c r="X100" i="15"/>
  <c r="X64" i="15"/>
  <c r="X203" i="15"/>
  <c r="X427" i="15"/>
  <c r="X342" i="15"/>
  <c r="AB342" i="15" s="1"/>
  <c r="X118" i="15"/>
  <c r="X381" i="15"/>
  <c r="X283" i="15"/>
  <c r="X175" i="15"/>
  <c r="X434" i="15"/>
  <c r="X318" i="15"/>
  <c r="X345" i="15"/>
  <c r="X236" i="15"/>
  <c r="X189" i="15"/>
  <c r="X392" i="15"/>
  <c r="X63" i="15"/>
  <c r="X114" i="15"/>
  <c r="X391" i="15"/>
  <c r="X252" i="15"/>
  <c r="X66" i="15"/>
  <c r="X305" i="15"/>
  <c r="X164" i="15"/>
  <c r="X428" i="15"/>
  <c r="X347" i="15"/>
  <c r="X56" i="15"/>
  <c r="X12" i="15"/>
  <c r="X84" i="15"/>
  <c r="X156" i="15"/>
  <c r="X25" i="15"/>
  <c r="X97" i="15"/>
  <c r="X304" i="15"/>
  <c r="X14" i="15"/>
  <c r="X86" i="15"/>
  <c r="X158" i="15"/>
  <c r="X184" i="15"/>
  <c r="X460" i="15"/>
  <c r="X172" i="15"/>
  <c r="X65" i="15"/>
  <c r="X43" i="15"/>
  <c r="X436" i="15"/>
  <c r="AB436" i="15" s="1"/>
  <c r="X352" i="15"/>
  <c r="X31" i="15"/>
  <c r="X232" i="15"/>
  <c r="X298" i="15"/>
  <c r="X45" i="15"/>
  <c r="X117" i="15"/>
  <c r="X178" i="15"/>
  <c r="X473" i="15"/>
  <c r="X265" i="15"/>
  <c r="X300" i="15"/>
  <c r="X354" i="15"/>
  <c r="X472" i="15"/>
  <c r="X326" i="15"/>
  <c r="X218" i="15"/>
  <c r="X15" i="15"/>
  <c r="X315" i="15"/>
  <c r="X99" i="15"/>
  <c r="X138" i="15"/>
  <c r="X429" i="15"/>
  <c r="X297" i="15"/>
  <c r="X351" i="15"/>
  <c r="X260" i="15"/>
  <c r="X399" i="15"/>
  <c r="X90" i="15"/>
  <c r="X68" i="15"/>
  <c r="X24" i="15"/>
  <c r="X96" i="15"/>
  <c r="X168" i="15"/>
  <c r="X37" i="15"/>
  <c r="X109" i="15"/>
  <c r="X293" i="15"/>
  <c r="X26" i="15"/>
  <c r="X98" i="15"/>
  <c r="X170" i="15"/>
  <c r="X418" i="15"/>
  <c r="X220" i="15"/>
  <c r="X77" i="15"/>
  <c r="X149" i="15"/>
  <c r="X311" i="15"/>
  <c r="X67" i="15"/>
  <c r="X329" i="15"/>
  <c r="X310" i="15"/>
  <c r="X55" i="15"/>
  <c r="X244" i="15"/>
  <c r="X57" i="15"/>
  <c r="X129" i="15"/>
  <c r="X375" i="15"/>
  <c r="X453" i="15"/>
  <c r="X335" i="15"/>
  <c r="X281" i="15"/>
  <c r="X201" i="15"/>
  <c r="X362" i="15"/>
  <c r="X287" i="15"/>
  <c r="X111" i="15"/>
  <c r="X285" i="15"/>
  <c r="X177" i="15"/>
  <c r="X234" i="15"/>
  <c r="X261" i="15"/>
  <c r="X135" i="15"/>
  <c r="X387" i="15"/>
  <c r="AB387" i="15" s="1"/>
  <c r="Y4" i="49" s="1"/>
  <c r="X267" i="15"/>
  <c r="X70" i="15"/>
  <c r="X28" i="15"/>
  <c r="X22" i="15"/>
  <c r="X124" i="15"/>
  <c r="X106" i="15"/>
  <c r="X154" i="15"/>
  <c r="X457" i="15"/>
  <c r="X346" i="15"/>
  <c r="X317" i="15"/>
  <c r="X263" i="15"/>
  <c r="X18" i="15"/>
  <c r="X452" i="15"/>
  <c r="X233" i="15"/>
  <c r="X439" i="15"/>
  <c r="X377" i="15"/>
  <c r="X249" i="15"/>
  <c r="X52" i="15"/>
  <c r="X94" i="15"/>
  <c r="X4" i="15"/>
  <c r="X148" i="15"/>
  <c r="X46" i="15"/>
  <c r="X167" i="15"/>
  <c r="Y17" i="12"/>
  <c r="Y7" i="12"/>
  <c r="Y10" i="12"/>
  <c r="Y15" i="12"/>
  <c r="Y2" i="12"/>
  <c r="Y23" i="12"/>
  <c r="Y19" i="12"/>
  <c r="Y4" i="12"/>
  <c r="Y25" i="12"/>
  <c r="Y6" i="12"/>
  <c r="Y3" i="12"/>
  <c r="Y16" i="12"/>
  <c r="Y13" i="12"/>
  <c r="Y12" i="12"/>
  <c r="Y5" i="12"/>
  <c r="Y14" i="12"/>
  <c r="Y20" i="12"/>
  <c r="Y22" i="12"/>
  <c r="Y21" i="12"/>
  <c r="Y24" i="12"/>
  <c r="Y8" i="12"/>
  <c r="Y11" i="12"/>
  <c r="Z1" i="12"/>
  <c r="Z9" i="12" s="1"/>
  <c r="AA1" i="12"/>
  <c r="AA9" i="12" s="1"/>
  <c r="X26" i="12"/>
  <c r="X27" i="12" s="1"/>
  <c r="AG5" i="49" l="1"/>
  <c r="AB6" i="49"/>
  <c r="AD29" i="19" s="1"/>
  <c r="AI29" i="19" s="1"/>
  <c r="AH5" i="49"/>
  <c r="AH6" i="49" s="1"/>
  <c r="AC6" i="49"/>
  <c r="AE29" i="19" s="1"/>
  <c r="AJ29" i="19" s="1"/>
  <c r="AG178" i="15"/>
  <c r="AI225" i="15"/>
  <c r="AH176" i="15"/>
  <c r="AG170" i="15"/>
  <c r="AG189" i="15"/>
  <c r="AH180" i="15"/>
  <c r="AH170" i="15"/>
  <c r="AJ112" i="15"/>
  <c r="AJ178" i="15" s="1"/>
  <c r="AJ19" i="15"/>
  <c r="AG156" i="15"/>
  <c r="AE6" i="49"/>
  <c r="AG139" i="15"/>
  <c r="AG166" i="15"/>
  <c r="AJ157" i="15"/>
  <c r="AI135" i="15"/>
  <c r="M6" i="49"/>
  <c r="O29" i="19" s="1"/>
  <c r="AG29" i="19" s="1"/>
  <c r="AG150" i="15"/>
  <c r="W4" i="49"/>
  <c r="AG171" i="15"/>
  <c r="AI147" i="15"/>
  <c r="AG157" i="15"/>
  <c r="AG145" i="15"/>
  <c r="AG147" i="15"/>
  <c r="AG149" i="15"/>
  <c r="AG188" i="15"/>
  <c r="Z150" i="15"/>
  <c r="AA150" i="15" s="1"/>
  <c r="AO10" i="43"/>
  <c r="BW10" i="43" s="1"/>
  <c r="F31" i="44"/>
  <c r="E47" i="18"/>
  <c r="E48" i="18" s="1"/>
  <c r="D5" i="41"/>
  <c r="AG135" i="15"/>
  <c r="AG155" i="15"/>
  <c r="AJ177" i="15"/>
  <c r="AG175" i="15"/>
  <c r="AN10" i="43"/>
  <c r="BV10" i="43" s="1"/>
  <c r="E31" i="44"/>
  <c r="AA4" i="49"/>
  <c r="BS10" i="43"/>
  <c r="AG142" i="15"/>
  <c r="AG172" i="15"/>
  <c r="I12" i="40"/>
  <c r="I13" i="40" s="1"/>
  <c r="H13" i="40"/>
  <c r="W5" i="49"/>
  <c r="W6" i="49" s="1"/>
  <c r="Y29" i="19" s="1"/>
  <c r="AG124" i="15"/>
  <c r="AG125" i="15" s="1"/>
  <c r="AI144" i="15"/>
  <c r="AG186" i="15"/>
  <c r="Y435" i="15"/>
  <c r="AJ224" i="15"/>
  <c r="AJ233" i="15"/>
  <c r="AJ202" i="15"/>
  <c r="AJ249" i="15"/>
  <c r="AJ238" i="15"/>
  <c r="AJ203" i="15"/>
  <c r="AJ236" i="15"/>
  <c r="AJ216" i="15"/>
  <c r="AJ254" i="15"/>
  <c r="AJ215" i="15"/>
  <c r="AJ230" i="15"/>
  <c r="AJ214" i="15"/>
  <c r="AJ232" i="15"/>
  <c r="AJ244" i="15"/>
  <c r="AJ234" i="15"/>
  <c r="AJ250" i="15"/>
  <c r="AJ201" i="15"/>
  <c r="AJ207" i="15"/>
  <c r="AJ211" i="15"/>
  <c r="AJ235" i="15"/>
  <c r="AJ237" i="15"/>
  <c r="AJ222" i="15"/>
  <c r="AJ241" i="15"/>
  <c r="AJ205" i="15"/>
  <c r="AJ252" i="15"/>
  <c r="AJ209" i="15"/>
  <c r="AJ217" i="15"/>
  <c r="AJ251" i="15"/>
  <c r="AJ221" i="15"/>
  <c r="AJ213" i="15"/>
  <c r="AJ240" i="15"/>
  <c r="AJ204" i="15"/>
  <c r="AJ219" i="15"/>
  <c r="AJ199" i="15"/>
  <c r="AJ210" i="15"/>
  <c r="AJ212" i="15"/>
  <c r="AJ223" i="15"/>
  <c r="AJ208" i="15"/>
  <c r="AJ220" i="15"/>
  <c r="AJ242" i="15"/>
  <c r="AJ231" i="15"/>
  <c r="AJ253" i="15"/>
  <c r="AJ239" i="15"/>
  <c r="AJ243" i="15"/>
  <c r="AJ228" i="15"/>
  <c r="AJ218" i="15"/>
  <c r="AJ248" i="15"/>
  <c r="AJ198" i="15"/>
  <c r="AJ200" i="15"/>
  <c r="AJ206" i="15"/>
  <c r="X5" i="49"/>
  <c r="X6" i="49" s="1"/>
  <c r="Z29" i="19" s="1"/>
  <c r="AG180" i="15"/>
  <c r="AJ167" i="15"/>
  <c r="Z255" i="15"/>
  <c r="AA255" i="15" s="1"/>
  <c r="AI174" i="15"/>
  <c r="AJ134" i="15"/>
  <c r="AH166" i="15"/>
  <c r="AG185" i="15"/>
  <c r="AJ84" i="15"/>
  <c r="AJ150" i="15" s="1"/>
  <c r="AG6" i="49"/>
  <c r="AF4" i="49"/>
  <c r="Y5" i="49"/>
  <c r="AI176" i="15"/>
  <c r="AG134" i="15"/>
  <c r="AH134" i="15"/>
  <c r="Z139" i="15"/>
  <c r="AA139" i="15" s="1"/>
  <c r="Y413" i="15"/>
  <c r="AB413" i="15"/>
  <c r="Z4" i="49" s="1"/>
  <c r="Y426" i="15"/>
  <c r="AB426" i="15"/>
  <c r="AI70" i="15"/>
  <c r="AG184" i="15"/>
  <c r="AI186" i="15"/>
  <c r="X140" i="15"/>
  <c r="Y140" i="15" s="1"/>
  <c r="AI167" i="15"/>
  <c r="AI185" i="15"/>
  <c r="AH80" i="15"/>
  <c r="AG176" i="15"/>
  <c r="AI187" i="15"/>
  <c r="AH142" i="15"/>
  <c r="AI180" i="15"/>
  <c r="AJ80" i="15"/>
  <c r="AG148" i="15"/>
  <c r="AJ147" i="15"/>
  <c r="AI134" i="15"/>
  <c r="AG173" i="15"/>
  <c r="AI155" i="15"/>
  <c r="AJ52" i="15"/>
  <c r="AI171" i="15"/>
  <c r="AJ175" i="15"/>
  <c r="AH188" i="15"/>
  <c r="AI142" i="15"/>
  <c r="AI150" i="15"/>
  <c r="AI173" i="15"/>
  <c r="AJ70" i="15"/>
  <c r="AG153" i="15"/>
  <c r="AJ174" i="15"/>
  <c r="AI189" i="15"/>
  <c r="AH70" i="15"/>
  <c r="AI166" i="15"/>
  <c r="AI151" i="15"/>
  <c r="H3" i="40"/>
  <c r="H8" i="40" s="1"/>
  <c r="G9" i="40"/>
  <c r="AG167" i="15"/>
  <c r="X137" i="15"/>
  <c r="Y137" i="15" s="1"/>
  <c r="AJ179" i="15"/>
  <c r="AI255" i="15"/>
  <c r="AK1" i="15"/>
  <c r="AK52" i="15" s="1"/>
  <c r="AJ86" i="15"/>
  <c r="AJ20" i="15"/>
  <c r="AJ87" i="15"/>
  <c r="AJ21" i="15"/>
  <c r="AJ24" i="15"/>
  <c r="AJ156" i="15" s="1"/>
  <c r="AH259" i="15"/>
  <c r="AI245" i="15"/>
  <c r="AG259" i="15"/>
  <c r="AG143" i="15"/>
  <c r="X2" i="15"/>
  <c r="Y2" i="15" s="1"/>
  <c r="AG12" i="15" s="1"/>
  <c r="AJ173" i="15"/>
  <c r="AI143" i="15"/>
  <c r="AJ139" i="15"/>
  <c r="Y289" i="15"/>
  <c r="X230" i="15"/>
  <c r="Y230" i="15" s="1"/>
  <c r="AH150" i="15"/>
  <c r="AG177" i="15"/>
  <c r="AH141" i="15"/>
  <c r="AG174" i="15"/>
  <c r="X322" i="15"/>
  <c r="AB322" i="15" s="1"/>
  <c r="V4" i="49" s="1"/>
  <c r="AH147" i="15"/>
  <c r="AI72" i="15"/>
  <c r="AG179" i="15"/>
  <c r="AI179" i="15"/>
  <c r="AH143" i="15"/>
  <c r="AH158" i="15"/>
  <c r="AI158" i="15"/>
  <c r="AI169" i="15"/>
  <c r="Z192" i="15"/>
  <c r="Z3" i="15"/>
  <c r="AA3" i="15" s="1"/>
  <c r="AG80" i="15" s="1"/>
  <c r="AH167" i="15"/>
  <c r="AJ158" i="15"/>
  <c r="AH169" i="15"/>
  <c r="AG151" i="15"/>
  <c r="X278" i="15"/>
  <c r="Y278" i="15" s="1"/>
  <c r="AG169" i="15"/>
  <c r="AG141" i="15"/>
  <c r="AH177" i="15"/>
  <c r="AH135" i="15"/>
  <c r="AH151" i="15"/>
  <c r="AH155" i="15"/>
  <c r="AH72" i="15"/>
  <c r="AH189" i="15"/>
  <c r="AG187" i="15"/>
  <c r="AH149" i="15"/>
  <c r="AJ151" i="15"/>
  <c r="X360" i="15"/>
  <c r="Y360" i="15" s="1"/>
  <c r="AH157" i="15"/>
  <c r="AI141" i="15"/>
  <c r="AI125" i="15"/>
  <c r="AI170" i="15"/>
  <c r="Z309" i="15"/>
  <c r="Z264" i="15"/>
  <c r="AA264" i="15" s="1"/>
  <c r="AJ185" i="15"/>
  <c r="AH185" i="15"/>
  <c r="Z5" i="15"/>
  <c r="AA5" i="15" s="1"/>
  <c r="Z6" i="15"/>
  <c r="AA6" i="15" s="1"/>
  <c r="AG94" i="15" s="1"/>
  <c r="Z193" i="15"/>
  <c r="AA193" i="15" s="1"/>
  <c r="Z278" i="15"/>
  <c r="AA278" i="15" s="1"/>
  <c r="AJ169" i="15"/>
  <c r="AG158" i="15"/>
  <c r="Z245" i="15"/>
  <c r="AA245" i="15" s="1"/>
  <c r="F53" i="18"/>
  <c r="E30" i="44" s="1"/>
  <c r="F25" i="18"/>
  <c r="AJ140" i="15"/>
  <c r="Z9" i="15"/>
  <c r="AA9" i="15" s="1"/>
  <c r="AG72" i="15" s="1"/>
  <c r="AA419" i="15"/>
  <c r="AA261" i="15"/>
  <c r="AA227" i="15"/>
  <c r="AA11" i="15"/>
  <c r="AA71" i="15"/>
  <c r="AK118" i="15" s="1"/>
  <c r="AJ118" i="15"/>
  <c r="AJ184" i="15" s="1"/>
  <c r="AA149" i="15"/>
  <c r="AA228" i="15"/>
  <c r="AA182" i="15"/>
  <c r="Z8" i="15"/>
  <c r="AA8" i="15" s="1"/>
  <c r="AG70" i="15" s="1"/>
  <c r="AA114" i="15"/>
  <c r="AA378" i="15"/>
  <c r="AA213" i="15"/>
  <c r="AA155" i="15"/>
  <c r="AA440" i="15"/>
  <c r="AG154" i="15"/>
  <c r="E53" i="18"/>
  <c r="D30" i="44" s="1"/>
  <c r="E25" i="18"/>
  <c r="AI140" i="15"/>
  <c r="AG137" i="15"/>
  <c r="Z360" i="15"/>
  <c r="AA200" i="15"/>
  <c r="AA443" i="15"/>
  <c r="AA476" i="15"/>
  <c r="AA289" i="15"/>
  <c r="AA350" i="15"/>
  <c r="AA65" i="15"/>
  <c r="AJ121" i="15"/>
  <c r="AA32" i="15"/>
  <c r="AH93" i="15"/>
  <c r="AA407" i="15"/>
  <c r="AH94" i="15"/>
  <c r="AA435" i="15"/>
  <c r="AA92" i="15"/>
  <c r="AA63" i="15"/>
  <c r="AJ72" i="15"/>
  <c r="AA321" i="15"/>
  <c r="C54" i="18"/>
  <c r="AG168" i="15"/>
  <c r="AA216" i="15"/>
  <c r="AA204" i="15"/>
  <c r="AA313" i="15"/>
  <c r="AA226" i="15"/>
  <c r="AA397" i="15"/>
  <c r="AA53" i="15"/>
  <c r="AI93" i="15"/>
  <c r="AA181" i="15"/>
  <c r="AA191" i="15"/>
  <c r="AA340" i="15"/>
  <c r="AA456" i="15"/>
  <c r="F20" i="16"/>
  <c r="AJ164" i="15"/>
  <c r="Z93" i="15"/>
  <c r="AA322" i="15"/>
  <c r="Z137" i="15"/>
  <c r="AA223" i="15"/>
  <c r="AA372" i="15"/>
  <c r="AA458" i="15"/>
  <c r="AA169" i="15"/>
  <c r="AA54" i="15"/>
  <c r="AI94" i="15"/>
  <c r="AA403" i="15"/>
  <c r="AA90" i="15"/>
  <c r="AA402" i="15"/>
  <c r="AG115" i="15"/>
  <c r="AH115" i="15"/>
  <c r="AA102" i="15"/>
  <c r="AA273" i="15"/>
  <c r="Z36" i="15"/>
  <c r="AA183" i="15"/>
  <c r="AA377" i="15"/>
  <c r="AA374" i="15"/>
  <c r="AA477" i="15"/>
  <c r="AA238" i="15"/>
  <c r="AA399" i="15"/>
  <c r="AA473" i="15"/>
  <c r="AA235" i="15"/>
  <c r="AA332" i="15"/>
  <c r="AA335" i="15"/>
  <c r="AA242" i="15"/>
  <c r="AA398" i="15"/>
  <c r="AA131" i="15"/>
  <c r="AA180" i="15"/>
  <c r="AA475" i="15"/>
  <c r="AA105" i="15"/>
  <c r="AA146" i="15"/>
  <c r="AA405" i="15"/>
  <c r="Z2" i="15"/>
  <c r="AA2" i="15" s="1"/>
  <c r="AG78" i="15" s="1"/>
  <c r="AA134" i="15"/>
  <c r="AA439" i="15"/>
  <c r="AA225" i="15"/>
  <c r="AA358" i="15"/>
  <c r="AA453" i="15"/>
  <c r="AH154" i="15"/>
  <c r="C20" i="16"/>
  <c r="AG164" i="15"/>
  <c r="D20" i="16"/>
  <c r="AH164" i="15"/>
  <c r="C25" i="18"/>
  <c r="C53" i="18"/>
  <c r="B30" i="44" s="1"/>
  <c r="AG140" i="15"/>
  <c r="AA351" i="15"/>
  <c r="AA376" i="15"/>
  <c r="AA212" i="15"/>
  <c r="AA379" i="15"/>
  <c r="AA366" i="15"/>
  <c r="AA240" i="15"/>
  <c r="AA409" i="15"/>
  <c r="AA189" i="15"/>
  <c r="AA81" i="15"/>
  <c r="AA62" i="15"/>
  <c r="AJ71" i="15"/>
  <c r="AA243" i="15"/>
  <c r="AA254" i="15"/>
  <c r="AI115" i="15"/>
  <c r="AA210" i="15"/>
  <c r="AA203" i="15"/>
  <c r="AA207" i="15"/>
  <c r="AA394" i="15"/>
  <c r="Z194" i="15"/>
  <c r="E20" i="16"/>
  <c r="AI164" i="15"/>
  <c r="Z140" i="15"/>
  <c r="AA338" i="15"/>
  <c r="AA459" i="15"/>
  <c r="AA258" i="15"/>
  <c r="AA295" i="15"/>
  <c r="AA274" i="15"/>
  <c r="AA410" i="15"/>
  <c r="AA373" i="15"/>
  <c r="AA312" i="15"/>
  <c r="AA82" i="15"/>
  <c r="AK93" i="15"/>
  <c r="AA421" i="15"/>
  <c r="AA176" i="15"/>
  <c r="X294" i="15"/>
  <c r="Y294" i="15" s="1"/>
  <c r="Z294" i="15"/>
  <c r="D54" i="18"/>
  <c r="AH168" i="15"/>
  <c r="D53" i="18"/>
  <c r="C30" i="44" s="1"/>
  <c r="D25" i="18"/>
  <c r="AH140" i="15"/>
  <c r="AA241" i="15"/>
  <c r="AA201" i="15"/>
  <c r="AA224" i="15"/>
  <c r="AA103" i="15"/>
  <c r="AA408" i="15"/>
  <c r="AA79" i="15"/>
  <c r="AA145" i="15"/>
  <c r="AA331" i="15"/>
  <c r="AA148" i="15"/>
  <c r="AA401" i="15"/>
  <c r="AA230" i="15"/>
  <c r="AA192" i="15"/>
  <c r="AI154" i="15"/>
  <c r="X91" i="15"/>
  <c r="Z91" i="15"/>
  <c r="AA112" i="15"/>
  <c r="AA441" i="15"/>
  <c r="AA291" i="15"/>
  <c r="AA474" i="15"/>
  <c r="AA202" i="15"/>
  <c r="AA13" i="15"/>
  <c r="AA400" i="15"/>
  <c r="AA256" i="15"/>
  <c r="AA246" i="15"/>
  <c r="AA186" i="15"/>
  <c r="AA309" i="15"/>
  <c r="E54" i="18"/>
  <c r="AI168" i="15"/>
  <c r="AA233" i="15"/>
  <c r="AA166" i="15"/>
  <c r="AA174" i="15"/>
  <c r="AA356" i="15"/>
  <c r="AA370" i="15"/>
  <c r="AA115" i="15"/>
  <c r="AA259" i="15"/>
  <c r="AA455" i="15"/>
  <c r="Z75" i="15"/>
  <c r="AA221" i="15"/>
  <c r="AA94" i="15"/>
  <c r="AA28" i="15"/>
  <c r="AH118" i="15"/>
  <c r="AH125" i="15" s="1"/>
  <c r="F54" i="18"/>
  <c r="AJ168" i="15"/>
  <c r="AA16" i="15"/>
  <c r="AG93" i="15"/>
  <c r="AA302" i="15"/>
  <c r="AA404" i="15"/>
  <c r="AA330" i="15"/>
  <c r="AA268" i="15"/>
  <c r="AA67" i="15"/>
  <c r="AJ93" i="15"/>
  <c r="AA132" i="15"/>
  <c r="AA276" i="15"/>
  <c r="AA52" i="15"/>
  <c r="AI80" i="15"/>
  <c r="AA271" i="15"/>
  <c r="AA452" i="15"/>
  <c r="AA467" i="15"/>
  <c r="Y285" i="15"/>
  <c r="Y293" i="15"/>
  <c r="Y392" i="15"/>
  <c r="Y41" i="15"/>
  <c r="AI4" i="15" s="1"/>
  <c r="Y74" i="15"/>
  <c r="Y400" i="15"/>
  <c r="Y228" i="15"/>
  <c r="Y415" i="15"/>
  <c r="Y268" i="15"/>
  <c r="Y61" i="15"/>
  <c r="Y324" i="15"/>
  <c r="Y81" i="15"/>
  <c r="Y101" i="15"/>
  <c r="Y195" i="15"/>
  <c r="Y456" i="15"/>
  <c r="Y154" i="15"/>
  <c r="Y55" i="15"/>
  <c r="Y297" i="15"/>
  <c r="Y427" i="15"/>
  <c r="Y76" i="15"/>
  <c r="AK27" i="15" s="1"/>
  <c r="Y433" i="15"/>
  <c r="Y306" i="15"/>
  <c r="Y463" i="15"/>
  <c r="Y161" i="15"/>
  <c r="Y467" i="15"/>
  <c r="Y262" i="15"/>
  <c r="Y141" i="15"/>
  <c r="Y288" i="15"/>
  <c r="Y190" i="15"/>
  <c r="Y29" i="15"/>
  <c r="Y303" i="15"/>
  <c r="Y364" i="15"/>
  <c r="Y133" i="15"/>
  <c r="Y437" i="15"/>
  <c r="Y449" i="15"/>
  <c r="Y394" i="15"/>
  <c r="Y80" i="15"/>
  <c r="Y321" i="15"/>
  <c r="Y470" i="15"/>
  <c r="Y162" i="15"/>
  <c r="Y89" i="15"/>
  <c r="Y120" i="15"/>
  <c r="Y159" i="15"/>
  <c r="Y152" i="15"/>
  <c r="Y79" i="15"/>
  <c r="Y406" i="15"/>
  <c r="Y417" i="15"/>
  <c r="Y448" i="15"/>
  <c r="Y275" i="15"/>
  <c r="Y439" i="15"/>
  <c r="Y22" i="15"/>
  <c r="Y362" i="15"/>
  <c r="Y99" i="15"/>
  <c r="Y45" i="15"/>
  <c r="Y428" i="15"/>
  <c r="Y236" i="15"/>
  <c r="Y100" i="15"/>
  <c r="Y409" i="15"/>
  <c r="Y19" i="15"/>
  <c r="Y301" i="15"/>
  <c r="Y233" i="15"/>
  <c r="Y28" i="15"/>
  <c r="Y311" i="15"/>
  <c r="Y96" i="15"/>
  <c r="Y164" i="15"/>
  <c r="Y345" i="15"/>
  <c r="Y185" i="15"/>
  <c r="Y207" i="15"/>
  <c r="Y165" i="15"/>
  <c r="Y58" i="15"/>
  <c r="Y151" i="15"/>
  <c r="Y144" i="15"/>
  <c r="Y211" i="15"/>
  <c r="Y17" i="15"/>
  <c r="Y48" i="15"/>
  <c r="AI28" i="15" s="1"/>
  <c r="Y251" i="15"/>
  <c r="Y237" i="15"/>
  <c r="Y365" i="15"/>
  <c r="Y378" i="15"/>
  <c r="Y249" i="15"/>
  <c r="Y111" i="15"/>
  <c r="Y310" i="15"/>
  <c r="Y109" i="15"/>
  <c r="Y429" i="15"/>
  <c r="Y178" i="15"/>
  <c r="Y172" i="15"/>
  <c r="Y56" i="15"/>
  <c r="AJ5" i="15" s="1"/>
  <c r="Y231" i="15"/>
  <c r="Y280" i="15"/>
  <c r="Y327" i="15"/>
  <c r="Y388" i="15"/>
  <c r="Y380" i="15"/>
  <c r="Y287" i="15"/>
  <c r="Y329" i="15"/>
  <c r="Y117" i="15"/>
  <c r="Y347" i="15"/>
  <c r="Y189" i="15"/>
  <c r="Y339" i="15"/>
  <c r="Y292" i="15"/>
  <c r="Y128" i="15"/>
  <c r="Y319" i="15"/>
  <c r="Y123" i="15"/>
  <c r="Y454" i="15"/>
  <c r="Y92" i="15"/>
  <c r="Y363" i="15"/>
  <c r="Y291" i="15"/>
  <c r="Y221" i="15"/>
  <c r="Y110" i="15"/>
  <c r="Y274" i="15"/>
  <c r="Y420" i="15"/>
  <c r="Y267" i="15"/>
  <c r="Y218" i="15"/>
  <c r="Y31" i="15"/>
  <c r="Y14" i="15"/>
  <c r="Y95" i="15"/>
  <c r="Y222" i="15"/>
  <c r="Y125" i="15"/>
  <c r="Y116" i="15"/>
  <c r="Y104" i="15"/>
  <c r="Y153" i="15"/>
  <c r="Y20" i="15"/>
  <c r="Y8" i="15"/>
  <c r="AG4" i="15" s="1"/>
  <c r="Y38" i="15"/>
  <c r="Y469" i="15"/>
  <c r="AJ22" i="15"/>
  <c r="Y70" i="15"/>
  <c r="Y281" i="15"/>
  <c r="Y24" i="15"/>
  <c r="Y232" i="15"/>
  <c r="Y286" i="15"/>
  <c r="Y430" i="15"/>
  <c r="Y21" i="15"/>
  <c r="Y196" i="15"/>
  <c r="Y34" i="15"/>
  <c r="Y72" i="15"/>
  <c r="Y359" i="15"/>
  <c r="Y147" i="15"/>
  <c r="Y88" i="15"/>
  <c r="Y69" i="15"/>
  <c r="Y334" i="15"/>
  <c r="Y369" i="15"/>
  <c r="Y215" i="15"/>
  <c r="Y308" i="15"/>
  <c r="Y23" i="15"/>
  <c r="Y250" i="15"/>
  <c r="Y202" i="15"/>
  <c r="Y65" i="15"/>
  <c r="Y124" i="15"/>
  <c r="Y37" i="15"/>
  <c r="Y18" i="15"/>
  <c r="Y68" i="15"/>
  <c r="AK4" i="15" s="1"/>
  <c r="Y305" i="15"/>
  <c r="Y263" i="15"/>
  <c r="Y387" i="15"/>
  <c r="Y220" i="15"/>
  <c r="Y326" i="15"/>
  <c r="Y304" i="15"/>
  <c r="Y66" i="15"/>
  <c r="Y175" i="15"/>
  <c r="Y142" i="15"/>
  <c r="Y73" i="15"/>
  <c r="AK14" i="15" s="1"/>
  <c r="Y160" i="15"/>
  <c r="Y44" i="15"/>
  <c r="Y402" i="15"/>
  <c r="Y314" i="15"/>
  <c r="Y46" i="15"/>
  <c r="AI27" i="15" s="1"/>
  <c r="AI159" i="15" s="1"/>
  <c r="Y418" i="15"/>
  <c r="Y436" i="15"/>
  <c r="Y97" i="15"/>
  <c r="Y252" i="15"/>
  <c r="Y283" i="15"/>
  <c r="Y7" i="15"/>
  <c r="Y208" i="15"/>
  <c r="Y42" i="15"/>
  <c r="AI5" i="15" s="1"/>
  <c r="AI137" i="15" s="1"/>
  <c r="Y396" i="15"/>
  <c r="Y279" i="15"/>
  <c r="Y136" i="15"/>
  <c r="Y466" i="15"/>
  <c r="Y328" i="15"/>
  <c r="Y344" i="15"/>
  <c r="Y461" i="15"/>
  <c r="Y341" i="15"/>
  <c r="Y247" i="15"/>
  <c r="Y121" i="15"/>
  <c r="Y346" i="15"/>
  <c r="Y261" i="15"/>
  <c r="Y129" i="15"/>
  <c r="Y43" i="15"/>
  <c r="Y25" i="15"/>
  <c r="Y391" i="15"/>
  <c r="Y10" i="15"/>
  <c r="Y127" i="15"/>
  <c r="Y187" i="15"/>
  <c r="Y205" i="15"/>
  <c r="Y272" i="15"/>
  <c r="Y464" i="15"/>
  <c r="Y332" i="15"/>
  <c r="Y122" i="15"/>
  <c r="Y54" i="15"/>
  <c r="Y87" i="15"/>
  <c r="Y39" i="15"/>
  <c r="Y4" i="15"/>
  <c r="Y234" i="15"/>
  <c r="Y57" i="15"/>
  <c r="Y98" i="15"/>
  <c r="Y40" i="15"/>
  <c r="Y60" i="15"/>
  <c r="AJ27" i="15" s="1"/>
  <c r="Y447" i="15"/>
  <c r="Y412" i="15"/>
  <c r="Y323" i="15"/>
  <c r="Y50" i="15"/>
  <c r="Y229" i="15"/>
  <c r="Y333" i="15"/>
  <c r="Y126" i="15"/>
  <c r="Y316" i="15"/>
  <c r="Y177" i="15"/>
  <c r="Y244" i="15"/>
  <c r="Y351" i="15"/>
  <c r="Y265" i="15"/>
  <c r="Y84" i="15"/>
  <c r="Y342" i="15"/>
  <c r="Y130" i="15"/>
  <c r="Y373" i="15"/>
  <c r="Y371" i="15"/>
  <c r="Y239" i="15"/>
  <c r="Y290" i="15"/>
  <c r="Y108" i="15"/>
  <c r="X5" i="15"/>
  <c r="X245" i="15"/>
  <c r="Y472" i="15"/>
  <c r="Y471" i="15"/>
  <c r="Y473" i="15"/>
  <c r="Y478" i="15"/>
  <c r="AE6" i="20"/>
  <c r="AE4" i="20"/>
  <c r="J5" i="40" s="1"/>
  <c r="AE7" i="20"/>
  <c r="AE3" i="20"/>
  <c r="J6" i="40" s="1"/>
  <c r="AE5" i="20"/>
  <c r="J4" i="40" s="1"/>
  <c r="J12" i="40" s="1"/>
  <c r="J13" i="40" s="1"/>
  <c r="X93" i="15"/>
  <c r="Y93" i="15" s="1"/>
  <c r="X36" i="15"/>
  <c r="AH5" i="15" s="1"/>
  <c r="X192" i="15"/>
  <c r="X193" i="15"/>
  <c r="Y193" i="15" s="1"/>
  <c r="AD2" i="20"/>
  <c r="AD8" i="20" s="1"/>
  <c r="AD9" i="20" s="1"/>
  <c r="AF1" i="20"/>
  <c r="X3" i="15"/>
  <c r="AI59" i="15"/>
  <c r="AH49" i="15"/>
  <c r="AJ49" i="15"/>
  <c r="AG49" i="15"/>
  <c r="Y246" i="15"/>
  <c r="X309" i="15"/>
  <c r="AI49" i="15"/>
  <c r="Y75" i="15"/>
  <c r="AK22" i="15" s="1"/>
  <c r="AJ55" i="15"/>
  <c r="AH52" i="15"/>
  <c r="AG58" i="15"/>
  <c r="AH4" i="15"/>
  <c r="Y199" i="15"/>
  <c r="AH6" i="15"/>
  <c r="Y86" i="15"/>
  <c r="X9" i="15"/>
  <c r="AH27" i="15"/>
  <c r="AI6" i="15"/>
  <c r="AI138" i="15" s="1"/>
  <c r="X194" i="15"/>
  <c r="AJ6" i="15"/>
  <c r="Y282" i="15"/>
  <c r="X6" i="15"/>
  <c r="Y91" i="15"/>
  <c r="AH28" i="15"/>
  <c r="AH160" i="15" s="1"/>
  <c r="AJ14" i="15"/>
  <c r="AH14" i="15"/>
  <c r="AH146" i="15" s="1"/>
  <c r="Y336" i="15"/>
  <c r="Y94" i="15"/>
  <c r="Y457" i="15"/>
  <c r="Y260" i="15"/>
  <c r="Y300" i="15"/>
  <c r="Y322" i="15"/>
  <c r="Y156" i="15"/>
  <c r="Y114" i="15"/>
  <c r="Y118" i="15"/>
  <c r="Y383" i="15"/>
  <c r="Y16" i="15"/>
  <c r="Y53" i="15"/>
  <c r="Y181" i="15"/>
  <c r="Y317" i="15"/>
  <c r="Y135" i="15"/>
  <c r="Y375" i="15"/>
  <c r="Y352" i="15"/>
  <c r="Y78" i="15"/>
  <c r="Y90" i="15"/>
  <c r="Y82" i="15"/>
  <c r="Y255" i="15"/>
  <c r="Y424" i="15"/>
  <c r="Y145" i="15"/>
  <c r="Y112" i="15"/>
  <c r="Y264" i="15"/>
  <c r="Y170" i="15"/>
  <c r="Y399" i="15"/>
  <c r="Y354" i="15"/>
  <c r="Y381" i="15"/>
  <c r="Y139" i="15"/>
  <c r="Y52" i="15"/>
  <c r="Y26" i="15"/>
  <c r="Y63" i="15"/>
  <c r="Y443" i="15"/>
  <c r="Y132" i="15"/>
  <c r="Y372" i="15"/>
  <c r="Y226" i="15"/>
  <c r="Y357" i="15"/>
  <c r="Y169" i="15"/>
  <c r="Y67" i="15"/>
  <c r="Y138" i="15"/>
  <c r="Y460" i="15"/>
  <c r="Y64" i="15"/>
  <c r="Y382" i="15"/>
  <c r="Y273" i="15"/>
  <c r="Y270" i="15"/>
  <c r="Y148" i="15"/>
  <c r="Y106" i="15"/>
  <c r="Y12" i="15"/>
  <c r="Y105" i="15"/>
  <c r="Y214" i="15"/>
  <c r="Y377" i="15"/>
  <c r="Y150" i="15"/>
  <c r="Y203" i="15"/>
  <c r="Y33" i="15"/>
  <c r="Y113" i="15"/>
  <c r="Y183" i="15"/>
  <c r="Y238" i="15"/>
  <c r="Y438" i="15"/>
  <c r="Y225" i="15"/>
  <c r="Y146" i="15"/>
  <c r="Y102" i="15"/>
  <c r="Y254" i="15"/>
  <c r="Y184" i="15"/>
  <c r="Y163" i="15"/>
  <c r="Y296" i="15"/>
  <c r="Y201" i="15"/>
  <c r="Y168" i="15"/>
  <c r="Y452" i="15"/>
  <c r="Y149" i="15"/>
  <c r="Y315" i="15"/>
  <c r="Y298" i="15"/>
  <c r="Y158" i="15"/>
  <c r="Y442" i="15"/>
  <c r="Y335" i="15"/>
  <c r="Y77" i="15"/>
  <c r="Y15" i="15"/>
  <c r="Y318" i="15"/>
  <c r="Y134" i="15"/>
  <c r="Y355" i="15"/>
  <c r="Y397" i="15"/>
  <c r="Y85" i="15"/>
  <c r="Y167" i="15"/>
  <c r="Y453" i="15"/>
  <c r="Y434" i="15"/>
  <c r="Y62" i="15"/>
  <c r="Y157" i="15"/>
  <c r="Y13" i="15"/>
  <c r="Y353" i="15"/>
  <c r="Y30" i="15"/>
  <c r="Y27" i="15"/>
  <c r="Z18" i="12"/>
  <c r="Z17" i="12"/>
  <c r="Z7" i="12"/>
  <c r="Z10" i="12"/>
  <c r="Z15" i="12"/>
  <c r="Z2" i="12"/>
  <c r="Z23" i="12"/>
  <c r="Z19" i="12"/>
  <c r="Z4" i="12"/>
  <c r="Z25" i="12"/>
  <c r="Z6" i="12"/>
  <c r="Z3" i="12"/>
  <c r="Z16" i="12"/>
  <c r="Z13" i="12"/>
  <c r="Z12" i="12"/>
  <c r="Z5" i="12"/>
  <c r="Z14" i="12"/>
  <c r="Z20" i="12"/>
  <c r="Z22" i="12"/>
  <c r="Z21" i="12"/>
  <c r="Z24" i="12"/>
  <c r="Z8" i="12"/>
  <c r="Z11" i="12"/>
  <c r="AA18" i="12"/>
  <c r="AA17" i="12"/>
  <c r="AA7" i="12"/>
  <c r="AA10" i="12"/>
  <c r="AA15" i="12"/>
  <c r="AA2" i="12"/>
  <c r="AA23" i="12"/>
  <c r="AA19" i="12"/>
  <c r="AA4" i="12"/>
  <c r="AA25" i="12"/>
  <c r="AA6" i="12"/>
  <c r="AA3" i="12"/>
  <c r="AA16" i="12"/>
  <c r="AA13" i="12"/>
  <c r="AA12" i="12"/>
  <c r="AA5" i="12"/>
  <c r="AA14" i="12"/>
  <c r="AA20" i="12"/>
  <c r="AA22" i="12"/>
  <c r="AA21" i="12"/>
  <c r="AA11" i="12"/>
  <c r="AA24" i="12"/>
  <c r="AA8" i="12"/>
  <c r="Y26" i="12"/>
  <c r="Y27" i="12" s="1"/>
  <c r="AB1" i="12"/>
  <c r="AB9" i="12" s="1"/>
  <c r="AF5" i="49" l="1"/>
  <c r="Y6" i="49"/>
  <c r="AA29" i="19" s="1"/>
  <c r="AH29" i="19" s="1"/>
  <c r="AH138" i="15"/>
  <c r="AK80" i="15"/>
  <c r="AK146" i="15" s="1"/>
  <c r="AK55" i="15"/>
  <c r="G4" i="41"/>
  <c r="H21" i="18"/>
  <c r="AC234" i="11"/>
  <c r="AJ115" i="15"/>
  <c r="H4" i="41"/>
  <c r="H5" i="41" s="1"/>
  <c r="AD234" i="11"/>
  <c r="I21" i="18"/>
  <c r="AK70" i="15"/>
  <c r="AA5" i="49"/>
  <c r="AA6" i="49" s="1"/>
  <c r="AC29" i="19" s="1"/>
  <c r="AN29" i="19" s="1"/>
  <c r="I4" i="41"/>
  <c r="I5" i="41" s="1"/>
  <c r="J21" i="18"/>
  <c r="AE234" i="11"/>
  <c r="AK72" i="15"/>
  <c r="AM10" i="43"/>
  <c r="D31" i="44"/>
  <c r="AJ245" i="15"/>
  <c r="AH64" i="15"/>
  <c r="Z5" i="49"/>
  <c r="Z6" i="49" s="1"/>
  <c r="AB29" i="19" s="1"/>
  <c r="V5" i="49"/>
  <c r="V6" i="49" s="1"/>
  <c r="X29" i="19" s="1"/>
  <c r="AK254" i="15"/>
  <c r="AK213" i="15"/>
  <c r="AK252" i="15"/>
  <c r="AK237" i="15"/>
  <c r="AK253" i="15"/>
  <c r="AK244" i="15"/>
  <c r="AK234" i="15"/>
  <c r="AK218" i="15"/>
  <c r="AK220" i="15"/>
  <c r="AK200" i="15"/>
  <c r="AK215" i="15"/>
  <c r="AK217" i="15"/>
  <c r="AK224" i="15"/>
  <c r="AK233" i="15"/>
  <c r="AK251" i="15"/>
  <c r="AK238" i="15"/>
  <c r="AK206" i="15"/>
  <c r="AK230" i="15"/>
  <c r="AK199" i="15"/>
  <c r="AK221" i="15"/>
  <c r="AK241" i="15"/>
  <c r="AK240" i="15"/>
  <c r="AK202" i="15"/>
  <c r="AK243" i="15"/>
  <c r="AK219" i="15"/>
  <c r="AK236" i="15"/>
  <c r="AK205" i="15"/>
  <c r="AK239" i="15"/>
  <c r="AK198" i="15"/>
  <c r="AK204" i="15"/>
  <c r="AK210" i="15"/>
  <c r="AK242" i="15"/>
  <c r="AK203" i="15"/>
  <c r="AK248" i="15"/>
  <c r="AK214" i="15"/>
  <c r="AK249" i="15"/>
  <c r="AK223" i="15"/>
  <c r="AK209" i="15"/>
  <c r="AK231" i="15"/>
  <c r="AK211" i="15"/>
  <c r="AK228" i="15"/>
  <c r="AK250" i="15"/>
  <c r="AK216" i="15"/>
  <c r="AK212" i="15"/>
  <c r="AK232" i="15"/>
  <c r="AK208" i="15"/>
  <c r="AK207" i="15"/>
  <c r="AK235" i="15"/>
  <c r="AK201" i="15"/>
  <c r="AK222" i="15"/>
  <c r="AF6" i="49"/>
  <c r="AK184" i="15"/>
  <c r="AJ146" i="15"/>
  <c r="AJ138" i="15"/>
  <c r="AK159" i="15"/>
  <c r="AK6" i="15"/>
  <c r="AK138" i="15" s="1"/>
  <c r="AG144" i="15"/>
  <c r="AI95" i="15"/>
  <c r="AI129" i="15" s="1"/>
  <c r="AI131" i="15" s="1"/>
  <c r="AH159" i="15"/>
  <c r="AJ137" i="15"/>
  <c r="AI160" i="15"/>
  <c r="H9" i="40"/>
  <c r="I3" i="40"/>
  <c r="I8" i="40" s="1"/>
  <c r="AJ152" i="15"/>
  <c r="AJ225" i="15"/>
  <c r="AL1" i="15"/>
  <c r="AK21" i="15"/>
  <c r="AK87" i="15"/>
  <c r="AK24" i="15"/>
  <c r="AK20" i="15"/>
  <c r="AK19" i="15"/>
  <c r="AK86" i="15"/>
  <c r="AK112" i="15"/>
  <c r="AK73" i="15"/>
  <c r="AK106" i="15"/>
  <c r="AK91" i="15"/>
  <c r="AK68" i="15"/>
  <c r="AK83" i="15"/>
  <c r="AK108" i="15"/>
  <c r="AK71" i="15"/>
  <c r="AK120" i="15"/>
  <c r="AK79" i="15"/>
  <c r="AK84" i="15"/>
  <c r="AK76" i="15"/>
  <c r="AK78" i="15"/>
  <c r="AK110" i="15"/>
  <c r="AK124" i="15"/>
  <c r="AK85" i="15"/>
  <c r="AK77" i="15"/>
  <c r="AK105" i="15"/>
  <c r="AK122" i="15"/>
  <c r="AK94" i="15"/>
  <c r="AK81" i="15"/>
  <c r="AK111" i="15"/>
  <c r="AK101" i="15"/>
  <c r="AK100" i="15"/>
  <c r="AK109" i="15"/>
  <c r="AK56" i="15"/>
  <c r="AK114" i="15"/>
  <c r="AK102" i="15"/>
  <c r="AK90" i="15"/>
  <c r="AK82" i="15"/>
  <c r="AK123" i="15"/>
  <c r="AK92" i="15"/>
  <c r="AK75" i="15"/>
  <c r="AK26" i="15"/>
  <c r="AK37" i="15"/>
  <c r="AK104" i="15"/>
  <c r="AK121" i="15"/>
  <c r="AK187" i="15" s="1"/>
  <c r="AK107" i="15"/>
  <c r="AK69" i="15"/>
  <c r="AK113" i="15"/>
  <c r="AK54" i="15"/>
  <c r="AK9" i="15"/>
  <c r="AK89" i="15"/>
  <c r="AK98" i="15"/>
  <c r="AK74" i="15"/>
  <c r="AK119" i="15"/>
  <c r="AK3" i="15"/>
  <c r="AK58" i="15"/>
  <c r="AK190" i="15" s="1"/>
  <c r="AK12" i="15"/>
  <c r="AK144" i="15" s="1"/>
  <c r="AK39" i="15"/>
  <c r="AK23" i="15"/>
  <c r="AK17" i="15"/>
  <c r="AK2" i="15"/>
  <c r="AK18" i="15"/>
  <c r="AK42" i="15"/>
  <c r="AK44" i="15"/>
  <c r="AK13" i="15"/>
  <c r="AK57" i="15"/>
  <c r="AK35" i="15"/>
  <c r="AK45" i="15"/>
  <c r="AK46" i="15"/>
  <c r="AK36" i="15"/>
  <c r="AK38" i="15"/>
  <c r="AK28" i="15"/>
  <c r="AK103" i="15"/>
  <c r="AK40" i="15"/>
  <c r="AK41" i="15"/>
  <c r="AK7" i="15"/>
  <c r="AK48" i="15"/>
  <c r="AK8" i="15"/>
  <c r="AK34" i="15"/>
  <c r="AK47" i="15"/>
  <c r="AK25" i="15"/>
  <c r="AK11" i="15"/>
  <c r="AK32" i="15"/>
  <c r="AK53" i="15"/>
  <c r="AK15" i="15"/>
  <c r="AK16" i="15"/>
  <c r="AK43" i="15"/>
  <c r="AK10" i="15"/>
  <c r="AJ255" i="15"/>
  <c r="AI259" i="15"/>
  <c r="AJ153" i="15"/>
  <c r="D59" i="18"/>
  <c r="AI14" i="15"/>
  <c r="AI146" i="15" s="1"/>
  <c r="C59" i="18"/>
  <c r="AG95" i="15"/>
  <c r="AG129" i="15" s="1"/>
  <c r="AG131" i="15" s="1"/>
  <c r="AJ159" i="15"/>
  <c r="AH59" i="15"/>
  <c r="AH184" i="15"/>
  <c r="G27" i="16"/>
  <c r="E21" i="16"/>
  <c r="AI181" i="15"/>
  <c r="C21" i="16"/>
  <c r="AG181" i="15"/>
  <c r="E22" i="16"/>
  <c r="AI191" i="15"/>
  <c r="F27" i="16"/>
  <c r="AA75" i="15"/>
  <c r="AK88" i="15" s="1"/>
  <c r="AJ88" i="15"/>
  <c r="D25" i="16"/>
  <c r="D26" i="16"/>
  <c r="AH136" i="15"/>
  <c r="AA194" i="15"/>
  <c r="E59" i="18"/>
  <c r="C26" i="16"/>
  <c r="AG136" i="15"/>
  <c r="F21" i="16"/>
  <c r="AJ181" i="15"/>
  <c r="AA91" i="15"/>
  <c r="AL79" i="15"/>
  <c r="D21" i="16"/>
  <c r="AH181" i="15"/>
  <c r="G25" i="16"/>
  <c r="G26" i="16"/>
  <c r="AK136" i="15"/>
  <c r="AA294" i="15"/>
  <c r="AA360" i="15"/>
  <c r="F59" i="18"/>
  <c r="E25" i="16"/>
  <c r="E26" i="16"/>
  <c r="AI136" i="15"/>
  <c r="AA137" i="15"/>
  <c r="AG59" i="15"/>
  <c r="AG190" i="15"/>
  <c r="AJ59" i="15"/>
  <c r="AJ187" i="15"/>
  <c r="E27" i="16"/>
  <c r="D27" i="16"/>
  <c r="AA93" i="15"/>
  <c r="AL83" i="15"/>
  <c r="AA140" i="15"/>
  <c r="AA36" i="15"/>
  <c r="AH71" i="15"/>
  <c r="AJ125" i="15"/>
  <c r="Y5" i="15"/>
  <c r="AG27" i="15" s="1"/>
  <c r="AK5" i="15"/>
  <c r="AK137" i="15" s="1"/>
  <c r="Y36" i="15"/>
  <c r="AL17" i="15"/>
  <c r="Y6" i="15"/>
  <c r="AG28" i="15" s="1"/>
  <c r="Y245" i="15"/>
  <c r="AJ4" i="15"/>
  <c r="AJ64" i="15" s="1"/>
  <c r="Y9" i="15"/>
  <c r="AG6" i="15" s="1"/>
  <c r="Y3" i="15"/>
  <c r="AG14" i="15" s="1"/>
  <c r="AF6" i="20"/>
  <c r="AF7" i="20"/>
  <c r="AF5" i="20"/>
  <c r="K4" i="40" s="1"/>
  <c r="K12" i="40" s="1"/>
  <c r="K13" i="40" s="1"/>
  <c r="AF4" i="20"/>
  <c r="K5" i="40" s="1"/>
  <c r="AF3" i="20"/>
  <c r="K6" i="40" s="1"/>
  <c r="Z26" i="12"/>
  <c r="Z27" i="12" s="1"/>
  <c r="B4" i="17"/>
  <c r="AE4" i="17" s="1"/>
  <c r="Y192" i="15"/>
  <c r="AE2" i="20"/>
  <c r="AE8" i="20" s="1"/>
  <c r="AE9" i="20" s="1"/>
  <c r="AG1" i="20"/>
  <c r="AH29" i="15"/>
  <c r="Y309" i="15"/>
  <c r="Y194" i="15"/>
  <c r="AB5" i="12"/>
  <c r="AB18" i="12"/>
  <c r="AB17" i="12"/>
  <c r="AB4" i="12"/>
  <c r="AB15" i="12"/>
  <c r="AB13" i="12"/>
  <c r="AB25" i="12"/>
  <c r="AB11" i="12"/>
  <c r="AB21" i="12"/>
  <c r="AB10" i="12"/>
  <c r="AB23" i="12"/>
  <c r="AB12" i="12"/>
  <c r="AB19" i="12"/>
  <c r="AB2" i="12"/>
  <c r="AB22" i="12"/>
  <c r="AB7" i="12"/>
  <c r="AB24" i="12"/>
  <c r="AB3" i="12"/>
  <c r="AB20" i="12"/>
  <c r="AB16" i="12"/>
  <c r="AB14" i="12"/>
  <c r="AB8" i="12"/>
  <c r="AB6" i="12"/>
  <c r="AC1" i="12"/>
  <c r="AC9" i="12" s="1"/>
  <c r="AA26" i="12"/>
  <c r="AA27" i="12" s="1"/>
  <c r="X218" i="11"/>
  <c r="X215" i="11"/>
  <c r="X217" i="11"/>
  <c r="X194" i="11"/>
  <c r="X198" i="11"/>
  <c r="X199" i="11"/>
  <c r="X174" i="11"/>
  <c r="X173" i="11"/>
  <c r="X193" i="11"/>
  <c r="X200" i="11"/>
  <c r="X192" i="11"/>
  <c r="X196" i="11"/>
  <c r="X201" i="11"/>
  <c r="X172" i="11"/>
  <c r="X197" i="11"/>
  <c r="X202" i="11"/>
  <c r="X138" i="11"/>
  <c r="X140" i="11"/>
  <c r="X176" i="11"/>
  <c r="X136" i="11"/>
  <c r="X203" i="11"/>
  <c r="X188" i="11"/>
  <c r="X132" i="11"/>
  <c r="X204" i="11"/>
  <c r="X177" i="11"/>
  <c r="X144" i="11"/>
  <c r="X159" i="11"/>
  <c r="X154" i="11"/>
  <c r="X156" i="11"/>
  <c r="X205" i="11"/>
  <c r="X139" i="11"/>
  <c r="X171" i="11"/>
  <c r="X142" i="11"/>
  <c r="X150" i="11"/>
  <c r="X170" i="11"/>
  <c r="X149" i="11"/>
  <c r="X206" i="11"/>
  <c r="X141" i="11"/>
  <c r="X157" i="11"/>
  <c r="X158" i="11"/>
  <c r="X207" i="11"/>
  <c r="X189" i="11"/>
  <c r="X181" i="11"/>
  <c r="X135" i="11"/>
  <c r="X133" i="11"/>
  <c r="X134" i="11"/>
  <c r="X167" i="11"/>
  <c r="X145" i="11"/>
  <c r="X146" i="11"/>
  <c r="X179" i="11"/>
  <c r="X168" i="11"/>
  <c r="X175" i="11"/>
  <c r="X182" i="11"/>
  <c r="X185" i="11"/>
  <c r="X164" i="11"/>
  <c r="X208" i="11"/>
  <c r="X219" i="11"/>
  <c r="X229" i="11" s="1"/>
  <c r="X209" i="11"/>
  <c r="X210" i="11"/>
  <c r="X165" i="11"/>
  <c r="X211" i="11"/>
  <c r="X212" i="11"/>
  <c r="X152" i="11"/>
  <c r="X161" i="11"/>
  <c r="X213" i="11"/>
  <c r="X143" i="11"/>
  <c r="X180" i="11"/>
  <c r="X214" i="11"/>
  <c r="X151" i="11"/>
  <c r="X190" i="11"/>
  <c r="X169" i="11"/>
  <c r="X153" i="11"/>
  <c r="X166" i="11"/>
  <c r="X155" i="11"/>
  <c r="X178" i="11"/>
  <c r="X191" i="11"/>
  <c r="X186" i="11"/>
  <c r="X184" i="11"/>
  <c r="X195" i="11"/>
  <c r="X183" i="11"/>
  <c r="X162" i="11"/>
  <c r="X163" i="11"/>
  <c r="X187" i="11"/>
  <c r="X147" i="11"/>
  <c r="X137" i="11"/>
  <c r="X216" i="11"/>
  <c r="X124" i="11"/>
  <c r="X73" i="11"/>
  <c r="X17" i="11"/>
  <c r="X46" i="11"/>
  <c r="X37" i="11"/>
  <c r="X28" i="11"/>
  <c r="X18" i="11"/>
  <c r="X114" i="11"/>
  <c r="X75" i="11"/>
  <c r="X81" i="11"/>
  <c r="X21" i="11"/>
  <c r="X20" i="11"/>
  <c r="X42" i="11"/>
  <c r="X41" i="11"/>
  <c r="X26" i="11"/>
  <c r="X43" i="11"/>
  <c r="X55" i="11"/>
  <c r="X44" i="11"/>
  <c r="X66" i="11"/>
  <c r="X87" i="11"/>
  <c r="X52" i="11"/>
  <c r="X35" i="11"/>
  <c r="X109" i="11"/>
  <c r="X82" i="11"/>
  <c r="X54" i="11"/>
  <c r="X95" i="11"/>
  <c r="X15" i="11"/>
  <c r="X104" i="11"/>
  <c r="X84" i="11"/>
  <c r="X80" i="11"/>
  <c r="X38" i="11"/>
  <c r="X123" i="11"/>
  <c r="X7" i="11"/>
  <c r="X64" i="11"/>
  <c r="X45" i="11"/>
  <c r="X23" i="11"/>
  <c r="X115" i="11"/>
  <c r="X120" i="11"/>
  <c r="X103" i="11"/>
  <c r="X32" i="11"/>
  <c r="X14" i="11"/>
  <c r="X60" i="11"/>
  <c r="X65" i="11"/>
  <c r="X110" i="11"/>
  <c r="X2" i="11"/>
  <c r="X71" i="11"/>
  <c r="X85" i="11"/>
  <c r="X100" i="11"/>
  <c r="X108" i="11"/>
  <c r="X57" i="11"/>
  <c r="X39" i="11"/>
  <c r="X119" i="11"/>
  <c r="X34" i="11"/>
  <c r="X88" i="11"/>
  <c r="X90" i="11"/>
  <c r="X112" i="11"/>
  <c r="X4" i="11"/>
  <c r="X61" i="11"/>
  <c r="X116" i="11"/>
  <c r="X91" i="11"/>
  <c r="X13" i="11"/>
  <c r="X63" i="11"/>
  <c r="X76" i="11"/>
  <c r="X16" i="11"/>
  <c r="X11" i="11"/>
  <c r="X83" i="11"/>
  <c r="X24" i="11"/>
  <c r="X74" i="11"/>
  <c r="X72" i="11"/>
  <c r="X58" i="11"/>
  <c r="X97" i="11"/>
  <c r="X6" i="11"/>
  <c r="X70" i="11"/>
  <c r="X89" i="11"/>
  <c r="X96" i="11"/>
  <c r="X25" i="11"/>
  <c r="X125" i="11"/>
  <c r="X12" i="11"/>
  <c r="X53" i="11"/>
  <c r="X101" i="11"/>
  <c r="X56" i="11"/>
  <c r="X77" i="11"/>
  <c r="X107" i="11"/>
  <c r="X93" i="11"/>
  <c r="X3" i="11"/>
  <c r="X5" i="11"/>
  <c r="X49" i="11"/>
  <c r="X94" i="11"/>
  <c r="X98" i="11"/>
  <c r="X99" i="11"/>
  <c r="X78" i="11"/>
  <c r="X9" i="11"/>
  <c r="X111" i="11"/>
  <c r="X105" i="11"/>
  <c r="X19" i="11"/>
  <c r="X113" i="11"/>
  <c r="X68" i="11"/>
  <c r="X79" i="11"/>
  <c r="X33" i="11"/>
  <c r="X31" i="11"/>
  <c r="X36" i="11"/>
  <c r="X30" i="11"/>
  <c r="X117" i="11"/>
  <c r="X106" i="11"/>
  <c r="X118" i="11"/>
  <c r="X48" i="11"/>
  <c r="X67" i="11"/>
  <c r="X69" i="11"/>
  <c r="X8" i="11"/>
  <c r="X22" i="11"/>
  <c r="X40" i="11"/>
  <c r="X50" i="11"/>
  <c r="X47" i="11"/>
  <c r="X51" i="11"/>
  <c r="X62" i="11"/>
  <c r="X27" i="11"/>
  <c r="X92" i="11"/>
  <c r="X122" i="11"/>
  <c r="X29" i="11"/>
  <c r="X102" i="11"/>
  <c r="X86" i="11"/>
  <c r="X10" i="11"/>
  <c r="X121" i="11"/>
  <c r="X59" i="11"/>
  <c r="Y1" i="11"/>
  <c r="Y148" i="11" s="1"/>
  <c r="X226" i="11" l="1"/>
  <c r="X227" i="11"/>
  <c r="X225" i="11"/>
  <c r="AI162" i="15"/>
  <c r="J47" i="18"/>
  <c r="J48" i="18"/>
  <c r="X228" i="11"/>
  <c r="AK142" i="15"/>
  <c r="AK175" i="15"/>
  <c r="AK148" i="15"/>
  <c r="AK147" i="15"/>
  <c r="AK186" i="15"/>
  <c r="I47" i="18"/>
  <c r="I48" i="18"/>
  <c r="AK185" i="15"/>
  <c r="J4" i="41"/>
  <c r="J5" i="41" s="1"/>
  <c r="AF234" i="11"/>
  <c r="K21" i="18"/>
  <c r="AK143" i="15"/>
  <c r="AG64" i="15"/>
  <c r="H47" i="18"/>
  <c r="H48" i="18" s="1"/>
  <c r="G5" i="41"/>
  <c r="AK180" i="15"/>
  <c r="AM29" i="19"/>
  <c r="AG160" i="15"/>
  <c r="AK172" i="15"/>
  <c r="AK156" i="15"/>
  <c r="AJ154" i="15"/>
  <c r="AK160" i="15"/>
  <c r="X224" i="11"/>
  <c r="AK170" i="15"/>
  <c r="AH95" i="15"/>
  <c r="AH129" i="15" s="1"/>
  <c r="AH131" i="15" s="1"/>
  <c r="B3" i="44"/>
  <c r="AK178" i="15"/>
  <c r="AK177" i="15"/>
  <c r="B7" i="44"/>
  <c r="AK167" i="15"/>
  <c r="BU10" i="43"/>
  <c r="B6" i="44"/>
  <c r="AK189" i="15"/>
  <c r="AK145" i="15"/>
  <c r="AK174" i="15"/>
  <c r="B133" i="46"/>
  <c r="B136" i="46" s="1"/>
  <c r="AK150" i="15"/>
  <c r="AK134" i="15"/>
  <c r="AK64" i="15"/>
  <c r="AL6" i="15"/>
  <c r="AL211" i="15"/>
  <c r="AL201" i="15"/>
  <c r="AL233" i="15"/>
  <c r="AL207" i="15"/>
  <c r="AL251" i="15"/>
  <c r="AL213" i="15"/>
  <c r="AL243" i="15"/>
  <c r="AL217" i="15"/>
  <c r="AL198" i="15"/>
  <c r="AL224" i="15"/>
  <c r="AL236" i="15"/>
  <c r="AL215" i="15"/>
  <c r="AL254" i="15"/>
  <c r="AL253" i="15"/>
  <c r="AL199" i="15"/>
  <c r="AL234" i="15"/>
  <c r="AL222" i="15"/>
  <c r="AL202" i="15"/>
  <c r="AL230" i="15"/>
  <c r="AL242" i="15"/>
  <c r="AL239" i="15"/>
  <c r="AL218" i="15"/>
  <c r="AL209" i="15"/>
  <c r="AL249" i="15"/>
  <c r="AL214" i="15"/>
  <c r="AL223" i="15"/>
  <c r="AL244" i="15"/>
  <c r="AL221" i="15"/>
  <c r="AL205" i="15"/>
  <c r="AL200" i="15"/>
  <c r="AL248" i="15"/>
  <c r="AL231" i="15"/>
  <c r="AL237" i="15"/>
  <c r="AL206" i="15"/>
  <c r="AL228" i="15"/>
  <c r="AL210" i="15"/>
  <c r="AL250" i="15"/>
  <c r="AL220" i="15"/>
  <c r="AL240" i="15"/>
  <c r="AL232" i="15"/>
  <c r="AL238" i="15"/>
  <c r="AL216" i="15"/>
  <c r="AL212" i="15"/>
  <c r="AL241" i="15"/>
  <c r="AL219" i="15"/>
  <c r="AL252" i="15"/>
  <c r="AL235" i="15"/>
  <c r="AL245" i="15" s="1"/>
  <c r="AL203" i="15"/>
  <c r="AL208" i="15"/>
  <c r="AL204" i="15"/>
  <c r="AL29" i="19"/>
  <c r="AK151" i="15"/>
  <c r="AK155" i="15"/>
  <c r="AI64" i="15"/>
  <c r="AK188" i="15"/>
  <c r="AL5" i="15"/>
  <c r="AK125" i="15"/>
  <c r="AK135" i="15"/>
  <c r="AK139" i="15"/>
  <c r="AK176" i="15"/>
  <c r="AK173" i="15"/>
  <c r="AK141" i="15"/>
  <c r="AK157" i="15"/>
  <c r="AK179" i="15"/>
  <c r="AK95" i="15"/>
  <c r="AK149" i="15"/>
  <c r="AK171" i="15"/>
  <c r="AK59" i="15"/>
  <c r="AK191" i="15" s="1"/>
  <c r="I9" i="40"/>
  <c r="J3" i="40"/>
  <c r="J8" i="40" s="1"/>
  <c r="AK166" i="15"/>
  <c r="AK49" i="15"/>
  <c r="AK169" i="15"/>
  <c r="AK255" i="15"/>
  <c r="G53" i="18"/>
  <c r="F30" i="44" s="1"/>
  <c r="AK140" i="15"/>
  <c r="G25" i="18"/>
  <c r="AK158" i="15"/>
  <c r="AK152" i="15"/>
  <c r="AJ259" i="15"/>
  <c r="AK153" i="15"/>
  <c r="AK245" i="15"/>
  <c r="AM1" i="15"/>
  <c r="AL87" i="15"/>
  <c r="AL20" i="15"/>
  <c r="AL90" i="15"/>
  <c r="AL21" i="15"/>
  <c r="AL86" i="15"/>
  <c r="AL24" i="15"/>
  <c r="AL112" i="15"/>
  <c r="AL68" i="15"/>
  <c r="AL106" i="15"/>
  <c r="AL91" i="15"/>
  <c r="AL73" i="15"/>
  <c r="AL122" i="15"/>
  <c r="AL100" i="15"/>
  <c r="AL88" i="15"/>
  <c r="AL120" i="15"/>
  <c r="AL118" i="15"/>
  <c r="AL102" i="15"/>
  <c r="AL110" i="15"/>
  <c r="AL76" i="15"/>
  <c r="AL89" i="15"/>
  <c r="AL104" i="15"/>
  <c r="AL19" i="15"/>
  <c r="AL85" i="15"/>
  <c r="AL84" i="15"/>
  <c r="AL82" i="15"/>
  <c r="AL69" i="15"/>
  <c r="AL77" i="15"/>
  <c r="AL101" i="15"/>
  <c r="AL81" i="15"/>
  <c r="AL74" i="15"/>
  <c r="AL103" i="15"/>
  <c r="AL22" i="15"/>
  <c r="AL78" i="15"/>
  <c r="AL94" i="15"/>
  <c r="AL105" i="15"/>
  <c r="AL113" i="15"/>
  <c r="AL75" i="15"/>
  <c r="AL114" i="15"/>
  <c r="AL92" i="15"/>
  <c r="AL54" i="15"/>
  <c r="AL186" i="15" s="1"/>
  <c r="AL124" i="15"/>
  <c r="AL108" i="15"/>
  <c r="AL123" i="15"/>
  <c r="AL119" i="15"/>
  <c r="AL98" i="15"/>
  <c r="AL111" i="15"/>
  <c r="AL71" i="15"/>
  <c r="AL137" i="15" s="1"/>
  <c r="AL18" i="15"/>
  <c r="AL150" i="15" s="1"/>
  <c r="AL25" i="15"/>
  <c r="AL157" i="15" s="1"/>
  <c r="AL2" i="15"/>
  <c r="AL8" i="15"/>
  <c r="AL58" i="15"/>
  <c r="AL34" i="15"/>
  <c r="AL57" i="15"/>
  <c r="AL109" i="15"/>
  <c r="AL3" i="15"/>
  <c r="AL39" i="15"/>
  <c r="AL43" i="15"/>
  <c r="AL12" i="15"/>
  <c r="AL52" i="15"/>
  <c r="AL11" i="15"/>
  <c r="AL143" i="15" s="1"/>
  <c r="AL28" i="15"/>
  <c r="AL160" i="15" s="1"/>
  <c r="AL32" i="15"/>
  <c r="AL44" i="15"/>
  <c r="AL40" i="15"/>
  <c r="AL172" i="15" s="1"/>
  <c r="AL10" i="15"/>
  <c r="AL142" i="15" s="1"/>
  <c r="AL53" i="15"/>
  <c r="AL185" i="15" s="1"/>
  <c r="AL26" i="15"/>
  <c r="AL158" i="15" s="1"/>
  <c r="AL47" i="15"/>
  <c r="AL41" i="15"/>
  <c r="AL36" i="15"/>
  <c r="AL23" i="15"/>
  <c r="AL155" i="15" s="1"/>
  <c r="AL38" i="15"/>
  <c r="AL170" i="15" s="1"/>
  <c r="AL56" i="15"/>
  <c r="AL48" i="15"/>
  <c r="AL9" i="15"/>
  <c r="AL141" i="15" s="1"/>
  <c r="AL15" i="15"/>
  <c r="AL147" i="15" s="1"/>
  <c r="AL45" i="15"/>
  <c r="AL177" i="15" s="1"/>
  <c r="AL16" i="15"/>
  <c r="AL148" i="15" s="1"/>
  <c r="AL37" i="15"/>
  <c r="AL169" i="15" s="1"/>
  <c r="AL46" i="15"/>
  <c r="AL178" i="15" s="1"/>
  <c r="AL107" i="15"/>
  <c r="AL7" i="15"/>
  <c r="AL139" i="15" s="1"/>
  <c r="AL35" i="15"/>
  <c r="AL42" i="15"/>
  <c r="AL80" i="15"/>
  <c r="AL72" i="15"/>
  <c r="AL121" i="15"/>
  <c r="AL70" i="15"/>
  <c r="AL93" i="15"/>
  <c r="AL13" i="15"/>
  <c r="AL145" i="15" s="1"/>
  <c r="AL4" i="15"/>
  <c r="AL27" i="15"/>
  <c r="G20" i="16"/>
  <c r="AK164" i="15"/>
  <c r="G54" i="18"/>
  <c r="AK168" i="15"/>
  <c r="AK225" i="15"/>
  <c r="AL55" i="15"/>
  <c r="AK115" i="15"/>
  <c r="AK129" i="15" s="1"/>
  <c r="AK131" i="15" s="1"/>
  <c r="AL14" i="15"/>
  <c r="AL149" i="15"/>
  <c r="AI29" i="15"/>
  <c r="AI63" i="15" s="1"/>
  <c r="AG138" i="15"/>
  <c r="AG159" i="15"/>
  <c r="C27" i="16"/>
  <c r="F22" i="16"/>
  <c r="AJ191" i="15"/>
  <c r="AJ95" i="15"/>
  <c r="AJ129" i="15" s="1"/>
  <c r="AJ131" i="15" s="1"/>
  <c r="AG29" i="15"/>
  <c r="AG146" i="15"/>
  <c r="AJ29" i="15"/>
  <c r="F25" i="16"/>
  <c r="F26" i="16"/>
  <c r="AJ136" i="15"/>
  <c r="AJ162" i="15" s="1"/>
  <c r="C22" i="16"/>
  <c r="AG191" i="15"/>
  <c r="D22" i="16"/>
  <c r="AH191" i="15"/>
  <c r="AK29" i="15"/>
  <c r="AK154" i="15"/>
  <c r="AH137" i="15"/>
  <c r="AH162" i="15" s="1"/>
  <c r="AH63" i="15"/>
  <c r="D19" i="16"/>
  <c r="AH161" i="15"/>
  <c r="C25" i="16"/>
  <c r="Y210" i="11"/>
  <c r="Y160" i="11"/>
  <c r="AG5" i="20"/>
  <c r="L4" i="40" s="1"/>
  <c r="AG3" i="20"/>
  <c r="L6" i="40" s="1"/>
  <c r="AG6" i="20"/>
  <c r="AG4" i="20"/>
  <c r="AG7" i="20"/>
  <c r="AF2" i="20"/>
  <c r="AF8" i="20" s="1"/>
  <c r="AF9" i="20" s="1"/>
  <c r="AH1" i="20"/>
  <c r="AC5" i="12"/>
  <c r="AC14" i="12"/>
  <c r="AC20" i="12"/>
  <c r="AC22" i="12"/>
  <c r="AC21" i="12"/>
  <c r="AC24" i="12"/>
  <c r="AC8" i="12"/>
  <c r="AC11" i="12"/>
  <c r="AC17" i="12"/>
  <c r="AC7" i="12"/>
  <c r="AC10" i="12"/>
  <c r="AC15" i="12"/>
  <c r="AC2" i="12"/>
  <c r="AC23" i="12"/>
  <c r="AC19" i="12"/>
  <c r="AC4" i="12"/>
  <c r="AC25" i="12"/>
  <c r="AC6" i="12"/>
  <c r="AC3" i="12"/>
  <c r="AC16" i="12"/>
  <c r="AC13" i="12"/>
  <c r="AC12" i="12"/>
  <c r="AC18" i="12"/>
  <c r="AD1" i="12"/>
  <c r="AD9" i="12" s="1"/>
  <c r="AB26" i="12"/>
  <c r="AB27" i="12" s="1"/>
  <c r="X220" i="11"/>
  <c r="X221" i="11" s="1"/>
  <c r="Z1" i="11"/>
  <c r="Z148" i="11" s="1"/>
  <c r="Y121" i="11"/>
  <c r="Y92" i="11"/>
  <c r="Y59" i="11"/>
  <c r="Y27" i="11"/>
  <c r="Y48" i="11"/>
  <c r="Y10" i="11"/>
  <c r="Y50" i="11"/>
  <c r="Y102" i="11"/>
  <c r="Y19" i="11"/>
  <c r="Y107" i="11"/>
  <c r="Y184" i="11"/>
  <c r="Y122" i="11"/>
  <c r="X126" i="11"/>
  <c r="X127" i="11" s="1"/>
  <c r="Y216" i="11"/>
  <c r="Y182" i="11"/>
  <c r="Y98" i="11"/>
  <c r="Y125" i="11"/>
  <c r="Y77" i="11"/>
  <c r="Y25" i="11"/>
  <c r="Y74" i="11"/>
  <c r="Y155" i="11"/>
  <c r="Y40" i="11"/>
  <c r="Y118" i="11"/>
  <c r="Y31" i="11"/>
  <c r="Y105" i="11"/>
  <c r="Y94" i="11"/>
  <c r="Y147" i="11"/>
  <c r="Y186" i="11"/>
  <c r="Y178" i="11"/>
  <c r="Y169" i="11"/>
  <c r="Y146" i="11"/>
  <c r="Y134" i="11"/>
  <c r="Y187" i="11"/>
  <c r="Y212" i="11"/>
  <c r="Y56" i="11"/>
  <c r="Y96" i="11"/>
  <c r="Y22" i="11"/>
  <c r="Y106" i="11"/>
  <c r="Y33" i="11"/>
  <c r="Y111" i="11"/>
  <c r="Y49" i="11"/>
  <c r="Y86" i="11"/>
  <c r="Y62" i="11"/>
  <c r="Y101" i="11"/>
  <c r="Y89" i="11"/>
  <c r="Y8" i="11"/>
  <c r="Y117" i="11"/>
  <c r="Y79" i="11"/>
  <c r="Y9" i="11"/>
  <c r="Y5" i="11"/>
  <c r="Y214" i="11"/>
  <c r="Y213" i="11"/>
  <c r="Y219" i="11"/>
  <c r="Y229" i="11" s="1"/>
  <c r="C7" i="44" s="1"/>
  <c r="C13" i="44" s="1"/>
  <c r="Y53" i="11"/>
  <c r="Y162" i="11"/>
  <c r="Y51" i="11"/>
  <c r="Y69" i="11"/>
  <c r="Y30" i="11"/>
  <c r="Y68" i="11"/>
  <c r="Y78" i="11"/>
  <c r="Y153" i="11"/>
  <c r="Y39" i="11"/>
  <c r="Y215" i="11"/>
  <c r="Y198" i="11"/>
  <c r="Y173" i="11"/>
  <c r="Y192" i="11"/>
  <c r="Y172" i="11"/>
  <c r="Y138" i="11"/>
  <c r="Y136" i="11"/>
  <c r="Y132" i="11"/>
  <c r="Y217" i="11"/>
  <c r="Y199" i="11"/>
  <c r="Y193" i="11"/>
  <c r="Y196" i="11"/>
  <c r="Y197" i="11"/>
  <c r="Y140" i="11"/>
  <c r="Y203" i="11"/>
  <c r="Y204" i="11"/>
  <c r="Y218" i="11"/>
  <c r="Y194" i="11"/>
  <c r="Y174" i="11"/>
  <c r="Y200" i="11"/>
  <c r="Y201" i="11"/>
  <c r="Y202" i="11"/>
  <c r="Y176" i="11"/>
  <c r="Y188" i="11"/>
  <c r="Y177" i="11"/>
  <c r="Y159" i="11"/>
  <c r="Y205" i="11"/>
  <c r="Y170" i="11"/>
  <c r="Y189" i="11"/>
  <c r="Y149" i="11"/>
  <c r="Y139" i="11"/>
  <c r="Y154" i="11"/>
  <c r="Y156" i="11"/>
  <c r="Y150" i="11"/>
  <c r="Y206" i="11"/>
  <c r="Y157" i="11"/>
  <c r="Y133" i="11"/>
  <c r="Y168" i="11"/>
  <c r="Y209" i="11"/>
  <c r="Y211" i="11"/>
  <c r="Y161" i="11"/>
  <c r="Y180" i="11"/>
  <c r="Y190" i="11"/>
  <c r="Y144" i="11"/>
  <c r="Y208" i="11"/>
  <c r="Y165" i="11"/>
  <c r="Y152" i="11"/>
  <c r="Y143" i="11"/>
  <c r="Y151" i="11"/>
  <c r="Y175" i="11"/>
  <c r="Y166" i="11"/>
  <c r="Y191" i="11"/>
  <c r="Y195" i="11"/>
  <c r="Y163" i="11"/>
  <c r="Y137" i="11"/>
  <c r="Y142" i="11"/>
  <c r="Y145" i="11"/>
  <c r="Y171" i="11"/>
  <c r="Y158" i="11"/>
  <c r="Y181" i="11"/>
  <c r="Y179" i="11"/>
  <c r="Y164" i="11"/>
  <c r="Y167" i="11"/>
  <c r="Y207" i="11"/>
  <c r="Y185" i="11"/>
  <c r="Y141" i="11"/>
  <c r="Y135" i="11"/>
  <c r="Y29" i="11"/>
  <c r="Y93" i="11"/>
  <c r="Y12" i="11"/>
  <c r="Y97" i="11"/>
  <c r="Y183" i="11"/>
  <c r="Z132" i="11"/>
  <c r="Z170" i="11"/>
  <c r="Y47" i="11"/>
  <c r="Y67" i="11"/>
  <c r="Y36" i="11"/>
  <c r="Y113" i="11"/>
  <c r="Y99" i="11"/>
  <c r="Z42" i="11"/>
  <c r="Z87" i="11"/>
  <c r="Z115" i="11"/>
  <c r="Z94" i="11"/>
  <c r="Z49" i="11"/>
  <c r="Z56" i="11"/>
  <c r="Y124" i="11"/>
  <c r="Y46" i="11"/>
  <c r="Y18" i="11"/>
  <c r="Y81" i="11"/>
  <c r="Y42" i="11"/>
  <c r="Y43" i="11"/>
  <c r="Y66" i="11"/>
  <c r="Y35" i="11"/>
  <c r="Y54" i="11"/>
  <c r="Y104" i="11"/>
  <c r="Y38" i="11"/>
  <c r="Y64" i="11"/>
  <c r="Y115" i="11"/>
  <c r="Y73" i="11"/>
  <c r="Y37" i="11"/>
  <c r="Y114" i="11"/>
  <c r="Y21" i="11"/>
  <c r="Y41" i="11"/>
  <c r="Y55" i="11"/>
  <c r="Y87" i="11"/>
  <c r="Y109" i="11"/>
  <c r="Y95" i="11"/>
  <c r="Y84" i="11"/>
  <c r="Y123" i="11"/>
  <c r="Y45" i="11"/>
  <c r="Y17" i="11"/>
  <c r="Y28" i="11"/>
  <c r="Y75" i="11"/>
  <c r="Y20" i="11"/>
  <c r="Y26" i="11"/>
  <c r="Y44" i="11"/>
  <c r="Y52" i="11"/>
  <c r="Y82" i="11"/>
  <c r="Y15" i="11"/>
  <c r="Y80" i="11"/>
  <c r="Y60" i="11"/>
  <c r="Y108" i="11"/>
  <c r="Y112" i="11"/>
  <c r="Y65" i="11"/>
  <c r="Y57" i="11"/>
  <c r="Y120" i="11"/>
  <c r="Y110" i="11"/>
  <c r="Y23" i="11"/>
  <c r="Y103" i="11"/>
  <c r="Y32" i="11"/>
  <c r="Y71" i="11"/>
  <c r="Y34" i="11"/>
  <c r="Y85" i="11"/>
  <c r="Y7" i="11"/>
  <c r="Y14" i="11"/>
  <c r="Y63" i="11"/>
  <c r="Y2" i="11"/>
  <c r="Y11" i="11"/>
  <c r="Y88" i="11"/>
  <c r="Y24" i="11"/>
  <c r="Y83" i="11"/>
  <c r="Y13" i="11"/>
  <c r="Y4" i="11"/>
  <c r="Y58" i="11"/>
  <c r="Y72" i="11"/>
  <c r="Y16" i="11"/>
  <c r="Y116" i="11"/>
  <c r="Y100" i="11"/>
  <c r="Y3" i="11"/>
  <c r="Y70" i="11"/>
  <c r="Y6" i="11"/>
  <c r="Y119" i="11"/>
  <c r="Y91" i="11"/>
  <c r="Y61" i="11"/>
  <c r="Y90" i="11"/>
  <c r="Y76" i="11"/>
  <c r="Y88" i="10"/>
  <c r="Z88" i="10"/>
  <c r="AA88" i="10"/>
  <c r="AB88" i="10"/>
  <c r="AC88" i="10"/>
  <c r="AD88" i="10"/>
  <c r="AE88" i="10"/>
  <c r="AF88" i="10"/>
  <c r="AG88" i="10"/>
  <c r="AH88" i="10"/>
  <c r="AI88" i="10"/>
  <c r="AJ88" i="10"/>
  <c r="AK88" i="10"/>
  <c r="AL88" i="10"/>
  <c r="AM88" i="10"/>
  <c r="AN88" i="10"/>
  <c r="AO88" i="10"/>
  <c r="AP88" i="10"/>
  <c r="AQ88" i="10"/>
  <c r="AR88" i="10"/>
  <c r="AS88" i="10"/>
  <c r="AT88" i="10"/>
  <c r="AU88" i="10"/>
  <c r="AV88" i="10"/>
  <c r="AW88" i="10"/>
  <c r="AX88" i="10"/>
  <c r="Y92" i="10"/>
  <c r="Z92" i="10"/>
  <c r="AA92" i="10"/>
  <c r="AB92" i="10"/>
  <c r="AC92" i="10"/>
  <c r="AD92" i="10"/>
  <c r="AE92" i="10"/>
  <c r="AF92" i="10"/>
  <c r="AG92" i="10"/>
  <c r="AH92" i="10"/>
  <c r="AI92" i="10"/>
  <c r="AJ92" i="10"/>
  <c r="AK92" i="10"/>
  <c r="AL92" i="10"/>
  <c r="AM92" i="10"/>
  <c r="AN92" i="10"/>
  <c r="AO92" i="10"/>
  <c r="AP92" i="10"/>
  <c r="AQ92" i="10"/>
  <c r="AR92" i="10"/>
  <c r="AS92" i="10"/>
  <c r="AT92" i="10"/>
  <c r="AU92" i="10"/>
  <c r="AV92" i="10"/>
  <c r="AW92" i="10"/>
  <c r="AX92" i="10"/>
  <c r="Y96" i="10"/>
  <c r="Z96" i="10"/>
  <c r="AA96" i="10"/>
  <c r="AB96" i="10"/>
  <c r="AC96" i="10"/>
  <c r="AD96" i="10"/>
  <c r="AE96" i="10"/>
  <c r="AF96" i="10"/>
  <c r="AG96" i="10"/>
  <c r="AH96" i="10"/>
  <c r="AI96" i="10"/>
  <c r="AJ96" i="10"/>
  <c r="AK96" i="10"/>
  <c r="AL96" i="10"/>
  <c r="AM96" i="10"/>
  <c r="AN96" i="10"/>
  <c r="AO96" i="10"/>
  <c r="AP96" i="10"/>
  <c r="AQ96" i="10"/>
  <c r="AR96" i="10"/>
  <c r="AS96" i="10"/>
  <c r="AT96" i="10"/>
  <c r="AU96" i="10"/>
  <c r="AV96" i="10"/>
  <c r="AW96" i="10"/>
  <c r="AX96" i="10"/>
  <c r="Y101" i="10"/>
  <c r="Z101" i="10"/>
  <c r="AA101" i="10"/>
  <c r="AB101" i="10"/>
  <c r="AC101" i="10"/>
  <c r="AD101" i="10"/>
  <c r="AE101" i="10"/>
  <c r="AF101" i="10"/>
  <c r="AG101" i="10"/>
  <c r="AH101" i="10"/>
  <c r="AI101" i="10"/>
  <c r="AJ101" i="10"/>
  <c r="AK101" i="10"/>
  <c r="AL101" i="10"/>
  <c r="AM101" i="10"/>
  <c r="AN101" i="10"/>
  <c r="AO101" i="10"/>
  <c r="AP101" i="10"/>
  <c r="AQ101" i="10"/>
  <c r="AR101" i="10"/>
  <c r="AS101" i="10"/>
  <c r="AT101" i="10"/>
  <c r="AU101" i="10"/>
  <c r="AV101" i="10"/>
  <c r="AW101" i="10"/>
  <c r="AX101" i="10"/>
  <c r="X101" i="10"/>
  <c r="X96" i="10"/>
  <c r="X92" i="10"/>
  <c r="X88" i="10"/>
  <c r="X83" i="10"/>
  <c r="X82" i="10"/>
  <c r="X81" i="10"/>
  <c r="X80" i="10"/>
  <c r="X79" i="10"/>
  <c r="X78" i="10"/>
  <c r="X77" i="10"/>
  <c r="X75" i="10"/>
  <c r="X74" i="10"/>
  <c r="X73" i="10"/>
  <c r="X72" i="10"/>
  <c r="X71" i="10"/>
  <c r="X70" i="10"/>
  <c r="X69" i="10"/>
  <c r="X68" i="10"/>
  <c r="X67" i="10"/>
  <c r="X66" i="10"/>
  <c r="X65" i="10"/>
  <c r="X64" i="10"/>
  <c r="X63" i="10"/>
  <c r="X62" i="10"/>
  <c r="X61" i="10"/>
  <c r="X59" i="10"/>
  <c r="X93" i="10" s="1"/>
  <c r="X32" i="10"/>
  <c r="X33" i="10"/>
  <c r="X34" i="10"/>
  <c r="X35" i="10"/>
  <c r="X36" i="10"/>
  <c r="X37" i="10"/>
  <c r="X38" i="10"/>
  <c r="X39" i="10"/>
  <c r="X40" i="10"/>
  <c r="X41" i="10"/>
  <c r="X42" i="10"/>
  <c r="X43" i="10"/>
  <c r="X44" i="10"/>
  <c r="X45" i="10"/>
  <c r="X46" i="10"/>
  <c r="X47" i="10"/>
  <c r="X48" i="10"/>
  <c r="X49" i="10"/>
  <c r="X50" i="10"/>
  <c r="X51" i="10"/>
  <c r="X52" i="10"/>
  <c r="X53" i="10"/>
  <c r="X54" i="10"/>
  <c r="X55" i="10"/>
  <c r="X56" i="10"/>
  <c r="X57" i="10"/>
  <c r="X31" i="10"/>
  <c r="X3" i="10"/>
  <c r="X4" i="10"/>
  <c r="X5" i="10"/>
  <c r="X6" i="10"/>
  <c r="X7" i="10"/>
  <c r="X8" i="10"/>
  <c r="X9" i="10"/>
  <c r="X10" i="10"/>
  <c r="X11" i="10"/>
  <c r="X12" i="10"/>
  <c r="X13" i="10"/>
  <c r="X14" i="10"/>
  <c r="X15" i="10"/>
  <c r="X16" i="10"/>
  <c r="X17" i="10"/>
  <c r="X18" i="10"/>
  <c r="X19" i="10"/>
  <c r="X20" i="10"/>
  <c r="X21" i="10"/>
  <c r="X22" i="10"/>
  <c r="X23" i="10"/>
  <c r="X24" i="10"/>
  <c r="X25" i="10"/>
  <c r="X26" i="10"/>
  <c r="X27" i="10"/>
  <c r="X28" i="10"/>
  <c r="X2" i="10"/>
  <c r="Z80" i="11" l="1"/>
  <c r="AL171" i="15"/>
  <c r="Y226" i="11"/>
  <c r="AR10" i="43"/>
  <c r="BZ10" i="43" s="1"/>
  <c r="I31" i="44"/>
  <c r="Y227" i="11"/>
  <c r="X94" i="10"/>
  <c r="B46" i="44"/>
  <c r="C14" i="16"/>
  <c r="C32" i="16" s="1"/>
  <c r="C41" i="18" s="1"/>
  <c r="AK23" i="43" s="1"/>
  <c r="BS23" i="43" s="1"/>
  <c r="AG265" i="15"/>
  <c r="Z214" i="11"/>
  <c r="Z158" i="11"/>
  <c r="Y228" i="11"/>
  <c r="C8" i="44" s="1"/>
  <c r="C64" i="44" s="1"/>
  <c r="AL138" i="15"/>
  <c r="B63" i="44"/>
  <c r="Y224" i="11"/>
  <c r="C4" i="44" s="1"/>
  <c r="C61" i="44" s="1"/>
  <c r="B5" i="44"/>
  <c r="X232" i="11"/>
  <c r="X235" i="11"/>
  <c r="C133" i="46"/>
  <c r="C136" i="46" s="1"/>
  <c r="AP10" i="43"/>
  <c r="G31" i="44"/>
  <c r="K47" i="18"/>
  <c r="K48" i="18"/>
  <c r="B13" i="44"/>
  <c r="AG162" i="15"/>
  <c r="B4" i="44"/>
  <c r="AQ10" i="43"/>
  <c r="BY10" i="43" s="1"/>
  <c r="H31" i="44"/>
  <c r="Y225" i="11"/>
  <c r="Z86" i="11"/>
  <c r="B8" i="44"/>
  <c r="Z6" i="11"/>
  <c r="L5" i="40"/>
  <c r="L12" i="40" s="1"/>
  <c r="L13" i="40" s="1"/>
  <c r="B60" i="44"/>
  <c r="AL187" i="15"/>
  <c r="AL134" i="15"/>
  <c r="AL64" i="15"/>
  <c r="AL167" i="15"/>
  <c r="AM253" i="15"/>
  <c r="AM240" i="15"/>
  <c r="AM251" i="15"/>
  <c r="AM220" i="15"/>
  <c r="AM211" i="15"/>
  <c r="AM254" i="15"/>
  <c r="AM201" i="15"/>
  <c r="AM244" i="15"/>
  <c r="AM217" i="15"/>
  <c r="AM215" i="15"/>
  <c r="AM212" i="15"/>
  <c r="AM207" i="15"/>
  <c r="AM222" i="15"/>
  <c r="AM242" i="15"/>
  <c r="AM237" i="15"/>
  <c r="AM250" i="15"/>
  <c r="AM224" i="15"/>
  <c r="AM198" i="15"/>
  <c r="AM199" i="15"/>
  <c r="AM252" i="15"/>
  <c r="AM205" i="15"/>
  <c r="AM223" i="15"/>
  <c r="AM210" i="15"/>
  <c r="AM248" i="15"/>
  <c r="AM218" i="15"/>
  <c r="AM200" i="15"/>
  <c r="AM213" i="15"/>
  <c r="AM206" i="15"/>
  <c r="AM228" i="15"/>
  <c r="AM208" i="15"/>
  <c r="AM243" i="15"/>
  <c r="AM241" i="15"/>
  <c r="AM232" i="15"/>
  <c r="AM234" i="15"/>
  <c r="AM204" i="15"/>
  <c r="AM235" i="15"/>
  <c r="AM231" i="15"/>
  <c r="AM219" i="15"/>
  <c r="AM202" i="15"/>
  <c r="AM216" i="15"/>
  <c r="AM221" i="15"/>
  <c r="AM239" i="15"/>
  <c r="AM233" i="15"/>
  <c r="AM230" i="15"/>
  <c r="AM214" i="15"/>
  <c r="AM249" i="15"/>
  <c r="AM203" i="15"/>
  <c r="AM236" i="15"/>
  <c r="AM209" i="15"/>
  <c r="AM238" i="15"/>
  <c r="AK162" i="15"/>
  <c r="G22" i="16"/>
  <c r="AL176" i="15"/>
  <c r="AL174" i="15"/>
  <c r="AL159" i="15"/>
  <c r="AL189" i="15"/>
  <c r="AL190" i="15"/>
  <c r="AL179" i="15"/>
  <c r="AL156" i="15"/>
  <c r="AL188" i="15"/>
  <c r="AL152" i="15"/>
  <c r="AL144" i="15"/>
  <c r="AL153" i="15"/>
  <c r="K3" i="40"/>
  <c r="K8" i="40" s="1"/>
  <c r="J9" i="40"/>
  <c r="AL115" i="15"/>
  <c r="AL184" i="15"/>
  <c r="AL59" i="15"/>
  <c r="H54" i="18"/>
  <c r="AL168" i="15"/>
  <c r="G59" i="18"/>
  <c r="AL173" i="15"/>
  <c r="AL175" i="15"/>
  <c r="AL151" i="15"/>
  <c r="AN1" i="15"/>
  <c r="AM90" i="15"/>
  <c r="AM21" i="15"/>
  <c r="AM24" i="15"/>
  <c r="AM20" i="15"/>
  <c r="AM86" i="15"/>
  <c r="AM87" i="15"/>
  <c r="AM19" i="15"/>
  <c r="AM121" i="15"/>
  <c r="AM84" i="15"/>
  <c r="AM91" i="15"/>
  <c r="AM68" i="15"/>
  <c r="AM109" i="15"/>
  <c r="AM56" i="15"/>
  <c r="AM120" i="15"/>
  <c r="AM102" i="15"/>
  <c r="AM74" i="15"/>
  <c r="AM106" i="15"/>
  <c r="AM77" i="15"/>
  <c r="AM124" i="15"/>
  <c r="AM108" i="15"/>
  <c r="AM112" i="15"/>
  <c r="AM100" i="15"/>
  <c r="AM110" i="15"/>
  <c r="AM104" i="15"/>
  <c r="AM85" i="15"/>
  <c r="AM118" i="15"/>
  <c r="AM88" i="15"/>
  <c r="AM72" i="15"/>
  <c r="AM78" i="15"/>
  <c r="AM76" i="15"/>
  <c r="AM105" i="15"/>
  <c r="AM98" i="15"/>
  <c r="AM92" i="15"/>
  <c r="AM53" i="15"/>
  <c r="AM81" i="15"/>
  <c r="AM107" i="15"/>
  <c r="AM75" i="15"/>
  <c r="AM69" i="15"/>
  <c r="AM73" i="15"/>
  <c r="AM5" i="15"/>
  <c r="AM82" i="15"/>
  <c r="AM114" i="15"/>
  <c r="AM71" i="15"/>
  <c r="AM101" i="15"/>
  <c r="AM89" i="15"/>
  <c r="AM83" i="15"/>
  <c r="AM122" i="15"/>
  <c r="AM123" i="15"/>
  <c r="AM94" i="15"/>
  <c r="AM111" i="15"/>
  <c r="AM22" i="15"/>
  <c r="AM57" i="15"/>
  <c r="AM9" i="15"/>
  <c r="AM3" i="15"/>
  <c r="AM7" i="15"/>
  <c r="AM28" i="15"/>
  <c r="AM32" i="15"/>
  <c r="AM54" i="15"/>
  <c r="AM186" i="15" s="1"/>
  <c r="AM39" i="15"/>
  <c r="AM171" i="15" s="1"/>
  <c r="AM26" i="15"/>
  <c r="AM47" i="15"/>
  <c r="AM25" i="15"/>
  <c r="AM18" i="15"/>
  <c r="AM11" i="15"/>
  <c r="AM143" i="15" s="1"/>
  <c r="AM40" i="15"/>
  <c r="AM41" i="15"/>
  <c r="AM173" i="15" s="1"/>
  <c r="AM55" i="15"/>
  <c r="AM187" i="15" s="1"/>
  <c r="AM45" i="15"/>
  <c r="AM177" i="15" s="1"/>
  <c r="AM12" i="15"/>
  <c r="AM38" i="15"/>
  <c r="AM52" i="15"/>
  <c r="AM16" i="15"/>
  <c r="AM34" i="15"/>
  <c r="AM113" i="15"/>
  <c r="AM119" i="15"/>
  <c r="AM44" i="15"/>
  <c r="AM176" i="15" s="1"/>
  <c r="AM10" i="15"/>
  <c r="AM142" i="15" s="1"/>
  <c r="AM48" i="15"/>
  <c r="AM180" i="15" s="1"/>
  <c r="AM17" i="15"/>
  <c r="AM42" i="15"/>
  <c r="AM174" i="15" s="1"/>
  <c r="AM46" i="15"/>
  <c r="AM178" i="15" s="1"/>
  <c r="AM43" i="15"/>
  <c r="AM36" i="15"/>
  <c r="AM37" i="15"/>
  <c r="AM15" i="15"/>
  <c r="AM58" i="15"/>
  <c r="AM190" i="15" s="1"/>
  <c r="AM8" i="15"/>
  <c r="AM103" i="15"/>
  <c r="AM23" i="15"/>
  <c r="AM35" i="15"/>
  <c r="AM2" i="15"/>
  <c r="AM79" i="15"/>
  <c r="AM80" i="15"/>
  <c r="AM93" i="15"/>
  <c r="AM70" i="15"/>
  <c r="AM4" i="15"/>
  <c r="AM13" i="15"/>
  <c r="AM27" i="15"/>
  <c r="AM14" i="15"/>
  <c r="AM6" i="15"/>
  <c r="AM138" i="15" s="1"/>
  <c r="AL95" i="15"/>
  <c r="AK259" i="15"/>
  <c r="AL29" i="15"/>
  <c r="AL146" i="15"/>
  <c r="H25" i="16"/>
  <c r="AL136" i="15"/>
  <c r="H26" i="16"/>
  <c r="AL135" i="15"/>
  <c r="AL154" i="15"/>
  <c r="H27" i="16"/>
  <c r="AL225" i="15"/>
  <c r="AL255" i="15"/>
  <c r="AL166" i="15"/>
  <c r="AL49" i="15"/>
  <c r="G21" i="16"/>
  <c r="AK181" i="15"/>
  <c r="AL125" i="15"/>
  <c r="AL180" i="15"/>
  <c r="H20" i="16"/>
  <c r="AL164" i="15"/>
  <c r="AL140" i="15"/>
  <c r="H25" i="18"/>
  <c r="H53" i="18"/>
  <c r="G30" i="44" s="1"/>
  <c r="AI161" i="15"/>
  <c r="E19" i="16"/>
  <c r="AK63" i="15"/>
  <c r="G19" i="16"/>
  <c r="AK161" i="15"/>
  <c r="AJ63" i="15"/>
  <c r="F19" i="16"/>
  <c r="AJ161" i="15"/>
  <c r="D4" i="16"/>
  <c r="C5" i="17" s="1"/>
  <c r="AH130" i="15"/>
  <c r="E4" i="16"/>
  <c r="D5" i="17" s="1"/>
  <c r="AI130" i="15"/>
  <c r="AG63" i="15"/>
  <c r="C19" i="16"/>
  <c r="AG161" i="15"/>
  <c r="Z51" i="11"/>
  <c r="Z160" i="11"/>
  <c r="AH3" i="20"/>
  <c r="M6" i="40" s="1"/>
  <c r="AH5" i="20"/>
  <c r="M4" i="40" s="1"/>
  <c r="AH6" i="20"/>
  <c r="AH4" i="20"/>
  <c r="M5" i="40" s="1"/>
  <c r="AH7" i="20"/>
  <c r="BD92" i="10"/>
  <c r="BD88" i="10"/>
  <c r="BD101" i="10"/>
  <c r="BD96" i="10"/>
  <c r="Z105" i="11"/>
  <c r="Z8" i="11"/>
  <c r="Z36" i="11"/>
  <c r="Z11" i="11"/>
  <c r="Z65" i="11"/>
  <c r="Z85" i="11"/>
  <c r="Z17" i="11"/>
  <c r="Z54" i="11"/>
  <c r="Z166" i="11"/>
  <c r="Z169" i="11"/>
  <c r="Z219" i="11"/>
  <c r="Z229" i="11" s="1"/>
  <c r="D7" i="44" s="1"/>
  <c r="D13" i="44" s="1"/>
  <c r="Z135" i="11"/>
  <c r="Z197" i="11"/>
  <c r="Z209" i="11"/>
  <c r="Z151" i="11"/>
  <c r="Z96" i="11"/>
  <c r="Z30" i="11"/>
  <c r="Z33" i="11"/>
  <c r="Z2" i="11"/>
  <c r="Z32" i="11"/>
  <c r="Z110" i="11"/>
  <c r="Z123" i="11"/>
  <c r="Z35" i="11"/>
  <c r="Z195" i="11"/>
  <c r="Z213" i="11"/>
  <c r="Z189" i="11"/>
  <c r="Z206" i="11"/>
  <c r="Z193" i="11"/>
  <c r="Z178" i="11"/>
  <c r="Z121" i="11"/>
  <c r="Z63" i="11"/>
  <c r="Z93" i="11"/>
  <c r="Z113" i="11"/>
  <c r="Z90" i="11"/>
  <c r="Z23" i="11"/>
  <c r="Z14" i="11"/>
  <c r="Z95" i="11"/>
  <c r="Z66" i="11"/>
  <c r="Z139" i="11"/>
  <c r="Z157" i="11"/>
  <c r="Z202" i="11"/>
  <c r="Z199" i="11"/>
  <c r="Z183" i="11"/>
  <c r="Z191" i="11"/>
  <c r="Z186" i="11"/>
  <c r="Z216" i="11"/>
  <c r="Z118" i="11"/>
  <c r="Z99" i="11"/>
  <c r="Z12" i="11"/>
  <c r="Z111" i="11"/>
  <c r="Z78" i="11"/>
  <c r="Z120" i="11"/>
  <c r="Z103" i="11"/>
  <c r="Z109" i="11"/>
  <c r="Z43" i="11"/>
  <c r="Z154" i="11"/>
  <c r="Z164" i="11"/>
  <c r="Z181" i="11"/>
  <c r="Z217" i="11"/>
  <c r="Z147" i="11"/>
  <c r="Z102" i="11"/>
  <c r="Z107" i="11"/>
  <c r="Z125" i="11"/>
  <c r="Z5" i="11"/>
  <c r="Z3" i="11"/>
  <c r="Z4" i="11"/>
  <c r="Z15" i="11"/>
  <c r="Z55" i="11"/>
  <c r="Z18" i="11"/>
  <c r="Z180" i="11"/>
  <c r="Z145" i="11"/>
  <c r="Z176" i="11"/>
  <c r="Z136" i="11"/>
  <c r="Z184" i="11"/>
  <c r="Z168" i="11"/>
  <c r="Z167" i="11"/>
  <c r="Z218" i="11"/>
  <c r="Z172" i="11"/>
  <c r="Z48" i="11"/>
  <c r="Z79" i="11"/>
  <c r="Z29" i="11"/>
  <c r="Z100" i="11"/>
  <c r="Z53" i="11"/>
  <c r="Z13" i="11"/>
  <c r="Z52" i="11"/>
  <c r="Z114" i="11"/>
  <c r="Z124" i="11"/>
  <c r="Z207" i="11"/>
  <c r="Z149" i="11"/>
  <c r="Z134" i="11"/>
  <c r="Z146" i="11"/>
  <c r="Z192" i="11"/>
  <c r="Z50" i="11"/>
  <c r="Z101" i="11"/>
  <c r="Z27" i="11"/>
  <c r="Z89" i="11"/>
  <c r="Z70" i="11"/>
  <c r="Z45" i="11"/>
  <c r="Z44" i="11"/>
  <c r="Z37" i="11"/>
  <c r="AA1" i="11"/>
  <c r="AA192" i="11" s="1"/>
  <c r="Z177" i="11"/>
  <c r="Z142" i="11"/>
  <c r="Z171" i="11"/>
  <c r="Z194" i="11"/>
  <c r="Z173" i="11"/>
  <c r="Z210" i="11"/>
  <c r="Z137" i="11"/>
  <c r="Z122" i="11"/>
  <c r="Z72" i="11"/>
  <c r="Z83" i="11"/>
  <c r="Z97" i="11"/>
  <c r="Z77" i="11"/>
  <c r="Z16" i="11"/>
  <c r="Z82" i="11"/>
  <c r="Z41" i="11"/>
  <c r="Z46" i="11"/>
  <c r="Z40" i="11"/>
  <c r="Z117" i="11"/>
  <c r="Z47" i="11"/>
  <c r="Z119" i="11"/>
  <c r="Z58" i="11"/>
  <c r="Z116" i="11"/>
  <c r="Z20" i="11"/>
  <c r="Z73" i="11"/>
  <c r="Z92" i="11"/>
  <c r="Z211" i="11"/>
  <c r="Z144" i="11"/>
  <c r="Z205" i="11"/>
  <c r="Z204" i="11"/>
  <c r="Z198" i="11"/>
  <c r="Z165" i="11"/>
  <c r="Z69" i="11"/>
  <c r="Z68" i="11"/>
  <c r="Z22" i="11"/>
  <c r="Z61" i="11"/>
  <c r="Z24" i="11"/>
  <c r="Z112" i="11"/>
  <c r="Z75" i="11"/>
  <c r="Z64" i="11"/>
  <c r="Z182" i="11"/>
  <c r="Z179" i="11"/>
  <c r="Z150" i="11"/>
  <c r="Z141" i="11"/>
  <c r="Z203" i="11"/>
  <c r="Z215" i="11"/>
  <c r="Z185" i="11"/>
  <c r="Z76" i="11"/>
  <c r="Z67" i="11"/>
  <c r="Z39" i="11"/>
  <c r="Z71" i="11"/>
  <c r="Z57" i="11"/>
  <c r="Z28" i="11"/>
  <c r="Z38" i="11"/>
  <c r="Z190" i="11"/>
  <c r="Z155" i="11"/>
  <c r="Z175" i="11"/>
  <c r="Z188" i="11"/>
  <c r="Z140" i="11"/>
  <c r="Z143" i="11"/>
  <c r="AG2" i="20"/>
  <c r="AG8" i="20" s="1"/>
  <c r="AG9" i="20" s="1"/>
  <c r="AI1" i="20"/>
  <c r="X102" i="10"/>
  <c r="X97" i="10"/>
  <c r="AD5" i="12"/>
  <c r="AD14" i="12"/>
  <c r="AD20" i="12"/>
  <c r="AD22" i="12"/>
  <c r="AD21" i="12"/>
  <c r="AD24" i="12"/>
  <c r="AD8" i="12"/>
  <c r="AD11" i="12"/>
  <c r="AD18" i="12"/>
  <c r="AD17" i="12"/>
  <c r="AD7" i="12"/>
  <c r="AD10" i="12"/>
  <c r="AD15" i="12"/>
  <c r="AD2" i="12"/>
  <c r="AD23" i="12"/>
  <c r="AD19" i="12"/>
  <c r="AD4" i="12"/>
  <c r="AD25" i="12"/>
  <c r="AD6" i="12"/>
  <c r="AD3" i="12"/>
  <c r="AD16" i="12"/>
  <c r="AD13" i="12"/>
  <c r="AD12" i="12"/>
  <c r="AE1" i="12"/>
  <c r="AE9" i="12" s="1"/>
  <c r="AC26" i="12"/>
  <c r="AC27" i="12" s="1"/>
  <c r="Z31" i="11"/>
  <c r="Z88" i="11"/>
  <c r="Z10" i="11"/>
  <c r="Z74" i="11"/>
  <c r="Z108" i="11"/>
  <c r="Z34" i="11"/>
  <c r="Z26" i="11"/>
  <c r="Z21" i="11"/>
  <c r="Z81" i="11"/>
  <c r="Z161" i="11"/>
  <c r="Z156" i="11"/>
  <c r="Z201" i="11"/>
  <c r="Z200" i="11"/>
  <c r="Z138" i="11"/>
  <c r="Z162" i="11"/>
  <c r="Z187" i="11"/>
  <c r="Z152" i="11"/>
  <c r="Z9" i="11"/>
  <c r="Z98" i="11"/>
  <c r="Z19" i="11"/>
  <c r="Z106" i="11"/>
  <c r="Z91" i="11"/>
  <c r="Z25" i="11"/>
  <c r="Z60" i="11"/>
  <c r="Z7" i="11"/>
  <c r="Z84" i="11"/>
  <c r="Z104" i="11"/>
  <c r="Z59" i="11"/>
  <c r="Z212" i="11"/>
  <c r="Z133" i="11"/>
  <c r="Z159" i="11"/>
  <c r="Z174" i="11"/>
  <c r="Z196" i="11"/>
  <c r="Z62" i="11"/>
  <c r="Z153" i="11"/>
  <c r="Z163" i="11"/>
  <c r="Z208" i="11"/>
  <c r="Y220" i="11"/>
  <c r="Y221" i="11" s="1"/>
  <c r="Y126" i="11"/>
  <c r="Y127" i="11" s="1"/>
  <c r="AA215" i="11"/>
  <c r="AA198" i="11"/>
  <c r="AA173" i="11"/>
  <c r="AA138" i="11"/>
  <c r="AA217" i="11"/>
  <c r="AA199" i="11"/>
  <c r="AA193" i="11"/>
  <c r="AA196" i="11"/>
  <c r="AA197" i="11"/>
  <c r="AA140" i="11"/>
  <c r="AA204" i="11"/>
  <c r="AA194" i="11"/>
  <c r="AA188" i="11"/>
  <c r="AA132" i="11"/>
  <c r="AA159" i="11"/>
  <c r="AA205" i="11"/>
  <c r="AA142" i="11"/>
  <c r="AA157" i="11"/>
  <c r="AA189" i="11"/>
  <c r="AA145" i="11"/>
  <c r="AA177" i="11"/>
  <c r="AA144" i="11"/>
  <c r="AA150" i="11"/>
  <c r="AA207" i="11"/>
  <c r="AA175" i="11"/>
  <c r="AA164" i="11"/>
  <c r="AA200" i="11"/>
  <c r="AA218" i="11"/>
  <c r="AA176" i="11"/>
  <c r="AA170" i="11"/>
  <c r="AA174" i="11"/>
  <c r="AA202" i="11"/>
  <c r="AA139" i="11"/>
  <c r="AA179" i="11"/>
  <c r="AA156" i="11"/>
  <c r="AA171" i="11"/>
  <c r="AA134" i="11"/>
  <c r="AA201" i="11"/>
  <c r="AA136" i="11"/>
  <c r="AA227" i="11" s="1"/>
  <c r="E6" i="44" s="1"/>
  <c r="E63" i="44" s="1"/>
  <c r="AA208" i="11"/>
  <c r="AA151" i="11"/>
  <c r="AA168" i="11"/>
  <c r="AA206" i="11"/>
  <c r="AA181" i="11"/>
  <c r="AA143" i="11"/>
  <c r="AA167" i="11"/>
  <c r="AA152" i="11"/>
  <c r="AA161" i="11"/>
  <c r="AA216" i="11"/>
  <c r="AA182" i="11"/>
  <c r="AA190" i="11"/>
  <c r="AA166" i="11"/>
  <c r="AA195" i="11"/>
  <c r="AA141" i="11"/>
  <c r="AA209" i="11"/>
  <c r="AA183" i="11"/>
  <c r="AA210" i="11"/>
  <c r="AA165" i="11"/>
  <c r="AA211" i="11"/>
  <c r="AA153" i="11"/>
  <c r="AA213" i="11"/>
  <c r="AA214" i="11"/>
  <c r="AA162" i="11"/>
  <c r="AA163" i="11"/>
  <c r="AA212" i="11"/>
  <c r="AA169" i="11"/>
  <c r="AA187" i="11"/>
  <c r="AA191" i="11"/>
  <c r="AA178" i="11"/>
  <c r="AA137" i="11"/>
  <c r="AA155" i="11"/>
  <c r="AA135" i="11"/>
  <c r="AA147" i="11"/>
  <c r="AB1" i="11"/>
  <c r="AA124" i="11"/>
  <c r="AA46" i="11"/>
  <c r="AA18" i="11"/>
  <c r="AA81" i="11"/>
  <c r="AA42" i="11"/>
  <c r="AA66" i="11"/>
  <c r="AA35" i="11"/>
  <c r="AA104" i="11"/>
  <c r="AA38" i="11"/>
  <c r="AA64" i="11"/>
  <c r="AA73" i="11"/>
  <c r="AA37" i="11"/>
  <c r="AA114" i="11"/>
  <c r="AA21" i="11"/>
  <c r="AA41" i="11"/>
  <c r="AA55" i="11"/>
  <c r="AA87" i="11"/>
  <c r="AA109" i="11"/>
  <c r="AA95" i="11"/>
  <c r="AA84" i="11"/>
  <c r="AA123" i="11"/>
  <c r="AA45" i="11"/>
  <c r="AA52" i="11"/>
  <c r="AA80" i="11"/>
  <c r="AA28" i="11"/>
  <c r="AA26" i="11"/>
  <c r="AA82" i="11"/>
  <c r="AA14" i="11"/>
  <c r="AA100" i="11"/>
  <c r="AA60" i="11"/>
  <c r="AA108" i="11"/>
  <c r="AA75" i="11"/>
  <c r="AA65" i="11"/>
  <c r="AA115" i="11"/>
  <c r="AA120" i="11"/>
  <c r="AA103" i="11"/>
  <c r="AA119" i="11"/>
  <c r="AA15" i="11"/>
  <c r="AA71" i="11"/>
  <c r="AA44" i="11"/>
  <c r="AA23" i="11"/>
  <c r="AA57" i="11"/>
  <c r="AA4" i="11"/>
  <c r="AA13" i="11"/>
  <c r="AA7" i="11"/>
  <c r="AA85" i="11"/>
  <c r="AA16" i="11"/>
  <c r="AA74" i="11"/>
  <c r="AA97" i="11"/>
  <c r="AA89" i="11"/>
  <c r="AA125" i="11"/>
  <c r="AA101" i="11"/>
  <c r="AA83" i="11"/>
  <c r="AA11" i="11"/>
  <c r="AA61" i="11"/>
  <c r="AA91" i="11"/>
  <c r="AA34" i="11"/>
  <c r="AA112" i="11"/>
  <c r="AA63" i="11"/>
  <c r="AA96" i="11"/>
  <c r="AA110" i="11"/>
  <c r="AA6" i="11"/>
  <c r="AA88" i="11"/>
  <c r="AA72" i="11"/>
  <c r="AA24" i="11"/>
  <c r="AA5" i="11"/>
  <c r="AA105" i="11"/>
  <c r="AA69" i="11"/>
  <c r="AA12" i="11"/>
  <c r="AA19" i="11"/>
  <c r="AA53" i="11"/>
  <c r="AA113" i="11"/>
  <c r="AA30" i="11"/>
  <c r="AA8" i="11"/>
  <c r="AA22" i="11"/>
  <c r="AA58" i="11"/>
  <c r="AA68" i="11"/>
  <c r="AA117" i="11"/>
  <c r="AA3" i="11"/>
  <c r="AA106" i="11"/>
  <c r="AA79" i="11"/>
  <c r="AA116" i="11"/>
  <c r="AA107" i="11"/>
  <c r="AA78" i="11"/>
  <c r="AA49" i="11"/>
  <c r="AA94" i="11"/>
  <c r="AA98" i="11"/>
  <c r="AA99" i="11"/>
  <c r="AA111" i="11"/>
  <c r="AA70" i="11"/>
  <c r="AA25" i="11"/>
  <c r="AA51" i="11"/>
  <c r="AA62" i="11"/>
  <c r="AA92" i="11"/>
  <c r="AA33" i="11"/>
  <c r="AA31" i="11"/>
  <c r="AA40" i="11"/>
  <c r="AA50" i="11"/>
  <c r="AA122" i="11"/>
  <c r="AA29" i="11"/>
  <c r="AA102" i="11"/>
  <c r="AA67" i="11"/>
  <c r="AA86" i="11"/>
  <c r="AA10" i="11"/>
  <c r="AA27" i="11"/>
  <c r="AA121" i="11"/>
  <c r="AA59" i="11"/>
  <c r="X89" i="10"/>
  <c r="BB88" i="10"/>
  <c r="BA88" i="10"/>
  <c r="BA96" i="10"/>
  <c r="BC101" i="10"/>
  <c r="BA92" i="10"/>
  <c r="BA101" i="10"/>
  <c r="BB92" i="10"/>
  <c r="BB101" i="10"/>
  <c r="BC96" i="10"/>
  <c r="BC92" i="10"/>
  <c r="BC88" i="10"/>
  <c r="BB96" i="10"/>
  <c r="Y1" i="10"/>
  <c r="Z224" i="11" l="1"/>
  <c r="D4" i="44" s="1"/>
  <c r="D61" i="44" s="1"/>
  <c r="Z226" i="11"/>
  <c r="D3" i="44" s="1"/>
  <c r="K4" i="41"/>
  <c r="AG234" i="11"/>
  <c r="L21" i="18"/>
  <c r="D60" i="44"/>
  <c r="AM175" i="15"/>
  <c r="C5" i="44"/>
  <c r="C62" i="44" s="1"/>
  <c r="Y232" i="11"/>
  <c r="Y235" i="11"/>
  <c r="Z227" i="11"/>
  <c r="D6" i="44" s="1"/>
  <c r="D63" i="44" s="1"/>
  <c r="AA118" i="11"/>
  <c r="AA77" i="11"/>
  <c r="AA32" i="11"/>
  <c r="AA54" i="11"/>
  <c r="AA180" i="11"/>
  <c r="AA228" i="11" s="1"/>
  <c r="AA133" i="11"/>
  <c r="Z225" i="11"/>
  <c r="B62" i="44"/>
  <c r="Z228" i="11"/>
  <c r="D8" i="44" s="1"/>
  <c r="D64" i="44" s="1"/>
  <c r="AA48" i="11"/>
  <c r="AA36" i="11"/>
  <c r="AA2" i="11"/>
  <c r="AA43" i="11"/>
  <c r="AA184" i="11"/>
  <c r="AA149" i="11"/>
  <c r="B61" i="44"/>
  <c r="M12" i="40"/>
  <c r="M13" i="40" s="1"/>
  <c r="D133" i="46"/>
  <c r="D136" i="46" s="1"/>
  <c r="AM148" i="15"/>
  <c r="AA47" i="11"/>
  <c r="AA93" i="11"/>
  <c r="AA90" i="11"/>
  <c r="AA186" i="11"/>
  <c r="AA158" i="11"/>
  <c r="AA203" i="11"/>
  <c r="AA226" i="11" s="1"/>
  <c r="AM144" i="15"/>
  <c r="B45" i="44"/>
  <c r="C13" i="16"/>
  <c r="AG264" i="15"/>
  <c r="X98" i="10"/>
  <c r="B47" i="44"/>
  <c r="C15" i="16"/>
  <c r="C33" i="16" s="1"/>
  <c r="C42" i="18" s="1"/>
  <c r="AK25" i="43" s="1"/>
  <c r="BS25" i="43" s="1"/>
  <c r="AG266" i="15"/>
  <c r="AM172" i="15"/>
  <c r="X103" i="10"/>
  <c r="B48" i="44"/>
  <c r="C16" i="16"/>
  <c r="C34" i="16" s="1"/>
  <c r="C43" i="18" s="1"/>
  <c r="AK27" i="43" s="1"/>
  <c r="BS27" i="43" s="1"/>
  <c r="AG267" i="15"/>
  <c r="AA56" i="11"/>
  <c r="AA76" i="11"/>
  <c r="AA20" i="11"/>
  <c r="AA146" i="11"/>
  <c r="AA154" i="11"/>
  <c r="AA172" i="11"/>
  <c r="AA9" i="11"/>
  <c r="AA39" i="11"/>
  <c r="AA17" i="11"/>
  <c r="AA185" i="11"/>
  <c r="AA219" i="11"/>
  <c r="AA229" i="11" s="1"/>
  <c r="E7" i="44" s="1"/>
  <c r="E13" i="44" s="1"/>
  <c r="B9" i="44"/>
  <c r="B12" i="44" s="1"/>
  <c r="B15" i="44" s="1"/>
  <c r="C6" i="44"/>
  <c r="AS10" i="43"/>
  <c r="CA10" i="43" s="1"/>
  <c r="J31" i="44"/>
  <c r="AM167" i="15"/>
  <c r="BX10" i="43"/>
  <c r="C3" i="44"/>
  <c r="B64" i="44"/>
  <c r="AN207" i="15"/>
  <c r="AN217" i="15"/>
  <c r="AN215" i="15"/>
  <c r="AN224" i="15"/>
  <c r="AN233" i="15"/>
  <c r="AN212" i="15"/>
  <c r="AN252" i="15"/>
  <c r="AN221" i="15"/>
  <c r="AN240" i="15"/>
  <c r="AN244" i="15"/>
  <c r="AN218" i="15"/>
  <c r="AN251" i="15"/>
  <c r="AN202" i="15"/>
  <c r="AN237" i="15"/>
  <c r="AN248" i="15"/>
  <c r="AN210" i="15"/>
  <c r="AN222" i="15"/>
  <c r="AN243" i="15"/>
  <c r="AN241" i="15"/>
  <c r="AN200" i="15"/>
  <c r="AN250" i="15"/>
  <c r="AN234" i="15"/>
  <c r="AN228" i="15"/>
  <c r="AN208" i="15"/>
  <c r="AN242" i="15"/>
  <c r="AN219" i="15"/>
  <c r="AN232" i="15"/>
  <c r="AN204" i="15"/>
  <c r="AN220" i="15"/>
  <c r="AN213" i="15"/>
  <c r="AN239" i="15"/>
  <c r="AN235" i="15"/>
  <c r="AN231" i="15"/>
  <c r="AN203" i="15"/>
  <c r="AN254" i="15"/>
  <c r="AN216" i="15"/>
  <c r="AN209" i="15"/>
  <c r="AN214" i="15"/>
  <c r="AN198" i="15"/>
  <c r="AN199" i="15"/>
  <c r="AN238" i="15"/>
  <c r="AN253" i="15"/>
  <c r="AN236" i="15"/>
  <c r="AN211" i="15"/>
  <c r="AN230" i="15"/>
  <c r="AN249" i="15"/>
  <c r="AN205" i="15"/>
  <c r="AN206" i="15"/>
  <c r="AN201" i="15"/>
  <c r="AN223" i="15"/>
  <c r="AM64" i="15"/>
  <c r="AL162" i="15"/>
  <c r="AM149" i="15"/>
  <c r="AM135" i="15"/>
  <c r="AM157" i="15"/>
  <c r="AM159" i="15"/>
  <c r="AM170" i="15"/>
  <c r="AM160" i="15"/>
  <c r="AM141" i="15"/>
  <c r="AM189" i="15"/>
  <c r="AM156" i="15"/>
  <c r="AM139" i="15"/>
  <c r="AL63" i="15"/>
  <c r="H4" i="16" s="1"/>
  <c r="G5" i="17" s="1"/>
  <c r="AM155" i="15"/>
  <c r="AM150" i="15"/>
  <c r="AM158" i="15"/>
  <c r="C31" i="16"/>
  <c r="C40" i="18" s="1"/>
  <c r="B29" i="44" s="1"/>
  <c r="H59" i="18"/>
  <c r="L3" i="40"/>
  <c r="L8" i="40" s="1"/>
  <c r="K9" i="40"/>
  <c r="I54" i="18"/>
  <c r="AM168" i="15"/>
  <c r="AM95" i="15"/>
  <c r="AM184" i="15"/>
  <c r="AM59" i="15"/>
  <c r="AM185" i="15"/>
  <c r="AM115" i="15"/>
  <c r="AO1" i="15"/>
  <c r="AN20" i="15"/>
  <c r="AN86" i="15"/>
  <c r="AN21" i="15"/>
  <c r="AN87" i="15"/>
  <c r="AN24" i="15"/>
  <c r="AN85" i="15"/>
  <c r="AN111" i="15"/>
  <c r="AN100" i="15"/>
  <c r="AN68" i="15"/>
  <c r="AN73" i="15"/>
  <c r="AN89" i="15"/>
  <c r="AN120" i="15"/>
  <c r="AN106" i="15"/>
  <c r="AN74" i="15"/>
  <c r="AN91" i="15"/>
  <c r="AN102" i="15"/>
  <c r="AN88" i="15"/>
  <c r="AN84" i="15"/>
  <c r="AN104" i="15"/>
  <c r="AN112" i="15"/>
  <c r="AN105" i="15"/>
  <c r="AN19" i="15"/>
  <c r="AN151" i="15" s="1"/>
  <c r="AN109" i="15"/>
  <c r="AN110" i="15"/>
  <c r="AN78" i="15"/>
  <c r="AN17" i="15"/>
  <c r="AN76" i="15"/>
  <c r="AN124" i="15"/>
  <c r="AN123" i="15"/>
  <c r="AN77" i="15"/>
  <c r="AN108" i="15"/>
  <c r="AN71" i="15"/>
  <c r="AN103" i="15"/>
  <c r="AN114" i="15"/>
  <c r="AN69" i="15"/>
  <c r="AN94" i="15"/>
  <c r="AN75" i="15"/>
  <c r="AN26" i="15"/>
  <c r="AN15" i="15"/>
  <c r="AN39" i="15"/>
  <c r="AN171" i="15" s="1"/>
  <c r="AN122" i="15"/>
  <c r="AN107" i="15"/>
  <c r="AN83" i="15"/>
  <c r="AN82" i="15"/>
  <c r="AN92" i="15"/>
  <c r="AN113" i="15"/>
  <c r="AN119" i="15"/>
  <c r="AN5" i="15"/>
  <c r="AN37" i="15"/>
  <c r="AN9" i="15"/>
  <c r="AN90" i="15"/>
  <c r="AN156" i="15" s="1"/>
  <c r="AN81" i="15"/>
  <c r="AN118" i="15"/>
  <c r="AN93" i="15"/>
  <c r="AN121" i="15"/>
  <c r="AN101" i="15"/>
  <c r="AN10" i="15"/>
  <c r="AN18" i="15"/>
  <c r="AN150" i="15" s="1"/>
  <c r="AN58" i="15"/>
  <c r="AN44" i="15"/>
  <c r="AN176" i="15" s="1"/>
  <c r="AN16" i="15"/>
  <c r="AN47" i="15"/>
  <c r="AN3" i="15"/>
  <c r="AN25" i="15"/>
  <c r="AN157" i="15" s="1"/>
  <c r="AN38" i="15"/>
  <c r="AN170" i="15" s="1"/>
  <c r="AN7" i="15"/>
  <c r="AN22" i="15"/>
  <c r="AN28" i="15"/>
  <c r="AN36" i="15"/>
  <c r="AN32" i="15"/>
  <c r="AN43" i="15"/>
  <c r="AN175" i="15" s="1"/>
  <c r="AN98" i="15"/>
  <c r="AN41" i="15"/>
  <c r="AN173" i="15" s="1"/>
  <c r="AN2" i="15"/>
  <c r="AN12" i="15"/>
  <c r="AN40" i="15"/>
  <c r="AN52" i="15"/>
  <c r="AN48" i="15"/>
  <c r="AN42" i="15"/>
  <c r="AN57" i="15"/>
  <c r="AN8" i="15"/>
  <c r="AN56" i="15"/>
  <c r="AN35" i="15"/>
  <c r="AN46" i="15"/>
  <c r="AN178" i="15" s="1"/>
  <c r="AN34" i="15"/>
  <c r="AN54" i="15"/>
  <c r="AN186" i="15" s="1"/>
  <c r="AN53" i="15"/>
  <c r="AN11" i="15"/>
  <c r="AN143" i="15" s="1"/>
  <c r="AN45" i="15"/>
  <c r="AN177" i="15" s="1"/>
  <c r="AN23" i="15"/>
  <c r="AN72" i="15"/>
  <c r="AN79" i="15"/>
  <c r="AN55" i="15"/>
  <c r="AN6" i="15"/>
  <c r="AN13" i="15"/>
  <c r="AN14" i="15"/>
  <c r="AN27" i="15"/>
  <c r="AN159" i="15" s="1"/>
  <c r="AN4" i="15"/>
  <c r="AN80" i="15"/>
  <c r="AN70" i="15"/>
  <c r="I20" i="16"/>
  <c r="AM164" i="15"/>
  <c r="AM255" i="15"/>
  <c r="H21" i="16"/>
  <c r="AL181" i="15"/>
  <c r="AM134" i="15"/>
  <c r="AM29" i="15"/>
  <c r="AM151" i="15"/>
  <c r="AL129" i="15"/>
  <c r="AL131" i="15" s="1"/>
  <c r="AM137" i="15"/>
  <c r="AM152" i="15"/>
  <c r="AM146" i="15"/>
  <c r="I25" i="18"/>
  <c r="AM140" i="15"/>
  <c r="I53" i="18"/>
  <c r="H30" i="44" s="1"/>
  <c r="AM154" i="15"/>
  <c r="I27" i="16"/>
  <c r="AM125" i="15"/>
  <c r="AM153" i="15"/>
  <c r="AM225" i="15"/>
  <c r="H22" i="16"/>
  <c r="AL191" i="15"/>
  <c r="AL259" i="15"/>
  <c r="AL161" i="15"/>
  <c r="H19" i="16"/>
  <c r="AM145" i="15"/>
  <c r="AM147" i="15"/>
  <c r="AM166" i="15"/>
  <c r="AM49" i="15"/>
  <c r="AM179" i="15"/>
  <c r="AM188" i="15"/>
  <c r="AM245" i="15"/>
  <c r="I25" i="16"/>
  <c r="I26" i="16"/>
  <c r="AM136" i="15"/>
  <c r="AM169" i="15"/>
  <c r="C4" i="16"/>
  <c r="AG130" i="15"/>
  <c r="F4" i="16"/>
  <c r="E5" i="17" s="1"/>
  <c r="AJ130" i="15"/>
  <c r="G4" i="16"/>
  <c r="F5" i="17" s="1"/>
  <c r="AK130" i="15"/>
  <c r="AB160" i="11"/>
  <c r="AB148" i="11"/>
  <c r="AA160" i="11"/>
  <c r="AA148" i="11"/>
  <c r="AI3" i="20"/>
  <c r="AI5" i="20"/>
  <c r="AI6" i="20"/>
  <c r="BA6" i="20" s="1"/>
  <c r="AI4" i="20"/>
  <c r="AI7" i="20"/>
  <c r="BA7" i="20" s="1"/>
  <c r="X90" i="10"/>
  <c r="X107" i="10"/>
  <c r="AH2" i="20"/>
  <c r="AH8" i="20" s="1"/>
  <c r="AH9" i="20" s="1"/>
  <c r="AJ1" i="20"/>
  <c r="AE5" i="12"/>
  <c r="AE14" i="12"/>
  <c r="AE20" i="12"/>
  <c r="AE22" i="12"/>
  <c r="AE21" i="12"/>
  <c r="AE24" i="12"/>
  <c r="AE8" i="12"/>
  <c r="AE11" i="12"/>
  <c r="AE18" i="12"/>
  <c r="AE17" i="12"/>
  <c r="AE7" i="12"/>
  <c r="AE10" i="12"/>
  <c r="AE15" i="12"/>
  <c r="AE2" i="12"/>
  <c r="AE23" i="12"/>
  <c r="AE19" i="12"/>
  <c r="AE4" i="12"/>
  <c r="AE25" i="12"/>
  <c r="AE6" i="12"/>
  <c r="AE3" i="12"/>
  <c r="AE13" i="12"/>
  <c r="AE12" i="12"/>
  <c r="AE16" i="12"/>
  <c r="AF1" i="12"/>
  <c r="AF9" i="12" s="1"/>
  <c r="AD26" i="12"/>
  <c r="AD27" i="12" s="1"/>
  <c r="Z126" i="11"/>
  <c r="Z127" i="11" s="1"/>
  <c r="Z220" i="11"/>
  <c r="Z221" i="11" s="1"/>
  <c r="AB218" i="11"/>
  <c r="AB215" i="11"/>
  <c r="AB217" i="11"/>
  <c r="AB198" i="11"/>
  <c r="AB174" i="11"/>
  <c r="AB194" i="11"/>
  <c r="AB132" i="11"/>
  <c r="AB204" i="11"/>
  <c r="AB173" i="11"/>
  <c r="AB138" i="11"/>
  <c r="AB136" i="11"/>
  <c r="AB145" i="11"/>
  <c r="AB177" i="11"/>
  <c r="AB144" i="11"/>
  <c r="AB150" i="11"/>
  <c r="AB200" i="11"/>
  <c r="AB196" i="11"/>
  <c r="AB189" i="11"/>
  <c r="AB172" i="11"/>
  <c r="AB149" i="11"/>
  <c r="AB181" i="11"/>
  <c r="AB193" i="11"/>
  <c r="AB202" i="11"/>
  <c r="AB140" i="11"/>
  <c r="AB206" i="11"/>
  <c r="AB192" i="11"/>
  <c r="AB199" i="11"/>
  <c r="AB201" i="11"/>
  <c r="AB197" i="11"/>
  <c r="AB203" i="11"/>
  <c r="AB146" i="11"/>
  <c r="AB188" i="11"/>
  <c r="AB141" i="11"/>
  <c r="AB185" i="11"/>
  <c r="AB176" i="11"/>
  <c r="AB157" i="11"/>
  <c r="AB134" i="11"/>
  <c r="AB182" i="11"/>
  <c r="AB156" i="11"/>
  <c r="AB170" i="11"/>
  <c r="AB190" i="11"/>
  <c r="AB166" i="11"/>
  <c r="AB171" i="11"/>
  <c r="AB142" i="11"/>
  <c r="AB133" i="11"/>
  <c r="AB208" i="11"/>
  <c r="AB158" i="11"/>
  <c r="AB168" i="11"/>
  <c r="AB180" i="11"/>
  <c r="AB214" i="11"/>
  <c r="AB154" i="11"/>
  <c r="AB139" i="11"/>
  <c r="AB164" i="11"/>
  <c r="AB179" i="11"/>
  <c r="AB161" i="11"/>
  <c r="AB213" i="11"/>
  <c r="AB169" i="11"/>
  <c r="AB167" i="11"/>
  <c r="AB207" i="11"/>
  <c r="AB135" i="11"/>
  <c r="AB137" i="11"/>
  <c r="AB184" i="11"/>
  <c r="AB216" i="11"/>
  <c r="AB205" i="11"/>
  <c r="AB195" i="11"/>
  <c r="AB175" i="11"/>
  <c r="AB209" i="11"/>
  <c r="AB183" i="11"/>
  <c r="AB219" i="11"/>
  <c r="AB229" i="11" s="1"/>
  <c r="F7" i="44" s="1"/>
  <c r="F13" i="44" s="1"/>
  <c r="AB210" i="11"/>
  <c r="AB165" i="11"/>
  <c r="AB211" i="11"/>
  <c r="AB153" i="11"/>
  <c r="AB162" i="11"/>
  <c r="AB163" i="11"/>
  <c r="AB152" i="11"/>
  <c r="AB143" i="11"/>
  <c r="AB159" i="11"/>
  <c r="AB212" i="11"/>
  <c r="AB151" i="11"/>
  <c r="AB187" i="11"/>
  <c r="AB186" i="11"/>
  <c r="AB147" i="11"/>
  <c r="AB178" i="11"/>
  <c r="AB191" i="11"/>
  <c r="AB155" i="11"/>
  <c r="AC1" i="11"/>
  <c r="AB124" i="11"/>
  <c r="AB73" i="11"/>
  <c r="AB114" i="11"/>
  <c r="AB17" i="11"/>
  <c r="AB18" i="11"/>
  <c r="AB28" i="11"/>
  <c r="AB37" i="11"/>
  <c r="AB26" i="11"/>
  <c r="AB44" i="11"/>
  <c r="AB123" i="11"/>
  <c r="AB7" i="11"/>
  <c r="AB20" i="11"/>
  <c r="AB84" i="11"/>
  <c r="AB45" i="11"/>
  <c r="AB14" i="11"/>
  <c r="AB109" i="11"/>
  <c r="AB95" i="11"/>
  <c r="AB112" i="11"/>
  <c r="AB41" i="11"/>
  <c r="AB55" i="11"/>
  <c r="AB75" i="11"/>
  <c r="AB21" i="11"/>
  <c r="AB104" i="11"/>
  <c r="AB38" i="11"/>
  <c r="AB54" i="11"/>
  <c r="AB115" i="11"/>
  <c r="AB66" i="11"/>
  <c r="AB35" i="11"/>
  <c r="AB120" i="11"/>
  <c r="AB46" i="11"/>
  <c r="AB43" i="11"/>
  <c r="AB42" i="11"/>
  <c r="AB80" i="11"/>
  <c r="AB23" i="11"/>
  <c r="AB81" i="11"/>
  <c r="AB82" i="11"/>
  <c r="AB15" i="11"/>
  <c r="AB52" i="11"/>
  <c r="AB64" i="11"/>
  <c r="AB103" i="11"/>
  <c r="AB32" i="11"/>
  <c r="AB100" i="11"/>
  <c r="AB65" i="11"/>
  <c r="AB71" i="11"/>
  <c r="AB34" i="11"/>
  <c r="AB61" i="11"/>
  <c r="AB91" i="11"/>
  <c r="AB110" i="11"/>
  <c r="AB87" i="11"/>
  <c r="AB85" i="11"/>
  <c r="AB119" i="11"/>
  <c r="AB76" i="11"/>
  <c r="AB108" i="11"/>
  <c r="AB90" i="11"/>
  <c r="AB16" i="11"/>
  <c r="AB24" i="11"/>
  <c r="AB39" i="11"/>
  <c r="AB2" i="11"/>
  <c r="AB11" i="11"/>
  <c r="AB25" i="11"/>
  <c r="AB60" i="11"/>
  <c r="AB63" i="11"/>
  <c r="AB70" i="11"/>
  <c r="AB3" i="11"/>
  <c r="AB116" i="11"/>
  <c r="AB58" i="11"/>
  <c r="AB5" i="11"/>
  <c r="AB88" i="11"/>
  <c r="AB4" i="11"/>
  <c r="AB13" i="11"/>
  <c r="AB74" i="11"/>
  <c r="AB72" i="11"/>
  <c r="AB83" i="11"/>
  <c r="AB125" i="11"/>
  <c r="AB105" i="11"/>
  <c r="AB6" i="11"/>
  <c r="AB93" i="11"/>
  <c r="AB36" i="11"/>
  <c r="AB69" i="11"/>
  <c r="AB12" i="11"/>
  <c r="AB77" i="11"/>
  <c r="AB19" i="11"/>
  <c r="AB27" i="11"/>
  <c r="AB97" i="11"/>
  <c r="AB53" i="11"/>
  <c r="AB113" i="11"/>
  <c r="AB30" i="11"/>
  <c r="AB8" i="11"/>
  <c r="AB101" i="11"/>
  <c r="AB68" i="11"/>
  <c r="AB117" i="11"/>
  <c r="AB57" i="11"/>
  <c r="AB107" i="11"/>
  <c r="AB89" i="11"/>
  <c r="AB78" i="11"/>
  <c r="AB9" i="11"/>
  <c r="AB96" i="11"/>
  <c r="AB56" i="11"/>
  <c r="AB49" i="11"/>
  <c r="AB94" i="11"/>
  <c r="AB98" i="11"/>
  <c r="AB99" i="11"/>
  <c r="AB111" i="11"/>
  <c r="AB31" i="11"/>
  <c r="AB47" i="11"/>
  <c r="AB51" i="11"/>
  <c r="AB62" i="11"/>
  <c r="AB92" i="11"/>
  <c r="AB33" i="11"/>
  <c r="AB22" i="11"/>
  <c r="AB40" i="11"/>
  <c r="AB50" i="11"/>
  <c r="AB79" i="11"/>
  <c r="AB48" i="11"/>
  <c r="AB122" i="11"/>
  <c r="AB29" i="11"/>
  <c r="AB67" i="11"/>
  <c r="AB106" i="11"/>
  <c r="AB102" i="11"/>
  <c r="AB86" i="11"/>
  <c r="AB59" i="11"/>
  <c r="AB118" i="11"/>
  <c r="AB10" i="11"/>
  <c r="AB121" i="11"/>
  <c r="Y83" i="10"/>
  <c r="Y75" i="10"/>
  <c r="Y72" i="10"/>
  <c r="Y82" i="10"/>
  <c r="Y74" i="10"/>
  <c r="Y71" i="10"/>
  <c r="Y81" i="10"/>
  <c r="Y80" i="10"/>
  <c r="Y79" i="10"/>
  <c r="Y77" i="10"/>
  <c r="Y73" i="10"/>
  <c r="Y78" i="10"/>
  <c r="Y67" i="10"/>
  <c r="Y69" i="10"/>
  <c r="Y64" i="10"/>
  <c r="Y61" i="10"/>
  <c r="Y70" i="10"/>
  <c r="Y65" i="10"/>
  <c r="Y68" i="10"/>
  <c r="Y62" i="10"/>
  <c r="Y32" i="10"/>
  <c r="Y66" i="10"/>
  <c r="Y59" i="10"/>
  <c r="Y93" i="10" s="1"/>
  <c r="Y33" i="10"/>
  <c r="Y37" i="10"/>
  <c r="Y41" i="10"/>
  <c r="Y63" i="10"/>
  <c r="Y34" i="10"/>
  <c r="Y38" i="10"/>
  <c r="Y35" i="10"/>
  <c r="Y43" i="10"/>
  <c r="Y47" i="10"/>
  <c r="Y51" i="10"/>
  <c r="Y55" i="10"/>
  <c r="Y44" i="10"/>
  <c r="Y48" i="10"/>
  <c r="Y52" i="10"/>
  <c r="Y56" i="10"/>
  <c r="Y39" i="10"/>
  <c r="Y36" i="10"/>
  <c r="Y45" i="10"/>
  <c r="Y46" i="10"/>
  <c r="Y49" i="10"/>
  <c r="Y57" i="10"/>
  <c r="Y31" i="10"/>
  <c r="Y40" i="10"/>
  <c r="Y50" i="10"/>
  <c r="Y42" i="10"/>
  <c r="Y53" i="10"/>
  <c r="Y54" i="10"/>
  <c r="Z1" i="10"/>
  <c r="Y3" i="10"/>
  <c r="Y7" i="10"/>
  <c r="Y11" i="10"/>
  <c r="Y15" i="10"/>
  <c r="Y19" i="10"/>
  <c r="Y23" i="10"/>
  <c r="Y27" i="10"/>
  <c r="Y4" i="10"/>
  <c r="Y8" i="10"/>
  <c r="Y12" i="10"/>
  <c r="Y16" i="10"/>
  <c r="Y20" i="10"/>
  <c r="Y24" i="10"/>
  <c r="Y28" i="10"/>
  <c r="Y5" i="10"/>
  <c r="Y9" i="10"/>
  <c r="Y13" i="10"/>
  <c r="Y17" i="10"/>
  <c r="Y21" i="10"/>
  <c r="Y25" i="10"/>
  <c r="Y6" i="10"/>
  <c r="Y10" i="10"/>
  <c r="Y14" i="10"/>
  <c r="Y18" i="10"/>
  <c r="Y22" i="10"/>
  <c r="Y26" i="10"/>
  <c r="Y2" i="10"/>
  <c r="C61" i="6"/>
  <c r="D61" i="6"/>
  <c r="E61" i="6"/>
  <c r="F61" i="6"/>
  <c r="G61" i="6"/>
  <c r="H61" i="6"/>
  <c r="I61" i="6"/>
  <c r="J61" i="6"/>
  <c r="K61" i="6"/>
  <c r="L61" i="6"/>
  <c r="M61" i="6"/>
  <c r="N61" i="6"/>
  <c r="P61" i="6"/>
  <c r="Q61" i="6"/>
  <c r="R61" i="6"/>
  <c r="S61" i="6"/>
  <c r="T61" i="6"/>
  <c r="U61" i="6"/>
  <c r="V61" i="6"/>
  <c r="W61" i="6"/>
  <c r="X61" i="6"/>
  <c r="Y61" i="6"/>
  <c r="Z61" i="6"/>
  <c r="AA61" i="6"/>
  <c r="AB61" i="6"/>
  <c r="B61" i="6"/>
  <c r="C60" i="6"/>
  <c r="D60" i="6"/>
  <c r="E60" i="6"/>
  <c r="F60" i="6"/>
  <c r="G60" i="6"/>
  <c r="H60" i="6"/>
  <c r="I60" i="6"/>
  <c r="J60" i="6"/>
  <c r="K60" i="6"/>
  <c r="L60" i="6"/>
  <c r="M60" i="6"/>
  <c r="N60" i="6"/>
  <c r="P60" i="6"/>
  <c r="Q60" i="6"/>
  <c r="R60" i="6"/>
  <c r="S60" i="6"/>
  <c r="T60" i="6"/>
  <c r="U60" i="6"/>
  <c r="V60" i="6"/>
  <c r="W60" i="6"/>
  <c r="X60" i="6"/>
  <c r="Y60" i="6"/>
  <c r="Z60" i="6"/>
  <c r="AA60" i="6"/>
  <c r="AB60" i="6"/>
  <c r="B60" i="6"/>
  <c r="O58" i="6"/>
  <c r="O61" i="6" s="1"/>
  <c r="R9" i="6"/>
  <c r="AL9" i="6" s="1"/>
  <c r="B28" i="6"/>
  <c r="B22" i="6"/>
  <c r="C22" i="6"/>
  <c r="D22" i="6"/>
  <c r="E22" i="6"/>
  <c r="F22" i="6"/>
  <c r="G22" i="6"/>
  <c r="H22" i="6"/>
  <c r="I22" i="6"/>
  <c r="J22" i="6"/>
  <c r="K22" i="6"/>
  <c r="L22" i="6"/>
  <c r="M22" i="6"/>
  <c r="N22" i="6"/>
  <c r="AH22" i="6" s="1"/>
  <c r="O22" i="6"/>
  <c r="AI22" i="6" s="1"/>
  <c r="P22" i="6"/>
  <c r="AJ22" i="6" s="1"/>
  <c r="Q22" i="6"/>
  <c r="AK22" i="6" s="1"/>
  <c r="R22" i="6"/>
  <c r="AL22" i="6" s="1"/>
  <c r="S22" i="6"/>
  <c r="AM22" i="6" s="1"/>
  <c r="T22" i="6"/>
  <c r="AN22" i="6" s="1"/>
  <c r="U22" i="6"/>
  <c r="AO22" i="6" s="1"/>
  <c r="V22" i="6"/>
  <c r="AP22" i="6" s="1"/>
  <c r="W22" i="6"/>
  <c r="AQ22" i="6" s="1"/>
  <c r="X22" i="6"/>
  <c r="AR22" i="6" s="1"/>
  <c r="Y22" i="6"/>
  <c r="AS22" i="6" s="1"/>
  <c r="Z22" i="6"/>
  <c r="AT22" i="6" s="1"/>
  <c r="AA22" i="6"/>
  <c r="AU22" i="6" s="1"/>
  <c r="AB22" i="6"/>
  <c r="AV22" i="6" s="1"/>
  <c r="AA225" i="11" l="1"/>
  <c r="E133" i="46"/>
  <c r="E136" i="46" s="1"/>
  <c r="E5" i="44"/>
  <c r="E62" i="44" s="1"/>
  <c r="AA232" i="11"/>
  <c r="AA235" i="11"/>
  <c r="E8" i="44"/>
  <c r="E3" i="44"/>
  <c r="C46" i="44"/>
  <c r="D14" i="16"/>
  <c r="D32" i="16" s="1"/>
  <c r="D41" i="18" s="1"/>
  <c r="AL23" i="43" s="1"/>
  <c r="BT23" i="43" s="1"/>
  <c r="AH265" i="15"/>
  <c r="L4" i="41"/>
  <c r="L5" i="41" s="1"/>
  <c r="M21" i="18"/>
  <c r="AH234" i="11"/>
  <c r="AN190" i="15"/>
  <c r="F133" i="46"/>
  <c r="F136" i="46" s="1"/>
  <c r="AN142" i="15"/>
  <c r="C60" i="44"/>
  <c r="C9" i="44"/>
  <c r="C12" i="44" s="1"/>
  <c r="C15" i="44" s="1"/>
  <c r="AB227" i="11"/>
  <c r="AB224" i="11"/>
  <c r="F4" i="44" s="1"/>
  <c r="F61" i="44" s="1"/>
  <c r="AB228" i="11"/>
  <c r="F8" i="44" s="1"/>
  <c r="F64" i="44" s="1"/>
  <c r="AB226" i="11"/>
  <c r="F3" i="44" s="1"/>
  <c r="AN169" i="15"/>
  <c r="C3" i="16"/>
  <c r="AG260" i="15"/>
  <c r="BA4" i="20"/>
  <c r="N5" i="40"/>
  <c r="AF5" i="40" s="1"/>
  <c r="C63" i="44"/>
  <c r="L47" i="18"/>
  <c r="L48" i="18"/>
  <c r="BA5" i="20"/>
  <c r="N4" i="40"/>
  <c r="AN174" i="15"/>
  <c r="K5" i="41"/>
  <c r="AA126" i="11"/>
  <c r="AA127" i="11" s="1"/>
  <c r="BA3" i="20"/>
  <c r="N6" i="40"/>
  <c r="AF6" i="40" s="1"/>
  <c r="B49" i="44"/>
  <c r="B51" i="44" s="1"/>
  <c r="D5" i="44"/>
  <c r="Z232" i="11"/>
  <c r="Z235" i="11"/>
  <c r="AA224" i="11"/>
  <c r="AN160" i="15"/>
  <c r="AB225" i="11"/>
  <c r="B66" i="44"/>
  <c r="B67" i="44" s="1"/>
  <c r="B68" i="44" s="1"/>
  <c r="D66" i="44"/>
  <c r="AO204" i="15"/>
  <c r="AO249" i="15"/>
  <c r="AO252" i="15"/>
  <c r="AO237" i="15"/>
  <c r="AO198" i="15"/>
  <c r="AO234" i="15"/>
  <c r="AO251" i="15"/>
  <c r="AO215" i="15"/>
  <c r="AO205" i="15"/>
  <c r="AO254" i="15"/>
  <c r="AO236" i="15"/>
  <c r="AO201" i="15"/>
  <c r="AO220" i="15"/>
  <c r="AO222" i="15"/>
  <c r="AO218" i="15"/>
  <c r="AO221" i="15"/>
  <c r="AO239" i="15"/>
  <c r="AO228" i="15"/>
  <c r="AO213" i="15"/>
  <c r="AO232" i="15"/>
  <c r="AO214" i="15"/>
  <c r="AO235" i="15"/>
  <c r="AO231" i="15"/>
  <c r="AO203" i="15"/>
  <c r="AO209" i="15"/>
  <c r="AO217" i="15"/>
  <c r="AO212" i="15"/>
  <c r="AO202" i="15"/>
  <c r="AO238" i="15"/>
  <c r="AO253" i="15"/>
  <c r="AO207" i="15"/>
  <c r="AO216" i="15"/>
  <c r="AO208" i="15"/>
  <c r="AO224" i="15"/>
  <c r="AO244" i="15"/>
  <c r="AO230" i="15"/>
  <c r="AO223" i="15"/>
  <c r="AO240" i="15"/>
  <c r="AO248" i="15"/>
  <c r="AO219" i="15"/>
  <c r="AO210" i="15"/>
  <c r="AO250" i="15"/>
  <c r="AO233" i="15"/>
  <c r="AO200" i="15"/>
  <c r="AO211" i="15"/>
  <c r="AO243" i="15"/>
  <c r="AO242" i="15"/>
  <c r="AO206" i="15"/>
  <c r="AO199" i="15"/>
  <c r="AO241" i="15"/>
  <c r="B33" i="44"/>
  <c r="B34" i="44" s="1"/>
  <c r="B36" i="44" s="1"/>
  <c r="AM162" i="15"/>
  <c r="AN172" i="15"/>
  <c r="AN144" i="15"/>
  <c r="AN64" i="15"/>
  <c r="AL130" i="15"/>
  <c r="AN155" i="15"/>
  <c r="AN185" i="15"/>
  <c r="AN135" i="15"/>
  <c r="AN141" i="15"/>
  <c r="AN187" i="15"/>
  <c r="AN188" i="15"/>
  <c r="AN189" i="15"/>
  <c r="AN148" i="15"/>
  <c r="AN137" i="15"/>
  <c r="AN145" i="15"/>
  <c r="AN167" i="15"/>
  <c r="AN180" i="15"/>
  <c r="AN139" i="15"/>
  <c r="AN179" i="15"/>
  <c r="I59" i="18"/>
  <c r="L9" i="40"/>
  <c r="M3" i="40"/>
  <c r="M8" i="40" s="1"/>
  <c r="AN166" i="15"/>
  <c r="AN49" i="15"/>
  <c r="AN152" i="15"/>
  <c r="AN146" i="15"/>
  <c r="AN255" i="15"/>
  <c r="AM63" i="15"/>
  <c r="AM161" i="15"/>
  <c r="I19" i="16"/>
  <c r="AN138" i="15"/>
  <c r="J20" i="16"/>
  <c r="AN164" i="15"/>
  <c r="AP1" i="15"/>
  <c r="AO86" i="15"/>
  <c r="AO24" i="15"/>
  <c r="AO20" i="15"/>
  <c r="AO90" i="15"/>
  <c r="AO73" i="15"/>
  <c r="AO106" i="15"/>
  <c r="AO85" i="15"/>
  <c r="AO122" i="15"/>
  <c r="AO111" i="15"/>
  <c r="AO94" i="15"/>
  <c r="AO113" i="15"/>
  <c r="AO19" i="15"/>
  <c r="AO83" i="15"/>
  <c r="AO124" i="15"/>
  <c r="AO78" i="15"/>
  <c r="AO104" i="15"/>
  <c r="AO121" i="15"/>
  <c r="AO110" i="15"/>
  <c r="AO68" i="15"/>
  <c r="AO123" i="15"/>
  <c r="AO91" i="15"/>
  <c r="AO98" i="15"/>
  <c r="AO74" i="15"/>
  <c r="AO120" i="15"/>
  <c r="AO112" i="15"/>
  <c r="AO102" i="15"/>
  <c r="AO77" i="15"/>
  <c r="AO75" i="15"/>
  <c r="AO101" i="15"/>
  <c r="AO84" i="15"/>
  <c r="AO114" i="15"/>
  <c r="AO71" i="15"/>
  <c r="AO108" i="15"/>
  <c r="AO109" i="15"/>
  <c r="AO92" i="15"/>
  <c r="AO118" i="15"/>
  <c r="AO105" i="15"/>
  <c r="AO103" i="15"/>
  <c r="AO53" i="15"/>
  <c r="AO100" i="15"/>
  <c r="AO76" i="15"/>
  <c r="AO107" i="15"/>
  <c r="AO37" i="15"/>
  <c r="AO41" i="15"/>
  <c r="AO88" i="15"/>
  <c r="AO87" i="15"/>
  <c r="AO69" i="15"/>
  <c r="AO81" i="15"/>
  <c r="AO119" i="15"/>
  <c r="AO9" i="15"/>
  <c r="AO141" i="15" s="1"/>
  <c r="AO46" i="15"/>
  <c r="AO34" i="15"/>
  <c r="AO47" i="15"/>
  <c r="AO179" i="15" s="1"/>
  <c r="AO39" i="15"/>
  <c r="AO8" i="15"/>
  <c r="AO10" i="15"/>
  <c r="AO42" i="15"/>
  <c r="AO174" i="15" s="1"/>
  <c r="AO54" i="15"/>
  <c r="AO186" i="15" s="1"/>
  <c r="AO52" i="15"/>
  <c r="AO3" i="15"/>
  <c r="AO18" i="15"/>
  <c r="AO22" i="15"/>
  <c r="AO11" i="15"/>
  <c r="AO28" i="15"/>
  <c r="AO160" i="15" s="1"/>
  <c r="AO17" i="15"/>
  <c r="AO149" i="15" s="1"/>
  <c r="AO36" i="15"/>
  <c r="AO25" i="15"/>
  <c r="AO157" i="15" s="1"/>
  <c r="AO5" i="15"/>
  <c r="AO137" i="15" s="1"/>
  <c r="AO40" i="15"/>
  <c r="AO172" i="15" s="1"/>
  <c r="AO57" i="15"/>
  <c r="AO189" i="15" s="1"/>
  <c r="AO55" i="15"/>
  <c r="AO187" i="15" s="1"/>
  <c r="AO58" i="15"/>
  <c r="AO190" i="15" s="1"/>
  <c r="AO32" i="15"/>
  <c r="AO56" i="15"/>
  <c r="AO188" i="15" s="1"/>
  <c r="AO45" i="15"/>
  <c r="AO177" i="15" s="1"/>
  <c r="AO48" i="15"/>
  <c r="AO180" i="15" s="1"/>
  <c r="AO12" i="15"/>
  <c r="AO7" i="15"/>
  <c r="AO139" i="15" s="1"/>
  <c r="AO26" i="15"/>
  <c r="AO158" i="15" s="1"/>
  <c r="AO15" i="15"/>
  <c r="AO2" i="15"/>
  <c r="AO35" i="15"/>
  <c r="AO167" i="15" s="1"/>
  <c r="AO44" i="15"/>
  <c r="AO176" i="15" s="1"/>
  <c r="AO43" i="15"/>
  <c r="AO38" i="15"/>
  <c r="AO170" i="15" s="1"/>
  <c r="AO80" i="15"/>
  <c r="AO70" i="15"/>
  <c r="AO72" i="15"/>
  <c r="AO23" i="15"/>
  <c r="AO16" i="15"/>
  <c r="AO93" i="15"/>
  <c r="AO79" i="15"/>
  <c r="AO21" i="15"/>
  <c r="AO6" i="15"/>
  <c r="AO27" i="15"/>
  <c r="AO4" i="15"/>
  <c r="AO14" i="15"/>
  <c r="AO13" i="15"/>
  <c r="AO89" i="15"/>
  <c r="AO82" i="15"/>
  <c r="J25" i="18"/>
  <c r="J53" i="18"/>
  <c r="I30" i="44" s="1"/>
  <c r="AN140" i="15"/>
  <c r="J54" i="18"/>
  <c r="AN168" i="15"/>
  <c r="AN95" i="15"/>
  <c r="AM259" i="15"/>
  <c r="AN115" i="15"/>
  <c r="AN225" i="15"/>
  <c r="AN154" i="15"/>
  <c r="J27" i="16"/>
  <c r="AM191" i="15"/>
  <c r="I22" i="16"/>
  <c r="I21" i="16"/>
  <c r="AM181" i="15"/>
  <c r="AN184" i="15"/>
  <c r="AN59" i="15"/>
  <c r="AN125" i="15"/>
  <c r="AN245" i="15"/>
  <c r="AM129" i="15"/>
  <c r="AM131" i="15" s="1"/>
  <c r="AN147" i="15"/>
  <c r="AN153" i="15"/>
  <c r="J26" i="16"/>
  <c r="J25" i="16"/>
  <c r="AN136" i="15"/>
  <c r="AN134" i="15"/>
  <c r="AN29" i="15"/>
  <c r="AN158" i="15"/>
  <c r="AN149" i="15"/>
  <c r="B5" i="17"/>
  <c r="AE22" i="6"/>
  <c r="AG22" i="6"/>
  <c r="AY22" i="6" s="1"/>
  <c r="AA220" i="11"/>
  <c r="AA221" i="11" s="1"/>
  <c r="AC160" i="11"/>
  <c r="AC148" i="11"/>
  <c r="AJ4" i="20"/>
  <c r="O5" i="40" s="1"/>
  <c r="AJ3" i="20"/>
  <c r="O7" i="40" s="1"/>
  <c r="AJ5" i="20"/>
  <c r="AJ7" i="20"/>
  <c r="AJ6" i="20"/>
  <c r="O60" i="6"/>
  <c r="O13" i="6" s="1"/>
  <c r="AI13" i="6" s="1"/>
  <c r="B6" i="17"/>
  <c r="C5" i="16"/>
  <c r="AI2" i="20"/>
  <c r="AI8" i="20" s="1"/>
  <c r="AI9" i="20" s="1"/>
  <c r="AK1" i="20"/>
  <c r="AF5" i="12"/>
  <c r="AF18" i="12"/>
  <c r="AF17" i="12"/>
  <c r="AF14" i="12"/>
  <c r="AF2" i="12"/>
  <c r="AF15" i="12"/>
  <c r="AF13" i="12"/>
  <c r="AF25" i="12"/>
  <c r="AF21" i="12"/>
  <c r="AF11" i="12"/>
  <c r="AF23" i="12"/>
  <c r="AF24" i="12"/>
  <c r="AF8" i="12"/>
  <c r="AF10" i="12"/>
  <c r="AF12" i="12"/>
  <c r="AF4" i="12"/>
  <c r="AF22" i="12"/>
  <c r="AF7" i="12"/>
  <c r="AF3" i="12"/>
  <c r="AF19" i="12"/>
  <c r="AF6" i="12"/>
  <c r="AF20" i="12"/>
  <c r="AF16" i="12"/>
  <c r="AE26" i="12"/>
  <c r="AE27" i="12" s="1"/>
  <c r="AG1" i="12"/>
  <c r="AG9" i="12" s="1"/>
  <c r="Y102" i="10"/>
  <c r="Y97" i="10"/>
  <c r="AB220" i="11"/>
  <c r="AB221" i="11" s="1"/>
  <c r="AB126" i="11"/>
  <c r="AB127" i="11" s="1"/>
  <c r="AC218" i="11"/>
  <c r="AC194" i="11"/>
  <c r="AC174" i="11"/>
  <c r="AC200" i="11"/>
  <c r="AC201" i="11"/>
  <c r="AC202" i="11"/>
  <c r="AC176" i="11"/>
  <c r="AC188" i="11"/>
  <c r="AC215" i="11"/>
  <c r="AC198" i="11"/>
  <c r="AC173" i="11"/>
  <c r="AC192" i="11"/>
  <c r="AC172" i="11"/>
  <c r="AC138" i="11"/>
  <c r="AC136" i="11"/>
  <c r="AC227" i="11" s="1"/>
  <c r="G6" i="44" s="1"/>
  <c r="G63" i="44" s="1"/>
  <c r="AC132" i="11"/>
  <c r="AC217" i="11"/>
  <c r="AC199" i="11"/>
  <c r="AC193" i="11"/>
  <c r="AC196" i="11"/>
  <c r="AC197" i="11"/>
  <c r="AC140" i="11"/>
  <c r="AC203" i="11"/>
  <c r="AC204" i="11"/>
  <c r="AC144" i="11"/>
  <c r="AC156" i="11"/>
  <c r="AC159" i="11"/>
  <c r="AC154" i="11"/>
  <c r="AC142" i="11"/>
  <c r="AC158" i="11"/>
  <c r="AC167" i="11"/>
  <c r="AC177" i="11"/>
  <c r="AC150" i="11"/>
  <c r="AC207" i="11"/>
  <c r="AC170" i="11"/>
  <c r="AC189" i="11"/>
  <c r="AC208" i="11"/>
  <c r="AC165" i="11"/>
  <c r="AC152" i="11"/>
  <c r="AC143" i="11"/>
  <c r="AC151" i="11"/>
  <c r="AC205" i="11"/>
  <c r="AC139" i="11"/>
  <c r="AC149" i="11"/>
  <c r="AC181" i="11"/>
  <c r="AC210" i="11"/>
  <c r="AC212" i="11"/>
  <c r="AC213" i="11"/>
  <c r="AC214" i="11"/>
  <c r="AC135" i="11"/>
  <c r="AC146" i="11"/>
  <c r="AC209" i="11"/>
  <c r="AC153" i="11"/>
  <c r="AC178" i="11"/>
  <c r="AC184" i="11"/>
  <c r="AC162" i="11"/>
  <c r="AC147" i="11"/>
  <c r="AC157" i="11"/>
  <c r="AC134" i="11"/>
  <c r="AC182" i="11"/>
  <c r="AC145" i="11"/>
  <c r="AC175" i="11"/>
  <c r="AC171" i="11"/>
  <c r="AC133" i="11"/>
  <c r="AC206" i="11"/>
  <c r="AC168" i="11"/>
  <c r="AC164" i="11"/>
  <c r="AC155" i="11"/>
  <c r="AC186" i="11"/>
  <c r="AC179" i="11"/>
  <c r="AC161" i="11"/>
  <c r="AC137" i="11"/>
  <c r="AC180" i="11"/>
  <c r="AC190" i="11"/>
  <c r="AC166" i="11"/>
  <c r="AC216" i="11"/>
  <c r="AC141" i="11"/>
  <c r="AC195" i="11"/>
  <c r="AC183" i="11"/>
  <c r="AC219" i="11"/>
  <c r="AC229" i="11" s="1"/>
  <c r="G7" i="44" s="1"/>
  <c r="G13" i="44" s="1"/>
  <c r="AC211" i="11"/>
  <c r="AC163" i="11"/>
  <c r="AC169" i="11"/>
  <c r="AC185" i="11"/>
  <c r="AC187" i="11"/>
  <c r="AC191" i="11"/>
  <c r="AD1" i="11"/>
  <c r="AC17" i="11"/>
  <c r="AC28" i="11"/>
  <c r="AC75" i="11"/>
  <c r="AC20" i="11"/>
  <c r="AC26" i="11"/>
  <c r="AC44" i="11"/>
  <c r="AC52" i="11"/>
  <c r="AC82" i="11"/>
  <c r="AC15" i="11"/>
  <c r="AC80" i="11"/>
  <c r="AC7" i="11"/>
  <c r="AC23" i="11"/>
  <c r="AC124" i="11"/>
  <c r="AC46" i="11"/>
  <c r="AC18" i="11"/>
  <c r="AC81" i="11"/>
  <c r="AC42" i="11"/>
  <c r="AC43" i="11"/>
  <c r="AC66" i="11"/>
  <c r="AC35" i="11"/>
  <c r="AC54" i="11"/>
  <c r="AC104" i="11"/>
  <c r="AC38" i="11"/>
  <c r="AC64" i="11"/>
  <c r="AC73" i="11"/>
  <c r="AC37" i="11"/>
  <c r="AC114" i="11"/>
  <c r="AC21" i="11"/>
  <c r="AC41" i="11"/>
  <c r="AC55" i="11"/>
  <c r="AC87" i="11"/>
  <c r="AC109" i="11"/>
  <c r="AC95" i="11"/>
  <c r="AC84" i="11"/>
  <c r="AC123" i="11"/>
  <c r="AC85" i="11"/>
  <c r="AC88" i="11"/>
  <c r="AC45" i="11"/>
  <c r="AC14" i="11"/>
  <c r="AC100" i="11"/>
  <c r="AC90" i="11"/>
  <c r="AC60" i="11"/>
  <c r="AC115" i="11"/>
  <c r="AC110" i="11"/>
  <c r="AC39" i="11"/>
  <c r="AC103" i="11"/>
  <c r="AC2" i="11"/>
  <c r="AC32" i="11"/>
  <c r="AC120" i="11"/>
  <c r="AC116" i="11"/>
  <c r="AC65" i="11"/>
  <c r="AC119" i="11"/>
  <c r="AC76" i="11"/>
  <c r="AC4" i="11"/>
  <c r="AC13" i="11"/>
  <c r="AC74" i="11"/>
  <c r="AC72" i="11"/>
  <c r="AC71" i="11"/>
  <c r="AC125" i="11"/>
  <c r="AC12" i="11"/>
  <c r="AC107" i="11"/>
  <c r="AC34" i="11"/>
  <c r="AC112" i="11"/>
  <c r="AC108" i="11"/>
  <c r="AC63" i="11"/>
  <c r="AC89" i="11"/>
  <c r="AC96" i="11"/>
  <c r="AC93" i="11"/>
  <c r="AC57" i="11"/>
  <c r="AC97" i="11"/>
  <c r="AC6" i="11"/>
  <c r="AC58" i="11"/>
  <c r="AC91" i="11"/>
  <c r="AC70" i="11"/>
  <c r="AC25" i="11"/>
  <c r="AC56" i="11"/>
  <c r="AC49" i="11"/>
  <c r="AC94" i="11"/>
  <c r="AC98" i="11"/>
  <c r="AC99" i="11"/>
  <c r="AC111" i="11"/>
  <c r="AC5" i="11"/>
  <c r="AC67" i="11"/>
  <c r="AC83" i="11"/>
  <c r="AC105" i="11"/>
  <c r="AC36" i="11"/>
  <c r="AC69" i="11"/>
  <c r="AC62" i="11"/>
  <c r="AC61" i="11"/>
  <c r="AC77" i="11"/>
  <c r="AC19" i="11"/>
  <c r="AC11" i="11"/>
  <c r="AC53" i="11"/>
  <c r="AC113" i="11"/>
  <c r="AC30" i="11"/>
  <c r="AC101" i="11"/>
  <c r="AC3" i="11"/>
  <c r="AC68" i="11"/>
  <c r="AC16" i="11"/>
  <c r="AC24" i="11"/>
  <c r="AC78" i="11"/>
  <c r="AC9" i="11"/>
  <c r="AC27" i="11"/>
  <c r="AC59" i="11"/>
  <c r="AC31" i="11"/>
  <c r="AC47" i="11"/>
  <c r="AC51" i="11"/>
  <c r="AC92" i="11"/>
  <c r="AC33" i="11"/>
  <c r="AC117" i="11"/>
  <c r="AC22" i="11"/>
  <c r="AC40" i="11"/>
  <c r="AC50" i="11"/>
  <c r="AC106" i="11"/>
  <c r="AC79" i="11"/>
  <c r="AC48" i="11"/>
  <c r="AC122" i="11"/>
  <c r="AC29" i="11"/>
  <c r="AC8" i="11"/>
  <c r="AC102" i="11"/>
  <c r="AC86" i="11"/>
  <c r="AC118" i="11"/>
  <c r="AC10" i="11"/>
  <c r="AC121" i="11"/>
  <c r="Y94" i="10"/>
  <c r="Y89" i="10"/>
  <c r="Z83" i="10"/>
  <c r="Z82" i="10"/>
  <c r="Z74" i="10"/>
  <c r="Z71" i="10"/>
  <c r="Z81" i="10"/>
  <c r="Z80" i="10"/>
  <c r="Z79" i="10"/>
  <c r="Z77" i="10"/>
  <c r="Z73" i="10"/>
  <c r="Z78" i="10"/>
  <c r="Z72" i="10"/>
  <c r="Z70" i="10"/>
  <c r="Z67" i="10"/>
  <c r="Z65" i="10"/>
  <c r="Z61" i="10"/>
  <c r="Z75" i="10"/>
  <c r="Z64" i="10"/>
  <c r="Z69" i="10"/>
  <c r="Z63" i="10"/>
  <c r="Z68" i="10"/>
  <c r="Z62" i="10"/>
  <c r="Z66" i="10"/>
  <c r="Z59" i="10"/>
  <c r="Z93" i="10" s="1"/>
  <c r="Z36" i="10"/>
  <c r="Z42" i="10"/>
  <c r="Z46" i="10"/>
  <c r="Z50" i="10"/>
  <c r="Z54" i="10"/>
  <c r="Z35" i="10"/>
  <c r="Z32" i="10"/>
  <c r="Z34" i="10"/>
  <c r="Z43" i="10"/>
  <c r="Z47" i="10"/>
  <c r="Z51" i="10"/>
  <c r="Z55" i="10"/>
  <c r="Z44" i="10"/>
  <c r="Z48" i="10"/>
  <c r="Z52" i="10"/>
  <c r="Z56" i="10"/>
  <c r="Z33" i="10"/>
  <c r="Z40" i="10"/>
  <c r="Z41" i="10"/>
  <c r="Z45" i="10"/>
  <c r="Z49" i="10"/>
  <c r="Z53" i="10"/>
  <c r="Z57" i="10"/>
  <c r="Z38" i="10"/>
  <c r="Z31" i="10"/>
  <c r="Z37" i="10"/>
  <c r="Z39" i="10"/>
  <c r="AA1" i="10"/>
  <c r="Z3" i="10"/>
  <c r="Z7" i="10"/>
  <c r="Z11" i="10"/>
  <c r="Z15" i="10"/>
  <c r="Z19" i="10"/>
  <c r="Z23" i="10"/>
  <c r="Z27" i="10"/>
  <c r="Z4" i="10"/>
  <c r="Z8" i="10"/>
  <c r="Z12" i="10"/>
  <c r="Z16" i="10"/>
  <c r="Z20" i="10"/>
  <c r="Z24" i="10"/>
  <c r="Z28" i="10"/>
  <c r="Z2" i="10"/>
  <c r="Z5" i="10"/>
  <c r="Z9" i="10"/>
  <c r="Z13" i="10"/>
  <c r="Z17" i="10"/>
  <c r="Z21" i="10"/>
  <c r="Z25" i="10"/>
  <c r="Z6" i="10"/>
  <c r="Z10" i="10"/>
  <c r="Z14" i="10"/>
  <c r="Z22" i="10"/>
  <c r="Z18" i="10"/>
  <c r="Z26" i="10"/>
  <c r="B26" i="6"/>
  <c r="C26" i="6"/>
  <c r="D26" i="6"/>
  <c r="E26" i="6"/>
  <c r="F26" i="6"/>
  <c r="G26" i="6"/>
  <c r="H26" i="6"/>
  <c r="I26" i="6"/>
  <c r="J26" i="6"/>
  <c r="K26" i="6"/>
  <c r="L26" i="6"/>
  <c r="M26" i="6"/>
  <c r="N26" i="6"/>
  <c r="AH26" i="6" s="1"/>
  <c r="O26" i="6"/>
  <c r="AI26" i="6" s="1"/>
  <c r="P26" i="6"/>
  <c r="AJ26" i="6" s="1"/>
  <c r="Q26" i="6"/>
  <c r="AK26" i="6" s="1"/>
  <c r="R26" i="6"/>
  <c r="AL26" i="6" s="1"/>
  <c r="S26" i="6"/>
  <c r="AM26" i="6" s="1"/>
  <c r="T26" i="6"/>
  <c r="AN26" i="6" s="1"/>
  <c r="U26" i="6"/>
  <c r="AO26" i="6" s="1"/>
  <c r="V26" i="6"/>
  <c r="AP26" i="6" s="1"/>
  <c r="W26" i="6"/>
  <c r="AQ26" i="6" s="1"/>
  <c r="X26" i="6"/>
  <c r="AR26" i="6" s="1"/>
  <c r="Y26" i="6"/>
  <c r="AS26" i="6" s="1"/>
  <c r="Z26" i="6"/>
  <c r="AT26" i="6" s="1"/>
  <c r="AA26" i="6"/>
  <c r="AU26" i="6" s="1"/>
  <c r="AB26" i="6"/>
  <c r="AV26" i="6" s="1"/>
  <c r="B25" i="6"/>
  <c r="C25" i="6"/>
  <c r="D25" i="6"/>
  <c r="E25" i="6"/>
  <c r="F25" i="6"/>
  <c r="G25" i="6"/>
  <c r="H25" i="6"/>
  <c r="I25" i="6"/>
  <c r="J25" i="6"/>
  <c r="K25" i="6"/>
  <c r="L25" i="6"/>
  <c r="M25" i="6"/>
  <c r="N25" i="6"/>
  <c r="AH25" i="6" s="1"/>
  <c r="O25" i="6"/>
  <c r="AI25" i="6" s="1"/>
  <c r="P25" i="6"/>
  <c r="AJ25" i="6" s="1"/>
  <c r="Q25" i="6"/>
  <c r="AK25" i="6" s="1"/>
  <c r="R25" i="6"/>
  <c r="AL25" i="6" s="1"/>
  <c r="S25" i="6"/>
  <c r="AM25" i="6" s="1"/>
  <c r="T25" i="6"/>
  <c r="AN25" i="6" s="1"/>
  <c r="U25" i="6"/>
  <c r="AO25" i="6" s="1"/>
  <c r="V25" i="6"/>
  <c r="AP25" i="6" s="1"/>
  <c r="W25" i="6"/>
  <c r="AQ25" i="6" s="1"/>
  <c r="X25" i="6"/>
  <c r="AR25" i="6" s="1"/>
  <c r="Y25" i="6"/>
  <c r="AS25" i="6" s="1"/>
  <c r="Z25" i="6"/>
  <c r="AT25" i="6" s="1"/>
  <c r="AA25" i="6"/>
  <c r="AU25" i="6" s="1"/>
  <c r="AB25" i="6"/>
  <c r="AV25" i="6" s="1"/>
  <c r="B24" i="6"/>
  <c r="C24" i="6"/>
  <c r="D24" i="6"/>
  <c r="E24" i="6"/>
  <c r="F24" i="6"/>
  <c r="G24" i="6"/>
  <c r="H24" i="6"/>
  <c r="I24" i="6"/>
  <c r="J24" i="6"/>
  <c r="K24" i="6"/>
  <c r="L24" i="6"/>
  <c r="M24" i="6"/>
  <c r="N24" i="6"/>
  <c r="AH24" i="6" s="1"/>
  <c r="O24" i="6"/>
  <c r="AI24" i="6" s="1"/>
  <c r="P24" i="6"/>
  <c r="AJ24" i="6" s="1"/>
  <c r="Q24" i="6"/>
  <c r="AK24" i="6" s="1"/>
  <c r="R24" i="6"/>
  <c r="AL24" i="6" s="1"/>
  <c r="S24" i="6"/>
  <c r="AM24" i="6" s="1"/>
  <c r="T24" i="6"/>
  <c r="AN24" i="6" s="1"/>
  <c r="U24" i="6"/>
  <c r="AO24" i="6" s="1"/>
  <c r="V24" i="6"/>
  <c r="AP24" i="6" s="1"/>
  <c r="W24" i="6"/>
  <c r="AQ24" i="6" s="1"/>
  <c r="X24" i="6"/>
  <c r="AR24" i="6" s="1"/>
  <c r="Y24" i="6"/>
  <c r="AS24" i="6" s="1"/>
  <c r="Z24" i="6"/>
  <c r="AT24" i="6" s="1"/>
  <c r="AA24" i="6"/>
  <c r="AU24" i="6" s="1"/>
  <c r="AB24" i="6"/>
  <c r="AV24" i="6" s="1"/>
  <c r="B10" i="6"/>
  <c r="C10" i="6"/>
  <c r="D10" i="6"/>
  <c r="E10" i="6"/>
  <c r="F10" i="6"/>
  <c r="G10" i="6"/>
  <c r="H10" i="6"/>
  <c r="I10" i="6"/>
  <c r="J10" i="6"/>
  <c r="K10" i="6"/>
  <c r="L10" i="6"/>
  <c r="M10" i="6"/>
  <c r="N10" i="6"/>
  <c r="AH10" i="6" s="1"/>
  <c r="O10" i="6"/>
  <c r="AI10" i="6" s="1"/>
  <c r="P10" i="6"/>
  <c r="AJ10" i="6" s="1"/>
  <c r="Q10" i="6"/>
  <c r="AK10" i="6" s="1"/>
  <c r="R10" i="6"/>
  <c r="AL10" i="6" s="1"/>
  <c r="S10" i="6"/>
  <c r="AM10" i="6" s="1"/>
  <c r="T10" i="6"/>
  <c r="AN10" i="6" s="1"/>
  <c r="U10" i="6"/>
  <c r="AO10" i="6" s="1"/>
  <c r="V10" i="6"/>
  <c r="AP10" i="6" s="1"/>
  <c r="W10" i="6"/>
  <c r="AQ10" i="6" s="1"/>
  <c r="X10" i="6"/>
  <c r="AR10" i="6" s="1"/>
  <c r="Y10" i="6"/>
  <c r="AS10" i="6" s="1"/>
  <c r="Z10" i="6"/>
  <c r="AT10" i="6" s="1"/>
  <c r="AA10" i="6"/>
  <c r="AU10" i="6" s="1"/>
  <c r="AB10" i="6"/>
  <c r="AV10" i="6" s="1"/>
  <c r="B7" i="6"/>
  <c r="B21" i="6"/>
  <c r="C21" i="6"/>
  <c r="D21" i="6"/>
  <c r="E21" i="6"/>
  <c r="F21" i="6"/>
  <c r="G21" i="6"/>
  <c r="H21" i="6"/>
  <c r="I21" i="6"/>
  <c r="J21" i="6"/>
  <c r="K21" i="6"/>
  <c r="L21" i="6"/>
  <c r="M21" i="6"/>
  <c r="N21" i="6"/>
  <c r="AH21" i="6" s="1"/>
  <c r="O21" i="6"/>
  <c r="AI21" i="6" s="1"/>
  <c r="P21" i="6"/>
  <c r="AJ21" i="6" s="1"/>
  <c r="Q21" i="6"/>
  <c r="AK21" i="6" s="1"/>
  <c r="R21" i="6"/>
  <c r="AL21" i="6" s="1"/>
  <c r="S21" i="6"/>
  <c r="AM21" i="6" s="1"/>
  <c r="T21" i="6"/>
  <c r="AN21" i="6" s="1"/>
  <c r="U21" i="6"/>
  <c r="AO21" i="6" s="1"/>
  <c r="V21" i="6"/>
  <c r="AP21" i="6" s="1"/>
  <c r="W21" i="6"/>
  <c r="AQ21" i="6" s="1"/>
  <c r="X21" i="6"/>
  <c r="AR21" i="6" s="1"/>
  <c r="Y21" i="6"/>
  <c r="AS21" i="6" s="1"/>
  <c r="Z21" i="6"/>
  <c r="AT21" i="6" s="1"/>
  <c r="AA21" i="6"/>
  <c r="AU21" i="6" s="1"/>
  <c r="AB21" i="6"/>
  <c r="AV21" i="6" s="1"/>
  <c r="C9" i="6"/>
  <c r="D9" i="6"/>
  <c r="E9" i="6"/>
  <c r="F9" i="6"/>
  <c r="G9" i="6"/>
  <c r="H9" i="6"/>
  <c r="I9" i="6"/>
  <c r="J9" i="6"/>
  <c r="K9" i="6"/>
  <c r="L9" i="6"/>
  <c r="M9" i="6"/>
  <c r="N9" i="6"/>
  <c r="AH9" i="6" s="1"/>
  <c r="O9" i="6"/>
  <c r="AI9" i="6" s="1"/>
  <c r="P9" i="6"/>
  <c r="AJ9" i="6" s="1"/>
  <c r="Q9" i="6"/>
  <c r="AK9" i="6" s="1"/>
  <c r="S9" i="6"/>
  <c r="AM9" i="6" s="1"/>
  <c r="T9" i="6"/>
  <c r="AN9" i="6" s="1"/>
  <c r="U9" i="6"/>
  <c r="AO9" i="6" s="1"/>
  <c r="V9" i="6"/>
  <c r="AP9" i="6" s="1"/>
  <c r="W9" i="6"/>
  <c r="AQ9" i="6" s="1"/>
  <c r="X9" i="6"/>
  <c r="AR9" i="6" s="1"/>
  <c r="Y9" i="6"/>
  <c r="AS9" i="6" s="1"/>
  <c r="Z9" i="6"/>
  <c r="AT9" i="6" s="1"/>
  <c r="AA9" i="6"/>
  <c r="AU9" i="6" s="1"/>
  <c r="AB9" i="6"/>
  <c r="AV9" i="6" s="1"/>
  <c r="B9" i="6"/>
  <c r="M32" i="6"/>
  <c r="C8" i="6"/>
  <c r="D8" i="6"/>
  <c r="E8" i="6"/>
  <c r="F8" i="6"/>
  <c r="G8" i="6"/>
  <c r="H8" i="6"/>
  <c r="I8" i="6"/>
  <c r="J8" i="6"/>
  <c r="K8" i="6"/>
  <c r="L8" i="6"/>
  <c r="M8" i="6"/>
  <c r="N8" i="6"/>
  <c r="AH8" i="6" s="1"/>
  <c r="O8" i="6"/>
  <c r="AI8" i="6" s="1"/>
  <c r="P8" i="6"/>
  <c r="AJ8" i="6" s="1"/>
  <c r="Q8" i="6"/>
  <c r="AK8" i="6" s="1"/>
  <c r="R8" i="6"/>
  <c r="AL8" i="6" s="1"/>
  <c r="S8" i="6"/>
  <c r="AM8" i="6" s="1"/>
  <c r="T8" i="6"/>
  <c r="AN8" i="6" s="1"/>
  <c r="U8" i="6"/>
  <c r="AO8" i="6" s="1"/>
  <c r="V8" i="6"/>
  <c r="AP8" i="6" s="1"/>
  <c r="W8" i="6"/>
  <c r="AQ8" i="6" s="1"/>
  <c r="X8" i="6"/>
  <c r="AR8" i="6" s="1"/>
  <c r="Y8" i="6"/>
  <c r="AS8" i="6" s="1"/>
  <c r="Z8" i="6"/>
  <c r="AT8" i="6" s="1"/>
  <c r="AA8" i="6"/>
  <c r="AU8" i="6" s="1"/>
  <c r="AB8" i="6"/>
  <c r="AV8" i="6" s="1"/>
  <c r="B8" i="6"/>
  <c r="G6" i="6"/>
  <c r="C6" i="6"/>
  <c r="D6" i="6"/>
  <c r="E6" i="6"/>
  <c r="F6" i="6"/>
  <c r="H6" i="6"/>
  <c r="I6" i="6"/>
  <c r="J6" i="6"/>
  <c r="K6" i="6"/>
  <c r="L6" i="6"/>
  <c r="M6" i="6"/>
  <c r="N6" i="6"/>
  <c r="AH6" i="6" s="1"/>
  <c r="O6" i="6"/>
  <c r="AI6" i="6" s="1"/>
  <c r="P6" i="6"/>
  <c r="AJ6" i="6" s="1"/>
  <c r="Q6" i="6"/>
  <c r="AK6" i="6" s="1"/>
  <c r="R6" i="6"/>
  <c r="AL6" i="6" s="1"/>
  <c r="S6" i="6"/>
  <c r="AM6" i="6" s="1"/>
  <c r="T6" i="6"/>
  <c r="AN6" i="6" s="1"/>
  <c r="U6" i="6"/>
  <c r="AO6" i="6" s="1"/>
  <c r="V6" i="6"/>
  <c r="AP6" i="6" s="1"/>
  <c r="W6" i="6"/>
  <c r="AQ6" i="6" s="1"/>
  <c r="X6" i="6"/>
  <c r="AR6" i="6" s="1"/>
  <c r="Y6" i="6"/>
  <c r="AS6" i="6" s="1"/>
  <c r="Z6" i="6"/>
  <c r="AT6" i="6" s="1"/>
  <c r="AA6" i="6"/>
  <c r="AU6" i="6" s="1"/>
  <c r="AB6" i="6"/>
  <c r="AV6" i="6" s="1"/>
  <c r="B6" i="6"/>
  <c r="C13" i="6"/>
  <c r="D13" i="6"/>
  <c r="E13" i="6"/>
  <c r="F13" i="6"/>
  <c r="G13" i="6"/>
  <c r="H13" i="6"/>
  <c r="I13" i="6"/>
  <c r="J13" i="6"/>
  <c r="K13" i="6"/>
  <c r="L13" i="6"/>
  <c r="M13" i="6"/>
  <c r="N13" i="6"/>
  <c r="AH13" i="6" s="1"/>
  <c r="P13" i="6"/>
  <c r="AJ13" i="6" s="1"/>
  <c r="Q13" i="6"/>
  <c r="AK13" i="6" s="1"/>
  <c r="R13" i="6"/>
  <c r="AL13" i="6" s="1"/>
  <c r="S13" i="6"/>
  <c r="AM13" i="6" s="1"/>
  <c r="T13" i="6"/>
  <c r="AN13" i="6" s="1"/>
  <c r="U13" i="6"/>
  <c r="AO13" i="6" s="1"/>
  <c r="V13" i="6"/>
  <c r="AP13" i="6" s="1"/>
  <c r="W13" i="6"/>
  <c r="AQ13" i="6" s="1"/>
  <c r="X13" i="6"/>
  <c r="AR13" i="6" s="1"/>
  <c r="Y13" i="6"/>
  <c r="AS13" i="6" s="1"/>
  <c r="Z13" i="6"/>
  <c r="AT13" i="6" s="1"/>
  <c r="AA13" i="6"/>
  <c r="AU13" i="6" s="1"/>
  <c r="AB13" i="6"/>
  <c r="AV13" i="6" s="1"/>
  <c r="C36" i="6"/>
  <c r="D36" i="6"/>
  <c r="E36" i="6"/>
  <c r="F36" i="6"/>
  <c r="G36" i="6"/>
  <c r="H36" i="6"/>
  <c r="I36" i="6"/>
  <c r="J36" i="6"/>
  <c r="K36" i="6"/>
  <c r="L36" i="6"/>
  <c r="M36" i="6"/>
  <c r="N36" i="6"/>
  <c r="AH36" i="6" s="1"/>
  <c r="O36" i="6"/>
  <c r="AI36" i="6" s="1"/>
  <c r="P36" i="6"/>
  <c r="AJ36" i="6" s="1"/>
  <c r="Q36" i="6"/>
  <c r="AK36" i="6" s="1"/>
  <c r="R36" i="6"/>
  <c r="AL36" i="6" s="1"/>
  <c r="S36" i="6"/>
  <c r="AM36" i="6" s="1"/>
  <c r="T36" i="6"/>
  <c r="AN36" i="6" s="1"/>
  <c r="U36" i="6"/>
  <c r="AO36" i="6" s="1"/>
  <c r="V36" i="6"/>
  <c r="AP36" i="6" s="1"/>
  <c r="W36" i="6"/>
  <c r="AQ36" i="6" s="1"/>
  <c r="X36" i="6"/>
  <c r="AR36" i="6" s="1"/>
  <c r="Y36" i="6"/>
  <c r="AS36" i="6" s="1"/>
  <c r="Z36" i="6"/>
  <c r="AT36" i="6" s="1"/>
  <c r="AA36" i="6"/>
  <c r="AU36" i="6" s="1"/>
  <c r="AB36" i="6"/>
  <c r="AV36" i="6" s="1"/>
  <c r="B36" i="6"/>
  <c r="B13" i="6"/>
  <c r="X54" i="6"/>
  <c r="Y52" i="6" s="1"/>
  <c r="Y54" i="6"/>
  <c r="Z52" i="6" s="1"/>
  <c r="Z54" i="6"/>
  <c r="AA52" i="6" s="1"/>
  <c r="AA54" i="6"/>
  <c r="AB52" i="6" s="1"/>
  <c r="AB54" i="6"/>
  <c r="AC52" i="6" s="1"/>
  <c r="C54" i="6"/>
  <c r="D54" i="6"/>
  <c r="E54" i="6"/>
  <c r="F52" i="6" s="1"/>
  <c r="F54" i="6"/>
  <c r="G52" i="6" s="1"/>
  <c r="G54" i="6"/>
  <c r="H52" i="6" s="1"/>
  <c r="H54" i="6"/>
  <c r="I54" i="6"/>
  <c r="J54" i="6"/>
  <c r="K52" i="6" s="1"/>
  <c r="K54" i="6"/>
  <c r="L52" i="6" s="1"/>
  <c r="L54" i="6"/>
  <c r="M52" i="6" s="1"/>
  <c r="M54" i="6"/>
  <c r="N52" i="6" s="1"/>
  <c r="N54" i="6"/>
  <c r="O52" i="6" s="1"/>
  <c r="O54" i="6"/>
  <c r="P54" i="6"/>
  <c r="Q52" i="6" s="1"/>
  <c r="Q54" i="6"/>
  <c r="R52" i="6" s="1"/>
  <c r="R54" i="6"/>
  <c r="S52" i="6" s="1"/>
  <c r="S54" i="6"/>
  <c r="T52" i="6" s="1"/>
  <c r="T54" i="6"/>
  <c r="U54" i="6"/>
  <c r="V54" i="6"/>
  <c r="W52" i="6" s="1"/>
  <c r="W54" i="6"/>
  <c r="X52" i="6" s="1"/>
  <c r="B54" i="6"/>
  <c r="C52" i="6" s="1"/>
  <c r="B52" i="6"/>
  <c r="B53" i="6" s="1"/>
  <c r="B51" i="6"/>
  <c r="C45" i="6" s="1"/>
  <c r="AE50" i="6"/>
  <c r="AE45" i="6"/>
  <c r="C18" i="6"/>
  <c r="AC225" i="11" l="1"/>
  <c r="O4" i="40"/>
  <c r="O11" i="40"/>
  <c r="N12" i="40"/>
  <c r="AF4" i="40"/>
  <c r="AF8" i="40" s="1"/>
  <c r="AG3" i="40" s="1"/>
  <c r="C47" i="44"/>
  <c r="D15" i="16"/>
  <c r="D33" i="16" s="1"/>
  <c r="D42" i="18" s="1"/>
  <c r="AL25" i="43" s="1"/>
  <c r="BT25" i="43" s="1"/>
  <c r="AH266" i="15"/>
  <c r="C48" i="44"/>
  <c r="D16" i="16"/>
  <c r="D34" i="16" s="1"/>
  <c r="D43" i="18" s="1"/>
  <c r="AL27" i="43" s="1"/>
  <c r="BT27" i="43" s="1"/>
  <c r="AH267" i="15"/>
  <c r="M47" i="18"/>
  <c r="M48" i="18"/>
  <c r="C45" i="44"/>
  <c r="D13" i="16"/>
  <c r="D31" i="16" s="1"/>
  <c r="D40" i="18" s="1"/>
  <c r="C29" i="44" s="1"/>
  <c r="C33" i="44" s="1"/>
  <c r="C34" i="44" s="1"/>
  <c r="C36" i="44" s="1"/>
  <c r="AH264" i="15"/>
  <c r="AC224" i="11"/>
  <c r="G4" i="44" s="1"/>
  <c r="G61" i="44" s="1"/>
  <c r="AO146" i="15"/>
  <c r="AO150" i="15"/>
  <c r="AT10" i="43"/>
  <c r="K31" i="44"/>
  <c r="AO135" i="15"/>
  <c r="AO159" i="15"/>
  <c r="C66" i="44"/>
  <c r="C67" i="44" s="1"/>
  <c r="C68" i="44" s="1"/>
  <c r="AO142" i="15"/>
  <c r="E60" i="44"/>
  <c r="Z94" i="10"/>
  <c r="D46" i="44"/>
  <c r="E14" i="16"/>
  <c r="E32" i="16" s="1"/>
  <c r="E41" i="18" s="1"/>
  <c r="AM23" i="43" s="1"/>
  <c r="BU23" i="43" s="1"/>
  <c r="AI265" i="15"/>
  <c r="F5" i="44"/>
  <c r="AB232" i="11"/>
  <c r="AB235" i="11"/>
  <c r="G133" i="46"/>
  <c r="G136" i="46" s="1"/>
  <c r="AO178" i="15"/>
  <c r="F60" i="44"/>
  <c r="E64" i="44"/>
  <c r="AC226" i="11"/>
  <c r="E4" i="44"/>
  <c r="D62" i="44"/>
  <c r="D9" i="44"/>
  <c r="D12" i="44" s="1"/>
  <c r="D15" i="44" s="1"/>
  <c r="AC228" i="11"/>
  <c r="G8" i="44" s="1"/>
  <c r="G64" i="44" s="1"/>
  <c r="G66" i="44" s="1"/>
  <c r="AO147" i="15"/>
  <c r="F6" i="44"/>
  <c r="F9" i="44" s="1"/>
  <c r="F12" i="44" s="1"/>
  <c r="F15" i="44" s="1"/>
  <c r="AO169" i="15"/>
  <c r="AN162" i="15"/>
  <c r="AO143" i="15"/>
  <c r="AP234" i="15"/>
  <c r="AP251" i="15"/>
  <c r="AP209" i="15"/>
  <c r="AP250" i="15"/>
  <c r="AP223" i="15"/>
  <c r="AP220" i="15"/>
  <c r="AP212" i="15"/>
  <c r="AP224" i="15"/>
  <c r="AP252" i="15"/>
  <c r="AP198" i="15"/>
  <c r="AP203" i="15"/>
  <c r="AP249" i="15"/>
  <c r="AP244" i="15"/>
  <c r="AP238" i="15"/>
  <c r="AP240" i="15"/>
  <c r="AP204" i="15"/>
  <c r="AP210" i="15"/>
  <c r="AP230" i="15"/>
  <c r="AP235" i="15"/>
  <c r="AP231" i="15"/>
  <c r="AP253" i="15"/>
  <c r="AP254" i="15"/>
  <c r="AP239" i="15"/>
  <c r="AP199" i="15"/>
  <c r="AP217" i="15"/>
  <c r="AP218" i="15"/>
  <c r="AP216" i="15"/>
  <c r="AP205" i="15"/>
  <c r="AP206" i="15"/>
  <c r="AP215" i="15"/>
  <c r="AP200" i="15"/>
  <c r="AP241" i="15"/>
  <c r="AP233" i="15"/>
  <c r="AP222" i="15"/>
  <c r="AP243" i="15"/>
  <c r="AP211" i="15"/>
  <c r="AP236" i="15"/>
  <c r="AP242" i="15"/>
  <c r="AP219" i="15"/>
  <c r="AP207" i="15"/>
  <c r="AP248" i="15"/>
  <c r="AP201" i="15"/>
  <c r="AP228" i="15"/>
  <c r="AP214" i="15"/>
  <c r="AP237" i="15"/>
  <c r="AP232" i="15"/>
  <c r="AP221" i="15"/>
  <c r="AP202" i="15"/>
  <c r="AP213" i="15"/>
  <c r="AP208" i="15"/>
  <c r="AO64" i="15"/>
  <c r="AO153" i="15"/>
  <c r="AO155" i="15"/>
  <c r="AO175" i="15"/>
  <c r="AO152" i="15"/>
  <c r="AO151" i="15"/>
  <c r="AO173" i="15"/>
  <c r="AO144" i="15"/>
  <c r="AO171" i="15"/>
  <c r="N3" i="40"/>
  <c r="N8" i="40" s="1"/>
  <c r="M9" i="40"/>
  <c r="AO138" i="15"/>
  <c r="AQ1" i="15"/>
  <c r="AP90" i="15"/>
  <c r="AP86" i="15"/>
  <c r="AP20" i="15"/>
  <c r="AP24" i="15"/>
  <c r="AP112" i="15"/>
  <c r="AP83" i="15"/>
  <c r="AP79" i="15"/>
  <c r="AP78" i="15"/>
  <c r="AP94" i="15"/>
  <c r="AP73" i="15"/>
  <c r="AP18" i="15"/>
  <c r="AP111" i="15"/>
  <c r="AP106" i="15"/>
  <c r="AP104" i="15"/>
  <c r="AP91" i="15"/>
  <c r="AP68" i="15"/>
  <c r="AP109" i="15"/>
  <c r="AP100" i="15"/>
  <c r="AP110" i="15"/>
  <c r="AP88" i="15"/>
  <c r="AP102" i="15"/>
  <c r="AP98" i="15"/>
  <c r="AP77" i="15"/>
  <c r="AP121" i="15"/>
  <c r="AP122" i="15"/>
  <c r="AP107" i="15"/>
  <c r="AP113" i="15"/>
  <c r="AP108" i="15"/>
  <c r="AP105" i="15"/>
  <c r="AP92" i="15"/>
  <c r="AP84" i="15"/>
  <c r="AP119" i="15"/>
  <c r="AP76" i="15"/>
  <c r="AP74" i="15"/>
  <c r="AP101" i="15"/>
  <c r="AP81" i="15"/>
  <c r="AP75" i="15"/>
  <c r="AP39" i="15"/>
  <c r="AP171" i="15" s="1"/>
  <c r="AP42" i="15"/>
  <c r="AP72" i="15"/>
  <c r="AP120" i="15"/>
  <c r="AP118" i="15"/>
  <c r="AP123" i="15"/>
  <c r="AP103" i="15"/>
  <c r="AP124" i="15"/>
  <c r="AP114" i="15"/>
  <c r="AP71" i="15"/>
  <c r="AP69" i="15"/>
  <c r="AP26" i="15"/>
  <c r="AP10" i="15"/>
  <c r="AP142" i="15" s="1"/>
  <c r="AP46" i="15"/>
  <c r="AP178" i="15" s="1"/>
  <c r="AP9" i="15"/>
  <c r="AP15" i="15"/>
  <c r="AP147" i="15" s="1"/>
  <c r="AP47" i="15"/>
  <c r="AP179" i="15" s="1"/>
  <c r="AP34" i="15"/>
  <c r="AP36" i="15"/>
  <c r="AP54" i="15"/>
  <c r="AP186" i="15" s="1"/>
  <c r="AP13" i="15"/>
  <c r="AP145" i="15" s="1"/>
  <c r="AP32" i="15"/>
  <c r="AP3" i="15"/>
  <c r="AP41" i="15"/>
  <c r="AP11" i="15"/>
  <c r="AP56" i="15"/>
  <c r="AP45" i="15"/>
  <c r="AP177" i="15" s="1"/>
  <c r="AP43" i="15"/>
  <c r="AP175" i="15" s="1"/>
  <c r="AP53" i="15"/>
  <c r="AP40" i="15"/>
  <c r="AP25" i="15"/>
  <c r="AP157" i="15" s="1"/>
  <c r="AP6" i="15"/>
  <c r="AP37" i="15"/>
  <c r="AP57" i="15"/>
  <c r="AP189" i="15" s="1"/>
  <c r="AP28" i="15"/>
  <c r="AP160" i="15" s="1"/>
  <c r="AP2" i="15"/>
  <c r="AP58" i="15"/>
  <c r="AP190" i="15" s="1"/>
  <c r="AP22" i="15"/>
  <c r="AP38" i="15"/>
  <c r="AP170" i="15" s="1"/>
  <c r="AP35" i="15"/>
  <c r="AP7" i="15"/>
  <c r="AP139" i="15" s="1"/>
  <c r="AP48" i="15"/>
  <c r="AP180" i="15" s="1"/>
  <c r="AP44" i="15"/>
  <c r="AP176" i="15" s="1"/>
  <c r="AP8" i="15"/>
  <c r="AP17" i="15"/>
  <c r="AP149" i="15" s="1"/>
  <c r="AP12" i="15"/>
  <c r="AP5" i="15"/>
  <c r="AP52" i="15"/>
  <c r="AP55" i="15"/>
  <c r="AP187" i="15" s="1"/>
  <c r="AP80" i="15"/>
  <c r="AP87" i="15"/>
  <c r="AP93" i="15"/>
  <c r="AP70" i="15"/>
  <c r="AP82" i="15"/>
  <c r="AP85" i="15"/>
  <c r="AP19" i="15"/>
  <c r="AP16" i="15"/>
  <c r="AP27" i="15"/>
  <c r="AP159" i="15" s="1"/>
  <c r="AP14" i="15"/>
  <c r="AP146" i="15" s="1"/>
  <c r="AP23" i="15"/>
  <c r="AP4" i="15"/>
  <c r="AP21" i="15"/>
  <c r="AP89" i="15"/>
  <c r="AO134" i="15"/>
  <c r="AO29" i="15"/>
  <c r="J59" i="18"/>
  <c r="AO140" i="15"/>
  <c r="K53" i="18"/>
  <c r="J30" i="44" s="1"/>
  <c r="K25" i="18"/>
  <c r="AO95" i="15"/>
  <c r="AN63" i="15"/>
  <c r="J19" i="16"/>
  <c r="AN161" i="15"/>
  <c r="AN259" i="15"/>
  <c r="AO148" i="15"/>
  <c r="AO168" i="15"/>
  <c r="K54" i="18"/>
  <c r="AO255" i="15"/>
  <c r="AO245" i="15"/>
  <c r="AO166" i="15"/>
  <c r="AO49" i="15"/>
  <c r="AO115" i="15"/>
  <c r="I4" i="16"/>
  <c r="AM130" i="15"/>
  <c r="AO185" i="15"/>
  <c r="AO225" i="15"/>
  <c r="J22" i="16"/>
  <c r="AN191" i="15"/>
  <c r="AO145" i="15"/>
  <c r="AO154" i="15"/>
  <c r="K27" i="16"/>
  <c r="AO156" i="15"/>
  <c r="K20" i="16"/>
  <c r="AO164" i="15"/>
  <c r="K25" i="16"/>
  <c r="K26" i="16"/>
  <c r="AO136" i="15"/>
  <c r="AO125" i="15"/>
  <c r="AN181" i="15"/>
  <c r="J21" i="16"/>
  <c r="AN129" i="15"/>
  <c r="AN131" i="15" s="1"/>
  <c r="AO184" i="15"/>
  <c r="AO59" i="15"/>
  <c r="AK9" i="43"/>
  <c r="AK19" i="43" s="1"/>
  <c r="AK20" i="43" s="1"/>
  <c r="AK21" i="43" s="1"/>
  <c r="C35" i="16"/>
  <c r="AE8" i="6"/>
  <c r="AE10" i="6"/>
  <c r="AE24" i="6"/>
  <c r="AG6" i="6"/>
  <c r="AY6" i="6" s="1"/>
  <c r="AE6" i="6"/>
  <c r="AE36" i="6"/>
  <c r="AE9" i="6"/>
  <c r="AE25" i="6"/>
  <c r="AE13" i="6"/>
  <c r="AE21" i="6"/>
  <c r="AE26" i="6"/>
  <c r="AG10" i="6"/>
  <c r="AY10" i="6" s="1"/>
  <c r="AG8" i="6"/>
  <c r="AY8" i="6" s="1"/>
  <c r="AG13" i="6"/>
  <c r="AG24" i="6"/>
  <c r="AY24" i="6" s="1"/>
  <c r="AG36" i="6"/>
  <c r="AY36" i="6" s="1"/>
  <c r="AG9" i="6"/>
  <c r="AY9" i="6"/>
  <c r="AG25" i="6"/>
  <c r="AY25" i="6" s="1"/>
  <c r="AG21" i="6"/>
  <c r="AY21" i="6" s="1"/>
  <c r="AG26" i="6"/>
  <c r="AY26" i="6" s="1"/>
  <c r="C29" i="6"/>
  <c r="C11" i="6"/>
  <c r="AD160" i="11"/>
  <c r="AD148" i="11"/>
  <c r="AK4" i="20"/>
  <c r="AK7" i="20"/>
  <c r="AK3" i="20"/>
  <c r="P7" i="40" s="1"/>
  <c r="P11" i="40" s="1"/>
  <c r="AK5" i="20"/>
  <c r="AK6" i="20"/>
  <c r="Y107" i="10"/>
  <c r="C6" i="16"/>
  <c r="C44" i="18" s="1"/>
  <c r="AK24" i="43" s="1"/>
  <c r="B7" i="17"/>
  <c r="AJ2" i="20"/>
  <c r="AJ8" i="20" s="1"/>
  <c r="AJ9" i="20" s="1"/>
  <c r="BA8" i="20"/>
  <c r="AL1" i="20"/>
  <c r="Z102" i="10"/>
  <c r="AG4" i="12"/>
  <c r="AG25" i="12"/>
  <c r="AG6" i="12"/>
  <c r="AG3" i="12"/>
  <c r="AG16" i="12"/>
  <c r="AG13" i="12"/>
  <c r="AG12" i="12"/>
  <c r="AG5" i="12"/>
  <c r="AG14" i="12"/>
  <c r="AG20" i="12"/>
  <c r="AG22" i="12"/>
  <c r="AG21" i="12"/>
  <c r="AG24" i="12"/>
  <c r="AG8" i="12"/>
  <c r="AG11" i="12"/>
  <c r="AG17" i="12"/>
  <c r="AG7" i="12"/>
  <c r="AG10" i="12"/>
  <c r="AG15" i="12"/>
  <c r="AG2" i="12"/>
  <c r="AG23" i="12"/>
  <c r="AG19" i="12"/>
  <c r="AG18" i="12"/>
  <c r="AH1" i="12"/>
  <c r="AH9" i="12" s="1"/>
  <c r="AF26" i="12"/>
  <c r="AF27" i="12" s="1"/>
  <c r="Z97" i="10"/>
  <c r="Y98" i="10"/>
  <c r="Y103" i="10"/>
  <c r="AC220" i="11"/>
  <c r="AC221" i="11" s="1"/>
  <c r="AC126" i="11"/>
  <c r="AC127" i="11" s="1"/>
  <c r="AD218" i="11"/>
  <c r="AD194" i="11"/>
  <c r="AD174" i="11"/>
  <c r="AD200" i="11"/>
  <c r="AD201" i="11"/>
  <c r="AD202" i="11"/>
  <c r="AD176" i="11"/>
  <c r="AD188" i="11"/>
  <c r="AD215" i="11"/>
  <c r="AD198" i="11"/>
  <c r="AD173" i="11"/>
  <c r="AD192" i="11"/>
  <c r="AD172" i="11"/>
  <c r="AD138" i="11"/>
  <c r="AD136" i="11"/>
  <c r="AD132" i="11"/>
  <c r="AD199" i="11"/>
  <c r="AD217" i="11"/>
  <c r="AD156" i="11"/>
  <c r="AD171" i="11"/>
  <c r="AD204" i="11"/>
  <c r="AD159" i="11"/>
  <c r="AD154" i="11"/>
  <c r="AD142" i="11"/>
  <c r="AD144" i="11"/>
  <c r="AD196" i="11"/>
  <c r="AD189" i="11"/>
  <c r="AD149" i="11"/>
  <c r="AD193" i="11"/>
  <c r="AD197" i="11"/>
  <c r="AD182" i="11"/>
  <c r="AD141" i="11"/>
  <c r="AD135" i="11"/>
  <c r="AD146" i="11"/>
  <c r="AD210" i="11"/>
  <c r="AD157" i="11"/>
  <c r="AD134" i="11"/>
  <c r="AD150" i="11"/>
  <c r="AD170" i="11"/>
  <c r="AD219" i="11"/>
  <c r="AD229" i="11" s="1"/>
  <c r="H7" i="44" s="1"/>
  <c r="H13" i="44" s="1"/>
  <c r="AD145" i="11"/>
  <c r="AD175" i="11"/>
  <c r="AD208" i="11"/>
  <c r="AD151" i="11"/>
  <c r="AD190" i="11"/>
  <c r="AD166" i="11"/>
  <c r="AD191" i="11"/>
  <c r="AD158" i="11"/>
  <c r="AD181" i="11"/>
  <c r="AD133" i="11"/>
  <c r="AD203" i="11"/>
  <c r="AD139" i="11"/>
  <c r="AD206" i="11"/>
  <c r="AD168" i="11"/>
  <c r="AD143" i="11"/>
  <c r="AD180" i="11"/>
  <c r="AD185" i="11"/>
  <c r="AD178" i="11"/>
  <c r="AD147" i="11"/>
  <c r="AD207" i="11"/>
  <c r="AD155" i="11"/>
  <c r="AD186" i="11"/>
  <c r="AD179" i="11"/>
  <c r="AD161" i="11"/>
  <c r="AD184" i="11"/>
  <c r="AD137" i="11"/>
  <c r="AD205" i="11"/>
  <c r="AD216" i="11"/>
  <c r="AD177" i="11"/>
  <c r="AD195" i="11"/>
  <c r="AD209" i="11"/>
  <c r="AD140" i="11"/>
  <c r="AD165" i="11"/>
  <c r="AD213" i="11"/>
  <c r="AD214" i="11"/>
  <c r="AD153" i="11"/>
  <c r="AD183" i="11"/>
  <c r="AD211" i="11"/>
  <c r="AD162" i="11"/>
  <c r="AD169" i="11"/>
  <c r="AD164" i="11"/>
  <c r="AD212" i="11"/>
  <c r="AD163" i="11"/>
  <c r="AD167" i="11"/>
  <c r="AD187" i="11"/>
  <c r="AD152" i="11"/>
  <c r="AE1" i="11"/>
  <c r="AD17" i="11"/>
  <c r="AD28" i="11"/>
  <c r="AD75" i="11"/>
  <c r="AD20" i="11"/>
  <c r="AD26" i="11"/>
  <c r="AD44" i="11"/>
  <c r="AD52" i="11"/>
  <c r="AD82" i="11"/>
  <c r="AD15" i="11"/>
  <c r="AD80" i="11"/>
  <c r="AD7" i="11"/>
  <c r="AD124" i="11"/>
  <c r="AD46" i="11"/>
  <c r="AD18" i="11"/>
  <c r="AD81" i="11"/>
  <c r="AD42" i="11"/>
  <c r="AD43" i="11"/>
  <c r="AD66" i="11"/>
  <c r="AD35" i="11"/>
  <c r="AD54" i="11"/>
  <c r="AD104" i="11"/>
  <c r="AD38" i="11"/>
  <c r="AD73" i="11"/>
  <c r="AD37" i="11"/>
  <c r="AD114" i="11"/>
  <c r="AD21" i="11"/>
  <c r="AD41" i="11"/>
  <c r="AD55" i="11"/>
  <c r="AD87" i="11"/>
  <c r="AD109" i="11"/>
  <c r="AD95" i="11"/>
  <c r="AD84" i="11"/>
  <c r="AD123" i="11"/>
  <c r="AD45" i="11"/>
  <c r="AD120" i="11"/>
  <c r="AD65" i="11"/>
  <c r="AD71" i="11"/>
  <c r="AD108" i="11"/>
  <c r="AD119" i="11"/>
  <c r="AD90" i="11"/>
  <c r="AD61" i="11"/>
  <c r="AD64" i="11"/>
  <c r="AD32" i="11"/>
  <c r="AD91" i="11"/>
  <c r="AD76" i="11"/>
  <c r="AD23" i="11"/>
  <c r="AD103" i="11"/>
  <c r="AD60" i="11"/>
  <c r="AD100" i="11"/>
  <c r="AD83" i="11"/>
  <c r="AD72" i="11"/>
  <c r="AD6" i="11"/>
  <c r="AD96" i="11"/>
  <c r="AD12" i="11"/>
  <c r="AD56" i="11"/>
  <c r="AD93" i="11"/>
  <c r="AD49" i="11"/>
  <c r="AD99" i="11"/>
  <c r="AD115" i="11"/>
  <c r="AD110" i="11"/>
  <c r="AD63" i="11"/>
  <c r="AD85" i="11"/>
  <c r="AD88" i="11"/>
  <c r="AD58" i="11"/>
  <c r="AD4" i="11"/>
  <c r="AD14" i="11"/>
  <c r="AD39" i="11"/>
  <c r="AD2" i="11"/>
  <c r="AD11" i="11"/>
  <c r="AD53" i="11"/>
  <c r="AD34" i="11"/>
  <c r="AD112" i="11"/>
  <c r="AD25" i="11"/>
  <c r="AD16" i="11"/>
  <c r="AD70" i="11"/>
  <c r="AD3" i="11"/>
  <c r="AD9" i="11"/>
  <c r="AD19" i="11"/>
  <c r="AD79" i="11"/>
  <c r="AD117" i="11"/>
  <c r="AD48" i="11"/>
  <c r="AD8" i="11"/>
  <c r="AD50" i="11"/>
  <c r="AD62" i="11"/>
  <c r="AD122" i="11"/>
  <c r="AD86" i="11"/>
  <c r="AD57" i="11"/>
  <c r="AD116" i="11"/>
  <c r="AD97" i="11"/>
  <c r="AD24" i="11"/>
  <c r="AD78" i="11"/>
  <c r="AD94" i="11"/>
  <c r="AD98" i="11"/>
  <c r="AD111" i="11"/>
  <c r="AD31" i="11"/>
  <c r="AD125" i="11"/>
  <c r="AD5" i="11"/>
  <c r="AD67" i="11"/>
  <c r="AD105" i="11"/>
  <c r="AD36" i="11"/>
  <c r="AD69" i="11"/>
  <c r="AD13" i="11"/>
  <c r="AD77" i="11"/>
  <c r="AD113" i="11"/>
  <c r="AD30" i="11"/>
  <c r="AD101" i="11"/>
  <c r="AD74" i="11"/>
  <c r="AD107" i="11"/>
  <c r="AD89" i="11"/>
  <c r="AD33" i="11"/>
  <c r="AD27" i="11"/>
  <c r="AD121" i="11"/>
  <c r="AD47" i="11"/>
  <c r="AD51" i="11"/>
  <c r="AD92" i="11"/>
  <c r="AD22" i="11"/>
  <c r="AD40" i="11"/>
  <c r="AD68" i="11"/>
  <c r="AD29" i="11"/>
  <c r="AD106" i="11"/>
  <c r="AD59" i="11"/>
  <c r="AD102" i="11"/>
  <c r="AD118" i="11"/>
  <c r="AD10" i="11"/>
  <c r="Z89" i="10"/>
  <c r="Y90" i="10"/>
  <c r="AA72" i="10"/>
  <c r="AA71" i="10"/>
  <c r="AA70" i="10"/>
  <c r="AA83" i="10"/>
  <c r="AA81" i="10"/>
  <c r="AA80" i="10"/>
  <c r="AA75" i="10"/>
  <c r="AA74" i="10"/>
  <c r="AA82" i="10"/>
  <c r="AA68" i="10"/>
  <c r="AA78" i="10"/>
  <c r="AA69" i="10"/>
  <c r="AA64" i="10"/>
  <c r="AA77" i="10"/>
  <c r="AA61" i="10"/>
  <c r="AA65" i="10"/>
  <c r="AA62" i="10"/>
  <c r="AA66" i="10"/>
  <c r="AA73" i="10"/>
  <c r="AA63" i="10"/>
  <c r="AA79" i="10"/>
  <c r="AA33" i="10"/>
  <c r="AA67" i="10"/>
  <c r="AA31" i="10"/>
  <c r="AA36" i="10"/>
  <c r="AA42" i="10"/>
  <c r="AA35" i="10"/>
  <c r="AA32" i="10"/>
  <c r="AA34" i="10"/>
  <c r="AA43" i="10"/>
  <c r="AA47" i="10"/>
  <c r="AA38" i="10"/>
  <c r="AA39" i="10"/>
  <c r="AA59" i="10"/>
  <c r="AA93" i="10" s="1"/>
  <c r="AA48" i="10"/>
  <c r="AA56" i="10"/>
  <c r="AA57" i="10"/>
  <c r="AA44" i="10"/>
  <c r="AA45" i="10"/>
  <c r="AA46" i="10"/>
  <c r="AA49" i="10"/>
  <c r="AA40" i="10"/>
  <c r="AA50" i="10"/>
  <c r="AA51" i="10"/>
  <c r="AA54" i="10"/>
  <c r="AA52" i="10"/>
  <c r="AA37" i="10"/>
  <c r="AA53" i="10"/>
  <c r="AA55" i="10"/>
  <c r="AA41" i="10"/>
  <c r="AB1" i="10"/>
  <c r="AA7" i="10"/>
  <c r="AA11" i="10"/>
  <c r="AA3" i="10"/>
  <c r="AA8" i="10"/>
  <c r="AA12" i="10"/>
  <c r="AA4" i="10"/>
  <c r="AA9" i="10"/>
  <c r="AA2" i="10"/>
  <c r="AA5" i="10"/>
  <c r="AA14" i="10"/>
  <c r="AA13" i="10"/>
  <c r="AA23" i="10"/>
  <c r="AA28" i="10"/>
  <c r="AA27" i="10"/>
  <c r="AA26" i="10"/>
  <c r="AA21" i="10"/>
  <c r="AA22" i="10"/>
  <c r="AA20" i="10"/>
  <c r="AA19" i="10"/>
  <c r="AA17" i="10"/>
  <c r="AA25" i="10"/>
  <c r="AA18" i="10"/>
  <c r="AA6" i="10"/>
  <c r="AA10" i="10"/>
  <c r="AA16" i="10"/>
  <c r="AA15" i="10"/>
  <c r="AA24" i="10"/>
  <c r="D18" i="6"/>
  <c r="C28" i="6"/>
  <c r="C53" i="6"/>
  <c r="V52" i="6"/>
  <c r="J52" i="6"/>
  <c r="U52" i="6"/>
  <c r="I52" i="6"/>
  <c r="AE60" i="6"/>
  <c r="AE61" i="6"/>
  <c r="E52" i="6"/>
  <c r="B55" i="6"/>
  <c r="P52" i="6"/>
  <c r="D52" i="6"/>
  <c r="AE51" i="6"/>
  <c r="C51" i="6"/>
  <c r="D45" i="6" s="1"/>
  <c r="D3" i="16" l="1"/>
  <c r="C6" i="17" s="1"/>
  <c r="AH260" i="15"/>
  <c r="P4" i="40"/>
  <c r="CB10" i="43"/>
  <c r="D45" i="44"/>
  <c r="E13" i="16"/>
  <c r="E31" i="16" s="1"/>
  <c r="E40" i="18" s="1"/>
  <c r="D29" i="44" s="1"/>
  <c r="D33" i="44" s="1"/>
  <c r="D34" i="44" s="1"/>
  <c r="D36" i="44" s="1"/>
  <c r="AI264" i="15"/>
  <c r="Z98" i="10"/>
  <c r="D47" i="44"/>
  <c r="E15" i="16"/>
  <c r="E33" i="16" s="1"/>
  <c r="E42" i="18" s="1"/>
  <c r="AM25" i="43" s="1"/>
  <c r="BU25" i="43" s="1"/>
  <c r="AI266" i="15"/>
  <c r="P5" i="40"/>
  <c r="AD225" i="11"/>
  <c r="AP173" i="15"/>
  <c r="AP135" i="15"/>
  <c r="E61" i="44"/>
  <c r="G3" i="44"/>
  <c r="AA94" i="10"/>
  <c r="E46" i="44"/>
  <c r="F14" i="16"/>
  <c r="F32" i="16" s="1"/>
  <c r="F41" i="18" s="1"/>
  <c r="AN23" i="43" s="1"/>
  <c r="BV23" i="43" s="1"/>
  <c r="AJ265" i="15"/>
  <c r="E66" i="44"/>
  <c r="E67" i="44" s="1"/>
  <c r="C49" i="44"/>
  <c r="C51" i="44" s="1"/>
  <c r="H133" i="46"/>
  <c r="H136" i="46" s="1"/>
  <c r="AU10" i="43"/>
  <c r="CC10" i="43" s="1"/>
  <c r="L31" i="44"/>
  <c r="AP158" i="15"/>
  <c r="AD226" i="11"/>
  <c r="H3" i="44" s="1"/>
  <c r="AD227" i="11"/>
  <c r="AD224" i="11"/>
  <c r="H4" i="44" s="1"/>
  <c r="H61" i="44" s="1"/>
  <c r="F62" i="44"/>
  <c r="AD228" i="11"/>
  <c r="H8" i="44" s="1"/>
  <c r="H64" i="44" s="1"/>
  <c r="N13" i="40"/>
  <c r="AF12" i="40"/>
  <c r="AF13" i="40" s="1"/>
  <c r="E9" i="44"/>
  <c r="E12" i="44" s="1"/>
  <c r="E15" i="44" s="1"/>
  <c r="O12" i="40"/>
  <c r="Z103" i="10"/>
  <c r="D48" i="44"/>
  <c r="E16" i="16"/>
  <c r="E34" i="16" s="1"/>
  <c r="E43" i="18" s="1"/>
  <c r="AM27" i="43" s="1"/>
  <c r="BU27" i="43" s="1"/>
  <c r="AI267" i="15"/>
  <c r="G5" i="44"/>
  <c r="G62" i="44" s="1"/>
  <c r="AC232" i="11"/>
  <c r="AC235" i="11"/>
  <c r="D67" i="44"/>
  <c r="D68" i="44" s="1"/>
  <c r="F63" i="44"/>
  <c r="AP153" i="15"/>
  <c r="AP174" i="15"/>
  <c r="AP155" i="15"/>
  <c r="AP64" i="15"/>
  <c r="AQ200" i="15"/>
  <c r="AQ252" i="15"/>
  <c r="AQ224" i="15"/>
  <c r="AQ249" i="15"/>
  <c r="AQ206" i="15"/>
  <c r="AQ218" i="15"/>
  <c r="AQ251" i="15"/>
  <c r="AQ254" i="15"/>
  <c r="AQ236" i="15"/>
  <c r="AQ198" i="15"/>
  <c r="AQ203" i="15"/>
  <c r="AQ212" i="15"/>
  <c r="AQ217" i="15"/>
  <c r="AQ237" i="15"/>
  <c r="AQ234" i="15"/>
  <c r="AQ204" i="15"/>
  <c r="AQ209" i="15"/>
  <c r="AQ244" i="15"/>
  <c r="AQ230" i="15"/>
  <c r="AQ233" i="15"/>
  <c r="AQ222" i="15"/>
  <c r="AQ199" i="15"/>
  <c r="AQ241" i="15"/>
  <c r="AQ238" i="15"/>
  <c r="AQ205" i="15"/>
  <c r="AQ215" i="15"/>
  <c r="AQ250" i="15"/>
  <c r="AQ216" i="15"/>
  <c r="AQ243" i="15"/>
  <c r="AQ219" i="15"/>
  <c r="AQ207" i="15"/>
  <c r="AQ211" i="15"/>
  <c r="AQ220" i="15"/>
  <c r="AQ221" i="15"/>
  <c r="AQ201" i="15"/>
  <c r="AQ242" i="15"/>
  <c r="AQ223" i="15"/>
  <c r="AQ202" i="15"/>
  <c r="AQ210" i="15"/>
  <c r="AQ228" i="15"/>
  <c r="AQ248" i="15"/>
  <c r="AQ235" i="15"/>
  <c r="AQ208" i="15"/>
  <c r="AQ231" i="15"/>
  <c r="AQ239" i="15"/>
  <c r="AQ214" i="15"/>
  <c r="AQ213" i="15"/>
  <c r="AQ253" i="15"/>
  <c r="AQ240" i="15"/>
  <c r="AQ232" i="15"/>
  <c r="AP138" i="15"/>
  <c r="AO162" i="15"/>
  <c r="K59" i="18"/>
  <c r="AP169" i="15"/>
  <c r="AP151" i="15"/>
  <c r="AP185" i="15"/>
  <c r="AP144" i="15"/>
  <c r="AP152" i="15"/>
  <c r="AP167" i="15"/>
  <c r="AP143" i="15"/>
  <c r="AP137" i="15"/>
  <c r="AP150" i="15"/>
  <c r="AO129" i="15"/>
  <c r="AO131" i="15" s="1"/>
  <c r="N9" i="40"/>
  <c r="O3" i="40"/>
  <c r="O8" i="40" s="1"/>
  <c r="AO161" i="15"/>
  <c r="K19" i="16"/>
  <c r="AO63" i="15"/>
  <c r="AP125" i="15"/>
  <c r="AP115" i="15"/>
  <c r="AP245" i="15"/>
  <c r="H5" i="17"/>
  <c r="AP184" i="15"/>
  <c r="AP59" i="15"/>
  <c r="AP95" i="15"/>
  <c r="AP141" i="15"/>
  <c r="AP156" i="15"/>
  <c r="AP225" i="15"/>
  <c r="AO181" i="15"/>
  <c r="K21" i="16"/>
  <c r="AN130" i="15"/>
  <c r="J4" i="16"/>
  <c r="I5" i="17" s="1"/>
  <c r="AP154" i="15"/>
  <c r="L27" i="16"/>
  <c r="AP188" i="15"/>
  <c r="K22" i="16"/>
  <c r="AO191" i="15"/>
  <c r="L25" i="16"/>
  <c r="L26" i="16"/>
  <c r="AP136" i="15"/>
  <c r="L20" i="16"/>
  <c r="AP164" i="15"/>
  <c r="AP148" i="15"/>
  <c r="AR1" i="15"/>
  <c r="AQ86" i="15"/>
  <c r="AQ21" i="15"/>
  <c r="AQ24" i="15"/>
  <c r="AQ87" i="15"/>
  <c r="AQ20" i="15"/>
  <c r="AQ90" i="15"/>
  <c r="AQ2" i="15"/>
  <c r="AQ111" i="15"/>
  <c r="AQ100" i="15"/>
  <c r="AQ79" i="15"/>
  <c r="AQ84" i="15"/>
  <c r="AQ121" i="15"/>
  <c r="AQ122" i="15"/>
  <c r="AQ73" i="15"/>
  <c r="AQ124" i="15"/>
  <c r="AQ106" i="15"/>
  <c r="AQ112" i="15"/>
  <c r="AQ109" i="15"/>
  <c r="AQ68" i="15"/>
  <c r="AQ110" i="15"/>
  <c r="AQ105" i="15"/>
  <c r="AQ91" i="15"/>
  <c r="AQ77" i="15"/>
  <c r="AQ120" i="15"/>
  <c r="AQ83" i="15"/>
  <c r="AQ92" i="15"/>
  <c r="AQ93" i="15"/>
  <c r="AQ98" i="15"/>
  <c r="AQ104" i="15"/>
  <c r="AQ114" i="15"/>
  <c r="AQ101" i="15"/>
  <c r="AQ76" i="15"/>
  <c r="AQ74" i="15"/>
  <c r="AQ75" i="15"/>
  <c r="AQ94" i="15"/>
  <c r="AQ71" i="15"/>
  <c r="AQ119" i="15"/>
  <c r="AQ78" i="15"/>
  <c r="AQ108" i="15"/>
  <c r="AQ102" i="15"/>
  <c r="AQ88" i="15"/>
  <c r="AQ118" i="15"/>
  <c r="AQ123" i="15"/>
  <c r="AQ103" i="15"/>
  <c r="AQ80" i="15"/>
  <c r="AQ113" i="15"/>
  <c r="AQ72" i="15"/>
  <c r="AQ69" i="15"/>
  <c r="AQ81" i="15"/>
  <c r="AQ25" i="15"/>
  <c r="AQ157" i="15" s="1"/>
  <c r="AQ54" i="15"/>
  <c r="AQ11" i="15"/>
  <c r="AQ143" i="15" s="1"/>
  <c r="AQ44" i="15"/>
  <c r="AQ176" i="15" s="1"/>
  <c r="AQ10" i="15"/>
  <c r="AQ27" i="15"/>
  <c r="AQ46" i="15"/>
  <c r="AQ12" i="15"/>
  <c r="AQ26" i="15"/>
  <c r="AQ3" i="15"/>
  <c r="AQ15" i="15"/>
  <c r="AQ32" i="15"/>
  <c r="AQ58" i="15"/>
  <c r="AQ37" i="15"/>
  <c r="AQ169" i="15" s="1"/>
  <c r="AQ41" i="15"/>
  <c r="AQ34" i="15"/>
  <c r="AQ8" i="15"/>
  <c r="AQ45" i="15"/>
  <c r="AQ177" i="15" s="1"/>
  <c r="AQ13" i="15"/>
  <c r="AQ145" i="15" s="1"/>
  <c r="AQ57" i="15"/>
  <c r="AQ189" i="15" s="1"/>
  <c r="AQ18" i="15"/>
  <c r="AQ150" i="15" s="1"/>
  <c r="AQ107" i="15"/>
  <c r="AQ40" i="15"/>
  <c r="AQ7" i="15"/>
  <c r="AQ55" i="15"/>
  <c r="AQ187" i="15" s="1"/>
  <c r="AQ53" i="15"/>
  <c r="AQ185" i="15" s="1"/>
  <c r="AQ9" i="15"/>
  <c r="AQ35" i="15"/>
  <c r="AQ28" i="15"/>
  <c r="AQ160" i="15" s="1"/>
  <c r="AQ36" i="15"/>
  <c r="AQ6" i="15"/>
  <c r="AQ38" i="15"/>
  <c r="AQ47" i="15"/>
  <c r="AQ179" i="15" s="1"/>
  <c r="AQ48" i="15"/>
  <c r="AQ180" i="15" s="1"/>
  <c r="AQ39" i="15"/>
  <c r="AQ171" i="15" s="1"/>
  <c r="AQ5" i="15"/>
  <c r="AQ43" i="15"/>
  <c r="AQ175" i="15" s="1"/>
  <c r="AQ56" i="15"/>
  <c r="AQ188" i="15" s="1"/>
  <c r="AQ52" i="15"/>
  <c r="AQ42" i="15"/>
  <c r="AQ17" i="15"/>
  <c r="AQ149" i="15" s="1"/>
  <c r="AQ70" i="15"/>
  <c r="AQ82" i="15"/>
  <c r="AQ89" i="15"/>
  <c r="AQ14" i="15"/>
  <c r="AQ146" i="15" s="1"/>
  <c r="AQ16" i="15"/>
  <c r="AQ23" i="15"/>
  <c r="AQ155" i="15" s="1"/>
  <c r="AQ22" i="15"/>
  <c r="AQ19" i="15"/>
  <c r="AQ4" i="15"/>
  <c r="AQ85" i="15"/>
  <c r="L53" i="18"/>
  <c r="K30" i="44" s="1"/>
  <c r="L25" i="18"/>
  <c r="AP140" i="15"/>
  <c r="AO259" i="15"/>
  <c r="AP168" i="15"/>
  <c r="L54" i="18"/>
  <c r="AP255" i="15"/>
  <c r="AP134" i="15"/>
  <c r="AP29" i="15"/>
  <c r="AP172" i="15"/>
  <c r="AP166" i="15"/>
  <c r="AP49" i="15"/>
  <c r="BS9" i="43"/>
  <c r="BS19" i="43" s="1"/>
  <c r="BS20" i="43" s="1"/>
  <c r="BS24" i="43"/>
  <c r="AK30" i="43"/>
  <c r="AK54" i="43" s="1"/>
  <c r="AK59" i="43" s="1"/>
  <c r="AK60" i="43" s="1"/>
  <c r="AY13" i="6"/>
  <c r="D29" i="6"/>
  <c r="D11" i="6"/>
  <c r="AE160" i="11"/>
  <c r="AE148" i="11"/>
  <c r="AL4" i="20"/>
  <c r="Q5" i="40" s="1"/>
  <c r="AL7" i="20"/>
  <c r="AL3" i="20"/>
  <c r="Q7" i="40" s="1"/>
  <c r="Q11" i="40" s="1"/>
  <c r="AL5" i="20"/>
  <c r="AL6" i="20"/>
  <c r="BB2" i="20"/>
  <c r="D5" i="16"/>
  <c r="D35" i="16" s="1"/>
  <c r="C4" i="17"/>
  <c r="C7" i="17" s="1"/>
  <c r="B8" i="17"/>
  <c r="B9" i="17" s="1"/>
  <c r="D28" i="19" s="1"/>
  <c r="D59" i="19" s="1"/>
  <c r="Z90" i="10"/>
  <c r="Z107" i="10"/>
  <c r="C7" i="16"/>
  <c r="C20" i="18" s="1"/>
  <c r="C45" i="18" s="1"/>
  <c r="AK2" i="20"/>
  <c r="AK8" i="20" s="1"/>
  <c r="AK9" i="20" s="1"/>
  <c r="AM1" i="20"/>
  <c r="AH4" i="12"/>
  <c r="AH25" i="12"/>
  <c r="AH6" i="12"/>
  <c r="AH3" i="12"/>
  <c r="AH16" i="12"/>
  <c r="AH13" i="12"/>
  <c r="AH12" i="12"/>
  <c r="AH5" i="12"/>
  <c r="AH14" i="12"/>
  <c r="AH20" i="12"/>
  <c r="AH22" i="12"/>
  <c r="AH21" i="12"/>
  <c r="AH24" i="12"/>
  <c r="AH8" i="12"/>
  <c r="AH11" i="12"/>
  <c r="AH18" i="12"/>
  <c r="AH17" i="12"/>
  <c r="AH7" i="12"/>
  <c r="AH10" i="12"/>
  <c r="AH15" i="12"/>
  <c r="AH2" i="12"/>
  <c r="AH23" i="12"/>
  <c r="AH19" i="12"/>
  <c r="AG26" i="12"/>
  <c r="AG27" i="12" s="1"/>
  <c r="AI1" i="12"/>
  <c r="AI9" i="12" s="1"/>
  <c r="BA9" i="12" s="1"/>
  <c r="AA97" i="10"/>
  <c r="AA102" i="10"/>
  <c r="AD220" i="11"/>
  <c r="AD221" i="11" s="1"/>
  <c r="AD126" i="11"/>
  <c r="AD127" i="11" s="1"/>
  <c r="AE218" i="11"/>
  <c r="AE194" i="11"/>
  <c r="AE174" i="11"/>
  <c r="AE200" i="11"/>
  <c r="AE201" i="11"/>
  <c r="AE202" i="11"/>
  <c r="AE176" i="11"/>
  <c r="AE215" i="11"/>
  <c r="AE198" i="11"/>
  <c r="AE173" i="11"/>
  <c r="AE192" i="11"/>
  <c r="AE172" i="11"/>
  <c r="AE138" i="11"/>
  <c r="AE136" i="11"/>
  <c r="AE132" i="11"/>
  <c r="AE193" i="11"/>
  <c r="AE203" i="11"/>
  <c r="AE217" i="11"/>
  <c r="AE188" i="11"/>
  <c r="AE144" i="11"/>
  <c r="AE156" i="11"/>
  <c r="AE171" i="11"/>
  <c r="AE170" i="11"/>
  <c r="AE141" i="11"/>
  <c r="AE207" i="11"/>
  <c r="AE135" i="11"/>
  <c r="AE167" i="11"/>
  <c r="AE197" i="11"/>
  <c r="AE205" i="11"/>
  <c r="AE139" i="11"/>
  <c r="AE157" i="11"/>
  <c r="AE134" i="11"/>
  <c r="AE168" i="11"/>
  <c r="AE185" i="11"/>
  <c r="AE219" i="11"/>
  <c r="AE229" i="11" s="1"/>
  <c r="I7" i="44" s="1"/>
  <c r="I13" i="44" s="1"/>
  <c r="AE204" i="11"/>
  <c r="AE159" i="11"/>
  <c r="AE154" i="11"/>
  <c r="AE142" i="11"/>
  <c r="AE158" i="11"/>
  <c r="AE196" i="11"/>
  <c r="AE177" i="11"/>
  <c r="AE150" i="11"/>
  <c r="AE140" i="11"/>
  <c r="AE164" i="11"/>
  <c r="AE165" i="11"/>
  <c r="AE211" i="11"/>
  <c r="AE189" i="11"/>
  <c r="AE146" i="11"/>
  <c r="AE149" i="11"/>
  <c r="AE199" i="11"/>
  <c r="AE145" i="11"/>
  <c r="AE175" i="11"/>
  <c r="AE208" i="11"/>
  <c r="AE181" i="11"/>
  <c r="AE133" i="11"/>
  <c r="AE214" i="11"/>
  <c r="AE206" i="11"/>
  <c r="AE152" i="11"/>
  <c r="AE191" i="11"/>
  <c r="AE187" i="11"/>
  <c r="AE178" i="11"/>
  <c r="AE147" i="11"/>
  <c r="AE182" i="11"/>
  <c r="AE155" i="11"/>
  <c r="AE186" i="11"/>
  <c r="AE179" i="11"/>
  <c r="AE161" i="11"/>
  <c r="AE180" i="11"/>
  <c r="AE190" i="11"/>
  <c r="AE166" i="11"/>
  <c r="AE184" i="11"/>
  <c r="AE137" i="11"/>
  <c r="AE216" i="11"/>
  <c r="AE195" i="11"/>
  <c r="AE209" i="11"/>
  <c r="AE210" i="11"/>
  <c r="AE213" i="11"/>
  <c r="AE153" i="11"/>
  <c r="AE183" i="11"/>
  <c r="AE212" i="11"/>
  <c r="AE151" i="11"/>
  <c r="AE162" i="11"/>
  <c r="AE169" i="11"/>
  <c r="AE163" i="11"/>
  <c r="AE143" i="11"/>
  <c r="AF1" i="11"/>
  <c r="AE17" i="11"/>
  <c r="AE28" i="11"/>
  <c r="AE75" i="11"/>
  <c r="AE20" i="11"/>
  <c r="AE26" i="11"/>
  <c r="AE44" i="11"/>
  <c r="AE52" i="11"/>
  <c r="AE82" i="11"/>
  <c r="AE15" i="11"/>
  <c r="AE80" i="11"/>
  <c r="AE7" i="11"/>
  <c r="AE124" i="11"/>
  <c r="AE46" i="11"/>
  <c r="AE18" i="11"/>
  <c r="AE81" i="11"/>
  <c r="AE42" i="11"/>
  <c r="AE43" i="11"/>
  <c r="AE66" i="11"/>
  <c r="AE35" i="11"/>
  <c r="AE54" i="11"/>
  <c r="AE104" i="11"/>
  <c r="AE38" i="11"/>
  <c r="AE64" i="11"/>
  <c r="AE115" i="11"/>
  <c r="AE114" i="11"/>
  <c r="AE55" i="11"/>
  <c r="AE95" i="11"/>
  <c r="AE21" i="11"/>
  <c r="AE87" i="11"/>
  <c r="AE84" i="11"/>
  <c r="AE73" i="11"/>
  <c r="AE71" i="11"/>
  <c r="AE34" i="11"/>
  <c r="AE123" i="11"/>
  <c r="AE32" i="11"/>
  <c r="AE85" i="11"/>
  <c r="AE88" i="11"/>
  <c r="AE14" i="11"/>
  <c r="AE41" i="11"/>
  <c r="AE65" i="11"/>
  <c r="AE57" i="11"/>
  <c r="AE120" i="11"/>
  <c r="AE110" i="11"/>
  <c r="AE37" i="11"/>
  <c r="AE109" i="11"/>
  <c r="AE23" i="11"/>
  <c r="AE60" i="11"/>
  <c r="AE39" i="11"/>
  <c r="AE45" i="11"/>
  <c r="AE112" i="11"/>
  <c r="AE24" i="11"/>
  <c r="AE58" i="11"/>
  <c r="AE70" i="11"/>
  <c r="AE25" i="11"/>
  <c r="AE53" i="11"/>
  <c r="AE63" i="11"/>
  <c r="AE116" i="11"/>
  <c r="AE97" i="11"/>
  <c r="AE4" i="11"/>
  <c r="AE13" i="11"/>
  <c r="AE90" i="11"/>
  <c r="AE76" i="11"/>
  <c r="AE83" i="11"/>
  <c r="AE103" i="11"/>
  <c r="AE2" i="11"/>
  <c r="AE119" i="11"/>
  <c r="AE61" i="11"/>
  <c r="AE91" i="11"/>
  <c r="AE101" i="11"/>
  <c r="AE77" i="11"/>
  <c r="AE125" i="11"/>
  <c r="AE107" i="11"/>
  <c r="AE89" i="11"/>
  <c r="AE59" i="11"/>
  <c r="AE3" i="11"/>
  <c r="AE16" i="11"/>
  <c r="AE6" i="11"/>
  <c r="AE96" i="11"/>
  <c r="AE9" i="11"/>
  <c r="AE56" i="11"/>
  <c r="AE49" i="11"/>
  <c r="AE99" i="11"/>
  <c r="AE78" i="11"/>
  <c r="AE48" i="11"/>
  <c r="AE94" i="11"/>
  <c r="AE98" i="11"/>
  <c r="AE111" i="11"/>
  <c r="AE31" i="11"/>
  <c r="AE93" i="11"/>
  <c r="AE5" i="11"/>
  <c r="AE67" i="11"/>
  <c r="AE51" i="11"/>
  <c r="AE100" i="11"/>
  <c r="AE12" i="11"/>
  <c r="AE105" i="11"/>
  <c r="AE19" i="11"/>
  <c r="AE36" i="11"/>
  <c r="AE108" i="11"/>
  <c r="AE11" i="11"/>
  <c r="AE113" i="11"/>
  <c r="AE72" i="11"/>
  <c r="AE74" i="11"/>
  <c r="AE118" i="11"/>
  <c r="AE30" i="11"/>
  <c r="AE69" i="11"/>
  <c r="AE62" i="11"/>
  <c r="AE27" i="11"/>
  <c r="AE33" i="11"/>
  <c r="AE117" i="11"/>
  <c r="AE50" i="11"/>
  <c r="AE47" i="11"/>
  <c r="AE92" i="11"/>
  <c r="AE106" i="11"/>
  <c r="AE79" i="11"/>
  <c r="AE22" i="11"/>
  <c r="AE40" i="11"/>
  <c r="AE122" i="11"/>
  <c r="AE68" i="11"/>
  <c r="AE8" i="11"/>
  <c r="AE29" i="11"/>
  <c r="AE102" i="11"/>
  <c r="AE121" i="11"/>
  <c r="AE86" i="11"/>
  <c r="AE10" i="11"/>
  <c r="AA89" i="10"/>
  <c r="AB82" i="10"/>
  <c r="AB74" i="10"/>
  <c r="AB71" i="10"/>
  <c r="AB81" i="10"/>
  <c r="AB80" i="10"/>
  <c r="AB79" i="10"/>
  <c r="AB77" i="10"/>
  <c r="AB73" i="10"/>
  <c r="AB78" i="10"/>
  <c r="AB83" i="10"/>
  <c r="AB75" i="10"/>
  <c r="AB72" i="10"/>
  <c r="AB61" i="10"/>
  <c r="AB65" i="10"/>
  <c r="AB62" i="10"/>
  <c r="AB70" i="10"/>
  <c r="AB68" i="10"/>
  <c r="AB66" i="10"/>
  <c r="AB63" i="10"/>
  <c r="AB59" i="10"/>
  <c r="AB93" i="10" s="1"/>
  <c r="AB64" i="10"/>
  <c r="AB32" i="10"/>
  <c r="AB36" i="10"/>
  <c r="AB40" i="10"/>
  <c r="AB33" i="10"/>
  <c r="AB37" i="10"/>
  <c r="AB67" i="10"/>
  <c r="AB42" i="10"/>
  <c r="AB46" i="10"/>
  <c r="AB50" i="10"/>
  <c r="AB54" i="10"/>
  <c r="AB35" i="10"/>
  <c r="AB34" i="10"/>
  <c r="AB43" i="10"/>
  <c r="AB47" i="10"/>
  <c r="AB51" i="10"/>
  <c r="AB55" i="10"/>
  <c r="AB69" i="10"/>
  <c r="AB48" i="10"/>
  <c r="AB56" i="10"/>
  <c r="AB31" i="10"/>
  <c r="AB38" i="10"/>
  <c r="AB44" i="10"/>
  <c r="AB45" i="10"/>
  <c r="AB49" i="10"/>
  <c r="AB57" i="10"/>
  <c r="AB52" i="10"/>
  <c r="AB41" i="10"/>
  <c r="AB39" i="10"/>
  <c r="AB53" i="10"/>
  <c r="AC1" i="10"/>
  <c r="AB6" i="10"/>
  <c r="AB10" i="10"/>
  <c r="AB14" i="10"/>
  <c r="AB18" i="10"/>
  <c r="AB22" i="10"/>
  <c r="AB26" i="10"/>
  <c r="AB3" i="10"/>
  <c r="AB7" i="10"/>
  <c r="AB11" i="10"/>
  <c r="AB15" i="10"/>
  <c r="AB19" i="10"/>
  <c r="AB23" i="10"/>
  <c r="AB27" i="10"/>
  <c r="AB4" i="10"/>
  <c r="AB8" i="10"/>
  <c r="AB12" i="10"/>
  <c r="AB16" i="10"/>
  <c r="AB20" i="10"/>
  <c r="AB24" i="10"/>
  <c r="AB28" i="10"/>
  <c r="AB5" i="10"/>
  <c r="AB9" i="10"/>
  <c r="AB13" i="10"/>
  <c r="AB17" i="10"/>
  <c r="AB21" i="10"/>
  <c r="AB25" i="10"/>
  <c r="AB2" i="10"/>
  <c r="B56" i="6"/>
  <c r="B34" i="6" s="1"/>
  <c r="E18" i="6"/>
  <c r="D28" i="6"/>
  <c r="D53" i="6"/>
  <c r="C55" i="6"/>
  <c r="D51" i="6"/>
  <c r="AE227" i="11" l="1"/>
  <c r="I6" i="44" s="1"/>
  <c r="I63" i="44" s="1"/>
  <c r="AE228" i="11"/>
  <c r="I8" i="44" s="1"/>
  <c r="I64" i="44" s="1"/>
  <c r="E68" i="44"/>
  <c r="E3" i="16"/>
  <c r="AI260" i="15"/>
  <c r="O13" i="40"/>
  <c r="G60" i="44"/>
  <c r="G9" i="44"/>
  <c r="G12" i="44" s="1"/>
  <c r="G15" i="44" s="1"/>
  <c r="AE225" i="11"/>
  <c r="M4" i="41"/>
  <c r="N21" i="18"/>
  <c r="AI234" i="11"/>
  <c r="E48" i="44"/>
  <c r="F16" i="16"/>
  <c r="F34" i="16" s="1"/>
  <c r="F43" i="18" s="1"/>
  <c r="AN27" i="43" s="1"/>
  <c r="BV27" i="43" s="1"/>
  <c r="AJ267" i="15"/>
  <c r="AA98" i="10"/>
  <c r="E47" i="44"/>
  <c r="F15" i="16"/>
  <c r="F33" i="16" s="1"/>
  <c r="F42" i="18" s="1"/>
  <c r="AN25" i="43" s="1"/>
  <c r="BV25" i="43" s="1"/>
  <c r="AJ266" i="15"/>
  <c r="Q4" i="40"/>
  <c r="E45" i="44"/>
  <c r="F13" i="16"/>
  <c r="F31" i="16" s="1"/>
  <c r="F40" i="18" s="1"/>
  <c r="E29" i="44" s="1"/>
  <c r="E33" i="44" s="1"/>
  <c r="E34" i="44" s="1"/>
  <c r="E36" i="44" s="1"/>
  <c r="AJ264" i="15"/>
  <c r="AQ142" i="15"/>
  <c r="H5" i="44"/>
  <c r="H62" i="44" s="1"/>
  <c r="AD232" i="11"/>
  <c r="AD235" i="11"/>
  <c r="H6" i="44"/>
  <c r="D49" i="44"/>
  <c r="D51" i="44" s="1"/>
  <c r="I133" i="46"/>
  <c r="I136" i="46" s="1"/>
  <c r="AQ138" i="15"/>
  <c r="H60" i="44"/>
  <c r="H9" i="44"/>
  <c r="H12" i="44" s="1"/>
  <c r="H15" i="44" s="1"/>
  <c r="AE224" i="11"/>
  <c r="I4" i="44" s="1"/>
  <c r="I61" i="44" s="1"/>
  <c r="AQ167" i="15"/>
  <c r="AQ141" i="15"/>
  <c r="F66" i="44"/>
  <c r="F67" i="44" s="1"/>
  <c r="F68" i="44" s="1"/>
  <c r="P12" i="40"/>
  <c r="P13" i="40" s="1"/>
  <c r="AB94" i="10"/>
  <c r="F46" i="44"/>
  <c r="G14" i="16"/>
  <c r="G32" i="16" s="1"/>
  <c r="G41" i="18" s="1"/>
  <c r="AO23" i="43" s="1"/>
  <c r="BW23" i="43" s="1"/>
  <c r="AK265" i="15"/>
  <c r="AE226" i="11"/>
  <c r="I66" i="44"/>
  <c r="AP162" i="15"/>
  <c r="AR251" i="15"/>
  <c r="AR254" i="15"/>
  <c r="AR234" i="15"/>
  <c r="AR201" i="15"/>
  <c r="AR217" i="15"/>
  <c r="AR237" i="15"/>
  <c r="AR250" i="15"/>
  <c r="AR252" i="15"/>
  <c r="AR215" i="15"/>
  <c r="AR233" i="15"/>
  <c r="AR244" i="15"/>
  <c r="AR224" i="15"/>
  <c r="AR200" i="15"/>
  <c r="AR240" i="15"/>
  <c r="AR209" i="15"/>
  <c r="AR221" i="15"/>
  <c r="AR238" i="15"/>
  <c r="AR207" i="15"/>
  <c r="AR216" i="15"/>
  <c r="AR199" i="15"/>
  <c r="AR249" i="15"/>
  <c r="AR223" i="15"/>
  <c r="AR203" i="15"/>
  <c r="AR212" i="15"/>
  <c r="AR242" i="15"/>
  <c r="AR220" i="15"/>
  <c r="AR202" i="15"/>
  <c r="AR208" i="15"/>
  <c r="AR239" i="15"/>
  <c r="AR228" i="15"/>
  <c r="AR206" i="15"/>
  <c r="AR210" i="15"/>
  <c r="AR213" i="15"/>
  <c r="AR214" i="15"/>
  <c r="AR232" i="15"/>
  <c r="AR253" i="15"/>
  <c r="AR218" i="15"/>
  <c r="AR198" i="15"/>
  <c r="AR248" i="15"/>
  <c r="AR222" i="15"/>
  <c r="AR241" i="15"/>
  <c r="AR235" i="15"/>
  <c r="AR211" i="15"/>
  <c r="AR243" i="15"/>
  <c r="AR230" i="15"/>
  <c r="AR236" i="15"/>
  <c r="AR231" i="15"/>
  <c r="AR204" i="15"/>
  <c r="AR219" i="15"/>
  <c r="AR205" i="15"/>
  <c r="AQ170" i="15"/>
  <c r="AQ172" i="15"/>
  <c r="AQ178" i="15"/>
  <c r="AQ64" i="15"/>
  <c r="BS21" i="43"/>
  <c r="B35" i="44"/>
  <c r="AQ137" i="15"/>
  <c r="AQ139" i="15"/>
  <c r="AQ135" i="15"/>
  <c r="AQ158" i="15"/>
  <c r="AQ144" i="15"/>
  <c r="AQ186" i="15"/>
  <c r="AQ173" i="15"/>
  <c r="AQ156" i="15"/>
  <c r="AP129" i="15"/>
  <c r="AP131" i="15" s="1"/>
  <c r="AQ147" i="15"/>
  <c r="AQ148" i="15"/>
  <c r="P3" i="40"/>
  <c r="P8" i="40" s="1"/>
  <c r="O9" i="40"/>
  <c r="AQ151" i="15"/>
  <c r="AQ190" i="15"/>
  <c r="AQ153" i="15"/>
  <c r="L22" i="16"/>
  <c r="AP191" i="15"/>
  <c r="AQ154" i="15"/>
  <c r="M27" i="16"/>
  <c r="M20" i="16"/>
  <c r="AQ164" i="15"/>
  <c r="AQ225" i="15"/>
  <c r="AQ255" i="15"/>
  <c r="AS1" i="15"/>
  <c r="AR87" i="15"/>
  <c r="BJ87" i="15" s="1"/>
  <c r="AR24" i="15"/>
  <c r="BJ24" i="15" s="1"/>
  <c r="AR21" i="15"/>
  <c r="BJ21" i="15" s="1"/>
  <c r="BJ153" i="15" s="1"/>
  <c r="AR20" i="15"/>
  <c r="BJ20" i="15" s="1"/>
  <c r="AR86" i="15"/>
  <c r="BJ86" i="15" s="1"/>
  <c r="AR90" i="15"/>
  <c r="BJ90" i="15" s="1"/>
  <c r="AR85" i="15"/>
  <c r="BJ85" i="15" s="1"/>
  <c r="AR94" i="15"/>
  <c r="BJ94" i="15" s="1"/>
  <c r="AR84" i="15"/>
  <c r="BJ84" i="15" s="1"/>
  <c r="AR100" i="15"/>
  <c r="BJ100" i="15" s="1"/>
  <c r="AR104" i="15"/>
  <c r="BJ104" i="15" s="1"/>
  <c r="AR120" i="15"/>
  <c r="BJ120" i="15" s="1"/>
  <c r="AR69" i="15"/>
  <c r="BJ69" i="15" s="1"/>
  <c r="AR113" i="15"/>
  <c r="BJ113" i="15" s="1"/>
  <c r="AR111" i="15"/>
  <c r="BJ111" i="15" s="1"/>
  <c r="AR83" i="15"/>
  <c r="BJ83" i="15" s="1"/>
  <c r="AR6" i="15"/>
  <c r="BJ6" i="15" s="1"/>
  <c r="AR91" i="15"/>
  <c r="BJ91" i="15" s="1"/>
  <c r="AR92" i="15"/>
  <c r="BJ92" i="15" s="1"/>
  <c r="AR72" i="15"/>
  <c r="BJ72" i="15" s="1"/>
  <c r="AR121" i="15"/>
  <c r="BJ121" i="15" s="1"/>
  <c r="AR76" i="15"/>
  <c r="BJ76" i="15" s="1"/>
  <c r="AR19" i="15"/>
  <c r="BJ19" i="15" s="1"/>
  <c r="AR118" i="15"/>
  <c r="BJ118" i="15" s="1"/>
  <c r="AR68" i="15"/>
  <c r="BJ68" i="15" s="1"/>
  <c r="AR109" i="15"/>
  <c r="BJ109" i="15" s="1"/>
  <c r="AR78" i="15"/>
  <c r="BJ78" i="15" s="1"/>
  <c r="AR105" i="15"/>
  <c r="BJ105" i="15" s="1"/>
  <c r="AR112" i="15"/>
  <c r="BJ112" i="15" s="1"/>
  <c r="AR79" i="15"/>
  <c r="BJ79" i="15" s="1"/>
  <c r="AR93" i="15"/>
  <c r="BJ93" i="15" s="1"/>
  <c r="AR123" i="15"/>
  <c r="BJ123" i="15" s="1"/>
  <c r="AR107" i="15"/>
  <c r="BJ107" i="15" s="1"/>
  <c r="AR114" i="15"/>
  <c r="BJ114" i="15" s="1"/>
  <c r="AR110" i="15"/>
  <c r="BJ110" i="15" s="1"/>
  <c r="AR124" i="15"/>
  <c r="BJ124" i="15" s="1"/>
  <c r="AR122" i="15"/>
  <c r="BJ122" i="15" s="1"/>
  <c r="AR74" i="15"/>
  <c r="BJ74" i="15" s="1"/>
  <c r="AR9" i="15"/>
  <c r="BJ9" i="15" s="1"/>
  <c r="AR102" i="15"/>
  <c r="BJ102" i="15" s="1"/>
  <c r="AR41" i="15"/>
  <c r="BJ41" i="15" s="1"/>
  <c r="BJ173" i="15" s="1"/>
  <c r="AR77" i="15"/>
  <c r="BJ77" i="15" s="1"/>
  <c r="AR71" i="15"/>
  <c r="BJ71" i="15" s="1"/>
  <c r="AR73" i="15"/>
  <c r="BJ73" i="15" s="1"/>
  <c r="AR37" i="15"/>
  <c r="BJ37" i="15" s="1"/>
  <c r="AR35" i="15"/>
  <c r="BJ35" i="15" s="1"/>
  <c r="AR98" i="15"/>
  <c r="BJ98" i="15" s="1"/>
  <c r="AR101" i="15"/>
  <c r="BJ101" i="15" s="1"/>
  <c r="AR81" i="15"/>
  <c r="BJ81" i="15" s="1"/>
  <c r="AR119" i="15"/>
  <c r="BJ119" i="15" s="1"/>
  <c r="AR53" i="15"/>
  <c r="BJ53" i="15" s="1"/>
  <c r="AR42" i="15"/>
  <c r="BJ42" i="15" s="1"/>
  <c r="AR39" i="15"/>
  <c r="BJ39" i="15" s="1"/>
  <c r="AR58" i="15"/>
  <c r="BJ58" i="15" s="1"/>
  <c r="BJ190" i="15" s="1"/>
  <c r="AR13" i="15"/>
  <c r="AR55" i="15"/>
  <c r="BJ55" i="15" s="1"/>
  <c r="BJ187" i="15" s="1"/>
  <c r="AR12" i="15"/>
  <c r="AR18" i="15"/>
  <c r="BJ18" i="15" s="1"/>
  <c r="BJ150" i="15" s="1"/>
  <c r="AR43" i="15"/>
  <c r="AR38" i="15"/>
  <c r="BJ38" i="15" s="1"/>
  <c r="BJ170" i="15" s="1"/>
  <c r="AR103" i="15"/>
  <c r="BJ103" i="15" s="1"/>
  <c r="AR54" i="15"/>
  <c r="BJ54" i="15" s="1"/>
  <c r="BJ186" i="15" s="1"/>
  <c r="AR34" i="15"/>
  <c r="BJ34" i="15" s="1"/>
  <c r="AR46" i="15"/>
  <c r="AR2" i="15"/>
  <c r="BJ2" i="15" s="1"/>
  <c r="AR57" i="15"/>
  <c r="BJ57" i="15" s="1"/>
  <c r="BJ189" i="15" s="1"/>
  <c r="AR52" i="15"/>
  <c r="BJ52" i="15" s="1"/>
  <c r="AR27" i="15"/>
  <c r="AR75" i="15"/>
  <c r="BJ75" i="15" s="1"/>
  <c r="AR3" i="15"/>
  <c r="AR15" i="15"/>
  <c r="AR25" i="15"/>
  <c r="AR11" i="15"/>
  <c r="AR8" i="15"/>
  <c r="BJ8" i="15" s="1"/>
  <c r="BJ140" i="15" s="1"/>
  <c r="AR40" i="15"/>
  <c r="BJ40" i="15" s="1"/>
  <c r="AR10" i="15"/>
  <c r="BJ10" i="15" s="1"/>
  <c r="BJ142" i="15" s="1"/>
  <c r="AR26" i="15"/>
  <c r="AR47" i="15"/>
  <c r="AR45" i="15"/>
  <c r="AR48" i="15"/>
  <c r="AR28" i="15"/>
  <c r="AR5" i="15"/>
  <c r="AR36" i="15"/>
  <c r="BJ36" i="15" s="1"/>
  <c r="AR7" i="15"/>
  <c r="BJ7" i="15" s="1"/>
  <c r="AR17" i="15"/>
  <c r="BJ17" i="15" s="1"/>
  <c r="BJ149" i="15" s="1"/>
  <c r="AR88" i="15"/>
  <c r="BJ88" i="15" s="1"/>
  <c r="AR80" i="15"/>
  <c r="BJ80" i="15" s="1"/>
  <c r="AR89" i="15"/>
  <c r="BJ89" i="15" s="1"/>
  <c r="AR82" i="15"/>
  <c r="BJ82" i="15" s="1"/>
  <c r="AR44" i="15"/>
  <c r="BJ44" i="15" s="1"/>
  <c r="BJ176" i="15" s="1"/>
  <c r="AR108" i="15"/>
  <c r="BJ108" i="15" s="1"/>
  <c r="AR32" i="15"/>
  <c r="BJ32" i="15" s="1"/>
  <c r="BJ164" i="15" s="1"/>
  <c r="AR70" i="15"/>
  <c r="BJ70" i="15" s="1"/>
  <c r="AR106" i="15"/>
  <c r="AR56" i="15"/>
  <c r="AR16" i="15"/>
  <c r="BJ16" i="15" s="1"/>
  <c r="AR23" i="15"/>
  <c r="BJ23" i="15" s="1"/>
  <c r="BJ155" i="15" s="1"/>
  <c r="AR4" i="15"/>
  <c r="BJ4" i="15" s="1"/>
  <c r="BJ136" i="15" s="1"/>
  <c r="AR14" i="15"/>
  <c r="AR22" i="15"/>
  <c r="BJ22" i="15" s="1"/>
  <c r="BJ154" i="15" s="1"/>
  <c r="AQ245" i="15"/>
  <c r="AQ115" i="15"/>
  <c r="M54" i="18"/>
  <c r="AQ168" i="15"/>
  <c r="AQ159" i="15"/>
  <c r="AQ95" i="15"/>
  <c r="AQ134" i="15"/>
  <c r="AQ29" i="15"/>
  <c r="K4" i="16"/>
  <c r="AO130" i="15"/>
  <c r="M26" i="16"/>
  <c r="M25" i="16"/>
  <c r="AQ136" i="15"/>
  <c r="L21" i="16"/>
  <c r="AP181" i="15"/>
  <c r="AQ140" i="15"/>
  <c r="M25" i="18"/>
  <c r="M53" i="18"/>
  <c r="L30" i="44" s="1"/>
  <c r="AQ125" i="15"/>
  <c r="AP259" i="15"/>
  <c r="L19" i="16"/>
  <c r="AP161" i="15"/>
  <c r="AP63" i="15"/>
  <c r="L59" i="18"/>
  <c r="AQ174" i="15"/>
  <c r="AQ166" i="15"/>
  <c r="AQ49" i="15"/>
  <c r="AQ152" i="15"/>
  <c r="AQ184" i="15"/>
  <c r="AQ59" i="15"/>
  <c r="D6" i="16"/>
  <c r="D44" i="18" s="1"/>
  <c r="AL24" i="43" s="1"/>
  <c r="AL9" i="43"/>
  <c r="BS30" i="43"/>
  <c r="BS54" i="43" s="1"/>
  <c r="BS59" i="43" s="1"/>
  <c r="BS60" i="43" s="1"/>
  <c r="E29" i="6"/>
  <c r="E11" i="6"/>
  <c r="AF160" i="11"/>
  <c r="AF148" i="11"/>
  <c r="AM4" i="20"/>
  <c r="AM7" i="20"/>
  <c r="AM3" i="20"/>
  <c r="R7" i="40" s="1"/>
  <c r="AM5" i="20"/>
  <c r="R4" i="40" s="1"/>
  <c r="AM6" i="20"/>
  <c r="C28" i="18"/>
  <c r="AK62" i="43" s="1"/>
  <c r="AA90" i="10"/>
  <c r="AA107" i="10"/>
  <c r="D6" i="17"/>
  <c r="E5" i="16"/>
  <c r="C34" i="19"/>
  <c r="D4" i="17"/>
  <c r="C8" i="17"/>
  <c r="C9" i="17" s="1"/>
  <c r="E28" i="19" s="1"/>
  <c r="E59" i="19" s="1"/>
  <c r="AL2" i="20"/>
  <c r="AL8" i="20" s="1"/>
  <c r="AL9" i="20" s="1"/>
  <c r="AN1" i="20"/>
  <c r="AB102" i="10"/>
  <c r="AI4" i="12"/>
  <c r="BA4" i="12" s="1"/>
  <c r="AI25" i="12"/>
  <c r="BA25" i="12" s="1"/>
  <c r="AI6" i="12"/>
  <c r="BA6" i="12" s="1"/>
  <c r="AI3" i="12"/>
  <c r="BA3" i="12" s="1"/>
  <c r="AI16" i="12"/>
  <c r="BA16" i="12" s="1"/>
  <c r="AI13" i="12"/>
  <c r="BA13" i="12" s="1"/>
  <c r="AI12" i="12"/>
  <c r="BA12" i="12" s="1"/>
  <c r="AI5" i="12"/>
  <c r="BA5" i="12" s="1"/>
  <c r="AI14" i="12"/>
  <c r="BA14" i="12" s="1"/>
  <c r="AI20" i="12"/>
  <c r="BA20" i="12" s="1"/>
  <c r="AI22" i="12"/>
  <c r="BA22" i="12" s="1"/>
  <c r="AI21" i="12"/>
  <c r="BA21" i="12" s="1"/>
  <c r="AI24" i="12"/>
  <c r="BA24" i="12" s="1"/>
  <c r="AI8" i="12"/>
  <c r="BA8" i="12" s="1"/>
  <c r="AI11" i="12"/>
  <c r="BA11" i="12" s="1"/>
  <c r="AI15" i="12"/>
  <c r="BA15" i="12" s="1"/>
  <c r="AI18" i="12"/>
  <c r="AI17" i="12"/>
  <c r="BA17" i="12" s="1"/>
  <c r="AI7" i="12"/>
  <c r="BA7" i="12" s="1"/>
  <c r="AI10" i="12"/>
  <c r="BA10" i="12" s="1"/>
  <c r="AI2" i="12"/>
  <c r="BA2" i="12" s="1"/>
  <c r="AI23" i="12"/>
  <c r="BA23" i="12" s="1"/>
  <c r="AI19" i="12"/>
  <c r="BA19" i="12" s="1"/>
  <c r="AJ1" i="12"/>
  <c r="AJ9" i="12" s="1"/>
  <c r="AH26" i="12"/>
  <c r="AH27" i="12" s="1"/>
  <c r="AB97" i="10"/>
  <c r="AA103" i="10"/>
  <c r="AE220" i="11"/>
  <c r="AE221" i="11" s="1"/>
  <c r="AE126" i="11"/>
  <c r="AE127" i="11" s="1"/>
  <c r="AF218" i="11"/>
  <c r="AF173" i="11"/>
  <c r="AF200" i="11"/>
  <c r="AF196" i="11"/>
  <c r="AF198" i="11"/>
  <c r="AF194" i="11"/>
  <c r="AF199" i="11"/>
  <c r="AF215" i="11"/>
  <c r="AF217" i="11"/>
  <c r="AF188" i="11"/>
  <c r="AF132" i="11"/>
  <c r="AF197" i="11"/>
  <c r="AF138" i="11"/>
  <c r="AF136" i="11"/>
  <c r="AF227" i="11" s="1"/>
  <c r="J6" i="44" s="1"/>
  <c r="J63" i="44" s="1"/>
  <c r="AF156" i="11"/>
  <c r="AF205" i="11"/>
  <c r="AF139" i="11"/>
  <c r="AF171" i="11"/>
  <c r="AF176" i="11"/>
  <c r="AF207" i="11"/>
  <c r="AF172" i="11"/>
  <c r="AF174" i="11"/>
  <c r="AF170" i="11"/>
  <c r="AF193" i="11"/>
  <c r="AF142" i="11"/>
  <c r="AF158" i="11"/>
  <c r="AF150" i="11"/>
  <c r="AF202" i="11"/>
  <c r="AF192" i="11"/>
  <c r="AF175" i="11"/>
  <c r="AF159" i="11"/>
  <c r="AF179" i="11"/>
  <c r="AF141" i="11"/>
  <c r="AF185" i="11"/>
  <c r="AF212" i="11"/>
  <c r="AF135" i="11"/>
  <c r="AF201" i="11"/>
  <c r="AF189" i="11"/>
  <c r="AF146" i="11"/>
  <c r="AF157" i="11"/>
  <c r="AF134" i="11"/>
  <c r="AF182" i="11"/>
  <c r="AF209" i="11"/>
  <c r="AF153" i="11"/>
  <c r="AF144" i="11"/>
  <c r="AF219" i="11"/>
  <c r="AF229" i="11" s="1"/>
  <c r="J7" i="44" s="1"/>
  <c r="J13" i="44" s="1"/>
  <c r="AF204" i="11"/>
  <c r="AF149" i="11"/>
  <c r="AF145" i="11"/>
  <c r="AF154" i="11"/>
  <c r="AF208" i="11"/>
  <c r="AF151" i="11"/>
  <c r="AF190" i="11"/>
  <c r="AF203" i="11"/>
  <c r="AF181" i="11"/>
  <c r="AF133" i="11"/>
  <c r="AF167" i="11"/>
  <c r="AF143" i="11"/>
  <c r="AF169" i="11"/>
  <c r="AF152" i="11"/>
  <c r="AF191" i="11"/>
  <c r="AF187" i="11"/>
  <c r="AF178" i="11"/>
  <c r="AF147" i="11"/>
  <c r="AF155" i="11"/>
  <c r="AF186" i="11"/>
  <c r="AF161" i="11"/>
  <c r="AF180" i="11"/>
  <c r="AF166" i="11"/>
  <c r="AF184" i="11"/>
  <c r="AF137" i="11"/>
  <c r="AF177" i="11"/>
  <c r="AF216" i="11"/>
  <c r="AF195" i="11"/>
  <c r="AF140" i="11"/>
  <c r="AF210" i="11"/>
  <c r="AF165" i="11"/>
  <c r="AF214" i="11"/>
  <c r="AF168" i="11"/>
  <c r="AF211" i="11"/>
  <c r="AF213" i="11"/>
  <c r="AF183" i="11"/>
  <c r="AF164" i="11"/>
  <c r="AF162" i="11"/>
  <c r="AF163" i="11"/>
  <c r="AF206" i="11"/>
  <c r="AG1" i="11"/>
  <c r="AF124" i="11"/>
  <c r="AF46" i="11"/>
  <c r="AF64" i="11"/>
  <c r="AF17" i="11"/>
  <c r="AF73" i="11"/>
  <c r="AF114" i="11"/>
  <c r="AF52" i="11"/>
  <c r="AF23" i="11"/>
  <c r="AF103" i="11"/>
  <c r="AF2" i="11"/>
  <c r="AF26" i="11"/>
  <c r="AF44" i="11"/>
  <c r="AF7" i="11"/>
  <c r="AF28" i="11"/>
  <c r="AF20" i="11"/>
  <c r="AF84" i="11"/>
  <c r="AF123" i="11"/>
  <c r="AF32" i="11"/>
  <c r="AF87" i="11"/>
  <c r="AF109" i="11"/>
  <c r="AF45" i="11"/>
  <c r="AF55" i="11"/>
  <c r="AF75" i="11"/>
  <c r="AF21" i="11"/>
  <c r="AF41" i="11"/>
  <c r="AF104" i="11"/>
  <c r="AF38" i="11"/>
  <c r="AF18" i="11"/>
  <c r="AF54" i="11"/>
  <c r="AF60" i="11"/>
  <c r="AF66" i="11"/>
  <c r="AF35" i="11"/>
  <c r="AF43" i="11"/>
  <c r="AF115" i="11"/>
  <c r="AF42" i="11"/>
  <c r="AF80" i="11"/>
  <c r="AF37" i="11"/>
  <c r="AF81" i="11"/>
  <c r="AF82" i="11"/>
  <c r="AF15" i="11"/>
  <c r="AF14" i="11"/>
  <c r="AF120" i="11"/>
  <c r="AF11" i="11"/>
  <c r="AF95" i="11"/>
  <c r="AF110" i="11"/>
  <c r="AF4" i="11"/>
  <c r="AF13" i="11"/>
  <c r="AF112" i="11"/>
  <c r="AF57" i="11"/>
  <c r="AF16" i="11"/>
  <c r="AF6" i="11"/>
  <c r="AF65" i="11"/>
  <c r="AF88" i="11"/>
  <c r="AF116" i="11"/>
  <c r="AF71" i="11"/>
  <c r="AF24" i="11"/>
  <c r="AF74" i="11"/>
  <c r="AF39" i="11"/>
  <c r="AF90" i="11"/>
  <c r="AF76" i="11"/>
  <c r="AF83" i="11"/>
  <c r="AF119" i="11"/>
  <c r="AF56" i="11"/>
  <c r="AF61" i="11"/>
  <c r="AF91" i="11"/>
  <c r="AF12" i="11"/>
  <c r="AF85" i="11"/>
  <c r="AF100" i="11"/>
  <c r="AF108" i="11"/>
  <c r="AF96" i="11"/>
  <c r="AF93" i="11"/>
  <c r="AF78" i="11"/>
  <c r="AF70" i="11"/>
  <c r="AF89" i="11"/>
  <c r="AF25" i="11"/>
  <c r="AF9" i="11"/>
  <c r="AF33" i="11"/>
  <c r="AF118" i="11"/>
  <c r="AF49" i="11"/>
  <c r="AF99" i="11"/>
  <c r="AF48" i="11"/>
  <c r="AF34" i="11"/>
  <c r="AF125" i="11"/>
  <c r="AF94" i="11"/>
  <c r="AF98" i="11"/>
  <c r="AF111" i="11"/>
  <c r="AF31" i="11"/>
  <c r="AF5" i="11"/>
  <c r="AF67" i="11"/>
  <c r="AF97" i="11"/>
  <c r="AF105" i="11"/>
  <c r="AF58" i="11"/>
  <c r="AF53" i="11"/>
  <c r="AF77" i="11"/>
  <c r="AF19" i="11"/>
  <c r="AF36" i="11"/>
  <c r="AF3" i="11"/>
  <c r="AF72" i="11"/>
  <c r="AF101" i="11"/>
  <c r="AF63" i="11"/>
  <c r="AF107" i="11"/>
  <c r="AF79" i="11"/>
  <c r="AF10" i="11"/>
  <c r="AF30" i="11"/>
  <c r="AF69" i="11"/>
  <c r="AF62" i="11"/>
  <c r="AF27" i="11"/>
  <c r="AF121" i="11"/>
  <c r="AF59" i="11"/>
  <c r="AF51" i="11"/>
  <c r="AF8" i="11"/>
  <c r="AF117" i="11"/>
  <c r="AF50" i="11"/>
  <c r="AF47" i="11"/>
  <c r="AF92" i="11"/>
  <c r="AF22" i="11"/>
  <c r="AF40" i="11"/>
  <c r="AF122" i="11"/>
  <c r="AF113" i="11"/>
  <c r="AF68" i="11"/>
  <c r="AF102" i="11"/>
  <c r="AF106" i="11"/>
  <c r="AF29" i="11"/>
  <c r="AF86" i="11"/>
  <c r="AB89" i="10"/>
  <c r="AC82" i="10"/>
  <c r="AC81" i="10"/>
  <c r="AC80" i="10"/>
  <c r="AC79" i="10"/>
  <c r="AC77" i="10"/>
  <c r="AC73" i="10"/>
  <c r="AC78" i="10"/>
  <c r="AC83" i="10"/>
  <c r="AC75" i="10"/>
  <c r="AC72" i="10"/>
  <c r="AC64" i="10"/>
  <c r="AC69" i="10"/>
  <c r="AC63" i="10"/>
  <c r="AC68" i="10"/>
  <c r="AC66" i="10"/>
  <c r="AC62" i="10"/>
  <c r="AC61" i="10"/>
  <c r="AC74" i="10"/>
  <c r="AC71" i="10"/>
  <c r="AC65" i="10"/>
  <c r="AC70" i="10"/>
  <c r="AC59" i="10"/>
  <c r="AC93" i="10" s="1"/>
  <c r="AC67" i="10"/>
  <c r="AC37" i="10"/>
  <c r="AC41" i="10"/>
  <c r="AC45" i="10"/>
  <c r="AC49" i="10"/>
  <c r="AC53" i="10"/>
  <c r="AC57" i="10"/>
  <c r="AC36" i="10"/>
  <c r="AC31" i="10"/>
  <c r="AC42" i="10"/>
  <c r="AC46" i="10"/>
  <c r="AC50" i="10"/>
  <c r="AC54" i="10"/>
  <c r="AC35" i="10"/>
  <c r="AC32" i="10"/>
  <c r="AC34" i="10"/>
  <c r="AC43" i="10"/>
  <c r="AC47" i="10"/>
  <c r="AC51" i="10"/>
  <c r="AC55" i="10"/>
  <c r="AC44" i="10"/>
  <c r="AC48" i="10"/>
  <c r="AC52" i="10"/>
  <c r="AC56" i="10"/>
  <c r="AC38" i="10"/>
  <c r="AC40" i="10"/>
  <c r="AC39" i="10"/>
  <c r="AC33" i="10"/>
  <c r="AD1" i="10"/>
  <c r="AC6" i="10"/>
  <c r="AC10" i="10"/>
  <c r="AC14" i="10"/>
  <c r="AC18" i="10"/>
  <c r="AC22" i="10"/>
  <c r="AC26" i="10"/>
  <c r="AC3" i="10"/>
  <c r="AC7" i="10"/>
  <c r="AC11" i="10"/>
  <c r="AC15" i="10"/>
  <c r="AC19" i="10"/>
  <c r="AC23" i="10"/>
  <c r="AC27" i="10"/>
  <c r="AC4" i="10"/>
  <c r="AC8" i="10"/>
  <c r="AC12" i="10"/>
  <c r="AC16" i="10"/>
  <c r="AC20" i="10"/>
  <c r="AC24" i="10"/>
  <c r="AC28" i="10"/>
  <c r="AC2" i="10"/>
  <c r="AC5" i="10"/>
  <c r="AC9" i="10"/>
  <c r="AC13" i="10"/>
  <c r="AC21" i="10"/>
  <c r="AC25" i="10"/>
  <c r="AC17" i="10"/>
  <c r="C56" i="6"/>
  <c r="C34" i="6" s="1"/>
  <c r="F18" i="6"/>
  <c r="E28" i="6"/>
  <c r="E45" i="6"/>
  <c r="E53" i="6" s="1"/>
  <c r="D55" i="6"/>
  <c r="BJ167" i="15" l="1"/>
  <c r="BJ141" i="15"/>
  <c r="BJ138" i="15"/>
  <c r="BJ152" i="15"/>
  <c r="BJ156" i="15"/>
  <c r="AF228" i="11"/>
  <c r="J8" i="44" s="1"/>
  <c r="J64" i="44" s="1"/>
  <c r="AF224" i="11"/>
  <c r="J4" i="44" s="1"/>
  <c r="J61" i="44" s="1"/>
  <c r="BJ95" i="15"/>
  <c r="Q12" i="40"/>
  <c r="Q13" i="40" s="1"/>
  <c r="BJ148" i="15"/>
  <c r="BJ125" i="15"/>
  <c r="AC94" i="10"/>
  <c r="G46" i="44"/>
  <c r="H14" i="16"/>
  <c r="H32" i="16" s="1"/>
  <c r="H41" i="18" s="1"/>
  <c r="AP23" i="43" s="1"/>
  <c r="BX23" i="43" s="1"/>
  <c r="AL265" i="15"/>
  <c r="AR188" i="15"/>
  <c r="BJ56" i="15"/>
  <c r="BJ188" i="15" s="1"/>
  <c r="AR175" i="15"/>
  <c r="BJ43" i="15"/>
  <c r="BJ175" i="15" s="1"/>
  <c r="BJ151" i="15"/>
  <c r="AR172" i="15"/>
  <c r="BJ106" i="15"/>
  <c r="BJ172" i="15" s="1"/>
  <c r="AR144" i="15"/>
  <c r="BJ12" i="15"/>
  <c r="BJ144" i="15" s="1"/>
  <c r="I3" i="44"/>
  <c r="AR178" i="15"/>
  <c r="BJ46" i="15"/>
  <c r="BJ178" i="15" s="1"/>
  <c r="J66" i="44"/>
  <c r="AR145" i="15"/>
  <c r="BJ13" i="15"/>
  <c r="BJ145" i="15" s="1"/>
  <c r="E49" i="44"/>
  <c r="E51" i="44" s="1"/>
  <c r="BJ171" i="15"/>
  <c r="AF226" i="11"/>
  <c r="J3" i="44" s="1"/>
  <c r="BJ174" i="15"/>
  <c r="BA234" i="11"/>
  <c r="BJ185" i="15"/>
  <c r="O4" i="41"/>
  <c r="O5" i="41" s="1"/>
  <c r="P21" i="18"/>
  <c r="AK234" i="11"/>
  <c r="N47" i="18"/>
  <c r="N48" i="18" s="1"/>
  <c r="AF21" i="18"/>
  <c r="M5" i="41"/>
  <c r="AE4" i="41"/>
  <c r="AE5" i="41" s="1"/>
  <c r="J133" i="46"/>
  <c r="J136" i="46" s="1"/>
  <c r="AB103" i="10"/>
  <c r="F48" i="44"/>
  <c r="G16" i="16"/>
  <c r="G34" i="16" s="1"/>
  <c r="G43" i="18" s="1"/>
  <c r="AO27" i="43" s="1"/>
  <c r="BW27" i="43" s="1"/>
  <c r="AK267" i="15"/>
  <c r="BJ139" i="15"/>
  <c r="BJ168" i="15"/>
  <c r="AR137" i="15"/>
  <c r="BJ5" i="15"/>
  <c r="BJ137" i="15" s="1"/>
  <c r="BJ115" i="15"/>
  <c r="AR146" i="15"/>
  <c r="BJ14" i="15"/>
  <c r="BJ146" i="15" s="1"/>
  <c r="AR160" i="15"/>
  <c r="BJ28" i="15"/>
  <c r="BJ160" i="15" s="1"/>
  <c r="BJ169" i="15"/>
  <c r="I5" i="44"/>
  <c r="AE232" i="11"/>
  <c r="AE235" i="11"/>
  <c r="AR180" i="15"/>
  <c r="BJ48" i="15"/>
  <c r="BJ180" i="15" s="1"/>
  <c r="AR177" i="15"/>
  <c r="BJ45" i="15"/>
  <c r="BJ177" i="15" s="1"/>
  <c r="AR179" i="15"/>
  <c r="BJ47" i="15"/>
  <c r="BJ179" i="15" s="1"/>
  <c r="G67" i="44"/>
  <c r="G68" i="44" s="1"/>
  <c r="AR158" i="15"/>
  <c r="BJ26" i="15"/>
  <c r="BJ158" i="15" s="1"/>
  <c r="AF225" i="11"/>
  <c r="F3" i="16"/>
  <c r="AJ260" i="15"/>
  <c r="N4" i="41"/>
  <c r="AJ234" i="11"/>
  <c r="O21" i="18"/>
  <c r="H63" i="44"/>
  <c r="F47" i="44"/>
  <c r="G15" i="16"/>
  <c r="G33" i="16" s="1"/>
  <c r="G42" i="18" s="1"/>
  <c r="AO25" i="43" s="1"/>
  <c r="BW25" i="43" s="1"/>
  <c r="AK266" i="15"/>
  <c r="F45" i="44"/>
  <c r="F49" i="44" s="1"/>
  <c r="F51" i="44" s="1"/>
  <c r="G13" i="16"/>
  <c r="G31" i="16" s="1"/>
  <c r="G40" i="18" s="1"/>
  <c r="F29" i="44" s="1"/>
  <c r="F33" i="44" s="1"/>
  <c r="F34" i="44" s="1"/>
  <c r="F36" i="44" s="1"/>
  <c r="AK264" i="15"/>
  <c r="AR143" i="15"/>
  <c r="BJ11" i="15"/>
  <c r="BJ143" i="15" s="1"/>
  <c r="R12" i="40"/>
  <c r="AR157" i="15"/>
  <c r="BJ25" i="15"/>
  <c r="BJ157" i="15" s="1"/>
  <c r="R11" i="40"/>
  <c r="AQ162" i="15"/>
  <c r="AR147" i="15"/>
  <c r="BJ15" i="15"/>
  <c r="BJ147" i="15" s="1"/>
  <c r="AR135" i="15"/>
  <c r="BJ3" i="15"/>
  <c r="BJ135" i="15" s="1"/>
  <c r="R5" i="40"/>
  <c r="BJ166" i="15"/>
  <c r="AR159" i="15"/>
  <c r="BJ27" i="15"/>
  <c r="BJ159" i="15" s="1"/>
  <c r="BJ184" i="15"/>
  <c r="BJ59" i="15"/>
  <c r="BJ191" i="15" s="1"/>
  <c r="BJ134" i="15"/>
  <c r="AS212" i="15"/>
  <c r="AS244" i="15"/>
  <c r="AS240" i="15"/>
  <c r="AS200" i="15"/>
  <c r="AS203" i="15"/>
  <c r="AS224" i="15"/>
  <c r="AS233" i="15"/>
  <c r="AS237" i="15"/>
  <c r="AS215" i="15"/>
  <c r="AS249" i="15"/>
  <c r="AS230" i="15"/>
  <c r="AS210" i="15"/>
  <c r="AS221" i="15"/>
  <c r="AS238" i="15"/>
  <c r="AS223" i="15"/>
  <c r="AS251" i="15"/>
  <c r="AS220" i="15"/>
  <c r="AS254" i="15"/>
  <c r="AS206" i="15"/>
  <c r="AS214" i="15"/>
  <c r="AS202" i="15"/>
  <c r="AS239" i="15"/>
  <c r="AS208" i="15"/>
  <c r="AS253" i="15"/>
  <c r="AS218" i="15"/>
  <c r="AS201" i="15"/>
  <c r="AS207" i="15"/>
  <c r="AS241" i="15"/>
  <c r="AS228" i="15"/>
  <c r="AS213" i="15"/>
  <c r="AS232" i="15"/>
  <c r="AS222" i="15"/>
  <c r="AS248" i="15"/>
  <c r="AS217" i="15"/>
  <c r="AS235" i="15"/>
  <c r="AS231" i="15"/>
  <c r="AS219" i="15"/>
  <c r="AS236" i="15"/>
  <c r="AS243" i="15"/>
  <c r="AS199" i="15"/>
  <c r="AS205" i="15"/>
  <c r="AS211" i="15"/>
  <c r="AS250" i="15"/>
  <c r="AS252" i="15"/>
  <c r="AS216" i="15"/>
  <c r="AS204" i="15"/>
  <c r="AS242" i="15"/>
  <c r="AS198" i="15"/>
  <c r="AS234" i="15"/>
  <c r="AS209" i="15"/>
  <c r="AR187" i="15"/>
  <c r="AR176" i="15"/>
  <c r="AR64" i="15"/>
  <c r="AR142" i="15"/>
  <c r="AR170" i="15"/>
  <c r="AR148" i="15"/>
  <c r="AR152" i="15"/>
  <c r="AR169" i="15"/>
  <c r="AQ129" i="15"/>
  <c r="AQ131" i="15" s="1"/>
  <c r="AR190" i="15"/>
  <c r="AR186" i="15"/>
  <c r="AR156" i="15"/>
  <c r="P9" i="40"/>
  <c r="Q3" i="40"/>
  <c r="Q8" i="40" s="1"/>
  <c r="L4" i="16"/>
  <c r="K5" i="17" s="1"/>
  <c r="AP130" i="15"/>
  <c r="AR174" i="15"/>
  <c r="AR184" i="15"/>
  <c r="AR59" i="15"/>
  <c r="AR151" i="15"/>
  <c r="AQ259" i="15"/>
  <c r="AR225" i="15"/>
  <c r="AR245" i="15"/>
  <c r="AR189" i="15"/>
  <c r="AR134" i="15"/>
  <c r="AR29" i="15"/>
  <c r="AR171" i="15"/>
  <c r="AR173" i="15"/>
  <c r="AR138" i="15"/>
  <c r="AR166" i="15"/>
  <c r="AR49" i="15"/>
  <c r="AR185" i="15"/>
  <c r="AR141" i="15"/>
  <c r="AR153" i="15"/>
  <c r="N25" i="16"/>
  <c r="N26" i="16"/>
  <c r="AR136" i="15"/>
  <c r="N25" i="18"/>
  <c r="AF25" i="18" s="1"/>
  <c r="N53" i="18"/>
  <c r="M30" i="44" s="1"/>
  <c r="AR140" i="15"/>
  <c r="M22" i="16"/>
  <c r="AQ191" i="15"/>
  <c r="J5" i="17"/>
  <c r="AQ63" i="15"/>
  <c r="AQ161" i="15"/>
  <c r="M19" i="16"/>
  <c r="AR155" i="15"/>
  <c r="AR149" i="15"/>
  <c r="AR95" i="15"/>
  <c r="AR255" i="15"/>
  <c r="N20" i="16"/>
  <c r="AR164" i="15"/>
  <c r="AR139" i="15"/>
  <c r="AR125" i="15"/>
  <c r="AR154" i="15"/>
  <c r="N27" i="16"/>
  <c r="M21" i="16"/>
  <c r="AQ181" i="15"/>
  <c r="AR168" i="15"/>
  <c r="N54" i="18"/>
  <c r="M59" i="18"/>
  <c r="AR150" i="15"/>
  <c r="AR167" i="15"/>
  <c r="AR115" i="15"/>
  <c r="AT1" i="15"/>
  <c r="AS21" i="15"/>
  <c r="AS20" i="15"/>
  <c r="AS86" i="15"/>
  <c r="AS87" i="15"/>
  <c r="AS90" i="15"/>
  <c r="AS24" i="15"/>
  <c r="AS88" i="15"/>
  <c r="AS112" i="15"/>
  <c r="AS85" i="15"/>
  <c r="AS124" i="15"/>
  <c r="AS17" i="15"/>
  <c r="AS79" i="15"/>
  <c r="AS113" i="15"/>
  <c r="AS74" i="15"/>
  <c r="AS78" i="15"/>
  <c r="AS102" i="15"/>
  <c r="AS72" i="15"/>
  <c r="AS68" i="15"/>
  <c r="AS123" i="15"/>
  <c r="AS19" i="15"/>
  <c r="AS70" i="15"/>
  <c r="AS118" i="15"/>
  <c r="AS121" i="15"/>
  <c r="AS91" i="15"/>
  <c r="AS100" i="15"/>
  <c r="AS104" i="15"/>
  <c r="AS103" i="15"/>
  <c r="AS26" i="15"/>
  <c r="AS105" i="15"/>
  <c r="AS93" i="15"/>
  <c r="AS109" i="15"/>
  <c r="AS92" i="15"/>
  <c r="AS107" i="15"/>
  <c r="AS119" i="15"/>
  <c r="AS5" i="15"/>
  <c r="AS114" i="15"/>
  <c r="AS69" i="15"/>
  <c r="AS81" i="15"/>
  <c r="AS41" i="15"/>
  <c r="AS76" i="15"/>
  <c r="AS101" i="15"/>
  <c r="AS84" i="15"/>
  <c r="AS94" i="15"/>
  <c r="AS83" i="15"/>
  <c r="AS71" i="15"/>
  <c r="AS9" i="15"/>
  <c r="AS28" i="15"/>
  <c r="AS48" i="15"/>
  <c r="AS39" i="15"/>
  <c r="AS18" i="15"/>
  <c r="AS8" i="15"/>
  <c r="AS25" i="15"/>
  <c r="AS47" i="15"/>
  <c r="AS3" i="15"/>
  <c r="AS34" i="15"/>
  <c r="AS27" i="15"/>
  <c r="AS6" i="15"/>
  <c r="AS36" i="15"/>
  <c r="AS55" i="15"/>
  <c r="AS52" i="15"/>
  <c r="AS58" i="15"/>
  <c r="AS13" i="15"/>
  <c r="AS2" i="15"/>
  <c r="AS35" i="15"/>
  <c r="AS10" i="15"/>
  <c r="AS46" i="15"/>
  <c r="AS15" i="15"/>
  <c r="AS43" i="15"/>
  <c r="AS53" i="15"/>
  <c r="AS45" i="15"/>
  <c r="AS12" i="15"/>
  <c r="AS75" i="15"/>
  <c r="AS4" i="15"/>
  <c r="AS22" i="15"/>
  <c r="AS37" i="15"/>
  <c r="AS42" i="15"/>
  <c r="AS57" i="15"/>
  <c r="AS38" i="15"/>
  <c r="AS110" i="15"/>
  <c r="AS122" i="15"/>
  <c r="AS82" i="15"/>
  <c r="AS89" i="15"/>
  <c r="AS80" i="15"/>
  <c r="AS23" i="15"/>
  <c r="AS98" i="15"/>
  <c r="AS73" i="15"/>
  <c r="AS111" i="15"/>
  <c r="AS40" i="15"/>
  <c r="AS14" i="15"/>
  <c r="AS120" i="15"/>
  <c r="AS44" i="15"/>
  <c r="AS11" i="15"/>
  <c r="AS16" i="15"/>
  <c r="AS106" i="15"/>
  <c r="AS77" i="15"/>
  <c r="AS7" i="15"/>
  <c r="AS108" i="15"/>
  <c r="AS32" i="15"/>
  <c r="AS54" i="15"/>
  <c r="AS56" i="15"/>
  <c r="D7" i="16"/>
  <c r="D20" i="18" s="1"/>
  <c r="D45" i="18" s="1"/>
  <c r="AM9" i="43"/>
  <c r="BU9" i="43" s="1"/>
  <c r="BU19" i="43" s="1"/>
  <c r="BU20" i="43" s="1"/>
  <c r="E35" i="16"/>
  <c r="BT9" i="43"/>
  <c r="AL19" i="43"/>
  <c r="AL20" i="43" s="1"/>
  <c r="AL21" i="43" s="1"/>
  <c r="BT24" i="43"/>
  <c r="AL30" i="43"/>
  <c r="AL54" i="43" s="1"/>
  <c r="F29" i="6"/>
  <c r="F11" i="6"/>
  <c r="AG160" i="11"/>
  <c r="AG148" i="11"/>
  <c r="D7" i="17"/>
  <c r="D8" i="17" s="1"/>
  <c r="D9" i="17" s="1"/>
  <c r="F28" i="19" s="1"/>
  <c r="F59" i="19" s="1"/>
  <c r="AN7" i="20"/>
  <c r="AN4" i="20"/>
  <c r="S5" i="40" s="1"/>
  <c r="AN6" i="20"/>
  <c r="AN3" i="20"/>
  <c r="S7" i="40" s="1"/>
  <c r="AN5" i="20"/>
  <c r="AB107" i="10"/>
  <c r="E6" i="16"/>
  <c r="E44" i="18" s="1"/>
  <c r="AM24" i="43" s="1"/>
  <c r="E6" i="17"/>
  <c r="F5" i="16"/>
  <c r="D34" i="19"/>
  <c r="AM2" i="20"/>
  <c r="BC2" i="20" s="1"/>
  <c r="AO1" i="20"/>
  <c r="AJ5" i="12"/>
  <c r="AJ6" i="12"/>
  <c r="AJ8" i="12"/>
  <c r="AJ14" i="12"/>
  <c r="AJ18" i="12"/>
  <c r="AJ12" i="12"/>
  <c r="AJ15" i="12"/>
  <c r="AJ2" i="12"/>
  <c r="AJ17" i="12"/>
  <c r="AJ25" i="12"/>
  <c r="AJ13" i="12"/>
  <c r="AJ11" i="12"/>
  <c r="AJ21" i="12"/>
  <c r="AJ10" i="12"/>
  <c r="AJ16" i="12"/>
  <c r="AJ23" i="12"/>
  <c r="AJ4" i="12"/>
  <c r="AJ22" i="12"/>
  <c r="AJ7" i="12"/>
  <c r="AJ24" i="12"/>
  <c r="AJ3" i="12"/>
  <c r="AJ19" i="12"/>
  <c r="AJ20" i="12"/>
  <c r="AI26" i="12"/>
  <c r="AI27" i="12" s="1"/>
  <c r="BA18" i="12"/>
  <c r="BA26" i="12" s="1"/>
  <c r="AK1" i="12"/>
  <c r="AK9" i="12" s="1"/>
  <c r="AC97" i="10"/>
  <c r="AC102" i="10"/>
  <c r="AB98" i="10"/>
  <c r="AF220" i="11"/>
  <c r="AF221" i="11" s="1"/>
  <c r="AF126" i="11"/>
  <c r="AF127" i="11" s="1"/>
  <c r="AG217" i="11"/>
  <c r="AG199" i="11"/>
  <c r="AG193" i="11"/>
  <c r="AG196" i="11"/>
  <c r="AG197" i="11"/>
  <c r="AG140" i="11"/>
  <c r="AG203" i="11"/>
  <c r="AG204" i="11"/>
  <c r="AG218" i="11"/>
  <c r="AG194" i="11"/>
  <c r="AG174" i="11"/>
  <c r="AG200" i="11"/>
  <c r="AG201" i="11"/>
  <c r="AG202" i="11"/>
  <c r="AG176" i="11"/>
  <c r="AG188" i="11"/>
  <c r="AG215" i="11"/>
  <c r="AG198" i="11"/>
  <c r="AG173" i="11"/>
  <c r="AG192" i="11"/>
  <c r="AG172" i="11"/>
  <c r="AG138" i="11"/>
  <c r="AG136" i="11"/>
  <c r="AG132" i="11"/>
  <c r="AG177" i="11"/>
  <c r="AG154" i="11"/>
  <c r="AG139" i="11"/>
  <c r="AG141" i="11"/>
  <c r="AG133" i="11"/>
  <c r="AG156" i="11"/>
  <c r="AG205" i="11"/>
  <c r="AG171" i="11"/>
  <c r="AG157" i="11"/>
  <c r="AG144" i="11"/>
  <c r="AG159" i="11"/>
  <c r="AG142" i="11"/>
  <c r="AG158" i="11"/>
  <c r="AG150" i="11"/>
  <c r="AG181" i="11"/>
  <c r="AG185" i="11"/>
  <c r="AG210" i="11"/>
  <c r="AG212" i="11"/>
  <c r="AG213" i="11"/>
  <c r="AG214" i="11"/>
  <c r="AG135" i="11"/>
  <c r="AG209" i="11"/>
  <c r="AG211" i="11"/>
  <c r="AG161" i="11"/>
  <c r="AG180" i="11"/>
  <c r="AG207" i="11"/>
  <c r="AG167" i="11"/>
  <c r="AG179" i="11"/>
  <c r="AG152" i="11"/>
  <c r="AG169" i="11"/>
  <c r="AG155" i="11"/>
  <c r="AG186" i="11"/>
  <c r="AG183" i="11"/>
  <c r="AG187" i="11"/>
  <c r="AG189" i="11"/>
  <c r="AG146" i="11"/>
  <c r="AG170" i="11"/>
  <c r="AG134" i="11"/>
  <c r="AG182" i="11"/>
  <c r="AG219" i="11"/>
  <c r="AG229" i="11" s="1"/>
  <c r="K7" i="44" s="1"/>
  <c r="K13" i="44" s="1"/>
  <c r="AG149" i="11"/>
  <c r="AG175" i="11"/>
  <c r="AG145" i="11"/>
  <c r="AG206" i="11"/>
  <c r="AG163" i="11"/>
  <c r="AG143" i="11"/>
  <c r="AG191" i="11"/>
  <c r="AG178" i="11"/>
  <c r="AG147" i="11"/>
  <c r="AG190" i="11"/>
  <c r="AG166" i="11"/>
  <c r="AG184" i="11"/>
  <c r="AG137" i="11"/>
  <c r="AG216" i="11"/>
  <c r="AG208" i="11"/>
  <c r="AG195" i="11"/>
  <c r="AG164" i="11"/>
  <c r="AG165" i="11"/>
  <c r="AG153" i="11"/>
  <c r="AG168" i="11"/>
  <c r="AG162" i="11"/>
  <c r="AG151" i="11"/>
  <c r="AH1" i="11"/>
  <c r="AG73" i="11"/>
  <c r="AG37" i="11"/>
  <c r="AG114" i="11"/>
  <c r="AG21" i="11"/>
  <c r="AG41" i="11"/>
  <c r="AG55" i="11"/>
  <c r="AG87" i="11"/>
  <c r="AG109" i="11"/>
  <c r="AG95" i="11"/>
  <c r="AG84" i="11"/>
  <c r="AG123" i="11"/>
  <c r="AG45" i="11"/>
  <c r="AG17" i="11"/>
  <c r="AG28" i="11"/>
  <c r="AG75" i="11"/>
  <c r="AG20" i="11"/>
  <c r="AG26" i="11"/>
  <c r="AG44" i="11"/>
  <c r="AG52" i="11"/>
  <c r="AG82" i="11"/>
  <c r="AG15" i="11"/>
  <c r="AG80" i="11"/>
  <c r="AG7" i="11"/>
  <c r="AG124" i="11"/>
  <c r="AG46" i="11"/>
  <c r="AG18" i="11"/>
  <c r="AG81" i="11"/>
  <c r="AG42" i="11"/>
  <c r="AG43" i="11"/>
  <c r="AG66" i="11"/>
  <c r="AG35" i="11"/>
  <c r="AG54" i="11"/>
  <c r="AG104" i="11"/>
  <c r="AG38" i="11"/>
  <c r="AG23" i="11"/>
  <c r="AG119" i="11"/>
  <c r="AG116" i="11"/>
  <c r="AG64" i="11"/>
  <c r="AG103" i="11"/>
  <c r="AG71" i="11"/>
  <c r="AG34" i="11"/>
  <c r="AG108" i="11"/>
  <c r="AG65" i="11"/>
  <c r="AG14" i="11"/>
  <c r="AG88" i="11"/>
  <c r="AG120" i="11"/>
  <c r="AG60" i="11"/>
  <c r="AG115" i="11"/>
  <c r="AG57" i="11"/>
  <c r="AG110" i="11"/>
  <c r="AG4" i="11"/>
  <c r="AG13" i="11"/>
  <c r="AG70" i="11"/>
  <c r="AG89" i="11"/>
  <c r="AG72" i="11"/>
  <c r="AG24" i="11"/>
  <c r="AG74" i="11"/>
  <c r="AG39" i="11"/>
  <c r="AG90" i="11"/>
  <c r="AG2" i="11"/>
  <c r="AG32" i="11"/>
  <c r="AG61" i="11"/>
  <c r="AG91" i="11"/>
  <c r="AG11" i="11"/>
  <c r="AG53" i="11"/>
  <c r="AG101" i="11"/>
  <c r="AG77" i="11"/>
  <c r="AG63" i="11"/>
  <c r="AG25" i="11"/>
  <c r="AG125" i="11"/>
  <c r="AG107" i="11"/>
  <c r="AG93" i="11"/>
  <c r="AG85" i="11"/>
  <c r="AG100" i="11"/>
  <c r="AG96" i="11"/>
  <c r="AG56" i="11"/>
  <c r="AG78" i="11"/>
  <c r="AG9" i="11"/>
  <c r="AG33" i="11"/>
  <c r="AG118" i="11"/>
  <c r="AG83" i="11"/>
  <c r="AG6" i="11"/>
  <c r="AG49" i="11"/>
  <c r="AG99" i="11"/>
  <c r="AG48" i="11"/>
  <c r="AG47" i="11"/>
  <c r="AG94" i="11"/>
  <c r="AG98" i="11"/>
  <c r="AG111" i="11"/>
  <c r="AG31" i="11"/>
  <c r="AG76" i="11"/>
  <c r="AG12" i="11"/>
  <c r="AG5" i="11"/>
  <c r="AG97" i="11"/>
  <c r="AG105" i="11"/>
  <c r="AG58" i="11"/>
  <c r="AG19" i="11"/>
  <c r="AG3" i="11"/>
  <c r="AG112" i="11"/>
  <c r="AG16" i="11"/>
  <c r="AG68" i="11"/>
  <c r="AG36" i="11"/>
  <c r="AG30" i="11"/>
  <c r="AG69" i="11"/>
  <c r="AG121" i="11"/>
  <c r="AG59" i="11"/>
  <c r="AG62" i="11"/>
  <c r="AG27" i="11"/>
  <c r="AG113" i="11"/>
  <c r="AG51" i="11"/>
  <c r="AG79" i="11"/>
  <c r="AG117" i="11"/>
  <c r="AG50" i="11"/>
  <c r="AG92" i="11"/>
  <c r="AG22" i="11"/>
  <c r="AG40" i="11"/>
  <c r="AG122" i="11"/>
  <c r="AG106" i="11"/>
  <c r="AG29" i="11"/>
  <c r="AG102" i="11"/>
  <c r="AG8" i="11"/>
  <c r="AG86" i="11"/>
  <c r="AG10" i="11"/>
  <c r="AG67" i="11"/>
  <c r="AC89" i="10"/>
  <c r="AB90" i="10"/>
  <c r="AD83" i="10"/>
  <c r="AD81" i="10"/>
  <c r="AD80" i="10"/>
  <c r="AD74" i="10"/>
  <c r="AD73" i="10"/>
  <c r="AD82" i="10"/>
  <c r="AD77" i="10"/>
  <c r="AD78" i="10"/>
  <c r="AD70" i="10"/>
  <c r="AD67" i="10"/>
  <c r="AD79" i="10"/>
  <c r="AD61" i="10"/>
  <c r="AD71" i="10"/>
  <c r="AD65" i="10"/>
  <c r="AD62" i="10"/>
  <c r="AD68" i="10"/>
  <c r="AD66" i="10"/>
  <c r="AD63" i="10"/>
  <c r="AD72" i="10"/>
  <c r="AD75" i="10"/>
  <c r="AD64" i="10"/>
  <c r="AD32" i="10"/>
  <c r="AD69" i="10"/>
  <c r="AD38" i="10"/>
  <c r="AD39" i="10"/>
  <c r="AD40" i="10"/>
  <c r="AD37" i="10"/>
  <c r="AD41" i="10"/>
  <c r="AD36" i="10"/>
  <c r="AD31" i="10"/>
  <c r="AD42" i="10"/>
  <c r="AD46" i="10"/>
  <c r="AD35" i="10"/>
  <c r="AD34" i="10"/>
  <c r="AD55" i="10"/>
  <c r="AD47" i="10"/>
  <c r="AD56" i="10"/>
  <c r="AD48" i="10"/>
  <c r="AD54" i="10"/>
  <c r="AD43" i="10"/>
  <c r="AD57" i="10"/>
  <c r="AD44" i="10"/>
  <c r="AD45" i="10"/>
  <c r="AD49" i="10"/>
  <c r="AD50" i="10"/>
  <c r="AD59" i="10"/>
  <c r="AD93" i="10" s="1"/>
  <c r="AD51" i="10"/>
  <c r="AD52" i="10"/>
  <c r="AD33" i="10"/>
  <c r="AD53" i="10"/>
  <c r="AE1" i="10"/>
  <c r="AD6" i="10"/>
  <c r="AD10" i="10"/>
  <c r="AD7" i="10"/>
  <c r="AD11" i="10"/>
  <c r="AD3" i="10"/>
  <c r="AD8" i="10"/>
  <c r="AD4" i="10"/>
  <c r="AD15" i="10"/>
  <c r="AD14" i="10"/>
  <c r="AD13" i="10"/>
  <c r="AD24" i="10"/>
  <c r="AD25" i="10"/>
  <c r="AD26" i="10"/>
  <c r="AD23" i="10"/>
  <c r="AD22" i="10"/>
  <c r="AD5" i="10"/>
  <c r="AD9" i="10"/>
  <c r="AD12" i="10"/>
  <c r="AD20" i="10"/>
  <c r="AD21" i="10"/>
  <c r="AD19" i="10"/>
  <c r="AD2" i="10"/>
  <c r="AD28" i="10"/>
  <c r="AD16" i="10"/>
  <c r="AD18" i="10"/>
  <c r="AD17" i="10"/>
  <c r="AD27" i="10"/>
  <c r="D56" i="6"/>
  <c r="D34" i="6" s="1"/>
  <c r="G18" i="6"/>
  <c r="F28" i="6"/>
  <c r="E51" i="6"/>
  <c r="AG224" i="11" l="1"/>
  <c r="K4" i="44" s="1"/>
  <c r="K61" i="44" s="1"/>
  <c r="AG226" i="11"/>
  <c r="K3" i="44" s="1"/>
  <c r="AS169" i="15"/>
  <c r="R13" i="40"/>
  <c r="J60" i="44"/>
  <c r="K60" i="44"/>
  <c r="AS144" i="15"/>
  <c r="AG227" i="11"/>
  <c r="K6" i="44" s="1"/>
  <c r="I62" i="44"/>
  <c r="K133" i="46"/>
  <c r="K136" i="46" s="1"/>
  <c r="AS175" i="15"/>
  <c r="AG228" i="11"/>
  <c r="K8" i="44" s="1"/>
  <c r="K64" i="44" s="1"/>
  <c r="AS178" i="15"/>
  <c r="AS142" i="15"/>
  <c r="AS188" i="15"/>
  <c r="AS167" i="15"/>
  <c r="I60" i="44"/>
  <c r="I9" i="44"/>
  <c r="I12" i="44" s="1"/>
  <c r="I15" i="44" s="1"/>
  <c r="AS145" i="15"/>
  <c r="AS174" i="15"/>
  <c r="AS187" i="15"/>
  <c r="H66" i="44"/>
  <c r="H67" i="44" s="1"/>
  <c r="H68" i="44" s="1"/>
  <c r="BJ29" i="15"/>
  <c r="BJ161" i="15" s="1"/>
  <c r="AS148" i="15"/>
  <c r="AS138" i="15"/>
  <c r="O47" i="18"/>
  <c r="O48" i="18" s="1"/>
  <c r="AS159" i="15"/>
  <c r="AS151" i="15"/>
  <c r="AS176" i="15"/>
  <c r="N5" i="41"/>
  <c r="AD94" i="10"/>
  <c r="H46" i="44"/>
  <c r="I14" i="16"/>
  <c r="I32" i="16" s="1"/>
  <c r="I41" i="18" s="1"/>
  <c r="AQ23" i="43" s="1"/>
  <c r="BY23" i="43" s="1"/>
  <c r="AM265" i="15"/>
  <c r="AS135" i="15"/>
  <c r="AS179" i="15"/>
  <c r="AG225" i="11"/>
  <c r="AS157" i="15"/>
  <c r="BJ49" i="15"/>
  <c r="BJ181" i="15" s="1"/>
  <c r="J5" i="44"/>
  <c r="J62" i="44" s="1"/>
  <c r="AF232" i="11"/>
  <c r="AF235" i="11"/>
  <c r="AS171" i="15"/>
  <c r="AS180" i="15"/>
  <c r="AS160" i="15"/>
  <c r="G3" i="16"/>
  <c r="F6" i="17" s="1"/>
  <c r="AK260" i="15"/>
  <c r="AV10" i="43"/>
  <c r="M31" i="44"/>
  <c r="AE31" i="44" s="1"/>
  <c r="P4" i="41"/>
  <c r="P5" i="41" s="1"/>
  <c r="Q21" i="18"/>
  <c r="AL234" i="11"/>
  <c r="AS189" i="15"/>
  <c r="S4" i="40"/>
  <c r="BJ129" i="15"/>
  <c r="BJ131" i="15" s="1"/>
  <c r="G48" i="44"/>
  <c r="H16" i="16"/>
  <c r="H34" i="16" s="1"/>
  <c r="H43" i="18" s="1"/>
  <c r="AP27" i="43" s="1"/>
  <c r="BX27" i="43" s="1"/>
  <c r="AL267" i="15"/>
  <c r="S11" i="40"/>
  <c r="AS149" i="15"/>
  <c r="P47" i="18"/>
  <c r="P48" i="18"/>
  <c r="G45" i="44"/>
  <c r="H13" i="16"/>
  <c r="H31" i="16" s="1"/>
  <c r="H40" i="18" s="1"/>
  <c r="G29" i="44" s="1"/>
  <c r="G33" i="44" s="1"/>
  <c r="G34" i="44" s="1"/>
  <c r="G36" i="44" s="1"/>
  <c r="AL264" i="15"/>
  <c r="AC98" i="10"/>
  <c r="G47" i="44"/>
  <c r="H15" i="16"/>
  <c r="H33" i="16" s="1"/>
  <c r="H42" i="18" s="1"/>
  <c r="AP25" i="43" s="1"/>
  <c r="BX25" i="43" s="1"/>
  <c r="AL266" i="15"/>
  <c r="AS185" i="15"/>
  <c r="AS125" i="15"/>
  <c r="AR162" i="15"/>
  <c r="AS177" i="15"/>
  <c r="AS64" i="15"/>
  <c r="AS190" i="15"/>
  <c r="AT252" i="15"/>
  <c r="AT251" i="15"/>
  <c r="AT220" i="15"/>
  <c r="AT241" i="15"/>
  <c r="AT215" i="15"/>
  <c r="AT205" i="15"/>
  <c r="AT235" i="15"/>
  <c r="AT217" i="15"/>
  <c r="AT254" i="15"/>
  <c r="AT208" i="15"/>
  <c r="AT238" i="15"/>
  <c r="AT253" i="15"/>
  <c r="AT234" i="15"/>
  <c r="AT218" i="15"/>
  <c r="AT203" i="15"/>
  <c r="AT199" i="15"/>
  <c r="AT232" i="15"/>
  <c r="AT209" i="15"/>
  <c r="AT249" i="15"/>
  <c r="AT213" i="15"/>
  <c r="AT219" i="15"/>
  <c r="AT198" i="15"/>
  <c r="AT222" i="15"/>
  <c r="AT228" i="15"/>
  <c r="AT221" i="15"/>
  <c r="AT204" i="15"/>
  <c r="AT248" i="15"/>
  <c r="AT243" i="15"/>
  <c r="AT231" i="15"/>
  <c r="AT236" i="15"/>
  <c r="AT244" i="15"/>
  <c r="AT210" i="15"/>
  <c r="AT223" i="15"/>
  <c r="AT233" i="15"/>
  <c r="AT237" i="15"/>
  <c r="AT206" i="15"/>
  <c r="AT242" i="15"/>
  <c r="AT240" i="15"/>
  <c r="AT230" i="15"/>
  <c r="AT201" i="15"/>
  <c r="AT216" i="15"/>
  <c r="AT250" i="15"/>
  <c r="AT202" i="15"/>
  <c r="AT239" i="15"/>
  <c r="AT224" i="15"/>
  <c r="AT211" i="15"/>
  <c r="AT214" i="15"/>
  <c r="AT212" i="15"/>
  <c r="AT207" i="15"/>
  <c r="AT200" i="15"/>
  <c r="BU21" i="43"/>
  <c r="D35" i="44"/>
  <c r="AS153" i="15"/>
  <c r="AS139" i="15"/>
  <c r="AS147" i="15"/>
  <c r="AS170" i="15"/>
  <c r="AS155" i="15"/>
  <c r="AS173" i="15"/>
  <c r="AS137" i="15"/>
  <c r="AS156" i="15"/>
  <c r="AS158" i="15"/>
  <c r="R3" i="40"/>
  <c r="Q9" i="40"/>
  <c r="AS95" i="15"/>
  <c r="M4" i="16"/>
  <c r="L5" i="17" s="1"/>
  <c r="AQ130" i="15"/>
  <c r="AS143" i="15"/>
  <c r="AR259" i="15"/>
  <c r="AS166" i="15"/>
  <c r="AS49" i="15"/>
  <c r="AS255" i="15"/>
  <c r="N21" i="16"/>
  <c r="AR181" i="15"/>
  <c r="AS146" i="15"/>
  <c r="AS172" i="15"/>
  <c r="N22" i="16"/>
  <c r="AR191" i="15"/>
  <c r="AS186" i="15"/>
  <c r="AS134" i="15"/>
  <c r="AS29" i="15"/>
  <c r="O25" i="18"/>
  <c r="AS140" i="15"/>
  <c r="O53" i="18"/>
  <c r="N30" i="44" s="1"/>
  <c r="O20" i="16"/>
  <c r="AS164" i="15"/>
  <c r="AS154" i="15"/>
  <c r="O27" i="16"/>
  <c r="AS150" i="15"/>
  <c r="AS152" i="15"/>
  <c r="AR129" i="15"/>
  <c r="AR131" i="15" s="1"/>
  <c r="N59" i="18"/>
  <c r="N19" i="16"/>
  <c r="AR161" i="15"/>
  <c r="AR63" i="15"/>
  <c r="BJ63" i="15" s="1"/>
  <c r="O26" i="16"/>
  <c r="O25" i="16"/>
  <c r="AS136" i="15"/>
  <c r="AS115" i="15"/>
  <c r="AS184" i="15"/>
  <c r="AS59" i="15"/>
  <c r="AS168" i="15"/>
  <c r="O54" i="18"/>
  <c r="AS141" i="15"/>
  <c r="AS225" i="15"/>
  <c r="AS245" i="15"/>
  <c r="AU1" i="15"/>
  <c r="AT24" i="15"/>
  <c r="AT20" i="15"/>
  <c r="AT21" i="15"/>
  <c r="AT86" i="15"/>
  <c r="AT87" i="15"/>
  <c r="AT84" i="15"/>
  <c r="AT108" i="15"/>
  <c r="AT111" i="15"/>
  <c r="AT112" i="15"/>
  <c r="AT121" i="15"/>
  <c r="AT123" i="15"/>
  <c r="AT71" i="15"/>
  <c r="AT85" i="15"/>
  <c r="AT89" i="15"/>
  <c r="AT109" i="15"/>
  <c r="AT124" i="15"/>
  <c r="AT19" i="15"/>
  <c r="AT76" i="15"/>
  <c r="AT100" i="15"/>
  <c r="AT110" i="15"/>
  <c r="AT83" i="15"/>
  <c r="AT68" i="15"/>
  <c r="AT91" i="15"/>
  <c r="AT72" i="15"/>
  <c r="AT74" i="15"/>
  <c r="AT79" i="15"/>
  <c r="AT102" i="15"/>
  <c r="AT70" i="15"/>
  <c r="AT69" i="15"/>
  <c r="AT75" i="15"/>
  <c r="AT93" i="15"/>
  <c r="AT118" i="15"/>
  <c r="AT105" i="15"/>
  <c r="AT94" i="15"/>
  <c r="AT103" i="15"/>
  <c r="AT26" i="15"/>
  <c r="AT107" i="15"/>
  <c r="AT9" i="15"/>
  <c r="AT25" i="15"/>
  <c r="AT157" i="15" s="1"/>
  <c r="AT114" i="15"/>
  <c r="AT113" i="15"/>
  <c r="AT78" i="15"/>
  <c r="AT101" i="15"/>
  <c r="AT92" i="15"/>
  <c r="AT119" i="15"/>
  <c r="AT88" i="15"/>
  <c r="AT46" i="15"/>
  <c r="AT178" i="15" s="1"/>
  <c r="AT53" i="15"/>
  <c r="AT185" i="15" s="1"/>
  <c r="AT23" i="15"/>
  <c r="AT17" i="15"/>
  <c r="AT149" i="15" s="1"/>
  <c r="AT35" i="15"/>
  <c r="AT28" i="15"/>
  <c r="AT160" i="15" s="1"/>
  <c r="AT52" i="15"/>
  <c r="AT47" i="15"/>
  <c r="AT34" i="15"/>
  <c r="AT3" i="15"/>
  <c r="AT45" i="15"/>
  <c r="AT177" i="15" s="1"/>
  <c r="AT12" i="15"/>
  <c r="AT27" i="15"/>
  <c r="AT159" i="15" s="1"/>
  <c r="AT37" i="15"/>
  <c r="AT169" i="15" s="1"/>
  <c r="AT8" i="15"/>
  <c r="AT81" i="15"/>
  <c r="AT2" i="15"/>
  <c r="AT90" i="15"/>
  <c r="AT156" i="15" s="1"/>
  <c r="AT58" i="15"/>
  <c r="AT190" i="15" s="1"/>
  <c r="AT22" i="15"/>
  <c r="AT18" i="15"/>
  <c r="AT6" i="15"/>
  <c r="AT138" i="15" s="1"/>
  <c r="AT41" i="15"/>
  <c r="AT15" i="15"/>
  <c r="AT55" i="15"/>
  <c r="AT187" i="15" s="1"/>
  <c r="AT39" i="15"/>
  <c r="AT171" i="15" s="1"/>
  <c r="AT5" i="15"/>
  <c r="AT137" i="15" s="1"/>
  <c r="AT4" i="15"/>
  <c r="AT57" i="15"/>
  <c r="AT189" i="15" s="1"/>
  <c r="AT36" i="15"/>
  <c r="AT56" i="15"/>
  <c r="AT43" i="15"/>
  <c r="AT44" i="15"/>
  <c r="AT176" i="15" s="1"/>
  <c r="AT13" i="15"/>
  <c r="AT48" i="15"/>
  <c r="AT10" i="15"/>
  <c r="AT142" i="15" s="1"/>
  <c r="AT32" i="15"/>
  <c r="AT40" i="15"/>
  <c r="AT98" i="15"/>
  <c r="AT82" i="15"/>
  <c r="AT106" i="15"/>
  <c r="AT122" i="15"/>
  <c r="AT80" i="15"/>
  <c r="AT104" i="15"/>
  <c r="AT42" i="15"/>
  <c r="AT174" i="15" s="1"/>
  <c r="AT16" i="15"/>
  <c r="AT38" i="15"/>
  <c r="AT14" i="15"/>
  <c r="AT54" i="15"/>
  <c r="AT120" i="15"/>
  <c r="AT125" i="15" s="1"/>
  <c r="AT73" i="15"/>
  <c r="AT77" i="15"/>
  <c r="AT7" i="15"/>
  <c r="AT139" i="15" s="1"/>
  <c r="AT11" i="15"/>
  <c r="D28" i="18"/>
  <c r="AM19" i="43"/>
  <c r="AM20" i="43" s="1"/>
  <c r="AM21" i="43" s="1"/>
  <c r="AN9" i="43"/>
  <c r="BV9" i="43" s="1"/>
  <c r="BV19" i="43" s="1"/>
  <c r="BV20" i="43" s="1"/>
  <c r="F35" i="16"/>
  <c r="BU24" i="43"/>
  <c r="BU30" i="43" s="1"/>
  <c r="BU54" i="43" s="1"/>
  <c r="BU59" i="43" s="1"/>
  <c r="BU60" i="43" s="1"/>
  <c r="AM30" i="43"/>
  <c r="AM54" i="43" s="1"/>
  <c r="BT30" i="43"/>
  <c r="BT54" i="43" s="1"/>
  <c r="AL59" i="43"/>
  <c r="AL60" i="43" s="1"/>
  <c r="BT19" i="43"/>
  <c r="BT20" i="43" s="1"/>
  <c r="E4" i="17"/>
  <c r="E7" i="17" s="1"/>
  <c r="G29" i="6"/>
  <c r="G11" i="6"/>
  <c r="AH160" i="11"/>
  <c r="AH148" i="11"/>
  <c r="AO6" i="20"/>
  <c r="AO3" i="20"/>
  <c r="T7" i="40" s="1"/>
  <c r="AO4" i="20"/>
  <c r="AO7" i="20"/>
  <c r="AO5" i="20"/>
  <c r="T4" i="40" s="1"/>
  <c r="AM8" i="20"/>
  <c r="AM9" i="20" s="1"/>
  <c r="G5" i="16"/>
  <c r="G35" i="16" s="1"/>
  <c r="AC90" i="10"/>
  <c r="AC107" i="10"/>
  <c r="F6" i="16"/>
  <c r="E34" i="19"/>
  <c r="E7" i="16"/>
  <c r="E20" i="18" s="1"/>
  <c r="E45" i="18" s="1"/>
  <c r="AP1" i="20"/>
  <c r="AD102" i="10"/>
  <c r="AK17" i="12"/>
  <c r="AK7" i="12"/>
  <c r="AK10" i="12"/>
  <c r="AK15" i="12"/>
  <c r="AK2" i="12"/>
  <c r="AK23" i="12"/>
  <c r="AK19" i="12"/>
  <c r="AK4" i="12"/>
  <c r="AK25" i="12"/>
  <c r="AK6" i="12"/>
  <c r="AK3" i="12"/>
  <c r="AK16" i="12"/>
  <c r="AK13" i="12"/>
  <c r="AK12" i="12"/>
  <c r="AK5" i="12"/>
  <c r="AK14" i="12"/>
  <c r="AK20" i="12"/>
  <c r="AK22" i="12"/>
  <c r="AK21" i="12"/>
  <c r="AK24" i="12"/>
  <c r="AK8" i="12"/>
  <c r="AK11" i="12"/>
  <c r="AK18" i="12"/>
  <c r="AJ26" i="12"/>
  <c r="AJ27" i="12" s="1"/>
  <c r="AL1" i="12"/>
  <c r="AL9" i="12" s="1"/>
  <c r="AD97" i="10"/>
  <c r="AC103" i="10"/>
  <c r="AG220" i="11"/>
  <c r="AG221" i="11" s="1"/>
  <c r="AG126" i="11"/>
  <c r="AG127" i="11" s="1"/>
  <c r="AH217" i="11"/>
  <c r="AH199" i="11"/>
  <c r="AH193" i="11"/>
  <c r="AH196" i="11"/>
  <c r="AH197" i="11"/>
  <c r="AH140" i="11"/>
  <c r="AH203" i="11"/>
  <c r="AH204" i="11"/>
  <c r="AH218" i="11"/>
  <c r="AH194" i="11"/>
  <c r="AH174" i="11"/>
  <c r="AH200" i="11"/>
  <c r="AH201" i="11"/>
  <c r="AH202" i="11"/>
  <c r="AH176" i="11"/>
  <c r="AH188" i="11"/>
  <c r="AH192" i="11"/>
  <c r="AH198" i="11"/>
  <c r="AH215" i="11"/>
  <c r="AH206" i="11"/>
  <c r="AH173" i="11"/>
  <c r="AH138" i="11"/>
  <c r="AH136" i="11"/>
  <c r="AH227" i="11" s="1"/>
  <c r="L6" i="44" s="1"/>
  <c r="L63" i="44" s="1"/>
  <c r="AH139" i="11"/>
  <c r="AH132" i="11"/>
  <c r="AH154" i="11"/>
  <c r="AH172" i="11"/>
  <c r="AH177" i="11"/>
  <c r="AH149" i="11"/>
  <c r="AH141" i="11"/>
  <c r="AH182" i="11"/>
  <c r="AH207" i="11"/>
  <c r="AH168" i="11"/>
  <c r="AH205" i="11"/>
  <c r="AH159" i="11"/>
  <c r="AH167" i="11"/>
  <c r="AH161" i="11"/>
  <c r="AH216" i="11"/>
  <c r="AH179" i="11"/>
  <c r="AH185" i="11"/>
  <c r="AH135" i="11"/>
  <c r="AH156" i="11"/>
  <c r="AH210" i="11"/>
  <c r="AH165" i="11"/>
  <c r="AH150" i="11"/>
  <c r="AH157" i="11"/>
  <c r="AH189" i="11"/>
  <c r="AH146" i="11"/>
  <c r="AH209" i="11"/>
  <c r="AH144" i="11"/>
  <c r="AH142" i="11"/>
  <c r="AH170" i="11"/>
  <c r="AH134" i="11"/>
  <c r="AH153" i="11"/>
  <c r="AH178" i="11"/>
  <c r="AH171" i="11"/>
  <c r="AH219" i="11"/>
  <c r="AH229" i="11" s="1"/>
  <c r="L7" i="44" s="1"/>
  <c r="L13" i="44" s="1"/>
  <c r="AH158" i="11"/>
  <c r="AH175" i="11"/>
  <c r="AH145" i="11"/>
  <c r="AH151" i="11"/>
  <c r="AH169" i="11"/>
  <c r="AH163" i="11"/>
  <c r="AH152" i="11"/>
  <c r="AH143" i="11"/>
  <c r="AH187" i="11"/>
  <c r="AH191" i="11"/>
  <c r="AH133" i="11"/>
  <c r="AH155" i="11"/>
  <c r="AH186" i="11"/>
  <c r="AH147" i="11"/>
  <c r="AH180" i="11"/>
  <c r="AH190" i="11"/>
  <c r="AH166" i="11"/>
  <c r="AH184" i="11"/>
  <c r="AH137" i="11"/>
  <c r="AH181" i="11"/>
  <c r="AH208" i="11"/>
  <c r="AH214" i="11"/>
  <c r="AH195" i="11"/>
  <c r="AH211" i="11"/>
  <c r="AH213" i="11"/>
  <c r="AH183" i="11"/>
  <c r="AH164" i="11"/>
  <c r="AH212" i="11"/>
  <c r="AH162" i="11"/>
  <c r="AI1" i="11"/>
  <c r="AH73" i="11"/>
  <c r="AH37" i="11"/>
  <c r="AH114" i="11"/>
  <c r="AH21" i="11"/>
  <c r="AH41" i="11"/>
  <c r="AH55" i="11"/>
  <c r="AH87" i="11"/>
  <c r="AH109" i="11"/>
  <c r="AH95" i="11"/>
  <c r="AH84" i="11"/>
  <c r="AH123" i="11"/>
  <c r="AH17" i="11"/>
  <c r="AH28" i="11"/>
  <c r="AH75" i="11"/>
  <c r="AH20" i="11"/>
  <c r="AH26" i="11"/>
  <c r="AH44" i="11"/>
  <c r="AH52" i="11"/>
  <c r="AH82" i="11"/>
  <c r="AH15" i="11"/>
  <c r="AH80" i="11"/>
  <c r="AH124" i="11"/>
  <c r="AH46" i="11"/>
  <c r="AH18" i="11"/>
  <c r="AH81" i="11"/>
  <c r="AH42" i="11"/>
  <c r="AH43" i="11"/>
  <c r="AH66" i="11"/>
  <c r="AH35" i="11"/>
  <c r="AH54" i="11"/>
  <c r="AH104" i="11"/>
  <c r="AH38" i="11"/>
  <c r="AH64" i="11"/>
  <c r="AH115" i="11"/>
  <c r="AH32" i="11"/>
  <c r="AH60" i="11"/>
  <c r="AH2" i="11"/>
  <c r="AH100" i="11"/>
  <c r="AH39" i="11"/>
  <c r="AH88" i="11"/>
  <c r="AH4" i="11"/>
  <c r="AH120" i="11"/>
  <c r="AH110" i="11"/>
  <c r="AH63" i="11"/>
  <c r="AH11" i="11"/>
  <c r="AH23" i="11"/>
  <c r="AH7" i="11"/>
  <c r="AH103" i="11"/>
  <c r="AH45" i="11"/>
  <c r="AH14" i="11"/>
  <c r="AH16" i="11"/>
  <c r="AH74" i="11"/>
  <c r="AH97" i="11"/>
  <c r="AH89" i="11"/>
  <c r="AH125" i="11"/>
  <c r="AH101" i="11"/>
  <c r="AH107" i="11"/>
  <c r="AH5" i="11"/>
  <c r="AH98" i="11"/>
  <c r="AH65" i="11"/>
  <c r="AH71" i="11"/>
  <c r="AH61" i="11"/>
  <c r="AH91" i="11"/>
  <c r="AH57" i="11"/>
  <c r="AH85" i="11"/>
  <c r="AH96" i="11"/>
  <c r="AH116" i="11"/>
  <c r="AH13" i="11"/>
  <c r="AH58" i="11"/>
  <c r="AH72" i="11"/>
  <c r="AH90" i="11"/>
  <c r="AH76" i="11"/>
  <c r="AH83" i="11"/>
  <c r="AH119" i="11"/>
  <c r="AH56" i="11"/>
  <c r="AH34" i="11"/>
  <c r="AH112" i="11"/>
  <c r="AH12" i="11"/>
  <c r="AH99" i="11"/>
  <c r="AH105" i="11"/>
  <c r="AH68" i="11"/>
  <c r="AH31" i="11"/>
  <c r="AH30" i="11"/>
  <c r="AH118" i="11"/>
  <c r="AH69" i="11"/>
  <c r="AH40" i="11"/>
  <c r="AH51" i="11"/>
  <c r="AH92" i="11"/>
  <c r="AH102" i="11"/>
  <c r="AH121" i="11"/>
  <c r="AH108" i="11"/>
  <c r="AH25" i="11"/>
  <c r="AH24" i="11"/>
  <c r="AH70" i="11"/>
  <c r="AH79" i="11"/>
  <c r="AH106" i="11"/>
  <c r="AH78" i="11"/>
  <c r="AH9" i="11"/>
  <c r="AH33" i="11"/>
  <c r="AH6" i="11"/>
  <c r="AH93" i="11"/>
  <c r="AH49" i="11"/>
  <c r="AH48" i="11"/>
  <c r="AH94" i="11"/>
  <c r="AH111" i="11"/>
  <c r="AH53" i="11"/>
  <c r="AH77" i="11"/>
  <c r="AH3" i="11"/>
  <c r="AH36" i="11"/>
  <c r="AH86" i="11"/>
  <c r="AH10" i="11"/>
  <c r="AH59" i="11"/>
  <c r="AH22" i="11"/>
  <c r="AH122" i="11"/>
  <c r="AH62" i="11"/>
  <c r="AH27" i="11"/>
  <c r="AH47" i="11"/>
  <c r="AH117" i="11"/>
  <c r="AH50" i="11"/>
  <c r="AH19" i="11"/>
  <c r="AH29" i="11"/>
  <c r="AH67" i="11"/>
  <c r="AH113" i="11"/>
  <c r="AH8" i="11"/>
  <c r="AD89" i="10"/>
  <c r="AE81" i="10"/>
  <c r="AE80" i="10"/>
  <c r="AE79" i="10"/>
  <c r="AE77" i="10"/>
  <c r="AE73" i="10"/>
  <c r="AE78" i="10"/>
  <c r="AE83" i="10"/>
  <c r="AE75" i="10"/>
  <c r="AE72" i="10"/>
  <c r="AE82" i="10"/>
  <c r="AE74" i="10"/>
  <c r="AE71" i="10"/>
  <c r="AE70" i="10"/>
  <c r="AE65" i="10"/>
  <c r="AE62" i="10"/>
  <c r="AE68" i="10"/>
  <c r="AE66" i="10"/>
  <c r="AE63" i="10"/>
  <c r="AE67" i="10"/>
  <c r="AE64" i="10"/>
  <c r="AE34" i="10"/>
  <c r="AE35" i="10"/>
  <c r="AE39" i="10"/>
  <c r="AE32" i="10"/>
  <c r="AE36" i="10"/>
  <c r="AE33" i="10"/>
  <c r="AE38" i="10"/>
  <c r="AE40" i="10"/>
  <c r="AE37" i="10"/>
  <c r="AE41" i="10"/>
  <c r="AE45" i="10"/>
  <c r="AE49" i="10"/>
  <c r="AE53" i="10"/>
  <c r="AE57" i="10"/>
  <c r="AE61" i="10"/>
  <c r="AE42" i="10"/>
  <c r="AE46" i="10"/>
  <c r="AE50" i="10"/>
  <c r="AE54" i="10"/>
  <c r="AE69" i="10"/>
  <c r="AE59" i="10"/>
  <c r="AE93" i="10" s="1"/>
  <c r="AE55" i="10"/>
  <c r="AE47" i="10"/>
  <c r="AE48" i="10"/>
  <c r="AE56" i="10"/>
  <c r="AE43" i="10"/>
  <c r="AE44" i="10"/>
  <c r="AE31" i="10"/>
  <c r="AE51" i="10"/>
  <c r="AE52" i="10"/>
  <c r="AF1" i="10"/>
  <c r="AE5" i="10"/>
  <c r="AE9" i="10"/>
  <c r="AE13" i="10"/>
  <c r="AE17" i="10"/>
  <c r="AE21" i="10"/>
  <c r="AE25" i="10"/>
  <c r="AE6" i="10"/>
  <c r="AE10" i="10"/>
  <c r="AE14" i="10"/>
  <c r="AE18" i="10"/>
  <c r="AE22" i="10"/>
  <c r="AE26" i="10"/>
  <c r="AE3" i="10"/>
  <c r="AE7" i="10"/>
  <c r="AE11" i="10"/>
  <c r="AE15" i="10"/>
  <c r="AE19" i="10"/>
  <c r="AE23" i="10"/>
  <c r="AE27" i="10"/>
  <c r="AE4" i="10"/>
  <c r="AE8" i="10"/>
  <c r="AE12" i="10"/>
  <c r="AE16" i="10"/>
  <c r="AE20" i="10"/>
  <c r="AE24" i="10"/>
  <c r="AE28" i="10"/>
  <c r="AE2" i="10"/>
  <c r="H18" i="6"/>
  <c r="G28" i="6"/>
  <c r="F45" i="6"/>
  <c r="F53" i="6" s="1"/>
  <c r="E55" i="6"/>
  <c r="J67" i="44" l="1"/>
  <c r="AH226" i="11"/>
  <c r="L3" i="44" s="1"/>
  <c r="AH228" i="11"/>
  <c r="L8" i="44" s="1"/>
  <c r="L64" i="44" s="1"/>
  <c r="L66" i="44" s="1"/>
  <c r="L133" i="46"/>
  <c r="L136" i="46" s="1"/>
  <c r="AT173" i="15"/>
  <c r="K63" i="44"/>
  <c r="AT150" i="15"/>
  <c r="S12" i="40"/>
  <c r="AW10" i="43"/>
  <c r="N31" i="44"/>
  <c r="Q47" i="18"/>
  <c r="Q48" i="18"/>
  <c r="I67" i="44"/>
  <c r="I68" i="44" s="1"/>
  <c r="BJ193" i="15"/>
  <c r="BJ130" i="15"/>
  <c r="CD10" i="43"/>
  <c r="CV10" i="43" s="1"/>
  <c r="BN10" i="43"/>
  <c r="AT144" i="15"/>
  <c r="AD103" i="10"/>
  <c r="H48" i="44"/>
  <c r="I16" i="16"/>
  <c r="I34" i="16" s="1"/>
  <c r="I43" i="18" s="1"/>
  <c r="AQ27" i="43" s="1"/>
  <c r="BY27" i="43" s="1"/>
  <c r="AM267" i="15"/>
  <c r="AT135" i="15"/>
  <c r="J9" i="44"/>
  <c r="J12" i="44" s="1"/>
  <c r="J15" i="44" s="1"/>
  <c r="J68" i="44" s="1"/>
  <c r="K5" i="44"/>
  <c r="AG232" i="11"/>
  <c r="AG235" i="11"/>
  <c r="AT179" i="15"/>
  <c r="AH225" i="11"/>
  <c r="Q4" i="41"/>
  <c r="R21" i="18"/>
  <c r="AM234" i="11"/>
  <c r="H3" i="16"/>
  <c r="AL260" i="15"/>
  <c r="G49" i="44"/>
  <c r="G51" i="44" s="1"/>
  <c r="AE94" i="10"/>
  <c r="I46" i="44"/>
  <c r="J14" i="16"/>
  <c r="J32" i="16" s="1"/>
  <c r="J41" i="18" s="1"/>
  <c r="AR23" i="43" s="1"/>
  <c r="AN265" i="15"/>
  <c r="AD98" i="10"/>
  <c r="H47" i="44"/>
  <c r="I15" i="16"/>
  <c r="I33" i="16" s="1"/>
  <c r="I42" i="18" s="1"/>
  <c r="AQ25" i="43" s="1"/>
  <c r="BY25" i="43" s="1"/>
  <c r="AM266" i="15"/>
  <c r="AX10" i="43"/>
  <c r="CF10" i="43" s="1"/>
  <c r="O31" i="44"/>
  <c r="H45" i="44"/>
  <c r="H49" i="44" s="1"/>
  <c r="H51" i="44" s="1"/>
  <c r="I13" i="16"/>
  <c r="I31" i="16" s="1"/>
  <c r="I40" i="18" s="1"/>
  <c r="H29" i="44" s="1"/>
  <c r="H33" i="44" s="1"/>
  <c r="H34" i="44" s="1"/>
  <c r="H36" i="44" s="1"/>
  <c r="AM264" i="15"/>
  <c r="AH224" i="11"/>
  <c r="L4" i="44" s="1"/>
  <c r="L61" i="44" s="1"/>
  <c r="T5" i="40"/>
  <c r="AT180" i="15"/>
  <c r="T11" i="40"/>
  <c r="AT155" i="15"/>
  <c r="AU217" i="15"/>
  <c r="AU205" i="15"/>
  <c r="AU211" i="15"/>
  <c r="AU224" i="15"/>
  <c r="AU233" i="15"/>
  <c r="AU223" i="15"/>
  <c r="AU249" i="15"/>
  <c r="AU238" i="15"/>
  <c r="AU240" i="15"/>
  <c r="AU251" i="15"/>
  <c r="AU203" i="15"/>
  <c r="AU216" i="15"/>
  <c r="AU237" i="15"/>
  <c r="AU208" i="15"/>
  <c r="AU244" i="15"/>
  <c r="AU209" i="15"/>
  <c r="AU215" i="15"/>
  <c r="AU231" i="15"/>
  <c r="AU204" i="15"/>
  <c r="AU219" i="15"/>
  <c r="AU228" i="15"/>
  <c r="AU254" i="15"/>
  <c r="AU218" i="15"/>
  <c r="AU206" i="15"/>
  <c r="AU242" i="15"/>
  <c r="AU210" i="15"/>
  <c r="AU239" i="15"/>
  <c r="AU232" i="15"/>
  <c r="AU199" i="15"/>
  <c r="AU212" i="15"/>
  <c r="AU253" i="15"/>
  <c r="AU234" i="15"/>
  <c r="AU250" i="15"/>
  <c r="AU230" i="15"/>
  <c r="AU235" i="15"/>
  <c r="AU200" i="15"/>
  <c r="AU201" i="15"/>
  <c r="AU214" i="15"/>
  <c r="AU202" i="15"/>
  <c r="AU222" i="15"/>
  <c r="AU207" i="15"/>
  <c r="AU213" i="15"/>
  <c r="AU243" i="15"/>
  <c r="AU241" i="15"/>
  <c r="AU252" i="15"/>
  <c r="AU236" i="15"/>
  <c r="AU248" i="15"/>
  <c r="AU221" i="15"/>
  <c r="AU220" i="15"/>
  <c r="AU198" i="15"/>
  <c r="AT147" i="15"/>
  <c r="AT148" i="15"/>
  <c r="AT145" i="15"/>
  <c r="AS162" i="15"/>
  <c r="AT64" i="15"/>
  <c r="BV21" i="43"/>
  <c r="E35" i="44"/>
  <c r="BT21" i="43"/>
  <c r="C35" i="44"/>
  <c r="AT167" i="15"/>
  <c r="AT141" i="15"/>
  <c r="AT175" i="15"/>
  <c r="AT143" i="15"/>
  <c r="AS129" i="15"/>
  <c r="AS131" i="15" s="1"/>
  <c r="AT170" i="15"/>
  <c r="AT151" i="15"/>
  <c r="R8" i="40"/>
  <c r="AH3" i="40"/>
  <c r="AT146" i="15"/>
  <c r="AV1" i="15"/>
  <c r="AU87" i="15"/>
  <c r="AU86" i="15"/>
  <c r="AU24" i="15"/>
  <c r="AU21" i="15"/>
  <c r="AU20" i="15"/>
  <c r="AU19" i="15"/>
  <c r="AU110" i="15"/>
  <c r="AU112" i="15"/>
  <c r="AU83" i="15"/>
  <c r="AU94" i="15"/>
  <c r="AU79" i="15"/>
  <c r="AU122" i="15"/>
  <c r="AU74" i="15"/>
  <c r="AU93" i="15"/>
  <c r="AU81" i="15"/>
  <c r="AU111" i="15"/>
  <c r="AU88" i="15"/>
  <c r="AU124" i="15"/>
  <c r="AU78" i="15"/>
  <c r="AU89" i="15"/>
  <c r="AU85" i="15"/>
  <c r="AU84" i="15"/>
  <c r="AU118" i="15"/>
  <c r="AU72" i="15"/>
  <c r="AU121" i="15"/>
  <c r="AU68" i="15"/>
  <c r="AU105" i="15"/>
  <c r="AU91" i="15"/>
  <c r="AU100" i="15"/>
  <c r="AU114" i="15"/>
  <c r="AU113" i="15"/>
  <c r="AU73" i="15"/>
  <c r="AU107" i="15"/>
  <c r="AU77" i="15"/>
  <c r="AU119" i="15"/>
  <c r="AU90" i="15"/>
  <c r="AU120" i="15"/>
  <c r="AU69" i="15"/>
  <c r="AU9" i="15"/>
  <c r="AU101" i="15"/>
  <c r="AU26" i="15"/>
  <c r="AU70" i="15"/>
  <c r="AU23" i="15"/>
  <c r="AU55" i="15"/>
  <c r="AU102" i="15"/>
  <c r="AU92" i="15"/>
  <c r="AU76" i="15"/>
  <c r="AU71" i="15"/>
  <c r="AU53" i="15"/>
  <c r="AU37" i="15"/>
  <c r="AU3" i="15"/>
  <c r="AU42" i="15"/>
  <c r="AU35" i="15"/>
  <c r="AU27" i="15"/>
  <c r="AU159" i="15" s="1"/>
  <c r="AU39" i="15"/>
  <c r="AU43" i="15"/>
  <c r="AU57" i="15"/>
  <c r="AU7" i="15"/>
  <c r="AU52" i="15"/>
  <c r="AU6" i="15"/>
  <c r="AU138" i="15" s="1"/>
  <c r="AU13" i="15"/>
  <c r="AU145" i="15" s="1"/>
  <c r="AU109" i="15"/>
  <c r="AU46" i="15"/>
  <c r="AU58" i="15"/>
  <c r="AU190" i="15" s="1"/>
  <c r="AU34" i="15"/>
  <c r="AU54" i="15"/>
  <c r="AU12" i="15"/>
  <c r="AU144" i="15" s="1"/>
  <c r="AU2" i="15"/>
  <c r="AU41" i="15"/>
  <c r="AU173" i="15" s="1"/>
  <c r="AU28" i="15"/>
  <c r="AU160" i="15" s="1"/>
  <c r="AU36" i="15"/>
  <c r="AU4" i="15"/>
  <c r="AU45" i="15"/>
  <c r="AU177" i="15" s="1"/>
  <c r="AU103" i="15"/>
  <c r="AU48" i="15"/>
  <c r="AU180" i="15" s="1"/>
  <c r="AU56" i="15"/>
  <c r="AU188" i="15" s="1"/>
  <c r="AU47" i="15"/>
  <c r="AU179" i="15" s="1"/>
  <c r="AU75" i="15"/>
  <c r="AU15" i="15"/>
  <c r="AU10" i="15"/>
  <c r="AU142" i="15" s="1"/>
  <c r="AU44" i="15"/>
  <c r="AU22" i="15"/>
  <c r="AU5" i="15"/>
  <c r="AU137" i="15" s="1"/>
  <c r="AU18" i="15"/>
  <c r="AU150" i="15" s="1"/>
  <c r="AU8" i="15"/>
  <c r="AU25" i="15"/>
  <c r="AU157" i="15" s="1"/>
  <c r="AU17" i="15"/>
  <c r="AU149" i="15" s="1"/>
  <c r="AU32" i="15"/>
  <c r="Q20" i="16" s="1"/>
  <c r="AU123" i="15"/>
  <c r="AU125" i="15" s="1"/>
  <c r="AU80" i="15"/>
  <c r="AU82" i="15"/>
  <c r="AU106" i="15"/>
  <c r="AU40" i="15"/>
  <c r="AU14" i="15"/>
  <c r="AU16" i="15"/>
  <c r="AU11" i="15"/>
  <c r="AU143" i="15" s="1"/>
  <c r="AU98" i="15"/>
  <c r="AU108" i="15"/>
  <c r="AU174" i="15" s="1"/>
  <c r="AU104" i="15"/>
  <c r="AU38" i="15"/>
  <c r="AT186" i="15"/>
  <c r="AT225" i="15"/>
  <c r="N4" i="16"/>
  <c r="AR130" i="15"/>
  <c r="AS259" i="15"/>
  <c r="O59" i="18"/>
  <c r="AT166" i="15"/>
  <c r="AT49" i="15"/>
  <c r="AT115" i="15"/>
  <c r="O21" i="16"/>
  <c r="AS181" i="15"/>
  <c r="AT154" i="15"/>
  <c r="P27" i="16"/>
  <c r="AT245" i="15"/>
  <c r="AS63" i="15"/>
  <c r="AS161" i="15"/>
  <c r="O19" i="16"/>
  <c r="AT188" i="15"/>
  <c r="AT184" i="15"/>
  <c r="AT59" i="15"/>
  <c r="P54" i="18"/>
  <c r="AT168" i="15"/>
  <c r="O22" i="16"/>
  <c r="AS191" i="15"/>
  <c r="AT172" i="15"/>
  <c r="AT134" i="15"/>
  <c r="AT29" i="15"/>
  <c r="AT153" i="15"/>
  <c r="AT95" i="15"/>
  <c r="P25" i="16"/>
  <c r="P26" i="16"/>
  <c r="AT136" i="15"/>
  <c r="AT152" i="15"/>
  <c r="P25" i="18"/>
  <c r="P53" i="18"/>
  <c r="O30" i="44" s="1"/>
  <c r="AT140" i="15"/>
  <c r="AT255" i="15"/>
  <c r="AT158" i="15"/>
  <c r="P20" i="16"/>
  <c r="AT164" i="15"/>
  <c r="AN19" i="43"/>
  <c r="AN20" i="43" s="1"/>
  <c r="AN21" i="43" s="1"/>
  <c r="AL62" i="43"/>
  <c r="AM59" i="43"/>
  <c r="AM60" i="43" s="1"/>
  <c r="BT59" i="43"/>
  <c r="BT60" i="43" s="1"/>
  <c r="F7" i="16"/>
  <c r="F20" i="18" s="1"/>
  <c r="F28" i="18" s="1"/>
  <c r="F44" i="18"/>
  <c r="AN24" i="43" s="1"/>
  <c r="G6" i="16"/>
  <c r="AO9" i="43"/>
  <c r="H29" i="6"/>
  <c r="H11" i="6"/>
  <c r="AI160" i="11"/>
  <c r="BA160" i="11" s="1"/>
  <c r="AI148" i="11"/>
  <c r="BA148" i="11" s="1"/>
  <c r="AP6" i="20"/>
  <c r="AP4" i="20"/>
  <c r="AP7" i="20"/>
  <c r="AP3" i="20"/>
  <c r="U7" i="40" s="1"/>
  <c r="AP5" i="20"/>
  <c r="U4" i="40" s="1"/>
  <c r="AN2" i="20"/>
  <c r="AD90" i="10"/>
  <c r="AD107" i="10"/>
  <c r="E28" i="18"/>
  <c r="E8" i="17"/>
  <c r="E9" i="17" s="1"/>
  <c r="G28" i="19" s="1"/>
  <c r="G59" i="19" s="1"/>
  <c r="F4" i="17"/>
  <c r="F7" i="17" s="1"/>
  <c r="G6" i="17"/>
  <c r="H5" i="16"/>
  <c r="AQ1" i="20"/>
  <c r="AE102" i="10"/>
  <c r="AL18" i="12"/>
  <c r="AL17" i="12"/>
  <c r="AL7" i="12"/>
  <c r="AL10" i="12"/>
  <c r="AL15" i="12"/>
  <c r="AL2" i="12"/>
  <c r="AL23" i="12"/>
  <c r="AL19" i="12"/>
  <c r="AL4" i="12"/>
  <c r="AL25" i="12"/>
  <c r="AL6" i="12"/>
  <c r="AL3" i="12"/>
  <c r="AL16" i="12"/>
  <c r="AL13" i="12"/>
  <c r="AL12" i="12"/>
  <c r="AL5" i="12"/>
  <c r="AL14" i="12"/>
  <c r="AL20" i="12"/>
  <c r="AL22" i="12"/>
  <c r="AL21" i="12"/>
  <c r="AL24" i="12"/>
  <c r="AL8" i="12"/>
  <c r="AL11" i="12"/>
  <c r="AK26" i="12"/>
  <c r="AK27" i="12" s="1"/>
  <c r="AM1" i="12"/>
  <c r="AM9" i="12" s="1"/>
  <c r="AE97" i="10"/>
  <c r="AH220" i="11"/>
  <c r="AH221" i="11" s="1"/>
  <c r="AH126" i="11"/>
  <c r="AH127" i="11" s="1"/>
  <c r="AI217" i="11"/>
  <c r="BA217" i="11" s="1"/>
  <c r="AI199" i="11"/>
  <c r="BA199" i="11" s="1"/>
  <c r="AI193" i="11"/>
  <c r="BA193" i="11" s="1"/>
  <c r="AI196" i="11"/>
  <c r="BA196" i="11" s="1"/>
  <c r="AI197" i="11"/>
  <c r="BA197" i="11" s="1"/>
  <c r="AI140" i="11"/>
  <c r="BA140" i="11" s="1"/>
  <c r="AI218" i="11"/>
  <c r="BA218" i="11" s="1"/>
  <c r="AI194" i="11"/>
  <c r="BA194" i="11" s="1"/>
  <c r="AI174" i="11"/>
  <c r="BA174" i="11" s="1"/>
  <c r="AI200" i="11"/>
  <c r="BA200" i="11" s="1"/>
  <c r="AI201" i="11"/>
  <c r="BA201" i="11" s="1"/>
  <c r="AI202" i="11"/>
  <c r="BA202" i="11" s="1"/>
  <c r="AI176" i="11"/>
  <c r="BA176" i="11" s="1"/>
  <c r="AI188" i="11"/>
  <c r="BA188" i="11" s="1"/>
  <c r="AI172" i="11"/>
  <c r="BA172" i="11" s="1"/>
  <c r="AI136" i="11"/>
  <c r="AI173" i="11"/>
  <c r="AI203" i="11"/>
  <c r="BA203" i="11" s="1"/>
  <c r="AI177" i="11"/>
  <c r="BA177" i="11" s="1"/>
  <c r="AI154" i="11"/>
  <c r="BA154" i="11" s="1"/>
  <c r="AI139" i="11"/>
  <c r="BA139" i="11" s="1"/>
  <c r="AI150" i="11"/>
  <c r="BA150" i="11" s="1"/>
  <c r="AI206" i="11"/>
  <c r="BA206" i="11" s="1"/>
  <c r="AI158" i="11"/>
  <c r="BA158" i="11" s="1"/>
  <c r="AI181" i="11"/>
  <c r="BA181" i="11" s="1"/>
  <c r="AI134" i="11"/>
  <c r="BA134" i="11" s="1"/>
  <c r="AI146" i="11"/>
  <c r="BA146" i="11" s="1"/>
  <c r="AI198" i="11"/>
  <c r="BA198" i="11" s="1"/>
  <c r="AI215" i="11"/>
  <c r="BA215" i="11" s="1"/>
  <c r="AI135" i="11"/>
  <c r="BA135" i="11" s="1"/>
  <c r="AI179" i="11"/>
  <c r="BA179" i="11" s="1"/>
  <c r="AI182" i="11"/>
  <c r="BA182" i="11" s="1"/>
  <c r="AI208" i="11"/>
  <c r="BA208" i="11" s="1"/>
  <c r="AI141" i="11"/>
  <c r="BA141" i="11" s="1"/>
  <c r="AI204" i="11"/>
  <c r="BA204" i="11" s="1"/>
  <c r="AI156" i="11"/>
  <c r="BA156" i="11" s="1"/>
  <c r="AI205" i="11"/>
  <c r="BA205" i="11" s="1"/>
  <c r="AI171" i="11"/>
  <c r="BA171" i="11" s="1"/>
  <c r="AI157" i="11"/>
  <c r="BA157" i="11" s="1"/>
  <c r="AI144" i="11"/>
  <c r="BA144" i="11" s="1"/>
  <c r="AI159" i="11"/>
  <c r="BA159" i="11" s="1"/>
  <c r="AI142" i="11"/>
  <c r="BA142" i="11" s="1"/>
  <c r="AI192" i="11"/>
  <c r="BA192" i="11" s="1"/>
  <c r="AI138" i="11"/>
  <c r="BA138" i="11" s="1"/>
  <c r="AI170" i="11"/>
  <c r="BA170" i="11" s="1"/>
  <c r="AI133" i="11"/>
  <c r="AI132" i="11"/>
  <c r="AI207" i="11"/>
  <c r="BA207" i="11" s="1"/>
  <c r="AI164" i="11"/>
  <c r="BA164" i="11" s="1"/>
  <c r="AI213" i="11"/>
  <c r="BA213" i="11" s="1"/>
  <c r="AI143" i="11"/>
  <c r="BA143" i="11" s="1"/>
  <c r="AI167" i="11"/>
  <c r="BA167" i="11" s="1"/>
  <c r="AI211" i="11"/>
  <c r="BA211" i="11" s="1"/>
  <c r="AI210" i="11"/>
  <c r="BA210" i="11" s="1"/>
  <c r="AI165" i="11"/>
  <c r="BA165" i="11" s="1"/>
  <c r="AI189" i="11"/>
  <c r="BA189" i="11" s="1"/>
  <c r="AI209" i="11"/>
  <c r="BA209" i="11" s="1"/>
  <c r="AI149" i="11"/>
  <c r="BA149" i="11" s="1"/>
  <c r="AI219" i="11"/>
  <c r="AI212" i="11"/>
  <c r="BA212" i="11" s="1"/>
  <c r="AI162" i="11"/>
  <c r="BA162" i="11" s="1"/>
  <c r="AI185" i="11"/>
  <c r="BA185" i="11" s="1"/>
  <c r="AI151" i="11"/>
  <c r="BA151" i="11" s="1"/>
  <c r="AI169" i="11"/>
  <c r="BA169" i="11" s="1"/>
  <c r="AI163" i="11"/>
  <c r="BA163" i="11" s="1"/>
  <c r="AI152" i="11"/>
  <c r="BA152" i="11" s="1"/>
  <c r="AI187" i="11"/>
  <c r="BA187" i="11" s="1"/>
  <c r="AI145" i="11"/>
  <c r="BA145" i="11" s="1"/>
  <c r="AI178" i="11"/>
  <c r="BA178" i="11" s="1"/>
  <c r="AI191" i="11"/>
  <c r="BA191" i="11" s="1"/>
  <c r="AI175" i="11"/>
  <c r="BA175" i="11" s="1"/>
  <c r="AI161" i="11"/>
  <c r="BA161" i="11" s="1"/>
  <c r="AI155" i="11"/>
  <c r="BA155" i="11" s="1"/>
  <c r="AI186" i="11"/>
  <c r="BA186" i="11" s="1"/>
  <c r="AI147" i="11"/>
  <c r="BA147" i="11" s="1"/>
  <c r="AI180" i="11"/>
  <c r="BA180" i="11" s="1"/>
  <c r="AI190" i="11"/>
  <c r="BA190" i="11" s="1"/>
  <c r="AI166" i="11"/>
  <c r="BA166" i="11" s="1"/>
  <c r="AI184" i="11"/>
  <c r="BA184" i="11" s="1"/>
  <c r="AI137" i="11"/>
  <c r="AI216" i="11"/>
  <c r="BA216" i="11" s="1"/>
  <c r="AI168" i="11"/>
  <c r="BA168" i="11" s="1"/>
  <c r="AI214" i="11"/>
  <c r="BA214" i="11" s="1"/>
  <c r="AI153" i="11"/>
  <c r="BA153" i="11" s="1"/>
  <c r="AI195" i="11"/>
  <c r="BA195" i="11" s="1"/>
  <c r="AI183" i="11"/>
  <c r="BA183" i="11" s="1"/>
  <c r="AJ1" i="11"/>
  <c r="AI73" i="11"/>
  <c r="AI37" i="11"/>
  <c r="AI114" i="11"/>
  <c r="AI21" i="11"/>
  <c r="AI41" i="11"/>
  <c r="AI55" i="11"/>
  <c r="AI87" i="11"/>
  <c r="AI109" i="11"/>
  <c r="AI95" i="11"/>
  <c r="AI84" i="11"/>
  <c r="AI123" i="11"/>
  <c r="AI45" i="11"/>
  <c r="AI17" i="11"/>
  <c r="AI28" i="11"/>
  <c r="AI75" i="11"/>
  <c r="AI20" i="11"/>
  <c r="AI26" i="11"/>
  <c r="AI44" i="11"/>
  <c r="AI52" i="11"/>
  <c r="AI82" i="11"/>
  <c r="AI15" i="11"/>
  <c r="AI80" i="11"/>
  <c r="AI7" i="11"/>
  <c r="AI23" i="11"/>
  <c r="AI124" i="11"/>
  <c r="AI46" i="11"/>
  <c r="AI42" i="11"/>
  <c r="AI35" i="11"/>
  <c r="AI38" i="11"/>
  <c r="AI18" i="11"/>
  <c r="AI43" i="11"/>
  <c r="AI54" i="11"/>
  <c r="AI81" i="11"/>
  <c r="AI39" i="11"/>
  <c r="AI61" i="11"/>
  <c r="AI120" i="11"/>
  <c r="AI64" i="11"/>
  <c r="AI2" i="11"/>
  <c r="AE5" i="46" s="1"/>
  <c r="AI119" i="11"/>
  <c r="AI32" i="11"/>
  <c r="AI104" i="11"/>
  <c r="AI100" i="11"/>
  <c r="AI66" i="11"/>
  <c r="AI60" i="11"/>
  <c r="AI103" i="11"/>
  <c r="AI108" i="11"/>
  <c r="AI14" i="11"/>
  <c r="AI65" i="11"/>
  <c r="AI71" i="11"/>
  <c r="AI115" i="11"/>
  <c r="AI34" i="11"/>
  <c r="AI116" i="11"/>
  <c r="AI83" i="11"/>
  <c r="AI72" i="11"/>
  <c r="AI6" i="11"/>
  <c r="AI96" i="11"/>
  <c r="AI12" i="11"/>
  <c r="AI56" i="11"/>
  <c r="AI91" i="11"/>
  <c r="AI25" i="11"/>
  <c r="AI85" i="11"/>
  <c r="AI57" i="11"/>
  <c r="AI88" i="11"/>
  <c r="AI16" i="11"/>
  <c r="AI4" i="11"/>
  <c r="AI97" i="11"/>
  <c r="AI13" i="11"/>
  <c r="AI58" i="11"/>
  <c r="AI24" i="11"/>
  <c r="AI90" i="11"/>
  <c r="AI76" i="11"/>
  <c r="AI110" i="11"/>
  <c r="AI53" i="11"/>
  <c r="AI77" i="11"/>
  <c r="AI107" i="11"/>
  <c r="AI112" i="11"/>
  <c r="AI63" i="11"/>
  <c r="AI125" i="11"/>
  <c r="AI74" i="11"/>
  <c r="AI89" i="11"/>
  <c r="AI70" i="11"/>
  <c r="AI79" i="11"/>
  <c r="AI106" i="11"/>
  <c r="AI118" i="11"/>
  <c r="AI50" i="11"/>
  <c r="AI99" i="11"/>
  <c r="AI78" i="11"/>
  <c r="AI9" i="11"/>
  <c r="AI33" i="11"/>
  <c r="AI93" i="11"/>
  <c r="AI49" i="11"/>
  <c r="AI98" i="11"/>
  <c r="AI31" i="11"/>
  <c r="AI5" i="11"/>
  <c r="AI94" i="11"/>
  <c r="AI111" i="11"/>
  <c r="AI11" i="11"/>
  <c r="AI105" i="11"/>
  <c r="AI101" i="11"/>
  <c r="AI3" i="11"/>
  <c r="AI113" i="11"/>
  <c r="AI19" i="11"/>
  <c r="AI36" i="11"/>
  <c r="AI10" i="11"/>
  <c r="AI121" i="11"/>
  <c r="AI30" i="11"/>
  <c r="AI69" i="11"/>
  <c r="AI59" i="11"/>
  <c r="AI68" i="11"/>
  <c r="AI117" i="11"/>
  <c r="AI40" i="11"/>
  <c r="AI48" i="11"/>
  <c r="AI51" i="11"/>
  <c r="AI62" i="11"/>
  <c r="AI27" i="11"/>
  <c r="AI47" i="11"/>
  <c r="AI92" i="11"/>
  <c r="AI122" i="11"/>
  <c r="AI29" i="11"/>
  <c r="AI102" i="11"/>
  <c r="AI8" i="11"/>
  <c r="AI22" i="11"/>
  <c r="AI67" i="11"/>
  <c r="AI86" i="11"/>
  <c r="AE89" i="10"/>
  <c r="AF81" i="10"/>
  <c r="AF78" i="10"/>
  <c r="AF83" i="10"/>
  <c r="AF75" i="10"/>
  <c r="AF72" i="10"/>
  <c r="AF82" i="10"/>
  <c r="AF74" i="10"/>
  <c r="AF71" i="10"/>
  <c r="AF80" i="10"/>
  <c r="AF73" i="10"/>
  <c r="AF69" i="10"/>
  <c r="AF63" i="10"/>
  <c r="AF68" i="10"/>
  <c r="AF66" i="10"/>
  <c r="AF77" i="10"/>
  <c r="AF67" i="10"/>
  <c r="AF65" i="10"/>
  <c r="AF61" i="10"/>
  <c r="AF79" i="10"/>
  <c r="AF62" i="10"/>
  <c r="AF70" i="10"/>
  <c r="AF64" i="10"/>
  <c r="AF44" i="10"/>
  <c r="AF48" i="10"/>
  <c r="AF52" i="10"/>
  <c r="AF56" i="10"/>
  <c r="AF33" i="10"/>
  <c r="AF39" i="10"/>
  <c r="AF38" i="10"/>
  <c r="AF40" i="10"/>
  <c r="AF37" i="10"/>
  <c r="AF41" i="10"/>
  <c r="AF45" i="10"/>
  <c r="AF49" i="10"/>
  <c r="AF53" i="10"/>
  <c r="AF57" i="10"/>
  <c r="AF36" i="10"/>
  <c r="AF31" i="10"/>
  <c r="AF32" i="10"/>
  <c r="AF35" i="10"/>
  <c r="AF42" i="10"/>
  <c r="AF46" i="10"/>
  <c r="AF50" i="10"/>
  <c r="AF54" i="10"/>
  <c r="AF59" i="10"/>
  <c r="AF93" i="10" s="1"/>
  <c r="AF43" i="10"/>
  <c r="AF47" i="10"/>
  <c r="AF51" i="10"/>
  <c r="AF55" i="10"/>
  <c r="AF34" i="10"/>
  <c r="AG1" i="10"/>
  <c r="AF2" i="10"/>
  <c r="AF5" i="10"/>
  <c r="AF9" i="10"/>
  <c r="AF13" i="10"/>
  <c r="AF17" i="10"/>
  <c r="AF21" i="10"/>
  <c r="AF25" i="10"/>
  <c r="AF6" i="10"/>
  <c r="AF10" i="10"/>
  <c r="AF14" i="10"/>
  <c r="AF18" i="10"/>
  <c r="AF22" i="10"/>
  <c r="AF26" i="10"/>
  <c r="AF3" i="10"/>
  <c r="AF7" i="10"/>
  <c r="AF11" i="10"/>
  <c r="AF15" i="10"/>
  <c r="AF19" i="10"/>
  <c r="AF23" i="10"/>
  <c r="AF27" i="10"/>
  <c r="AF4" i="10"/>
  <c r="AF8" i="10"/>
  <c r="AF12" i="10"/>
  <c r="AF16" i="10"/>
  <c r="AF24" i="10"/>
  <c r="AF28" i="10"/>
  <c r="AF20" i="10"/>
  <c r="E56" i="6"/>
  <c r="E34" i="6" s="1"/>
  <c r="I18" i="6"/>
  <c r="H28" i="6"/>
  <c r="F51" i="6"/>
  <c r="BA89" i="11" l="1"/>
  <c r="AE126" i="46"/>
  <c r="BA60" i="11"/>
  <c r="AE67" i="46"/>
  <c r="BA109" i="11"/>
  <c r="AE106" i="46"/>
  <c r="BA219" i="11"/>
  <c r="AI229" i="11"/>
  <c r="BA103" i="11"/>
  <c r="AE98" i="46"/>
  <c r="BA27" i="11"/>
  <c r="AE37" i="46"/>
  <c r="BA74" i="11"/>
  <c r="AE81" i="46"/>
  <c r="BA66" i="11"/>
  <c r="AE73" i="46"/>
  <c r="BA87" i="11"/>
  <c r="AE89" i="46"/>
  <c r="AY10" i="43"/>
  <c r="CG10" i="43" s="1"/>
  <c r="P31" i="44"/>
  <c r="BA47" i="11"/>
  <c r="AE57" i="46"/>
  <c r="BA62" i="11"/>
  <c r="AE69" i="46"/>
  <c r="BA125" i="11"/>
  <c r="AE132" i="46"/>
  <c r="BA100" i="11"/>
  <c r="AE95" i="46"/>
  <c r="BA55" i="11"/>
  <c r="AE65" i="46"/>
  <c r="BA51" i="11"/>
  <c r="AE61" i="46"/>
  <c r="BA63" i="11"/>
  <c r="AE70" i="46"/>
  <c r="BA104" i="11"/>
  <c r="AE99" i="46"/>
  <c r="BA41" i="11"/>
  <c r="AE51" i="46"/>
  <c r="CE10" i="43"/>
  <c r="BA32" i="11"/>
  <c r="AE42" i="46"/>
  <c r="BA21" i="11"/>
  <c r="AE24" i="46"/>
  <c r="BA40" i="11"/>
  <c r="AE50" i="46"/>
  <c r="BA107" i="11"/>
  <c r="AE104" i="46"/>
  <c r="BA119" i="11"/>
  <c r="AE117" i="46"/>
  <c r="BA114" i="11"/>
  <c r="AE112" i="46"/>
  <c r="BA117" i="11"/>
  <c r="AE115" i="46"/>
  <c r="BA77" i="11"/>
  <c r="AE83" i="46"/>
  <c r="BA37" i="11"/>
  <c r="AE47" i="46"/>
  <c r="BA173" i="11"/>
  <c r="AI228" i="11"/>
  <c r="R47" i="18"/>
  <c r="R48" i="18"/>
  <c r="BA48" i="11"/>
  <c r="AE58" i="46"/>
  <c r="BA68" i="11"/>
  <c r="AE75" i="46"/>
  <c r="BA53" i="11"/>
  <c r="AE63" i="46"/>
  <c r="BA64" i="11"/>
  <c r="AE71" i="46"/>
  <c r="BA73" i="11"/>
  <c r="AE80" i="46"/>
  <c r="BA136" i="11"/>
  <c r="AI227" i="11"/>
  <c r="Q5" i="41"/>
  <c r="BA95" i="11"/>
  <c r="AE90" i="46"/>
  <c r="BA112" i="11"/>
  <c r="AE110" i="46"/>
  <c r="BA59" i="11"/>
  <c r="AE131" i="46"/>
  <c r="BA110" i="11"/>
  <c r="AE107" i="46"/>
  <c r="BA120" i="11"/>
  <c r="AE118" i="46"/>
  <c r="BA70" i="11"/>
  <c r="AE77" i="46"/>
  <c r="BA69" i="11"/>
  <c r="AE76" i="46"/>
  <c r="BA76" i="11"/>
  <c r="AE84" i="46"/>
  <c r="BA61" i="11"/>
  <c r="AE68" i="46"/>
  <c r="AU64" i="15"/>
  <c r="BA30" i="11"/>
  <c r="AE40" i="46"/>
  <c r="BA90" i="11"/>
  <c r="AE127" i="46"/>
  <c r="BA39" i="11"/>
  <c r="AE49" i="46"/>
  <c r="BA108" i="11"/>
  <c r="AE105" i="46"/>
  <c r="BA121" i="11"/>
  <c r="AE119" i="46"/>
  <c r="BA24" i="11"/>
  <c r="AE34" i="46"/>
  <c r="BA81" i="11"/>
  <c r="AE88" i="46"/>
  <c r="AU186" i="15"/>
  <c r="L5" i="44"/>
  <c r="L62" i="44" s="1"/>
  <c r="AH232" i="11"/>
  <c r="AH235" i="11"/>
  <c r="BA10" i="11"/>
  <c r="AE13" i="46"/>
  <c r="BA58" i="11"/>
  <c r="AE27" i="46"/>
  <c r="BA54" i="11"/>
  <c r="AE64" i="46"/>
  <c r="AI226" i="11"/>
  <c r="BA13" i="11"/>
  <c r="AE16" i="46"/>
  <c r="BA43" i="11"/>
  <c r="AE53" i="46"/>
  <c r="BA133" i="11"/>
  <c r="AI224" i="11"/>
  <c r="S13" i="40"/>
  <c r="BA36" i="11"/>
  <c r="AE46" i="46"/>
  <c r="BA19" i="11"/>
  <c r="AE22" i="46"/>
  <c r="BA97" i="11"/>
  <c r="AE92" i="46"/>
  <c r="BA18" i="11"/>
  <c r="AE21" i="46"/>
  <c r="BA113" i="11"/>
  <c r="AE111" i="46"/>
  <c r="BA4" i="11"/>
  <c r="AE7" i="46"/>
  <c r="BA38" i="11"/>
  <c r="AE48" i="46"/>
  <c r="BA137" i="11"/>
  <c r="AI225" i="11"/>
  <c r="AE103" i="10"/>
  <c r="I48" i="44"/>
  <c r="J16" i="16"/>
  <c r="J34" i="16" s="1"/>
  <c r="J43" i="18" s="1"/>
  <c r="AR27" i="43" s="1"/>
  <c r="AN267" i="15"/>
  <c r="BA3" i="11"/>
  <c r="AE6" i="46"/>
  <c r="BA16" i="11"/>
  <c r="AE19" i="46"/>
  <c r="BA35" i="11"/>
  <c r="AE45" i="46"/>
  <c r="BA101" i="11"/>
  <c r="AE96" i="46"/>
  <c r="BA88" i="11"/>
  <c r="AE125" i="46"/>
  <c r="BA42" i="11"/>
  <c r="AE52" i="46"/>
  <c r="BA79" i="11"/>
  <c r="AE86" i="46"/>
  <c r="AF94" i="10"/>
  <c r="J46" i="44"/>
  <c r="K14" i="16"/>
  <c r="K32" i="16" s="1"/>
  <c r="K41" i="18" s="1"/>
  <c r="AS23" i="43" s="1"/>
  <c r="CA23" i="43" s="1"/>
  <c r="AO265" i="15"/>
  <c r="BA105" i="11"/>
  <c r="AE100" i="46"/>
  <c r="BA57" i="11"/>
  <c r="AE66" i="46"/>
  <c r="BA46" i="11"/>
  <c r="AE56" i="46"/>
  <c r="AU148" i="15"/>
  <c r="K62" i="44"/>
  <c r="K9" i="44"/>
  <c r="K12" i="44" s="1"/>
  <c r="K15" i="44" s="1"/>
  <c r="K66" i="44"/>
  <c r="BA11" i="11"/>
  <c r="AE14" i="46"/>
  <c r="BA85" i="11"/>
  <c r="AE103" i="46"/>
  <c r="BA124" i="11"/>
  <c r="AE123" i="46"/>
  <c r="BA122" i="11"/>
  <c r="AE120" i="46"/>
  <c r="BA111" i="11"/>
  <c r="AE109" i="46"/>
  <c r="BA25" i="11"/>
  <c r="AE35" i="46"/>
  <c r="BA23" i="11"/>
  <c r="AE33" i="46"/>
  <c r="BA84" i="11"/>
  <c r="AE101" i="46"/>
  <c r="BA94" i="11"/>
  <c r="AE29" i="46"/>
  <c r="BA91" i="11"/>
  <c r="AE128" i="46"/>
  <c r="BA7" i="11"/>
  <c r="AE10" i="46"/>
  <c r="BA56" i="11"/>
  <c r="AE28" i="46"/>
  <c r="BA80" i="11"/>
  <c r="AE87" i="46"/>
  <c r="I3" i="16"/>
  <c r="AM260" i="15"/>
  <c r="BA31" i="11"/>
  <c r="AE41" i="46"/>
  <c r="BA12" i="11"/>
  <c r="AE15" i="46"/>
  <c r="BA15" i="11"/>
  <c r="AE18" i="46"/>
  <c r="BA5" i="11"/>
  <c r="AE8" i="46"/>
  <c r="BA98" i="11"/>
  <c r="AE93" i="46"/>
  <c r="BA96" i="11"/>
  <c r="AE91" i="46"/>
  <c r="BA82" i="11"/>
  <c r="AE108" i="46"/>
  <c r="AU167" i="15"/>
  <c r="BA49" i="11"/>
  <c r="AE59" i="46"/>
  <c r="BA6" i="11"/>
  <c r="AE9" i="46"/>
  <c r="BA52" i="11"/>
  <c r="AE62" i="46"/>
  <c r="AE98" i="10"/>
  <c r="I47" i="44"/>
  <c r="J15" i="16"/>
  <c r="J33" i="16" s="1"/>
  <c r="J42" i="18" s="1"/>
  <c r="AR25" i="43" s="1"/>
  <c r="AN266" i="15"/>
  <c r="BA92" i="11"/>
  <c r="AE30" i="46"/>
  <c r="BA93" i="11"/>
  <c r="AE129" i="46"/>
  <c r="BA72" i="11"/>
  <c r="AE79" i="46"/>
  <c r="BA44" i="11"/>
  <c r="AE54" i="46"/>
  <c r="U11" i="40"/>
  <c r="I45" i="44"/>
  <c r="J13" i="16"/>
  <c r="J31" i="16" s="1"/>
  <c r="J40" i="18" s="1"/>
  <c r="I29" i="44" s="1"/>
  <c r="I33" i="44" s="1"/>
  <c r="I34" i="44" s="1"/>
  <c r="I36" i="44" s="1"/>
  <c r="AN264" i="15"/>
  <c r="BA33" i="11"/>
  <c r="AE43" i="46"/>
  <c r="BA83" i="11"/>
  <c r="AE124" i="46"/>
  <c r="BA26" i="11"/>
  <c r="AE36" i="46"/>
  <c r="T12" i="40"/>
  <c r="BA86" i="11"/>
  <c r="AE121" i="46"/>
  <c r="BA9" i="11"/>
  <c r="AE12" i="46"/>
  <c r="BA116" i="11"/>
  <c r="AE114" i="46"/>
  <c r="BA20" i="11"/>
  <c r="AE23" i="46"/>
  <c r="U5" i="40"/>
  <c r="AU185" i="15"/>
  <c r="BA67" i="11"/>
  <c r="AE74" i="46"/>
  <c r="BA78" i="11"/>
  <c r="AE85" i="46"/>
  <c r="BA34" i="11"/>
  <c r="AE44" i="46"/>
  <c r="BA75" i="11"/>
  <c r="AE82" i="46"/>
  <c r="BZ23" i="43"/>
  <c r="L60" i="44"/>
  <c r="L67" i="44" s="1"/>
  <c r="L9" i="44"/>
  <c r="L12" i="44" s="1"/>
  <c r="L15" i="44" s="1"/>
  <c r="BA99" i="11"/>
  <c r="AE94" i="46"/>
  <c r="BA115" i="11"/>
  <c r="AE113" i="46"/>
  <c r="BA28" i="11"/>
  <c r="AE38" i="46"/>
  <c r="BA22" i="11"/>
  <c r="BA50" i="11"/>
  <c r="AE60" i="46"/>
  <c r="BA71" i="11"/>
  <c r="AE78" i="46"/>
  <c r="BA17" i="11"/>
  <c r="AE20" i="46"/>
  <c r="BA8" i="11"/>
  <c r="AE11" i="46"/>
  <c r="BA102" i="11"/>
  <c r="AE97" i="46"/>
  <c r="BA118" i="11"/>
  <c r="AE116" i="46"/>
  <c r="BA65" i="11"/>
  <c r="AE72" i="46"/>
  <c r="BA45" i="11"/>
  <c r="AE55" i="46"/>
  <c r="AU176" i="15"/>
  <c r="AU255" i="15"/>
  <c r="BA29" i="11"/>
  <c r="AE39" i="46"/>
  <c r="BA106" i="11"/>
  <c r="AE102" i="46"/>
  <c r="BA14" i="11"/>
  <c r="AE17" i="46"/>
  <c r="BA123" i="11"/>
  <c r="AE122" i="46"/>
  <c r="AT162" i="15"/>
  <c r="AU178" i="15"/>
  <c r="AU135" i="15"/>
  <c r="AV244" i="15"/>
  <c r="AV218" i="15"/>
  <c r="AV251" i="15"/>
  <c r="AV249" i="15"/>
  <c r="AV212" i="15"/>
  <c r="AV238" i="15"/>
  <c r="AV203" i="15"/>
  <c r="AV237" i="15"/>
  <c r="AV222" i="15"/>
  <c r="AV254" i="15"/>
  <c r="AV250" i="15"/>
  <c r="AV199" i="15"/>
  <c r="AV252" i="15"/>
  <c r="AV220" i="15"/>
  <c r="AV200" i="15"/>
  <c r="AV215" i="15"/>
  <c r="AV234" i="15"/>
  <c r="AV205" i="15"/>
  <c r="AV206" i="15"/>
  <c r="AV216" i="15"/>
  <c r="AV198" i="15"/>
  <c r="AV202" i="15"/>
  <c r="AV235" i="15"/>
  <c r="AV230" i="15"/>
  <c r="AV201" i="15"/>
  <c r="AV207" i="15"/>
  <c r="AV211" i="15"/>
  <c r="AV241" i="15"/>
  <c r="AV233" i="15"/>
  <c r="AV217" i="15"/>
  <c r="AV221" i="15"/>
  <c r="AV213" i="15"/>
  <c r="AV240" i="15"/>
  <c r="AV209" i="15"/>
  <c r="AV219" i="15"/>
  <c r="AV224" i="15"/>
  <c r="AV236" i="15"/>
  <c r="AV243" i="15"/>
  <c r="AV204" i="15"/>
  <c r="AV248" i="15"/>
  <c r="AV239" i="15"/>
  <c r="AV253" i="15"/>
  <c r="AV228" i="15"/>
  <c r="AV210" i="15"/>
  <c r="AV214" i="15"/>
  <c r="AV232" i="15"/>
  <c r="AV231" i="15"/>
  <c r="AV208" i="15"/>
  <c r="AV242" i="15"/>
  <c r="AV223" i="15"/>
  <c r="AU164" i="15"/>
  <c r="AU147" i="15"/>
  <c r="AU171" i="15"/>
  <c r="AU155" i="15"/>
  <c r="AU156" i="15"/>
  <c r="AU139" i="15"/>
  <c r="AU172" i="15"/>
  <c r="AU152" i="15"/>
  <c r="AU170" i="15"/>
  <c r="AE32" i="44"/>
  <c r="AE30" i="44"/>
  <c r="S3" i="40"/>
  <c r="R9" i="40"/>
  <c r="AU134" i="15"/>
  <c r="AU29" i="15"/>
  <c r="AU175" i="15"/>
  <c r="AU187" i="15"/>
  <c r="AT161" i="15"/>
  <c r="AT63" i="15"/>
  <c r="P19" i="16"/>
  <c r="O4" i="16"/>
  <c r="AS130" i="15"/>
  <c r="P59" i="18"/>
  <c r="M5" i="17"/>
  <c r="AE5" i="17" s="1"/>
  <c r="AF4" i="16"/>
  <c r="AU95" i="15"/>
  <c r="AT259" i="15"/>
  <c r="AU151" i="15"/>
  <c r="AU245" i="15"/>
  <c r="AU166" i="15"/>
  <c r="AU49" i="15"/>
  <c r="AU158" i="15"/>
  <c r="AU115" i="15"/>
  <c r="AU153" i="15"/>
  <c r="AU141" i="15"/>
  <c r="P21" i="16"/>
  <c r="AT181" i="15"/>
  <c r="AU169" i="15"/>
  <c r="Q53" i="18"/>
  <c r="P30" i="44" s="1"/>
  <c r="AU140" i="15"/>
  <c r="Q25" i="18"/>
  <c r="Q25" i="16"/>
  <c r="Q26" i="16"/>
  <c r="AU136" i="15"/>
  <c r="Q54" i="18"/>
  <c r="AU168" i="15"/>
  <c r="AU184" i="15"/>
  <c r="AU59" i="15"/>
  <c r="P22" i="16"/>
  <c r="AT191" i="15"/>
  <c r="AT129" i="15"/>
  <c r="AT131" i="15" s="1"/>
  <c r="AU146" i="15"/>
  <c r="Q27" i="16"/>
  <c r="AU154" i="15"/>
  <c r="AU225" i="15"/>
  <c r="AW1" i="15"/>
  <c r="AV255" i="15"/>
  <c r="AV20" i="15"/>
  <c r="AV86" i="15"/>
  <c r="AV90" i="15"/>
  <c r="AV87" i="15"/>
  <c r="AV21" i="15"/>
  <c r="AV24" i="15"/>
  <c r="AV70" i="15"/>
  <c r="AV19" i="15"/>
  <c r="AV111" i="15"/>
  <c r="AV112" i="15"/>
  <c r="AV118" i="15"/>
  <c r="AV93" i="15"/>
  <c r="AV113" i="15"/>
  <c r="AV68" i="15"/>
  <c r="AV110" i="15"/>
  <c r="AV122" i="15"/>
  <c r="AV76" i="15"/>
  <c r="AV91" i="15"/>
  <c r="AV89" i="15"/>
  <c r="AV100" i="15"/>
  <c r="AV84" i="15"/>
  <c r="AV109" i="15"/>
  <c r="AV121" i="15"/>
  <c r="AV79" i="15"/>
  <c r="AV85" i="15"/>
  <c r="AV83" i="15"/>
  <c r="AV107" i="15"/>
  <c r="AV124" i="15"/>
  <c r="AV74" i="15"/>
  <c r="AV73" i="15"/>
  <c r="AV72" i="15"/>
  <c r="AV88" i="15"/>
  <c r="AV120" i="15"/>
  <c r="AV81" i="15"/>
  <c r="AV71" i="15"/>
  <c r="AV75" i="15"/>
  <c r="AV37" i="15"/>
  <c r="AV58" i="15"/>
  <c r="AV26" i="15"/>
  <c r="AV42" i="15"/>
  <c r="AV78" i="15"/>
  <c r="AV104" i="15"/>
  <c r="AV119" i="15"/>
  <c r="AV114" i="15"/>
  <c r="AV101" i="15"/>
  <c r="AV53" i="15"/>
  <c r="AV94" i="15"/>
  <c r="AV35" i="15"/>
  <c r="AV43" i="15"/>
  <c r="AV27" i="15"/>
  <c r="AV13" i="15"/>
  <c r="AV34" i="15"/>
  <c r="AV9" i="15"/>
  <c r="AV41" i="15"/>
  <c r="AV52" i="15"/>
  <c r="AV92" i="15"/>
  <c r="AV103" i="15"/>
  <c r="AV102" i="15"/>
  <c r="AV2" i="15"/>
  <c r="AV36" i="15"/>
  <c r="AV46" i="15"/>
  <c r="AV48" i="15"/>
  <c r="AV54" i="15"/>
  <c r="AV23" i="15"/>
  <c r="AV25" i="15"/>
  <c r="AV4" i="15"/>
  <c r="AV18" i="15"/>
  <c r="AV28" i="15"/>
  <c r="AV56" i="15"/>
  <c r="AV45" i="15"/>
  <c r="AV10" i="15"/>
  <c r="AV6" i="15"/>
  <c r="AV5" i="15"/>
  <c r="AV8" i="15"/>
  <c r="AV44" i="15"/>
  <c r="AV47" i="15"/>
  <c r="AV12" i="15"/>
  <c r="AV15" i="15"/>
  <c r="AV7" i="15"/>
  <c r="AV22" i="15"/>
  <c r="AV55" i="15"/>
  <c r="AV17" i="15"/>
  <c r="AV77" i="15"/>
  <c r="AV98" i="15"/>
  <c r="AV82" i="15"/>
  <c r="AV80" i="15"/>
  <c r="AV39" i="15"/>
  <c r="AV69" i="15"/>
  <c r="AV57" i="15"/>
  <c r="AV105" i="15"/>
  <c r="AV3" i="15"/>
  <c r="AV14" i="15"/>
  <c r="AV11" i="15"/>
  <c r="AV32" i="15"/>
  <c r="AV16" i="15"/>
  <c r="AV38" i="15"/>
  <c r="AV106" i="15"/>
  <c r="AV108" i="15"/>
  <c r="AV40" i="15"/>
  <c r="AV123" i="15"/>
  <c r="AU189" i="15"/>
  <c r="AM62" i="43"/>
  <c r="F45" i="18"/>
  <c r="AP9" i="43"/>
  <c r="BX9" i="43" s="1"/>
  <c r="BX19" i="43" s="1"/>
  <c r="BX20" i="43" s="1"/>
  <c r="H35" i="16"/>
  <c r="BW9" i="43"/>
  <c r="AO19" i="43"/>
  <c r="AO20" i="43" s="1"/>
  <c r="AO21" i="43" s="1"/>
  <c r="G7" i="16"/>
  <c r="G20" i="18" s="1"/>
  <c r="G44" i="18"/>
  <c r="AO24" i="43" s="1"/>
  <c r="BV24" i="43"/>
  <c r="AN30" i="43"/>
  <c r="AN54" i="43" s="1"/>
  <c r="AN59" i="43" s="1"/>
  <c r="I29" i="6"/>
  <c r="I11" i="6"/>
  <c r="AJ160" i="11"/>
  <c r="AJ148" i="11"/>
  <c r="AQ6" i="20"/>
  <c r="AQ4" i="20"/>
  <c r="V5" i="40" s="1"/>
  <c r="AQ7" i="20"/>
  <c r="AQ3" i="20"/>
  <c r="V7" i="40" s="1"/>
  <c r="V11" i="40" s="1"/>
  <c r="AQ5" i="20"/>
  <c r="V4" i="40" s="1"/>
  <c r="BD2" i="20"/>
  <c r="AN8" i="20"/>
  <c r="H6" i="16"/>
  <c r="AE90" i="10"/>
  <c r="AE107" i="10"/>
  <c r="G4" i="17"/>
  <c r="G7" i="17" s="1"/>
  <c r="F8" i="17"/>
  <c r="F9" i="17" s="1"/>
  <c r="H28" i="19" s="1"/>
  <c r="H59" i="19" s="1"/>
  <c r="F34" i="19"/>
  <c r="H6" i="17"/>
  <c r="I5" i="16"/>
  <c r="AR1" i="20"/>
  <c r="AF102" i="10"/>
  <c r="AM18" i="12"/>
  <c r="AM17" i="12"/>
  <c r="AM7" i="12"/>
  <c r="AM10" i="12"/>
  <c r="AM15" i="12"/>
  <c r="AM2" i="12"/>
  <c r="AM23" i="12"/>
  <c r="AM19" i="12"/>
  <c r="AM4" i="12"/>
  <c r="AM25" i="12"/>
  <c r="AM6" i="12"/>
  <c r="AM3" i="12"/>
  <c r="AM16" i="12"/>
  <c r="AM13" i="12"/>
  <c r="AM12" i="12"/>
  <c r="AM5" i="12"/>
  <c r="AM14" i="12"/>
  <c r="AM20" i="12"/>
  <c r="AM22" i="12"/>
  <c r="AM8" i="12"/>
  <c r="AM21" i="12"/>
  <c r="AM11" i="12"/>
  <c r="AM24" i="12"/>
  <c r="AN1" i="12"/>
  <c r="AN9" i="12" s="1"/>
  <c r="AL26" i="12"/>
  <c r="AL27" i="12" s="1"/>
  <c r="AF97" i="10"/>
  <c r="AI220" i="11"/>
  <c r="AI221" i="11" s="1"/>
  <c r="BA2" i="11"/>
  <c r="AI126" i="11"/>
  <c r="AI127" i="11" s="1"/>
  <c r="BA132" i="11"/>
  <c r="AJ201" i="11"/>
  <c r="AJ197" i="11"/>
  <c r="AJ138" i="11"/>
  <c r="AJ174" i="11"/>
  <c r="AJ193" i="11"/>
  <c r="AJ192" i="11"/>
  <c r="AJ194" i="11"/>
  <c r="AJ199" i="11"/>
  <c r="AJ173" i="11"/>
  <c r="AJ203" i="11"/>
  <c r="AJ217" i="11"/>
  <c r="AJ198" i="11"/>
  <c r="AJ188" i="11"/>
  <c r="AJ149" i="11"/>
  <c r="AJ218" i="11"/>
  <c r="AJ200" i="11"/>
  <c r="AJ215" i="11"/>
  <c r="AJ196" i="11"/>
  <c r="AJ132" i="11"/>
  <c r="AJ202" i="11"/>
  <c r="AJ140" i="11"/>
  <c r="AJ177" i="11"/>
  <c r="AJ144" i="11"/>
  <c r="AJ159" i="11"/>
  <c r="AJ171" i="11"/>
  <c r="AJ175" i="11"/>
  <c r="AJ176" i="11"/>
  <c r="AJ204" i="11"/>
  <c r="AJ136" i="11"/>
  <c r="AJ227" i="11" s="1"/>
  <c r="AJ134" i="11"/>
  <c r="AJ167" i="11"/>
  <c r="AJ145" i="11"/>
  <c r="AJ179" i="11"/>
  <c r="AJ219" i="11"/>
  <c r="AJ229" i="11" s="1"/>
  <c r="AJ206" i="11"/>
  <c r="AJ168" i="11"/>
  <c r="AJ205" i="11"/>
  <c r="AJ180" i="11"/>
  <c r="AJ141" i="11"/>
  <c r="AJ207" i="11"/>
  <c r="AJ164" i="11"/>
  <c r="AJ135" i="11"/>
  <c r="AJ185" i="11"/>
  <c r="AJ212" i="11"/>
  <c r="AJ152" i="11"/>
  <c r="AJ169" i="11"/>
  <c r="AJ172" i="11"/>
  <c r="AJ156" i="11"/>
  <c r="AJ211" i="11"/>
  <c r="AJ150" i="11"/>
  <c r="AJ157" i="11"/>
  <c r="AJ146" i="11"/>
  <c r="AJ182" i="11"/>
  <c r="AJ210" i="11"/>
  <c r="AJ165" i="11"/>
  <c r="AJ142" i="11"/>
  <c r="AJ170" i="11"/>
  <c r="AJ189" i="11"/>
  <c r="AJ209" i="11"/>
  <c r="AJ154" i="11"/>
  <c r="AJ139" i="11"/>
  <c r="AJ158" i="11"/>
  <c r="AJ162" i="11"/>
  <c r="AJ151" i="11"/>
  <c r="AJ143" i="11"/>
  <c r="AJ163" i="11"/>
  <c r="AJ187" i="11"/>
  <c r="AJ133" i="11"/>
  <c r="AJ178" i="11"/>
  <c r="AJ191" i="11"/>
  <c r="AJ161" i="11"/>
  <c r="AJ155" i="11"/>
  <c r="AJ186" i="11"/>
  <c r="AJ147" i="11"/>
  <c r="AJ190" i="11"/>
  <c r="AJ213" i="11"/>
  <c r="AJ214" i="11"/>
  <c r="AJ153" i="11"/>
  <c r="AJ166" i="11"/>
  <c r="AJ184" i="11"/>
  <c r="AJ137" i="11"/>
  <c r="AJ216" i="11"/>
  <c r="AJ181" i="11"/>
  <c r="AJ208" i="11"/>
  <c r="AJ183" i="11"/>
  <c r="AJ195" i="11"/>
  <c r="AK1" i="11"/>
  <c r="AJ75" i="11"/>
  <c r="AJ7" i="11"/>
  <c r="AJ124" i="11"/>
  <c r="AJ46" i="11"/>
  <c r="AJ114" i="11"/>
  <c r="AJ17" i="11"/>
  <c r="AJ18" i="11"/>
  <c r="AJ73" i="11"/>
  <c r="AJ28" i="11"/>
  <c r="AJ37" i="11"/>
  <c r="AJ82" i="11"/>
  <c r="AJ15" i="11"/>
  <c r="AJ115" i="11"/>
  <c r="AJ65" i="11"/>
  <c r="AJ57" i="11"/>
  <c r="AJ81" i="11"/>
  <c r="AJ52" i="11"/>
  <c r="AJ26" i="11"/>
  <c r="AJ44" i="11"/>
  <c r="AJ23" i="11"/>
  <c r="AJ120" i="11"/>
  <c r="AJ110" i="11"/>
  <c r="AJ20" i="11"/>
  <c r="AJ95" i="11"/>
  <c r="AJ103" i="11"/>
  <c r="AJ87" i="11"/>
  <c r="AJ109" i="11"/>
  <c r="AJ55" i="11"/>
  <c r="AJ45" i="11"/>
  <c r="AJ21" i="11"/>
  <c r="AJ41" i="11"/>
  <c r="AJ38" i="11"/>
  <c r="AJ85" i="11"/>
  <c r="AJ54" i="11"/>
  <c r="AJ104" i="11"/>
  <c r="AJ35" i="11"/>
  <c r="AJ14" i="11"/>
  <c r="AJ43" i="11"/>
  <c r="AJ66" i="11"/>
  <c r="AJ42" i="11"/>
  <c r="AJ80" i="11"/>
  <c r="AJ84" i="11"/>
  <c r="AJ64" i="11"/>
  <c r="AJ32" i="11"/>
  <c r="AJ2" i="11"/>
  <c r="AJ108" i="11"/>
  <c r="AJ90" i="11"/>
  <c r="AJ76" i="11"/>
  <c r="AJ123" i="11"/>
  <c r="AJ100" i="11"/>
  <c r="AJ71" i="11"/>
  <c r="AJ34" i="11"/>
  <c r="AJ61" i="11"/>
  <c r="AJ116" i="11"/>
  <c r="AJ112" i="11"/>
  <c r="AJ63" i="11"/>
  <c r="AJ125" i="11"/>
  <c r="AJ88" i="11"/>
  <c r="AJ16" i="11"/>
  <c r="AJ6" i="11"/>
  <c r="AJ70" i="11"/>
  <c r="AJ4" i="11"/>
  <c r="AJ97" i="11"/>
  <c r="AJ39" i="11"/>
  <c r="AJ74" i="11"/>
  <c r="AJ60" i="11"/>
  <c r="AJ119" i="11"/>
  <c r="AJ11" i="11"/>
  <c r="AJ101" i="11"/>
  <c r="AJ98" i="11"/>
  <c r="AJ77" i="11"/>
  <c r="AJ12" i="11"/>
  <c r="AJ53" i="11"/>
  <c r="AJ107" i="11"/>
  <c r="AJ3" i="11"/>
  <c r="AJ91" i="11"/>
  <c r="AJ89" i="11"/>
  <c r="AJ96" i="11"/>
  <c r="AJ68" i="11"/>
  <c r="AJ117" i="11"/>
  <c r="AJ24" i="11"/>
  <c r="AJ25" i="11"/>
  <c r="AJ56" i="11"/>
  <c r="AJ79" i="11"/>
  <c r="AJ106" i="11"/>
  <c r="AJ83" i="11"/>
  <c r="AJ118" i="11"/>
  <c r="AJ99" i="11"/>
  <c r="AJ78" i="11"/>
  <c r="AJ9" i="11"/>
  <c r="AJ33" i="11"/>
  <c r="AJ13" i="11"/>
  <c r="AJ93" i="11"/>
  <c r="AJ49" i="11"/>
  <c r="AJ31" i="11"/>
  <c r="AJ5" i="11"/>
  <c r="AJ94" i="11"/>
  <c r="AJ111" i="11"/>
  <c r="AJ58" i="11"/>
  <c r="AJ72" i="11"/>
  <c r="AJ113" i="11"/>
  <c r="AJ19" i="11"/>
  <c r="AJ67" i="11"/>
  <c r="AJ8" i="11"/>
  <c r="AJ105" i="11"/>
  <c r="AJ102" i="11"/>
  <c r="AJ36" i="11"/>
  <c r="AJ86" i="11"/>
  <c r="AJ10" i="11"/>
  <c r="AJ121" i="11"/>
  <c r="AJ59" i="11"/>
  <c r="AJ50" i="11"/>
  <c r="AJ47" i="11"/>
  <c r="AJ92" i="11"/>
  <c r="AJ30" i="11"/>
  <c r="AJ69" i="11"/>
  <c r="AJ48" i="11"/>
  <c r="AJ51" i="11"/>
  <c r="AJ62" i="11"/>
  <c r="AJ27" i="11"/>
  <c r="AJ22" i="11"/>
  <c r="AJ122" i="11"/>
  <c r="AJ29" i="11"/>
  <c r="AJ40" i="11"/>
  <c r="AF89" i="10"/>
  <c r="AG83" i="10"/>
  <c r="AG82" i="10"/>
  <c r="AG74" i="10"/>
  <c r="AG69" i="10"/>
  <c r="AG75" i="10"/>
  <c r="AG70" i="10"/>
  <c r="AG71" i="10"/>
  <c r="AG78" i="10"/>
  <c r="AG77" i="10"/>
  <c r="AG68" i="10"/>
  <c r="AG66" i="10"/>
  <c r="AG80" i="10"/>
  <c r="AG63" i="10"/>
  <c r="AG73" i="10"/>
  <c r="AG72" i="10"/>
  <c r="AG67" i="10"/>
  <c r="AG64" i="10"/>
  <c r="AG81" i="10"/>
  <c r="AG79" i="10"/>
  <c r="AG62" i="10"/>
  <c r="AG65" i="10"/>
  <c r="AG61" i="10"/>
  <c r="AG33" i="10"/>
  <c r="AG39" i="10"/>
  <c r="AG38" i="10"/>
  <c r="AG40" i="10"/>
  <c r="AG37" i="10"/>
  <c r="AG41" i="10"/>
  <c r="AG45" i="10"/>
  <c r="AG36" i="10"/>
  <c r="AG31" i="10"/>
  <c r="AG59" i="10"/>
  <c r="AG93" i="10" s="1"/>
  <c r="AG32" i="10"/>
  <c r="AG35" i="10"/>
  <c r="AG34" i="10"/>
  <c r="AG54" i="10"/>
  <c r="AG55" i="10"/>
  <c r="AG46" i="10"/>
  <c r="AG47" i="10"/>
  <c r="AG56" i="10"/>
  <c r="AG48" i="10"/>
  <c r="AG43" i="10"/>
  <c r="AG49" i="10"/>
  <c r="AG57" i="10"/>
  <c r="AG53" i="10"/>
  <c r="AG42" i="10"/>
  <c r="AG44" i="10"/>
  <c r="AG50" i="10"/>
  <c r="AG51" i="10"/>
  <c r="AG52" i="10"/>
  <c r="AH1" i="10"/>
  <c r="AG2" i="10"/>
  <c r="AG5" i="10"/>
  <c r="AG9" i="10"/>
  <c r="AG6" i="10"/>
  <c r="AG10" i="10"/>
  <c r="AG7" i="10"/>
  <c r="AG3" i="10"/>
  <c r="AG17" i="10"/>
  <c r="AG15" i="10"/>
  <c r="AG16" i="10"/>
  <c r="AG14" i="10"/>
  <c r="AG11" i="10"/>
  <c r="AG4" i="10"/>
  <c r="AG8" i="10"/>
  <c r="AG13" i="10"/>
  <c r="AG26" i="10"/>
  <c r="AG25" i="10"/>
  <c r="AG23" i="10"/>
  <c r="AG24" i="10"/>
  <c r="AG22" i="10"/>
  <c r="AG21" i="10"/>
  <c r="AG18" i="10"/>
  <c r="AG28" i="10"/>
  <c r="AG12" i="10"/>
  <c r="AG19" i="10"/>
  <c r="AG20" i="10"/>
  <c r="AG27" i="10"/>
  <c r="J18" i="6"/>
  <c r="I28" i="6"/>
  <c r="G45" i="6"/>
  <c r="G53" i="6" s="1"/>
  <c r="F55" i="6"/>
  <c r="AJ225" i="11" l="1"/>
  <c r="AJ226" i="11"/>
  <c r="AJ228" i="11"/>
  <c r="AV174" i="15"/>
  <c r="AV186" i="15"/>
  <c r="AV178" i="15"/>
  <c r="M3" i="44"/>
  <c r="BA226" i="11"/>
  <c r="AF103" i="10"/>
  <c r="J48" i="44"/>
  <c r="K16" i="16"/>
  <c r="K34" i="16" s="1"/>
  <c r="K43" i="18" s="1"/>
  <c r="AS27" i="43" s="1"/>
  <c r="CA27" i="43" s="1"/>
  <c r="AO267" i="15"/>
  <c r="AV170" i="15"/>
  <c r="AV148" i="15"/>
  <c r="L68" i="44"/>
  <c r="I49" i="44"/>
  <c r="I51" i="44" s="1"/>
  <c r="AZ10" i="43"/>
  <c r="Q31" i="44"/>
  <c r="BZ27" i="43"/>
  <c r="M8" i="44"/>
  <c r="BA228" i="11"/>
  <c r="K67" i="44"/>
  <c r="K68" i="44" s="1"/>
  <c r="AV135" i="15"/>
  <c r="AV173" i="15"/>
  <c r="M5" i="44"/>
  <c r="AI232" i="11"/>
  <c r="BA225" i="11"/>
  <c r="AI235" i="11"/>
  <c r="J3" i="16"/>
  <c r="AN260" i="15"/>
  <c r="AV141" i="15"/>
  <c r="N7" i="44"/>
  <c r="BA126" i="11"/>
  <c r="AV145" i="15"/>
  <c r="N8" i="44"/>
  <c r="AJ224" i="11"/>
  <c r="AF98" i="10"/>
  <c r="J47" i="44"/>
  <c r="K15" i="16"/>
  <c r="K33" i="16" s="1"/>
  <c r="K42" i="18" s="1"/>
  <c r="AS25" i="43" s="1"/>
  <c r="CA25" i="43" s="1"/>
  <c r="AO266" i="15"/>
  <c r="AV159" i="15"/>
  <c r="J45" i="44"/>
  <c r="J49" i="44" s="1"/>
  <c r="J51" i="44" s="1"/>
  <c r="K13" i="16"/>
  <c r="K31" i="16" s="1"/>
  <c r="K40" i="18" s="1"/>
  <c r="J29" i="44" s="1"/>
  <c r="J33" i="44" s="1"/>
  <c r="J34" i="44" s="1"/>
  <c r="J36" i="44" s="1"/>
  <c r="AO264" i="15"/>
  <c r="AV175" i="15"/>
  <c r="V12" i="40"/>
  <c r="N6" i="44"/>
  <c r="V13" i="40"/>
  <c r="AG94" i="10"/>
  <c r="K46" i="44"/>
  <c r="L14" i="16"/>
  <c r="L32" i="16" s="1"/>
  <c r="L41" i="18" s="1"/>
  <c r="AT23" i="43" s="1"/>
  <c r="AP265" i="15"/>
  <c r="N133" i="46"/>
  <c r="N136" i="46" s="1"/>
  <c r="AV187" i="15"/>
  <c r="U12" i="40"/>
  <c r="U13" i="40" s="1"/>
  <c r="AV139" i="15"/>
  <c r="AV147" i="15"/>
  <c r="BZ25" i="43"/>
  <c r="AV144" i="15"/>
  <c r="AV179" i="15"/>
  <c r="AV176" i="15"/>
  <c r="N3" i="44"/>
  <c r="AV137" i="15"/>
  <c r="T13" i="40"/>
  <c r="M6" i="44"/>
  <c r="BA227" i="11"/>
  <c r="AV142" i="15"/>
  <c r="R4" i="41"/>
  <c r="AN234" i="11"/>
  <c r="S21" i="18"/>
  <c r="AV177" i="15"/>
  <c r="M7" i="44"/>
  <c r="BA229" i="11"/>
  <c r="AV188" i="15"/>
  <c r="M133" i="46"/>
  <c r="M136" i="46" s="1"/>
  <c r="AE32" i="46"/>
  <c r="AV160" i="15"/>
  <c r="M4" i="44"/>
  <c r="BA224" i="11"/>
  <c r="AV150" i="15"/>
  <c r="N5" i="44"/>
  <c r="AJ232" i="11"/>
  <c r="AJ235" i="11"/>
  <c r="AV157" i="15"/>
  <c r="AV152" i="15"/>
  <c r="AU162" i="15"/>
  <c r="AV64" i="15"/>
  <c r="AV149" i="15"/>
  <c r="AW237" i="15"/>
  <c r="AW223" i="15"/>
  <c r="AW202" i="15"/>
  <c r="AW201" i="15"/>
  <c r="AW215" i="15"/>
  <c r="AW211" i="15"/>
  <c r="AW230" i="15"/>
  <c r="AW217" i="15"/>
  <c r="AW224" i="15"/>
  <c r="AW233" i="15"/>
  <c r="AW205" i="15"/>
  <c r="AW249" i="15"/>
  <c r="AW212" i="15"/>
  <c r="AW243" i="15"/>
  <c r="AW252" i="15"/>
  <c r="AW221" i="15"/>
  <c r="AW241" i="15"/>
  <c r="AW207" i="15"/>
  <c r="AW240" i="15"/>
  <c r="AW200" i="15"/>
  <c r="AW206" i="15"/>
  <c r="AW251" i="15"/>
  <c r="AW216" i="15"/>
  <c r="AW219" i="15"/>
  <c r="AW218" i="15"/>
  <c r="AW236" i="15"/>
  <c r="AW239" i="15"/>
  <c r="AW208" i="15"/>
  <c r="AW242" i="15"/>
  <c r="AW248" i="15"/>
  <c r="AW214" i="15"/>
  <c r="AW198" i="15"/>
  <c r="AW204" i="15"/>
  <c r="AW210" i="15"/>
  <c r="AW253" i="15"/>
  <c r="AW231" i="15"/>
  <c r="AW244" i="15"/>
  <c r="AW203" i="15"/>
  <c r="AW228" i="15"/>
  <c r="AW220" i="15"/>
  <c r="AW209" i="15"/>
  <c r="AW232" i="15"/>
  <c r="AW234" i="15"/>
  <c r="AW213" i="15"/>
  <c r="AW222" i="15"/>
  <c r="AW235" i="15"/>
  <c r="AW254" i="15"/>
  <c r="AW199" i="15"/>
  <c r="AW238" i="15"/>
  <c r="AW250" i="15"/>
  <c r="BX21" i="43"/>
  <c r="G35" i="44"/>
  <c r="AN62" i="43"/>
  <c r="AN60" i="43"/>
  <c r="AU129" i="15"/>
  <c r="AU131" i="15" s="1"/>
  <c r="AV125" i="15"/>
  <c r="AV155" i="15"/>
  <c r="AV171" i="15"/>
  <c r="AV138" i="15"/>
  <c r="AV143" i="15"/>
  <c r="AV146" i="15"/>
  <c r="AV151" i="15"/>
  <c r="S8" i="40"/>
  <c r="AI3" i="40"/>
  <c r="R25" i="16"/>
  <c r="R26" i="16"/>
  <c r="AV136" i="15"/>
  <c r="AV156" i="15"/>
  <c r="Q59" i="18"/>
  <c r="AV115" i="15"/>
  <c r="AV189" i="15"/>
  <c r="AV153" i="15"/>
  <c r="AV95" i="15"/>
  <c r="AV166" i="15"/>
  <c r="AV49" i="15"/>
  <c r="AV172" i="15"/>
  <c r="AV158" i="15"/>
  <c r="AV245" i="15"/>
  <c r="N5" i="17"/>
  <c r="R27" i="16"/>
  <c r="AV154" i="15"/>
  <c r="R25" i="18"/>
  <c r="R53" i="18"/>
  <c r="Q30" i="44" s="1"/>
  <c r="AV140" i="15"/>
  <c r="AV180" i="15"/>
  <c r="AV190" i="15"/>
  <c r="AV169" i="15"/>
  <c r="Q22" i="16"/>
  <c r="AU191" i="15"/>
  <c r="AT130" i="15"/>
  <c r="P4" i="16"/>
  <c r="O5" i="17" s="1"/>
  <c r="R54" i="18"/>
  <c r="AV168" i="15"/>
  <c r="AV167" i="15"/>
  <c r="AV134" i="15"/>
  <c r="AV29" i="15"/>
  <c r="R20" i="16"/>
  <c r="AV164" i="15"/>
  <c r="AV185" i="15"/>
  <c r="AX1" i="15"/>
  <c r="AW21" i="15"/>
  <c r="AW24" i="15"/>
  <c r="AW86" i="15"/>
  <c r="AW87" i="15"/>
  <c r="AW90" i="15"/>
  <c r="AW20" i="15"/>
  <c r="AW83" i="15"/>
  <c r="AW121" i="15"/>
  <c r="AW79" i="15"/>
  <c r="AW89" i="15"/>
  <c r="AW101" i="15"/>
  <c r="AW107" i="15"/>
  <c r="AW103" i="15"/>
  <c r="AW74" i="15"/>
  <c r="AW91" i="15"/>
  <c r="AW78" i="15"/>
  <c r="AW85" i="15"/>
  <c r="AW110" i="15"/>
  <c r="AW19" i="15"/>
  <c r="AW102" i="15"/>
  <c r="AW100" i="15"/>
  <c r="AW104" i="15"/>
  <c r="AW70" i="15"/>
  <c r="AW72" i="15"/>
  <c r="AW120" i="15"/>
  <c r="AW92" i="15"/>
  <c r="AW122" i="15"/>
  <c r="AW84" i="15"/>
  <c r="AW113" i="15"/>
  <c r="AW73" i="15"/>
  <c r="AW119" i="15"/>
  <c r="AW28" i="15"/>
  <c r="AW109" i="15"/>
  <c r="AW71" i="15"/>
  <c r="AW53" i="15"/>
  <c r="AW76" i="15"/>
  <c r="AW81" i="15"/>
  <c r="AW68" i="15"/>
  <c r="AW88" i="15"/>
  <c r="AW124" i="15"/>
  <c r="AW93" i="15"/>
  <c r="AW15" i="15"/>
  <c r="AW111" i="15"/>
  <c r="AW114" i="15"/>
  <c r="AW75" i="15"/>
  <c r="AW37" i="15"/>
  <c r="AW118" i="15"/>
  <c r="AW27" i="15"/>
  <c r="AW4" i="15"/>
  <c r="AW9" i="15"/>
  <c r="AW23" i="15"/>
  <c r="AW36" i="15"/>
  <c r="AW56" i="15"/>
  <c r="AW52" i="15"/>
  <c r="AW12" i="15"/>
  <c r="AW41" i="15"/>
  <c r="AW58" i="15"/>
  <c r="AW54" i="15"/>
  <c r="AW10" i="15"/>
  <c r="AW55" i="15"/>
  <c r="AW34" i="15"/>
  <c r="AW13" i="15"/>
  <c r="AW6" i="15"/>
  <c r="AW48" i="15"/>
  <c r="AW17" i="15"/>
  <c r="AW94" i="15"/>
  <c r="AW25" i="15"/>
  <c r="AW5" i="15"/>
  <c r="AW26" i="15"/>
  <c r="AW22" i="15"/>
  <c r="AW18" i="15"/>
  <c r="AW47" i="15"/>
  <c r="AW7" i="15"/>
  <c r="AW44" i="15"/>
  <c r="AW43" i="15"/>
  <c r="AW35" i="15"/>
  <c r="AW2" i="15"/>
  <c r="AW8" i="15"/>
  <c r="AW45" i="15"/>
  <c r="AW38" i="15"/>
  <c r="AW42" i="15"/>
  <c r="AW98" i="15"/>
  <c r="AW108" i="15"/>
  <c r="AW82" i="15"/>
  <c r="AW77" i="15"/>
  <c r="AW16" i="15"/>
  <c r="AW57" i="15"/>
  <c r="AW40" i="15"/>
  <c r="AW80" i="15"/>
  <c r="AW112" i="15"/>
  <c r="AW123" i="15"/>
  <c r="AW14" i="15"/>
  <c r="AW69" i="15"/>
  <c r="AW46" i="15"/>
  <c r="AW32" i="15"/>
  <c r="AW3" i="15"/>
  <c r="AW11" i="15"/>
  <c r="AW105" i="15"/>
  <c r="AW39" i="15"/>
  <c r="AW106" i="15"/>
  <c r="AU259" i="15"/>
  <c r="AV225" i="15"/>
  <c r="AU63" i="15"/>
  <c r="Q19" i="16"/>
  <c r="AU161" i="15"/>
  <c r="AV184" i="15"/>
  <c r="AV59" i="15"/>
  <c r="Q21" i="16"/>
  <c r="AU181" i="15"/>
  <c r="G45" i="18"/>
  <c r="AP19" i="43"/>
  <c r="AP20" i="43" s="1"/>
  <c r="AP21" i="43" s="1"/>
  <c r="AQ9" i="43"/>
  <c r="BY9" i="43" s="1"/>
  <c r="BY19" i="43" s="1"/>
  <c r="BY20" i="43" s="1"/>
  <c r="I35" i="16"/>
  <c r="H7" i="16"/>
  <c r="H20" i="18" s="1"/>
  <c r="H28" i="18" s="1"/>
  <c r="H44" i="18"/>
  <c r="AP24" i="43" s="1"/>
  <c r="BV30" i="43"/>
  <c r="BV54" i="43" s="1"/>
  <c r="BV59" i="43" s="1"/>
  <c r="BV60" i="43" s="1"/>
  <c r="BW24" i="43"/>
  <c r="BW30" i="43" s="1"/>
  <c r="BW54" i="43" s="1"/>
  <c r="AO30" i="43"/>
  <c r="AO54" i="43" s="1"/>
  <c r="AO59" i="43" s="1"/>
  <c r="AO60" i="43" s="1"/>
  <c r="G28" i="18"/>
  <c r="BW19" i="43"/>
  <c r="BW20" i="43" s="1"/>
  <c r="J29" i="6"/>
  <c r="J11" i="6"/>
  <c r="AK160" i="11"/>
  <c r="AK148" i="11"/>
  <c r="AR6" i="20"/>
  <c r="AR5" i="20"/>
  <c r="AR7" i="20"/>
  <c r="AR4" i="20"/>
  <c r="AR3" i="20"/>
  <c r="W7" i="40" s="1"/>
  <c r="W11" i="40" s="1"/>
  <c r="AN9" i="20"/>
  <c r="AO2" i="20"/>
  <c r="AO8" i="20" s="1"/>
  <c r="G34" i="19"/>
  <c r="AF90" i="10"/>
  <c r="AF107" i="10"/>
  <c r="I6" i="16"/>
  <c r="G8" i="17"/>
  <c r="G9" i="17" s="1"/>
  <c r="I28" i="19" s="1"/>
  <c r="I59" i="19" s="1"/>
  <c r="H4" i="17"/>
  <c r="H7" i="17" s="1"/>
  <c r="I6" i="17"/>
  <c r="J5" i="16"/>
  <c r="AS1" i="20"/>
  <c r="AN5" i="12"/>
  <c r="AN18" i="12"/>
  <c r="AN17" i="12"/>
  <c r="AN4" i="12"/>
  <c r="AN16" i="12"/>
  <c r="AN6" i="12"/>
  <c r="AN8" i="12"/>
  <c r="AN23" i="12"/>
  <c r="AN14" i="12"/>
  <c r="AN15" i="12"/>
  <c r="AN2" i="12"/>
  <c r="AN13" i="12"/>
  <c r="AN19" i="12"/>
  <c r="AN25" i="12"/>
  <c r="AN11" i="12"/>
  <c r="AN10" i="12"/>
  <c r="AN21" i="12"/>
  <c r="AN22" i="12"/>
  <c r="AN12" i="12"/>
  <c r="AN24" i="12"/>
  <c r="AN20" i="12"/>
  <c r="AN7" i="12"/>
  <c r="AN3" i="12"/>
  <c r="AM26" i="12"/>
  <c r="AM27" i="12" s="1"/>
  <c r="AO1" i="12"/>
  <c r="AO9" i="12" s="1"/>
  <c r="AG97" i="10"/>
  <c r="AG102" i="10"/>
  <c r="AJ220" i="11"/>
  <c r="AJ221" i="11" s="1"/>
  <c r="BA220" i="11"/>
  <c r="AJ126" i="11"/>
  <c r="AJ127" i="11" s="1"/>
  <c r="AK215" i="11"/>
  <c r="AK198" i="11"/>
  <c r="AK173" i="11"/>
  <c r="AK192" i="11"/>
  <c r="AK172" i="11"/>
  <c r="AK138" i="11"/>
  <c r="AK136" i="11"/>
  <c r="AK132" i="11"/>
  <c r="AK217" i="11"/>
  <c r="AK199" i="11"/>
  <c r="AK193" i="11"/>
  <c r="AK196" i="11"/>
  <c r="AK197" i="11"/>
  <c r="AK140" i="11"/>
  <c r="AK203" i="11"/>
  <c r="AK204" i="11"/>
  <c r="AK218" i="11"/>
  <c r="AK194" i="11"/>
  <c r="AK174" i="11"/>
  <c r="AK200" i="11"/>
  <c r="AK201" i="11"/>
  <c r="AK202" i="11"/>
  <c r="AK176" i="11"/>
  <c r="AK188" i="11"/>
  <c r="AK159" i="11"/>
  <c r="AK205" i="11"/>
  <c r="AK181" i="11"/>
  <c r="AK206" i="11"/>
  <c r="AK139" i="11"/>
  <c r="AK141" i="11"/>
  <c r="AK154" i="11"/>
  <c r="AK156" i="11"/>
  <c r="AK171" i="11"/>
  <c r="AK177" i="11"/>
  <c r="AK144" i="11"/>
  <c r="AK209" i="11"/>
  <c r="AK211" i="11"/>
  <c r="AK161" i="11"/>
  <c r="AK180" i="11"/>
  <c r="AK142" i="11"/>
  <c r="AK157" i="11"/>
  <c r="AK146" i="11"/>
  <c r="AK165" i="11"/>
  <c r="AK152" i="11"/>
  <c r="AK143" i="11"/>
  <c r="AK151" i="11"/>
  <c r="AK133" i="11"/>
  <c r="AK168" i="11"/>
  <c r="AK214" i="11"/>
  <c r="AK190" i="11"/>
  <c r="AK166" i="11"/>
  <c r="AK191" i="11"/>
  <c r="AK195" i="11"/>
  <c r="AK163" i="11"/>
  <c r="AK137" i="11"/>
  <c r="AK207" i="11"/>
  <c r="AK167" i="11"/>
  <c r="AK179" i="11"/>
  <c r="AK135" i="11"/>
  <c r="AK185" i="11"/>
  <c r="AK212" i="11"/>
  <c r="AK150" i="11"/>
  <c r="AK134" i="11"/>
  <c r="AK182" i="11"/>
  <c r="AK210" i="11"/>
  <c r="AK170" i="11"/>
  <c r="AK189" i="11"/>
  <c r="AK149" i="11"/>
  <c r="AK164" i="11"/>
  <c r="AK183" i="11"/>
  <c r="AK162" i="11"/>
  <c r="AK169" i="11"/>
  <c r="AK145" i="11"/>
  <c r="AK187" i="11"/>
  <c r="AK175" i="11"/>
  <c r="AK178" i="11"/>
  <c r="AK219" i="11"/>
  <c r="AK229" i="11" s="1"/>
  <c r="O7" i="44" s="1"/>
  <c r="O13" i="44" s="1"/>
  <c r="AK155" i="11"/>
  <c r="AK186" i="11"/>
  <c r="AK147" i="11"/>
  <c r="AK208" i="11"/>
  <c r="AK158" i="11"/>
  <c r="AK184" i="11"/>
  <c r="AK216" i="11"/>
  <c r="AK213" i="11"/>
  <c r="AK153" i="11"/>
  <c r="AL1" i="11"/>
  <c r="AK124" i="11"/>
  <c r="AK46" i="11"/>
  <c r="AK18" i="11"/>
  <c r="AK81" i="11"/>
  <c r="AK42" i="11"/>
  <c r="AK43" i="11"/>
  <c r="AK66" i="11"/>
  <c r="AK35" i="11"/>
  <c r="AK54" i="11"/>
  <c r="AK104" i="11"/>
  <c r="AK38" i="11"/>
  <c r="AK64" i="11"/>
  <c r="AK73" i="11"/>
  <c r="AK37" i="11"/>
  <c r="AK114" i="11"/>
  <c r="AK21" i="11"/>
  <c r="AK41" i="11"/>
  <c r="AK55" i="11"/>
  <c r="AK87" i="11"/>
  <c r="AK109" i="11"/>
  <c r="AK95" i="11"/>
  <c r="AK84" i="11"/>
  <c r="AK123" i="11"/>
  <c r="AK17" i="11"/>
  <c r="AK28" i="11"/>
  <c r="AK75" i="11"/>
  <c r="AK20" i="11"/>
  <c r="AK26" i="11"/>
  <c r="AK44" i="11"/>
  <c r="AK52" i="11"/>
  <c r="AK82" i="11"/>
  <c r="AK15" i="11"/>
  <c r="AK80" i="11"/>
  <c r="AK4" i="11"/>
  <c r="AK115" i="11"/>
  <c r="AK39" i="11"/>
  <c r="AK45" i="11"/>
  <c r="AK23" i="11"/>
  <c r="AK85" i="11"/>
  <c r="AK103" i="11"/>
  <c r="AK32" i="11"/>
  <c r="AK2" i="11"/>
  <c r="AK60" i="11"/>
  <c r="AK7" i="11"/>
  <c r="AK65" i="11"/>
  <c r="AK100" i="11"/>
  <c r="AK71" i="11"/>
  <c r="AK108" i="11"/>
  <c r="AK12" i="11"/>
  <c r="AK53" i="11"/>
  <c r="AK112" i="11"/>
  <c r="AK120" i="11"/>
  <c r="AK57" i="11"/>
  <c r="AK14" i="11"/>
  <c r="AK116" i="11"/>
  <c r="AK89" i="11"/>
  <c r="AK88" i="11"/>
  <c r="AK16" i="11"/>
  <c r="AK6" i="11"/>
  <c r="AK70" i="11"/>
  <c r="AK13" i="11"/>
  <c r="AK72" i="11"/>
  <c r="AK58" i="11"/>
  <c r="AK90" i="11"/>
  <c r="AK76" i="11"/>
  <c r="AK83" i="11"/>
  <c r="AK24" i="11"/>
  <c r="AK91" i="11"/>
  <c r="AK56" i="11"/>
  <c r="AK94" i="11"/>
  <c r="AK34" i="11"/>
  <c r="AK11" i="11"/>
  <c r="AK101" i="11"/>
  <c r="AK63" i="11"/>
  <c r="AK119" i="11"/>
  <c r="AK74" i="11"/>
  <c r="AK107" i="11"/>
  <c r="AK3" i="11"/>
  <c r="AK113" i="11"/>
  <c r="AK96" i="11"/>
  <c r="AK68" i="11"/>
  <c r="AK117" i="11"/>
  <c r="AK25" i="11"/>
  <c r="AK40" i="11"/>
  <c r="AK125" i="11"/>
  <c r="AK79" i="11"/>
  <c r="AK106" i="11"/>
  <c r="AK61" i="11"/>
  <c r="AK98" i="11"/>
  <c r="AK99" i="11"/>
  <c r="AK78" i="11"/>
  <c r="AK9" i="11"/>
  <c r="AK33" i="11"/>
  <c r="AK97" i="11"/>
  <c r="AK93" i="11"/>
  <c r="AK49" i="11"/>
  <c r="AK77" i="11"/>
  <c r="AK5" i="11"/>
  <c r="AK110" i="11"/>
  <c r="AK19" i="11"/>
  <c r="AK118" i="11"/>
  <c r="AK67" i="11"/>
  <c r="AK8" i="11"/>
  <c r="AK29" i="11"/>
  <c r="AK105" i="11"/>
  <c r="AK31" i="11"/>
  <c r="AK86" i="11"/>
  <c r="AK36" i="11"/>
  <c r="AK10" i="11"/>
  <c r="AK121" i="11"/>
  <c r="AK111" i="11"/>
  <c r="AK51" i="11"/>
  <c r="AK62" i="11"/>
  <c r="AK27" i="11"/>
  <c r="AK30" i="11"/>
  <c r="AK69" i="11"/>
  <c r="AK48" i="11"/>
  <c r="AK22" i="11"/>
  <c r="AK122" i="11"/>
  <c r="AK47" i="11"/>
  <c r="AK92" i="11"/>
  <c r="AK59" i="11"/>
  <c r="AK50" i="11"/>
  <c r="AK102" i="11"/>
  <c r="AG89" i="10"/>
  <c r="AH78" i="10"/>
  <c r="AH83" i="10"/>
  <c r="AH75" i="10"/>
  <c r="AH72" i="10"/>
  <c r="AH82" i="10"/>
  <c r="AH74" i="10"/>
  <c r="AH71" i="10"/>
  <c r="AH70" i="10"/>
  <c r="AH81" i="10"/>
  <c r="AH80" i="10"/>
  <c r="AH79" i="10"/>
  <c r="AH77" i="10"/>
  <c r="AH73" i="10"/>
  <c r="AH68" i="10"/>
  <c r="AH66" i="10"/>
  <c r="AH63" i="10"/>
  <c r="AH67" i="10"/>
  <c r="AH64" i="10"/>
  <c r="AH69" i="10"/>
  <c r="AH33" i="10"/>
  <c r="AH34" i="10"/>
  <c r="AH38" i="10"/>
  <c r="AH65" i="10"/>
  <c r="AH61" i="10"/>
  <c r="AH59" i="10"/>
  <c r="AH93" i="10" s="1"/>
  <c r="AH35" i="10"/>
  <c r="AH62" i="10"/>
  <c r="AH44" i="10"/>
  <c r="AH48" i="10"/>
  <c r="AH52" i="10"/>
  <c r="AH56" i="10"/>
  <c r="AH39" i="10"/>
  <c r="AH40" i="10"/>
  <c r="AH37" i="10"/>
  <c r="AH41" i="10"/>
  <c r="AH45" i="10"/>
  <c r="AH49" i="10"/>
  <c r="AH53" i="10"/>
  <c r="AH57" i="10"/>
  <c r="AH36" i="10"/>
  <c r="AH32" i="10"/>
  <c r="AH54" i="10"/>
  <c r="AH55" i="10"/>
  <c r="AH46" i="10"/>
  <c r="AH47" i="10"/>
  <c r="AH43" i="10"/>
  <c r="AH31" i="10"/>
  <c r="AH42" i="10"/>
  <c r="AH50" i="10"/>
  <c r="AH51" i="10"/>
  <c r="AI1" i="10"/>
  <c r="AH4" i="10"/>
  <c r="AH8" i="10"/>
  <c r="AH12" i="10"/>
  <c r="AH16" i="10"/>
  <c r="AH20" i="10"/>
  <c r="AH24" i="10"/>
  <c r="AH28" i="10"/>
  <c r="AH5" i="10"/>
  <c r="AH9" i="10"/>
  <c r="AH13" i="10"/>
  <c r="AH17" i="10"/>
  <c r="AH21" i="10"/>
  <c r="AH25" i="10"/>
  <c r="AH6" i="10"/>
  <c r="AH10" i="10"/>
  <c r="AH14" i="10"/>
  <c r="AH18" i="10"/>
  <c r="AH22" i="10"/>
  <c r="AH26" i="10"/>
  <c r="AH3" i="10"/>
  <c r="AH7" i="10"/>
  <c r="AH11" i="10"/>
  <c r="AH15" i="10"/>
  <c r="AH19" i="10"/>
  <c r="AH23" i="10"/>
  <c r="AH27" i="10"/>
  <c r="AH2" i="10"/>
  <c r="F56" i="6"/>
  <c r="F34" i="6" s="1"/>
  <c r="K18" i="6"/>
  <c r="J28" i="6"/>
  <c r="G51" i="6"/>
  <c r="AK226" i="11" l="1"/>
  <c r="O3" i="44" s="1"/>
  <c r="AW139" i="15"/>
  <c r="AK227" i="11"/>
  <c r="AW158" i="15"/>
  <c r="AE130" i="46"/>
  <c r="N64" i="44"/>
  <c r="AW137" i="15"/>
  <c r="AK228" i="11"/>
  <c r="CB23" i="43"/>
  <c r="M63" i="44"/>
  <c r="AE6" i="44"/>
  <c r="T4" i="41"/>
  <c r="T5" i="41" s="1"/>
  <c r="U21" i="18"/>
  <c r="AP234" i="11"/>
  <c r="O60" i="44"/>
  <c r="K3" i="16"/>
  <c r="AO260" i="15"/>
  <c r="AW138" i="15"/>
  <c r="AW143" i="15"/>
  <c r="AG103" i="10"/>
  <c r="K48" i="44"/>
  <c r="L16" i="16"/>
  <c r="L34" i="16" s="1"/>
  <c r="L43" i="18" s="1"/>
  <c r="AT27" i="43" s="1"/>
  <c r="AP267" i="15"/>
  <c r="K45" i="44"/>
  <c r="L13" i="16"/>
  <c r="L31" i="16" s="1"/>
  <c r="L40" i="18" s="1"/>
  <c r="K29" i="44" s="1"/>
  <c r="AP264" i="15"/>
  <c r="AG98" i="10"/>
  <c r="K47" i="44"/>
  <c r="L15" i="16"/>
  <c r="L33" i="16" s="1"/>
  <c r="L42" i="18" s="1"/>
  <c r="AT25" i="43" s="1"/>
  <c r="AP266" i="15"/>
  <c r="AW142" i="15"/>
  <c r="M13" i="44"/>
  <c r="AE13" i="44" s="1"/>
  <c r="AE7" i="44"/>
  <c r="BA232" i="11"/>
  <c r="BA235" i="11"/>
  <c r="AW186" i="15"/>
  <c r="U4" i="41"/>
  <c r="U5" i="41" s="1"/>
  <c r="V21" i="18"/>
  <c r="AQ234" i="11"/>
  <c r="W5" i="40"/>
  <c r="M64" i="44"/>
  <c r="AE64" i="44" s="1"/>
  <c r="AE8" i="44"/>
  <c r="AW146" i="15"/>
  <c r="AW173" i="15"/>
  <c r="N63" i="44"/>
  <c r="M62" i="44"/>
  <c r="AE62" i="44" s="1"/>
  <c r="AE5" i="44"/>
  <c r="W4" i="40"/>
  <c r="AW144" i="15"/>
  <c r="O133" i="46"/>
  <c r="O136" i="46" s="1"/>
  <c r="S4" i="41"/>
  <c r="S5" i="41" s="1"/>
  <c r="AO234" i="11"/>
  <c r="T21" i="18"/>
  <c r="AW179" i="15"/>
  <c r="AW155" i="15"/>
  <c r="AW159" i="15"/>
  <c r="AH94" i="10"/>
  <c r="L46" i="44"/>
  <c r="M14" i="16"/>
  <c r="M32" i="16" s="1"/>
  <c r="M41" i="18" s="1"/>
  <c r="AU23" i="43" s="1"/>
  <c r="CC23" i="43" s="1"/>
  <c r="AQ265" i="15"/>
  <c r="AK225" i="11"/>
  <c r="AW169" i="15"/>
  <c r="M61" i="44"/>
  <c r="AE61" i="44" s="1"/>
  <c r="AE4" i="44"/>
  <c r="CH10" i="43"/>
  <c r="AW170" i="15"/>
  <c r="S47" i="18"/>
  <c r="S48" i="18"/>
  <c r="AW177" i="15"/>
  <c r="N13" i="44"/>
  <c r="N62" i="44"/>
  <c r="R5" i="41"/>
  <c r="N60" i="44"/>
  <c r="AW167" i="15"/>
  <c r="M60" i="44"/>
  <c r="AE60" i="44" s="1"/>
  <c r="M9" i="44"/>
  <c r="M12" i="44" s="1"/>
  <c r="AE3" i="44"/>
  <c r="AK224" i="11"/>
  <c r="O4" i="44" s="1"/>
  <c r="O61" i="44" s="1"/>
  <c r="AW176" i="15"/>
  <c r="N4" i="44"/>
  <c r="AW64" i="15"/>
  <c r="AV162" i="15"/>
  <c r="AW175" i="15"/>
  <c r="AW145" i="15"/>
  <c r="AW141" i="15"/>
  <c r="AW174" i="15"/>
  <c r="AX198" i="15"/>
  <c r="AX204" i="15"/>
  <c r="AX201" i="15"/>
  <c r="AX233" i="15"/>
  <c r="AX207" i="15"/>
  <c r="AX217" i="15"/>
  <c r="AX202" i="15"/>
  <c r="AX215" i="15"/>
  <c r="AX254" i="15"/>
  <c r="AX253" i="15"/>
  <c r="AX208" i="15"/>
  <c r="AX243" i="15"/>
  <c r="AX237" i="15"/>
  <c r="AX238" i="15"/>
  <c r="AX223" i="15"/>
  <c r="AX244" i="15"/>
  <c r="AX251" i="15"/>
  <c r="AX203" i="15"/>
  <c r="AX236" i="15"/>
  <c r="AX214" i="15"/>
  <c r="AX213" i="15"/>
  <c r="AX209" i="15"/>
  <c r="AX240" i="15"/>
  <c r="AX231" i="15"/>
  <c r="AX234" i="15"/>
  <c r="AX248" i="15"/>
  <c r="AX218" i="15"/>
  <c r="AX205" i="15"/>
  <c r="AX252" i="15"/>
  <c r="AX200" i="15"/>
  <c r="AX228" i="15"/>
  <c r="AX250" i="15"/>
  <c r="AX220" i="15"/>
  <c r="AX224" i="15"/>
  <c r="AX232" i="15"/>
  <c r="AX199" i="15"/>
  <c r="AX211" i="15"/>
  <c r="AX222" i="15"/>
  <c r="AX206" i="15"/>
  <c r="AX249" i="15"/>
  <c r="AX210" i="15"/>
  <c r="AX235" i="15"/>
  <c r="AX241" i="15"/>
  <c r="AX219" i="15"/>
  <c r="AX212" i="15"/>
  <c r="AX242" i="15"/>
  <c r="AX230" i="15"/>
  <c r="AX221" i="15"/>
  <c r="AX216" i="15"/>
  <c r="AX239" i="15"/>
  <c r="AW135" i="15"/>
  <c r="BW21" i="43"/>
  <c r="F35" i="44"/>
  <c r="BY21" i="43"/>
  <c r="H35" i="44"/>
  <c r="AW149" i="15"/>
  <c r="AW171" i="15"/>
  <c r="AW189" i="15"/>
  <c r="AW150" i="15"/>
  <c r="AW185" i="15"/>
  <c r="AW190" i="15"/>
  <c r="AW180" i="15"/>
  <c r="AV129" i="15"/>
  <c r="AV131" i="15" s="1"/>
  <c r="AW187" i="15"/>
  <c r="AW178" i="15"/>
  <c r="AW151" i="15"/>
  <c r="T3" i="40"/>
  <c r="T8" i="40" s="1"/>
  <c r="S9" i="40"/>
  <c r="AV63" i="15"/>
  <c r="R19" i="16"/>
  <c r="AV161" i="15"/>
  <c r="AV191" i="15"/>
  <c r="R22" i="16"/>
  <c r="AW148" i="15"/>
  <c r="AW95" i="15"/>
  <c r="AW156" i="15"/>
  <c r="AW166" i="15"/>
  <c r="AW49" i="15"/>
  <c r="S26" i="16"/>
  <c r="S25" i="16"/>
  <c r="AW136" i="15"/>
  <c r="AW153" i="15"/>
  <c r="R59" i="18"/>
  <c r="AW225" i="15"/>
  <c r="AW245" i="15"/>
  <c r="AW255" i="15"/>
  <c r="AW154" i="15"/>
  <c r="S27" i="16"/>
  <c r="AY1" i="15"/>
  <c r="AX87" i="15"/>
  <c r="AX20" i="15"/>
  <c r="AX21" i="15"/>
  <c r="AX86" i="15"/>
  <c r="AX45" i="15"/>
  <c r="AX19" i="15"/>
  <c r="AX83" i="15"/>
  <c r="AX85" i="15"/>
  <c r="AX79" i="15"/>
  <c r="AX100" i="15"/>
  <c r="AX84" i="15"/>
  <c r="AX73" i="15"/>
  <c r="AX74" i="15"/>
  <c r="AX114" i="15"/>
  <c r="AX102" i="15"/>
  <c r="AX118" i="15"/>
  <c r="AX72" i="15"/>
  <c r="AX124" i="15"/>
  <c r="AX94" i="15"/>
  <c r="AX68" i="15"/>
  <c r="AX122" i="15"/>
  <c r="AX88" i="15"/>
  <c r="AX121" i="15"/>
  <c r="AX110" i="15"/>
  <c r="AX120" i="15"/>
  <c r="AX89" i="15"/>
  <c r="AX111" i="15"/>
  <c r="AX177" i="15" s="1"/>
  <c r="AX113" i="15"/>
  <c r="AX104" i="15"/>
  <c r="AX93" i="15"/>
  <c r="AX78" i="15"/>
  <c r="AX123" i="15"/>
  <c r="AX108" i="15"/>
  <c r="AX92" i="15"/>
  <c r="AX109" i="15"/>
  <c r="AX39" i="15"/>
  <c r="AX70" i="15"/>
  <c r="AX53" i="15"/>
  <c r="AX107" i="15"/>
  <c r="AX103" i="15"/>
  <c r="AX5" i="15"/>
  <c r="AX37" i="15"/>
  <c r="AX82" i="15"/>
  <c r="AX81" i="15"/>
  <c r="AX76" i="15"/>
  <c r="AX42" i="15"/>
  <c r="AX101" i="15"/>
  <c r="AX15" i="15"/>
  <c r="AX7" i="15"/>
  <c r="AX139" i="15" s="1"/>
  <c r="AX43" i="15"/>
  <c r="AX175" i="15" s="1"/>
  <c r="AX38" i="15"/>
  <c r="AX170" i="15" s="1"/>
  <c r="AX6" i="15"/>
  <c r="AX138" i="15" s="1"/>
  <c r="AX23" i="15"/>
  <c r="AX52" i="15"/>
  <c r="AX26" i="15"/>
  <c r="AX158" i="15" s="1"/>
  <c r="AX27" i="15"/>
  <c r="AX16" i="15"/>
  <c r="AX8" i="15"/>
  <c r="AX12" i="15"/>
  <c r="AX41" i="15"/>
  <c r="AX173" i="15" s="1"/>
  <c r="AX54" i="15"/>
  <c r="AX186" i="15" s="1"/>
  <c r="AX47" i="15"/>
  <c r="AX179" i="15" s="1"/>
  <c r="AX36" i="15"/>
  <c r="AX48" i="15"/>
  <c r="AX180" i="15" s="1"/>
  <c r="AX17" i="15"/>
  <c r="AX18" i="15"/>
  <c r="AX150" i="15" s="1"/>
  <c r="AX2" i="15"/>
  <c r="AX55" i="15"/>
  <c r="AX187" i="15" s="1"/>
  <c r="AX71" i="15"/>
  <c r="AX13" i="15"/>
  <c r="AX34" i="15"/>
  <c r="AX35" i="15"/>
  <c r="AX167" i="15" s="1"/>
  <c r="AX56" i="15"/>
  <c r="AX10" i="15"/>
  <c r="AX119" i="15"/>
  <c r="AX4" i="15"/>
  <c r="AX22" i="15"/>
  <c r="AX28" i="15"/>
  <c r="AX58" i="15"/>
  <c r="AX190" i="15" s="1"/>
  <c r="AX44" i="15"/>
  <c r="AX176" i="15" s="1"/>
  <c r="AX57" i="15"/>
  <c r="AX112" i="15"/>
  <c r="AX106" i="15"/>
  <c r="AX90" i="15"/>
  <c r="AX91" i="15"/>
  <c r="AX77" i="15"/>
  <c r="AX80" i="15"/>
  <c r="AX69" i="15"/>
  <c r="AX25" i="15"/>
  <c r="AX157" i="15" s="1"/>
  <c r="AX32" i="15"/>
  <c r="AX24" i="15"/>
  <c r="AX156" i="15" s="1"/>
  <c r="AX98" i="15"/>
  <c r="AX9" i="15"/>
  <c r="AX105" i="15"/>
  <c r="AX171" i="15" s="1"/>
  <c r="AX14" i="15"/>
  <c r="AX11" i="15"/>
  <c r="AX3" i="15"/>
  <c r="AX40" i="15"/>
  <c r="AX172" i="15" s="1"/>
  <c r="AX46" i="15"/>
  <c r="AX75" i="15"/>
  <c r="Q4" i="16"/>
  <c r="P5" i="17" s="1"/>
  <c r="AU130" i="15"/>
  <c r="AV259" i="15"/>
  <c r="AW115" i="15"/>
  <c r="AW160" i="15"/>
  <c r="AW125" i="15"/>
  <c r="AW157" i="15"/>
  <c r="S53" i="18"/>
  <c r="R30" i="44" s="1"/>
  <c r="AW140" i="15"/>
  <c r="S25" i="18"/>
  <c r="AW184" i="15"/>
  <c r="AW59" i="15"/>
  <c r="AW147" i="15"/>
  <c r="AW152" i="15"/>
  <c r="S20" i="16"/>
  <c r="AW164" i="15"/>
  <c r="AW134" i="15"/>
  <c r="AW29" i="15"/>
  <c r="AW188" i="15"/>
  <c r="AW172" i="15"/>
  <c r="S54" i="18"/>
  <c r="AW168" i="15"/>
  <c r="R21" i="16"/>
  <c r="AV181" i="15"/>
  <c r="AO62" i="43"/>
  <c r="H45" i="18"/>
  <c r="AR9" i="43"/>
  <c r="BZ9" i="43" s="1"/>
  <c r="J35" i="16"/>
  <c r="AQ19" i="43"/>
  <c r="AQ20" i="43" s="1"/>
  <c r="AQ21" i="43" s="1"/>
  <c r="I7" i="16"/>
  <c r="I20" i="18" s="1"/>
  <c r="I44" i="18"/>
  <c r="AQ24" i="43" s="1"/>
  <c r="BX24" i="43"/>
  <c r="BX30" i="43" s="1"/>
  <c r="BX54" i="43" s="1"/>
  <c r="BX59" i="43" s="1"/>
  <c r="BX60" i="43" s="1"/>
  <c r="AP30" i="43"/>
  <c r="AP54" i="43" s="1"/>
  <c r="AP59" i="43" s="1"/>
  <c r="BW59" i="43"/>
  <c r="BW60" i="43" s="1"/>
  <c r="K29" i="6"/>
  <c r="K11" i="6"/>
  <c r="AL160" i="11"/>
  <c r="AL148" i="11"/>
  <c r="AS5" i="20"/>
  <c r="AS3" i="20"/>
  <c r="X7" i="40" s="1"/>
  <c r="X11" i="40" s="1"/>
  <c r="AS6" i="20"/>
  <c r="AS4" i="20"/>
  <c r="AS7" i="20"/>
  <c r="AO9" i="20"/>
  <c r="AP2" i="20"/>
  <c r="AP8" i="20" s="1"/>
  <c r="AG90" i="10"/>
  <c r="AG107" i="10"/>
  <c r="J6" i="16"/>
  <c r="I4" i="17"/>
  <c r="I7" i="17" s="1"/>
  <c r="H8" i="17"/>
  <c r="H9" i="17" s="1"/>
  <c r="J28" i="19" s="1"/>
  <c r="J59" i="19" s="1"/>
  <c r="H34" i="19"/>
  <c r="J6" i="17"/>
  <c r="K5" i="16"/>
  <c r="AT1" i="20"/>
  <c r="AO5" i="12"/>
  <c r="AO14" i="12"/>
  <c r="AO20" i="12"/>
  <c r="AO22" i="12"/>
  <c r="AO21" i="12"/>
  <c r="AO24" i="12"/>
  <c r="AO8" i="12"/>
  <c r="AO11" i="12"/>
  <c r="AO17" i="12"/>
  <c r="AO7" i="12"/>
  <c r="AO10" i="12"/>
  <c r="AO15" i="12"/>
  <c r="AO2" i="12"/>
  <c r="AO23" i="12"/>
  <c r="AO19" i="12"/>
  <c r="AO4" i="12"/>
  <c r="AO25" i="12"/>
  <c r="AO6" i="12"/>
  <c r="AO3" i="12"/>
  <c r="AO16" i="12"/>
  <c r="AO13" i="12"/>
  <c r="AO12" i="12"/>
  <c r="AO18" i="12"/>
  <c r="AP1" i="12"/>
  <c r="AP9" i="12" s="1"/>
  <c r="AN26" i="12"/>
  <c r="AN27" i="12" s="1"/>
  <c r="AH97" i="10"/>
  <c r="AH102" i="10"/>
  <c r="AH89" i="10"/>
  <c r="AK220" i="11"/>
  <c r="AK221" i="11" s="1"/>
  <c r="AK126" i="11"/>
  <c r="AK127" i="11" s="1"/>
  <c r="AL215" i="11"/>
  <c r="AL198" i="11"/>
  <c r="AL173" i="11"/>
  <c r="AL192" i="11"/>
  <c r="AL172" i="11"/>
  <c r="AL138" i="11"/>
  <c r="AL136" i="11"/>
  <c r="AL132" i="11"/>
  <c r="AL217" i="11"/>
  <c r="AL199" i="11"/>
  <c r="AL193" i="11"/>
  <c r="AL196" i="11"/>
  <c r="AL197" i="11"/>
  <c r="AL140" i="11"/>
  <c r="AL203" i="11"/>
  <c r="AL204" i="11"/>
  <c r="AL218" i="11"/>
  <c r="AL202" i="11"/>
  <c r="AL200" i="11"/>
  <c r="AL174" i="11"/>
  <c r="AL194" i="11"/>
  <c r="AL201" i="11"/>
  <c r="AL170" i="11"/>
  <c r="AL189" i="11"/>
  <c r="AL149" i="11"/>
  <c r="AL176" i="11"/>
  <c r="AL205" i="11"/>
  <c r="AL188" i="11"/>
  <c r="AL159" i="11"/>
  <c r="AL154" i="11"/>
  <c r="AL156" i="11"/>
  <c r="AL207" i="11"/>
  <c r="AL135" i="11"/>
  <c r="AL168" i="11"/>
  <c r="AL206" i="11"/>
  <c r="AL208" i="11"/>
  <c r="AL177" i="11"/>
  <c r="AL181" i="11"/>
  <c r="AL145" i="11"/>
  <c r="AL133" i="11"/>
  <c r="AL151" i="11"/>
  <c r="AL141" i="11"/>
  <c r="AL167" i="11"/>
  <c r="AL179" i="11"/>
  <c r="AL164" i="11"/>
  <c r="AL161" i="11"/>
  <c r="AL213" i="11"/>
  <c r="AL152" i="11"/>
  <c r="AL185" i="11"/>
  <c r="AL211" i="11"/>
  <c r="AL212" i="11"/>
  <c r="AL169" i="11"/>
  <c r="AL155" i="11"/>
  <c r="AL144" i="11"/>
  <c r="AL157" i="11"/>
  <c r="AL146" i="11"/>
  <c r="AL165" i="11"/>
  <c r="AL171" i="11"/>
  <c r="AL142" i="11"/>
  <c r="AL150" i="11"/>
  <c r="AL134" i="11"/>
  <c r="AL182" i="11"/>
  <c r="AL209" i="11"/>
  <c r="AL210" i="11"/>
  <c r="AL153" i="11"/>
  <c r="AL183" i="11"/>
  <c r="AL162" i="11"/>
  <c r="AL158" i="11"/>
  <c r="AL143" i="11"/>
  <c r="AL163" i="11"/>
  <c r="AL139" i="11"/>
  <c r="AL191" i="11"/>
  <c r="AL187" i="11"/>
  <c r="AL175" i="11"/>
  <c r="AL180" i="11"/>
  <c r="AL178" i="11"/>
  <c r="AL219" i="11"/>
  <c r="AL229" i="11" s="1"/>
  <c r="P7" i="44" s="1"/>
  <c r="P13" i="44" s="1"/>
  <c r="AL190" i="11"/>
  <c r="AL186" i="11"/>
  <c r="AL147" i="11"/>
  <c r="AL166" i="11"/>
  <c r="AL137" i="11"/>
  <c r="AL184" i="11"/>
  <c r="AL214" i="11"/>
  <c r="AL216" i="11"/>
  <c r="AL195" i="11"/>
  <c r="AM1" i="11"/>
  <c r="AL124" i="11"/>
  <c r="AL46" i="11"/>
  <c r="AL18" i="11"/>
  <c r="AL81" i="11"/>
  <c r="AL42" i="11"/>
  <c r="AL43" i="11"/>
  <c r="AL66" i="11"/>
  <c r="AL35" i="11"/>
  <c r="AL54" i="11"/>
  <c r="AL104" i="11"/>
  <c r="AL38" i="11"/>
  <c r="AL64" i="11"/>
  <c r="AL73" i="11"/>
  <c r="AL37" i="11"/>
  <c r="AL114" i="11"/>
  <c r="AL21" i="11"/>
  <c r="AL41" i="11"/>
  <c r="AL55" i="11"/>
  <c r="AL87" i="11"/>
  <c r="AL109" i="11"/>
  <c r="AL95" i="11"/>
  <c r="AL84" i="11"/>
  <c r="AL17" i="11"/>
  <c r="AL28" i="11"/>
  <c r="AL75" i="11"/>
  <c r="AL20" i="11"/>
  <c r="AL26" i="11"/>
  <c r="AL44" i="11"/>
  <c r="AL52" i="11"/>
  <c r="AL82" i="11"/>
  <c r="AL15" i="11"/>
  <c r="AL80" i="11"/>
  <c r="AL7" i="11"/>
  <c r="AL103" i="11"/>
  <c r="AL14" i="11"/>
  <c r="AL110" i="11"/>
  <c r="AL85" i="11"/>
  <c r="AL57" i="11"/>
  <c r="AL34" i="11"/>
  <c r="AL112" i="11"/>
  <c r="AL116" i="11"/>
  <c r="AL60" i="11"/>
  <c r="AL108" i="11"/>
  <c r="AL13" i="11"/>
  <c r="AL16" i="11"/>
  <c r="AL115" i="11"/>
  <c r="AL65" i="11"/>
  <c r="AL123" i="11"/>
  <c r="AL23" i="11"/>
  <c r="AL120" i="11"/>
  <c r="AL32" i="11"/>
  <c r="AL71" i="11"/>
  <c r="AL119" i="11"/>
  <c r="AL63" i="11"/>
  <c r="AL24" i="11"/>
  <c r="AL58" i="11"/>
  <c r="AL70" i="11"/>
  <c r="AL25" i="11"/>
  <c r="AL53" i="11"/>
  <c r="AL77" i="11"/>
  <c r="AL3" i="11"/>
  <c r="AL94" i="11"/>
  <c r="AL78" i="11"/>
  <c r="AL45" i="11"/>
  <c r="AL11" i="11"/>
  <c r="AL100" i="11"/>
  <c r="AL96" i="11"/>
  <c r="AL88" i="11"/>
  <c r="AL97" i="11"/>
  <c r="AL2" i="11"/>
  <c r="AL39" i="11"/>
  <c r="AL74" i="11"/>
  <c r="AL61" i="11"/>
  <c r="AL111" i="11"/>
  <c r="AL113" i="11"/>
  <c r="AL33" i="11"/>
  <c r="AL36" i="11"/>
  <c r="AL106" i="11"/>
  <c r="AL67" i="11"/>
  <c r="AL22" i="11"/>
  <c r="AL47" i="11"/>
  <c r="AL27" i="11"/>
  <c r="AL29" i="11"/>
  <c r="AL10" i="11"/>
  <c r="AL56" i="11"/>
  <c r="AL91" i="11"/>
  <c r="AL4" i="11"/>
  <c r="AL30" i="11"/>
  <c r="AL89" i="11"/>
  <c r="AL107" i="11"/>
  <c r="AL68" i="11"/>
  <c r="AL117" i="11"/>
  <c r="AL83" i="11"/>
  <c r="AL6" i="11"/>
  <c r="AL125" i="11"/>
  <c r="AL79" i="11"/>
  <c r="AL76" i="11"/>
  <c r="AL12" i="11"/>
  <c r="AL98" i="11"/>
  <c r="AL99" i="11"/>
  <c r="AL9" i="11"/>
  <c r="AL90" i="11"/>
  <c r="AL93" i="11"/>
  <c r="AL49" i="11"/>
  <c r="AL5" i="11"/>
  <c r="AL72" i="11"/>
  <c r="AL101" i="11"/>
  <c r="AL19" i="11"/>
  <c r="AL118" i="11"/>
  <c r="AL8" i="11"/>
  <c r="AL105" i="11"/>
  <c r="AL102" i="11"/>
  <c r="AL86" i="11"/>
  <c r="AL31" i="11"/>
  <c r="AL48" i="11"/>
  <c r="AL69" i="11"/>
  <c r="AL50" i="11"/>
  <c r="AL122" i="11"/>
  <c r="AL62" i="11"/>
  <c r="AL51" i="11"/>
  <c r="AL59" i="11"/>
  <c r="AL40" i="11"/>
  <c r="AL92" i="11"/>
  <c r="AL121" i="11"/>
  <c r="AI83" i="10"/>
  <c r="BA83" i="10" s="1"/>
  <c r="AI75" i="10"/>
  <c r="BA75" i="10" s="1"/>
  <c r="AI72" i="10"/>
  <c r="BA72" i="10" s="1"/>
  <c r="AI82" i="10"/>
  <c r="BA82" i="10" s="1"/>
  <c r="AI74" i="10"/>
  <c r="BA74" i="10" s="1"/>
  <c r="AI71" i="10"/>
  <c r="BA71" i="10" s="1"/>
  <c r="AI70" i="10"/>
  <c r="BA70" i="10" s="1"/>
  <c r="AI81" i="10"/>
  <c r="BA81" i="10" s="1"/>
  <c r="AI80" i="10"/>
  <c r="BA80" i="10" s="1"/>
  <c r="AI79" i="10"/>
  <c r="BA79" i="10" s="1"/>
  <c r="AI77" i="10"/>
  <c r="AI73" i="10"/>
  <c r="BA73" i="10" s="1"/>
  <c r="AI68" i="10"/>
  <c r="BA68" i="10" s="1"/>
  <c r="AI66" i="10"/>
  <c r="BA66" i="10" s="1"/>
  <c r="AI62" i="10"/>
  <c r="BA62" i="10" s="1"/>
  <c r="AI67" i="10"/>
  <c r="BA67" i="10" s="1"/>
  <c r="AI65" i="10"/>
  <c r="BA65" i="10" s="1"/>
  <c r="AI78" i="10"/>
  <c r="BA78" i="10" s="1"/>
  <c r="AI64" i="10"/>
  <c r="BA64" i="10" s="1"/>
  <c r="AI63" i="10"/>
  <c r="BA63" i="10" s="1"/>
  <c r="AI69" i="10"/>
  <c r="BA69" i="10" s="1"/>
  <c r="AI61" i="10"/>
  <c r="AI59" i="10"/>
  <c r="AI43" i="10"/>
  <c r="BA43" i="10" s="1"/>
  <c r="AI47" i="10"/>
  <c r="BA47" i="10" s="1"/>
  <c r="AI51" i="10"/>
  <c r="BA51" i="10" s="1"/>
  <c r="AI55" i="10"/>
  <c r="BA55" i="10" s="1"/>
  <c r="AI33" i="10"/>
  <c r="BA33" i="10" s="1"/>
  <c r="AI44" i="10"/>
  <c r="BA44" i="10" s="1"/>
  <c r="AI48" i="10"/>
  <c r="BA48" i="10" s="1"/>
  <c r="AI52" i="10"/>
  <c r="BA52" i="10" s="1"/>
  <c r="AI56" i="10"/>
  <c r="BA56" i="10" s="1"/>
  <c r="AI38" i="10"/>
  <c r="BA38" i="10" s="1"/>
  <c r="AI39" i="10"/>
  <c r="BA39" i="10" s="1"/>
  <c r="AI40" i="10"/>
  <c r="BA40" i="10" s="1"/>
  <c r="AI37" i="10"/>
  <c r="BA37" i="10" s="1"/>
  <c r="AI41" i="10"/>
  <c r="BA41" i="10" s="1"/>
  <c r="AI45" i="10"/>
  <c r="BA45" i="10" s="1"/>
  <c r="AI49" i="10"/>
  <c r="BA49" i="10" s="1"/>
  <c r="AI53" i="10"/>
  <c r="BA53" i="10" s="1"/>
  <c r="AI57" i="10"/>
  <c r="BA57" i="10" s="1"/>
  <c r="AI36" i="10"/>
  <c r="BA36" i="10" s="1"/>
  <c r="AI32" i="10"/>
  <c r="BA32" i="10" s="1"/>
  <c r="AI42" i="10"/>
  <c r="BA42" i="10" s="1"/>
  <c r="AI46" i="10"/>
  <c r="BA46" i="10" s="1"/>
  <c r="AI50" i="10"/>
  <c r="BA50" i="10" s="1"/>
  <c r="AI54" i="10"/>
  <c r="BA54" i="10" s="1"/>
  <c r="AI34" i="10"/>
  <c r="BA34" i="10" s="1"/>
  <c r="AI31" i="10"/>
  <c r="AI35" i="10"/>
  <c r="BA35" i="10" s="1"/>
  <c r="AJ1" i="10"/>
  <c r="AI4" i="10"/>
  <c r="BA4" i="10" s="1"/>
  <c r="AI8" i="10"/>
  <c r="BA8" i="10" s="1"/>
  <c r="AI12" i="10"/>
  <c r="BA12" i="10" s="1"/>
  <c r="AI16" i="10"/>
  <c r="BA16" i="10" s="1"/>
  <c r="AI20" i="10"/>
  <c r="BA20" i="10" s="1"/>
  <c r="AI24" i="10"/>
  <c r="BA24" i="10" s="1"/>
  <c r="AI28" i="10"/>
  <c r="BA28" i="10" s="1"/>
  <c r="AI2" i="10"/>
  <c r="BA2" i="10" s="1"/>
  <c r="AI5" i="10"/>
  <c r="BA5" i="10" s="1"/>
  <c r="AI9" i="10"/>
  <c r="BA9" i="10" s="1"/>
  <c r="AI13" i="10"/>
  <c r="BA13" i="10" s="1"/>
  <c r="AI17" i="10"/>
  <c r="BA17" i="10" s="1"/>
  <c r="AI21" i="10"/>
  <c r="BA21" i="10" s="1"/>
  <c r="AI25" i="10"/>
  <c r="BA25" i="10" s="1"/>
  <c r="AI6" i="10"/>
  <c r="BA6" i="10" s="1"/>
  <c r="AI10" i="10"/>
  <c r="BA10" i="10" s="1"/>
  <c r="AI14" i="10"/>
  <c r="BA14" i="10" s="1"/>
  <c r="AI18" i="10"/>
  <c r="BA18" i="10" s="1"/>
  <c r="AI22" i="10"/>
  <c r="BA22" i="10" s="1"/>
  <c r="AI26" i="10"/>
  <c r="BA26" i="10" s="1"/>
  <c r="AI3" i="10"/>
  <c r="BA3" i="10" s="1"/>
  <c r="AI7" i="10"/>
  <c r="BA7" i="10" s="1"/>
  <c r="AI11" i="10"/>
  <c r="BA11" i="10" s="1"/>
  <c r="AI15" i="10"/>
  <c r="BA15" i="10" s="1"/>
  <c r="AI27" i="10"/>
  <c r="BA27" i="10" s="1"/>
  <c r="AI23" i="10"/>
  <c r="BA23" i="10" s="1"/>
  <c r="AI19" i="10"/>
  <c r="BA19" i="10" s="1"/>
  <c r="L18" i="6"/>
  <c r="K28" i="6"/>
  <c r="H45" i="6"/>
  <c r="H53" i="6" s="1"/>
  <c r="G55" i="6"/>
  <c r="B16" i="47" l="1"/>
  <c r="H16" i="47" s="1"/>
  <c r="N16" i="47" s="1"/>
  <c r="BL27" i="10"/>
  <c r="L3" i="16"/>
  <c r="AP260" i="15"/>
  <c r="N61" i="44"/>
  <c r="B9" i="47"/>
  <c r="H9" i="47" s="1"/>
  <c r="N9" i="47" s="1"/>
  <c r="BL11" i="10"/>
  <c r="AH103" i="10"/>
  <c r="L48" i="44"/>
  <c r="M16" i="16"/>
  <c r="M34" i="16" s="1"/>
  <c r="M43" i="18" s="1"/>
  <c r="AU27" i="43" s="1"/>
  <c r="CC27" i="43" s="1"/>
  <c r="AQ267" i="15"/>
  <c r="W12" i="40"/>
  <c r="AH98" i="10"/>
  <c r="L47" i="44"/>
  <c r="M15" i="16"/>
  <c r="M33" i="16" s="1"/>
  <c r="M42" i="18" s="1"/>
  <c r="AU25" i="43" s="1"/>
  <c r="CC25" i="43" s="1"/>
  <c r="AQ266" i="15"/>
  <c r="O6" i="44"/>
  <c r="B12" i="47"/>
  <c r="H12" i="47" s="1"/>
  <c r="N12" i="47" s="1"/>
  <c r="BL26" i="10"/>
  <c r="X5" i="40"/>
  <c r="N66" i="44"/>
  <c r="N67" i="44" s="1"/>
  <c r="U47" i="18"/>
  <c r="U48" i="18"/>
  <c r="CB25" i="43"/>
  <c r="B6" i="47"/>
  <c r="H6" i="47" s="1"/>
  <c r="N6" i="47" s="1"/>
  <c r="BL14" i="10"/>
  <c r="X4" i="40"/>
  <c r="M66" i="44"/>
  <c r="M67" i="44" s="1"/>
  <c r="AE63" i="44"/>
  <c r="AX64" i="15"/>
  <c r="K33" i="44"/>
  <c r="K34" i="44" s="1"/>
  <c r="K36" i="44" s="1"/>
  <c r="P133" i="46"/>
  <c r="P136" i="46" s="1"/>
  <c r="K49" i="44"/>
  <c r="K51" i="44" s="1"/>
  <c r="B21" i="47"/>
  <c r="H21" i="47" s="1"/>
  <c r="N21" i="47" s="1"/>
  <c r="BL25" i="10"/>
  <c r="B30" i="47"/>
  <c r="H30" i="47" s="1"/>
  <c r="N30" i="47" s="1"/>
  <c r="BL21" i="10"/>
  <c r="B31" i="47"/>
  <c r="H31" i="47" s="1"/>
  <c r="N31" i="47" s="1"/>
  <c r="BL17" i="10"/>
  <c r="AX178" i="15"/>
  <c r="B13" i="47"/>
  <c r="H13" i="47" s="1"/>
  <c r="N13" i="47" s="1"/>
  <c r="BL9" i="10"/>
  <c r="B27" i="47"/>
  <c r="H27" i="47" s="1"/>
  <c r="N27" i="47" s="1"/>
  <c r="BL5" i="10"/>
  <c r="AE9" i="44"/>
  <c r="AE12" i="44" s="1"/>
  <c r="AE15" i="44" s="1"/>
  <c r="AJ62" i="44" s="1"/>
  <c r="B18" i="47"/>
  <c r="H18" i="47" s="1"/>
  <c r="N18" i="47" s="1"/>
  <c r="BL22" i="10"/>
  <c r="M15" i="44"/>
  <c r="O5" i="44"/>
  <c r="AK232" i="11"/>
  <c r="AK235" i="11"/>
  <c r="T47" i="18"/>
  <c r="T48" i="18"/>
  <c r="B8" i="47"/>
  <c r="H8" i="47" s="1"/>
  <c r="N8" i="47" s="1"/>
  <c r="BL2" i="10"/>
  <c r="B14" i="47"/>
  <c r="H14" i="47" s="1"/>
  <c r="N14" i="47" s="1"/>
  <c r="BL18" i="10"/>
  <c r="B25" i="47"/>
  <c r="H25" i="47" s="1"/>
  <c r="N25" i="47" s="1"/>
  <c r="BL28" i="10"/>
  <c r="B23" i="47"/>
  <c r="H23" i="47" s="1"/>
  <c r="N23" i="47" s="1"/>
  <c r="BL24" i="10"/>
  <c r="B19" i="47"/>
  <c r="H19" i="47" s="1"/>
  <c r="N19" i="47" s="1"/>
  <c r="BL20" i="10"/>
  <c r="CB27" i="43"/>
  <c r="AX159" i="15"/>
  <c r="B28" i="47"/>
  <c r="H28" i="47" s="1"/>
  <c r="N28" i="47" s="1"/>
  <c r="BL12" i="10"/>
  <c r="O8" i="44"/>
  <c r="V47" i="18"/>
  <c r="V48" i="18"/>
  <c r="B15" i="47"/>
  <c r="H15" i="47" s="1"/>
  <c r="N15" i="47" s="1"/>
  <c r="BL10" i="10"/>
  <c r="B5" i="47"/>
  <c r="BL4" i="10"/>
  <c r="AL225" i="11"/>
  <c r="B10" i="47"/>
  <c r="H10" i="47" s="1"/>
  <c r="N10" i="47" s="1"/>
  <c r="BL3" i="10"/>
  <c r="B11" i="47"/>
  <c r="H11" i="47" s="1"/>
  <c r="N11" i="47" s="1"/>
  <c r="BL8" i="10"/>
  <c r="AL226" i="11"/>
  <c r="AL227" i="11"/>
  <c r="P6" i="44" s="1"/>
  <c r="P63" i="44" s="1"/>
  <c r="BA10" i="43"/>
  <c r="R31" i="44"/>
  <c r="B7" i="47"/>
  <c r="H7" i="47" s="1"/>
  <c r="N7" i="47" s="1"/>
  <c r="BL16" i="10"/>
  <c r="B20" i="47"/>
  <c r="H20" i="47" s="1"/>
  <c r="N20" i="47" s="1"/>
  <c r="BL15" i="10"/>
  <c r="AL224" i="11"/>
  <c r="P4" i="44" s="1"/>
  <c r="P61" i="44" s="1"/>
  <c r="AL228" i="11"/>
  <c r="P8" i="44" s="1"/>
  <c r="P64" i="44" s="1"/>
  <c r="B22" i="47"/>
  <c r="H22" i="47" s="1"/>
  <c r="N22" i="47" s="1"/>
  <c r="BL7" i="10"/>
  <c r="B26" i="47"/>
  <c r="H26" i="47" s="1"/>
  <c r="N26" i="47" s="1"/>
  <c r="BL13" i="10"/>
  <c r="AE133" i="46"/>
  <c r="B24" i="47"/>
  <c r="H24" i="47" s="1"/>
  <c r="N24" i="47" s="1"/>
  <c r="BL6" i="10"/>
  <c r="L45" i="44"/>
  <c r="M13" i="16"/>
  <c r="M31" i="16" s="1"/>
  <c r="M40" i="18" s="1"/>
  <c r="L29" i="44" s="1"/>
  <c r="L33" i="44" s="1"/>
  <c r="L34" i="44" s="1"/>
  <c r="L36" i="44" s="1"/>
  <c r="AQ264" i="15"/>
  <c r="B29" i="47"/>
  <c r="H29" i="47" s="1"/>
  <c r="N29" i="47" s="1"/>
  <c r="BL19" i="10"/>
  <c r="B17" i="47"/>
  <c r="H17" i="47" s="1"/>
  <c r="N17" i="47" s="1"/>
  <c r="BL23" i="10"/>
  <c r="AX255" i="15"/>
  <c r="N9" i="44"/>
  <c r="N12" i="44" s="1"/>
  <c r="N15" i="44" s="1"/>
  <c r="AX160" i="15"/>
  <c r="AX149" i="15"/>
  <c r="AW162" i="15"/>
  <c r="AX144" i="15"/>
  <c r="AY210" i="15"/>
  <c r="AY254" i="15"/>
  <c r="AY200" i="15"/>
  <c r="AY217" i="15"/>
  <c r="AY215" i="15"/>
  <c r="AY223" i="15"/>
  <c r="AY238" i="15"/>
  <c r="AY202" i="15"/>
  <c r="AY224" i="15"/>
  <c r="AY208" i="15"/>
  <c r="AY233" i="15"/>
  <c r="AY249" i="15"/>
  <c r="AY198" i="15"/>
  <c r="AY244" i="15"/>
  <c r="AY209" i="15"/>
  <c r="AY237" i="15"/>
  <c r="AY240" i="15"/>
  <c r="AY205" i="15"/>
  <c r="AY212" i="15"/>
  <c r="AY248" i="15"/>
  <c r="AY218" i="15"/>
  <c r="AY213" i="15"/>
  <c r="AY199" i="15"/>
  <c r="AY228" i="15"/>
  <c r="AY211" i="15"/>
  <c r="AY250" i="15"/>
  <c r="AY222" i="15"/>
  <c r="AY243" i="15"/>
  <c r="AY241" i="15"/>
  <c r="AY232" i="15"/>
  <c r="AY201" i="15"/>
  <c r="AY234" i="15"/>
  <c r="AY220" i="15"/>
  <c r="AY206" i="15"/>
  <c r="AY235" i="15"/>
  <c r="AY231" i="15"/>
  <c r="AY219" i="15"/>
  <c r="AY216" i="15"/>
  <c r="AY242" i="15"/>
  <c r="AY221" i="15"/>
  <c r="AY239" i="15"/>
  <c r="AY204" i="15"/>
  <c r="AY236" i="15"/>
  <c r="AY203" i="15"/>
  <c r="AY252" i="15"/>
  <c r="AY251" i="15"/>
  <c r="AY230" i="15"/>
  <c r="AY207" i="15"/>
  <c r="AY253" i="15"/>
  <c r="AY214" i="15"/>
  <c r="AX148" i="15"/>
  <c r="AP62" i="43"/>
  <c r="AP60" i="43"/>
  <c r="AX146" i="15"/>
  <c r="AX189" i="15"/>
  <c r="AX155" i="15"/>
  <c r="AX152" i="15"/>
  <c r="AX147" i="15"/>
  <c r="AX141" i="15"/>
  <c r="AX151" i="15"/>
  <c r="T9" i="40"/>
  <c r="U3" i="40"/>
  <c r="U8" i="40" s="1"/>
  <c r="S21" i="16"/>
  <c r="AW181" i="15"/>
  <c r="S59" i="18"/>
  <c r="AX134" i="15"/>
  <c r="AX29" i="15"/>
  <c r="AX164" i="15"/>
  <c r="T20" i="16"/>
  <c r="AX184" i="15"/>
  <c r="AX59" i="15"/>
  <c r="AX169" i="15"/>
  <c r="AW129" i="15"/>
  <c r="AW131" i="15" s="1"/>
  <c r="S22" i="16"/>
  <c r="AW191" i="15"/>
  <c r="T27" i="16"/>
  <c r="AX154" i="15"/>
  <c r="AX137" i="15"/>
  <c r="AW259" i="15"/>
  <c r="T25" i="16"/>
  <c r="AX136" i="15"/>
  <c r="T26" i="16"/>
  <c r="AX125" i="15"/>
  <c r="T54" i="18"/>
  <c r="AX168" i="15"/>
  <c r="AX153" i="15"/>
  <c r="AX142" i="15"/>
  <c r="AX185" i="15"/>
  <c r="AX135" i="15"/>
  <c r="AX188" i="15"/>
  <c r="AX95" i="15"/>
  <c r="AX143" i="15"/>
  <c r="AX225" i="15"/>
  <c r="AX245" i="15"/>
  <c r="R4" i="16"/>
  <c r="AV130" i="15"/>
  <c r="AW63" i="15"/>
  <c r="S19" i="16"/>
  <c r="AW161" i="15"/>
  <c r="AX166" i="15"/>
  <c r="AX49" i="15"/>
  <c r="AX145" i="15"/>
  <c r="T25" i="18"/>
  <c r="T53" i="18"/>
  <c r="S30" i="44" s="1"/>
  <c r="AX140" i="15"/>
  <c r="AX174" i="15"/>
  <c r="AX115" i="15"/>
  <c r="AZ1" i="15"/>
  <c r="AY21" i="15"/>
  <c r="AY87" i="15"/>
  <c r="AY112" i="15"/>
  <c r="AY88" i="15"/>
  <c r="AY103" i="15"/>
  <c r="AY84" i="15"/>
  <c r="AY74" i="15"/>
  <c r="AY100" i="15"/>
  <c r="AY73" i="15"/>
  <c r="AY76" i="15"/>
  <c r="AY94" i="15"/>
  <c r="AY121" i="15"/>
  <c r="AY109" i="15"/>
  <c r="AY85" i="15"/>
  <c r="AY19" i="15"/>
  <c r="AY79" i="15"/>
  <c r="AY122" i="15"/>
  <c r="AY124" i="15"/>
  <c r="AY78" i="15"/>
  <c r="AY102" i="15"/>
  <c r="AY91" i="15"/>
  <c r="AY111" i="15"/>
  <c r="AY89" i="15"/>
  <c r="AY118" i="15"/>
  <c r="AY72" i="15"/>
  <c r="AY120" i="15"/>
  <c r="AY107" i="15"/>
  <c r="AY71" i="15"/>
  <c r="AY81" i="15"/>
  <c r="AY104" i="15"/>
  <c r="AY101" i="15"/>
  <c r="AY37" i="15"/>
  <c r="AY123" i="15"/>
  <c r="AY22" i="15"/>
  <c r="AY7" i="15"/>
  <c r="AY110" i="15"/>
  <c r="AY105" i="15"/>
  <c r="AY108" i="15"/>
  <c r="AY93" i="15"/>
  <c r="AY47" i="15"/>
  <c r="AY83" i="15"/>
  <c r="AY92" i="15"/>
  <c r="AY70" i="15"/>
  <c r="AY113" i="15"/>
  <c r="AY38" i="15"/>
  <c r="AY15" i="15"/>
  <c r="AY147" i="15" s="1"/>
  <c r="AY23" i="15"/>
  <c r="AY155" i="15" s="1"/>
  <c r="AY18" i="15"/>
  <c r="AY150" i="15" s="1"/>
  <c r="AY13" i="15"/>
  <c r="AY34" i="15"/>
  <c r="AY35" i="15"/>
  <c r="AY39" i="15"/>
  <c r="AY44" i="15"/>
  <c r="AY45" i="15"/>
  <c r="AY177" i="15" s="1"/>
  <c r="AY36" i="15"/>
  <c r="AY41" i="15"/>
  <c r="AY17" i="15"/>
  <c r="AY26" i="15"/>
  <c r="AY12" i="15"/>
  <c r="AY52" i="15"/>
  <c r="AY27" i="15"/>
  <c r="AY54" i="15"/>
  <c r="AY186" i="15" s="1"/>
  <c r="AY10" i="15"/>
  <c r="AY142" i="15" s="1"/>
  <c r="AY25" i="15"/>
  <c r="AY4" i="15"/>
  <c r="AY56" i="15"/>
  <c r="AY5" i="15"/>
  <c r="AY137" i="15" s="1"/>
  <c r="AY46" i="15"/>
  <c r="AY178" i="15" s="1"/>
  <c r="AY58" i="15"/>
  <c r="AY190" i="15" s="1"/>
  <c r="AY57" i="15"/>
  <c r="AY55" i="15"/>
  <c r="AY43" i="15"/>
  <c r="AY175" i="15" s="1"/>
  <c r="AY28" i="15"/>
  <c r="AY8" i="15"/>
  <c r="AY42" i="15"/>
  <c r="AY174" i="15" s="1"/>
  <c r="AY6" i="15"/>
  <c r="AY138" i="15" s="1"/>
  <c r="AY77" i="15"/>
  <c r="AY86" i="15"/>
  <c r="AY48" i="15"/>
  <c r="AY90" i="15"/>
  <c r="AY40" i="15"/>
  <c r="AY119" i="15"/>
  <c r="AY53" i="15"/>
  <c r="AY69" i="15"/>
  <c r="AY80" i="15"/>
  <c r="AY68" i="15"/>
  <c r="AY106" i="15"/>
  <c r="AY32" i="15"/>
  <c r="AY82" i="15"/>
  <c r="AY16" i="15"/>
  <c r="AY20" i="15"/>
  <c r="AY2" i="15"/>
  <c r="AY114" i="15"/>
  <c r="AY98" i="15"/>
  <c r="AY3" i="15"/>
  <c r="AY11" i="15"/>
  <c r="AY143" i="15" s="1"/>
  <c r="AY75" i="15"/>
  <c r="AY24" i="15"/>
  <c r="AY9" i="15"/>
  <c r="AY14" i="15"/>
  <c r="AR19" i="43"/>
  <c r="AR20" i="43" s="1"/>
  <c r="AR21" i="43" s="1"/>
  <c r="I45" i="18"/>
  <c r="AS9" i="43"/>
  <c r="CA9" i="43" s="1"/>
  <c r="CA19" i="43" s="1"/>
  <c r="CA20" i="43" s="1"/>
  <c r="K35" i="16"/>
  <c r="BZ19" i="43"/>
  <c r="BZ20" i="43" s="1"/>
  <c r="BY24" i="43"/>
  <c r="BY30" i="43" s="1"/>
  <c r="BY54" i="43" s="1"/>
  <c r="BY59" i="43" s="1"/>
  <c r="BY60" i="43" s="1"/>
  <c r="AQ30" i="43"/>
  <c r="AQ54" i="43" s="1"/>
  <c r="AQ59" i="43" s="1"/>
  <c r="AQ60" i="43" s="1"/>
  <c r="J7" i="16"/>
  <c r="J20" i="18" s="1"/>
  <c r="J44" i="18"/>
  <c r="AR24" i="43" s="1"/>
  <c r="I28" i="18"/>
  <c r="L29" i="6"/>
  <c r="L11" i="6"/>
  <c r="AM160" i="11"/>
  <c r="AM148" i="11"/>
  <c r="AT3" i="20"/>
  <c r="Y7" i="40" s="1"/>
  <c r="Y11" i="40" s="1"/>
  <c r="AT5" i="20"/>
  <c r="Y4" i="40" s="1"/>
  <c r="AT6" i="20"/>
  <c r="AT4" i="20"/>
  <c r="AT7" i="20"/>
  <c r="AP9" i="20"/>
  <c r="AQ2" i="20"/>
  <c r="AQ8" i="20" s="1"/>
  <c r="AH90" i="10"/>
  <c r="AH107" i="10"/>
  <c r="I34" i="19"/>
  <c r="K6" i="16"/>
  <c r="I8" i="17"/>
  <c r="I9" i="17" s="1"/>
  <c r="K28" i="19" s="1"/>
  <c r="K59" i="19" s="1"/>
  <c r="J4" i="17"/>
  <c r="J7" i="17" s="1"/>
  <c r="K6" i="17"/>
  <c r="L5" i="16"/>
  <c r="AU1" i="20"/>
  <c r="AP5" i="12"/>
  <c r="AP14" i="12"/>
  <c r="AP20" i="12"/>
  <c r="AP22" i="12"/>
  <c r="AP21" i="12"/>
  <c r="AP24" i="12"/>
  <c r="AP8" i="12"/>
  <c r="AP11" i="12"/>
  <c r="AP18" i="12"/>
  <c r="AP17" i="12"/>
  <c r="AP7" i="12"/>
  <c r="AP10" i="12"/>
  <c r="AP15" i="12"/>
  <c r="AP2" i="12"/>
  <c r="AP23" i="12"/>
  <c r="AP19" i="12"/>
  <c r="AP4" i="12"/>
  <c r="AP25" i="12"/>
  <c r="AP6" i="12"/>
  <c r="AP3" i="12"/>
  <c r="AP16" i="12"/>
  <c r="AP13" i="12"/>
  <c r="AP12" i="12"/>
  <c r="AO26" i="12"/>
  <c r="AO27" i="12" s="1"/>
  <c r="AQ1" i="12"/>
  <c r="AQ9" i="12" s="1"/>
  <c r="BA61" i="10"/>
  <c r="AI97" i="10"/>
  <c r="BA77" i="10"/>
  <c r="AI102" i="10"/>
  <c r="AL220" i="11"/>
  <c r="AL221" i="11" s="1"/>
  <c r="AL126" i="11"/>
  <c r="AL127" i="11" s="1"/>
  <c r="AM215" i="11"/>
  <c r="AM198" i="11"/>
  <c r="AM173" i="11"/>
  <c r="AM192" i="11"/>
  <c r="AM172" i="11"/>
  <c r="AM138" i="11"/>
  <c r="AM217" i="11"/>
  <c r="AM199" i="11"/>
  <c r="AM193" i="11"/>
  <c r="AM196" i="11"/>
  <c r="AM197" i="11"/>
  <c r="AM140" i="11"/>
  <c r="AM203" i="11"/>
  <c r="AM204" i="11"/>
  <c r="AM218" i="11"/>
  <c r="AM176" i="11"/>
  <c r="AM201" i="11"/>
  <c r="AM136" i="11"/>
  <c r="AM159" i="11"/>
  <c r="AM205" i="11"/>
  <c r="AM142" i="11"/>
  <c r="AM149" i="11"/>
  <c r="AM157" i="11"/>
  <c r="AM189" i="11"/>
  <c r="AM133" i="11"/>
  <c r="AM145" i="11"/>
  <c r="AM200" i="11"/>
  <c r="AM174" i="11"/>
  <c r="AM194" i="11"/>
  <c r="AM146" i="11"/>
  <c r="AM175" i="11"/>
  <c r="AM164" i="11"/>
  <c r="AM170" i="11"/>
  <c r="AM181" i="11"/>
  <c r="AM206" i="11"/>
  <c r="AM135" i="11"/>
  <c r="AM139" i="11"/>
  <c r="AM141" i="11"/>
  <c r="AM154" i="11"/>
  <c r="AM156" i="11"/>
  <c r="AM171" i="11"/>
  <c r="AM202" i="11"/>
  <c r="AM188" i="11"/>
  <c r="AM150" i="11"/>
  <c r="AM158" i="11"/>
  <c r="AM177" i="11"/>
  <c r="AM208" i="11"/>
  <c r="AM132" i="11"/>
  <c r="AM226" i="11" s="1"/>
  <c r="AM168" i="11"/>
  <c r="AM207" i="11"/>
  <c r="AM143" i="11"/>
  <c r="AM167" i="11"/>
  <c r="AM179" i="11"/>
  <c r="AM152" i="11"/>
  <c r="AM185" i="11"/>
  <c r="AM144" i="11"/>
  <c r="AM165" i="11"/>
  <c r="AM134" i="11"/>
  <c r="AM213" i="11"/>
  <c r="AM214" i="11"/>
  <c r="AM195" i="11"/>
  <c r="AM212" i="11"/>
  <c r="AM153" i="11"/>
  <c r="AM183" i="11"/>
  <c r="AM182" i="11"/>
  <c r="AM151" i="11"/>
  <c r="AM169" i="11"/>
  <c r="AM162" i="11"/>
  <c r="AM163" i="11"/>
  <c r="AM209" i="11"/>
  <c r="AM161" i="11"/>
  <c r="AM191" i="11"/>
  <c r="AM187" i="11"/>
  <c r="AM211" i="11"/>
  <c r="AM166" i="11"/>
  <c r="AM210" i="11"/>
  <c r="AM180" i="11"/>
  <c r="AM155" i="11"/>
  <c r="AM178" i="11"/>
  <c r="AM219" i="11"/>
  <c r="AM229" i="11" s="1"/>
  <c r="AM190" i="11"/>
  <c r="AM186" i="11"/>
  <c r="AM147" i="11"/>
  <c r="AM137" i="11"/>
  <c r="AM184" i="11"/>
  <c r="AM216" i="11"/>
  <c r="AN1" i="11"/>
  <c r="AM124" i="11"/>
  <c r="AM46" i="11"/>
  <c r="AM18" i="11"/>
  <c r="AM81" i="11"/>
  <c r="AM42" i="11"/>
  <c r="AM43" i="11"/>
  <c r="AM66" i="11"/>
  <c r="AM35" i="11"/>
  <c r="AM54" i="11"/>
  <c r="AM104" i="11"/>
  <c r="AM38" i="11"/>
  <c r="AM64" i="11"/>
  <c r="AM73" i="11"/>
  <c r="AM37" i="11"/>
  <c r="AM114" i="11"/>
  <c r="AM21" i="11"/>
  <c r="AM41" i="11"/>
  <c r="AM55" i="11"/>
  <c r="AM87" i="11"/>
  <c r="AM109" i="11"/>
  <c r="AM95" i="11"/>
  <c r="AM84" i="11"/>
  <c r="AM123" i="11"/>
  <c r="AM45" i="11"/>
  <c r="AM75" i="11"/>
  <c r="AM44" i="11"/>
  <c r="AM15" i="11"/>
  <c r="AM17" i="11"/>
  <c r="AM20" i="11"/>
  <c r="AM52" i="11"/>
  <c r="AM80" i="11"/>
  <c r="AM112" i="11"/>
  <c r="AM82" i="11"/>
  <c r="AM60" i="11"/>
  <c r="AM57" i="11"/>
  <c r="AM4" i="11"/>
  <c r="AM28" i="11"/>
  <c r="AM26" i="11"/>
  <c r="AM7" i="11"/>
  <c r="AM110" i="11"/>
  <c r="AM23" i="11"/>
  <c r="AM120" i="11"/>
  <c r="AM103" i="11"/>
  <c r="AM34" i="11"/>
  <c r="AM85" i="11"/>
  <c r="AM32" i="11"/>
  <c r="AM14" i="11"/>
  <c r="AM39" i="11"/>
  <c r="AM88" i="11"/>
  <c r="AM74" i="11"/>
  <c r="AM97" i="11"/>
  <c r="AM89" i="11"/>
  <c r="AM125" i="11"/>
  <c r="AM101" i="11"/>
  <c r="AM115" i="11"/>
  <c r="AM65" i="11"/>
  <c r="AM11" i="11"/>
  <c r="AM100" i="11"/>
  <c r="AM91" i="11"/>
  <c r="AM108" i="11"/>
  <c r="AM63" i="11"/>
  <c r="AM71" i="11"/>
  <c r="AM116" i="11"/>
  <c r="AM6" i="11"/>
  <c r="AM3" i="11"/>
  <c r="AM13" i="11"/>
  <c r="AM2" i="11"/>
  <c r="AM72" i="11"/>
  <c r="AM5" i="11"/>
  <c r="AM119" i="11"/>
  <c r="AM90" i="11"/>
  <c r="AM76" i="11"/>
  <c r="AM83" i="11"/>
  <c r="AM49" i="11"/>
  <c r="AM61" i="11"/>
  <c r="AM16" i="11"/>
  <c r="AM19" i="11"/>
  <c r="AM113" i="11"/>
  <c r="AM30" i="11"/>
  <c r="AM8" i="11"/>
  <c r="AM24" i="11"/>
  <c r="AM70" i="11"/>
  <c r="AM96" i="11"/>
  <c r="AM107" i="11"/>
  <c r="AM22" i="11"/>
  <c r="AM25" i="11"/>
  <c r="AM56" i="11"/>
  <c r="AM68" i="11"/>
  <c r="AM117" i="11"/>
  <c r="AM106" i="11"/>
  <c r="AM79" i="11"/>
  <c r="AM12" i="11"/>
  <c r="AM78" i="11"/>
  <c r="AM53" i="11"/>
  <c r="AM94" i="11"/>
  <c r="AM98" i="11"/>
  <c r="AM99" i="11"/>
  <c r="AM58" i="11"/>
  <c r="AM77" i="11"/>
  <c r="AM93" i="11"/>
  <c r="AM105" i="11"/>
  <c r="AM122" i="11"/>
  <c r="AM67" i="11"/>
  <c r="AM29" i="11"/>
  <c r="AM118" i="11"/>
  <c r="AM102" i="11"/>
  <c r="AM69" i="11"/>
  <c r="AM9" i="11"/>
  <c r="AM33" i="11"/>
  <c r="AM31" i="11"/>
  <c r="AM36" i="11"/>
  <c r="AM86" i="11"/>
  <c r="AM10" i="11"/>
  <c r="AM51" i="11"/>
  <c r="AM59" i="11"/>
  <c r="AM50" i="11"/>
  <c r="AM48" i="11"/>
  <c r="AM27" i="11"/>
  <c r="AM121" i="11"/>
  <c r="AM47" i="11"/>
  <c r="AM62" i="11"/>
  <c r="AM111" i="11"/>
  <c r="AM40" i="11"/>
  <c r="AM92" i="11"/>
  <c r="BA59" i="10"/>
  <c r="AI93" i="10"/>
  <c r="BA31" i="10"/>
  <c r="AI89" i="10"/>
  <c r="AJ83" i="10"/>
  <c r="AJ82" i="10"/>
  <c r="AJ75" i="10"/>
  <c r="AJ68" i="10"/>
  <c r="AJ77" i="10"/>
  <c r="AJ78" i="10"/>
  <c r="AJ79" i="10"/>
  <c r="AJ72" i="10"/>
  <c r="AJ69" i="10"/>
  <c r="AJ81" i="10"/>
  <c r="AJ80" i="10"/>
  <c r="AJ71" i="10"/>
  <c r="AJ74" i="10"/>
  <c r="AJ70" i="10"/>
  <c r="AJ66" i="10"/>
  <c r="AJ63" i="10"/>
  <c r="AJ67" i="10"/>
  <c r="AJ64" i="10"/>
  <c r="AJ73" i="10"/>
  <c r="AJ65" i="10"/>
  <c r="AJ61" i="10"/>
  <c r="AJ59" i="10"/>
  <c r="AJ93" i="10" s="1"/>
  <c r="AJ62" i="10"/>
  <c r="AJ33" i="10"/>
  <c r="AJ44" i="10"/>
  <c r="AJ38" i="10"/>
  <c r="AJ39" i="10"/>
  <c r="AJ40" i="10"/>
  <c r="AJ41" i="10"/>
  <c r="AJ37" i="10"/>
  <c r="AJ35" i="10"/>
  <c r="AJ31" i="10"/>
  <c r="AJ54" i="10"/>
  <c r="AJ36" i="10"/>
  <c r="AJ34" i="10"/>
  <c r="AJ55" i="10"/>
  <c r="AJ53" i="10"/>
  <c r="AJ32" i="10"/>
  <c r="AJ45" i="10"/>
  <c r="AJ46" i="10"/>
  <c r="AJ47" i="10"/>
  <c r="AJ48" i="10"/>
  <c r="AJ56" i="10"/>
  <c r="AJ51" i="10"/>
  <c r="AJ49" i="10"/>
  <c r="AJ57" i="10"/>
  <c r="AJ43" i="10"/>
  <c r="AJ42" i="10"/>
  <c r="AJ50" i="10"/>
  <c r="AJ52" i="10"/>
  <c r="AK1" i="10"/>
  <c r="AJ4" i="10"/>
  <c r="AJ8" i="10"/>
  <c r="AJ5" i="10"/>
  <c r="AJ2" i="10"/>
  <c r="AJ9" i="10"/>
  <c r="AJ6" i="10"/>
  <c r="AJ18" i="10"/>
  <c r="AJ19" i="10"/>
  <c r="AJ3" i="10"/>
  <c r="AJ7" i="10"/>
  <c r="AJ17" i="10"/>
  <c r="AJ16" i="10"/>
  <c r="AJ14" i="10"/>
  <c r="AJ15" i="10"/>
  <c r="AJ11" i="10"/>
  <c r="AJ28" i="10"/>
  <c r="AJ13" i="10"/>
  <c r="AJ26" i="10"/>
  <c r="AJ27" i="10"/>
  <c r="AJ25" i="10"/>
  <c r="AJ24" i="10"/>
  <c r="AJ23" i="10"/>
  <c r="AJ22" i="10"/>
  <c r="AJ10" i="10"/>
  <c r="AJ20" i="10"/>
  <c r="AJ12" i="10"/>
  <c r="AJ21" i="10"/>
  <c r="G56" i="6"/>
  <c r="G34" i="6" s="1"/>
  <c r="M18" i="6"/>
  <c r="L28" i="6"/>
  <c r="H51" i="6"/>
  <c r="P66" i="44" l="1"/>
  <c r="M48" i="44"/>
  <c r="AE48" i="44" s="1"/>
  <c r="N16" i="16"/>
  <c r="N34" i="16" s="1"/>
  <c r="N43" i="18" s="1"/>
  <c r="AV27" i="43" s="1"/>
  <c r="CD27" i="43" s="1"/>
  <c r="CV27" i="43" s="1"/>
  <c r="AR267" i="15"/>
  <c r="M3" i="16"/>
  <c r="AQ260" i="15"/>
  <c r="M47" i="44"/>
  <c r="AE47" i="44" s="1"/>
  <c r="N15" i="16"/>
  <c r="N33" i="16" s="1"/>
  <c r="N42" i="18" s="1"/>
  <c r="AV25" i="43" s="1"/>
  <c r="CD25" i="43" s="1"/>
  <c r="CV25" i="43" s="1"/>
  <c r="AR266" i="15"/>
  <c r="AY145" i="15"/>
  <c r="L49" i="44"/>
  <c r="L51" i="44" s="1"/>
  <c r="Y5" i="40"/>
  <c r="W13" i="40"/>
  <c r="M46" i="44"/>
  <c r="AE46" i="44" s="1"/>
  <c r="N14" i="16"/>
  <c r="N32" i="16" s="1"/>
  <c r="N41" i="18" s="1"/>
  <c r="AV23" i="43" s="1"/>
  <c r="AR265" i="15"/>
  <c r="Q133" i="46"/>
  <c r="Q136" i="46" s="1"/>
  <c r="AE136" i="46"/>
  <c r="AJ133" i="46"/>
  <c r="AJ5" i="46"/>
  <c r="AJ94" i="46"/>
  <c r="AJ37" i="46"/>
  <c r="AJ51" i="46"/>
  <c r="AJ6" i="46"/>
  <c r="AJ60" i="46"/>
  <c r="AJ67" i="46"/>
  <c r="AJ59" i="46"/>
  <c r="AJ116" i="46"/>
  <c r="AJ128" i="46"/>
  <c r="AJ35" i="46"/>
  <c r="AJ39" i="46"/>
  <c r="AJ72" i="46"/>
  <c r="AJ100" i="46"/>
  <c r="AJ119" i="46"/>
  <c r="AJ27" i="46"/>
  <c r="AJ41" i="46"/>
  <c r="AJ74" i="46"/>
  <c r="AJ21" i="46"/>
  <c r="AJ114" i="46"/>
  <c r="AJ76" i="46"/>
  <c r="AJ30" i="46"/>
  <c r="AJ131" i="46"/>
  <c r="AJ86" i="46"/>
  <c r="AJ108" i="46"/>
  <c r="AJ47" i="46"/>
  <c r="AJ28" i="46"/>
  <c r="AJ46" i="46"/>
  <c r="AJ66" i="46"/>
  <c r="AJ104" i="46"/>
  <c r="AJ55" i="46"/>
  <c r="AJ111" i="46"/>
  <c r="AJ81" i="46"/>
  <c r="AJ85" i="46"/>
  <c r="AJ107" i="46"/>
  <c r="AJ78" i="46"/>
  <c r="AJ40" i="46"/>
  <c r="AJ129" i="46"/>
  <c r="AJ57" i="46"/>
  <c r="AJ9" i="46"/>
  <c r="AJ71" i="46"/>
  <c r="AJ44" i="46"/>
  <c r="AJ87" i="46"/>
  <c r="AJ33" i="46"/>
  <c r="AJ79" i="46"/>
  <c r="AJ56" i="46"/>
  <c r="AJ11" i="46"/>
  <c r="AJ106" i="46"/>
  <c r="AJ102" i="46"/>
  <c r="AJ7" i="46"/>
  <c r="AJ23" i="46"/>
  <c r="AJ48" i="46"/>
  <c r="AJ118" i="46"/>
  <c r="AJ38" i="46"/>
  <c r="AJ14" i="46"/>
  <c r="AJ15" i="46"/>
  <c r="AJ82" i="46"/>
  <c r="AJ69" i="46"/>
  <c r="AJ10" i="46"/>
  <c r="AJ96" i="46"/>
  <c r="AJ124" i="46"/>
  <c r="AJ43" i="46"/>
  <c r="AJ64" i="46"/>
  <c r="AJ54" i="46"/>
  <c r="AJ132" i="46"/>
  <c r="AJ34" i="46"/>
  <c r="AJ22" i="46"/>
  <c r="AJ84" i="46"/>
  <c r="AJ19" i="46"/>
  <c r="AJ90" i="46"/>
  <c r="AJ20" i="46"/>
  <c r="AJ127" i="46"/>
  <c r="AJ45" i="46"/>
  <c r="AJ61" i="46"/>
  <c r="AJ117" i="46"/>
  <c r="AJ62" i="46"/>
  <c r="AJ80" i="46"/>
  <c r="AJ73" i="46"/>
  <c r="AJ101" i="46"/>
  <c r="AJ42" i="46"/>
  <c r="AJ53" i="46"/>
  <c r="AJ8" i="46"/>
  <c r="AJ36" i="46"/>
  <c r="AJ103" i="46"/>
  <c r="AJ95" i="46"/>
  <c r="AJ121" i="46"/>
  <c r="AJ120" i="46"/>
  <c r="AJ109" i="46"/>
  <c r="AJ68" i="46"/>
  <c r="AJ125" i="46"/>
  <c r="AJ58" i="46"/>
  <c r="AJ88" i="46"/>
  <c r="AJ97" i="46"/>
  <c r="AJ49" i="46"/>
  <c r="AJ70" i="46"/>
  <c r="AJ17" i="46"/>
  <c r="AJ92" i="46"/>
  <c r="AJ93" i="46"/>
  <c r="AJ110" i="46"/>
  <c r="AJ24" i="46"/>
  <c r="AJ123" i="46"/>
  <c r="AJ113" i="46"/>
  <c r="AJ13" i="46"/>
  <c r="AJ112" i="46"/>
  <c r="AJ98" i="46"/>
  <c r="AJ16" i="46"/>
  <c r="AJ77" i="46"/>
  <c r="AJ83" i="46"/>
  <c r="AJ115" i="46"/>
  <c r="AJ89" i="46"/>
  <c r="AJ75" i="46"/>
  <c r="AJ18" i="46"/>
  <c r="AJ65" i="46"/>
  <c r="AJ29" i="46"/>
  <c r="AJ12" i="46"/>
  <c r="AJ99" i="46"/>
  <c r="AJ105" i="46"/>
  <c r="AJ52" i="46"/>
  <c r="AJ91" i="46"/>
  <c r="AJ126" i="46"/>
  <c r="AJ122" i="46"/>
  <c r="AJ50" i="46"/>
  <c r="AJ63" i="46"/>
  <c r="AJ32" i="46"/>
  <c r="CI10" i="43"/>
  <c r="Y12" i="40"/>
  <c r="Y13" i="40" s="1"/>
  <c r="AJ130" i="46"/>
  <c r="BC10" i="43"/>
  <c r="CK10" i="43" s="1"/>
  <c r="T31" i="44"/>
  <c r="AM224" i="11"/>
  <c r="P3" i="44"/>
  <c r="O64" i="44"/>
  <c r="BB10" i="43"/>
  <c r="CJ10" i="43" s="1"/>
  <c r="S31" i="44"/>
  <c r="AE66" i="44"/>
  <c r="AE67" i="44" s="1"/>
  <c r="AJ67" i="44" s="1"/>
  <c r="AJ63" i="44"/>
  <c r="AM227" i="11"/>
  <c r="AY187" i="15"/>
  <c r="O62" i="44"/>
  <c r="O9" i="44"/>
  <c r="O12" i="44" s="1"/>
  <c r="O15" i="44" s="1"/>
  <c r="AJ64" i="44"/>
  <c r="AJ60" i="44"/>
  <c r="AJ61" i="44"/>
  <c r="M45" i="44"/>
  <c r="N13" i="16"/>
  <c r="N31" i="16" s="1"/>
  <c r="N40" i="18" s="1"/>
  <c r="M29" i="44" s="1"/>
  <c r="AR264" i="15"/>
  <c r="N46" i="44"/>
  <c r="O14" i="16"/>
  <c r="O32" i="16" s="1"/>
  <c r="O41" i="18" s="1"/>
  <c r="AW23" i="43" s="1"/>
  <c r="CE23" i="43" s="1"/>
  <c r="AS265" i="15"/>
  <c r="AY169" i="15"/>
  <c r="AY188" i="15"/>
  <c r="AM225" i="11"/>
  <c r="Q3" i="44"/>
  <c r="AY146" i="15"/>
  <c r="BN27" i="43"/>
  <c r="M68" i="44"/>
  <c r="O63" i="44"/>
  <c r="Q7" i="44"/>
  <c r="AY225" i="15"/>
  <c r="P5" i="44"/>
  <c r="P62" i="44" s="1"/>
  <c r="AL232" i="11"/>
  <c r="AL235" i="11"/>
  <c r="N68" i="44"/>
  <c r="X12" i="40"/>
  <c r="X13" i="40" s="1"/>
  <c r="H5" i="47"/>
  <c r="N5" i="47" s="1"/>
  <c r="B32" i="47"/>
  <c r="AY149" i="15"/>
  <c r="AM228" i="11"/>
  <c r="AY152" i="15"/>
  <c r="AJ66" i="44"/>
  <c r="AJ65" i="44"/>
  <c r="AE68" i="44"/>
  <c r="BD10" i="43"/>
  <c r="CL10" i="43" s="1"/>
  <c r="U31" i="44"/>
  <c r="AZ217" i="15"/>
  <c r="AZ215" i="15"/>
  <c r="AZ224" i="15"/>
  <c r="AZ237" i="15"/>
  <c r="AZ238" i="15"/>
  <c r="AZ233" i="15"/>
  <c r="AZ249" i="15"/>
  <c r="AZ253" i="15"/>
  <c r="AZ198" i="15"/>
  <c r="AZ244" i="15"/>
  <c r="AZ204" i="15"/>
  <c r="AZ205" i="15"/>
  <c r="AZ254" i="15"/>
  <c r="AZ223" i="15"/>
  <c r="AZ234" i="15"/>
  <c r="AZ210" i="15"/>
  <c r="AZ216" i="15"/>
  <c r="AZ201" i="15"/>
  <c r="AZ222" i="15"/>
  <c r="AZ243" i="15"/>
  <c r="AZ200" i="15"/>
  <c r="AZ206" i="15"/>
  <c r="AZ241" i="15"/>
  <c r="AZ212" i="15"/>
  <c r="AZ250" i="15"/>
  <c r="AZ228" i="15"/>
  <c r="AZ211" i="15"/>
  <c r="AZ242" i="15"/>
  <c r="AZ219" i="15"/>
  <c r="AZ232" i="15"/>
  <c r="AZ220" i="15"/>
  <c r="AZ239" i="15"/>
  <c r="AZ208" i="15"/>
  <c r="AZ221" i="15"/>
  <c r="AZ235" i="15"/>
  <c r="AZ231" i="15"/>
  <c r="AZ214" i="15"/>
  <c r="AZ251" i="15"/>
  <c r="AZ203" i="15"/>
  <c r="AZ236" i="15"/>
  <c r="AZ230" i="15"/>
  <c r="AZ209" i="15"/>
  <c r="AZ252" i="15"/>
  <c r="AZ218" i="15"/>
  <c r="AZ199" i="15"/>
  <c r="AZ248" i="15"/>
  <c r="AZ202" i="15"/>
  <c r="AZ207" i="15"/>
  <c r="AZ213" i="15"/>
  <c r="AZ240" i="15"/>
  <c r="AY64" i="15"/>
  <c r="AY160" i="15"/>
  <c r="AX162" i="15"/>
  <c r="CA21" i="43"/>
  <c r="J35" i="44"/>
  <c r="BZ21" i="43"/>
  <c r="I35" i="44"/>
  <c r="AY167" i="15"/>
  <c r="AY144" i="15"/>
  <c r="AY158" i="15"/>
  <c r="AY170" i="15"/>
  <c r="AY157" i="15"/>
  <c r="AY153" i="15"/>
  <c r="AY139" i="15"/>
  <c r="AY189" i="15"/>
  <c r="AY173" i="15"/>
  <c r="AY148" i="15"/>
  <c r="AY159" i="15"/>
  <c r="V3" i="40"/>
  <c r="V8" i="40" s="1"/>
  <c r="U9" i="40"/>
  <c r="AY115" i="15"/>
  <c r="AY180" i="15"/>
  <c r="AY168" i="15"/>
  <c r="U54" i="18"/>
  <c r="Q5" i="17"/>
  <c r="T19" i="16"/>
  <c r="AX63" i="15"/>
  <c r="AX161" i="15"/>
  <c r="AY136" i="15"/>
  <c r="U26" i="16"/>
  <c r="U25" i="16"/>
  <c r="AY176" i="15"/>
  <c r="T59" i="18"/>
  <c r="AX259" i="15"/>
  <c r="U20" i="16"/>
  <c r="AY164" i="15"/>
  <c r="AY171" i="15"/>
  <c r="AY179" i="15"/>
  <c r="AY151" i="15"/>
  <c r="AX181" i="15"/>
  <c r="T21" i="16"/>
  <c r="AY134" i="15"/>
  <c r="AY29" i="15"/>
  <c r="AY141" i="15"/>
  <c r="AY156" i="15"/>
  <c r="AY95" i="15"/>
  <c r="AY140" i="15"/>
  <c r="U25" i="18"/>
  <c r="U53" i="18"/>
  <c r="T30" i="44" s="1"/>
  <c r="AY166" i="15"/>
  <c r="AY49" i="15"/>
  <c r="AY245" i="15"/>
  <c r="AY184" i="15"/>
  <c r="AY59" i="15"/>
  <c r="U22" i="16" s="1"/>
  <c r="AY125" i="15"/>
  <c r="AY135" i="15"/>
  <c r="AX129" i="15"/>
  <c r="AX131" i="15" s="1"/>
  <c r="T22" i="16"/>
  <c r="AX191" i="15"/>
  <c r="AY185" i="15"/>
  <c r="U27" i="16"/>
  <c r="AY154" i="15"/>
  <c r="BA1" i="15"/>
  <c r="AZ20" i="15"/>
  <c r="AZ86" i="15"/>
  <c r="AZ21" i="15"/>
  <c r="AZ87" i="15"/>
  <c r="AZ24" i="15"/>
  <c r="AZ111" i="15"/>
  <c r="AZ85" i="15"/>
  <c r="AZ118" i="15"/>
  <c r="AZ121" i="15"/>
  <c r="AZ91" i="15"/>
  <c r="AZ19" i="15"/>
  <c r="AZ112" i="15"/>
  <c r="AZ110" i="15"/>
  <c r="AZ88" i="15"/>
  <c r="AZ78" i="15"/>
  <c r="AZ73" i="15"/>
  <c r="AZ105" i="15"/>
  <c r="AZ100" i="15"/>
  <c r="AZ122" i="15"/>
  <c r="AZ76" i="15"/>
  <c r="AZ109" i="15"/>
  <c r="AZ74" i="15"/>
  <c r="AZ79" i="15"/>
  <c r="AZ120" i="15"/>
  <c r="AZ77" i="15"/>
  <c r="AZ89" i="15"/>
  <c r="AZ102" i="15"/>
  <c r="AZ104" i="15"/>
  <c r="AZ124" i="15"/>
  <c r="AZ71" i="15"/>
  <c r="AZ75" i="15"/>
  <c r="AZ83" i="15"/>
  <c r="AZ108" i="15"/>
  <c r="AZ98" i="15"/>
  <c r="AZ72" i="15"/>
  <c r="AZ107" i="15"/>
  <c r="AZ37" i="15"/>
  <c r="AZ94" i="15"/>
  <c r="AZ58" i="15"/>
  <c r="AZ190" i="15" s="1"/>
  <c r="AZ113" i="15"/>
  <c r="AZ93" i="15"/>
  <c r="AZ9" i="15"/>
  <c r="AZ141" i="15" s="1"/>
  <c r="AZ103" i="15"/>
  <c r="AZ70" i="15"/>
  <c r="AZ69" i="15"/>
  <c r="AZ123" i="15"/>
  <c r="AZ90" i="15"/>
  <c r="AZ156" i="15" s="1"/>
  <c r="AZ22" i="15"/>
  <c r="AZ81" i="15"/>
  <c r="AZ36" i="15"/>
  <c r="AZ56" i="15"/>
  <c r="AZ188" i="15" s="1"/>
  <c r="AZ43" i="15"/>
  <c r="AZ175" i="15" s="1"/>
  <c r="AZ52" i="15"/>
  <c r="AZ42" i="15"/>
  <c r="AZ41" i="15"/>
  <c r="AZ173" i="15" s="1"/>
  <c r="AZ15" i="15"/>
  <c r="AZ147" i="15" s="1"/>
  <c r="AZ25" i="15"/>
  <c r="AZ12" i="15"/>
  <c r="AZ39" i="15"/>
  <c r="AZ171" i="15" s="1"/>
  <c r="AZ13" i="15"/>
  <c r="AZ23" i="15"/>
  <c r="AZ28" i="15"/>
  <c r="AZ160" i="15" s="1"/>
  <c r="AZ4" i="15"/>
  <c r="AZ46" i="15"/>
  <c r="AZ178" i="15" s="1"/>
  <c r="AZ10" i="15"/>
  <c r="AZ7" i="15"/>
  <c r="AZ139" i="15" s="1"/>
  <c r="AZ57" i="15"/>
  <c r="AZ34" i="15"/>
  <c r="AZ54" i="15"/>
  <c r="AZ186" i="15" s="1"/>
  <c r="AZ44" i="15"/>
  <c r="AZ176" i="15" s="1"/>
  <c r="AZ17" i="15"/>
  <c r="AZ11" i="15"/>
  <c r="AZ143" i="15" s="1"/>
  <c r="AZ45" i="15"/>
  <c r="AZ27" i="15"/>
  <c r="AZ159" i="15" s="1"/>
  <c r="AZ47" i="15"/>
  <c r="AZ179" i="15" s="1"/>
  <c r="AZ8" i="15"/>
  <c r="AZ38" i="15"/>
  <c r="AZ5" i="15"/>
  <c r="AZ137" i="15" s="1"/>
  <c r="AZ55" i="15"/>
  <c r="AZ187" i="15" s="1"/>
  <c r="AZ6" i="15"/>
  <c r="AZ82" i="15"/>
  <c r="AZ101" i="15"/>
  <c r="AZ80" i="15"/>
  <c r="AZ84" i="15"/>
  <c r="AZ68" i="15"/>
  <c r="AZ114" i="15"/>
  <c r="AZ35" i="15"/>
  <c r="AZ26" i="15"/>
  <c r="AZ32" i="15"/>
  <c r="AZ3" i="15"/>
  <c r="AZ53" i="15"/>
  <c r="AZ40" i="15"/>
  <c r="AZ48" i="15"/>
  <c r="AZ16" i="15"/>
  <c r="AZ14" i="15"/>
  <c r="AZ146" i="15" s="1"/>
  <c r="AZ2" i="15"/>
  <c r="AZ119" i="15"/>
  <c r="AZ18" i="15"/>
  <c r="AZ150" i="15" s="1"/>
  <c r="AZ106" i="15"/>
  <c r="AZ92" i="15"/>
  <c r="AY172" i="15"/>
  <c r="AY255" i="15"/>
  <c r="S4" i="16"/>
  <c r="AW130" i="15"/>
  <c r="J45" i="18"/>
  <c r="AQ62" i="43"/>
  <c r="AT9" i="43"/>
  <c r="CB9" i="43" s="1"/>
  <c r="CB19" i="43" s="1"/>
  <c r="CB20" i="43" s="1"/>
  <c r="L35" i="16"/>
  <c r="AS19" i="43"/>
  <c r="AS20" i="43" s="1"/>
  <c r="AS21" i="43" s="1"/>
  <c r="J28" i="18"/>
  <c r="BZ24" i="43"/>
  <c r="BZ30" i="43" s="1"/>
  <c r="BZ54" i="43" s="1"/>
  <c r="BZ59" i="43" s="1"/>
  <c r="BZ60" i="43" s="1"/>
  <c r="AR30" i="43"/>
  <c r="AR54" i="43" s="1"/>
  <c r="AR59" i="43" s="1"/>
  <c r="AR60" i="43" s="1"/>
  <c r="K7" i="16"/>
  <c r="K20" i="18" s="1"/>
  <c r="K44" i="18"/>
  <c r="AS24" i="43" s="1"/>
  <c r="M29" i="6"/>
  <c r="AG29" i="6" s="1"/>
  <c r="M11" i="6"/>
  <c r="AG11" i="6" s="1"/>
  <c r="AN160" i="11"/>
  <c r="AN148" i="11"/>
  <c r="AU3" i="20"/>
  <c r="AU5" i="20"/>
  <c r="AU6" i="20"/>
  <c r="BB6" i="20" s="1"/>
  <c r="AU4" i="20"/>
  <c r="AU7" i="20"/>
  <c r="BB7" i="20" s="1"/>
  <c r="AQ9" i="20"/>
  <c r="AR2" i="20"/>
  <c r="AR8" i="20" s="1"/>
  <c r="AI107" i="10"/>
  <c r="L6" i="16"/>
  <c r="J8" i="17"/>
  <c r="J9" i="17" s="1"/>
  <c r="L28" i="19" s="1"/>
  <c r="L59" i="19" s="1"/>
  <c r="K4" i="17"/>
  <c r="K7" i="17" s="1"/>
  <c r="J34" i="19"/>
  <c r="L6" i="17"/>
  <c r="M5" i="16"/>
  <c r="AV1" i="20"/>
  <c r="AQ5" i="12"/>
  <c r="AQ14" i="12"/>
  <c r="AQ20" i="12"/>
  <c r="AQ22" i="12"/>
  <c r="AQ21" i="12"/>
  <c r="AQ24" i="12"/>
  <c r="AQ8" i="12"/>
  <c r="AQ11" i="12"/>
  <c r="AQ18" i="12"/>
  <c r="AQ17" i="12"/>
  <c r="AQ7" i="12"/>
  <c r="AQ10" i="12"/>
  <c r="AQ15" i="12"/>
  <c r="AQ2" i="12"/>
  <c r="AQ23" i="12"/>
  <c r="AQ19" i="12"/>
  <c r="AQ4" i="12"/>
  <c r="AQ25" i="12"/>
  <c r="AQ6" i="12"/>
  <c r="AQ3" i="12"/>
  <c r="AQ16" i="12"/>
  <c r="AQ13" i="12"/>
  <c r="AQ12" i="12"/>
  <c r="AR1" i="12"/>
  <c r="AR9" i="12" s="1"/>
  <c r="AP26" i="12"/>
  <c r="AP27" i="12" s="1"/>
  <c r="AJ102" i="10"/>
  <c r="AJ97" i="10"/>
  <c r="AI103" i="10"/>
  <c r="BA102" i="10"/>
  <c r="BA103" i="10" s="1"/>
  <c r="AI98" i="10"/>
  <c r="BA97" i="10"/>
  <c r="BA98" i="10" s="1"/>
  <c r="AM220" i="11"/>
  <c r="AM221" i="11" s="1"/>
  <c r="AM126" i="11"/>
  <c r="AM127" i="11" s="1"/>
  <c r="AN218" i="11"/>
  <c r="AN215" i="11"/>
  <c r="AN140" i="11"/>
  <c r="AN196" i="11"/>
  <c r="AN172" i="11"/>
  <c r="AN202" i="11"/>
  <c r="AN193" i="11"/>
  <c r="AN192" i="11"/>
  <c r="AN201" i="11"/>
  <c r="AN136" i="11"/>
  <c r="AN199" i="11"/>
  <c r="AN173" i="11"/>
  <c r="AN200" i="11"/>
  <c r="AN203" i="11"/>
  <c r="AN217" i="11"/>
  <c r="AN198" i="11"/>
  <c r="AN174" i="11"/>
  <c r="AN150" i="11"/>
  <c r="AN207" i="11"/>
  <c r="AN194" i="11"/>
  <c r="AN197" i="11"/>
  <c r="AN170" i="11"/>
  <c r="AN138" i="11"/>
  <c r="AN204" i="11"/>
  <c r="AN132" i="11"/>
  <c r="AN205" i="11"/>
  <c r="AN139" i="11"/>
  <c r="AN133" i="11"/>
  <c r="AN134" i="11"/>
  <c r="AN167" i="11"/>
  <c r="AN179" i="11"/>
  <c r="AN219" i="11"/>
  <c r="AN229" i="11" s="1"/>
  <c r="AN177" i="11"/>
  <c r="AN144" i="11"/>
  <c r="AN189" i="11"/>
  <c r="AN164" i="11"/>
  <c r="AN206" i="11"/>
  <c r="AN158" i="11"/>
  <c r="AN181" i="11"/>
  <c r="AN145" i="11"/>
  <c r="AN176" i="11"/>
  <c r="AN159" i="11"/>
  <c r="AN141" i="11"/>
  <c r="AN180" i="11"/>
  <c r="AN214" i="11"/>
  <c r="AN190" i="11"/>
  <c r="AN166" i="11"/>
  <c r="AN156" i="11"/>
  <c r="AN135" i="11"/>
  <c r="AN161" i="11"/>
  <c r="AN213" i="11"/>
  <c r="AN157" i="11"/>
  <c r="AN146" i="11"/>
  <c r="AN185" i="11"/>
  <c r="AN211" i="11"/>
  <c r="AN212" i="11"/>
  <c r="AN169" i="11"/>
  <c r="AN171" i="11"/>
  <c r="AN142" i="11"/>
  <c r="AN188" i="11"/>
  <c r="AN184" i="11"/>
  <c r="AN216" i="11"/>
  <c r="AN195" i="11"/>
  <c r="AN153" i="11"/>
  <c r="AN183" i="11"/>
  <c r="AN154" i="11"/>
  <c r="AN182" i="11"/>
  <c r="AN152" i="11"/>
  <c r="AN151" i="11"/>
  <c r="AN143" i="11"/>
  <c r="AN162" i="11"/>
  <c r="AN163" i="11"/>
  <c r="AN149" i="11"/>
  <c r="AN175" i="11"/>
  <c r="AN209" i="11"/>
  <c r="AN191" i="11"/>
  <c r="AN187" i="11"/>
  <c r="AN210" i="11"/>
  <c r="AN165" i="11"/>
  <c r="AN155" i="11"/>
  <c r="AN178" i="11"/>
  <c r="AN186" i="11"/>
  <c r="AN147" i="11"/>
  <c r="AN208" i="11"/>
  <c r="AN137" i="11"/>
  <c r="AN168" i="11"/>
  <c r="AO1" i="11"/>
  <c r="AN124" i="11"/>
  <c r="AN73" i="11"/>
  <c r="AN37" i="11"/>
  <c r="AN123" i="11"/>
  <c r="AN46" i="11"/>
  <c r="AN64" i="11"/>
  <c r="AN17" i="11"/>
  <c r="AN42" i="11"/>
  <c r="AN80" i="11"/>
  <c r="AN14" i="11"/>
  <c r="AN100" i="11"/>
  <c r="AN90" i="11"/>
  <c r="AN114" i="11"/>
  <c r="AN15" i="11"/>
  <c r="AN81" i="11"/>
  <c r="AN52" i="11"/>
  <c r="AN82" i="11"/>
  <c r="AN60" i="11"/>
  <c r="AN108" i="11"/>
  <c r="AN28" i="11"/>
  <c r="AN20" i="11"/>
  <c r="AN26" i="11"/>
  <c r="AN84" i="11"/>
  <c r="AN115" i="11"/>
  <c r="AN65" i="11"/>
  <c r="AN95" i="11"/>
  <c r="AN7" i="11"/>
  <c r="AN87" i="11"/>
  <c r="AN109" i="11"/>
  <c r="AN23" i="11"/>
  <c r="AN120" i="11"/>
  <c r="AN75" i="11"/>
  <c r="AN55" i="11"/>
  <c r="AN103" i="11"/>
  <c r="AN2" i="11"/>
  <c r="AN119" i="11"/>
  <c r="AN18" i="11"/>
  <c r="AN21" i="11"/>
  <c r="AN41" i="11"/>
  <c r="AN54" i="11"/>
  <c r="AN104" i="11"/>
  <c r="AN45" i="11"/>
  <c r="AN32" i="11"/>
  <c r="AN71" i="11"/>
  <c r="AN35" i="11"/>
  <c r="AN43" i="11"/>
  <c r="AN66" i="11"/>
  <c r="AN38" i="11"/>
  <c r="AN85" i="11"/>
  <c r="AN112" i="11"/>
  <c r="AN13" i="11"/>
  <c r="AN44" i="11"/>
  <c r="AN16" i="11"/>
  <c r="AN39" i="11"/>
  <c r="AN88" i="11"/>
  <c r="AN34" i="11"/>
  <c r="AN61" i="11"/>
  <c r="AN11" i="11"/>
  <c r="AN57" i="11"/>
  <c r="AN63" i="11"/>
  <c r="AN4" i="11"/>
  <c r="AN70" i="11"/>
  <c r="AN93" i="11"/>
  <c r="AN58" i="11"/>
  <c r="AN110" i="11"/>
  <c r="AN24" i="11"/>
  <c r="AN76" i="11"/>
  <c r="AN83" i="11"/>
  <c r="AN72" i="11"/>
  <c r="AN101" i="11"/>
  <c r="AN105" i="11"/>
  <c r="AN36" i="11"/>
  <c r="AN69" i="11"/>
  <c r="AN91" i="11"/>
  <c r="AN74" i="11"/>
  <c r="AN3" i="11"/>
  <c r="AN19" i="11"/>
  <c r="AN89" i="11"/>
  <c r="AN113" i="11"/>
  <c r="AN30" i="11"/>
  <c r="AN8" i="11"/>
  <c r="AN96" i="11"/>
  <c r="AN107" i="11"/>
  <c r="AN22" i="11"/>
  <c r="AN25" i="11"/>
  <c r="AN56" i="11"/>
  <c r="AN68" i="11"/>
  <c r="AN117" i="11"/>
  <c r="AN6" i="11"/>
  <c r="AN125" i="11"/>
  <c r="AN106" i="11"/>
  <c r="AN79" i="11"/>
  <c r="AN97" i="11"/>
  <c r="AN12" i="11"/>
  <c r="AN116" i="11"/>
  <c r="AN53" i="11"/>
  <c r="AN49" i="11"/>
  <c r="AN94" i="11"/>
  <c r="AN98" i="11"/>
  <c r="AN99" i="11"/>
  <c r="AN9" i="11"/>
  <c r="AN77" i="11"/>
  <c r="AN5" i="11"/>
  <c r="AN111" i="11"/>
  <c r="AN40" i="11"/>
  <c r="AN50" i="11"/>
  <c r="AN92" i="11"/>
  <c r="AN78" i="11"/>
  <c r="AN122" i="11"/>
  <c r="AN67" i="11"/>
  <c r="AN29" i="11"/>
  <c r="AN118" i="11"/>
  <c r="AN102" i="11"/>
  <c r="AN33" i="11"/>
  <c r="AN31" i="11"/>
  <c r="AN86" i="11"/>
  <c r="AN48" i="11"/>
  <c r="AN27" i="11"/>
  <c r="AN121" i="11"/>
  <c r="AN51" i="11"/>
  <c r="AN59" i="11"/>
  <c r="AN10" i="11"/>
  <c r="AN47" i="11"/>
  <c r="AN62" i="11"/>
  <c r="AJ94" i="10"/>
  <c r="AI94" i="10"/>
  <c r="BA93" i="10"/>
  <c r="BA94" i="10" s="1"/>
  <c r="AJ89" i="10"/>
  <c r="AI90" i="10"/>
  <c r="BA89" i="10"/>
  <c r="BA90" i="10" s="1"/>
  <c r="AK83" i="10"/>
  <c r="AK75" i="10"/>
  <c r="AK72" i="10"/>
  <c r="AK82" i="10"/>
  <c r="AK74" i="10"/>
  <c r="AK71" i="10"/>
  <c r="AK70" i="10"/>
  <c r="AK81" i="10"/>
  <c r="AK80" i="10"/>
  <c r="AK79" i="10"/>
  <c r="AK77" i="10"/>
  <c r="AK73" i="10"/>
  <c r="AK78" i="10"/>
  <c r="AK66" i="10"/>
  <c r="AK63" i="10"/>
  <c r="AK67" i="10"/>
  <c r="AK64" i="10"/>
  <c r="AK69" i="10"/>
  <c r="AK61" i="10"/>
  <c r="AK65" i="10"/>
  <c r="AK62" i="10"/>
  <c r="AK32" i="10"/>
  <c r="AK68" i="10"/>
  <c r="AK59" i="10"/>
  <c r="AK93" i="10" s="1"/>
  <c r="AK33" i="10"/>
  <c r="AK37" i="10"/>
  <c r="AK34" i="10"/>
  <c r="AK38" i="10"/>
  <c r="AK43" i="10"/>
  <c r="AK47" i="10"/>
  <c r="AK51" i="10"/>
  <c r="AK55" i="10"/>
  <c r="AK44" i="10"/>
  <c r="AK48" i="10"/>
  <c r="AK52" i="10"/>
  <c r="AK56" i="10"/>
  <c r="AK39" i="10"/>
  <c r="AK40" i="10"/>
  <c r="AK36" i="10"/>
  <c r="AK41" i="10"/>
  <c r="AK53" i="10"/>
  <c r="AK54" i="10"/>
  <c r="AK45" i="10"/>
  <c r="AK46" i="10"/>
  <c r="AK49" i="10"/>
  <c r="AK57" i="10"/>
  <c r="AK31" i="10"/>
  <c r="AK35" i="10"/>
  <c r="AK42" i="10"/>
  <c r="AK50" i="10"/>
  <c r="AL1" i="10"/>
  <c r="AK3" i="10"/>
  <c r="AK7" i="10"/>
  <c r="AK11" i="10"/>
  <c r="AK15" i="10"/>
  <c r="AK19" i="10"/>
  <c r="AK23" i="10"/>
  <c r="AK27" i="10"/>
  <c r="AK4" i="10"/>
  <c r="AK8" i="10"/>
  <c r="AK12" i="10"/>
  <c r="AK16" i="10"/>
  <c r="AK20" i="10"/>
  <c r="AK24" i="10"/>
  <c r="AK28" i="10"/>
  <c r="AK5" i="10"/>
  <c r="AK9" i="10"/>
  <c r="AK13" i="10"/>
  <c r="AK17" i="10"/>
  <c r="AK21" i="10"/>
  <c r="AK25" i="10"/>
  <c r="AK6" i="10"/>
  <c r="AK10" i="10"/>
  <c r="AK14" i="10"/>
  <c r="AK18" i="10"/>
  <c r="AK22" i="10"/>
  <c r="AK26" i="10"/>
  <c r="AK2" i="10"/>
  <c r="N18" i="6"/>
  <c r="M28" i="6"/>
  <c r="AG28" i="6" s="1"/>
  <c r="I45" i="6"/>
  <c r="I53" i="6" s="1"/>
  <c r="H55" i="6"/>
  <c r="AZ155" i="15" l="1"/>
  <c r="Q6" i="44"/>
  <c r="AZ144" i="15"/>
  <c r="X4" i="41"/>
  <c r="X5" i="41" s="1"/>
  <c r="AT234" i="11"/>
  <c r="Y21" i="18"/>
  <c r="CD23" i="43"/>
  <c r="CV23" i="43" s="1"/>
  <c r="BN23" i="43"/>
  <c r="N45" i="44"/>
  <c r="O13" i="16"/>
  <c r="O31" i="16" s="1"/>
  <c r="O40" i="18" s="1"/>
  <c r="N29" i="44" s="1"/>
  <c r="N33" i="44" s="1"/>
  <c r="N34" i="44" s="1"/>
  <c r="N36" i="44" s="1"/>
  <c r="AS264" i="15"/>
  <c r="AZ180" i="15"/>
  <c r="R7" i="44"/>
  <c r="N3" i="16"/>
  <c r="AF3" i="16" s="1"/>
  <c r="AF5" i="16" s="1"/>
  <c r="AR260" i="15"/>
  <c r="AZ135" i="15"/>
  <c r="V4" i="41"/>
  <c r="W21" i="18"/>
  <c r="AR234" i="11"/>
  <c r="N47" i="44"/>
  <c r="O15" i="16"/>
  <c r="O33" i="16" s="1"/>
  <c r="O42" i="18" s="1"/>
  <c r="AW25" i="43" s="1"/>
  <c r="CE25" i="43" s="1"/>
  <c r="AS266" i="15"/>
  <c r="W4" i="41"/>
  <c r="W5" i="41" s="1"/>
  <c r="AS234" i="11"/>
  <c r="X21" i="18"/>
  <c r="N48" i="44"/>
  <c r="O16" i="16"/>
  <c r="O34" i="16" s="1"/>
  <c r="O43" i="18" s="1"/>
  <c r="AW27" i="43" s="1"/>
  <c r="CE27" i="43" s="1"/>
  <c r="AS267" i="15"/>
  <c r="AN224" i="11"/>
  <c r="BB4" i="20"/>
  <c r="BB8" i="20" s="1"/>
  <c r="Z5" i="40"/>
  <c r="AG5" i="40" s="1"/>
  <c r="R133" i="46"/>
  <c r="R136" i="46" s="1"/>
  <c r="BB5" i="20"/>
  <c r="Z4" i="40"/>
  <c r="AN226" i="11"/>
  <c r="BB3" i="20"/>
  <c r="Z7" i="40"/>
  <c r="M33" i="44"/>
  <c r="M34" i="44" s="1"/>
  <c r="M36" i="44" s="1"/>
  <c r="AE29" i="44"/>
  <c r="AE33" i="44" s="1"/>
  <c r="AE34" i="44" s="1"/>
  <c r="M49" i="44"/>
  <c r="M51" i="44" s="1"/>
  <c r="AE45" i="44"/>
  <c r="BN25" i="43"/>
  <c r="P60" i="44"/>
  <c r="P9" i="44"/>
  <c r="P12" i="44" s="1"/>
  <c r="P15" i="44" s="1"/>
  <c r="AZ170" i="15"/>
  <c r="Q4" i="44"/>
  <c r="Q8" i="44"/>
  <c r="Q60" i="44"/>
  <c r="Q5" i="44"/>
  <c r="AM232" i="11"/>
  <c r="AM235" i="11"/>
  <c r="AK94" i="10"/>
  <c r="O46" i="44"/>
  <c r="P14" i="16"/>
  <c r="P32" i="16" s="1"/>
  <c r="P41" i="18" s="1"/>
  <c r="AX23" i="43" s="1"/>
  <c r="CF23" i="43" s="1"/>
  <c r="AT265" i="15"/>
  <c r="AN225" i="11"/>
  <c r="AN228" i="11"/>
  <c r="Q13" i="44"/>
  <c r="AN227" i="11"/>
  <c r="O66" i="44"/>
  <c r="O67" i="44" s="1"/>
  <c r="O68" i="44" s="1"/>
  <c r="AZ157" i="15"/>
  <c r="AZ189" i="15"/>
  <c r="AZ167" i="15"/>
  <c r="AZ64" i="15"/>
  <c r="AY162" i="15"/>
  <c r="BA237" i="15"/>
  <c r="BA244" i="15"/>
  <c r="BA203" i="15"/>
  <c r="BA211" i="15"/>
  <c r="BA223" i="15"/>
  <c r="BA201" i="15"/>
  <c r="BA254" i="15"/>
  <c r="BA209" i="15"/>
  <c r="BA216" i="15"/>
  <c r="BA210" i="15"/>
  <c r="BA198" i="15"/>
  <c r="BA250" i="15"/>
  <c r="BA230" i="15"/>
  <c r="BA199" i="15"/>
  <c r="BA213" i="15"/>
  <c r="BA232" i="15"/>
  <c r="BA221" i="15"/>
  <c r="BA214" i="15"/>
  <c r="BA220" i="15"/>
  <c r="BA235" i="15"/>
  <c r="BA231" i="15"/>
  <c r="BA217" i="15"/>
  <c r="BA238" i="15"/>
  <c r="BA253" i="15"/>
  <c r="BA251" i="15"/>
  <c r="BA224" i="15"/>
  <c r="BA252" i="15"/>
  <c r="BA236" i="15"/>
  <c r="BA202" i="15"/>
  <c r="BA240" i="15"/>
  <c r="BA208" i="15"/>
  <c r="BA233" i="15"/>
  <c r="BA249" i="15"/>
  <c r="BA243" i="15"/>
  <c r="BA212" i="15"/>
  <c r="BA241" i="15"/>
  <c r="BA204" i="15"/>
  <c r="BA242" i="15"/>
  <c r="BA219" i="15"/>
  <c r="BA200" i="15"/>
  <c r="BA206" i="15"/>
  <c r="BA205" i="15"/>
  <c r="BA248" i="15"/>
  <c r="BA207" i="15"/>
  <c r="BA222" i="15"/>
  <c r="BA239" i="15"/>
  <c r="BA234" i="15"/>
  <c r="BA228" i="15"/>
  <c r="BA218" i="15"/>
  <c r="BA215" i="15"/>
  <c r="CB21" i="43"/>
  <c r="K35" i="44"/>
  <c r="AZ153" i="15"/>
  <c r="AZ177" i="15"/>
  <c r="AZ172" i="15"/>
  <c r="AZ151" i="15"/>
  <c r="AZ148" i="15"/>
  <c r="AZ138" i="15"/>
  <c r="AZ125" i="15"/>
  <c r="AZ174" i="15"/>
  <c r="AY191" i="15"/>
  <c r="AZ169" i="15"/>
  <c r="AZ145" i="15"/>
  <c r="W3" i="40"/>
  <c r="W8" i="40" s="1"/>
  <c r="V9" i="40"/>
  <c r="R5" i="17"/>
  <c r="AZ185" i="15"/>
  <c r="AY129" i="15"/>
  <c r="AY131" i="15" s="1"/>
  <c r="AZ166" i="15"/>
  <c r="AZ49" i="15"/>
  <c r="AZ115" i="15"/>
  <c r="T4" i="16"/>
  <c r="S5" i="17" s="1"/>
  <c r="AX130" i="15"/>
  <c r="AZ142" i="15"/>
  <c r="AZ184" i="15"/>
  <c r="AZ59" i="15"/>
  <c r="AZ164" i="15"/>
  <c r="V20" i="16"/>
  <c r="AZ95" i="15"/>
  <c r="AZ158" i="15"/>
  <c r="V25" i="18"/>
  <c r="V53" i="18"/>
  <c r="U30" i="44" s="1"/>
  <c r="AZ140" i="15"/>
  <c r="AZ245" i="15"/>
  <c r="AY63" i="15"/>
  <c r="AY161" i="15"/>
  <c r="U19" i="16"/>
  <c r="V25" i="16"/>
  <c r="V26" i="16"/>
  <c r="AZ136" i="15"/>
  <c r="V54" i="18"/>
  <c r="AZ168" i="15"/>
  <c r="AZ152" i="15"/>
  <c r="AZ134" i="15"/>
  <c r="AZ29" i="15"/>
  <c r="V27" i="16"/>
  <c r="AZ154" i="15"/>
  <c r="AY181" i="15"/>
  <c r="U21" i="16"/>
  <c r="AZ149" i="15"/>
  <c r="AZ255" i="15"/>
  <c r="BB1" i="15"/>
  <c r="BA86" i="15"/>
  <c r="BA24" i="15"/>
  <c r="BA21" i="15"/>
  <c r="BA20" i="15"/>
  <c r="BA90" i="15"/>
  <c r="BA87" i="15"/>
  <c r="BA103" i="15"/>
  <c r="BA110" i="15"/>
  <c r="BA78" i="15"/>
  <c r="BA120" i="15"/>
  <c r="BA69" i="15"/>
  <c r="BA107" i="15"/>
  <c r="BA75" i="15"/>
  <c r="BA91" i="15"/>
  <c r="BA89" i="15"/>
  <c r="BA55" i="15"/>
  <c r="BA121" i="15"/>
  <c r="BA85" i="15"/>
  <c r="BA112" i="15"/>
  <c r="BA79" i="15"/>
  <c r="BA88" i="15"/>
  <c r="BA76" i="15"/>
  <c r="BA105" i="15"/>
  <c r="BA73" i="15"/>
  <c r="BA19" i="15"/>
  <c r="BA151" i="15" s="1"/>
  <c r="BA83" i="15"/>
  <c r="BA122" i="15"/>
  <c r="BA102" i="15"/>
  <c r="BA70" i="15"/>
  <c r="BA118" i="15"/>
  <c r="BA111" i="15"/>
  <c r="BA123" i="15"/>
  <c r="BA113" i="15"/>
  <c r="BA94" i="15"/>
  <c r="BA93" i="15"/>
  <c r="BA82" i="15"/>
  <c r="BA124" i="15"/>
  <c r="BA104" i="15"/>
  <c r="BA108" i="15"/>
  <c r="BA38" i="15"/>
  <c r="BA109" i="15"/>
  <c r="BA41" i="15"/>
  <c r="BA173" i="15" s="1"/>
  <c r="BA72" i="15"/>
  <c r="BA77" i="15"/>
  <c r="BA101" i="15"/>
  <c r="BA81" i="15"/>
  <c r="BA17" i="15"/>
  <c r="BA149" i="15" s="1"/>
  <c r="BA71" i="15"/>
  <c r="BA106" i="15"/>
  <c r="BA52" i="15"/>
  <c r="BA42" i="15"/>
  <c r="BA174" i="15" s="1"/>
  <c r="BA15" i="15"/>
  <c r="BA36" i="15"/>
  <c r="BA44" i="15"/>
  <c r="BA176" i="15" s="1"/>
  <c r="BA45" i="15"/>
  <c r="BA177" i="15" s="1"/>
  <c r="BA58" i="15"/>
  <c r="BA46" i="15"/>
  <c r="BA178" i="15" s="1"/>
  <c r="BA22" i="15"/>
  <c r="BA28" i="15"/>
  <c r="BA160" i="15" s="1"/>
  <c r="BA10" i="15"/>
  <c r="BA142" i="15" s="1"/>
  <c r="BA5" i="15"/>
  <c r="BA7" i="15"/>
  <c r="BA139" i="15" s="1"/>
  <c r="BA9" i="15"/>
  <c r="BA141" i="15" s="1"/>
  <c r="BA47" i="15"/>
  <c r="BA179" i="15" s="1"/>
  <c r="BA11" i="15"/>
  <c r="BA143" i="15" s="1"/>
  <c r="BA25" i="15"/>
  <c r="BA157" i="15" s="1"/>
  <c r="BA43" i="15"/>
  <c r="BA27" i="15"/>
  <c r="BA35" i="15"/>
  <c r="BA56" i="15"/>
  <c r="BA6" i="15"/>
  <c r="BA138" i="15" s="1"/>
  <c r="BA13" i="15"/>
  <c r="BA145" i="15" s="1"/>
  <c r="BA12" i="15"/>
  <c r="BA144" i="15" s="1"/>
  <c r="BA54" i="15"/>
  <c r="BA23" i="15"/>
  <c r="BA155" i="15" s="1"/>
  <c r="BA39" i="15"/>
  <c r="BA171" i="15" s="1"/>
  <c r="BA4" i="15"/>
  <c r="BA57" i="15"/>
  <c r="BA189" i="15" s="1"/>
  <c r="BA16" i="15"/>
  <c r="BA92" i="15"/>
  <c r="BA80" i="15"/>
  <c r="BA119" i="15"/>
  <c r="BA114" i="15"/>
  <c r="BA100" i="15"/>
  <c r="BA68" i="15"/>
  <c r="BA8" i="15"/>
  <c r="BA74" i="15"/>
  <c r="BA98" i="15"/>
  <c r="BA14" i="15"/>
  <c r="BA146" i="15" s="1"/>
  <c r="BA37" i="15"/>
  <c r="BA169" i="15" s="1"/>
  <c r="BA34" i="15"/>
  <c r="BA48" i="15"/>
  <c r="BA26" i="15"/>
  <c r="BA40" i="15"/>
  <c r="BA172" i="15" s="1"/>
  <c r="BA32" i="15"/>
  <c r="BA3" i="15"/>
  <c r="BA135" i="15" s="1"/>
  <c r="BA84" i="15"/>
  <c r="BA53" i="15"/>
  <c r="BA2" i="15"/>
  <c r="BA18" i="15"/>
  <c r="AZ225" i="15"/>
  <c r="U59" i="18"/>
  <c r="AY259" i="15"/>
  <c r="AT19" i="43"/>
  <c r="AT20" i="43" s="1"/>
  <c r="AT21" i="43" s="1"/>
  <c r="AR62" i="43"/>
  <c r="K45" i="18"/>
  <c r="AU9" i="43"/>
  <c r="CC9" i="43" s="1"/>
  <c r="CC19" i="43" s="1"/>
  <c r="CC20" i="43" s="1"/>
  <c r="M35" i="16"/>
  <c r="CA24" i="43"/>
  <c r="CA30" i="43" s="1"/>
  <c r="CA54" i="43" s="1"/>
  <c r="CA59" i="43" s="1"/>
  <c r="CA60" i="43" s="1"/>
  <c r="AS30" i="43"/>
  <c r="AS54" i="43" s="1"/>
  <c r="AS59" i="43" s="1"/>
  <c r="AS60" i="43" s="1"/>
  <c r="L7" i="16"/>
  <c r="L20" i="18" s="1"/>
  <c r="L28" i="18" s="1"/>
  <c r="L44" i="18"/>
  <c r="AT24" i="43" s="1"/>
  <c r="K28" i="18"/>
  <c r="N29" i="6"/>
  <c r="AH29" i="6" s="1"/>
  <c r="N11" i="6"/>
  <c r="AH11" i="6" s="1"/>
  <c r="AO160" i="11"/>
  <c r="AO148" i="11"/>
  <c r="AV5" i="20"/>
  <c r="AV3" i="20"/>
  <c r="AA7" i="40" s="1"/>
  <c r="AA11" i="40" s="1"/>
  <c r="AV6" i="20"/>
  <c r="AV7" i="20"/>
  <c r="AV4" i="20"/>
  <c r="N5" i="16"/>
  <c r="N35" i="16" s="1"/>
  <c r="M6" i="17"/>
  <c r="AE6" i="17" s="1"/>
  <c r="AE7" i="17" s="1"/>
  <c r="AF4" i="17" s="1"/>
  <c r="AR9" i="20"/>
  <c r="AS2" i="20"/>
  <c r="AS8" i="20" s="1"/>
  <c r="AJ107" i="10"/>
  <c r="L4" i="17"/>
  <c r="L7" i="17" s="1"/>
  <c r="K8" i="17"/>
  <c r="K9" i="17" s="1"/>
  <c r="M28" i="19" s="1"/>
  <c r="M59" i="19" s="1"/>
  <c r="K34" i="19"/>
  <c r="M6" i="16"/>
  <c r="AW1" i="20"/>
  <c r="AK102" i="10"/>
  <c r="AR5" i="12"/>
  <c r="AR18" i="12"/>
  <c r="AR17" i="12"/>
  <c r="AR20" i="12"/>
  <c r="AR19" i="12"/>
  <c r="AR3" i="12"/>
  <c r="AR6" i="12"/>
  <c r="AR16" i="12"/>
  <c r="AR14" i="12"/>
  <c r="AR8" i="12"/>
  <c r="AR11" i="12"/>
  <c r="AR24" i="12"/>
  <c r="AR15" i="12"/>
  <c r="AR2" i="12"/>
  <c r="AR25" i="12"/>
  <c r="AR13" i="12"/>
  <c r="AR10" i="12"/>
  <c r="AR21" i="12"/>
  <c r="AR4" i="12"/>
  <c r="AR23" i="12"/>
  <c r="AR22" i="12"/>
  <c r="AR12" i="12"/>
  <c r="AR7" i="12"/>
  <c r="AS1" i="12"/>
  <c r="AS9" i="12" s="1"/>
  <c r="AQ26" i="12"/>
  <c r="AQ27" i="12" s="1"/>
  <c r="AK97" i="10"/>
  <c r="AJ98" i="10"/>
  <c r="AJ103" i="10"/>
  <c r="AN220" i="11"/>
  <c r="AN221" i="11" s="1"/>
  <c r="AN126" i="11"/>
  <c r="AN127" i="11" s="1"/>
  <c r="AO218" i="11"/>
  <c r="AO194" i="11"/>
  <c r="AO174" i="11"/>
  <c r="AO200" i="11"/>
  <c r="AO201" i="11"/>
  <c r="AO202" i="11"/>
  <c r="AO176" i="11"/>
  <c r="AO188" i="11"/>
  <c r="AO215" i="11"/>
  <c r="AO198" i="11"/>
  <c r="AO173" i="11"/>
  <c r="AO192" i="11"/>
  <c r="AO172" i="11"/>
  <c r="AO138" i="11"/>
  <c r="AO136" i="11"/>
  <c r="AO227" i="11" s="1"/>
  <c r="S6" i="44" s="1"/>
  <c r="S63" i="44" s="1"/>
  <c r="AO132" i="11"/>
  <c r="AO217" i="11"/>
  <c r="AO199" i="11"/>
  <c r="AO193" i="11"/>
  <c r="AO196" i="11"/>
  <c r="AO197" i="11"/>
  <c r="AO140" i="11"/>
  <c r="AO203" i="11"/>
  <c r="AO204" i="11"/>
  <c r="AO144" i="11"/>
  <c r="AO156" i="11"/>
  <c r="AO177" i="11"/>
  <c r="AO145" i="11"/>
  <c r="AO150" i="11"/>
  <c r="AO189" i="11"/>
  <c r="AO149" i="11"/>
  <c r="AO181" i="11"/>
  <c r="AO206" i="11"/>
  <c r="AO205" i="11"/>
  <c r="AO139" i="11"/>
  <c r="AO165" i="11"/>
  <c r="AO152" i="11"/>
  <c r="AO143" i="11"/>
  <c r="AO151" i="11"/>
  <c r="AO171" i="11"/>
  <c r="AO185" i="11"/>
  <c r="AO210" i="11"/>
  <c r="AO212" i="11"/>
  <c r="AO213" i="11"/>
  <c r="AO214" i="11"/>
  <c r="AO175" i="11"/>
  <c r="AO153" i="11"/>
  <c r="AO178" i="11"/>
  <c r="AO184" i="11"/>
  <c r="AO162" i="11"/>
  <c r="AO147" i="11"/>
  <c r="AO158" i="11"/>
  <c r="AO133" i="11"/>
  <c r="AO159" i="11"/>
  <c r="AO168" i="11"/>
  <c r="AO141" i="11"/>
  <c r="AO207" i="11"/>
  <c r="AO164" i="11"/>
  <c r="AO167" i="11"/>
  <c r="AO179" i="11"/>
  <c r="AO135" i="11"/>
  <c r="AO170" i="11"/>
  <c r="AO157" i="11"/>
  <c r="AO208" i="11"/>
  <c r="AO137" i="11"/>
  <c r="AO216" i="11"/>
  <c r="AO195" i="11"/>
  <c r="AO183" i="11"/>
  <c r="AO182" i="11"/>
  <c r="AO169" i="11"/>
  <c r="AO163" i="11"/>
  <c r="AO219" i="11"/>
  <c r="AO229" i="11" s="1"/>
  <c r="S7" i="44" s="1"/>
  <c r="S13" i="44" s="1"/>
  <c r="AO190" i="11"/>
  <c r="AO134" i="11"/>
  <c r="AO161" i="11"/>
  <c r="AO146" i="11"/>
  <c r="AO209" i="11"/>
  <c r="AO180" i="11"/>
  <c r="AO191" i="11"/>
  <c r="AO187" i="11"/>
  <c r="AO186" i="11"/>
  <c r="AO154" i="11"/>
  <c r="AO211" i="11"/>
  <c r="AO166" i="11"/>
  <c r="AO142" i="11"/>
  <c r="AO155" i="11"/>
  <c r="AP1" i="11"/>
  <c r="AO17" i="11"/>
  <c r="AO28" i="11"/>
  <c r="AO75" i="11"/>
  <c r="AO20" i="11"/>
  <c r="AO26" i="11"/>
  <c r="AO44" i="11"/>
  <c r="AO52" i="11"/>
  <c r="AO82" i="11"/>
  <c r="AO15" i="11"/>
  <c r="AO80" i="11"/>
  <c r="AO7" i="11"/>
  <c r="AO23" i="11"/>
  <c r="AO124" i="11"/>
  <c r="AO46" i="11"/>
  <c r="AO18" i="11"/>
  <c r="AO81" i="11"/>
  <c r="AO42" i="11"/>
  <c r="AO43" i="11"/>
  <c r="AO66" i="11"/>
  <c r="AO35" i="11"/>
  <c r="AO54" i="11"/>
  <c r="AO104" i="11"/>
  <c r="AO38" i="11"/>
  <c r="AO64" i="11"/>
  <c r="AO73" i="11"/>
  <c r="AO37" i="11"/>
  <c r="AO114" i="11"/>
  <c r="AO21" i="11"/>
  <c r="AO41" i="11"/>
  <c r="AO55" i="11"/>
  <c r="AO87" i="11"/>
  <c r="AO109" i="11"/>
  <c r="AO95" i="11"/>
  <c r="AO84" i="11"/>
  <c r="AO14" i="11"/>
  <c r="AO112" i="11"/>
  <c r="AO123" i="11"/>
  <c r="AO115" i="11"/>
  <c r="AO120" i="11"/>
  <c r="AO91" i="11"/>
  <c r="AO103" i="11"/>
  <c r="AO45" i="11"/>
  <c r="AO2" i="11"/>
  <c r="AO60" i="11"/>
  <c r="AO76" i="11"/>
  <c r="AO16" i="11"/>
  <c r="AO83" i="11"/>
  <c r="AO100" i="11"/>
  <c r="AO34" i="11"/>
  <c r="AO61" i="11"/>
  <c r="AO65" i="11"/>
  <c r="AO85" i="11"/>
  <c r="AO108" i="11"/>
  <c r="AO71" i="11"/>
  <c r="AO57" i="11"/>
  <c r="AO63" i="11"/>
  <c r="AO88" i="11"/>
  <c r="AO116" i="11"/>
  <c r="AO89" i="11"/>
  <c r="AO96" i="11"/>
  <c r="AO4" i="11"/>
  <c r="AO32" i="11"/>
  <c r="AO39" i="11"/>
  <c r="AO13" i="11"/>
  <c r="AO97" i="11"/>
  <c r="AO6" i="11"/>
  <c r="AO3" i="11"/>
  <c r="AO74" i="11"/>
  <c r="AO72" i="11"/>
  <c r="AO5" i="11"/>
  <c r="AO110" i="11"/>
  <c r="AO119" i="11"/>
  <c r="AO90" i="11"/>
  <c r="AO24" i="11"/>
  <c r="AO101" i="11"/>
  <c r="AO105" i="11"/>
  <c r="AO36" i="11"/>
  <c r="AO69" i="11"/>
  <c r="AO19" i="11"/>
  <c r="AO70" i="11"/>
  <c r="AO113" i="11"/>
  <c r="AO30" i="11"/>
  <c r="AO8" i="11"/>
  <c r="AO107" i="11"/>
  <c r="AO25" i="11"/>
  <c r="AO56" i="11"/>
  <c r="AO68" i="11"/>
  <c r="AO117" i="11"/>
  <c r="AO125" i="11"/>
  <c r="AO11" i="11"/>
  <c r="AO12" i="11"/>
  <c r="AO78" i="11"/>
  <c r="AO58" i="11"/>
  <c r="AO53" i="11"/>
  <c r="AO93" i="11"/>
  <c r="AO49" i="11"/>
  <c r="AO94" i="11"/>
  <c r="AO98" i="11"/>
  <c r="AO99" i="11"/>
  <c r="AO9" i="11"/>
  <c r="AO77" i="11"/>
  <c r="AO111" i="11"/>
  <c r="AO31" i="11"/>
  <c r="AO22" i="11"/>
  <c r="AO47" i="11"/>
  <c r="AO51" i="11"/>
  <c r="AO62" i="11"/>
  <c r="AO40" i="11"/>
  <c r="AO50" i="11"/>
  <c r="AO92" i="11"/>
  <c r="AO122" i="11"/>
  <c r="AO67" i="11"/>
  <c r="AO29" i="11"/>
  <c r="AO118" i="11"/>
  <c r="AO102" i="11"/>
  <c r="AO79" i="11"/>
  <c r="AO33" i="11"/>
  <c r="AO106" i="11"/>
  <c r="AO48" i="11"/>
  <c r="AO27" i="11"/>
  <c r="AO121" i="11"/>
  <c r="AO59" i="11"/>
  <c r="AO10" i="11"/>
  <c r="AO86" i="11"/>
  <c r="AK89" i="10"/>
  <c r="AJ90" i="10"/>
  <c r="AL83" i="10"/>
  <c r="AL82" i="10"/>
  <c r="AL74" i="10"/>
  <c r="AL71" i="10"/>
  <c r="AL70" i="10"/>
  <c r="AL81" i="10"/>
  <c r="AL80" i="10"/>
  <c r="AL79" i="10"/>
  <c r="AL77" i="10"/>
  <c r="AL73" i="10"/>
  <c r="AL78" i="10"/>
  <c r="AL67" i="10"/>
  <c r="AL65" i="10"/>
  <c r="AL61" i="10"/>
  <c r="AL64" i="10"/>
  <c r="AL69" i="10"/>
  <c r="AL63" i="10"/>
  <c r="AL72" i="10"/>
  <c r="AL62" i="10"/>
  <c r="AL75" i="10"/>
  <c r="AL66" i="10"/>
  <c r="AL68" i="10"/>
  <c r="AL59" i="10"/>
  <c r="AL93" i="10" s="1"/>
  <c r="AL34" i="10"/>
  <c r="AL42" i="10"/>
  <c r="AL46" i="10"/>
  <c r="AL50" i="10"/>
  <c r="AL54" i="10"/>
  <c r="AL43" i="10"/>
  <c r="AL47" i="10"/>
  <c r="AL51" i="10"/>
  <c r="AL55" i="10"/>
  <c r="AL33" i="10"/>
  <c r="AL38" i="10"/>
  <c r="AL44" i="10"/>
  <c r="AL48" i="10"/>
  <c r="AL52" i="10"/>
  <c r="AL56" i="10"/>
  <c r="AL39" i="10"/>
  <c r="AL41" i="10"/>
  <c r="AL45" i="10"/>
  <c r="AL49" i="10"/>
  <c r="AL53" i="10"/>
  <c r="AL57" i="10"/>
  <c r="AL36" i="10"/>
  <c r="AL31" i="10"/>
  <c r="AL32" i="10"/>
  <c r="AL40" i="10"/>
  <c r="AL37" i="10"/>
  <c r="AL35" i="10"/>
  <c r="AM1" i="10"/>
  <c r="AL3" i="10"/>
  <c r="AL7" i="10"/>
  <c r="AL11" i="10"/>
  <c r="AL15" i="10"/>
  <c r="AL19" i="10"/>
  <c r="AL23" i="10"/>
  <c r="AL27" i="10"/>
  <c r="AL4" i="10"/>
  <c r="AL8" i="10"/>
  <c r="AL12" i="10"/>
  <c r="AL16" i="10"/>
  <c r="AL20" i="10"/>
  <c r="AL24" i="10"/>
  <c r="AL28" i="10"/>
  <c r="AL2" i="10"/>
  <c r="AL5" i="10"/>
  <c r="AL9" i="10"/>
  <c r="AL13" i="10"/>
  <c r="AL17" i="10"/>
  <c r="AL21" i="10"/>
  <c r="AL25" i="10"/>
  <c r="AL6" i="10"/>
  <c r="AL10" i="10"/>
  <c r="AL18" i="10"/>
  <c r="AL14" i="10"/>
  <c r="AL26" i="10"/>
  <c r="AL22" i="10"/>
  <c r="H56" i="6"/>
  <c r="H34" i="6" s="1"/>
  <c r="O18" i="6"/>
  <c r="N28" i="6"/>
  <c r="AH28" i="6" s="1"/>
  <c r="I51" i="6"/>
  <c r="AO224" i="11" l="1"/>
  <c r="S4" i="44" s="1"/>
  <c r="S61" i="44" s="1"/>
  <c r="AO226" i="11"/>
  <c r="S3" i="44" s="1"/>
  <c r="R4" i="44"/>
  <c r="N49" i="44"/>
  <c r="N51" i="44" s="1"/>
  <c r="BA167" i="15"/>
  <c r="S133" i="46"/>
  <c r="S136" i="46" s="1"/>
  <c r="AO228" i="11"/>
  <c r="S8" i="44" s="1"/>
  <c r="S64" i="44" s="1"/>
  <c r="BA159" i="15"/>
  <c r="BA186" i="15"/>
  <c r="W47" i="18"/>
  <c r="W48" i="18"/>
  <c r="Q61" i="44"/>
  <c r="Y47" i="18"/>
  <c r="Y48" i="18" s="1"/>
  <c r="V5" i="41"/>
  <c r="BA150" i="15"/>
  <c r="S66" i="44"/>
  <c r="AK103" i="10"/>
  <c r="O48" i="44"/>
  <c r="P16" i="16"/>
  <c r="P34" i="16" s="1"/>
  <c r="P43" i="18" s="1"/>
  <c r="AX27" i="43" s="1"/>
  <c r="CF27" i="43" s="1"/>
  <c r="AT267" i="15"/>
  <c r="R6" i="44"/>
  <c r="Z11" i="40"/>
  <c r="AG11" i="40" s="1"/>
  <c r="AG7" i="40"/>
  <c r="BA185" i="15"/>
  <c r="BA137" i="15"/>
  <c r="R3" i="44"/>
  <c r="BA158" i="15"/>
  <c r="O3" i="16"/>
  <c r="AS260" i="15"/>
  <c r="BA180" i="15"/>
  <c r="BA190" i="15"/>
  <c r="S60" i="44"/>
  <c r="R5" i="44"/>
  <c r="AN232" i="11"/>
  <c r="AN235" i="11"/>
  <c r="R13" i="44"/>
  <c r="Z12" i="40"/>
  <c r="AG4" i="40"/>
  <c r="O45" i="44"/>
  <c r="P13" i="16"/>
  <c r="P31" i="16" s="1"/>
  <c r="P40" i="18" s="1"/>
  <c r="O29" i="44" s="1"/>
  <c r="O33" i="44" s="1"/>
  <c r="O34" i="44" s="1"/>
  <c r="O36" i="44" s="1"/>
  <c r="AT264" i="15"/>
  <c r="AK98" i="10"/>
  <c r="O47" i="44"/>
  <c r="P15" i="16"/>
  <c r="P33" i="16" s="1"/>
  <c r="P42" i="18" s="1"/>
  <c r="AX25" i="43" s="1"/>
  <c r="CF25" i="43" s="1"/>
  <c r="AT266" i="15"/>
  <c r="Q62" i="44"/>
  <c r="X47" i="18"/>
  <c r="X48" i="18"/>
  <c r="AA5" i="40"/>
  <c r="AO225" i="11"/>
  <c r="AE49" i="44"/>
  <c r="AE51" i="44" s="1"/>
  <c r="AE39" i="44" s="1"/>
  <c r="AE40" i="44"/>
  <c r="AE41" i="44" s="1"/>
  <c r="P67" i="44"/>
  <c r="P68" i="44" s="1"/>
  <c r="AA4" i="40"/>
  <c r="Q63" i="44"/>
  <c r="Q9" i="44"/>
  <c r="Q12" i="44" s="1"/>
  <c r="Q15" i="44" s="1"/>
  <c r="R8" i="44"/>
  <c r="BA148" i="15"/>
  <c r="AL94" i="10"/>
  <c r="P46" i="44"/>
  <c r="Q14" i="16"/>
  <c r="Q32" i="16" s="1"/>
  <c r="Q41" i="18" s="1"/>
  <c r="AY23" i="43" s="1"/>
  <c r="CG23" i="43" s="1"/>
  <c r="AU265" i="15"/>
  <c r="BA170" i="15"/>
  <c r="AE42" i="44"/>
  <c r="AE43" i="44" s="1"/>
  <c r="AE36" i="44"/>
  <c r="Q64" i="44"/>
  <c r="BA64" i="15"/>
  <c r="AZ162" i="15"/>
  <c r="BB203" i="15"/>
  <c r="BB206" i="15"/>
  <c r="BB214" i="15"/>
  <c r="BB253" i="15"/>
  <c r="BB207" i="15"/>
  <c r="BB239" i="15"/>
  <c r="BB216" i="15"/>
  <c r="BB224" i="15"/>
  <c r="BB249" i="15"/>
  <c r="BB244" i="15"/>
  <c r="BB200" i="15"/>
  <c r="BB220" i="15"/>
  <c r="BB238" i="15"/>
  <c r="BB209" i="15"/>
  <c r="BB233" i="15"/>
  <c r="BB199" i="15"/>
  <c r="BB217" i="15"/>
  <c r="BB208" i="15"/>
  <c r="BB235" i="15"/>
  <c r="BB231" i="15"/>
  <c r="BB252" i="15"/>
  <c r="BB210" i="15"/>
  <c r="BB251" i="15"/>
  <c r="BB240" i="15"/>
  <c r="BB218" i="15"/>
  <c r="BB204" i="15"/>
  <c r="BB248" i="15"/>
  <c r="BB236" i="15"/>
  <c r="BB215" i="15"/>
  <c r="BB241" i="15"/>
  <c r="BB242" i="15"/>
  <c r="BB222" i="15"/>
  <c r="BB243" i="15"/>
  <c r="BB205" i="15"/>
  <c r="BB250" i="15"/>
  <c r="BB198" i="15"/>
  <c r="BB212" i="15"/>
  <c r="BB219" i="15"/>
  <c r="BB223" i="15"/>
  <c r="BB234" i="15"/>
  <c r="BB221" i="15"/>
  <c r="BB254" i="15"/>
  <c r="BB237" i="15"/>
  <c r="BB211" i="15"/>
  <c r="BB202" i="15"/>
  <c r="BB230" i="15"/>
  <c r="BB213" i="15"/>
  <c r="BB232" i="15"/>
  <c r="BB201" i="15"/>
  <c r="BB228" i="15"/>
  <c r="BA175" i="15"/>
  <c r="CC21" i="43"/>
  <c r="L35" i="44"/>
  <c r="BA125" i="15"/>
  <c r="BA188" i="15"/>
  <c r="BA147" i="15"/>
  <c r="BA187" i="15"/>
  <c r="AZ129" i="15"/>
  <c r="AZ131" i="15" s="1"/>
  <c r="BA152" i="15"/>
  <c r="W9" i="40"/>
  <c r="X3" i="40"/>
  <c r="X8" i="40" s="1"/>
  <c r="BA134" i="15"/>
  <c r="BA29" i="15"/>
  <c r="BA153" i="15"/>
  <c r="V59" i="18"/>
  <c r="BA140" i="15"/>
  <c r="W53" i="18"/>
  <c r="V30" i="44" s="1"/>
  <c r="W25" i="18"/>
  <c r="BA184" i="15"/>
  <c r="BA59" i="15"/>
  <c r="BA156" i="15"/>
  <c r="AZ63" i="15"/>
  <c r="V19" i="16"/>
  <c r="AZ161" i="15"/>
  <c r="BA95" i="15"/>
  <c r="V21" i="16"/>
  <c r="AZ181" i="15"/>
  <c r="BA115" i="15"/>
  <c r="W20" i="16"/>
  <c r="BA164" i="15"/>
  <c r="BA154" i="15"/>
  <c r="W27" i="16"/>
  <c r="BC1" i="15"/>
  <c r="BB21" i="15"/>
  <c r="BB20" i="15"/>
  <c r="BB86" i="15"/>
  <c r="BB87" i="15"/>
  <c r="BB24" i="15"/>
  <c r="BB106" i="15"/>
  <c r="BB91" i="15"/>
  <c r="BB83" i="15"/>
  <c r="BB110" i="15"/>
  <c r="BB93" i="15"/>
  <c r="BB73" i="15"/>
  <c r="BB71" i="15"/>
  <c r="BB79" i="15"/>
  <c r="BB77" i="15"/>
  <c r="BB109" i="15"/>
  <c r="BB85" i="15"/>
  <c r="BB112" i="15"/>
  <c r="BB122" i="15"/>
  <c r="BB121" i="15"/>
  <c r="BB78" i="15"/>
  <c r="BB120" i="15"/>
  <c r="BB19" i="15"/>
  <c r="BB92" i="15"/>
  <c r="BB82" i="15"/>
  <c r="BB89" i="15"/>
  <c r="BB101" i="15"/>
  <c r="BB81" i="15"/>
  <c r="BB103" i="15"/>
  <c r="BB88" i="15"/>
  <c r="BB104" i="15"/>
  <c r="BB123" i="15"/>
  <c r="BB69" i="15"/>
  <c r="BB72" i="15"/>
  <c r="BB124" i="15"/>
  <c r="BB113" i="15"/>
  <c r="BB39" i="15"/>
  <c r="BB76" i="15"/>
  <c r="BB108" i="15"/>
  <c r="BB107" i="15"/>
  <c r="BB118" i="15"/>
  <c r="BB9" i="15"/>
  <c r="BB105" i="15"/>
  <c r="BB94" i="15"/>
  <c r="BB70" i="15"/>
  <c r="BB25" i="15"/>
  <c r="BB7" i="15"/>
  <c r="BB44" i="15"/>
  <c r="BB176" i="15" s="1"/>
  <c r="BB22" i="15"/>
  <c r="BB3" i="15"/>
  <c r="BB135" i="15" s="1"/>
  <c r="BB40" i="15"/>
  <c r="BB172" i="15" s="1"/>
  <c r="BB13" i="15"/>
  <c r="BB38" i="15"/>
  <c r="BB170" i="15" s="1"/>
  <c r="BB10" i="15"/>
  <c r="BB45" i="15"/>
  <c r="BB46" i="15"/>
  <c r="BB28" i="15"/>
  <c r="BB12" i="15"/>
  <c r="BB144" i="15" s="1"/>
  <c r="BB27" i="15"/>
  <c r="BB159" i="15" s="1"/>
  <c r="BB111" i="15"/>
  <c r="BB58" i="15"/>
  <c r="BB190" i="15" s="1"/>
  <c r="BB52" i="15"/>
  <c r="BB42" i="15"/>
  <c r="BB174" i="15" s="1"/>
  <c r="BB90" i="15"/>
  <c r="BB156" i="15" s="1"/>
  <c r="BB47" i="15"/>
  <c r="BB179" i="15" s="1"/>
  <c r="BB54" i="15"/>
  <c r="BB186" i="15" s="1"/>
  <c r="BB35" i="15"/>
  <c r="BB167" i="15" s="1"/>
  <c r="BB75" i="15"/>
  <c r="BB11" i="15"/>
  <c r="BB57" i="15"/>
  <c r="BB23" i="15"/>
  <c r="BB155" i="15" s="1"/>
  <c r="BB41" i="15"/>
  <c r="BB55" i="15"/>
  <c r="BB17" i="15"/>
  <c r="BB149" i="15" s="1"/>
  <c r="BB56" i="15"/>
  <c r="BB188" i="15" s="1"/>
  <c r="BB84" i="15"/>
  <c r="BB16" i="15"/>
  <c r="BB15" i="15"/>
  <c r="BB4" i="15"/>
  <c r="BB5" i="15"/>
  <c r="BB6" i="15"/>
  <c r="BB138" i="15" s="1"/>
  <c r="BB119" i="15"/>
  <c r="BB80" i="15"/>
  <c r="BB102" i="15"/>
  <c r="BB26" i="15"/>
  <c r="BB158" i="15" s="1"/>
  <c r="BB114" i="15"/>
  <c r="BB98" i="15"/>
  <c r="BB2" i="15"/>
  <c r="BB43" i="15"/>
  <c r="BB175" i="15" s="1"/>
  <c r="BB68" i="15"/>
  <c r="BB18" i="15"/>
  <c r="BB36" i="15"/>
  <c r="BB14" i="15"/>
  <c r="BB53" i="15"/>
  <c r="BB100" i="15"/>
  <c r="BB8" i="15"/>
  <c r="BB32" i="15"/>
  <c r="BB74" i="15"/>
  <c r="BB34" i="15"/>
  <c r="BB48" i="15"/>
  <c r="BB37" i="15"/>
  <c r="BB169" i="15" s="1"/>
  <c r="BA245" i="15"/>
  <c r="AZ259" i="15"/>
  <c r="BA255" i="15"/>
  <c r="AY130" i="15"/>
  <c r="U4" i="16"/>
  <c r="BA166" i="15"/>
  <c r="BA49" i="15"/>
  <c r="V22" i="16"/>
  <c r="AZ191" i="15"/>
  <c r="W25" i="16"/>
  <c r="W26" i="16"/>
  <c r="BA136" i="15"/>
  <c r="W54" i="18"/>
  <c r="BA168" i="15"/>
  <c r="BA225" i="15"/>
  <c r="L45" i="18"/>
  <c r="AU19" i="43"/>
  <c r="AU20" i="43" s="1"/>
  <c r="AU21" i="43" s="1"/>
  <c r="AS62" i="43"/>
  <c r="N6" i="16"/>
  <c r="N44" i="18" s="1"/>
  <c r="AV24" i="43" s="1"/>
  <c r="AV9" i="43"/>
  <c r="M7" i="16"/>
  <c r="M20" i="18" s="1"/>
  <c r="M28" i="18" s="1"/>
  <c r="M44" i="18"/>
  <c r="AU24" i="43" s="1"/>
  <c r="CB24" i="43"/>
  <c r="CB30" i="43" s="1"/>
  <c r="CB54" i="43" s="1"/>
  <c r="CB59" i="43" s="1"/>
  <c r="CB60" i="43" s="1"/>
  <c r="AT30" i="43"/>
  <c r="AT54" i="43" s="1"/>
  <c r="AT59" i="43" s="1"/>
  <c r="O29" i="6"/>
  <c r="AI29" i="6" s="1"/>
  <c r="O11" i="6"/>
  <c r="AI11" i="6" s="1"/>
  <c r="AP160" i="11"/>
  <c r="AP148" i="11"/>
  <c r="AW4" i="20"/>
  <c r="AW7" i="20"/>
  <c r="AW3" i="20"/>
  <c r="AB7" i="40" s="1"/>
  <c r="AB11" i="40" s="1"/>
  <c r="AW5" i="20"/>
  <c r="AB4" i="40" s="1"/>
  <c r="AW6" i="20"/>
  <c r="AS9" i="20"/>
  <c r="AT2" i="20"/>
  <c r="AT8" i="20" s="1"/>
  <c r="AK90" i="10"/>
  <c r="AK107" i="10"/>
  <c r="L34" i="19"/>
  <c r="M4" i="17"/>
  <c r="M7" i="17" s="1"/>
  <c r="L8" i="17"/>
  <c r="L9" i="17" s="1"/>
  <c r="N28" i="19" s="1"/>
  <c r="N59" i="19" s="1"/>
  <c r="N6" i="17"/>
  <c r="O5" i="16"/>
  <c r="AX1" i="20"/>
  <c r="AS4" i="12"/>
  <c r="AS25" i="12"/>
  <c r="AS6" i="12"/>
  <c r="AS3" i="12"/>
  <c r="AS16" i="12"/>
  <c r="AS13" i="12"/>
  <c r="AS12" i="12"/>
  <c r="AS5" i="12"/>
  <c r="AS14" i="12"/>
  <c r="AS20" i="12"/>
  <c r="AS22" i="12"/>
  <c r="AS21" i="12"/>
  <c r="AS24" i="12"/>
  <c r="AS8" i="12"/>
  <c r="AS11" i="12"/>
  <c r="AS17" i="12"/>
  <c r="AS7" i="12"/>
  <c r="AS10" i="12"/>
  <c r="AS15" i="12"/>
  <c r="AS2" i="12"/>
  <c r="AS23" i="12"/>
  <c r="AS19" i="12"/>
  <c r="AS18" i="12"/>
  <c r="AT1" i="12"/>
  <c r="AT9" i="12" s="1"/>
  <c r="AR26" i="12"/>
  <c r="AR27" i="12" s="1"/>
  <c r="AL97" i="10"/>
  <c r="AL102" i="10"/>
  <c r="AO220" i="11"/>
  <c r="AO221" i="11" s="1"/>
  <c r="AO126" i="11"/>
  <c r="AO127" i="11" s="1"/>
  <c r="AP218" i="11"/>
  <c r="AP194" i="11"/>
  <c r="AP174" i="11"/>
  <c r="AP200" i="11"/>
  <c r="AP201" i="11"/>
  <c r="AP202" i="11"/>
  <c r="AP176" i="11"/>
  <c r="AP188" i="11"/>
  <c r="AP215" i="11"/>
  <c r="AP198" i="11"/>
  <c r="AP173" i="11"/>
  <c r="AP192" i="11"/>
  <c r="AP172" i="11"/>
  <c r="AP138" i="11"/>
  <c r="AP136" i="11"/>
  <c r="AP227" i="11" s="1"/>
  <c r="T6" i="44" s="1"/>
  <c r="T63" i="44" s="1"/>
  <c r="AP132" i="11"/>
  <c r="AP197" i="11"/>
  <c r="AP196" i="11"/>
  <c r="AP193" i="11"/>
  <c r="AP199" i="11"/>
  <c r="AP203" i="11"/>
  <c r="AP144" i="11"/>
  <c r="AP142" i="11"/>
  <c r="AP158" i="11"/>
  <c r="AP167" i="11"/>
  <c r="AP177" i="11"/>
  <c r="AP150" i="11"/>
  <c r="AP207" i="11"/>
  <c r="AP170" i="11"/>
  <c r="AP140" i="11"/>
  <c r="AP157" i="11"/>
  <c r="AP145" i="11"/>
  <c r="AP146" i="11"/>
  <c r="AP208" i="11"/>
  <c r="AP159" i="11"/>
  <c r="AP154" i="11"/>
  <c r="AP217" i="11"/>
  <c r="AP204" i="11"/>
  <c r="AP219" i="11"/>
  <c r="AP229" i="11" s="1"/>
  <c r="T7" i="44" s="1"/>
  <c r="T13" i="44" s="1"/>
  <c r="AP205" i="11"/>
  <c r="AP206" i="11"/>
  <c r="AP181" i="11"/>
  <c r="AP175" i="11"/>
  <c r="AP133" i="11"/>
  <c r="AP151" i="11"/>
  <c r="AP168" i="11"/>
  <c r="AP141" i="11"/>
  <c r="AP164" i="11"/>
  <c r="AP143" i="11"/>
  <c r="AP180" i="11"/>
  <c r="AP190" i="11"/>
  <c r="AP166" i="11"/>
  <c r="AP156" i="11"/>
  <c r="AP179" i="11"/>
  <c r="AP135" i="11"/>
  <c r="AP152" i="11"/>
  <c r="AP161" i="11"/>
  <c r="AP189" i="11"/>
  <c r="AP211" i="11"/>
  <c r="AP186" i="11"/>
  <c r="AP213" i="11"/>
  <c r="AP214" i="11"/>
  <c r="AP184" i="11"/>
  <c r="AP137" i="11"/>
  <c r="AP185" i="11"/>
  <c r="AP212" i="11"/>
  <c r="AP216" i="11"/>
  <c r="AP153" i="11"/>
  <c r="AP195" i="11"/>
  <c r="AP183" i="11"/>
  <c r="AP139" i="11"/>
  <c r="AP182" i="11"/>
  <c r="AP169" i="11"/>
  <c r="AP162" i="11"/>
  <c r="AP209" i="11"/>
  <c r="AP210" i="11"/>
  <c r="AP165" i="11"/>
  <c r="AP171" i="11"/>
  <c r="AP163" i="11"/>
  <c r="AP149" i="11"/>
  <c r="AP134" i="11"/>
  <c r="AP147" i="11"/>
  <c r="AP178" i="11"/>
  <c r="AP191" i="11"/>
  <c r="AP187" i="11"/>
  <c r="AP155" i="11"/>
  <c r="AQ1" i="11"/>
  <c r="AP17" i="11"/>
  <c r="AP28" i="11"/>
  <c r="AP75" i="11"/>
  <c r="AP20" i="11"/>
  <c r="AP26" i="11"/>
  <c r="AP44" i="11"/>
  <c r="AP52" i="11"/>
  <c r="AP82" i="11"/>
  <c r="AP15" i="11"/>
  <c r="AP80" i="11"/>
  <c r="AP7" i="11"/>
  <c r="AP124" i="11"/>
  <c r="AP46" i="11"/>
  <c r="AP18" i="11"/>
  <c r="AP81" i="11"/>
  <c r="AP42" i="11"/>
  <c r="AP43" i="11"/>
  <c r="AP66" i="11"/>
  <c r="AP35" i="11"/>
  <c r="AP54" i="11"/>
  <c r="AP104" i="11"/>
  <c r="AP38" i="11"/>
  <c r="AP73" i="11"/>
  <c r="AP37" i="11"/>
  <c r="AP114" i="11"/>
  <c r="AP21" i="11"/>
  <c r="AP41" i="11"/>
  <c r="AP55" i="11"/>
  <c r="AP87" i="11"/>
  <c r="AP109" i="11"/>
  <c r="AP95" i="11"/>
  <c r="AP84" i="11"/>
  <c r="AP123" i="11"/>
  <c r="AP120" i="11"/>
  <c r="AP65" i="11"/>
  <c r="AP71" i="11"/>
  <c r="AP108" i="11"/>
  <c r="AP119" i="11"/>
  <c r="AP90" i="11"/>
  <c r="AP61" i="11"/>
  <c r="AP85" i="11"/>
  <c r="AP88" i="11"/>
  <c r="AP91" i="11"/>
  <c r="AP76" i="11"/>
  <c r="AP14" i="11"/>
  <c r="AP100" i="11"/>
  <c r="AP64" i="11"/>
  <c r="AP60" i="11"/>
  <c r="AP115" i="11"/>
  <c r="AP23" i="11"/>
  <c r="AP110" i="11"/>
  <c r="AP39" i="11"/>
  <c r="AP103" i="11"/>
  <c r="AP2" i="11"/>
  <c r="AP4" i="11"/>
  <c r="AP83" i="11"/>
  <c r="AP72" i="11"/>
  <c r="AP6" i="11"/>
  <c r="AP96" i="11"/>
  <c r="AP12" i="11"/>
  <c r="AP56" i="11"/>
  <c r="AP93" i="11"/>
  <c r="AP49" i="11"/>
  <c r="AP99" i="11"/>
  <c r="AP32" i="11"/>
  <c r="AP45" i="11"/>
  <c r="AP24" i="11"/>
  <c r="AP34" i="11"/>
  <c r="AP112" i="11"/>
  <c r="AP57" i="11"/>
  <c r="AP16" i="11"/>
  <c r="AP25" i="11"/>
  <c r="AP107" i="11"/>
  <c r="AP116" i="11"/>
  <c r="AP70" i="11"/>
  <c r="AP58" i="11"/>
  <c r="AP9" i="11"/>
  <c r="AP19" i="11"/>
  <c r="AP79" i="11"/>
  <c r="AP117" i="11"/>
  <c r="AP48" i="11"/>
  <c r="AP8" i="11"/>
  <c r="AP50" i="11"/>
  <c r="AP62" i="11"/>
  <c r="AP122" i="11"/>
  <c r="AP86" i="11"/>
  <c r="AP74" i="11"/>
  <c r="AP77" i="11"/>
  <c r="AP111" i="11"/>
  <c r="AP63" i="11"/>
  <c r="AP67" i="11"/>
  <c r="AP101" i="11"/>
  <c r="AP105" i="11"/>
  <c r="AP3" i="11"/>
  <c r="AP36" i="11"/>
  <c r="AP69" i="11"/>
  <c r="AP89" i="11"/>
  <c r="AP113" i="11"/>
  <c r="AP30" i="11"/>
  <c r="AP13" i="11"/>
  <c r="AP68" i="11"/>
  <c r="AP125" i="11"/>
  <c r="AP11" i="11"/>
  <c r="AP97" i="11"/>
  <c r="AP78" i="11"/>
  <c r="AP53" i="11"/>
  <c r="AP5" i="11"/>
  <c r="AP94" i="11"/>
  <c r="AP98" i="11"/>
  <c r="AP106" i="11"/>
  <c r="AP27" i="11"/>
  <c r="AP22" i="11"/>
  <c r="AP47" i="11"/>
  <c r="AP51" i="11"/>
  <c r="AP59" i="11"/>
  <c r="AP40" i="11"/>
  <c r="AP92" i="11"/>
  <c r="AP33" i="11"/>
  <c r="AP29" i="11"/>
  <c r="AP118" i="11"/>
  <c r="AP31" i="11"/>
  <c r="AP102" i="11"/>
  <c r="AP121" i="11"/>
  <c r="AP10" i="11"/>
  <c r="AL89" i="10"/>
  <c r="AM83" i="10"/>
  <c r="AM77" i="10"/>
  <c r="AM82" i="10"/>
  <c r="AM79" i="10"/>
  <c r="AM72" i="10"/>
  <c r="AM71" i="10"/>
  <c r="AM81" i="10"/>
  <c r="AM80" i="10"/>
  <c r="AM73" i="10"/>
  <c r="AM68" i="10"/>
  <c r="AM78" i="10"/>
  <c r="AM74" i="10"/>
  <c r="AM70" i="10"/>
  <c r="AM67" i="10"/>
  <c r="AM64" i="10"/>
  <c r="AM69" i="10"/>
  <c r="AM61" i="10"/>
  <c r="AM62" i="10"/>
  <c r="AM75" i="10"/>
  <c r="AM65" i="10"/>
  <c r="AM66" i="10"/>
  <c r="AM63" i="10"/>
  <c r="AM33" i="10"/>
  <c r="AM32" i="10"/>
  <c r="AM35" i="10"/>
  <c r="AM31" i="10"/>
  <c r="AM34" i="10"/>
  <c r="AM42" i="10"/>
  <c r="AM43" i="10"/>
  <c r="AM47" i="10"/>
  <c r="AM59" i="10"/>
  <c r="AM93" i="10" s="1"/>
  <c r="AM38" i="10"/>
  <c r="AM37" i="10"/>
  <c r="AM40" i="10"/>
  <c r="AM41" i="10"/>
  <c r="AM53" i="10"/>
  <c r="AM52" i="10"/>
  <c r="AM39" i="10"/>
  <c r="AM54" i="10"/>
  <c r="AM36" i="10"/>
  <c r="AM55" i="10"/>
  <c r="AM48" i="10"/>
  <c r="AM56" i="10"/>
  <c r="AM44" i="10"/>
  <c r="AM45" i="10"/>
  <c r="AM46" i="10"/>
  <c r="AM51" i="10"/>
  <c r="AM49" i="10"/>
  <c r="AM57" i="10"/>
  <c r="AM50" i="10"/>
  <c r="AN1" i="10"/>
  <c r="AM7" i="10"/>
  <c r="AM11" i="10"/>
  <c r="AM3" i="10"/>
  <c r="AM8" i="10"/>
  <c r="AM12" i="10"/>
  <c r="AM4" i="10"/>
  <c r="AM9" i="10"/>
  <c r="AM2" i="10"/>
  <c r="AM5" i="10"/>
  <c r="AM10" i="10"/>
  <c r="AM20" i="10"/>
  <c r="AM19" i="10"/>
  <c r="AM17" i="10"/>
  <c r="AM18" i="10"/>
  <c r="AM16" i="10"/>
  <c r="AM15" i="10"/>
  <c r="AM14" i="10"/>
  <c r="AM21" i="10"/>
  <c r="AM28" i="10"/>
  <c r="AM27" i="10"/>
  <c r="AM13" i="10"/>
  <c r="AM25" i="10"/>
  <c r="AM26" i="10"/>
  <c r="AM23" i="10"/>
  <c r="AM6" i="10"/>
  <c r="AM24" i="10"/>
  <c r="AM22" i="10"/>
  <c r="P18" i="6"/>
  <c r="O28" i="6"/>
  <c r="AI28" i="6" s="1"/>
  <c r="J45" i="6"/>
  <c r="J53" i="6" s="1"/>
  <c r="I55" i="6"/>
  <c r="T133" i="46" l="1"/>
  <c r="T136" i="46" s="1"/>
  <c r="BB139" i="15"/>
  <c r="AP226" i="11"/>
  <c r="O49" i="44"/>
  <c r="O51" i="44" s="1"/>
  <c r="R63" i="44"/>
  <c r="AG8" i="40"/>
  <c r="Z13" i="40"/>
  <c r="AG12" i="40"/>
  <c r="AG13" i="40" s="1"/>
  <c r="BE10" i="43"/>
  <c r="V31" i="44"/>
  <c r="AP228" i="11"/>
  <c r="AP224" i="11"/>
  <c r="S5" i="44"/>
  <c r="AO232" i="11"/>
  <c r="AO235" i="11"/>
  <c r="BB143" i="15"/>
  <c r="R64" i="44"/>
  <c r="R61" i="44"/>
  <c r="P3" i="16"/>
  <c r="AT260" i="15"/>
  <c r="R62" i="44"/>
  <c r="P48" i="44"/>
  <c r="Q16" i="16"/>
  <c r="Q34" i="16" s="1"/>
  <c r="Q43" i="18" s="1"/>
  <c r="AY27" i="43" s="1"/>
  <c r="CG27" i="43" s="1"/>
  <c r="AU267" i="15"/>
  <c r="BB180" i="15"/>
  <c r="AL98" i="10"/>
  <c r="P47" i="44"/>
  <c r="Q15" i="16"/>
  <c r="Q33" i="16" s="1"/>
  <c r="Q42" i="18" s="1"/>
  <c r="AY25" i="43" s="1"/>
  <c r="CG25" i="43" s="1"/>
  <c r="AU266" i="15"/>
  <c r="P45" i="44"/>
  <c r="P49" i="44" s="1"/>
  <c r="P51" i="44" s="1"/>
  <c r="Q13" i="16"/>
  <c r="Q31" i="16" s="1"/>
  <c r="Q40" i="18" s="1"/>
  <c r="P29" i="44" s="1"/>
  <c r="P33" i="44" s="1"/>
  <c r="P34" i="44" s="1"/>
  <c r="P36" i="44" s="1"/>
  <c r="AU264" i="15"/>
  <c r="AB12" i="40"/>
  <c r="AB13" i="40" s="1"/>
  <c r="BF10" i="43"/>
  <c r="CN10" i="43" s="1"/>
  <c r="W31" i="44"/>
  <c r="R60" i="44"/>
  <c r="R9" i="44"/>
  <c r="R12" i="44" s="1"/>
  <c r="R15" i="44" s="1"/>
  <c r="BG10" i="43"/>
  <c r="CO10" i="43" s="1"/>
  <c r="X31" i="44"/>
  <c r="AB5" i="40"/>
  <c r="BB115" i="15"/>
  <c r="AP225" i="11"/>
  <c r="BB185" i="15"/>
  <c r="AM94" i="10"/>
  <c r="Q46" i="44"/>
  <c r="R14" i="16"/>
  <c r="R32" i="16" s="1"/>
  <c r="R41" i="18" s="1"/>
  <c r="AZ23" i="43" s="1"/>
  <c r="CH23" i="43" s="1"/>
  <c r="AV265" i="15"/>
  <c r="BB178" i="15"/>
  <c r="Q66" i="44"/>
  <c r="Q67" i="44" s="1"/>
  <c r="Q68" i="44" s="1"/>
  <c r="BB142" i="15"/>
  <c r="BB145" i="15"/>
  <c r="AA12" i="40"/>
  <c r="AA13" i="40" s="1"/>
  <c r="BB64" i="15"/>
  <c r="BB152" i="15"/>
  <c r="BA162" i="15"/>
  <c r="BC224" i="15"/>
  <c r="BC244" i="15"/>
  <c r="BC249" i="15"/>
  <c r="BC200" i="15"/>
  <c r="BC238" i="15"/>
  <c r="BC254" i="15"/>
  <c r="BC220" i="15"/>
  <c r="BC207" i="15"/>
  <c r="BC212" i="15"/>
  <c r="BC217" i="15"/>
  <c r="BC237" i="15"/>
  <c r="BC215" i="15"/>
  <c r="BC203" i="15"/>
  <c r="BC211" i="15"/>
  <c r="BC230" i="15"/>
  <c r="BC233" i="15"/>
  <c r="BC218" i="15"/>
  <c r="BC251" i="15"/>
  <c r="BC222" i="15"/>
  <c r="BC241" i="15"/>
  <c r="BC209" i="15"/>
  <c r="BC236" i="15"/>
  <c r="BC250" i="15"/>
  <c r="BC198" i="15"/>
  <c r="BC216" i="15"/>
  <c r="BC243" i="15"/>
  <c r="BC199" i="15"/>
  <c r="BC219" i="15"/>
  <c r="BC205" i="15"/>
  <c r="BC221" i="15"/>
  <c r="BC234" i="15"/>
  <c r="BC242" i="15"/>
  <c r="BC223" i="15"/>
  <c r="BC201" i="15"/>
  <c r="BC228" i="15"/>
  <c r="BC202" i="15"/>
  <c r="BC213" i="15"/>
  <c r="BC239" i="15"/>
  <c r="BC232" i="15"/>
  <c r="BC206" i="15"/>
  <c r="BC253" i="15"/>
  <c r="BC240" i="15"/>
  <c r="BC235" i="15"/>
  <c r="BC231" i="15"/>
  <c r="BC208" i="15"/>
  <c r="BC214" i="15"/>
  <c r="BC204" i="15"/>
  <c r="BC210" i="15"/>
  <c r="BC248" i="15"/>
  <c r="BC252" i="15"/>
  <c r="AT62" i="43"/>
  <c r="AT60" i="43"/>
  <c r="BB146" i="15"/>
  <c r="BB137" i="15"/>
  <c r="BB148" i="15"/>
  <c r="BA129" i="15"/>
  <c r="BA131" i="15" s="1"/>
  <c r="BB173" i="15"/>
  <c r="BB150" i="15"/>
  <c r="BB147" i="15"/>
  <c r="BB153" i="15"/>
  <c r="BB171" i="15"/>
  <c r="Y3" i="40"/>
  <c r="Y8" i="40" s="1"/>
  <c r="X9" i="40"/>
  <c r="X25" i="16"/>
  <c r="BB136" i="15"/>
  <c r="X26" i="16"/>
  <c r="BB177" i="15"/>
  <c r="W22" i="16"/>
  <c r="BA191" i="15"/>
  <c r="BB95" i="15"/>
  <c r="BB141" i="15"/>
  <c r="W59" i="18"/>
  <c r="BB151" i="15"/>
  <c r="BB134" i="15"/>
  <c r="BB29" i="15"/>
  <c r="BB245" i="15"/>
  <c r="W21" i="16"/>
  <c r="BA181" i="15"/>
  <c r="BB184" i="15"/>
  <c r="BB59" i="15"/>
  <c r="BB166" i="15"/>
  <c r="BB49" i="15"/>
  <c r="BB187" i="15"/>
  <c r="BB154" i="15"/>
  <c r="X27" i="16"/>
  <c r="BB164" i="15"/>
  <c r="X20" i="16"/>
  <c r="BB140" i="15"/>
  <c r="X25" i="18"/>
  <c r="X53" i="18"/>
  <c r="W30" i="44" s="1"/>
  <c r="BA63" i="15"/>
  <c r="W19" i="16"/>
  <c r="BA161" i="15"/>
  <c r="BD1" i="15"/>
  <c r="BC86" i="15"/>
  <c r="BC21" i="15"/>
  <c r="BC24" i="15"/>
  <c r="BC87" i="15"/>
  <c r="BC20" i="15"/>
  <c r="BC91" i="15"/>
  <c r="BC89" i="15"/>
  <c r="BC112" i="15"/>
  <c r="BC111" i="15"/>
  <c r="BC79" i="15"/>
  <c r="BC110" i="15"/>
  <c r="BC124" i="15"/>
  <c r="BC72" i="15"/>
  <c r="BC94" i="15"/>
  <c r="BC78" i="15"/>
  <c r="BC83" i="15"/>
  <c r="BC120" i="15"/>
  <c r="BC105" i="15"/>
  <c r="BC85" i="15"/>
  <c r="BC109" i="15"/>
  <c r="BC70" i="15"/>
  <c r="BC108" i="15"/>
  <c r="BC122" i="15"/>
  <c r="BC19" i="15"/>
  <c r="BC121" i="15"/>
  <c r="BC73" i="15"/>
  <c r="BC101" i="15"/>
  <c r="BC107" i="15"/>
  <c r="BC104" i="15"/>
  <c r="BC119" i="15"/>
  <c r="BC71" i="15"/>
  <c r="BC90" i="15"/>
  <c r="BC156" i="15" s="1"/>
  <c r="BC88" i="15"/>
  <c r="BC113" i="15"/>
  <c r="BC82" i="15"/>
  <c r="BC69" i="15"/>
  <c r="BC25" i="15"/>
  <c r="BC35" i="15"/>
  <c r="BC167" i="15" s="1"/>
  <c r="BC40" i="15"/>
  <c r="BC5" i="15"/>
  <c r="BC137" i="15" s="1"/>
  <c r="BC28" i="15"/>
  <c r="BC77" i="15"/>
  <c r="BC123" i="15"/>
  <c r="BC93" i="15"/>
  <c r="BC75" i="15"/>
  <c r="BC118" i="15"/>
  <c r="BC22" i="15"/>
  <c r="BC45" i="15"/>
  <c r="BC177" i="15" s="1"/>
  <c r="BC17" i="15"/>
  <c r="BC149" i="15" s="1"/>
  <c r="BC6" i="15"/>
  <c r="BC138" i="15" s="1"/>
  <c r="BC9" i="15"/>
  <c r="BC41" i="15"/>
  <c r="BC58" i="15"/>
  <c r="BC55" i="15"/>
  <c r="BC187" i="15" s="1"/>
  <c r="BC39" i="15"/>
  <c r="BC16" i="15"/>
  <c r="BC23" i="15"/>
  <c r="BC155" i="15" s="1"/>
  <c r="BC38" i="15"/>
  <c r="BC46" i="15"/>
  <c r="BC178" i="15" s="1"/>
  <c r="BC52" i="15"/>
  <c r="BC3" i="15"/>
  <c r="BC13" i="15"/>
  <c r="BC145" i="15" s="1"/>
  <c r="BC44" i="15"/>
  <c r="BC42" i="15"/>
  <c r="BC174" i="15" s="1"/>
  <c r="BC12" i="15"/>
  <c r="BC144" i="15" s="1"/>
  <c r="BC4" i="15"/>
  <c r="BC27" i="15"/>
  <c r="BC103" i="15"/>
  <c r="BC7" i="15"/>
  <c r="BC139" i="15" s="1"/>
  <c r="BC56" i="15"/>
  <c r="BC47" i="15"/>
  <c r="BC11" i="15"/>
  <c r="BC54" i="15"/>
  <c r="BC186" i="15" s="1"/>
  <c r="BC37" i="15"/>
  <c r="BC169" i="15" s="1"/>
  <c r="BC57" i="15"/>
  <c r="BC189" i="15" s="1"/>
  <c r="BC68" i="15"/>
  <c r="BC102" i="15"/>
  <c r="BC80" i="15"/>
  <c r="BC106" i="15"/>
  <c r="BC172" i="15" s="1"/>
  <c r="BC98" i="15"/>
  <c r="BC14" i="15"/>
  <c r="BC74" i="15"/>
  <c r="BC84" i="15"/>
  <c r="BC32" i="15"/>
  <c r="BC34" i="15"/>
  <c r="BC15" i="15"/>
  <c r="BC114" i="15"/>
  <c r="BC48" i="15"/>
  <c r="BC92" i="15"/>
  <c r="BC76" i="15"/>
  <c r="BC10" i="15"/>
  <c r="BC100" i="15"/>
  <c r="BC53" i="15"/>
  <c r="BC8" i="15"/>
  <c r="BC81" i="15"/>
  <c r="BC2" i="15"/>
  <c r="BC18" i="15"/>
  <c r="BC26" i="15"/>
  <c r="BC43" i="15"/>
  <c r="BC175" i="15" s="1"/>
  <c r="BC36" i="15"/>
  <c r="BA259" i="15"/>
  <c r="T5" i="17"/>
  <c r="BB125" i="15"/>
  <c r="BB189" i="15"/>
  <c r="BB157" i="15"/>
  <c r="BB225" i="15"/>
  <c r="BB255" i="15"/>
  <c r="AZ130" i="15"/>
  <c r="V4" i="16"/>
  <c r="U5" i="17" s="1"/>
  <c r="BB168" i="15"/>
  <c r="X54" i="18"/>
  <c r="BB160" i="15"/>
  <c r="N7" i="16"/>
  <c r="N20" i="18" s="1"/>
  <c r="N45" i="18" s="1"/>
  <c r="AF6" i="16"/>
  <c r="AF7" i="16" s="1"/>
  <c r="M45" i="18"/>
  <c r="AW9" i="43"/>
  <c r="CE9" i="43" s="1"/>
  <c r="O35" i="16"/>
  <c r="CC24" i="43"/>
  <c r="CC30" i="43" s="1"/>
  <c r="CC54" i="43" s="1"/>
  <c r="CC59" i="43" s="1"/>
  <c r="CC60" i="43" s="1"/>
  <c r="AU30" i="43"/>
  <c r="AU54" i="43" s="1"/>
  <c r="AU59" i="43" s="1"/>
  <c r="CD9" i="43"/>
  <c r="AV19" i="43"/>
  <c r="AV20" i="43" s="1"/>
  <c r="AV21" i="43" s="1"/>
  <c r="BN9" i="43"/>
  <c r="BN19" i="43" s="1"/>
  <c r="BN20" i="43" s="1"/>
  <c r="BN21" i="43" s="1"/>
  <c r="CD24" i="43"/>
  <c r="AV30" i="43"/>
  <c r="AV54" i="43" s="1"/>
  <c r="BN24" i="43"/>
  <c r="BN30" i="43" s="1"/>
  <c r="BN54" i="43" s="1"/>
  <c r="P29" i="6"/>
  <c r="AJ29" i="6" s="1"/>
  <c r="P11" i="6"/>
  <c r="AJ11" i="6" s="1"/>
  <c r="AQ160" i="11"/>
  <c r="AQ148" i="11"/>
  <c r="AX4" i="20"/>
  <c r="AX7" i="20"/>
  <c r="BC7" i="20" s="1"/>
  <c r="AX3" i="20"/>
  <c r="AX5" i="20"/>
  <c r="AX6" i="20"/>
  <c r="BC6" i="20" s="1"/>
  <c r="AT9" i="20"/>
  <c r="AU2" i="20"/>
  <c r="AU8" i="20" s="1"/>
  <c r="AL90" i="10"/>
  <c r="AL107" i="10"/>
  <c r="M34" i="19"/>
  <c r="N4" i="17"/>
  <c r="N7" i="17" s="1"/>
  <c r="M8" i="17"/>
  <c r="AE8" i="17" s="1"/>
  <c r="AE9" i="17" s="1"/>
  <c r="O6" i="17"/>
  <c r="P5" i="16"/>
  <c r="O6" i="16"/>
  <c r="AY1" i="20"/>
  <c r="AT4" i="12"/>
  <c r="AT25" i="12"/>
  <c r="AT6" i="12"/>
  <c r="AT3" i="12"/>
  <c r="AT16" i="12"/>
  <c r="AT13" i="12"/>
  <c r="AT12" i="12"/>
  <c r="AT5" i="12"/>
  <c r="AT14" i="12"/>
  <c r="AT20" i="12"/>
  <c r="AT22" i="12"/>
  <c r="AT21" i="12"/>
  <c r="AT24" i="12"/>
  <c r="AT8" i="12"/>
  <c r="AT11" i="12"/>
  <c r="AT18" i="12"/>
  <c r="AT17" i="12"/>
  <c r="AT7" i="12"/>
  <c r="AT10" i="12"/>
  <c r="AT15" i="12"/>
  <c r="AT2" i="12"/>
  <c r="AT23" i="12"/>
  <c r="AT19" i="12"/>
  <c r="AS26" i="12"/>
  <c r="AS27" i="12" s="1"/>
  <c r="AU1" i="12"/>
  <c r="AU9" i="12" s="1"/>
  <c r="BB9" i="12" s="1"/>
  <c r="AM97" i="10"/>
  <c r="AM102" i="10"/>
  <c r="AL103" i="10"/>
  <c r="AP220" i="11"/>
  <c r="AP221" i="11" s="1"/>
  <c r="AP126" i="11"/>
  <c r="AP127" i="11" s="1"/>
  <c r="AQ218" i="11"/>
  <c r="AQ194" i="11"/>
  <c r="AQ174" i="11"/>
  <c r="AQ200" i="11"/>
  <c r="AQ201" i="11"/>
  <c r="AQ202" i="11"/>
  <c r="AQ215" i="11"/>
  <c r="AQ198" i="11"/>
  <c r="AQ173" i="11"/>
  <c r="AQ192" i="11"/>
  <c r="AQ172" i="11"/>
  <c r="AQ138" i="11"/>
  <c r="AQ136" i="11"/>
  <c r="AQ132" i="11"/>
  <c r="AQ204" i="11"/>
  <c r="AQ140" i="11"/>
  <c r="AQ176" i="11"/>
  <c r="AQ144" i="11"/>
  <c r="AQ156" i="11"/>
  <c r="AQ171" i="11"/>
  <c r="AQ170" i="11"/>
  <c r="AQ141" i="11"/>
  <c r="AQ207" i="11"/>
  <c r="AQ135" i="11"/>
  <c r="AQ167" i="11"/>
  <c r="AQ197" i="11"/>
  <c r="AQ196" i="11"/>
  <c r="AQ193" i="11"/>
  <c r="AQ199" i="11"/>
  <c r="AQ159" i="11"/>
  <c r="AQ154" i="11"/>
  <c r="AQ168" i="11"/>
  <c r="AQ185" i="11"/>
  <c r="AQ219" i="11"/>
  <c r="AQ229" i="11" s="1"/>
  <c r="U7" i="44" s="1"/>
  <c r="U13" i="44" s="1"/>
  <c r="AQ203" i="11"/>
  <c r="AQ142" i="11"/>
  <c r="AQ177" i="11"/>
  <c r="AQ189" i="11"/>
  <c r="AQ149" i="11"/>
  <c r="AQ217" i="11"/>
  <c r="AQ188" i="11"/>
  <c r="AQ158" i="11"/>
  <c r="AQ182" i="11"/>
  <c r="AQ139" i="11"/>
  <c r="AQ134" i="11"/>
  <c r="AQ209" i="11"/>
  <c r="AQ145" i="11"/>
  <c r="AQ205" i="11"/>
  <c r="AQ206" i="11"/>
  <c r="AQ181" i="11"/>
  <c r="AQ133" i="11"/>
  <c r="AQ208" i="11"/>
  <c r="AQ214" i="11"/>
  <c r="AQ164" i="11"/>
  <c r="AQ179" i="11"/>
  <c r="AQ213" i="11"/>
  <c r="AQ150" i="11"/>
  <c r="AQ166" i="11"/>
  <c r="AQ155" i="11"/>
  <c r="AQ147" i="11"/>
  <c r="AQ211" i="11"/>
  <c r="AQ186" i="11"/>
  <c r="AQ184" i="11"/>
  <c r="AQ137" i="11"/>
  <c r="AQ212" i="11"/>
  <c r="AQ216" i="11"/>
  <c r="AQ146" i="11"/>
  <c r="AQ153" i="11"/>
  <c r="AQ195" i="11"/>
  <c r="AQ152" i="11"/>
  <c r="AQ151" i="11"/>
  <c r="AQ157" i="11"/>
  <c r="AQ143" i="11"/>
  <c r="AQ183" i="11"/>
  <c r="AQ169" i="11"/>
  <c r="AQ162" i="11"/>
  <c r="AQ180" i="11"/>
  <c r="AQ175" i="11"/>
  <c r="AQ161" i="11"/>
  <c r="AQ163" i="11"/>
  <c r="AQ210" i="11"/>
  <c r="AQ165" i="11"/>
  <c r="AQ178" i="11"/>
  <c r="AQ187" i="11"/>
  <c r="AQ191" i="11"/>
  <c r="AQ190" i="11"/>
  <c r="AR1" i="11"/>
  <c r="AQ17" i="11"/>
  <c r="AQ28" i="11"/>
  <c r="AQ75" i="11"/>
  <c r="AQ20" i="11"/>
  <c r="AQ26" i="11"/>
  <c r="AQ44" i="11"/>
  <c r="AQ52" i="11"/>
  <c r="AQ82" i="11"/>
  <c r="AQ15" i="11"/>
  <c r="AQ80" i="11"/>
  <c r="AQ7" i="11"/>
  <c r="AQ124" i="11"/>
  <c r="AQ46" i="11"/>
  <c r="AQ18" i="11"/>
  <c r="AQ81" i="11"/>
  <c r="AQ42" i="11"/>
  <c r="AQ43" i="11"/>
  <c r="AQ66" i="11"/>
  <c r="AQ35" i="11"/>
  <c r="AQ54" i="11"/>
  <c r="AQ104" i="11"/>
  <c r="AQ38" i="11"/>
  <c r="AQ64" i="11"/>
  <c r="AQ37" i="11"/>
  <c r="AQ41" i="11"/>
  <c r="AQ109" i="11"/>
  <c r="AQ114" i="11"/>
  <c r="AQ55" i="11"/>
  <c r="AQ95" i="11"/>
  <c r="AQ45" i="11"/>
  <c r="AQ32" i="11"/>
  <c r="AQ73" i="11"/>
  <c r="AQ90" i="11"/>
  <c r="AQ84" i="11"/>
  <c r="AQ123" i="11"/>
  <c r="AQ87" i="11"/>
  <c r="AQ115" i="11"/>
  <c r="AQ21" i="11"/>
  <c r="AQ23" i="11"/>
  <c r="AQ110" i="11"/>
  <c r="AQ57" i="11"/>
  <c r="AQ61" i="11"/>
  <c r="AQ116" i="11"/>
  <c r="AQ120" i="11"/>
  <c r="AQ14" i="11"/>
  <c r="AQ2" i="11"/>
  <c r="AQ60" i="11"/>
  <c r="AQ63" i="11"/>
  <c r="AQ24" i="11"/>
  <c r="AQ58" i="11"/>
  <c r="AQ70" i="11"/>
  <c r="AQ25" i="11"/>
  <c r="AQ53" i="11"/>
  <c r="AQ76" i="11"/>
  <c r="AQ119" i="11"/>
  <c r="AQ74" i="11"/>
  <c r="AQ100" i="11"/>
  <c r="AQ91" i="11"/>
  <c r="AQ65" i="11"/>
  <c r="AQ85" i="11"/>
  <c r="AQ108" i="11"/>
  <c r="AQ34" i="11"/>
  <c r="AQ112" i="11"/>
  <c r="AQ11" i="11"/>
  <c r="AQ103" i="11"/>
  <c r="AQ71" i="11"/>
  <c r="AQ125" i="11"/>
  <c r="AQ88" i="11"/>
  <c r="AQ4" i="11"/>
  <c r="AQ89" i="11"/>
  <c r="AQ93" i="11"/>
  <c r="AQ13" i="11"/>
  <c r="AQ97" i="11"/>
  <c r="AQ3" i="11"/>
  <c r="AQ59" i="11"/>
  <c r="AQ72" i="11"/>
  <c r="AQ5" i="11"/>
  <c r="AQ94" i="11"/>
  <c r="AQ98" i="11"/>
  <c r="AQ16" i="11"/>
  <c r="AQ77" i="11"/>
  <c r="AQ111" i="11"/>
  <c r="AQ31" i="11"/>
  <c r="AQ67" i="11"/>
  <c r="AQ101" i="11"/>
  <c r="AQ105" i="11"/>
  <c r="AQ62" i="11"/>
  <c r="AQ19" i="11"/>
  <c r="AQ36" i="11"/>
  <c r="AQ69" i="11"/>
  <c r="AQ96" i="11"/>
  <c r="AQ83" i="11"/>
  <c r="AQ107" i="11"/>
  <c r="AQ113" i="11"/>
  <c r="AQ30" i="11"/>
  <c r="AQ6" i="11"/>
  <c r="AQ56" i="11"/>
  <c r="AQ12" i="11"/>
  <c r="AQ39" i="11"/>
  <c r="AQ49" i="11"/>
  <c r="AQ99" i="11"/>
  <c r="AQ78" i="11"/>
  <c r="AQ9" i="11"/>
  <c r="AQ33" i="11"/>
  <c r="AQ48" i="11"/>
  <c r="AQ106" i="11"/>
  <c r="AQ27" i="11"/>
  <c r="AQ121" i="11"/>
  <c r="AQ22" i="11"/>
  <c r="AQ50" i="11"/>
  <c r="AQ47" i="11"/>
  <c r="AQ51" i="11"/>
  <c r="AQ8" i="11"/>
  <c r="AQ40" i="11"/>
  <c r="AQ92" i="11"/>
  <c r="AQ122" i="11"/>
  <c r="AQ79" i="11"/>
  <c r="AQ29" i="11"/>
  <c r="AQ118" i="11"/>
  <c r="AQ10" i="11"/>
  <c r="AQ102" i="11"/>
  <c r="AQ86" i="11"/>
  <c r="AQ68" i="11"/>
  <c r="AQ117" i="11"/>
  <c r="AM89" i="10"/>
  <c r="AN82" i="10"/>
  <c r="AN74" i="10"/>
  <c r="AN71" i="10"/>
  <c r="AN70" i="10"/>
  <c r="AN81" i="10"/>
  <c r="AN80" i="10"/>
  <c r="AN79" i="10"/>
  <c r="AN77" i="10"/>
  <c r="AN73" i="10"/>
  <c r="AN78" i="10"/>
  <c r="AN83" i="10"/>
  <c r="AN75" i="10"/>
  <c r="AN72" i="10"/>
  <c r="AN67" i="10"/>
  <c r="AN64" i="10"/>
  <c r="AN69" i="10"/>
  <c r="AN61" i="10"/>
  <c r="AN62" i="10"/>
  <c r="AN65" i="10"/>
  <c r="AN68" i="10"/>
  <c r="AN59" i="10"/>
  <c r="AN32" i="10"/>
  <c r="AN36" i="10"/>
  <c r="AN40" i="10"/>
  <c r="AN63" i="10"/>
  <c r="AN33" i="10"/>
  <c r="AN37" i="10"/>
  <c r="AN35" i="10"/>
  <c r="AN34" i="10"/>
  <c r="AN42" i="10"/>
  <c r="AN46" i="10"/>
  <c r="AN50" i="10"/>
  <c r="AN54" i="10"/>
  <c r="AN43" i="10"/>
  <c r="AN47" i="10"/>
  <c r="AN51" i="10"/>
  <c r="AN55" i="10"/>
  <c r="AN66" i="10"/>
  <c r="AN39" i="10"/>
  <c r="AN52" i="10"/>
  <c r="AN41" i="10"/>
  <c r="AN31" i="10"/>
  <c r="AN53" i="10"/>
  <c r="AN38" i="10"/>
  <c r="AN48" i="10"/>
  <c r="AN56" i="10"/>
  <c r="AN44" i="10"/>
  <c r="AN45" i="10"/>
  <c r="AN49" i="10"/>
  <c r="AN57" i="10"/>
  <c r="AO1" i="10"/>
  <c r="AN6" i="10"/>
  <c r="AN10" i="10"/>
  <c r="AN14" i="10"/>
  <c r="AN18" i="10"/>
  <c r="AN22" i="10"/>
  <c r="AN26" i="10"/>
  <c r="AN3" i="10"/>
  <c r="AN7" i="10"/>
  <c r="AN11" i="10"/>
  <c r="AN15" i="10"/>
  <c r="AN19" i="10"/>
  <c r="AN23" i="10"/>
  <c r="AN27" i="10"/>
  <c r="AN4" i="10"/>
  <c r="AN8" i="10"/>
  <c r="AN12" i="10"/>
  <c r="AN16" i="10"/>
  <c r="AN20" i="10"/>
  <c r="AN24" i="10"/>
  <c r="AN28" i="10"/>
  <c r="AN5" i="10"/>
  <c r="AN9" i="10"/>
  <c r="AN13" i="10"/>
  <c r="AN17" i="10"/>
  <c r="AN21" i="10"/>
  <c r="AN25" i="10"/>
  <c r="AN2" i="10"/>
  <c r="I56" i="6"/>
  <c r="I34" i="6" s="1"/>
  <c r="Q18" i="6"/>
  <c r="P28" i="6"/>
  <c r="AJ28" i="6" s="1"/>
  <c r="J51" i="6"/>
  <c r="AQ227" i="11" l="1"/>
  <c r="U6" i="44" s="1"/>
  <c r="U63" i="44" s="1"/>
  <c r="AA4" i="41"/>
  <c r="AA5" i="41" s="1"/>
  <c r="AW234" i="11"/>
  <c r="AB21" i="18"/>
  <c r="BC5" i="20"/>
  <c r="AC4" i="40"/>
  <c r="BC158" i="15"/>
  <c r="BC3" i="20"/>
  <c r="AC7" i="40"/>
  <c r="AQ225" i="11"/>
  <c r="BC4" i="20"/>
  <c r="AC5" i="40"/>
  <c r="AH5" i="40" s="1"/>
  <c r="BC170" i="15"/>
  <c r="T8" i="44"/>
  <c r="BC185" i="15"/>
  <c r="CM10" i="43"/>
  <c r="BC173" i="15"/>
  <c r="Y4" i="41"/>
  <c r="Z21" i="18"/>
  <c r="AU234" i="11"/>
  <c r="U133" i="46"/>
  <c r="U136" i="46" s="1"/>
  <c r="AQ224" i="11"/>
  <c r="U4" i="44" s="1"/>
  <c r="U61" i="44" s="1"/>
  <c r="T5" i="44"/>
  <c r="AP232" i="11"/>
  <c r="AP235" i="11"/>
  <c r="AQ226" i="11"/>
  <c r="U3" i="44" s="1"/>
  <c r="S62" i="44"/>
  <c r="S9" i="44"/>
  <c r="S12" i="44" s="1"/>
  <c r="S15" i="44" s="1"/>
  <c r="AQ228" i="11"/>
  <c r="U8" i="44" s="1"/>
  <c r="U64" i="44" s="1"/>
  <c r="U66" i="44" s="1"/>
  <c r="Z4" i="41"/>
  <c r="Z5" i="41" s="1"/>
  <c r="AV234" i="11"/>
  <c r="AA21" i="18"/>
  <c r="R66" i="44"/>
  <c r="R67" i="44" s="1"/>
  <c r="Q45" i="44"/>
  <c r="R13" i="16"/>
  <c r="R31" i="16" s="1"/>
  <c r="R40" i="18" s="1"/>
  <c r="Q29" i="44" s="1"/>
  <c r="Q33" i="44" s="1"/>
  <c r="Q34" i="44" s="1"/>
  <c r="Q36" i="44" s="1"/>
  <c r="AV264" i="15"/>
  <c r="R68" i="44"/>
  <c r="Q47" i="44"/>
  <c r="R15" i="16"/>
  <c r="R33" i="16" s="1"/>
  <c r="R42" i="18" s="1"/>
  <c r="AZ25" i="43" s="1"/>
  <c r="CH25" i="43" s="1"/>
  <c r="AV266" i="15"/>
  <c r="Q48" i="44"/>
  <c r="R16" i="16"/>
  <c r="R34" i="16" s="1"/>
  <c r="R43" i="18" s="1"/>
  <c r="AZ27" i="43" s="1"/>
  <c r="CH27" i="43" s="1"/>
  <c r="AV267" i="15"/>
  <c r="T3" i="44"/>
  <c r="T4" i="44"/>
  <c r="Q3" i="16"/>
  <c r="AU260" i="15"/>
  <c r="BC159" i="15"/>
  <c r="BC141" i="15"/>
  <c r="BB162" i="15"/>
  <c r="BC64" i="15"/>
  <c r="BD254" i="15"/>
  <c r="BD223" i="15"/>
  <c r="BD211" i="15"/>
  <c r="BD253" i="15"/>
  <c r="BD203" i="15"/>
  <c r="BD204" i="15"/>
  <c r="BD222" i="15"/>
  <c r="BD217" i="15"/>
  <c r="BD215" i="15"/>
  <c r="BD233" i="15"/>
  <c r="BD244" i="15"/>
  <c r="BD209" i="15"/>
  <c r="BD210" i="15"/>
  <c r="BD230" i="15"/>
  <c r="BD224" i="15"/>
  <c r="BD202" i="15"/>
  <c r="BD249" i="15"/>
  <c r="BD238" i="15"/>
  <c r="BD216" i="15"/>
  <c r="BD198" i="15"/>
  <c r="BD212" i="15"/>
  <c r="BD207" i="15"/>
  <c r="BD242" i="15"/>
  <c r="BD234" i="15"/>
  <c r="BD220" i="15"/>
  <c r="BD239" i="15"/>
  <c r="BD252" i="15"/>
  <c r="BD208" i="15"/>
  <c r="BD228" i="15"/>
  <c r="BD240" i="15"/>
  <c r="BD213" i="15"/>
  <c r="BD214" i="15"/>
  <c r="BD232" i="15"/>
  <c r="BD218" i="15"/>
  <c r="BD248" i="15"/>
  <c r="BD237" i="15"/>
  <c r="BD206" i="15"/>
  <c r="BD201" i="15"/>
  <c r="BD235" i="15"/>
  <c r="BD231" i="15"/>
  <c r="BD241" i="15"/>
  <c r="BD200" i="15"/>
  <c r="BD236" i="15"/>
  <c r="BD243" i="15"/>
  <c r="BD205" i="15"/>
  <c r="BD219" i="15"/>
  <c r="BD221" i="15"/>
  <c r="BD250" i="15"/>
  <c r="BD251" i="15"/>
  <c r="BD199" i="15"/>
  <c r="AU62" i="43"/>
  <c r="AU60" i="43"/>
  <c r="BC171" i="15"/>
  <c r="BC157" i="15"/>
  <c r="BC143" i="15"/>
  <c r="BC151" i="15"/>
  <c r="BC179" i="15"/>
  <c r="BC188" i="15"/>
  <c r="BC148" i="15"/>
  <c r="BC176" i="15"/>
  <c r="BC153" i="15"/>
  <c r="BC150" i="15"/>
  <c r="BC125" i="15"/>
  <c r="BC115" i="15"/>
  <c r="BC190" i="15"/>
  <c r="BC135" i="15"/>
  <c r="Z3" i="40"/>
  <c r="Z8" i="40" s="1"/>
  <c r="Y9" i="40"/>
  <c r="BC49" i="15"/>
  <c r="BC166" i="15"/>
  <c r="BB63" i="15"/>
  <c r="X19" i="16"/>
  <c r="BB161" i="15"/>
  <c r="BB129" i="15"/>
  <c r="BB131" i="15" s="1"/>
  <c r="BC134" i="15"/>
  <c r="BC29" i="15"/>
  <c r="BC184" i="15"/>
  <c r="BC59" i="15"/>
  <c r="Y20" i="16"/>
  <c r="BC164" i="15"/>
  <c r="BC147" i="15"/>
  <c r="Y27" i="16"/>
  <c r="BC154" i="15"/>
  <c r="BB259" i="15"/>
  <c r="Y25" i="18"/>
  <c r="BC140" i="15"/>
  <c r="Y53" i="18"/>
  <c r="X30" i="44" s="1"/>
  <c r="BC255" i="15"/>
  <c r="BE1" i="15"/>
  <c r="BD24" i="15"/>
  <c r="BK24" i="15" s="1"/>
  <c r="BD21" i="15"/>
  <c r="BK21" i="15" s="1"/>
  <c r="BD20" i="15"/>
  <c r="BK20" i="15" s="1"/>
  <c r="BD90" i="15"/>
  <c r="BK90" i="15" s="1"/>
  <c r="BD86" i="15"/>
  <c r="BK86" i="15" s="1"/>
  <c r="BD19" i="15"/>
  <c r="BK19" i="15" s="1"/>
  <c r="BD91" i="15"/>
  <c r="BK91" i="15" s="1"/>
  <c r="BD70" i="15"/>
  <c r="BK70" i="15" s="1"/>
  <c r="BD121" i="15"/>
  <c r="BK121" i="15" s="1"/>
  <c r="BD111" i="15"/>
  <c r="BK111" i="15" s="1"/>
  <c r="BD77" i="15"/>
  <c r="BK77" i="15" s="1"/>
  <c r="BD82" i="15"/>
  <c r="BK82" i="15" s="1"/>
  <c r="BD112" i="15"/>
  <c r="BK112" i="15" s="1"/>
  <c r="BD89" i="15"/>
  <c r="BK89" i="15" s="1"/>
  <c r="BD124" i="15"/>
  <c r="BK124" i="15" s="1"/>
  <c r="BD118" i="15"/>
  <c r="BK118" i="15" s="1"/>
  <c r="BD79" i="15"/>
  <c r="BK79" i="15" s="1"/>
  <c r="BD122" i="15"/>
  <c r="BK122" i="15" s="1"/>
  <c r="BD120" i="15"/>
  <c r="BK120" i="15" s="1"/>
  <c r="BD87" i="15"/>
  <c r="BD85" i="15"/>
  <c r="BK85" i="15" s="1"/>
  <c r="BD110" i="15"/>
  <c r="BK110" i="15" s="1"/>
  <c r="BD119" i="15"/>
  <c r="BK119" i="15" s="1"/>
  <c r="BD105" i="15"/>
  <c r="BK105" i="15" s="1"/>
  <c r="BD114" i="15"/>
  <c r="BK114" i="15" s="1"/>
  <c r="BD72" i="15"/>
  <c r="BK72" i="15" s="1"/>
  <c r="BD75" i="15"/>
  <c r="BK75" i="15" s="1"/>
  <c r="BD35" i="15"/>
  <c r="BK35" i="15" s="1"/>
  <c r="BD88" i="15"/>
  <c r="BK88" i="15" s="1"/>
  <c r="BD78" i="15"/>
  <c r="BK78" i="15" s="1"/>
  <c r="BD83" i="15"/>
  <c r="BK83" i="15" s="1"/>
  <c r="BD94" i="15"/>
  <c r="BK94" i="15" s="1"/>
  <c r="BD93" i="15"/>
  <c r="BK93" i="15" s="1"/>
  <c r="BD101" i="15"/>
  <c r="BK101" i="15" s="1"/>
  <c r="BD69" i="15"/>
  <c r="BK69" i="15" s="1"/>
  <c r="BD73" i="15"/>
  <c r="BK73" i="15" s="1"/>
  <c r="BD71" i="15"/>
  <c r="BK71" i="15" s="1"/>
  <c r="BD123" i="15"/>
  <c r="BK123" i="15" s="1"/>
  <c r="BD113" i="15"/>
  <c r="BK113" i="15" s="1"/>
  <c r="BD108" i="15"/>
  <c r="BK108" i="15" s="1"/>
  <c r="BD103" i="15"/>
  <c r="BK103" i="15" s="1"/>
  <c r="BD56" i="15"/>
  <c r="BD7" i="15"/>
  <c r="BK7" i="15" s="1"/>
  <c r="BK139" i="15" s="1"/>
  <c r="BD4" i="15"/>
  <c r="BK4" i="15" s="1"/>
  <c r="BK136" i="15" s="1"/>
  <c r="BD44" i="15"/>
  <c r="BK44" i="15" s="1"/>
  <c r="BK176" i="15" s="1"/>
  <c r="BD55" i="15"/>
  <c r="BK55" i="15" s="1"/>
  <c r="BK187" i="15" s="1"/>
  <c r="BD25" i="15"/>
  <c r="BD13" i="15"/>
  <c r="BD42" i="15"/>
  <c r="BD5" i="15"/>
  <c r="BD46" i="15"/>
  <c r="BD9" i="15"/>
  <c r="BD45" i="15"/>
  <c r="BK45" i="15" s="1"/>
  <c r="BK177" i="15" s="1"/>
  <c r="BD47" i="15"/>
  <c r="BD3" i="15"/>
  <c r="BD36" i="15"/>
  <c r="BD22" i="15"/>
  <c r="BK22" i="15" s="1"/>
  <c r="BK154" i="15" s="1"/>
  <c r="BD37" i="15"/>
  <c r="BD23" i="15"/>
  <c r="BD16" i="15"/>
  <c r="BD11" i="15"/>
  <c r="BD28" i="15"/>
  <c r="BD53" i="15"/>
  <c r="BD6" i="15"/>
  <c r="BD17" i="15"/>
  <c r="BD39" i="15"/>
  <c r="BD58" i="15"/>
  <c r="BD12" i="15"/>
  <c r="BD54" i="15"/>
  <c r="BD27" i="15"/>
  <c r="BK27" i="15" s="1"/>
  <c r="BK159" i="15" s="1"/>
  <c r="BD57" i="15"/>
  <c r="BD52" i="15"/>
  <c r="BK52" i="15" s="1"/>
  <c r="BD98" i="15"/>
  <c r="BK98" i="15" s="1"/>
  <c r="BD104" i="15"/>
  <c r="BK104" i="15" s="1"/>
  <c r="BD80" i="15"/>
  <c r="BK80" i="15" s="1"/>
  <c r="BD74" i="15"/>
  <c r="BK74" i="15" s="1"/>
  <c r="BD107" i="15"/>
  <c r="BK107" i="15" s="1"/>
  <c r="BD84" i="15"/>
  <c r="BK84" i="15" s="1"/>
  <c r="BD68" i="15"/>
  <c r="BK68" i="15" s="1"/>
  <c r="BD10" i="15"/>
  <c r="BK10" i="15" s="1"/>
  <c r="BD18" i="15"/>
  <c r="BK18" i="15" s="1"/>
  <c r="BK150" i="15" s="1"/>
  <c r="BD38" i="15"/>
  <c r="BK38" i="15" s="1"/>
  <c r="BK170" i="15" s="1"/>
  <c r="BD76" i="15"/>
  <c r="BK76" i="15" s="1"/>
  <c r="BD102" i="15"/>
  <c r="BD43" i="15"/>
  <c r="BK43" i="15" s="1"/>
  <c r="BD26" i="15"/>
  <c r="BK26" i="15" s="1"/>
  <c r="BD34" i="15"/>
  <c r="BK34" i="15" s="1"/>
  <c r="BD41" i="15"/>
  <c r="BD8" i="15"/>
  <c r="BK8" i="15" s="1"/>
  <c r="BK140" i="15" s="1"/>
  <c r="BD109" i="15"/>
  <c r="BK109" i="15" s="1"/>
  <c r="BD40" i="15"/>
  <c r="BK40" i="15" s="1"/>
  <c r="BD2" i="15"/>
  <c r="BK2" i="15" s="1"/>
  <c r="BD92" i="15"/>
  <c r="BK92" i="15" s="1"/>
  <c r="BD100" i="15"/>
  <c r="BK100" i="15" s="1"/>
  <c r="BD32" i="15"/>
  <c r="BK32" i="15" s="1"/>
  <c r="BK164" i="15" s="1"/>
  <c r="BD106" i="15"/>
  <c r="BK106" i="15" s="1"/>
  <c r="BD48" i="15"/>
  <c r="BD15" i="15"/>
  <c r="BK15" i="15" s="1"/>
  <c r="BD14" i="15"/>
  <c r="BD81" i="15"/>
  <c r="BK81" i="15" s="1"/>
  <c r="X21" i="16"/>
  <c r="BB181" i="15"/>
  <c r="BC146" i="15"/>
  <c r="BC142" i="15"/>
  <c r="BC225" i="15"/>
  <c r="BA130" i="15"/>
  <c r="W4" i="16"/>
  <c r="Y26" i="16"/>
  <c r="Y25" i="16"/>
  <c r="BC136" i="15"/>
  <c r="X22" i="16"/>
  <c r="BB191" i="15"/>
  <c r="BC160" i="15"/>
  <c r="BC152" i="15"/>
  <c r="X59" i="18"/>
  <c r="Y54" i="18"/>
  <c r="BC168" i="15"/>
  <c r="BC180" i="15"/>
  <c r="BC95" i="15"/>
  <c r="BC129" i="15" s="1"/>
  <c r="BC131" i="15" s="1"/>
  <c r="BC245" i="15"/>
  <c r="AF20" i="18"/>
  <c r="AF28" i="18" s="1"/>
  <c r="B10" i="38" s="1"/>
  <c r="N28" i="18"/>
  <c r="AX9" i="43"/>
  <c r="CF9" i="43" s="1"/>
  <c r="CF19" i="43" s="1"/>
  <c r="CF20" i="43" s="1"/>
  <c r="P35" i="16"/>
  <c r="AW19" i="43"/>
  <c r="AW20" i="43" s="1"/>
  <c r="AW21" i="43" s="1"/>
  <c r="CD30" i="43"/>
  <c r="CD54" i="43" s="1"/>
  <c r="CV24" i="43"/>
  <c r="CV30" i="43" s="1"/>
  <c r="CV54" i="43" s="1"/>
  <c r="O7" i="16"/>
  <c r="O20" i="18" s="1"/>
  <c r="O44" i="18"/>
  <c r="AW24" i="43" s="1"/>
  <c r="BN59" i="43"/>
  <c r="BN60" i="43" s="1"/>
  <c r="AV59" i="43"/>
  <c r="AV60" i="43" s="1"/>
  <c r="CD19" i="43"/>
  <c r="CD20" i="43" s="1"/>
  <c r="CV9" i="43"/>
  <c r="CV19" i="43" s="1"/>
  <c r="CV20" i="43" s="1"/>
  <c r="CE19" i="43"/>
  <c r="CE20" i="43" s="1"/>
  <c r="Q29" i="6"/>
  <c r="AK29" i="6" s="1"/>
  <c r="Q11" i="6"/>
  <c r="AK11" i="6" s="1"/>
  <c r="AR160" i="11"/>
  <c r="AR148" i="11"/>
  <c r="AY4" i="20"/>
  <c r="AY7" i="20"/>
  <c r="BD7" i="20" s="1"/>
  <c r="AY3" i="20"/>
  <c r="AY5" i="20"/>
  <c r="AY6" i="20"/>
  <c r="BD6" i="20" s="1"/>
  <c r="AN93" i="10"/>
  <c r="AM107" i="10"/>
  <c r="AU9" i="20"/>
  <c r="AV2" i="20"/>
  <c r="AV8" i="20" s="1"/>
  <c r="P6" i="16"/>
  <c r="M9" i="17"/>
  <c r="O28" i="19" s="1"/>
  <c r="O59" i="19" s="1"/>
  <c r="O4" i="17"/>
  <c r="O7" i="17" s="1"/>
  <c r="N8" i="17"/>
  <c r="N9" i="17" s="1"/>
  <c r="P28" i="19" s="1"/>
  <c r="P59" i="19" s="1"/>
  <c r="P6" i="17"/>
  <c r="Q5" i="16"/>
  <c r="BC8" i="20"/>
  <c r="AU4" i="12"/>
  <c r="BB4" i="12" s="1"/>
  <c r="AU25" i="12"/>
  <c r="BB25" i="12" s="1"/>
  <c r="AU6" i="12"/>
  <c r="BB6" i="12" s="1"/>
  <c r="AU3" i="12"/>
  <c r="BB3" i="12" s="1"/>
  <c r="AU16" i="12"/>
  <c r="BB16" i="12" s="1"/>
  <c r="AU13" i="12"/>
  <c r="BB13" i="12" s="1"/>
  <c r="AU12" i="12"/>
  <c r="BB12" i="12" s="1"/>
  <c r="AU5" i="12"/>
  <c r="BB5" i="12" s="1"/>
  <c r="AU14" i="12"/>
  <c r="BB14" i="12" s="1"/>
  <c r="AU20" i="12"/>
  <c r="BB20" i="12" s="1"/>
  <c r="AU22" i="12"/>
  <c r="BB22" i="12" s="1"/>
  <c r="AU21" i="12"/>
  <c r="BB21" i="12" s="1"/>
  <c r="AU24" i="12"/>
  <c r="BB24" i="12" s="1"/>
  <c r="AU8" i="12"/>
  <c r="BB8" i="12" s="1"/>
  <c r="AU11" i="12"/>
  <c r="BB11" i="12" s="1"/>
  <c r="AU18" i="12"/>
  <c r="AU17" i="12"/>
  <c r="BB17" i="12" s="1"/>
  <c r="AU7" i="12"/>
  <c r="BB7" i="12" s="1"/>
  <c r="AU10" i="12"/>
  <c r="BB10" i="12" s="1"/>
  <c r="AU15" i="12"/>
  <c r="BB15" i="12" s="1"/>
  <c r="AU19" i="12"/>
  <c r="BB19" i="12" s="1"/>
  <c r="AU2" i="12"/>
  <c r="BB2" i="12" s="1"/>
  <c r="AU23" i="12"/>
  <c r="BB23" i="12" s="1"/>
  <c r="AV1" i="12"/>
  <c r="AV9" i="12" s="1"/>
  <c r="AT26" i="12"/>
  <c r="AT27" i="12" s="1"/>
  <c r="AN102" i="10"/>
  <c r="AN97" i="10"/>
  <c r="AM103" i="10"/>
  <c r="AM98" i="10"/>
  <c r="AQ220" i="11"/>
  <c r="AQ221" i="11" s="1"/>
  <c r="AQ126" i="11"/>
  <c r="AQ127" i="11" s="1"/>
  <c r="AR218" i="11"/>
  <c r="AR138" i="11"/>
  <c r="AR172" i="11"/>
  <c r="AR202" i="11"/>
  <c r="AR140" i="11"/>
  <c r="AR176" i="11"/>
  <c r="AR192" i="11"/>
  <c r="AR201" i="11"/>
  <c r="AR197" i="11"/>
  <c r="AR136" i="11"/>
  <c r="AR173" i="11"/>
  <c r="AR200" i="11"/>
  <c r="AR196" i="11"/>
  <c r="AR188" i="11"/>
  <c r="AR171" i="11"/>
  <c r="AR157" i="11"/>
  <c r="AR134" i="11"/>
  <c r="AR199" i="11"/>
  <c r="AR144" i="11"/>
  <c r="AR159" i="11"/>
  <c r="AR154" i="11"/>
  <c r="AR194" i="11"/>
  <c r="AR203" i="11"/>
  <c r="AR142" i="11"/>
  <c r="AR158" i="11"/>
  <c r="AR150" i="11"/>
  <c r="AR215" i="11"/>
  <c r="AR198" i="11"/>
  <c r="AR174" i="11"/>
  <c r="AR204" i="11"/>
  <c r="AR132" i="11"/>
  <c r="AR170" i="11"/>
  <c r="AR206" i="11"/>
  <c r="AR164" i="11"/>
  <c r="AR193" i="11"/>
  <c r="AR156" i="11"/>
  <c r="AR205" i="11"/>
  <c r="AR139" i="11"/>
  <c r="AR217" i="11"/>
  <c r="AR149" i="11"/>
  <c r="AR182" i="11"/>
  <c r="AR210" i="11"/>
  <c r="AR177" i="11"/>
  <c r="AR145" i="11"/>
  <c r="AR181" i="11"/>
  <c r="AR175" i="11"/>
  <c r="AR153" i="11"/>
  <c r="AR133" i="11"/>
  <c r="AR208" i="11"/>
  <c r="AR207" i="11"/>
  <c r="AR168" i="11"/>
  <c r="AR151" i="11"/>
  <c r="AR141" i="11"/>
  <c r="AR167" i="11"/>
  <c r="AR143" i="11"/>
  <c r="AR180" i="11"/>
  <c r="AR190" i="11"/>
  <c r="AR135" i="11"/>
  <c r="AR165" i="11"/>
  <c r="AR178" i="11"/>
  <c r="AR191" i="11"/>
  <c r="AR187" i="11"/>
  <c r="AR166" i="11"/>
  <c r="AR155" i="11"/>
  <c r="AR147" i="11"/>
  <c r="AR211" i="11"/>
  <c r="AR213" i="11"/>
  <c r="AR214" i="11"/>
  <c r="AR186" i="11"/>
  <c r="AR185" i="11"/>
  <c r="AR184" i="11"/>
  <c r="AR137" i="11"/>
  <c r="AR179" i="11"/>
  <c r="AR212" i="11"/>
  <c r="AR216" i="11"/>
  <c r="AR189" i="11"/>
  <c r="AR195" i="11"/>
  <c r="AR152" i="11"/>
  <c r="AR183" i="11"/>
  <c r="AR161" i="11"/>
  <c r="AR169" i="11"/>
  <c r="AR162" i="11"/>
  <c r="AR163" i="11"/>
  <c r="AR146" i="11"/>
  <c r="AR209" i="11"/>
  <c r="AR219" i="11"/>
  <c r="AR229" i="11" s="1"/>
  <c r="V7" i="44" s="1"/>
  <c r="V13" i="44" s="1"/>
  <c r="AS1" i="11"/>
  <c r="AR124" i="11"/>
  <c r="AR81" i="11"/>
  <c r="AR37" i="11"/>
  <c r="AR75" i="11"/>
  <c r="AR46" i="11"/>
  <c r="AR7" i="11"/>
  <c r="AR114" i="11"/>
  <c r="AR17" i="11"/>
  <c r="AR18" i="11"/>
  <c r="AR43" i="11"/>
  <c r="AR66" i="11"/>
  <c r="AR71" i="11"/>
  <c r="AR34" i="11"/>
  <c r="AR42" i="11"/>
  <c r="AR80" i="11"/>
  <c r="AR45" i="11"/>
  <c r="AR32" i="11"/>
  <c r="AR15" i="11"/>
  <c r="AR85" i="11"/>
  <c r="AR88" i="11"/>
  <c r="AR73" i="11"/>
  <c r="AR44" i="11"/>
  <c r="AR14" i="11"/>
  <c r="AR28" i="11"/>
  <c r="AR20" i="11"/>
  <c r="AR26" i="11"/>
  <c r="AR64" i="11"/>
  <c r="AR95" i="11"/>
  <c r="AR84" i="11"/>
  <c r="AR109" i="11"/>
  <c r="AR123" i="11"/>
  <c r="AR65" i="11"/>
  <c r="AR57" i="11"/>
  <c r="AR55" i="11"/>
  <c r="AR87" i="11"/>
  <c r="AR41" i="11"/>
  <c r="AR38" i="11"/>
  <c r="AR23" i="11"/>
  <c r="AR120" i="11"/>
  <c r="AR110" i="11"/>
  <c r="AR21" i="11"/>
  <c r="AR54" i="11"/>
  <c r="AR104" i="11"/>
  <c r="AR35" i="11"/>
  <c r="AR115" i="11"/>
  <c r="AR82" i="11"/>
  <c r="AR103" i="11"/>
  <c r="AR2" i="11"/>
  <c r="AR108" i="11"/>
  <c r="AR90" i="11"/>
  <c r="AR52" i="11"/>
  <c r="AR60" i="11"/>
  <c r="AR63" i="11"/>
  <c r="AR76" i="11"/>
  <c r="AR72" i="11"/>
  <c r="AR119" i="11"/>
  <c r="AR61" i="11"/>
  <c r="AR100" i="11"/>
  <c r="AR91" i="11"/>
  <c r="AR112" i="11"/>
  <c r="AR11" i="11"/>
  <c r="AR12" i="11"/>
  <c r="AR77" i="11"/>
  <c r="AR116" i="11"/>
  <c r="AR16" i="11"/>
  <c r="AR96" i="11"/>
  <c r="AR107" i="11"/>
  <c r="AR39" i="11"/>
  <c r="AR6" i="11"/>
  <c r="AR3" i="11"/>
  <c r="AR13" i="11"/>
  <c r="AR58" i="11"/>
  <c r="AR97" i="11"/>
  <c r="AR53" i="11"/>
  <c r="AR49" i="11"/>
  <c r="AR99" i="11"/>
  <c r="AR78" i="11"/>
  <c r="AR9" i="11"/>
  <c r="AR5" i="11"/>
  <c r="AR94" i="11"/>
  <c r="AR98" i="11"/>
  <c r="AR48" i="11"/>
  <c r="AR4" i="11"/>
  <c r="AR111" i="11"/>
  <c r="AR31" i="11"/>
  <c r="AR74" i="11"/>
  <c r="AR67" i="11"/>
  <c r="AR51" i="11"/>
  <c r="AR24" i="11"/>
  <c r="AR101" i="11"/>
  <c r="AR105" i="11"/>
  <c r="AR70" i="11"/>
  <c r="AR89" i="11"/>
  <c r="AR19" i="11"/>
  <c r="AR36" i="11"/>
  <c r="AR83" i="11"/>
  <c r="AR25" i="11"/>
  <c r="AR113" i="11"/>
  <c r="AR56" i="11"/>
  <c r="AR125" i="11"/>
  <c r="AR93" i="11"/>
  <c r="AR68" i="11"/>
  <c r="AR62" i="11"/>
  <c r="AR106" i="11"/>
  <c r="AR27" i="11"/>
  <c r="AR22" i="11"/>
  <c r="AR50" i="11"/>
  <c r="AR47" i="11"/>
  <c r="AR8" i="11"/>
  <c r="AR40" i="11"/>
  <c r="AR92" i="11"/>
  <c r="AR118" i="11"/>
  <c r="AR122" i="11"/>
  <c r="AR30" i="11"/>
  <c r="AR29" i="11"/>
  <c r="AR33" i="11"/>
  <c r="AR10" i="11"/>
  <c r="AR86" i="11"/>
  <c r="AR121" i="11"/>
  <c r="AR59" i="11"/>
  <c r="AR79" i="11"/>
  <c r="AR69" i="11"/>
  <c r="AR102" i="11"/>
  <c r="AR117" i="11"/>
  <c r="AN89" i="10"/>
  <c r="AM90" i="10"/>
  <c r="AO82" i="10"/>
  <c r="AO81" i="10"/>
  <c r="AO80" i="10"/>
  <c r="AO79" i="10"/>
  <c r="AO77" i="10"/>
  <c r="AO73" i="10"/>
  <c r="AO78" i="10"/>
  <c r="AO83" i="10"/>
  <c r="AO75" i="10"/>
  <c r="AO72" i="10"/>
  <c r="AO64" i="10"/>
  <c r="AO70" i="10"/>
  <c r="AO69" i="10"/>
  <c r="AO63" i="10"/>
  <c r="AO68" i="10"/>
  <c r="AO66" i="10"/>
  <c r="AO62" i="10"/>
  <c r="AO74" i="10"/>
  <c r="AO67" i="10"/>
  <c r="AO61" i="10"/>
  <c r="AO65" i="10"/>
  <c r="AO59" i="10"/>
  <c r="AO93" i="10" s="1"/>
  <c r="AO71" i="10"/>
  <c r="AO36" i="10"/>
  <c r="AO41" i="10"/>
  <c r="AO45" i="10"/>
  <c r="AO49" i="10"/>
  <c r="AO53" i="10"/>
  <c r="AO57" i="10"/>
  <c r="AO32" i="10"/>
  <c r="AO35" i="10"/>
  <c r="AO31" i="10"/>
  <c r="AO34" i="10"/>
  <c r="AO42" i="10"/>
  <c r="AO46" i="10"/>
  <c r="AO50" i="10"/>
  <c r="AO54" i="10"/>
  <c r="AO33" i="10"/>
  <c r="AO43" i="10"/>
  <c r="AO47" i="10"/>
  <c r="AO51" i="10"/>
  <c r="AO55" i="10"/>
  <c r="AO38" i="10"/>
  <c r="AO44" i="10"/>
  <c r="AO48" i="10"/>
  <c r="AO52" i="10"/>
  <c r="AO56" i="10"/>
  <c r="AO39" i="10"/>
  <c r="AO40" i="10"/>
  <c r="AO37" i="10"/>
  <c r="AP1" i="10"/>
  <c r="AO6" i="10"/>
  <c r="AO10" i="10"/>
  <c r="AO14" i="10"/>
  <c r="AO18" i="10"/>
  <c r="AO22" i="10"/>
  <c r="AO26" i="10"/>
  <c r="AO3" i="10"/>
  <c r="AO7" i="10"/>
  <c r="AO11" i="10"/>
  <c r="AO15" i="10"/>
  <c r="AO19" i="10"/>
  <c r="AO23" i="10"/>
  <c r="AO27" i="10"/>
  <c r="AO4" i="10"/>
  <c r="AO8" i="10"/>
  <c r="AO12" i="10"/>
  <c r="AO16" i="10"/>
  <c r="AO20" i="10"/>
  <c r="AO24" i="10"/>
  <c r="AO28" i="10"/>
  <c r="AO2" i="10"/>
  <c r="AO5" i="10"/>
  <c r="AO9" i="10"/>
  <c r="AO13" i="10"/>
  <c r="AO21" i="10"/>
  <c r="AO17" i="10"/>
  <c r="AO25" i="10"/>
  <c r="R18" i="6"/>
  <c r="Q28" i="6"/>
  <c r="AK28" i="6" s="1"/>
  <c r="K45" i="6"/>
  <c r="K53" i="6" s="1"/>
  <c r="J55" i="6"/>
  <c r="BK142" i="15" l="1"/>
  <c r="BK167" i="15"/>
  <c r="AR227" i="11"/>
  <c r="V6" i="44" s="1"/>
  <c r="V63" i="44" s="1"/>
  <c r="AO94" i="10"/>
  <c r="S46" i="44"/>
  <c r="T14" i="16"/>
  <c r="T32" i="16" s="1"/>
  <c r="T41" i="18" s="1"/>
  <c r="BB23" i="43" s="1"/>
  <c r="CJ23" i="43" s="1"/>
  <c r="AX265" i="15"/>
  <c r="BD180" i="15"/>
  <c r="BK48" i="15"/>
  <c r="BK180" i="15" s="1"/>
  <c r="BD143" i="15"/>
  <c r="BK11" i="15"/>
  <c r="BK143" i="15" s="1"/>
  <c r="BD155" i="15"/>
  <c r="BK23" i="15"/>
  <c r="BK155" i="15" s="1"/>
  <c r="BD169" i="15"/>
  <c r="BK37" i="15"/>
  <c r="BK169" i="15" s="1"/>
  <c r="BK134" i="15"/>
  <c r="Z54" i="18"/>
  <c r="BK36" i="15"/>
  <c r="BD153" i="15"/>
  <c r="BK87" i="15"/>
  <c r="BK153" i="15" s="1"/>
  <c r="U5" i="44"/>
  <c r="U62" i="44" s="1"/>
  <c r="AQ232" i="11"/>
  <c r="AQ235" i="11"/>
  <c r="V133" i="46"/>
  <c r="V136" i="46" s="1"/>
  <c r="BK172" i="15"/>
  <c r="BD135" i="15"/>
  <c r="BK3" i="15"/>
  <c r="BK135" i="15" s="1"/>
  <c r="T62" i="44"/>
  <c r="AC11" i="40"/>
  <c r="AH7" i="40"/>
  <c r="AR224" i="11"/>
  <c r="V4" i="44" s="1"/>
  <c r="V61" i="44" s="1"/>
  <c r="BD179" i="15"/>
  <c r="BK47" i="15"/>
  <c r="BK179" i="15" s="1"/>
  <c r="AR228" i="11"/>
  <c r="V8" i="44" s="1"/>
  <c r="V64" i="44" s="1"/>
  <c r="V66" i="44" s="1"/>
  <c r="BD173" i="15"/>
  <c r="BK41" i="15"/>
  <c r="BK173" i="15" s="1"/>
  <c r="BD141" i="15"/>
  <c r="BK9" i="15"/>
  <c r="BK141" i="15" s="1"/>
  <c r="BK125" i="15"/>
  <c r="BB234" i="11"/>
  <c r="BK166" i="15"/>
  <c r="BD178" i="15"/>
  <c r="BK46" i="15"/>
  <c r="BK178" i="15" s="1"/>
  <c r="Z47" i="18"/>
  <c r="Z48" i="18" s="1"/>
  <c r="AG21" i="18"/>
  <c r="U60" i="44"/>
  <c r="U67" i="44" s="1"/>
  <c r="U9" i="44"/>
  <c r="U12" i="44" s="1"/>
  <c r="U15" i="44" s="1"/>
  <c r="U68" i="44" s="1"/>
  <c r="BK158" i="15"/>
  <c r="BD137" i="15"/>
  <c r="BK5" i="15"/>
  <c r="BK137" i="15" s="1"/>
  <c r="Y5" i="41"/>
  <c r="AF4" i="41"/>
  <c r="AF5" i="41" s="1"/>
  <c r="BK175" i="15"/>
  <c r="BD174" i="15"/>
  <c r="BK42" i="15"/>
  <c r="BK174" i="15" s="1"/>
  <c r="AC12" i="40"/>
  <c r="AH12" i="40" s="1"/>
  <c r="AH4" i="40"/>
  <c r="BD168" i="15"/>
  <c r="BK102" i="15"/>
  <c r="BK115" i="15" s="1"/>
  <c r="BD145" i="15"/>
  <c r="BK13" i="15"/>
  <c r="BK145" i="15" s="1"/>
  <c r="BD157" i="15"/>
  <c r="BK25" i="15"/>
  <c r="BK157" i="15" s="1"/>
  <c r="Q49" i="44"/>
  <c r="Q51" i="44" s="1"/>
  <c r="AR225" i="11"/>
  <c r="BD188" i="15"/>
  <c r="BK56" i="15"/>
  <c r="BK188" i="15" s="1"/>
  <c r="BK151" i="15"/>
  <c r="AA47" i="18"/>
  <c r="AA48" i="18"/>
  <c r="BD148" i="15"/>
  <c r="BK16" i="15"/>
  <c r="BK148" i="15" s="1"/>
  <c r="T61" i="44"/>
  <c r="BK152" i="15"/>
  <c r="R45" i="44"/>
  <c r="S13" i="16"/>
  <c r="S31" i="16" s="1"/>
  <c r="S40" i="18" s="1"/>
  <c r="R29" i="44" s="1"/>
  <c r="R33" i="44" s="1"/>
  <c r="R34" i="44" s="1"/>
  <c r="R36" i="44" s="1"/>
  <c r="AW264" i="15"/>
  <c r="R47" i="44"/>
  <c r="S15" i="16"/>
  <c r="S33" i="16" s="1"/>
  <c r="S42" i="18" s="1"/>
  <c r="BA25" i="43" s="1"/>
  <c r="CI25" i="43" s="1"/>
  <c r="AW266" i="15"/>
  <c r="R3" i="16"/>
  <c r="Q6" i="17" s="1"/>
  <c r="AV260" i="15"/>
  <c r="AB47" i="18"/>
  <c r="AB48" i="18"/>
  <c r="AR226" i="11"/>
  <c r="V3" i="44" s="1"/>
  <c r="R48" i="44"/>
  <c r="S16" i="16"/>
  <c r="S34" i="16" s="1"/>
  <c r="S43" i="18" s="1"/>
  <c r="BA27" i="43" s="1"/>
  <c r="CI27" i="43" s="1"/>
  <c r="AW267" i="15"/>
  <c r="R46" i="44"/>
  <c r="S14" i="16"/>
  <c r="S32" i="16" s="1"/>
  <c r="S41" i="18" s="1"/>
  <c r="BA23" i="43" s="1"/>
  <c r="CI23" i="43" s="1"/>
  <c r="AW265" i="15"/>
  <c r="BK156" i="15"/>
  <c r="BK184" i="15"/>
  <c r="BD5" i="20"/>
  <c r="AD4" i="40"/>
  <c r="BD189" i="15"/>
  <c r="BK57" i="15"/>
  <c r="BK189" i="15" s="1"/>
  <c r="BD3" i="20"/>
  <c r="BD8" i="20" s="1"/>
  <c r="AD7" i="40"/>
  <c r="BD186" i="15"/>
  <c r="BK54" i="15"/>
  <c r="BK186" i="15" s="1"/>
  <c r="BD4" i="20"/>
  <c r="AD5" i="40"/>
  <c r="AI5" i="40" s="1"/>
  <c r="BD144" i="15"/>
  <c r="BK12" i="15"/>
  <c r="BK144" i="15" s="1"/>
  <c r="BD190" i="15"/>
  <c r="BK58" i="15"/>
  <c r="BK190" i="15" s="1"/>
  <c r="T60" i="44"/>
  <c r="T9" i="44"/>
  <c r="T12" i="44" s="1"/>
  <c r="T15" i="44" s="1"/>
  <c r="S67" i="44"/>
  <c r="S68" i="44" s="1"/>
  <c r="BD171" i="15"/>
  <c r="BK39" i="15"/>
  <c r="BK171" i="15" s="1"/>
  <c r="BD149" i="15"/>
  <c r="BK17" i="15"/>
  <c r="BK149" i="15" s="1"/>
  <c r="BD138" i="15"/>
  <c r="BK6" i="15"/>
  <c r="BK138" i="15" s="1"/>
  <c r="BD146" i="15"/>
  <c r="BK14" i="15"/>
  <c r="BK146" i="15" s="1"/>
  <c r="BD185" i="15"/>
  <c r="BK53" i="15"/>
  <c r="BK185" i="15" s="1"/>
  <c r="T64" i="44"/>
  <c r="BK147" i="15"/>
  <c r="BD160" i="15"/>
  <c r="BK28" i="15"/>
  <c r="BK160" i="15" s="1"/>
  <c r="BD150" i="15"/>
  <c r="BC162" i="15"/>
  <c r="BD64" i="15"/>
  <c r="BD139" i="15"/>
  <c r="BD175" i="15"/>
  <c r="BE203" i="15"/>
  <c r="BE250" i="15"/>
  <c r="BE224" i="15"/>
  <c r="BE233" i="15"/>
  <c r="BE237" i="15"/>
  <c r="BE215" i="15"/>
  <c r="BE249" i="15"/>
  <c r="BE243" i="15"/>
  <c r="BE254" i="15"/>
  <c r="BE208" i="15"/>
  <c r="BE253" i="15"/>
  <c r="BE252" i="15"/>
  <c r="BE236" i="15"/>
  <c r="BE201" i="15"/>
  <c r="BE240" i="15"/>
  <c r="BE211" i="15"/>
  <c r="BE220" i="15"/>
  <c r="BE239" i="15"/>
  <c r="BE218" i="15"/>
  <c r="BE241" i="15"/>
  <c r="BE228" i="15"/>
  <c r="BE202" i="15"/>
  <c r="BE213" i="15"/>
  <c r="BE232" i="15"/>
  <c r="BE222" i="15"/>
  <c r="BE207" i="15"/>
  <c r="BE248" i="15"/>
  <c r="BE244" i="15"/>
  <c r="BE214" i="15"/>
  <c r="BE251" i="15"/>
  <c r="BE217" i="15"/>
  <c r="BE235" i="15"/>
  <c r="BE231" i="15"/>
  <c r="BE219" i="15"/>
  <c r="BE212" i="15"/>
  <c r="BE209" i="15"/>
  <c r="BE221" i="15"/>
  <c r="BE223" i="15"/>
  <c r="BE199" i="15"/>
  <c r="BE205" i="15"/>
  <c r="BE200" i="15"/>
  <c r="BE234" i="15"/>
  <c r="BE198" i="15"/>
  <c r="BE204" i="15"/>
  <c r="BE210" i="15"/>
  <c r="BE242" i="15"/>
  <c r="BE206" i="15"/>
  <c r="BE230" i="15"/>
  <c r="BE216" i="15"/>
  <c r="BE238" i="15"/>
  <c r="CV21" i="43"/>
  <c r="AE35" i="44"/>
  <c r="CD21" i="43"/>
  <c r="M35" i="44"/>
  <c r="CE21" i="43"/>
  <c r="N35" i="44"/>
  <c r="CF21" i="43"/>
  <c r="O35" i="44"/>
  <c r="BD147" i="15"/>
  <c r="BD152" i="15"/>
  <c r="BD170" i="15"/>
  <c r="BD158" i="15"/>
  <c r="BD159" i="15"/>
  <c r="BD187" i="15"/>
  <c r="BD176" i="15"/>
  <c r="BD177" i="15"/>
  <c r="BD167" i="15"/>
  <c r="AA3" i="40"/>
  <c r="AA8" i="40" s="1"/>
  <c r="Z9" i="40"/>
  <c r="Z27" i="16"/>
  <c r="BD154" i="15"/>
  <c r="BD134" i="15"/>
  <c r="BD29" i="15"/>
  <c r="BD142" i="15"/>
  <c r="BD136" i="15"/>
  <c r="Z26" i="16"/>
  <c r="Z25" i="16"/>
  <c r="Y22" i="16"/>
  <c r="BC191" i="15"/>
  <c r="BD172" i="15"/>
  <c r="BD95" i="15"/>
  <c r="BD151" i="15"/>
  <c r="BD245" i="15"/>
  <c r="Y59" i="18"/>
  <c r="V5" i="17"/>
  <c r="BC259" i="15"/>
  <c r="Z25" i="18"/>
  <c r="Z53" i="18"/>
  <c r="Y30" i="44" s="1"/>
  <c r="BD140" i="15"/>
  <c r="Y19" i="16"/>
  <c r="BC161" i="15"/>
  <c r="BC63" i="15"/>
  <c r="BD125" i="15"/>
  <c r="BD166" i="15"/>
  <c r="BD49" i="15"/>
  <c r="BD156" i="15"/>
  <c r="BD255" i="15"/>
  <c r="BD184" i="15"/>
  <c r="BD59" i="15"/>
  <c r="BB130" i="15"/>
  <c r="X4" i="16"/>
  <c r="W5" i="17" s="1"/>
  <c r="BD164" i="15"/>
  <c r="Z20" i="16"/>
  <c r="BD225" i="15"/>
  <c r="BD115" i="15"/>
  <c r="BF1" i="15"/>
  <c r="BE86" i="15"/>
  <c r="BE20" i="15"/>
  <c r="BE90" i="15"/>
  <c r="BE24" i="15"/>
  <c r="BE87" i="15"/>
  <c r="BE21" i="15"/>
  <c r="BE107" i="15"/>
  <c r="BE122" i="15"/>
  <c r="BE70" i="15"/>
  <c r="BE19" i="15"/>
  <c r="BE79" i="15"/>
  <c r="BE85" i="15"/>
  <c r="BE124" i="15"/>
  <c r="BE91" i="15"/>
  <c r="BE108" i="15"/>
  <c r="BE100" i="15"/>
  <c r="BE88" i="15"/>
  <c r="BE54" i="15"/>
  <c r="BE121" i="15"/>
  <c r="BE105" i="15"/>
  <c r="BE94" i="15"/>
  <c r="BE118" i="15"/>
  <c r="BE112" i="15"/>
  <c r="BE89" i="15"/>
  <c r="BE75" i="15"/>
  <c r="BE110" i="15"/>
  <c r="BE83" i="15"/>
  <c r="BE73" i="15"/>
  <c r="BE101" i="15"/>
  <c r="BE53" i="15"/>
  <c r="BE78" i="15"/>
  <c r="BE103" i="15"/>
  <c r="BE72" i="15"/>
  <c r="BE37" i="15"/>
  <c r="BE120" i="15"/>
  <c r="BE5" i="15"/>
  <c r="BE44" i="15"/>
  <c r="BE71" i="15"/>
  <c r="BE11" i="15"/>
  <c r="BE93" i="15"/>
  <c r="BE69" i="15"/>
  <c r="BE111" i="15"/>
  <c r="BE77" i="15"/>
  <c r="BE123" i="15"/>
  <c r="BE119" i="15"/>
  <c r="BE58" i="15"/>
  <c r="BE190" i="15" s="1"/>
  <c r="BE23" i="15"/>
  <c r="BE155" i="15" s="1"/>
  <c r="BE27" i="15"/>
  <c r="BE4" i="15"/>
  <c r="BE56" i="15"/>
  <c r="BE188" i="15" s="1"/>
  <c r="BE12" i="15"/>
  <c r="BE52" i="15"/>
  <c r="BE43" i="15"/>
  <c r="BE45" i="15"/>
  <c r="BE35" i="15"/>
  <c r="BE167" i="15" s="1"/>
  <c r="BE7" i="15"/>
  <c r="BE139" i="15" s="1"/>
  <c r="BE22" i="15"/>
  <c r="BE6" i="15"/>
  <c r="BE138" i="15" s="1"/>
  <c r="BE3" i="15"/>
  <c r="BE28" i="15"/>
  <c r="BE160" i="15" s="1"/>
  <c r="BE9" i="15"/>
  <c r="BE141" i="15" s="1"/>
  <c r="BE13" i="15"/>
  <c r="BE145" i="15" s="1"/>
  <c r="BE39" i="15"/>
  <c r="BE17" i="15"/>
  <c r="BE149" i="15" s="1"/>
  <c r="BE34" i="15"/>
  <c r="BE42" i="15"/>
  <c r="BE174" i="15" s="1"/>
  <c r="BE57" i="15"/>
  <c r="BE25" i="15"/>
  <c r="BE55" i="15"/>
  <c r="BE46" i="15"/>
  <c r="BE178" i="15" s="1"/>
  <c r="BE114" i="15"/>
  <c r="BE26" i="15"/>
  <c r="BE82" i="15"/>
  <c r="BE80" i="15"/>
  <c r="BE98" i="15"/>
  <c r="BE76" i="15"/>
  <c r="BE32" i="15"/>
  <c r="AA20" i="16" s="1"/>
  <c r="BE84" i="15"/>
  <c r="BE74" i="15"/>
  <c r="BE104" i="15"/>
  <c r="BE81" i="15"/>
  <c r="BE92" i="15"/>
  <c r="BE102" i="15"/>
  <c r="BE16" i="15"/>
  <c r="BE15" i="15"/>
  <c r="BE109" i="15"/>
  <c r="BE175" i="15" s="1"/>
  <c r="BE113" i="15"/>
  <c r="BE40" i="15"/>
  <c r="BE47" i="15"/>
  <c r="BE41" i="15"/>
  <c r="BE173" i="15" s="1"/>
  <c r="BE106" i="15"/>
  <c r="BE36" i="15"/>
  <c r="BE38" i="15"/>
  <c r="BE48" i="15"/>
  <c r="BE180" i="15" s="1"/>
  <c r="BE10" i="15"/>
  <c r="BE14" i="15"/>
  <c r="BE68" i="15"/>
  <c r="BE18" i="15"/>
  <c r="BE8" i="15"/>
  <c r="BE2" i="15"/>
  <c r="Y21" i="16"/>
  <c r="BC181" i="15"/>
  <c r="AV62" i="43"/>
  <c r="BN62" i="43"/>
  <c r="CD59" i="43"/>
  <c r="CD60" i="43" s="1"/>
  <c r="AX19" i="43"/>
  <c r="AX20" i="43" s="1"/>
  <c r="AX21" i="43" s="1"/>
  <c r="O45" i="18"/>
  <c r="AY9" i="43"/>
  <c r="CG9" i="43" s="1"/>
  <c r="CG19" i="43" s="1"/>
  <c r="CG20" i="43" s="1"/>
  <c r="Q35" i="16"/>
  <c r="CV59" i="43"/>
  <c r="CV60" i="43" s="1"/>
  <c r="P7" i="16"/>
  <c r="P20" i="18" s="1"/>
  <c r="P44" i="18"/>
  <c r="AX24" i="43" s="1"/>
  <c r="CE24" i="43"/>
  <c r="AW30" i="43"/>
  <c r="AW54" i="43" s="1"/>
  <c r="AW59" i="43" s="1"/>
  <c r="AW60" i="43" s="1"/>
  <c r="O28" i="18"/>
  <c r="R29" i="6"/>
  <c r="AL29" i="6" s="1"/>
  <c r="R11" i="6"/>
  <c r="AL11" i="6" s="1"/>
  <c r="AS160" i="11"/>
  <c r="AS148" i="11"/>
  <c r="AN98" i="10"/>
  <c r="AN94" i="10"/>
  <c r="R5" i="16"/>
  <c r="R35" i="16" s="1"/>
  <c r="AV9" i="20"/>
  <c r="AW2" i="20"/>
  <c r="AW8" i="20" s="1"/>
  <c r="AG28" i="19"/>
  <c r="AG34" i="19" s="1"/>
  <c r="O34" i="19"/>
  <c r="P4" i="17"/>
  <c r="P7" i="17" s="1"/>
  <c r="O8" i="17"/>
  <c r="O9" i="17" s="1"/>
  <c r="Q28" i="19" s="1"/>
  <c r="Q59" i="19" s="1"/>
  <c r="AN107" i="10"/>
  <c r="N34" i="19"/>
  <c r="Q6" i="16"/>
  <c r="AV3" i="12"/>
  <c r="AV24" i="12"/>
  <c r="AV5" i="12"/>
  <c r="AV20" i="12"/>
  <c r="AV19" i="12"/>
  <c r="AV6" i="12"/>
  <c r="AV16" i="12"/>
  <c r="AV8" i="12"/>
  <c r="AV12" i="12"/>
  <c r="AV17" i="12"/>
  <c r="AV14" i="12"/>
  <c r="AV15" i="12"/>
  <c r="AV18" i="12"/>
  <c r="AV13" i="12"/>
  <c r="AV25" i="12"/>
  <c r="AV2" i="12"/>
  <c r="AV10" i="12"/>
  <c r="AV21" i="12"/>
  <c r="AV11" i="12"/>
  <c r="AV7" i="12"/>
  <c r="AV4" i="12"/>
  <c r="AV23" i="12"/>
  <c r="AV22" i="12"/>
  <c r="AW1" i="12"/>
  <c r="AW9" i="12" s="1"/>
  <c r="AU26" i="12"/>
  <c r="AU27" i="12" s="1"/>
  <c r="BB18" i="12"/>
  <c r="BB26" i="12" s="1"/>
  <c r="AO97" i="10"/>
  <c r="AO102" i="10"/>
  <c r="AN103" i="10"/>
  <c r="AR220" i="11"/>
  <c r="AR221" i="11" s="1"/>
  <c r="AR126" i="11"/>
  <c r="AR127" i="11" s="1"/>
  <c r="AS217" i="11"/>
  <c r="AS199" i="11"/>
  <c r="AS193" i="11"/>
  <c r="AS196" i="11"/>
  <c r="AS197" i="11"/>
  <c r="AS140" i="11"/>
  <c r="AS203" i="11"/>
  <c r="AS204" i="11"/>
  <c r="AS218" i="11"/>
  <c r="AS194" i="11"/>
  <c r="AS174" i="11"/>
  <c r="AS200" i="11"/>
  <c r="AS201" i="11"/>
  <c r="AS202" i="11"/>
  <c r="AS176" i="11"/>
  <c r="AS188" i="11"/>
  <c r="AS215" i="11"/>
  <c r="AS198" i="11"/>
  <c r="AS173" i="11"/>
  <c r="AS192" i="11"/>
  <c r="AS172" i="11"/>
  <c r="AS138" i="11"/>
  <c r="AS136" i="11"/>
  <c r="AS227" i="11" s="1"/>
  <c r="W6" i="44" s="1"/>
  <c r="AS132" i="11"/>
  <c r="AS177" i="11"/>
  <c r="AS154" i="11"/>
  <c r="AS156" i="11"/>
  <c r="AS205" i="11"/>
  <c r="AS139" i="11"/>
  <c r="AS171" i="11"/>
  <c r="AS144" i="11"/>
  <c r="AS159" i="11"/>
  <c r="AS207" i="11"/>
  <c r="AS170" i="11"/>
  <c r="AS210" i="11"/>
  <c r="AS212" i="11"/>
  <c r="AS213" i="11"/>
  <c r="AS214" i="11"/>
  <c r="AS181" i="11"/>
  <c r="AS175" i="11"/>
  <c r="AS209" i="11"/>
  <c r="AS211" i="11"/>
  <c r="AS161" i="11"/>
  <c r="AS180" i="11"/>
  <c r="AS146" i="11"/>
  <c r="AS149" i="11"/>
  <c r="AS134" i="11"/>
  <c r="AS165" i="11"/>
  <c r="AS169" i="11"/>
  <c r="AS155" i="11"/>
  <c r="AS186" i="11"/>
  <c r="AS183" i="11"/>
  <c r="AS187" i="11"/>
  <c r="AS182" i="11"/>
  <c r="AS158" i="11"/>
  <c r="AS206" i="11"/>
  <c r="AS145" i="11"/>
  <c r="AS133" i="11"/>
  <c r="AS208" i="11"/>
  <c r="AS168" i="11"/>
  <c r="AS141" i="11"/>
  <c r="AS167" i="11"/>
  <c r="AS164" i="11"/>
  <c r="AS142" i="11"/>
  <c r="AS219" i="11"/>
  <c r="AS229" i="11" s="1"/>
  <c r="W7" i="44" s="1"/>
  <c r="AS190" i="11"/>
  <c r="AS135" i="11"/>
  <c r="AS178" i="11"/>
  <c r="AS191" i="11"/>
  <c r="AS150" i="11"/>
  <c r="AS166" i="11"/>
  <c r="AS147" i="11"/>
  <c r="AS185" i="11"/>
  <c r="AS184" i="11"/>
  <c r="AS137" i="11"/>
  <c r="AS179" i="11"/>
  <c r="AS153" i="11"/>
  <c r="AS216" i="11"/>
  <c r="AS189" i="11"/>
  <c r="AS151" i="11"/>
  <c r="AS195" i="11"/>
  <c r="AS157" i="11"/>
  <c r="AS152" i="11"/>
  <c r="AS143" i="11"/>
  <c r="AS162" i="11"/>
  <c r="AS163" i="11"/>
  <c r="AT1" i="11"/>
  <c r="AS73" i="11"/>
  <c r="AS37" i="11"/>
  <c r="AS114" i="11"/>
  <c r="AS21" i="11"/>
  <c r="AS41" i="11"/>
  <c r="AS55" i="11"/>
  <c r="AS87" i="11"/>
  <c r="AS109" i="11"/>
  <c r="AS95" i="11"/>
  <c r="AS84" i="11"/>
  <c r="AS123" i="11"/>
  <c r="AS45" i="11"/>
  <c r="AS17" i="11"/>
  <c r="AS28" i="11"/>
  <c r="AS75" i="11"/>
  <c r="AS20" i="11"/>
  <c r="AS26" i="11"/>
  <c r="AS44" i="11"/>
  <c r="AS52" i="11"/>
  <c r="AS82" i="11"/>
  <c r="AS15" i="11"/>
  <c r="AS80" i="11"/>
  <c r="AS7" i="11"/>
  <c r="AS124" i="11"/>
  <c r="AS46" i="11"/>
  <c r="AS18" i="11"/>
  <c r="AS81" i="11"/>
  <c r="AS42" i="11"/>
  <c r="AS43" i="11"/>
  <c r="AS66" i="11"/>
  <c r="AS35" i="11"/>
  <c r="AS54" i="11"/>
  <c r="AS104" i="11"/>
  <c r="AS38" i="11"/>
  <c r="AS103" i="11"/>
  <c r="AS2" i="11"/>
  <c r="AS32" i="11"/>
  <c r="AS64" i="11"/>
  <c r="AS60" i="11"/>
  <c r="AS115" i="11"/>
  <c r="AS100" i="11"/>
  <c r="AS23" i="11"/>
  <c r="AS110" i="11"/>
  <c r="AS34" i="11"/>
  <c r="AS11" i="11"/>
  <c r="AS120" i="11"/>
  <c r="AS14" i="11"/>
  <c r="AS119" i="11"/>
  <c r="AS13" i="11"/>
  <c r="AS108" i="11"/>
  <c r="AS90" i="11"/>
  <c r="AS58" i="11"/>
  <c r="AS97" i="11"/>
  <c r="AS61" i="11"/>
  <c r="AS83" i="11"/>
  <c r="AS65" i="11"/>
  <c r="AS85" i="11"/>
  <c r="AS91" i="11"/>
  <c r="AS71" i="11"/>
  <c r="AS57" i="11"/>
  <c r="AS63" i="11"/>
  <c r="AS53" i="11"/>
  <c r="AS101" i="11"/>
  <c r="AS88" i="11"/>
  <c r="AS25" i="11"/>
  <c r="AS125" i="11"/>
  <c r="AS4" i="11"/>
  <c r="AS70" i="11"/>
  <c r="AS89" i="11"/>
  <c r="AS93" i="11"/>
  <c r="AS78" i="11"/>
  <c r="AS39" i="11"/>
  <c r="AS6" i="11"/>
  <c r="AS72" i="11"/>
  <c r="AS49" i="11"/>
  <c r="AS99" i="11"/>
  <c r="AS9" i="11"/>
  <c r="AS33" i="11"/>
  <c r="AS118" i="11"/>
  <c r="AS16" i="11"/>
  <c r="AS77" i="11"/>
  <c r="AS5" i="11"/>
  <c r="AS94" i="11"/>
  <c r="AS98" i="11"/>
  <c r="AS48" i="11"/>
  <c r="AS111" i="11"/>
  <c r="AS31" i="11"/>
  <c r="AS74" i="11"/>
  <c r="AS3" i="11"/>
  <c r="AS67" i="11"/>
  <c r="AS24" i="11"/>
  <c r="AS105" i="11"/>
  <c r="AS96" i="11"/>
  <c r="AS19" i="11"/>
  <c r="AS36" i="11"/>
  <c r="AS76" i="11"/>
  <c r="AS107" i="11"/>
  <c r="AS56" i="11"/>
  <c r="AS116" i="11"/>
  <c r="AS112" i="11"/>
  <c r="AS12" i="11"/>
  <c r="AS79" i="11"/>
  <c r="AS113" i="11"/>
  <c r="AS68" i="11"/>
  <c r="AS10" i="11"/>
  <c r="AS62" i="11"/>
  <c r="AS106" i="11"/>
  <c r="AS51" i="11"/>
  <c r="AS27" i="11"/>
  <c r="AS121" i="11"/>
  <c r="AS59" i="11"/>
  <c r="AS22" i="11"/>
  <c r="AS50" i="11"/>
  <c r="AS47" i="11"/>
  <c r="AS30" i="11"/>
  <c r="AS8" i="11"/>
  <c r="AS40" i="11"/>
  <c r="AS92" i="11"/>
  <c r="AS122" i="11"/>
  <c r="AS69" i="11"/>
  <c r="AS29" i="11"/>
  <c r="AS102" i="11"/>
  <c r="AS117" i="11"/>
  <c r="AS86" i="11"/>
  <c r="AO89" i="10"/>
  <c r="AN90" i="10"/>
  <c r="AP83" i="10"/>
  <c r="AP82" i="10"/>
  <c r="AP70" i="10"/>
  <c r="AP78" i="10"/>
  <c r="AP81" i="10"/>
  <c r="AP75" i="10"/>
  <c r="AP67" i="10"/>
  <c r="AP77" i="10"/>
  <c r="AP64" i="10"/>
  <c r="AP61" i="10"/>
  <c r="AP80" i="10"/>
  <c r="AP69" i="10"/>
  <c r="AP65" i="10"/>
  <c r="AP62" i="10"/>
  <c r="AP73" i="10"/>
  <c r="AP72" i="10"/>
  <c r="AP79" i="10"/>
  <c r="AP68" i="10"/>
  <c r="AP66" i="10"/>
  <c r="AP71" i="10"/>
  <c r="AP63" i="10"/>
  <c r="AP32" i="10"/>
  <c r="AP36" i="10"/>
  <c r="AP41" i="10"/>
  <c r="AP35" i="10"/>
  <c r="AP31" i="10"/>
  <c r="AP34" i="10"/>
  <c r="AP42" i="10"/>
  <c r="AP46" i="10"/>
  <c r="AP59" i="10"/>
  <c r="AP93" i="10" s="1"/>
  <c r="AP74" i="10"/>
  <c r="AP33" i="10"/>
  <c r="AP51" i="10"/>
  <c r="AP39" i="10"/>
  <c r="AP52" i="10"/>
  <c r="AP53" i="10"/>
  <c r="AP38" i="10"/>
  <c r="AP54" i="10"/>
  <c r="AP49" i="10"/>
  <c r="AP57" i="10"/>
  <c r="AP37" i="10"/>
  <c r="AP47" i="10"/>
  <c r="AP55" i="10"/>
  <c r="AP40" i="10"/>
  <c r="AP43" i="10"/>
  <c r="AP48" i="10"/>
  <c r="AP56" i="10"/>
  <c r="AP50" i="10"/>
  <c r="AP44" i="10"/>
  <c r="AP45" i="10"/>
  <c r="AQ1" i="10"/>
  <c r="AP6" i="10"/>
  <c r="AP10" i="10"/>
  <c r="AP7" i="10"/>
  <c r="AP11" i="10"/>
  <c r="AP3" i="10"/>
  <c r="AP8" i="10"/>
  <c r="AP4" i="10"/>
  <c r="AP22" i="10"/>
  <c r="AP20" i="10"/>
  <c r="AP21" i="10"/>
  <c r="AP19" i="10"/>
  <c r="AP18" i="10"/>
  <c r="AP16" i="10"/>
  <c r="AP17" i="10"/>
  <c r="AP15" i="10"/>
  <c r="AP14" i="10"/>
  <c r="AP2" i="10"/>
  <c r="AP28" i="10"/>
  <c r="AP5" i="10"/>
  <c r="AP9" i="10"/>
  <c r="AP13" i="10"/>
  <c r="AP27" i="10"/>
  <c r="AP26" i="10"/>
  <c r="AP23" i="10"/>
  <c r="AP25" i="10"/>
  <c r="AP24" i="10"/>
  <c r="AP12" i="10"/>
  <c r="J56" i="6"/>
  <c r="J34" i="6" s="1"/>
  <c r="S18" i="6"/>
  <c r="R28" i="6"/>
  <c r="AL28" i="6" s="1"/>
  <c r="K51" i="6"/>
  <c r="BK168" i="15" l="1"/>
  <c r="BE170" i="15"/>
  <c r="AD11" i="40"/>
  <c r="AI7" i="40"/>
  <c r="BE177" i="15"/>
  <c r="AC13" i="40"/>
  <c r="AH11" i="40"/>
  <c r="AH13" i="40" s="1"/>
  <c r="AO103" i="10"/>
  <c r="S48" i="44"/>
  <c r="T16" i="16"/>
  <c r="T34" i="16" s="1"/>
  <c r="T43" i="18" s="1"/>
  <c r="BB27" i="43" s="1"/>
  <c r="CJ27" i="43" s="1"/>
  <c r="AX267" i="15"/>
  <c r="S45" i="44"/>
  <c r="T13" i="16"/>
  <c r="T31" i="16" s="1"/>
  <c r="T40" i="18" s="1"/>
  <c r="S29" i="44" s="1"/>
  <c r="S33" i="44" s="1"/>
  <c r="S34" i="44" s="1"/>
  <c r="S36" i="44" s="1"/>
  <c r="AX264" i="15"/>
  <c r="S47" i="44"/>
  <c r="T15" i="16"/>
  <c r="T33" i="16" s="1"/>
  <c r="T42" i="18" s="1"/>
  <c r="BB25" i="43" s="1"/>
  <c r="CJ25" i="43" s="1"/>
  <c r="AX266" i="15"/>
  <c r="AD12" i="40"/>
  <c r="AI12" i="40" s="1"/>
  <c r="AI4" i="40"/>
  <c r="AI8" i="40" s="1"/>
  <c r="W13" i="44"/>
  <c r="BK59" i="15"/>
  <c r="BK191" i="15" s="1"/>
  <c r="AS226" i="11"/>
  <c r="W3" i="44" s="1"/>
  <c r="W63" i="44"/>
  <c r="BI10" i="43"/>
  <c r="CQ10" i="43" s="1"/>
  <c r="Z31" i="44"/>
  <c r="AS224" i="11"/>
  <c r="W4" i="44" s="1"/>
  <c r="W61" i="44" s="1"/>
  <c r="BH10" i="43"/>
  <c r="Y31" i="44"/>
  <c r="W133" i="46"/>
  <c r="W136" i="46" s="1"/>
  <c r="AS228" i="11"/>
  <c r="V60" i="44"/>
  <c r="V5" i="44"/>
  <c r="AR232" i="11"/>
  <c r="AR235" i="11"/>
  <c r="BK95" i="15"/>
  <c r="BK129" i="15" s="1"/>
  <c r="BK131" i="15" s="1"/>
  <c r="BK29" i="15"/>
  <c r="BK161" i="15" s="1"/>
  <c r="BJ10" i="43"/>
  <c r="CR10" i="43" s="1"/>
  <c r="AA31" i="44"/>
  <c r="BK49" i="15"/>
  <c r="BK181" i="15" s="1"/>
  <c r="AP94" i="10"/>
  <c r="T46" i="44"/>
  <c r="U14" i="16"/>
  <c r="U32" i="16" s="1"/>
  <c r="U41" i="18" s="1"/>
  <c r="BC23" i="43" s="1"/>
  <c r="CK23" i="43" s="1"/>
  <c r="AY265" i="15"/>
  <c r="BE187" i="15"/>
  <c r="BE189" i="15"/>
  <c r="BE171" i="15"/>
  <c r="BE150" i="15"/>
  <c r="R49" i="44"/>
  <c r="R51" i="44" s="1"/>
  <c r="AS225" i="11"/>
  <c r="BE142" i="15"/>
  <c r="BE135" i="15"/>
  <c r="AH8" i="40"/>
  <c r="S3" i="16"/>
  <c r="AW260" i="15"/>
  <c r="T66" i="44"/>
  <c r="T67" i="44" s="1"/>
  <c r="T68" i="44" s="1"/>
  <c r="BE64" i="15"/>
  <c r="BE176" i="15"/>
  <c r="BE148" i="15"/>
  <c r="BD162" i="15"/>
  <c r="BE146" i="15"/>
  <c r="BF199" i="15"/>
  <c r="BF205" i="15"/>
  <c r="BF215" i="15"/>
  <c r="BF200" i="15"/>
  <c r="BF217" i="15"/>
  <c r="BF254" i="15"/>
  <c r="BF232" i="15"/>
  <c r="BF242" i="15"/>
  <c r="BF213" i="15"/>
  <c r="BF250" i="15"/>
  <c r="BF219" i="15"/>
  <c r="BF224" i="15"/>
  <c r="BF233" i="15"/>
  <c r="BF251" i="15"/>
  <c r="BF220" i="15"/>
  <c r="BF221" i="15"/>
  <c r="BF248" i="15"/>
  <c r="BF203" i="15"/>
  <c r="BF243" i="15"/>
  <c r="BF198" i="15"/>
  <c r="BF231" i="15"/>
  <c r="BF208" i="15"/>
  <c r="BF236" i="15"/>
  <c r="BF204" i="15"/>
  <c r="BF222" i="15"/>
  <c r="BF223" i="15"/>
  <c r="BF252" i="15"/>
  <c r="BF244" i="15"/>
  <c r="BF253" i="15"/>
  <c r="BF241" i="15"/>
  <c r="BF237" i="15"/>
  <c r="BF228" i="15"/>
  <c r="BF210" i="15"/>
  <c r="BF240" i="15"/>
  <c r="BF230" i="15"/>
  <c r="BF202" i="15"/>
  <c r="BF234" i="15"/>
  <c r="BF206" i="15"/>
  <c r="BF238" i="15"/>
  <c r="BF211" i="15"/>
  <c r="BF239" i="15"/>
  <c r="BF218" i="15"/>
  <c r="BF201" i="15"/>
  <c r="BF207" i="15"/>
  <c r="BF214" i="15"/>
  <c r="BF249" i="15"/>
  <c r="BF212" i="15"/>
  <c r="BF216" i="15"/>
  <c r="BF209" i="15"/>
  <c r="BF235" i="15"/>
  <c r="BE169" i="15"/>
  <c r="BE157" i="15"/>
  <c r="CG21" i="43"/>
  <c r="P35" i="44"/>
  <c r="BE153" i="15"/>
  <c r="BE152" i="15"/>
  <c r="BE179" i="15"/>
  <c r="BE156" i="15"/>
  <c r="BE144" i="15"/>
  <c r="BE95" i="15"/>
  <c r="BE147" i="15"/>
  <c r="BE159" i="15"/>
  <c r="BE137" i="15"/>
  <c r="BD129" i="15"/>
  <c r="BD131" i="15" s="1"/>
  <c r="AB3" i="40"/>
  <c r="AB8" i="40" s="1"/>
  <c r="AA9" i="40"/>
  <c r="AA26" i="16"/>
  <c r="AA25" i="16"/>
  <c r="BE136" i="15"/>
  <c r="BE134" i="15"/>
  <c r="BE29" i="15"/>
  <c r="BE158" i="15"/>
  <c r="BE125" i="15"/>
  <c r="BE151" i="15"/>
  <c r="BE255" i="15"/>
  <c r="BE245" i="15"/>
  <c r="BG1" i="15"/>
  <c r="BF24" i="15"/>
  <c r="BF21" i="15"/>
  <c r="BF90" i="15"/>
  <c r="BF20" i="15"/>
  <c r="BF86" i="15"/>
  <c r="BF87" i="15"/>
  <c r="BF19" i="15"/>
  <c r="BF89" i="15"/>
  <c r="BF121" i="15"/>
  <c r="BF110" i="15"/>
  <c r="BF78" i="15"/>
  <c r="BF100" i="15"/>
  <c r="BF111" i="15"/>
  <c r="BF77" i="15"/>
  <c r="BF93" i="15"/>
  <c r="BF119" i="15"/>
  <c r="BF91" i="15"/>
  <c r="BF68" i="15"/>
  <c r="BF85" i="15"/>
  <c r="BF88" i="15"/>
  <c r="BF120" i="15"/>
  <c r="BF72" i="15"/>
  <c r="BF79" i="15"/>
  <c r="BF122" i="15"/>
  <c r="BF46" i="15"/>
  <c r="BF104" i="15"/>
  <c r="BF73" i="15"/>
  <c r="BF112" i="15"/>
  <c r="BF102" i="15"/>
  <c r="BF94" i="15"/>
  <c r="BF107" i="15"/>
  <c r="BF108" i="15"/>
  <c r="BF69" i="15"/>
  <c r="BF105" i="15"/>
  <c r="BF82" i="15"/>
  <c r="BF113" i="15"/>
  <c r="BF5" i="15"/>
  <c r="BF118" i="15"/>
  <c r="BF101" i="15"/>
  <c r="BF71" i="15"/>
  <c r="BF53" i="15"/>
  <c r="BF185" i="15" s="1"/>
  <c r="BF75" i="15"/>
  <c r="BF123" i="15"/>
  <c r="BF70" i="15"/>
  <c r="BF83" i="15"/>
  <c r="BF3" i="15"/>
  <c r="BF41" i="15"/>
  <c r="BF124" i="15"/>
  <c r="BF103" i="15"/>
  <c r="BF7" i="15"/>
  <c r="BF139" i="15" s="1"/>
  <c r="BF45" i="15"/>
  <c r="BF177" i="15" s="1"/>
  <c r="BF54" i="15"/>
  <c r="BF35" i="15"/>
  <c r="BF13" i="15"/>
  <c r="BF145" i="15" s="1"/>
  <c r="BF27" i="15"/>
  <c r="BF159" i="15" s="1"/>
  <c r="BF11" i="15"/>
  <c r="BF143" i="15" s="1"/>
  <c r="BF58" i="15"/>
  <c r="BF190" i="15" s="1"/>
  <c r="BF23" i="15"/>
  <c r="BF155" i="15" s="1"/>
  <c r="BF28" i="15"/>
  <c r="BF56" i="15"/>
  <c r="BF188" i="15" s="1"/>
  <c r="BF57" i="15"/>
  <c r="BF189" i="15" s="1"/>
  <c r="BF39" i="15"/>
  <c r="BF44" i="15"/>
  <c r="BF34" i="15"/>
  <c r="BF55" i="15"/>
  <c r="BF12" i="15"/>
  <c r="BF144" i="15" s="1"/>
  <c r="BF9" i="15"/>
  <c r="BF141" i="15" s="1"/>
  <c r="BF42" i="15"/>
  <c r="BF174" i="15" s="1"/>
  <c r="BF22" i="15"/>
  <c r="BF8" i="15"/>
  <c r="BF17" i="15"/>
  <c r="BF38" i="15"/>
  <c r="BF170" i="15" s="1"/>
  <c r="BF47" i="15"/>
  <c r="BF179" i="15" s="1"/>
  <c r="BF52" i="15"/>
  <c r="BF2" i="15"/>
  <c r="BF4" i="15"/>
  <c r="BF37" i="15"/>
  <c r="BF169" i="15" s="1"/>
  <c r="BF6" i="15"/>
  <c r="BF25" i="15"/>
  <c r="BF157" i="15" s="1"/>
  <c r="BF80" i="15"/>
  <c r="BF76" i="15"/>
  <c r="BF109" i="15"/>
  <c r="BF81" i="15"/>
  <c r="BF114" i="15"/>
  <c r="BF43" i="15"/>
  <c r="BF84" i="15"/>
  <c r="BF32" i="15"/>
  <c r="BF74" i="15"/>
  <c r="BF106" i="15"/>
  <c r="BF26" i="15"/>
  <c r="BF14" i="15"/>
  <c r="BF18" i="15"/>
  <c r="BF40" i="15"/>
  <c r="BF36" i="15"/>
  <c r="BF98" i="15"/>
  <c r="BF92" i="15"/>
  <c r="BF10" i="15"/>
  <c r="BF15" i="15"/>
  <c r="BF16" i="15"/>
  <c r="BF148" i="15" s="1"/>
  <c r="BF48" i="15"/>
  <c r="BF180" i="15" s="1"/>
  <c r="BD181" i="15"/>
  <c r="Z21" i="16"/>
  <c r="AA27" i="16"/>
  <c r="BE154" i="15"/>
  <c r="AA54" i="18"/>
  <c r="BE168" i="15"/>
  <c r="BD259" i="15"/>
  <c r="Z19" i="16"/>
  <c r="BD63" i="15"/>
  <c r="BK63" i="15" s="1"/>
  <c r="BD161" i="15"/>
  <c r="Y4" i="16"/>
  <c r="X5" i="17" s="1"/>
  <c r="BC130" i="15"/>
  <c r="BE185" i="15"/>
  <c r="BE186" i="15"/>
  <c r="BE166" i="15"/>
  <c r="BE49" i="15"/>
  <c r="BE172" i="15"/>
  <c r="BE184" i="15"/>
  <c r="BE59" i="15"/>
  <c r="BE115" i="15"/>
  <c r="BE225" i="15"/>
  <c r="BE140" i="15"/>
  <c r="AA53" i="18"/>
  <c r="Z30" i="44" s="1"/>
  <c r="AA25" i="18"/>
  <c r="BE164" i="15"/>
  <c r="BE143" i="15"/>
  <c r="Z22" i="16"/>
  <c r="BD191" i="15"/>
  <c r="Z59" i="18"/>
  <c r="AG25" i="18"/>
  <c r="AW62" i="43"/>
  <c r="P45" i="18"/>
  <c r="AY19" i="43"/>
  <c r="AY20" i="43" s="1"/>
  <c r="AY21" i="43" s="1"/>
  <c r="P28" i="18"/>
  <c r="R6" i="16"/>
  <c r="AZ9" i="43"/>
  <c r="CE30" i="43"/>
  <c r="CE54" i="43" s="1"/>
  <c r="CE59" i="43" s="1"/>
  <c r="CE60" i="43" s="1"/>
  <c r="Q7" i="16"/>
  <c r="Q20" i="18" s="1"/>
  <c r="Q28" i="18" s="1"/>
  <c r="Q44" i="18"/>
  <c r="AY24" i="43" s="1"/>
  <c r="AX30" i="43"/>
  <c r="AX54" i="43" s="1"/>
  <c r="AX59" i="43" s="1"/>
  <c r="AX60" i="43" s="1"/>
  <c r="CF24" i="43"/>
  <c r="CF30" i="43" s="1"/>
  <c r="CF54" i="43" s="1"/>
  <c r="CF59" i="43" s="1"/>
  <c r="CF60" i="43" s="1"/>
  <c r="S29" i="6"/>
  <c r="AM29" i="6" s="1"/>
  <c r="S11" i="6"/>
  <c r="AM11" i="6" s="1"/>
  <c r="AT160" i="11"/>
  <c r="AT148" i="11"/>
  <c r="AO107" i="10"/>
  <c r="AW9" i="20"/>
  <c r="AX2" i="20"/>
  <c r="AX8" i="20" s="1"/>
  <c r="P34" i="19"/>
  <c r="Q4" i="17"/>
  <c r="P8" i="17"/>
  <c r="P9" i="17" s="1"/>
  <c r="R28" i="19" s="1"/>
  <c r="R59" i="19" s="1"/>
  <c r="R6" i="17"/>
  <c r="S5" i="16"/>
  <c r="AG59" i="19"/>
  <c r="AP102" i="10"/>
  <c r="AW17" i="12"/>
  <c r="AW7" i="12"/>
  <c r="AW10" i="12"/>
  <c r="AW15" i="12"/>
  <c r="AW2" i="12"/>
  <c r="AW23" i="12"/>
  <c r="AW19" i="12"/>
  <c r="AW4" i="12"/>
  <c r="AW25" i="12"/>
  <c r="AW6" i="12"/>
  <c r="AW3" i="12"/>
  <c r="AW16" i="12"/>
  <c r="AW13" i="12"/>
  <c r="AW12" i="12"/>
  <c r="AW5" i="12"/>
  <c r="AW14" i="12"/>
  <c r="AW20" i="12"/>
  <c r="AW22" i="12"/>
  <c r="AW21" i="12"/>
  <c r="AW24" i="12"/>
  <c r="AW8" i="12"/>
  <c r="AW11" i="12"/>
  <c r="AW18" i="12"/>
  <c r="AV26" i="12"/>
  <c r="AV27" i="12" s="1"/>
  <c r="AX1" i="12"/>
  <c r="AX9" i="12" s="1"/>
  <c r="BC9" i="12" s="1"/>
  <c r="AP97" i="10"/>
  <c r="AO98" i="10"/>
  <c r="AS220" i="11"/>
  <c r="AS221" i="11" s="1"/>
  <c r="AS126" i="11"/>
  <c r="AS127" i="11" s="1"/>
  <c r="AT217" i="11"/>
  <c r="AT199" i="11"/>
  <c r="AT193" i="11"/>
  <c r="AT196" i="11"/>
  <c r="AT197" i="11"/>
  <c r="AT140" i="11"/>
  <c r="AT203" i="11"/>
  <c r="AT204" i="11"/>
  <c r="AT218" i="11"/>
  <c r="AT194" i="11"/>
  <c r="AT174" i="11"/>
  <c r="AT200" i="11"/>
  <c r="AT201" i="11"/>
  <c r="AT202" i="11"/>
  <c r="AT176" i="11"/>
  <c r="AT188" i="11"/>
  <c r="AT138" i="11"/>
  <c r="AT172" i="11"/>
  <c r="AT192" i="11"/>
  <c r="AT141" i="11"/>
  <c r="AT133" i="11"/>
  <c r="AT156" i="11"/>
  <c r="AT205" i="11"/>
  <c r="AT139" i="11"/>
  <c r="AT173" i="11"/>
  <c r="AT154" i="11"/>
  <c r="AT171" i="11"/>
  <c r="AT157" i="11"/>
  <c r="AT136" i="11"/>
  <c r="AT227" i="11" s="1"/>
  <c r="X6" i="44" s="1"/>
  <c r="X63" i="44" s="1"/>
  <c r="AT177" i="11"/>
  <c r="AT142" i="11"/>
  <c r="AT158" i="11"/>
  <c r="AT150" i="11"/>
  <c r="AT215" i="11"/>
  <c r="AT198" i="11"/>
  <c r="AT189" i="11"/>
  <c r="AT185" i="11"/>
  <c r="AT146" i="11"/>
  <c r="AT211" i="11"/>
  <c r="AT216" i="11"/>
  <c r="AT149" i="11"/>
  <c r="AT134" i="11"/>
  <c r="AT132" i="11"/>
  <c r="AT226" i="11" s="1"/>
  <c r="X3" i="44" s="1"/>
  <c r="AT159" i="11"/>
  <c r="AT219" i="11"/>
  <c r="AT229" i="11" s="1"/>
  <c r="X7" i="44" s="1"/>
  <c r="X13" i="44" s="1"/>
  <c r="AT206" i="11"/>
  <c r="AT181" i="11"/>
  <c r="AT145" i="11"/>
  <c r="AT175" i="11"/>
  <c r="AT153" i="11"/>
  <c r="AT178" i="11"/>
  <c r="AT207" i="11"/>
  <c r="AT208" i="11"/>
  <c r="AT168" i="11"/>
  <c r="AT214" i="11"/>
  <c r="AT151" i="11"/>
  <c r="AT144" i="11"/>
  <c r="AT167" i="11"/>
  <c r="AT209" i="11"/>
  <c r="AT210" i="11"/>
  <c r="AT163" i="11"/>
  <c r="AT164" i="11"/>
  <c r="AT165" i="11"/>
  <c r="AT190" i="11"/>
  <c r="AT187" i="11"/>
  <c r="AT135" i="11"/>
  <c r="AT155" i="11"/>
  <c r="AT191" i="11"/>
  <c r="AT213" i="11"/>
  <c r="AT166" i="11"/>
  <c r="AT186" i="11"/>
  <c r="AT147" i="11"/>
  <c r="AT170" i="11"/>
  <c r="AT212" i="11"/>
  <c r="AT184" i="11"/>
  <c r="AT137" i="11"/>
  <c r="AT179" i="11"/>
  <c r="AT182" i="11"/>
  <c r="AT195" i="11"/>
  <c r="AT152" i="11"/>
  <c r="AT143" i="11"/>
  <c r="AT183" i="11"/>
  <c r="AT169" i="11"/>
  <c r="AT180" i="11"/>
  <c r="AT161" i="11"/>
  <c r="AT162" i="11"/>
  <c r="AU1" i="11"/>
  <c r="AT73" i="11"/>
  <c r="AT37" i="11"/>
  <c r="AT114" i="11"/>
  <c r="AT21" i="11"/>
  <c r="AT41" i="11"/>
  <c r="AT55" i="11"/>
  <c r="AT87" i="11"/>
  <c r="AT109" i="11"/>
  <c r="AT95" i="11"/>
  <c r="AT84" i="11"/>
  <c r="AT123" i="11"/>
  <c r="AT17" i="11"/>
  <c r="AT28" i="11"/>
  <c r="AT75" i="11"/>
  <c r="AT20" i="11"/>
  <c r="AT26" i="11"/>
  <c r="AT44" i="11"/>
  <c r="AT52" i="11"/>
  <c r="AT82" i="11"/>
  <c r="AT15" i="11"/>
  <c r="AT80" i="11"/>
  <c r="AT124" i="11"/>
  <c r="AT46" i="11"/>
  <c r="AT18" i="11"/>
  <c r="AT81" i="11"/>
  <c r="AT42" i="11"/>
  <c r="AT43" i="11"/>
  <c r="AT66" i="11"/>
  <c r="AT35" i="11"/>
  <c r="AT54" i="11"/>
  <c r="AT104" i="11"/>
  <c r="AT38" i="11"/>
  <c r="AT45" i="11"/>
  <c r="AT115" i="11"/>
  <c r="AT32" i="11"/>
  <c r="AT60" i="11"/>
  <c r="AT2" i="11"/>
  <c r="AT100" i="11"/>
  <c r="AT39" i="11"/>
  <c r="AT88" i="11"/>
  <c r="AT4" i="11"/>
  <c r="AT119" i="11"/>
  <c r="AT116" i="11"/>
  <c r="AT63" i="11"/>
  <c r="AT11" i="11"/>
  <c r="AT103" i="11"/>
  <c r="AT71" i="11"/>
  <c r="AT34" i="11"/>
  <c r="AT7" i="11"/>
  <c r="AT64" i="11"/>
  <c r="AT108" i="11"/>
  <c r="AT65" i="11"/>
  <c r="AT74" i="11"/>
  <c r="AT97" i="11"/>
  <c r="AT89" i="11"/>
  <c r="AT125" i="11"/>
  <c r="AT101" i="11"/>
  <c r="AT107" i="11"/>
  <c r="AT5" i="11"/>
  <c r="AT98" i="11"/>
  <c r="AT23" i="11"/>
  <c r="AT85" i="11"/>
  <c r="AT120" i="11"/>
  <c r="AT112" i="11"/>
  <c r="AT14" i="11"/>
  <c r="AT13" i="11"/>
  <c r="AT110" i="11"/>
  <c r="AT90" i="11"/>
  <c r="AT6" i="11"/>
  <c r="AT76" i="11"/>
  <c r="AT24" i="11"/>
  <c r="AT61" i="11"/>
  <c r="AT83" i="11"/>
  <c r="AT56" i="11"/>
  <c r="AT57" i="11"/>
  <c r="AT12" i="11"/>
  <c r="AT77" i="11"/>
  <c r="AT16" i="11"/>
  <c r="AT96" i="11"/>
  <c r="AT105" i="11"/>
  <c r="AT68" i="11"/>
  <c r="AT31" i="11"/>
  <c r="AT30" i="11"/>
  <c r="AT118" i="11"/>
  <c r="AT69" i="11"/>
  <c r="AT40" i="11"/>
  <c r="AT51" i="11"/>
  <c r="AT92" i="11"/>
  <c r="AT102" i="11"/>
  <c r="AT121" i="11"/>
  <c r="AT93" i="11"/>
  <c r="AT70" i="11"/>
  <c r="AT53" i="11"/>
  <c r="AT78" i="11"/>
  <c r="AT72" i="11"/>
  <c r="AT49" i="11"/>
  <c r="AT99" i="11"/>
  <c r="AT9" i="11"/>
  <c r="AT33" i="11"/>
  <c r="AT91" i="11"/>
  <c r="AT94" i="11"/>
  <c r="AT48" i="11"/>
  <c r="AT47" i="11"/>
  <c r="AT111" i="11"/>
  <c r="AT3" i="11"/>
  <c r="AT19" i="11"/>
  <c r="AT25" i="11"/>
  <c r="AT58" i="11"/>
  <c r="AT79" i="11"/>
  <c r="AT113" i="11"/>
  <c r="AT117" i="11"/>
  <c r="AT62" i="11"/>
  <c r="AT59" i="11"/>
  <c r="AT106" i="11"/>
  <c r="AT27" i="11"/>
  <c r="AT67" i="11"/>
  <c r="AT22" i="11"/>
  <c r="AT50" i="11"/>
  <c r="AT36" i="11"/>
  <c r="AT8" i="11"/>
  <c r="AT122" i="11"/>
  <c r="AT10" i="11"/>
  <c r="AT29" i="11"/>
  <c r="AT86" i="11"/>
  <c r="AP89" i="10"/>
  <c r="AO90" i="10"/>
  <c r="AQ81" i="10"/>
  <c r="AQ80" i="10"/>
  <c r="AQ79" i="10"/>
  <c r="AQ77" i="10"/>
  <c r="AQ73" i="10"/>
  <c r="AQ78" i="10"/>
  <c r="AQ83" i="10"/>
  <c r="AQ75" i="10"/>
  <c r="AQ72" i="10"/>
  <c r="AQ82" i="10"/>
  <c r="AQ74" i="10"/>
  <c r="AQ71" i="10"/>
  <c r="AQ70" i="10"/>
  <c r="AQ67" i="10"/>
  <c r="AQ64" i="10"/>
  <c r="AQ61" i="10"/>
  <c r="AQ69" i="10"/>
  <c r="AQ65" i="10"/>
  <c r="AQ62" i="10"/>
  <c r="AQ68" i="10"/>
  <c r="AQ66" i="10"/>
  <c r="AQ63" i="10"/>
  <c r="AQ35" i="10"/>
  <c r="AQ39" i="10"/>
  <c r="AQ32" i="10"/>
  <c r="AQ36" i="10"/>
  <c r="AQ37" i="10"/>
  <c r="AQ40" i="10"/>
  <c r="AQ41" i="10"/>
  <c r="AQ45" i="10"/>
  <c r="AQ49" i="10"/>
  <c r="AQ53" i="10"/>
  <c r="AQ57" i="10"/>
  <c r="AQ59" i="10"/>
  <c r="AQ93" i="10" s="1"/>
  <c r="AQ34" i="10"/>
  <c r="AQ42" i="10"/>
  <c r="AQ46" i="10"/>
  <c r="AQ50" i="10"/>
  <c r="AQ54" i="10"/>
  <c r="AQ51" i="10"/>
  <c r="AQ44" i="10"/>
  <c r="AQ52" i="10"/>
  <c r="AQ33" i="10"/>
  <c r="AQ38" i="10"/>
  <c r="AQ47" i="10"/>
  <c r="AQ55" i="10"/>
  <c r="AQ31" i="10"/>
  <c r="AQ43" i="10"/>
  <c r="AQ48" i="10"/>
  <c r="AQ56" i="10"/>
  <c r="AR1" i="10"/>
  <c r="AQ5" i="10"/>
  <c r="AQ9" i="10"/>
  <c r="AQ13" i="10"/>
  <c r="AQ17" i="10"/>
  <c r="AQ21" i="10"/>
  <c r="AQ25" i="10"/>
  <c r="AQ6" i="10"/>
  <c r="AQ10" i="10"/>
  <c r="AQ14" i="10"/>
  <c r="AQ18" i="10"/>
  <c r="AQ22" i="10"/>
  <c r="AQ26" i="10"/>
  <c r="AQ3" i="10"/>
  <c r="AQ7" i="10"/>
  <c r="AQ11" i="10"/>
  <c r="AQ15" i="10"/>
  <c r="AQ19" i="10"/>
  <c r="AQ23" i="10"/>
  <c r="AQ27" i="10"/>
  <c r="AQ4" i="10"/>
  <c r="AQ8" i="10"/>
  <c r="AQ12" i="10"/>
  <c r="AQ16" i="10"/>
  <c r="AQ20" i="10"/>
  <c r="AQ24" i="10"/>
  <c r="AQ28" i="10"/>
  <c r="AQ2" i="10"/>
  <c r="T18" i="6"/>
  <c r="S28" i="6"/>
  <c r="AM28" i="6" s="1"/>
  <c r="L45" i="6"/>
  <c r="L53" i="6" s="1"/>
  <c r="K55" i="6"/>
  <c r="AT224" i="11" l="1"/>
  <c r="X4" i="44" s="1"/>
  <c r="X61" i="44" s="1"/>
  <c r="BF160" i="15"/>
  <c r="BE129" i="15"/>
  <c r="BE131" i="15" s="1"/>
  <c r="X60" i="44"/>
  <c r="AP103" i="10"/>
  <c r="T48" i="44"/>
  <c r="U16" i="16"/>
  <c r="U34" i="16" s="1"/>
  <c r="U43" i="18" s="1"/>
  <c r="BC27" i="43" s="1"/>
  <c r="CK27" i="43" s="1"/>
  <c r="AY267" i="15"/>
  <c r="V62" i="44"/>
  <c r="W5" i="44"/>
  <c r="W62" i="44" s="1"/>
  <c r="AS232" i="11"/>
  <c r="AS235" i="11"/>
  <c r="V9" i="44"/>
  <c r="V12" i="44" s="1"/>
  <c r="V15" i="44" s="1"/>
  <c r="AT225" i="11"/>
  <c r="S49" i="44"/>
  <c r="S51" i="44" s="1"/>
  <c r="BF173" i="15"/>
  <c r="W8" i="44"/>
  <c r="AF31" i="44"/>
  <c r="T3" i="16"/>
  <c r="S6" i="17" s="1"/>
  <c r="AX260" i="15"/>
  <c r="CP10" i="43"/>
  <c r="BO10" i="43"/>
  <c r="T47" i="44"/>
  <c r="U15" i="16"/>
  <c r="U33" i="16" s="1"/>
  <c r="U42" i="18" s="1"/>
  <c r="BC25" i="43" s="1"/>
  <c r="CK25" i="43" s="1"/>
  <c r="AY266" i="15"/>
  <c r="T45" i="44"/>
  <c r="U13" i="16"/>
  <c r="U31" i="16" s="1"/>
  <c r="U40" i="18" s="1"/>
  <c r="T29" i="44" s="1"/>
  <c r="T33" i="44" s="1"/>
  <c r="T34" i="44" s="1"/>
  <c r="T36" i="44" s="1"/>
  <c r="AY264" i="15"/>
  <c r="U46" i="44"/>
  <c r="V14" i="16"/>
  <c r="V32" i="16" s="1"/>
  <c r="V41" i="18" s="1"/>
  <c r="BD23" i="43" s="1"/>
  <c r="AZ265" i="15"/>
  <c r="AB4" i="41"/>
  <c r="AC21" i="18"/>
  <c r="AX234" i="11"/>
  <c r="BK193" i="15"/>
  <c r="BK130" i="15"/>
  <c r="BF153" i="15"/>
  <c r="AD13" i="40"/>
  <c r="AI11" i="40"/>
  <c r="AI13" i="40" s="1"/>
  <c r="AT228" i="11"/>
  <c r="X8" i="44" s="1"/>
  <c r="X64" i="44" s="1"/>
  <c r="X66" i="44" s="1"/>
  <c r="X133" i="46"/>
  <c r="X136" i="46" s="1"/>
  <c r="W60" i="44"/>
  <c r="BF146" i="15"/>
  <c r="BF138" i="15"/>
  <c r="BE162" i="15"/>
  <c r="BF64" i="15"/>
  <c r="BF176" i="15"/>
  <c r="BF171" i="15"/>
  <c r="BG234" i="15"/>
  <c r="BG200" i="15"/>
  <c r="BG205" i="15"/>
  <c r="BG224" i="15"/>
  <c r="BG233" i="15"/>
  <c r="BG212" i="15"/>
  <c r="BG253" i="15"/>
  <c r="BG249" i="15"/>
  <c r="BG237" i="15"/>
  <c r="BG202" i="15"/>
  <c r="BG243" i="15"/>
  <c r="BG208" i="15"/>
  <c r="BG218" i="15"/>
  <c r="BG236" i="15"/>
  <c r="BG220" i="15"/>
  <c r="BG222" i="15"/>
  <c r="BG240" i="15"/>
  <c r="BG198" i="15"/>
  <c r="BG228" i="15"/>
  <c r="BG254" i="15"/>
  <c r="BG223" i="15"/>
  <c r="BG216" i="15"/>
  <c r="BG242" i="15"/>
  <c r="BG204" i="15"/>
  <c r="BG239" i="15"/>
  <c r="BG232" i="15"/>
  <c r="BG238" i="15"/>
  <c r="BG250" i="15"/>
  <c r="BG206" i="15"/>
  <c r="BG230" i="15"/>
  <c r="BG235" i="15"/>
  <c r="BG210" i="15"/>
  <c r="BG199" i="15"/>
  <c r="BG244" i="15"/>
  <c r="BG214" i="15"/>
  <c r="BG201" i="15"/>
  <c r="BG217" i="15"/>
  <c r="BG209" i="15"/>
  <c r="BG213" i="15"/>
  <c r="BG221" i="15"/>
  <c r="BG207" i="15"/>
  <c r="BG241" i="15"/>
  <c r="BG252" i="15"/>
  <c r="BG203" i="15"/>
  <c r="BG248" i="15"/>
  <c r="BG215" i="15"/>
  <c r="BG251" i="15"/>
  <c r="BG219" i="15"/>
  <c r="BG231" i="15"/>
  <c r="BG211" i="15"/>
  <c r="BF187" i="15"/>
  <c r="BF167" i="15"/>
  <c r="BF186" i="15"/>
  <c r="BF142" i="15"/>
  <c r="BF149" i="15"/>
  <c r="BF135" i="15"/>
  <c r="BF172" i="15"/>
  <c r="BF152" i="15"/>
  <c r="AB9" i="40"/>
  <c r="AC3" i="40"/>
  <c r="AC8" i="40" s="1"/>
  <c r="AA21" i="16"/>
  <c r="BE181" i="15"/>
  <c r="AB27" i="16"/>
  <c r="BF154" i="15"/>
  <c r="BF150" i="15"/>
  <c r="BF225" i="15"/>
  <c r="BF151" i="15"/>
  <c r="BF158" i="15"/>
  <c r="BF95" i="15"/>
  <c r="BF245" i="15"/>
  <c r="AA59" i="18"/>
  <c r="Z4" i="16"/>
  <c r="BD130" i="15"/>
  <c r="AB25" i="16"/>
  <c r="AB26" i="16"/>
  <c r="BF136" i="15"/>
  <c r="BF164" i="15"/>
  <c r="AB20" i="16"/>
  <c r="BF134" i="15"/>
  <c r="BF29" i="15"/>
  <c r="BE161" i="15"/>
  <c r="AA19" i="16"/>
  <c r="BE63" i="15"/>
  <c r="BF147" i="15"/>
  <c r="BF184" i="15"/>
  <c r="BF59" i="15"/>
  <c r="BF125" i="15"/>
  <c r="BE259" i="15"/>
  <c r="BF175" i="15"/>
  <c r="BF137" i="15"/>
  <c r="BF178" i="15"/>
  <c r="BF156" i="15"/>
  <c r="BF255" i="15"/>
  <c r="BF166" i="15"/>
  <c r="BF49" i="15"/>
  <c r="AA22" i="16"/>
  <c r="BE191" i="15"/>
  <c r="BF115" i="15"/>
  <c r="AB25" i="18"/>
  <c r="AB54" i="18"/>
  <c r="BF168" i="15"/>
  <c r="AB53" i="18"/>
  <c r="AA30" i="44" s="1"/>
  <c r="BF140" i="15"/>
  <c r="BH1" i="15"/>
  <c r="BG86" i="15"/>
  <c r="BL86" i="15" s="1"/>
  <c r="BG87" i="15"/>
  <c r="BL87" i="15" s="1"/>
  <c r="BG24" i="15"/>
  <c r="BL24" i="15" s="1"/>
  <c r="BG90" i="15"/>
  <c r="BL90" i="15" s="1"/>
  <c r="BG21" i="15"/>
  <c r="BL21" i="15" s="1"/>
  <c r="BL153" i="15" s="1"/>
  <c r="BG20" i="15"/>
  <c r="BL20" i="15" s="1"/>
  <c r="BL152" i="15" s="1"/>
  <c r="BG91" i="15"/>
  <c r="BL91" i="15" s="1"/>
  <c r="BG85" i="15"/>
  <c r="BL85" i="15" s="1"/>
  <c r="BG79" i="15"/>
  <c r="BL79" i="15" s="1"/>
  <c r="BG104" i="15"/>
  <c r="BL104" i="15" s="1"/>
  <c r="BG122" i="15"/>
  <c r="BL122" i="15" s="1"/>
  <c r="BG89" i="15"/>
  <c r="BL89" i="15" s="1"/>
  <c r="BG77" i="15"/>
  <c r="BL77" i="15" s="1"/>
  <c r="BG68" i="15"/>
  <c r="BL68" i="15" s="1"/>
  <c r="BG110" i="15"/>
  <c r="BL110" i="15" s="1"/>
  <c r="BG19" i="15"/>
  <c r="BG112" i="15"/>
  <c r="BL112" i="15" s="1"/>
  <c r="BG100" i="15"/>
  <c r="BL100" i="15" s="1"/>
  <c r="BG70" i="15"/>
  <c r="BL70" i="15" s="1"/>
  <c r="BG121" i="15"/>
  <c r="BL121" i="15" s="1"/>
  <c r="BG88" i="15"/>
  <c r="BL88" i="15" s="1"/>
  <c r="BG83" i="15"/>
  <c r="BL83" i="15" s="1"/>
  <c r="BG72" i="15"/>
  <c r="BL72" i="15" s="1"/>
  <c r="BG69" i="15"/>
  <c r="BL69" i="15" s="1"/>
  <c r="BG120" i="15"/>
  <c r="BL120" i="15" s="1"/>
  <c r="BG124" i="15"/>
  <c r="BL124" i="15" s="1"/>
  <c r="BG118" i="15"/>
  <c r="BL118" i="15" s="1"/>
  <c r="BG101" i="15"/>
  <c r="BL101" i="15" s="1"/>
  <c r="BG108" i="15"/>
  <c r="BL108" i="15" s="1"/>
  <c r="BG93" i="15"/>
  <c r="BL93" i="15" s="1"/>
  <c r="BG74" i="15"/>
  <c r="BL74" i="15" s="1"/>
  <c r="BG73" i="15"/>
  <c r="BL73" i="15" s="1"/>
  <c r="BG53" i="15"/>
  <c r="BL53" i="15" s="1"/>
  <c r="BG94" i="15"/>
  <c r="BL94" i="15" s="1"/>
  <c r="BG123" i="15"/>
  <c r="BL123" i="15" s="1"/>
  <c r="BG103" i="15"/>
  <c r="BL103" i="15" s="1"/>
  <c r="BG102" i="15"/>
  <c r="BL102" i="15" s="1"/>
  <c r="BG71" i="15"/>
  <c r="BL71" i="15" s="1"/>
  <c r="BG76" i="15"/>
  <c r="BL76" i="15" s="1"/>
  <c r="BG105" i="15"/>
  <c r="BL105" i="15" s="1"/>
  <c r="BG82" i="15"/>
  <c r="BL82" i="15" s="1"/>
  <c r="BG119" i="15"/>
  <c r="BL119" i="15" s="1"/>
  <c r="BG7" i="15"/>
  <c r="BG78" i="15"/>
  <c r="BL78" i="15" s="1"/>
  <c r="BG111" i="15"/>
  <c r="BL111" i="15" s="1"/>
  <c r="BG56" i="15"/>
  <c r="BG46" i="15"/>
  <c r="BG52" i="15"/>
  <c r="BL52" i="15" s="1"/>
  <c r="BG25" i="15"/>
  <c r="BG2" i="15"/>
  <c r="BL2" i="15" s="1"/>
  <c r="BL134" i="15" s="1"/>
  <c r="BG34" i="15"/>
  <c r="BL34" i="15" s="1"/>
  <c r="BG45" i="15"/>
  <c r="BL45" i="15" s="1"/>
  <c r="BL177" i="15" s="1"/>
  <c r="BG58" i="15"/>
  <c r="BL58" i="15" s="1"/>
  <c r="BL190" i="15" s="1"/>
  <c r="BG37" i="15"/>
  <c r="BL37" i="15" s="1"/>
  <c r="BL169" i="15" s="1"/>
  <c r="BG55" i="15"/>
  <c r="BG28" i="15"/>
  <c r="BG22" i="15"/>
  <c r="BL22" i="15" s="1"/>
  <c r="BL154" i="15" s="1"/>
  <c r="BG9" i="15"/>
  <c r="BL9" i="15" s="1"/>
  <c r="BG36" i="15"/>
  <c r="BL36" i="15" s="1"/>
  <c r="BG38" i="15"/>
  <c r="BG11" i="15"/>
  <c r="BG13" i="15"/>
  <c r="BG75" i="15"/>
  <c r="BL75" i="15" s="1"/>
  <c r="BG44" i="15"/>
  <c r="BG6" i="15"/>
  <c r="BG35" i="15"/>
  <c r="BL35" i="15" s="1"/>
  <c r="BL167" i="15" s="1"/>
  <c r="BG23" i="15"/>
  <c r="BL23" i="15" s="1"/>
  <c r="BG12" i="15"/>
  <c r="BG57" i="15"/>
  <c r="BG4" i="15"/>
  <c r="BL4" i="15" s="1"/>
  <c r="BL136" i="15" s="1"/>
  <c r="BG5" i="15"/>
  <c r="BL5" i="15" s="1"/>
  <c r="BL137" i="15" s="1"/>
  <c r="BG39" i="15"/>
  <c r="BL39" i="15" s="1"/>
  <c r="BL171" i="15" s="1"/>
  <c r="BG16" i="15"/>
  <c r="BG27" i="15"/>
  <c r="BG10" i="15"/>
  <c r="BG54" i="15"/>
  <c r="BG42" i="15"/>
  <c r="BG3" i="15"/>
  <c r="BL3" i="15" s="1"/>
  <c r="BL135" i="15" s="1"/>
  <c r="BG17" i="15"/>
  <c r="BG26" i="15"/>
  <c r="BL26" i="15" s="1"/>
  <c r="BG107" i="15"/>
  <c r="BL107" i="15" s="1"/>
  <c r="BG98" i="15"/>
  <c r="BL98" i="15" s="1"/>
  <c r="BG47" i="15"/>
  <c r="BL47" i="15" s="1"/>
  <c r="BG114" i="15"/>
  <c r="BL114" i="15" s="1"/>
  <c r="BG80" i="15"/>
  <c r="BL80" i="15" s="1"/>
  <c r="BG40" i="15"/>
  <c r="BL40" i="15" s="1"/>
  <c r="BG84" i="15"/>
  <c r="BL84" i="15" s="1"/>
  <c r="BG32" i="15"/>
  <c r="BL32" i="15" s="1"/>
  <c r="BL164" i="15" s="1"/>
  <c r="BG92" i="15"/>
  <c r="BG106" i="15"/>
  <c r="BL106" i="15" s="1"/>
  <c r="BG14" i="15"/>
  <c r="BL14" i="15" s="1"/>
  <c r="BL146" i="15" s="1"/>
  <c r="BG81" i="15"/>
  <c r="BL81" i="15" s="1"/>
  <c r="BG8" i="15"/>
  <c r="BL8" i="15" s="1"/>
  <c r="BL140" i="15" s="1"/>
  <c r="BG43" i="15"/>
  <c r="BL43" i="15" s="1"/>
  <c r="BG48" i="15"/>
  <c r="BL48" i="15" s="1"/>
  <c r="BG113" i="15"/>
  <c r="BG41" i="15"/>
  <c r="BL41" i="15" s="1"/>
  <c r="BG109" i="15"/>
  <c r="BL109" i="15" s="1"/>
  <c r="BG15" i="15"/>
  <c r="BL15" i="15" s="1"/>
  <c r="BG18" i="15"/>
  <c r="AX62" i="43"/>
  <c r="BA9" i="43"/>
  <c r="CI9" i="43" s="1"/>
  <c r="S35" i="16"/>
  <c r="Q45" i="18"/>
  <c r="CG24" i="43"/>
  <c r="CG30" i="43" s="1"/>
  <c r="CG54" i="43" s="1"/>
  <c r="CG59" i="43" s="1"/>
  <c r="CG60" i="43" s="1"/>
  <c r="AY30" i="43"/>
  <c r="AY54" i="43" s="1"/>
  <c r="AY59" i="43" s="1"/>
  <c r="CH9" i="43"/>
  <c r="AZ19" i="43"/>
  <c r="AZ20" i="43" s="1"/>
  <c r="AZ21" i="43" s="1"/>
  <c r="R7" i="16"/>
  <c r="R20" i="18" s="1"/>
  <c r="R44" i="18"/>
  <c r="AZ24" i="43" s="1"/>
  <c r="T29" i="6"/>
  <c r="AN29" i="6" s="1"/>
  <c r="T11" i="6"/>
  <c r="AN11" i="6" s="1"/>
  <c r="AU160" i="11"/>
  <c r="BB160" i="11" s="1"/>
  <c r="AU148" i="11"/>
  <c r="BB148" i="11" s="1"/>
  <c r="AP98" i="10"/>
  <c r="T5" i="16"/>
  <c r="T35" i="16" s="1"/>
  <c r="AX9" i="20"/>
  <c r="AY2" i="20"/>
  <c r="AY8" i="20" s="1"/>
  <c r="AY9" i="20" s="1"/>
  <c r="Q34" i="19"/>
  <c r="S6" i="16"/>
  <c r="S44" i="18" s="1"/>
  <c r="BA24" i="43" s="1"/>
  <c r="Q7" i="17"/>
  <c r="AG4" i="17"/>
  <c r="AP90" i="10"/>
  <c r="AP107" i="10"/>
  <c r="AX18" i="12"/>
  <c r="AX17" i="12"/>
  <c r="BC17" i="12" s="1"/>
  <c r="AX7" i="12"/>
  <c r="BC7" i="12" s="1"/>
  <c r="AX10" i="12"/>
  <c r="AX15" i="12"/>
  <c r="AX2" i="12"/>
  <c r="AX23" i="12"/>
  <c r="BC23" i="12" s="1"/>
  <c r="AX19" i="12"/>
  <c r="BC19" i="12" s="1"/>
  <c r="AX4" i="12"/>
  <c r="BC4" i="12" s="1"/>
  <c r="AX25" i="12"/>
  <c r="BC25" i="12" s="1"/>
  <c r="AX6" i="12"/>
  <c r="BC6" i="12" s="1"/>
  <c r="AX3" i="12"/>
  <c r="BC3" i="12" s="1"/>
  <c r="AX16" i="12"/>
  <c r="BC16" i="12" s="1"/>
  <c r="AX13" i="12"/>
  <c r="BC13" i="12" s="1"/>
  <c r="AX12" i="12"/>
  <c r="BC12" i="12" s="1"/>
  <c r="AX5" i="12"/>
  <c r="BC5" i="12" s="1"/>
  <c r="AX14" i="12"/>
  <c r="BC14" i="12" s="1"/>
  <c r="AX20" i="12"/>
  <c r="BC20" i="12" s="1"/>
  <c r="AX22" i="12"/>
  <c r="BC22" i="12" s="1"/>
  <c r="AX21" i="12"/>
  <c r="BC21" i="12" s="1"/>
  <c r="AX24" i="12"/>
  <c r="BC24" i="12" s="1"/>
  <c r="AX8" i="12"/>
  <c r="BC8" i="12" s="1"/>
  <c r="AX11" i="12"/>
  <c r="BC11" i="12" s="1"/>
  <c r="BC15" i="12"/>
  <c r="BC10" i="12"/>
  <c r="AY1" i="12"/>
  <c r="AY9" i="12" s="1"/>
  <c r="BD9" i="12" s="1"/>
  <c r="BC2" i="12"/>
  <c r="AW26" i="12"/>
  <c r="AW27" i="12" s="1"/>
  <c r="AQ97" i="10"/>
  <c r="AQ102" i="10"/>
  <c r="AT220" i="11"/>
  <c r="AT221" i="11" s="1"/>
  <c r="AT126" i="11"/>
  <c r="AT127" i="11" s="1"/>
  <c r="AU217" i="11"/>
  <c r="BB217" i="11" s="1"/>
  <c r="AU199" i="11"/>
  <c r="BB199" i="11" s="1"/>
  <c r="AU193" i="11"/>
  <c r="BB193" i="11" s="1"/>
  <c r="AU196" i="11"/>
  <c r="BB196" i="11" s="1"/>
  <c r="AU197" i="11"/>
  <c r="BB197" i="11" s="1"/>
  <c r="AU140" i="11"/>
  <c r="BB140" i="11" s="1"/>
  <c r="AU218" i="11"/>
  <c r="BB218" i="11" s="1"/>
  <c r="AU194" i="11"/>
  <c r="BB194" i="11" s="1"/>
  <c r="AU174" i="11"/>
  <c r="BB174" i="11" s="1"/>
  <c r="AU200" i="11"/>
  <c r="BB200" i="11" s="1"/>
  <c r="AU201" i="11"/>
  <c r="BB201" i="11" s="1"/>
  <c r="AU202" i="11"/>
  <c r="BB202" i="11" s="1"/>
  <c r="AU176" i="11"/>
  <c r="BB176" i="11" s="1"/>
  <c r="AU188" i="11"/>
  <c r="BB188" i="11" s="1"/>
  <c r="AU215" i="11"/>
  <c r="BB215" i="11" s="1"/>
  <c r="AU132" i="11"/>
  <c r="AU204" i="11"/>
  <c r="BB204" i="11" s="1"/>
  <c r="AU177" i="11"/>
  <c r="BB177" i="11" s="1"/>
  <c r="AU154" i="11"/>
  <c r="BB154" i="11" s="1"/>
  <c r="AU139" i="11"/>
  <c r="BB139" i="11" s="1"/>
  <c r="AU150" i="11"/>
  <c r="BB150" i="11" s="1"/>
  <c r="AU206" i="11"/>
  <c r="BB206" i="11" s="1"/>
  <c r="AU158" i="11"/>
  <c r="BB158" i="11" s="1"/>
  <c r="AU181" i="11"/>
  <c r="BB181" i="11" s="1"/>
  <c r="AU134" i="11"/>
  <c r="BB134" i="11" s="1"/>
  <c r="AU138" i="11"/>
  <c r="BB138" i="11" s="1"/>
  <c r="AU172" i="11"/>
  <c r="BB172" i="11" s="1"/>
  <c r="AU179" i="11"/>
  <c r="BB179" i="11" s="1"/>
  <c r="AU182" i="11"/>
  <c r="BB182" i="11" s="1"/>
  <c r="AU208" i="11"/>
  <c r="BB208" i="11" s="1"/>
  <c r="AU156" i="11"/>
  <c r="BB156" i="11" s="1"/>
  <c r="AU205" i="11"/>
  <c r="BB205" i="11" s="1"/>
  <c r="AU173" i="11"/>
  <c r="AU144" i="11"/>
  <c r="BB144" i="11" s="1"/>
  <c r="AU159" i="11"/>
  <c r="BB159" i="11" s="1"/>
  <c r="AU198" i="11"/>
  <c r="BB198" i="11" s="1"/>
  <c r="AU203" i="11"/>
  <c r="BB203" i="11" s="1"/>
  <c r="AU192" i="11"/>
  <c r="BB192" i="11" s="1"/>
  <c r="AU142" i="11"/>
  <c r="BB142" i="11" s="1"/>
  <c r="AU149" i="11"/>
  <c r="BB149" i="11" s="1"/>
  <c r="AU141" i="11"/>
  <c r="BB141" i="11" s="1"/>
  <c r="AU168" i="11"/>
  <c r="BB168" i="11" s="1"/>
  <c r="AU157" i="11"/>
  <c r="BB157" i="11" s="1"/>
  <c r="AU189" i="11"/>
  <c r="BB189" i="11" s="1"/>
  <c r="AU135" i="11"/>
  <c r="BB135" i="11" s="1"/>
  <c r="AU212" i="11"/>
  <c r="BB212" i="11" s="1"/>
  <c r="AU152" i="11"/>
  <c r="BB152" i="11" s="1"/>
  <c r="AU146" i="11"/>
  <c r="BB146" i="11" s="1"/>
  <c r="AU209" i="11"/>
  <c r="BB209" i="11" s="1"/>
  <c r="AU136" i="11"/>
  <c r="AU219" i="11"/>
  <c r="AU145" i="11"/>
  <c r="BB145" i="11" s="1"/>
  <c r="AU175" i="11"/>
  <c r="BB175" i="11" s="1"/>
  <c r="AU133" i="11"/>
  <c r="AU207" i="11"/>
  <c r="BB207" i="11" s="1"/>
  <c r="AU161" i="11"/>
  <c r="BB161" i="11" s="1"/>
  <c r="AU180" i="11"/>
  <c r="BB180" i="11" s="1"/>
  <c r="AU167" i="11"/>
  <c r="BB167" i="11" s="1"/>
  <c r="AU210" i="11"/>
  <c r="BB210" i="11" s="1"/>
  <c r="AU163" i="11"/>
  <c r="BB163" i="11" s="1"/>
  <c r="AU164" i="11"/>
  <c r="BB164" i="11" s="1"/>
  <c r="AU165" i="11"/>
  <c r="BB165" i="11" s="1"/>
  <c r="AU190" i="11"/>
  <c r="BB190" i="11" s="1"/>
  <c r="AU178" i="11"/>
  <c r="BB178" i="11" s="1"/>
  <c r="AU187" i="11"/>
  <c r="BB187" i="11" s="1"/>
  <c r="AU211" i="11"/>
  <c r="BB211" i="11" s="1"/>
  <c r="AU214" i="11"/>
  <c r="BB214" i="11" s="1"/>
  <c r="AU155" i="11"/>
  <c r="BB155" i="11" s="1"/>
  <c r="AU191" i="11"/>
  <c r="BB191" i="11" s="1"/>
  <c r="AU213" i="11"/>
  <c r="BB213" i="11" s="1"/>
  <c r="AU166" i="11"/>
  <c r="BB166" i="11" s="1"/>
  <c r="AU186" i="11"/>
  <c r="BB186" i="11" s="1"/>
  <c r="AU147" i="11"/>
  <c r="BB147" i="11" s="1"/>
  <c r="AU185" i="11"/>
  <c r="BB185" i="11" s="1"/>
  <c r="AU170" i="11"/>
  <c r="BB170" i="11" s="1"/>
  <c r="AU153" i="11"/>
  <c r="BB153" i="11" s="1"/>
  <c r="AU184" i="11"/>
  <c r="BB184" i="11" s="1"/>
  <c r="AU137" i="11"/>
  <c r="AU216" i="11"/>
  <c r="BB216" i="11" s="1"/>
  <c r="AU151" i="11"/>
  <c r="BB151" i="11" s="1"/>
  <c r="AU169" i="11"/>
  <c r="BB169" i="11" s="1"/>
  <c r="AU195" i="11"/>
  <c r="BB195" i="11" s="1"/>
  <c r="AU171" i="11"/>
  <c r="BB171" i="11" s="1"/>
  <c r="AU143" i="11"/>
  <c r="BB143" i="11" s="1"/>
  <c r="AU183" i="11"/>
  <c r="BB183" i="11" s="1"/>
  <c r="AU162" i="11"/>
  <c r="BB162" i="11" s="1"/>
  <c r="AV1" i="11"/>
  <c r="AU73" i="11"/>
  <c r="AU37" i="11"/>
  <c r="AU114" i="11"/>
  <c r="AU21" i="11"/>
  <c r="AU41" i="11"/>
  <c r="AU55" i="11"/>
  <c r="AU87" i="11"/>
  <c r="AU109" i="11"/>
  <c r="AU95" i="11"/>
  <c r="AU84" i="11"/>
  <c r="AU123" i="11"/>
  <c r="AU45" i="11"/>
  <c r="AU17" i="11"/>
  <c r="AU28" i="11"/>
  <c r="AU75" i="11"/>
  <c r="AU20" i="11"/>
  <c r="AU26" i="11"/>
  <c r="AU44" i="11"/>
  <c r="AU52" i="11"/>
  <c r="AU82" i="11"/>
  <c r="AU15" i="11"/>
  <c r="AU80" i="11"/>
  <c r="AU7" i="11"/>
  <c r="AU23" i="11"/>
  <c r="AU81" i="11"/>
  <c r="AU66" i="11"/>
  <c r="AU104" i="11"/>
  <c r="AU124" i="11"/>
  <c r="AU46" i="11"/>
  <c r="AU42" i="11"/>
  <c r="AU35" i="11"/>
  <c r="AU38" i="11"/>
  <c r="AU120" i="11"/>
  <c r="AU110" i="11"/>
  <c r="AU43" i="11"/>
  <c r="AU103" i="11"/>
  <c r="AU14" i="11"/>
  <c r="AU18" i="11"/>
  <c r="AU54" i="11"/>
  <c r="AU115" i="11"/>
  <c r="AU64" i="11"/>
  <c r="AU71" i="11"/>
  <c r="AU100" i="11"/>
  <c r="AU16" i="11"/>
  <c r="AU32" i="11"/>
  <c r="AU85" i="11"/>
  <c r="AU91" i="11"/>
  <c r="AU83" i="11"/>
  <c r="AU72" i="11"/>
  <c r="AU6" i="11"/>
  <c r="AU96" i="11"/>
  <c r="AU12" i="11"/>
  <c r="AU2" i="11"/>
  <c r="AF5" i="46" s="1"/>
  <c r="AU119" i="11"/>
  <c r="AU112" i="11"/>
  <c r="AU39" i="11"/>
  <c r="AU13" i="11"/>
  <c r="AU70" i="11"/>
  <c r="AU90" i="11"/>
  <c r="AU76" i="11"/>
  <c r="AU74" i="11"/>
  <c r="AU108" i="11"/>
  <c r="AU34" i="11"/>
  <c r="AU24" i="11"/>
  <c r="AU65" i="11"/>
  <c r="AU63" i="11"/>
  <c r="AU57" i="11"/>
  <c r="AU53" i="11"/>
  <c r="AU116" i="11"/>
  <c r="AU25" i="11"/>
  <c r="AU107" i="11"/>
  <c r="AU99" i="11"/>
  <c r="AU4" i="11"/>
  <c r="AU89" i="11"/>
  <c r="AU58" i="11"/>
  <c r="AU93" i="11"/>
  <c r="AU79" i="11"/>
  <c r="AU106" i="11"/>
  <c r="AU78" i="11"/>
  <c r="AU118" i="11"/>
  <c r="AU77" i="11"/>
  <c r="AU5" i="11"/>
  <c r="AU49" i="11"/>
  <c r="AU98" i="11"/>
  <c r="AU9" i="11"/>
  <c r="AU33" i="11"/>
  <c r="AU94" i="11"/>
  <c r="AU31" i="11"/>
  <c r="AU48" i="11"/>
  <c r="AU101" i="11"/>
  <c r="AU111" i="11"/>
  <c r="AU88" i="11"/>
  <c r="AU61" i="11"/>
  <c r="AU3" i="11"/>
  <c r="AU105" i="11"/>
  <c r="AU60" i="11"/>
  <c r="AU11" i="11"/>
  <c r="AU97" i="11"/>
  <c r="AU125" i="11"/>
  <c r="AU56" i="11"/>
  <c r="AU68" i="11"/>
  <c r="AU19" i="11"/>
  <c r="AU113" i="11"/>
  <c r="AU117" i="11"/>
  <c r="AU86" i="11"/>
  <c r="AU10" i="11"/>
  <c r="AU121" i="11"/>
  <c r="AU59" i="11"/>
  <c r="AU51" i="11"/>
  <c r="AU62" i="11"/>
  <c r="AU47" i="11"/>
  <c r="AU27" i="11"/>
  <c r="AU67" i="11"/>
  <c r="AU22" i="11"/>
  <c r="AU40" i="11"/>
  <c r="AU50" i="11"/>
  <c r="AU92" i="11"/>
  <c r="AU36" i="11"/>
  <c r="AU8" i="11"/>
  <c r="AU69" i="11"/>
  <c r="AU30" i="11"/>
  <c r="AU102" i="11"/>
  <c r="AU122" i="11"/>
  <c r="AU29" i="11"/>
  <c r="AQ94" i="10"/>
  <c r="AQ89" i="10"/>
  <c r="AR81" i="10"/>
  <c r="AR78" i="10"/>
  <c r="AR83" i="10"/>
  <c r="AR75" i="10"/>
  <c r="AR72" i="10"/>
  <c r="AR82" i="10"/>
  <c r="AR74" i="10"/>
  <c r="AR71" i="10"/>
  <c r="AR77" i="10"/>
  <c r="AR69" i="10"/>
  <c r="AR63" i="10"/>
  <c r="AR79" i="10"/>
  <c r="AR68" i="10"/>
  <c r="AR66" i="10"/>
  <c r="AR80" i="10"/>
  <c r="AR73" i="10"/>
  <c r="AR67" i="10"/>
  <c r="AR65" i="10"/>
  <c r="AR61" i="10"/>
  <c r="AR62" i="10"/>
  <c r="AR70" i="10"/>
  <c r="AR38" i="10"/>
  <c r="AR39" i="10"/>
  <c r="AR44" i="10"/>
  <c r="AR48" i="10"/>
  <c r="AR52" i="10"/>
  <c r="AR56" i="10"/>
  <c r="AR37" i="10"/>
  <c r="AR40" i="10"/>
  <c r="AR32" i="10"/>
  <c r="AR36" i="10"/>
  <c r="AR59" i="10"/>
  <c r="AR93" i="10" s="1"/>
  <c r="AR41" i="10"/>
  <c r="AR45" i="10"/>
  <c r="AR49" i="10"/>
  <c r="AR53" i="10"/>
  <c r="AR57" i="10"/>
  <c r="AR35" i="10"/>
  <c r="AR31" i="10"/>
  <c r="AR34" i="10"/>
  <c r="AR42" i="10"/>
  <c r="AR46" i="10"/>
  <c r="AR50" i="10"/>
  <c r="AR54" i="10"/>
  <c r="AR33" i="10"/>
  <c r="AR43" i="10"/>
  <c r="AR47" i="10"/>
  <c r="AR51" i="10"/>
  <c r="AR55" i="10"/>
  <c r="AR64" i="10"/>
  <c r="AS1" i="10"/>
  <c r="AR2" i="10"/>
  <c r="AR5" i="10"/>
  <c r="AR9" i="10"/>
  <c r="AR13" i="10"/>
  <c r="AR17" i="10"/>
  <c r="AR21" i="10"/>
  <c r="AR25" i="10"/>
  <c r="AR6" i="10"/>
  <c r="AR10" i="10"/>
  <c r="AR14" i="10"/>
  <c r="AR18" i="10"/>
  <c r="AR22" i="10"/>
  <c r="AR26" i="10"/>
  <c r="AR3" i="10"/>
  <c r="AR7" i="10"/>
  <c r="AR11" i="10"/>
  <c r="AR15" i="10"/>
  <c r="AR19" i="10"/>
  <c r="AR23" i="10"/>
  <c r="AR27" i="10"/>
  <c r="AR4" i="10"/>
  <c r="AR8" i="10"/>
  <c r="AR12" i="10"/>
  <c r="AR20" i="10"/>
  <c r="AR16" i="10"/>
  <c r="AR28" i="10"/>
  <c r="AR24" i="10"/>
  <c r="K56" i="6"/>
  <c r="K34" i="6" s="1"/>
  <c r="U18" i="6"/>
  <c r="T28" i="6"/>
  <c r="AN28" i="6" s="1"/>
  <c r="L51" i="6"/>
  <c r="BL156" i="15" l="1"/>
  <c r="BB11" i="11"/>
  <c r="AF14" i="46"/>
  <c r="BB74" i="11"/>
  <c r="AF81" i="46"/>
  <c r="BB81" i="11"/>
  <c r="AF88" i="46"/>
  <c r="W64" i="44"/>
  <c r="U3" i="16"/>
  <c r="AY260" i="15"/>
  <c r="BB3" i="11"/>
  <c r="AF6" i="46"/>
  <c r="BB70" i="11"/>
  <c r="AF77" i="46"/>
  <c r="BB80" i="11"/>
  <c r="AF87" i="46"/>
  <c r="BL166" i="15"/>
  <c r="BB61" i="11"/>
  <c r="AF68" i="46"/>
  <c r="BB13" i="11"/>
  <c r="AF16" i="46"/>
  <c r="BB15" i="11"/>
  <c r="AF18" i="46"/>
  <c r="BL172" i="15"/>
  <c r="BG151" i="15"/>
  <c r="BL19" i="15"/>
  <c r="BL151" i="15" s="1"/>
  <c r="BB88" i="11"/>
  <c r="AF125" i="46"/>
  <c r="BB39" i="11"/>
  <c r="AF49" i="46"/>
  <c r="BB82" i="11"/>
  <c r="AF108" i="46"/>
  <c r="BG157" i="15"/>
  <c r="BL25" i="15"/>
  <c r="BL157" i="15" s="1"/>
  <c r="AC4" i="41"/>
  <c r="AC5" i="41" s="1"/>
  <c r="AY234" i="11"/>
  <c r="AD21" i="18"/>
  <c r="BB111" i="11"/>
  <c r="AF109" i="46"/>
  <c r="BB112" i="11"/>
  <c r="AF110" i="46"/>
  <c r="BB52" i="11"/>
  <c r="AF62" i="46"/>
  <c r="U48" i="44"/>
  <c r="V16" i="16"/>
  <c r="V34" i="16" s="1"/>
  <c r="V43" i="18" s="1"/>
  <c r="BD27" i="43" s="1"/>
  <c r="AZ267" i="15"/>
  <c r="BL184" i="15"/>
  <c r="X5" i="44"/>
  <c r="AT232" i="11"/>
  <c r="AT235" i="11"/>
  <c r="U45" i="44"/>
  <c r="V13" i="16"/>
  <c r="V31" i="16" s="1"/>
  <c r="V40" i="18" s="1"/>
  <c r="U29" i="44" s="1"/>
  <c r="U33" i="44" s="1"/>
  <c r="U34" i="44" s="1"/>
  <c r="U36" i="44" s="1"/>
  <c r="AZ264" i="15"/>
  <c r="BB101" i="11"/>
  <c r="AF96" i="46"/>
  <c r="BB119" i="11"/>
  <c r="AF117" i="46"/>
  <c r="BB44" i="11"/>
  <c r="AF54" i="46"/>
  <c r="BB173" i="11"/>
  <c r="AU228" i="11"/>
  <c r="U47" i="44"/>
  <c r="V15" i="16"/>
  <c r="V33" i="16" s="1"/>
  <c r="V42" i="18" s="1"/>
  <c r="BD25" i="43" s="1"/>
  <c r="AZ266" i="15"/>
  <c r="BG178" i="15"/>
  <c r="BL46" i="15"/>
  <c r="BL178" i="15" s="1"/>
  <c r="BB7" i="11"/>
  <c r="AF10" i="46"/>
  <c r="BB48" i="11"/>
  <c r="AF58" i="46"/>
  <c r="BB26" i="11"/>
  <c r="AF36" i="46"/>
  <c r="BG188" i="15"/>
  <c r="BL56" i="15"/>
  <c r="BL188" i="15" s="1"/>
  <c r="BB31" i="11"/>
  <c r="AF41" i="46"/>
  <c r="BB12" i="11"/>
  <c r="AF15" i="46"/>
  <c r="BB20" i="11"/>
  <c r="AF23" i="46"/>
  <c r="BB29" i="11"/>
  <c r="AF39" i="46"/>
  <c r="BB122" i="11"/>
  <c r="AF120" i="46"/>
  <c r="BB94" i="11"/>
  <c r="AF29" i="46"/>
  <c r="BB96" i="11"/>
  <c r="AF91" i="46"/>
  <c r="BB75" i="11"/>
  <c r="AF82" i="46"/>
  <c r="BB102" i="11"/>
  <c r="AF97" i="46"/>
  <c r="BB33" i="11"/>
  <c r="AF43" i="46"/>
  <c r="BB6" i="11"/>
  <c r="AF9" i="46"/>
  <c r="BB28" i="11"/>
  <c r="AF38" i="46"/>
  <c r="BG149" i="15"/>
  <c r="BL17" i="15"/>
  <c r="BL149" i="15" s="1"/>
  <c r="BG139" i="15"/>
  <c r="BL7" i="15"/>
  <c r="BL139" i="15" s="1"/>
  <c r="BC234" i="11"/>
  <c r="BD234" i="11"/>
  <c r="BB9" i="11"/>
  <c r="AF12" i="46"/>
  <c r="BB72" i="11"/>
  <c r="AF79" i="46"/>
  <c r="BB17" i="11"/>
  <c r="AF20" i="46"/>
  <c r="AC47" i="18"/>
  <c r="AC48" i="18"/>
  <c r="AH21" i="18"/>
  <c r="AI21" i="18"/>
  <c r="BB69" i="11"/>
  <c r="AF76" i="46"/>
  <c r="BB98" i="11"/>
  <c r="AF93" i="46"/>
  <c r="BB83" i="11"/>
  <c r="AF124" i="46"/>
  <c r="BB45" i="11"/>
  <c r="AF55" i="46"/>
  <c r="BG174" i="15"/>
  <c r="BL42" i="15"/>
  <c r="BL174" i="15" s="1"/>
  <c r="AB5" i="41"/>
  <c r="AH4" i="41"/>
  <c r="AH5" i="41" s="1"/>
  <c r="AG4" i="41"/>
  <c r="AG5" i="41" s="1"/>
  <c r="BB8" i="11"/>
  <c r="AF11" i="46"/>
  <c r="BB49" i="11"/>
  <c r="AF59" i="46"/>
  <c r="BB91" i="11"/>
  <c r="AF128" i="46"/>
  <c r="BB123" i="11"/>
  <c r="AF122" i="46"/>
  <c r="BG186" i="15"/>
  <c r="BL54" i="15"/>
  <c r="BL186" i="15" s="1"/>
  <c r="AR94" i="10"/>
  <c r="V46" i="44"/>
  <c r="W14" i="16"/>
  <c r="W32" i="16" s="1"/>
  <c r="W41" i="18" s="1"/>
  <c r="BE23" i="43" s="1"/>
  <c r="CM23" i="43" s="1"/>
  <c r="BA265" i="15"/>
  <c r="BB5" i="11"/>
  <c r="AF8" i="46"/>
  <c r="BB85" i="11"/>
  <c r="AF103" i="46"/>
  <c r="BB84" i="11"/>
  <c r="AF101" i="46"/>
  <c r="BG142" i="15"/>
  <c r="BL10" i="15"/>
  <c r="BL142" i="15" s="1"/>
  <c r="CL23" i="43"/>
  <c r="BG158" i="15"/>
  <c r="BL92" i="15"/>
  <c r="BB92" i="11"/>
  <c r="AF30" i="46"/>
  <c r="BB77" i="11"/>
  <c r="AF83" i="46"/>
  <c r="BB32" i="11"/>
  <c r="AF42" i="46"/>
  <c r="BB95" i="11"/>
  <c r="AF90" i="46"/>
  <c r="BG159" i="15"/>
  <c r="BL27" i="15"/>
  <c r="BL159" i="15" s="1"/>
  <c r="BB36" i="11"/>
  <c r="AF46" i="46"/>
  <c r="BB50" i="11"/>
  <c r="AF60" i="46"/>
  <c r="BB118" i="11"/>
  <c r="AF116" i="46"/>
  <c r="BB16" i="11"/>
  <c r="AF19" i="46"/>
  <c r="BB109" i="11"/>
  <c r="AF106" i="46"/>
  <c r="BG148" i="15"/>
  <c r="BL16" i="15"/>
  <c r="BL148" i="15" s="1"/>
  <c r="BB40" i="11"/>
  <c r="AF50" i="46"/>
  <c r="BB78" i="11"/>
  <c r="AF85" i="46"/>
  <c r="BB100" i="11"/>
  <c r="AF95" i="46"/>
  <c r="BB87" i="11"/>
  <c r="AF89" i="46"/>
  <c r="BB60" i="11"/>
  <c r="AF67" i="46"/>
  <c r="BB22" i="11"/>
  <c r="BB106" i="11"/>
  <c r="AF102" i="46"/>
  <c r="BB71" i="11"/>
  <c r="AF78" i="46"/>
  <c r="BB55" i="11"/>
  <c r="AF65" i="46"/>
  <c r="T49" i="44"/>
  <c r="T51" i="44" s="1"/>
  <c r="BB67" i="11"/>
  <c r="AF74" i="46"/>
  <c r="BB79" i="11"/>
  <c r="AF86" i="46"/>
  <c r="BB64" i="11"/>
  <c r="AF71" i="46"/>
  <c r="BB41" i="11"/>
  <c r="AF51" i="46"/>
  <c r="BB27" i="11"/>
  <c r="AF37" i="46"/>
  <c r="BB93" i="11"/>
  <c r="AF129" i="46"/>
  <c r="BB115" i="11"/>
  <c r="AF113" i="46"/>
  <c r="BB21" i="11"/>
  <c r="AF24" i="46"/>
  <c r="BG189" i="15"/>
  <c r="BL57" i="15"/>
  <c r="BL189" i="15" s="1"/>
  <c r="BL185" i="15"/>
  <c r="BB47" i="11"/>
  <c r="AF57" i="46"/>
  <c r="BB58" i="11"/>
  <c r="AF27" i="46"/>
  <c r="BB54" i="11"/>
  <c r="AF64" i="46"/>
  <c r="BB114" i="11"/>
  <c r="AF112" i="46"/>
  <c r="BB133" i="11"/>
  <c r="AU224" i="11"/>
  <c r="BG144" i="15"/>
  <c r="BL12" i="15"/>
  <c r="BL144" i="15" s="1"/>
  <c r="BB62" i="11"/>
  <c r="AF69" i="46"/>
  <c r="BB89" i="11"/>
  <c r="AF126" i="46"/>
  <c r="BB18" i="11"/>
  <c r="AF21" i="46"/>
  <c r="BB37" i="11"/>
  <c r="AF47" i="46"/>
  <c r="BL155" i="15"/>
  <c r="BB4" i="11"/>
  <c r="AF7" i="46"/>
  <c r="BB14" i="11"/>
  <c r="AF17" i="46"/>
  <c r="BB73" i="11"/>
  <c r="AF80" i="46"/>
  <c r="AU226" i="11"/>
  <c r="BB51" i="11"/>
  <c r="AF61" i="46"/>
  <c r="BB59" i="11"/>
  <c r="AF131" i="46"/>
  <c r="BB99" i="11"/>
  <c r="AF94" i="46"/>
  <c r="BB103" i="11"/>
  <c r="AF98" i="46"/>
  <c r="BB219" i="11"/>
  <c r="AU229" i="11"/>
  <c r="BG138" i="15"/>
  <c r="BL6" i="15"/>
  <c r="BL138" i="15" s="1"/>
  <c r="BB105" i="11"/>
  <c r="AF100" i="46"/>
  <c r="BB121" i="11"/>
  <c r="AF119" i="46"/>
  <c r="BB107" i="11"/>
  <c r="AF104" i="46"/>
  <c r="BB43" i="11"/>
  <c r="AF53" i="46"/>
  <c r="BB136" i="11"/>
  <c r="AU227" i="11"/>
  <c r="BG150" i="15"/>
  <c r="BL18" i="15"/>
  <c r="BL150" i="15" s="1"/>
  <c r="BG176" i="15"/>
  <c r="BL44" i="15"/>
  <c r="BL176" i="15" s="1"/>
  <c r="BB76" i="11"/>
  <c r="AF84" i="46"/>
  <c r="BB10" i="11"/>
  <c r="AF13" i="46"/>
  <c r="BB25" i="11"/>
  <c r="AF35" i="46"/>
  <c r="BB110" i="11"/>
  <c r="AF107" i="46"/>
  <c r="BL147" i="15"/>
  <c r="BL125" i="15"/>
  <c r="CW10" i="43"/>
  <c r="BB86" i="11"/>
  <c r="AF121" i="46"/>
  <c r="BB116" i="11"/>
  <c r="AF114" i="46"/>
  <c r="BB120" i="11"/>
  <c r="AF118" i="46"/>
  <c r="BG145" i="15"/>
  <c r="BL13" i="15"/>
  <c r="BL145" i="15" s="1"/>
  <c r="BB90" i="11"/>
  <c r="AF127" i="46"/>
  <c r="BB117" i="11"/>
  <c r="AF115" i="46"/>
  <c r="BB53" i="11"/>
  <c r="AF63" i="46"/>
  <c r="BB38" i="11"/>
  <c r="AF48" i="46"/>
  <c r="BL173" i="15"/>
  <c r="BG143" i="15"/>
  <c r="BL11" i="15"/>
  <c r="BL143" i="15" s="1"/>
  <c r="BB113" i="11"/>
  <c r="AF111" i="46"/>
  <c r="BB57" i="11"/>
  <c r="AF66" i="46"/>
  <c r="BB35" i="11"/>
  <c r="AF45" i="46"/>
  <c r="BG179" i="15"/>
  <c r="BL113" i="15"/>
  <c r="BL179" i="15" s="1"/>
  <c r="BG170" i="15"/>
  <c r="BL38" i="15"/>
  <c r="BL170" i="15" s="1"/>
  <c r="W9" i="44"/>
  <c r="W12" i="44" s="1"/>
  <c r="W15" i="44" s="1"/>
  <c r="BB19" i="11"/>
  <c r="AF22" i="46"/>
  <c r="BB63" i="11"/>
  <c r="AF70" i="46"/>
  <c r="BB42" i="11"/>
  <c r="AF52" i="46"/>
  <c r="BL180" i="15"/>
  <c r="BL168" i="15"/>
  <c r="BB30" i="11"/>
  <c r="AF40" i="46"/>
  <c r="BB68" i="11"/>
  <c r="AF75" i="46"/>
  <c r="BB65" i="11"/>
  <c r="AF72" i="46"/>
  <c r="BB46" i="11"/>
  <c r="AF56" i="46"/>
  <c r="BL175" i="15"/>
  <c r="BL141" i="15"/>
  <c r="BB23" i="11"/>
  <c r="AF33" i="46"/>
  <c r="BB56" i="11"/>
  <c r="AF28" i="46"/>
  <c r="BB24" i="11"/>
  <c r="AF34" i="46"/>
  <c r="BB124" i="11"/>
  <c r="AF123" i="46"/>
  <c r="BB125" i="11"/>
  <c r="AF132" i="46"/>
  <c r="BB34" i="11"/>
  <c r="AF44" i="46"/>
  <c r="BB104" i="11"/>
  <c r="AF99" i="46"/>
  <c r="BB137" i="11"/>
  <c r="AU225" i="11"/>
  <c r="BG160" i="15"/>
  <c r="BL28" i="15"/>
  <c r="BL160" i="15" s="1"/>
  <c r="BB97" i="11"/>
  <c r="AF92" i="46"/>
  <c r="BB108" i="11"/>
  <c r="AF105" i="46"/>
  <c r="BB66" i="11"/>
  <c r="AF73" i="46"/>
  <c r="BG187" i="15"/>
  <c r="BL55" i="15"/>
  <c r="BL187" i="15" s="1"/>
  <c r="V67" i="44"/>
  <c r="V68" i="44" s="1"/>
  <c r="BG64" i="15"/>
  <c r="BG173" i="15"/>
  <c r="BH249" i="15"/>
  <c r="BH212" i="15"/>
  <c r="BH238" i="15"/>
  <c r="BH204" i="15"/>
  <c r="BH254" i="15"/>
  <c r="BH208" i="15"/>
  <c r="BH209" i="15"/>
  <c r="BH215" i="15"/>
  <c r="BH230" i="15"/>
  <c r="BH217" i="15"/>
  <c r="BH223" i="15"/>
  <c r="BH253" i="15"/>
  <c r="BH240" i="15"/>
  <c r="BH244" i="15"/>
  <c r="BH234" i="15"/>
  <c r="BH250" i="15"/>
  <c r="BH206" i="15"/>
  <c r="BH235" i="15"/>
  <c r="BH237" i="15"/>
  <c r="BH202" i="15"/>
  <c r="BH222" i="15"/>
  <c r="BH241" i="15"/>
  <c r="BH233" i="15"/>
  <c r="BH201" i="15"/>
  <c r="BH207" i="15"/>
  <c r="BH252" i="15"/>
  <c r="BH221" i="15"/>
  <c r="BH213" i="15"/>
  <c r="BH251" i="15"/>
  <c r="BH211" i="15"/>
  <c r="BH219" i="15"/>
  <c r="BH205" i="15"/>
  <c r="BH224" i="15"/>
  <c r="BH236" i="15"/>
  <c r="BH243" i="15"/>
  <c r="BH248" i="15"/>
  <c r="BH239" i="15"/>
  <c r="BH218" i="15"/>
  <c r="BH203" i="15"/>
  <c r="BH242" i="15"/>
  <c r="BH231" i="15"/>
  <c r="BH200" i="15"/>
  <c r="BH198" i="15"/>
  <c r="BH210" i="15"/>
  <c r="BH214" i="15"/>
  <c r="BH232" i="15"/>
  <c r="BH220" i="15"/>
  <c r="BH199" i="15"/>
  <c r="BH228" i="15"/>
  <c r="BH216" i="15"/>
  <c r="BF162" i="15"/>
  <c r="BG177" i="15"/>
  <c r="AY62" i="43"/>
  <c r="AY60" i="43"/>
  <c r="BG172" i="15"/>
  <c r="BG152" i="15"/>
  <c r="BG180" i="15"/>
  <c r="BG146" i="15"/>
  <c r="BG155" i="15"/>
  <c r="BG135" i="15"/>
  <c r="BG169" i="15"/>
  <c r="AF32" i="44"/>
  <c r="AF30" i="44"/>
  <c r="AC9" i="40"/>
  <c r="AD3" i="40"/>
  <c r="AD8" i="40" s="1"/>
  <c r="AD9" i="40" s="1"/>
  <c r="BG147" i="15"/>
  <c r="BG166" i="15"/>
  <c r="BG49" i="15"/>
  <c r="BG125" i="15"/>
  <c r="BG156" i="15"/>
  <c r="AB22" i="16"/>
  <c r="BF191" i="15"/>
  <c r="BG134" i="15"/>
  <c r="BG29" i="15"/>
  <c r="BG95" i="15"/>
  <c r="BF259" i="15"/>
  <c r="BG225" i="15"/>
  <c r="BG255" i="15"/>
  <c r="BF63" i="15"/>
  <c r="AB21" i="16"/>
  <c r="BF181" i="15"/>
  <c r="BG171" i="15"/>
  <c r="BG184" i="15"/>
  <c r="BG59" i="15"/>
  <c r="AA4" i="16"/>
  <c r="Z5" i="17" s="1"/>
  <c r="BE130" i="15"/>
  <c r="Y5" i="17"/>
  <c r="AG4" i="16"/>
  <c r="BG137" i="15"/>
  <c r="AC54" i="18"/>
  <c r="BG168" i="15"/>
  <c r="AC26" i="16"/>
  <c r="BG136" i="15"/>
  <c r="AC25" i="16"/>
  <c r="BG141" i="15"/>
  <c r="BH86" i="15"/>
  <c r="BM86" i="15" s="1"/>
  <c r="BH87" i="15"/>
  <c r="BM87" i="15" s="1"/>
  <c r="BH20" i="15"/>
  <c r="BM20" i="15" s="1"/>
  <c r="BM152" i="15" s="1"/>
  <c r="BH24" i="15"/>
  <c r="BM24" i="15" s="1"/>
  <c r="BH21" i="15"/>
  <c r="BM21" i="15" s="1"/>
  <c r="BH102" i="15"/>
  <c r="BM102" i="15" s="1"/>
  <c r="BH112" i="15"/>
  <c r="BM112" i="15" s="1"/>
  <c r="BH91" i="15"/>
  <c r="BM91" i="15" s="1"/>
  <c r="BH89" i="15"/>
  <c r="BM89" i="15" s="1"/>
  <c r="BH73" i="15"/>
  <c r="BM73" i="15" s="1"/>
  <c r="BH100" i="15"/>
  <c r="BM100" i="15" s="1"/>
  <c r="BH27" i="15"/>
  <c r="BM27" i="15" s="1"/>
  <c r="BH69" i="15"/>
  <c r="BM69" i="15" s="1"/>
  <c r="BH85" i="15"/>
  <c r="BM85" i="15" s="1"/>
  <c r="BH111" i="15"/>
  <c r="BM111" i="15" s="1"/>
  <c r="BH105" i="15"/>
  <c r="BM105" i="15" s="1"/>
  <c r="BH70" i="15"/>
  <c r="BM70" i="15" s="1"/>
  <c r="BH88" i="15"/>
  <c r="BM88" i="15" s="1"/>
  <c r="BH121" i="15"/>
  <c r="BM121" i="15" s="1"/>
  <c r="BH79" i="15"/>
  <c r="BM79" i="15" s="1"/>
  <c r="BH68" i="15"/>
  <c r="BM68" i="15" s="1"/>
  <c r="BH74" i="15"/>
  <c r="BM74" i="15" s="1"/>
  <c r="BH19" i="15"/>
  <c r="BM19" i="15" s="1"/>
  <c r="BH110" i="15"/>
  <c r="BM110" i="15" s="1"/>
  <c r="BH122" i="15"/>
  <c r="BM122" i="15" s="1"/>
  <c r="BH104" i="15"/>
  <c r="BM104" i="15" s="1"/>
  <c r="BH78" i="15"/>
  <c r="BM78" i="15" s="1"/>
  <c r="BH75" i="15"/>
  <c r="BM75" i="15" s="1"/>
  <c r="BH55" i="15"/>
  <c r="BH34" i="15"/>
  <c r="BM34" i="15" s="1"/>
  <c r="BH44" i="15"/>
  <c r="BM44" i="15" s="1"/>
  <c r="BM176" i="15" s="1"/>
  <c r="BH83" i="15"/>
  <c r="BM83" i="15" s="1"/>
  <c r="BH82" i="15"/>
  <c r="BM82" i="15" s="1"/>
  <c r="BH103" i="15"/>
  <c r="BM103" i="15" s="1"/>
  <c r="BH2" i="15"/>
  <c r="BM2" i="15" s="1"/>
  <c r="BH36" i="15"/>
  <c r="BM36" i="15" s="1"/>
  <c r="BM168" i="15" s="1"/>
  <c r="BH39" i="15"/>
  <c r="BH38" i="15"/>
  <c r="BH23" i="15"/>
  <c r="BH5" i="15"/>
  <c r="BM5" i="15" s="1"/>
  <c r="BH114" i="15"/>
  <c r="BM114" i="15" s="1"/>
  <c r="BH58" i="15"/>
  <c r="BM58" i="15" s="1"/>
  <c r="BH25" i="15"/>
  <c r="BH9" i="15"/>
  <c r="BH123" i="15"/>
  <c r="BM123" i="15" s="1"/>
  <c r="BH101" i="15"/>
  <c r="BM101" i="15" s="1"/>
  <c r="BH71" i="15"/>
  <c r="BM71" i="15" s="1"/>
  <c r="BH8" i="15"/>
  <c r="BM8" i="15" s="1"/>
  <c r="BM140" i="15" s="1"/>
  <c r="BH16" i="15"/>
  <c r="BH13" i="15"/>
  <c r="BH94" i="15"/>
  <c r="BM94" i="15" s="1"/>
  <c r="BH120" i="15"/>
  <c r="BM120" i="15" s="1"/>
  <c r="BH118" i="15"/>
  <c r="BM118" i="15" s="1"/>
  <c r="BH72" i="15"/>
  <c r="BM72" i="15" s="1"/>
  <c r="BH6" i="15"/>
  <c r="BM6" i="15" s="1"/>
  <c r="BM138" i="15" s="1"/>
  <c r="BH52" i="15"/>
  <c r="BM52" i="15" s="1"/>
  <c r="BH17" i="15"/>
  <c r="BH77" i="15"/>
  <c r="BM77" i="15" s="1"/>
  <c r="BH93" i="15"/>
  <c r="BM93" i="15" s="1"/>
  <c r="BH22" i="15"/>
  <c r="BM22" i="15" s="1"/>
  <c r="BM154" i="15" s="1"/>
  <c r="BH28" i="15"/>
  <c r="BM28" i="15" s="1"/>
  <c r="BH35" i="15"/>
  <c r="BH108" i="15"/>
  <c r="BM108" i="15" s="1"/>
  <c r="BH76" i="15"/>
  <c r="BM76" i="15" s="1"/>
  <c r="BH124" i="15"/>
  <c r="BM124" i="15" s="1"/>
  <c r="BH37" i="15"/>
  <c r="BH3" i="15"/>
  <c r="BM3" i="15" s="1"/>
  <c r="BM135" i="15" s="1"/>
  <c r="BH56" i="15"/>
  <c r="BM56" i="15" s="1"/>
  <c r="BM188" i="15" s="1"/>
  <c r="BH42" i="15"/>
  <c r="BM42" i="15" s="1"/>
  <c r="BM174" i="15" s="1"/>
  <c r="BH54" i="15"/>
  <c r="BM54" i="15" s="1"/>
  <c r="BH10" i="15"/>
  <c r="BM10" i="15" s="1"/>
  <c r="BM142" i="15" s="1"/>
  <c r="BH119" i="15"/>
  <c r="BM119" i="15" s="1"/>
  <c r="BH11" i="15"/>
  <c r="BH53" i="15"/>
  <c r="BM53" i="15" s="1"/>
  <c r="BM185" i="15" s="1"/>
  <c r="BH4" i="15"/>
  <c r="BM4" i="15" s="1"/>
  <c r="BM136" i="15" s="1"/>
  <c r="BH45" i="15"/>
  <c r="BM45" i="15" s="1"/>
  <c r="BM177" i="15" s="1"/>
  <c r="BH90" i="15"/>
  <c r="BH7" i="15"/>
  <c r="BH12" i="15"/>
  <c r="BM12" i="15" s="1"/>
  <c r="BM144" i="15" s="1"/>
  <c r="BH57" i="15"/>
  <c r="BH46" i="15"/>
  <c r="BH26" i="15"/>
  <c r="BM26" i="15" s="1"/>
  <c r="BH84" i="15"/>
  <c r="BM84" i="15" s="1"/>
  <c r="BH113" i="15"/>
  <c r="BM113" i="15" s="1"/>
  <c r="BH14" i="15"/>
  <c r="BM14" i="15" s="1"/>
  <c r="BH80" i="15"/>
  <c r="BM80" i="15" s="1"/>
  <c r="BH41" i="15"/>
  <c r="BM41" i="15" s="1"/>
  <c r="BH106" i="15"/>
  <c r="BM106" i="15" s="1"/>
  <c r="BH98" i="15"/>
  <c r="BM98" i="15" s="1"/>
  <c r="BH107" i="15"/>
  <c r="BM107" i="15" s="1"/>
  <c r="BH81" i="15"/>
  <c r="BM81" i="15" s="1"/>
  <c r="BH92" i="15"/>
  <c r="BH15" i="15"/>
  <c r="BM15" i="15" s="1"/>
  <c r="BH109" i="15"/>
  <c r="BM109" i="15" s="1"/>
  <c r="BH18" i="15"/>
  <c r="BH43" i="15"/>
  <c r="BM43" i="15" s="1"/>
  <c r="BH47" i="15"/>
  <c r="BH32" i="15"/>
  <c r="BM32" i="15" s="1"/>
  <c r="BH48" i="15"/>
  <c r="BH40" i="15"/>
  <c r="BG175" i="15"/>
  <c r="AC53" i="18"/>
  <c r="AB30" i="44" s="1"/>
  <c r="AC25" i="18"/>
  <c r="BG140" i="15"/>
  <c r="AC27" i="16"/>
  <c r="BG154" i="15"/>
  <c r="BG185" i="15"/>
  <c r="AB19" i="16"/>
  <c r="BF161" i="15"/>
  <c r="AC20" i="16"/>
  <c r="BG164" i="15"/>
  <c r="BG167" i="15"/>
  <c r="BG115" i="15"/>
  <c r="BG245" i="15"/>
  <c r="AB59" i="18"/>
  <c r="BG190" i="15"/>
  <c r="BG153" i="15"/>
  <c r="BF129" i="15"/>
  <c r="BF131" i="15" s="1"/>
  <c r="R45" i="18"/>
  <c r="BA19" i="43"/>
  <c r="BA20" i="43" s="1"/>
  <c r="BA21" i="43" s="1"/>
  <c r="T6" i="16"/>
  <c r="BB9" i="43"/>
  <c r="CH19" i="43"/>
  <c r="CH20" i="43" s="1"/>
  <c r="CI19" i="43"/>
  <c r="CI20" i="43" s="1"/>
  <c r="CH24" i="43"/>
  <c r="AZ30" i="43"/>
  <c r="AZ54" i="43" s="1"/>
  <c r="AZ59" i="43" s="1"/>
  <c r="AZ60" i="43" s="1"/>
  <c r="R28" i="18"/>
  <c r="CI24" i="43"/>
  <c r="BA30" i="43"/>
  <c r="BA54" i="43" s="1"/>
  <c r="U29" i="6"/>
  <c r="AO29" i="6" s="1"/>
  <c r="U11" i="6"/>
  <c r="AO11" i="6" s="1"/>
  <c r="AV160" i="11"/>
  <c r="AV148" i="11"/>
  <c r="S7" i="16"/>
  <c r="S20" i="18" s="1"/>
  <c r="S45" i="18" s="1"/>
  <c r="R4" i="17"/>
  <c r="Q8" i="17"/>
  <c r="Q9" i="17" s="1"/>
  <c r="S28" i="19" s="1"/>
  <c r="S59" i="19" s="1"/>
  <c r="AQ90" i="10"/>
  <c r="AQ107" i="10"/>
  <c r="T6" i="17"/>
  <c r="U5" i="16"/>
  <c r="AY18" i="12"/>
  <c r="AY17" i="12"/>
  <c r="BD17" i="12" s="1"/>
  <c r="AY7" i="12"/>
  <c r="BD7" i="12" s="1"/>
  <c r="AY10" i="12"/>
  <c r="BD10" i="12" s="1"/>
  <c r="AY15" i="12"/>
  <c r="BD15" i="12" s="1"/>
  <c r="AY2" i="12"/>
  <c r="AY23" i="12"/>
  <c r="BD23" i="12" s="1"/>
  <c r="AY19" i="12"/>
  <c r="BD19" i="12" s="1"/>
  <c r="AY4" i="12"/>
  <c r="AY25" i="12"/>
  <c r="BD25" i="12" s="1"/>
  <c r="AY6" i="12"/>
  <c r="AY3" i="12"/>
  <c r="BD3" i="12" s="1"/>
  <c r="AY16" i="12"/>
  <c r="BD16" i="12" s="1"/>
  <c r="AY13" i="12"/>
  <c r="BD13" i="12" s="1"/>
  <c r="AY12" i="12"/>
  <c r="BD12" i="12" s="1"/>
  <c r="AY5" i="12"/>
  <c r="BD5" i="12" s="1"/>
  <c r="AY14" i="12"/>
  <c r="BD14" i="12" s="1"/>
  <c r="AY20" i="12"/>
  <c r="BD20" i="12" s="1"/>
  <c r="AY22" i="12"/>
  <c r="BD22" i="12" s="1"/>
  <c r="AY24" i="12"/>
  <c r="BD24" i="12" s="1"/>
  <c r="AY8" i="12"/>
  <c r="BD8" i="12" s="1"/>
  <c r="AY21" i="12"/>
  <c r="BD21" i="12" s="1"/>
  <c r="AY11" i="12"/>
  <c r="BD11" i="12" s="1"/>
  <c r="AX26" i="12"/>
  <c r="AX27" i="12" s="1"/>
  <c r="BC18" i="12"/>
  <c r="BC26" i="12" s="1"/>
  <c r="BD6" i="12"/>
  <c r="BD4" i="12"/>
  <c r="BD2" i="12"/>
  <c r="AR102" i="10"/>
  <c r="AR97" i="10"/>
  <c r="AQ103" i="10"/>
  <c r="AQ98" i="10"/>
  <c r="AU220" i="11"/>
  <c r="AU221" i="11" s="1"/>
  <c r="BB132" i="11"/>
  <c r="BB2" i="11"/>
  <c r="AU126" i="11"/>
  <c r="AU127" i="11" s="1"/>
  <c r="AV217" i="11"/>
  <c r="AV198" i="11"/>
  <c r="AV215" i="11"/>
  <c r="AV218" i="11"/>
  <c r="AV202" i="11"/>
  <c r="AV140" i="11"/>
  <c r="AV176" i="11"/>
  <c r="AV201" i="11"/>
  <c r="AV197" i="11"/>
  <c r="AV138" i="11"/>
  <c r="AV192" i="11"/>
  <c r="AV206" i="11"/>
  <c r="AV135" i="11"/>
  <c r="AV188" i="11"/>
  <c r="AV199" i="11"/>
  <c r="AV139" i="11"/>
  <c r="AV141" i="11"/>
  <c r="AV194" i="11"/>
  <c r="AV173" i="11"/>
  <c r="AV200" i="11"/>
  <c r="AV203" i="11"/>
  <c r="AV171" i="11"/>
  <c r="AV157" i="11"/>
  <c r="AV196" i="11"/>
  <c r="AV136" i="11"/>
  <c r="AV142" i="11"/>
  <c r="AV174" i="11"/>
  <c r="AV172" i="11"/>
  <c r="AV193" i="11"/>
  <c r="AV182" i="11"/>
  <c r="AV177" i="11"/>
  <c r="AV144" i="11"/>
  <c r="AV159" i="11"/>
  <c r="AV154" i="11"/>
  <c r="AV170" i="11"/>
  <c r="AV179" i="11"/>
  <c r="AV189" i="11"/>
  <c r="AV185" i="11"/>
  <c r="AV161" i="11"/>
  <c r="AV149" i="11"/>
  <c r="AV134" i="11"/>
  <c r="AV146" i="11"/>
  <c r="AV132" i="11"/>
  <c r="AV205" i="11"/>
  <c r="AV158" i="11"/>
  <c r="AV210" i="11"/>
  <c r="AV165" i="11"/>
  <c r="AV169" i="11"/>
  <c r="AV209" i="11"/>
  <c r="AV181" i="11"/>
  <c r="AV219" i="11"/>
  <c r="AV229" i="11" s="1"/>
  <c r="Z7" i="44" s="1"/>
  <c r="Z13" i="44" s="1"/>
  <c r="AV204" i="11"/>
  <c r="AV145" i="11"/>
  <c r="AV175" i="11"/>
  <c r="AV156" i="11"/>
  <c r="AV133" i="11"/>
  <c r="AV208" i="11"/>
  <c r="AV207" i="11"/>
  <c r="AV168" i="11"/>
  <c r="AV162" i="11"/>
  <c r="AV180" i="11"/>
  <c r="AV167" i="11"/>
  <c r="AV163" i="11"/>
  <c r="AV150" i="11"/>
  <c r="AV164" i="11"/>
  <c r="AV190" i="11"/>
  <c r="AV178" i="11"/>
  <c r="AV187" i="11"/>
  <c r="AV211" i="11"/>
  <c r="AV214" i="11"/>
  <c r="AV155" i="11"/>
  <c r="AV191" i="11"/>
  <c r="AV213" i="11"/>
  <c r="AV166" i="11"/>
  <c r="AV186" i="11"/>
  <c r="AV147" i="11"/>
  <c r="AV212" i="11"/>
  <c r="AV153" i="11"/>
  <c r="AV184" i="11"/>
  <c r="AV137" i="11"/>
  <c r="AV216" i="11"/>
  <c r="AV143" i="11"/>
  <c r="AV151" i="11"/>
  <c r="AV152" i="11"/>
  <c r="AV195" i="11"/>
  <c r="AV183" i="11"/>
  <c r="AW1" i="11"/>
  <c r="AV28" i="11"/>
  <c r="AV37" i="11"/>
  <c r="AV124" i="11"/>
  <c r="AV123" i="11"/>
  <c r="AV23" i="11"/>
  <c r="AV46" i="11"/>
  <c r="AV17" i="11"/>
  <c r="AV35" i="11"/>
  <c r="AV54" i="11"/>
  <c r="AV39" i="11"/>
  <c r="AV61" i="11"/>
  <c r="AV66" i="11"/>
  <c r="AV120" i="11"/>
  <c r="AV114" i="11"/>
  <c r="AV42" i="11"/>
  <c r="AV43" i="11"/>
  <c r="AV80" i="11"/>
  <c r="AV45" i="11"/>
  <c r="AV2" i="11"/>
  <c r="AV119" i="11"/>
  <c r="AV81" i="11"/>
  <c r="AV73" i="11"/>
  <c r="AV52" i="11"/>
  <c r="AV82" i="11"/>
  <c r="AV32" i="11"/>
  <c r="AV44" i="11"/>
  <c r="AV20" i="11"/>
  <c r="AV26" i="11"/>
  <c r="AV95" i="11"/>
  <c r="AV84" i="11"/>
  <c r="AV7" i="11"/>
  <c r="AV100" i="11"/>
  <c r="AV75" i="11"/>
  <c r="AV109" i="11"/>
  <c r="AV55" i="11"/>
  <c r="AV87" i="11"/>
  <c r="AV64" i="11"/>
  <c r="AV60" i="11"/>
  <c r="AV18" i="11"/>
  <c r="AV41" i="11"/>
  <c r="AV38" i="11"/>
  <c r="AV21" i="11"/>
  <c r="AV104" i="11"/>
  <c r="AV115" i="11"/>
  <c r="AV65" i="11"/>
  <c r="AV71" i="11"/>
  <c r="AV15" i="11"/>
  <c r="AV103" i="11"/>
  <c r="AV4" i="11"/>
  <c r="AV85" i="11"/>
  <c r="AV91" i="11"/>
  <c r="AV89" i="11"/>
  <c r="AV110" i="11"/>
  <c r="AV90" i="11"/>
  <c r="AV72" i="11"/>
  <c r="AV58" i="11"/>
  <c r="AV14" i="11"/>
  <c r="AV76" i="11"/>
  <c r="AV74" i="11"/>
  <c r="AV108" i="11"/>
  <c r="AV34" i="11"/>
  <c r="AV112" i="11"/>
  <c r="AV11" i="11"/>
  <c r="AV63" i="11"/>
  <c r="AV101" i="11"/>
  <c r="AV56" i="11"/>
  <c r="AV88" i="11"/>
  <c r="AV125" i="11"/>
  <c r="AV77" i="11"/>
  <c r="AV107" i="11"/>
  <c r="AV116" i="11"/>
  <c r="AV16" i="11"/>
  <c r="AV96" i="11"/>
  <c r="AV25" i="11"/>
  <c r="AV12" i="11"/>
  <c r="AV93" i="11"/>
  <c r="AV53" i="11"/>
  <c r="AV79" i="11"/>
  <c r="AV106" i="11"/>
  <c r="AV99" i="11"/>
  <c r="AV78" i="11"/>
  <c r="AV118" i="11"/>
  <c r="AV50" i="11"/>
  <c r="AV5" i="11"/>
  <c r="AV49" i="11"/>
  <c r="AV98" i="11"/>
  <c r="AV9" i="11"/>
  <c r="AV33" i="11"/>
  <c r="AV94" i="11"/>
  <c r="AV31" i="11"/>
  <c r="AV24" i="11"/>
  <c r="AV70" i="11"/>
  <c r="AV111" i="11"/>
  <c r="AV3" i="11"/>
  <c r="AV105" i="11"/>
  <c r="AV13" i="11"/>
  <c r="AV83" i="11"/>
  <c r="AV6" i="11"/>
  <c r="AV57" i="11"/>
  <c r="AV97" i="11"/>
  <c r="AV113" i="11"/>
  <c r="AV68" i="11"/>
  <c r="AV69" i="11"/>
  <c r="AV48" i="11"/>
  <c r="AV19" i="11"/>
  <c r="AV117" i="11"/>
  <c r="AV10" i="11"/>
  <c r="AV121" i="11"/>
  <c r="AV59" i="11"/>
  <c r="AV36" i="11"/>
  <c r="AV8" i="11"/>
  <c r="AV51" i="11"/>
  <c r="AV62" i="11"/>
  <c r="AV47" i="11"/>
  <c r="AV27" i="11"/>
  <c r="AV67" i="11"/>
  <c r="AV22" i="11"/>
  <c r="AV40" i="11"/>
  <c r="AV92" i="11"/>
  <c r="AV86" i="11"/>
  <c r="AV30" i="11"/>
  <c r="AV102" i="11"/>
  <c r="AV122" i="11"/>
  <c r="AV29" i="11"/>
  <c r="AR89" i="10"/>
  <c r="AS83" i="10"/>
  <c r="AS82" i="10"/>
  <c r="AS77" i="10"/>
  <c r="AS69" i="10"/>
  <c r="AS70" i="10"/>
  <c r="AS79" i="10"/>
  <c r="AS78" i="10"/>
  <c r="AS71" i="10"/>
  <c r="AS80" i="10"/>
  <c r="AS73" i="10"/>
  <c r="AS81" i="10"/>
  <c r="AS74" i="10"/>
  <c r="AS61" i="10"/>
  <c r="AS62" i="10"/>
  <c r="AS65" i="10"/>
  <c r="AS72" i="10"/>
  <c r="AS75" i="10"/>
  <c r="AS68" i="10"/>
  <c r="AS66" i="10"/>
  <c r="AS63" i="10"/>
  <c r="AS67" i="10"/>
  <c r="AS64" i="10"/>
  <c r="AS38" i="10"/>
  <c r="AS39" i="10"/>
  <c r="AS59" i="10"/>
  <c r="AS37" i="10"/>
  <c r="AS40" i="10"/>
  <c r="AS32" i="10"/>
  <c r="AS36" i="10"/>
  <c r="AS41" i="10"/>
  <c r="AS45" i="10"/>
  <c r="AS35" i="10"/>
  <c r="AS31" i="10"/>
  <c r="AS34" i="10"/>
  <c r="AS50" i="10"/>
  <c r="AS51" i="10"/>
  <c r="AS49" i="10"/>
  <c r="AS52" i="10"/>
  <c r="AS53" i="10"/>
  <c r="AS42" i="10"/>
  <c r="AS56" i="10"/>
  <c r="AS33" i="10"/>
  <c r="AS57" i="10"/>
  <c r="AS54" i="10"/>
  <c r="AS46" i="10"/>
  <c r="AS47" i="10"/>
  <c r="AS55" i="10"/>
  <c r="AS44" i="10"/>
  <c r="AS43" i="10"/>
  <c r="AS48" i="10"/>
  <c r="AT1" i="10"/>
  <c r="AS5" i="10"/>
  <c r="AS2" i="10"/>
  <c r="AS9" i="10"/>
  <c r="AS6" i="10"/>
  <c r="AS10" i="10"/>
  <c r="AS7" i="10"/>
  <c r="AS3" i="10"/>
  <c r="AS12" i="10"/>
  <c r="AS23" i="10"/>
  <c r="AS24" i="10"/>
  <c r="AS22" i="10"/>
  <c r="AS21" i="10"/>
  <c r="AS19" i="10"/>
  <c r="AS20" i="10"/>
  <c r="AS18" i="10"/>
  <c r="AS4" i="10"/>
  <c r="AS8" i="10"/>
  <c r="AS11" i="10"/>
  <c r="AS17" i="10"/>
  <c r="AS15" i="10"/>
  <c r="AS16" i="10"/>
  <c r="AS14" i="10"/>
  <c r="AS28" i="10"/>
  <c r="AS26" i="10"/>
  <c r="AS13" i="10"/>
  <c r="AS27" i="10"/>
  <c r="AS25" i="10"/>
  <c r="V18" i="6"/>
  <c r="U28" i="6"/>
  <c r="AO28" i="6" s="1"/>
  <c r="M45" i="6"/>
  <c r="M53" i="6" s="1"/>
  <c r="L55" i="6"/>
  <c r="BM146" i="15" l="1"/>
  <c r="BM125" i="15"/>
  <c r="BM159" i="15"/>
  <c r="BL95" i="15"/>
  <c r="BL158" i="15"/>
  <c r="AV226" i="11"/>
  <c r="Z3" i="44" s="1"/>
  <c r="BH148" i="15"/>
  <c r="BM16" i="15"/>
  <c r="BM148" i="15" s="1"/>
  <c r="BM115" i="15"/>
  <c r="Y4" i="44"/>
  <c r="BB224" i="11"/>
  <c r="CL25" i="43"/>
  <c r="Y8" i="44"/>
  <c r="BB228" i="11"/>
  <c r="BH178" i="15"/>
  <c r="BM46" i="15"/>
  <c r="BM178" i="15" s="1"/>
  <c r="BH189" i="15"/>
  <c r="BM57" i="15"/>
  <c r="BM189" i="15" s="1"/>
  <c r="BH141" i="15"/>
  <c r="BM9" i="15"/>
  <c r="BM141" i="15" s="1"/>
  <c r="BH157" i="15"/>
  <c r="BM25" i="15"/>
  <c r="BM157" i="15" s="1"/>
  <c r="Y133" i="46"/>
  <c r="Y136" i="46" s="1"/>
  <c r="AF32" i="46"/>
  <c r="BH139" i="15"/>
  <c r="BM7" i="15"/>
  <c r="BM139" i="15" s="1"/>
  <c r="BM190" i="15"/>
  <c r="AV225" i="11"/>
  <c r="BH156" i="15"/>
  <c r="BM90" i="15"/>
  <c r="BM153" i="15"/>
  <c r="Z60" i="44"/>
  <c r="BM137" i="15"/>
  <c r="BM156" i="15"/>
  <c r="Y7" i="44"/>
  <c r="BB229" i="11"/>
  <c r="BH155" i="15"/>
  <c r="BM23" i="15"/>
  <c r="BM155" i="15" s="1"/>
  <c r="BH170" i="15"/>
  <c r="BM38" i="15"/>
  <c r="BM170" i="15" s="1"/>
  <c r="BH143" i="15"/>
  <c r="BM11" i="15"/>
  <c r="BM143" i="15" s="1"/>
  <c r="BH171" i="15"/>
  <c r="BM39" i="15"/>
  <c r="BM171" i="15" s="1"/>
  <c r="U49" i="44"/>
  <c r="U51" i="44" s="1"/>
  <c r="BM134" i="15"/>
  <c r="BL49" i="15"/>
  <c r="BM186" i="15"/>
  <c r="BB126" i="11"/>
  <c r="BK10" i="43"/>
  <c r="AB31" i="44"/>
  <c r="AG31" i="44" s="1"/>
  <c r="X62" i="44"/>
  <c r="X9" i="44"/>
  <c r="X12" i="44" s="1"/>
  <c r="X15" i="44" s="1"/>
  <c r="V3" i="16"/>
  <c r="AZ260" i="15"/>
  <c r="BL59" i="15"/>
  <c r="BL191" i="15" s="1"/>
  <c r="BH169" i="15"/>
  <c r="BM37" i="15"/>
  <c r="BM169" i="15" s="1"/>
  <c r="BM166" i="15"/>
  <c r="Y5" i="44"/>
  <c r="AU232" i="11"/>
  <c r="BB225" i="11"/>
  <c r="AU235" i="11"/>
  <c r="Y3" i="44"/>
  <c r="BB226" i="11"/>
  <c r="V45" i="44"/>
  <c r="W13" i="16"/>
  <c r="W31" i="16" s="1"/>
  <c r="W40" i="18" s="1"/>
  <c r="V29" i="44" s="1"/>
  <c r="BA264" i="15"/>
  <c r="BH187" i="15"/>
  <c r="BM55" i="15"/>
  <c r="BM187" i="15" s="1"/>
  <c r="BH172" i="15"/>
  <c r="BM40" i="15"/>
  <c r="BM172" i="15" s="1"/>
  <c r="CL27" i="43"/>
  <c r="AR98" i="10"/>
  <c r="V47" i="44"/>
  <c r="W15" i="16"/>
  <c r="W33" i="16" s="1"/>
  <c r="W42" i="18" s="1"/>
  <c r="BE25" i="43" s="1"/>
  <c r="CM25" i="43" s="1"/>
  <c r="BA266" i="15"/>
  <c r="BH180" i="15"/>
  <c r="BM48" i="15"/>
  <c r="BM180" i="15" s="1"/>
  <c r="V48" i="44"/>
  <c r="W16" i="16"/>
  <c r="W34" i="16" s="1"/>
  <c r="W43" i="18" s="1"/>
  <c r="BE27" i="43" s="1"/>
  <c r="CM27" i="43" s="1"/>
  <c r="BA267" i="15"/>
  <c r="BM164" i="15"/>
  <c r="BH167" i="15"/>
  <c r="BM35" i="15"/>
  <c r="BM167" i="15" s="1"/>
  <c r="BH179" i="15"/>
  <c r="BM47" i="15"/>
  <c r="BM179" i="15" s="1"/>
  <c r="BM160" i="15"/>
  <c r="BM175" i="15"/>
  <c r="BH150" i="15"/>
  <c r="BM18" i="15"/>
  <c r="BM150" i="15" s="1"/>
  <c r="BM151" i="15"/>
  <c r="W66" i="44"/>
  <c r="W67" i="44" s="1"/>
  <c r="W68" i="44" s="1"/>
  <c r="AV227" i="11"/>
  <c r="Z6" i="44" s="1"/>
  <c r="Z63" i="44" s="1"/>
  <c r="BL29" i="15"/>
  <c r="BL161" i="15" s="1"/>
  <c r="BL115" i="15"/>
  <c r="BL129" i="15" s="1"/>
  <c r="BL131" i="15" s="1"/>
  <c r="Z133" i="46"/>
  <c r="Z136" i="46" s="1"/>
  <c r="BM147" i="15"/>
  <c r="BH149" i="15"/>
  <c r="BM17" i="15"/>
  <c r="BM149" i="15" s="1"/>
  <c r="BH158" i="15"/>
  <c r="BM92" i="15"/>
  <c r="BM184" i="15"/>
  <c r="AD47" i="18"/>
  <c r="AD48" i="18" s="1"/>
  <c r="AV224" i="11"/>
  <c r="Z4" i="44" s="1"/>
  <c r="Z61" i="44" s="1"/>
  <c r="AV228" i="11"/>
  <c r="Z8" i="44" s="1"/>
  <c r="Z64" i="44" s="1"/>
  <c r="Y6" i="44"/>
  <c r="BB227" i="11"/>
  <c r="BM173" i="15"/>
  <c r="BH145" i="15"/>
  <c r="BM13" i="15"/>
  <c r="BM145" i="15" s="1"/>
  <c r="BG162" i="15"/>
  <c r="BH64" i="15"/>
  <c r="BH138" i="15"/>
  <c r="CI21" i="43"/>
  <c r="R35" i="44"/>
  <c r="CH21" i="43"/>
  <c r="Q35" i="44"/>
  <c r="BH185" i="15"/>
  <c r="BH186" i="15"/>
  <c r="BH160" i="15"/>
  <c r="BH175" i="15"/>
  <c r="BH142" i="15"/>
  <c r="BH174" i="15"/>
  <c r="BH144" i="15"/>
  <c r="BH177" i="15"/>
  <c r="AF5" i="17"/>
  <c r="BH146" i="15"/>
  <c r="BH154" i="15"/>
  <c r="AD27" i="16"/>
  <c r="BH168" i="15"/>
  <c r="AD54" i="18"/>
  <c r="BH159" i="15"/>
  <c r="BH225" i="15"/>
  <c r="BH255" i="15"/>
  <c r="BG129" i="15"/>
  <c r="BG131" i="15" s="1"/>
  <c r="BH134" i="15"/>
  <c r="BH29" i="15"/>
  <c r="BH151" i="15"/>
  <c r="BH115" i="15"/>
  <c r="BG63" i="15"/>
  <c r="BL63" i="15" s="1"/>
  <c r="AC19" i="16"/>
  <c r="BG161" i="15"/>
  <c r="BH164" i="15"/>
  <c r="AD20" i="16"/>
  <c r="AD25" i="18"/>
  <c r="BH140" i="15"/>
  <c r="AD53" i="18"/>
  <c r="AC30" i="44" s="1"/>
  <c r="BA59" i="43"/>
  <c r="BA60" i="43" s="1"/>
  <c r="BH245" i="15"/>
  <c r="AC22" i="16"/>
  <c r="BG191" i="15"/>
  <c r="BH147" i="15"/>
  <c r="BH95" i="15"/>
  <c r="BH188" i="15"/>
  <c r="BH184" i="15"/>
  <c r="BH59" i="15"/>
  <c r="BH135" i="15"/>
  <c r="BH176" i="15"/>
  <c r="AC59" i="18"/>
  <c r="AH25" i="18"/>
  <c r="BH190" i="15"/>
  <c r="BH166" i="15"/>
  <c r="BH49" i="15"/>
  <c r="BH125" i="15"/>
  <c r="BH153" i="15"/>
  <c r="AB4" i="16"/>
  <c r="AA5" i="17" s="1"/>
  <c r="BF130" i="15"/>
  <c r="BH137" i="15"/>
  <c r="AC21" i="16"/>
  <c r="BG181" i="15"/>
  <c r="BH173" i="15"/>
  <c r="AD25" i="16"/>
  <c r="AD26" i="16"/>
  <c r="BH136" i="15"/>
  <c r="BH152" i="15"/>
  <c r="BG259" i="15"/>
  <c r="BC9" i="43"/>
  <c r="CK9" i="43" s="1"/>
  <c r="CK19" i="43" s="1"/>
  <c r="CK20" i="43" s="1"/>
  <c r="U35" i="16"/>
  <c r="AZ62" i="43"/>
  <c r="CH30" i="43"/>
  <c r="CH54" i="43" s="1"/>
  <c r="CH59" i="43" s="1"/>
  <c r="CH60" i="43" s="1"/>
  <c r="CI30" i="43"/>
  <c r="CI54" i="43" s="1"/>
  <c r="CI59" i="43" s="1"/>
  <c r="CI60" i="43" s="1"/>
  <c r="CJ9" i="43"/>
  <c r="BB19" i="43"/>
  <c r="BB20" i="43" s="1"/>
  <c r="BB21" i="43" s="1"/>
  <c r="T7" i="16"/>
  <c r="T20" i="18" s="1"/>
  <c r="T44" i="18"/>
  <c r="BB24" i="43" s="1"/>
  <c r="S28" i="18"/>
  <c r="R7" i="17"/>
  <c r="S4" i="17" s="1"/>
  <c r="S7" i="17" s="1"/>
  <c r="AH4" i="17"/>
  <c r="V29" i="6"/>
  <c r="AP29" i="6" s="1"/>
  <c r="V11" i="6"/>
  <c r="AP11" i="6" s="1"/>
  <c r="AW160" i="11"/>
  <c r="AW148" i="11"/>
  <c r="AR103" i="10"/>
  <c r="AS93" i="10"/>
  <c r="AR107" i="10"/>
  <c r="U6" i="17"/>
  <c r="V5" i="16"/>
  <c r="R34" i="19"/>
  <c r="U6" i="16"/>
  <c r="U44" i="18" s="1"/>
  <c r="BC24" i="43" s="1"/>
  <c r="AY26" i="12"/>
  <c r="AY27" i="12" s="1"/>
  <c r="BD18" i="12"/>
  <c r="BD26" i="12" s="1"/>
  <c r="AS97" i="10"/>
  <c r="AS102" i="10"/>
  <c r="AV220" i="11"/>
  <c r="AV221" i="11" s="1"/>
  <c r="BB220" i="11"/>
  <c r="AV126" i="11"/>
  <c r="AV127" i="11" s="1"/>
  <c r="AW215" i="11"/>
  <c r="AW198" i="11"/>
  <c r="AW173" i="11"/>
  <c r="AW192" i="11"/>
  <c r="AW172" i="11"/>
  <c r="AW138" i="11"/>
  <c r="AW136" i="11"/>
  <c r="AW132" i="11"/>
  <c r="AW217" i="11"/>
  <c r="AW199" i="11"/>
  <c r="AW193" i="11"/>
  <c r="AW196" i="11"/>
  <c r="AW197" i="11"/>
  <c r="AW140" i="11"/>
  <c r="AW203" i="11"/>
  <c r="AW204" i="11"/>
  <c r="AW218" i="11"/>
  <c r="AW194" i="11"/>
  <c r="AW174" i="11"/>
  <c r="AW200" i="11"/>
  <c r="AW201" i="11"/>
  <c r="AW202" i="11"/>
  <c r="AW176" i="11"/>
  <c r="AW188" i="11"/>
  <c r="AW159" i="11"/>
  <c r="AW205" i="11"/>
  <c r="AW149" i="11"/>
  <c r="AW154" i="11"/>
  <c r="AW156" i="11"/>
  <c r="AW177" i="11"/>
  <c r="AW144" i="11"/>
  <c r="AW150" i="11"/>
  <c r="AW175" i="11"/>
  <c r="AW209" i="11"/>
  <c r="AW211" i="11"/>
  <c r="AW161" i="11"/>
  <c r="AW180" i="11"/>
  <c r="AW135" i="11"/>
  <c r="AW133" i="11"/>
  <c r="AW179" i="11"/>
  <c r="AW219" i="11"/>
  <c r="AW229" i="11" s="1"/>
  <c r="AA7" i="44" s="1"/>
  <c r="AA13" i="44" s="1"/>
  <c r="AW165" i="11"/>
  <c r="AW152" i="11"/>
  <c r="AW143" i="11"/>
  <c r="AW151" i="11"/>
  <c r="AW171" i="11"/>
  <c r="AW142" i="11"/>
  <c r="AW167" i="11"/>
  <c r="AW139" i="11"/>
  <c r="AW170" i="11"/>
  <c r="AW157" i="11"/>
  <c r="AW213" i="11"/>
  <c r="AW190" i="11"/>
  <c r="AW166" i="11"/>
  <c r="AW191" i="11"/>
  <c r="AW195" i="11"/>
  <c r="AW163" i="11"/>
  <c r="AW137" i="11"/>
  <c r="AW189" i="11"/>
  <c r="AW185" i="11"/>
  <c r="AW134" i="11"/>
  <c r="AW146" i="11"/>
  <c r="AW182" i="11"/>
  <c r="AW158" i="11"/>
  <c r="AW210" i="11"/>
  <c r="AW206" i="11"/>
  <c r="AW181" i="11"/>
  <c r="AW145" i="11"/>
  <c r="AW141" i="11"/>
  <c r="AW168" i="11"/>
  <c r="AW208" i="11"/>
  <c r="AW162" i="11"/>
  <c r="AW207" i="11"/>
  <c r="AW164" i="11"/>
  <c r="AW178" i="11"/>
  <c r="AW187" i="11"/>
  <c r="AW214" i="11"/>
  <c r="AW155" i="11"/>
  <c r="AW186" i="11"/>
  <c r="AW147" i="11"/>
  <c r="AW212" i="11"/>
  <c r="AW153" i="11"/>
  <c r="AW184" i="11"/>
  <c r="AW216" i="11"/>
  <c r="AW169" i="11"/>
  <c r="AW183" i="11"/>
  <c r="AX1" i="11"/>
  <c r="AW124" i="11"/>
  <c r="AW46" i="11"/>
  <c r="AW18" i="11"/>
  <c r="AW81" i="11"/>
  <c r="AW42" i="11"/>
  <c r="AW43" i="11"/>
  <c r="AW66" i="11"/>
  <c r="AW35" i="11"/>
  <c r="AW54" i="11"/>
  <c r="AW104" i="11"/>
  <c r="AW38" i="11"/>
  <c r="AW64" i="11"/>
  <c r="AW73" i="11"/>
  <c r="AW37" i="11"/>
  <c r="AW114" i="11"/>
  <c r="AW21" i="11"/>
  <c r="AW41" i="11"/>
  <c r="AW55" i="11"/>
  <c r="AW87" i="11"/>
  <c r="AW109" i="11"/>
  <c r="AW95" i="11"/>
  <c r="AW84" i="11"/>
  <c r="AW123" i="11"/>
  <c r="AW17" i="11"/>
  <c r="AW28" i="11"/>
  <c r="AW75" i="11"/>
  <c r="AW20" i="11"/>
  <c r="AW26" i="11"/>
  <c r="AW44" i="11"/>
  <c r="AW52" i="11"/>
  <c r="AW82" i="11"/>
  <c r="AW15" i="11"/>
  <c r="AW80" i="11"/>
  <c r="AW23" i="11"/>
  <c r="AW115" i="11"/>
  <c r="AW65" i="11"/>
  <c r="AW57" i="11"/>
  <c r="AW120" i="11"/>
  <c r="AW110" i="11"/>
  <c r="AW103" i="11"/>
  <c r="AW85" i="11"/>
  <c r="AW14" i="11"/>
  <c r="AW39" i="11"/>
  <c r="AW88" i="11"/>
  <c r="AW76" i="11"/>
  <c r="AW45" i="11"/>
  <c r="AW32" i="11"/>
  <c r="AW61" i="11"/>
  <c r="AW116" i="11"/>
  <c r="AW7" i="11"/>
  <c r="AW4" i="11"/>
  <c r="AW16" i="11"/>
  <c r="AW96" i="11"/>
  <c r="AW25" i="11"/>
  <c r="AW119" i="11"/>
  <c r="AW13" i="11"/>
  <c r="AW90" i="11"/>
  <c r="AW97" i="11"/>
  <c r="AW100" i="11"/>
  <c r="AW72" i="11"/>
  <c r="AW58" i="11"/>
  <c r="AW108" i="11"/>
  <c r="AW34" i="11"/>
  <c r="AW91" i="11"/>
  <c r="AW83" i="11"/>
  <c r="AW24" i="11"/>
  <c r="AW71" i="11"/>
  <c r="AW112" i="11"/>
  <c r="AW60" i="11"/>
  <c r="AW12" i="11"/>
  <c r="AW53" i="11"/>
  <c r="AW98" i="11"/>
  <c r="AW77" i="11"/>
  <c r="AW125" i="11"/>
  <c r="AW2" i="11"/>
  <c r="AW68" i="11"/>
  <c r="AW117" i="11"/>
  <c r="AW63" i="11"/>
  <c r="AW93" i="11"/>
  <c r="AW79" i="11"/>
  <c r="AW106" i="11"/>
  <c r="AW99" i="11"/>
  <c r="AW78" i="11"/>
  <c r="AW118" i="11"/>
  <c r="AW74" i="11"/>
  <c r="AW5" i="11"/>
  <c r="AW49" i="11"/>
  <c r="AW9" i="11"/>
  <c r="AW33" i="11"/>
  <c r="AW89" i="11"/>
  <c r="AW101" i="11"/>
  <c r="AW94" i="11"/>
  <c r="AW31" i="11"/>
  <c r="AW70" i="11"/>
  <c r="AW111" i="11"/>
  <c r="AW107" i="11"/>
  <c r="AW3" i="11"/>
  <c r="AW6" i="11"/>
  <c r="AW11" i="11"/>
  <c r="AW56" i="11"/>
  <c r="AW69" i="11"/>
  <c r="AW102" i="11"/>
  <c r="AW113" i="11"/>
  <c r="AW48" i="11"/>
  <c r="AW19" i="11"/>
  <c r="AW86" i="11"/>
  <c r="AW10" i="11"/>
  <c r="AW105" i="11"/>
  <c r="AW121" i="11"/>
  <c r="AW59" i="11"/>
  <c r="AW67" i="11"/>
  <c r="AW22" i="11"/>
  <c r="AW40" i="11"/>
  <c r="AW92" i="11"/>
  <c r="AW51" i="11"/>
  <c r="AW62" i="11"/>
  <c r="AW50" i="11"/>
  <c r="AW47" i="11"/>
  <c r="AW27" i="11"/>
  <c r="AW30" i="11"/>
  <c r="AW29" i="11"/>
  <c r="AW36" i="11"/>
  <c r="AW8" i="11"/>
  <c r="AW122" i="11"/>
  <c r="AS89" i="10"/>
  <c r="AR90" i="10"/>
  <c r="AT78" i="10"/>
  <c r="AT83" i="10"/>
  <c r="AT75" i="10"/>
  <c r="AT72" i="10"/>
  <c r="AT82" i="10"/>
  <c r="AT74" i="10"/>
  <c r="AT71" i="10"/>
  <c r="AT70" i="10"/>
  <c r="AT81" i="10"/>
  <c r="AT80" i="10"/>
  <c r="AT79" i="10"/>
  <c r="AT77" i="10"/>
  <c r="AT73" i="10"/>
  <c r="AT62" i="10"/>
  <c r="AT69" i="10"/>
  <c r="AT65" i="10"/>
  <c r="AT68" i="10"/>
  <c r="AT66" i="10"/>
  <c r="AT63" i="10"/>
  <c r="AT33" i="10"/>
  <c r="AT61" i="10"/>
  <c r="AT34" i="10"/>
  <c r="AT38" i="10"/>
  <c r="AT67" i="10"/>
  <c r="AT59" i="10"/>
  <c r="AT93" i="10" s="1"/>
  <c r="AT35" i="10"/>
  <c r="AT39" i="10"/>
  <c r="AT44" i="10"/>
  <c r="AT48" i="10"/>
  <c r="AT52" i="10"/>
  <c r="AT56" i="10"/>
  <c r="AT37" i="10"/>
  <c r="AT40" i="10"/>
  <c r="AT32" i="10"/>
  <c r="AT36" i="10"/>
  <c r="AT41" i="10"/>
  <c r="AT45" i="10"/>
  <c r="AT49" i="10"/>
  <c r="AT53" i="10"/>
  <c r="AT57" i="10"/>
  <c r="AT31" i="10"/>
  <c r="AT50" i="10"/>
  <c r="AT43" i="10"/>
  <c r="AT51" i="10"/>
  <c r="AT42" i="10"/>
  <c r="AT54" i="10"/>
  <c r="AT46" i="10"/>
  <c r="AT47" i="10"/>
  <c r="AT55" i="10"/>
  <c r="AT64" i="10"/>
  <c r="AU1" i="10"/>
  <c r="AT4" i="10"/>
  <c r="AT8" i="10"/>
  <c r="AT12" i="10"/>
  <c r="AT16" i="10"/>
  <c r="AT20" i="10"/>
  <c r="AT24" i="10"/>
  <c r="AT28" i="10"/>
  <c r="AT5" i="10"/>
  <c r="AT9" i="10"/>
  <c r="AT13" i="10"/>
  <c r="AT17" i="10"/>
  <c r="AT21" i="10"/>
  <c r="AT25" i="10"/>
  <c r="AT6" i="10"/>
  <c r="AT10" i="10"/>
  <c r="AT14" i="10"/>
  <c r="AT18" i="10"/>
  <c r="AT22" i="10"/>
  <c r="AT26" i="10"/>
  <c r="AT3" i="10"/>
  <c r="AT7" i="10"/>
  <c r="AT11" i="10"/>
  <c r="AT15" i="10"/>
  <c r="AT19" i="10"/>
  <c r="AT23" i="10"/>
  <c r="AT27" i="10"/>
  <c r="AT2" i="10"/>
  <c r="L56" i="6"/>
  <c r="L34" i="6" s="1"/>
  <c r="W18" i="6"/>
  <c r="V28" i="6"/>
  <c r="AP28" i="6" s="1"/>
  <c r="M51" i="6"/>
  <c r="BM158" i="15" l="1"/>
  <c r="BM95" i="15"/>
  <c r="BM129" i="15" s="1"/>
  <c r="BM131" i="15" s="1"/>
  <c r="BL181" i="15"/>
  <c r="V49" i="44"/>
  <c r="V51" i="44" s="1"/>
  <c r="AW227" i="11"/>
  <c r="AA6" i="44" s="1"/>
  <c r="AA63" i="44" s="1"/>
  <c r="W45" i="44"/>
  <c r="X13" i="16"/>
  <c r="X31" i="16" s="1"/>
  <c r="X40" i="18" s="1"/>
  <c r="W29" i="44" s="1"/>
  <c r="W33" i="44" s="1"/>
  <c r="W34" i="44" s="1"/>
  <c r="W36" i="44" s="1"/>
  <c r="BB264" i="15"/>
  <c r="W47" i="44"/>
  <c r="X15" i="16"/>
  <c r="X33" i="16" s="1"/>
  <c r="X42" i="18" s="1"/>
  <c r="BF25" i="43" s="1"/>
  <c r="CN25" i="43" s="1"/>
  <c r="BB266" i="15"/>
  <c r="BB232" i="11"/>
  <c r="BB235" i="11"/>
  <c r="BM29" i="15"/>
  <c r="BM161" i="15" s="1"/>
  <c r="W3" i="16"/>
  <c r="V6" i="17" s="1"/>
  <c r="BA260" i="15"/>
  <c r="Y62" i="44"/>
  <c r="AF62" i="44" s="1"/>
  <c r="AF5" i="44"/>
  <c r="W46" i="44"/>
  <c r="X14" i="16"/>
  <c r="X32" i="16" s="1"/>
  <c r="X41" i="18" s="1"/>
  <c r="BF23" i="43" s="1"/>
  <c r="BB265" i="15"/>
  <c r="BM49" i="15"/>
  <c r="BM181" i="15" s="1"/>
  <c r="AW225" i="11"/>
  <c r="AA133" i="46"/>
  <c r="AA136" i="46" s="1"/>
  <c r="Y64" i="44"/>
  <c r="AF8" i="44"/>
  <c r="Z66" i="44"/>
  <c r="AT94" i="10"/>
  <c r="X46" i="44"/>
  <c r="Y14" i="16"/>
  <c r="Y32" i="16" s="1"/>
  <c r="Y41" i="18" s="1"/>
  <c r="BG23" i="43" s="1"/>
  <c r="CO23" i="43" s="1"/>
  <c r="BC265" i="15"/>
  <c r="Z5" i="44"/>
  <c r="Z62" i="44" s="1"/>
  <c r="AV232" i="11"/>
  <c r="AV235" i="11"/>
  <c r="Y60" i="44"/>
  <c r="Y9" i="44"/>
  <c r="Y12" i="44" s="1"/>
  <c r="AF3" i="44"/>
  <c r="X67" i="44"/>
  <c r="X68" i="44" s="1"/>
  <c r="BL10" i="43"/>
  <c r="CT10" i="43" s="1"/>
  <c r="AC31" i="44"/>
  <c r="AH31" i="44" s="1"/>
  <c r="AW226" i="11"/>
  <c r="AA3" i="44" s="1"/>
  <c r="CS10" i="43"/>
  <c r="BQ10" i="43"/>
  <c r="BP10" i="43"/>
  <c r="BM59" i="15"/>
  <c r="BM191" i="15" s="1"/>
  <c r="Y61" i="44"/>
  <c r="AF4" i="44"/>
  <c r="AF130" i="46"/>
  <c r="AW224" i="11"/>
  <c r="AA4" i="44" s="1"/>
  <c r="AA61" i="44" s="1"/>
  <c r="AW228" i="11"/>
  <c r="AA8" i="44" s="1"/>
  <c r="AA64" i="44" s="1"/>
  <c r="AA66" i="44" s="1"/>
  <c r="BL193" i="15"/>
  <c r="BL130" i="15"/>
  <c r="Y13" i="44"/>
  <c r="AF13" i="44" s="1"/>
  <c r="AF7" i="44"/>
  <c r="Y63" i="44"/>
  <c r="AF6" i="44"/>
  <c r="AS103" i="10"/>
  <c r="W48" i="44"/>
  <c r="X16" i="16"/>
  <c r="X34" i="16" s="1"/>
  <c r="X43" i="18" s="1"/>
  <c r="BF27" i="43" s="1"/>
  <c r="CN27" i="43" s="1"/>
  <c r="BB267" i="15"/>
  <c r="V33" i="44"/>
  <c r="V34" i="44" s="1"/>
  <c r="V36" i="44" s="1"/>
  <c r="BH162" i="15"/>
  <c r="CK21" i="43"/>
  <c r="T35" i="44"/>
  <c r="BH129" i="15"/>
  <c r="BH131" i="15" s="1"/>
  <c r="BA62" i="43"/>
  <c r="BH63" i="15"/>
  <c r="BM63" i="15" s="1"/>
  <c r="AD19" i="16"/>
  <c r="BH161" i="15"/>
  <c r="AD59" i="18"/>
  <c r="AI25" i="18"/>
  <c r="AD22" i="16"/>
  <c r="BH191" i="15"/>
  <c r="BH259" i="15"/>
  <c r="AD21" i="16"/>
  <c r="BH181" i="15"/>
  <c r="AC4" i="16"/>
  <c r="BG130" i="15"/>
  <c r="T45" i="18"/>
  <c r="BC19" i="43"/>
  <c r="BC20" i="43" s="1"/>
  <c r="BC21" i="43" s="1"/>
  <c r="BD9" i="43"/>
  <c r="CL9" i="43" s="1"/>
  <c r="CL19" i="43" s="1"/>
  <c r="CL20" i="43" s="1"/>
  <c r="V35" i="16"/>
  <c r="CJ19" i="43"/>
  <c r="CJ20" i="43" s="1"/>
  <c r="CJ24" i="43"/>
  <c r="BB30" i="43"/>
  <c r="BB54" i="43" s="1"/>
  <c r="BB59" i="43" s="1"/>
  <c r="BB60" i="43" s="1"/>
  <c r="T28" i="18"/>
  <c r="CK24" i="43"/>
  <c r="CK30" i="43" s="1"/>
  <c r="CK54" i="43" s="1"/>
  <c r="CK59" i="43" s="1"/>
  <c r="CK60" i="43" s="1"/>
  <c r="BC30" i="43"/>
  <c r="BC54" i="43" s="1"/>
  <c r="R8" i="17"/>
  <c r="R9" i="17" s="1"/>
  <c r="T28" i="19" s="1"/>
  <c r="T59" i="19" s="1"/>
  <c r="W29" i="6"/>
  <c r="AQ29" i="6" s="1"/>
  <c r="W11" i="6"/>
  <c r="AQ11" i="6" s="1"/>
  <c r="AX160" i="11"/>
  <c r="BC160" i="11" s="1"/>
  <c r="AX148" i="11"/>
  <c r="BC148" i="11" s="1"/>
  <c r="U7" i="16"/>
  <c r="U20" i="18" s="1"/>
  <c r="U45" i="18" s="1"/>
  <c r="AS94" i="10"/>
  <c r="W5" i="16"/>
  <c r="W35" i="16" s="1"/>
  <c r="S34" i="19"/>
  <c r="T4" i="17"/>
  <c r="T7" i="17" s="1"/>
  <c r="S8" i="17"/>
  <c r="S9" i="17" s="1"/>
  <c r="U28" i="19" s="1"/>
  <c r="U59" i="19" s="1"/>
  <c r="AS90" i="10"/>
  <c r="AS107" i="10"/>
  <c r="V6" i="16"/>
  <c r="AT102" i="10"/>
  <c r="AT97" i="10"/>
  <c r="AS98" i="10"/>
  <c r="AW220" i="11"/>
  <c r="AW221" i="11" s="1"/>
  <c r="AW126" i="11"/>
  <c r="AW127" i="11" s="1"/>
  <c r="AX215" i="11"/>
  <c r="BC215" i="11" s="1"/>
  <c r="AX198" i="11"/>
  <c r="BC198" i="11" s="1"/>
  <c r="AX173" i="11"/>
  <c r="AX192" i="11"/>
  <c r="BC192" i="11" s="1"/>
  <c r="AX172" i="11"/>
  <c r="BC172" i="11" s="1"/>
  <c r="AX138" i="11"/>
  <c r="BC138" i="11" s="1"/>
  <c r="AX136" i="11"/>
  <c r="AX132" i="11"/>
  <c r="AX217" i="11"/>
  <c r="BC217" i="11" s="1"/>
  <c r="AX199" i="11"/>
  <c r="BC199" i="11" s="1"/>
  <c r="AX193" i="11"/>
  <c r="BC193" i="11" s="1"/>
  <c r="AX196" i="11"/>
  <c r="BC196" i="11" s="1"/>
  <c r="AX197" i="11"/>
  <c r="BC197" i="11" s="1"/>
  <c r="AX140" i="11"/>
  <c r="BC140" i="11" s="1"/>
  <c r="AX203" i="11"/>
  <c r="BC203" i="11" s="1"/>
  <c r="AX204" i="11"/>
  <c r="BC204" i="11" s="1"/>
  <c r="AX194" i="11"/>
  <c r="BC194" i="11" s="1"/>
  <c r="AX218" i="11"/>
  <c r="BC218" i="11" s="1"/>
  <c r="AX202" i="11"/>
  <c r="BC202" i="11" s="1"/>
  <c r="AX181" i="11"/>
  <c r="BC181" i="11" s="1"/>
  <c r="AX201" i="11"/>
  <c r="BC201" i="11" s="1"/>
  <c r="AX188" i="11"/>
  <c r="BC188" i="11" s="1"/>
  <c r="AX206" i="11"/>
  <c r="BC206" i="11" s="1"/>
  <c r="AX205" i="11"/>
  <c r="BC205" i="11" s="1"/>
  <c r="AX139" i="11"/>
  <c r="BC139" i="11" s="1"/>
  <c r="AX141" i="11"/>
  <c r="BC141" i="11" s="1"/>
  <c r="AX200" i="11"/>
  <c r="BC200" i="11" s="1"/>
  <c r="AX159" i="11"/>
  <c r="BC159" i="11" s="1"/>
  <c r="AX171" i="11"/>
  <c r="BC171" i="11" s="1"/>
  <c r="AX176" i="11"/>
  <c r="BC176" i="11" s="1"/>
  <c r="AX174" i="11"/>
  <c r="BC174" i="11" s="1"/>
  <c r="AX158" i="11"/>
  <c r="BC158" i="11" s="1"/>
  <c r="AX154" i="11"/>
  <c r="BC154" i="11" s="1"/>
  <c r="AX156" i="11"/>
  <c r="BC156" i="11" s="1"/>
  <c r="AX177" i="11"/>
  <c r="BC177" i="11" s="1"/>
  <c r="AX144" i="11"/>
  <c r="BC144" i="11" s="1"/>
  <c r="AX207" i="11"/>
  <c r="BC207" i="11" s="1"/>
  <c r="AX134" i="11"/>
  <c r="BC134" i="11" s="1"/>
  <c r="AX167" i="11"/>
  <c r="BC167" i="11" s="1"/>
  <c r="AX145" i="11"/>
  <c r="BC145" i="11" s="1"/>
  <c r="AX146" i="11"/>
  <c r="BC146" i="11" s="1"/>
  <c r="AX150" i="11"/>
  <c r="BC150" i="11" s="1"/>
  <c r="AX142" i="11"/>
  <c r="BC142" i="11" s="1"/>
  <c r="AX135" i="11"/>
  <c r="BC135" i="11" s="1"/>
  <c r="AX179" i="11"/>
  <c r="BC179" i="11" s="1"/>
  <c r="AX164" i="11"/>
  <c r="BC164" i="11" s="1"/>
  <c r="AX143" i="11"/>
  <c r="BC143" i="11" s="1"/>
  <c r="AX170" i="11"/>
  <c r="BC170" i="11" s="1"/>
  <c r="AX157" i="11"/>
  <c r="BC157" i="11" s="1"/>
  <c r="AX189" i="11"/>
  <c r="BC189" i="11" s="1"/>
  <c r="AX149" i="11"/>
  <c r="BC149" i="11" s="1"/>
  <c r="AX211" i="11"/>
  <c r="BC211" i="11" s="1"/>
  <c r="AX212" i="11"/>
  <c r="BC212" i="11" s="1"/>
  <c r="AX182" i="11"/>
  <c r="BC182" i="11" s="1"/>
  <c r="AX165" i="11"/>
  <c r="BC165" i="11" s="1"/>
  <c r="AX209" i="11"/>
  <c r="BC209" i="11" s="1"/>
  <c r="AX210" i="11"/>
  <c r="BC210" i="11" s="1"/>
  <c r="AX169" i="11"/>
  <c r="BC169" i="11" s="1"/>
  <c r="AX155" i="11"/>
  <c r="BC155" i="11" s="1"/>
  <c r="AX219" i="11"/>
  <c r="AX175" i="11"/>
  <c r="BC175" i="11" s="1"/>
  <c r="AX133" i="11"/>
  <c r="AX183" i="11"/>
  <c r="BC183" i="11" s="1"/>
  <c r="AX161" i="11"/>
  <c r="BC161" i="11" s="1"/>
  <c r="AX168" i="11"/>
  <c r="BC168" i="11" s="1"/>
  <c r="AX208" i="11"/>
  <c r="BC208" i="11" s="1"/>
  <c r="AX180" i="11"/>
  <c r="BC180" i="11" s="1"/>
  <c r="AX162" i="11"/>
  <c r="BC162" i="11" s="1"/>
  <c r="AX163" i="11"/>
  <c r="BC163" i="11" s="1"/>
  <c r="AX190" i="11"/>
  <c r="BC190" i="11" s="1"/>
  <c r="AX178" i="11"/>
  <c r="BC178" i="11" s="1"/>
  <c r="AX191" i="11"/>
  <c r="BC191" i="11" s="1"/>
  <c r="AX187" i="11"/>
  <c r="BC187" i="11" s="1"/>
  <c r="AX185" i="11"/>
  <c r="BC185" i="11" s="1"/>
  <c r="AX213" i="11"/>
  <c r="BC213" i="11" s="1"/>
  <c r="AX214" i="11"/>
  <c r="BC214" i="11" s="1"/>
  <c r="AX166" i="11"/>
  <c r="BC166" i="11" s="1"/>
  <c r="AX186" i="11"/>
  <c r="BC186" i="11" s="1"/>
  <c r="AX147" i="11"/>
  <c r="BC147" i="11" s="1"/>
  <c r="AX152" i="11"/>
  <c r="BC152" i="11" s="1"/>
  <c r="AX137" i="11"/>
  <c r="AX151" i="11"/>
  <c r="BC151" i="11" s="1"/>
  <c r="AX153" i="11"/>
  <c r="BC153" i="11" s="1"/>
  <c r="AX184" i="11"/>
  <c r="BC184" i="11" s="1"/>
  <c r="AX216" i="11"/>
  <c r="BC216" i="11" s="1"/>
  <c r="AX195" i="11"/>
  <c r="BC195" i="11" s="1"/>
  <c r="AX124" i="11"/>
  <c r="AX46" i="11"/>
  <c r="AX18" i="11"/>
  <c r="AX81" i="11"/>
  <c r="AX42" i="11"/>
  <c r="AX43" i="11"/>
  <c r="AX66" i="11"/>
  <c r="AX35" i="11"/>
  <c r="AX54" i="11"/>
  <c r="AX104" i="11"/>
  <c r="AX38" i="11"/>
  <c r="AX73" i="11"/>
  <c r="AX37" i="11"/>
  <c r="AX114" i="11"/>
  <c r="AX21" i="11"/>
  <c r="AX41" i="11"/>
  <c r="AX55" i="11"/>
  <c r="AX87" i="11"/>
  <c r="AX109" i="11"/>
  <c r="AX95" i="11"/>
  <c r="AX84" i="11"/>
  <c r="AX17" i="11"/>
  <c r="AX28" i="11"/>
  <c r="AX75" i="11"/>
  <c r="AX20" i="11"/>
  <c r="AX26" i="11"/>
  <c r="AX44" i="11"/>
  <c r="AX52" i="11"/>
  <c r="AX82" i="11"/>
  <c r="AX15" i="11"/>
  <c r="AX80" i="11"/>
  <c r="AX7" i="11"/>
  <c r="AX103" i="11"/>
  <c r="AX14" i="11"/>
  <c r="AX110" i="11"/>
  <c r="AX85" i="11"/>
  <c r="AX57" i="11"/>
  <c r="AX34" i="11"/>
  <c r="AX112" i="11"/>
  <c r="AX4" i="11"/>
  <c r="AX13" i="11"/>
  <c r="AX16" i="11"/>
  <c r="AX23" i="11"/>
  <c r="AX115" i="11"/>
  <c r="AX39" i="11"/>
  <c r="AX45" i="11"/>
  <c r="AX64" i="11"/>
  <c r="AX65" i="11"/>
  <c r="AX24" i="11"/>
  <c r="AX58" i="11"/>
  <c r="AX70" i="11"/>
  <c r="AX25" i="11"/>
  <c r="AX53" i="11"/>
  <c r="AX77" i="11"/>
  <c r="AX3" i="11"/>
  <c r="AX94" i="11"/>
  <c r="AX78" i="11"/>
  <c r="AX123" i="11"/>
  <c r="AX120" i="11"/>
  <c r="AX32" i="11"/>
  <c r="AX61" i="11"/>
  <c r="AX116" i="11"/>
  <c r="AX125" i="11"/>
  <c r="AX119" i="11"/>
  <c r="AX6" i="11"/>
  <c r="AX90" i="11"/>
  <c r="AX97" i="11"/>
  <c r="AX100" i="11"/>
  <c r="AX74" i="11"/>
  <c r="AX108" i="11"/>
  <c r="AX91" i="11"/>
  <c r="AX71" i="11"/>
  <c r="AX11" i="11"/>
  <c r="AX2" i="11"/>
  <c r="AG5" i="46" s="1"/>
  <c r="AX63" i="11"/>
  <c r="AX101" i="11"/>
  <c r="AX56" i="11"/>
  <c r="AX111" i="11"/>
  <c r="AX113" i="11"/>
  <c r="AX33" i="11"/>
  <c r="AX36" i="11"/>
  <c r="AX106" i="11"/>
  <c r="AX67" i="11"/>
  <c r="AX22" i="11"/>
  <c r="AX47" i="11"/>
  <c r="AX27" i="11"/>
  <c r="AX29" i="11"/>
  <c r="AX10" i="11"/>
  <c r="AX60" i="11"/>
  <c r="AX88" i="11"/>
  <c r="AX12" i="11"/>
  <c r="AX68" i="11"/>
  <c r="AX117" i="11"/>
  <c r="AX72" i="11"/>
  <c r="AX93" i="11"/>
  <c r="AX40" i="11"/>
  <c r="AX79" i="11"/>
  <c r="AX98" i="11"/>
  <c r="AX99" i="11"/>
  <c r="AX5" i="11"/>
  <c r="AX49" i="11"/>
  <c r="AX9" i="11"/>
  <c r="AX89" i="11"/>
  <c r="AX96" i="11"/>
  <c r="AX76" i="11"/>
  <c r="AX83" i="11"/>
  <c r="AX107" i="11"/>
  <c r="AX19" i="11"/>
  <c r="AX30" i="11"/>
  <c r="AX69" i="11"/>
  <c r="AX48" i="11"/>
  <c r="AX86" i="11"/>
  <c r="AX121" i="11"/>
  <c r="AX31" i="11"/>
  <c r="AX50" i="11"/>
  <c r="AX105" i="11"/>
  <c r="AX51" i="11"/>
  <c r="AX62" i="11"/>
  <c r="AX59" i="11"/>
  <c r="AX92" i="11"/>
  <c r="AX102" i="11"/>
  <c r="AX118" i="11"/>
  <c r="AX8" i="11"/>
  <c r="AX122" i="11"/>
  <c r="AY1" i="11"/>
  <c r="AT89" i="10"/>
  <c r="AU83" i="10"/>
  <c r="BB83" i="10" s="1"/>
  <c r="AU75" i="10"/>
  <c r="BB75" i="10" s="1"/>
  <c r="AU72" i="10"/>
  <c r="BB72" i="10" s="1"/>
  <c r="AU82" i="10"/>
  <c r="BB82" i="10" s="1"/>
  <c r="AU74" i="10"/>
  <c r="BB74" i="10" s="1"/>
  <c r="AU71" i="10"/>
  <c r="BB71" i="10" s="1"/>
  <c r="AU70" i="10"/>
  <c r="BB70" i="10" s="1"/>
  <c r="AU81" i="10"/>
  <c r="BB81" i="10" s="1"/>
  <c r="AU80" i="10"/>
  <c r="BB80" i="10" s="1"/>
  <c r="AU79" i="10"/>
  <c r="BB79" i="10" s="1"/>
  <c r="AU77" i="10"/>
  <c r="AU73" i="10"/>
  <c r="BB73" i="10" s="1"/>
  <c r="AU68" i="10"/>
  <c r="BB68" i="10" s="1"/>
  <c r="AU66" i="10"/>
  <c r="BB66" i="10" s="1"/>
  <c r="AU62" i="10"/>
  <c r="BB62" i="10" s="1"/>
  <c r="AU67" i="10"/>
  <c r="BB67" i="10" s="1"/>
  <c r="AU65" i="10"/>
  <c r="BB65" i="10" s="1"/>
  <c r="AU64" i="10"/>
  <c r="BB64" i="10" s="1"/>
  <c r="AU69" i="10"/>
  <c r="BB69" i="10" s="1"/>
  <c r="AU63" i="10"/>
  <c r="BB63" i="10" s="1"/>
  <c r="AU61" i="10"/>
  <c r="AU59" i="10"/>
  <c r="AU43" i="10"/>
  <c r="BB43" i="10" s="1"/>
  <c r="AU47" i="10"/>
  <c r="BB47" i="10" s="1"/>
  <c r="AU51" i="10"/>
  <c r="BB51" i="10" s="1"/>
  <c r="AU55" i="10"/>
  <c r="BB55" i="10" s="1"/>
  <c r="AU38" i="10"/>
  <c r="BB38" i="10" s="1"/>
  <c r="AU39" i="10"/>
  <c r="BB39" i="10" s="1"/>
  <c r="AU44" i="10"/>
  <c r="BB44" i="10" s="1"/>
  <c r="AU48" i="10"/>
  <c r="BB48" i="10" s="1"/>
  <c r="AU52" i="10"/>
  <c r="BB52" i="10" s="1"/>
  <c r="AU56" i="10"/>
  <c r="BB56" i="10" s="1"/>
  <c r="AU37" i="10"/>
  <c r="BB37" i="10" s="1"/>
  <c r="AU40" i="10"/>
  <c r="BB40" i="10" s="1"/>
  <c r="AU32" i="10"/>
  <c r="BB32" i="10" s="1"/>
  <c r="AU36" i="10"/>
  <c r="BB36" i="10" s="1"/>
  <c r="AU35" i="10"/>
  <c r="BB35" i="10" s="1"/>
  <c r="AU41" i="10"/>
  <c r="BB41" i="10" s="1"/>
  <c r="AU45" i="10"/>
  <c r="BB45" i="10" s="1"/>
  <c r="AU49" i="10"/>
  <c r="BB49" i="10" s="1"/>
  <c r="AU53" i="10"/>
  <c r="BB53" i="10" s="1"/>
  <c r="AU57" i="10"/>
  <c r="BB57" i="10" s="1"/>
  <c r="AU78" i="10"/>
  <c r="BB78" i="10" s="1"/>
  <c r="AU42" i="10"/>
  <c r="BB42" i="10" s="1"/>
  <c r="AU46" i="10"/>
  <c r="BB46" i="10" s="1"/>
  <c r="AU50" i="10"/>
  <c r="BB50" i="10" s="1"/>
  <c r="AU54" i="10"/>
  <c r="BB54" i="10" s="1"/>
  <c r="AU33" i="10"/>
  <c r="BB33" i="10" s="1"/>
  <c r="AU31" i="10"/>
  <c r="AU34" i="10"/>
  <c r="BB34" i="10" s="1"/>
  <c r="AV1" i="10"/>
  <c r="AU4" i="10"/>
  <c r="BB4" i="10" s="1"/>
  <c r="AU8" i="10"/>
  <c r="BB8" i="10" s="1"/>
  <c r="AU12" i="10"/>
  <c r="BB12" i="10" s="1"/>
  <c r="AU16" i="10"/>
  <c r="BB16" i="10" s="1"/>
  <c r="AU20" i="10"/>
  <c r="BB20" i="10" s="1"/>
  <c r="AU24" i="10"/>
  <c r="BB24" i="10" s="1"/>
  <c r="AU28" i="10"/>
  <c r="BB28" i="10" s="1"/>
  <c r="AU2" i="10"/>
  <c r="BB2" i="10" s="1"/>
  <c r="AU5" i="10"/>
  <c r="BB5" i="10" s="1"/>
  <c r="AU9" i="10"/>
  <c r="BB9" i="10" s="1"/>
  <c r="AU13" i="10"/>
  <c r="BB13" i="10" s="1"/>
  <c r="AU17" i="10"/>
  <c r="BB17" i="10" s="1"/>
  <c r="AU21" i="10"/>
  <c r="BB21" i="10" s="1"/>
  <c r="AU25" i="10"/>
  <c r="BB25" i="10" s="1"/>
  <c r="AU6" i="10"/>
  <c r="BB6" i="10" s="1"/>
  <c r="AU10" i="10"/>
  <c r="BB10" i="10" s="1"/>
  <c r="AU14" i="10"/>
  <c r="BB14" i="10" s="1"/>
  <c r="AU18" i="10"/>
  <c r="BB18" i="10" s="1"/>
  <c r="AU22" i="10"/>
  <c r="BB22" i="10" s="1"/>
  <c r="AU26" i="10"/>
  <c r="BB26" i="10" s="1"/>
  <c r="AU3" i="10"/>
  <c r="BB3" i="10" s="1"/>
  <c r="AU7" i="10"/>
  <c r="BB7" i="10" s="1"/>
  <c r="AU11" i="10"/>
  <c r="BB11" i="10" s="1"/>
  <c r="AU23" i="10"/>
  <c r="BB23" i="10" s="1"/>
  <c r="AU19" i="10"/>
  <c r="BB19" i="10" s="1"/>
  <c r="AU15" i="10"/>
  <c r="BB15" i="10" s="1"/>
  <c r="AU27" i="10"/>
  <c r="BB27" i="10" s="1"/>
  <c r="X18" i="6"/>
  <c r="W28" i="6"/>
  <c r="AQ28" i="6" s="1"/>
  <c r="N45" i="6"/>
  <c r="N53" i="6" s="1"/>
  <c r="M55" i="6"/>
  <c r="Z67" i="44" l="1"/>
  <c r="BC5" i="11"/>
  <c r="AG8" i="46"/>
  <c r="BC119" i="11"/>
  <c r="AG117" i="46"/>
  <c r="BC52" i="11"/>
  <c r="AG62" i="46"/>
  <c r="BC40" i="11"/>
  <c r="AG50" i="46"/>
  <c r="BC32" i="11"/>
  <c r="AG42" i="46"/>
  <c r="BC75" i="11"/>
  <c r="AG82" i="46"/>
  <c r="BC20" i="11"/>
  <c r="AG23" i="46"/>
  <c r="C16" i="47"/>
  <c r="I16" i="47" s="1"/>
  <c r="O16" i="47" s="1"/>
  <c r="BM27" i="10"/>
  <c r="BC28" i="11"/>
  <c r="AG38" i="46"/>
  <c r="BC72" i="11"/>
  <c r="AG79" i="46"/>
  <c r="BC123" i="11"/>
  <c r="AG122" i="46"/>
  <c r="BC17" i="11"/>
  <c r="AG20" i="46"/>
  <c r="BC98" i="11"/>
  <c r="AG93" i="46"/>
  <c r="BC93" i="11"/>
  <c r="AG129" i="46"/>
  <c r="C17" i="47"/>
  <c r="I17" i="47" s="1"/>
  <c r="O17" i="47" s="1"/>
  <c r="BM23" i="10"/>
  <c r="BC117" i="11"/>
  <c r="AG115" i="46"/>
  <c r="BC78" i="11"/>
  <c r="AG85" i="46"/>
  <c r="BC84" i="11"/>
  <c r="AG101" i="46"/>
  <c r="C29" i="47"/>
  <c r="I29" i="47" s="1"/>
  <c r="O29" i="47" s="1"/>
  <c r="BM19" i="10"/>
  <c r="C9" i="47"/>
  <c r="I9" i="47" s="1"/>
  <c r="O9" i="47" s="1"/>
  <c r="BM11" i="10"/>
  <c r="BC68" i="11"/>
  <c r="AG75" i="46"/>
  <c r="BC94" i="11"/>
  <c r="AG29" i="46"/>
  <c r="BC95" i="11"/>
  <c r="AG90" i="46"/>
  <c r="AF133" i="46"/>
  <c r="BC79" i="11"/>
  <c r="AG86" i="46"/>
  <c r="BC120" i="11"/>
  <c r="AG118" i="46"/>
  <c r="BC12" i="11"/>
  <c r="AG15" i="46"/>
  <c r="BC3" i="11"/>
  <c r="AG6" i="46"/>
  <c r="BC109" i="11"/>
  <c r="AG106" i="46"/>
  <c r="AT98" i="10"/>
  <c r="X47" i="44"/>
  <c r="Y15" i="16"/>
  <c r="Y33" i="16" s="1"/>
  <c r="Y42" i="18" s="1"/>
  <c r="BG25" i="43" s="1"/>
  <c r="BC266" i="15"/>
  <c r="AF64" i="44"/>
  <c r="BC173" i="11"/>
  <c r="AX228" i="11"/>
  <c r="C20" i="47"/>
  <c r="I20" i="47" s="1"/>
  <c r="O20" i="47" s="1"/>
  <c r="BM15" i="10"/>
  <c r="C22" i="47"/>
  <c r="I22" i="47" s="1"/>
  <c r="O22" i="47" s="1"/>
  <c r="BM7" i="10"/>
  <c r="C10" i="47"/>
  <c r="I10" i="47" s="1"/>
  <c r="O10" i="47" s="1"/>
  <c r="BM3" i="10"/>
  <c r="X45" i="44"/>
  <c r="Y13" i="16"/>
  <c r="Y31" i="16" s="1"/>
  <c r="Y40" i="18" s="1"/>
  <c r="X29" i="44" s="1"/>
  <c r="BC264" i="15"/>
  <c r="BC88" i="11"/>
  <c r="AG125" i="46"/>
  <c r="BC77" i="11"/>
  <c r="AG83" i="46"/>
  <c r="BC87" i="11"/>
  <c r="AG89" i="46"/>
  <c r="AT103" i="10"/>
  <c r="X48" i="44"/>
  <c r="Y16" i="16"/>
  <c r="Y34" i="16" s="1"/>
  <c r="Y43" i="18" s="1"/>
  <c r="BG27" i="43" s="1"/>
  <c r="CO27" i="43" s="1"/>
  <c r="BC267" i="15"/>
  <c r="BC61" i="11"/>
  <c r="AG68" i="46"/>
  <c r="C12" i="47"/>
  <c r="I12" i="47" s="1"/>
  <c r="O12" i="47" s="1"/>
  <c r="BM26" i="10"/>
  <c r="BC60" i="11"/>
  <c r="AG67" i="46"/>
  <c r="BC53" i="11"/>
  <c r="AG63" i="46"/>
  <c r="BC55" i="11"/>
  <c r="AG65" i="46"/>
  <c r="AA5" i="44"/>
  <c r="AA62" i="44" s="1"/>
  <c r="AW232" i="11"/>
  <c r="AW235" i="11"/>
  <c r="BC122" i="11"/>
  <c r="AG120" i="46"/>
  <c r="BC10" i="11"/>
  <c r="AG13" i="46"/>
  <c r="BC25" i="11"/>
  <c r="AG35" i="46"/>
  <c r="BC41" i="11"/>
  <c r="AG51" i="46"/>
  <c r="X3" i="16"/>
  <c r="BB260" i="15"/>
  <c r="AF61" i="44"/>
  <c r="BC29" i="11"/>
  <c r="AG39" i="46"/>
  <c r="BC70" i="11"/>
  <c r="AG77" i="46"/>
  <c r="BC21" i="11"/>
  <c r="AG24" i="46"/>
  <c r="BC8" i="11"/>
  <c r="AG11" i="46"/>
  <c r="C6" i="47"/>
  <c r="I6" i="47" s="1"/>
  <c r="O6" i="47" s="1"/>
  <c r="BM14" i="10"/>
  <c r="BC118" i="11"/>
  <c r="AG116" i="46"/>
  <c r="BC27" i="11"/>
  <c r="AG37" i="46"/>
  <c r="BC58" i="11"/>
  <c r="AG27" i="46"/>
  <c r="BC114" i="11"/>
  <c r="AG112" i="46"/>
  <c r="BC99" i="11"/>
  <c r="AG94" i="46"/>
  <c r="BC102" i="11"/>
  <c r="AG97" i="46"/>
  <c r="BC47" i="11"/>
  <c r="AG57" i="46"/>
  <c r="BC24" i="11"/>
  <c r="AG34" i="46"/>
  <c r="BC37" i="11"/>
  <c r="AG47" i="46"/>
  <c r="BM193" i="15"/>
  <c r="BM130" i="15"/>
  <c r="BC92" i="11"/>
  <c r="AG30" i="46"/>
  <c r="BC22" i="11"/>
  <c r="BC65" i="11"/>
  <c r="AG72" i="46"/>
  <c r="BC73" i="11"/>
  <c r="AG80" i="46"/>
  <c r="BC133" i="11"/>
  <c r="AX224" i="11"/>
  <c r="C24" i="47"/>
  <c r="I24" i="47" s="1"/>
  <c r="O24" i="47" s="1"/>
  <c r="BM6" i="10"/>
  <c r="BC59" i="11"/>
  <c r="AG131" i="46"/>
  <c r="BC67" i="11"/>
  <c r="AG74" i="46"/>
  <c r="BC64" i="11"/>
  <c r="AG71" i="46"/>
  <c r="BC38" i="11"/>
  <c r="AG48" i="46"/>
  <c r="CN23" i="43"/>
  <c r="C21" i="47"/>
  <c r="I21" i="47" s="1"/>
  <c r="O21" i="47" s="1"/>
  <c r="BM25" i="10"/>
  <c r="C30" i="47"/>
  <c r="I30" i="47" s="1"/>
  <c r="O30" i="47" s="1"/>
  <c r="BM21" i="10"/>
  <c r="BC62" i="11"/>
  <c r="AG69" i="46"/>
  <c r="BC106" i="11"/>
  <c r="AG102" i="46"/>
  <c r="BC45" i="11"/>
  <c r="AG55" i="46"/>
  <c r="BC104" i="11"/>
  <c r="AG99" i="46"/>
  <c r="BC219" i="11"/>
  <c r="AX229" i="11"/>
  <c r="CX10" i="43"/>
  <c r="CY10" i="43"/>
  <c r="C18" i="47"/>
  <c r="I18" i="47" s="1"/>
  <c r="O18" i="47" s="1"/>
  <c r="BM22" i="10"/>
  <c r="BC51" i="11"/>
  <c r="AG61" i="46"/>
  <c r="BC36" i="11"/>
  <c r="AG46" i="46"/>
  <c r="BC39" i="11"/>
  <c r="AG49" i="46"/>
  <c r="BC54" i="11"/>
  <c r="AG64" i="46"/>
  <c r="AA60" i="44"/>
  <c r="AA67" i="44" s="1"/>
  <c r="Z9" i="44"/>
  <c r="Z12" i="44" s="1"/>
  <c r="Z15" i="44" s="1"/>
  <c r="Z68" i="44" s="1"/>
  <c r="BC33" i="11"/>
  <c r="AG43" i="46"/>
  <c r="BC115" i="11"/>
  <c r="AG113" i="46"/>
  <c r="BC35" i="11"/>
  <c r="AG45" i="46"/>
  <c r="BC50" i="11"/>
  <c r="AG60" i="46"/>
  <c r="BC113" i="11"/>
  <c r="AG111" i="46"/>
  <c r="BC23" i="11"/>
  <c r="AG33" i="46"/>
  <c r="BC66" i="11"/>
  <c r="AG73" i="46"/>
  <c r="BC26" i="11"/>
  <c r="AG36" i="46"/>
  <c r="BC31" i="11"/>
  <c r="AG41" i="46"/>
  <c r="BC111" i="11"/>
  <c r="AG109" i="46"/>
  <c r="BC16" i="11"/>
  <c r="AG19" i="46"/>
  <c r="BC43" i="11"/>
  <c r="AG53" i="46"/>
  <c r="BC121" i="11"/>
  <c r="AG119" i="46"/>
  <c r="BC56" i="11"/>
  <c r="AG28" i="46"/>
  <c r="BC13" i="11"/>
  <c r="AG16" i="46"/>
  <c r="BC42" i="11"/>
  <c r="AG52" i="46"/>
  <c r="BC86" i="11"/>
  <c r="AG121" i="46"/>
  <c r="BC101" i="11"/>
  <c r="AG96" i="46"/>
  <c r="BC4" i="11"/>
  <c r="AG7" i="46"/>
  <c r="BC81" i="11"/>
  <c r="AG88" i="46"/>
  <c r="C13" i="47"/>
  <c r="I13" i="47" s="1"/>
  <c r="O13" i="47" s="1"/>
  <c r="BM9" i="10"/>
  <c r="C8" i="47"/>
  <c r="I8" i="47" s="1"/>
  <c r="O8" i="47" s="1"/>
  <c r="BM2" i="10"/>
  <c r="C23" i="47"/>
  <c r="I23" i="47" s="1"/>
  <c r="O23" i="47" s="1"/>
  <c r="BM24" i="10"/>
  <c r="BC48" i="11"/>
  <c r="AG58" i="46"/>
  <c r="BC63" i="11"/>
  <c r="AG70" i="46"/>
  <c r="BC112" i="11"/>
  <c r="AG110" i="46"/>
  <c r="BC18" i="11"/>
  <c r="AG21" i="46"/>
  <c r="BC116" i="11"/>
  <c r="AG114" i="46"/>
  <c r="BC69" i="11"/>
  <c r="AG76" i="46"/>
  <c r="BC34" i="11"/>
  <c r="AG44" i="46"/>
  <c r="BC46" i="11"/>
  <c r="AG56" i="46"/>
  <c r="AF9" i="44"/>
  <c r="AF12" i="44" s="1"/>
  <c r="AF15" i="44" s="1"/>
  <c r="AK62" i="44" s="1"/>
  <c r="BC30" i="11"/>
  <c r="AG40" i="46"/>
  <c r="BC11" i="11"/>
  <c r="AG14" i="46"/>
  <c r="BC57" i="11"/>
  <c r="AG66" i="46"/>
  <c r="BC124" i="11"/>
  <c r="AG123" i="46"/>
  <c r="Y15" i="44"/>
  <c r="BC125" i="11"/>
  <c r="AG132" i="46"/>
  <c r="C14" i="47"/>
  <c r="I14" i="47" s="1"/>
  <c r="O14" i="47" s="1"/>
  <c r="BM18" i="10"/>
  <c r="C27" i="47"/>
  <c r="I27" i="47" s="1"/>
  <c r="O27" i="47" s="1"/>
  <c r="BM5" i="10"/>
  <c r="C25" i="47"/>
  <c r="I25" i="47" s="1"/>
  <c r="O25" i="47" s="1"/>
  <c r="BM28" i="10"/>
  <c r="BC19" i="11"/>
  <c r="AG22" i="46"/>
  <c r="BC71" i="11"/>
  <c r="AG78" i="46"/>
  <c r="BC85" i="11"/>
  <c r="AG103" i="46"/>
  <c r="AF60" i="44"/>
  <c r="BC105" i="11"/>
  <c r="AG100" i="46"/>
  <c r="C28" i="47"/>
  <c r="I28" i="47" s="1"/>
  <c r="O28" i="47" s="1"/>
  <c r="BM12" i="10"/>
  <c r="C11" i="47"/>
  <c r="I11" i="47" s="1"/>
  <c r="O11" i="47" s="1"/>
  <c r="BM8" i="10"/>
  <c r="BC107" i="11"/>
  <c r="AG104" i="46"/>
  <c r="BC91" i="11"/>
  <c r="AG128" i="46"/>
  <c r="BC110" i="11"/>
  <c r="AG107" i="46"/>
  <c r="C26" i="47"/>
  <c r="I26" i="47" s="1"/>
  <c r="O26" i="47" s="1"/>
  <c r="BM13" i="10"/>
  <c r="C19" i="47"/>
  <c r="I19" i="47" s="1"/>
  <c r="O19" i="47" s="1"/>
  <c r="BM20" i="10"/>
  <c r="C5" i="47"/>
  <c r="BM4" i="10"/>
  <c r="BC83" i="11"/>
  <c r="AG124" i="46"/>
  <c r="BC108" i="11"/>
  <c r="AG105" i="46"/>
  <c r="BC14" i="11"/>
  <c r="AG17" i="46"/>
  <c r="C15" i="47"/>
  <c r="I15" i="47" s="1"/>
  <c r="O15" i="47" s="1"/>
  <c r="BM10" i="10"/>
  <c r="C7" i="47"/>
  <c r="I7" i="47" s="1"/>
  <c r="O7" i="47" s="1"/>
  <c r="BM16" i="10"/>
  <c r="BC76" i="11"/>
  <c r="AG84" i="46"/>
  <c r="BC74" i="11"/>
  <c r="AG81" i="46"/>
  <c r="BC103" i="11"/>
  <c r="AG98" i="46"/>
  <c r="BC44" i="11"/>
  <c r="AG54" i="46"/>
  <c r="BC96" i="11"/>
  <c r="AG91" i="46"/>
  <c r="BC100" i="11"/>
  <c r="AG95" i="46"/>
  <c r="BC7" i="11"/>
  <c r="AG10" i="46"/>
  <c r="C31" i="47"/>
  <c r="I31" i="47" s="1"/>
  <c r="O31" i="47" s="1"/>
  <c r="BM17" i="10"/>
  <c r="BC89" i="11"/>
  <c r="AG126" i="46"/>
  <c r="BC97" i="11"/>
  <c r="AG92" i="46"/>
  <c r="BC80" i="11"/>
  <c r="AG87" i="46"/>
  <c r="BC137" i="11"/>
  <c r="AX225" i="11"/>
  <c r="BC9" i="11"/>
  <c r="AG12" i="46"/>
  <c r="BC90" i="11"/>
  <c r="AG127" i="46"/>
  <c r="BC15" i="11"/>
  <c r="AG18" i="46"/>
  <c r="AX226" i="11"/>
  <c r="BC49" i="11"/>
  <c r="AG59" i="46"/>
  <c r="BC6" i="11"/>
  <c r="AG9" i="46"/>
  <c r="BC82" i="11"/>
  <c r="AG108" i="46"/>
  <c r="BC136" i="11"/>
  <c r="AX227" i="11"/>
  <c r="Y66" i="44"/>
  <c r="Y67" i="44" s="1"/>
  <c r="AF63" i="44"/>
  <c r="W49" i="44"/>
  <c r="W51" i="44" s="1"/>
  <c r="CJ21" i="43"/>
  <c r="S35" i="44"/>
  <c r="CL21" i="43"/>
  <c r="U35" i="44"/>
  <c r="AG32" i="44"/>
  <c r="AG30" i="44"/>
  <c r="AD4" i="16"/>
  <c r="BH130" i="15"/>
  <c r="AB5" i="17"/>
  <c r="AG5" i="17" s="1"/>
  <c r="AH4" i="16"/>
  <c r="BB62" i="43"/>
  <c r="BD19" i="43"/>
  <c r="BD20" i="43" s="1"/>
  <c r="BD21" i="43" s="1"/>
  <c r="BC59" i="43"/>
  <c r="BC60" i="43" s="1"/>
  <c r="CJ30" i="43"/>
  <c r="CJ54" i="43" s="1"/>
  <c r="CJ59" i="43" s="1"/>
  <c r="CJ60" i="43" s="1"/>
  <c r="V7" i="16"/>
  <c r="V20" i="18" s="1"/>
  <c r="V28" i="18" s="1"/>
  <c r="V44" i="18"/>
  <c r="BD24" i="43" s="1"/>
  <c r="W6" i="16"/>
  <c r="BE9" i="43"/>
  <c r="U28" i="18"/>
  <c r="X29" i="6"/>
  <c r="AR29" i="6" s="1"/>
  <c r="X11" i="6"/>
  <c r="AR11" i="6" s="1"/>
  <c r="AY160" i="11"/>
  <c r="BD160" i="11" s="1"/>
  <c r="AY148" i="11"/>
  <c r="BD148" i="11" s="1"/>
  <c r="AT90" i="10"/>
  <c r="AT107" i="10"/>
  <c r="W6" i="17"/>
  <c r="X5" i="16"/>
  <c r="T34" i="19"/>
  <c r="U4" i="17"/>
  <c r="U7" i="17" s="1"/>
  <c r="T8" i="17"/>
  <c r="T9" i="17" s="1"/>
  <c r="V28" i="19" s="1"/>
  <c r="V59" i="19" s="1"/>
  <c r="BB77" i="10"/>
  <c r="AU102" i="10"/>
  <c r="BB61" i="10"/>
  <c r="AU97" i="10"/>
  <c r="AX220" i="11"/>
  <c r="AX221" i="11" s="1"/>
  <c r="BC132" i="11"/>
  <c r="BC2" i="11"/>
  <c r="AX126" i="11"/>
  <c r="AX127" i="11" s="1"/>
  <c r="AY215" i="11"/>
  <c r="BD215" i="11" s="1"/>
  <c r="AY198" i="11"/>
  <c r="BD198" i="11" s="1"/>
  <c r="AY173" i="11"/>
  <c r="AY192" i="11"/>
  <c r="BD192" i="11" s="1"/>
  <c r="AY172" i="11"/>
  <c r="BD172" i="11" s="1"/>
  <c r="AY138" i="11"/>
  <c r="BD138" i="11" s="1"/>
  <c r="AY217" i="11"/>
  <c r="BD217" i="11" s="1"/>
  <c r="AY199" i="11"/>
  <c r="BD199" i="11" s="1"/>
  <c r="AY193" i="11"/>
  <c r="BD193" i="11" s="1"/>
  <c r="AY196" i="11"/>
  <c r="BD196" i="11" s="1"/>
  <c r="AY197" i="11"/>
  <c r="BD197" i="11" s="1"/>
  <c r="AY140" i="11"/>
  <c r="BD140" i="11" s="1"/>
  <c r="AY203" i="11"/>
  <c r="BD203" i="11" s="1"/>
  <c r="AY204" i="11"/>
  <c r="BD204" i="11" s="1"/>
  <c r="AY188" i="11"/>
  <c r="BD188" i="11" s="1"/>
  <c r="AY218" i="11"/>
  <c r="BD218" i="11" s="1"/>
  <c r="AY132" i="11"/>
  <c r="AY159" i="11"/>
  <c r="BD159" i="11" s="1"/>
  <c r="AY205" i="11"/>
  <c r="BD205" i="11" s="1"/>
  <c r="AY142" i="11"/>
  <c r="BD142" i="11" s="1"/>
  <c r="AY149" i="11"/>
  <c r="BD149" i="11" s="1"/>
  <c r="AY157" i="11"/>
  <c r="BD157" i="11" s="1"/>
  <c r="AY189" i="11"/>
  <c r="BD189" i="11" s="1"/>
  <c r="AY133" i="11"/>
  <c r="AY145" i="11"/>
  <c r="BD145" i="11" s="1"/>
  <c r="AY170" i="11"/>
  <c r="BD170" i="11" s="1"/>
  <c r="AY146" i="11"/>
  <c r="BD146" i="11" s="1"/>
  <c r="AY175" i="11"/>
  <c r="BD175" i="11" s="1"/>
  <c r="AY164" i="11"/>
  <c r="BD164" i="11" s="1"/>
  <c r="AY201" i="11"/>
  <c r="BD201" i="11" s="1"/>
  <c r="AY194" i="11"/>
  <c r="BD194" i="11" s="1"/>
  <c r="AY200" i="11"/>
  <c r="BD200" i="11" s="1"/>
  <c r="AY154" i="11"/>
  <c r="BD154" i="11" s="1"/>
  <c r="AY156" i="11"/>
  <c r="BD156" i="11" s="1"/>
  <c r="AY177" i="11"/>
  <c r="BD177" i="11" s="1"/>
  <c r="AY144" i="11"/>
  <c r="BD144" i="11" s="1"/>
  <c r="AY174" i="11"/>
  <c r="BD174" i="11" s="1"/>
  <c r="AY202" i="11"/>
  <c r="BD202" i="11" s="1"/>
  <c r="AY181" i="11"/>
  <c r="BD181" i="11" s="1"/>
  <c r="AY168" i="11"/>
  <c r="BD168" i="11" s="1"/>
  <c r="AY176" i="11"/>
  <c r="BD176" i="11" s="1"/>
  <c r="AY208" i="11"/>
  <c r="BD208" i="11" s="1"/>
  <c r="AY171" i="11"/>
  <c r="BD171" i="11" s="1"/>
  <c r="AY150" i="11"/>
  <c r="BD150" i="11" s="1"/>
  <c r="AY167" i="11"/>
  <c r="BD167" i="11" s="1"/>
  <c r="AY180" i="11"/>
  <c r="BD180" i="11" s="1"/>
  <c r="AY214" i="11"/>
  <c r="BD214" i="11" s="1"/>
  <c r="AY139" i="11"/>
  <c r="BD139" i="11" s="1"/>
  <c r="AY135" i="11"/>
  <c r="BD135" i="11" s="1"/>
  <c r="AY179" i="11"/>
  <c r="BD179" i="11" s="1"/>
  <c r="AY185" i="11"/>
  <c r="BD185" i="11" s="1"/>
  <c r="AY152" i="11"/>
  <c r="BD152" i="11" s="1"/>
  <c r="AY134" i="11"/>
  <c r="BD134" i="11" s="1"/>
  <c r="AY211" i="11"/>
  <c r="BD211" i="11" s="1"/>
  <c r="AY212" i="11"/>
  <c r="BD212" i="11" s="1"/>
  <c r="AY136" i="11"/>
  <c r="AY158" i="11"/>
  <c r="BD158" i="11" s="1"/>
  <c r="AY182" i="11"/>
  <c r="BD182" i="11" s="1"/>
  <c r="AY165" i="11"/>
  <c r="BD165" i="11" s="1"/>
  <c r="AY206" i="11"/>
  <c r="BD206" i="11" s="1"/>
  <c r="AY209" i="11"/>
  <c r="BD209" i="11" s="1"/>
  <c r="AY210" i="11"/>
  <c r="BD210" i="11" s="1"/>
  <c r="AY219" i="11"/>
  <c r="AY169" i="11"/>
  <c r="BD169" i="11" s="1"/>
  <c r="AY183" i="11"/>
  <c r="BD183" i="11" s="1"/>
  <c r="AY161" i="11"/>
  <c r="BD161" i="11" s="1"/>
  <c r="AY207" i="11"/>
  <c r="BD207" i="11" s="1"/>
  <c r="AY162" i="11"/>
  <c r="BD162" i="11" s="1"/>
  <c r="AY141" i="11"/>
  <c r="BD141" i="11" s="1"/>
  <c r="AY163" i="11"/>
  <c r="BD163" i="11" s="1"/>
  <c r="AY190" i="11"/>
  <c r="BD190" i="11" s="1"/>
  <c r="AY155" i="11"/>
  <c r="BD155" i="11" s="1"/>
  <c r="AY178" i="11"/>
  <c r="BD178" i="11" s="1"/>
  <c r="AY191" i="11"/>
  <c r="BD191" i="11" s="1"/>
  <c r="AY187" i="11"/>
  <c r="BD187" i="11" s="1"/>
  <c r="AY213" i="11"/>
  <c r="BD213" i="11" s="1"/>
  <c r="AY166" i="11"/>
  <c r="BD166" i="11" s="1"/>
  <c r="AY151" i="11"/>
  <c r="BD151" i="11" s="1"/>
  <c r="AY153" i="11"/>
  <c r="BD153" i="11" s="1"/>
  <c r="AY186" i="11"/>
  <c r="BD186" i="11" s="1"/>
  <c r="AY147" i="11"/>
  <c r="BD147" i="11" s="1"/>
  <c r="AY137" i="11"/>
  <c r="AY216" i="11"/>
  <c r="BD216" i="11" s="1"/>
  <c r="AY195" i="11"/>
  <c r="BD195" i="11" s="1"/>
  <c r="AY143" i="11"/>
  <c r="BD143" i="11" s="1"/>
  <c r="AY184" i="11"/>
  <c r="BD184" i="11" s="1"/>
  <c r="AY124" i="11"/>
  <c r="AY46" i="11"/>
  <c r="AY18" i="11"/>
  <c r="AY81" i="11"/>
  <c r="AY42" i="11"/>
  <c r="AY43" i="11"/>
  <c r="AY66" i="11"/>
  <c r="AY35" i="11"/>
  <c r="AY54" i="11"/>
  <c r="AY104" i="11"/>
  <c r="AY38" i="11"/>
  <c r="AY64" i="11"/>
  <c r="AY73" i="11"/>
  <c r="AY37" i="11"/>
  <c r="AY114" i="11"/>
  <c r="AY21" i="11"/>
  <c r="AY41" i="11"/>
  <c r="AY55" i="11"/>
  <c r="AY87" i="11"/>
  <c r="AY109" i="11"/>
  <c r="AY95" i="11"/>
  <c r="AY84" i="11"/>
  <c r="AY123" i="11"/>
  <c r="AY45" i="11"/>
  <c r="AY28" i="11"/>
  <c r="AY26" i="11"/>
  <c r="AY82" i="11"/>
  <c r="AY75" i="11"/>
  <c r="AY44" i="11"/>
  <c r="AY15" i="11"/>
  <c r="AY60" i="11"/>
  <c r="AY108" i="11"/>
  <c r="AY23" i="11"/>
  <c r="AY115" i="11"/>
  <c r="AY65" i="11"/>
  <c r="AY120" i="11"/>
  <c r="AY52" i="11"/>
  <c r="AY17" i="11"/>
  <c r="AY20" i="11"/>
  <c r="AY32" i="11"/>
  <c r="AY71" i="11"/>
  <c r="AY7" i="11"/>
  <c r="AY80" i="11"/>
  <c r="AY90" i="11"/>
  <c r="AY63" i="11"/>
  <c r="AY110" i="11"/>
  <c r="AY103" i="11"/>
  <c r="AY57" i="11"/>
  <c r="AY11" i="11"/>
  <c r="AY74" i="11"/>
  <c r="AY97" i="11"/>
  <c r="AY89" i="11"/>
  <c r="AY125" i="11"/>
  <c r="AY101" i="11"/>
  <c r="AY88" i="11"/>
  <c r="AY4" i="11"/>
  <c r="AY116" i="11"/>
  <c r="AY12" i="11"/>
  <c r="AY39" i="11"/>
  <c r="AY13" i="11"/>
  <c r="AY70" i="11"/>
  <c r="AY119" i="11"/>
  <c r="AY6" i="11"/>
  <c r="AY14" i="11"/>
  <c r="AY85" i="11"/>
  <c r="AY100" i="11"/>
  <c r="AY61" i="11"/>
  <c r="AY76" i="11"/>
  <c r="AY72" i="11"/>
  <c r="AY34" i="11"/>
  <c r="AY112" i="11"/>
  <c r="AY91" i="11"/>
  <c r="AY83" i="11"/>
  <c r="AY94" i="11"/>
  <c r="AY56" i="11"/>
  <c r="AY2" i="11"/>
  <c r="AH5" i="46" s="1"/>
  <c r="AY53" i="11"/>
  <c r="AY58" i="11"/>
  <c r="AY113" i="11"/>
  <c r="AY30" i="11"/>
  <c r="AY16" i="11"/>
  <c r="AY68" i="11"/>
  <c r="AY117" i="11"/>
  <c r="AY77" i="11"/>
  <c r="AY93" i="11"/>
  <c r="AY106" i="11"/>
  <c r="AY78" i="11"/>
  <c r="AY79" i="11"/>
  <c r="AY98" i="11"/>
  <c r="AY99" i="11"/>
  <c r="AY33" i="11"/>
  <c r="AY24" i="11"/>
  <c r="AY5" i="11"/>
  <c r="AY49" i="11"/>
  <c r="AY9" i="11"/>
  <c r="AY96" i="11"/>
  <c r="AY25" i="11"/>
  <c r="AY3" i="11"/>
  <c r="AY107" i="11"/>
  <c r="AY111" i="11"/>
  <c r="AY29" i="11"/>
  <c r="AY69" i="11"/>
  <c r="AY102" i="11"/>
  <c r="AY86" i="11"/>
  <c r="AY19" i="11"/>
  <c r="AY48" i="11"/>
  <c r="AY10" i="11"/>
  <c r="AY47" i="11"/>
  <c r="AY51" i="11"/>
  <c r="AY62" i="11"/>
  <c r="AY27" i="11"/>
  <c r="AY105" i="11"/>
  <c r="AY22" i="11"/>
  <c r="AY50" i="11"/>
  <c r="AY92" i="11"/>
  <c r="AY36" i="11"/>
  <c r="AY121" i="11"/>
  <c r="AY31" i="11"/>
  <c r="AY59" i="11"/>
  <c r="AY122" i="11"/>
  <c r="AY67" i="11"/>
  <c r="AY118" i="11"/>
  <c r="AY8" i="11"/>
  <c r="AY40" i="11"/>
  <c r="BB59" i="10"/>
  <c r="AU93" i="10"/>
  <c r="BB31" i="10"/>
  <c r="AU89" i="10"/>
  <c r="AV83" i="10"/>
  <c r="AV82" i="10"/>
  <c r="AV70" i="10"/>
  <c r="AV68" i="10"/>
  <c r="AV78" i="10"/>
  <c r="AV71" i="10"/>
  <c r="AV72" i="10"/>
  <c r="AV81" i="10"/>
  <c r="AV74" i="10"/>
  <c r="AV75" i="10"/>
  <c r="AV69" i="10"/>
  <c r="AV65" i="10"/>
  <c r="AV80" i="10"/>
  <c r="AV73" i="10"/>
  <c r="AV66" i="10"/>
  <c r="AV63" i="10"/>
  <c r="AV79" i="10"/>
  <c r="AV64" i="10"/>
  <c r="AV77" i="10"/>
  <c r="AV67" i="10"/>
  <c r="AV59" i="10"/>
  <c r="AV93" i="10" s="1"/>
  <c r="AV33" i="10"/>
  <c r="AV61" i="10"/>
  <c r="AV38" i="10"/>
  <c r="AV39" i="10"/>
  <c r="AV44" i="10"/>
  <c r="AV37" i="10"/>
  <c r="AV40" i="10"/>
  <c r="AV32" i="10"/>
  <c r="AV36" i="10"/>
  <c r="AV41" i="10"/>
  <c r="AV35" i="10"/>
  <c r="AV34" i="10"/>
  <c r="AV31" i="10"/>
  <c r="AV42" i="10"/>
  <c r="AV43" i="10"/>
  <c r="AV49" i="10"/>
  <c r="AV50" i="10"/>
  <c r="AV57" i="10"/>
  <c r="AV55" i="10"/>
  <c r="AV51" i="10"/>
  <c r="AV52" i="10"/>
  <c r="AV45" i="10"/>
  <c r="AV47" i="10"/>
  <c r="AV48" i="10"/>
  <c r="AV53" i="10"/>
  <c r="AV62" i="10"/>
  <c r="AV54" i="10"/>
  <c r="AV56" i="10"/>
  <c r="AV46" i="10"/>
  <c r="AW1" i="10"/>
  <c r="AV4" i="10"/>
  <c r="AV8" i="10"/>
  <c r="AV2" i="10"/>
  <c r="AV5" i="10"/>
  <c r="AV9" i="10"/>
  <c r="AV6" i="10"/>
  <c r="AV25" i="10"/>
  <c r="AV10" i="10"/>
  <c r="AV12" i="10"/>
  <c r="AV24" i="10"/>
  <c r="AV3" i="10"/>
  <c r="AV7" i="10"/>
  <c r="AV22" i="10"/>
  <c r="AV23" i="10"/>
  <c r="AV21" i="10"/>
  <c r="AV20" i="10"/>
  <c r="AV18" i="10"/>
  <c r="AV19" i="10"/>
  <c r="AV27" i="10"/>
  <c r="AV11" i="10"/>
  <c r="AV17" i="10"/>
  <c r="AV16" i="10"/>
  <c r="AV14" i="10"/>
  <c r="AV15" i="10"/>
  <c r="AV28" i="10"/>
  <c r="AV26" i="10"/>
  <c r="AV13" i="10"/>
  <c r="M56" i="6"/>
  <c r="M34" i="6" s="1"/>
  <c r="AG34" i="6" s="1"/>
  <c r="Y18" i="6"/>
  <c r="X28" i="6"/>
  <c r="AR28" i="6" s="1"/>
  <c r="N51" i="6"/>
  <c r="AY226" i="11" l="1"/>
  <c r="Y68" i="44"/>
  <c r="AK64" i="44"/>
  <c r="BD51" i="11"/>
  <c r="AH61" i="46"/>
  <c r="BD83" i="11"/>
  <c r="AH124" i="46"/>
  <c r="BD52" i="11"/>
  <c r="AH62" i="46"/>
  <c r="BD124" i="11"/>
  <c r="AH123" i="46"/>
  <c r="BD27" i="11"/>
  <c r="AH37" i="46"/>
  <c r="BD47" i="11"/>
  <c r="AH57" i="46"/>
  <c r="BD91" i="11"/>
  <c r="AH128" i="46"/>
  <c r="BD120" i="11"/>
  <c r="AH118" i="46"/>
  <c r="BD50" i="11"/>
  <c r="AH60" i="46"/>
  <c r="BD10" i="11"/>
  <c r="AH13" i="46"/>
  <c r="BD112" i="11"/>
  <c r="AH110" i="46"/>
  <c r="BD65" i="11"/>
  <c r="AH72" i="46"/>
  <c r="AB3" i="44"/>
  <c r="BC226" i="11"/>
  <c r="CO25" i="43"/>
  <c r="BD61" i="11"/>
  <c r="AH68" i="46"/>
  <c r="BD60" i="11"/>
  <c r="AH67" i="46"/>
  <c r="BD102" i="11"/>
  <c r="AH97" i="46"/>
  <c r="BD69" i="11"/>
  <c r="AH76" i="46"/>
  <c r="BD100" i="11"/>
  <c r="AH95" i="46"/>
  <c r="BD15" i="11"/>
  <c r="AH18" i="46"/>
  <c r="BD29" i="11"/>
  <c r="AH39" i="46"/>
  <c r="BD85" i="11"/>
  <c r="AH103" i="46"/>
  <c r="BD44" i="11"/>
  <c r="AH54" i="46"/>
  <c r="BD19" i="11"/>
  <c r="AH22" i="46"/>
  <c r="BD111" i="11"/>
  <c r="AH109" i="46"/>
  <c r="BD14" i="11"/>
  <c r="AH17" i="46"/>
  <c r="BD75" i="11"/>
  <c r="AH82" i="46"/>
  <c r="BD6" i="11"/>
  <c r="AH9" i="46"/>
  <c r="BD82" i="11"/>
  <c r="AH108" i="46"/>
  <c r="BD86" i="11"/>
  <c r="AH121" i="46"/>
  <c r="BD3" i="11"/>
  <c r="AH6" i="46"/>
  <c r="BD119" i="11"/>
  <c r="AH117" i="46"/>
  <c r="BD26" i="11"/>
  <c r="AH36" i="46"/>
  <c r="AB5" i="44"/>
  <c r="AX232" i="11"/>
  <c r="BC225" i="11"/>
  <c r="AX235" i="11"/>
  <c r="I5" i="47"/>
  <c r="O5" i="47" s="1"/>
  <c r="C32" i="47"/>
  <c r="BD76" i="11"/>
  <c r="AH84" i="46"/>
  <c r="BD25" i="11"/>
  <c r="AH35" i="46"/>
  <c r="BD70" i="11"/>
  <c r="AH77" i="46"/>
  <c r="BD28" i="11"/>
  <c r="AH38" i="46"/>
  <c r="BD173" i="11"/>
  <c r="AY228" i="11"/>
  <c r="BD108" i="11"/>
  <c r="AH105" i="46"/>
  <c r="BD96" i="11"/>
  <c r="AH91" i="46"/>
  <c r="BD13" i="11"/>
  <c r="AH16" i="46"/>
  <c r="BD45" i="11"/>
  <c r="AH55" i="46"/>
  <c r="BD9" i="11"/>
  <c r="AH12" i="46"/>
  <c r="BD39" i="11"/>
  <c r="AH49" i="46"/>
  <c r="BD123" i="11"/>
  <c r="AH122" i="46"/>
  <c r="BD137" i="11"/>
  <c r="AY225" i="11"/>
  <c r="BD49" i="11"/>
  <c r="AH59" i="46"/>
  <c r="BD12" i="11"/>
  <c r="AH15" i="46"/>
  <c r="BD84" i="11"/>
  <c r="AH101" i="46"/>
  <c r="BD72" i="11"/>
  <c r="AH79" i="46"/>
  <c r="BD5" i="11"/>
  <c r="AH8" i="46"/>
  <c r="BD116" i="11"/>
  <c r="AH114" i="46"/>
  <c r="BD95" i="11"/>
  <c r="AH90" i="46"/>
  <c r="BC126" i="11"/>
  <c r="AA9" i="44"/>
  <c r="AA12" i="44" s="1"/>
  <c r="AA15" i="44" s="1"/>
  <c r="AA68" i="44" s="1"/>
  <c r="BD24" i="11"/>
  <c r="AH34" i="46"/>
  <c r="BD4" i="11"/>
  <c r="AH7" i="46"/>
  <c r="BD109" i="11"/>
  <c r="AH106" i="46"/>
  <c r="BD33" i="11"/>
  <c r="AH43" i="46"/>
  <c r="BD88" i="11"/>
  <c r="AH125" i="46"/>
  <c r="BD87" i="11"/>
  <c r="AH89" i="46"/>
  <c r="AF136" i="46"/>
  <c r="AK133" i="46"/>
  <c r="AK5" i="46"/>
  <c r="AK30" i="46"/>
  <c r="AK66" i="46"/>
  <c r="AK54" i="46"/>
  <c r="AK131" i="46"/>
  <c r="AK47" i="46"/>
  <c r="AK69" i="46"/>
  <c r="AK73" i="46"/>
  <c r="AK70" i="46"/>
  <c r="AK71" i="46"/>
  <c r="AK57" i="46"/>
  <c r="AK50" i="46"/>
  <c r="AK7" i="46"/>
  <c r="AK46" i="46"/>
  <c r="AK11" i="46"/>
  <c r="AK65" i="46"/>
  <c r="AK75" i="46"/>
  <c r="AK89" i="46"/>
  <c r="AK103" i="46"/>
  <c r="AK37" i="46"/>
  <c r="AK122" i="46"/>
  <c r="AK108" i="46"/>
  <c r="AK44" i="46"/>
  <c r="AK49" i="46"/>
  <c r="AK64" i="46"/>
  <c r="AK93" i="46"/>
  <c r="AK23" i="46"/>
  <c r="AK80" i="46"/>
  <c r="AK116" i="46"/>
  <c r="AK58" i="46"/>
  <c r="AK29" i="46"/>
  <c r="AK113" i="46"/>
  <c r="AK36" i="46"/>
  <c r="AK88" i="46"/>
  <c r="AK16" i="46"/>
  <c r="AK106" i="46"/>
  <c r="AK48" i="46"/>
  <c r="AK56" i="46"/>
  <c r="AK55" i="46"/>
  <c r="AK87" i="46"/>
  <c r="AK79" i="46"/>
  <c r="AK132" i="46"/>
  <c r="AK53" i="46"/>
  <c r="AK35" i="46"/>
  <c r="AK82" i="46"/>
  <c r="AK41" i="46"/>
  <c r="AK13" i="46"/>
  <c r="AK90" i="46"/>
  <c r="AK63" i="46"/>
  <c r="AK61" i="46"/>
  <c r="AK6" i="46"/>
  <c r="AK110" i="46"/>
  <c r="AK9" i="46"/>
  <c r="AK78" i="46"/>
  <c r="AK43" i="46"/>
  <c r="AK114" i="46"/>
  <c r="AK34" i="46"/>
  <c r="AK98" i="46"/>
  <c r="AK125" i="46"/>
  <c r="AK99" i="46"/>
  <c r="AK107" i="46"/>
  <c r="AK45" i="46"/>
  <c r="AK51" i="46"/>
  <c r="AK111" i="46"/>
  <c r="AK117" i="46"/>
  <c r="AK60" i="46"/>
  <c r="AK21" i="46"/>
  <c r="AK115" i="46"/>
  <c r="AK22" i="46"/>
  <c r="AK86" i="46"/>
  <c r="AK119" i="46"/>
  <c r="AK105" i="46"/>
  <c r="AK24" i="46"/>
  <c r="AK128" i="46"/>
  <c r="AK83" i="46"/>
  <c r="AK95" i="46"/>
  <c r="AK8" i="46"/>
  <c r="AK10" i="46"/>
  <c r="AK76" i="46"/>
  <c r="AK20" i="46"/>
  <c r="AK101" i="46"/>
  <c r="AK97" i="46"/>
  <c r="AK40" i="46"/>
  <c r="AK120" i="46"/>
  <c r="AK15" i="46"/>
  <c r="AK81" i="46"/>
  <c r="AK27" i="46"/>
  <c r="AK68" i="46"/>
  <c r="AK28" i="46"/>
  <c r="AK67" i="46"/>
  <c r="AK121" i="46"/>
  <c r="AK77" i="46"/>
  <c r="AK17" i="46"/>
  <c r="AK123" i="46"/>
  <c r="AK124" i="46"/>
  <c r="AK94" i="46"/>
  <c r="AK129" i="46"/>
  <c r="AK84" i="46"/>
  <c r="AK91" i="46"/>
  <c r="AK19" i="46"/>
  <c r="AK72" i="46"/>
  <c r="AK18" i="46"/>
  <c r="AK12" i="46"/>
  <c r="AK39" i="46"/>
  <c r="AK112" i="46"/>
  <c r="AK104" i="46"/>
  <c r="AK126" i="46"/>
  <c r="AK127" i="46"/>
  <c r="AK102" i="46"/>
  <c r="AK42" i="46"/>
  <c r="AK109" i="46"/>
  <c r="AK74" i="46"/>
  <c r="AK59" i="46"/>
  <c r="AK92" i="46"/>
  <c r="AK14" i="46"/>
  <c r="AK52" i="46"/>
  <c r="AK118" i="46"/>
  <c r="AK85" i="46"/>
  <c r="AK33" i="46"/>
  <c r="AK100" i="46"/>
  <c r="AK96" i="46"/>
  <c r="AK62" i="46"/>
  <c r="AK38" i="46"/>
  <c r="AK32" i="46"/>
  <c r="BD107" i="11"/>
  <c r="AH104" i="46"/>
  <c r="Y46" i="44"/>
  <c r="AF46" i="44" s="1"/>
  <c r="Z14" i="16"/>
  <c r="Z32" i="16" s="1"/>
  <c r="Z41" i="18" s="1"/>
  <c r="BH23" i="43" s="1"/>
  <c r="BD265" i="15"/>
  <c r="BD99" i="11"/>
  <c r="AH94" i="46"/>
  <c r="BD101" i="11"/>
  <c r="AH96" i="46"/>
  <c r="BD55" i="11"/>
  <c r="AH65" i="46"/>
  <c r="Y47" i="44"/>
  <c r="AF47" i="44" s="1"/>
  <c r="Z15" i="16"/>
  <c r="Z33" i="16" s="1"/>
  <c r="Z42" i="18" s="1"/>
  <c r="BH25" i="43" s="1"/>
  <c r="BD266" i="15"/>
  <c r="AK130" i="46"/>
  <c r="BD48" i="11"/>
  <c r="AH58" i="46"/>
  <c r="Y45" i="44"/>
  <c r="Z13" i="16"/>
  <c r="Z31" i="16" s="1"/>
  <c r="Z40" i="18" s="1"/>
  <c r="Y29" i="44" s="1"/>
  <c r="BD264" i="15"/>
  <c r="BD98" i="11"/>
  <c r="AH93" i="46"/>
  <c r="BD125" i="11"/>
  <c r="AH132" i="46"/>
  <c r="BD41" i="11"/>
  <c r="AH51" i="46"/>
  <c r="AK65" i="44"/>
  <c r="BD34" i="11"/>
  <c r="AH44" i="46"/>
  <c r="BD40" i="11"/>
  <c r="AH50" i="46"/>
  <c r="BD79" i="11"/>
  <c r="AH86" i="46"/>
  <c r="BD89" i="11"/>
  <c r="AH126" i="46"/>
  <c r="BD21" i="11"/>
  <c r="AH24" i="46"/>
  <c r="Y48" i="44"/>
  <c r="AF48" i="44" s="1"/>
  <c r="Z16" i="16"/>
  <c r="Z34" i="16" s="1"/>
  <c r="Z43" i="18" s="1"/>
  <c r="BH27" i="43" s="1"/>
  <c r="BD267" i="15"/>
  <c r="BD8" i="11"/>
  <c r="AH11" i="46"/>
  <c r="BD78" i="11"/>
  <c r="AH85" i="46"/>
  <c r="BD97" i="11"/>
  <c r="AH92" i="46"/>
  <c r="BD114" i="11"/>
  <c r="AH112" i="46"/>
  <c r="AB4" i="44"/>
  <c r="BC224" i="11"/>
  <c r="BD23" i="11"/>
  <c r="AH33" i="46"/>
  <c r="BD118" i="11"/>
  <c r="AH116" i="46"/>
  <c r="BD106" i="11"/>
  <c r="AH102" i="46"/>
  <c r="BD74" i="11"/>
  <c r="AH81" i="46"/>
  <c r="BD37" i="11"/>
  <c r="AH47" i="46"/>
  <c r="BD67" i="11"/>
  <c r="AH74" i="46"/>
  <c r="BD93" i="11"/>
  <c r="AH129" i="46"/>
  <c r="BD11" i="11"/>
  <c r="AH14" i="46"/>
  <c r="BD73" i="11"/>
  <c r="AH80" i="46"/>
  <c r="BD219" i="11"/>
  <c r="AY229" i="11"/>
  <c r="BD115" i="11"/>
  <c r="AH113" i="46"/>
  <c r="BD122" i="11"/>
  <c r="AH120" i="46"/>
  <c r="BD77" i="11"/>
  <c r="AH83" i="46"/>
  <c r="BD57" i="11"/>
  <c r="AH66" i="46"/>
  <c r="BD64" i="11"/>
  <c r="AH71" i="46"/>
  <c r="BD59" i="11"/>
  <c r="AH131" i="46"/>
  <c r="BD117" i="11"/>
  <c r="AH115" i="46"/>
  <c r="BD103" i="11"/>
  <c r="AH98" i="46"/>
  <c r="BD38" i="11"/>
  <c r="AH48" i="46"/>
  <c r="BD31" i="11"/>
  <c r="AH41" i="46"/>
  <c r="BD68" i="11"/>
  <c r="AH75" i="46"/>
  <c r="BD110" i="11"/>
  <c r="AH107" i="46"/>
  <c r="BD104" i="11"/>
  <c r="AH99" i="46"/>
  <c r="BD133" i="11"/>
  <c r="AY224" i="11"/>
  <c r="AK61" i="44"/>
  <c r="X33" i="44"/>
  <c r="X34" i="44" s="1"/>
  <c r="X36" i="44" s="1"/>
  <c r="AF29" i="44"/>
  <c r="AF33" i="44" s="1"/>
  <c r="AF34" i="44" s="1"/>
  <c r="BD121" i="11"/>
  <c r="AH119" i="46"/>
  <c r="BD16" i="11"/>
  <c r="AH19" i="46"/>
  <c r="BD63" i="11"/>
  <c r="AH70" i="46"/>
  <c r="BD54" i="11"/>
  <c r="AH64" i="46"/>
  <c r="Y3" i="16"/>
  <c r="X6" i="17" s="1"/>
  <c r="BC260" i="15"/>
  <c r="AB133" i="46"/>
  <c r="AB136" i="46" s="1"/>
  <c r="AG32" i="46"/>
  <c r="X49" i="44"/>
  <c r="X51" i="44" s="1"/>
  <c r="BD36" i="11"/>
  <c r="AH46" i="46"/>
  <c r="BD30" i="11"/>
  <c r="AH40" i="46"/>
  <c r="BD90" i="11"/>
  <c r="AH127" i="46"/>
  <c r="BD35" i="11"/>
  <c r="AH45" i="46"/>
  <c r="AF66" i="44"/>
  <c r="AK66" i="44" s="1"/>
  <c r="AK63" i="44"/>
  <c r="BO27" i="43"/>
  <c r="BD92" i="11"/>
  <c r="AH30" i="46"/>
  <c r="BD113" i="11"/>
  <c r="AH111" i="46"/>
  <c r="BD80" i="11"/>
  <c r="AH87" i="46"/>
  <c r="BD66" i="11"/>
  <c r="AH73" i="46"/>
  <c r="AF67" i="44"/>
  <c r="AK67" i="44" s="1"/>
  <c r="AK60" i="44"/>
  <c r="BD58" i="11"/>
  <c r="AH27" i="46"/>
  <c r="BD7" i="11"/>
  <c r="AH10" i="46"/>
  <c r="BD43" i="11"/>
  <c r="AH53" i="46"/>
  <c r="BD136" i="11"/>
  <c r="AY227" i="11"/>
  <c r="AB7" i="44"/>
  <c r="BC229" i="11"/>
  <c r="AV94" i="10"/>
  <c r="Z46" i="44"/>
  <c r="AA14" i="16"/>
  <c r="AA32" i="16" s="1"/>
  <c r="AA41" i="18" s="1"/>
  <c r="BI23" i="43" s="1"/>
  <c r="CQ23" i="43" s="1"/>
  <c r="BE265" i="15"/>
  <c r="BD22" i="11"/>
  <c r="BD53" i="11"/>
  <c r="AH63" i="46"/>
  <c r="BD71" i="11"/>
  <c r="AH78" i="46"/>
  <c r="BD42" i="11"/>
  <c r="AH52" i="46"/>
  <c r="AB6" i="44"/>
  <c r="BC227" i="11"/>
  <c r="BD105" i="11"/>
  <c r="AH100" i="46"/>
  <c r="BD32" i="11"/>
  <c r="AH42" i="46"/>
  <c r="BD81" i="11"/>
  <c r="AH88" i="46"/>
  <c r="BD56" i="11"/>
  <c r="AH28" i="46"/>
  <c r="BD20" i="11"/>
  <c r="AH23" i="46"/>
  <c r="BD18" i="11"/>
  <c r="AH21" i="46"/>
  <c r="AC3" i="44"/>
  <c r="BD226" i="11"/>
  <c r="BD62" i="11"/>
  <c r="AH69" i="46"/>
  <c r="BD94" i="11"/>
  <c r="AH29" i="46"/>
  <c r="BD17" i="11"/>
  <c r="AH20" i="46"/>
  <c r="BD46" i="11"/>
  <c r="AH56" i="46"/>
  <c r="AB8" i="44"/>
  <c r="BC228" i="11"/>
  <c r="AH32" i="44"/>
  <c r="AH30" i="44"/>
  <c r="AC5" i="17"/>
  <c r="AH5" i="17" s="1"/>
  <c r="AI4" i="16"/>
  <c r="V45" i="18"/>
  <c r="BC62" i="43"/>
  <c r="BF9" i="43"/>
  <c r="BF19" i="43" s="1"/>
  <c r="BF20" i="43" s="1"/>
  <c r="BF21" i="43" s="1"/>
  <c r="X35" i="16"/>
  <c r="W7" i="16"/>
  <c r="W20" i="18" s="1"/>
  <c r="W44" i="18"/>
  <c r="BE24" i="43" s="1"/>
  <c r="CL24" i="43"/>
  <c r="BD30" i="43"/>
  <c r="BD54" i="43" s="1"/>
  <c r="BD59" i="43" s="1"/>
  <c r="CM9" i="43"/>
  <c r="BE19" i="43"/>
  <c r="BE20" i="43" s="1"/>
  <c r="BE21" i="43" s="1"/>
  <c r="Y29" i="6"/>
  <c r="AS29" i="6" s="1"/>
  <c r="Y11" i="6"/>
  <c r="AS11" i="6" s="1"/>
  <c r="U34" i="19"/>
  <c r="X6" i="16"/>
  <c r="X44" i="18" s="1"/>
  <c r="BF24" i="43" s="1"/>
  <c r="V4" i="17"/>
  <c r="V7" i="17" s="1"/>
  <c r="U8" i="17"/>
  <c r="U9" i="17" s="1"/>
  <c r="W28" i="19" s="1"/>
  <c r="W59" i="19" s="1"/>
  <c r="Y5" i="16"/>
  <c r="AU107" i="10"/>
  <c r="AV97" i="10"/>
  <c r="AU98" i="10"/>
  <c r="BB97" i="10"/>
  <c r="BB98" i="10" s="1"/>
  <c r="AV102" i="10"/>
  <c r="AU103" i="10"/>
  <c r="BB102" i="10"/>
  <c r="BB103" i="10" s="1"/>
  <c r="AY220" i="11"/>
  <c r="AY221" i="11" s="1"/>
  <c r="BC220" i="11"/>
  <c r="BD2" i="11"/>
  <c r="AY126" i="11"/>
  <c r="AY127" i="11" s="1"/>
  <c r="BD132" i="11"/>
  <c r="AV89" i="10"/>
  <c r="AU94" i="10"/>
  <c r="BB93" i="10"/>
  <c r="BB94" i="10" s="1"/>
  <c r="AU90" i="10"/>
  <c r="BB89" i="10"/>
  <c r="BB90" i="10" s="1"/>
  <c r="AW83" i="10"/>
  <c r="AW75" i="10"/>
  <c r="AW72" i="10"/>
  <c r="AW82" i="10"/>
  <c r="AW74" i="10"/>
  <c r="AW71" i="10"/>
  <c r="AW70" i="10"/>
  <c r="AW81" i="10"/>
  <c r="AW80" i="10"/>
  <c r="AW79" i="10"/>
  <c r="AW77" i="10"/>
  <c r="AW73" i="10"/>
  <c r="AW78" i="10"/>
  <c r="AW66" i="10"/>
  <c r="AW63" i="10"/>
  <c r="AW68" i="10"/>
  <c r="AW64" i="10"/>
  <c r="AW67" i="10"/>
  <c r="AW61" i="10"/>
  <c r="AW32" i="10"/>
  <c r="AW65" i="10"/>
  <c r="AW59" i="10"/>
  <c r="AW93" i="10" s="1"/>
  <c r="AW33" i="10"/>
  <c r="AW37" i="10"/>
  <c r="AW34" i="10"/>
  <c r="AW43" i="10"/>
  <c r="AW47" i="10"/>
  <c r="AW51" i="10"/>
  <c r="AW55" i="10"/>
  <c r="AW38" i="10"/>
  <c r="AW39" i="10"/>
  <c r="AW44" i="10"/>
  <c r="AW48" i="10"/>
  <c r="AW52" i="10"/>
  <c r="AW56" i="10"/>
  <c r="AW40" i="10"/>
  <c r="AW69" i="10"/>
  <c r="AW36" i="10"/>
  <c r="AW42" i="10"/>
  <c r="AW49" i="10"/>
  <c r="AW57" i="10"/>
  <c r="AW31" i="10"/>
  <c r="AW35" i="10"/>
  <c r="AW46" i="10"/>
  <c r="AW41" i="10"/>
  <c r="AW50" i="10"/>
  <c r="AW54" i="10"/>
  <c r="AW45" i="10"/>
  <c r="AW62" i="10"/>
  <c r="AW53" i="10"/>
  <c r="AX1" i="10"/>
  <c r="AY1" i="10" s="1"/>
  <c r="AW3" i="10"/>
  <c r="AW7" i="10"/>
  <c r="AW11" i="10"/>
  <c r="AW15" i="10"/>
  <c r="AW19" i="10"/>
  <c r="AW23" i="10"/>
  <c r="AW27" i="10"/>
  <c r="AW4" i="10"/>
  <c r="AW8" i="10"/>
  <c r="AW12" i="10"/>
  <c r="AW16" i="10"/>
  <c r="AW20" i="10"/>
  <c r="AW24" i="10"/>
  <c r="AW28" i="10"/>
  <c r="AW5" i="10"/>
  <c r="AW9" i="10"/>
  <c r="AW13" i="10"/>
  <c r="AW17" i="10"/>
  <c r="AW21" i="10"/>
  <c r="AW25" i="10"/>
  <c r="AW6" i="10"/>
  <c r="AW10" i="10"/>
  <c r="AW14" i="10"/>
  <c r="AW18" i="10"/>
  <c r="AW22" i="10"/>
  <c r="AW26" i="10"/>
  <c r="AW2" i="10"/>
  <c r="Z18" i="6"/>
  <c r="Y28" i="6"/>
  <c r="AS28" i="6" s="1"/>
  <c r="O45" i="6"/>
  <c r="O53" i="6" s="1"/>
  <c r="N55" i="6"/>
  <c r="CP25" i="43" l="1"/>
  <c r="CW25" i="43" s="1"/>
  <c r="BO25" i="43"/>
  <c r="BD126" i="11"/>
  <c r="AB64" i="44"/>
  <c r="AG64" i="44" s="1"/>
  <c r="AG8" i="44"/>
  <c r="AB62" i="44"/>
  <c r="AG62" i="44" s="1"/>
  <c r="AG5" i="44"/>
  <c r="AF68" i="44"/>
  <c r="AF36" i="44"/>
  <c r="AV103" i="10"/>
  <c r="Z48" i="44"/>
  <c r="AA16" i="16"/>
  <c r="AA34" i="16" s="1"/>
  <c r="AA43" i="18" s="1"/>
  <c r="BI27" i="43" s="1"/>
  <c r="CQ27" i="43" s="1"/>
  <c r="BE267" i="15"/>
  <c r="AB61" i="44"/>
  <c r="AG61" i="44" s="1"/>
  <c r="AG4" i="44"/>
  <c r="AW94" i="10"/>
  <c r="AA46" i="44"/>
  <c r="AB14" i="16"/>
  <c r="AB32" i="16" s="1"/>
  <c r="AB41" i="18" s="1"/>
  <c r="BJ23" i="43" s="1"/>
  <c r="CR23" i="43" s="1"/>
  <c r="BF265" i="15"/>
  <c r="AB63" i="44"/>
  <c r="AG6" i="44"/>
  <c r="AV98" i="10"/>
  <c r="Z47" i="44"/>
  <c r="AA15" i="16"/>
  <c r="AA33" i="16" s="1"/>
  <c r="AA42" i="18" s="1"/>
  <c r="BI25" i="43" s="1"/>
  <c r="BE266" i="15"/>
  <c r="Z45" i="44"/>
  <c r="AA13" i="16"/>
  <c r="AA31" i="16" s="1"/>
  <c r="AA40" i="18" s="1"/>
  <c r="Z29" i="44" s="1"/>
  <c r="BE264" i="15"/>
  <c r="Z3" i="16"/>
  <c r="Y6" i="17" s="1"/>
  <c r="AF6" i="17" s="1"/>
  <c r="AF7" i="17" s="1"/>
  <c r="BD260" i="15"/>
  <c r="AC4" i="44"/>
  <c r="BD224" i="11"/>
  <c r="Y33" i="44"/>
  <c r="Y34" i="44" s="1"/>
  <c r="Y36" i="44" s="1"/>
  <c r="Y49" i="44"/>
  <c r="Y51" i="44" s="1"/>
  <c r="AF45" i="44"/>
  <c r="AB60" i="44"/>
  <c r="AG60" i="44" s="1"/>
  <c r="AB9" i="44"/>
  <c r="AB12" i="44" s="1"/>
  <c r="AG3" i="44"/>
  <c r="AC133" i="46"/>
  <c r="AC136" i="46" s="1"/>
  <c r="AH32" i="46"/>
  <c r="AC7" i="44"/>
  <c r="BD229" i="11"/>
  <c r="AC8" i="44"/>
  <c r="BD228" i="11"/>
  <c r="AC60" i="44"/>
  <c r="AH3" i="44"/>
  <c r="AB13" i="44"/>
  <c r="AG13" i="44" s="1"/>
  <c r="AG7" i="44"/>
  <c r="AC5" i="44"/>
  <c r="AY232" i="11"/>
  <c r="BD225" i="11"/>
  <c r="AY235" i="11"/>
  <c r="CP27" i="43"/>
  <c r="CW27" i="43" s="1"/>
  <c r="AC6" i="44"/>
  <c r="BD227" i="11"/>
  <c r="AG130" i="46"/>
  <c r="CP23" i="43"/>
  <c r="CW23" i="43" s="1"/>
  <c r="BO23" i="43"/>
  <c r="BC232" i="11"/>
  <c r="BC235" i="11"/>
  <c r="BD62" i="43"/>
  <c r="BD60" i="43"/>
  <c r="W45" i="18"/>
  <c r="CN9" i="43"/>
  <c r="CN19" i="43" s="1"/>
  <c r="CN20" i="43" s="1"/>
  <c r="BG9" i="43"/>
  <c r="CO9" i="43" s="1"/>
  <c r="CO19" i="43" s="1"/>
  <c r="CO20" i="43" s="1"/>
  <c r="Y35" i="16"/>
  <c r="CM19" i="43"/>
  <c r="CM20" i="43" s="1"/>
  <c r="CN24" i="43"/>
  <c r="CN30" i="43" s="1"/>
  <c r="CN54" i="43" s="1"/>
  <c r="BF30" i="43"/>
  <c r="BF54" i="43" s="1"/>
  <c r="BF59" i="43" s="1"/>
  <c r="BF60" i="43" s="1"/>
  <c r="CL30" i="43"/>
  <c r="CL54" i="43" s="1"/>
  <c r="CL59" i="43" s="1"/>
  <c r="CL60" i="43" s="1"/>
  <c r="CM24" i="43"/>
  <c r="CM30" i="43" s="1"/>
  <c r="CM54" i="43" s="1"/>
  <c r="BE30" i="43"/>
  <c r="BE54" i="43" s="1"/>
  <c r="BE59" i="43" s="1"/>
  <c r="BE60" i="43" s="1"/>
  <c r="W28" i="18"/>
  <c r="Z29" i="6"/>
  <c r="AT29" i="6" s="1"/>
  <c r="Z11" i="6"/>
  <c r="AT11" i="6" s="1"/>
  <c r="X7" i="16"/>
  <c r="X20" i="18" s="1"/>
  <c r="X45" i="18" s="1"/>
  <c r="AY71" i="10"/>
  <c r="AY57" i="10"/>
  <c r="AY45" i="10"/>
  <c r="AY33" i="10"/>
  <c r="AY19" i="10"/>
  <c r="AY7" i="10"/>
  <c r="AY83" i="10"/>
  <c r="AY70" i="10"/>
  <c r="AY56" i="10"/>
  <c r="AY44" i="10"/>
  <c r="AY32" i="10"/>
  <c r="AY18" i="10"/>
  <c r="AY6" i="10"/>
  <c r="AY82" i="10"/>
  <c r="AY69" i="10"/>
  <c r="AY55" i="10"/>
  <c r="AY43" i="10"/>
  <c r="AY31" i="10"/>
  <c r="AY17" i="10"/>
  <c r="AY5" i="10"/>
  <c r="AY81" i="10"/>
  <c r="AY68" i="10"/>
  <c r="AY54" i="10"/>
  <c r="AY42" i="10"/>
  <c r="AY28" i="10"/>
  <c r="AY16" i="10"/>
  <c r="AY4" i="10"/>
  <c r="AY22" i="10"/>
  <c r="AY80" i="10"/>
  <c r="AY67" i="10"/>
  <c r="AY53" i="10"/>
  <c r="AY41" i="10"/>
  <c r="AY27" i="10"/>
  <c r="AY15" i="10"/>
  <c r="AY3" i="10"/>
  <c r="AY77" i="10"/>
  <c r="AY38" i="10"/>
  <c r="AY79" i="10"/>
  <c r="AY66" i="10"/>
  <c r="AY52" i="10"/>
  <c r="AY40" i="10"/>
  <c r="AY26" i="10"/>
  <c r="AY14" i="10"/>
  <c r="AY2" i="10"/>
  <c r="AY64" i="10"/>
  <c r="AY24" i="10"/>
  <c r="AY23" i="10"/>
  <c r="AY74" i="10"/>
  <c r="AY10" i="10"/>
  <c r="AY78" i="10"/>
  <c r="AY65" i="10"/>
  <c r="AY51" i="10"/>
  <c r="AY39" i="10"/>
  <c r="AY25" i="10"/>
  <c r="AY13" i="10"/>
  <c r="AY36" i="10"/>
  <c r="AY50" i="10"/>
  <c r="AY12" i="10"/>
  <c r="AY11" i="10"/>
  <c r="AY62" i="10"/>
  <c r="AY75" i="10"/>
  <c r="AY63" i="10"/>
  <c r="AY49" i="10"/>
  <c r="AY37" i="10"/>
  <c r="AY48" i="10"/>
  <c r="AY73" i="10"/>
  <c r="AY61" i="10"/>
  <c r="AY47" i="10"/>
  <c r="AY35" i="10"/>
  <c r="AY21" i="10"/>
  <c r="AY9" i="10"/>
  <c r="AY72" i="10"/>
  <c r="AY59" i="10"/>
  <c r="AY46" i="10"/>
  <c r="AY34" i="10"/>
  <c r="AY20" i="10"/>
  <c r="AY8" i="10"/>
  <c r="V34" i="19"/>
  <c r="W4" i="17"/>
  <c r="W7" i="17" s="1"/>
  <c r="V8" i="17"/>
  <c r="V9" i="17" s="1"/>
  <c r="X28" i="19" s="1"/>
  <c r="X59" i="19" s="1"/>
  <c r="AV90" i="10"/>
  <c r="AV107" i="10"/>
  <c r="Y6" i="16"/>
  <c r="AW97" i="10"/>
  <c r="AW102" i="10"/>
  <c r="BD220" i="11"/>
  <c r="AW89" i="10"/>
  <c r="AX83" i="10"/>
  <c r="BC83" i="10" s="1"/>
  <c r="AX82" i="10"/>
  <c r="BC82" i="10" s="1"/>
  <c r="AX74" i="10"/>
  <c r="BC74" i="10" s="1"/>
  <c r="AX71" i="10"/>
  <c r="BC71" i="10" s="1"/>
  <c r="AX70" i="10"/>
  <c r="BC70" i="10" s="1"/>
  <c r="AX81" i="10"/>
  <c r="BC81" i="10" s="1"/>
  <c r="AX80" i="10"/>
  <c r="BC80" i="10" s="1"/>
  <c r="AX79" i="10"/>
  <c r="BC79" i="10" s="1"/>
  <c r="AX77" i="10"/>
  <c r="AX73" i="10"/>
  <c r="BC73" i="10" s="1"/>
  <c r="AX78" i="10"/>
  <c r="BC78" i="10" s="1"/>
  <c r="AX67" i="10"/>
  <c r="BC67" i="10" s="1"/>
  <c r="AX65" i="10"/>
  <c r="BC65" i="10" s="1"/>
  <c r="AX61" i="10"/>
  <c r="AX72" i="10"/>
  <c r="BC72" i="10" s="1"/>
  <c r="AX64" i="10"/>
  <c r="BC64" i="10" s="1"/>
  <c r="AX75" i="10"/>
  <c r="BC75" i="10" s="1"/>
  <c r="AX69" i="10"/>
  <c r="BC69" i="10" s="1"/>
  <c r="AX63" i="10"/>
  <c r="BC63" i="10" s="1"/>
  <c r="AX66" i="10"/>
  <c r="BC66" i="10" s="1"/>
  <c r="AX68" i="10"/>
  <c r="BC68" i="10" s="1"/>
  <c r="AX59" i="10"/>
  <c r="AX62" i="10"/>
  <c r="BC62" i="10" s="1"/>
  <c r="AX42" i="10"/>
  <c r="BC42" i="10" s="1"/>
  <c r="AX46" i="10"/>
  <c r="BC46" i="10" s="1"/>
  <c r="AX50" i="10"/>
  <c r="BC50" i="10" s="1"/>
  <c r="AX54" i="10"/>
  <c r="BC54" i="10" s="1"/>
  <c r="AX33" i="10"/>
  <c r="BC33" i="10" s="1"/>
  <c r="AX43" i="10"/>
  <c r="BC43" i="10" s="1"/>
  <c r="AX47" i="10"/>
  <c r="BC47" i="10" s="1"/>
  <c r="AX51" i="10"/>
  <c r="BC51" i="10" s="1"/>
  <c r="AX55" i="10"/>
  <c r="BC55" i="10" s="1"/>
  <c r="AX38" i="10"/>
  <c r="BC38" i="10" s="1"/>
  <c r="AX37" i="10"/>
  <c r="BC37" i="10" s="1"/>
  <c r="AX39" i="10"/>
  <c r="BC39" i="10" s="1"/>
  <c r="AX44" i="10"/>
  <c r="BC44" i="10" s="1"/>
  <c r="AX48" i="10"/>
  <c r="BC48" i="10" s="1"/>
  <c r="AX52" i="10"/>
  <c r="BC52" i="10" s="1"/>
  <c r="AX56" i="10"/>
  <c r="BC56" i="10" s="1"/>
  <c r="AX40" i="10"/>
  <c r="BC40" i="10" s="1"/>
  <c r="AX32" i="10"/>
  <c r="BC32" i="10" s="1"/>
  <c r="AX35" i="10"/>
  <c r="BC35" i="10" s="1"/>
  <c r="AX41" i="10"/>
  <c r="BC41" i="10" s="1"/>
  <c r="AX45" i="10"/>
  <c r="BC45" i="10" s="1"/>
  <c r="AX49" i="10"/>
  <c r="BC49" i="10" s="1"/>
  <c r="AX53" i="10"/>
  <c r="BC53" i="10" s="1"/>
  <c r="AX57" i="10"/>
  <c r="BC57" i="10" s="1"/>
  <c r="AX31" i="10"/>
  <c r="AX36" i="10"/>
  <c r="BC36" i="10" s="1"/>
  <c r="AX34" i="10"/>
  <c r="BC34" i="10" s="1"/>
  <c r="AX3" i="10"/>
  <c r="BC3" i="10" s="1"/>
  <c r="AX7" i="10"/>
  <c r="BC7" i="10" s="1"/>
  <c r="AX11" i="10"/>
  <c r="BC11" i="10" s="1"/>
  <c r="AX15" i="10"/>
  <c r="BC15" i="10" s="1"/>
  <c r="AX19" i="10"/>
  <c r="BC19" i="10" s="1"/>
  <c r="AX23" i="10"/>
  <c r="BC23" i="10" s="1"/>
  <c r="AX27" i="10"/>
  <c r="BC27" i="10" s="1"/>
  <c r="AX4" i="10"/>
  <c r="BC4" i="10" s="1"/>
  <c r="AX8" i="10"/>
  <c r="BC8" i="10" s="1"/>
  <c r="AX12" i="10"/>
  <c r="BC12" i="10" s="1"/>
  <c r="AX16" i="10"/>
  <c r="BC16" i="10" s="1"/>
  <c r="AX20" i="10"/>
  <c r="BC20" i="10" s="1"/>
  <c r="AX24" i="10"/>
  <c r="BC24" i="10" s="1"/>
  <c r="AX28" i="10"/>
  <c r="BC28" i="10" s="1"/>
  <c r="AX2" i="10"/>
  <c r="BC2" i="10" s="1"/>
  <c r="AX5" i="10"/>
  <c r="BC5" i="10" s="1"/>
  <c r="AX9" i="10"/>
  <c r="BC9" i="10" s="1"/>
  <c r="AX13" i="10"/>
  <c r="BC13" i="10" s="1"/>
  <c r="AX17" i="10"/>
  <c r="BC17" i="10" s="1"/>
  <c r="AX21" i="10"/>
  <c r="BC21" i="10" s="1"/>
  <c r="AX25" i="10"/>
  <c r="BC25" i="10" s="1"/>
  <c r="AX6" i="10"/>
  <c r="BC6" i="10" s="1"/>
  <c r="AX10" i="10"/>
  <c r="BC10" i="10" s="1"/>
  <c r="AX26" i="10"/>
  <c r="BC26" i="10" s="1"/>
  <c r="AX22" i="10"/>
  <c r="BC22" i="10" s="1"/>
  <c r="AX18" i="10"/>
  <c r="BC18" i="10" s="1"/>
  <c r="AX14" i="10"/>
  <c r="BC14" i="10" s="1"/>
  <c r="N56" i="6"/>
  <c r="N34" i="6" s="1"/>
  <c r="AH34" i="6" s="1"/>
  <c r="AA18" i="6"/>
  <c r="Z28" i="6"/>
  <c r="AT28" i="6" s="1"/>
  <c r="O51" i="6"/>
  <c r="AG9" i="44" l="1"/>
  <c r="AG12" i="44" s="1"/>
  <c r="AG15" i="44" s="1"/>
  <c r="BD232" i="11"/>
  <c r="BD235" i="11"/>
  <c r="Z33" i="44"/>
  <c r="Z34" i="44" s="1"/>
  <c r="Z36" i="44" s="1"/>
  <c r="Z49" i="44"/>
  <c r="Z51" i="44" s="1"/>
  <c r="AC62" i="44"/>
  <c r="AH62" i="44" s="1"/>
  <c r="AH5" i="44"/>
  <c r="AC13" i="44"/>
  <c r="AH13" i="44" s="1"/>
  <c r="AH7" i="44"/>
  <c r="AH130" i="46"/>
  <c r="AG133" i="46"/>
  <c r="AL65" i="44"/>
  <c r="CQ25" i="43"/>
  <c r="AB15" i="44"/>
  <c r="AL60" i="44"/>
  <c r="AC64" i="44"/>
  <c r="AH64" i="44" s="1"/>
  <c r="AH8" i="44"/>
  <c r="AF49" i="44"/>
  <c r="AF51" i="44" s="1"/>
  <c r="AF39" i="44" s="1"/>
  <c r="AF40" i="44"/>
  <c r="AF41" i="44" s="1"/>
  <c r="AF42" i="44" s="1"/>
  <c r="AF43" i="44" s="1"/>
  <c r="AB66" i="44"/>
  <c r="AB67" i="44" s="1"/>
  <c r="AG63" i="44"/>
  <c r="AA45" i="44"/>
  <c r="AB13" i="16"/>
  <c r="AB31" i="16" s="1"/>
  <c r="AB40" i="18" s="1"/>
  <c r="AA29" i="44" s="1"/>
  <c r="AA33" i="44" s="1"/>
  <c r="AA34" i="44" s="1"/>
  <c r="AA36" i="44" s="1"/>
  <c r="BF264" i="15"/>
  <c r="AC9" i="44"/>
  <c r="AC12" i="44" s="1"/>
  <c r="AC15" i="44" s="1"/>
  <c r="AL62" i="44"/>
  <c r="AW103" i="10"/>
  <c r="AA48" i="44"/>
  <c r="AB16" i="16"/>
  <c r="AB34" i="16" s="1"/>
  <c r="AB43" i="18" s="1"/>
  <c r="BJ27" i="43" s="1"/>
  <c r="CR27" i="43" s="1"/>
  <c r="BF267" i="15"/>
  <c r="AH60" i="44"/>
  <c r="AW98" i="10"/>
  <c r="AA47" i="44"/>
  <c r="AB15" i="16"/>
  <c r="AB33" i="16" s="1"/>
  <c r="AB42" i="18" s="1"/>
  <c r="BJ25" i="43" s="1"/>
  <c r="CR25" i="43" s="1"/>
  <c r="BF266" i="15"/>
  <c r="AG3" i="16"/>
  <c r="AG5" i="16" s="1"/>
  <c r="Z5" i="16"/>
  <c r="Z35" i="16" s="1"/>
  <c r="AL64" i="44"/>
  <c r="AA3" i="16"/>
  <c r="BE260" i="15"/>
  <c r="AC63" i="44"/>
  <c r="AH63" i="44" s="1"/>
  <c r="AH6" i="44"/>
  <c r="AC61" i="44"/>
  <c r="AH61" i="44" s="1"/>
  <c r="AH4" i="44"/>
  <c r="AH9" i="44" s="1"/>
  <c r="AH12" i="44" s="1"/>
  <c r="AH15" i="44" s="1"/>
  <c r="AL61" i="44"/>
  <c r="CO21" i="43"/>
  <c r="X35" i="44"/>
  <c r="CN21" i="43"/>
  <c r="W35" i="44"/>
  <c r="CM21" i="43"/>
  <c r="V35" i="44"/>
  <c r="X28" i="18"/>
  <c r="BF62" i="43" s="1"/>
  <c r="CN59" i="43"/>
  <c r="CN60" i="43" s="1"/>
  <c r="BE62" i="43"/>
  <c r="BG19" i="43"/>
  <c r="BG20" i="43" s="1"/>
  <c r="BG21" i="43" s="1"/>
  <c r="BH9" i="43"/>
  <c r="BH19" i="43" s="1"/>
  <c r="BH20" i="43" s="1"/>
  <c r="BH21" i="43" s="1"/>
  <c r="CM59" i="43"/>
  <c r="CM60" i="43" s="1"/>
  <c r="Y7" i="16"/>
  <c r="Y20" i="18" s="1"/>
  <c r="Y44" i="18"/>
  <c r="BG24" i="43" s="1"/>
  <c r="BD72" i="10"/>
  <c r="BD62" i="10"/>
  <c r="BD74" i="10"/>
  <c r="BD42" i="10"/>
  <c r="AA29" i="6"/>
  <c r="AU29" i="6" s="1"/>
  <c r="AA11" i="6"/>
  <c r="AU11" i="6" s="1"/>
  <c r="BD18" i="10"/>
  <c r="BD9" i="10"/>
  <c r="BD11" i="10"/>
  <c r="BD23" i="10"/>
  <c r="BD3" i="10"/>
  <c r="BD54" i="10"/>
  <c r="BD32" i="10"/>
  <c r="AY102" i="10"/>
  <c r="BD77" i="10"/>
  <c r="BD21" i="10"/>
  <c r="BD12" i="10"/>
  <c r="BD24" i="10"/>
  <c r="BD15" i="10"/>
  <c r="BD68" i="10"/>
  <c r="BD44" i="10"/>
  <c r="BD35" i="10"/>
  <c r="BD50" i="10"/>
  <c r="BD64" i="10"/>
  <c r="BD27" i="10"/>
  <c r="BD81" i="10"/>
  <c r="BD56" i="10"/>
  <c r="BD47" i="10"/>
  <c r="BD36" i="10"/>
  <c r="BD2" i="10"/>
  <c r="BD41" i="10"/>
  <c r="BD5" i="10"/>
  <c r="BD70" i="10"/>
  <c r="BD61" i="10"/>
  <c r="BD13" i="10"/>
  <c r="BD14" i="10"/>
  <c r="BD53" i="10"/>
  <c r="BD17" i="10"/>
  <c r="BD83" i="10"/>
  <c r="BD73" i="10"/>
  <c r="BD25" i="10"/>
  <c r="BD26" i="10"/>
  <c r="BD67" i="10"/>
  <c r="BD31" i="10"/>
  <c r="BD7" i="10"/>
  <c r="BD8" i="10"/>
  <c r="BD48" i="10"/>
  <c r="BD39" i="10"/>
  <c r="BD40" i="10"/>
  <c r="BD80" i="10"/>
  <c r="BD43" i="10"/>
  <c r="BD19" i="10"/>
  <c r="BD20" i="10"/>
  <c r="BD37" i="10"/>
  <c r="BD51" i="10"/>
  <c r="BD52" i="10"/>
  <c r="BD22" i="10"/>
  <c r="BD55" i="10"/>
  <c r="BD33" i="10"/>
  <c r="BD34" i="10"/>
  <c r="BD49" i="10"/>
  <c r="BD65" i="10"/>
  <c r="BD66" i="10"/>
  <c r="BD4" i="10"/>
  <c r="BD69" i="10"/>
  <c r="BD45" i="10"/>
  <c r="BD46" i="10"/>
  <c r="BD63" i="10"/>
  <c r="BD78" i="10"/>
  <c r="BD79" i="10"/>
  <c r="BD16" i="10"/>
  <c r="BD82" i="10"/>
  <c r="BD57" i="10"/>
  <c r="AY93" i="10"/>
  <c r="BD59" i="10"/>
  <c r="BD75" i="10"/>
  <c r="BD10" i="10"/>
  <c r="BD38" i="10"/>
  <c r="BD28" i="10"/>
  <c r="BD6" i="10"/>
  <c r="BD71" i="10"/>
  <c r="AY97" i="10"/>
  <c r="AY89" i="10"/>
  <c r="W34" i="19"/>
  <c r="W8" i="17"/>
  <c r="W9" i="17" s="1"/>
  <c r="Y28" i="19" s="1"/>
  <c r="Y59" i="19" s="1"/>
  <c r="X4" i="17"/>
  <c r="X7" i="17" s="1"/>
  <c r="Z6" i="17"/>
  <c r="AA5" i="16"/>
  <c r="AW90" i="10"/>
  <c r="AW107" i="10"/>
  <c r="Z6" i="16"/>
  <c r="BC77" i="10"/>
  <c r="AX102" i="10"/>
  <c r="BC61" i="10"/>
  <c r="AX97" i="10"/>
  <c r="BC59" i="10"/>
  <c r="AX93" i="10"/>
  <c r="BC31" i="10"/>
  <c r="AX89" i="10"/>
  <c r="AB18" i="6"/>
  <c r="AA28" i="6"/>
  <c r="AU28" i="6" s="1"/>
  <c r="P45" i="6"/>
  <c r="P53" i="6" s="1"/>
  <c r="O55" i="6"/>
  <c r="AA49" i="44" l="1"/>
  <c r="AA51" i="44" s="1"/>
  <c r="AM65" i="44"/>
  <c r="AH66" i="44"/>
  <c r="AH67" i="44" s="1"/>
  <c r="AM67" i="44" s="1"/>
  <c r="AM63" i="44"/>
  <c r="AB48" i="44"/>
  <c r="AG48" i="44" s="1"/>
  <c r="AC16" i="16"/>
  <c r="AC34" i="16" s="1"/>
  <c r="AC43" i="18" s="1"/>
  <c r="BK27" i="43" s="1"/>
  <c r="BG267" i="15"/>
  <c r="AB68" i="44"/>
  <c r="AM61" i="44"/>
  <c r="AC66" i="44"/>
  <c r="AC67" i="44" s="1"/>
  <c r="AC68" i="44" s="1"/>
  <c r="AG136" i="46"/>
  <c r="AL133" i="46"/>
  <c r="AL5" i="46"/>
  <c r="AL17" i="46"/>
  <c r="AL112" i="46"/>
  <c r="AL97" i="46"/>
  <c r="AL63" i="46"/>
  <c r="AL19" i="46"/>
  <c r="AL106" i="46"/>
  <c r="AL14" i="46"/>
  <c r="AL20" i="46"/>
  <c r="AL96" i="46"/>
  <c r="AL126" i="46"/>
  <c r="AL78" i="46"/>
  <c r="AL129" i="46"/>
  <c r="AL113" i="46"/>
  <c r="AL71" i="46"/>
  <c r="AL107" i="46"/>
  <c r="AL95" i="46"/>
  <c r="AL99" i="46"/>
  <c r="AL18" i="46"/>
  <c r="AL116" i="46"/>
  <c r="AL44" i="46"/>
  <c r="AL111" i="46"/>
  <c r="AL68" i="46"/>
  <c r="AL29" i="46"/>
  <c r="AL118" i="46"/>
  <c r="AL62" i="46"/>
  <c r="AL9" i="46"/>
  <c r="AL53" i="46"/>
  <c r="AL103" i="46"/>
  <c r="AL70" i="46"/>
  <c r="AL69" i="46"/>
  <c r="AL72" i="46"/>
  <c r="AL34" i="46"/>
  <c r="AL10" i="46"/>
  <c r="AL50" i="46"/>
  <c r="AL91" i="46"/>
  <c r="AL120" i="46"/>
  <c r="AL52" i="46"/>
  <c r="AL104" i="46"/>
  <c r="AL89" i="46"/>
  <c r="AL109" i="46"/>
  <c r="AL115" i="46"/>
  <c r="AL12" i="46"/>
  <c r="AL64" i="46"/>
  <c r="AL56" i="46"/>
  <c r="AL45" i="46"/>
  <c r="AL131" i="46"/>
  <c r="AL128" i="46"/>
  <c r="AL90" i="46"/>
  <c r="AL108" i="46"/>
  <c r="AL105" i="46"/>
  <c r="AL11" i="46"/>
  <c r="AL33" i="46"/>
  <c r="AL84" i="46"/>
  <c r="AL94" i="46"/>
  <c r="AL23" i="46"/>
  <c r="AL110" i="46"/>
  <c r="AL65" i="46"/>
  <c r="AL66" i="46"/>
  <c r="AL92" i="46"/>
  <c r="AL36" i="46"/>
  <c r="AL93" i="46"/>
  <c r="AL7" i="46"/>
  <c r="AL38" i="46"/>
  <c r="AL119" i="46"/>
  <c r="AL47" i="46"/>
  <c r="AL123" i="46"/>
  <c r="AL48" i="46"/>
  <c r="AL61" i="46"/>
  <c r="AL13" i="46"/>
  <c r="AL58" i="46"/>
  <c r="AL88" i="46"/>
  <c r="AL37" i="46"/>
  <c r="AL80" i="46"/>
  <c r="AL85" i="46"/>
  <c r="AL27" i="46"/>
  <c r="AL15" i="46"/>
  <c r="AL39" i="46"/>
  <c r="AL114" i="46"/>
  <c r="AL75" i="46"/>
  <c r="AL73" i="46"/>
  <c r="AL67" i="46"/>
  <c r="AL79" i="46"/>
  <c r="AL125" i="46"/>
  <c r="AL54" i="46"/>
  <c r="AL102" i="46"/>
  <c r="AL6" i="46"/>
  <c r="AL42" i="46"/>
  <c r="AL100" i="46"/>
  <c r="AL86" i="46"/>
  <c r="AL51" i="46"/>
  <c r="AL122" i="46"/>
  <c r="AL28" i="46"/>
  <c r="AL76" i="46"/>
  <c r="AL46" i="46"/>
  <c r="AL81" i="46"/>
  <c r="AL57" i="46"/>
  <c r="AL127" i="46"/>
  <c r="AL21" i="46"/>
  <c r="AL132" i="46"/>
  <c r="AL77" i="46"/>
  <c r="AL41" i="46"/>
  <c r="AL60" i="46"/>
  <c r="AL40" i="46"/>
  <c r="AL83" i="46"/>
  <c r="AL35" i="46"/>
  <c r="AL22" i="46"/>
  <c r="AL121" i="46"/>
  <c r="AL16" i="46"/>
  <c r="AL82" i="46"/>
  <c r="AL98" i="46"/>
  <c r="AL101" i="46"/>
  <c r="AL55" i="46"/>
  <c r="AL87" i="46"/>
  <c r="AL49" i="46"/>
  <c r="AL8" i="46"/>
  <c r="AL30" i="46"/>
  <c r="AL59" i="46"/>
  <c r="AL43" i="46"/>
  <c r="AL74" i="46"/>
  <c r="AL24" i="46"/>
  <c r="AL124" i="46"/>
  <c r="AL117" i="46"/>
  <c r="AL32" i="46"/>
  <c r="AB45" i="44"/>
  <c r="AC13" i="16"/>
  <c r="AC31" i="16" s="1"/>
  <c r="AC40" i="18" s="1"/>
  <c r="AB29" i="44" s="1"/>
  <c r="AB33" i="44" s="1"/>
  <c r="AB34" i="44" s="1"/>
  <c r="AB36" i="44" s="1"/>
  <c r="BG264" i="15"/>
  <c r="AM64" i="44"/>
  <c r="AL130" i="46"/>
  <c r="AH133" i="46"/>
  <c r="AM130" i="46" s="1"/>
  <c r="AG66" i="44"/>
  <c r="AL63" i="44"/>
  <c r="AM62" i="44"/>
  <c r="AC45" i="44"/>
  <c r="AD13" i="16"/>
  <c r="AD31" i="16" s="1"/>
  <c r="AD40" i="18" s="1"/>
  <c r="AC29" i="44" s="1"/>
  <c r="AC33" i="44" s="1"/>
  <c r="AC34" i="44" s="1"/>
  <c r="AC36" i="44" s="1"/>
  <c r="BH264" i="15"/>
  <c r="AC46" i="44"/>
  <c r="AD14" i="16"/>
  <c r="AD32" i="16" s="1"/>
  <c r="AD41" i="18" s="1"/>
  <c r="BL23" i="43" s="1"/>
  <c r="CT23" i="43" s="1"/>
  <c r="BH265" i="15"/>
  <c r="AC48" i="44"/>
  <c r="AH48" i="44" s="1"/>
  <c r="AD16" i="16"/>
  <c r="AD34" i="16" s="1"/>
  <c r="AD43" i="18" s="1"/>
  <c r="BL27" i="43" s="1"/>
  <c r="CT27" i="43" s="1"/>
  <c r="BH267" i="15"/>
  <c r="AM60" i="44"/>
  <c r="AB46" i="44"/>
  <c r="AG46" i="44" s="1"/>
  <c r="AC14" i="16"/>
  <c r="AC32" i="16" s="1"/>
  <c r="AC41" i="18" s="1"/>
  <c r="BK23" i="43" s="1"/>
  <c r="BG265" i="15"/>
  <c r="AC47" i="44"/>
  <c r="AD15" i="16"/>
  <c r="AD33" i="16" s="1"/>
  <c r="AD42" i="18" s="1"/>
  <c r="BL25" i="43" s="1"/>
  <c r="CT25" i="43" s="1"/>
  <c r="BH266" i="15"/>
  <c r="AB47" i="44"/>
  <c r="AG47" i="44" s="1"/>
  <c r="AC15" i="16"/>
  <c r="AC33" i="16" s="1"/>
  <c r="AC42" i="18" s="1"/>
  <c r="BK25" i="43" s="1"/>
  <c r="BG266" i="15"/>
  <c r="AB3" i="16"/>
  <c r="AB5" i="16" s="1"/>
  <c r="BF260" i="15"/>
  <c r="CP9" i="43"/>
  <c r="CP19" i="43" s="1"/>
  <c r="CP20" i="43" s="1"/>
  <c r="BO9" i="43"/>
  <c r="BO19" i="43" s="1"/>
  <c r="BO20" i="43" s="1"/>
  <c r="BO21" i="43" s="1"/>
  <c r="Y45" i="18"/>
  <c r="BI9" i="43"/>
  <c r="BI19" i="43" s="1"/>
  <c r="BI20" i="43" s="1"/>
  <c r="BI21" i="43" s="1"/>
  <c r="AA35" i="16"/>
  <c r="CO24" i="43"/>
  <c r="BG30" i="43"/>
  <c r="BG54" i="43" s="1"/>
  <c r="BG59" i="43" s="1"/>
  <c r="BG60" i="43" s="1"/>
  <c r="AG6" i="16"/>
  <c r="AG7" i="16" s="1"/>
  <c r="Z44" i="18"/>
  <c r="BH24" i="43" s="1"/>
  <c r="Y28" i="18"/>
  <c r="AB11" i="6"/>
  <c r="AV11" i="6" s="1"/>
  <c r="AC18" i="6"/>
  <c r="AY103" i="10"/>
  <c r="BD102" i="10"/>
  <c r="BD103" i="10" s="1"/>
  <c r="AY94" i="10"/>
  <c r="BD93" i="10"/>
  <c r="BD94" i="10" s="1"/>
  <c r="AY98" i="10"/>
  <c r="BD97" i="10"/>
  <c r="BD98" i="10" s="1"/>
  <c r="BD89" i="10"/>
  <c r="BD90" i="10" s="1"/>
  <c r="AY107" i="10"/>
  <c r="AY90" i="10"/>
  <c r="AB29" i="6"/>
  <c r="AX107" i="10"/>
  <c r="X34" i="19"/>
  <c r="Z7" i="16"/>
  <c r="Z20" i="18" s="1"/>
  <c r="AA6" i="16"/>
  <c r="X8" i="17"/>
  <c r="X9" i="17" s="1"/>
  <c r="Z28" i="19" s="1"/>
  <c r="Z59" i="19" s="1"/>
  <c r="Y4" i="17"/>
  <c r="Y7" i="17" s="1"/>
  <c r="AX103" i="10"/>
  <c r="BC102" i="10"/>
  <c r="BC103" i="10" s="1"/>
  <c r="AX98" i="10"/>
  <c r="BC97" i="10"/>
  <c r="BC98" i="10" s="1"/>
  <c r="AX94" i="10"/>
  <c r="BC93" i="10"/>
  <c r="BC94" i="10" s="1"/>
  <c r="AX90" i="10"/>
  <c r="BC89" i="10"/>
  <c r="BC90" i="10" s="1"/>
  <c r="O56" i="6"/>
  <c r="O34" i="6" s="1"/>
  <c r="AI34" i="6" s="1"/>
  <c r="AB28" i="6"/>
  <c r="P51" i="6"/>
  <c r="AH47" i="44" l="1"/>
  <c r="AA6" i="17"/>
  <c r="AB49" i="44"/>
  <c r="AB51" i="44" s="1"/>
  <c r="AG45" i="44"/>
  <c r="CS25" i="43"/>
  <c r="CX25" i="43" s="1"/>
  <c r="BP25" i="43"/>
  <c r="BQ25" i="43"/>
  <c r="AH29" i="44"/>
  <c r="AH33" i="44" s="1"/>
  <c r="AH34" i="44" s="1"/>
  <c r="CY25" i="43"/>
  <c r="AH46" i="44"/>
  <c r="CS27" i="43"/>
  <c r="CX27" i="43" s="1"/>
  <c r="BP27" i="43"/>
  <c r="BQ27" i="43"/>
  <c r="AD3" i="16"/>
  <c r="BH260" i="15"/>
  <c r="AC49" i="44"/>
  <c r="AC51" i="44" s="1"/>
  <c r="AH45" i="44"/>
  <c r="AL66" i="44"/>
  <c r="AG67" i="44"/>
  <c r="AH68" i="44"/>
  <c r="CS23" i="43"/>
  <c r="CX23" i="43" s="1"/>
  <c r="BQ23" i="43"/>
  <c r="BP23" i="43"/>
  <c r="AC3" i="16"/>
  <c r="AH3" i="16" s="1"/>
  <c r="AH5" i="16" s="1"/>
  <c r="BG260" i="15"/>
  <c r="AG29" i="44"/>
  <c r="AG33" i="44" s="1"/>
  <c r="AG34" i="44" s="1"/>
  <c r="AH136" i="46"/>
  <c r="AM133" i="46"/>
  <c r="AM5" i="46"/>
  <c r="AM34" i="46"/>
  <c r="AM76" i="46"/>
  <c r="AM9" i="46"/>
  <c r="AM74" i="46"/>
  <c r="AM102" i="46"/>
  <c r="AM78" i="46"/>
  <c r="AM75" i="46"/>
  <c r="AM49" i="46"/>
  <c r="AM90" i="46"/>
  <c r="AM80" i="46"/>
  <c r="AM33" i="46"/>
  <c r="AM91" i="46"/>
  <c r="AM37" i="46"/>
  <c r="AM27" i="46"/>
  <c r="AM36" i="46"/>
  <c r="AM121" i="46"/>
  <c r="AM92" i="46"/>
  <c r="AM127" i="46"/>
  <c r="AM125" i="46"/>
  <c r="AM81" i="46"/>
  <c r="AM54" i="46"/>
  <c r="AM18" i="46"/>
  <c r="AM118" i="46"/>
  <c r="AM15" i="46"/>
  <c r="AM122" i="46"/>
  <c r="AM111" i="46"/>
  <c r="AM38" i="46"/>
  <c r="AM61" i="46"/>
  <c r="AM35" i="46"/>
  <c r="AM113" i="46"/>
  <c r="AM67" i="46"/>
  <c r="AM42" i="46"/>
  <c r="AM132" i="46"/>
  <c r="AM79" i="46"/>
  <c r="AM64" i="46"/>
  <c r="AM96" i="46"/>
  <c r="AM131" i="46"/>
  <c r="AM19" i="46"/>
  <c r="AM60" i="46"/>
  <c r="AM97" i="46"/>
  <c r="AM71" i="46"/>
  <c r="AM84" i="46"/>
  <c r="AM50" i="46"/>
  <c r="AM66" i="46"/>
  <c r="AM116" i="46"/>
  <c r="AM41" i="46"/>
  <c r="AM109" i="46"/>
  <c r="AM104" i="46"/>
  <c r="AM39" i="46"/>
  <c r="AM70" i="46"/>
  <c r="AM14" i="46"/>
  <c r="AM123" i="46"/>
  <c r="AM7" i="46"/>
  <c r="AM72" i="46"/>
  <c r="AM63" i="46"/>
  <c r="AM28" i="46"/>
  <c r="AM99" i="46"/>
  <c r="AM48" i="46"/>
  <c r="AM69" i="46"/>
  <c r="AM29" i="46"/>
  <c r="AM85" i="46"/>
  <c r="AM24" i="46"/>
  <c r="AM101" i="46"/>
  <c r="AM55" i="46"/>
  <c r="AM40" i="46"/>
  <c r="AM43" i="46"/>
  <c r="AM117" i="46"/>
  <c r="AM59" i="46"/>
  <c r="AM53" i="46"/>
  <c r="AM73" i="46"/>
  <c r="AM114" i="46"/>
  <c r="AM128" i="46"/>
  <c r="AM77" i="46"/>
  <c r="AM94" i="46"/>
  <c r="AM119" i="46"/>
  <c r="AM105" i="46"/>
  <c r="AM58" i="46"/>
  <c r="AM82" i="46"/>
  <c r="AM22" i="46"/>
  <c r="AM83" i="46"/>
  <c r="AM95" i="46"/>
  <c r="AM108" i="46"/>
  <c r="AM68" i="46"/>
  <c r="AM62" i="46"/>
  <c r="AM110" i="46"/>
  <c r="AM21" i="46"/>
  <c r="AM98" i="46"/>
  <c r="AM56" i="46"/>
  <c r="AM129" i="46"/>
  <c r="AM126" i="46"/>
  <c r="AM89" i="46"/>
  <c r="AM10" i="46"/>
  <c r="AM16" i="46"/>
  <c r="AM45" i="46"/>
  <c r="AM6" i="46"/>
  <c r="AM52" i="46"/>
  <c r="AM87" i="46"/>
  <c r="AM30" i="46"/>
  <c r="AM107" i="46"/>
  <c r="AM46" i="46"/>
  <c r="AM47" i="46"/>
  <c r="AM112" i="46"/>
  <c r="AM65" i="46"/>
  <c r="AM17" i="46"/>
  <c r="AM44" i="46"/>
  <c r="AM93" i="46"/>
  <c r="AM124" i="46"/>
  <c r="AM120" i="46"/>
  <c r="AM11" i="46"/>
  <c r="AM88" i="46"/>
  <c r="AM51" i="46"/>
  <c r="AM57" i="46"/>
  <c r="AM115" i="46"/>
  <c r="AM13" i="46"/>
  <c r="AM12" i="46"/>
  <c r="AM86" i="46"/>
  <c r="AM103" i="46"/>
  <c r="AM100" i="46"/>
  <c r="AM20" i="46"/>
  <c r="AM8" i="46"/>
  <c r="AM23" i="46"/>
  <c r="AM106" i="46"/>
  <c r="AM32" i="46"/>
  <c r="AM66" i="44"/>
  <c r="CP21" i="43"/>
  <c r="Y35" i="44"/>
  <c r="BG62" i="43"/>
  <c r="CW9" i="43"/>
  <c r="CW19" i="43" s="1"/>
  <c r="CW20" i="43" s="1"/>
  <c r="CQ9" i="43"/>
  <c r="CQ19" i="43" s="1"/>
  <c r="CQ20" i="43" s="1"/>
  <c r="BJ9" i="43"/>
  <c r="CR9" i="43" s="1"/>
  <c r="CR19" i="43" s="1"/>
  <c r="CR20" i="43" s="1"/>
  <c r="AB35" i="16"/>
  <c r="Z45" i="18"/>
  <c r="AA7" i="16"/>
  <c r="AA20" i="18" s="1"/>
  <c r="AA44" i="18"/>
  <c r="BI24" i="43" s="1"/>
  <c r="CO30" i="43"/>
  <c r="CO54" i="43" s="1"/>
  <c r="CO59" i="43" s="1"/>
  <c r="CO60" i="43" s="1"/>
  <c r="CP24" i="43"/>
  <c r="BH30" i="43"/>
  <c r="BH54" i="43" s="1"/>
  <c r="BH59" i="43" s="1"/>
  <c r="BH60" i="43" s="1"/>
  <c r="BO24" i="43"/>
  <c r="BO30" i="43" s="1"/>
  <c r="BO54" i="43" s="1"/>
  <c r="BO59" i="43" s="1"/>
  <c r="BO60" i="43" s="1"/>
  <c r="AC29" i="6"/>
  <c r="AW29" i="6" s="1"/>
  <c r="AC28" i="6"/>
  <c r="AW28" i="6" s="1"/>
  <c r="AC11" i="6"/>
  <c r="AW11" i="6" s="1"/>
  <c r="AV28" i="6"/>
  <c r="AV29" i="6"/>
  <c r="AC6" i="17"/>
  <c r="AD5" i="16"/>
  <c r="AD35" i="16" s="1"/>
  <c r="AB6" i="17"/>
  <c r="AI3" i="16"/>
  <c r="AI5" i="16" s="1"/>
  <c r="AG6" i="17"/>
  <c r="AG7" i="17" s="1"/>
  <c r="AC5" i="16"/>
  <c r="AC35" i="16" s="1"/>
  <c r="Z28" i="18"/>
  <c r="AG20" i="18"/>
  <c r="AG28" i="18" s="1"/>
  <c r="Z4" i="17"/>
  <c r="Z7" i="17" s="1"/>
  <c r="Y8" i="17"/>
  <c r="AF8" i="17" s="1"/>
  <c r="AF9" i="17" s="1"/>
  <c r="Y34" i="19"/>
  <c r="AB6" i="16"/>
  <c r="Q45" i="6"/>
  <c r="Q53" i="6" s="1"/>
  <c r="P55" i="6"/>
  <c r="AH49" i="44" l="1"/>
  <c r="AH51" i="44" s="1"/>
  <c r="AH39" i="44" s="1"/>
  <c r="AH40" i="44"/>
  <c r="AH41" i="44" s="1"/>
  <c r="AG36" i="44"/>
  <c r="AL67" i="44"/>
  <c r="AG68" i="44"/>
  <c r="CY23" i="43"/>
  <c r="AH36" i="44"/>
  <c r="AH42" i="44"/>
  <c r="AH43" i="44" s="1"/>
  <c r="CY27" i="43"/>
  <c r="AG49" i="44"/>
  <c r="AG51" i="44" s="1"/>
  <c r="AG39" i="44" s="1"/>
  <c r="AG40" i="44"/>
  <c r="CQ21" i="43"/>
  <c r="Z35" i="44"/>
  <c r="CR21" i="43"/>
  <c r="AA35" i="44"/>
  <c r="CW21" i="43"/>
  <c r="AF35" i="44"/>
  <c r="BH62" i="43"/>
  <c r="AA45" i="18"/>
  <c r="BJ19" i="43"/>
  <c r="BJ20" i="43" s="1"/>
  <c r="BJ21" i="43" s="1"/>
  <c r="BO62" i="43"/>
  <c r="AD6" i="16"/>
  <c r="BL9" i="43"/>
  <c r="AB7" i="16"/>
  <c r="AB20" i="18" s="1"/>
  <c r="AB44" i="18"/>
  <c r="BJ24" i="43" s="1"/>
  <c r="AC6" i="16"/>
  <c r="AC44" i="18" s="1"/>
  <c r="BK24" i="43" s="1"/>
  <c r="BK9" i="43"/>
  <c r="AA28" i="18"/>
  <c r="CQ24" i="43"/>
  <c r="CQ30" i="43" s="1"/>
  <c r="CQ54" i="43" s="1"/>
  <c r="CQ59" i="43" s="1"/>
  <c r="CQ60" i="43" s="1"/>
  <c r="BI30" i="43"/>
  <c r="BI54" i="43" s="1"/>
  <c r="BI59" i="43" s="1"/>
  <c r="BI60" i="43" s="1"/>
  <c r="CP30" i="43"/>
  <c r="CP54" i="43" s="1"/>
  <c r="CP59" i="43" s="1"/>
  <c r="CP60" i="43" s="1"/>
  <c r="CW24" i="43"/>
  <c r="CW30" i="43" s="1"/>
  <c r="CW54" i="43" s="1"/>
  <c r="CW59" i="43" s="1"/>
  <c r="CW60" i="43" s="1"/>
  <c r="AH6" i="17"/>
  <c r="AH7" i="17" s="1"/>
  <c r="C10" i="38"/>
  <c r="AY29" i="6"/>
  <c r="AY11" i="6"/>
  <c r="AE11" i="6"/>
  <c r="AE29" i="6"/>
  <c r="AE28" i="6"/>
  <c r="Y9" i="17"/>
  <c r="AA28" i="19" s="1"/>
  <c r="AA59" i="19" s="1"/>
  <c r="AA4" i="17"/>
  <c r="AA7" i="17" s="1"/>
  <c r="Z8" i="17"/>
  <c r="Z9" i="17" s="1"/>
  <c r="AB28" i="19" s="1"/>
  <c r="AB59" i="19" s="1"/>
  <c r="P56" i="6"/>
  <c r="P34" i="6" s="1"/>
  <c r="AJ34" i="6" s="1"/>
  <c r="Q51" i="6"/>
  <c r="AG41" i="44" l="1"/>
  <c r="AG42" i="44" s="1"/>
  <c r="AG43" i="44" s="1"/>
  <c r="AB28" i="18"/>
  <c r="AB45" i="18"/>
  <c r="BI62" i="43"/>
  <c r="CR24" i="43"/>
  <c r="CR30" i="43" s="1"/>
  <c r="CR54" i="43" s="1"/>
  <c r="CR59" i="43" s="1"/>
  <c r="CR60" i="43" s="1"/>
  <c r="BJ30" i="43"/>
  <c r="BJ54" i="43" s="1"/>
  <c r="BJ59" i="43" s="1"/>
  <c r="BJ60" i="43" s="1"/>
  <c r="CS9" i="43"/>
  <c r="BK19" i="43"/>
  <c r="BK20" i="43" s="1"/>
  <c r="BK21" i="43" s="1"/>
  <c r="BP9" i="43"/>
  <c r="BP19" i="43" s="1"/>
  <c r="BP20" i="43" s="1"/>
  <c r="BP21" i="43" s="1"/>
  <c r="CT9" i="43"/>
  <c r="BL19" i="43"/>
  <c r="BL20" i="43" s="1"/>
  <c r="BL21" i="43" s="1"/>
  <c r="BQ9" i="43"/>
  <c r="BQ19" i="43" s="1"/>
  <c r="BQ20" i="43" s="1"/>
  <c r="BQ21" i="43" s="1"/>
  <c r="AD7" i="16"/>
  <c r="AD20" i="18" s="1"/>
  <c r="AD44" i="18"/>
  <c r="BL24" i="43" s="1"/>
  <c r="CS24" i="43"/>
  <c r="BK30" i="43"/>
  <c r="BK54" i="43" s="1"/>
  <c r="BP24" i="43"/>
  <c r="BP30" i="43" s="1"/>
  <c r="BP54" i="43" s="1"/>
  <c r="AC7" i="16"/>
  <c r="AC20" i="18" s="1"/>
  <c r="AC45" i="18" s="1"/>
  <c r="AH6" i="16"/>
  <c r="AH7" i="16" s="1"/>
  <c r="AI6" i="16"/>
  <c r="AI7" i="16" s="1"/>
  <c r="AY28" i="6"/>
  <c r="Z34" i="19"/>
  <c r="AH28" i="19"/>
  <c r="AH34" i="19" s="1"/>
  <c r="AA34" i="19"/>
  <c r="AB4" i="17"/>
  <c r="AB7" i="17" s="1"/>
  <c r="AC4" i="17" s="1"/>
  <c r="AC7" i="17" s="1"/>
  <c r="AA8" i="17"/>
  <c r="AA9" i="17" s="1"/>
  <c r="AC28" i="19" s="1"/>
  <c r="AC59" i="19" s="1"/>
  <c r="R45" i="6"/>
  <c r="R53" i="6" s="1"/>
  <c r="Q55" i="6"/>
  <c r="BJ62" i="43" l="1"/>
  <c r="AI20" i="18"/>
  <c r="AI28" i="18" s="1"/>
  <c r="E10" i="38" s="1"/>
  <c r="AD45" i="18"/>
  <c r="CT19" i="43"/>
  <c r="CT20" i="43" s="1"/>
  <c r="CY9" i="43"/>
  <c r="CY19" i="43" s="1"/>
  <c r="CY20" i="43" s="1"/>
  <c r="BP59" i="43"/>
  <c r="BP60" i="43" s="1"/>
  <c r="BK59" i="43"/>
  <c r="BK60" i="43" s="1"/>
  <c r="AD28" i="18"/>
  <c r="AH20" i="18"/>
  <c r="AH28" i="18" s="1"/>
  <c r="CS19" i="43"/>
  <c r="CS20" i="43" s="1"/>
  <c r="CX9" i="43"/>
  <c r="CX19" i="43" s="1"/>
  <c r="CX20" i="43" s="1"/>
  <c r="AC28" i="18"/>
  <c r="CS30" i="43"/>
  <c r="CS54" i="43" s="1"/>
  <c r="CX24" i="43"/>
  <c r="CX30" i="43" s="1"/>
  <c r="CX54" i="43" s="1"/>
  <c r="CT24" i="43"/>
  <c r="BL30" i="43"/>
  <c r="BL54" i="43" s="1"/>
  <c r="BL59" i="43" s="1"/>
  <c r="BL60" i="43" s="1"/>
  <c r="BQ24" i="43"/>
  <c r="BQ30" i="43" s="1"/>
  <c r="BQ54" i="43" s="1"/>
  <c r="BQ59" i="43" s="1"/>
  <c r="BQ60" i="43" s="1"/>
  <c r="AC8" i="17"/>
  <c r="AB8" i="17"/>
  <c r="AG8" i="17" s="1"/>
  <c r="AG9" i="17" s="1"/>
  <c r="AH59" i="19"/>
  <c r="AB34" i="19"/>
  <c r="Q56" i="6"/>
  <c r="Q34" i="6" s="1"/>
  <c r="AK34" i="6" s="1"/>
  <c r="R51" i="6"/>
  <c r="CY21" i="43" l="1"/>
  <c r="AH35" i="44"/>
  <c r="CT21" i="43"/>
  <c r="AC35" i="44"/>
  <c r="CX21" i="43"/>
  <c r="AG35" i="44"/>
  <c r="CS21" i="43"/>
  <c r="AB35" i="44"/>
  <c r="BP62" i="43"/>
  <c r="BQ62" i="43"/>
  <c r="BL62" i="43"/>
  <c r="BK62" i="43"/>
  <c r="CS59" i="43"/>
  <c r="CS60" i="43" s="1"/>
  <c r="CX59" i="43"/>
  <c r="CX60" i="43" s="1"/>
  <c r="D10" i="38"/>
  <c r="CT30" i="43"/>
  <c r="CT54" i="43" s="1"/>
  <c r="CT59" i="43" s="1"/>
  <c r="CT60" i="43" s="1"/>
  <c r="CY24" i="43"/>
  <c r="CY30" i="43" s="1"/>
  <c r="CY54" i="43" s="1"/>
  <c r="CY59" i="43" s="1"/>
  <c r="CY60" i="43" s="1"/>
  <c r="AC9" i="17"/>
  <c r="AE28" i="19" s="1"/>
  <c r="AE59" i="19" s="1"/>
  <c r="AH8" i="17"/>
  <c r="AH9" i="17" s="1"/>
  <c r="AB9" i="17"/>
  <c r="AD28" i="19" s="1"/>
  <c r="AD59" i="19" s="1"/>
  <c r="S45" i="6"/>
  <c r="S53" i="6" s="1"/>
  <c r="R55" i="6"/>
  <c r="AN28" i="19" l="1"/>
  <c r="AN34" i="19" s="1"/>
  <c r="D8" i="39" s="1"/>
  <c r="AM28" i="19"/>
  <c r="AM34" i="19" s="1"/>
  <c r="C8" i="39" s="1"/>
  <c r="AL28" i="19"/>
  <c r="AL34" i="19" s="1"/>
  <c r="B8" i="39" s="1"/>
  <c r="AI28" i="19"/>
  <c r="AI34" i="19" s="1"/>
  <c r="AI59" i="19"/>
  <c r="AD34" i="19"/>
  <c r="AJ28" i="19"/>
  <c r="AJ34" i="19" s="1"/>
  <c r="AE34" i="19"/>
  <c r="AC34" i="19"/>
  <c r="R56" i="6"/>
  <c r="R34" i="6" s="1"/>
  <c r="AL34" i="6" s="1"/>
  <c r="S51" i="6"/>
  <c r="AJ59" i="19" l="1"/>
  <c r="AN59" i="19"/>
  <c r="AL59" i="19"/>
  <c r="AM59" i="19"/>
  <c r="T45" i="6"/>
  <c r="T53" i="6" s="1"/>
  <c r="S55" i="6"/>
  <c r="S56" i="6" l="1"/>
  <c r="S34" i="6" s="1"/>
  <c r="AM34" i="6" s="1"/>
  <c r="T51" i="6"/>
  <c r="U45" i="6" l="1"/>
  <c r="U53" i="6" s="1"/>
  <c r="T55" i="6"/>
  <c r="T56" i="6" l="1"/>
  <c r="T34" i="6" s="1"/>
  <c r="AN34" i="6" s="1"/>
  <c r="U51" i="6"/>
  <c r="V45" i="6" l="1"/>
  <c r="V53" i="6" s="1"/>
  <c r="U55" i="6"/>
  <c r="U56" i="6" l="1"/>
  <c r="U34" i="6" s="1"/>
  <c r="AO34" i="6" s="1"/>
  <c r="V51" i="6"/>
  <c r="W45" i="6" l="1"/>
  <c r="W53" i="6" s="1"/>
  <c r="V55" i="6"/>
  <c r="V56" i="6" l="1"/>
  <c r="V34" i="6" s="1"/>
  <c r="AP34" i="6" s="1"/>
  <c r="W51" i="6"/>
  <c r="X45" i="6" l="1"/>
  <c r="X53" i="6" s="1"/>
  <c r="W55" i="6"/>
  <c r="W56" i="6" l="1"/>
  <c r="W34" i="6" s="1"/>
  <c r="AQ34" i="6" s="1"/>
  <c r="X51" i="6"/>
  <c r="Y45" i="6" l="1"/>
  <c r="Y53" i="6" s="1"/>
  <c r="X55" i="6"/>
  <c r="X56" i="6" l="1"/>
  <c r="X34" i="6" s="1"/>
  <c r="AR34" i="6" s="1"/>
  <c r="Y51" i="6"/>
  <c r="Z45" i="6" l="1"/>
  <c r="Z53" i="6" s="1"/>
  <c r="Y55" i="6"/>
  <c r="Y56" i="6" l="1"/>
  <c r="Y34" i="6" s="1"/>
  <c r="AS34" i="6" s="1"/>
  <c r="Z51" i="6"/>
  <c r="AA45" i="6" l="1"/>
  <c r="AA53" i="6" s="1"/>
  <c r="Z55" i="6"/>
  <c r="Z56" i="6" l="1"/>
  <c r="Z34" i="6" s="1"/>
  <c r="AT34" i="6" s="1"/>
  <c r="AA51" i="6"/>
  <c r="AB45" i="6" l="1"/>
  <c r="AB53" i="6" s="1"/>
  <c r="AA55" i="6"/>
  <c r="AA56" i="6" l="1"/>
  <c r="AA34" i="6" s="1"/>
  <c r="AU34" i="6" s="1"/>
  <c r="AB51" i="6"/>
  <c r="AC45" i="6" s="1"/>
  <c r="AC51" i="6" l="1"/>
  <c r="AC55" i="6" s="1"/>
  <c r="AC53" i="6"/>
  <c r="AB55" i="6"/>
  <c r="AB56" i="6" s="1"/>
  <c r="AB34" i="6" s="1"/>
  <c r="C4" i="6"/>
  <c r="AC56" i="6" l="1"/>
  <c r="AC34" i="6" s="1"/>
  <c r="AW34" i="6" s="1"/>
  <c r="AV34" i="6"/>
  <c r="D4" i="6"/>
  <c r="C7" i="6"/>
  <c r="AG41" i="4"/>
  <c r="AH41" i="4"/>
  <c r="AI41" i="4"/>
  <c r="AG42" i="4"/>
  <c r="AH42" i="4"/>
  <c r="AI42" i="4"/>
  <c r="AG43" i="4"/>
  <c r="AH43" i="4"/>
  <c r="AI43" i="4"/>
  <c r="AG44" i="4"/>
  <c r="AH44" i="4"/>
  <c r="AI44" i="4"/>
  <c r="AG45" i="4"/>
  <c r="AH45" i="4"/>
  <c r="AI45" i="4"/>
  <c r="AG46" i="4"/>
  <c r="AH46" i="4"/>
  <c r="AI46" i="4"/>
  <c r="N46" i="4"/>
  <c r="AF46" i="4" s="1"/>
  <c r="N45" i="4"/>
  <c r="AF45" i="4" s="1"/>
  <c r="N44" i="4"/>
  <c r="AF44" i="4" s="1"/>
  <c r="N43" i="4"/>
  <c r="AF43" i="4" s="1"/>
  <c r="N41" i="4"/>
  <c r="AF41" i="4" s="1"/>
  <c r="N42" i="4"/>
  <c r="AE34" i="6" l="1"/>
  <c r="AF42" i="4"/>
  <c r="M30" i="6"/>
  <c r="AE30" i="6" s="1"/>
  <c r="E4" i="6"/>
  <c r="D7" i="6"/>
  <c r="D40" i="4"/>
  <c r="C32" i="6" s="1"/>
  <c r="E40" i="4"/>
  <c r="D32" i="6" s="1"/>
  <c r="F40" i="4"/>
  <c r="E32" i="6" s="1"/>
  <c r="G40" i="4"/>
  <c r="F32" i="6" s="1"/>
  <c r="H40" i="4"/>
  <c r="G32" i="6" s="1"/>
  <c r="I40" i="4"/>
  <c r="H32" i="6" s="1"/>
  <c r="J40" i="4"/>
  <c r="I32" i="6" s="1"/>
  <c r="K40" i="4"/>
  <c r="J32" i="6" s="1"/>
  <c r="L40" i="4"/>
  <c r="K32" i="6" s="1"/>
  <c r="M40" i="4"/>
  <c r="L32" i="6" s="1"/>
  <c r="O40" i="4"/>
  <c r="N32" i="6" s="1"/>
  <c r="AH32" i="6" s="1"/>
  <c r="P40" i="4"/>
  <c r="O32" i="6" s="1"/>
  <c r="AI32" i="6" s="1"/>
  <c r="Q40" i="4"/>
  <c r="P32" i="6" s="1"/>
  <c r="AJ32" i="6" s="1"/>
  <c r="R40" i="4"/>
  <c r="Q32" i="6" s="1"/>
  <c r="AK32" i="6" s="1"/>
  <c r="S40" i="4"/>
  <c r="R32" i="6" s="1"/>
  <c r="AL32" i="6" s="1"/>
  <c r="T40" i="4"/>
  <c r="S32" i="6" s="1"/>
  <c r="AM32" i="6" s="1"/>
  <c r="U40" i="4"/>
  <c r="T32" i="6" s="1"/>
  <c r="AN32" i="6" s="1"/>
  <c r="V40" i="4"/>
  <c r="U32" i="6" s="1"/>
  <c r="AO32" i="6" s="1"/>
  <c r="W40" i="4"/>
  <c r="V32" i="6" s="1"/>
  <c r="AP32" i="6" s="1"/>
  <c r="X40" i="4"/>
  <c r="W32" i="6" s="1"/>
  <c r="AQ32" i="6" s="1"/>
  <c r="Y40" i="4"/>
  <c r="X32" i="6" s="1"/>
  <c r="AR32" i="6" s="1"/>
  <c r="Z40" i="4"/>
  <c r="Y32" i="6" s="1"/>
  <c r="AS32" i="6" s="1"/>
  <c r="Z32" i="6"/>
  <c r="AT32" i="6" s="1"/>
  <c r="AB40" i="4"/>
  <c r="AC40" i="4"/>
  <c r="AB32" i="6" s="1"/>
  <c r="AV32" i="6" s="1"/>
  <c r="AD40" i="4"/>
  <c r="AC32" i="6" s="1"/>
  <c r="AW32" i="6" s="1"/>
  <c r="C40" i="4"/>
  <c r="C35" i="4"/>
  <c r="D35" i="4"/>
  <c r="E35" i="4"/>
  <c r="F35" i="4"/>
  <c r="G35" i="4"/>
  <c r="H35" i="4"/>
  <c r="I35" i="4"/>
  <c r="J35" i="4"/>
  <c r="K35" i="4"/>
  <c r="L35" i="4"/>
  <c r="M35" i="4"/>
  <c r="N35" i="4"/>
  <c r="O35" i="4"/>
  <c r="P35" i="4"/>
  <c r="Q35" i="4"/>
  <c r="R35" i="4"/>
  <c r="S35" i="4"/>
  <c r="T35" i="4"/>
  <c r="U35" i="4"/>
  <c r="V35" i="4"/>
  <c r="W35" i="4"/>
  <c r="X35" i="4"/>
  <c r="Y35" i="4"/>
  <c r="Z35" i="4"/>
  <c r="AA35" i="4"/>
  <c r="AB35" i="4"/>
  <c r="AC35" i="4"/>
  <c r="AD35" i="4"/>
  <c r="B35" i="4"/>
  <c r="B4" i="48" s="1"/>
  <c r="AI34" i="4"/>
  <c r="AH34" i="4"/>
  <c r="AG34" i="4"/>
  <c r="AF34" i="4"/>
  <c r="AI33" i="4"/>
  <c r="AH33" i="4"/>
  <c r="AG33" i="4"/>
  <c r="AF33" i="4"/>
  <c r="AI32" i="4"/>
  <c r="AH32" i="4"/>
  <c r="AG32" i="4"/>
  <c r="AF32" i="4"/>
  <c r="AI31" i="4"/>
  <c r="AH31" i="4"/>
  <c r="AG31" i="4"/>
  <c r="AF31" i="4"/>
  <c r="AI27" i="4"/>
  <c r="AH27" i="4"/>
  <c r="AG27" i="4"/>
  <c r="AF27" i="4"/>
  <c r="AI25" i="4"/>
  <c r="AH25" i="4"/>
  <c r="AG25" i="4"/>
  <c r="AF25" i="4"/>
  <c r="AI24" i="4"/>
  <c r="AH24" i="4"/>
  <c r="AG24" i="4"/>
  <c r="AF24" i="4"/>
  <c r="AI23" i="4"/>
  <c r="AH23" i="4"/>
  <c r="AG23" i="4"/>
  <c r="AF23" i="4"/>
  <c r="AI22" i="4"/>
  <c r="AH22" i="4"/>
  <c r="AG22" i="4"/>
  <c r="AF22" i="4"/>
  <c r="AI21" i="4"/>
  <c r="AH21" i="4"/>
  <c r="AG21" i="4"/>
  <c r="AF21" i="4"/>
  <c r="AI20" i="4"/>
  <c r="AH20" i="4"/>
  <c r="AG20" i="4"/>
  <c r="AF20" i="4"/>
  <c r="AI19" i="4"/>
  <c r="AH19" i="4"/>
  <c r="AG19" i="4"/>
  <c r="AF19" i="4"/>
  <c r="AI18" i="4"/>
  <c r="AH18" i="4"/>
  <c r="AG18" i="4"/>
  <c r="AG9" i="40" s="1"/>
  <c r="AF18" i="4"/>
  <c r="AF9" i="40" s="1"/>
  <c r="C26" i="4"/>
  <c r="D26" i="4"/>
  <c r="E26" i="4"/>
  <c r="F26" i="4"/>
  <c r="G26" i="4"/>
  <c r="H26" i="4"/>
  <c r="I26" i="4"/>
  <c r="J26" i="4"/>
  <c r="K26" i="4"/>
  <c r="L26" i="4"/>
  <c r="M26" i="4"/>
  <c r="N26" i="4"/>
  <c r="O26" i="4"/>
  <c r="P26" i="4"/>
  <c r="Q26" i="4"/>
  <c r="R26" i="4"/>
  <c r="S26" i="4"/>
  <c r="T26" i="4"/>
  <c r="U26" i="4"/>
  <c r="V26" i="4"/>
  <c r="W26" i="4"/>
  <c r="X26" i="4"/>
  <c r="Y26" i="4"/>
  <c r="Z26" i="4"/>
  <c r="AA26" i="4"/>
  <c r="AB26" i="4"/>
  <c r="AC26" i="4"/>
  <c r="AD26" i="4"/>
  <c r="B26" i="4"/>
  <c r="AD15" i="4"/>
  <c r="AC15" i="4"/>
  <c r="AB15" i="4"/>
  <c r="AA15" i="4"/>
  <c r="Z15" i="4"/>
  <c r="Y15" i="4"/>
  <c r="X15" i="4"/>
  <c r="W15" i="4"/>
  <c r="V15" i="4"/>
  <c r="U15" i="4"/>
  <c r="T15" i="4"/>
  <c r="S15" i="4"/>
  <c r="R15" i="4"/>
  <c r="Q15" i="4"/>
  <c r="P15" i="4"/>
  <c r="O15" i="4"/>
  <c r="N15" i="4"/>
  <c r="M15" i="4"/>
  <c r="L15" i="4"/>
  <c r="K15" i="4"/>
  <c r="J15" i="4"/>
  <c r="I15" i="4"/>
  <c r="H15" i="4"/>
  <c r="G15" i="4"/>
  <c r="F15" i="4"/>
  <c r="E15" i="4"/>
  <c r="D15" i="4"/>
  <c r="C15" i="4"/>
  <c r="B15" i="4"/>
  <c r="B11" i="52" s="1"/>
  <c r="AI14" i="4"/>
  <c r="N8" i="52" s="1"/>
  <c r="M8" i="52" s="1"/>
  <c r="AH14" i="4"/>
  <c r="AG14" i="4"/>
  <c r="J8" i="52" s="1"/>
  <c r="I8" i="52" s="1"/>
  <c r="AF14" i="4"/>
  <c r="F8" i="52" s="1"/>
  <c r="AI13" i="4"/>
  <c r="N7" i="52" s="1"/>
  <c r="AH13" i="4"/>
  <c r="AG13" i="4"/>
  <c r="J7" i="52" s="1"/>
  <c r="AF13" i="4"/>
  <c r="F7" i="52" s="1"/>
  <c r="E7" i="52" s="1"/>
  <c r="AI12" i="4"/>
  <c r="N5" i="52" s="1"/>
  <c r="M5" i="52" s="1"/>
  <c r="AH12" i="4"/>
  <c r="AG12" i="4"/>
  <c r="J5" i="52" s="1"/>
  <c r="I5" i="52" s="1"/>
  <c r="AF12" i="4"/>
  <c r="F5" i="52" s="1"/>
  <c r="E5" i="52" s="1"/>
  <c r="AI11" i="4"/>
  <c r="N4" i="52" s="1"/>
  <c r="AH11" i="4"/>
  <c r="AG11" i="4"/>
  <c r="J4" i="52" s="1"/>
  <c r="AF11" i="4"/>
  <c r="F4" i="52" s="1"/>
  <c r="AD10" i="4"/>
  <c r="AE11" i="19" s="1"/>
  <c r="AC10" i="4"/>
  <c r="AD11" i="19" s="1"/>
  <c r="AB10" i="4"/>
  <c r="AC11" i="19" s="1"/>
  <c r="AA10" i="4"/>
  <c r="AB11" i="19" s="1"/>
  <c r="Z10" i="4"/>
  <c r="AA11" i="19" s="1"/>
  <c r="Y10" i="4"/>
  <c r="Z11" i="19" s="1"/>
  <c r="X10" i="4"/>
  <c r="Y11" i="19" s="1"/>
  <c r="W10" i="4"/>
  <c r="X11" i="19" s="1"/>
  <c r="V10" i="4"/>
  <c r="W11" i="19" s="1"/>
  <c r="U10" i="4"/>
  <c r="V11" i="19" s="1"/>
  <c r="T10" i="4"/>
  <c r="U11" i="19" s="1"/>
  <c r="S10" i="4"/>
  <c r="T11" i="19" s="1"/>
  <c r="R10" i="4"/>
  <c r="S11" i="19" s="1"/>
  <c r="Q10" i="4"/>
  <c r="R11" i="19" s="1"/>
  <c r="P10" i="4"/>
  <c r="Q11" i="19" s="1"/>
  <c r="O10" i="4"/>
  <c r="P11" i="19" s="1"/>
  <c r="N10" i="4"/>
  <c r="O11" i="19" s="1"/>
  <c r="M10" i="4"/>
  <c r="N11" i="19" s="1"/>
  <c r="L10" i="4"/>
  <c r="M11" i="19" s="1"/>
  <c r="K10" i="4"/>
  <c r="L11" i="19" s="1"/>
  <c r="J10" i="4"/>
  <c r="K11" i="19" s="1"/>
  <c r="I10" i="4"/>
  <c r="J11" i="19" s="1"/>
  <c r="H10" i="4"/>
  <c r="I11" i="19" s="1"/>
  <c r="G10" i="4"/>
  <c r="H11" i="19" s="1"/>
  <c r="F10" i="4"/>
  <c r="G11" i="19" s="1"/>
  <c r="E10" i="4"/>
  <c r="F11" i="19" s="1"/>
  <c r="D10" i="4"/>
  <c r="E11" i="19" s="1"/>
  <c r="C10" i="4"/>
  <c r="D11" i="19" s="1"/>
  <c r="B10" i="4"/>
  <c r="C11" i="19" s="1"/>
  <c r="AI9" i="4"/>
  <c r="AH9" i="4"/>
  <c r="AG9" i="4"/>
  <c r="AF9" i="4"/>
  <c r="AI8" i="4"/>
  <c r="BD10" i="23" s="1"/>
  <c r="AH8" i="4"/>
  <c r="BC10" i="23" s="1"/>
  <c r="AG8" i="4"/>
  <c r="BB10" i="23" s="1"/>
  <c r="AF8" i="4"/>
  <c r="BA10" i="23" s="1"/>
  <c r="AI7" i="4"/>
  <c r="BH14" i="7" s="1"/>
  <c r="AH7" i="4"/>
  <c r="BG14" i="7" s="1"/>
  <c r="AG7" i="4"/>
  <c r="BF14" i="7" s="1"/>
  <c r="AF7" i="4"/>
  <c r="BE14" i="7" s="1"/>
  <c r="AI6" i="4"/>
  <c r="AH6" i="4"/>
  <c r="AG6" i="4"/>
  <c r="AF6" i="4"/>
  <c r="AI5" i="4"/>
  <c r="I6" i="21" s="1"/>
  <c r="AH5" i="4"/>
  <c r="I5" i="21" s="1"/>
  <c r="AG5" i="4"/>
  <c r="I4" i="21" s="1"/>
  <c r="AF5" i="4"/>
  <c r="AI4" i="4"/>
  <c r="AH4" i="4"/>
  <c r="AG4" i="4"/>
  <c r="AF4" i="4"/>
  <c r="C3" i="4"/>
  <c r="D3" i="4" s="1"/>
  <c r="E3" i="4" s="1"/>
  <c r="F3" i="4" s="1"/>
  <c r="G3" i="4" s="1"/>
  <c r="H3" i="4" s="1"/>
  <c r="I3" i="4" s="1"/>
  <c r="J3" i="4" s="1"/>
  <c r="K3" i="4" s="1"/>
  <c r="L3" i="4" s="1"/>
  <c r="M3" i="4" s="1"/>
  <c r="N3" i="4" s="1"/>
  <c r="O3" i="4" s="1"/>
  <c r="P3" i="4" s="1"/>
  <c r="Q3" i="4" s="1"/>
  <c r="R3" i="4" s="1"/>
  <c r="S3" i="4" s="1"/>
  <c r="T3" i="4" s="1"/>
  <c r="U3" i="4" s="1"/>
  <c r="V3" i="4" s="1"/>
  <c r="W3" i="4" s="1"/>
  <c r="X3" i="4" s="1"/>
  <c r="Y3" i="4" s="1"/>
  <c r="Z3" i="4" s="1"/>
  <c r="AA3" i="4" s="1"/>
  <c r="AB3" i="4" s="1"/>
  <c r="AC3" i="4" s="1"/>
  <c r="AD3" i="4" s="1"/>
  <c r="D33" i="3"/>
  <c r="E33" i="3"/>
  <c r="F33" i="3"/>
  <c r="G33" i="3"/>
  <c r="H33" i="3"/>
  <c r="I33" i="3"/>
  <c r="J33" i="3"/>
  <c r="K33" i="3"/>
  <c r="L33" i="3"/>
  <c r="M33" i="3"/>
  <c r="N33" i="3"/>
  <c r="O33" i="3"/>
  <c r="P33" i="3"/>
  <c r="Q33" i="3"/>
  <c r="R33" i="3"/>
  <c r="S33" i="3"/>
  <c r="T33" i="3"/>
  <c r="U33" i="3"/>
  <c r="V33" i="3"/>
  <c r="W33" i="3"/>
  <c r="X33" i="3"/>
  <c r="Y33" i="3"/>
  <c r="Z33" i="3"/>
  <c r="AA33" i="3"/>
  <c r="AB33" i="3"/>
  <c r="AC33" i="3"/>
  <c r="AD33" i="3"/>
  <c r="C33" i="3"/>
  <c r="D57" i="3"/>
  <c r="E57" i="3"/>
  <c r="F57" i="3"/>
  <c r="G57" i="3"/>
  <c r="H57" i="3"/>
  <c r="I57" i="3"/>
  <c r="J57" i="3"/>
  <c r="K57" i="3"/>
  <c r="L57" i="3"/>
  <c r="M57" i="3"/>
  <c r="N57" i="3"/>
  <c r="O57" i="3"/>
  <c r="P57" i="3"/>
  <c r="Q57" i="3"/>
  <c r="R57" i="3"/>
  <c r="S57" i="3"/>
  <c r="T57" i="3"/>
  <c r="U57" i="3"/>
  <c r="V57" i="3"/>
  <c r="W57" i="3"/>
  <c r="X57" i="3"/>
  <c r="Y57" i="3"/>
  <c r="Z57" i="3"/>
  <c r="AA57" i="3"/>
  <c r="AB57" i="3"/>
  <c r="AC57" i="3"/>
  <c r="AD57" i="3"/>
  <c r="C57" i="3"/>
  <c r="D39" i="3"/>
  <c r="E39" i="3"/>
  <c r="F39" i="3"/>
  <c r="G39" i="3"/>
  <c r="H39" i="3"/>
  <c r="I39" i="3"/>
  <c r="J39" i="3"/>
  <c r="K39" i="3"/>
  <c r="L39" i="3"/>
  <c r="M39" i="3"/>
  <c r="N39" i="3"/>
  <c r="O39" i="3"/>
  <c r="P39" i="3"/>
  <c r="Q39" i="3"/>
  <c r="R39" i="3"/>
  <c r="S39" i="3"/>
  <c r="T39" i="3"/>
  <c r="U39" i="3"/>
  <c r="V39" i="3"/>
  <c r="W39" i="3"/>
  <c r="X39" i="3"/>
  <c r="Y39" i="3"/>
  <c r="Z39" i="3"/>
  <c r="AA39" i="3"/>
  <c r="AB39" i="3"/>
  <c r="AC39" i="3"/>
  <c r="AD39" i="3"/>
  <c r="C39" i="3"/>
  <c r="D29" i="3"/>
  <c r="E29" i="3"/>
  <c r="F29" i="3"/>
  <c r="G29" i="3"/>
  <c r="H29" i="3"/>
  <c r="I29" i="3"/>
  <c r="J29" i="3"/>
  <c r="K29" i="3"/>
  <c r="L29" i="3"/>
  <c r="M29" i="3"/>
  <c r="N29" i="3"/>
  <c r="O29" i="3"/>
  <c r="P29" i="3"/>
  <c r="Q29" i="3"/>
  <c r="R29" i="3"/>
  <c r="S29" i="3"/>
  <c r="T29" i="3"/>
  <c r="U29" i="3"/>
  <c r="V29" i="3"/>
  <c r="W29" i="3"/>
  <c r="X29" i="3"/>
  <c r="Y29" i="3"/>
  <c r="Z29" i="3"/>
  <c r="AA29" i="3"/>
  <c r="AB29" i="3"/>
  <c r="AC29" i="3"/>
  <c r="AD29" i="3"/>
  <c r="C29" i="3"/>
  <c r="D19" i="3"/>
  <c r="C19" i="6" s="1"/>
  <c r="E19" i="3"/>
  <c r="D19" i="6" s="1"/>
  <c r="F19" i="3"/>
  <c r="E19" i="6" s="1"/>
  <c r="G19" i="3"/>
  <c r="F19" i="6" s="1"/>
  <c r="H19" i="3"/>
  <c r="G19" i="6" s="1"/>
  <c r="I19" i="3"/>
  <c r="H19" i="6" s="1"/>
  <c r="J19" i="3"/>
  <c r="I19" i="6" s="1"/>
  <c r="K19" i="3"/>
  <c r="J19" i="6" s="1"/>
  <c r="L19" i="3"/>
  <c r="K19" i="6" s="1"/>
  <c r="M19" i="3"/>
  <c r="L19" i="6" s="1"/>
  <c r="N19" i="3"/>
  <c r="M19" i="6" s="1"/>
  <c r="O19" i="3"/>
  <c r="N19" i="6" s="1"/>
  <c r="AH19" i="6" s="1"/>
  <c r="P19" i="3"/>
  <c r="O19" i="6" s="1"/>
  <c r="AI19" i="6" s="1"/>
  <c r="Q19" i="3"/>
  <c r="P19" i="6" s="1"/>
  <c r="AJ19" i="6" s="1"/>
  <c r="R19" i="3"/>
  <c r="Q19" i="6" s="1"/>
  <c r="AK19" i="6" s="1"/>
  <c r="S19" i="3"/>
  <c r="R19" i="6" s="1"/>
  <c r="AL19" i="6" s="1"/>
  <c r="T19" i="3"/>
  <c r="S19" i="6" s="1"/>
  <c r="AM19" i="6" s="1"/>
  <c r="U19" i="3"/>
  <c r="T19" i="6" s="1"/>
  <c r="AN19" i="6" s="1"/>
  <c r="V19" i="3"/>
  <c r="U19" i="6" s="1"/>
  <c r="AO19" i="6" s="1"/>
  <c r="W19" i="3"/>
  <c r="V19" i="6" s="1"/>
  <c r="AP19" i="6" s="1"/>
  <c r="X19" i="3"/>
  <c r="W19" i="6" s="1"/>
  <c r="AQ19" i="6" s="1"/>
  <c r="Y19" i="3"/>
  <c r="X19" i="6" s="1"/>
  <c r="AR19" i="6" s="1"/>
  <c r="Z19" i="3"/>
  <c r="Y19" i="6" s="1"/>
  <c r="AS19" i="6" s="1"/>
  <c r="AA19" i="3"/>
  <c r="Z19" i="6" s="1"/>
  <c r="AT19" i="6" s="1"/>
  <c r="AB19" i="3"/>
  <c r="AA19" i="6" s="1"/>
  <c r="AU19" i="6" s="1"/>
  <c r="AC19" i="3"/>
  <c r="AB19" i="6" s="1"/>
  <c r="AV19" i="6" s="1"/>
  <c r="AD19" i="3"/>
  <c r="AC19" i="6" s="1"/>
  <c r="AW19" i="6" s="1"/>
  <c r="C19" i="3"/>
  <c r="B19" i="6" s="1"/>
  <c r="D7" i="3"/>
  <c r="C137" i="46" s="1"/>
  <c r="E7" i="3"/>
  <c r="D137" i="46" s="1"/>
  <c r="F7" i="3"/>
  <c r="E137" i="46" s="1"/>
  <c r="G7" i="3"/>
  <c r="F137" i="46" s="1"/>
  <c r="H7" i="3"/>
  <c r="G137" i="46" s="1"/>
  <c r="I7" i="3"/>
  <c r="H137" i="46" s="1"/>
  <c r="J7" i="3"/>
  <c r="I137" i="46" s="1"/>
  <c r="K7" i="3"/>
  <c r="J137" i="46" s="1"/>
  <c r="L7" i="3"/>
  <c r="K137" i="46" s="1"/>
  <c r="M7" i="3"/>
  <c r="L137" i="46" s="1"/>
  <c r="N7" i="3"/>
  <c r="M137" i="46" s="1"/>
  <c r="O7" i="3"/>
  <c r="N137" i="46" s="1"/>
  <c r="P7" i="3"/>
  <c r="O137" i="46" s="1"/>
  <c r="Q7" i="3"/>
  <c r="P137" i="46" s="1"/>
  <c r="R7" i="3"/>
  <c r="Q137" i="46" s="1"/>
  <c r="S7" i="3"/>
  <c r="R137" i="46" s="1"/>
  <c r="T7" i="3"/>
  <c r="S137" i="46" s="1"/>
  <c r="U7" i="3"/>
  <c r="T137" i="46" s="1"/>
  <c r="V7" i="3"/>
  <c r="U137" i="46" s="1"/>
  <c r="W7" i="3"/>
  <c r="V137" i="46" s="1"/>
  <c r="X7" i="3"/>
  <c r="W137" i="46" s="1"/>
  <c r="Y7" i="3"/>
  <c r="X137" i="46" s="1"/>
  <c r="Z7" i="3"/>
  <c r="Y137" i="46" s="1"/>
  <c r="AA7" i="3"/>
  <c r="Z137" i="46" s="1"/>
  <c r="AB7" i="3"/>
  <c r="AA137" i="46" s="1"/>
  <c r="AC7" i="3"/>
  <c r="AB137" i="46" s="1"/>
  <c r="AD7" i="3"/>
  <c r="C7" i="3"/>
  <c r="B137" i="46" s="1"/>
  <c r="AF4" i="3"/>
  <c r="AG4" i="3"/>
  <c r="AH4" i="3"/>
  <c r="AI4" i="3"/>
  <c r="AF6" i="3"/>
  <c r="AG6" i="3"/>
  <c r="AH6" i="3"/>
  <c r="AI6" i="3"/>
  <c r="AF16" i="3"/>
  <c r="AG16" i="3"/>
  <c r="AH16" i="3"/>
  <c r="AI16" i="3"/>
  <c r="AF9" i="3"/>
  <c r="B34" i="47" s="1"/>
  <c r="B38" i="47" s="1"/>
  <c r="AG9" i="3"/>
  <c r="C34" i="47" s="1"/>
  <c r="C38" i="47" s="1"/>
  <c r="AH9" i="3"/>
  <c r="AI9" i="3"/>
  <c r="AF15" i="3"/>
  <c r="AG15" i="3"/>
  <c r="AH15" i="3"/>
  <c r="AI15" i="3"/>
  <c r="AF13" i="3"/>
  <c r="BA19" i="30" s="1"/>
  <c r="AG13" i="3"/>
  <c r="BB19" i="30" s="1"/>
  <c r="AH13" i="3"/>
  <c r="BC19" i="30" s="1"/>
  <c r="AI13" i="3"/>
  <c r="BD19" i="30" s="1"/>
  <c r="AF10" i="3"/>
  <c r="AG10" i="3"/>
  <c r="AH10" i="3"/>
  <c r="AI10" i="3"/>
  <c r="AF14" i="3"/>
  <c r="AG14" i="3"/>
  <c r="AH14" i="3"/>
  <c r="AI14" i="3"/>
  <c r="AF12" i="3"/>
  <c r="AG12" i="3"/>
  <c r="AH12" i="3"/>
  <c r="AI12" i="3"/>
  <c r="AF17" i="3"/>
  <c r="AG17" i="3"/>
  <c r="AH17" i="3"/>
  <c r="AI17" i="3"/>
  <c r="AF18" i="3"/>
  <c r="AG18" i="3"/>
  <c r="AH18" i="3"/>
  <c r="AI18" i="3"/>
  <c r="AF11" i="3"/>
  <c r="AG11" i="3"/>
  <c r="AH11" i="3"/>
  <c r="AI11" i="3"/>
  <c r="AF32" i="3"/>
  <c r="AG32" i="3"/>
  <c r="AH32" i="3"/>
  <c r="AI32" i="3"/>
  <c r="AF45" i="3"/>
  <c r="AG45" i="3"/>
  <c r="AH45" i="3"/>
  <c r="AI45" i="3"/>
  <c r="AF36" i="3"/>
  <c r="AG36" i="3"/>
  <c r="AH36" i="3"/>
  <c r="AI36" i="3"/>
  <c r="AF37" i="3"/>
  <c r="AG37" i="3"/>
  <c r="AH37" i="3"/>
  <c r="AI37" i="3"/>
  <c r="AF38" i="3"/>
  <c r="AG38" i="3"/>
  <c r="AH38" i="3"/>
  <c r="AI38" i="3"/>
  <c r="AF47" i="3"/>
  <c r="AG47" i="3"/>
  <c r="AH47" i="3"/>
  <c r="AI47" i="3"/>
  <c r="AF50" i="3"/>
  <c r="AG50" i="3"/>
  <c r="AH50" i="3"/>
  <c r="AI50" i="3"/>
  <c r="AF43" i="3"/>
  <c r="AG43" i="3"/>
  <c r="AH43" i="3"/>
  <c r="AI43" i="3"/>
  <c r="AF40" i="3"/>
  <c r="AG40" i="3"/>
  <c r="AH40" i="3"/>
  <c r="AI40" i="3"/>
  <c r="AF31" i="3"/>
  <c r="AG31" i="3"/>
  <c r="AH31" i="3"/>
  <c r="AI31" i="3"/>
  <c r="AF46" i="3"/>
  <c r="AG46" i="3"/>
  <c r="AH46" i="3"/>
  <c r="AI46" i="3"/>
  <c r="AF41" i="3"/>
  <c r="AG41" i="3"/>
  <c r="AH41" i="3"/>
  <c r="AI41" i="3"/>
  <c r="AF25" i="3"/>
  <c r="AG25" i="3"/>
  <c r="AH25" i="3"/>
  <c r="AI25" i="3"/>
  <c r="AF24" i="3"/>
  <c r="B36" i="47" s="1"/>
  <c r="AG24" i="3"/>
  <c r="C36" i="47" s="1"/>
  <c r="AH24" i="3"/>
  <c r="AI24" i="3"/>
  <c r="AF27" i="3"/>
  <c r="AG27" i="3"/>
  <c r="AH27" i="3"/>
  <c r="AI27" i="3"/>
  <c r="AF22" i="3"/>
  <c r="B35" i="47" s="1"/>
  <c r="AG22" i="3"/>
  <c r="C35" i="47" s="1"/>
  <c r="AH22" i="3"/>
  <c r="AI22" i="3"/>
  <c r="AF26" i="3"/>
  <c r="B37" i="47" s="1"/>
  <c r="AG26" i="3"/>
  <c r="C37" i="47" s="1"/>
  <c r="AH26" i="3"/>
  <c r="AI26" i="3"/>
  <c r="AF23" i="3"/>
  <c r="AG23" i="3"/>
  <c r="AH23" i="3"/>
  <c r="AI23" i="3"/>
  <c r="AF28" i="3"/>
  <c r="AG28" i="3"/>
  <c r="AH28" i="3"/>
  <c r="AI28" i="3"/>
  <c r="AF44" i="3"/>
  <c r="AG44" i="3"/>
  <c r="AH44" i="3"/>
  <c r="AI44" i="3"/>
  <c r="AF52" i="3"/>
  <c r="AG52" i="3"/>
  <c r="AH52" i="3"/>
  <c r="AI52" i="3"/>
  <c r="AF30" i="3"/>
  <c r="AG30" i="3"/>
  <c r="AH30" i="3"/>
  <c r="AI30" i="3"/>
  <c r="AF42" i="3"/>
  <c r="AG42" i="3"/>
  <c r="AH42" i="3"/>
  <c r="AI42" i="3"/>
  <c r="AF34" i="3"/>
  <c r="AG34" i="3"/>
  <c r="AH34" i="3"/>
  <c r="AI34" i="3"/>
  <c r="AF48" i="3"/>
  <c r="AG48" i="3"/>
  <c r="AH48" i="3"/>
  <c r="AI48" i="3"/>
  <c r="AF51" i="3"/>
  <c r="AG51" i="3"/>
  <c r="AH51" i="3"/>
  <c r="AI51" i="3"/>
  <c r="AF35" i="3"/>
  <c r="AG35" i="3"/>
  <c r="AH35" i="3"/>
  <c r="AI35" i="3"/>
  <c r="AF55" i="3"/>
  <c r="AG55" i="3"/>
  <c r="AH55" i="3"/>
  <c r="AI55" i="3"/>
  <c r="AF56" i="3"/>
  <c r="C12" i="52" s="1"/>
  <c r="AG56" i="3"/>
  <c r="G12" i="52" s="1"/>
  <c r="AH56" i="3"/>
  <c r="AI56" i="3"/>
  <c r="K12" i="52" s="1"/>
  <c r="AI5" i="3"/>
  <c r="AH5" i="3"/>
  <c r="AG5" i="3"/>
  <c r="AF5" i="3"/>
  <c r="D3" i="3"/>
  <c r="E3" i="3" s="1"/>
  <c r="F3" i="3" s="1"/>
  <c r="G3" i="3" s="1"/>
  <c r="H3" i="3" s="1"/>
  <c r="I3" i="3" s="1"/>
  <c r="J3" i="3" s="1"/>
  <c r="K3" i="3" s="1"/>
  <c r="L3" i="3" s="1"/>
  <c r="M3" i="3" s="1"/>
  <c r="N3" i="3" s="1"/>
  <c r="O3" i="3" s="1"/>
  <c r="P3" i="3" s="1"/>
  <c r="Q3" i="3" s="1"/>
  <c r="R3" i="3" s="1"/>
  <c r="S3" i="3" s="1"/>
  <c r="T3" i="3" s="1"/>
  <c r="U3" i="3" s="1"/>
  <c r="V3" i="3" s="1"/>
  <c r="W3" i="3" s="1"/>
  <c r="X3" i="3" s="1"/>
  <c r="Y3" i="3" s="1"/>
  <c r="Z3" i="3" s="1"/>
  <c r="AA3" i="3" s="1"/>
  <c r="AB3" i="3" s="1"/>
  <c r="AC3" i="3" s="1"/>
  <c r="AD3" i="3" s="1"/>
  <c r="M7" i="52" l="1"/>
  <c r="M9" i="52" s="1"/>
  <c r="N9" i="52"/>
  <c r="AC27" i="6"/>
  <c r="AW27" i="6" s="1"/>
  <c r="B32" i="6"/>
  <c r="AG32" i="6" s="1"/>
  <c r="AY32" i="6" s="1"/>
  <c r="B6" i="48"/>
  <c r="F9" i="52"/>
  <c r="E8" i="52"/>
  <c r="AA32" i="6"/>
  <c r="AU32" i="6" s="1"/>
  <c r="B19" i="48"/>
  <c r="Y53" i="3"/>
  <c r="X20" i="6" s="1"/>
  <c r="AR20" i="6" s="1"/>
  <c r="X53" i="3"/>
  <c r="W20" i="6" s="1"/>
  <c r="AQ20" i="6" s="1"/>
  <c r="AD4" i="18"/>
  <c r="AC137" i="46"/>
  <c r="AC5" i="6"/>
  <c r="AW5" i="6" s="1"/>
  <c r="M53" i="3"/>
  <c r="L20" i="6" s="1"/>
  <c r="E9" i="52"/>
  <c r="I7" i="52"/>
  <c r="I9" i="52" s="1"/>
  <c r="J9" i="52"/>
  <c r="F6" i="52"/>
  <c r="F10" i="52" s="1"/>
  <c r="E4" i="52"/>
  <c r="E6" i="52" s="1"/>
  <c r="E10" i="52" s="1"/>
  <c r="J6" i="52"/>
  <c r="I4" i="52"/>
  <c r="I6" i="52" s="1"/>
  <c r="N6" i="52"/>
  <c r="M4" i="52"/>
  <c r="M6" i="52" s="1"/>
  <c r="BC9" i="20"/>
  <c r="AH9" i="40"/>
  <c r="BD9" i="20"/>
  <c r="AI9" i="40"/>
  <c r="AD9" i="18"/>
  <c r="V53" i="3"/>
  <c r="U20" i="6" s="1"/>
  <c r="AO20" i="6" s="1"/>
  <c r="Z53" i="3"/>
  <c r="Y20" i="6" s="1"/>
  <c r="AS20" i="6" s="1"/>
  <c r="AE32" i="6"/>
  <c r="AY34" i="6"/>
  <c r="AE19" i="6"/>
  <c r="AG19" i="6"/>
  <c r="AG30" i="6"/>
  <c r="AY30" i="6" s="1"/>
  <c r="AD28" i="4"/>
  <c r="AD29" i="4" s="1"/>
  <c r="AE17" i="19"/>
  <c r="I3" i="21"/>
  <c r="C6" i="14"/>
  <c r="C18" i="14" s="1"/>
  <c r="B6" i="14"/>
  <c r="B18" i="14" s="1"/>
  <c r="I10" i="21"/>
  <c r="H4" i="21"/>
  <c r="H10" i="21" s="1"/>
  <c r="I11" i="21"/>
  <c r="H5" i="21"/>
  <c r="H11" i="21" s="1"/>
  <c r="I12" i="21"/>
  <c r="H6" i="21"/>
  <c r="H12" i="21" s="1"/>
  <c r="BB9" i="20"/>
  <c r="C7" i="14"/>
  <c r="C19" i="14" s="1"/>
  <c r="N53" i="3"/>
  <c r="M20" i="6" s="1"/>
  <c r="J53" i="3"/>
  <c r="I20" i="6" s="1"/>
  <c r="L28" i="4"/>
  <c r="L29" i="4" s="1"/>
  <c r="L36" i="4" s="1"/>
  <c r="M17" i="19"/>
  <c r="L27" i="6"/>
  <c r="L35" i="6" s="1"/>
  <c r="L37" i="6" s="1"/>
  <c r="L38" i="6" s="1"/>
  <c r="V28" i="4"/>
  <c r="V29" i="4" s="1"/>
  <c r="W17" i="19"/>
  <c r="V27" i="6"/>
  <c r="AP27" i="6" s="1"/>
  <c r="J28" i="4"/>
  <c r="J29" i="4" s="1"/>
  <c r="J36" i="4" s="1"/>
  <c r="K17" i="19"/>
  <c r="J27" i="6"/>
  <c r="U28" i="4"/>
  <c r="U29" i="4" s="1"/>
  <c r="U36" i="4" s="1"/>
  <c r="V17" i="19"/>
  <c r="U27" i="6"/>
  <c r="I28" i="4"/>
  <c r="I29" i="4" s="1"/>
  <c r="I36" i="4" s="1"/>
  <c r="J17" i="19"/>
  <c r="I27" i="6"/>
  <c r="T28" i="4"/>
  <c r="T29" i="4" s="1"/>
  <c r="T36" i="4" s="1"/>
  <c r="U17" i="19"/>
  <c r="T27" i="6"/>
  <c r="AN27" i="6" s="1"/>
  <c r="H28" i="4"/>
  <c r="H29" i="4" s="1"/>
  <c r="H36" i="4" s="1"/>
  <c r="I17" i="19"/>
  <c r="H27" i="6"/>
  <c r="B28" i="4"/>
  <c r="B29" i="4" s="1"/>
  <c r="B36" i="4" s="1"/>
  <c r="C17" i="19"/>
  <c r="B27" i="6"/>
  <c r="S28" i="4"/>
  <c r="S29" i="4" s="1"/>
  <c r="S36" i="4" s="1"/>
  <c r="T17" i="19"/>
  <c r="S27" i="6"/>
  <c r="AM27" i="6" s="1"/>
  <c r="G28" i="4"/>
  <c r="G29" i="4" s="1"/>
  <c r="G36" i="4" s="1"/>
  <c r="H17" i="19"/>
  <c r="G27" i="6"/>
  <c r="R28" i="4"/>
  <c r="R29" i="4" s="1"/>
  <c r="R36" i="4" s="1"/>
  <c r="S17" i="19"/>
  <c r="R27" i="6"/>
  <c r="AL27" i="6" s="1"/>
  <c r="F28" i="4"/>
  <c r="F29" i="4" s="1"/>
  <c r="F36" i="4" s="1"/>
  <c r="G17" i="19"/>
  <c r="F27" i="6"/>
  <c r="AC28" i="4"/>
  <c r="AC29" i="4" s="1"/>
  <c r="AC36" i="4" s="1"/>
  <c r="AD17" i="19"/>
  <c r="Q28" i="4"/>
  <c r="Q29" i="4" s="1"/>
  <c r="Q36" i="4" s="1"/>
  <c r="R17" i="19"/>
  <c r="Q27" i="6"/>
  <c r="AK27" i="6" s="1"/>
  <c r="E28" i="4"/>
  <c r="E29" i="4" s="1"/>
  <c r="E36" i="4" s="1"/>
  <c r="F17" i="19"/>
  <c r="E27" i="6"/>
  <c r="K28" i="4"/>
  <c r="K29" i="4" s="1"/>
  <c r="K36" i="4" s="1"/>
  <c r="L17" i="19"/>
  <c r="K27" i="6"/>
  <c r="AB28" i="4"/>
  <c r="AB29" i="4" s="1"/>
  <c r="AB36" i="4" s="1"/>
  <c r="AC17" i="19"/>
  <c r="AB27" i="6"/>
  <c r="AV27" i="6" s="1"/>
  <c r="P28" i="4"/>
  <c r="P29" i="4" s="1"/>
  <c r="P36" i="4" s="1"/>
  <c r="Q17" i="19"/>
  <c r="P27" i="6"/>
  <c r="AJ27" i="6" s="1"/>
  <c r="D28" i="4"/>
  <c r="D29" i="4" s="1"/>
  <c r="D36" i="4" s="1"/>
  <c r="E17" i="19"/>
  <c r="D27" i="6"/>
  <c r="W28" i="4"/>
  <c r="W29" i="4" s="1"/>
  <c r="W36" i="4" s="1"/>
  <c r="X17" i="19"/>
  <c r="W27" i="6"/>
  <c r="AA28" i="4"/>
  <c r="AA29" i="4" s="1"/>
  <c r="AA36" i="4" s="1"/>
  <c r="AB17" i="19"/>
  <c r="AA27" i="6"/>
  <c r="AU27" i="6" s="1"/>
  <c r="O28" i="4"/>
  <c r="O29" i="4" s="1"/>
  <c r="O36" i="4" s="1"/>
  <c r="P17" i="19"/>
  <c r="O27" i="6"/>
  <c r="AI27" i="6" s="1"/>
  <c r="C28" i="4"/>
  <c r="C29" i="4" s="1"/>
  <c r="C36" i="4" s="1"/>
  <c r="D17" i="19"/>
  <c r="C27" i="6"/>
  <c r="Z28" i="4"/>
  <c r="Z29" i="4" s="1"/>
  <c r="Z36" i="4" s="1"/>
  <c r="AA17" i="19"/>
  <c r="Z27" i="6"/>
  <c r="AT27" i="6" s="1"/>
  <c r="N28" i="4"/>
  <c r="N29" i="4" s="1"/>
  <c r="N36" i="4" s="1"/>
  <c r="O17" i="19"/>
  <c r="N27" i="6"/>
  <c r="AH27" i="6" s="1"/>
  <c r="B7" i="14"/>
  <c r="B19" i="14" s="1"/>
  <c r="BA9" i="20"/>
  <c r="X28" i="4"/>
  <c r="X29" i="4" s="1"/>
  <c r="X36" i="4" s="1"/>
  <c r="Y17" i="19"/>
  <c r="X27" i="6"/>
  <c r="Y28" i="4"/>
  <c r="Y29" i="4" s="1"/>
  <c r="Y36" i="4" s="1"/>
  <c r="Z17" i="19"/>
  <c r="Y27" i="6"/>
  <c r="M28" i="4"/>
  <c r="M29" i="4" s="1"/>
  <c r="M36" i="4" s="1"/>
  <c r="N17" i="19"/>
  <c r="M27" i="6"/>
  <c r="AO23" i="3"/>
  <c r="AP23" i="3"/>
  <c r="BD27" i="12"/>
  <c r="BB27" i="12"/>
  <c r="AQ23" i="3"/>
  <c r="BC27" i="12"/>
  <c r="AI33" i="3"/>
  <c r="AH33" i="3"/>
  <c r="L53" i="3"/>
  <c r="K20" i="6" s="1"/>
  <c r="AG33" i="3"/>
  <c r="C4" i="18"/>
  <c r="C9" i="18" s="1"/>
  <c r="B16" i="44" s="1"/>
  <c r="B5" i="6"/>
  <c r="S4" i="18"/>
  <c r="S9" i="18" s="1"/>
  <c r="R16" i="44" s="1"/>
  <c r="R5" i="6"/>
  <c r="AL5" i="6" s="1"/>
  <c r="G4" i="18"/>
  <c r="F5" i="6"/>
  <c r="AC4" i="18"/>
  <c r="AB5" i="6"/>
  <c r="AV5" i="6" s="1"/>
  <c r="Q4" i="18"/>
  <c r="P5" i="6"/>
  <c r="AJ5" i="6" s="1"/>
  <c r="E4" i="18"/>
  <c r="D5" i="6"/>
  <c r="D12" i="6" s="1"/>
  <c r="D14" i="6" s="1"/>
  <c r="D15" i="6" s="1"/>
  <c r="AB4" i="18"/>
  <c r="AA5" i="6"/>
  <c r="AU5" i="6" s="1"/>
  <c r="P4" i="18"/>
  <c r="O5" i="6"/>
  <c r="AI5" i="6" s="1"/>
  <c r="D4" i="18"/>
  <c r="C5" i="6"/>
  <c r="C12" i="6" s="1"/>
  <c r="C14" i="6" s="1"/>
  <c r="C15" i="6" s="1"/>
  <c r="AA4" i="18"/>
  <c r="Z5" i="6"/>
  <c r="AT5" i="6" s="1"/>
  <c r="O4" i="18"/>
  <c r="O9" i="18" s="1"/>
  <c r="N16" i="44" s="1"/>
  <c r="N5" i="6"/>
  <c r="AH5" i="6" s="1"/>
  <c r="Z4" i="18"/>
  <c r="Y5" i="6"/>
  <c r="AS5" i="6" s="1"/>
  <c r="N4" i="18"/>
  <c r="M5" i="6"/>
  <c r="R4" i="18"/>
  <c r="R9" i="18" s="1"/>
  <c r="Q16" i="44" s="1"/>
  <c r="Q5" i="6"/>
  <c r="AK5" i="6" s="1"/>
  <c r="Y4" i="18"/>
  <c r="X5" i="6"/>
  <c r="AR5" i="6" s="1"/>
  <c r="M4" i="18"/>
  <c r="L5" i="6"/>
  <c r="AF33" i="3"/>
  <c r="X4" i="18"/>
  <c r="W5" i="6"/>
  <c r="AQ5" i="6" s="1"/>
  <c r="L4" i="18"/>
  <c r="K5" i="6"/>
  <c r="BD127" i="11"/>
  <c r="BD221" i="11"/>
  <c r="W4" i="18"/>
  <c r="V5" i="6"/>
  <c r="AP5" i="6" s="1"/>
  <c r="K4" i="18"/>
  <c r="J5" i="6"/>
  <c r="BC127" i="11"/>
  <c r="BC221" i="11"/>
  <c r="V4" i="18"/>
  <c r="U5" i="6"/>
  <c r="AO5" i="6" s="1"/>
  <c r="J4" i="18"/>
  <c r="I5" i="6"/>
  <c r="F4" i="18"/>
  <c r="E5" i="6"/>
  <c r="BB127" i="11"/>
  <c r="BB221" i="11"/>
  <c r="U4" i="18"/>
  <c r="T5" i="6"/>
  <c r="AN5" i="6" s="1"/>
  <c r="I4" i="18"/>
  <c r="H5" i="6"/>
  <c r="BA27" i="12"/>
  <c r="BA127" i="11"/>
  <c r="BA221" i="11"/>
  <c r="T4" i="18"/>
  <c r="S5" i="6"/>
  <c r="AM5" i="6" s="1"/>
  <c r="H4" i="18"/>
  <c r="G5" i="6"/>
  <c r="F4" i="6"/>
  <c r="E7" i="6"/>
  <c r="V36" i="4"/>
  <c r="AG40" i="4"/>
  <c r="AI40" i="4"/>
  <c r="AF40" i="4"/>
  <c r="AF35" i="4"/>
  <c r="B9" i="48" s="1"/>
  <c r="AH35" i="4"/>
  <c r="AI35" i="4"/>
  <c r="B21" i="48" s="1"/>
  <c r="AG35" i="4"/>
  <c r="B17" i="48" s="1"/>
  <c r="AH40" i="4"/>
  <c r="AD36" i="4"/>
  <c r="J16" i="4"/>
  <c r="W16" i="4"/>
  <c r="I16" i="4"/>
  <c r="U16" i="4"/>
  <c r="D16" i="4"/>
  <c r="AB16" i="4"/>
  <c r="P16" i="4"/>
  <c r="AI10" i="4"/>
  <c r="AJ11" i="19" s="1"/>
  <c r="AH15" i="4"/>
  <c r="AC16" i="4"/>
  <c r="F16" i="4"/>
  <c r="R16" i="4"/>
  <c r="AD16" i="4"/>
  <c r="H16" i="4"/>
  <c r="T16" i="4"/>
  <c r="AG15" i="4"/>
  <c r="K16" i="4"/>
  <c r="V16" i="4"/>
  <c r="AI15" i="4"/>
  <c r="B16" i="4"/>
  <c r="C16" i="4"/>
  <c r="O16" i="4"/>
  <c r="AA16" i="4"/>
  <c r="Y16" i="4"/>
  <c r="M16" i="4"/>
  <c r="AH10" i="4"/>
  <c r="AI11" i="19" s="1"/>
  <c r="L16" i="4"/>
  <c r="X16" i="4"/>
  <c r="N16" i="4"/>
  <c r="Z16" i="4"/>
  <c r="E16" i="4"/>
  <c r="Q16" i="4"/>
  <c r="AF10" i="4"/>
  <c r="AG11" i="19" s="1"/>
  <c r="AG10" i="4"/>
  <c r="AH11" i="19" s="1"/>
  <c r="G16" i="4"/>
  <c r="S16" i="4"/>
  <c r="AF15" i="4"/>
  <c r="F11" i="52" s="1"/>
  <c r="AH26" i="4"/>
  <c r="AH28" i="4" s="1"/>
  <c r="AH29" i="4" s="1"/>
  <c r="AF26" i="4"/>
  <c r="AF28" i="4" s="1"/>
  <c r="AF29" i="4" s="1"/>
  <c r="AG26" i="4"/>
  <c r="AG28" i="4" s="1"/>
  <c r="AG29" i="4" s="1"/>
  <c r="AI26" i="4"/>
  <c r="AI28" i="4" s="1"/>
  <c r="AI29" i="4" s="1"/>
  <c r="K53" i="3"/>
  <c r="J20" i="6" s="1"/>
  <c r="W53" i="3"/>
  <c r="V20" i="6" s="1"/>
  <c r="AP20" i="6" s="1"/>
  <c r="AD53" i="3"/>
  <c r="AC20" i="6" s="1"/>
  <c r="R53" i="3"/>
  <c r="Q20" i="6" s="1"/>
  <c r="AK20" i="6" s="1"/>
  <c r="AK35" i="6" s="1"/>
  <c r="AK37" i="6" s="1"/>
  <c r="AK38" i="6" s="1"/>
  <c r="F53" i="3"/>
  <c r="E20" i="6" s="1"/>
  <c r="O53" i="3"/>
  <c r="N20" i="6" s="1"/>
  <c r="AA53" i="3"/>
  <c r="Z20" i="6" s="1"/>
  <c r="AT20" i="6" s="1"/>
  <c r="C53" i="3"/>
  <c r="B20" i="6" s="1"/>
  <c r="S53" i="3"/>
  <c r="R20" i="6" s="1"/>
  <c r="AL20" i="6" s="1"/>
  <c r="AL35" i="6" s="1"/>
  <c r="AL37" i="6" s="1"/>
  <c r="AL38" i="6" s="1"/>
  <c r="G53" i="3"/>
  <c r="F20" i="6" s="1"/>
  <c r="Q53" i="3"/>
  <c r="P20" i="6" s="1"/>
  <c r="AJ20" i="6" s="1"/>
  <c r="AC53" i="3"/>
  <c r="AB20" i="6" s="1"/>
  <c r="E53" i="3"/>
  <c r="D20" i="6" s="1"/>
  <c r="AB53" i="3"/>
  <c r="AA20" i="6" s="1"/>
  <c r="P53" i="3"/>
  <c r="O20" i="6" s="1"/>
  <c r="AI20" i="6" s="1"/>
  <c r="D53" i="3"/>
  <c r="C20" i="6" s="1"/>
  <c r="U53" i="3"/>
  <c r="T20" i="6" s="1"/>
  <c r="AN20" i="6" s="1"/>
  <c r="I53" i="3"/>
  <c r="H20" i="6" s="1"/>
  <c r="T53" i="3"/>
  <c r="S20" i="6" s="1"/>
  <c r="H53" i="3"/>
  <c r="G20" i="6" s="1"/>
  <c r="G35" i="6" s="1"/>
  <c r="G37" i="6" s="1"/>
  <c r="G38" i="6" s="1"/>
  <c r="AF57" i="3"/>
  <c r="AG57" i="3"/>
  <c r="AH57" i="3"/>
  <c r="AI57" i="3"/>
  <c r="V20" i="3"/>
  <c r="J20" i="3"/>
  <c r="AG39" i="3"/>
  <c r="AI39" i="3"/>
  <c r="AH39" i="3"/>
  <c r="AF39" i="3"/>
  <c r="AC20" i="3"/>
  <c r="E20" i="3"/>
  <c r="Q20" i="3"/>
  <c r="AH29" i="3"/>
  <c r="AF7" i="3"/>
  <c r="AE137" i="46" s="1"/>
  <c r="AI29" i="3"/>
  <c r="AG29" i="3"/>
  <c r="AF29" i="3"/>
  <c r="AK29" i="3" s="1"/>
  <c r="AB20" i="3"/>
  <c r="P20" i="3"/>
  <c r="D20" i="3"/>
  <c r="T20" i="3"/>
  <c r="H20" i="3"/>
  <c r="AA20" i="3"/>
  <c r="O20" i="3"/>
  <c r="Z20" i="3"/>
  <c r="N20" i="3"/>
  <c r="N58" i="3" s="1"/>
  <c r="AD20" i="3"/>
  <c r="R20" i="3"/>
  <c r="F20" i="3"/>
  <c r="AH7" i="3"/>
  <c r="AG137" i="46" s="1"/>
  <c r="Y20" i="3"/>
  <c r="Y58" i="3" s="1"/>
  <c r="M20" i="3"/>
  <c r="M58" i="3" s="1"/>
  <c r="X20" i="3"/>
  <c r="X58" i="3" s="1"/>
  <c r="L20" i="3"/>
  <c r="AI19" i="3"/>
  <c r="AI7" i="3"/>
  <c r="AH137" i="46" s="1"/>
  <c r="W20" i="3"/>
  <c r="K20" i="3"/>
  <c r="AF19" i="3"/>
  <c r="AH19" i="3"/>
  <c r="AG19" i="3"/>
  <c r="U20" i="3"/>
  <c r="I20" i="3"/>
  <c r="AG7" i="3"/>
  <c r="AF137" i="46" s="1"/>
  <c r="C20" i="3"/>
  <c r="S20" i="3"/>
  <c r="G20" i="3"/>
  <c r="X11" i="18" l="1"/>
  <c r="X15" i="18" s="1"/>
  <c r="X29" i="18" s="1"/>
  <c r="CN62" i="43" s="1"/>
  <c r="X62" i="43"/>
  <c r="M11" i="18"/>
  <c r="M15" i="18" s="1"/>
  <c r="M62" i="43"/>
  <c r="N11" i="18"/>
  <c r="N15" i="18" s="1"/>
  <c r="N62" i="43"/>
  <c r="Z58" i="3"/>
  <c r="J10" i="52"/>
  <c r="I10" i="52"/>
  <c r="AJ35" i="6"/>
  <c r="AJ37" i="6" s="1"/>
  <c r="AJ38" i="6" s="1"/>
  <c r="AK39" i="3"/>
  <c r="J11" i="52"/>
  <c r="Y11" i="18"/>
  <c r="Y15" i="18" s="1"/>
  <c r="Y62" i="43"/>
  <c r="N10" i="52"/>
  <c r="N11" i="52" s="1"/>
  <c r="V58" i="3"/>
  <c r="M10" i="52"/>
  <c r="AE43" i="19"/>
  <c r="AE38" i="19" s="1"/>
  <c r="AJ38" i="19" s="1"/>
  <c r="AC16" i="44"/>
  <c r="AI35" i="6"/>
  <c r="AI37" i="6" s="1"/>
  <c r="AI38" i="6" s="1"/>
  <c r="AN35" i="6"/>
  <c r="AN37" i="6" s="1"/>
  <c r="AN38" i="6" s="1"/>
  <c r="AP35" i="6"/>
  <c r="AP37" i="6" s="1"/>
  <c r="AP38" i="6" s="1"/>
  <c r="V9" i="18"/>
  <c r="I9" i="18"/>
  <c r="M9" i="18"/>
  <c r="AA9" i="18"/>
  <c r="AC9" i="18"/>
  <c r="E9" i="18"/>
  <c r="Q9" i="18"/>
  <c r="K9" i="18"/>
  <c r="Y9" i="18"/>
  <c r="D9" i="18"/>
  <c r="G9" i="18"/>
  <c r="L9" i="18"/>
  <c r="X9" i="18"/>
  <c r="U9" i="18"/>
  <c r="W9" i="18"/>
  <c r="Z9" i="18"/>
  <c r="H9" i="18"/>
  <c r="P9" i="18"/>
  <c r="J9" i="18"/>
  <c r="F9" i="18"/>
  <c r="T9" i="18"/>
  <c r="N9" i="18"/>
  <c r="AB9" i="18"/>
  <c r="J58" i="3"/>
  <c r="S58" i="3"/>
  <c r="AW20" i="6"/>
  <c r="AW35" i="6" s="1"/>
  <c r="AW37" i="6" s="1"/>
  <c r="AW38" i="6" s="1"/>
  <c r="AC35" i="6"/>
  <c r="AC37" i="6" s="1"/>
  <c r="AC38" i="6" s="1"/>
  <c r="AE27" i="6"/>
  <c r="AE5" i="6"/>
  <c r="AE20" i="6"/>
  <c r="AT35" i="6"/>
  <c r="AT37" i="6" s="1"/>
  <c r="AT38" i="6" s="1"/>
  <c r="W35" i="6"/>
  <c r="W37" i="6" s="1"/>
  <c r="W38" i="6" s="1"/>
  <c r="AQ27" i="6"/>
  <c r="AQ35" i="6" s="1"/>
  <c r="AQ37" i="6" s="1"/>
  <c r="AQ38" i="6" s="1"/>
  <c r="Y35" i="6"/>
  <c r="Y37" i="6" s="1"/>
  <c r="Y38" i="6" s="1"/>
  <c r="AS27" i="6"/>
  <c r="AS35" i="6" s="1"/>
  <c r="AS37" i="6" s="1"/>
  <c r="AS38" i="6" s="1"/>
  <c r="X35" i="6"/>
  <c r="X37" i="6" s="1"/>
  <c r="X38" i="6" s="1"/>
  <c r="AR27" i="6"/>
  <c r="AR35" i="6" s="1"/>
  <c r="AR37" i="6" s="1"/>
  <c r="AR38" i="6" s="1"/>
  <c r="N35" i="6"/>
  <c r="N37" i="6" s="1"/>
  <c r="N38" i="6" s="1"/>
  <c r="AH20" i="6"/>
  <c r="AH35" i="6" s="1"/>
  <c r="AH37" i="6" s="1"/>
  <c r="AH38" i="6" s="1"/>
  <c r="I35" i="6"/>
  <c r="I37" i="6" s="1"/>
  <c r="I38" i="6" s="1"/>
  <c r="AY19" i="6"/>
  <c r="AB35" i="6"/>
  <c r="AB37" i="6" s="1"/>
  <c r="AB38" i="6" s="1"/>
  <c r="AV20" i="6"/>
  <c r="AV35" i="6" s="1"/>
  <c r="AV37" i="6" s="1"/>
  <c r="AV38" i="6" s="1"/>
  <c r="AG20" i="6"/>
  <c r="AG5" i="6"/>
  <c r="M35" i="6"/>
  <c r="M37" i="6" s="1"/>
  <c r="M38" i="6" s="1"/>
  <c r="S35" i="6"/>
  <c r="S37" i="6" s="1"/>
  <c r="S38" i="6" s="1"/>
  <c r="AM20" i="6"/>
  <c r="AM35" i="6" s="1"/>
  <c r="AM37" i="6" s="1"/>
  <c r="AM38" i="6" s="1"/>
  <c r="AA35" i="6"/>
  <c r="AA37" i="6" s="1"/>
  <c r="AA38" i="6" s="1"/>
  <c r="AU20" i="6"/>
  <c r="AU35" i="6" s="1"/>
  <c r="AU37" i="6" s="1"/>
  <c r="AU38" i="6" s="1"/>
  <c r="AG27" i="6"/>
  <c r="U35" i="6"/>
  <c r="U37" i="6" s="1"/>
  <c r="U38" i="6" s="1"/>
  <c r="AO27" i="6"/>
  <c r="AO35" i="6" s="1"/>
  <c r="AO37" i="6" s="1"/>
  <c r="AO38" i="6" s="1"/>
  <c r="P35" i="6"/>
  <c r="P37" i="6" s="1"/>
  <c r="P38" i="6" s="1"/>
  <c r="H3" i="21"/>
  <c r="H9" i="21" s="1"/>
  <c r="I9" i="21"/>
  <c r="AE60" i="19"/>
  <c r="AE19" i="19"/>
  <c r="AJ17" i="19"/>
  <c r="AJ19" i="19" s="1"/>
  <c r="AM17" i="19"/>
  <c r="AM19" i="19" s="1"/>
  <c r="AL17" i="19"/>
  <c r="AL19" i="19" s="1"/>
  <c r="AN17" i="19"/>
  <c r="AN19" i="19" s="1"/>
  <c r="T35" i="6"/>
  <c r="T37" i="6" s="1"/>
  <c r="T38" i="6" s="1"/>
  <c r="Q35" i="6"/>
  <c r="Q37" i="6" s="1"/>
  <c r="Q38" i="6" s="1"/>
  <c r="V35" i="6"/>
  <c r="V37" i="6" s="1"/>
  <c r="V38" i="6" s="1"/>
  <c r="O35" i="6"/>
  <c r="O37" i="6" s="1"/>
  <c r="O38" i="6" s="1"/>
  <c r="T43" i="19"/>
  <c r="AI4" i="18"/>
  <c r="AI9" i="18" s="1"/>
  <c r="AH16" i="44" s="1"/>
  <c r="C35" i="6"/>
  <c r="C37" i="6" s="1"/>
  <c r="C38" i="6" s="1"/>
  <c r="J35" i="6"/>
  <c r="J37" i="6" s="1"/>
  <c r="J38" i="6" s="1"/>
  <c r="H35" i="6"/>
  <c r="H37" i="6" s="1"/>
  <c r="H38" i="6" s="1"/>
  <c r="R35" i="6"/>
  <c r="R37" i="6" s="1"/>
  <c r="R38" i="6" s="1"/>
  <c r="K35" i="6"/>
  <c r="K37" i="6" s="1"/>
  <c r="K38" i="6" s="1"/>
  <c r="E35" i="6"/>
  <c r="E37" i="6" s="1"/>
  <c r="E38" i="6" s="1"/>
  <c r="D35" i="6"/>
  <c r="D37" i="6" s="1"/>
  <c r="D38" i="6" s="1"/>
  <c r="U38" i="4"/>
  <c r="F35" i="6"/>
  <c r="F37" i="6" s="1"/>
  <c r="F38" i="6" s="1"/>
  <c r="Z35" i="6"/>
  <c r="Z37" i="6" s="1"/>
  <c r="Z38" i="6" s="1"/>
  <c r="N60" i="19"/>
  <c r="N62" i="19" s="1"/>
  <c r="N63" i="19" s="1"/>
  <c r="N19" i="19"/>
  <c r="Y38" i="4"/>
  <c r="AC60" i="19"/>
  <c r="AC19" i="19"/>
  <c r="G60" i="19"/>
  <c r="G62" i="19" s="1"/>
  <c r="G63" i="19" s="1"/>
  <c r="G19" i="19"/>
  <c r="C60" i="19"/>
  <c r="C62" i="19" s="1"/>
  <c r="C63" i="19" s="1"/>
  <c r="C19" i="19"/>
  <c r="V60" i="19"/>
  <c r="V62" i="19" s="1"/>
  <c r="V63" i="19" s="1"/>
  <c r="V19" i="19"/>
  <c r="AH17" i="19"/>
  <c r="AH19" i="19" s="1"/>
  <c r="AA19" i="19"/>
  <c r="AA60" i="19"/>
  <c r="X60" i="19"/>
  <c r="X62" i="19" s="1"/>
  <c r="X63" i="19" s="1"/>
  <c r="X19" i="19"/>
  <c r="L60" i="19"/>
  <c r="L62" i="19" s="1"/>
  <c r="L63" i="19" s="1"/>
  <c r="L19" i="19"/>
  <c r="Z60" i="19"/>
  <c r="Z19" i="19"/>
  <c r="S60" i="19"/>
  <c r="S19" i="19"/>
  <c r="I60" i="19"/>
  <c r="I62" i="19" s="1"/>
  <c r="I63" i="19" s="1"/>
  <c r="I19" i="19"/>
  <c r="K60" i="19"/>
  <c r="K62" i="19" s="1"/>
  <c r="K63" i="19" s="1"/>
  <c r="K19" i="19"/>
  <c r="Y60" i="19"/>
  <c r="Y19" i="19"/>
  <c r="D60" i="19"/>
  <c r="D62" i="19" s="1"/>
  <c r="D63" i="19" s="1"/>
  <c r="D19" i="19"/>
  <c r="X38" i="4"/>
  <c r="H60" i="19"/>
  <c r="H62" i="19" s="1"/>
  <c r="H63" i="19" s="1"/>
  <c r="H19" i="19"/>
  <c r="U60" i="19"/>
  <c r="U62" i="19" s="1"/>
  <c r="U63" i="19" s="1"/>
  <c r="U19" i="19"/>
  <c r="W60" i="19"/>
  <c r="W62" i="19" s="1"/>
  <c r="W63" i="19" s="1"/>
  <c r="W19" i="19"/>
  <c r="E60" i="19"/>
  <c r="E62" i="19" s="1"/>
  <c r="E63" i="19" s="1"/>
  <c r="E19" i="19"/>
  <c r="I38" i="4"/>
  <c r="P60" i="19"/>
  <c r="P62" i="19" s="1"/>
  <c r="P63" i="19" s="1"/>
  <c r="P19" i="19"/>
  <c r="Q60" i="19"/>
  <c r="Q62" i="19" s="1"/>
  <c r="Q63" i="19" s="1"/>
  <c r="Q19" i="19"/>
  <c r="R60" i="19"/>
  <c r="R62" i="19" s="1"/>
  <c r="R63" i="19" s="1"/>
  <c r="R19" i="19"/>
  <c r="AB60" i="19"/>
  <c r="AB19" i="19"/>
  <c r="AG17" i="19"/>
  <c r="AG19" i="19" s="1"/>
  <c r="O19" i="19"/>
  <c r="O60" i="19"/>
  <c r="F60" i="19"/>
  <c r="F62" i="19" s="1"/>
  <c r="F63" i="19" s="1"/>
  <c r="F19" i="19"/>
  <c r="B35" i="6"/>
  <c r="B37" i="6" s="1"/>
  <c r="B38" i="6" s="1"/>
  <c r="AI17" i="19"/>
  <c r="AI19" i="19" s="1"/>
  <c r="AD19" i="19"/>
  <c r="AD60" i="19"/>
  <c r="T60" i="19"/>
  <c r="T19" i="19"/>
  <c r="J60" i="19"/>
  <c r="J62" i="19" s="1"/>
  <c r="J63" i="19" s="1"/>
  <c r="J19" i="19"/>
  <c r="M60" i="19"/>
  <c r="M62" i="19" s="1"/>
  <c r="M63" i="19" s="1"/>
  <c r="M19" i="19"/>
  <c r="L58" i="3"/>
  <c r="L39" i="4" s="1"/>
  <c r="L48" i="4" s="1"/>
  <c r="AK19" i="3"/>
  <c r="AK56" i="3"/>
  <c r="AL41" i="3"/>
  <c r="AN32" i="3"/>
  <c r="AM33" i="3"/>
  <c r="AL19" i="3"/>
  <c r="AL29" i="3"/>
  <c r="AK17" i="3"/>
  <c r="X30" i="18"/>
  <c r="AL9" i="3"/>
  <c r="AM7" i="3"/>
  <c r="AM49" i="3"/>
  <c r="AM19" i="3"/>
  <c r="AM28" i="3"/>
  <c r="AK7" i="3"/>
  <c r="AK49" i="3"/>
  <c r="AM57" i="3"/>
  <c r="AM47" i="3"/>
  <c r="AK6" i="3"/>
  <c r="AM29" i="3"/>
  <c r="AL6" i="3"/>
  <c r="AN7" i="3"/>
  <c r="AN49" i="3"/>
  <c r="AK57" i="3"/>
  <c r="AN4" i="3"/>
  <c r="AM56" i="3"/>
  <c r="AN26" i="3"/>
  <c r="AN52" i="3"/>
  <c r="AK12" i="3"/>
  <c r="AL7" i="3"/>
  <c r="AL49" i="3"/>
  <c r="AM39" i="3"/>
  <c r="AM40" i="3"/>
  <c r="AN16" i="3"/>
  <c r="AN34" i="3"/>
  <c r="AK32" i="3"/>
  <c r="AL10" i="3"/>
  <c r="AL51" i="3"/>
  <c r="AM30" i="3"/>
  <c r="AN37" i="3"/>
  <c r="AK15" i="3"/>
  <c r="AL15" i="3"/>
  <c r="AM6" i="3"/>
  <c r="AL36" i="3"/>
  <c r="AN44" i="3"/>
  <c r="AK11" i="3"/>
  <c r="AN29" i="3"/>
  <c r="AN57" i="3"/>
  <c r="AN31" i="3"/>
  <c r="AM41" i="3"/>
  <c r="AN13" i="3"/>
  <c r="AN35" i="3"/>
  <c r="AK37" i="3"/>
  <c r="AL17" i="3"/>
  <c r="AL47" i="3"/>
  <c r="AM48" i="3"/>
  <c r="AN50" i="3"/>
  <c r="AK14" i="3"/>
  <c r="AL14" i="3"/>
  <c r="AM15" i="3"/>
  <c r="AM5" i="3"/>
  <c r="AN42" i="3"/>
  <c r="AK36" i="3"/>
  <c r="AN33" i="3"/>
  <c r="AM27" i="3"/>
  <c r="AN12" i="3"/>
  <c r="AK5" i="3"/>
  <c r="AK50" i="3"/>
  <c r="AL32" i="3"/>
  <c r="AM55" i="3"/>
  <c r="AN25" i="3"/>
  <c r="AK18" i="3"/>
  <c r="AL18" i="3"/>
  <c r="AM14" i="3"/>
  <c r="AN6" i="3"/>
  <c r="AN51" i="3"/>
  <c r="AK47" i="3"/>
  <c r="AL57" i="3"/>
  <c r="AM23" i="3"/>
  <c r="AN11" i="3"/>
  <c r="AK42" i="3"/>
  <c r="AK31" i="3"/>
  <c r="AL37" i="3"/>
  <c r="AM9" i="3"/>
  <c r="AK44" i="3"/>
  <c r="AN22" i="3"/>
  <c r="AK45" i="3"/>
  <c r="AL45" i="3"/>
  <c r="AM18" i="3"/>
  <c r="AN15" i="3"/>
  <c r="AN56" i="3"/>
  <c r="AK40" i="3"/>
  <c r="AM4" i="3"/>
  <c r="AM42" i="3"/>
  <c r="AK25" i="3"/>
  <c r="AL50" i="3"/>
  <c r="AM10" i="3"/>
  <c r="AM51" i="3"/>
  <c r="AN28" i="3"/>
  <c r="AK38" i="3"/>
  <c r="AL38" i="3"/>
  <c r="AM45" i="3"/>
  <c r="AN14" i="3"/>
  <c r="AK34" i="3"/>
  <c r="AK41" i="3"/>
  <c r="AN19" i="3"/>
  <c r="AM16" i="3"/>
  <c r="AM52" i="3"/>
  <c r="AN36" i="3"/>
  <c r="AL13" i="3"/>
  <c r="AK22" i="3"/>
  <c r="AL25" i="3"/>
  <c r="AM17" i="3"/>
  <c r="AL16" i="3"/>
  <c r="AN30" i="3"/>
  <c r="AK43" i="3"/>
  <c r="AL43" i="3"/>
  <c r="AM38" i="3"/>
  <c r="AN18" i="3"/>
  <c r="AN5" i="3"/>
  <c r="AK27" i="3"/>
  <c r="AM13" i="3"/>
  <c r="AM34" i="3"/>
  <c r="AN47" i="3"/>
  <c r="AL23" i="3"/>
  <c r="AK28" i="3"/>
  <c r="AL22" i="3"/>
  <c r="AM32" i="3"/>
  <c r="AL52" i="3"/>
  <c r="AN48" i="3"/>
  <c r="AK46" i="3"/>
  <c r="AL46" i="3"/>
  <c r="AM43" i="3"/>
  <c r="AN45" i="3"/>
  <c r="AL12" i="3"/>
  <c r="AK23" i="3"/>
  <c r="AL31" i="3"/>
  <c r="AM12" i="3"/>
  <c r="AM35" i="3"/>
  <c r="AN40" i="3"/>
  <c r="AK30" i="3"/>
  <c r="AL28" i="3"/>
  <c r="AM37" i="3"/>
  <c r="AN55" i="3"/>
  <c r="AK24" i="3"/>
  <c r="AL24" i="3"/>
  <c r="AM46" i="3"/>
  <c r="AN38" i="3"/>
  <c r="AL34" i="3"/>
  <c r="AL33" i="3"/>
  <c r="AM11" i="3"/>
  <c r="AL5" i="3"/>
  <c r="AN41" i="3"/>
  <c r="AK48" i="3"/>
  <c r="AL30" i="3"/>
  <c r="AM50" i="3"/>
  <c r="AN9" i="3"/>
  <c r="AK51" i="3"/>
  <c r="AK26" i="3"/>
  <c r="AL26" i="3"/>
  <c r="AM24" i="3"/>
  <c r="AN43" i="3"/>
  <c r="AK4" i="3"/>
  <c r="AK52" i="3"/>
  <c r="AK33" i="3"/>
  <c r="AL11" i="3"/>
  <c r="AN27" i="3"/>
  <c r="AK9" i="3"/>
  <c r="AK55" i="3"/>
  <c r="AL48" i="3"/>
  <c r="AM25" i="3"/>
  <c r="AN10" i="3"/>
  <c r="AL56" i="3"/>
  <c r="AL42" i="3"/>
  <c r="AL44" i="3"/>
  <c r="AM26" i="3"/>
  <c r="AN46" i="3"/>
  <c r="AK16" i="3"/>
  <c r="AK35" i="3"/>
  <c r="AN39" i="3"/>
  <c r="AL39" i="3"/>
  <c r="AM31" i="3"/>
  <c r="AM36" i="3"/>
  <c r="AN23" i="3"/>
  <c r="AK10" i="3"/>
  <c r="AL55" i="3"/>
  <c r="AM22" i="3"/>
  <c r="AN17" i="3"/>
  <c r="AL35" i="3"/>
  <c r="AL27" i="3"/>
  <c r="AL4" i="3"/>
  <c r="AM44" i="3"/>
  <c r="AN24" i="3"/>
  <c r="AK13" i="3"/>
  <c r="AL40" i="3"/>
  <c r="N39" i="4"/>
  <c r="N48" i="4" s="1"/>
  <c r="J39" i="4"/>
  <c r="J48" i="4" s="1"/>
  <c r="M39" i="4"/>
  <c r="M48" i="4" s="1"/>
  <c r="Y39" i="4"/>
  <c r="Y48" i="4" s="1"/>
  <c r="N16" i="18"/>
  <c r="N29" i="18"/>
  <c r="CD62" i="43" s="1"/>
  <c r="M16" i="18"/>
  <c r="M29" i="18"/>
  <c r="CC62" i="43" s="1"/>
  <c r="Y16" i="18"/>
  <c r="Y29" i="18"/>
  <c r="CO62" i="43" s="1"/>
  <c r="X16" i="18"/>
  <c r="S43" i="19"/>
  <c r="AH4" i="18"/>
  <c r="AH9" i="18" s="1"/>
  <c r="AG16" i="44" s="1"/>
  <c r="S39" i="4"/>
  <c r="S48" i="4" s="1"/>
  <c r="X39" i="4"/>
  <c r="X48" i="4" s="1"/>
  <c r="AG4" i="18"/>
  <c r="AG9" i="18" s="1"/>
  <c r="AF16" i="44" s="1"/>
  <c r="P43" i="19"/>
  <c r="V39" i="4"/>
  <c r="V48" i="4" s="1"/>
  <c r="Z39" i="4"/>
  <c r="Z48" i="4" s="1"/>
  <c r="E12" i="6"/>
  <c r="E14" i="6" s="1"/>
  <c r="E15" i="6" s="1"/>
  <c r="B12" i="6"/>
  <c r="B14" i="6" s="1"/>
  <c r="D43" i="19"/>
  <c r="AF4" i="18"/>
  <c r="AF9" i="18" s="1"/>
  <c r="AE16" i="44" s="1"/>
  <c r="G4" i="6"/>
  <c r="F7" i="6"/>
  <c r="F12" i="6" s="1"/>
  <c r="Q38" i="4"/>
  <c r="L38" i="4"/>
  <c r="S38" i="4"/>
  <c r="G38" i="4"/>
  <c r="AA38" i="4"/>
  <c r="F38" i="4"/>
  <c r="AC38" i="4"/>
  <c r="E38" i="4"/>
  <c r="V38" i="4"/>
  <c r="N38" i="4"/>
  <c r="K38" i="4"/>
  <c r="AH36" i="4"/>
  <c r="AD38" i="4"/>
  <c r="AG36" i="4"/>
  <c r="H38" i="4"/>
  <c r="W38" i="4"/>
  <c r="R38" i="4"/>
  <c r="B38" i="4"/>
  <c r="J38" i="4"/>
  <c r="M38" i="4"/>
  <c r="P38" i="4"/>
  <c r="O38" i="4"/>
  <c r="Z38" i="4"/>
  <c r="AB38" i="4"/>
  <c r="C38" i="4"/>
  <c r="AI36" i="4"/>
  <c r="D38" i="4"/>
  <c r="AF36" i="4"/>
  <c r="T38" i="4"/>
  <c r="AI16" i="4"/>
  <c r="AH16" i="4"/>
  <c r="AG16" i="4"/>
  <c r="AF16" i="4"/>
  <c r="K58" i="3"/>
  <c r="K62" i="43" s="1"/>
  <c r="W58" i="3"/>
  <c r="W62" i="43" s="1"/>
  <c r="P58" i="3"/>
  <c r="P62" i="43" s="1"/>
  <c r="G58" i="3"/>
  <c r="G62" i="43" s="1"/>
  <c r="AA58" i="3"/>
  <c r="C58" i="3"/>
  <c r="C62" i="43" s="1"/>
  <c r="T58" i="3"/>
  <c r="T62" i="43" s="1"/>
  <c r="AB58" i="3"/>
  <c r="AB62" i="43" s="1"/>
  <c r="F58" i="3"/>
  <c r="F62" i="43" s="1"/>
  <c r="R58" i="3"/>
  <c r="R62" i="43" s="1"/>
  <c r="AD58" i="3"/>
  <c r="AD62" i="43" s="1"/>
  <c r="U58" i="3"/>
  <c r="U62" i="43" s="1"/>
  <c r="AH53" i="3"/>
  <c r="AM53" i="3" s="1"/>
  <c r="O58" i="3"/>
  <c r="O62" i="43" s="1"/>
  <c r="Q58" i="3"/>
  <c r="Q62" i="43" s="1"/>
  <c r="I58" i="3"/>
  <c r="I62" i="43" s="1"/>
  <c r="AI53" i="3"/>
  <c r="AN53" i="3" s="1"/>
  <c r="E58" i="3"/>
  <c r="E62" i="43" s="1"/>
  <c r="H58" i="3"/>
  <c r="H62" i="43" s="1"/>
  <c r="AC58" i="3"/>
  <c r="AC62" i="43" s="1"/>
  <c r="AG53" i="3"/>
  <c r="AL53" i="3" s="1"/>
  <c r="D58" i="3"/>
  <c r="D62" i="43" s="1"/>
  <c r="AF53" i="3"/>
  <c r="AK53" i="3" s="1"/>
  <c r="AF20" i="3"/>
  <c r="AK20" i="3" s="1"/>
  <c r="AI20" i="3"/>
  <c r="AN20" i="3" s="1"/>
  <c r="AG20" i="3"/>
  <c r="AL20" i="3" s="1"/>
  <c r="AH20" i="3"/>
  <c r="AM20" i="3" s="1"/>
  <c r="B18" i="48" l="1"/>
  <c r="B20" i="48" s="1"/>
  <c r="AA62" i="43"/>
  <c r="V11" i="18"/>
  <c r="V15" i="18" s="1"/>
  <c r="V62" i="43"/>
  <c r="S11" i="18"/>
  <c r="S15" i="18" s="1"/>
  <c r="S62" i="43"/>
  <c r="J11" i="18"/>
  <c r="J15" i="18" s="1"/>
  <c r="J29" i="18" s="1"/>
  <c r="BZ62" i="43" s="1"/>
  <c r="J62" i="43"/>
  <c r="L11" i="18"/>
  <c r="L15" i="18" s="1"/>
  <c r="L29" i="18" s="1"/>
  <c r="CB62" i="43" s="1"/>
  <c r="L62" i="43"/>
  <c r="Z11" i="18"/>
  <c r="Z15" i="18" s="1"/>
  <c r="Z62" i="43"/>
  <c r="R43" i="19"/>
  <c r="R38" i="19" s="1"/>
  <c r="P16" i="44"/>
  <c r="I43" i="19"/>
  <c r="I38" i="19" s="1"/>
  <c r="G16" i="44"/>
  <c r="AD43" i="19"/>
  <c r="AD38" i="19" s="1"/>
  <c r="AI38" i="19" s="1"/>
  <c r="AB16" i="44"/>
  <c r="F43" i="19"/>
  <c r="F38" i="19" s="1"/>
  <c r="D16" i="44"/>
  <c r="Y16" i="44"/>
  <c r="AB43" i="19"/>
  <c r="AB38" i="19" s="1"/>
  <c r="AN38" i="19" s="1"/>
  <c r="Z16" i="44"/>
  <c r="K43" i="19"/>
  <c r="K38" i="19" s="1"/>
  <c r="I16" i="44"/>
  <c r="X43" i="19"/>
  <c r="X38" i="19" s="1"/>
  <c r="V16" i="44"/>
  <c r="N43" i="19"/>
  <c r="N38" i="19" s="1"/>
  <c r="L16" i="44"/>
  <c r="V43" i="19"/>
  <c r="V38" i="19" s="1"/>
  <c r="T16" i="44"/>
  <c r="J43" i="19"/>
  <c r="J38" i="19" s="1"/>
  <c r="H16" i="44"/>
  <c r="L43" i="19"/>
  <c r="L38" i="19" s="1"/>
  <c r="J16" i="44"/>
  <c r="Y43" i="19"/>
  <c r="Y38" i="19" s="1"/>
  <c r="W16" i="44"/>
  <c r="W43" i="19"/>
  <c r="W38" i="19" s="1"/>
  <c r="U16" i="44"/>
  <c r="M43" i="19"/>
  <c r="M38" i="19" s="1"/>
  <c r="K16" i="44"/>
  <c r="G43" i="19"/>
  <c r="G38" i="19" s="1"/>
  <c r="E16" i="44"/>
  <c r="AC43" i="19"/>
  <c r="AC38" i="19" s="1"/>
  <c r="AA16" i="44"/>
  <c r="H43" i="19"/>
  <c r="H38" i="19" s="1"/>
  <c r="F16" i="44"/>
  <c r="O43" i="19"/>
  <c r="O38" i="19" s="1"/>
  <c r="AG38" i="19" s="1"/>
  <c r="M16" i="44"/>
  <c r="E43" i="19"/>
  <c r="E38" i="19" s="1"/>
  <c r="C16" i="44"/>
  <c r="Q43" i="19"/>
  <c r="Q38" i="19" s="1"/>
  <c r="O16" i="44"/>
  <c r="U43" i="19"/>
  <c r="U38" i="19" s="1"/>
  <c r="S16" i="44"/>
  <c r="Z43" i="19"/>
  <c r="Z38" i="19" s="1"/>
  <c r="X16" i="44"/>
  <c r="AY27" i="6"/>
  <c r="J30" i="18"/>
  <c r="L30" i="18"/>
  <c r="N30" i="18"/>
  <c r="AA43" i="19"/>
  <c r="AA38" i="19" s="1"/>
  <c r="AH38" i="19" s="1"/>
  <c r="M30" i="18"/>
  <c r="J16" i="18"/>
  <c r="Y30" i="18"/>
  <c r="L16" i="18"/>
  <c r="AG35" i="6"/>
  <c r="AG37" i="6" s="1"/>
  <c r="AG38" i="6" s="1"/>
  <c r="AY5" i="6"/>
  <c r="AY20" i="6"/>
  <c r="AY35" i="6" s="1"/>
  <c r="AY37" i="6" s="1"/>
  <c r="AY38" i="6" s="1"/>
  <c r="AN21" i="19"/>
  <c r="AN35" i="19" s="1"/>
  <c r="D6" i="39"/>
  <c r="D7" i="39" s="1"/>
  <c r="D9" i="39" s="1"/>
  <c r="AL21" i="19"/>
  <c r="AL35" i="19" s="1"/>
  <c r="B6" i="39"/>
  <c r="B7" i="39" s="1"/>
  <c r="B9" i="39" s="1"/>
  <c r="AM21" i="19"/>
  <c r="AM35" i="19" s="1"/>
  <c r="C6" i="39"/>
  <c r="C7" i="39" s="1"/>
  <c r="C9" i="39" s="1"/>
  <c r="AJ20" i="19"/>
  <c r="AJ21" i="19"/>
  <c r="AJ35" i="19" s="1"/>
  <c r="AE20" i="19"/>
  <c r="AE21" i="19"/>
  <c r="AE35" i="19" s="1"/>
  <c r="AJ60" i="19"/>
  <c r="AJ62" i="19" s="1"/>
  <c r="AJ63" i="19" s="1"/>
  <c r="AE62" i="19"/>
  <c r="AE63" i="19" s="1"/>
  <c r="E3" i="38"/>
  <c r="E5" i="38" s="1"/>
  <c r="C3" i="38"/>
  <c r="C5" i="38" s="1"/>
  <c r="D3" i="38"/>
  <c r="D5" i="38" s="1"/>
  <c r="B3" i="38"/>
  <c r="B5" i="38" s="1"/>
  <c r="AD39" i="4"/>
  <c r="AD48" i="4" s="1"/>
  <c r="AD11" i="18"/>
  <c r="AD15" i="18" s="1"/>
  <c r="T62" i="19"/>
  <c r="T63" i="19" s="1"/>
  <c r="AL60" i="19"/>
  <c r="AL62" i="19" s="1"/>
  <c r="AL63" i="19" s="1"/>
  <c r="Z62" i="19"/>
  <c r="Z63" i="19" s="1"/>
  <c r="AM60" i="19"/>
  <c r="AM62" i="19" s="1"/>
  <c r="AM63" i="19" s="1"/>
  <c r="AC62" i="19"/>
  <c r="AC63" i="19" s="1"/>
  <c r="AN60" i="19"/>
  <c r="AN62" i="19" s="1"/>
  <c r="AN63" i="19" s="1"/>
  <c r="T38" i="19"/>
  <c r="C40" i="6"/>
  <c r="D40" i="6"/>
  <c r="AE35" i="6"/>
  <c r="AE37" i="6" s="1"/>
  <c r="AE38" i="6" s="1"/>
  <c r="AD20" i="19"/>
  <c r="AD21" i="19"/>
  <c r="AD35" i="19" s="1"/>
  <c r="H20" i="19"/>
  <c r="H21" i="19"/>
  <c r="H35" i="19" s="1"/>
  <c r="H64" i="19" s="1"/>
  <c r="S20" i="19"/>
  <c r="S21" i="19"/>
  <c r="S35" i="19" s="1"/>
  <c r="V20" i="19"/>
  <c r="V21" i="19"/>
  <c r="V35" i="19" s="1"/>
  <c r="V64" i="19" s="1"/>
  <c r="Q20" i="19"/>
  <c r="Q21" i="19"/>
  <c r="Q35" i="19" s="1"/>
  <c r="Q64" i="19" s="1"/>
  <c r="S62" i="19"/>
  <c r="S63" i="19" s="1"/>
  <c r="C20" i="19"/>
  <c r="C21" i="19"/>
  <c r="C35" i="19" s="1"/>
  <c r="F20" i="19"/>
  <c r="F21" i="19"/>
  <c r="F35" i="19" s="1"/>
  <c r="F64" i="19" s="1"/>
  <c r="P20" i="19"/>
  <c r="P21" i="19"/>
  <c r="P35" i="19" s="1"/>
  <c r="P64" i="19" s="1"/>
  <c r="D20" i="19"/>
  <c r="D21" i="19"/>
  <c r="D35" i="19" s="1"/>
  <c r="D64" i="19" s="1"/>
  <c r="Z20" i="19"/>
  <c r="Z21" i="19"/>
  <c r="Z35" i="19" s="1"/>
  <c r="G20" i="19"/>
  <c r="G21" i="19"/>
  <c r="G35" i="19" s="1"/>
  <c r="G64" i="19" s="1"/>
  <c r="M20" i="19"/>
  <c r="M21" i="19"/>
  <c r="M35" i="19" s="1"/>
  <c r="M64" i="19" s="1"/>
  <c r="AG60" i="19"/>
  <c r="AG62" i="19" s="1"/>
  <c r="AG63" i="19" s="1"/>
  <c r="O62" i="19"/>
  <c r="O63" i="19" s="1"/>
  <c r="L20" i="19"/>
  <c r="L21" i="19"/>
  <c r="L35" i="19" s="1"/>
  <c r="L64" i="19" s="1"/>
  <c r="O20" i="19"/>
  <c r="O21" i="19"/>
  <c r="O35" i="19" s="1"/>
  <c r="E20" i="19"/>
  <c r="E21" i="19"/>
  <c r="E35" i="19" s="1"/>
  <c r="E64" i="19" s="1"/>
  <c r="Y20" i="19"/>
  <c r="Y21" i="19"/>
  <c r="Y35" i="19" s="1"/>
  <c r="AC20" i="19"/>
  <c r="AC21" i="19"/>
  <c r="AC35" i="19" s="1"/>
  <c r="J20" i="19"/>
  <c r="J21" i="19"/>
  <c r="J35" i="19" s="1"/>
  <c r="J64" i="19" s="1"/>
  <c r="AG20" i="19"/>
  <c r="AG21" i="19"/>
  <c r="AG35" i="19" s="1"/>
  <c r="Y62" i="19"/>
  <c r="Y63" i="19" s="1"/>
  <c r="X20" i="19"/>
  <c r="X21" i="19"/>
  <c r="X35" i="19" s="1"/>
  <c r="X64" i="19" s="1"/>
  <c r="AB20" i="19"/>
  <c r="AB21" i="19"/>
  <c r="AB35" i="19" s="1"/>
  <c r="W20" i="19"/>
  <c r="W21" i="19"/>
  <c r="W35" i="19" s="1"/>
  <c r="W64" i="19" s="1"/>
  <c r="K20" i="19"/>
  <c r="K21" i="19"/>
  <c r="K35" i="19" s="1"/>
  <c r="K64" i="19" s="1"/>
  <c r="T20" i="19"/>
  <c r="T21" i="19"/>
  <c r="T35" i="19" s="1"/>
  <c r="AH60" i="19"/>
  <c r="AH62" i="19" s="1"/>
  <c r="AH63" i="19" s="1"/>
  <c r="AA62" i="19"/>
  <c r="AA63" i="19" s="1"/>
  <c r="AI20" i="19"/>
  <c r="AI21" i="19"/>
  <c r="AI35" i="19" s="1"/>
  <c r="AB62" i="19"/>
  <c r="AB63" i="19" s="1"/>
  <c r="U20" i="19"/>
  <c r="U21" i="19"/>
  <c r="U35" i="19" s="1"/>
  <c r="U64" i="19" s="1"/>
  <c r="I20" i="19"/>
  <c r="I21" i="19"/>
  <c r="I35" i="19" s="1"/>
  <c r="I64" i="19" s="1"/>
  <c r="AA20" i="19"/>
  <c r="AA21" i="19"/>
  <c r="AA35" i="19" s="1"/>
  <c r="N20" i="19"/>
  <c r="N21" i="19"/>
  <c r="N35" i="19" s="1"/>
  <c r="N64" i="19" s="1"/>
  <c r="AI60" i="19"/>
  <c r="AI62" i="19" s="1"/>
  <c r="AI63" i="19" s="1"/>
  <c r="AD62" i="19"/>
  <c r="AD63" i="19" s="1"/>
  <c r="R20" i="19"/>
  <c r="R21" i="19"/>
  <c r="R35" i="19" s="1"/>
  <c r="AH20" i="19"/>
  <c r="AH21" i="19"/>
  <c r="AH35" i="19" s="1"/>
  <c r="S38" i="19"/>
  <c r="D38" i="19"/>
  <c r="P38" i="19"/>
  <c r="S16" i="18"/>
  <c r="S29" i="18"/>
  <c r="CI62" i="43" s="1"/>
  <c r="B15" i="6"/>
  <c r="B40" i="6"/>
  <c r="H11" i="18"/>
  <c r="H15" i="18" s="1"/>
  <c r="H39" i="4"/>
  <c r="H48" i="4" s="1"/>
  <c r="C11" i="18"/>
  <c r="C39" i="4"/>
  <c r="C48" i="4" s="1"/>
  <c r="AA11" i="18"/>
  <c r="AA15" i="18" s="1"/>
  <c r="AA39" i="4"/>
  <c r="AA48" i="4" s="1"/>
  <c r="P11" i="18"/>
  <c r="P15" i="18" s="1"/>
  <c r="P39" i="4"/>
  <c r="P48" i="4" s="1"/>
  <c r="G11" i="18"/>
  <c r="G15" i="18" s="1"/>
  <c r="G39" i="4"/>
  <c r="G48" i="4" s="1"/>
  <c r="W11" i="18"/>
  <c r="W15" i="18" s="1"/>
  <c r="W39" i="4"/>
  <c r="W48" i="4" s="1"/>
  <c r="Q11" i="18"/>
  <c r="Q15" i="18" s="1"/>
  <c r="Q39" i="4"/>
  <c r="Q48" i="4" s="1"/>
  <c r="O11" i="18"/>
  <c r="O39" i="4"/>
  <c r="O48" i="4" s="1"/>
  <c r="K11" i="18"/>
  <c r="K15" i="18" s="1"/>
  <c r="K39" i="4"/>
  <c r="K48" i="4" s="1"/>
  <c r="U11" i="18"/>
  <c r="U15" i="18" s="1"/>
  <c r="U39" i="4"/>
  <c r="U48" i="4" s="1"/>
  <c r="D11" i="18"/>
  <c r="D15" i="18" s="1"/>
  <c r="D39" i="4"/>
  <c r="D48" i="4" s="1"/>
  <c r="T11" i="18"/>
  <c r="T39" i="4"/>
  <c r="T48" i="4" s="1"/>
  <c r="E11" i="18"/>
  <c r="E15" i="18" s="1"/>
  <c r="E39" i="4"/>
  <c r="E48" i="4" s="1"/>
  <c r="I11" i="18"/>
  <c r="I15" i="18" s="1"/>
  <c r="I39" i="4"/>
  <c r="I48" i="4" s="1"/>
  <c r="R11" i="18"/>
  <c r="R39" i="4"/>
  <c r="R48" i="4" s="1"/>
  <c r="F11" i="18"/>
  <c r="F15" i="18" s="1"/>
  <c r="F39" i="4"/>
  <c r="F48" i="4" s="1"/>
  <c r="AC11" i="18"/>
  <c r="AC15" i="18" s="1"/>
  <c r="AC39" i="4"/>
  <c r="AC48" i="4" s="1"/>
  <c r="AB11" i="18"/>
  <c r="AB15" i="18" s="1"/>
  <c r="AB39" i="4"/>
  <c r="AB48" i="4" s="1"/>
  <c r="E40" i="6"/>
  <c r="F14" i="6"/>
  <c r="F15" i="6" s="1"/>
  <c r="H4" i="6"/>
  <c r="G7" i="6"/>
  <c r="G12" i="6" s="1"/>
  <c r="AF38" i="4"/>
  <c r="AH38" i="4"/>
  <c r="AG38" i="4"/>
  <c r="AI38" i="4"/>
  <c r="AF58" i="3"/>
  <c r="AH58" i="3"/>
  <c r="AG58" i="3"/>
  <c r="AI58" i="3"/>
  <c r="C26" i="38" l="1"/>
  <c r="D26" i="38"/>
  <c r="E4" i="53"/>
  <c r="E26" i="38"/>
  <c r="Z29" i="18"/>
  <c r="Z16" i="18"/>
  <c r="AN58" i="3"/>
  <c r="AI62" i="43"/>
  <c r="AM58" i="3"/>
  <c r="AH62" i="43"/>
  <c r="B5" i="48"/>
  <c r="B8" i="48" s="1"/>
  <c r="AF62" i="43"/>
  <c r="B10" i="48"/>
  <c r="B16" i="48" s="1"/>
  <c r="AG62" i="43"/>
  <c r="C64" i="19"/>
  <c r="B26" i="38"/>
  <c r="V16" i="18"/>
  <c r="V29" i="18"/>
  <c r="R64" i="19"/>
  <c r="D4" i="53"/>
  <c r="C4" i="53"/>
  <c r="B4" i="53"/>
  <c r="V44" i="19"/>
  <c r="U44" i="19"/>
  <c r="AE44" i="19"/>
  <c r="AE37" i="19" s="1"/>
  <c r="AJ37" i="19" s="1"/>
  <c r="O44" i="19"/>
  <c r="O37" i="19" s="1"/>
  <c r="AG37" i="19" s="1"/>
  <c r="T44" i="19"/>
  <c r="T37" i="19" s="1"/>
  <c r="Q44" i="19"/>
  <c r="Q37" i="19" s="1"/>
  <c r="Y44" i="19"/>
  <c r="Y37" i="19" s="1"/>
  <c r="R44" i="19"/>
  <c r="R37" i="19" s="1"/>
  <c r="P44" i="19"/>
  <c r="P37" i="19" s="1"/>
  <c r="X44" i="19"/>
  <c r="X37" i="19" s="1"/>
  <c r="W44" i="19"/>
  <c r="W37" i="19" s="1"/>
  <c r="S44" i="19"/>
  <c r="S37" i="19" s="1"/>
  <c r="Z44" i="19"/>
  <c r="Z37" i="19" s="1"/>
  <c r="AE64" i="19"/>
  <c r="AN64" i="19"/>
  <c r="AL64" i="19"/>
  <c r="AD44" i="19"/>
  <c r="AD37" i="19" s="1"/>
  <c r="AI37" i="19" s="1"/>
  <c r="S30" i="18"/>
  <c r="AA44" i="19"/>
  <c r="AA37" i="19" s="1"/>
  <c r="AH37" i="19" s="1"/>
  <c r="AM38" i="19"/>
  <c r="AB44" i="19"/>
  <c r="AB37" i="19" s="1"/>
  <c r="AC44" i="19"/>
  <c r="AC37" i="19" s="1"/>
  <c r="AM64" i="19"/>
  <c r="AJ64" i="19"/>
  <c r="Z64" i="19"/>
  <c r="AD16" i="18"/>
  <c r="AD29" i="18"/>
  <c r="CT62" i="43" s="1"/>
  <c r="AL58" i="3"/>
  <c r="C4" i="14"/>
  <c r="AC64" i="19"/>
  <c r="AL38" i="19"/>
  <c r="T64" i="19"/>
  <c r="AH64" i="19"/>
  <c r="Y64" i="19"/>
  <c r="T15" i="18"/>
  <c r="T16" i="18" s="1"/>
  <c r="AI11" i="18"/>
  <c r="AF48" i="4"/>
  <c r="AG48" i="4"/>
  <c r="AI48" i="4"/>
  <c r="AH48" i="4"/>
  <c r="U37" i="19"/>
  <c r="V37" i="19"/>
  <c r="AA64" i="19"/>
  <c r="AB64" i="19"/>
  <c r="S64" i="19"/>
  <c r="O64" i="19"/>
  <c r="AG64" i="19"/>
  <c r="AI64" i="19"/>
  <c r="AD64" i="19"/>
  <c r="B4" i="14"/>
  <c r="AK58" i="3"/>
  <c r="U16" i="18"/>
  <c r="U29" i="18"/>
  <c r="CK62" i="43" s="1"/>
  <c r="F16" i="18"/>
  <c r="F29" i="18"/>
  <c r="BV62" i="43" s="1"/>
  <c r="K16" i="18"/>
  <c r="K29" i="18"/>
  <c r="CA62" i="43" s="1"/>
  <c r="Q16" i="18"/>
  <c r="Q29" i="18"/>
  <c r="CG62" i="43" s="1"/>
  <c r="P16" i="18"/>
  <c r="P29" i="18"/>
  <c r="CF62" i="43" s="1"/>
  <c r="AA16" i="18"/>
  <c r="AA29" i="18"/>
  <c r="CQ62" i="43" s="1"/>
  <c r="I16" i="18"/>
  <c r="I29" i="18"/>
  <c r="BY62" i="43" s="1"/>
  <c r="H16" i="18"/>
  <c r="H29" i="18"/>
  <c r="BX62" i="43" s="1"/>
  <c r="W16" i="18"/>
  <c r="W29" i="18"/>
  <c r="CM62" i="43" s="1"/>
  <c r="E16" i="18"/>
  <c r="E29" i="18"/>
  <c r="BU62" i="43" s="1"/>
  <c r="AB16" i="18"/>
  <c r="AB29" i="18"/>
  <c r="CR62" i="43" s="1"/>
  <c r="AC16" i="18"/>
  <c r="AC29" i="18"/>
  <c r="CS62" i="43" s="1"/>
  <c r="D16" i="18"/>
  <c r="D29" i="18"/>
  <c r="BT62" i="43" s="1"/>
  <c r="G16" i="18"/>
  <c r="G29" i="18"/>
  <c r="BW62" i="43" s="1"/>
  <c r="R15" i="18"/>
  <c r="AH11" i="18"/>
  <c r="C15" i="18"/>
  <c r="AF11" i="18"/>
  <c r="O15" i="18"/>
  <c r="AG11" i="18"/>
  <c r="F40" i="6"/>
  <c r="G14" i="6"/>
  <c r="G15" i="6" s="1"/>
  <c r="I4" i="6"/>
  <c r="H7" i="6"/>
  <c r="H12" i="6" s="1"/>
  <c r="CL62" i="43" l="1"/>
  <c r="V30" i="18"/>
  <c r="CP62" i="43"/>
  <c r="Z30" i="18"/>
  <c r="P30" i="18"/>
  <c r="K30" i="18"/>
  <c r="Q30" i="18"/>
  <c r="H30" i="18"/>
  <c r="W30" i="18"/>
  <c r="G30" i="18"/>
  <c r="AB30" i="18"/>
  <c r="F30" i="18"/>
  <c r="I30" i="18"/>
  <c r="E30" i="18"/>
  <c r="D30" i="18"/>
  <c r="U30" i="18"/>
  <c r="AA30" i="18"/>
  <c r="AD30" i="18"/>
  <c r="AC30" i="18"/>
  <c r="C8" i="14"/>
  <c r="C20" i="14" s="1"/>
  <c r="C16" i="14"/>
  <c r="B8" i="14"/>
  <c r="B20" i="14" s="1"/>
  <c r="B16" i="14"/>
  <c r="AG15" i="18"/>
  <c r="AG16" i="18" s="1"/>
  <c r="C7" i="38"/>
  <c r="C9" i="38" s="1"/>
  <c r="AI15" i="18"/>
  <c r="AI29" i="18" s="1"/>
  <c r="E7" i="38"/>
  <c r="E9" i="38" s="1"/>
  <c r="AF15" i="18"/>
  <c r="AF29" i="18" s="1"/>
  <c r="B7" i="38"/>
  <c r="B9" i="38" s="1"/>
  <c r="AH15" i="18"/>
  <c r="AH16" i="18" s="1"/>
  <c r="D7" i="38"/>
  <c r="D9" i="38" s="1"/>
  <c r="T29" i="18"/>
  <c r="CJ62" i="43" s="1"/>
  <c r="AN37" i="19"/>
  <c r="AL37" i="19"/>
  <c r="AM37" i="19"/>
  <c r="O16" i="18"/>
  <c r="O29" i="18"/>
  <c r="CE62" i="43" s="1"/>
  <c r="R16" i="18"/>
  <c r="R29" i="18"/>
  <c r="CH62" i="43" s="1"/>
  <c r="C16" i="18"/>
  <c r="C29" i="18"/>
  <c r="BS62" i="43" s="1"/>
  <c r="G40" i="6"/>
  <c r="H14" i="6"/>
  <c r="H15" i="6" s="1"/>
  <c r="J4" i="6"/>
  <c r="I7" i="6"/>
  <c r="I12" i="6" s="1"/>
  <c r="CY62" i="43" l="1"/>
  <c r="E3" i="53"/>
  <c r="E6" i="53" s="1"/>
  <c r="CV62" i="43"/>
  <c r="B3" i="53"/>
  <c r="B6" i="53" s="1"/>
  <c r="O30" i="18"/>
  <c r="C30" i="18"/>
  <c r="T30" i="18"/>
  <c r="R30" i="18"/>
  <c r="C21" i="14"/>
  <c r="C22" i="14" s="1"/>
  <c r="B21" i="14"/>
  <c r="B22" i="14" s="1"/>
  <c r="AF30" i="18"/>
  <c r="AI30" i="18"/>
  <c r="AH29" i="18"/>
  <c r="AI16" i="18"/>
  <c r="B11" i="38"/>
  <c r="B14" i="38"/>
  <c r="E11" i="38"/>
  <c r="E14" i="38"/>
  <c r="AF16" i="18"/>
  <c r="D11" i="38"/>
  <c r="D14" i="38"/>
  <c r="C11" i="38"/>
  <c r="C14" i="38"/>
  <c r="AG29" i="18"/>
  <c r="H40" i="6"/>
  <c r="I14" i="6"/>
  <c r="I15" i="6" s="1"/>
  <c r="K4" i="6"/>
  <c r="J7" i="6"/>
  <c r="J12" i="6" s="1"/>
  <c r="D15" i="38" l="1"/>
  <c r="D25" i="38"/>
  <c r="D28" i="38" s="1"/>
  <c r="E15" i="38"/>
  <c r="E25" i="38"/>
  <c r="E28" i="38" s="1"/>
  <c r="C15" i="38"/>
  <c r="C25" i="38"/>
  <c r="C28" i="38" s="1"/>
  <c r="B15" i="38"/>
  <c r="B25" i="38"/>
  <c r="B28" i="38" s="1"/>
  <c r="CX62" i="43"/>
  <c r="D3" i="53"/>
  <c r="D6" i="53" s="1"/>
  <c r="CW62" i="43"/>
  <c r="C3" i="53"/>
  <c r="C6" i="53" s="1"/>
  <c r="AG30" i="18"/>
  <c r="C17" i="38"/>
  <c r="B17" i="38"/>
  <c r="AH30" i="18"/>
  <c r="D17" i="38"/>
  <c r="E17" i="38"/>
  <c r="I40" i="6"/>
  <c r="J14" i="6"/>
  <c r="J15" i="6" s="1"/>
  <c r="L4" i="6"/>
  <c r="K7" i="6"/>
  <c r="K12" i="6" s="1"/>
  <c r="J40" i="6" l="1"/>
  <c r="K14" i="6"/>
  <c r="K15" i="6" s="1"/>
  <c r="M4" i="6"/>
  <c r="L7" i="6"/>
  <c r="L12" i="6" s="1"/>
  <c r="K40" i="6" l="1"/>
  <c r="L14" i="6"/>
  <c r="L15" i="6" s="1"/>
  <c r="N4" i="6"/>
  <c r="M7" i="6"/>
  <c r="M12" i="6" l="1"/>
  <c r="M14" i="6" s="1"/>
  <c r="M15" i="6" s="1"/>
  <c r="AG7" i="6"/>
  <c r="L40" i="6"/>
  <c r="O4" i="6"/>
  <c r="N7" i="6"/>
  <c r="N12" i="6" l="1"/>
  <c r="AH7" i="6"/>
  <c r="AH12" i="6" s="1"/>
  <c r="AH14" i="6" s="1"/>
  <c r="AG12" i="6"/>
  <c r="AG14" i="6" s="1"/>
  <c r="M40" i="6"/>
  <c r="N14" i="6"/>
  <c r="N15" i="6" s="1"/>
  <c r="P4" i="6"/>
  <c r="O7" i="6"/>
  <c r="O12" i="6" l="1"/>
  <c r="AI7" i="6"/>
  <c r="AG15" i="6"/>
  <c r="AG40" i="6"/>
  <c r="AH15" i="6"/>
  <c r="AH40" i="6"/>
  <c r="N40" i="6"/>
  <c r="O14" i="6"/>
  <c r="O15" i="6" s="1"/>
  <c r="Q4" i="6"/>
  <c r="P7" i="6"/>
  <c r="P12" i="6" l="1"/>
  <c r="AJ7" i="6"/>
  <c r="AJ12" i="6" s="1"/>
  <c r="AJ14" i="6" s="1"/>
  <c r="AI12" i="6"/>
  <c r="AI14" i="6" s="1"/>
  <c r="O40" i="6"/>
  <c r="P14" i="6"/>
  <c r="P40" i="6" s="1"/>
  <c r="R4" i="6"/>
  <c r="Q7" i="6"/>
  <c r="Q12" i="6" l="1"/>
  <c r="AK7" i="6"/>
  <c r="AI15" i="6"/>
  <c r="AI40" i="6"/>
  <c r="AJ15" i="6"/>
  <c r="AJ40" i="6"/>
  <c r="P15" i="6"/>
  <c r="Q14" i="6"/>
  <c r="Q15" i="6" s="1"/>
  <c r="S4" i="6"/>
  <c r="R7" i="6"/>
  <c r="R12" i="6" l="1"/>
  <c r="AL7" i="6"/>
  <c r="AL12" i="6" s="1"/>
  <c r="AL14" i="6" s="1"/>
  <c r="AK12" i="6"/>
  <c r="AK14" i="6" s="1"/>
  <c r="Q40" i="6"/>
  <c r="R14" i="6"/>
  <c r="R15" i="6" s="1"/>
  <c r="T4" i="6"/>
  <c r="S7" i="6"/>
  <c r="S12" i="6" l="1"/>
  <c r="AM7" i="6"/>
  <c r="AK15" i="6"/>
  <c r="AK40" i="6"/>
  <c r="AL15" i="6"/>
  <c r="AL40" i="6"/>
  <c r="R40" i="6"/>
  <c r="S14" i="6"/>
  <c r="S15" i="6" s="1"/>
  <c r="U4" i="6"/>
  <c r="T7" i="6"/>
  <c r="T12" i="6" l="1"/>
  <c r="AN7" i="6"/>
  <c r="AN12" i="6" s="1"/>
  <c r="AN14" i="6" s="1"/>
  <c r="AM12" i="6"/>
  <c r="AM14" i="6" s="1"/>
  <c r="S40" i="6"/>
  <c r="T14" i="6"/>
  <c r="T15" i="6" s="1"/>
  <c r="V4" i="6"/>
  <c r="U7" i="6"/>
  <c r="U12" i="6" l="1"/>
  <c r="AO7" i="6"/>
  <c r="AM15" i="6"/>
  <c r="AM40" i="6"/>
  <c r="AN15" i="6"/>
  <c r="AN40" i="6"/>
  <c r="T40" i="6"/>
  <c r="U14" i="6"/>
  <c r="U15" i="6" s="1"/>
  <c r="W4" i="6"/>
  <c r="V7" i="6"/>
  <c r="V12" i="6" l="1"/>
  <c r="AP7" i="6"/>
  <c r="AP12" i="6" s="1"/>
  <c r="AP14" i="6" s="1"/>
  <c r="AO12" i="6"/>
  <c r="AO14" i="6" s="1"/>
  <c r="U40" i="6"/>
  <c r="V14" i="6"/>
  <c r="V40" i="6" s="1"/>
  <c r="X4" i="6"/>
  <c r="W7" i="6"/>
  <c r="AO15" i="6" l="1"/>
  <c r="AO40" i="6"/>
  <c r="W12" i="6"/>
  <c r="AQ7" i="6"/>
  <c r="AP15" i="6"/>
  <c r="AP40" i="6"/>
  <c r="V15" i="6"/>
  <c r="W14" i="6"/>
  <c r="W40" i="6" s="1"/>
  <c r="Y4" i="6"/>
  <c r="X7" i="6"/>
  <c r="X12" i="6" l="1"/>
  <c r="AR7" i="6"/>
  <c r="AR12" i="6" s="1"/>
  <c r="AR14" i="6" s="1"/>
  <c r="AQ12" i="6"/>
  <c r="AQ14" i="6" s="1"/>
  <c r="W15" i="6"/>
  <c r="X14" i="6"/>
  <c r="X40" i="6" s="1"/>
  <c r="Z4" i="6"/>
  <c r="Y7" i="6"/>
  <c r="Y12" i="6" l="1"/>
  <c r="AS7" i="6"/>
  <c r="AS12" i="6" s="1"/>
  <c r="AS14" i="6" s="1"/>
  <c r="AQ15" i="6"/>
  <c r="AQ40" i="6"/>
  <c r="AR15" i="6"/>
  <c r="AR40" i="6"/>
  <c r="X15" i="6"/>
  <c r="Y14" i="6"/>
  <c r="Y40" i="6" s="1"/>
  <c r="AA4" i="6"/>
  <c r="Z7" i="6"/>
  <c r="Z12" i="6" l="1"/>
  <c r="AT7" i="6"/>
  <c r="AT12" i="6" s="1"/>
  <c r="AT14" i="6" s="1"/>
  <c r="AS15" i="6"/>
  <c r="AS40" i="6"/>
  <c r="Y15" i="6"/>
  <c r="Z14" i="6"/>
  <c r="Z15" i="6" s="1"/>
  <c r="AB4" i="6"/>
  <c r="AC4" i="6" s="1"/>
  <c r="AC7" i="6" s="1"/>
  <c r="AW7" i="6" s="1"/>
  <c r="AW12" i="6" s="1"/>
  <c r="AW14" i="6" s="1"/>
  <c r="AA7" i="6"/>
  <c r="AW40" i="6" l="1"/>
  <c r="AW15" i="6"/>
  <c r="AC12" i="6"/>
  <c r="AC14" i="6" s="1"/>
  <c r="AC15" i="6" s="1"/>
  <c r="AA12" i="6"/>
  <c r="AU7" i="6"/>
  <c r="AU12" i="6" s="1"/>
  <c r="AU14" i="6" s="1"/>
  <c r="AT15" i="6"/>
  <c r="AT40" i="6"/>
  <c r="AB7" i="6"/>
  <c r="AE7" i="6" s="1"/>
  <c r="Z40" i="6"/>
  <c r="AA14" i="6"/>
  <c r="AA15" i="6" s="1"/>
  <c r="AC40" i="6" l="1"/>
  <c r="AB12" i="6"/>
  <c r="AB14" i="6" s="1"/>
  <c r="AB40" i="6" s="1"/>
  <c r="AV7" i="6"/>
  <c r="AU15" i="6"/>
  <c r="AU40" i="6"/>
  <c r="AE12" i="6"/>
  <c r="AE14" i="6" s="1"/>
  <c r="AE15" i="6" s="1"/>
  <c r="AA40" i="6"/>
  <c r="AB15" i="6" l="1"/>
  <c r="AV12" i="6"/>
  <c r="AV14" i="6" s="1"/>
  <c r="AY7" i="6"/>
  <c r="AY12" i="6" s="1"/>
  <c r="AY14" i="6" s="1"/>
  <c r="AE40" i="6"/>
  <c r="AY15" i="6" l="1"/>
  <c r="AY40" i="6"/>
  <c r="AV15" i="6"/>
  <c r="AV40"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alexz</author>
  </authors>
  <commentList>
    <comment ref="G7" authorId="0" shapeId="0" xr:uid="{3E97D154-F785-4357-9FA7-FA5248E50469}">
      <text>
        <r>
          <rPr>
            <sz val="9"/>
            <color indexed="81"/>
            <rFont val="Tahoma"/>
            <family val="2"/>
          </rPr>
          <t>JE#40595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alexz</author>
  </authors>
  <commentList>
    <comment ref="G23" authorId="0" shapeId="0" xr:uid="{363AC3FC-7FCE-42FC-B0B6-DE442D93B282}">
      <text>
        <r>
          <rPr>
            <sz val="9"/>
            <color indexed="81"/>
            <rFont val="Tahoma"/>
            <family val="2"/>
          </rPr>
          <t>JE#40680</t>
        </r>
      </text>
    </comment>
    <comment ref="M30" authorId="0" shapeId="0" xr:uid="{28388216-90D5-46D7-A084-E049EE3DC501}">
      <text>
        <r>
          <rPr>
            <sz val="9"/>
            <color indexed="81"/>
            <rFont val="Tahoma"/>
            <family val="2"/>
          </rPr>
          <t>Excludes the sales tax item as this is already explicitly exlcuded in the collection/remittance split details</t>
        </r>
      </text>
    </comment>
    <comment ref="M31" authorId="0" shapeId="0" xr:uid="{52FCA98A-A14B-4B6E-9932-CCA7B1CD23F2}">
      <text>
        <r>
          <rPr>
            <sz val="9"/>
            <color indexed="81"/>
            <rFont val="Tahoma"/>
            <family val="2"/>
          </rPr>
          <t>JE#43973</t>
        </r>
      </text>
    </comment>
    <comment ref="X46" authorId="0" shapeId="0" xr:uid="{AE083A2A-081E-4C41-A0AB-57BF4DF38B9A}">
      <text>
        <r>
          <rPr>
            <sz val="9"/>
            <color indexed="81"/>
            <rFont val="Tahoma"/>
            <family val="2"/>
          </rPr>
          <t>Based on rec as statement not provided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alexz</author>
  </authors>
  <commentList>
    <comment ref="G4" authorId="0" shapeId="0" xr:uid="{69214590-828A-48FC-B461-161E046E22A4}">
      <text>
        <r>
          <rPr>
            <sz val="9"/>
            <color indexed="81"/>
            <rFont val="Tahoma"/>
            <family val="2"/>
          </rPr>
          <t>Includes $78,207 of PPP income (JE#40595)</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alexz</author>
  </authors>
  <commentList>
    <comment ref="O47" authorId="0" shapeId="0" xr:uid="{AA3BD6F1-7A44-428F-B2AD-EBF03D916B6E}">
      <text>
        <r>
          <rPr>
            <sz val="9"/>
            <color indexed="81"/>
            <rFont val="Tahoma"/>
            <family val="2"/>
          </rPr>
          <t>JE#48583 (debit COGS / credit 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alexz</author>
  </authors>
  <commentList>
    <comment ref="T908" authorId="0" shapeId="0" xr:uid="{79846FF1-AA4B-409B-9D79-978F88E7F1BF}">
      <text>
        <r>
          <rPr>
            <sz val="9"/>
            <color indexed="81"/>
            <rFont val="Tahoma"/>
            <family val="2"/>
          </rPr>
          <t>Marking as outflow as countra-entry was credit to sales tax paid (a COGS expense)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alexz</author>
  </authors>
  <commentList>
    <comment ref="W103" authorId="0" shapeId="0" xr:uid="{C8540053-CE77-448B-B44A-8107E0324419}">
      <text>
        <r>
          <rPr>
            <sz val="9"/>
            <color indexed="81"/>
            <rFont val="Tahoma"/>
            <family val="2"/>
          </rPr>
          <t>Related to various misc expenses (FUTA, cell phone, health insurance)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alexz</author>
  </authors>
  <commentList>
    <comment ref="W103" authorId="0" shapeId="0" xr:uid="{6ACE8316-E682-46B0-AF74-AEE3DEA031DD}">
      <text>
        <r>
          <rPr>
            <sz val="9"/>
            <color indexed="81"/>
            <rFont val="Tahoma"/>
            <family val="2"/>
          </rPr>
          <t>Related to various misc expenses (FUTA, cell phone, health insurance)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alexz</author>
  </authors>
  <commentList>
    <comment ref="Q444" authorId="0" shapeId="0" xr:uid="{18F7875A-82A3-4C8F-A563-B33D224B0B34}">
      <text>
        <r>
          <rPr>
            <sz val="9"/>
            <color indexed="81"/>
            <rFont val="Tahoma"/>
            <family val="2"/>
          </rPr>
          <t>Revised to 2/26/22 (prior period ended 2/25/22)</t>
        </r>
      </text>
    </comment>
  </commentList>
</comments>
</file>

<file path=xl/sharedStrings.xml><?xml version="1.0" encoding="utf-8"?>
<sst xmlns="http://schemas.openxmlformats.org/spreadsheetml/2006/main" count="52738" uniqueCount="1442">
  <si>
    <t>Income</t>
  </si>
  <si>
    <t>Accrual to Cash Adj</t>
  </si>
  <si>
    <t>Returns, Allowances &amp; Discounts</t>
  </si>
  <si>
    <t>Cost of Goods Sold</t>
  </si>
  <si>
    <t>C.O.S.- Payroll Taxes</t>
  </si>
  <si>
    <t>C.O.S. Production Wages</t>
  </si>
  <si>
    <t>C.O.S. Supplies</t>
  </si>
  <si>
    <t>Contract Labor</t>
  </si>
  <si>
    <t>Employee Benefits -Meals, Other</t>
  </si>
  <si>
    <t>Employee Mileage Reimb</t>
  </si>
  <si>
    <t>Merchant Fees</t>
  </si>
  <si>
    <t>Sales Tax Paid</t>
  </si>
  <si>
    <t>Software</t>
  </si>
  <si>
    <t>Total COGS</t>
  </si>
  <si>
    <t>Gross Profit</t>
  </si>
  <si>
    <t>Accounting</t>
  </si>
  <si>
    <t>Advertising</t>
  </si>
  <si>
    <t>Auto Gasoline</t>
  </si>
  <si>
    <t>Repair and Maintenance</t>
  </si>
  <si>
    <t>Auto - Other</t>
  </si>
  <si>
    <t>Total Auto</t>
  </si>
  <si>
    <t>Bank Charges</t>
  </si>
  <si>
    <t>Bank Service Charges</t>
  </si>
  <si>
    <t>Insurance Business</t>
  </si>
  <si>
    <t>Internet Access</t>
  </si>
  <si>
    <t>Legal Professional Fees</t>
  </si>
  <si>
    <t>Licenses &amp; Fees</t>
  </si>
  <si>
    <t>Office Expenses</t>
  </si>
  <si>
    <t>Employee Medical   Insurance</t>
  </si>
  <si>
    <t>Office Wages</t>
  </si>
  <si>
    <t>Officer Health Insurance</t>
  </si>
  <si>
    <t>Officer Salary</t>
  </si>
  <si>
    <t>Payroll Expenses(misc)</t>
  </si>
  <si>
    <t>Payroll Taxes</t>
  </si>
  <si>
    <t>Payroll Taxes G&amp;A</t>
  </si>
  <si>
    <t>Payroll Wages and related - Other</t>
  </si>
  <si>
    <t>Total Payroll Wages and related</t>
  </si>
  <si>
    <t>Postage</t>
  </si>
  <si>
    <t>Property Taxes</t>
  </si>
  <si>
    <t>Rent or Lease</t>
  </si>
  <si>
    <t>Repair Maintenance</t>
  </si>
  <si>
    <t>Telephone Expense</t>
  </si>
  <si>
    <t>Travel</t>
  </si>
  <si>
    <t>Uniforms</t>
  </si>
  <si>
    <t>Utilities</t>
  </si>
  <si>
    <t>Gain On Sale Assets</t>
  </si>
  <si>
    <t>Depreciation</t>
  </si>
  <si>
    <t>Net Income</t>
  </si>
  <si>
    <t>Checking Chase</t>
  </si>
  <si>
    <t>Accounts Receivable</t>
  </si>
  <si>
    <t>Accts Rec - Contra</t>
  </si>
  <si>
    <t>Due From Stockholder</t>
  </si>
  <si>
    <t>Inventory Asset</t>
  </si>
  <si>
    <t>Undeposited Funds</t>
  </si>
  <si>
    <t>Total Current Assets</t>
  </si>
  <si>
    <t>Office Equipment</t>
  </si>
  <si>
    <t>Vehicles</t>
  </si>
  <si>
    <t>X-Accum Deprec Office Eqt</t>
  </si>
  <si>
    <t>X-Accum Deprec Vehicle</t>
  </si>
  <si>
    <t>Accounts Payable</t>
  </si>
  <si>
    <t>Chase Biz Credit Card</t>
  </si>
  <si>
    <t>Direct Deposit Liabilities</t>
  </si>
  <si>
    <t>Payroll Liabilities</t>
  </si>
  <si>
    <t>AZ Withholding Payable</t>
  </si>
  <si>
    <t>Federal/Fica Payable</t>
  </si>
  <si>
    <t>Futa Tax Payable</t>
  </si>
  <si>
    <t>Suta Tax Payable</t>
  </si>
  <si>
    <t>Total Payroll Taxes Payable</t>
  </si>
  <si>
    <t>Sales Tax Payable</t>
  </si>
  <si>
    <t>Common Stock</t>
  </si>
  <si>
    <t>Distributions</t>
  </si>
  <si>
    <t>Retained Earnings</t>
  </si>
  <si>
    <t>Variance</t>
  </si>
  <si>
    <t>in $000s</t>
  </si>
  <si>
    <t>FY20</t>
  </si>
  <si>
    <t>FY21</t>
  </si>
  <si>
    <t>LTM
Apr-22</t>
  </si>
  <si>
    <t>LTM
Mar-22</t>
  </si>
  <si>
    <t>Total revenue</t>
  </si>
  <si>
    <t>Total operating expenses</t>
  </si>
  <si>
    <t>Net other (income)/expense</t>
  </si>
  <si>
    <t>Professional services</t>
  </si>
  <si>
    <t>Summary Income Statements</t>
  </si>
  <si>
    <t>Discuss nature; forthcoming Dec-21/Jan-22 entry?</t>
  </si>
  <si>
    <t>Anything non-operational?  Any historical, pending, or threatened litigation?</t>
  </si>
  <si>
    <t>Why zero after FY20?</t>
  </si>
  <si>
    <t>High-level management overview of performance and salient developments / changes since FY20; seasonality / cyclicality; COVID impacts and responses; Accounting staffing and external assistance; monthly &amp; annual close process / timing; latest month closed?  FY21 final? Any comingling of owner personal expense with operational expense?  Any related-party / non arms-length transactions?</t>
  </si>
  <si>
    <t>Summary Balance Sheets</t>
  </si>
  <si>
    <t>Fixed assets, net</t>
  </si>
  <si>
    <t>Total assets</t>
  </si>
  <si>
    <t>Total current liabilities</t>
  </si>
  <si>
    <t>Total liabilities</t>
  </si>
  <si>
    <t>Total liabilities and equity</t>
  </si>
  <si>
    <t>Total equity</t>
  </si>
  <si>
    <t>check (A=L+E)</t>
  </si>
  <si>
    <t>check (equity roll)</t>
  </si>
  <si>
    <t>na</t>
  </si>
  <si>
    <t>distributions</t>
  </si>
  <si>
    <t>remaining variance</t>
  </si>
  <si>
    <t>Trans #</t>
  </si>
  <si>
    <t>Type</t>
  </si>
  <si>
    <t>Date</t>
  </si>
  <si>
    <t>Num</t>
  </si>
  <si>
    <t>Adj</t>
  </si>
  <si>
    <t>Name</t>
  </si>
  <si>
    <t>Memo</t>
  </si>
  <si>
    <t>Item Description</t>
  </si>
  <si>
    <t>Payroll Item</t>
  </si>
  <si>
    <t>Account</t>
  </si>
  <si>
    <t>Split</t>
  </si>
  <si>
    <t>Qty</t>
  </si>
  <si>
    <t>Sales Price</t>
  </si>
  <si>
    <t>Debit</t>
  </si>
  <si>
    <t>Credit</t>
  </si>
  <si>
    <t>Balance</t>
  </si>
  <si>
    <t>Amt</t>
  </si>
  <si>
    <t>Pd</t>
  </si>
  <si>
    <t>General Journal</t>
  </si>
  <si>
    <t>YR END FIX</t>
  </si>
  <si>
    <t>*</t>
  </si>
  <si>
    <t>fix to actuals</t>
  </si>
  <si>
    <t>-SPLIT-</t>
  </si>
  <si>
    <t>AZ Department of Revenue</t>
  </si>
  <si>
    <t>reclass distribution to PR expense</t>
  </si>
  <si>
    <t>reclass distribution to stockholder loan repay</t>
  </si>
  <si>
    <t>reclass distribution to PR tax payable</t>
  </si>
  <si>
    <t>reclass distribution to inventory asset</t>
  </si>
  <si>
    <t>reclass distribution to credit card</t>
  </si>
  <si>
    <t>reclass distribution to sales tax payable</t>
  </si>
  <si>
    <t>What was the Dec-20 "year end fix" JE?</t>
  </si>
  <si>
    <t>Discuss this entry</t>
  </si>
  <si>
    <t>What coverage? Any claims:  Per loss runs looks like no historical losses…any expected?</t>
  </si>
  <si>
    <t>How many vehicles and business / personal?</t>
  </si>
  <si>
    <t>Understand EEs accrue PTO based on tenure (up to 120hrs/yr); additional accrual possible based on working over 80 hrs per pay period; unlimited carryover…paid out at termination?</t>
  </si>
  <si>
    <t>Total</t>
  </si>
  <si>
    <t>Proof of Cash Analysis</t>
  </si>
  <si>
    <t>Cash Inflow Analysis</t>
  </si>
  <si>
    <t>Expected Cash Inflows</t>
  </si>
  <si>
    <t>Deposits, per bank statements</t>
  </si>
  <si>
    <t>as a % of expectations</t>
  </si>
  <si>
    <t>Cash Outflow Analysis</t>
  </si>
  <si>
    <t>Withdrawals, per bank statements</t>
  </si>
  <si>
    <t>Expected Cash Outflows</t>
  </si>
  <si>
    <t>Inflow/outflow variance</t>
  </si>
  <si>
    <t>BoP balance</t>
  </si>
  <si>
    <t>Deposits and additions</t>
  </si>
  <si>
    <t>Checks paid</t>
  </si>
  <si>
    <t>Electronic withdrawals</t>
  </si>
  <si>
    <t>EoP balance</t>
  </si>
  <si>
    <t>Fees</t>
  </si>
  <si>
    <t>Other withdrawals</t>
  </si>
  <si>
    <t>BoP per BS</t>
  </si>
  <si>
    <t>variance vs above</t>
  </si>
  <si>
    <t>EoP per BS</t>
  </si>
  <si>
    <t>Change in variance</t>
  </si>
  <si>
    <t>Total deposit</t>
  </si>
  <si>
    <t>Total withdrawal</t>
  </si>
  <si>
    <t>Revenue</t>
  </si>
  <si>
    <t>Gain on sale of assets</t>
  </si>
  <si>
    <t>COGS</t>
  </si>
  <si>
    <t>Opex</t>
  </si>
  <si>
    <t>(Inc)/dec in AR</t>
  </si>
  <si>
    <t>Shareholder distributions</t>
  </si>
  <si>
    <t>(Inc)/dec in AR contra</t>
  </si>
  <si>
    <t>Credit Card Charge</t>
  </si>
  <si>
    <t>Lifetime Fitness</t>
  </si>
  <si>
    <t>Bass Pro Shop</t>
  </si>
  <si>
    <t>Check</t>
  </si>
  <si>
    <t>C#1571  I#064052</t>
  </si>
  <si>
    <t>CVS Pharmacy</t>
  </si>
  <si>
    <t>Disp Toyota</t>
  </si>
  <si>
    <t>inv corr</t>
  </si>
  <si>
    <t>Netflix</t>
  </si>
  <si>
    <t>healthcare stuff</t>
  </si>
  <si>
    <t>march</t>
  </si>
  <si>
    <t>H/I OFFICER</t>
  </si>
  <si>
    <t>MOVE</t>
  </si>
  <si>
    <t>October Distribution</t>
  </si>
  <si>
    <t>Deposit</t>
  </si>
  <si>
    <t>I had to put $5000 in to make end of year</t>
  </si>
  <si>
    <t>Cash proof tag</t>
  </si>
  <si>
    <t>(Inc)/dec in AP</t>
  </si>
  <si>
    <t>Due from owner - inflow-related</t>
  </si>
  <si>
    <t>Due from owner - outflow-related</t>
  </si>
  <si>
    <t>Outflow</t>
  </si>
  <si>
    <t>Inflow</t>
  </si>
  <si>
    <t>{na - write-off direct to RE}</t>
  </si>
  <si>
    <t>Inc/(dec) in inventory asset</t>
  </si>
  <si>
    <t>(Inc)/dec in undeposited funds</t>
  </si>
  <si>
    <t>(Inc)/dec in credit card payable</t>
  </si>
  <si>
    <t>(Inc)/dec in direct deposit liabilities</t>
  </si>
  <si>
    <t>(Inc)/dec in payroll liabilities</t>
  </si>
  <si>
    <t>(Inc)/dec in payroll tax payables</t>
  </si>
  <si>
    <t>Year-end adjustment to RE</t>
  </si>
  <si>
    <t>"Write-off pennies" JE</t>
  </si>
  <si>
    <t>Sales tax remittance</t>
  </si>
  <si>
    <t>Sales tax collection</t>
  </si>
  <si>
    <t>Capex</t>
  </si>
  <si>
    <t>Sales Tax Payment</t>
  </si>
  <si>
    <t>LIC# 07-557724-T</t>
  </si>
  <si>
    <t>Invoice</t>
  </si>
  <si>
    <t>{na - direct to RE}</t>
  </si>
  <si>
    <t>Who oversees calculation, collection, remittance?  Nexus study performed?  Any audit historically?</t>
  </si>
  <si>
    <t>check</t>
  </si>
  <si>
    <t>Cawley Architects</t>
  </si>
  <si>
    <t>Vintage Partners</t>
  </si>
  <si>
    <t>Ralph Zanck</t>
  </si>
  <si>
    <t>Brekan Nava Group</t>
  </si>
  <si>
    <t>Office Systems Installation</t>
  </si>
  <si>
    <t>PRYOR CREEK MUSIC FESTIVALS INC</t>
  </si>
  <si>
    <t>NetVest Financial, LLC</t>
  </si>
  <si>
    <t>Pravati Capital</t>
  </si>
  <si>
    <t>Bueno Used Cars</t>
  </si>
  <si>
    <t>Gold Medal Landscape Management</t>
  </si>
  <si>
    <t>Artistic Land Management</t>
  </si>
  <si>
    <t>Unified Screening and Cr - NC</t>
  </si>
  <si>
    <t>Kary Collison</t>
  </si>
  <si>
    <t>San Tropez Apartments</t>
  </si>
  <si>
    <t>American Truck Salvage 2850</t>
  </si>
  <si>
    <t>Linsalata &amp; Co</t>
  </si>
  <si>
    <t>Gordon</t>
  </si>
  <si>
    <t>Joe Waters/Valentine and Bond</t>
  </si>
  <si>
    <t>Applied Engineering</t>
  </si>
  <si>
    <t>Waibel and Associates</t>
  </si>
  <si>
    <t>Pressure Systems</t>
  </si>
  <si>
    <t>Hayes Architecture</t>
  </si>
  <si>
    <t>Greg Foster</t>
  </si>
  <si>
    <t>Unified Screening and Cr - TX</t>
  </si>
  <si>
    <t>Sasco</t>
  </si>
  <si>
    <t>Boilermakers Local 627</t>
  </si>
  <si>
    <t>Southwest Ground Control</t>
  </si>
  <si>
    <t>American Truck Salvage 1903</t>
  </si>
  <si>
    <t>Unified Screening and Cr - CA</t>
  </si>
  <si>
    <t>Succentrix</t>
  </si>
  <si>
    <t>Contrivance Inc</t>
  </si>
  <si>
    <t>Nurses Network - Flagstaff</t>
  </si>
  <si>
    <t>Valentine &amp; Bond</t>
  </si>
  <si>
    <t>Core Sleep Solutions</t>
  </si>
  <si>
    <t>SRS</t>
  </si>
  <si>
    <t>Ringler Associates</t>
  </si>
  <si>
    <t>AZ Sun Services</t>
  </si>
  <si>
    <t>North American Service Company</t>
  </si>
  <si>
    <t>Stoll Masonry Inc</t>
  </si>
  <si>
    <t>Southwest Portraits</t>
  </si>
  <si>
    <t>Niumoefanga Mo'unga</t>
  </si>
  <si>
    <t>B &amp; B Enterprises</t>
  </si>
  <si>
    <t>Gentry Wealth Management</t>
  </si>
  <si>
    <t>Jim Jantzem</t>
  </si>
  <si>
    <t>American Legion Auxiliary</t>
  </si>
  <si>
    <t>Bellows Golf Management</t>
  </si>
  <si>
    <t>Telco Testing</t>
  </si>
  <si>
    <t>HealthTECH Resources</t>
  </si>
  <si>
    <t>Garth Paine/ASU</t>
  </si>
  <si>
    <t>PMG Services</t>
  </si>
  <si>
    <t>Leapfrog Services, Inc</t>
  </si>
  <si>
    <t>Bustillo Physical Therapy</t>
  </si>
  <si>
    <t>Unique Electrical Contractors. Inc.</t>
  </si>
  <si>
    <t>Kerry Goto</t>
  </si>
  <si>
    <t>Carol Uhland</t>
  </si>
  <si>
    <t>Associated Property Manager</t>
  </si>
  <si>
    <t>Bardon Insurance Group</t>
  </si>
  <si>
    <t>Eliminated deposits</t>
  </si>
  <si>
    <t>Paycheck</t>
  </si>
  <si>
    <t>DD1736</t>
  </si>
  <si>
    <t>Direct Deposit</t>
  </si>
  <si>
    <t>Salary-Wages COS</t>
  </si>
  <si>
    <t>DD1738</t>
  </si>
  <si>
    <t>DD1735</t>
  </si>
  <si>
    <t>DD1741</t>
  </si>
  <si>
    <t>DD1742</t>
  </si>
  <si>
    <t>DD1740</t>
  </si>
  <si>
    <t>DD1744</t>
  </si>
  <si>
    <t>DD1746</t>
  </si>
  <si>
    <t>DD1747</t>
  </si>
  <si>
    <t>DD1752</t>
  </si>
  <si>
    <t>DD1754</t>
  </si>
  <si>
    <t>DD1753</t>
  </si>
  <si>
    <t>DD1757</t>
  </si>
  <si>
    <t>DD1759</t>
  </si>
  <si>
    <t>DD1758</t>
  </si>
  <si>
    <t>DD1762</t>
  </si>
  <si>
    <t>DD1764</t>
  </si>
  <si>
    <t>DD1763</t>
  </si>
  <si>
    <t>DD1767</t>
  </si>
  <si>
    <t>DD1769</t>
  </si>
  <si>
    <t>DD1768</t>
  </si>
  <si>
    <t>DD1772</t>
  </si>
  <si>
    <t>DD1774</t>
  </si>
  <si>
    <t>DD1773</t>
  </si>
  <si>
    <t>DD1776</t>
  </si>
  <si>
    <t>DD1778</t>
  </si>
  <si>
    <t>DD1780</t>
  </si>
  <si>
    <t>DD1779</t>
  </si>
  <si>
    <t>DD1782</t>
  </si>
  <si>
    <t>DD1785</t>
  </si>
  <si>
    <t>DD1783</t>
  </si>
  <si>
    <t>DD1786</t>
  </si>
  <si>
    <t>DD1789</t>
  </si>
  <si>
    <t>DD1791</t>
  </si>
  <si>
    <t>DD1792</t>
  </si>
  <si>
    <t>DD1795</t>
  </si>
  <si>
    <t>Hourly Pay COS</t>
  </si>
  <si>
    <t>DD1796</t>
  </si>
  <si>
    <t>DD1798</t>
  </si>
  <si>
    <t>DD1799</t>
  </si>
  <si>
    <t>DD1800</t>
  </si>
  <si>
    <t>DD1808</t>
  </si>
  <si>
    <t>DD1803</t>
  </si>
  <si>
    <t>DD1805</t>
  </si>
  <si>
    <t>DD1806</t>
  </si>
  <si>
    <t>DD1813</t>
  </si>
  <si>
    <t>DD1816</t>
  </si>
  <si>
    <t>DD1814</t>
  </si>
  <si>
    <t>DD1809</t>
  </si>
  <si>
    <t>DD1810</t>
  </si>
  <si>
    <t>DD1812</t>
  </si>
  <si>
    <t>DD1822</t>
  </si>
  <si>
    <t>DD1817</t>
  </si>
  <si>
    <t>DD1818</t>
  </si>
  <si>
    <t>DD1821</t>
  </si>
  <si>
    <t>DD1824</t>
  </si>
  <si>
    <t>DD1825</t>
  </si>
  <si>
    <t>DD1828</t>
  </si>
  <si>
    <t>DD1835</t>
  </si>
  <si>
    <t>DD1834</t>
  </si>
  <si>
    <t>DD1830</t>
  </si>
  <si>
    <t>DD1836</t>
  </si>
  <si>
    <t>DD1831</t>
  </si>
  <si>
    <t>DD1838</t>
  </si>
  <si>
    <t>DD1842</t>
  </si>
  <si>
    <t>DD1843</t>
  </si>
  <si>
    <t>DD1841</t>
  </si>
  <si>
    <t>DD1847</t>
  </si>
  <si>
    <t>DD1852</t>
  </si>
  <si>
    <t>DD1853</t>
  </si>
  <si>
    <t>DD1851</t>
  </si>
  <si>
    <t>DD1849</t>
  </si>
  <si>
    <t>DD1857</t>
  </si>
  <si>
    <t>DD1862</t>
  </si>
  <si>
    <t>DD1863</t>
  </si>
  <si>
    <t>DD1861</t>
  </si>
  <si>
    <t>DD1859</t>
  </si>
  <si>
    <t>DD1868</t>
  </si>
  <si>
    <t>DD1865</t>
  </si>
  <si>
    <t>DD1870</t>
  </si>
  <si>
    <t>DD1871</t>
  </si>
  <si>
    <t>DD1869</t>
  </si>
  <si>
    <t>DD1867</t>
  </si>
  <si>
    <t>DD1876</t>
  </si>
  <si>
    <t>DD1873</t>
  </si>
  <si>
    <t>DD1878</t>
  </si>
  <si>
    <t>DD1879</t>
  </si>
  <si>
    <t>DD1877</t>
  </si>
  <si>
    <t>DD1875</t>
  </si>
  <si>
    <t>PTO</t>
  </si>
  <si>
    <t>DD1737</t>
  </si>
  <si>
    <t>DD1756</t>
  </si>
  <si>
    <t>OFFICE WAGES</t>
  </si>
  <si>
    <t>DD1761</t>
  </si>
  <si>
    <t>DD1766</t>
  </si>
  <si>
    <t>DD1787</t>
  </si>
  <si>
    <t>DD1793</t>
  </si>
  <si>
    <t>DD1802</t>
  </si>
  <si>
    <t>DD1807</t>
  </si>
  <si>
    <t>DD1815</t>
  </si>
  <si>
    <t>DD1823</t>
  </si>
  <si>
    <t>DD1829</t>
  </si>
  <si>
    <t>DD1837</t>
  </si>
  <si>
    <t>DD1844</t>
  </si>
  <si>
    <t>DD1846</t>
  </si>
  <si>
    <t>DD1854</t>
  </si>
  <si>
    <t>DD1856</t>
  </si>
  <si>
    <t>DD1864</t>
  </si>
  <si>
    <t>DD1872</t>
  </si>
  <si>
    <t>DD1880</t>
  </si>
  <si>
    <t>DD1734</t>
  </si>
  <si>
    <t>OFFICER SALARY</t>
  </si>
  <si>
    <t>DD1739</t>
  </si>
  <si>
    <t>DD1745</t>
  </si>
  <si>
    <t>DD1748</t>
  </si>
  <si>
    <t>DD1750</t>
  </si>
  <si>
    <t>DD1755</t>
  </si>
  <si>
    <t>DD1760</t>
  </si>
  <si>
    <t>DD1765</t>
  </si>
  <si>
    <t>DD1771</t>
  </si>
  <si>
    <t>DD1777</t>
  </si>
  <si>
    <t>DD1784</t>
  </si>
  <si>
    <t>DD1790</t>
  </si>
  <si>
    <t>DD1797</t>
  </si>
  <si>
    <t>DD1801</t>
  </si>
  <si>
    <t>DD1804</t>
  </si>
  <si>
    <t>DD1811</t>
  </si>
  <si>
    <t>DD1819</t>
  </si>
  <si>
    <t>DD1826</t>
  </si>
  <si>
    <t>DD1832</t>
  </si>
  <si>
    <t>DD1839</t>
  </si>
  <si>
    <t>DD1845</t>
  </si>
  <si>
    <t>DD1848</t>
  </si>
  <si>
    <t>DD1855</t>
  </si>
  <si>
    <t>DD1858</t>
  </si>
  <si>
    <t>DD1866</t>
  </si>
  <si>
    <t>DD1874</t>
  </si>
  <si>
    <t>Salary-Office</t>
  </si>
  <si>
    <t>DD1743</t>
  </si>
  <si>
    <t>DD1749</t>
  </si>
  <si>
    <t>DD1751</t>
  </si>
  <si>
    <t>DD1770</t>
  </si>
  <si>
    <t>DD1775</t>
  </si>
  <si>
    <t>DD1781</t>
  </si>
  <si>
    <t>DD1788</t>
  </si>
  <si>
    <t>DD1794</t>
  </si>
  <si>
    <t>DD1820</t>
  </si>
  <si>
    <t>DD1827</t>
  </si>
  <si>
    <t>DD1833</t>
  </si>
  <si>
    <t>DD1840</t>
  </si>
  <si>
    <t>DD1850</t>
  </si>
  <si>
    <t>DD1860</t>
  </si>
  <si>
    <t>DD1602</t>
  </si>
  <si>
    <t>DD1604</t>
  </si>
  <si>
    <t>DD1606</t>
  </si>
  <si>
    <t>DD1605</t>
  </si>
  <si>
    <t>DD1603</t>
  </si>
  <si>
    <t>DD1601</t>
  </si>
  <si>
    <t>DD1609</t>
  </si>
  <si>
    <t>DD1611</t>
  </si>
  <si>
    <t>DD1610</t>
  </si>
  <si>
    <t>DD1608</t>
  </si>
  <si>
    <t>DD1612</t>
  </si>
  <si>
    <t>DD1607</t>
  </si>
  <si>
    <t>DD1617</t>
  </si>
  <si>
    <t>DD1616</t>
  </si>
  <si>
    <t>DD1615</t>
  </si>
  <si>
    <t>DD1618</t>
  </si>
  <si>
    <t>DD1614</t>
  </si>
  <si>
    <t>DD1613</t>
  </si>
  <si>
    <t>DD1621</t>
  </si>
  <si>
    <t>DD1620</t>
  </si>
  <si>
    <t>DD1623</t>
  </si>
  <si>
    <t>DD1622</t>
  </si>
  <si>
    <t>DD1619</t>
  </si>
  <si>
    <t>DD1627</t>
  </si>
  <si>
    <t>DD1626</t>
  </si>
  <si>
    <t>DD1625</t>
  </si>
  <si>
    <t>DD1628</t>
  </si>
  <si>
    <t>DD1624</t>
  </si>
  <si>
    <t>DD1632</t>
  </si>
  <si>
    <t>DD1634</t>
  </si>
  <si>
    <t>DD1633</t>
  </si>
  <si>
    <t>DD1630</t>
  </si>
  <si>
    <t>DD1631</t>
  </si>
  <si>
    <t>DD1629</t>
  </si>
  <si>
    <t>DD1639</t>
  </si>
  <si>
    <t>DD1640</t>
  </si>
  <si>
    <t>DD1638</t>
  </si>
  <si>
    <t>DD1636</t>
  </si>
  <si>
    <t>DD1637</t>
  </si>
  <si>
    <t>DD1635</t>
  </si>
  <si>
    <t>DD1644</t>
  </si>
  <si>
    <t>DD1645</t>
  </si>
  <si>
    <t>DD1642</t>
  </si>
  <si>
    <t>DD1643</t>
  </si>
  <si>
    <t>DD1641</t>
  </si>
  <si>
    <t>DD1649</t>
  </si>
  <si>
    <t>DD1650</t>
  </si>
  <si>
    <t>DD1647</t>
  </si>
  <si>
    <t>DD1648</t>
  </si>
  <si>
    <t>DD1646</t>
  </si>
  <si>
    <t>DD1653</t>
  </si>
  <si>
    <t>DD1654</t>
  </si>
  <si>
    <t>DD1652</t>
  </si>
  <si>
    <t>DD1655</t>
  </si>
  <si>
    <t>DD1656</t>
  </si>
  <si>
    <t>DD1651</t>
  </si>
  <si>
    <t>DD1658</t>
  </si>
  <si>
    <t>DD1660</t>
  </si>
  <si>
    <t>DD1659</t>
  </si>
  <si>
    <t>DD1661</t>
  </si>
  <si>
    <t>DD1662</t>
  </si>
  <si>
    <t>DD1657</t>
  </si>
  <si>
    <t>DD1664</t>
  </si>
  <si>
    <t>DD1666</t>
  </si>
  <si>
    <t>DD1665</t>
  </si>
  <si>
    <t>DD1667</t>
  </si>
  <si>
    <t>DD1663</t>
  </si>
  <si>
    <t>DD1672</t>
  </si>
  <si>
    <t>DD1670</t>
  </si>
  <si>
    <t>DD1671</t>
  </si>
  <si>
    <t>DD1669</t>
  </si>
  <si>
    <t>DD1673</t>
  </si>
  <si>
    <t>DD1668</t>
  </si>
  <si>
    <t>DD1675</t>
  </si>
  <si>
    <t>DD1678</t>
  </si>
  <si>
    <t>DD1676</t>
  </si>
  <si>
    <t>DD1677</t>
  </si>
  <si>
    <t>DD1674</t>
  </si>
  <si>
    <t>DD1681</t>
  </si>
  <si>
    <t>DD1680</t>
  </si>
  <si>
    <t>DD1679</t>
  </si>
  <si>
    <t>DD1683</t>
  </si>
  <si>
    <t>DD1682</t>
  </si>
  <si>
    <t>DD1686</t>
  </si>
  <si>
    <t>DD1687</t>
  </si>
  <si>
    <t>DD1685</t>
  </si>
  <si>
    <t>DD1688</t>
  </si>
  <si>
    <t>DD1684</t>
  </si>
  <si>
    <t>DD1692</t>
  </si>
  <si>
    <t>DD1691</t>
  </si>
  <si>
    <t>DD1690</t>
  </si>
  <si>
    <t>DD1693</t>
  </si>
  <si>
    <t>DD1689</t>
  </si>
  <si>
    <t>DD1697</t>
  </si>
  <si>
    <t>DD1696</t>
  </si>
  <si>
    <t>DD1695</t>
  </si>
  <si>
    <t>DD1698</t>
  </si>
  <si>
    <t>DD1694</t>
  </si>
  <si>
    <t>DD1700</t>
  </si>
  <si>
    <t>DD1701</t>
  </si>
  <si>
    <t>DD1702</t>
  </si>
  <si>
    <t>DD1703</t>
  </si>
  <si>
    <t>DD1699</t>
  </si>
  <si>
    <t>DD1707</t>
  </si>
  <si>
    <t>DD1705</t>
  </si>
  <si>
    <t>DD1706</t>
  </si>
  <si>
    <t>DD1708</t>
  </si>
  <si>
    <t>DD1709</t>
  </si>
  <si>
    <t>DD1704</t>
  </si>
  <si>
    <t>DD1714</t>
  </si>
  <si>
    <t>DD1713</t>
  </si>
  <si>
    <t>DD1712</t>
  </si>
  <si>
    <t>DD1715</t>
  </si>
  <si>
    <t>DD1711</t>
  </si>
  <si>
    <t>DD1720</t>
  </si>
  <si>
    <t>DD1718</t>
  </si>
  <si>
    <t>DD1719</t>
  </si>
  <si>
    <t>DD1717</t>
  </si>
  <si>
    <t>DD1716</t>
  </si>
  <si>
    <t>DD1723</t>
  </si>
  <si>
    <t>DD1722</t>
  </si>
  <si>
    <t>DD1721</t>
  </si>
  <si>
    <t>DD1727</t>
  </si>
  <si>
    <t>DD1726</t>
  </si>
  <si>
    <t>DD1728</t>
  </si>
  <si>
    <t>DD1725</t>
  </si>
  <si>
    <t>DD1724</t>
  </si>
  <si>
    <t>DD1732</t>
  </si>
  <si>
    <t>DD1731</t>
  </si>
  <si>
    <t>DD1733</t>
  </si>
  <si>
    <t>DD1730</t>
  </si>
  <si>
    <t>DD1729</t>
  </si>
  <si>
    <t>Salary Sick</t>
  </si>
  <si>
    <t>DD1884</t>
  </si>
  <si>
    <t>DD1886</t>
  </si>
  <si>
    <t>DD1881</t>
  </si>
  <si>
    <t>DD1887</t>
  </si>
  <si>
    <t>DD1885</t>
  </si>
  <si>
    <t>DD1883</t>
  </si>
  <si>
    <t>DD1889</t>
  </si>
  <si>
    <t>DD1892</t>
  </si>
  <si>
    <t>DD1896</t>
  </si>
  <si>
    <t>DD1894</t>
  </si>
  <si>
    <t>DD1895</t>
  </si>
  <si>
    <t>DD1893</t>
  </si>
  <si>
    <t>DD1891</t>
  </si>
  <si>
    <t>DD1902</t>
  </si>
  <si>
    <t>DD1901</t>
  </si>
  <si>
    <t>DD1903</t>
  </si>
  <si>
    <t>DD1904</t>
  </si>
  <si>
    <t>DD1900</t>
  </si>
  <si>
    <t>DD1899</t>
  </si>
  <si>
    <t>DD1911</t>
  </si>
  <si>
    <t>DD1910</t>
  </si>
  <si>
    <t>DD1912</t>
  </si>
  <si>
    <t>DD1913</t>
  </si>
  <si>
    <t>DD1909</t>
  </si>
  <si>
    <t>DD1907</t>
  </si>
  <si>
    <t>DD1918</t>
  </si>
  <si>
    <t>DD1919</t>
  </si>
  <si>
    <t>DD1920</t>
  </si>
  <si>
    <t>DD1916</t>
  </si>
  <si>
    <t>DD1917</t>
  </si>
  <si>
    <t>DD1922</t>
  </si>
  <si>
    <t>DD1926</t>
  </si>
  <si>
    <t>DD1925</t>
  </si>
  <si>
    <t>DD1927</t>
  </si>
  <si>
    <t>DD1924</t>
  </si>
  <si>
    <t>DD1888</t>
  </si>
  <si>
    <t>DD1897</t>
  </si>
  <si>
    <t>DD1905</t>
  </si>
  <si>
    <t>DD1914</t>
  </si>
  <si>
    <t>DD1921</t>
  </si>
  <si>
    <t>DD1928</t>
  </si>
  <si>
    <t>DD1882</t>
  </si>
  <si>
    <t>DD1890</t>
  </si>
  <si>
    <t>DD1898</t>
  </si>
  <si>
    <t>DD1906</t>
  </si>
  <si>
    <t>DD1915</t>
  </si>
  <si>
    <t>DD1923</t>
  </si>
  <si>
    <t>split out</t>
  </si>
  <si>
    <t>SPLIT OUT OFFICER WAGES</t>
  </si>
  <si>
    <t>prl fix</t>
  </si>
  <si>
    <t>[split below]</t>
  </si>
  <si>
    <t>as reported</t>
  </si>
  <si>
    <t>per above</t>
  </si>
  <si>
    <t>variance</t>
  </si>
  <si>
    <t>Welltower</t>
  </si>
  <si>
    <t>Vet Tix</t>
  </si>
  <si>
    <t>Linton-Milano Music</t>
  </si>
  <si>
    <t>Panjit Americas Inc.</t>
  </si>
  <si>
    <t>Superior Truck Parts, LLC</t>
  </si>
  <si>
    <t>In-Ex Designs</t>
  </si>
  <si>
    <t>Duane Hunn</t>
  </si>
  <si>
    <t>Mountain States Specialties</t>
  </si>
  <si>
    <t>Logicor</t>
  </si>
  <si>
    <t>RU2 Systems</t>
  </si>
  <si>
    <t>Arizado Architecture Design</t>
  </si>
  <si>
    <t>Tamara Cook DO NOT BOOK</t>
  </si>
  <si>
    <t>Town and Country Motors</t>
  </si>
  <si>
    <t>BuyBizAZ</t>
  </si>
  <si>
    <t>Roadrunner Drywall Corp LV</t>
  </si>
  <si>
    <t>Unified Screening and Cr - NV</t>
  </si>
  <si>
    <t>Unified Screening and Cr - UT</t>
  </si>
  <si>
    <t>Salterra</t>
  </si>
  <si>
    <t>April Culbertson/Oasis Pools</t>
  </si>
  <si>
    <t>Inventory Adjust</t>
  </si>
  <si>
    <t>Jose Diaz Tile</t>
  </si>
  <si>
    <t>Hartford Insurance</t>
  </si>
  <si>
    <t>Kiera Strout</t>
  </si>
  <si>
    <t>Tammy L Clugston</t>
  </si>
  <si>
    <t>Intuit Payroll</t>
  </si>
  <si>
    <t>William Kooiman</t>
  </si>
  <si>
    <t>JCF Design Solutions LLC</t>
  </si>
  <si>
    <t>Scott Molt</t>
  </si>
  <si>
    <t>A Bright Pool</t>
  </si>
  <si>
    <t>Leslies Bookkeeping Services</t>
  </si>
  <si>
    <t>Credit Memo</t>
  </si>
  <si>
    <t>Festive Lighting</t>
  </si>
  <si>
    <t>Nurses Network - Cottonwood</t>
  </si>
  <si>
    <t>Lesley Fry</t>
  </si>
  <si>
    <t>C and D Buker Consulting</t>
  </si>
  <si>
    <t>Ralph Brekan</t>
  </si>
  <si>
    <t>Ruth Nesbitt</t>
  </si>
  <si>
    <t>Over The Edge Stone Services</t>
  </si>
  <si>
    <t>Rebecca Sperry</t>
  </si>
  <si>
    <t>P and C Precision Machining</t>
  </si>
  <si>
    <t>Louis Dombek</t>
  </si>
  <si>
    <t>Leslie Gentry</t>
  </si>
  <si>
    <t>RECLASS</t>
  </si>
  <si>
    <t>The Phoenix Law Group</t>
  </si>
  <si>
    <t>Sonoran Integration</t>
  </si>
  <si>
    <t>Mutoh</t>
  </si>
  <si>
    <t>Arizona Fog Wizards</t>
  </si>
  <si>
    <t>Keleher &amp; McLeod</t>
  </si>
  <si>
    <t>Craig McGalliard</t>
  </si>
  <si>
    <t>ABM</t>
  </si>
  <si>
    <t>Brandon Quinlan</t>
  </si>
  <si>
    <t>{untagged}</t>
  </si>
  <si>
    <t>PPP income</t>
  </si>
  <si>
    <t>{discount}</t>
  </si>
  <si>
    <t>{adjustment}</t>
  </si>
  <si>
    <t>Relatively new, discuss expectations</t>
  </si>
  <si>
    <t>Discuss decline</t>
  </si>
  <si>
    <t>Expect to continue?</t>
  </si>
  <si>
    <t>Expectations?</t>
  </si>
  <si>
    <t>Non-recurring?</t>
  </si>
  <si>
    <t>Non-recurring? (saw a note "Lynette lied and stole from me")</t>
  </si>
  <si>
    <t>PPP income - only instance?</t>
  </si>
  <si>
    <t>TOTALS</t>
  </si>
  <si>
    <t>check vs IS</t>
  </si>
  <si>
    <t>What is this?</t>
  </si>
  <si>
    <t>Discuss proper tagging Jan-21 and Feb-21</t>
  </si>
  <si>
    <t>Used for capability gap?</t>
  </si>
  <si>
    <t xml:space="preserve">Discuss typical project structure / duration; discuss related invoice timing and entry (accrual basis possible?).  May-20 includes $78,207 of PPP grant - has this been forgiven?  Any other benefits?  </t>
  </si>
  <si>
    <t>Customer ID 176741</t>
  </si>
  <si>
    <t>Credit Card Credit</t>
  </si>
  <si>
    <t>Customer ID 176741 Balance of September</t>
  </si>
  <si>
    <t>Customer ID 176741 -- BPINV-1463428</t>
  </si>
  <si>
    <t>Primarily reflects "N-able Technologies Ltd" - discuss (e.g., what's being provided and to customers or Company?)</t>
  </si>
  <si>
    <t>Note, the non-zero amounts reflect slight timing difference - clears 1st of following month</t>
  </si>
  <si>
    <t>Reconciliation to Tax Return</t>
  </si>
  <si>
    <t>Net income per books reported on tax return</t>
  </si>
  <si>
    <t>in actual $s</t>
  </si>
  <si>
    <t>Net income as reported in QuickBooks</t>
  </si>
  <si>
    <t>(less) Increase in AR</t>
  </si>
  <si>
    <t>(less) Decrease in AP</t>
  </si>
  <si>
    <t>Paid Through</t>
  </si>
  <si>
    <t>Amount</t>
  </si>
  <si>
    <t>Payroll Item Type</t>
  </si>
  <si>
    <t>Duration</t>
  </si>
  <si>
    <t>Trans ID</t>
  </si>
  <si>
    <t>Birth Date</t>
  </si>
  <si>
    <t>Hire Date</t>
  </si>
  <si>
    <t>Release Date</t>
  </si>
  <si>
    <t>Last Pay Date</t>
  </si>
  <si>
    <t>Pay Type</t>
  </si>
  <si>
    <t>Pay Period Start</t>
  </si>
  <si>
    <t>Pay Period End</t>
  </si>
  <si>
    <t>Salary</t>
  </si>
  <si>
    <t>Regular</t>
  </si>
  <si>
    <t>3/28/1992</t>
  </si>
  <si>
    <t>11/23/2020</t>
  </si>
  <si>
    <t>10/23/1979</t>
  </si>
  <si>
    <t>B</t>
  </si>
  <si>
    <t>10/23/2017</t>
  </si>
  <si>
    <t>10/30/2017</t>
  </si>
  <si>
    <t>Vacation</t>
  </si>
  <si>
    <t>10/30/1971</t>
  </si>
  <si>
    <t>5/20/1968</t>
  </si>
  <si>
    <t>9/25/1978</t>
  </si>
  <si>
    <t>Sick</t>
  </si>
  <si>
    <t>9/25/1994</t>
  </si>
  <si>
    <t>6/24/1965</t>
  </si>
  <si>
    <t>Hourly salary</t>
  </si>
  <si>
    <t>9/22/1992</t>
  </si>
  <si>
    <t>12/27/1992</t>
  </si>
  <si>
    <t>11/27/1996</t>
  </si>
  <si>
    <t>DD1908</t>
  </si>
  <si>
    <t>DD1929</t>
  </si>
  <si>
    <t>DD1930</t>
  </si>
  <si>
    <t>DD1931</t>
  </si>
  <si>
    <t>DD1932</t>
  </si>
  <si>
    <t>DD1933</t>
  </si>
  <si>
    <t>DD1934</t>
  </si>
  <si>
    <t>DD1935</t>
  </si>
  <si>
    <t>DD1936</t>
  </si>
  <si>
    <t>DD1937</t>
  </si>
  <si>
    <t>DD1938</t>
  </si>
  <si>
    <t>DD1939</t>
  </si>
  <si>
    <t>DD1940</t>
  </si>
  <si>
    <t>DD1941</t>
  </si>
  <si>
    <t>DD1942</t>
  </si>
  <si>
    <t>Pd 1</t>
  </si>
  <si>
    <t>Pd 2</t>
  </si>
  <si>
    <t>Days in pd1</t>
  </si>
  <si>
    <t>Days in pd2</t>
  </si>
  <si>
    <t>Pd1 amt</t>
  </si>
  <si>
    <t>Pd2 amt</t>
  </si>
  <si>
    <t>Payroll Cash-to-Accrual Adjustment</t>
  </si>
  <si>
    <t>Payroll expense, cash basis</t>
  </si>
  <si>
    <t>Total payroll expense, cash basis</t>
  </si>
  <si>
    <t>Payroll expense, accrual basis</t>
  </si>
  <si>
    <t>Total payroll expense, accrual basis</t>
  </si>
  <si>
    <t>Implied EBITDA impact</t>
  </si>
  <si>
    <t>Tech headcount (including Chris Piraino)</t>
  </si>
  <si>
    <t>Accrued payroll expense - BoP</t>
  </si>
  <si>
    <t>Accrued payroll expense - EoP</t>
  </si>
  <si>
    <t>Payroll expense incurred</t>
  </si>
  <si>
    <t>Payroll disbursements</t>
  </si>
  <si>
    <t>Estimated payroll tax impact</t>
  </si>
  <si>
    <t>Implied NWC impact</t>
  </si>
  <si>
    <t>Implied EBITDA impact, pre-fringe</t>
  </si>
  <si>
    <t>Quality of Earnings Analysis</t>
  </si>
  <si>
    <t>Revenue, as reported</t>
  </si>
  <si>
    <t>Ref.</t>
  </si>
  <si>
    <t>A</t>
  </si>
  <si>
    <t>Revenue, as adjusted</t>
  </si>
  <si>
    <t>Income tax expense/(benefit)</t>
  </si>
  <si>
    <t>Interest expense/(income)</t>
  </si>
  <si>
    <t>EBITDA, as reported</t>
  </si>
  <si>
    <t>% of revenue</t>
  </si>
  <si>
    <t>Depreciation expense</t>
  </si>
  <si>
    <t>% of reported revenue</t>
  </si>
  <si>
    <t>Recurring?  Timing / frequency of invoices?</t>
  </si>
  <si>
    <t>Ad hoc services?  Invoice timing?</t>
  </si>
  <si>
    <t>Same as above?</t>
  </si>
  <si>
    <t>"</t>
  </si>
  <si>
    <t>Adjustments</t>
  </si>
  <si>
    <t>Cash-to-accrual, revenue</t>
  </si>
  <si>
    <t>Cash-to-accrual, payroll</t>
  </si>
  <si>
    <t>Cash-to-accrual, COGS</t>
  </si>
  <si>
    <t>Total adjustments</t>
  </si>
  <si>
    <t>% of adjusted revenue</t>
  </si>
  <si>
    <t>Net Working Capital Analysis</t>
  </si>
  <si>
    <t>Current assets, as reported</t>
  </si>
  <si>
    <t>Payroll Taxes Payable</t>
  </si>
  <si>
    <t>Current liabilities, as reported</t>
  </si>
  <si>
    <t>LTM</t>
  </si>
  <si>
    <t>L6M</t>
  </si>
  <si>
    <t>L3M</t>
  </si>
  <si>
    <t>Cash</t>
  </si>
  <si>
    <t>Net working capital, as reported</t>
  </si>
  <si>
    <t>Net working capital, as adjusted</t>
  </si>
  <si>
    <t>Days sales outstanding</t>
  </si>
  <si>
    <t>Days payables outstanding</t>
  </si>
  <si>
    <t>Days in inventory</t>
  </si>
  <si>
    <t>Adjusted summary</t>
  </si>
  <si>
    <t>NWC as a % of LTM adjusted revenue</t>
  </si>
  <si>
    <t>Adjusted revenue</t>
  </si>
  <si>
    <t>LTM adjusted revenue</t>
  </si>
  <si>
    <t>When using cash basis, QB will record revenue as 2 JEs which net to zero in aggregate (but are equal and opposite from one another in isolation).  One is an "invoice" (which primarily adds the credit to revenue…it lists AR as the split account but that part of then try is really done under a different JE# as a "payment"); the other is a "payment" which reflects the initial debit to AR (recorded as having occured on payment date) and also includes a debit to unbilled/credit to AR, debit to cash/credit to unbilled.</t>
  </si>
  <si>
    <t>Item Receipt</t>
  </si>
  <si>
    <t>Received items (bill to follow)</t>
  </si>
  <si>
    <t>Bill</t>
  </si>
  <si>
    <t>Discuss this activity</t>
  </si>
  <si>
    <t>Only a few months?</t>
  </si>
  <si>
    <t>Not being paid down?</t>
  </si>
  <si>
    <t>Accounts Receivable Aging Summary</t>
  </si>
  <si>
    <t>$ in 000s</t>
  </si>
  <si>
    <t>Current</t>
  </si>
  <si>
    <t>1-30</t>
  </si>
  <si>
    <t>31-60</t>
  </si>
  <si>
    <t>61-90</t>
  </si>
  <si>
    <t>&gt;90</t>
  </si>
  <si>
    <t>Total
per aging</t>
  </si>
  <si>
    <t>Accounts Receivable Aging Detail - Mar-22</t>
  </si>
  <si>
    <t>QuickBooks Customer</t>
  </si>
  <si>
    <t>Opening Balance Equity</t>
  </si>
  <si>
    <t>fix inv</t>
  </si>
  <si>
    <t>ADJ INV ACT</t>
  </si>
  <si>
    <t>Purpose of Feb-21 entry? (paired with below)</t>
  </si>
  <si>
    <t>Ultimately flows to COGS</t>
  </si>
  <si>
    <t>Appears to be used as a plug when reconciling bank statement - the credit here is offset by an overstatement of undeposited funds</t>
  </si>
  <si>
    <t>Collectable?</t>
  </si>
  <si>
    <t>Totals</t>
  </si>
  <si>
    <t>% of total</t>
  </si>
  <si>
    <t>Bad debt experience and accounting (e.g., if a customer doesn't pay what entries are made)?; typical terms extended? See AR aging. [note: 2 types of entries flowing through here: (1) "payments" - these entries are made in conjunction with receiving payment for work performed; JEs are: debit AR/credit revenue (note, the credit portion is actually split into a different JE# in QB when using cash basis), debit unbilled/credit AR, and debit cash/credit unbilled; sometimes there are slight timing differences which result in AR balance changing month-over-month...clear within a couple days of the following month; (2) "invoices" - these entries relate to product sales...when a product is sold theres an entry (incremental to the typical revenue related "payments" flow) to debit AR/credit inventory asset as of the date of invoice for the cost of the item then will debit COGS/credit AR as of date of cash receipt...essentially results in inventory being taken down at invoice and COGS being recorded at cash receipt using AR as a holding bucket for the time between those events; note that the revenue associated with product sales on invoice works the same as service revenue]</t>
  </si>
  <si>
    <t>Any sort of physical count performed (is this what results in the "inventory adjust" entries)?  Where are items located?  See GL detail roll forward</t>
  </si>
  <si>
    <t>Debit balances starting in Dec-20 (driven by $91k credit - offset to "due from stockholder")?;  Upfront payment vs terms (and typical terms received)?; See roll-forward [note, primarily comprised of 2 types of entry: (1) "item receipt" - this is when a product is received - JE includes a debit inventory asset/credit AP; (2) "credit card charge" - this is when the CC is used to pay for an item (debit AP/credit CC)]</t>
  </si>
  <si>
    <t>Roll tag</t>
  </si>
  <si>
    <t>AP reduction</t>
  </si>
  <si>
    <t>Personal expense on company CC</t>
  </si>
  <si>
    <t>Cash infusion from owner</t>
  </si>
  <si>
    <t>Gain on vehicle trade in</t>
  </si>
  <si>
    <t>Inventory correction</t>
  </si>
  <si>
    <t>Retained earnings adjustment</t>
  </si>
  <si>
    <t>Officer health insurance</t>
  </si>
  <si>
    <t>check vs BS</t>
  </si>
  <si>
    <t>Narrative?</t>
  </si>
  <si>
    <t>Why not taken in distribution account?</t>
  </si>
  <si>
    <t>Potential additional amounts impacting P&amp;L?</t>
  </si>
  <si>
    <t>Covering payroll?</t>
  </si>
  <si>
    <t>Additional personal expense?</t>
  </si>
  <si>
    <t>Cash withdrawals by owner</t>
  </si>
  <si>
    <t>See roll forward</t>
  </si>
  <si>
    <t>Accounts Payable Aging Detail - Mar-22</t>
  </si>
  <si>
    <t>FY20 W2</t>
  </si>
  <si>
    <t>FY21 W2</t>
  </si>
  <si>
    <t>FY20 variance</t>
  </si>
  <si>
    <t>FY21 variance</t>
  </si>
  <si>
    <t>See GL - Payroll tab…cause of variance between P&amp;L amounts and W-2 amounts? [Recording as paid; payroll every other Friday for the 14 days ended 7 days prior]</t>
  </si>
  <si>
    <t>Accounts Payable Aging Summary</t>
  </si>
  <si>
    <t>Typical terms received?  Commentary on long-aged amounts?  Any disputed or interest-bearing amounts?</t>
  </si>
  <si>
    <t>Split entry?</t>
  </si>
  <si>
    <t>(actual $s)</t>
  </si>
  <si>
    <t>($000s)</t>
  </si>
  <si>
    <t>Qty on hand</t>
  </si>
  <si>
    <t>Avg cost</t>
  </si>
  <si>
    <t>Value</t>
  </si>
  <si>
    <t>No value?</t>
  </si>
  <si>
    <t>Negative quantity?</t>
  </si>
  <si>
    <t>Debt and Debt-Like Analysis</t>
  </si>
  <si>
    <t>On / Off
Balance Sheet</t>
  </si>
  <si>
    <t>Debt</t>
  </si>
  <si>
    <t>(less) Cash</t>
  </si>
  <si>
    <t>Net debt (cash)</t>
  </si>
  <si>
    <t>On</t>
  </si>
  <si>
    <t>Debt-like items</t>
  </si>
  <si>
    <t>Total debt-like items</t>
  </si>
  <si>
    <t>Total debt and debt-like items</t>
  </si>
  <si>
    <t>Other considerations</t>
  </si>
  <si>
    <t>Discuss facility (lease?)</t>
  </si>
  <si>
    <t>Subscription</t>
  </si>
  <si>
    <t>Ad hoc</t>
  </si>
  <si>
    <t>Product</t>
  </si>
  <si>
    <t>Was this just a plug (or was it actually related to payroll tax expense?) If payroll tax, then why has payroll tax expense dropped (in combination with row 24) since then despite increased payroll cost?</t>
  </si>
  <si>
    <t>Discuss accounting; most entries generic "credit card charge" with vendor listed, however many are linked to invoices with customers listed - significance (some items not flowing through inventory)?  Mark-up?</t>
  </si>
  <si>
    <t>This was the test Manager - eliminated</t>
  </si>
  <si>
    <t>Served in the past and moved to a competor but were not satisfied and returned; do day-to-day and projects (take care of parts on their own); merged with another group and may double in size</t>
  </si>
  <si>
    <t>Downsized; loyal; scaled in relation to employee base; projects to downsize on the horizon</t>
  </si>
  <si>
    <t>Classic lifecycle for Granite - cleanup work then goes more stable; 3-4 months of spending then leel out</t>
  </si>
  <si>
    <t>Pandemic star - used monty to grow quickly; turned over staff within a month</t>
  </si>
  <si>
    <t>Referral - signed on (didn't even ask price) - like high-touch - transitioining from remote; will go on for months</t>
  </si>
  <si>
    <t>Still feeling each other out</t>
  </si>
  <si>
    <t>This was the acquisition of the quality ome healthcare (above)</t>
  </si>
  <si>
    <t>Closing down business (still uses Chris for repars)</t>
  </si>
  <si>
    <t>Pandemic - wanted to shift office to remote in 3-4 days…took 10 days and client was not satisfied</t>
  </si>
  <si>
    <t>Not a committed client</t>
  </si>
  <si>
    <t>Were on the program bus didn't like COVID response - poached an employee; has non-competes but didn't want to enforce (would be expensive) - implemented a more robust non-poaching clause in customer agreements</t>
  </si>
  <si>
    <t>Sold and is now next level steel</t>
  </si>
  <si>
    <t>See prior version below (was acquired)</t>
  </si>
  <si>
    <t>Forgiveness complete with paperwork</t>
  </si>
  <si>
    <t>Subscription - billed on 1st of month for current month</t>
  </si>
  <si>
    <t>Larger client will do monthly (may be backadted so invoice month is accurate); smaller will be more frequent</t>
  </si>
  <si>
    <t>Falls outside of maintenance within service plan</t>
  </si>
  <si>
    <t>Product (recurring)</t>
  </si>
  <si>
    <t>Markup varies</t>
  </si>
  <si>
    <t>Monitoring and Maintenance tool - only people under subscription benefit from this</t>
  </si>
  <si>
    <t>Bandwidth - short ad hoc; can follow-up on FY20 spike</t>
  </si>
  <si>
    <t>Unclear - to follow-up</t>
  </si>
  <si>
    <t>To follow-up on potential allocation to production</t>
  </si>
  <si>
    <t>General liability</t>
  </si>
  <si>
    <t>To determine if year-end adjustment forthcoming</t>
  </si>
  <si>
    <t>Negative service time - sometimes just adjust the invoice amount</t>
  </si>
  <si>
    <t>They have paid $26k since we received data - no reason to believe this won't be paid</t>
  </si>
  <si>
    <t>Slow pay, but expect to pay</t>
  </si>
  <si>
    <t>Has been sorted out</t>
  </si>
  <si>
    <t>To be investigated</t>
  </si>
  <si>
    <t>Related to owned facility - grounds / exterior / lanscaping CAM</t>
  </si>
  <si>
    <t>3-4 computers and small parts - just to make sure can grab immediately; closet in front office</t>
  </si>
  <si>
    <t>To investigate</t>
  </si>
  <si>
    <t>Fix to a QB glitch</t>
  </si>
  <si>
    <t>To be revisited once revised financial received</t>
  </si>
  <si>
    <t>Has paid this out upon termination - need Mar-22 record</t>
  </si>
  <si>
    <t>Count 2x weekly</t>
  </si>
  <si>
    <t>Terminated manager expense</t>
  </si>
  <si>
    <t>Health Insurance (pre-tax)</t>
  </si>
  <si>
    <t>Mileage</t>
  </si>
  <si>
    <t>Federal Withholding</t>
  </si>
  <si>
    <t>Social Security Company</t>
  </si>
  <si>
    <t>Social Security Employee</t>
  </si>
  <si>
    <t>Medicare Company</t>
  </si>
  <si>
    <t>Medicare Employee</t>
  </si>
  <si>
    <t>Federal Unemployment</t>
  </si>
  <si>
    <t>Cell/Internet/PC Compensation</t>
  </si>
  <si>
    <t>For tax purpose only (move AR to income)</t>
  </si>
  <si>
    <t>Invoice #11</t>
  </si>
  <si>
    <t>to 1/17/2020</t>
  </si>
  <si>
    <t>change</t>
  </si>
  <si>
    <t>April Cleaning</t>
  </si>
  <si>
    <t>Tool repair and calibration for shop</t>
  </si>
  <si>
    <t>Invoice 17</t>
  </si>
  <si>
    <t>4 hours Plus trip fee (4@$110/Hour + $45 trip GCS Rates)</t>
  </si>
  <si>
    <t>Invoice #19</t>
  </si>
  <si>
    <t>Complete and Final Payment</t>
  </si>
  <si>
    <t>8 hours on 8/10 and 3 hours on 8/11 (11hours @$20/Hour=$220)</t>
  </si>
  <si>
    <t>Invoice #20</t>
  </si>
  <si>
    <t>Invoice 21 and 22</t>
  </si>
  <si>
    <t>help on unified</t>
  </si>
  <si>
    <t>invoice 23</t>
  </si>
  <si>
    <t>advance</t>
  </si>
  <si>
    <t>9/ 24 9/25 9/28 9/29</t>
  </si>
  <si>
    <t>9/24 9/25 9/28 9/29</t>
  </si>
  <si>
    <t>8hrs Mon, 8hrs Tue, 6hrs Wed (22hrs*$26)-$38</t>
  </si>
  <si>
    <t>Invoice 27 10/3/20-10/16/20</t>
  </si>
  <si>
    <t>Invoce 26 9/25/20-10/2/20</t>
  </si>
  <si>
    <t>11-9 to 11-20</t>
  </si>
  <si>
    <t>50.5hrs @ $19/hour - $104 for special K = $855.50</t>
  </si>
  <si>
    <t>wed-thu-fri</t>
  </si>
  <si>
    <t>39.25hrs @ $19/hour  = $855.50</t>
  </si>
  <si>
    <t>29 hours at $19/Hour</t>
  </si>
  <si>
    <t>9/20-10/1</t>
  </si>
  <si>
    <t>Accrued PTO</t>
  </si>
  <si>
    <t>Off</t>
  </si>
  <si>
    <t>Related to when Chris tried a different time keeping process / system (ad hoc) "Enable ticketing for time"</t>
  </si>
  <si>
    <t>Printing</t>
  </si>
  <si>
    <t>AJE 6</t>
  </si>
  <si>
    <t>adjust balance</t>
  </si>
  <si>
    <t>AJE 3</t>
  </si>
  <si>
    <t>reclassifying</t>
  </si>
  <si>
    <t>Reclass to distributions</t>
  </si>
  <si>
    <t>COGS direct to RE</t>
  </si>
  <si>
    <t>Total
per BS</t>
  </si>
  <si>
    <t>Accounts Receivable Aging Detail - Apr-22</t>
  </si>
  <si>
    <t>Per BS</t>
  </si>
  <si>
    <t>Inventory Detail - Apr-22</t>
  </si>
  <si>
    <t>Accounts Payable Aging Detail - Apr-22</t>
  </si>
  <si>
    <t>{write-off}</t>
  </si>
  <si>
    <t>TOTAL</t>
  </si>
  <si>
    <t>check to IS</t>
  </si>
  <si>
    <t>FIX</t>
  </si>
  <si>
    <t>DD1943</t>
  </si>
  <si>
    <t>DD1944</t>
  </si>
  <si>
    <t>DD1945</t>
  </si>
  <si>
    <t>DD1946</t>
  </si>
  <si>
    <t>DD1947</t>
  </si>
  <si>
    <t>DD1948</t>
  </si>
  <si>
    <t>Additional variance (rounding)</t>
  </si>
  <si>
    <t>(plus) COGS to retained earnings</t>
  </si>
  <si>
    <t>Workstation</t>
  </si>
  <si>
    <t>Timing of product revenue should be the same as ad hoc services</t>
  </si>
  <si>
    <t>Misc other</t>
  </si>
  <si>
    <t>Change in book-to-bank variance</t>
  </si>
  <si>
    <t>Averages as of Apr-22</t>
  </si>
  <si>
    <t>Undeposited funds</t>
  </si>
  <si>
    <t>Due from stockholder</t>
  </si>
  <si>
    <t>Pd1 hours</t>
  </si>
  <si>
    <t>Pd2 hours</t>
  </si>
  <si>
    <t>Total hours, accrual basis</t>
  </si>
  <si>
    <t>avg hourly cost</t>
  </si>
  <si>
    <t>Cost per hour by employee</t>
  </si>
  <si>
    <t>Hours by employee</t>
  </si>
  <si>
    <t>(less) Undeposited funds</t>
  </si>
  <si>
    <t>Change in accrued PTO</t>
  </si>
  <si>
    <t>Future min. lease payments</t>
  </si>
  <si>
    <t>Unused hours</t>
  </si>
  <si>
    <t>Unused PTO Detail as of Apr-22</t>
  </si>
  <si>
    <t>Pay rate
($/hr)</t>
  </si>
  <si>
    <t>Implied liability</t>
  </si>
  <si>
    <t>hours</t>
  </si>
  <si>
    <t>min</t>
  </si>
  <si>
    <t>FY20 pre-tax medical</t>
  </si>
  <si>
    <t>FY21 pre-tax medical</t>
  </si>
  <si>
    <t>Occurs when receipt date recorded in QB prior to invoice date - artifact of QB</t>
  </si>
  <si>
    <t>Mr. James McKean</t>
  </si>
  <si>
    <t>Vice President</t>
  </si>
  <si>
    <t>Tower Arch Capital, L.P.</t>
  </si>
  <si>
    <t>14034 South 145 East</t>
  </si>
  <si>
    <t>Suite 300</t>
  </si>
  <si>
    <t>Draper, UT 84020</t>
  </si>
  <si>
    <t>Dear Mr. McKean:</t>
  </si>
  <si>
    <t xml:space="preserve">Project Granite: The Potential acquisition of Granite Computer Solutions, Inc. </t>
  </si>
  <si>
    <t xml:space="preserve">Farrell Advisory Inc. (“FAI”) was asked by you to perform analyses of certain financial information on Granite Computer Solutions, Inc.("Granite", the "Company" or the "Target") to assist with your due diligence investigation of the Company. Our Due Diligence services have been limited to the procedures and scope outlined within the engagement letter dated April, 24 2022 ("Engagement Letter") and at Appendix A. </t>
  </si>
  <si>
    <t>Statement of Limitation</t>
  </si>
  <si>
    <t>Information with respect to the Company’s operations, account balances and accounting and operating procedures purported to be in effect and described in our report was obtained through analyses provided by Company’s management (“Management”) and discussions with Management. FAI’s analysis was restricted to the information provided by you and Management.</t>
  </si>
  <si>
    <t>Our work did not constitute an audit conducted in accordance with generally accepted auditing standards, an examination of internal controls or other attestation or review services in accordance with standards established by the American Institute of Certified Public Accountants (“AICPA”). Accordingly, FAI does not express an opinion or any other form of assurance on the financial statements of Company A or any financial or other information, or operating and internal controls of the Company.</t>
  </si>
  <si>
    <t>With respect to prospective accounting, business, and industry information relative to Company referenced throughout this Report, FAI did not examine, compile or apply agreed-upon procedures to such information in accordance with standards established by the AICPA and FAI does not express any assurances of any kind on such information. There will usually be differences between estimated and actual results, because events and circumstances frequently do not occur as expected, and those differences may be material. FAI takes no responsibility for the achievability of the expected results anticipated by the Management and/or Client.</t>
  </si>
  <si>
    <t>FAI makes no representation regarding the sufficiency of the work either for purposes for which this Report has been requested or for any other purpose. The sufficiency of the work FAI performed is solely the responsibility of Client and neither FAI’s work nor its findings shall in any way constitute a recommendation whether Client should or should not consummate the Transaction. Had FAI been requested to perform additional work, additional matters might have come to FAI’s attention that would have been reported to you.</t>
  </si>
  <si>
    <t>It is understood that this Report is solely for the information of the management of Client. This Report, or portions thereof, should not be referred or distributed to any other persons or entity, other than Client’s  legal counsel or other professional advisors associated with this Transaction. The Report is not to be referred to or quoted, in whole or in part, in any registration statement, public filing, loan agreement or document without FAI’s prior written approval, which may require that FAI performs additional work.</t>
  </si>
  <si>
    <t>Tax Disclosure</t>
  </si>
  <si>
    <t>In compliance with Treasury Regulations, FAI informs you that any tax advice contained in this Report was not intended or prepared by FAI to be used, and cannot be used, by you or anyone else for the purpose of avoiding penalties imposed under the Internal Revenue Code or applicable state or local tax laws. The advice was not written to support recommending, promoting or marketing the transaction or matter addressed by the written tax advice. Persons other than Client should seek advice based on their particular circumstances from an independent tax advisor.</t>
  </si>
  <si>
    <t>Should you require clarification of any of the matters contained in this Report or any further information, FAI would be pleased to extend its work as you consider necessary. FAI has no responsibility to update this Report for events and circumstances occurring after the date of this letter.</t>
  </si>
  <si>
    <t xml:space="preserve">Yours Very Truly, </t>
  </si>
  <si>
    <t>Farrell Advisory Inc.</t>
  </si>
  <si>
    <r>
      <rPr>
        <b/>
        <sz val="8"/>
        <color rgb="FFFF0000"/>
        <rFont val="Arial"/>
        <family val="2"/>
      </rPr>
      <t>[June 1st]</t>
    </r>
    <r>
      <rPr>
        <b/>
        <sz val="8"/>
        <color theme="0"/>
        <rFont val="Arial"/>
        <family val="2"/>
      </rPr>
      <t xml:space="preserve"> 2022</t>
    </r>
  </si>
  <si>
    <t>Limits on Report Access and Distribution</t>
  </si>
  <si>
    <t>This workbook styled report (“Report”) has been prepared for Tower Arch Capital, LLC ("Tower Arch" or "Client") pursuant to the terms of engagement between Farrell Advisory Inc. (“FAI”) and Client in connection with their investment appraisal of Granite Computer Solutions (“Granite”, “Target” or “Company”).  This Report is not to be referred to or quoted, in whole or in part, in any registration statement, prospectus, public filing, fund raising, loan agreement, or other agreement or any other document without the prior written approval of FAI.</t>
  </si>
  <si>
    <t xml:space="preserve">FAI has agreed with Client to allow access to this Report to the lenders in connection with the potential Transaction provided that each person or entity obtaining access to this Report agrees to the terms set forth below (and signs a Release Letter): </t>
  </si>
  <si>
    <t>The reader of this Report understands that the work performed by FAI was performed in accordance with instructions provided by Client and was performed exclusively for Client’s sole benefit and use and may not be relied upon in any way by anyone else.</t>
  </si>
  <si>
    <t xml:space="preserve">The reader of this Report acknowledges that this Report was prepared at the direction of Client and may not include all procedures deemed necessary for the purpose of the reader. </t>
  </si>
  <si>
    <t>In consideration of FAI allowing the reader access to the Report, the reader agrees that it does not acquire any rights as a result of such access that it would not otherwise have had and acknowledges that FAI does not assume any duties or obligations to the reader in connection with such access.</t>
  </si>
  <si>
    <t xml:space="preserve">The reader agrees to release Client, FAI and its personnel from any claim by the reader that arises as a result of the reader having access to the Report. Further, the reader agrees that this Report is not to be referred to or quoted, in whole or in part, in any registration statement, prospectus, public filing, loan agreement, or other agreement or document and agrees not to distribute the report without FAI’s prior written consent. </t>
  </si>
  <si>
    <t>Overview and Financial Due Diligence</t>
  </si>
  <si>
    <t>Description</t>
  </si>
  <si>
    <t>Reference</t>
  </si>
  <si>
    <t>Comments</t>
  </si>
  <si>
    <t>SCOPE OF WORK</t>
  </si>
  <si>
    <t>FAI has been informed that Client is acquiring the trade, assets and certain liabilities (to be determined) of the Target. On the basis that the contemplated transaction is not a stock acquisition, Client would like a highly focused due diligence approach on the Target and with limited duplicated due diligence as performed by other parties (e.g., Client will be performing its own due diligence and the Client’s attorney will be reviewing the agreements with regards to customers, vendors and employees). The due diligence procedures are described in more detail in Section B below.</t>
  </si>
  <si>
    <t>Index</t>
  </si>
  <si>
    <t>Client has indicated that its own employees and/or partners will perform the following due diligence procedures:</t>
  </si>
  <si>
    <t>Note: The resulting conclusions will have an impact on quality of earnings.</t>
  </si>
  <si>
    <t>At present, Client wishes for the Consultant to perform the Services remotely. In addition, Client does not believe it is beneficial for FAI to perform:</t>
  </si>
  <si>
    <t>FAI will report at a high level in an Excel workbook or similar format which is to be shared and utilized by the Client.</t>
  </si>
  <si>
    <t>Subject to cooperation from Management and sufficient information available and at request of Client, FAI will perform the following analysis on the Company remotely:</t>
  </si>
  <si>
    <r>
      <t>A)</t>
    </r>
    <r>
      <rPr>
        <b/>
        <sz val="7"/>
        <color rgb="FF002060"/>
        <rFont val="Times New Roman"/>
        <family val="1"/>
      </rPr>
      <t xml:space="preserve">      </t>
    </r>
    <r>
      <rPr>
        <b/>
        <u/>
        <sz val="11"/>
        <color rgb="FF002060"/>
        <rFont val="Calibri"/>
        <family val="2"/>
        <scheme val="minor"/>
      </rPr>
      <t>OVERVIEW of Services</t>
    </r>
  </si>
  <si>
    <r>
      <t xml:space="preserve">The following represents Client’s initial evaluation of the consulting services required </t>
    </r>
    <r>
      <rPr>
        <b/>
        <sz val="11"/>
        <color rgb="FF002060"/>
        <rFont val="Calibri"/>
        <family val="2"/>
      </rPr>
      <t>(“Services”)</t>
    </r>
    <r>
      <rPr>
        <sz val="11"/>
        <color rgb="FF002060"/>
        <rFont val="Calibri"/>
        <family val="2"/>
      </rPr>
      <t xml:space="preserve"> </t>
    </r>
    <r>
      <rPr>
        <sz val="11"/>
        <color rgb="FF000000"/>
        <rFont val="Calibri"/>
        <family val="2"/>
      </rPr>
      <t>to assist management of Client in their investment appraisal</t>
    </r>
    <r>
      <rPr>
        <sz val="11"/>
        <color theme="1"/>
        <rFont val="Calibri"/>
        <family val="2"/>
      </rPr>
      <t xml:space="preserve"> of Target.</t>
    </r>
  </si>
  <si>
    <r>
      <t>1.</t>
    </r>
    <r>
      <rPr>
        <b/>
        <sz val="7"/>
        <color rgb="FF00305C"/>
        <rFont val="Times New Roman"/>
        <family val="1"/>
      </rPr>
      <t xml:space="preserve">       </t>
    </r>
    <r>
      <rPr>
        <b/>
        <sz val="11"/>
        <color rgb="FF002060"/>
        <rFont val="Calibri"/>
        <family val="2"/>
      </rPr>
      <t>Historical Results or Historical Periods includes:</t>
    </r>
  </si>
  <si>
    <r>
      <t>}</t>
    </r>
    <r>
      <rPr>
        <sz val="7"/>
        <color rgb="FF00305C"/>
        <rFont val="Times New Roman"/>
        <family val="1"/>
      </rPr>
      <t xml:space="preserve">  </t>
    </r>
    <r>
      <rPr>
        <b/>
        <sz val="11"/>
        <color rgb="FF000000"/>
        <rFont val="Calibri"/>
        <family val="2"/>
      </rPr>
      <t>2020:</t>
    </r>
    <r>
      <rPr>
        <sz val="11"/>
        <color rgb="FF000000"/>
        <rFont val="Calibri"/>
        <family val="2"/>
      </rPr>
      <t xml:space="preserve"> The year ended December 31</t>
    </r>
    <r>
      <rPr>
        <vertAlign val="superscript"/>
        <sz val="11"/>
        <color rgb="FF000000"/>
        <rFont val="Calibri"/>
        <family val="2"/>
      </rPr>
      <t>st</t>
    </r>
    <r>
      <rPr>
        <sz val="11"/>
        <color rgb="FF000000"/>
        <rFont val="Calibri"/>
        <family val="2"/>
      </rPr>
      <t>, 2020</t>
    </r>
  </si>
  <si>
    <r>
      <t>}</t>
    </r>
    <r>
      <rPr>
        <sz val="7"/>
        <color rgb="FF00305C"/>
        <rFont val="Times New Roman"/>
        <family val="1"/>
      </rPr>
      <t xml:space="preserve">  </t>
    </r>
    <r>
      <rPr>
        <b/>
        <sz val="11"/>
        <color rgb="FF000000"/>
        <rFont val="Calibri"/>
        <family val="2"/>
      </rPr>
      <t>2021:</t>
    </r>
    <r>
      <rPr>
        <sz val="11"/>
        <color rgb="FF000000"/>
        <rFont val="Calibri"/>
        <family val="2"/>
      </rPr>
      <t xml:space="preserve"> The year ended December 31</t>
    </r>
    <r>
      <rPr>
        <vertAlign val="superscript"/>
        <sz val="11"/>
        <color rgb="FF000000"/>
        <rFont val="Calibri"/>
        <family val="2"/>
      </rPr>
      <t>st</t>
    </r>
    <r>
      <rPr>
        <sz val="11"/>
        <color rgb="FF000000"/>
        <rFont val="Calibri"/>
        <family val="2"/>
      </rPr>
      <t>, 2021</t>
    </r>
  </si>
  <si>
    <r>
      <t>}</t>
    </r>
    <r>
      <rPr>
        <sz val="7"/>
        <color rgb="FF00305C"/>
        <rFont val="Times New Roman"/>
        <family val="1"/>
      </rPr>
      <t xml:space="preserve">  </t>
    </r>
    <r>
      <rPr>
        <b/>
        <sz val="11"/>
        <color rgb="FF000000"/>
        <rFont val="Calibri"/>
        <family val="2"/>
      </rPr>
      <t>YTD 22:</t>
    </r>
    <r>
      <rPr>
        <sz val="11"/>
        <color rgb="FF000000"/>
        <rFont val="Calibri"/>
        <family val="2"/>
      </rPr>
      <t xml:space="preserve"> The latest results for 2022 which is expected to be the three months ended March 31</t>
    </r>
    <r>
      <rPr>
        <vertAlign val="superscript"/>
        <sz val="11"/>
        <color rgb="FF000000"/>
        <rFont val="Calibri"/>
        <family val="2"/>
      </rPr>
      <t>st</t>
    </r>
    <r>
      <rPr>
        <sz val="11"/>
        <color rgb="FF000000"/>
        <rFont val="Calibri"/>
        <family val="2"/>
      </rPr>
      <t>, 2022</t>
    </r>
  </si>
  <si>
    <r>
      <t>}</t>
    </r>
    <r>
      <rPr>
        <sz val="7"/>
        <color rgb="FF00305C"/>
        <rFont val="Times New Roman"/>
        <family val="1"/>
      </rPr>
      <t xml:space="preserve">  </t>
    </r>
    <r>
      <rPr>
        <b/>
        <sz val="11"/>
        <color rgb="FF000000"/>
        <rFont val="Calibri"/>
        <family val="2"/>
      </rPr>
      <t>TTM 22:</t>
    </r>
    <r>
      <rPr>
        <sz val="11"/>
        <color rgb="FF000000"/>
        <rFont val="Calibri"/>
        <family val="2"/>
      </rPr>
      <t xml:space="preserve"> The latest trailing twelve months results ended in 2022, which is expected to be the twelve months ended March 31</t>
    </r>
    <r>
      <rPr>
        <vertAlign val="superscript"/>
        <sz val="11"/>
        <color rgb="FF000000"/>
        <rFont val="Calibri"/>
        <family val="2"/>
      </rPr>
      <t>st</t>
    </r>
    <r>
      <rPr>
        <sz val="11"/>
        <color rgb="FF000000"/>
        <rFont val="Calibri"/>
        <family val="2"/>
      </rPr>
      <t>, 2022</t>
    </r>
  </si>
  <si>
    <r>
      <t>2.</t>
    </r>
    <r>
      <rPr>
        <sz val="7"/>
        <color rgb="FF00305C"/>
        <rFont val="Times New Roman"/>
        <family val="1"/>
      </rPr>
      <t xml:space="preserve">       </t>
    </r>
    <r>
      <rPr>
        <b/>
        <sz val="11"/>
        <color rgb="FF002060"/>
        <rFont val="Calibri"/>
        <family val="2"/>
      </rPr>
      <t>Historical Balance Sheets or Key Balance Sheet Dates includes:</t>
    </r>
  </si>
  <si>
    <r>
      <t>}</t>
    </r>
    <r>
      <rPr>
        <sz val="7"/>
        <color rgb="FF00305C"/>
        <rFont val="Times New Roman"/>
        <family val="1"/>
      </rPr>
      <t xml:space="preserve">  </t>
    </r>
    <r>
      <rPr>
        <b/>
        <sz val="11"/>
        <color rgb="FF000000"/>
        <rFont val="Calibri"/>
        <family val="2"/>
      </rPr>
      <t>Dec20:</t>
    </r>
    <r>
      <rPr>
        <sz val="11"/>
        <color rgb="FF000000"/>
        <rFont val="Calibri"/>
        <family val="2"/>
      </rPr>
      <t xml:space="preserve"> As of December 31</t>
    </r>
    <r>
      <rPr>
        <vertAlign val="superscript"/>
        <sz val="11"/>
        <color rgb="FF000000"/>
        <rFont val="Calibri"/>
        <family val="2"/>
      </rPr>
      <t>st</t>
    </r>
    <r>
      <rPr>
        <sz val="11"/>
        <color rgb="FF000000"/>
        <rFont val="Calibri"/>
        <family val="2"/>
      </rPr>
      <t>, 2019</t>
    </r>
  </si>
  <si>
    <r>
      <t>}</t>
    </r>
    <r>
      <rPr>
        <sz val="7"/>
        <color rgb="FF00305C"/>
        <rFont val="Times New Roman"/>
        <family val="1"/>
      </rPr>
      <t xml:space="preserve">  </t>
    </r>
    <r>
      <rPr>
        <b/>
        <sz val="11"/>
        <color rgb="FF000000"/>
        <rFont val="Calibri"/>
        <family val="2"/>
      </rPr>
      <t>Dec20:</t>
    </r>
    <r>
      <rPr>
        <sz val="11"/>
        <color rgb="FF000000"/>
        <rFont val="Calibri"/>
        <family val="2"/>
      </rPr>
      <t xml:space="preserve"> As of December 31</t>
    </r>
    <r>
      <rPr>
        <vertAlign val="superscript"/>
        <sz val="11"/>
        <color rgb="FF000000"/>
        <rFont val="Calibri"/>
        <family val="2"/>
      </rPr>
      <t>st</t>
    </r>
    <r>
      <rPr>
        <sz val="11"/>
        <color rgb="FF000000"/>
        <rFont val="Calibri"/>
        <family val="2"/>
      </rPr>
      <t>, 2020</t>
    </r>
  </si>
  <si>
    <r>
      <t>}</t>
    </r>
    <r>
      <rPr>
        <sz val="7"/>
        <color rgb="FF00305C"/>
        <rFont val="Times New Roman"/>
        <family val="1"/>
      </rPr>
      <t xml:space="preserve">  </t>
    </r>
    <r>
      <rPr>
        <b/>
        <sz val="11"/>
        <color rgb="FF000000"/>
        <rFont val="Calibri"/>
        <family val="2"/>
      </rPr>
      <t>Dec21:</t>
    </r>
    <r>
      <rPr>
        <sz val="11"/>
        <color rgb="FF000000"/>
        <rFont val="Calibri"/>
        <family val="2"/>
      </rPr>
      <t xml:space="preserve"> As of December 31</t>
    </r>
    <r>
      <rPr>
        <vertAlign val="superscript"/>
        <sz val="11"/>
        <color rgb="FF000000"/>
        <rFont val="Calibri"/>
        <family val="2"/>
      </rPr>
      <t>st</t>
    </r>
    <r>
      <rPr>
        <sz val="11"/>
        <color rgb="FF000000"/>
        <rFont val="Calibri"/>
        <family val="2"/>
      </rPr>
      <t>, 2021</t>
    </r>
  </si>
  <si>
    <r>
      <t>}</t>
    </r>
    <r>
      <rPr>
        <sz val="7"/>
        <color rgb="FF00305C"/>
        <rFont val="Times New Roman"/>
        <family val="1"/>
      </rPr>
      <t xml:space="preserve">  </t>
    </r>
    <r>
      <rPr>
        <b/>
        <sz val="11"/>
        <color rgb="FF000000"/>
        <rFont val="Calibri"/>
        <family val="2"/>
      </rPr>
      <t>Latest Balance Sheet Date or Mar22:</t>
    </r>
    <r>
      <rPr>
        <sz val="11"/>
        <color rgb="FF000000"/>
        <rFont val="Calibri"/>
        <family val="2"/>
      </rPr>
      <t xml:space="preserve"> The latest balance sheet date, which is expected to be as of March 31</t>
    </r>
    <r>
      <rPr>
        <vertAlign val="superscript"/>
        <sz val="11"/>
        <color rgb="FF000000"/>
        <rFont val="Calibri"/>
        <family val="2"/>
      </rPr>
      <t>st</t>
    </r>
    <r>
      <rPr>
        <sz val="11"/>
        <color rgb="FF000000"/>
        <rFont val="Calibri"/>
        <family val="2"/>
      </rPr>
      <t>, 2022</t>
    </r>
  </si>
  <si>
    <r>
      <rPr>
        <b/>
        <sz val="11"/>
        <color rgb="FF00305C"/>
        <rFont val="Calibri"/>
        <family val="2"/>
      </rPr>
      <t>i.</t>
    </r>
    <r>
      <rPr>
        <b/>
        <sz val="7"/>
        <color rgb="FF00305C"/>
        <rFont val="Times New Roman"/>
        <family val="1"/>
      </rPr>
      <t xml:space="preserve">         </t>
    </r>
    <r>
      <rPr>
        <b/>
        <sz val="11"/>
        <color rgb="FF00305C"/>
        <rFont val="Calibri"/>
        <family val="2"/>
      </rPr>
      <t>Customers and Contracts</t>
    </r>
  </si>
  <si>
    <r>
      <t>}</t>
    </r>
    <r>
      <rPr>
        <sz val="7"/>
        <color rgb="FF00305C"/>
        <rFont val="Times New Roman"/>
        <family val="1"/>
      </rPr>
      <t xml:space="preserve">  </t>
    </r>
    <r>
      <rPr>
        <sz val="11"/>
        <color rgb="FF000000"/>
        <rFont val="Calibri"/>
        <family val="2"/>
      </rPr>
      <t>Make verbal inquiries with Management on Top 10 customers/contracts concerning:</t>
    </r>
  </si>
  <si>
    <r>
      <t>§</t>
    </r>
    <r>
      <rPr>
        <sz val="7"/>
        <color rgb="FF00305C"/>
        <rFont val="Times New Roman"/>
        <family val="1"/>
      </rPr>
      <t xml:space="preserve"> </t>
    </r>
    <r>
      <rPr>
        <sz val="11"/>
        <color rgb="FF000000"/>
        <rFont val="Calibri"/>
        <family val="2"/>
      </rPr>
      <t>Significant expected changes in contract value or scope of services;</t>
    </r>
  </si>
  <si>
    <r>
      <t>§</t>
    </r>
    <r>
      <rPr>
        <sz val="7"/>
        <color rgb="FF00305C"/>
        <rFont val="Times New Roman"/>
        <family val="1"/>
      </rPr>
      <t xml:space="preserve"> </t>
    </r>
    <r>
      <rPr>
        <sz val="11"/>
        <color rgb="FF000000"/>
        <rFont val="Calibri"/>
        <family val="2"/>
      </rPr>
      <t>Contractual requirements of specific contracts.</t>
    </r>
  </si>
  <si>
    <r>
      <t>}</t>
    </r>
    <r>
      <rPr>
        <sz val="7"/>
        <color rgb="FF00305C"/>
        <rFont val="Times New Roman"/>
        <family val="1"/>
      </rPr>
      <t xml:space="preserve">  </t>
    </r>
    <r>
      <rPr>
        <sz val="11"/>
        <color rgb="FF000000"/>
        <rFont val="Calibri"/>
        <family val="2"/>
      </rPr>
      <t>From discussions with Management, obtain an understanding of the following:</t>
    </r>
  </si>
  <si>
    <r>
      <t>§</t>
    </r>
    <r>
      <rPr>
        <sz val="7"/>
        <color rgb="FF00305C"/>
        <rFont val="Times New Roman"/>
        <family val="1"/>
      </rPr>
      <t xml:space="preserve"> </t>
    </r>
    <r>
      <rPr>
        <sz val="11"/>
        <color rgb="FF000000"/>
        <rFont val="Calibri"/>
        <family val="2"/>
      </rPr>
      <t xml:space="preserve">Loss and new customers. </t>
    </r>
  </si>
  <si>
    <r>
      <t>§</t>
    </r>
    <r>
      <rPr>
        <sz val="7"/>
        <color rgb="FF00305C"/>
        <rFont val="Times New Roman"/>
        <family val="1"/>
      </rPr>
      <t xml:space="preserve"> </t>
    </r>
    <r>
      <rPr>
        <sz val="11"/>
        <color rgb="FF000000"/>
        <rFont val="Calibri"/>
        <family val="2"/>
      </rPr>
      <t>Change in terms for customers</t>
    </r>
  </si>
  <si>
    <r>
      <t>}</t>
    </r>
    <r>
      <rPr>
        <sz val="7"/>
        <color rgb="FF00305C"/>
        <rFont val="Times New Roman"/>
        <family val="1"/>
      </rPr>
      <t xml:space="preserve">  </t>
    </r>
    <r>
      <rPr>
        <sz val="11"/>
        <color rgb="FF000000"/>
        <rFont val="Calibri"/>
        <family val="2"/>
      </rPr>
      <t>Backlog</t>
    </r>
  </si>
  <si>
    <r>
      <t>§</t>
    </r>
    <r>
      <rPr>
        <sz val="7"/>
        <color rgb="FF00305C"/>
        <rFont val="Times New Roman"/>
        <family val="1"/>
      </rPr>
      <t xml:space="preserve">  </t>
    </r>
    <r>
      <rPr>
        <sz val="11"/>
        <color rgb="FF000000"/>
        <rFont val="Calibri"/>
        <family val="2"/>
      </rPr>
      <t>Obtain and analyze revenue backlog information.</t>
    </r>
  </si>
  <si>
    <r>
      <rPr>
        <b/>
        <sz val="11"/>
        <color rgb="FF00305C"/>
        <rFont val="Calibri"/>
        <family val="2"/>
      </rPr>
      <t>iii.</t>
    </r>
    <r>
      <rPr>
        <b/>
        <sz val="7"/>
        <color rgb="FF00305C"/>
        <rFont val="Times New Roman"/>
        <family val="1"/>
      </rPr>
      <t xml:space="preserve">         </t>
    </r>
    <r>
      <rPr>
        <b/>
        <sz val="11"/>
        <color rgb="FF00305C"/>
        <rFont val="Calibri"/>
        <family val="2"/>
      </rPr>
      <t>Inventory</t>
    </r>
  </si>
  <si>
    <r>
      <t>}</t>
    </r>
    <r>
      <rPr>
        <sz val="7"/>
        <color rgb="FF00305C"/>
        <rFont val="Times New Roman"/>
        <family val="1"/>
      </rPr>
      <t xml:space="preserve">  </t>
    </r>
    <r>
      <rPr>
        <sz val="11"/>
        <color rgb="FF000000"/>
        <rFont val="Calibri"/>
        <family val="2"/>
      </rPr>
      <t>If applicable, Client will check the physical counts of inventory.</t>
    </r>
  </si>
  <si>
    <r>
      <t>1.</t>
    </r>
    <r>
      <rPr>
        <sz val="7"/>
        <color rgb="FF00305C"/>
        <rFont val="Times New Roman"/>
        <family val="1"/>
      </rPr>
      <t xml:space="preserve">       </t>
    </r>
    <r>
      <rPr>
        <sz val="11"/>
        <color rgb="FF000000"/>
        <rFont val="Calibri"/>
        <family val="2"/>
      </rPr>
      <t>A review of the workpapers of the External Accountant as the results of the Target are not audited.</t>
    </r>
  </si>
  <si>
    <r>
      <t>2.</t>
    </r>
    <r>
      <rPr>
        <sz val="7"/>
        <color rgb="FF00305C"/>
        <rFont val="Times New Roman"/>
        <family val="1"/>
      </rPr>
      <t xml:space="preserve">       </t>
    </r>
    <r>
      <rPr>
        <sz val="11"/>
        <color rgb="FF000000"/>
        <rFont val="Calibri"/>
        <family val="2"/>
      </rPr>
      <t>Revenue and profitability by customers.</t>
    </r>
  </si>
  <si>
    <r>
      <t>A)</t>
    </r>
    <r>
      <rPr>
        <b/>
        <sz val="7"/>
        <color rgb="FF002060"/>
        <rFont val="Times New Roman"/>
        <family val="1"/>
      </rPr>
      <t xml:space="preserve">      </t>
    </r>
    <r>
      <rPr>
        <b/>
        <u/>
        <sz val="11"/>
        <color rgb="FF002060"/>
        <rFont val="Calibri"/>
        <family val="2"/>
        <scheme val="minor"/>
      </rPr>
      <t>Services</t>
    </r>
  </si>
  <si>
    <r>
      <t>1)</t>
    </r>
    <r>
      <rPr>
        <b/>
        <sz val="7"/>
        <color rgb="FF002060"/>
        <rFont val="Times New Roman"/>
        <family val="1"/>
      </rPr>
      <t xml:space="preserve">      </t>
    </r>
    <r>
      <rPr>
        <b/>
        <u/>
        <sz val="11"/>
        <color rgb="FF002060"/>
        <rFont val="Calibri"/>
        <family val="2"/>
      </rPr>
      <t>Individual Tasks</t>
    </r>
  </si>
  <si>
    <r>
      <rPr>
        <b/>
        <sz val="11"/>
        <color rgb="FF00305C"/>
        <rFont val="Calibri"/>
        <family val="2"/>
      </rPr>
      <t>i.</t>
    </r>
    <r>
      <rPr>
        <b/>
        <sz val="7"/>
        <color rgb="FF00305C"/>
        <rFont val="Times New Roman"/>
        <family val="1"/>
      </rPr>
      <t xml:space="preserve">         </t>
    </r>
    <r>
      <rPr>
        <b/>
        <sz val="11"/>
        <color rgb="FF00305C"/>
        <rFont val="Calibri"/>
        <family val="2"/>
      </rPr>
      <t>Accounting Procedures and Policies and Finance Function</t>
    </r>
  </si>
  <si>
    <r>
      <t>}</t>
    </r>
    <r>
      <rPr>
        <sz val="7"/>
        <color rgb="FF00305C"/>
        <rFont val="Times New Roman"/>
        <family val="1"/>
      </rPr>
      <t xml:space="preserve">  </t>
    </r>
    <r>
      <rPr>
        <sz val="11"/>
        <color rgb="FF000000"/>
        <rFont val="Calibri"/>
        <family val="2"/>
      </rPr>
      <t>From telephone conversations with Management (including accountant/bookkeeper/controller (as appropriate)) and/or the External Accountant, obtain an understanding of accounting procedures and key revenue and expense accounting policies, including but not limited to:</t>
    </r>
  </si>
  <si>
    <r>
      <t>§</t>
    </r>
    <r>
      <rPr>
        <sz val="7"/>
        <color rgb="FF00305C"/>
        <rFont val="Times New Roman"/>
        <family val="1"/>
      </rPr>
      <t xml:space="preserve"> </t>
    </r>
    <r>
      <rPr>
        <sz val="11"/>
        <color rgb="FF000000"/>
        <rFont val="Calibri"/>
        <family val="2"/>
      </rPr>
      <t>Cash versus accrual basis of accounting.</t>
    </r>
  </si>
  <si>
    <r>
      <t>§</t>
    </r>
    <r>
      <rPr>
        <sz val="7"/>
        <color rgb="FF00305C"/>
        <rFont val="Times New Roman"/>
        <family val="1"/>
      </rPr>
      <t xml:space="preserve"> </t>
    </r>
    <r>
      <rPr>
        <sz val="11"/>
        <color rgb="FF000000"/>
        <rFont val="Calibri"/>
        <family val="2"/>
      </rPr>
      <t>Procures involved in preparing monthly and annual financial statements and tax statements and speed of closing period ends.</t>
    </r>
  </si>
  <si>
    <r>
      <t>§</t>
    </r>
    <r>
      <rPr>
        <sz val="7"/>
        <color rgb="FF00305C"/>
        <rFont val="Times New Roman"/>
        <family val="1"/>
      </rPr>
      <t xml:space="preserve"> </t>
    </r>
    <r>
      <rPr>
        <sz val="11"/>
        <color rgb="FF000000"/>
        <rFont val="Calibri"/>
        <family val="2"/>
      </rPr>
      <t>Differences in methods in preparing monthly and annual financial statements including adjustments by management and the external accountant around any year-end adjustments.</t>
    </r>
  </si>
  <si>
    <r>
      <t>§</t>
    </r>
    <r>
      <rPr>
        <sz val="7"/>
        <color rgb="FF00305C"/>
        <rFont val="Times New Roman"/>
        <family val="1"/>
      </rPr>
      <t xml:space="preserve"> </t>
    </r>
    <r>
      <rPr>
        <sz val="11"/>
        <color rgb="FF000000"/>
        <rFont val="Calibri"/>
        <family val="2"/>
      </rPr>
      <t>Billings for (i) deposits; (ii) product sales; and (iii) services lasting more than one month.</t>
    </r>
  </si>
  <si>
    <r>
      <t>§</t>
    </r>
    <r>
      <rPr>
        <sz val="7"/>
        <color rgb="FF00305C"/>
        <rFont val="Times New Roman"/>
        <family val="1"/>
      </rPr>
      <t xml:space="preserve"> </t>
    </r>
    <r>
      <rPr>
        <sz val="11"/>
        <color rgb="FF000000"/>
        <rFont val="Calibri"/>
        <family val="2"/>
      </rPr>
      <t>The accounting policies for:</t>
    </r>
  </si>
  <si>
    <r>
      <t>o</t>
    </r>
    <r>
      <rPr>
        <sz val="7"/>
        <color rgb="FF000000"/>
        <rFont val="Times New Roman"/>
        <family val="1"/>
      </rPr>
      <t xml:space="preserve">   </t>
    </r>
    <r>
      <rPr>
        <sz val="11"/>
        <color rgb="FF000000"/>
        <rFont val="Calibri"/>
        <family val="2"/>
      </rPr>
      <t>Product sales and matching with expenses</t>
    </r>
  </si>
  <si>
    <r>
      <t>o</t>
    </r>
    <r>
      <rPr>
        <sz val="7"/>
        <color rgb="FF000000"/>
        <rFont val="Times New Roman"/>
        <family val="1"/>
      </rPr>
      <t xml:space="preserve">   </t>
    </r>
    <r>
      <rPr>
        <sz val="11"/>
        <color rgb="FF000000"/>
        <rFont val="Calibri"/>
        <family val="2"/>
      </rPr>
      <t>Deferred revenue and customer deposits</t>
    </r>
  </si>
  <si>
    <r>
      <t>o</t>
    </r>
    <r>
      <rPr>
        <sz val="7"/>
        <color rgb="FF000000"/>
        <rFont val="Times New Roman"/>
        <family val="1"/>
      </rPr>
      <t xml:space="preserve">   </t>
    </r>
    <r>
      <rPr>
        <sz val="11"/>
        <color rgb="FF000000"/>
        <rFont val="Calibri"/>
        <family val="2"/>
      </rPr>
      <t>Unbilled Projects in Progress</t>
    </r>
  </si>
  <si>
    <r>
      <t>o</t>
    </r>
    <r>
      <rPr>
        <sz val="7"/>
        <color rgb="FF000000"/>
        <rFont val="Times New Roman"/>
        <family val="1"/>
      </rPr>
      <t xml:space="preserve">   </t>
    </r>
    <r>
      <rPr>
        <sz val="11"/>
        <color rgb="FF000000"/>
        <rFont val="Calibri"/>
        <family val="2"/>
      </rPr>
      <t>Inventory</t>
    </r>
  </si>
  <si>
    <r>
      <t>o</t>
    </r>
    <r>
      <rPr>
        <sz val="7"/>
        <color rgb="FF000000"/>
        <rFont val="Times New Roman"/>
        <family val="1"/>
      </rPr>
      <t xml:space="preserve">   </t>
    </r>
    <r>
      <rPr>
        <sz val="11"/>
        <color rgb="FF000000"/>
        <rFont val="Calibri"/>
        <family val="2"/>
      </rPr>
      <t>Payroll accrual</t>
    </r>
  </si>
  <si>
    <r>
      <t>o</t>
    </r>
    <r>
      <rPr>
        <sz val="7"/>
        <color rgb="FF000000"/>
        <rFont val="Times New Roman"/>
        <family val="1"/>
      </rPr>
      <t xml:space="preserve">   </t>
    </r>
    <r>
      <rPr>
        <sz val="11"/>
        <color rgb="FF000000"/>
        <rFont val="Calibri"/>
        <family val="2"/>
      </rPr>
      <t>Loans Receivables</t>
    </r>
  </si>
  <si>
    <r>
      <t>§</t>
    </r>
    <r>
      <rPr>
        <sz val="7"/>
        <color rgb="FF00305C"/>
        <rFont val="Times New Roman"/>
        <family val="1"/>
      </rPr>
      <t xml:space="preserve"> </t>
    </r>
    <r>
      <rPr>
        <sz val="11"/>
        <color rgb="FF000000"/>
        <rFont val="Calibri"/>
        <family val="2"/>
      </rPr>
      <t>Weaknesses and risks (e.g., estimates, procedures) in accounting from Management which may lead to inaccurate finance statements.</t>
    </r>
  </si>
  <si>
    <r>
      <t>}</t>
    </r>
    <r>
      <rPr>
        <sz val="7"/>
        <color rgb="FF00305C"/>
        <rFont val="Times New Roman"/>
        <family val="1"/>
      </rPr>
      <t xml:space="preserve">  </t>
    </r>
    <r>
      <rPr>
        <sz val="11"/>
        <color rgb="FF000000"/>
        <rFont val="Calibri"/>
        <family val="2"/>
      </rPr>
      <t>Customers and Accounts Receivable</t>
    </r>
  </si>
  <si>
    <r>
      <t>§</t>
    </r>
    <r>
      <rPr>
        <sz val="7"/>
        <color rgb="FF00305C"/>
        <rFont val="Times New Roman"/>
        <family val="1"/>
      </rPr>
      <t xml:space="preserve"> </t>
    </r>
    <r>
      <rPr>
        <sz val="11"/>
        <color rgb="FF000000"/>
        <rFont val="Calibri"/>
        <family val="2"/>
      </rPr>
      <t>Review customer losses and gains.</t>
    </r>
  </si>
  <si>
    <r>
      <t>§</t>
    </r>
    <r>
      <rPr>
        <sz val="7"/>
        <color rgb="FF00305C"/>
        <rFont val="Times New Roman"/>
        <family val="1"/>
      </rPr>
      <t xml:space="preserve"> </t>
    </r>
    <r>
      <rPr>
        <sz val="11"/>
        <color rgb="FF000000"/>
        <rFont val="Calibri"/>
        <family val="2"/>
      </rPr>
      <t>Review aging of accounts receivable as of Latest Balance Sheet Date.</t>
    </r>
  </si>
  <si>
    <r>
      <rPr>
        <b/>
        <sz val="11"/>
        <color rgb="FF00305C"/>
        <rFont val="Calibri"/>
        <family val="2"/>
      </rPr>
      <t>ii.</t>
    </r>
    <r>
      <rPr>
        <b/>
        <sz val="7"/>
        <color rgb="FF00305C"/>
        <rFont val="Times New Roman"/>
        <family val="1"/>
      </rPr>
      <t xml:space="preserve">         </t>
    </r>
    <r>
      <rPr>
        <b/>
        <sz val="11"/>
        <color rgb="FF00305C"/>
        <rFont val="Calibri"/>
        <family val="2"/>
      </rPr>
      <t>Financial Statements and Structure of Business</t>
    </r>
  </si>
  <si>
    <r>
      <t>}</t>
    </r>
    <r>
      <rPr>
        <sz val="7"/>
        <color rgb="FF00305C"/>
        <rFont val="Times New Roman"/>
        <family val="1"/>
      </rPr>
      <t xml:space="preserve">  </t>
    </r>
    <r>
      <rPr>
        <sz val="11"/>
        <color rgb="FF000000"/>
        <rFont val="Calibri"/>
        <family val="2"/>
      </rPr>
      <t>Review:</t>
    </r>
  </si>
  <si>
    <r>
      <t>§</t>
    </r>
    <r>
      <rPr>
        <sz val="7"/>
        <color rgb="FF00305C"/>
        <rFont val="Times New Roman"/>
        <family val="1"/>
      </rPr>
      <t xml:space="preserve"> </t>
    </r>
    <r>
      <rPr>
        <sz val="11"/>
        <color rgb="FF000000"/>
        <rFont val="Calibri"/>
        <family val="2"/>
      </rPr>
      <t>The income statement results for the Historical Periods.</t>
    </r>
  </si>
  <si>
    <r>
      <t>§</t>
    </r>
    <r>
      <rPr>
        <sz val="7"/>
        <color rgb="FF00305C"/>
        <rFont val="Times New Roman"/>
        <family val="1"/>
      </rPr>
      <t xml:space="preserve"> </t>
    </r>
    <r>
      <rPr>
        <sz val="11"/>
        <color rgb="FF000000"/>
        <rFont val="Calibri"/>
        <family val="2"/>
      </rPr>
      <t>Monthly working capital analysis of the Company for the Historical Periods.</t>
    </r>
  </si>
  <si>
    <r>
      <t>§</t>
    </r>
    <r>
      <rPr>
        <sz val="7"/>
        <color rgb="FF00305C"/>
        <rFont val="Times New Roman"/>
        <family val="1"/>
      </rPr>
      <t xml:space="preserve"> </t>
    </r>
    <r>
      <rPr>
        <sz val="11"/>
        <color rgb="FF000000"/>
        <rFont val="Calibri"/>
        <family val="2"/>
      </rPr>
      <t>The key balance sheet categories as of Historical Balance Sheet Dates.</t>
    </r>
  </si>
  <si>
    <r>
      <t>}</t>
    </r>
    <r>
      <rPr>
        <sz val="7"/>
        <color rgb="FF00305C"/>
        <rFont val="Times New Roman"/>
        <family val="1"/>
      </rPr>
      <t xml:space="preserve">  </t>
    </r>
    <r>
      <rPr>
        <sz val="11"/>
        <color rgb="FF000000"/>
        <rFont val="Calibri"/>
        <family val="2"/>
      </rPr>
      <t>Obtain an understanding of the organization/legal structure.</t>
    </r>
  </si>
  <si>
    <r>
      <t>}</t>
    </r>
    <r>
      <rPr>
        <sz val="7"/>
        <color rgb="FF00305C"/>
        <rFont val="Times New Roman"/>
        <family val="1"/>
      </rPr>
      <t xml:space="preserve">  </t>
    </r>
    <r>
      <rPr>
        <sz val="11"/>
        <color rgb="FF000000"/>
        <rFont val="Calibri"/>
        <family val="2"/>
      </rPr>
      <t>Review Historical Periods monthly results.</t>
    </r>
  </si>
  <si>
    <r>
      <rPr>
        <b/>
        <sz val="11"/>
        <color rgb="FF00305C"/>
        <rFont val="Calibri"/>
        <family val="2"/>
      </rPr>
      <t>iii.</t>
    </r>
    <r>
      <rPr>
        <b/>
        <sz val="7"/>
        <color rgb="FF00305C"/>
        <rFont val="Times New Roman"/>
        <family val="1"/>
      </rPr>
      <t xml:space="preserve">         </t>
    </r>
    <r>
      <rPr>
        <b/>
        <sz val="11"/>
        <color rgb="FF00305C"/>
        <rFont val="Calibri"/>
        <family val="2"/>
      </rPr>
      <t>Revenue and Gross Profitability Analysis</t>
    </r>
  </si>
  <si>
    <r>
      <t>}</t>
    </r>
    <r>
      <rPr>
        <sz val="7"/>
        <color rgb="FF00305C"/>
        <rFont val="Times New Roman"/>
        <family val="1"/>
      </rPr>
      <t xml:space="preserve">  </t>
    </r>
    <r>
      <rPr>
        <sz val="11"/>
        <color rgb="FF000000"/>
        <rFont val="Calibri"/>
        <family val="2"/>
      </rPr>
      <t xml:space="preserve">If possible, obtain an understanding of revenue and gross profitability (revenue less cost of sales where possible) for: </t>
    </r>
  </si>
  <si>
    <r>
      <t>§</t>
    </r>
    <r>
      <rPr>
        <sz val="7"/>
        <color rgb="FF00305C"/>
        <rFont val="Times New Roman"/>
        <family val="1"/>
      </rPr>
      <t xml:space="preserve"> </t>
    </r>
    <r>
      <rPr>
        <sz val="11"/>
        <color rgb="FF000000"/>
        <rFont val="Calibri"/>
        <family val="2"/>
      </rPr>
      <t>Monthly Recurring Revenue</t>
    </r>
  </si>
  <si>
    <r>
      <t>§</t>
    </r>
    <r>
      <rPr>
        <sz val="7"/>
        <color rgb="FF00305C"/>
        <rFont val="Times New Roman"/>
        <family val="1"/>
      </rPr>
      <t xml:space="preserve"> </t>
    </r>
    <r>
      <rPr>
        <sz val="11"/>
        <color rgb="FF000000"/>
        <rFont val="Calibri"/>
        <family val="2"/>
      </rPr>
      <t>Project Labor (Professional services)</t>
    </r>
  </si>
  <si>
    <r>
      <t>§</t>
    </r>
    <r>
      <rPr>
        <sz val="7"/>
        <color rgb="FF00305C"/>
        <rFont val="Times New Roman"/>
        <family val="1"/>
      </rPr>
      <t xml:space="preserve"> </t>
    </r>
    <r>
      <rPr>
        <sz val="11"/>
        <color rgb="FF000000"/>
        <rFont val="Calibri"/>
        <family val="2"/>
      </rPr>
      <t>Materials Income (Project Hardware and Software)</t>
    </r>
  </si>
  <si>
    <r>
      <t>§</t>
    </r>
    <r>
      <rPr>
        <sz val="7"/>
        <color rgb="FF00305C"/>
        <rFont val="Times New Roman"/>
        <family val="1"/>
      </rPr>
      <t xml:space="preserve"> </t>
    </r>
    <r>
      <rPr>
        <sz val="11"/>
        <color rgb="FF000000"/>
        <rFont val="Calibri"/>
        <family val="2"/>
      </rPr>
      <t>Other Regular Income</t>
    </r>
  </si>
  <si>
    <r>
      <t xml:space="preserve">(together called </t>
    </r>
    <r>
      <rPr>
        <b/>
        <sz val="11"/>
        <color rgb="FF002060"/>
        <rFont val="Calibri"/>
        <family val="2"/>
      </rPr>
      <t>“Revenue Streams”</t>
    </r>
    <r>
      <rPr>
        <sz val="11"/>
        <color rgb="FF000000"/>
        <rFont val="Calibri"/>
        <family val="2"/>
      </rPr>
      <t>). This review may not be possible due to limited information collated by Target.</t>
    </r>
  </si>
  <si>
    <r>
      <t>}</t>
    </r>
    <r>
      <rPr>
        <sz val="7"/>
        <color rgb="FF00305C"/>
        <rFont val="Times New Roman"/>
        <family val="1"/>
      </rPr>
      <t xml:space="preserve">  </t>
    </r>
    <r>
      <rPr>
        <sz val="11"/>
        <color rgb="FF000000"/>
        <rFont val="Calibri"/>
        <family val="2"/>
      </rPr>
      <t>Reconcile revenue per the financial statements to customer lists.</t>
    </r>
  </si>
  <si>
    <r>
      <rPr>
        <b/>
        <sz val="11"/>
        <color rgb="FF00305C"/>
        <rFont val="Calibri"/>
        <family val="2"/>
      </rPr>
      <t>iv.</t>
    </r>
    <r>
      <rPr>
        <b/>
        <sz val="7"/>
        <color rgb="FF00305C"/>
        <rFont val="Times New Roman"/>
        <family val="1"/>
      </rPr>
      <t xml:space="preserve">         </t>
    </r>
    <r>
      <rPr>
        <b/>
        <sz val="11"/>
        <color rgb="FF00305C"/>
        <rFont val="Calibri"/>
        <family val="2"/>
      </rPr>
      <t>Quality of Earnings</t>
    </r>
  </si>
  <si>
    <r>
      <t>}</t>
    </r>
    <r>
      <rPr>
        <sz val="7"/>
        <color rgb="FF00305C"/>
        <rFont val="Times New Roman"/>
        <family val="1"/>
      </rPr>
      <t xml:space="preserve">  </t>
    </r>
    <r>
      <rPr>
        <sz val="11"/>
        <color rgb="FF000000"/>
        <rFont val="Calibri"/>
        <family val="2"/>
      </rPr>
      <t>Prepare a Quality of Earnings analysis that addresses (i) EBITDA, As Reported; (ii) Adjusted EBITDA (i.e., that incorporates management and due diligence proposed adjustments); and (iii) Pro Forma EBITDA (i.e., that incorporates potential synergies, as provided by Client, after completion of the Potential Transaction) for the Historical Periods by month, including an analysis and review of support for:</t>
    </r>
  </si>
  <si>
    <r>
      <t>§</t>
    </r>
    <r>
      <rPr>
        <sz val="7"/>
        <color rgb="FF00305C"/>
        <rFont val="Times New Roman"/>
        <family val="1"/>
      </rPr>
      <t xml:space="preserve"> </t>
    </r>
    <r>
      <rPr>
        <sz val="11"/>
        <color rgb="FF000000"/>
        <rFont val="Calibri"/>
        <family val="2"/>
      </rPr>
      <t>Revised payroll run rate (e.g., for owner’s salary less costs for his new consulting or employee agreement, and agree back to payroll reports), revenue adjustments (and agree back to customer contracts as supplied by Client), rent and personal expenses EBITDA adjustments.</t>
    </r>
  </si>
  <si>
    <r>
      <t>§</t>
    </r>
    <r>
      <rPr>
        <sz val="7"/>
        <color rgb="FF00305C"/>
        <rFont val="Times New Roman"/>
        <family val="1"/>
      </rPr>
      <t xml:space="preserve"> </t>
    </r>
    <r>
      <rPr>
        <sz val="11"/>
        <color rgb="FF000000"/>
        <rFont val="Calibri"/>
        <family val="2"/>
      </rPr>
      <t>Proposed add backs by Management for non-operational and/or non-recurring items of revenue and/or expenses.</t>
    </r>
  </si>
  <si>
    <r>
      <t>§</t>
    </r>
    <r>
      <rPr>
        <sz val="7"/>
        <color rgb="FF00305C"/>
        <rFont val="Times New Roman"/>
        <family val="1"/>
      </rPr>
      <t xml:space="preserve"> </t>
    </r>
    <r>
      <rPr>
        <sz val="11"/>
        <color rgb="FF000000"/>
        <rFont val="Calibri"/>
        <family val="2"/>
      </rPr>
      <t>If appropriate, review the reallocation of revenue and expenses, as suggested by Compass, so that the pro forma monthly income statements are presented consistently during the Historical Periods with Client.</t>
    </r>
  </si>
  <si>
    <r>
      <t>§</t>
    </r>
    <r>
      <rPr>
        <sz val="7"/>
        <color rgb="FF00305C"/>
        <rFont val="Times New Roman"/>
        <family val="1"/>
      </rPr>
      <t xml:space="preserve"> </t>
    </r>
    <r>
      <rPr>
        <sz val="11"/>
        <color rgb="FF000000"/>
        <rFont val="Calibri"/>
        <family val="2"/>
      </rPr>
      <t>An estimation for cash to accrual accounting.</t>
    </r>
  </si>
  <si>
    <r>
      <t>}</t>
    </r>
    <r>
      <rPr>
        <sz val="7"/>
        <color rgb="FF00305C"/>
        <rFont val="Times New Roman"/>
        <family val="1"/>
      </rPr>
      <t xml:space="preserve">  </t>
    </r>
    <r>
      <rPr>
        <sz val="11"/>
        <color rgb="FF000000"/>
        <rFont val="Calibri"/>
        <family val="2"/>
      </rPr>
      <t>The Adjusted or Pro Forma EBITDA will be further analyzed to present a pro forma income statement by individual caption.</t>
    </r>
  </si>
  <si>
    <r>
      <rPr>
        <b/>
        <sz val="11"/>
        <color rgb="FF00305C"/>
        <rFont val="Calibri"/>
        <family val="2"/>
      </rPr>
      <t>v.</t>
    </r>
    <r>
      <rPr>
        <b/>
        <sz val="7"/>
        <color rgb="FF00305C"/>
        <rFont val="Times New Roman"/>
        <family val="1"/>
      </rPr>
      <t xml:space="preserve">         </t>
    </r>
    <r>
      <rPr>
        <b/>
        <sz val="11"/>
        <color rgb="FF00305C"/>
        <rFont val="Calibri"/>
        <family val="2"/>
      </rPr>
      <t>Revenue and Payroll Proof</t>
    </r>
  </si>
  <si>
    <r>
      <t>}</t>
    </r>
    <r>
      <rPr>
        <sz val="7"/>
        <color rgb="FF00305C"/>
        <rFont val="Times New Roman"/>
        <family val="1"/>
      </rPr>
      <t xml:space="preserve">  </t>
    </r>
    <r>
      <rPr>
        <sz val="11"/>
        <color rgb="FF000000"/>
        <rFont val="Calibri"/>
        <family val="2"/>
      </rPr>
      <t>Reconcile the bank account deposit activity for 2021 and YTD22 to the Target’s reported revenue as reflected in the Target’s books and records.</t>
    </r>
  </si>
  <si>
    <r>
      <t>}</t>
    </r>
    <r>
      <rPr>
        <sz val="7"/>
        <color rgb="FF00305C"/>
        <rFont val="Times New Roman"/>
        <family val="1"/>
      </rPr>
      <t xml:space="preserve">  </t>
    </r>
    <r>
      <rPr>
        <sz val="11"/>
        <color rgb="FF000000"/>
        <rFont val="Calibri"/>
        <family val="2"/>
      </rPr>
      <t>Reconcile the bank account withdrawal activity for 2021 and YTD22 to the Target’s reported expenses as reflected in the Target’s books and records.</t>
    </r>
  </si>
  <si>
    <r>
      <t>}</t>
    </r>
    <r>
      <rPr>
        <sz val="7"/>
        <color rgb="FF00305C"/>
        <rFont val="Times New Roman"/>
        <family val="1"/>
      </rPr>
      <t xml:space="preserve">  </t>
    </r>
    <r>
      <rPr>
        <sz val="11"/>
        <color rgb="FF000000"/>
        <rFont val="Calibri"/>
        <family val="2"/>
      </rPr>
      <t>Reconcile 2020, 2021, and YTD22 payroll costs per the internal financial statements to third-party payroll registers.</t>
    </r>
  </si>
  <si>
    <r>
      <rPr>
        <b/>
        <sz val="11"/>
        <color rgb="FF00305C"/>
        <rFont val="Calibri"/>
        <family val="2"/>
      </rPr>
      <t>vi.</t>
    </r>
    <r>
      <rPr>
        <b/>
        <sz val="7"/>
        <color rgb="FF00305C"/>
        <rFont val="Times New Roman"/>
        <family val="1"/>
      </rPr>
      <t xml:space="preserve">         </t>
    </r>
    <r>
      <rPr>
        <b/>
        <sz val="11"/>
        <color rgb="FF00305C"/>
        <rFont val="Calibri"/>
        <family val="2"/>
      </rPr>
      <t>Expenses</t>
    </r>
  </si>
  <si>
    <r>
      <t>}</t>
    </r>
    <r>
      <rPr>
        <sz val="7"/>
        <color rgb="FF00305C"/>
        <rFont val="Times New Roman"/>
        <family val="1"/>
      </rPr>
      <t xml:space="preserve">  </t>
    </r>
    <r>
      <rPr>
        <sz val="11"/>
        <color rgb="FF000000"/>
        <rFont val="Calibri"/>
        <family val="2"/>
      </rPr>
      <t>Obtain details regarding direct cost of services during the Historical Periods and obtain an understanding of the Company’s method to capture such costs.</t>
    </r>
  </si>
  <si>
    <r>
      <t>}</t>
    </r>
    <r>
      <rPr>
        <sz val="7"/>
        <color rgb="FF00305C"/>
        <rFont val="Times New Roman"/>
        <family val="1"/>
      </rPr>
      <t xml:space="preserve">  </t>
    </r>
    <r>
      <rPr>
        <sz val="11"/>
        <color rgb="FF000000"/>
        <rFont val="Calibri"/>
        <family val="2"/>
      </rPr>
      <t>Obtain details regarding operating expenses during the Historical Periods and obtain an understanding of the Company’s method to capture such costs.</t>
    </r>
  </si>
  <si>
    <r>
      <t>}</t>
    </r>
    <r>
      <rPr>
        <sz val="7"/>
        <color rgb="FF00305C"/>
        <rFont val="Times New Roman"/>
        <family val="1"/>
      </rPr>
      <t xml:space="preserve">  </t>
    </r>
    <r>
      <rPr>
        <sz val="11"/>
        <color rgb="FF000000"/>
        <rFont val="Calibri"/>
        <family val="2"/>
      </rPr>
      <t>Identify any items expensed through the profit and loss account that would be capitalized to conform with US GAAP.</t>
    </r>
  </si>
  <si>
    <r>
      <rPr>
        <b/>
        <sz val="11"/>
        <color rgb="FF00305C"/>
        <rFont val="Calibri"/>
        <family val="2"/>
      </rPr>
      <t>vii.</t>
    </r>
    <r>
      <rPr>
        <b/>
        <sz val="7"/>
        <color rgb="FF00305C"/>
        <rFont val="Times New Roman"/>
        <family val="1"/>
      </rPr>
      <t xml:space="preserve">         </t>
    </r>
    <r>
      <rPr>
        <b/>
        <sz val="11"/>
        <color rgb="FF00305C"/>
        <rFont val="Calibri"/>
        <family val="2"/>
      </rPr>
      <t>Balance Sheet</t>
    </r>
  </si>
  <si>
    <r>
      <t>}</t>
    </r>
    <r>
      <rPr>
        <sz val="7"/>
        <color rgb="FF00305C"/>
        <rFont val="Times New Roman"/>
        <family val="1"/>
      </rPr>
      <t xml:space="preserve">  </t>
    </r>
    <r>
      <rPr>
        <sz val="11"/>
        <color rgb="FF000000"/>
        <rFont val="Calibri"/>
        <family val="2"/>
      </rPr>
      <t>Review the support from the Company for the key captions on the Balance Sheet at the Historical Balance Sheet Dates, including:</t>
    </r>
  </si>
  <si>
    <r>
      <t>§</t>
    </r>
    <r>
      <rPr>
        <sz val="7"/>
        <color rgb="FF00305C"/>
        <rFont val="Times New Roman"/>
        <family val="1"/>
      </rPr>
      <t xml:space="preserve"> </t>
    </r>
    <r>
      <rPr>
        <sz val="11"/>
        <color rgb="FF000000"/>
        <rFont val="Calibri"/>
        <family val="2"/>
      </rPr>
      <t>Bank reconciliations</t>
    </r>
  </si>
  <si>
    <r>
      <t>§</t>
    </r>
    <r>
      <rPr>
        <sz val="7"/>
        <color rgb="FF00305C"/>
        <rFont val="Times New Roman"/>
        <family val="1"/>
      </rPr>
      <t xml:space="preserve"> </t>
    </r>
    <r>
      <rPr>
        <sz val="11"/>
        <color rgb="FF000000"/>
        <rFont val="Calibri"/>
        <family val="2"/>
      </rPr>
      <t>Accounts receivable</t>
    </r>
  </si>
  <si>
    <r>
      <t>§</t>
    </r>
    <r>
      <rPr>
        <sz val="7"/>
        <color rgb="FF00305C"/>
        <rFont val="Times New Roman"/>
        <family val="1"/>
      </rPr>
      <t xml:space="preserve"> </t>
    </r>
    <r>
      <rPr>
        <sz val="11"/>
        <color rgb="FF000000"/>
        <rFont val="Calibri"/>
        <family val="2"/>
      </rPr>
      <t>Other current assets</t>
    </r>
  </si>
  <si>
    <r>
      <t>§</t>
    </r>
    <r>
      <rPr>
        <sz val="7"/>
        <color rgb="FF00305C"/>
        <rFont val="Times New Roman"/>
        <family val="1"/>
      </rPr>
      <t xml:space="preserve"> </t>
    </r>
    <r>
      <rPr>
        <sz val="11"/>
        <color rgb="FF000000"/>
        <rFont val="Calibri"/>
        <family val="2"/>
      </rPr>
      <t>Accounts payable</t>
    </r>
  </si>
  <si>
    <r>
      <t>§</t>
    </r>
    <r>
      <rPr>
        <sz val="7"/>
        <color rgb="FF00305C"/>
        <rFont val="Times New Roman"/>
        <family val="1"/>
      </rPr>
      <t xml:space="preserve"> </t>
    </r>
    <r>
      <rPr>
        <sz val="11"/>
        <color rgb="FF000000"/>
        <rFont val="Calibri"/>
        <family val="2"/>
      </rPr>
      <t>Credit cards</t>
    </r>
  </si>
  <si>
    <r>
      <t>§</t>
    </r>
    <r>
      <rPr>
        <sz val="7"/>
        <color rgb="FF00305C"/>
        <rFont val="Times New Roman"/>
        <family val="1"/>
      </rPr>
      <t xml:space="preserve"> </t>
    </r>
    <r>
      <rPr>
        <sz val="11"/>
        <color rgb="FF000000"/>
        <rFont val="Calibri"/>
        <family val="2"/>
      </rPr>
      <t>Other current liabilities including accrued expenses, employee expenses and taxes and sales tax payable</t>
    </r>
  </si>
  <si>
    <r>
      <t>}</t>
    </r>
    <r>
      <rPr>
        <sz val="7"/>
        <color rgb="FF00305C"/>
        <rFont val="Times New Roman"/>
        <family val="1"/>
      </rPr>
      <t xml:space="preserve">  </t>
    </r>
    <r>
      <rPr>
        <sz val="11"/>
        <color rgb="FF000000"/>
        <rFont val="Calibri"/>
        <family val="2"/>
      </rPr>
      <t>Obtain support from the Company for the following captions on the Balance Sheet as at the Latest Balance Sheet Date:</t>
    </r>
  </si>
  <si>
    <r>
      <t>§</t>
    </r>
    <r>
      <rPr>
        <sz val="7"/>
        <color rgb="FF00305C"/>
        <rFont val="Times New Roman"/>
        <family val="1"/>
      </rPr>
      <t xml:space="preserve"> </t>
    </r>
    <r>
      <rPr>
        <sz val="11"/>
        <color rgb="FF000000"/>
        <rFont val="Calibri"/>
        <family val="2"/>
      </rPr>
      <t>Debt (including related party loans)</t>
    </r>
  </si>
  <si>
    <r>
      <t>§</t>
    </r>
    <r>
      <rPr>
        <sz val="7"/>
        <color rgb="FF00305C"/>
        <rFont val="Times New Roman"/>
        <family val="1"/>
      </rPr>
      <t xml:space="preserve"> </t>
    </r>
    <r>
      <rPr>
        <sz val="11"/>
        <color rgb="FF000000"/>
        <rFont val="Calibri"/>
        <family val="2"/>
      </rPr>
      <t>Fixed assets.</t>
    </r>
  </si>
  <si>
    <r>
      <rPr>
        <b/>
        <sz val="11"/>
        <color rgb="FF00305C"/>
        <rFont val="Calibri"/>
        <family val="2"/>
      </rPr>
      <t>viii.</t>
    </r>
    <r>
      <rPr>
        <b/>
        <sz val="7"/>
        <color rgb="FF00305C"/>
        <rFont val="Times New Roman"/>
        <family val="1"/>
      </rPr>
      <t xml:space="preserve">         </t>
    </r>
    <r>
      <rPr>
        <b/>
        <sz val="11"/>
        <color rgb="FF00305C"/>
        <rFont val="Calibri"/>
        <family val="2"/>
      </rPr>
      <t>Accounts Receivable</t>
    </r>
  </si>
  <si>
    <r>
      <t>}</t>
    </r>
    <r>
      <rPr>
        <sz val="7"/>
        <color rgb="FF00305C"/>
        <rFont val="Times New Roman"/>
        <family val="1"/>
      </rPr>
      <t xml:space="preserve">  </t>
    </r>
    <r>
      <rPr>
        <sz val="11"/>
        <color rgb="FF000000"/>
        <rFont val="Calibri"/>
        <family val="2"/>
      </rPr>
      <t>Review aging of accounts receivable ledgers as of the Historical Balance Sheet Dates.</t>
    </r>
  </si>
  <si>
    <r>
      <t>}</t>
    </r>
    <r>
      <rPr>
        <sz val="7"/>
        <color rgb="FF00305C"/>
        <rFont val="Times New Roman"/>
        <family val="1"/>
      </rPr>
      <t xml:space="preserve">  </t>
    </r>
    <r>
      <rPr>
        <sz val="11"/>
        <color rgb="FF000000"/>
        <rFont val="Calibri"/>
        <family val="2"/>
      </rPr>
      <t>Discuss with management any customer account balances as of the Latest Balance Sheet which are at risk.</t>
    </r>
  </si>
  <si>
    <r>
      <t>}</t>
    </r>
    <r>
      <rPr>
        <sz val="7"/>
        <color rgb="FF00305C"/>
        <rFont val="Times New Roman"/>
        <family val="1"/>
      </rPr>
      <t xml:space="preserve">  </t>
    </r>
    <r>
      <rPr>
        <sz val="11"/>
        <color rgb="FF000000"/>
        <rFont val="Calibri"/>
        <family val="2"/>
      </rPr>
      <t>Understand the level of bad debt and credit notes within the Historical Periods.</t>
    </r>
  </si>
  <si>
    <r>
      <rPr>
        <b/>
        <sz val="11"/>
        <color rgb="FF00305C"/>
        <rFont val="Calibri"/>
        <family val="2"/>
      </rPr>
      <t>ix.</t>
    </r>
    <r>
      <rPr>
        <b/>
        <sz val="7"/>
        <color rgb="FF00305C"/>
        <rFont val="Times New Roman"/>
        <family val="1"/>
      </rPr>
      <t xml:space="preserve">         </t>
    </r>
    <r>
      <rPr>
        <b/>
        <sz val="11"/>
        <color rgb="FF00305C"/>
        <rFont val="Calibri"/>
        <family val="2"/>
      </rPr>
      <t>Accounts Payable</t>
    </r>
  </si>
  <si>
    <r>
      <t>}</t>
    </r>
    <r>
      <rPr>
        <sz val="7"/>
        <color rgb="FF00305C"/>
        <rFont val="Times New Roman"/>
        <family val="1"/>
      </rPr>
      <t xml:space="preserve">  </t>
    </r>
    <r>
      <rPr>
        <sz val="11"/>
        <color rgb="FF000000"/>
        <rFont val="Calibri"/>
        <family val="2"/>
      </rPr>
      <t>Review aging of accounts payable ledgers as of the Historical Balance Sheet Dates.</t>
    </r>
  </si>
  <si>
    <r>
      <rPr>
        <b/>
        <sz val="11"/>
        <color rgb="FF00305C"/>
        <rFont val="Calibri"/>
        <family val="2"/>
      </rPr>
      <t>x.</t>
    </r>
    <r>
      <rPr>
        <b/>
        <sz val="7"/>
        <color rgb="FF00305C"/>
        <rFont val="Times New Roman"/>
        <family val="1"/>
      </rPr>
      <t xml:space="preserve">         </t>
    </r>
    <r>
      <rPr>
        <b/>
        <sz val="11"/>
        <color rgb="FF00305C"/>
        <rFont val="Calibri"/>
        <family val="2"/>
      </rPr>
      <t>Equity</t>
    </r>
  </si>
  <si>
    <r>
      <t>}</t>
    </r>
    <r>
      <rPr>
        <sz val="7"/>
        <color rgb="FF00305C"/>
        <rFont val="Times New Roman"/>
        <family val="1"/>
      </rPr>
      <t xml:space="preserve">  </t>
    </r>
    <r>
      <rPr>
        <sz val="11"/>
        <color rgb="FF000000"/>
        <rFont val="Calibri"/>
        <family val="2"/>
      </rPr>
      <t xml:space="preserve">Analyze the roll-forward of the equity accounts to verify there are not any current operational expenses flowing through which should be classified within the EBITDA analysis for the Historical Periods. </t>
    </r>
  </si>
  <si>
    <r>
      <rPr>
        <b/>
        <sz val="11"/>
        <color rgb="FF00305C"/>
        <rFont val="Calibri"/>
        <family val="2"/>
      </rPr>
      <t>xi.</t>
    </r>
    <r>
      <rPr>
        <b/>
        <sz val="7"/>
        <color rgb="FF00305C"/>
        <rFont val="Times New Roman"/>
        <family val="1"/>
      </rPr>
      <t xml:space="preserve">         </t>
    </r>
    <r>
      <rPr>
        <b/>
        <sz val="11"/>
        <color rgb="FF00305C"/>
        <rFont val="Calibri"/>
        <family val="2"/>
      </rPr>
      <t>Control Environment</t>
    </r>
  </si>
  <si>
    <r>
      <t>}</t>
    </r>
    <r>
      <rPr>
        <sz val="7"/>
        <color rgb="FF00305C"/>
        <rFont val="Times New Roman"/>
        <family val="1"/>
      </rPr>
      <t xml:space="preserve">  </t>
    </r>
    <r>
      <rPr>
        <sz val="11"/>
        <color rgb="FF000000"/>
        <rFont val="Calibri"/>
        <family val="2"/>
      </rPr>
      <t>From telephone conversations with management of the Target (including Controller) and/or the External Accountant, obtain an understanding of accounting procedures and key revenue and expense accounting policies, including but not limited to:</t>
    </r>
  </si>
  <si>
    <r>
      <t>§</t>
    </r>
    <r>
      <rPr>
        <sz val="7"/>
        <color rgb="FF00305C"/>
        <rFont val="Times New Roman"/>
        <family val="1"/>
      </rPr>
      <t xml:space="preserve"> </t>
    </r>
    <r>
      <rPr>
        <sz val="11"/>
        <color rgb="FF000000"/>
        <rFont val="Calibri"/>
        <family val="2"/>
      </rPr>
      <t>The appropriate capitalization of expenses.</t>
    </r>
  </si>
  <si>
    <r>
      <t>}</t>
    </r>
    <r>
      <rPr>
        <sz val="7"/>
        <color rgb="FF00305C"/>
        <rFont val="Times New Roman"/>
        <family val="1"/>
      </rPr>
      <t xml:space="preserve">  </t>
    </r>
    <r>
      <rPr>
        <sz val="11"/>
        <color rgb="FF000000"/>
        <rFont val="Calibri"/>
        <family val="2"/>
      </rPr>
      <t>Obtain an understanding of weaknesses and risks (e.g., estimates, procedures) in accounting from Management which may lead to inaccurate finance statements.</t>
    </r>
  </si>
  <si>
    <r>
      <t>}</t>
    </r>
    <r>
      <rPr>
        <sz val="7"/>
        <color rgb="FF00305C"/>
        <rFont val="Times New Roman"/>
        <family val="1"/>
      </rPr>
      <t xml:space="preserve">  </t>
    </r>
    <r>
      <rPr>
        <sz val="11"/>
        <color rgb="FF000000"/>
        <rFont val="Calibri"/>
        <family val="2"/>
      </rPr>
      <t>Review significant journal entries during the Historical Periods.</t>
    </r>
  </si>
  <si>
    <r>
      <t>}</t>
    </r>
    <r>
      <rPr>
        <sz val="7"/>
        <color rgb="FF00305C"/>
        <rFont val="Times New Roman"/>
        <family val="1"/>
      </rPr>
      <t xml:space="preserve">  </t>
    </r>
    <r>
      <rPr>
        <sz val="11"/>
        <color rgb="FF000000"/>
        <rFont val="Calibri"/>
        <family val="2"/>
      </rPr>
      <t>Reconcile the 2021 (or for 2020 if 2021 results are not available) results to the External Accountant’s financial statements, if applicable.</t>
    </r>
  </si>
  <si>
    <r>
      <t>}</t>
    </r>
    <r>
      <rPr>
        <sz val="7"/>
        <color rgb="FF00305C"/>
        <rFont val="Times New Roman"/>
        <family val="1"/>
      </rPr>
      <t xml:space="preserve">  </t>
    </r>
    <r>
      <rPr>
        <sz val="11"/>
        <color rgb="FF000000"/>
        <rFont val="Calibri"/>
        <family val="2"/>
      </rPr>
      <t xml:space="preserve">Reconcile the 2021 (or for 2020 if 2021 results are not available) results to the Company’s tax return. </t>
    </r>
  </si>
  <si>
    <r>
      <rPr>
        <b/>
        <sz val="11"/>
        <color rgb="FF00305C"/>
        <rFont val="Calibri"/>
        <family val="2"/>
      </rPr>
      <t>xii.</t>
    </r>
    <r>
      <rPr>
        <b/>
        <sz val="7"/>
        <color rgb="FF00305C"/>
        <rFont val="Times New Roman"/>
        <family val="1"/>
      </rPr>
      <t xml:space="preserve">         </t>
    </r>
    <r>
      <rPr>
        <b/>
        <sz val="11"/>
        <color rgb="FF00305C"/>
        <rFont val="Calibri"/>
        <family val="2"/>
      </rPr>
      <t>External Accountant (if applicable)</t>
    </r>
  </si>
  <si>
    <r>
      <t>}</t>
    </r>
    <r>
      <rPr>
        <sz val="7"/>
        <color rgb="FF00305C"/>
        <rFont val="Times New Roman"/>
        <family val="1"/>
      </rPr>
      <t xml:space="preserve">  </t>
    </r>
    <r>
      <rPr>
        <sz val="11"/>
        <color rgb="FF000000"/>
        <rFont val="Calibri"/>
        <family val="2"/>
      </rPr>
      <t>Obtain an understanding of any adjustments prepared by the External Accountant.</t>
    </r>
  </si>
  <si>
    <r>
      <t>}</t>
    </r>
    <r>
      <rPr>
        <sz val="7"/>
        <color rgb="FF00305C"/>
        <rFont val="Times New Roman"/>
        <family val="1"/>
      </rPr>
      <t xml:space="preserve">  </t>
    </r>
    <r>
      <rPr>
        <sz val="11"/>
        <color rgb="FF000000"/>
        <rFont val="Calibri"/>
        <family val="2"/>
      </rPr>
      <t>Obtain an understanding of weaknesses and risks in accounting identified by the External Accountant.</t>
    </r>
  </si>
  <si>
    <r>
      <t>}</t>
    </r>
    <r>
      <rPr>
        <sz val="7"/>
        <color rgb="FF00305C"/>
        <rFont val="Times New Roman"/>
        <family val="1"/>
      </rPr>
      <t xml:space="preserve">  </t>
    </r>
    <r>
      <rPr>
        <sz val="11"/>
        <color rgb="FF000000"/>
        <rFont val="Calibri"/>
        <family val="2"/>
      </rPr>
      <t>Review the management letters or weakness letters as prepared by the External Accountants for the Historical Periods.</t>
    </r>
  </si>
  <si>
    <r>
      <rPr>
        <b/>
        <sz val="11"/>
        <color rgb="FF00305C"/>
        <rFont val="Calibri"/>
        <family val="2"/>
      </rPr>
      <t>ii.</t>
    </r>
    <r>
      <rPr>
        <b/>
        <sz val="7"/>
        <color rgb="FF00305C"/>
        <rFont val="Times New Roman"/>
        <family val="1"/>
      </rPr>
      <t>       </t>
    </r>
    <r>
      <rPr>
        <b/>
        <sz val="16"/>
        <color rgb="FF00305C"/>
        <rFont val="Times New Roman"/>
        <family val="1"/>
      </rPr>
      <t xml:space="preserve">  </t>
    </r>
    <r>
      <rPr>
        <b/>
        <sz val="11"/>
        <color rgb="FF00305C"/>
        <rFont val="Times New Roman"/>
        <family val="1"/>
      </rPr>
      <t>Tax</t>
    </r>
  </si>
  <si>
    <t>NQ</t>
  </si>
  <si>
    <t>Diligence adjustments</t>
  </si>
  <si>
    <t>EBITDA, as adjusted</t>
  </si>
  <si>
    <t>Quality of Earnings Analysis Summary</t>
  </si>
  <si>
    <t>Summary Net Working Capital Analysis</t>
  </si>
  <si>
    <t>C</t>
  </si>
  <si>
    <t>Accrued revenue</t>
  </si>
  <si>
    <t>check va above</t>
  </si>
  <si>
    <t>Cleared as credit to COGS</t>
  </si>
  <si>
    <t>Payments via CC</t>
  </si>
  <si>
    <t>New purchases</t>
  </si>
  <si>
    <t>EoP AP balance, as reported</t>
  </si>
  <si>
    <t>BoP AP balance, as reported</t>
  </si>
  <si>
    <t>COGS adjustment, as reported</t>
  </si>
  <si>
    <t>COGS adjustment, as adjusted</t>
  </si>
  <si>
    <t>Cleared as credit to due from owner</t>
  </si>
  <si>
    <t>Miscellaneous parts accounting</t>
  </si>
  <si>
    <t>AP accounting</t>
  </si>
  <si>
    <t>AP Accounting Detail</t>
  </si>
  <si>
    <t>Net income, as reported</t>
  </si>
  <si>
    <t>Total revenue adjustments (+/-NQ)</t>
  </si>
  <si>
    <t>Definitional adjustments</t>
  </si>
  <si>
    <t>Revenue adjustments</t>
  </si>
  <si>
    <t>Cash-to-accrual adjustment reversal</t>
  </si>
  <si>
    <t>COGS, as reported</t>
  </si>
  <si>
    <t>implied margin</t>
  </si>
  <si>
    <t>COGS, as adjusted</t>
  </si>
  <si>
    <t>Product revenue</t>
  </si>
  <si>
    <t>Gross margin on product revenue, as reported</t>
  </si>
  <si>
    <t>Gross margin on product revenue, as adjusted</t>
  </si>
  <si>
    <t>Adjusted Product Gross Margin</t>
  </si>
  <si>
    <t>Total adjustments (+/-NQ)</t>
  </si>
  <si>
    <t>EBITDA, as adjusted (+/-NQ)</t>
  </si>
  <si>
    <t>Reconciliation to Adjusted Income Statements</t>
  </si>
  <si>
    <t>As Reported</t>
  </si>
  <si>
    <t>As Adjusted</t>
  </si>
  <si>
    <t>Mapping of adjustment to P&amp;L account</t>
  </si>
  <si>
    <t>Expense refernece for QoE tab</t>
  </si>
  <si>
    <t>Cash basis amounts</t>
  </si>
  <si>
    <t>Accrual basis amounts</t>
  </si>
  <si>
    <t>FY20 reclass amounts</t>
  </si>
  <si>
    <t>Ad hoc services</t>
  </si>
  <si>
    <t>Product sales</t>
  </si>
  <si>
    <t>Monthly subscriptions</t>
  </si>
  <si>
    <t>Recurring products</t>
  </si>
  <si>
    <t>Misc. other</t>
  </si>
  <si>
    <t>Income, as reported</t>
  </si>
  <si>
    <t>(less) PPP income</t>
  </si>
  <si>
    <t>Total salary, as reported</t>
  </si>
  <si>
    <t>Total payroll tax expense, as reported</t>
  </si>
  <si>
    <t>FY20 year-end adjustment</t>
  </si>
  <si>
    <t>FY20 Year-End Adjusting Journal Entry</t>
  </si>
  <si>
    <t>Equity</t>
  </si>
  <si>
    <t>Asset</t>
  </si>
  <si>
    <t>Expense</t>
  </si>
  <si>
    <t>Liability</t>
  </si>
  <si>
    <t>Act. Type</t>
  </si>
  <si>
    <t>Implied payroll tax rate</t>
  </si>
  <si>
    <t>Revenue by Customer</t>
  </si>
  <si>
    <t>Significant attrition customers since FY20</t>
  </si>
  <si>
    <t>Others (98)</t>
  </si>
  <si>
    <t>Top 20 customers by LTM Apr-22 revenue</t>
  </si>
  <si>
    <t>Customer's business significantly shrank post COVID</t>
  </si>
  <si>
    <t>Didn't like Company's COVID response; poached a Company employee</t>
  </si>
  <si>
    <t>Was with Company prior to FY20, left and come back in FY21, merged with another firm - Management indicated this business may double</t>
  </si>
  <si>
    <t>Notes</t>
  </si>
  <si>
    <t>Loyal customer, but continuing to downsize employee base; Management indicated may downsize again soon</t>
  </si>
  <si>
    <t>Others (26)</t>
  </si>
  <si>
    <t>Payroll Reconciliation</t>
  </si>
  <si>
    <t>Implied Taxable</t>
  </si>
  <si>
    <t>Pre-Tax Health</t>
  </si>
  <si>
    <t>Comp per GL</t>
  </si>
  <si>
    <t>Comp per W-2s</t>
  </si>
  <si>
    <t>[A]</t>
  </si>
  <si>
    <t>[B]</t>
  </si>
  <si>
    <t>[C = A - B]</t>
  </si>
  <si>
    <t>[D]</t>
  </si>
  <si>
    <t>[E = C - D]</t>
  </si>
  <si>
    <t>Equity Roll-forward</t>
  </si>
  <si>
    <t>Equity as of December 31, 2019</t>
  </si>
  <si>
    <t>Net income</t>
  </si>
  <si>
    <t>unreconciled variance</t>
  </si>
  <si>
    <t>Equity as of December 31, 2020</t>
  </si>
  <si>
    <t>Equity as of December 31, 2021</t>
  </si>
  <si>
    <t>Equity as of April 30, 2022</t>
  </si>
  <si>
    <t>Year-end FY20 adjusting journal entry</t>
  </si>
  <si>
    <t>Net impact summary by category</t>
  </si>
  <si>
    <t>Infusion (to cover year-end payroll)</t>
  </si>
  <si>
    <t>May-21 adjusting journal entry</t>
  </si>
  <si>
    <t>Write-off prior period due from owner to equity</t>
  </si>
  <si>
    <t>Prior period adjustment</t>
  </si>
  <si>
    <t>Cash-free/debt-free transaction</t>
  </si>
  <si>
    <t>QoE adj A</t>
  </si>
  <si>
    <t>QoE adj B</t>
  </si>
  <si>
    <t>QoE adj 2</t>
  </si>
  <si>
    <t>QoE adj 3</t>
  </si>
  <si>
    <t>QoE adj 4</t>
  </si>
  <si>
    <t>QoE adj 5</t>
  </si>
  <si>
    <t>Non-operational</t>
  </si>
  <si>
    <t>Terminated manager</t>
  </si>
  <si>
    <t>QoE adj 7</t>
  </si>
  <si>
    <t>Terminated Manager Accrual Detail</t>
  </si>
  <si>
    <t>Accrued payroll expense</t>
  </si>
  <si>
    <t>(Refer to Quality of Earnings Analysis section for related discussion)</t>
  </si>
  <si>
    <t>Total per BS</t>
  </si>
  <si>
    <t>AP, as reported</t>
  </si>
  <si>
    <t>Inventory, as reported</t>
  </si>
  <si>
    <t>as a % of revenue</t>
  </si>
  <si>
    <t>Total Income</t>
  </si>
  <si>
    <t>% of income</t>
  </si>
  <si>
    <t>Fixed Asset Roll forward</t>
  </si>
  <si>
    <t>Additions</t>
  </si>
  <si>
    <t>Disposals</t>
  </si>
  <si>
    <t>Fixed assets, gross</t>
  </si>
  <si>
    <t>Accumulated depreciation</t>
  </si>
  <si>
    <t>check to BS</t>
  </si>
  <si>
    <t>Adjusted Free Cash Flow Summary</t>
  </si>
  <si>
    <t>(less) Increase in NWC, as adjusted</t>
  </si>
  <si>
    <t>(less) CapEx, as adjusted</t>
  </si>
  <si>
    <t>Implied adjusted free cash flow</t>
  </si>
  <si>
    <t>(less) Accrual to Cash Adj</t>
  </si>
  <si>
    <t>check vs QoE</t>
  </si>
  <si>
    <t>Other</t>
  </si>
  <si>
    <t>Adjusted Revenue Mix by Type</t>
  </si>
  <si>
    <t>check vs above</t>
  </si>
  <si>
    <t>QoE adj #2 impact to C.O.S. Production Wages</t>
  </si>
  <si>
    <t>QoE adj #7 impact to C.O.S. Production Wages</t>
  </si>
  <si>
    <t>QoE adj #3 impact to Cost of Goods Sold</t>
  </si>
  <si>
    <t>QoE adj #7 impact to Employee Mileage Reimb</t>
  </si>
  <si>
    <t>Gross profit, as adjusted</t>
  </si>
  <si>
    <t>gross margin, as adjusted</t>
  </si>
  <si>
    <t>Revenue and Gross Margin Detail</t>
  </si>
  <si>
    <t>check vs Adjusting IS</t>
  </si>
  <si>
    <t>Est. incremental payroll tax allocation to direct</t>
  </si>
  <si>
    <t>Est. health benefits allocation to direct</t>
  </si>
  <si>
    <t>Implied "contribution profit", as adjusted</t>
  </si>
  <si>
    <t>Implied "contribution margin", as adjusted</t>
  </si>
  <si>
    <t>Implied direct cost addition (reduction)</t>
  </si>
  <si>
    <t>Administrative contract labor</t>
  </si>
  <si>
    <t>approximated FTE count</t>
  </si>
  <si>
    <t>breakout by P&amp;L account</t>
  </si>
  <si>
    <t>Related to misc non-labor expense recorded in the payroll expense(misc) account [e.g., cell phone reimbursement]</t>
  </si>
  <si>
    <t>([Owner] owns the facility personally; no related lease; informal agreement is month-to-month)</t>
  </si>
  <si>
    <t>[Employee 1]</t>
  </si>
  <si>
    <t>[Employee 2]</t>
  </si>
  <si>
    <t>[Employee 3]</t>
  </si>
  <si>
    <t>[Employee 4]</t>
  </si>
  <si>
    <t>[Employee 5]</t>
  </si>
  <si>
    <t>[Employee 6]</t>
  </si>
  <si>
    <t>[Employee 7]</t>
  </si>
  <si>
    <t>Poached client - a few $k - to verify where [Name's] expenses are</t>
  </si>
  <si>
    <t>Trial of Manager position - lasted 6 months, 2021 and into 2022 - actually slowed down productivity; partly driven by COVID situation; end of year when clients may want to shed cash (tax planning); higher focus on employee contentment - average salary increases; higher profitability from remote work - got more productive / profitable; front office will enter time to invoices; [Name] is external - stamp of approval - tax prep - ad hoc support; no difference month-end or year-end; FY21 final adjustments (accrual to cash adjustment) - loan to officer (should have been to equity as a distribution) - expect to have these done within a couple days - changes to Dec only; rent is the only non-arms length - [Owner] owns building - Facility is a point of discussion (to determine market rent...size, etc)</t>
  </si>
  <si>
    <t>[Customer 20]</t>
  </si>
  <si>
    <t>[Customer 1]</t>
  </si>
  <si>
    <t>[Customer 2]</t>
  </si>
  <si>
    <t>[Customer 3]</t>
  </si>
  <si>
    <t>[Customer 4]</t>
  </si>
  <si>
    <t>[Customer 5]</t>
  </si>
  <si>
    <t>[Customer 6]</t>
  </si>
  <si>
    <t>[Customer 7]</t>
  </si>
  <si>
    <t>[Customer 8]</t>
  </si>
  <si>
    <t>[Customer 9]</t>
  </si>
  <si>
    <t>[Customer 10]</t>
  </si>
  <si>
    <t>[Customer 11]</t>
  </si>
  <si>
    <t>[Customer 12]</t>
  </si>
  <si>
    <t>[Customer 13]</t>
  </si>
  <si>
    <t>[Customer 14]</t>
  </si>
  <si>
    <t>[Customer 15]</t>
  </si>
  <si>
    <t>[Customer 16]</t>
  </si>
  <si>
    <t>[Customer 17]</t>
  </si>
  <si>
    <t>[Customer 18]</t>
  </si>
  <si>
    <t>[Customer 19]</t>
  </si>
  <si>
    <t>[Customer 21]</t>
  </si>
  <si>
    <t>[Customer 22]</t>
  </si>
  <si>
    <t>[Customer 24]</t>
  </si>
  <si>
    <t>[Customer 23]</t>
  </si>
  <si>
    <t>Acquired [Customer 24] (see related entry below)</t>
  </si>
  <si>
    <t>Acquired by [Customer 22] (below)</t>
  </si>
  <si>
    <t>Merged into [Customer 10] (#10 customer currently)</t>
  </si>
  <si>
    <t>[Employee 8]</t>
  </si>
  <si>
    <t>[Employee 9]</t>
  </si>
  <si>
    <t>[Employee 10]</t>
  </si>
  <si>
    <t>[Employee 11]</t>
  </si>
  <si>
    <t>[Employee 12]</t>
  </si>
  <si>
    <t>[Employee 13]</t>
  </si>
  <si>
    <t>[Employee 14]</t>
  </si>
  <si>
    <t>[Employee 15]</t>
  </si>
  <si>
    <t>[Employee 16]</t>
  </si>
  <si>
    <t>[Employee 17]</t>
  </si>
  <si>
    <t>[Employee 18]</t>
  </si>
  <si>
    <t>[Employee 19]</t>
  </si>
  <si>
    <t>[Employee 20]</t>
  </si>
  <si>
    <t>[Employee 21]</t>
  </si>
  <si>
    <t>[Employee 22]</t>
  </si>
  <si>
    <t>[Employee 23]</t>
  </si>
  <si>
    <t>[Employee 24]</t>
  </si>
  <si>
    <t>[Employee 25]</t>
  </si>
  <si>
    <t>[Employee 26]</t>
  </si>
  <si>
    <t>[Employee 27]</t>
  </si>
  <si>
    <t>Non-zero amounts reflect brief timing differences between original entry and reclass to cash - what drives this?; Note: the $3 remaining balance (since Nov-21) related to [Photographer] (but got disconnected and now the Undeposited Funds is overstated and AR is understated (i.e., part of the "QuickBooks Customer" net credit in AR)</t>
  </si>
  <si>
    <t>Two owned vehicles - [Owner's Spouse's car and [Owner's] car - these are their primary vehicles</t>
  </si>
  <si>
    <t>[Accounts Recievable 1]</t>
  </si>
  <si>
    <t>[Accounts Recievable 2]</t>
  </si>
  <si>
    <t>[Accounts Recievable 10]</t>
  </si>
  <si>
    <t>[Accounts Recievable 11]</t>
  </si>
  <si>
    <t>[Accounts Recievable 12]</t>
  </si>
  <si>
    <t>[Accounts Recievable 13]</t>
  </si>
  <si>
    <t>[Accounts Recievable 14]</t>
  </si>
  <si>
    <t>[Accounts Recievable 15]</t>
  </si>
  <si>
    <t>[Accounts Recievable 16]</t>
  </si>
  <si>
    <t>[Accounts Recievable 17]</t>
  </si>
  <si>
    <t>[Accounts Recievable 18]</t>
  </si>
  <si>
    <t>[Accounts Recievable 19]</t>
  </si>
  <si>
    <t>[Accounts Recievable 20]</t>
  </si>
  <si>
    <t>[Accounts Recievable 21]</t>
  </si>
  <si>
    <t>[Accounts Recievable 22]</t>
  </si>
  <si>
    <t>[Accounts Recievable 23]</t>
  </si>
  <si>
    <t>[Accounts Recievable 3]</t>
  </si>
  <si>
    <t>[Accounts Recievable 4]</t>
  </si>
  <si>
    <t>[Accounts Recievable 5]</t>
  </si>
  <si>
    <t>[Accounts Recievable 6]</t>
  </si>
  <si>
    <t>[Accounts Recievable 7]</t>
  </si>
  <si>
    <t>[Accounts Recievable 8]</t>
  </si>
  <si>
    <t>[Accounts Recievable 9]</t>
  </si>
  <si>
    <t>[Accounts Recievable 24]</t>
  </si>
  <si>
    <t>[Accounts Recievable 25]</t>
  </si>
  <si>
    <t>[Accounts Recievable 26]</t>
  </si>
  <si>
    <t>[Accounts Recievable 27]</t>
  </si>
  <si>
    <t>[Accounts Recievable 28]</t>
  </si>
  <si>
    <t>[Accounts Recievable 29]</t>
  </si>
  <si>
    <t>[Accounts Recievable 30]</t>
  </si>
  <si>
    <t>[Accounts Recievable 31]</t>
  </si>
  <si>
    <t>[Item 39]</t>
  </si>
  <si>
    <t>[Item 1]</t>
  </si>
  <si>
    <t>[Item 2]</t>
  </si>
  <si>
    <t>[Item 3]</t>
  </si>
  <si>
    <t>[Item 4]</t>
  </si>
  <si>
    <t>[Item 5]</t>
  </si>
  <si>
    <t>[Item 6]</t>
  </si>
  <si>
    <t>[Item 7]</t>
  </si>
  <si>
    <t>[Item 8]</t>
  </si>
  <si>
    <t>[Item 9]</t>
  </si>
  <si>
    <t>[Item 10]</t>
  </si>
  <si>
    <t>[Item 11]</t>
  </si>
  <si>
    <t>[Item 12]</t>
  </si>
  <si>
    <t>[Item 13]</t>
  </si>
  <si>
    <t>[Item 14]</t>
  </si>
  <si>
    <t>[Item 15]</t>
  </si>
  <si>
    <t>[Item 16]</t>
  </si>
  <si>
    <t>[Item 17]</t>
  </si>
  <si>
    <t>[Item 18]</t>
  </si>
  <si>
    <t>[Item 19]</t>
  </si>
  <si>
    <t>[Item 20]</t>
  </si>
  <si>
    <t>[Item 21]</t>
  </si>
  <si>
    <t>[Item 22]</t>
  </si>
  <si>
    <t>[Item 23]</t>
  </si>
  <si>
    <t>[Item 24]</t>
  </si>
  <si>
    <t>[Item 25]</t>
  </si>
  <si>
    <t>[Item 26]</t>
  </si>
  <si>
    <t>[Item 27]</t>
  </si>
  <si>
    <t>[Item 28]</t>
  </si>
  <si>
    <t>[Item 29]</t>
  </si>
  <si>
    <t>[Item 30]</t>
  </si>
  <si>
    <t>[Item 31]</t>
  </si>
  <si>
    <t>[Item 32]</t>
  </si>
  <si>
    <t>[Item 33]</t>
  </si>
  <si>
    <t>[Item 34]</t>
  </si>
  <si>
    <t>[Item 35]</t>
  </si>
  <si>
    <t>[Item 36]</t>
  </si>
  <si>
    <t>[Item 37]</t>
  </si>
  <si>
    <t>[Item 38]</t>
  </si>
  <si>
    <t>[Misc Inventory]</t>
  </si>
  <si>
    <t>[Accounts Payable 1]</t>
  </si>
  <si>
    <t>[Accounts Payable 2]</t>
  </si>
  <si>
    <t>[Accounts Payable 3]</t>
  </si>
  <si>
    <t>[Accounts Payable 4]</t>
  </si>
  <si>
    <t>[Accounts Payable 5]</t>
  </si>
  <si>
    <t>[Accounts Payable 6]</t>
  </si>
  <si>
    <t>[Accounts Payable 7]</t>
  </si>
  <si>
    <t>[Accounts Payable 8]</t>
  </si>
  <si>
    <t>[Accounts Payable 9]</t>
  </si>
  <si>
    <t>[Accounts Payable 10]</t>
  </si>
  <si>
    <t>[Accounts Payable 11]</t>
  </si>
  <si>
    <t>[Name 1]</t>
  </si>
  <si>
    <t>[Dentist]</t>
  </si>
  <si>
    <t>[Owner]</t>
  </si>
  <si>
    <t>[Chiropractor]</t>
  </si>
  <si>
    <t>Urgent Care</t>
  </si>
  <si>
    <t>Healthcare</t>
  </si>
  <si>
    <t>[Name] got involved at end of FY21</t>
  </si>
  <si>
    <t>[Name] fixes in year-end adjustments</t>
  </si>
  <si>
    <t>[Name] will look into</t>
  </si>
  <si>
    <t>Booking retained earnings into loan account - [Name] is correcting</t>
  </si>
  <si>
    <t>[State] Department of Revenue (priv tax)</t>
  </si>
  <si>
    <t>Sales Tax - State of [State]</t>
  </si>
  <si>
    <t>City of [City] (Priv Tax)</t>
  </si>
  <si>
    <t>Sales Tax - City of [City]</t>
  </si>
  <si>
    <t>[State] - Withholding</t>
  </si>
  <si>
    <t>[State] Withholding Payable</t>
  </si>
  <si>
    <t>[State] - Unemployment</t>
  </si>
  <si>
    <t>[State] Department of Revenue</t>
  </si>
  <si>
    <t>[Redacted]</t>
  </si>
  <si>
    <t>[redacted]</t>
  </si>
  <si>
    <t>Accrued [Name]</t>
  </si>
  <si>
    <t>[Redcated]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</si>
</sst>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1" formatCode="_(* #,##0_);_(* \(#,##0\);_(* &quot;-&quot;_);_(@_)"/>
    <numFmt numFmtId="43" formatCode="_(* #,##0.00_);_(* \(#,##0.00\);_(* &quot;-&quot;??_);_(@_)"/>
    <numFmt numFmtId="164" formatCode="[$-409]mmm\-yy;@"/>
    <numFmt numFmtId="165" formatCode="m/d/yy;@"/>
    <numFmt numFmtId="166" formatCode="_(* #,##0.0%_);_(* \(#,##0.0%\);_(* &quot;-&quot;?_);_(@_)"/>
    <numFmt numFmtId="167" formatCode="_(* #,##0%_);_(* \(#,##0%\);_(* &quot;-&quot;?_);_(@_)"/>
    <numFmt numFmtId="168" formatCode="0.0%"/>
    <numFmt numFmtId="169" formatCode="_(* #,##0.0_);_(* \(#,##0.0\);_(* &quot;-&quot;_);_(@_)"/>
    <numFmt numFmtId="170" formatCode="_(* #,##0.00_);_(* \(#,##0.00\);_(* &quot;-&quot;_);_(@_)"/>
  </numFmts>
  <fonts count="46" x14ac:knownFonts="1">
    <font>
      <sz val="11"/>
      <color theme="1"/>
      <name val="Calibri"/>
      <family val="2"/>
      <scheme val="minor"/>
    </font>
    <font>
      <sz val="8"/>
      <color theme="1"/>
      <name val="Arial"/>
      <family val="2"/>
    </font>
    <font>
      <b/>
      <u/>
      <sz val="8"/>
      <color theme="1"/>
      <name val="Arial"/>
      <family val="2"/>
    </font>
    <font>
      <b/>
      <u val="singleAccounting"/>
      <sz val="8"/>
      <color theme="1"/>
      <name val="Arial"/>
      <family val="2"/>
    </font>
    <font>
      <b/>
      <sz val="8"/>
      <color theme="1"/>
      <name val="Arial"/>
      <family val="2"/>
    </font>
    <font>
      <b/>
      <i/>
      <u/>
      <sz val="8"/>
      <color theme="1"/>
      <name val="Arial"/>
      <family val="2"/>
    </font>
    <font>
      <i/>
      <sz val="8"/>
      <color theme="1"/>
      <name val="Arial"/>
      <family val="2"/>
    </font>
    <font>
      <b/>
      <i/>
      <sz val="8"/>
      <color theme="1"/>
      <name val="Arial"/>
      <family val="2"/>
    </font>
    <font>
      <u val="singleAccounting"/>
      <sz val="8"/>
      <color theme="1"/>
      <name val="Arial"/>
      <family val="2"/>
    </font>
    <font>
      <i/>
      <u/>
      <sz val="8"/>
      <color theme="1"/>
      <name val="Arial"/>
      <family val="2"/>
    </font>
    <font>
      <sz val="9"/>
      <color indexed="81"/>
      <name val="Tahoma"/>
      <family val="2"/>
    </font>
    <font>
      <sz val="11"/>
      <color theme="1"/>
      <name val="Calibri"/>
      <family val="2"/>
      <scheme val="minor"/>
    </font>
    <font>
      <sz val="8"/>
      <color rgb="FFFF0000"/>
      <name val="Arial"/>
      <family val="2"/>
    </font>
    <font>
      <b/>
      <sz val="11"/>
      <color theme="0"/>
      <name val="Calibri"/>
      <family val="2"/>
      <scheme val="minor"/>
    </font>
    <font>
      <b/>
      <sz val="8"/>
      <color theme="0"/>
      <name val="Arial"/>
      <family val="2"/>
    </font>
    <font>
      <b/>
      <u/>
      <sz val="8"/>
      <color rgb="FF003060"/>
      <name val="Arial"/>
      <family val="2"/>
    </font>
    <font>
      <b/>
      <sz val="8"/>
      <color rgb="FFFF0000"/>
      <name val="Arial"/>
      <family val="2"/>
    </font>
    <font>
      <b/>
      <sz val="11"/>
      <color rgb="FF002060"/>
      <name val="Calibri"/>
      <family val="2"/>
      <scheme val="minor"/>
    </font>
    <font>
      <b/>
      <sz val="7"/>
      <color rgb="FF002060"/>
      <name val="Times New Roman"/>
      <family val="1"/>
    </font>
    <font>
      <b/>
      <u/>
      <sz val="11"/>
      <color rgb="FF002060"/>
      <name val="Calibri"/>
      <family val="2"/>
      <scheme val="minor"/>
    </font>
    <font>
      <sz val="11"/>
      <color rgb="FF000000"/>
      <name val="Calibri"/>
      <family val="2"/>
    </font>
    <font>
      <b/>
      <sz val="11"/>
      <color rgb="FF002060"/>
      <name val="Calibri"/>
      <family val="2"/>
    </font>
    <font>
      <sz val="11"/>
      <color rgb="FF002060"/>
      <name val="Calibri"/>
      <family val="2"/>
    </font>
    <font>
      <sz val="11"/>
      <color theme="1"/>
      <name val="Calibri"/>
      <family val="2"/>
    </font>
    <font>
      <b/>
      <sz val="11"/>
      <color rgb="FF00305C"/>
      <name val="Calibri"/>
      <family val="2"/>
    </font>
    <font>
      <b/>
      <sz val="7"/>
      <color rgb="FF00305C"/>
      <name val="Times New Roman"/>
      <family val="1"/>
    </font>
    <font>
      <sz val="11"/>
      <color rgb="FF00305C"/>
      <name val="Wingdings 3"/>
      <family val="1"/>
      <charset val="2"/>
    </font>
    <font>
      <sz val="7"/>
      <color rgb="FF00305C"/>
      <name val="Times New Roman"/>
      <family val="1"/>
    </font>
    <font>
      <b/>
      <sz val="11"/>
      <color rgb="FF000000"/>
      <name val="Calibri"/>
      <family val="2"/>
    </font>
    <font>
      <vertAlign val="superscript"/>
      <sz val="11"/>
      <color rgb="FF000000"/>
      <name val="Calibri"/>
      <family val="2"/>
    </font>
    <font>
      <sz val="11"/>
      <color rgb="FF00305C"/>
      <name val="Calibri"/>
      <family val="2"/>
    </font>
    <font>
      <b/>
      <sz val="7"/>
      <color rgb="FF00305C"/>
      <name val="Times New Roman"/>
      <family val="2"/>
    </font>
    <font>
      <sz val="11"/>
      <color rgb="FF00305C"/>
      <name val="Wingdings"/>
      <charset val="2"/>
    </font>
    <font>
      <b/>
      <sz val="16"/>
      <color rgb="FF00305C"/>
      <name val="Times New Roman"/>
      <family val="1"/>
    </font>
    <font>
      <b/>
      <sz val="11"/>
      <color rgb="FF00305C"/>
      <name val="Times New Roman"/>
      <family val="1"/>
    </font>
    <font>
      <b/>
      <u/>
      <sz val="11"/>
      <color rgb="FF002060"/>
      <name val="Calibri"/>
      <family val="2"/>
    </font>
    <font>
      <sz val="11"/>
      <color rgb="FF000000"/>
      <name val="Courier New"/>
      <family val="3"/>
    </font>
    <font>
      <sz val="7"/>
      <color rgb="FF000000"/>
      <name val="Times New Roman"/>
      <family val="1"/>
    </font>
    <font>
      <b/>
      <u/>
      <sz val="11"/>
      <color rgb="FF003060"/>
      <name val="Calibri"/>
      <family val="2"/>
      <scheme val="minor"/>
    </font>
    <font>
      <b/>
      <sz val="8"/>
      <color rgb="FF003060"/>
      <name val="Arial"/>
      <family val="2"/>
    </font>
    <font>
      <b/>
      <i/>
      <sz val="8"/>
      <color rgb="FF003060"/>
      <name val="Arial"/>
      <family val="2"/>
    </font>
    <font>
      <b/>
      <u val="singleAccounting"/>
      <sz val="8"/>
      <color rgb="FF003060"/>
      <name val="Arial"/>
      <family val="2"/>
    </font>
    <font>
      <sz val="8"/>
      <color rgb="FF003060"/>
      <name val="Arial"/>
      <family val="2"/>
    </font>
    <font>
      <b/>
      <i/>
      <u val="singleAccounting"/>
      <sz val="8"/>
      <color rgb="FF003060"/>
      <name val="Arial"/>
      <family val="2"/>
    </font>
    <font>
      <i/>
      <u/>
      <sz val="8"/>
      <color rgb="FF003060"/>
      <name val="Arial"/>
      <family val="2"/>
    </font>
    <font>
      <i/>
      <sz val="8"/>
      <color rgb="FF003060"/>
      <name val="Arial"/>
      <family val="2"/>
    </font>
  </fonts>
  <fills count="9">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003060"/>
        <bgColor indexed="64"/>
      </patternFill>
    </fill>
  </fills>
  <borders count="7">
    <border>
      <left/>
      <right/>
      <top/>
      <bottom/>
      <diagonal/>
    </border>
    <border>
      <left/>
      <right/>
      <top style="thin">
        <color indexed="64"/>
      </top>
      <bottom/>
      <diagonal/>
    </border>
    <border>
      <left/>
      <right/>
      <top/>
      <bottom style="thin">
        <color indexed="64"/>
      </bottom>
      <diagonal/>
    </border>
    <border>
      <left style="dashed">
        <color rgb="FFFF0000"/>
      </left>
      <right style="dashed">
        <color rgb="FFFF0000"/>
      </right>
      <top style="dashed">
        <color rgb="FFFF0000"/>
      </top>
      <bottom style="dashed">
        <color rgb="FFFF0000"/>
      </bottom>
      <diagonal/>
    </border>
    <border>
      <left style="dashed">
        <color rgb="FFFF0000"/>
      </left>
      <right/>
      <top style="dashed">
        <color rgb="FFFF0000"/>
      </top>
      <bottom style="dashed">
        <color rgb="FFFF0000"/>
      </bottom>
      <diagonal/>
    </border>
    <border>
      <left/>
      <right/>
      <top style="dashed">
        <color rgb="FFFF0000"/>
      </top>
      <bottom style="dashed">
        <color rgb="FFFF0000"/>
      </bottom>
      <diagonal/>
    </border>
    <border>
      <left/>
      <right style="dashed">
        <color rgb="FFFF0000"/>
      </right>
      <top style="dashed">
        <color rgb="FFFF0000"/>
      </top>
      <bottom style="dashed">
        <color rgb="FFFF0000"/>
      </bottom>
      <diagonal/>
    </border>
  </borders>
  <cellStyleXfs count="2">
    <xf numFmtId="0" fontId="0" fillId="0" borderId="0"/>
    <xf numFmtId="9" fontId="11" fillId="0" borderId="0" applyFont="0" applyFill="0" applyBorder="0" applyAlignment="0" applyProtection="0"/>
  </cellStyleXfs>
  <cellXfs count="202">
    <xf numFmtId="0" fontId="0" fillId="0" borderId="0" xfId="0"/>
    <xf numFmtId="0" fontId="1" fillId="0" borderId="0" xfId="0" applyFont="1"/>
    <xf numFmtId="164" fontId="3" fillId="0" borderId="0" xfId="0" applyNumberFormat="1" applyFont="1"/>
    <xf numFmtId="0" fontId="4" fillId="0" borderId="0" xfId="0" applyFont="1"/>
    <xf numFmtId="0" fontId="2" fillId="0" borderId="0" xfId="0" applyFont="1"/>
    <xf numFmtId="0" fontId="5" fillId="0" borderId="0" xfId="0" applyFont="1"/>
    <xf numFmtId="41" fontId="1" fillId="0" borderId="0" xfId="0" applyNumberFormat="1" applyFont="1"/>
    <xf numFmtId="0" fontId="6" fillId="0" borderId="0" xfId="0" applyFont="1"/>
    <xf numFmtId="41" fontId="6" fillId="0" borderId="0" xfId="0" applyNumberFormat="1" applyFont="1"/>
    <xf numFmtId="0" fontId="7" fillId="0" borderId="0" xfId="0" applyFont="1"/>
    <xf numFmtId="164" fontId="3" fillId="0" borderId="0" xfId="0" applyNumberFormat="1" applyFont="1" applyAlignment="1">
      <alignment horizontal="right"/>
    </xf>
    <xf numFmtId="164" fontId="3" fillId="0" borderId="0" xfId="0" applyNumberFormat="1" applyFont="1" applyAlignment="1">
      <alignment horizontal="right" wrapText="1"/>
    </xf>
    <xf numFmtId="41" fontId="8" fillId="0" borderId="0" xfId="0" applyNumberFormat="1" applyFont="1"/>
    <xf numFmtId="0" fontId="8" fillId="0" borderId="0" xfId="0" applyFont="1"/>
    <xf numFmtId="41" fontId="4" fillId="0" borderId="0" xfId="0" applyNumberFormat="1" applyFont="1"/>
    <xf numFmtId="42" fontId="4" fillId="0" borderId="0" xfId="0" applyNumberFormat="1" applyFont="1"/>
    <xf numFmtId="0" fontId="1" fillId="0" borderId="0" xfId="0" applyNumberFormat="1" applyFont="1"/>
    <xf numFmtId="0" fontId="4" fillId="0" borderId="0" xfId="0" applyNumberFormat="1" applyFont="1"/>
    <xf numFmtId="0" fontId="1" fillId="0" borderId="0" xfId="0" applyNumberFormat="1" applyFont="1" applyAlignment="1">
      <alignment horizontal="left" indent="1"/>
    </xf>
    <xf numFmtId="0" fontId="1" fillId="0" borderId="0" xfId="0" applyNumberFormat="1" applyFont="1" applyAlignment="1">
      <alignment horizontal="left"/>
    </xf>
    <xf numFmtId="0" fontId="4" fillId="0" borderId="0" xfId="0" applyNumberFormat="1" applyFont="1" applyAlignment="1">
      <alignment horizontal="left"/>
    </xf>
    <xf numFmtId="42" fontId="3" fillId="0" borderId="0" xfId="0" applyNumberFormat="1" applyFont="1"/>
    <xf numFmtId="0" fontId="6" fillId="0" borderId="0" xfId="0" applyFont="1" applyAlignment="1">
      <alignment horizontal="right"/>
    </xf>
    <xf numFmtId="41" fontId="6" fillId="0" borderId="0" xfId="0" applyNumberFormat="1" applyFont="1" applyAlignment="1">
      <alignment horizontal="right"/>
    </xf>
    <xf numFmtId="0" fontId="2" fillId="0" borderId="0" xfId="0" applyFont="1" applyAlignment="1">
      <alignment horizontal="right"/>
    </xf>
    <xf numFmtId="0" fontId="2" fillId="0" borderId="0" xfId="0" applyFont="1" applyAlignment="1">
      <alignment horizontal="center"/>
    </xf>
    <xf numFmtId="0" fontId="2" fillId="0" borderId="0" xfId="0" applyFont="1" applyAlignment="1">
      <alignment horizontal="left"/>
    </xf>
    <xf numFmtId="165" fontId="1" fillId="0" borderId="0" xfId="0" applyNumberFormat="1" applyFont="1"/>
    <xf numFmtId="164" fontId="1" fillId="0" borderId="0" xfId="0" applyNumberFormat="1" applyFont="1"/>
    <xf numFmtId="0" fontId="1" fillId="0" borderId="0" xfId="0" applyFont="1" applyAlignment="1">
      <alignment horizontal="left"/>
    </xf>
    <xf numFmtId="41" fontId="1" fillId="2" borderId="0" xfId="0" applyNumberFormat="1" applyFont="1" applyFill="1"/>
    <xf numFmtId="41" fontId="1" fillId="0" borderId="0" xfId="0" applyNumberFormat="1" applyFont="1" applyFill="1"/>
    <xf numFmtId="41" fontId="6" fillId="3" borderId="0" xfId="0" applyNumberFormat="1" applyFont="1" applyFill="1"/>
    <xf numFmtId="41" fontId="6" fillId="0" borderId="0" xfId="0" applyNumberFormat="1" applyFont="1" applyFill="1"/>
    <xf numFmtId="0" fontId="9" fillId="0" borderId="0" xfId="0" applyFont="1"/>
    <xf numFmtId="0" fontId="1" fillId="0" borderId="0" xfId="0" applyFont="1" applyAlignment="1">
      <alignment horizontal="left" indent="1"/>
    </xf>
    <xf numFmtId="166" fontId="6" fillId="0" borderId="0" xfId="0" applyNumberFormat="1" applyFont="1"/>
    <xf numFmtId="0" fontId="6" fillId="0" borderId="0" xfId="0" applyFont="1" applyAlignment="1">
      <alignment horizontal="left" indent="1"/>
    </xf>
    <xf numFmtId="0" fontId="1" fillId="0" borderId="0" xfId="0" applyFont="1" applyAlignment="1">
      <alignment horizontal="left" indent="2"/>
    </xf>
    <xf numFmtId="41" fontId="8" fillId="2" borderId="0" xfId="0" applyNumberFormat="1" applyFont="1" applyFill="1"/>
    <xf numFmtId="41" fontId="8" fillId="0" borderId="0" xfId="0" applyNumberFormat="1" applyFont="1" applyFill="1"/>
    <xf numFmtId="43" fontId="1" fillId="0" borderId="0" xfId="0" applyNumberFormat="1" applyFont="1"/>
    <xf numFmtId="164" fontId="2" fillId="0" borderId="0" xfId="0" applyNumberFormat="1" applyFont="1"/>
    <xf numFmtId="0" fontId="1" fillId="2" borderId="0" xfId="0" applyFont="1" applyFill="1"/>
    <xf numFmtId="0" fontId="8" fillId="0" borderId="0" xfId="0" applyFont="1" applyAlignment="1">
      <alignment horizontal="right"/>
    </xf>
    <xf numFmtId="0" fontId="1" fillId="4" borderId="0" xfId="0" applyFont="1" applyFill="1" applyAlignment="1">
      <alignment horizontal="left"/>
    </xf>
    <xf numFmtId="0" fontId="1" fillId="4" borderId="0" xfId="0" applyFont="1" applyFill="1"/>
    <xf numFmtId="165" fontId="1" fillId="4" borderId="0" xfId="0" applyNumberFormat="1" applyFont="1" applyFill="1"/>
    <xf numFmtId="41" fontId="1" fillId="4" borderId="0" xfId="0" applyNumberFormat="1" applyFont="1" applyFill="1"/>
    <xf numFmtId="164" fontId="1" fillId="4" borderId="0" xfId="0" applyNumberFormat="1" applyFont="1" applyFill="1"/>
    <xf numFmtId="0" fontId="6" fillId="4" borderId="0" xfId="0" applyFont="1" applyFill="1" applyAlignment="1">
      <alignment horizontal="left"/>
    </xf>
    <xf numFmtId="0" fontId="6" fillId="4" borderId="0" xfId="0" applyFont="1" applyFill="1"/>
    <xf numFmtId="165" fontId="6" fillId="4" borderId="0" xfId="0" applyNumberFormat="1" applyFont="1" applyFill="1"/>
    <xf numFmtId="41" fontId="6" fillId="4" borderId="0" xfId="0" applyNumberFormat="1" applyFont="1" applyFill="1"/>
    <xf numFmtId="164" fontId="6" fillId="4" borderId="0" xfId="0" applyNumberFormat="1" applyFont="1" applyFill="1"/>
    <xf numFmtId="41" fontId="1" fillId="3" borderId="0" xfId="0" applyNumberFormat="1" applyFont="1" applyFill="1"/>
    <xf numFmtId="0" fontId="4" fillId="0" borderId="1" xfId="0" applyFont="1" applyBorder="1"/>
    <xf numFmtId="42" fontId="4" fillId="0" borderId="1" xfId="0" applyNumberFormat="1" applyFont="1" applyBorder="1"/>
    <xf numFmtId="0" fontId="1" fillId="0" borderId="0" xfId="0" applyFont="1" applyBorder="1"/>
    <xf numFmtId="41" fontId="1" fillId="0" borderId="0" xfId="0" applyNumberFormat="1" applyFont="1" applyBorder="1"/>
    <xf numFmtId="0" fontId="4" fillId="0" borderId="0" xfId="0" applyFont="1" applyBorder="1"/>
    <xf numFmtId="42" fontId="4" fillId="0" borderId="0" xfId="0" applyNumberFormat="1" applyFont="1" applyBorder="1"/>
    <xf numFmtId="0" fontId="6" fillId="0" borderId="0" xfId="0" applyFont="1" applyBorder="1" applyAlignment="1">
      <alignment horizontal="right"/>
    </xf>
    <xf numFmtId="41" fontId="6" fillId="0" borderId="0" xfId="0" applyNumberFormat="1" applyFont="1" applyBorder="1"/>
    <xf numFmtId="41" fontId="1" fillId="0" borderId="0" xfId="0" applyNumberFormat="1" applyFont="1" applyFill="1" applyBorder="1"/>
    <xf numFmtId="0" fontId="3" fillId="0" borderId="0" xfId="0" applyFont="1"/>
    <xf numFmtId="0" fontId="3" fillId="0" borderId="0" xfId="0" applyFont="1" applyAlignment="1">
      <alignment horizontal="right"/>
    </xf>
    <xf numFmtId="164" fontId="1" fillId="0" borderId="0" xfId="0" applyNumberFormat="1" applyFont="1" applyAlignment="1">
      <alignment horizontal="right"/>
    </xf>
    <xf numFmtId="0" fontId="1" fillId="0" borderId="0" xfId="0" applyFont="1" applyAlignment="1">
      <alignment horizontal="right"/>
    </xf>
    <xf numFmtId="41" fontId="1" fillId="0" borderId="0" xfId="0" applyNumberFormat="1" applyFont="1" applyAlignment="1">
      <alignment horizontal="right"/>
    </xf>
    <xf numFmtId="165" fontId="1" fillId="2" borderId="0" xfId="0" applyNumberFormat="1" applyFont="1" applyFill="1"/>
    <xf numFmtId="0" fontId="1" fillId="0" borderId="1" xfId="0" applyFont="1" applyBorder="1"/>
    <xf numFmtId="41" fontId="1" fillId="0" borderId="1" xfId="0" applyNumberFormat="1" applyFont="1" applyBorder="1"/>
    <xf numFmtId="41" fontId="1" fillId="5" borderId="0" xfId="0" applyNumberFormat="1" applyFont="1" applyFill="1"/>
    <xf numFmtId="41" fontId="1" fillId="6" borderId="0" xfId="0" applyNumberFormat="1" applyFont="1" applyFill="1"/>
    <xf numFmtId="0" fontId="4" fillId="0" borderId="0" xfId="0" applyNumberFormat="1" applyFont="1" applyAlignment="1">
      <alignment horizontal="center"/>
    </xf>
    <xf numFmtId="0" fontId="7" fillId="0" borderId="0" xfId="0" applyNumberFormat="1" applyFont="1" applyAlignment="1">
      <alignment horizontal="center"/>
    </xf>
    <xf numFmtId="167" fontId="1" fillId="0" borderId="0" xfId="0" applyNumberFormat="1" applyFont="1"/>
    <xf numFmtId="167" fontId="8" fillId="0" borderId="0" xfId="0" applyNumberFormat="1" applyFont="1"/>
    <xf numFmtId="167" fontId="4" fillId="0" borderId="0" xfId="0" applyNumberFormat="1" applyFont="1"/>
    <xf numFmtId="0" fontId="7" fillId="0" borderId="0" xfId="0" applyNumberFormat="1" applyFont="1" applyAlignment="1">
      <alignment horizontal="left"/>
    </xf>
    <xf numFmtId="41" fontId="1" fillId="7" borderId="0" xfId="0" applyNumberFormat="1" applyFont="1" applyFill="1"/>
    <xf numFmtId="41" fontId="8" fillId="7" borderId="0" xfId="0" applyNumberFormat="1" applyFont="1" applyFill="1"/>
    <xf numFmtId="42" fontId="4" fillId="7" borderId="0" xfId="0" applyNumberFormat="1" applyFont="1" applyFill="1"/>
    <xf numFmtId="0" fontId="1" fillId="7" borderId="0" xfId="0" applyFont="1" applyFill="1"/>
    <xf numFmtId="42" fontId="3" fillId="7" borderId="0" xfId="0" applyNumberFormat="1" applyFont="1" applyFill="1"/>
    <xf numFmtId="0" fontId="4" fillId="7" borderId="0" xfId="0" applyNumberFormat="1" applyFont="1" applyFill="1" applyAlignment="1">
      <alignment horizontal="left"/>
    </xf>
    <xf numFmtId="0" fontId="4" fillId="7" borderId="0" xfId="0" applyNumberFormat="1" applyFont="1" applyFill="1" applyAlignment="1">
      <alignment horizontal="center"/>
    </xf>
    <xf numFmtId="164" fontId="1" fillId="0" borderId="0" xfId="0" applyNumberFormat="1" applyFont="1" applyAlignment="1">
      <alignment horizontal="left"/>
    </xf>
    <xf numFmtId="164" fontId="1" fillId="0" borderId="0" xfId="0" applyNumberFormat="1" applyFont="1" applyAlignment="1">
      <alignment horizontal="left" indent="1"/>
    </xf>
    <xf numFmtId="164" fontId="6" fillId="0" borderId="0" xfId="0" applyNumberFormat="1" applyFont="1" applyAlignment="1">
      <alignment horizontal="left" indent="1"/>
    </xf>
    <xf numFmtId="167" fontId="6" fillId="0" borderId="0" xfId="0" applyNumberFormat="1" applyFont="1"/>
    <xf numFmtId="0" fontId="1" fillId="7" borderId="0" xfId="0" applyFont="1" applyFill="1" applyAlignment="1">
      <alignment horizontal="center"/>
    </xf>
    <xf numFmtId="0" fontId="12" fillId="0" borderId="0" xfId="0" applyFont="1"/>
    <xf numFmtId="168" fontId="1" fillId="0" borderId="0" xfId="1" applyNumberFormat="1" applyFont="1"/>
    <xf numFmtId="0" fontId="12" fillId="2" borderId="0" xfId="0" applyFont="1" applyFill="1"/>
    <xf numFmtId="0" fontId="12" fillId="0" borderId="0" xfId="0" applyFont="1" applyFill="1"/>
    <xf numFmtId="0" fontId="6" fillId="2" borderId="0" xfId="0" applyFont="1" applyFill="1" applyAlignment="1">
      <alignment horizontal="right"/>
    </xf>
    <xf numFmtId="0" fontId="1" fillId="0" borderId="0" xfId="0" applyFont="1" applyFill="1" applyAlignment="1">
      <alignment horizontal="left"/>
    </xf>
    <xf numFmtId="0" fontId="1" fillId="0" borderId="0" xfId="0" applyFont="1" applyFill="1"/>
    <xf numFmtId="165" fontId="1" fillId="0" borderId="0" xfId="0" applyNumberFormat="1" applyFont="1" applyFill="1"/>
    <xf numFmtId="164" fontId="1" fillId="0" borderId="0" xfId="0" applyNumberFormat="1" applyFont="1" applyFill="1"/>
    <xf numFmtId="0" fontId="6" fillId="0" borderId="0" xfId="0" applyFont="1" applyFill="1"/>
    <xf numFmtId="0" fontId="1" fillId="0" borderId="0" xfId="0" applyFont="1" applyAlignment="1">
      <alignment wrapText="1"/>
    </xf>
    <xf numFmtId="0" fontId="4" fillId="0" borderId="0" xfId="0" applyFont="1" applyAlignment="1">
      <alignment wrapText="1"/>
    </xf>
    <xf numFmtId="0" fontId="14" fillId="8" borderId="0" xfId="0" applyFont="1" applyFill="1" applyAlignment="1">
      <alignment wrapText="1"/>
    </xf>
    <xf numFmtId="0" fontId="15" fillId="0" borderId="0" xfId="0" applyFont="1" applyAlignment="1">
      <alignment wrapText="1"/>
    </xf>
    <xf numFmtId="0" fontId="1" fillId="0" borderId="0" xfId="0" applyFont="1" applyAlignment="1">
      <alignment horizontal="left" wrapText="1" indent="1"/>
    </xf>
    <xf numFmtId="0" fontId="17" fillId="0" borderId="0" xfId="0" applyFont="1" applyAlignment="1">
      <alignment horizontal="justify" vertical="center"/>
    </xf>
    <xf numFmtId="0" fontId="20" fillId="0" borderId="0" xfId="0" applyFont="1" applyAlignment="1">
      <alignment horizontal="justify" vertical="center"/>
    </xf>
    <xf numFmtId="0" fontId="21" fillId="0" borderId="0" xfId="0" applyFont="1" applyAlignment="1">
      <alignment horizontal="justify" vertical="center"/>
    </xf>
    <xf numFmtId="0" fontId="24" fillId="0" borderId="0" xfId="0" applyFont="1" applyAlignment="1">
      <alignment horizontal="justify" vertical="center"/>
    </xf>
    <xf numFmtId="0" fontId="26" fillId="0" borderId="0" xfId="0" applyFont="1" applyAlignment="1">
      <alignment horizontal="left" vertical="center" indent="3"/>
    </xf>
    <xf numFmtId="0" fontId="30" fillId="0" borderId="0" xfId="0" applyFont="1" applyAlignment="1">
      <alignment horizontal="justify" vertical="center"/>
    </xf>
    <xf numFmtId="0" fontId="31" fillId="0" borderId="0" xfId="0" applyFont="1" applyAlignment="1">
      <alignment horizontal="left" vertical="center"/>
    </xf>
    <xf numFmtId="0" fontId="32" fillId="0" borderId="0" xfId="0" applyFont="1" applyAlignment="1">
      <alignment horizontal="left" vertical="center" indent="4"/>
    </xf>
    <xf numFmtId="0" fontId="20" fillId="0" borderId="0" xfId="0" applyFont="1" applyAlignment="1">
      <alignment horizontal="left" vertical="center" indent="5"/>
    </xf>
    <xf numFmtId="0" fontId="31" fillId="0" borderId="0" xfId="0" applyFont="1" applyAlignment="1">
      <alignment horizontal="justify" vertical="center"/>
    </xf>
    <xf numFmtId="0" fontId="24" fillId="0" borderId="0" xfId="0" applyFont="1" applyAlignment="1">
      <alignment vertical="center"/>
    </xf>
    <xf numFmtId="0" fontId="23" fillId="0" borderId="0" xfId="0" applyFont="1" applyAlignment="1">
      <alignment horizontal="justify" vertical="center"/>
    </xf>
    <xf numFmtId="0" fontId="21" fillId="0" borderId="0" xfId="0" applyFont="1" applyAlignment="1">
      <alignment vertical="center"/>
    </xf>
    <xf numFmtId="0" fontId="26" fillId="0" borderId="0" xfId="0" applyFont="1" applyAlignment="1">
      <alignment horizontal="left" vertical="center" wrapText="1" indent="3"/>
    </xf>
    <xf numFmtId="0" fontId="32" fillId="0" borderId="0" xfId="0" applyFont="1" applyAlignment="1">
      <alignment horizontal="left" vertical="center" wrapText="1" indent="4"/>
    </xf>
    <xf numFmtId="0" fontId="36" fillId="0" borderId="0" xfId="0" applyFont="1" applyAlignment="1">
      <alignment horizontal="left" vertical="center" indent="6"/>
    </xf>
    <xf numFmtId="0" fontId="13" fillId="8" borderId="0" xfId="0" applyFont="1" applyFill="1" applyAlignment="1">
      <alignment wrapText="1"/>
    </xf>
    <xf numFmtId="0" fontId="38" fillId="0" borderId="0" xfId="0" applyFont="1" applyAlignment="1">
      <alignment horizontal="center" wrapText="1"/>
    </xf>
    <xf numFmtId="0" fontId="0" fillId="0" borderId="0" xfId="0" applyFont="1" applyAlignment="1">
      <alignment wrapText="1"/>
    </xf>
    <xf numFmtId="41" fontId="1" fillId="0" borderId="0" xfId="0" applyNumberFormat="1" applyFont="1" applyFill="1" applyAlignment="1">
      <alignment horizontal="right"/>
    </xf>
    <xf numFmtId="41" fontId="8" fillId="0" borderId="0" xfId="0" applyNumberFormat="1" applyFont="1" applyFill="1" applyAlignment="1">
      <alignment horizontal="right"/>
    </xf>
    <xf numFmtId="0" fontId="1" fillId="0" borderId="0" xfId="0" applyFont="1" applyFill="1" applyAlignment="1">
      <alignment horizontal="left" indent="1"/>
    </xf>
    <xf numFmtId="41" fontId="1" fillId="7" borderId="0" xfId="0" applyNumberFormat="1" applyFont="1" applyFill="1" applyAlignment="1">
      <alignment horizontal="right"/>
    </xf>
    <xf numFmtId="41" fontId="8" fillId="0" borderId="0" xfId="0" applyNumberFormat="1" applyFont="1" applyAlignment="1">
      <alignment horizontal="right"/>
    </xf>
    <xf numFmtId="41" fontId="8" fillId="7" borderId="0" xfId="0" applyNumberFormat="1" applyFont="1" applyFill="1" applyAlignment="1">
      <alignment horizontal="right"/>
    </xf>
    <xf numFmtId="0" fontId="4" fillId="0" borderId="0" xfId="0" applyFont="1" applyAlignment="1">
      <alignment horizontal="center"/>
    </xf>
    <xf numFmtId="0" fontId="6" fillId="0" borderId="0" xfId="0" applyFont="1" applyAlignment="1">
      <alignment horizontal="left"/>
    </xf>
    <xf numFmtId="0" fontId="39" fillId="0" borderId="0" xfId="0" applyFont="1"/>
    <xf numFmtId="0" fontId="40" fillId="0" borderId="0" xfId="0" applyFont="1"/>
    <xf numFmtId="164" fontId="41" fillId="0" borderId="0" xfId="0" applyNumberFormat="1" applyFont="1" applyAlignment="1">
      <alignment horizontal="right"/>
    </xf>
    <xf numFmtId="164" fontId="41" fillId="0" borderId="0" xfId="0" applyNumberFormat="1" applyFont="1" applyAlignment="1">
      <alignment horizontal="right" wrapText="1"/>
    </xf>
    <xf numFmtId="0" fontId="42" fillId="0" borderId="0" xfId="0" applyFont="1"/>
    <xf numFmtId="164" fontId="41" fillId="0" borderId="0" xfId="0" applyNumberFormat="1" applyFont="1"/>
    <xf numFmtId="41" fontId="42" fillId="0" borderId="0" xfId="0" applyNumberFormat="1" applyFont="1"/>
    <xf numFmtId="0" fontId="39" fillId="7" borderId="2" xfId="0" applyFont="1" applyFill="1" applyBorder="1"/>
    <xf numFmtId="0" fontId="42" fillId="7" borderId="2" xfId="0" applyFont="1" applyFill="1" applyBorder="1"/>
    <xf numFmtId="164" fontId="41" fillId="0" borderId="0" xfId="0" applyNumberFormat="1" applyFont="1" applyAlignment="1">
      <alignment horizontal="center"/>
    </xf>
    <xf numFmtId="164" fontId="41" fillId="7" borderId="0" xfId="0" applyNumberFormat="1" applyFont="1" applyFill="1" applyAlignment="1">
      <alignment horizontal="right"/>
    </xf>
    <xf numFmtId="0" fontId="41" fillId="0" borderId="0" xfId="0" applyFont="1" applyAlignment="1">
      <alignment horizontal="center"/>
    </xf>
    <xf numFmtId="164" fontId="41" fillId="7" borderId="0" xfId="0" applyNumberFormat="1" applyFont="1" applyFill="1" applyAlignment="1">
      <alignment horizontal="center" wrapText="1"/>
    </xf>
    <xf numFmtId="164" fontId="43" fillId="0" borderId="0" xfId="0" applyNumberFormat="1" applyFont="1" applyAlignment="1">
      <alignment horizontal="right" wrapText="1"/>
    </xf>
    <xf numFmtId="0" fontId="44" fillId="0" borderId="0" xfId="0" applyFont="1"/>
    <xf numFmtId="0" fontId="39" fillId="0" borderId="2" xfId="0" applyFont="1" applyBorder="1" applyAlignment="1">
      <alignment horizontal="centerContinuous"/>
    </xf>
    <xf numFmtId="0" fontId="42" fillId="0" borderId="2" xfId="0" applyFont="1" applyBorder="1" applyAlignment="1">
      <alignment horizontal="centerContinuous"/>
    </xf>
    <xf numFmtId="0" fontId="41" fillId="0" borderId="0" xfId="0" applyFont="1" applyAlignment="1">
      <alignment horizontal="right"/>
    </xf>
    <xf numFmtId="0" fontId="41" fillId="0" borderId="0" xfId="0" applyFont="1" applyAlignment="1">
      <alignment horizontal="right" wrapText="1"/>
    </xf>
    <xf numFmtId="41" fontId="45" fillId="0" borderId="0" xfId="0" applyNumberFormat="1" applyFont="1"/>
    <xf numFmtId="0" fontId="42" fillId="0" borderId="0" xfId="0" applyFont="1" applyFill="1"/>
    <xf numFmtId="0" fontId="39" fillId="0" borderId="2" xfId="0" applyFont="1" applyFill="1" applyBorder="1"/>
    <xf numFmtId="0" fontId="42" fillId="0" borderId="2" xfId="0" applyFont="1" applyFill="1" applyBorder="1"/>
    <xf numFmtId="0" fontId="40" fillId="0" borderId="0" xfId="0" applyFont="1" applyFill="1"/>
    <xf numFmtId="164" fontId="41" fillId="0" borderId="0" xfId="0" applyNumberFormat="1" applyFont="1" applyFill="1" applyAlignment="1">
      <alignment horizontal="right"/>
    </xf>
    <xf numFmtId="0" fontId="1" fillId="0" borderId="0" xfId="0" applyNumberFormat="1" applyFont="1" applyFill="1" applyAlignment="1">
      <alignment horizontal="left" indent="1"/>
    </xf>
    <xf numFmtId="0" fontId="4" fillId="0" borderId="0" xfId="0" applyNumberFormat="1" applyFont="1" applyFill="1" applyAlignment="1">
      <alignment horizontal="left"/>
    </xf>
    <xf numFmtId="42" fontId="4" fillId="0" borderId="0" xfId="0" applyNumberFormat="1" applyFont="1" applyFill="1"/>
    <xf numFmtId="166" fontId="6" fillId="7" borderId="0" xfId="0" applyNumberFormat="1" applyFont="1" applyFill="1"/>
    <xf numFmtId="0" fontId="4" fillId="7" borderId="0" xfId="0" applyFont="1" applyFill="1"/>
    <xf numFmtId="0" fontId="6" fillId="7" borderId="0" xfId="0" applyFont="1" applyFill="1" applyAlignment="1">
      <alignment horizontal="left" indent="1"/>
    </xf>
    <xf numFmtId="0" fontId="6" fillId="7" borderId="0" xfId="0" applyFont="1" applyFill="1"/>
    <xf numFmtId="0" fontId="8" fillId="0" borderId="0" xfId="0" applyFont="1" applyFill="1"/>
    <xf numFmtId="9" fontId="1" fillId="0" borderId="0" xfId="1" applyFont="1"/>
    <xf numFmtId="0" fontId="42" fillId="0" borderId="0" xfId="0" applyFont="1" applyAlignment="1">
      <alignment horizontal="centerContinuous"/>
    </xf>
    <xf numFmtId="0" fontId="41" fillId="0" borderId="0" xfId="0" applyFont="1" applyAlignment="1">
      <alignment horizontal="centerContinuous"/>
    </xf>
    <xf numFmtId="0" fontId="1" fillId="4" borderId="0" xfId="0" applyFont="1" applyFill="1" applyBorder="1"/>
    <xf numFmtId="166" fontId="1" fillId="0" borderId="0" xfId="0" applyNumberFormat="1" applyFont="1"/>
    <xf numFmtId="164" fontId="41" fillId="0" borderId="0" xfId="0" applyNumberFormat="1" applyFont="1" applyAlignment="1">
      <alignment horizontal="left"/>
    </xf>
    <xf numFmtId="167" fontId="6" fillId="0" borderId="0" xfId="0" applyNumberFormat="1" applyFont="1" applyFill="1"/>
    <xf numFmtId="0" fontId="9" fillId="0" borderId="0" xfId="0" applyNumberFormat="1" applyFont="1" applyAlignment="1">
      <alignment horizontal="left"/>
    </xf>
    <xf numFmtId="0" fontId="1" fillId="0" borderId="0" xfId="0" applyNumberFormat="1" applyFont="1" applyAlignment="1">
      <alignment horizontal="left" indent="2"/>
    </xf>
    <xf numFmtId="41" fontId="8" fillId="0" borderId="0" xfId="0" applyNumberFormat="1" applyFont="1" applyFill="1" applyBorder="1"/>
    <xf numFmtId="42" fontId="4" fillId="0" borderId="0" xfId="0" applyNumberFormat="1" applyFont="1" applyFill="1" applyBorder="1"/>
    <xf numFmtId="0" fontId="1" fillId="0" borderId="0" xfId="0" applyFont="1" applyFill="1" applyBorder="1"/>
    <xf numFmtId="166" fontId="1" fillId="0" borderId="0" xfId="0" applyNumberFormat="1" applyFont="1" applyFill="1" applyBorder="1"/>
    <xf numFmtId="0" fontId="39" fillId="0" borderId="0" xfId="0" applyFont="1" applyAlignment="1">
      <alignment horizontal="centerContinuous"/>
    </xf>
    <xf numFmtId="43" fontId="1" fillId="3" borderId="0" xfId="0" applyNumberFormat="1" applyFont="1" applyFill="1"/>
    <xf numFmtId="167" fontId="6" fillId="0" borderId="0" xfId="0" applyNumberFormat="1" applyFont="1" applyAlignment="1">
      <alignment horizontal="right"/>
    </xf>
    <xf numFmtId="0" fontId="6" fillId="0" borderId="0" xfId="0" applyNumberFormat="1" applyFont="1" applyAlignment="1">
      <alignment horizontal="left" indent="1"/>
    </xf>
    <xf numFmtId="170" fontId="1" fillId="0" borderId="0" xfId="0" applyNumberFormat="1" applyFont="1"/>
    <xf numFmtId="42" fontId="1" fillId="0" borderId="0" xfId="0" applyNumberFormat="1" applyFont="1" applyFill="1"/>
    <xf numFmtId="0" fontId="6" fillId="0" borderId="0" xfId="0" applyNumberFormat="1" applyFont="1" applyAlignment="1">
      <alignment horizontal="left"/>
    </xf>
    <xf numFmtId="42" fontId="6" fillId="0" borderId="0" xfId="0" applyNumberFormat="1" applyFont="1"/>
    <xf numFmtId="0" fontId="42" fillId="0" borderId="0" xfId="0" applyFont="1" applyBorder="1"/>
    <xf numFmtId="164" fontId="41" fillId="0" borderId="0" xfId="0" applyNumberFormat="1" applyFont="1" applyBorder="1" applyAlignment="1">
      <alignment horizontal="right"/>
    </xf>
    <xf numFmtId="164" fontId="41" fillId="0" borderId="0" xfId="0" applyNumberFormat="1" applyFont="1" applyBorder="1" applyAlignment="1">
      <alignment horizontal="right" wrapText="1"/>
    </xf>
    <xf numFmtId="167" fontId="1" fillId="0" borderId="0" xfId="0" applyNumberFormat="1" applyFont="1" applyBorder="1"/>
    <xf numFmtId="167" fontId="8" fillId="0" borderId="0" xfId="0" applyNumberFormat="1" applyFont="1" applyBorder="1"/>
    <xf numFmtId="167" fontId="4" fillId="0" borderId="0" xfId="0" applyNumberFormat="1" applyFont="1" applyBorder="1"/>
    <xf numFmtId="167" fontId="6" fillId="0" borderId="0" xfId="0" applyNumberFormat="1" applyFont="1" applyBorder="1"/>
    <xf numFmtId="41" fontId="1" fillId="0" borderId="3" xfId="0" applyNumberFormat="1" applyFont="1" applyFill="1" applyBorder="1"/>
    <xf numFmtId="41" fontId="1" fillId="0" borderId="4" xfId="0" applyNumberFormat="1" applyFont="1" applyFill="1" applyBorder="1"/>
    <xf numFmtId="41" fontId="1" fillId="0" borderId="5" xfId="0" applyNumberFormat="1" applyFont="1" applyBorder="1"/>
    <xf numFmtId="41" fontId="1" fillId="0" borderId="6" xfId="0" applyNumberFormat="1" applyFont="1" applyBorder="1"/>
    <xf numFmtId="0" fontId="1" fillId="3" borderId="0" xfId="0" applyFont="1" applyFill="1"/>
    <xf numFmtId="169" fontId="1" fillId="0" borderId="1" xfId="0" applyNumberFormat="1" applyFont="1" applyBorder="1"/>
  </cellXfs>
  <cellStyles count="2">
    <cellStyle name="Normal" xfId="0" builtinId="0"/>
    <cellStyle name="Percent" xfId="1" builtinId="5"/>
  </cellStyles>
  <dxfs count="0"/>
  <tableStyles count="0" defaultTableStyle="TableStyleMedium2" defaultPivotStyle="PivotStyleLight16"/>
  <colors>
    <mruColors>
      <color rgb="FF003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3060"/>
                </a:solidFill>
                <a:latin typeface="+mn-lt"/>
                <a:ea typeface="+mn-ea"/>
                <a:cs typeface="+mn-cs"/>
              </a:defRPr>
            </a:pPr>
            <a:r>
              <a:rPr lang="en-US" b="1">
                <a:solidFill>
                  <a:srgbClr val="003060"/>
                </a:solidFill>
              </a:rPr>
              <a:t>Monthly Inventory </a:t>
            </a:r>
            <a:r>
              <a:rPr lang="en-US" b="1" baseline="0">
                <a:solidFill>
                  <a:srgbClr val="003060"/>
                </a:solidFill>
              </a:rPr>
              <a:t>Balances</a:t>
            </a:r>
            <a:endParaRPr lang="en-US" b="1">
              <a:solidFill>
                <a:srgbClr val="00306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3060"/>
              </a:solidFill>
              <a:latin typeface="+mn-lt"/>
              <a:ea typeface="+mn-ea"/>
              <a:cs typeface="+mn-cs"/>
            </a:defRPr>
          </a:pPr>
          <a:endParaRPr lang="en-US"/>
        </a:p>
      </c:txPr>
    </c:title>
    <c:autoTitleDeleted val="0"/>
    <c:plotArea>
      <c:layout/>
      <c:barChart>
        <c:barDir val="col"/>
        <c:grouping val="clustered"/>
        <c:varyColors val="0"/>
        <c:ser>
          <c:idx val="0"/>
          <c:order val="0"/>
          <c:spPr>
            <a:solidFill>
              <a:srgbClr val="003060"/>
            </a:solidFill>
            <a:ln>
              <a:noFill/>
            </a:ln>
            <a:effectLst/>
          </c:spPr>
          <c:invertIfNegative val="0"/>
          <c:cat>
            <c:numRef>
              <c:f>'Monthly Inv Graph'!$B$1:$AC$1</c:f>
              <c:numCache>
                <c:formatCode>[$-409]mmm\-yy;@</c:formatCode>
                <c:ptCount val="28"/>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numCache>
            </c:numRef>
          </c:cat>
          <c:val>
            <c:numRef>
              <c:f>'Monthly Inv Graph'!$B$2:$AC$2</c:f>
              <c:numCache>
                <c:formatCode>_(* #,##0_);_(* \(#,##0\);_(* "-"_);_(@_)</c:formatCode>
                <c:ptCount val="28"/>
                <c:pt idx="0">
                  <c:v>-6.2455800000000004</c:v>
                </c:pt>
                <c:pt idx="1">
                  <c:v>-5.5048999999999992</c:v>
                </c:pt>
                <c:pt idx="2">
                  <c:v>-5.7661499999999997</c:v>
                </c:pt>
                <c:pt idx="3">
                  <c:v>-5.6913299999999998</c:v>
                </c:pt>
                <c:pt idx="4">
                  <c:v>-4.7214999999999998</c:v>
                </c:pt>
                <c:pt idx="5">
                  <c:v>-3.2850100000000002</c:v>
                </c:pt>
                <c:pt idx="6">
                  <c:v>-2.7331599999999998</c:v>
                </c:pt>
                <c:pt idx="7">
                  <c:v>-4.3647900000000002</c:v>
                </c:pt>
                <c:pt idx="8">
                  <c:v>-4.2844799999999994</c:v>
                </c:pt>
                <c:pt idx="9">
                  <c:v>-1.8798800000000002</c:v>
                </c:pt>
                <c:pt idx="10">
                  <c:v>-10.50986</c:v>
                </c:pt>
                <c:pt idx="11">
                  <c:v>4.9829600000000003</c:v>
                </c:pt>
                <c:pt idx="12">
                  <c:v>6.1011800000000003</c:v>
                </c:pt>
                <c:pt idx="13">
                  <c:v>5.9157500000000001</c:v>
                </c:pt>
                <c:pt idx="14">
                  <c:v>6.9911599999999998</c:v>
                </c:pt>
                <c:pt idx="15">
                  <c:v>6.6565300000000001</c:v>
                </c:pt>
                <c:pt idx="16">
                  <c:v>3.76871</c:v>
                </c:pt>
                <c:pt idx="17">
                  <c:v>3.3862899999999998</c:v>
                </c:pt>
                <c:pt idx="18">
                  <c:v>2.29914</c:v>
                </c:pt>
                <c:pt idx="19">
                  <c:v>4.1830699999999998</c:v>
                </c:pt>
                <c:pt idx="20">
                  <c:v>5.1677600000000004</c:v>
                </c:pt>
                <c:pt idx="21">
                  <c:v>7.6072899999999999</c:v>
                </c:pt>
                <c:pt idx="22">
                  <c:v>6.7044700000000006</c:v>
                </c:pt>
                <c:pt idx="23">
                  <c:v>4.3322899999999995</c:v>
                </c:pt>
                <c:pt idx="24">
                  <c:v>5.54549</c:v>
                </c:pt>
                <c:pt idx="25">
                  <c:v>2.5390600000000001</c:v>
                </c:pt>
                <c:pt idx="26">
                  <c:v>3.5936999999999997</c:v>
                </c:pt>
                <c:pt idx="27">
                  <c:v>-0.74363000000000001</c:v>
                </c:pt>
              </c:numCache>
            </c:numRef>
          </c:val>
          <c:extLst>
            <c:ext xmlns:c16="http://schemas.microsoft.com/office/drawing/2014/chart" uri="{C3380CC4-5D6E-409C-BE32-E72D297353CC}">
              <c16:uniqueId val="{00000000-9FA0-447A-9AE8-8B47AA210BB0}"/>
            </c:ext>
          </c:extLst>
        </c:ser>
        <c:dLbls>
          <c:showLegendKey val="0"/>
          <c:showVal val="0"/>
          <c:showCatName val="0"/>
          <c:showSerName val="0"/>
          <c:showPercent val="0"/>
          <c:showBubbleSize val="0"/>
        </c:dLbls>
        <c:gapWidth val="100"/>
        <c:overlap val="-27"/>
        <c:axId val="1134213967"/>
        <c:axId val="1134210639"/>
      </c:barChart>
      <c:dateAx>
        <c:axId val="1134213967"/>
        <c:scaling>
          <c:orientation val="minMax"/>
        </c:scaling>
        <c:delete val="0"/>
        <c:axPos val="b"/>
        <c:numFmt formatCode="[$-409]mmm\-yy;@" sourceLinked="1"/>
        <c:majorTickMark val="out"/>
        <c:minorTickMark val="none"/>
        <c:tickLblPos val="low"/>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900" b="1" i="0" u="none" strike="noStrike" kern="1200" baseline="0">
                <a:solidFill>
                  <a:srgbClr val="003060"/>
                </a:solidFill>
                <a:latin typeface="+mn-lt"/>
                <a:ea typeface="+mn-ea"/>
                <a:cs typeface="+mn-cs"/>
              </a:defRPr>
            </a:pPr>
            <a:endParaRPr lang="en-US"/>
          </a:p>
        </c:txPr>
        <c:crossAx val="1134210639"/>
        <c:crosses val="autoZero"/>
        <c:auto val="1"/>
        <c:lblOffset val="100"/>
        <c:baseTimeUnit val="months"/>
      </c:dateAx>
      <c:valAx>
        <c:axId val="1134210639"/>
        <c:scaling>
          <c:orientation val="minMax"/>
          <c:max val="10"/>
          <c:min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rgbClr val="003060"/>
                    </a:solidFill>
                    <a:latin typeface="+mn-lt"/>
                    <a:ea typeface="+mn-ea"/>
                    <a:cs typeface="+mn-cs"/>
                  </a:defRPr>
                </a:pPr>
                <a:r>
                  <a:rPr lang="en-US" b="1">
                    <a:solidFill>
                      <a:srgbClr val="003060"/>
                    </a:solidFill>
                  </a:rPr>
                  <a:t>Inventory Balance (in $000s)</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003060"/>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4213967"/>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003060"/>
                </a:solidFill>
                <a:latin typeface="+mn-lt"/>
                <a:ea typeface="+mn-ea"/>
                <a:cs typeface="+mn-cs"/>
              </a:defRPr>
            </a:pPr>
            <a:r>
              <a:rPr lang="en-US" b="1">
                <a:solidFill>
                  <a:srgbClr val="003060"/>
                </a:solidFill>
              </a:rPr>
              <a:t>Monthly Accounts Payable</a:t>
            </a:r>
            <a:r>
              <a:rPr lang="en-US" b="1" baseline="0">
                <a:solidFill>
                  <a:srgbClr val="003060"/>
                </a:solidFill>
              </a:rPr>
              <a:t> Balances</a:t>
            </a:r>
            <a:endParaRPr lang="en-US" b="1">
              <a:solidFill>
                <a:srgbClr val="00306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003060"/>
              </a:solidFill>
              <a:latin typeface="+mn-lt"/>
              <a:ea typeface="+mn-ea"/>
              <a:cs typeface="+mn-cs"/>
            </a:defRPr>
          </a:pPr>
          <a:endParaRPr lang="en-US"/>
        </a:p>
      </c:txPr>
    </c:title>
    <c:autoTitleDeleted val="0"/>
    <c:plotArea>
      <c:layout/>
      <c:barChart>
        <c:barDir val="col"/>
        <c:grouping val="clustered"/>
        <c:varyColors val="0"/>
        <c:ser>
          <c:idx val="0"/>
          <c:order val="0"/>
          <c:spPr>
            <a:solidFill>
              <a:srgbClr val="003060"/>
            </a:solidFill>
            <a:ln>
              <a:noFill/>
            </a:ln>
            <a:effectLst/>
          </c:spPr>
          <c:invertIfNegative val="0"/>
          <c:cat>
            <c:numRef>
              <c:f>'Monthly AP Graph'!$B$1:$AC$1</c:f>
              <c:numCache>
                <c:formatCode>[$-409]mmm\-yy;@</c:formatCode>
                <c:ptCount val="28"/>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pt idx="27">
                  <c:v>44681</c:v>
                </c:pt>
              </c:numCache>
            </c:numRef>
          </c:cat>
          <c:val>
            <c:numRef>
              <c:f>'Monthly AP Graph'!$B$2:$AC$2</c:f>
              <c:numCache>
                <c:formatCode>_(* #,##0_);_(* \(#,##0\);_(* "-"_);_(@_)</c:formatCode>
                <c:ptCount val="28"/>
                <c:pt idx="0">
                  <c:v>8.40428</c:v>
                </c:pt>
                <c:pt idx="1">
                  <c:v>13.193620000000001</c:v>
                </c:pt>
                <c:pt idx="2">
                  <c:v>18.123619999999999</c:v>
                </c:pt>
                <c:pt idx="3">
                  <c:v>19.797930000000001</c:v>
                </c:pt>
                <c:pt idx="4">
                  <c:v>22.671119999999998</c:v>
                </c:pt>
                <c:pt idx="5">
                  <c:v>30.215240000000001</c:v>
                </c:pt>
                <c:pt idx="6">
                  <c:v>41.270339999999997</c:v>
                </c:pt>
                <c:pt idx="7">
                  <c:v>51.795749999999998</c:v>
                </c:pt>
                <c:pt idx="8">
                  <c:v>58.467469999999999</c:v>
                </c:pt>
                <c:pt idx="9">
                  <c:v>72.616210000000009</c:v>
                </c:pt>
                <c:pt idx="10">
                  <c:v>79.833919999999992</c:v>
                </c:pt>
                <c:pt idx="11">
                  <c:v>0</c:v>
                </c:pt>
                <c:pt idx="12">
                  <c:v>1.97973</c:v>
                </c:pt>
                <c:pt idx="13">
                  <c:v>1.0396300000000001</c:v>
                </c:pt>
                <c:pt idx="14">
                  <c:v>2.8611800000000001</c:v>
                </c:pt>
                <c:pt idx="15">
                  <c:v>3.8554400000000002</c:v>
                </c:pt>
                <c:pt idx="16">
                  <c:v>5.08744</c:v>
                </c:pt>
                <c:pt idx="17">
                  <c:v>5.8764200000000004</c:v>
                </c:pt>
                <c:pt idx="18">
                  <c:v>6.0492299999999997</c:v>
                </c:pt>
                <c:pt idx="19">
                  <c:v>19.25085</c:v>
                </c:pt>
                <c:pt idx="20">
                  <c:v>30.826340000000002</c:v>
                </c:pt>
                <c:pt idx="21">
                  <c:v>44.723889999999997</c:v>
                </c:pt>
                <c:pt idx="22">
                  <c:v>54.674199999999999</c:v>
                </c:pt>
                <c:pt idx="23">
                  <c:v>0</c:v>
                </c:pt>
                <c:pt idx="24">
                  <c:v>5.1249500000000001</c:v>
                </c:pt>
                <c:pt idx="25">
                  <c:v>5.7829499999999996</c:v>
                </c:pt>
                <c:pt idx="26">
                  <c:v>0</c:v>
                </c:pt>
                <c:pt idx="27">
                  <c:v>2.6108699999999998</c:v>
                </c:pt>
              </c:numCache>
            </c:numRef>
          </c:val>
          <c:extLst>
            <c:ext xmlns:c16="http://schemas.microsoft.com/office/drawing/2014/chart" uri="{C3380CC4-5D6E-409C-BE32-E72D297353CC}">
              <c16:uniqueId val="{00000000-6E2D-475D-8013-CBA1BE412185}"/>
            </c:ext>
          </c:extLst>
        </c:ser>
        <c:dLbls>
          <c:showLegendKey val="0"/>
          <c:showVal val="0"/>
          <c:showCatName val="0"/>
          <c:showSerName val="0"/>
          <c:showPercent val="0"/>
          <c:showBubbleSize val="0"/>
        </c:dLbls>
        <c:gapWidth val="100"/>
        <c:overlap val="-27"/>
        <c:axId val="1134213967"/>
        <c:axId val="1134210639"/>
      </c:barChart>
      <c:dateAx>
        <c:axId val="1134213967"/>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3060"/>
                </a:solidFill>
                <a:latin typeface="+mn-lt"/>
                <a:ea typeface="+mn-ea"/>
                <a:cs typeface="+mn-cs"/>
              </a:defRPr>
            </a:pPr>
            <a:endParaRPr lang="en-US"/>
          </a:p>
        </c:txPr>
        <c:crossAx val="1134210639"/>
        <c:crosses val="autoZero"/>
        <c:auto val="1"/>
        <c:lblOffset val="100"/>
        <c:baseTimeUnit val="months"/>
      </c:dateAx>
      <c:valAx>
        <c:axId val="1134210639"/>
        <c:scaling>
          <c:orientation val="minMax"/>
          <c:max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rgbClr val="003060"/>
                    </a:solidFill>
                    <a:latin typeface="+mn-lt"/>
                    <a:ea typeface="+mn-ea"/>
                    <a:cs typeface="+mn-cs"/>
                  </a:defRPr>
                </a:pPr>
                <a:r>
                  <a:rPr lang="en-US" b="1">
                    <a:solidFill>
                      <a:srgbClr val="003060"/>
                    </a:solidFill>
                  </a:rPr>
                  <a:t>AP Balance (in $000s)</a:t>
                </a:r>
              </a:p>
            </c:rich>
          </c:tx>
          <c:overlay val="0"/>
          <c:spPr>
            <a:noFill/>
            <a:ln>
              <a:noFill/>
            </a:ln>
            <a:effectLst/>
          </c:spPr>
          <c:txPr>
            <a:bodyPr rot="-5400000" spcFirstLastPara="1" vertOverflow="ellipsis" vert="horz" wrap="square" anchor="ctr" anchorCtr="1"/>
            <a:lstStyle/>
            <a:p>
              <a:pPr>
                <a:defRPr sz="1000" b="1" i="0" u="none" strike="noStrike" kern="1200" baseline="0">
                  <a:solidFill>
                    <a:srgbClr val="003060"/>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42139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0</xdr:colOff>
      <xdr:row>37</xdr:row>
      <xdr:rowOff>136082</xdr:rowOff>
    </xdr:from>
    <xdr:to>
      <xdr:col>15</xdr:col>
      <xdr:colOff>139699</xdr:colOff>
      <xdr:row>47</xdr:row>
      <xdr:rowOff>133052</xdr:rowOff>
    </xdr:to>
    <xdr:sp macro="" textlink="">
      <xdr:nvSpPr>
        <xdr:cNvPr id="3" name="Rectangle 2">
          <a:extLst>
            <a:ext uri="{FF2B5EF4-FFF2-40B4-BE49-F238E27FC236}">
              <a16:creationId xmlns:a16="http://schemas.microsoft.com/office/drawing/2014/main" id="{0FDB45BA-3014-4C17-8B5F-F1C7351FA3C0}"/>
            </a:ext>
          </a:extLst>
        </xdr:cNvPr>
        <xdr:cNvSpPr/>
      </xdr:nvSpPr>
      <xdr:spPr>
        <a:xfrm>
          <a:off x="0" y="5422457"/>
          <a:ext cx="9417049" cy="1425720"/>
        </a:xfrm>
        <a:prstGeom prst="rect">
          <a:avLst/>
        </a:prstGeom>
        <a:solidFill>
          <a:srgbClr val="F1F8F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rgbClr val="F1F8FE"/>
            </a:solidFill>
          </a:endParaRPr>
        </a:p>
      </xdr:txBody>
    </xdr:sp>
    <xdr:clientData/>
  </xdr:twoCellAnchor>
  <xdr:twoCellAnchor>
    <xdr:from>
      <xdr:col>12</xdr:col>
      <xdr:colOff>118037</xdr:colOff>
      <xdr:row>46</xdr:row>
      <xdr:rowOff>8751</xdr:rowOff>
    </xdr:from>
    <xdr:to>
      <xdr:col>15</xdr:col>
      <xdr:colOff>148947</xdr:colOff>
      <xdr:row>47</xdr:row>
      <xdr:rowOff>89062</xdr:rowOff>
    </xdr:to>
    <xdr:sp macro="" textlink="">
      <xdr:nvSpPr>
        <xdr:cNvPr id="4" name="TextBox 3">
          <a:extLst>
            <a:ext uri="{FF2B5EF4-FFF2-40B4-BE49-F238E27FC236}">
              <a16:creationId xmlns:a16="http://schemas.microsoft.com/office/drawing/2014/main" id="{198B25EA-F63F-44F2-A141-75E47EC5CAA4}"/>
            </a:ext>
          </a:extLst>
        </xdr:cNvPr>
        <xdr:cNvSpPr txBox="1"/>
      </xdr:nvSpPr>
      <xdr:spPr>
        <a:xfrm>
          <a:off x="7433237" y="6581001"/>
          <a:ext cx="1859710" cy="22318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800" baseline="0">
              <a:solidFill>
                <a:srgbClr val="00305C"/>
              </a:solidFill>
            </a:rPr>
            <a:t>April 25th,</a:t>
          </a:r>
          <a:r>
            <a:rPr lang="en-US" sz="800">
              <a:solidFill>
                <a:srgbClr val="00305C"/>
              </a:solidFill>
            </a:rPr>
            <a:t> 2022</a:t>
          </a:r>
        </a:p>
      </xdr:txBody>
    </xdr:sp>
    <xdr:clientData/>
  </xdr:twoCellAnchor>
  <xdr:twoCellAnchor>
    <xdr:from>
      <xdr:col>5</xdr:col>
      <xdr:colOff>441032</xdr:colOff>
      <xdr:row>46</xdr:row>
      <xdr:rowOff>119063</xdr:rowOff>
    </xdr:from>
    <xdr:to>
      <xdr:col>9</xdr:col>
      <xdr:colOff>454728</xdr:colOff>
      <xdr:row>48</xdr:row>
      <xdr:rowOff>0</xdr:rowOff>
    </xdr:to>
    <xdr:sp macro="" textlink="">
      <xdr:nvSpPr>
        <xdr:cNvPr id="5" name="TextBox 4">
          <a:extLst>
            <a:ext uri="{FF2B5EF4-FFF2-40B4-BE49-F238E27FC236}">
              <a16:creationId xmlns:a16="http://schemas.microsoft.com/office/drawing/2014/main" id="{514F559F-8600-40D7-A520-2E914B0C4EFD}"/>
            </a:ext>
          </a:extLst>
        </xdr:cNvPr>
        <xdr:cNvSpPr txBox="1">
          <a:spLocks noChangeArrowheads="1"/>
        </xdr:cNvSpPr>
      </xdr:nvSpPr>
      <xdr:spPr bwMode="auto">
        <a:xfrm>
          <a:off x="3489032" y="6691313"/>
          <a:ext cx="2452096" cy="166687"/>
        </a:xfrm>
        <a:prstGeom prst="rect">
          <a:avLst/>
        </a:prstGeom>
        <a:noFill/>
        <a:ln w="9525">
          <a:noFill/>
          <a:miter lim="800000"/>
          <a:headEnd/>
          <a:tailEnd/>
        </a:ln>
      </xdr:spPr>
      <xdr:txBody>
        <a:bodyPr vert="horz" wrap="square" lIns="0" tIns="0" rIns="0" bIns="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800" b="0">
              <a:solidFill>
                <a:srgbClr val="00305C"/>
              </a:solidFill>
            </a:rPr>
            <a:t>Copyright © 2022 Farrell Advisory Inc. All rights reserved.</a:t>
          </a:r>
        </a:p>
      </xdr:txBody>
    </xdr:sp>
    <xdr:clientData/>
  </xdr:twoCellAnchor>
  <xdr:twoCellAnchor editAs="oneCell">
    <xdr:from>
      <xdr:col>5</xdr:col>
      <xdr:colOff>161379</xdr:colOff>
      <xdr:row>22</xdr:row>
      <xdr:rowOff>95319</xdr:rowOff>
    </xdr:from>
    <xdr:to>
      <xdr:col>16</xdr:col>
      <xdr:colOff>0</xdr:colOff>
      <xdr:row>28</xdr:row>
      <xdr:rowOff>47362</xdr:rowOff>
    </xdr:to>
    <xdr:pic>
      <xdr:nvPicPr>
        <xdr:cNvPr id="6" name="Picture 7">
          <a:extLst>
            <a:ext uri="{FF2B5EF4-FFF2-40B4-BE49-F238E27FC236}">
              <a16:creationId xmlns:a16="http://schemas.microsoft.com/office/drawing/2014/main" id="{57F6143B-90AC-4331-B2A2-7661EB42CBF4}"/>
            </a:ext>
          </a:extLst>
        </xdr:cNvPr>
        <xdr:cNvPicPr>
          <a:picLocks noChangeAspect="1"/>
        </xdr:cNvPicPr>
      </xdr:nvPicPr>
      <xdr:blipFill rotWithShape="1">
        <a:blip xmlns:r="http://schemas.openxmlformats.org/officeDocument/2006/relationships" r:embed="rId1"/>
        <a:srcRect l="34256" t="92173"/>
        <a:stretch/>
      </xdr:blipFill>
      <xdr:spPr>
        <a:xfrm>
          <a:off x="3209379" y="3238569"/>
          <a:ext cx="6077496" cy="809293"/>
        </a:xfrm>
        <a:prstGeom prst="rect">
          <a:avLst/>
        </a:prstGeom>
      </xdr:spPr>
    </xdr:pic>
    <xdr:clientData/>
  </xdr:twoCellAnchor>
  <xdr:twoCellAnchor editAs="oneCell">
    <xdr:from>
      <xdr:col>0</xdr:col>
      <xdr:colOff>0</xdr:colOff>
      <xdr:row>0</xdr:row>
      <xdr:rowOff>0</xdr:rowOff>
    </xdr:from>
    <xdr:to>
      <xdr:col>5</xdr:col>
      <xdr:colOff>161379</xdr:colOff>
      <xdr:row>28</xdr:row>
      <xdr:rowOff>48228</xdr:rowOff>
    </xdr:to>
    <xdr:pic>
      <xdr:nvPicPr>
        <xdr:cNvPr id="7" name="Picture 6">
          <a:extLst>
            <a:ext uri="{FF2B5EF4-FFF2-40B4-BE49-F238E27FC236}">
              <a16:creationId xmlns:a16="http://schemas.microsoft.com/office/drawing/2014/main" id="{DC103D7A-2E74-4227-835D-35F8A40CB88F}"/>
            </a:ext>
          </a:extLst>
        </xdr:cNvPr>
        <xdr:cNvPicPr>
          <a:picLocks noChangeAspect="1"/>
        </xdr:cNvPicPr>
      </xdr:nvPicPr>
      <xdr:blipFill rotWithShape="1">
        <a:blip xmlns:r="http://schemas.openxmlformats.org/officeDocument/2006/relationships" r:embed="rId2"/>
        <a:srcRect r="89928"/>
        <a:stretch/>
      </xdr:blipFill>
      <xdr:spPr>
        <a:xfrm>
          <a:off x="0" y="0"/>
          <a:ext cx="3209379" cy="4048728"/>
        </a:xfrm>
        <a:prstGeom prst="rect">
          <a:avLst/>
        </a:prstGeom>
      </xdr:spPr>
    </xdr:pic>
    <xdr:clientData/>
  </xdr:twoCellAnchor>
  <xdr:twoCellAnchor editAs="oneCell">
    <xdr:from>
      <xdr:col>2</xdr:col>
      <xdr:colOff>601525</xdr:colOff>
      <xdr:row>0</xdr:row>
      <xdr:rowOff>0</xdr:rowOff>
    </xdr:from>
    <xdr:to>
      <xdr:col>15</xdr:col>
      <xdr:colOff>141287</xdr:colOff>
      <xdr:row>26</xdr:row>
      <xdr:rowOff>60394</xdr:rowOff>
    </xdr:to>
    <xdr:pic>
      <xdr:nvPicPr>
        <xdr:cNvPr id="8" name="Picture 9">
          <a:extLst>
            <a:ext uri="{FF2B5EF4-FFF2-40B4-BE49-F238E27FC236}">
              <a16:creationId xmlns:a16="http://schemas.microsoft.com/office/drawing/2014/main" id="{85B9DA8D-BA1D-4717-B532-844DE0692804}"/>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4" r="8290"/>
        <a:stretch/>
      </xdr:blipFill>
      <xdr:spPr>
        <a:xfrm>
          <a:off x="1820725" y="0"/>
          <a:ext cx="7464562" cy="3775144"/>
        </a:xfrm>
        <a:prstGeom prst="rect">
          <a:avLst/>
        </a:prstGeom>
      </xdr:spPr>
    </xdr:pic>
    <xdr:clientData/>
  </xdr:twoCellAnchor>
  <xdr:twoCellAnchor editAs="oneCell">
    <xdr:from>
      <xdr:col>0</xdr:col>
      <xdr:colOff>1947</xdr:colOff>
      <xdr:row>12</xdr:row>
      <xdr:rowOff>103316</xdr:rowOff>
    </xdr:from>
    <xdr:to>
      <xdr:col>7</xdr:col>
      <xdr:colOff>97696</xdr:colOff>
      <xdr:row>25</xdr:row>
      <xdr:rowOff>58631</xdr:rowOff>
    </xdr:to>
    <xdr:pic>
      <xdr:nvPicPr>
        <xdr:cNvPr id="9" name="Picture 8" descr="A close up of a sign&#10;&#10;Description automatically generated">
          <a:extLst>
            <a:ext uri="{FF2B5EF4-FFF2-40B4-BE49-F238E27FC236}">
              <a16:creationId xmlns:a16="http://schemas.microsoft.com/office/drawing/2014/main" id="{AB20A73E-85AA-4335-8CE4-91FA95CC9C4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47" y="1817816"/>
          <a:ext cx="4362949" cy="1812690"/>
        </a:xfrm>
        <a:prstGeom prst="rect">
          <a:avLst/>
        </a:prstGeom>
      </xdr:spPr>
    </xdr:pic>
    <xdr:clientData/>
  </xdr:twoCellAnchor>
  <xdr:twoCellAnchor>
    <xdr:from>
      <xdr:col>0</xdr:col>
      <xdr:colOff>0</xdr:colOff>
      <xdr:row>28</xdr:row>
      <xdr:rowOff>45053</xdr:rowOff>
    </xdr:from>
    <xdr:to>
      <xdr:col>15</xdr:col>
      <xdr:colOff>138113</xdr:colOff>
      <xdr:row>38</xdr:row>
      <xdr:rowOff>31750</xdr:rowOff>
    </xdr:to>
    <xdr:sp macro="" textlink="">
      <xdr:nvSpPr>
        <xdr:cNvPr id="10" name="Rectangle 13">
          <a:extLst>
            <a:ext uri="{FF2B5EF4-FFF2-40B4-BE49-F238E27FC236}">
              <a16:creationId xmlns:a16="http://schemas.microsoft.com/office/drawing/2014/main" id="{B07DE606-AAF7-463C-80C7-A210119A871C}"/>
            </a:ext>
          </a:extLst>
        </xdr:cNvPr>
        <xdr:cNvSpPr/>
      </xdr:nvSpPr>
      <xdr:spPr>
        <a:xfrm>
          <a:off x="0" y="4045553"/>
          <a:ext cx="9415463" cy="1415447"/>
        </a:xfrm>
        <a:prstGeom prst="rect">
          <a:avLst/>
        </a:prstGeom>
        <a:solidFill>
          <a:srgbClr val="003A6A"/>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600" b="1" baseline="0"/>
            <a:t>Project Granite </a:t>
          </a:r>
          <a:r>
            <a:rPr lang="en-US" sz="2600" b="1"/>
            <a:t>– Due Diligence Workbook </a:t>
          </a:r>
        </a:p>
        <a:p>
          <a:pPr algn="ctr"/>
          <a:r>
            <a:rPr lang="en-US" sz="2600" b="1"/>
            <a:t>DRAFT</a:t>
          </a:r>
          <a:r>
            <a:rPr lang="en-US" sz="2600" b="1" baseline="0"/>
            <a:t> </a:t>
          </a:r>
          <a:endParaRPr lang="en-US" sz="2600" b="1"/>
        </a:p>
      </xdr:txBody>
    </xdr:sp>
    <xdr:clientData/>
  </xdr:twoCellAnchor>
  <xdr:twoCellAnchor editAs="oneCell">
    <xdr:from>
      <xdr:col>5</xdr:col>
      <xdr:colOff>285750</xdr:colOff>
      <xdr:row>40</xdr:row>
      <xdr:rowOff>57150</xdr:rowOff>
    </xdr:from>
    <xdr:to>
      <xdr:col>10</xdr:col>
      <xdr:colOff>78499</xdr:colOff>
      <xdr:row>44</xdr:row>
      <xdr:rowOff>76200</xdr:rowOff>
    </xdr:to>
    <xdr:pic>
      <xdr:nvPicPr>
        <xdr:cNvPr id="11" name="Picture 10" descr="Brand">
          <a:extLst>
            <a:ext uri="{FF2B5EF4-FFF2-40B4-BE49-F238E27FC236}">
              <a16:creationId xmlns:a16="http://schemas.microsoft.com/office/drawing/2014/main" id="{F8B9634A-2123-4A7D-BE47-6973432AA98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33750" y="5772150"/>
          <a:ext cx="2840749"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34</xdr:col>
      <xdr:colOff>400050</xdr:colOff>
      <xdr:row>6</xdr:row>
      <xdr:rowOff>66675</xdr:rowOff>
    </xdr:from>
    <xdr:to>
      <xdr:col>35</xdr:col>
      <xdr:colOff>300790</xdr:colOff>
      <xdr:row>7</xdr:row>
      <xdr:rowOff>135355</xdr:rowOff>
    </xdr:to>
    <xdr:cxnSp macro="">
      <xdr:nvCxnSpPr>
        <xdr:cNvPr id="8" name="Straight Arrow Connector 7">
          <a:extLst>
            <a:ext uri="{FF2B5EF4-FFF2-40B4-BE49-F238E27FC236}">
              <a16:creationId xmlns:a16="http://schemas.microsoft.com/office/drawing/2014/main" id="{64CA7703-B5A5-10BE-138B-089DB4D3D922}"/>
            </a:ext>
          </a:extLst>
        </xdr:cNvPr>
        <xdr:cNvCxnSpPr/>
      </xdr:nvCxnSpPr>
      <xdr:spPr>
        <a:xfrm flipH="1" flipV="1">
          <a:off x="2761247" y="1279859"/>
          <a:ext cx="311819" cy="23912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9525</xdr:colOff>
      <xdr:row>7</xdr:row>
      <xdr:rowOff>140368</xdr:rowOff>
    </xdr:from>
    <xdr:to>
      <xdr:col>35</xdr:col>
      <xdr:colOff>290763</xdr:colOff>
      <xdr:row>10</xdr:row>
      <xdr:rowOff>57150</xdr:rowOff>
    </xdr:to>
    <xdr:cxnSp macro="">
      <xdr:nvCxnSpPr>
        <xdr:cNvPr id="10" name="Straight Arrow Connector 9">
          <a:extLst>
            <a:ext uri="{FF2B5EF4-FFF2-40B4-BE49-F238E27FC236}">
              <a16:creationId xmlns:a16="http://schemas.microsoft.com/office/drawing/2014/main" id="{49D7D0C7-62AD-4552-97A2-7AE09DCE416C}"/>
            </a:ext>
          </a:extLst>
        </xdr:cNvPr>
        <xdr:cNvCxnSpPr/>
      </xdr:nvCxnSpPr>
      <xdr:spPr>
        <a:xfrm flipH="1">
          <a:off x="2781801" y="1524000"/>
          <a:ext cx="281238" cy="20754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238124</xdr:colOff>
      <xdr:row>6</xdr:row>
      <xdr:rowOff>128587</xdr:rowOff>
    </xdr:from>
    <xdr:to>
      <xdr:col>23</xdr:col>
      <xdr:colOff>9525</xdr:colOff>
      <xdr:row>27</xdr:row>
      <xdr:rowOff>57150</xdr:rowOff>
    </xdr:to>
    <xdr:graphicFrame macro="">
      <xdr:nvGraphicFramePr>
        <xdr:cNvPr id="2" name="Chart 1">
          <a:extLst>
            <a:ext uri="{FF2B5EF4-FFF2-40B4-BE49-F238E27FC236}">
              <a16:creationId xmlns:a16="http://schemas.microsoft.com/office/drawing/2014/main" id="{5CAF1AEC-DCB1-470B-BFDA-C3AFA64BC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238124</xdr:colOff>
      <xdr:row>6</xdr:row>
      <xdr:rowOff>128587</xdr:rowOff>
    </xdr:from>
    <xdr:to>
      <xdr:col>23</xdr:col>
      <xdr:colOff>9525</xdr:colOff>
      <xdr:row>27</xdr:row>
      <xdr:rowOff>57150</xdr:rowOff>
    </xdr:to>
    <xdr:graphicFrame macro="">
      <xdr:nvGraphicFramePr>
        <xdr:cNvPr id="2" name="Chart 1">
          <a:extLst>
            <a:ext uri="{FF2B5EF4-FFF2-40B4-BE49-F238E27FC236}">
              <a16:creationId xmlns:a16="http://schemas.microsoft.com/office/drawing/2014/main" id="{64DEECBE-88D1-704A-923F-9BF6781204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xdr:row>
      <xdr:rowOff>38100</xdr:rowOff>
    </xdr:from>
    <xdr:to>
      <xdr:col>15</xdr:col>
      <xdr:colOff>572500</xdr:colOff>
      <xdr:row>19</xdr:row>
      <xdr:rowOff>57524</xdr:rowOff>
    </xdr:to>
    <xdr:pic>
      <xdr:nvPicPr>
        <xdr:cNvPr id="2" name="Picture 1">
          <a:extLst>
            <a:ext uri="{FF2B5EF4-FFF2-40B4-BE49-F238E27FC236}">
              <a16:creationId xmlns:a16="http://schemas.microsoft.com/office/drawing/2014/main" id="{B1BBB2AA-CFD7-ADE4-BD7D-9352D7901589}"/>
            </a:ext>
          </a:extLst>
        </xdr:cNvPr>
        <xdr:cNvPicPr>
          <a:picLocks noChangeAspect="1"/>
        </xdr:cNvPicPr>
      </xdr:nvPicPr>
      <xdr:blipFill>
        <a:blip xmlns:r="http://schemas.openxmlformats.org/officeDocument/2006/relationships" r:embed="rId1"/>
        <a:stretch>
          <a:fillRect/>
        </a:stretch>
      </xdr:blipFill>
      <xdr:spPr>
        <a:xfrm>
          <a:off x="3924300" y="180975"/>
          <a:ext cx="7163800" cy="2676899"/>
        </a:xfrm>
        <a:prstGeom prst="rect">
          <a:avLst/>
        </a:prstGeom>
      </xdr:spPr>
    </xdr:pic>
    <xdr:clientData/>
  </xdr:twoCellAnchor>
  <xdr:twoCellAnchor editAs="oneCell">
    <xdr:from>
      <xdr:col>4</xdr:col>
      <xdr:colOff>200025</xdr:colOff>
      <xdr:row>23</xdr:row>
      <xdr:rowOff>47625</xdr:rowOff>
    </xdr:from>
    <xdr:to>
      <xdr:col>15</xdr:col>
      <xdr:colOff>286698</xdr:colOff>
      <xdr:row>40</xdr:row>
      <xdr:rowOff>9859</xdr:rowOff>
    </xdr:to>
    <xdr:pic>
      <xdr:nvPicPr>
        <xdr:cNvPr id="3" name="Picture 2">
          <a:extLst>
            <a:ext uri="{FF2B5EF4-FFF2-40B4-BE49-F238E27FC236}">
              <a16:creationId xmlns:a16="http://schemas.microsoft.com/office/drawing/2014/main" id="{6C0F2E4B-81DB-C861-8A70-8126F295B9AE}"/>
            </a:ext>
          </a:extLst>
        </xdr:cNvPr>
        <xdr:cNvPicPr>
          <a:picLocks noChangeAspect="1"/>
        </xdr:cNvPicPr>
      </xdr:nvPicPr>
      <xdr:blipFill>
        <a:blip xmlns:r="http://schemas.openxmlformats.org/officeDocument/2006/relationships" r:embed="rId2"/>
        <a:stretch>
          <a:fillRect/>
        </a:stretch>
      </xdr:blipFill>
      <xdr:spPr>
        <a:xfrm>
          <a:off x="3914775" y="3248025"/>
          <a:ext cx="6792273" cy="2391109"/>
        </a:xfrm>
        <a:prstGeom prst="rect">
          <a:avLst/>
        </a:prstGeom>
      </xdr:spPr>
    </xdr:pic>
    <xdr:clientData/>
  </xdr:twoCellAnchor>
  <xdr:twoCellAnchor>
    <xdr:from>
      <xdr:col>5</xdr:col>
      <xdr:colOff>495300</xdr:colOff>
      <xdr:row>3</xdr:row>
      <xdr:rowOff>0</xdr:rowOff>
    </xdr:from>
    <xdr:to>
      <xdr:col>9</xdr:col>
      <xdr:colOff>561975</xdr:colOff>
      <xdr:row>3</xdr:row>
      <xdr:rowOff>114300</xdr:rowOff>
    </xdr:to>
    <xdr:sp macro="" textlink="">
      <xdr:nvSpPr>
        <xdr:cNvPr id="4" name="Rectangle 3">
          <a:extLst>
            <a:ext uri="{FF2B5EF4-FFF2-40B4-BE49-F238E27FC236}">
              <a16:creationId xmlns:a16="http://schemas.microsoft.com/office/drawing/2014/main" id="{A8C8EE39-F520-D4BB-B630-0AD28E8DDFED}"/>
            </a:ext>
          </a:extLst>
        </xdr:cNvPr>
        <xdr:cNvSpPr/>
      </xdr:nvSpPr>
      <xdr:spPr>
        <a:xfrm>
          <a:off x="4676775" y="457200"/>
          <a:ext cx="2505075" cy="1143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00E0C-E7E2-45D5-8178-2ACD5379398F}">
  <sheetPr codeName="Sheet1">
    <pageSetUpPr fitToPage="1"/>
  </sheetPr>
  <dimension ref="A1"/>
  <sheetViews>
    <sheetView showGridLines="0" view="pageBreakPreview" zoomScaleNormal="100" zoomScaleSheetLayoutView="100" workbookViewId="0"/>
  </sheetViews>
  <sheetFormatPr defaultRowHeight="11.25" x14ac:dyDescent="0.2"/>
  <cols>
    <col min="1" max="14" width="9.140625" style="1"/>
    <col min="15" max="15" width="9.140625" style="1" customWidth="1"/>
    <col min="16" max="16" width="2.140625" style="1" customWidth="1"/>
    <col min="17" max="16384" width="9.140625" style="1"/>
  </cols>
  <sheetData/>
  <pageMargins left="0.7" right="0.7" top="0.75" bottom="0.75" header="0.3" footer="0.3"/>
  <pageSetup scale="88"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2A60B-4613-4282-8B6C-7C4D3A4B0E4A}">
  <sheetPr codeName="Sheet10">
    <tabColor theme="5"/>
  </sheetPr>
  <dimension ref="A1:D9"/>
  <sheetViews>
    <sheetView showGridLines="0" workbookViewId="0">
      <pane xSplit="1" ySplit="4" topLeftCell="B5" activePane="bottomRight" state="frozen"/>
      <selection pane="topRight"/>
      <selection pane="bottomLeft"/>
      <selection pane="bottomRight" activeCell="G14" sqref="G14"/>
    </sheetView>
  </sheetViews>
  <sheetFormatPr defaultRowHeight="11.25" x14ac:dyDescent="0.2"/>
  <cols>
    <col min="1" max="1" width="25.42578125" style="1" customWidth="1"/>
    <col min="2" max="2" width="6" style="1" customWidth="1"/>
    <col min="3" max="3" width="6.140625" style="1" bestFit="1" customWidth="1"/>
    <col min="4" max="4" width="6.28515625" style="1" bestFit="1" customWidth="1"/>
    <col min="5" max="16384" width="9.140625" style="1"/>
  </cols>
  <sheetData>
    <row r="1" spans="1:4" x14ac:dyDescent="0.2">
      <c r="A1" s="135" t="s">
        <v>1141</v>
      </c>
      <c r="B1" s="139"/>
      <c r="C1" s="139"/>
      <c r="D1" s="139"/>
    </row>
    <row r="2" spans="1:4" ht="4.5" customHeight="1" x14ac:dyDescent="0.2">
      <c r="A2" s="135"/>
      <c r="B2" s="139"/>
      <c r="C2" s="139"/>
      <c r="D2" s="139"/>
    </row>
    <row r="3" spans="1:4" x14ac:dyDescent="0.2">
      <c r="A3" s="155"/>
      <c r="B3" s="156" t="s">
        <v>971</v>
      </c>
      <c r="C3" s="157"/>
      <c r="D3" s="157"/>
    </row>
    <row r="4" spans="1:4" ht="13.5" x14ac:dyDescent="0.35">
      <c r="A4" s="158" t="s">
        <v>73</v>
      </c>
      <c r="B4" s="159" t="s">
        <v>775</v>
      </c>
      <c r="C4" s="159" t="s">
        <v>776</v>
      </c>
      <c r="D4" s="159" t="s">
        <v>777</v>
      </c>
    </row>
    <row r="5" spans="1:4" x14ac:dyDescent="0.2">
      <c r="A5" s="160" t="s">
        <v>772</v>
      </c>
      <c r="B5" s="31">
        <f>NWC!AL10</f>
        <v>555.47416583333325</v>
      </c>
      <c r="C5" s="31">
        <f>NWC!AM10</f>
        <v>287.27137333333332</v>
      </c>
      <c r="D5" s="31">
        <f>NWC!AN10</f>
        <v>188.06089666666668</v>
      </c>
    </row>
    <row r="6" spans="1:4" ht="13.5" x14ac:dyDescent="0.35">
      <c r="A6" s="160" t="s">
        <v>774</v>
      </c>
      <c r="B6" s="40">
        <f>NWC!AL19</f>
        <v>21.934914166666672</v>
      </c>
      <c r="C6" s="40">
        <f>NWC!AM19</f>
        <v>17.086828333333333</v>
      </c>
      <c r="D6" s="40">
        <f>NWC!AN19</f>
        <v>10.825300000000002</v>
      </c>
    </row>
    <row r="7" spans="1:4" x14ac:dyDescent="0.2">
      <c r="A7" s="161" t="s">
        <v>779</v>
      </c>
      <c r="B7" s="162">
        <f>B5-B6</f>
        <v>533.53925166666659</v>
      </c>
      <c r="C7" s="162">
        <f>C5-C6</f>
        <v>270.18454499999996</v>
      </c>
      <c r="D7" s="162">
        <f>D5-D6</f>
        <v>177.23559666666668</v>
      </c>
    </row>
    <row r="8" spans="1:4" ht="13.5" x14ac:dyDescent="0.35">
      <c r="A8" s="160" t="s">
        <v>769</v>
      </c>
      <c r="B8" s="40">
        <f>NWC!AL34</f>
        <v>-449.40149860770828</v>
      </c>
      <c r="C8" s="40">
        <f>NWC!AM34</f>
        <v>-160.44360112238093</v>
      </c>
      <c r="D8" s="40">
        <f>NWC!AN34</f>
        <v>-60.570629600952394</v>
      </c>
    </row>
    <row r="9" spans="1:4" x14ac:dyDescent="0.2">
      <c r="A9" s="161" t="s">
        <v>780</v>
      </c>
      <c r="B9" s="162">
        <f>SUM(B7,B8)</f>
        <v>84.13775305895831</v>
      </c>
      <c r="C9" s="162">
        <f>SUM(C7,C8)</f>
        <v>109.74094387761903</v>
      </c>
      <c r="D9" s="162">
        <f>SUM(D7,D8)</f>
        <v>116.66496706571428</v>
      </c>
    </row>
  </sheetData>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97889-6055-4A7B-B4BC-AE48C5CDE0E3}">
  <sheetPr codeName="Sheet11">
    <tabColor theme="5"/>
  </sheetPr>
  <dimension ref="A1:AO65"/>
  <sheetViews>
    <sheetView showGridLines="0" workbookViewId="0">
      <pane xSplit="2" ySplit="3" topLeftCell="C4" activePane="bottomRight" state="frozen"/>
      <selection pane="topRight"/>
      <selection pane="bottomLeft"/>
      <selection pane="bottomRight" activeCell="AI35" sqref="AI35"/>
    </sheetView>
  </sheetViews>
  <sheetFormatPr defaultRowHeight="11.25" outlineLevelRow="1" outlineLevelCol="1" x14ac:dyDescent="0.2"/>
  <cols>
    <col min="1" max="1" width="24.85546875" style="1" customWidth="1"/>
    <col min="2" max="2" width="4" style="1" customWidth="1" outlineLevel="1"/>
    <col min="3" max="14" width="6.5703125" style="1" customWidth="1" outlineLevel="1"/>
    <col min="15" max="15" width="6.140625" style="1" customWidth="1" outlineLevel="1"/>
    <col min="16" max="16" width="6" style="1" customWidth="1" outlineLevel="1"/>
    <col min="17" max="17" width="6.140625" style="1" customWidth="1" outlineLevel="1"/>
    <col min="18" max="18" width="6.28515625" style="1" customWidth="1" outlineLevel="1"/>
    <col min="19" max="19" width="6.140625" style="1" customWidth="1" outlineLevel="1"/>
    <col min="20" max="20" width="6.42578125" style="1" customWidth="1" outlineLevel="1"/>
    <col min="21" max="21" width="6.140625" style="1" customWidth="1" outlineLevel="1"/>
    <col min="22" max="22" width="6" style="1" customWidth="1" outlineLevel="1"/>
    <col min="23" max="23" width="6.42578125" style="1" customWidth="1" outlineLevel="1"/>
    <col min="24" max="24" width="6.28515625" style="1" customWidth="1" outlineLevel="1"/>
    <col min="25" max="25" width="5.85546875" style="1" customWidth="1" outlineLevel="1"/>
    <col min="26" max="27" width="6.140625" style="1" customWidth="1" outlineLevel="1"/>
    <col min="28" max="28" width="6" style="1" customWidth="1" outlineLevel="1"/>
    <col min="29" max="29" width="6.140625" style="1" customWidth="1" outlineLevel="1"/>
    <col min="30" max="31" width="6.28515625" style="1" customWidth="1" outlineLevel="1"/>
    <col min="32" max="32" width="1.42578125" style="1" customWidth="1" outlineLevel="1"/>
    <col min="33" max="33" width="6" style="1" customWidth="1"/>
    <col min="34" max="34" width="6.140625" style="1" bestFit="1" customWidth="1"/>
    <col min="35" max="35" width="6.28515625" style="1" hidden="1" customWidth="1" outlineLevel="1"/>
    <col min="36" max="36" width="6.28515625" style="1" bestFit="1" customWidth="1" collapsed="1"/>
    <col min="37" max="37" width="1.42578125" style="1" customWidth="1"/>
    <col min="38" max="38" width="6" style="1" customWidth="1"/>
    <col min="39" max="39" width="6.140625" style="1" bestFit="1" customWidth="1"/>
    <col min="40" max="40" width="6.28515625" style="1" bestFit="1" customWidth="1"/>
    <col min="41" max="16384" width="9.140625" style="1"/>
  </cols>
  <sheetData>
    <row r="1" spans="1:40" x14ac:dyDescent="0.2">
      <c r="A1" s="135" t="s">
        <v>771</v>
      </c>
      <c r="B1" s="139"/>
      <c r="C1" s="139"/>
      <c r="D1" s="139"/>
      <c r="E1" s="139"/>
      <c r="F1" s="139"/>
      <c r="G1" s="139"/>
      <c r="H1" s="139"/>
      <c r="I1" s="141"/>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row>
    <row r="2" spans="1:40" x14ac:dyDescent="0.2">
      <c r="A2" s="139"/>
      <c r="B2" s="139"/>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42" t="s">
        <v>971</v>
      </c>
      <c r="AM2" s="143"/>
      <c r="AN2" s="143"/>
    </row>
    <row r="3" spans="1:40" ht="13.5" x14ac:dyDescent="0.35">
      <c r="A3" s="136" t="s">
        <v>73</v>
      </c>
      <c r="B3" s="144" t="s">
        <v>752</v>
      </c>
      <c r="C3" s="140">
        <v>43830</v>
      </c>
      <c r="D3" s="140">
        <f>EOMONTH(C3,1)</f>
        <v>43861</v>
      </c>
      <c r="E3" s="140">
        <f>EOMONTH(D3,1)</f>
        <v>43890</v>
      </c>
      <c r="F3" s="140">
        <f t="shared" ref="F3:AE3" si="0">EOMONTH(E3,1)</f>
        <v>43921</v>
      </c>
      <c r="G3" s="140">
        <f t="shared" si="0"/>
        <v>43951</v>
      </c>
      <c r="H3" s="140">
        <f t="shared" si="0"/>
        <v>43982</v>
      </c>
      <c r="I3" s="140">
        <f t="shared" si="0"/>
        <v>44012</v>
      </c>
      <c r="J3" s="140">
        <f t="shared" si="0"/>
        <v>44043</v>
      </c>
      <c r="K3" s="140">
        <f t="shared" si="0"/>
        <v>44074</v>
      </c>
      <c r="L3" s="140">
        <f t="shared" si="0"/>
        <v>44104</v>
      </c>
      <c r="M3" s="140">
        <f t="shared" si="0"/>
        <v>44135</v>
      </c>
      <c r="N3" s="140">
        <f t="shared" si="0"/>
        <v>44165</v>
      </c>
      <c r="O3" s="140">
        <f t="shared" si="0"/>
        <v>44196</v>
      </c>
      <c r="P3" s="140">
        <f t="shared" si="0"/>
        <v>44227</v>
      </c>
      <c r="Q3" s="140">
        <f t="shared" si="0"/>
        <v>44255</v>
      </c>
      <c r="R3" s="140">
        <f t="shared" si="0"/>
        <v>44286</v>
      </c>
      <c r="S3" s="140">
        <f t="shared" si="0"/>
        <v>44316</v>
      </c>
      <c r="T3" s="140">
        <f t="shared" si="0"/>
        <v>44347</v>
      </c>
      <c r="U3" s="140">
        <f t="shared" si="0"/>
        <v>44377</v>
      </c>
      <c r="V3" s="140">
        <f t="shared" si="0"/>
        <v>44408</v>
      </c>
      <c r="W3" s="140">
        <f t="shared" si="0"/>
        <v>44439</v>
      </c>
      <c r="X3" s="140">
        <f t="shared" si="0"/>
        <v>44469</v>
      </c>
      <c r="Y3" s="140">
        <f t="shared" si="0"/>
        <v>44500</v>
      </c>
      <c r="Z3" s="140">
        <f t="shared" si="0"/>
        <v>44530</v>
      </c>
      <c r="AA3" s="140">
        <f t="shared" si="0"/>
        <v>44561</v>
      </c>
      <c r="AB3" s="140">
        <f t="shared" si="0"/>
        <v>44592</v>
      </c>
      <c r="AC3" s="140">
        <f t="shared" si="0"/>
        <v>44620</v>
      </c>
      <c r="AD3" s="140">
        <f t="shared" si="0"/>
        <v>44651</v>
      </c>
      <c r="AE3" s="140">
        <f t="shared" si="0"/>
        <v>44681</v>
      </c>
      <c r="AF3" s="139"/>
      <c r="AG3" s="137">
        <v>44196</v>
      </c>
      <c r="AH3" s="137">
        <v>44561</v>
      </c>
      <c r="AI3" s="137">
        <v>44651</v>
      </c>
      <c r="AJ3" s="137">
        <v>44681</v>
      </c>
      <c r="AK3" s="139"/>
      <c r="AL3" s="145" t="s">
        <v>775</v>
      </c>
      <c r="AM3" s="145" t="s">
        <v>776</v>
      </c>
      <c r="AN3" s="145" t="s">
        <v>777</v>
      </c>
    </row>
    <row r="4" spans="1:40" x14ac:dyDescent="0.2">
      <c r="A4" s="18" t="s">
        <v>48</v>
      </c>
      <c r="B4" s="75"/>
      <c r="C4" s="6">
        <f>BS!B4</f>
        <v>7.7909999999999993E-2</v>
      </c>
      <c r="D4" s="6">
        <f>BS!C4</f>
        <v>37.489879999999999</v>
      </c>
      <c r="E4" s="6">
        <f>BS!D4</f>
        <v>15.343</v>
      </c>
      <c r="F4" s="6">
        <f>BS!E4</f>
        <v>36.520809999999997</v>
      </c>
      <c r="G4" s="6">
        <f>BS!F4</f>
        <v>21.224509999999999</v>
      </c>
      <c r="H4" s="6">
        <f>BS!G4</f>
        <v>136.64160000000001</v>
      </c>
      <c r="I4" s="6">
        <f>BS!H4</f>
        <v>36.113579999999999</v>
      </c>
      <c r="J4" s="6">
        <f>BS!I4</f>
        <v>26.113220000000002</v>
      </c>
      <c r="K4" s="6">
        <f>BS!J4</f>
        <v>66.118960000000001</v>
      </c>
      <c r="L4" s="6">
        <f>BS!K4</f>
        <v>27.449900000000003</v>
      </c>
      <c r="M4" s="6">
        <f>BS!L4</f>
        <v>63.463809999999995</v>
      </c>
      <c r="N4" s="6">
        <f>BS!M4</f>
        <v>69.603160000000003</v>
      </c>
      <c r="O4" s="6">
        <f>BS!N4</f>
        <v>3.9811700000000001</v>
      </c>
      <c r="P4" s="6">
        <f>BS!O4</f>
        <v>27.178090000000001</v>
      </c>
      <c r="Q4" s="6">
        <f>BS!P4</f>
        <v>70.055329999999998</v>
      </c>
      <c r="R4" s="6">
        <f>BS!Q4</f>
        <v>44.274239999999999</v>
      </c>
      <c r="S4" s="6">
        <f>BS!R4</f>
        <v>49.766750000000002</v>
      </c>
      <c r="T4" s="6">
        <f>BS!S4</f>
        <v>28.85671</v>
      </c>
      <c r="U4" s="6">
        <f>BS!T4</f>
        <v>64.473919999999993</v>
      </c>
      <c r="V4" s="6">
        <f>BS!U4</f>
        <v>41.633009999999999</v>
      </c>
      <c r="W4" s="6">
        <f>BS!V4</f>
        <v>40.142530000000001</v>
      </c>
      <c r="X4" s="6">
        <f>BS!W4</f>
        <v>68.764789999999991</v>
      </c>
      <c r="Y4" s="6">
        <f>BS!X4</f>
        <v>17.753820000000001</v>
      </c>
      <c r="Z4" s="6">
        <f>BS!Y4</f>
        <v>47.820050000000002</v>
      </c>
      <c r="AA4" s="6">
        <f>BS!Z4</f>
        <v>13.52647</v>
      </c>
      <c r="AB4" s="6">
        <f>BS!AA4</f>
        <v>20.662599999999998</v>
      </c>
      <c r="AC4" s="6">
        <f>BS!AB4</f>
        <v>53.358080000000001</v>
      </c>
      <c r="AD4" s="6">
        <f>BS!AC4</f>
        <v>25.969339999999999</v>
      </c>
      <c r="AE4" s="6">
        <f>BS!AD4</f>
        <v>84.958660000000009</v>
      </c>
      <c r="AG4" s="6">
        <f t="shared" ref="AG4:AG9" si="1">O4</f>
        <v>3.9811700000000001</v>
      </c>
      <c r="AH4" s="6">
        <f t="shared" ref="AH4:AH9" si="2">AA4</f>
        <v>13.52647</v>
      </c>
      <c r="AI4" s="6">
        <f t="shared" ref="AI4:AJ9" si="3">AD4</f>
        <v>25.969339999999999</v>
      </c>
      <c r="AJ4" s="6">
        <f t="shared" si="3"/>
        <v>84.958660000000009</v>
      </c>
      <c r="AL4" s="81">
        <f>AVERAGE(T4:AE4)</f>
        <v>42.326664999999998</v>
      </c>
      <c r="AM4" s="81">
        <f>AVERAGE(Z4:AE4)</f>
        <v>41.049199999999999</v>
      </c>
      <c r="AN4" s="81">
        <f>AVERAGE(AC4:AE4)</f>
        <v>54.762026666666678</v>
      </c>
    </row>
    <row r="5" spans="1:40" x14ac:dyDescent="0.2">
      <c r="A5" s="18" t="s">
        <v>49</v>
      </c>
      <c r="B5" s="75"/>
      <c r="C5" s="6">
        <f>BS!B5</f>
        <v>93.087589999999992</v>
      </c>
      <c r="D5" s="6">
        <f>BS!C5</f>
        <v>131.84116</v>
      </c>
      <c r="E5" s="6">
        <f>BS!D5</f>
        <v>91.173240000000007</v>
      </c>
      <c r="F5" s="6">
        <f>BS!E5</f>
        <v>81.567210000000003</v>
      </c>
      <c r="G5" s="6">
        <f>BS!F5</f>
        <v>66.166960000000003</v>
      </c>
      <c r="H5" s="6">
        <f>BS!G5</f>
        <v>55.422519999999999</v>
      </c>
      <c r="I5" s="6">
        <f>BS!H5</f>
        <v>72.846980000000002</v>
      </c>
      <c r="J5" s="6">
        <f>BS!I5</f>
        <v>52.358930000000001</v>
      </c>
      <c r="K5" s="6">
        <f>BS!J5</f>
        <v>66.487380000000002</v>
      </c>
      <c r="L5" s="6">
        <f>BS!K5</f>
        <v>56.289209999999997</v>
      </c>
      <c r="M5" s="6">
        <f>BS!L5</f>
        <v>73.268039999999999</v>
      </c>
      <c r="N5" s="6">
        <f>BS!M5</f>
        <v>84.761630000000011</v>
      </c>
      <c r="O5" s="6">
        <f>BS!N5</f>
        <v>88.854050000000001</v>
      </c>
      <c r="P5" s="6">
        <f>BS!O5</f>
        <v>78.215770000000006</v>
      </c>
      <c r="Q5" s="6">
        <f>BS!P5</f>
        <v>84.595969999999994</v>
      </c>
      <c r="R5" s="6">
        <f>BS!Q5</f>
        <v>46.569249999999997</v>
      </c>
      <c r="S5" s="6">
        <f>BS!R5</f>
        <v>50.004469999999998</v>
      </c>
      <c r="T5" s="6">
        <f>BS!S5</f>
        <v>59.2027</v>
      </c>
      <c r="U5" s="6">
        <f>BS!T5</f>
        <v>43.31456</v>
      </c>
      <c r="V5" s="6">
        <f>BS!U5</f>
        <v>73.45599</v>
      </c>
      <c r="W5" s="6">
        <f>BS!V5</f>
        <v>75.891929999999988</v>
      </c>
      <c r="X5" s="6">
        <f>BS!W5</f>
        <v>97.994479999999996</v>
      </c>
      <c r="Y5" s="6">
        <f>BS!X5</f>
        <v>80.459770000000006</v>
      </c>
      <c r="Z5" s="6">
        <f>BS!Y5</f>
        <v>93.786969999999997</v>
      </c>
      <c r="AA5" s="6">
        <f>BS!Z5</f>
        <v>104.88045</v>
      </c>
      <c r="AB5" s="6">
        <f>BS!AA5</f>
        <v>123.04849</v>
      </c>
      <c r="AC5" s="6">
        <f>BS!AB5</f>
        <v>142.49084999999999</v>
      </c>
      <c r="AD5" s="6">
        <f>BS!AC5</f>
        <v>129.82294999999999</v>
      </c>
      <c r="AE5" s="6">
        <f>BS!AD5</f>
        <v>122.08196000000001</v>
      </c>
      <c r="AG5" s="6">
        <f t="shared" si="1"/>
        <v>88.854050000000001</v>
      </c>
      <c r="AH5" s="6">
        <f t="shared" si="2"/>
        <v>104.88045</v>
      </c>
      <c r="AI5" s="6">
        <f t="shared" si="3"/>
        <v>129.82294999999999</v>
      </c>
      <c r="AJ5" s="6">
        <f t="shared" si="3"/>
        <v>122.08196000000001</v>
      </c>
      <c r="AL5" s="81">
        <f t="shared" ref="AL5:AL9" si="4">AVERAGE(T5:AE5)</f>
        <v>95.535925000000006</v>
      </c>
      <c r="AM5" s="81">
        <f t="shared" ref="AM5:AM9" si="5">AVERAGE(Z5:AE5)</f>
        <v>119.351945</v>
      </c>
      <c r="AN5" s="81">
        <f t="shared" ref="AN5:AN9" si="6">AVERAGE(AC5:AE5)</f>
        <v>131.46525333333332</v>
      </c>
    </row>
    <row r="6" spans="1:40" x14ac:dyDescent="0.2">
      <c r="A6" s="18" t="s">
        <v>50</v>
      </c>
      <c r="B6" s="75"/>
      <c r="C6" s="6">
        <f>BS!B6</f>
        <v>-92.143619999999999</v>
      </c>
      <c r="D6" s="6">
        <f>BS!C6</f>
        <v>0</v>
      </c>
      <c r="E6" s="6">
        <f>BS!D6</f>
        <v>0</v>
      </c>
      <c r="F6" s="6">
        <f>BS!E6</f>
        <v>0</v>
      </c>
      <c r="G6" s="6">
        <f>BS!F6</f>
        <v>0</v>
      </c>
      <c r="H6" s="6">
        <f>BS!G6</f>
        <v>0</v>
      </c>
      <c r="I6" s="6">
        <f>BS!H6</f>
        <v>0</v>
      </c>
      <c r="J6" s="6">
        <f>BS!I6</f>
        <v>0</v>
      </c>
      <c r="K6" s="6">
        <f>BS!J6</f>
        <v>0</v>
      </c>
      <c r="L6" s="6">
        <f>BS!K6</f>
        <v>0</v>
      </c>
      <c r="M6" s="6">
        <f>BS!L6</f>
        <v>0</v>
      </c>
      <c r="N6" s="6">
        <f>BS!M6</f>
        <v>0</v>
      </c>
      <c r="O6" s="6">
        <f>BS!N6</f>
        <v>-90.199699999999993</v>
      </c>
      <c r="P6" s="6">
        <f>BS!O6</f>
        <v>0</v>
      </c>
      <c r="Q6" s="6">
        <f>BS!P6</f>
        <v>0</v>
      </c>
      <c r="R6" s="6">
        <f>BS!Q6</f>
        <v>0</v>
      </c>
      <c r="S6" s="6">
        <f>BS!R6</f>
        <v>0</v>
      </c>
      <c r="T6" s="6">
        <f>BS!S6</f>
        <v>0</v>
      </c>
      <c r="U6" s="6">
        <f>BS!T6</f>
        <v>0</v>
      </c>
      <c r="V6" s="6">
        <f>BS!U6</f>
        <v>0</v>
      </c>
      <c r="W6" s="6">
        <f>BS!V6</f>
        <v>0</v>
      </c>
      <c r="X6" s="6">
        <f>BS!W6</f>
        <v>0</v>
      </c>
      <c r="Y6" s="6">
        <f>BS!X6</f>
        <v>0</v>
      </c>
      <c r="Z6" s="6">
        <f>BS!Y6</f>
        <v>0</v>
      </c>
      <c r="AA6" s="6">
        <f>BS!Z6</f>
        <v>-104.88045</v>
      </c>
      <c r="AB6" s="6">
        <f>BS!AA6</f>
        <v>0</v>
      </c>
      <c r="AC6" s="6">
        <f>BS!AB6</f>
        <v>0</v>
      </c>
      <c r="AD6" s="6">
        <f>BS!AC6</f>
        <v>0</v>
      </c>
      <c r="AE6" s="6">
        <f>BS!AD6</f>
        <v>0</v>
      </c>
      <c r="AG6" s="6">
        <f t="shared" si="1"/>
        <v>-90.199699999999993</v>
      </c>
      <c r="AH6" s="6">
        <f t="shared" si="2"/>
        <v>-104.88045</v>
      </c>
      <c r="AI6" s="6">
        <f t="shared" si="3"/>
        <v>0</v>
      </c>
      <c r="AJ6" s="6">
        <f t="shared" si="3"/>
        <v>0</v>
      </c>
      <c r="AL6" s="81">
        <f t="shared" si="4"/>
        <v>-8.7400374999999997</v>
      </c>
      <c r="AM6" s="81">
        <f t="shared" si="5"/>
        <v>-17.480074999999999</v>
      </c>
      <c r="AN6" s="81">
        <f t="shared" si="6"/>
        <v>0</v>
      </c>
    </row>
    <row r="7" spans="1:40" x14ac:dyDescent="0.2">
      <c r="A7" s="18" t="s">
        <v>51</v>
      </c>
      <c r="B7" s="75"/>
      <c r="C7" s="6">
        <f>BS!B7</f>
        <v>0</v>
      </c>
      <c r="D7" s="6">
        <f>BS!C7</f>
        <v>0.14668</v>
      </c>
      <c r="E7" s="6">
        <f>BS!D7</f>
        <v>0.29227999999999998</v>
      </c>
      <c r="F7" s="6">
        <f>BS!E7</f>
        <v>1.8887799999999999</v>
      </c>
      <c r="G7" s="6">
        <f>BS!F7</f>
        <v>2.03287</v>
      </c>
      <c r="H7" s="6">
        <f>BS!G7</f>
        <v>2.03287</v>
      </c>
      <c r="I7" s="6">
        <f>BS!H7</f>
        <v>6.8328699999999998</v>
      </c>
      <c r="J7" s="6">
        <f>BS!I7</f>
        <v>8.0898699999999995</v>
      </c>
      <c r="K7" s="6">
        <f>BS!J7</f>
        <v>8.0898699999999995</v>
      </c>
      <c r="L7" s="6">
        <f>BS!K7</f>
        <v>8.1517900000000001</v>
      </c>
      <c r="M7" s="6">
        <f>BS!L7</f>
        <v>9.6776400000000002</v>
      </c>
      <c r="N7" s="6">
        <f>BS!M7</f>
        <v>9.6776400000000002</v>
      </c>
      <c r="O7" s="6">
        <f>BS!N7</f>
        <v>357.15047999999996</v>
      </c>
      <c r="P7" s="6">
        <f>BS!O7</f>
        <v>457.18952000000002</v>
      </c>
      <c r="Q7" s="6">
        <f>BS!P7</f>
        <v>457.20464000000004</v>
      </c>
      <c r="R7" s="6">
        <f>BS!Q7</f>
        <v>538.49764000000005</v>
      </c>
      <c r="S7" s="6">
        <f>BS!R7</f>
        <v>568.64298999999994</v>
      </c>
      <c r="T7" s="6">
        <f>BS!S7</f>
        <v>623.09718999999996</v>
      </c>
      <c r="U7" s="6">
        <f>BS!T7</f>
        <v>623.16011000000003</v>
      </c>
      <c r="V7" s="6">
        <f>BS!U7</f>
        <v>676.81128000000001</v>
      </c>
      <c r="W7" s="6">
        <f>BS!V7</f>
        <v>730.91375000000005</v>
      </c>
      <c r="X7" s="6">
        <f>BS!W7</f>
        <v>731.00756000000001</v>
      </c>
      <c r="Y7" s="6">
        <f>BS!X7</f>
        <v>836.09438999999998</v>
      </c>
      <c r="Z7" s="6">
        <f>BS!Y7</f>
        <v>836.18121999999994</v>
      </c>
      <c r="AA7" s="6">
        <f>BS!Z7</f>
        <v>0</v>
      </c>
      <c r="AB7" s="6">
        <f>BS!AA7</f>
        <v>0</v>
      </c>
      <c r="AC7" s="6">
        <f>BS!AB7</f>
        <v>0</v>
      </c>
      <c r="AD7" s="6">
        <f>BS!AC7</f>
        <v>0</v>
      </c>
      <c r="AE7" s="6">
        <f>BS!AD7</f>
        <v>0.11172</v>
      </c>
      <c r="AG7" s="6">
        <f t="shared" si="1"/>
        <v>357.15047999999996</v>
      </c>
      <c r="AH7" s="6">
        <f t="shared" si="2"/>
        <v>0</v>
      </c>
      <c r="AI7" s="6">
        <f t="shared" si="3"/>
        <v>0</v>
      </c>
      <c r="AJ7" s="6">
        <f t="shared" si="3"/>
        <v>0.11172</v>
      </c>
      <c r="AL7" s="81">
        <f t="shared" si="4"/>
        <v>421.44810166666662</v>
      </c>
      <c r="AM7" s="81">
        <f t="shared" si="5"/>
        <v>139.38215666666665</v>
      </c>
      <c r="AN7" s="81">
        <f t="shared" si="6"/>
        <v>3.7240000000000002E-2</v>
      </c>
    </row>
    <row r="8" spans="1:40" x14ac:dyDescent="0.2">
      <c r="A8" s="18" t="s">
        <v>52</v>
      </c>
      <c r="B8" s="75"/>
      <c r="C8" s="6">
        <f>BS!B8</f>
        <v>2</v>
      </c>
      <c r="D8" s="6">
        <f>BS!C8</f>
        <v>-6.2455800000000004</v>
      </c>
      <c r="E8" s="6">
        <f>BS!D8</f>
        <v>-5.5048999999999992</v>
      </c>
      <c r="F8" s="6">
        <f>BS!E8</f>
        <v>-5.7661499999999997</v>
      </c>
      <c r="G8" s="6">
        <f>BS!F8</f>
        <v>-5.6913299999999998</v>
      </c>
      <c r="H8" s="6">
        <f>BS!G8</f>
        <v>-4.7214999999999998</v>
      </c>
      <c r="I8" s="6">
        <f>BS!H8</f>
        <v>-3.2850100000000002</v>
      </c>
      <c r="J8" s="6">
        <f>BS!I8</f>
        <v>-2.7331599999999998</v>
      </c>
      <c r="K8" s="6">
        <f>BS!J8</f>
        <v>-4.3647900000000002</v>
      </c>
      <c r="L8" s="6">
        <f>BS!K8</f>
        <v>-4.2844799999999994</v>
      </c>
      <c r="M8" s="6">
        <f>BS!L8</f>
        <v>-1.8798800000000002</v>
      </c>
      <c r="N8" s="6">
        <f>BS!M8</f>
        <v>-10.50986</v>
      </c>
      <c r="O8" s="6">
        <f>BS!N8</f>
        <v>4.9829600000000003</v>
      </c>
      <c r="P8" s="6">
        <f>BS!O8</f>
        <v>6.1011800000000003</v>
      </c>
      <c r="Q8" s="6">
        <f>BS!P8</f>
        <v>5.9157500000000001</v>
      </c>
      <c r="R8" s="6">
        <f>BS!Q8</f>
        <v>6.9911599999999998</v>
      </c>
      <c r="S8" s="6">
        <f>BS!R8</f>
        <v>6.6565300000000001</v>
      </c>
      <c r="T8" s="6">
        <f>BS!S8</f>
        <v>3.76871</v>
      </c>
      <c r="U8" s="6">
        <f>BS!T8</f>
        <v>3.3862899999999998</v>
      </c>
      <c r="V8" s="6">
        <f>BS!U8</f>
        <v>2.29914</v>
      </c>
      <c r="W8" s="6">
        <f>BS!V8</f>
        <v>4.1830699999999998</v>
      </c>
      <c r="X8" s="6">
        <f>BS!W8</f>
        <v>5.1677600000000004</v>
      </c>
      <c r="Y8" s="6">
        <f>BS!X8</f>
        <v>7.6072899999999999</v>
      </c>
      <c r="Z8" s="6">
        <f>BS!Y8</f>
        <v>6.7044700000000006</v>
      </c>
      <c r="AA8" s="6">
        <f>BS!Z8</f>
        <v>4.3322899999999995</v>
      </c>
      <c r="AB8" s="6">
        <f>BS!AA8</f>
        <v>5.54549</v>
      </c>
      <c r="AC8" s="6">
        <f>BS!AB8</f>
        <v>2.5390600000000001</v>
      </c>
      <c r="AD8" s="6">
        <f>BS!AC8</f>
        <v>3.5936999999999997</v>
      </c>
      <c r="AE8" s="6">
        <f>BS!AD8</f>
        <v>-0.74363000000000001</v>
      </c>
      <c r="AG8" s="6">
        <f t="shared" si="1"/>
        <v>4.9829600000000003</v>
      </c>
      <c r="AH8" s="6">
        <f t="shared" si="2"/>
        <v>4.3322899999999995</v>
      </c>
      <c r="AI8" s="6">
        <f t="shared" si="3"/>
        <v>3.5936999999999997</v>
      </c>
      <c r="AJ8" s="6">
        <f t="shared" si="3"/>
        <v>-0.74363000000000001</v>
      </c>
      <c r="AL8" s="81">
        <f t="shared" si="4"/>
        <v>4.0319700000000003</v>
      </c>
      <c r="AM8" s="81">
        <f t="shared" si="5"/>
        <v>3.6618966666666668</v>
      </c>
      <c r="AN8" s="81">
        <f t="shared" si="6"/>
        <v>1.7963766666666665</v>
      </c>
    </row>
    <row r="9" spans="1:40" ht="13.5" x14ac:dyDescent="0.35">
      <c r="A9" s="18" t="s">
        <v>53</v>
      </c>
      <c r="B9" s="75"/>
      <c r="C9" s="12">
        <f>BS!B9</f>
        <v>1.6542699999999999</v>
      </c>
      <c r="D9" s="12">
        <f>BS!C9</f>
        <v>-3.8974799999999998</v>
      </c>
      <c r="E9" s="12">
        <f>BS!D9</f>
        <v>5.77E-3</v>
      </c>
      <c r="F9" s="12">
        <f>BS!E9</f>
        <v>-0.10123</v>
      </c>
      <c r="G9" s="12">
        <f>BS!F9</f>
        <v>-1.19123</v>
      </c>
      <c r="H9" s="12">
        <f>BS!G9</f>
        <v>0.27</v>
      </c>
      <c r="I9" s="12">
        <f>BS!H9</f>
        <v>0</v>
      </c>
      <c r="J9" s="12">
        <f>BS!I9</f>
        <v>-3.4890100000000004</v>
      </c>
      <c r="K9" s="12">
        <f>BS!J9</f>
        <v>0</v>
      </c>
      <c r="L9" s="12">
        <f>BS!K9</f>
        <v>2.71</v>
      </c>
      <c r="M9" s="12">
        <f>BS!L9</f>
        <v>11.978860000000001</v>
      </c>
      <c r="N9" s="12">
        <f>BS!M9</f>
        <v>0</v>
      </c>
      <c r="O9" s="12">
        <f>BS!N9</f>
        <v>45.641269999999999</v>
      </c>
      <c r="P9" s="12">
        <f>BS!O9</f>
        <v>-18.304759999999998</v>
      </c>
      <c r="Q9" s="12">
        <f>BS!P9</f>
        <v>0.21</v>
      </c>
      <c r="R9" s="12">
        <f>BS!Q9</f>
        <v>2.30993</v>
      </c>
      <c r="S9" s="12">
        <f>BS!R9</f>
        <v>0</v>
      </c>
      <c r="T9" s="12">
        <f>BS!S9</f>
        <v>0.155</v>
      </c>
      <c r="U9" s="12">
        <f>BS!T9</f>
        <v>0</v>
      </c>
      <c r="V9" s="12">
        <f>BS!U9</f>
        <v>0</v>
      </c>
      <c r="W9" s="12">
        <f>BS!V9</f>
        <v>2.036</v>
      </c>
      <c r="X9" s="12">
        <f>BS!W9</f>
        <v>0.43</v>
      </c>
      <c r="Y9" s="12">
        <f>BS!X9</f>
        <v>0</v>
      </c>
      <c r="Z9" s="12">
        <f>BS!Y9</f>
        <v>0.82</v>
      </c>
      <c r="AA9" s="12">
        <f>BS!Z9</f>
        <v>7.0175000000000001</v>
      </c>
      <c r="AB9" s="12">
        <f>BS!AA9</f>
        <v>0</v>
      </c>
      <c r="AC9" s="12">
        <f>BS!AB9</f>
        <v>0</v>
      </c>
      <c r="AD9" s="12">
        <f>BS!AC9</f>
        <v>0</v>
      </c>
      <c r="AE9" s="12">
        <f>BS!AD9</f>
        <v>0</v>
      </c>
      <c r="AF9" s="13"/>
      <c r="AG9" s="12">
        <f t="shared" si="1"/>
        <v>45.641269999999999</v>
      </c>
      <c r="AH9" s="12">
        <f t="shared" si="2"/>
        <v>7.0175000000000001</v>
      </c>
      <c r="AI9" s="12">
        <f t="shared" si="3"/>
        <v>0</v>
      </c>
      <c r="AJ9" s="12">
        <f t="shared" si="3"/>
        <v>0</v>
      </c>
      <c r="AK9" s="13"/>
      <c r="AL9" s="82">
        <f t="shared" si="4"/>
        <v>0.87154166666666677</v>
      </c>
      <c r="AM9" s="82">
        <f t="shared" si="5"/>
        <v>1.3062500000000001</v>
      </c>
      <c r="AN9" s="82">
        <f t="shared" si="6"/>
        <v>0</v>
      </c>
    </row>
    <row r="10" spans="1:40" x14ac:dyDescent="0.2">
      <c r="A10" s="20" t="s">
        <v>772</v>
      </c>
      <c r="B10" s="75"/>
      <c r="C10" s="15">
        <f>SUM(C4:C9)</f>
        <v>4.6761499999999963</v>
      </c>
      <c r="D10" s="15">
        <f t="shared" ref="D10:AD10" si="7">SUM(D4:D9)</f>
        <v>159.33466000000001</v>
      </c>
      <c r="E10" s="15">
        <f t="shared" si="7"/>
        <v>101.30939000000002</v>
      </c>
      <c r="F10" s="15">
        <f t="shared" si="7"/>
        <v>114.10942</v>
      </c>
      <c r="G10" s="15">
        <f t="shared" si="7"/>
        <v>82.541780000000003</v>
      </c>
      <c r="H10" s="15">
        <f t="shared" si="7"/>
        <v>189.64549000000002</v>
      </c>
      <c r="I10" s="15">
        <f t="shared" si="7"/>
        <v>112.50842</v>
      </c>
      <c r="J10" s="15">
        <f t="shared" si="7"/>
        <v>80.339850000000013</v>
      </c>
      <c r="K10" s="15">
        <f t="shared" si="7"/>
        <v>136.33141999999998</v>
      </c>
      <c r="L10" s="15">
        <f t="shared" si="7"/>
        <v>90.316419999999994</v>
      </c>
      <c r="M10" s="15">
        <f t="shared" si="7"/>
        <v>156.50846999999999</v>
      </c>
      <c r="N10" s="15">
        <f t="shared" si="7"/>
        <v>153.53257000000002</v>
      </c>
      <c r="O10" s="15">
        <f t="shared" si="7"/>
        <v>410.41022999999996</v>
      </c>
      <c r="P10" s="15">
        <f t="shared" si="7"/>
        <v>550.37980000000005</v>
      </c>
      <c r="Q10" s="15">
        <f t="shared" si="7"/>
        <v>617.98169000000007</v>
      </c>
      <c r="R10" s="15">
        <f t="shared" si="7"/>
        <v>638.64222000000007</v>
      </c>
      <c r="S10" s="15">
        <f t="shared" si="7"/>
        <v>675.07073999999989</v>
      </c>
      <c r="T10" s="15">
        <f t="shared" si="7"/>
        <v>715.08030999999994</v>
      </c>
      <c r="U10" s="15">
        <f t="shared" si="7"/>
        <v>734.33488</v>
      </c>
      <c r="V10" s="15">
        <f t="shared" si="7"/>
        <v>794.19942000000003</v>
      </c>
      <c r="W10" s="15">
        <f t="shared" si="7"/>
        <v>853.16728000000001</v>
      </c>
      <c r="X10" s="15">
        <f t="shared" si="7"/>
        <v>903.36459000000002</v>
      </c>
      <c r="Y10" s="15">
        <f t="shared" si="7"/>
        <v>941.91527000000008</v>
      </c>
      <c r="Z10" s="15">
        <f t="shared" si="7"/>
        <v>985.31271000000004</v>
      </c>
      <c r="AA10" s="15">
        <f t="shared" si="7"/>
        <v>24.876260000000002</v>
      </c>
      <c r="AB10" s="15">
        <f t="shared" si="7"/>
        <v>149.25658000000001</v>
      </c>
      <c r="AC10" s="15">
        <f t="shared" si="7"/>
        <v>198.38799</v>
      </c>
      <c r="AD10" s="15">
        <f t="shared" si="7"/>
        <v>159.38598999999999</v>
      </c>
      <c r="AE10" s="15">
        <f t="shared" ref="AE10" si="8">SUM(AE4:AE9)</f>
        <v>206.40871000000001</v>
      </c>
      <c r="AF10" s="15"/>
      <c r="AG10" s="15">
        <f t="shared" ref="AG10:AI10" si="9">SUM(AG4:AG9)</f>
        <v>410.41022999999996</v>
      </c>
      <c r="AH10" s="15">
        <f t="shared" si="9"/>
        <v>24.876260000000002</v>
      </c>
      <c r="AI10" s="15">
        <f t="shared" si="9"/>
        <v>159.38598999999999</v>
      </c>
      <c r="AJ10" s="15">
        <f t="shared" ref="AJ10" si="10">SUM(AJ4:AJ9)</f>
        <v>206.40871000000001</v>
      </c>
      <c r="AK10" s="15"/>
      <c r="AL10" s="83">
        <f t="shared" ref="AL10:AN10" si="11">SUM(AL4:AL9)</f>
        <v>555.47416583333325</v>
      </c>
      <c r="AM10" s="83">
        <f t="shared" si="11"/>
        <v>287.27137333333332</v>
      </c>
      <c r="AN10" s="83">
        <f t="shared" si="11"/>
        <v>188.06089666666668</v>
      </c>
    </row>
    <row r="11" spans="1:40" hidden="1" outlineLevel="1" x14ac:dyDescent="0.2">
      <c r="A11" s="22" t="s">
        <v>203</v>
      </c>
      <c r="C11" s="8">
        <f>BS!B10-C10</f>
        <v>0</v>
      </c>
      <c r="D11" s="8">
        <f>BS!C10-D10</f>
        <v>0</v>
      </c>
      <c r="E11" s="8">
        <f>BS!D10-E10</f>
        <v>0</v>
      </c>
      <c r="F11" s="8">
        <f>BS!E10-F10</f>
        <v>0</v>
      </c>
      <c r="G11" s="8">
        <f>BS!F10-G10</f>
        <v>0</v>
      </c>
      <c r="H11" s="8">
        <f>BS!G10-H10</f>
        <v>0</v>
      </c>
      <c r="I11" s="8">
        <f>BS!H10-I10</f>
        <v>0</v>
      </c>
      <c r="J11" s="8">
        <f>BS!I10-J10</f>
        <v>0</v>
      </c>
      <c r="K11" s="8">
        <f>BS!J10-K10</f>
        <v>0</v>
      </c>
      <c r="L11" s="8">
        <f>BS!K10-L10</f>
        <v>0</v>
      </c>
      <c r="M11" s="8">
        <f>BS!L10-M10</f>
        <v>0</v>
      </c>
      <c r="N11" s="8">
        <f>BS!M10-N10</f>
        <v>0</v>
      </c>
      <c r="O11" s="8">
        <f>BS!N10-O10</f>
        <v>0</v>
      </c>
      <c r="P11" s="8">
        <f>BS!O10-P10</f>
        <v>0</v>
      </c>
      <c r="Q11" s="8">
        <f>BS!P10-Q10</f>
        <v>0</v>
      </c>
      <c r="R11" s="8">
        <f>BS!Q10-R10</f>
        <v>0</v>
      </c>
      <c r="S11" s="8">
        <f>BS!R10-S10</f>
        <v>0</v>
      </c>
      <c r="T11" s="8">
        <f>BS!S10-T10</f>
        <v>0</v>
      </c>
      <c r="U11" s="8">
        <f>BS!T10-U10</f>
        <v>0</v>
      </c>
      <c r="V11" s="8">
        <f>BS!U10-V10</f>
        <v>0</v>
      </c>
      <c r="W11" s="8">
        <f>BS!V10-W10</f>
        <v>0</v>
      </c>
      <c r="X11" s="8">
        <f>BS!W10-X10</f>
        <v>0</v>
      </c>
      <c r="Y11" s="8">
        <f>BS!X10-Y10</f>
        <v>0</v>
      </c>
      <c r="Z11" s="8">
        <f>BS!Y10-Z10</f>
        <v>0</v>
      </c>
      <c r="AA11" s="8">
        <f>BS!Z10-AA10</f>
        <v>0</v>
      </c>
      <c r="AB11" s="8">
        <f>BS!AA10-AB10</f>
        <v>0</v>
      </c>
      <c r="AC11" s="8">
        <f>BS!AB10-AC10</f>
        <v>0</v>
      </c>
      <c r="AD11" s="8">
        <f>BS!AC10-AD10</f>
        <v>0</v>
      </c>
      <c r="AE11" s="8">
        <f>BS!AD10-AE10</f>
        <v>0</v>
      </c>
      <c r="AF11" s="7"/>
      <c r="AG11" s="8">
        <f>BS!AF10-AG10</f>
        <v>0</v>
      </c>
      <c r="AH11" s="8">
        <f>BS!AG10-AH10</f>
        <v>0</v>
      </c>
      <c r="AI11" s="8">
        <f>BS!AH10-AI10</f>
        <v>0</v>
      </c>
      <c r="AJ11" s="8">
        <f>BS!AI10-AJ10</f>
        <v>0</v>
      </c>
      <c r="AL11" s="84"/>
      <c r="AM11" s="84"/>
      <c r="AN11" s="84"/>
    </row>
    <row r="12" spans="1:40" ht="3" customHeight="1" collapsed="1" x14ac:dyDescent="0.2">
      <c r="A12" s="19"/>
      <c r="B12" s="75"/>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G12" s="6"/>
      <c r="AH12" s="6"/>
      <c r="AI12" s="6"/>
      <c r="AJ12" s="6"/>
      <c r="AL12" s="81"/>
      <c r="AM12" s="81"/>
      <c r="AN12" s="81"/>
    </row>
    <row r="13" spans="1:40" x14ac:dyDescent="0.2">
      <c r="A13" s="18" t="s">
        <v>59</v>
      </c>
      <c r="B13" s="75"/>
      <c r="C13" s="6">
        <f>BS!B18</f>
        <v>0</v>
      </c>
      <c r="D13" s="6">
        <f>BS!C18</f>
        <v>8.40428</v>
      </c>
      <c r="E13" s="6">
        <f>BS!D18</f>
        <v>13.193620000000001</v>
      </c>
      <c r="F13" s="6">
        <f>BS!E18</f>
        <v>18.123619999999999</v>
      </c>
      <c r="G13" s="6">
        <f>BS!F18</f>
        <v>19.797930000000001</v>
      </c>
      <c r="H13" s="6">
        <f>BS!G18</f>
        <v>22.671119999999998</v>
      </c>
      <c r="I13" s="6">
        <f>BS!H18</f>
        <v>30.215240000000001</v>
      </c>
      <c r="J13" s="6">
        <f>BS!I18</f>
        <v>41.270339999999997</v>
      </c>
      <c r="K13" s="6">
        <f>BS!J18</f>
        <v>51.795749999999998</v>
      </c>
      <c r="L13" s="6">
        <f>BS!K18</f>
        <v>58.467469999999999</v>
      </c>
      <c r="M13" s="6">
        <f>BS!L18</f>
        <v>72.616210000000009</v>
      </c>
      <c r="N13" s="6">
        <f>BS!M18</f>
        <v>79.833919999999992</v>
      </c>
      <c r="O13" s="6">
        <f>BS!N18</f>
        <v>0</v>
      </c>
      <c r="P13" s="6">
        <f>BS!O18</f>
        <v>1.97973</v>
      </c>
      <c r="Q13" s="6">
        <f>BS!P18</f>
        <v>1.0396300000000001</v>
      </c>
      <c r="R13" s="6">
        <f>BS!Q18</f>
        <v>2.8611800000000001</v>
      </c>
      <c r="S13" s="6">
        <f>BS!R18</f>
        <v>3.8554400000000002</v>
      </c>
      <c r="T13" s="6">
        <f>BS!S18</f>
        <v>5.08744</v>
      </c>
      <c r="U13" s="6">
        <f>BS!T18</f>
        <v>5.8764200000000004</v>
      </c>
      <c r="V13" s="6">
        <f>BS!U18</f>
        <v>6.0492299999999997</v>
      </c>
      <c r="W13" s="6">
        <f>BS!V18</f>
        <v>19.25085</v>
      </c>
      <c r="X13" s="6">
        <f>BS!W18</f>
        <v>30.826340000000002</v>
      </c>
      <c r="Y13" s="6">
        <f>BS!X18</f>
        <v>44.723889999999997</v>
      </c>
      <c r="Z13" s="6">
        <f>BS!Y18</f>
        <v>54.674199999999999</v>
      </c>
      <c r="AA13" s="6">
        <f>BS!Z18</f>
        <v>0</v>
      </c>
      <c r="AB13" s="6">
        <f>BS!AA18</f>
        <v>5.1249500000000001</v>
      </c>
      <c r="AC13" s="6">
        <f>BS!AB18</f>
        <v>5.7829499999999996</v>
      </c>
      <c r="AD13" s="6">
        <f>BS!AC18</f>
        <v>0</v>
      </c>
      <c r="AE13" s="6">
        <f>BS!AD18</f>
        <v>2.6108699999999998</v>
      </c>
      <c r="AG13" s="6">
        <f>O13</f>
        <v>0</v>
      </c>
      <c r="AH13" s="6">
        <f>AA13</f>
        <v>0</v>
      </c>
      <c r="AI13" s="6">
        <f>AD13</f>
        <v>0</v>
      </c>
      <c r="AJ13" s="6">
        <f>AE13</f>
        <v>2.6108699999999998</v>
      </c>
      <c r="AL13" s="81">
        <f t="shared" ref="AL13:AL18" si="12">AVERAGE(T13:AE13)</f>
        <v>15.000595000000002</v>
      </c>
      <c r="AM13" s="81">
        <f t="shared" ref="AM13:AM18" si="13">AVERAGE(Z13:AE13)</f>
        <v>11.365495000000001</v>
      </c>
      <c r="AN13" s="81">
        <f t="shared" ref="AN13:AN18" si="14">AVERAGE(AC13:AE13)</f>
        <v>2.7979400000000001</v>
      </c>
    </row>
    <row r="14" spans="1:40" x14ac:dyDescent="0.2">
      <c r="A14" s="18" t="s">
        <v>60</v>
      </c>
      <c r="B14" s="75"/>
      <c r="C14" s="6">
        <f>BS!B19</f>
        <v>3.882E-2</v>
      </c>
      <c r="D14" s="6">
        <f>BS!C19</f>
        <v>13.144500000000001</v>
      </c>
      <c r="E14" s="6">
        <f>BS!D19</f>
        <v>11.07025</v>
      </c>
      <c r="F14" s="6">
        <f>BS!E19</f>
        <v>9.1310000000000002</v>
      </c>
      <c r="G14" s="6">
        <f>BS!F19</f>
        <v>5.2820499999999999</v>
      </c>
      <c r="H14" s="6">
        <f>BS!G19</f>
        <v>7.5939199999999998</v>
      </c>
      <c r="I14" s="6">
        <f>BS!H19</f>
        <v>15.717040000000001</v>
      </c>
      <c r="J14" s="6">
        <f>BS!I19</f>
        <v>11.007879999999998</v>
      </c>
      <c r="K14" s="6">
        <f>BS!J19</f>
        <v>21.760529999999999</v>
      </c>
      <c r="L14" s="6">
        <f>BS!K19</f>
        <v>12.04153</v>
      </c>
      <c r="M14" s="6">
        <f>BS!L19</f>
        <v>16.303650000000001</v>
      </c>
      <c r="N14" s="6">
        <f>BS!M19</f>
        <v>13.01732</v>
      </c>
      <c r="O14" s="6">
        <f>BS!N19</f>
        <v>0</v>
      </c>
      <c r="P14" s="6">
        <f>BS!O19</f>
        <v>6.2296400000000007</v>
      </c>
      <c r="Q14" s="6">
        <f>BS!P19</f>
        <v>7.6360700000000001</v>
      </c>
      <c r="R14" s="6">
        <f>BS!Q19</f>
        <v>5.06677</v>
      </c>
      <c r="S14" s="6">
        <f>BS!R19</f>
        <v>9.2280200000000008</v>
      </c>
      <c r="T14" s="6">
        <f>BS!S19</f>
        <v>3.2629200000000003</v>
      </c>
      <c r="U14" s="6">
        <f>BS!T19</f>
        <v>2.5171300000000003</v>
      </c>
      <c r="V14" s="6">
        <f>BS!U19</f>
        <v>11.928180000000001</v>
      </c>
      <c r="W14" s="6">
        <f>BS!V19</f>
        <v>8.4929299999999994</v>
      </c>
      <c r="X14" s="6">
        <f>BS!W19</f>
        <v>15.487399999999999</v>
      </c>
      <c r="Y14" s="6">
        <f>BS!X19</f>
        <v>13.46537</v>
      </c>
      <c r="Z14" s="6">
        <f>BS!Y19</f>
        <v>11.85153</v>
      </c>
      <c r="AA14" s="6">
        <f>BS!Z19</f>
        <v>-0.43043999999999999</v>
      </c>
      <c r="AB14" s="6">
        <f>BS!AA19</f>
        <v>0.11720999999999999</v>
      </c>
      <c r="AC14" s="6">
        <f>BS!AB19</f>
        <v>8.30687</v>
      </c>
      <c r="AD14" s="6">
        <f>BS!AC19</f>
        <v>19.947470000000003</v>
      </c>
      <c r="AE14" s="6">
        <f>BS!AD19</f>
        <v>7.2065000000000001</v>
      </c>
      <c r="AG14" s="6">
        <f t="shared" ref="AG14:AG17" si="15">O14</f>
        <v>0</v>
      </c>
      <c r="AH14" s="6">
        <f t="shared" ref="AH14:AH17" si="16">AA14</f>
        <v>-0.43043999999999999</v>
      </c>
      <c r="AI14" s="6">
        <f t="shared" ref="AI14:AJ17" si="17">AD14</f>
        <v>19.947470000000003</v>
      </c>
      <c r="AJ14" s="6">
        <f t="shared" si="17"/>
        <v>7.2065000000000001</v>
      </c>
      <c r="AL14" s="81">
        <f t="shared" si="12"/>
        <v>8.5127558333333351</v>
      </c>
      <c r="AM14" s="81">
        <f t="shared" si="13"/>
        <v>7.833190000000001</v>
      </c>
      <c r="AN14" s="81">
        <f t="shared" si="14"/>
        <v>11.820280000000002</v>
      </c>
    </row>
    <row r="15" spans="1:40" x14ac:dyDescent="0.2">
      <c r="A15" s="18" t="s">
        <v>61</v>
      </c>
      <c r="B15" s="75"/>
      <c r="C15" s="6">
        <f>BS!B20</f>
        <v>0</v>
      </c>
      <c r="D15" s="6">
        <f>BS!C20</f>
        <v>0</v>
      </c>
      <c r="E15" s="6">
        <f>BS!D20</f>
        <v>0</v>
      </c>
      <c r="F15" s="6">
        <f>BS!E20</f>
        <v>0</v>
      </c>
      <c r="G15" s="6">
        <f>BS!F20</f>
        <v>-7.9406099999999995</v>
      </c>
      <c r="H15" s="6">
        <f>BS!G20</f>
        <v>0</v>
      </c>
      <c r="I15" s="6">
        <f>BS!H20</f>
        <v>0</v>
      </c>
      <c r="J15" s="6">
        <f>BS!I20</f>
        <v>0</v>
      </c>
      <c r="K15" s="6">
        <f>BS!J20</f>
        <v>0</v>
      </c>
      <c r="L15" s="6">
        <f>BS!K20</f>
        <v>0</v>
      </c>
      <c r="M15" s="6">
        <f>BS!L20</f>
        <v>0</v>
      </c>
      <c r="N15" s="6">
        <f>BS!M20</f>
        <v>0</v>
      </c>
      <c r="O15" s="6">
        <f>BS!N20</f>
        <v>0</v>
      </c>
      <c r="P15" s="6">
        <f>BS!O20</f>
        <v>0</v>
      </c>
      <c r="Q15" s="6">
        <f>BS!P20</f>
        <v>0</v>
      </c>
      <c r="R15" s="6">
        <f>BS!Q20</f>
        <v>0</v>
      </c>
      <c r="S15" s="6">
        <f>BS!R20</f>
        <v>0</v>
      </c>
      <c r="T15" s="6">
        <f>BS!S20</f>
        <v>0</v>
      </c>
      <c r="U15" s="6">
        <f>BS!T20</f>
        <v>0</v>
      </c>
      <c r="V15" s="6">
        <f>BS!U20</f>
        <v>0</v>
      </c>
      <c r="W15" s="6">
        <f>BS!V20</f>
        <v>0</v>
      </c>
      <c r="X15" s="6">
        <f>BS!W20</f>
        <v>-11.519450000000001</v>
      </c>
      <c r="Y15" s="6">
        <f>BS!X20</f>
        <v>0</v>
      </c>
      <c r="Z15" s="6">
        <f>BS!Y20</f>
        <v>0</v>
      </c>
      <c r="AA15" s="6">
        <f>BS!Z20</f>
        <v>0</v>
      </c>
      <c r="AB15" s="6">
        <f>BS!AA20</f>
        <v>0</v>
      </c>
      <c r="AC15" s="6">
        <f>BS!AB20</f>
        <v>0</v>
      </c>
      <c r="AD15" s="6">
        <f>BS!AC20</f>
        <v>-11.10338</v>
      </c>
      <c r="AE15" s="6">
        <f>BS!AD20</f>
        <v>0</v>
      </c>
      <c r="AG15" s="6">
        <f t="shared" si="15"/>
        <v>0</v>
      </c>
      <c r="AH15" s="6">
        <f t="shared" si="16"/>
        <v>0</v>
      </c>
      <c r="AI15" s="6">
        <f t="shared" si="17"/>
        <v>-11.10338</v>
      </c>
      <c r="AJ15" s="6">
        <f t="shared" si="17"/>
        <v>0</v>
      </c>
      <c r="AL15" s="81">
        <f t="shared" si="12"/>
        <v>-1.8852358333333334</v>
      </c>
      <c r="AM15" s="81">
        <f t="shared" si="13"/>
        <v>-1.8505633333333333</v>
      </c>
      <c r="AN15" s="81">
        <f t="shared" si="14"/>
        <v>-3.7011266666666667</v>
      </c>
    </row>
    <row r="16" spans="1:40" x14ac:dyDescent="0.2">
      <c r="A16" s="18" t="s">
        <v>62</v>
      </c>
      <c r="B16" s="75"/>
      <c r="C16" s="6">
        <f>BS!B21</f>
        <v>0</v>
      </c>
      <c r="D16" s="6">
        <f>BS!C21</f>
        <v>1.03603</v>
      </c>
      <c r="E16" s="6">
        <f>BS!D21</f>
        <v>2.0101400000000003</v>
      </c>
      <c r="F16" s="6">
        <f>BS!E21</f>
        <v>2.9474699999999996</v>
      </c>
      <c r="G16" s="6">
        <f>BS!F21</f>
        <v>3.6395399999999998</v>
      </c>
      <c r="H16" s="6">
        <f>BS!G21</f>
        <v>5.0593199999999996</v>
      </c>
      <c r="I16" s="6">
        <f>BS!H21</f>
        <v>5.9755900000000004</v>
      </c>
      <c r="J16" s="6">
        <f>BS!I21</f>
        <v>6.7980299999999998</v>
      </c>
      <c r="K16" s="6">
        <f>BS!J21</f>
        <v>7.7208199999999998</v>
      </c>
      <c r="L16" s="6">
        <f>BS!K21</f>
        <v>8.6249599999999997</v>
      </c>
      <c r="M16" s="6">
        <f>BS!L21</f>
        <v>10.002780000000001</v>
      </c>
      <c r="N16" s="6">
        <f>BS!M21</f>
        <v>10.04627</v>
      </c>
      <c r="O16" s="6">
        <f>BS!N21</f>
        <v>0</v>
      </c>
      <c r="P16" s="6">
        <f>BS!O21</f>
        <v>0</v>
      </c>
      <c r="Q16" s="6">
        <f>BS!P21</f>
        <v>0</v>
      </c>
      <c r="R16" s="6">
        <f>BS!Q21</f>
        <v>0</v>
      </c>
      <c r="S16" s="6">
        <f>BS!R21</f>
        <v>0.90413999999999994</v>
      </c>
      <c r="T16" s="6">
        <f>BS!S21</f>
        <v>0</v>
      </c>
      <c r="U16" s="6">
        <f>BS!T21</f>
        <v>0.45206999999999997</v>
      </c>
      <c r="V16" s="6">
        <f>BS!U21</f>
        <v>0.45206999999999997</v>
      </c>
      <c r="W16" s="6">
        <f>BS!V21</f>
        <v>0.45206999999999997</v>
      </c>
      <c r="X16" s="6">
        <f>BS!W21</f>
        <v>0.45206999999999997</v>
      </c>
      <c r="Y16" s="6">
        <f>BS!X21</f>
        <v>0.45206999999999997</v>
      </c>
      <c r="Z16" s="6">
        <f>BS!Y21</f>
        <v>0.45206999999999997</v>
      </c>
      <c r="AA16" s="6">
        <f>BS!Z21</f>
        <v>0</v>
      </c>
      <c r="AB16" s="6">
        <f>BS!AA21</f>
        <v>0</v>
      </c>
      <c r="AC16" s="6">
        <f>BS!AB21</f>
        <v>0</v>
      </c>
      <c r="AD16" s="6">
        <f>BS!AC21</f>
        <v>0</v>
      </c>
      <c r="AE16" s="6">
        <f>BS!AD21</f>
        <v>0</v>
      </c>
      <c r="AG16" s="6">
        <f t="shared" si="15"/>
        <v>0</v>
      </c>
      <c r="AH16" s="6">
        <f t="shared" si="16"/>
        <v>0</v>
      </c>
      <c r="AI16" s="6">
        <f t="shared" si="17"/>
        <v>0</v>
      </c>
      <c r="AJ16" s="6">
        <f t="shared" si="17"/>
        <v>0</v>
      </c>
      <c r="AL16" s="81">
        <f t="shared" si="12"/>
        <v>0.22603499999999999</v>
      </c>
      <c r="AM16" s="81">
        <f t="shared" si="13"/>
        <v>7.5344999999999995E-2</v>
      </c>
      <c r="AN16" s="81">
        <f t="shared" si="14"/>
        <v>0</v>
      </c>
    </row>
    <row r="17" spans="1:41" x14ac:dyDescent="0.2">
      <c r="A17" s="18" t="s">
        <v>773</v>
      </c>
      <c r="B17" s="75"/>
      <c r="C17" s="6">
        <f>BS!B26</f>
        <v>0</v>
      </c>
      <c r="D17" s="6">
        <f>BS!C26</f>
        <v>0</v>
      </c>
      <c r="E17" s="6">
        <f>BS!D26</f>
        <v>0</v>
      </c>
      <c r="F17" s="6">
        <f>BS!E26</f>
        <v>-2.9304100000000002</v>
      </c>
      <c r="G17" s="6">
        <f>BS!F26</f>
        <v>-2.7513900000000002</v>
      </c>
      <c r="H17" s="6">
        <f>BS!G26</f>
        <v>-0.14102000000000001</v>
      </c>
      <c r="I17" s="6">
        <f>BS!H26</f>
        <v>-0.14102000000000001</v>
      </c>
      <c r="J17" s="6">
        <f>BS!I26</f>
        <v>-0.20024</v>
      </c>
      <c r="K17" s="6">
        <f>BS!J26</f>
        <v>-0.20024</v>
      </c>
      <c r="L17" s="6">
        <f>BS!K26</f>
        <v>-4.18858</v>
      </c>
      <c r="M17" s="6">
        <f>BS!L26</f>
        <v>-0.22162000000000001</v>
      </c>
      <c r="N17" s="6">
        <f>BS!M26</f>
        <v>-0.22162000000000001</v>
      </c>
      <c r="O17" s="6">
        <f>BS!N26</f>
        <v>0.16491</v>
      </c>
      <c r="P17" s="6">
        <f>BS!O26</f>
        <v>0.15107999999999999</v>
      </c>
      <c r="Q17" s="6">
        <f>BS!P26</f>
        <v>0.21834999999999999</v>
      </c>
      <c r="R17" s="6">
        <f>BS!Q26</f>
        <v>-2.9375100000000001</v>
      </c>
      <c r="S17" s="6">
        <f>BS!R26</f>
        <v>3.2219999999999999E-2</v>
      </c>
      <c r="T17" s="6">
        <f>BS!S26</f>
        <v>6.1800000000000008E-2</v>
      </c>
      <c r="U17" s="6">
        <f>BS!T26</f>
        <v>0.10557999999999999</v>
      </c>
      <c r="V17" s="6">
        <f>BS!U26</f>
        <v>0.22438</v>
      </c>
      <c r="W17" s="6">
        <f>BS!V26</f>
        <v>0.10457999999999999</v>
      </c>
      <c r="X17" s="6">
        <f>BS!W26</f>
        <v>-3.56792</v>
      </c>
      <c r="Y17" s="6">
        <f>BS!X26</f>
        <v>0.10702</v>
      </c>
      <c r="Z17" s="6">
        <f>BS!Y26</f>
        <v>0.13312000000000002</v>
      </c>
      <c r="AA17" s="6">
        <f>BS!Z26</f>
        <v>0.17186999999999999</v>
      </c>
      <c r="AB17" s="6">
        <f>BS!AA26</f>
        <v>-4.60541</v>
      </c>
      <c r="AC17" s="6">
        <f>BS!AB26</f>
        <v>0.35901</v>
      </c>
      <c r="AD17" s="6">
        <f>BS!AC26</f>
        <v>-3.3328500000000005</v>
      </c>
      <c r="AE17" s="6">
        <f>BS!AD26</f>
        <v>8.1600000000000006E-3</v>
      </c>
      <c r="AG17" s="6">
        <f t="shared" si="15"/>
        <v>0.16491</v>
      </c>
      <c r="AH17" s="6">
        <f t="shared" si="16"/>
        <v>0.17186999999999999</v>
      </c>
      <c r="AI17" s="6">
        <f t="shared" si="17"/>
        <v>-3.3328500000000005</v>
      </c>
      <c r="AJ17" s="6">
        <f t="shared" si="17"/>
        <v>8.1600000000000006E-3</v>
      </c>
      <c r="AL17" s="81">
        <f t="shared" si="12"/>
        <v>-0.85255500000000006</v>
      </c>
      <c r="AM17" s="81">
        <f t="shared" si="13"/>
        <v>-1.2110166666666666</v>
      </c>
      <c r="AN17" s="81">
        <f t="shared" si="14"/>
        <v>-0.98856000000000011</v>
      </c>
    </row>
    <row r="18" spans="1:41" ht="13.5" x14ac:dyDescent="0.35">
      <c r="A18" s="18" t="s">
        <v>68</v>
      </c>
      <c r="B18" s="75"/>
      <c r="C18" s="12">
        <f>BS!B27</f>
        <v>0</v>
      </c>
      <c r="D18" s="12">
        <f>BS!C27</f>
        <v>0.20008000000000001</v>
      </c>
      <c r="E18" s="12">
        <f>BS!D27</f>
        <v>-0.52027000000000001</v>
      </c>
      <c r="F18" s="12">
        <f>BS!E27</f>
        <v>-2.0251800000000002</v>
      </c>
      <c r="G18" s="12">
        <f>BS!F27</f>
        <v>-1.9741199999999999</v>
      </c>
      <c r="H18" s="12">
        <f>BS!G27</f>
        <v>-1.76047</v>
      </c>
      <c r="I18" s="12">
        <f>BS!H27</f>
        <v>-2.2190400000000001</v>
      </c>
      <c r="J18" s="12">
        <f>BS!I27</f>
        <v>-0.86121999999999999</v>
      </c>
      <c r="K18" s="12">
        <f>BS!J27</f>
        <v>-0.40141000000000004</v>
      </c>
      <c r="L18" s="12">
        <f>BS!K27</f>
        <v>-0.77633000000000008</v>
      </c>
      <c r="M18" s="12">
        <f>BS!L27</f>
        <v>-0.23131000000000002</v>
      </c>
      <c r="N18" s="12">
        <f>BS!M27</f>
        <v>-0.57913999999999999</v>
      </c>
      <c r="O18" s="12">
        <f>BS!N27</f>
        <v>0.98965000000000003</v>
      </c>
      <c r="P18" s="12">
        <f>BS!O27</f>
        <v>0.47099999999999997</v>
      </c>
      <c r="Q18" s="12">
        <f>BS!P27</f>
        <v>1.0386300000000002</v>
      </c>
      <c r="R18" s="12">
        <f>BS!Q27</f>
        <v>0.45874000000000004</v>
      </c>
      <c r="S18" s="12">
        <f>BS!R27</f>
        <v>6.1200000000000004E-3</v>
      </c>
      <c r="T18" s="12">
        <f>BS!S27</f>
        <v>0.59713000000000005</v>
      </c>
      <c r="U18" s="12">
        <f>BS!T27</f>
        <v>0.19941999999999999</v>
      </c>
      <c r="V18" s="12">
        <f>BS!U27</f>
        <v>8.3680000000000004E-2</v>
      </c>
      <c r="W18" s="12">
        <f>BS!V27</f>
        <v>0.94710000000000005</v>
      </c>
      <c r="X18" s="12">
        <f>BS!W27</f>
        <v>2.0522100000000001</v>
      </c>
      <c r="Y18" s="12">
        <f>BS!X27</f>
        <v>2.07402</v>
      </c>
      <c r="Z18" s="12">
        <f>BS!Y27</f>
        <v>1.4398199999999999</v>
      </c>
      <c r="AA18" s="12">
        <f>BS!Z27</f>
        <v>0.74003999999999992</v>
      </c>
      <c r="AB18" s="12">
        <f>BS!AA27</f>
        <v>0.37611</v>
      </c>
      <c r="AC18" s="12">
        <f>BS!AB27</f>
        <v>6.9980000000000001E-2</v>
      </c>
      <c r="AD18" s="12">
        <f>BS!AC27</f>
        <v>0.87263999999999997</v>
      </c>
      <c r="AE18" s="12">
        <f>BS!AD27</f>
        <v>1.7476800000000001</v>
      </c>
      <c r="AF18" s="13"/>
      <c r="AG18" s="12">
        <f>O18</f>
        <v>0.98965000000000003</v>
      </c>
      <c r="AH18" s="12">
        <f>AA18</f>
        <v>0.74003999999999992</v>
      </c>
      <c r="AI18" s="12">
        <f>AD18</f>
        <v>0.87263999999999997</v>
      </c>
      <c r="AJ18" s="12">
        <f>AE18</f>
        <v>1.7476800000000001</v>
      </c>
      <c r="AK18" s="13"/>
      <c r="AL18" s="82">
        <f t="shared" si="12"/>
        <v>0.93331916666666681</v>
      </c>
      <c r="AM18" s="82">
        <f t="shared" si="13"/>
        <v>0.87437833333333337</v>
      </c>
      <c r="AN18" s="82">
        <f t="shared" si="14"/>
        <v>0.89676666666666671</v>
      </c>
    </row>
    <row r="19" spans="1:41" ht="13.5" x14ac:dyDescent="0.35">
      <c r="A19" s="20" t="s">
        <v>774</v>
      </c>
      <c r="B19" s="75"/>
      <c r="C19" s="21">
        <f t="shared" ref="C19" si="18">SUM(C13:C18)</f>
        <v>3.882E-2</v>
      </c>
      <c r="D19" s="21">
        <f t="shared" ref="D19" si="19">SUM(D13:D18)</f>
        <v>22.784890000000001</v>
      </c>
      <c r="E19" s="21">
        <f t="shared" ref="E19" si="20">SUM(E13:E18)</f>
        <v>25.753740000000001</v>
      </c>
      <c r="F19" s="21">
        <f t="shared" ref="F19" si="21">SUM(F13:F18)</f>
        <v>25.246499999999997</v>
      </c>
      <c r="G19" s="21">
        <f t="shared" ref="G19" si="22">SUM(G13:G18)</f>
        <v>16.0534</v>
      </c>
      <c r="H19" s="21">
        <f t="shared" ref="H19" si="23">SUM(H13:H18)</f>
        <v>33.422870000000003</v>
      </c>
      <c r="I19" s="21">
        <f t="shared" ref="I19" si="24">SUM(I13:I18)</f>
        <v>49.547810000000005</v>
      </c>
      <c r="J19" s="21">
        <f t="shared" ref="J19" si="25">SUM(J13:J18)</f>
        <v>58.014789999999991</v>
      </c>
      <c r="K19" s="21">
        <f t="shared" ref="K19" si="26">SUM(K13:K18)</f>
        <v>80.675450000000012</v>
      </c>
      <c r="L19" s="21">
        <f t="shared" ref="L19" si="27">SUM(L13:L18)</f>
        <v>74.169049999999999</v>
      </c>
      <c r="M19" s="21">
        <f t="shared" ref="M19" si="28">SUM(M13:M18)</f>
        <v>98.469710000000021</v>
      </c>
      <c r="N19" s="21">
        <f t="shared" ref="N19" si="29">SUM(N13:N18)</f>
        <v>102.09674999999999</v>
      </c>
      <c r="O19" s="21">
        <f t="shared" ref="O19" si="30">SUM(O13:O18)</f>
        <v>1.15456</v>
      </c>
      <c r="P19" s="21">
        <f t="shared" ref="P19" si="31">SUM(P13:P18)</f>
        <v>8.8314500000000002</v>
      </c>
      <c r="Q19" s="21">
        <f t="shared" ref="Q19" si="32">SUM(Q13:Q18)</f>
        <v>9.9326799999999995</v>
      </c>
      <c r="R19" s="21">
        <f t="shared" ref="R19" si="33">SUM(R13:R18)</f>
        <v>5.4491799999999992</v>
      </c>
      <c r="S19" s="21">
        <f t="shared" ref="S19" si="34">SUM(S13:S18)</f>
        <v>14.02594</v>
      </c>
      <c r="T19" s="21">
        <f t="shared" ref="T19" si="35">SUM(T13:T18)</f>
        <v>9.00929</v>
      </c>
      <c r="U19" s="21">
        <f t="shared" ref="U19" si="36">SUM(U13:U18)</f>
        <v>9.15062</v>
      </c>
      <c r="V19" s="21">
        <f t="shared" ref="V19" si="37">SUM(V13:V18)</f>
        <v>18.737539999999999</v>
      </c>
      <c r="W19" s="21">
        <f t="shared" ref="W19" si="38">SUM(W13:W18)</f>
        <v>29.247529999999998</v>
      </c>
      <c r="X19" s="21">
        <f t="shared" ref="X19" si="39">SUM(X13:X18)</f>
        <v>33.730650000000004</v>
      </c>
      <c r="Y19" s="21">
        <f t="shared" ref="Y19" si="40">SUM(Y13:Y18)</f>
        <v>60.822369999999992</v>
      </c>
      <c r="Z19" s="21">
        <f t="shared" ref="Z19" si="41">SUM(Z13:Z18)</f>
        <v>68.550740000000005</v>
      </c>
      <c r="AA19" s="21">
        <f t="shared" ref="AA19" si="42">SUM(AA13:AA18)</f>
        <v>0.48146999999999995</v>
      </c>
      <c r="AB19" s="21">
        <f t="shared" ref="AB19" si="43">SUM(AB13:AB18)</f>
        <v>1.0128600000000001</v>
      </c>
      <c r="AC19" s="21">
        <f t="shared" ref="AC19" si="44">SUM(AC13:AC18)</f>
        <v>14.518809999999998</v>
      </c>
      <c r="AD19" s="21">
        <f t="shared" ref="AD19:AE19" si="45">SUM(AD13:AD18)</f>
        <v>6.3838800000000022</v>
      </c>
      <c r="AE19" s="21">
        <f t="shared" si="45"/>
        <v>11.573210000000001</v>
      </c>
      <c r="AF19" s="21"/>
      <c r="AG19" s="21">
        <f t="shared" ref="AG19" si="46">SUM(AG13:AG18)</f>
        <v>1.15456</v>
      </c>
      <c r="AH19" s="21">
        <f t="shared" ref="AH19" si="47">SUM(AH13:AH18)</f>
        <v>0.48146999999999995</v>
      </c>
      <c r="AI19" s="21">
        <f t="shared" ref="AI19:AJ19" si="48">SUM(AI13:AI18)</f>
        <v>6.3838800000000022</v>
      </c>
      <c r="AJ19" s="21">
        <f t="shared" si="48"/>
        <v>11.573210000000001</v>
      </c>
      <c r="AK19" s="21"/>
      <c r="AL19" s="85">
        <f>SUM(AL13:AL18)</f>
        <v>21.934914166666672</v>
      </c>
      <c r="AM19" s="85">
        <f t="shared" ref="AM19:AN19" si="49">SUM(AM13:AM18)</f>
        <v>17.086828333333333</v>
      </c>
      <c r="AN19" s="85">
        <f t="shared" si="49"/>
        <v>10.825300000000002</v>
      </c>
    </row>
    <row r="20" spans="1:41" hidden="1" outlineLevel="1" x14ac:dyDescent="0.2">
      <c r="A20" s="22" t="s">
        <v>203</v>
      </c>
      <c r="C20" s="8">
        <f>BS!B28-C19</f>
        <v>0</v>
      </c>
      <c r="D20" s="8">
        <f>BS!C28-D19</f>
        <v>0</v>
      </c>
      <c r="E20" s="8">
        <f>BS!D28-E19</f>
        <v>0</v>
      </c>
      <c r="F20" s="8">
        <f>BS!E28-F19</f>
        <v>0</v>
      </c>
      <c r="G20" s="8">
        <f>BS!F28-G19</f>
        <v>0</v>
      </c>
      <c r="H20" s="8">
        <f>BS!G28-H19</f>
        <v>0</v>
      </c>
      <c r="I20" s="8">
        <f>BS!H28-I19</f>
        <v>0</v>
      </c>
      <c r="J20" s="8">
        <f>BS!I28-J19</f>
        <v>0</v>
      </c>
      <c r="K20" s="8">
        <f>BS!J28-K19</f>
        <v>0</v>
      </c>
      <c r="L20" s="8">
        <f>BS!K28-L19</f>
        <v>0</v>
      </c>
      <c r="M20" s="8">
        <f>BS!L28-M19</f>
        <v>0</v>
      </c>
      <c r="N20" s="8">
        <f>BS!M28-N19</f>
        <v>0</v>
      </c>
      <c r="O20" s="8">
        <f>BS!N28-O19</f>
        <v>0</v>
      </c>
      <c r="P20" s="8">
        <f>BS!O28-P19</f>
        <v>0</v>
      </c>
      <c r="Q20" s="8">
        <f>BS!P28-Q19</f>
        <v>0</v>
      </c>
      <c r="R20" s="8">
        <f>BS!Q28-R19</f>
        <v>0</v>
      </c>
      <c r="S20" s="8">
        <f>BS!R28-S19</f>
        <v>0</v>
      </c>
      <c r="T20" s="8">
        <f>BS!S28-T19</f>
        <v>0</v>
      </c>
      <c r="U20" s="8">
        <f>BS!T28-U19</f>
        <v>0</v>
      </c>
      <c r="V20" s="8">
        <f>BS!U28-V19</f>
        <v>0</v>
      </c>
      <c r="W20" s="8">
        <f>BS!V28-W19</f>
        <v>0</v>
      </c>
      <c r="X20" s="8">
        <f>BS!W28-X19</f>
        <v>0</v>
      </c>
      <c r="Y20" s="8">
        <f>BS!X28-Y19</f>
        <v>0</v>
      </c>
      <c r="Z20" s="8">
        <f>BS!Y28-Z19</f>
        <v>0</v>
      </c>
      <c r="AA20" s="8">
        <f>BS!Z28-AA19</f>
        <v>0</v>
      </c>
      <c r="AB20" s="8">
        <f>BS!AA28-AB19</f>
        <v>0</v>
      </c>
      <c r="AC20" s="8">
        <f>BS!AB28-AC19</f>
        <v>0</v>
      </c>
      <c r="AD20" s="8">
        <f>BS!AC28-AD19</f>
        <v>0</v>
      </c>
      <c r="AE20" s="8">
        <f>BS!AD28-AE19</f>
        <v>0</v>
      </c>
      <c r="AF20" s="7"/>
      <c r="AG20" s="8">
        <f>BS!AF28-AG19</f>
        <v>0</v>
      </c>
      <c r="AH20" s="8">
        <f>BS!AG28-AH19</f>
        <v>0</v>
      </c>
      <c r="AI20" s="8">
        <f>BS!AH28-AI19</f>
        <v>0</v>
      </c>
      <c r="AJ20" s="8">
        <f>BS!AI28-AJ19</f>
        <v>0</v>
      </c>
      <c r="AL20" s="84"/>
      <c r="AM20" s="84"/>
      <c r="AN20" s="84"/>
    </row>
    <row r="21" spans="1:41" collapsed="1" x14ac:dyDescent="0.2">
      <c r="A21" s="20" t="s">
        <v>779</v>
      </c>
      <c r="C21" s="15">
        <f>C10-C19</f>
        <v>4.637329999999996</v>
      </c>
      <c r="D21" s="15">
        <f t="shared" ref="D21:AN21" si="50">D10-D19</f>
        <v>136.54977000000002</v>
      </c>
      <c r="E21" s="15">
        <f t="shared" si="50"/>
        <v>75.555650000000014</v>
      </c>
      <c r="F21" s="15">
        <f t="shared" si="50"/>
        <v>88.862920000000003</v>
      </c>
      <c r="G21" s="15">
        <f t="shared" si="50"/>
        <v>66.488380000000006</v>
      </c>
      <c r="H21" s="15">
        <f t="shared" si="50"/>
        <v>156.22262000000001</v>
      </c>
      <c r="I21" s="15">
        <f t="shared" si="50"/>
        <v>62.960609999999996</v>
      </c>
      <c r="J21" s="15">
        <f t="shared" si="50"/>
        <v>22.325060000000022</v>
      </c>
      <c r="K21" s="15">
        <f t="shared" si="50"/>
        <v>55.655969999999968</v>
      </c>
      <c r="L21" s="15">
        <f t="shared" si="50"/>
        <v>16.147369999999995</v>
      </c>
      <c r="M21" s="15">
        <f t="shared" si="50"/>
        <v>58.038759999999968</v>
      </c>
      <c r="N21" s="15">
        <f t="shared" si="50"/>
        <v>51.435820000000035</v>
      </c>
      <c r="O21" s="15">
        <f t="shared" si="50"/>
        <v>409.25566999999995</v>
      </c>
      <c r="P21" s="15">
        <f t="shared" si="50"/>
        <v>541.54835000000003</v>
      </c>
      <c r="Q21" s="15">
        <f t="shared" si="50"/>
        <v>608.04901000000007</v>
      </c>
      <c r="R21" s="15">
        <f t="shared" si="50"/>
        <v>633.19304000000011</v>
      </c>
      <c r="S21" s="15">
        <f t="shared" si="50"/>
        <v>661.0447999999999</v>
      </c>
      <c r="T21" s="15">
        <f t="shared" si="50"/>
        <v>706.07101999999998</v>
      </c>
      <c r="U21" s="15">
        <f t="shared" si="50"/>
        <v>725.18425999999999</v>
      </c>
      <c r="V21" s="15">
        <f t="shared" si="50"/>
        <v>775.46188000000006</v>
      </c>
      <c r="W21" s="15">
        <f t="shared" si="50"/>
        <v>823.91975000000002</v>
      </c>
      <c r="X21" s="15">
        <f t="shared" si="50"/>
        <v>869.63394000000005</v>
      </c>
      <c r="Y21" s="15">
        <f t="shared" si="50"/>
        <v>881.0929000000001</v>
      </c>
      <c r="Z21" s="15">
        <f t="shared" si="50"/>
        <v>916.76197000000002</v>
      </c>
      <c r="AA21" s="15">
        <f t="shared" si="50"/>
        <v>24.39479</v>
      </c>
      <c r="AB21" s="15">
        <f t="shared" si="50"/>
        <v>148.24372000000002</v>
      </c>
      <c r="AC21" s="15">
        <f t="shared" si="50"/>
        <v>183.86918</v>
      </c>
      <c r="AD21" s="15">
        <f t="shared" si="50"/>
        <v>153.00210999999999</v>
      </c>
      <c r="AE21" s="15">
        <f t="shared" ref="AE21" si="51">AE10-AE19</f>
        <v>194.83550000000002</v>
      </c>
      <c r="AG21" s="15">
        <f t="shared" si="50"/>
        <v>409.25566999999995</v>
      </c>
      <c r="AH21" s="15">
        <f t="shared" si="50"/>
        <v>24.39479</v>
      </c>
      <c r="AI21" s="15">
        <f t="shared" si="50"/>
        <v>153.00210999999999</v>
      </c>
      <c r="AJ21" s="15">
        <f t="shared" ref="AJ21" si="52">AJ10-AJ19</f>
        <v>194.83550000000002</v>
      </c>
      <c r="AL21" s="83">
        <f t="shared" si="50"/>
        <v>533.53925166666659</v>
      </c>
      <c r="AM21" s="83">
        <f t="shared" si="50"/>
        <v>270.18454499999996</v>
      </c>
      <c r="AN21" s="83">
        <f t="shared" si="50"/>
        <v>177.23559666666668</v>
      </c>
    </row>
    <row r="22" spans="1:41" ht="3" customHeight="1" x14ac:dyDescent="0.2">
      <c r="A22" s="19"/>
      <c r="B22" s="75"/>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G22" s="6"/>
      <c r="AH22" s="6"/>
      <c r="AI22" s="6"/>
      <c r="AJ22" s="6"/>
      <c r="AL22" s="81"/>
      <c r="AM22" s="81"/>
      <c r="AN22" s="81"/>
    </row>
    <row r="23" spans="1:41" x14ac:dyDescent="0.2">
      <c r="A23" s="80" t="s">
        <v>765</v>
      </c>
      <c r="B23" s="75"/>
      <c r="AL23" s="84"/>
      <c r="AM23" s="84"/>
      <c r="AN23" s="84"/>
    </row>
    <row r="24" spans="1:41" x14ac:dyDescent="0.2">
      <c r="A24" s="35" t="s">
        <v>778</v>
      </c>
      <c r="B24" s="75">
        <v>1</v>
      </c>
      <c r="C24" s="6">
        <f t="shared" ref="C24:AD24" si="53">-C4</f>
        <v>-7.7909999999999993E-2</v>
      </c>
      <c r="D24" s="6">
        <f t="shared" si="53"/>
        <v>-37.489879999999999</v>
      </c>
      <c r="E24" s="6">
        <f t="shared" si="53"/>
        <v>-15.343</v>
      </c>
      <c r="F24" s="6">
        <f t="shared" si="53"/>
        <v>-36.520809999999997</v>
      </c>
      <c r="G24" s="6">
        <f t="shared" si="53"/>
        <v>-21.224509999999999</v>
      </c>
      <c r="H24" s="6">
        <f t="shared" si="53"/>
        <v>-136.64160000000001</v>
      </c>
      <c r="I24" s="6">
        <f t="shared" si="53"/>
        <v>-36.113579999999999</v>
      </c>
      <c r="J24" s="6">
        <f t="shared" si="53"/>
        <v>-26.113220000000002</v>
      </c>
      <c r="K24" s="6">
        <f t="shared" si="53"/>
        <v>-66.118960000000001</v>
      </c>
      <c r="L24" s="6">
        <f t="shared" si="53"/>
        <v>-27.449900000000003</v>
      </c>
      <c r="M24" s="6">
        <f t="shared" si="53"/>
        <v>-63.463809999999995</v>
      </c>
      <c r="N24" s="6">
        <f t="shared" si="53"/>
        <v>-69.603160000000003</v>
      </c>
      <c r="O24" s="6">
        <f t="shared" si="53"/>
        <v>-3.9811700000000001</v>
      </c>
      <c r="P24" s="6">
        <f t="shared" si="53"/>
        <v>-27.178090000000001</v>
      </c>
      <c r="Q24" s="6">
        <f t="shared" si="53"/>
        <v>-70.055329999999998</v>
      </c>
      <c r="R24" s="6">
        <f t="shared" si="53"/>
        <v>-44.274239999999999</v>
      </c>
      <c r="S24" s="6">
        <f t="shared" si="53"/>
        <v>-49.766750000000002</v>
      </c>
      <c r="T24" s="6">
        <f t="shared" si="53"/>
        <v>-28.85671</v>
      </c>
      <c r="U24" s="6">
        <f t="shared" si="53"/>
        <v>-64.473919999999993</v>
      </c>
      <c r="V24" s="6">
        <f t="shared" si="53"/>
        <v>-41.633009999999999</v>
      </c>
      <c r="W24" s="6">
        <f t="shared" si="53"/>
        <v>-40.142530000000001</v>
      </c>
      <c r="X24" s="6">
        <f t="shared" si="53"/>
        <v>-68.764789999999991</v>
      </c>
      <c r="Y24" s="6">
        <f t="shared" si="53"/>
        <v>-17.753820000000001</v>
      </c>
      <c r="Z24" s="6">
        <f t="shared" si="53"/>
        <v>-47.820050000000002</v>
      </c>
      <c r="AA24" s="6">
        <f t="shared" si="53"/>
        <v>-13.52647</v>
      </c>
      <c r="AB24" s="6">
        <f t="shared" si="53"/>
        <v>-20.662599999999998</v>
      </c>
      <c r="AC24" s="6">
        <f t="shared" si="53"/>
        <v>-53.358080000000001</v>
      </c>
      <c r="AD24" s="6">
        <f t="shared" si="53"/>
        <v>-25.969339999999999</v>
      </c>
      <c r="AE24" s="6">
        <f t="shared" ref="AE24" si="54">-AE4</f>
        <v>-84.958660000000009</v>
      </c>
      <c r="AG24" s="6">
        <f t="shared" ref="AG24" si="55">O24</f>
        <v>-3.9811700000000001</v>
      </c>
      <c r="AH24" s="6">
        <f t="shared" ref="AH24" si="56">AA24</f>
        <v>-13.52647</v>
      </c>
      <c r="AI24" s="6">
        <f t="shared" ref="AI24:AJ24" si="57">AD24</f>
        <v>-25.969339999999999</v>
      </c>
      <c r="AJ24" s="6">
        <f t="shared" si="57"/>
        <v>-84.958660000000009</v>
      </c>
      <c r="AL24" s="81">
        <f>IFERROR(AVERAGE(T24:AE24),0)</f>
        <v>-42.326664999999998</v>
      </c>
      <c r="AM24" s="81">
        <f>IFERROR(AVERAGE(Z24:AE24),0)</f>
        <v>-41.049199999999999</v>
      </c>
      <c r="AN24" s="81">
        <f>IFERROR(AVERAGE(AC24:AE24),0)</f>
        <v>-54.762026666666678</v>
      </c>
      <c r="AO24" s="99" t="s">
        <v>1228</v>
      </c>
    </row>
    <row r="25" spans="1:41" x14ac:dyDescent="0.2">
      <c r="A25" s="35" t="s">
        <v>972</v>
      </c>
      <c r="B25" s="75">
        <v>1</v>
      </c>
      <c r="C25" s="6">
        <f>-C9</f>
        <v>-1.6542699999999999</v>
      </c>
      <c r="D25" s="6">
        <f t="shared" ref="D25:AE25" si="58">-D9</f>
        <v>3.8974799999999998</v>
      </c>
      <c r="E25" s="6">
        <f t="shared" si="58"/>
        <v>-5.77E-3</v>
      </c>
      <c r="F25" s="6">
        <f t="shared" si="58"/>
        <v>0.10123</v>
      </c>
      <c r="G25" s="6">
        <f t="shared" si="58"/>
        <v>1.19123</v>
      </c>
      <c r="H25" s="6">
        <f t="shared" si="58"/>
        <v>-0.27</v>
      </c>
      <c r="I25" s="6">
        <f t="shared" si="58"/>
        <v>0</v>
      </c>
      <c r="J25" s="6">
        <f t="shared" si="58"/>
        <v>3.4890100000000004</v>
      </c>
      <c r="K25" s="6">
        <f t="shared" si="58"/>
        <v>0</v>
      </c>
      <c r="L25" s="6">
        <f t="shared" si="58"/>
        <v>-2.71</v>
      </c>
      <c r="M25" s="6">
        <f t="shared" si="58"/>
        <v>-11.978860000000001</v>
      </c>
      <c r="N25" s="6">
        <f t="shared" si="58"/>
        <v>0</v>
      </c>
      <c r="O25" s="6">
        <f t="shared" si="58"/>
        <v>-45.641269999999999</v>
      </c>
      <c r="P25" s="6">
        <f t="shared" si="58"/>
        <v>18.304759999999998</v>
      </c>
      <c r="Q25" s="6">
        <f t="shared" si="58"/>
        <v>-0.21</v>
      </c>
      <c r="R25" s="6">
        <f t="shared" si="58"/>
        <v>-2.30993</v>
      </c>
      <c r="S25" s="6">
        <f t="shared" si="58"/>
        <v>0</v>
      </c>
      <c r="T25" s="6">
        <f t="shared" si="58"/>
        <v>-0.155</v>
      </c>
      <c r="U25" s="6">
        <f t="shared" si="58"/>
        <v>0</v>
      </c>
      <c r="V25" s="6">
        <f t="shared" si="58"/>
        <v>0</v>
      </c>
      <c r="W25" s="6">
        <f t="shared" si="58"/>
        <v>-2.036</v>
      </c>
      <c r="X25" s="6">
        <f t="shared" si="58"/>
        <v>-0.43</v>
      </c>
      <c r="Y25" s="6">
        <f t="shared" si="58"/>
        <v>0</v>
      </c>
      <c r="Z25" s="6">
        <f t="shared" si="58"/>
        <v>-0.82</v>
      </c>
      <c r="AA25" s="6">
        <f t="shared" si="58"/>
        <v>-7.0175000000000001</v>
      </c>
      <c r="AB25" s="6">
        <f t="shared" si="58"/>
        <v>0</v>
      </c>
      <c r="AC25" s="6">
        <f t="shared" si="58"/>
        <v>0</v>
      </c>
      <c r="AD25" s="6">
        <f t="shared" si="58"/>
        <v>0</v>
      </c>
      <c r="AE25" s="6">
        <f t="shared" si="58"/>
        <v>0</v>
      </c>
      <c r="AG25" s="6">
        <f t="shared" ref="AG25" si="59">O25</f>
        <v>-45.641269999999999</v>
      </c>
      <c r="AH25" s="6">
        <f t="shared" ref="AH25" si="60">AA25</f>
        <v>-7.0175000000000001</v>
      </c>
      <c r="AI25" s="6">
        <f t="shared" ref="AI25" si="61">AD25</f>
        <v>0</v>
      </c>
      <c r="AJ25" s="6">
        <f t="shared" ref="AJ25" si="62">AE25</f>
        <v>0</v>
      </c>
      <c r="AL25" s="81">
        <f t="shared" ref="AL25:AL31" si="63">IFERROR(AVERAGE(T25:AE25),0)</f>
        <v>-0.87154166666666677</v>
      </c>
      <c r="AM25" s="81">
        <f t="shared" ref="AM25:AM31" si="64">IFERROR(AVERAGE(Z25:AE25),0)</f>
        <v>-1.3062500000000001</v>
      </c>
      <c r="AN25" s="81">
        <f t="shared" ref="AN25:AN31" si="65">IFERROR(AVERAGE(AC25:AE25),0)</f>
        <v>0</v>
      </c>
      <c r="AO25" s="99" t="s">
        <v>1228</v>
      </c>
    </row>
    <row r="26" spans="1:41" x14ac:dyDescent="0.2">
      <c r="A26" s="35" t="s">
        <v>766</v>
      </c>
      <c r="B26" s="75">
        <v>2</v>
      </c>
      <c r="C26" s="31">
        <f>-C6</f>
        <v>92.143619999999999</v>
      </c>
      <c r="D26" s="31">
        <f t="shared" ref="D26:AE26" si="66">-D6</f>
        <v>0</v>
      </c>
      <c r="E26" s="31">
        <f t="shared" si="66"/>
        <v>0</v>
      </c>
      <c r="F26" s="31">
        <f t="shared" si="66"/>
        <v>0</v>
      </c>
      <c r="G26" s="31">
        <f t="shared" si="66"/>
        <v>0</v>
      </c>
      <c r="H26" s="31">
        <f t="shared" si="66"/>
        <v>0</v>
      </c>
      <c r="I26" s="31">
        <f t="shared" si="66"/>
        <v>0</v>
      </c>
      <c r="J26" s="31">
        <f t="shared" si="66"/>
        <v>0</v>
      </c>
      <c r="K26" s="31">
        <f t="shared" si="66"/>
        <v>0</v>
      </c>
      <c r="L26" s="31">
        <f t="shared" si="66"/>
        <v>0</v>
      </c>
      <c r="M26" s="31">
        <f t="shared" si="66"/>
        <v>0</v>
      </c>
      <c r="N26" s="31">
        <f t="shared" si="66"/>
        <v>0</v>
      </c>
      <c r="O26" s="31">
        <f t="shared" si="66"/>
        <v>90.199699999999993</v>
      </c>
      <c r="P26" s="31">
        <f t="shared" si="66"/>
        <v>0</v>
      </c>
      <c r="Q26" s="31">
        <f t="shared" si="66"/>
        <v>0</v>
      </c>
      <c r="R26" s="31">
        <f t="shared" si="66"/>
        <v>0</v>
      </c>
      <c r="S26" s="31">
        <f t="shared" si="66"/>
        <v>0</v>
      </c>
      <c r="T26" s="31">
        <f t="shared" si="66"/>
        <v>0</v>
      </c>
      <c r="U26" s="31">
        <f t="shared" si="66"/>
        <v>0</v>
      </c>
      <c r="V26" s="31">
        <f t="shared" si="66"/>
        <v>0</v>
      </c>
      <c r="W26" s="31">
        <f t="shared" si="66"/>
        <v>0</v>
      </c>
      <c r="X26" s="31">
        <f t="shared" si="66"/>
        <v>0</v>
      </c>
      <c r="Y26" s="31">
        <f t="shared" si="66"/>
        <v>0</v>
      </c>
      <c r="Z26" s="31">
        <f t="shared" si="66"/>
        <v>0</v>
      </c>
      <c r="AA26" s="31">
        <f t="shared" si="66"/>
        <v>104.88045</v>
      </c>
      <c r="AB26" s="31">
        <f t="shared" si="66"/>
        <v>0</v>
      </c>
      <c r="AC26" s="31">
        <f t="shared" si="66"/>
        <v>0</v>
      </c>
      <c r="AD26" s="31">
        <f t="shared" si="66"/>
        <v>0</v>
      </c>
      <c r="AE26" s="31">
        <f t="shared" si="66"/>
        <v>0</v>
      </c>
      <c r="AG26" s="6">
        <f t="shared" ref="AG26:AG31" si="67">O26</f>
        <v>90.199699999999993</v>
      </c>
      <c r="AH26" s="6">
        <f t="shared" ref="AH26:AH31" si="68">AA26</f>
        <v>104.88045</v>
      </c>
      <c r="AI26" s="6">
        <f t="shared" ref="AI26:AJ31" si="69">AD26</f>
        <v>0</v>
      </c>
      <c r="AJ26" s="6">
        <f t="shared" si="69"/>
        <v>0</v>
      </c>
      <c r="AL26" s="81">
        <f t="shared" si="63"/>
        <v>8.7400374999999997</v>
      </c>
      <c r="AM26" s="81">
        <f t="shared" si="64"/>
        <v>17.480074999999999</v>
      </c>
      <c r="AN26" s="81">
        <f t="shared" si="65"/>
        <v>0</v>
      </c>
      <c r="AO26" s="1" t="s">
        <v>1229</v>
      </c>
    </row>
    <row r="27" spans="1:41" x14ac:dyDescent="0.2">
      <c r="A27" s="35" t="s">
        <v>1143</v>
      </c>
      <c r="B27" s="75">
        <v>3</v>
      </c>
      <c r="C27" s="127" t="s">
        <v>1137</v>
      </c>
      <c r="D27" s="127" t="s">
        <v>1137</v>
      </c>
      <c r="E27" s="127" t="s">
        <v>1137</v>
      </c>
      <c r="F27" s="127" t="s">
        <v>1137</v>
      </c>
      <c r="G27" s="127" t="s">
        <v>1137</v>
      </c>
      <c r="H27" s="127" t="s">
        <v>1137</v>
      </c>
      <c r="I27" s="127" t="s">
        <v>1137</v>
      </c>
      <c r="J27" s="127" t="s">
        <v>1137</v>
      </c>
      <c r="K27" s="127" t="s">
        <v>1137</v>
      </c>
      <c r="L27" s="127" t="s">
        <v>1137</v>
      </c>
      <c r="M27" s="127" t="s">
        <v>1137</v>
      </c>
      <c r="N27" s="127" t="s">
        <v>1137</v>
      </c>
      <c r="O27" s="127" t="s">
        <v>1137</v>
      </c>
      <c r="P27" s="127" t="s">
        <v>1137</v>
      </c>
      <c r="Q27" s="127" t="s">
        <v>1137</v>
      </c>
      <c r="R27" s="127" t="s">
        <v>1137</v>
      </c>
      <c r="S27" s="127" t="s">
        <v>1137</v>
      </c>
      <c r="T27" s="127" t="s">
        <v>1137</v>
      </c>
      <c r="U27" s="127" t="s">
        <v>1137</v>
      </c>
      <c r="V27" s="127" t="s">
        <v>1137</v>
      </c>
      <c r="W27" s="127" t="s">
        <v>1137</v>
      </c>
      <c r="X27" s="127" t="s">
        <v>1137</v>
      </c>
      <c r="Y27" s="127" t="s">
        <v>1137</v>
      </c>
      <c r="Z27" s="127" t="s">
        <v>1137</v>
      </c>
      <c r="AA27" s="127" t="s">
        <v>1137</v>
      </c>
      <c r="AB27" s="127" t="s">
        <v>1137</v>
      </c>
      <c r="AC27" s="127" t="s">
        <v>1137</v>
      </c>
      <c r="AD27" s="127" t="s">
        <v>1137</v>
      </c>
      <c r="AE27" s="127" t="s">
        <v>1137</v>
      </c>
      <c r="AG27" s="127" t="s">
        <v>1137</v>
      </c>
      <c r="AH27" s="127" t="s">
        <v>1137</v>
      </c>
      <c r="AI27" s="127" t="s">
        <v>1137</v>
      </c>
      <c r="AJ27" s="127" t="s">
        <v>1137</v>
      </c>
      <c r="AL27" s="130" t="s">
        <v>1137</v>
      </c>
      <c r="AM27" s="130" t="s">
        <v>1137</v>
      </c>
      <c r="AN27" s="130" t="s">
        <v>1137</v>
      </c>
      <c r="AO27" s="1" t="s">
        <v>1230</v>
      </c>
    </row>
    <row r="28" spans="1:41" x14ac:dyDescent="0.2">
      <c r="A28" s="35" t="s">
        <v>767</v>
      </c>
      <c r="B28" s="75">
        <v>4</v>
      </c>
      <c r="C28" s="69" t="s">
        <v>96</v>
      </c>
      <c r="D28" s="6">
        <f>'NWC - payroll accrual'!B9</f>
        <v>-9.9214007750000004</v>
      </c>
      <c r="E28" s="6">
        <f>'NWC - payroll accrual'!C9</f>
        <v>-9.9214007750000004</v>
      </c>
      <c r="F28" s="6">
        <f>'NWC - payroll accrual'!D9</f>
        <v>-9.9214007750000004</v>
      </c>
      <c r="G28" s="6">
        <f>'NWC - payroll accrual'!E9</f>
        <v>-9.9214007750000004</v>
      </c>
      <c r="H28" s="6">
        <f>'NWC - payroll accrual'!F9</f>
        <v>-9.9214007750000004</v>
      </c>
      <c r="I28" s="6">
        <f>'NWC - payroll accrual'!G9</f>
        <v>-9.9214007750000004</v>
      </c>
      <c r="J28" s="6">
        <f>'NWC - payroll accrual'!H9</f>
        <v>-9.9214007750000004</v>
      </c>
      <c r="K28" s="6">
        <f>'NWC - payroll accrual'!I9</f>
        <v>-9.9214007750000004</v>
      </c>
      <c r="L28" s="6">
        <f>'NWC - payroll accrual'!J9</f>
        <v>-9.9214007750000004</v>
      </c>
      <c r="M28" s="6">
        <f>'NWC - payroll accrual'!K9</f>
        <v>-9.9214007750000004</v>
      </c>
      <c r="N28" s="6">
        <f>'NWC - payroll accrual'!L9</f>
        <v>-9.9214007750000004</v>
      </c>
      <c r="O28" s="6">
        <f>'NWC - payroll accrual'!M9</f>
        <v>-9.9214007750000004</v>
      </c>
      <c r="P28" s="6">
        <f>'NWC - payroll accrual'!N9</f>
        <v>-9.9214007750000004</v>
      </c>
      <c r="Q28" s="6">
        <f>'NWC - payroll accrual'!O9</f>
        <v>-9.9214007750000004</v>
      </c>
      <c r="R28" s="6">
        <f>'NWC - payroll accrual'!P9</f>
        <v>-9.9214007750000004</v>
      </c>
      <c r="S28" s="6">
        <f>'NWC - payroll accrual'!Q9</f>
        <v>-9.9214007750000004</v>
      </c>
      <c r="T28" s="6">
        <f>'NWC - payroll accrual'!R9</f>
        <v>-9.9214007750000004</v>
      </c>
      <c r="U28" s="6">
        <f>'NWC - payroll accrual'!S9</f>
        <v>-9.9214007750000004</v>
      </c>
      <c r="V28" s="6">
        <f>'NWC - payroll accrual'!T9</f>
        <v>-9.9214007750000004</v>
      </c>
      <c r="W28" s="6">
        <f>'NWC - payroll accrual'!U9</f>
        <v>-9.9214007750000004</v>
      </c>
      <c r="X28" s="6">
        <f>'NWC - payroll accrual'!V9</f>
        <v>-9.9214007750000004</v>
      </c>
      <c r="Y28" s="6">
        <f>'NWC - payroll accrual'!W9</f>
        <v>-9.9214007750000004</v>
      </c>
      <c r="Z28" s="6">
        <f>'NWC - payroll accrual'!X9</f>
        <v>-9.9214007750000004</v>
      </c>
      <c r="AA28" s="6">
        <f>'NWC - payroll accrual'!Y9</f>
        <v>-9.9214007750000004</v>
      </c>
      <c r="AB28" s="6">
        <f>'NWC - payroll accrual'!Z9</f>
        <v>-9.9214007750000004</v>
      </c>
      <c r="AC28" s="6">
        <f>'NWC - payroll accrual'!AA9</f>
        <v>-9.9214007750000004</v>
      </c>
      <c r="AD28" s="6">
        <f>'NWC - payroll accrual'!AB9</f>
        <v>-9.9214007750000004</v>
      </c>
      <c r="AE28" s="6">
        <f>'NWC - payroll accrual'!AC9</f>
        <v>-9.9214007750000004</v>
      </c>
      <c r="AG28" s="6">
        <f t="shared" si="67"/>
        <v>-9.9214007750000004</v>
      </c>
      <c r="AH28" s="6">
        <f t="shared" si="68"/>
        <v>-9.9214007750000004</v>
      </c>
      <c r="AI28" s="6">
        <f t="shared" si="69"/>
        <v>-9.9214007750000004</v>
      </c>
      <c r="AJ28" s="6">
        <f t="shared" si="69"/>
        <v>-9.9214007750000004</v>
      </c>
      <c r="AL28" s="81">
        <f t="shared" si="63"/>
        <v>-9.9214007749999986</v>
      </c>
      <c r="AM28" s="81">
        <f t="shared" si="64"/>
        <v>-9.9214007750000004</v>
      </c>
      <c r="AN28" s="81">
        <f t="shared" si="65"/>
        <v>-9.9214007750000004</v>
      </c>
      <c r="AO28" s="1" t="s">
        <v>1231</v>
      </c>
    </row>
    <row r="29" spans="1:41" x14ac:dyDescent="0.2">
      <c r="A29" s="35" t="s">
        <v>1236</v>
      </c>
      <c r="B29" s="75">
        <v>4</v>
      </c>
      <c r="C29" s="69" t="s">
        <v>96</v>
      </c>
      <c r="D29" s="69">
        <f>'NWC - manager accrual'!B6</f>
        <v>0</v>
      </c>
      <c r="E29" s="69">
        <f>'NWC - manager accrual'!C6</f>
        <v>0</v>
      </c>
      <c r="F29" s="69">
        <f>'NWC - manager accrual'!D6</f>
        <v>0</v>
      </c>
      <c r="G29" s="69">
        <f>'NWC - manager accrual'!E6</f>
        <v>0</v>
      </c>
      <c r="H29" s="69">
        <f>'NWC - manager accrual'!F6</f>
        <v>0</v>
      </c>
      <c r="I29" s="69">
        <f>'NWC - manager accrual'!G6</f>
        <v>0</v>
      </c>
      <c r="J29" s="69">
        <f>'NWC - manager accrual'!H6</f>
        <v>0</v>
      </c>
      <c r="K29" s="69">
        <f>'NWC - manager accrual'!I6</f>
        <v>0</v>
      </c>
      <c r="L29" s="69">
        <f>'NWC - manager accrual'!J6</f>
        <v>0</v>
      </c>
      <c r="M29" s="69">
        <f>'NWC - manager accrual'!K6</f>
        <v>0</v>
      </c>
      <c r="N29" s="69">
        <f>'NWC - manager accrual'!L6</f>
        <v>0</v>
      </c>
      <c r="O29" s="69">
        <f>'NWC - manager accrual'!M6</f>
        <v>0</v>
      </c>
      <c r="P29" s="69">
        <f>'NWC - manager accrual'!N6</f>
        <v>0</v>
      </c>
      <c r="Q29" s="69">
        <f>'NWC - manager accrual'!O6</f>
        <v>0</v>
      </c>
      <c r="R29" s="69">
        <f>'NWC - manager accrual'!P6</f>
        <v>0</v>
      </c>
      <c r="S29" s="69">
        <f>'NWC - manager accrual'!Q6</f>
        <v>0</v>
      </c>
      <c r="T29" s="69">
        <f>'NWC - manager accrual'!R6</f>
        <v>0</v>
      </c>
      <c r="U29" s="69">
        <f>'NWC - manager accrual'!S6</f>
        <v>0</v>
      </c>
      <c r="V29" s="69">
        <f>'NWC - manager accrual'!T6</f>
        <v>0</v>
      </c>
      <c r="W29" s="69">
        <f>'NWC - manager accrual'!U6</f>
        <v>0</v>
      </c>
      <c r="X29" s="69">
        <f>'NWC - manager accrual'!V6</f>
        <v>0.8251187957142857</v>
      </c>
      <c r="Y29" s="69">
        <f>'NWC - manager accrual'!W6</f>
        <v>2.0627992960714288</v>
      </c>
      <c r="Z29" s="69">
        <f>'NWC - manager accrual'!X6</f>
        <v>2.521199139642857</v>
      </c>
      <c r="AA29" s="69">
        <f>'NWC - manager accrual'!Y6</f>
        <v>3.4510114049999996</v>
      </c>
      <c r="AB29" s="69">
        <f>'NWC - manager accrual'!Z6</f>
        <v>4.1905138489285712</v>
      </c>
      <c r="AC29" s="69">
        <f>'NWC - manager accrual'!AA6</f>
        <v>4.0562935221428562</v>
      </c>
      <c r="AD29" s="69">
        <f>'NWC - manager accrual'!AB6</f>
        <v>0</v>
      </c>
      <c r="AE29" s="69">
        <f>'NWC - manager accrual'!AC6</f>
        <v>0</v>
      </c>
      <c r="AG29" s="6">
        <f t="shared" ref="AG29" si="70">O29</f>
        <v>0</v>
      </c>
      <c r="AH29" s="6">
        <f t="shared" ref="AH29" si="71">AA29</f>
        <v>3.4510114049999996</v>
      </c>
      <c r="AI29" s="6">
        <f t="shared" ref="AI29" si="72">AD29</f>
        <v>0</v>
      </c>
      <c r="AJ29" s="6">
        <f t="shared" ref="AJ29" si="73">AE29</f>
        <v>0</v>
      </c>
      <c r="AL29" s="81">
        <f t="shared" ref="AL29" si="74">IFERROR(AVERAGE(T29:AE29),0)</f>
        <v>1.4255780006250001</v>
      </c>
      <c r="AM29" s="81">
        <f t="shared" ref="AM29" si="75">IFERROR(AVERAGE(Z29:AE29),0)</f>
        <v>2.3698363192857137</v>
      </c>
      <c r="AN29" s="81">
        <f t="shared" ref="AN29" si="76">IFERROR(AVERAGE(AC29:AE29),0)</f>
        <v>1.3520978407142854</v>
      </c>
      <c r="AO29" s="1" t="s">
        <v>1237</v>
      </c>
    </row>
    <row r="30" spans="1:41" x14ac:dyDescent="0.2">
      <c r="A30" s="35" t="s">
        <v>768</v>
      </c>
      <c r="B30" s="75">
        <v>5</v>
      </c>
      <c r="C30" s="127" t="s">
        <v>1137</v>
      </c>
      <c r="D30" s="127" t="s">
        <v>1137</v>
      </c>
      <c r="E30" s="127" t="s">
        <v>1137</v>
      </c>
      <c r="F30" s="127" t="s">
        <v>1137</v>
      </c>
      <c r="G30" s="127" t="s">
        <v>1137</v>
      </c>
      <c r="H30" s="127" t="s">
        <v>1137</v>
      </c>
      <c r="I30" s="127" t="s">
        <v>1137</v>
      </c>
      <c r="J30" s="127" t="s">
        <v>1137</v>
      </c>
      <c r="K30" s="127" t="s">
        <v>1137</v>
      </c>
      <c r="L30" s="127" t="s">
        <v>1137</v>
      </c>
      <c r="M30" s="127" t="s">
        <v>1137</v>
      </c>
      <c r="N30" s="127" t="s">
        <v>1137</v>
      </c>
      <c r="O30" s="127" t="s">
        <v>1137</v>
      </c>
      <c r="P30" s="127" t="s">
        <v>1137</v>
      </c>
      <c r="Q30" s="127" t="s">
        <v>1137</v>
      </c>
      <c r="R30" s="127" t="s">
        <v>1137</v>
      </c>
      <c r="S30" s="127" t="s">
        <v>1137</v>
      </c>
      <c r="T30" s="127" t="s">
        <v>1137</v>
      </c>
      <c r="U30" s="127" t="s">
        <v>1137</v>
      </c>
      <c r="V30" s="127" t="s">
        <v>1137</v>
      </c>
      <c r="W30" s="127" t="s">
        <v>1137</v>
      </c>
      <c r="X30" s="127" t="s">
        <v>1137</v>
      </c>
      <c r="Y30" s="127" t="s">
        <v>1137</v>
      </c>
      <c r="Z30" s="127" t="s">
        <v>1137</v>
      </c>
      <c r="AA30" s="127" t="s">
        <v>1137</v>
      </c>
      <c r="AB30" s="127" t="s">
        <v>1137</v>
      </c>
      <c r="AC30" s="127" t="s">
        <v>1137</v>
      </c>
      <c r="AD30" s="127" t="s">
        <v>1137</v>
      </c>
      <c r="AE30" s="127" t="s">
        <v>1137</v>
      </c>
      <c r="AG30" s="69" t="str">
        <f t="shared" si="67"/>
        <v>NQ</v>
      </c>
      <c r="AH30" s="69" t="str">
        <f t="shared" si="68"/>
        <v>NQ</v>
      </c>
      <c r="AI30" s="69" t="str">
        <f t="shared" si="69"/>
        <v>NQ</v>
      </c>
      <c r="AJ30" s="69" t="str">
        <f t="shared" si="69"/>
        <v>NQ</v>
      </c>
      <c r="AL30" s="130" t="s">
        <v>1137</v>
      </c>
      <c r="AM30" s="130" t="s">
        <v>1137</v>
      </c>
      <c r="AN30" s="130" t="s">
        <v>1137</v>
      </c>
      <c r="AO30" s="1" t="s">
        <v>1234</v>
      </c>
    </row>
    <row r="31" spans="1:41" x14ac:dyDescent="0.2">
      <c r="A31" s="35" t="s">
        <v>973</v>
      </c>
      <c r="B31" s="75">
        <v>6</v>
      </c>
      <c r="C31" s="6">
        <f>-C7</f>
        <v>0</v>
      </c>
      <c r="D31" s="6">
        <f t="shared" ref="D31:AE31" si="77">-D7</f>
        <v>-0.14668</v>
      </c>
      <c r="E31" s="6">
        <f t="shared" si="77"/>
        <v>-0.29227999999999998</v>
      </c>
      <c r="F31" s="6">
        <f t="shared" si="77"/>
        <v>-1.8887799999999999</v>
      </c>
      <c r="G31" s="6">
        <f t="shared" si="77"/>
        <v>-2.03287</v>
      </c>
      <c r="H31" s="6">
        <f t="shared" si="77"/>
        <v>-2.03287</v>
      </c>
      <c r="I31" s="6">
        <f t="shared" si="77"/>
        <v>-6.8328699999999998</v>
      </c>
      <c r="J31" s="6">
        <f t="shared" si="77"/>
        <v>-8.0898699999999995</v>
      </c>
      <c r="K31" s="6">
        <f t="shared" si="77"/>
        <v>-8.0898699999999995</v>
      </c>
      <c r="L31" s="6">
        <f t="shared" si="77"/>
        <v>-8.1517900000000001</v>
      </c>
      <c r="M31" s="6">
        <f t="shared" si="77"/>
        <v>-9.6776400000000002</v>
      </c>
      <c r="N31" s="6">
        <f t="shared" si="77"/>
        <v>-9.6776400000000002</v>
      </c>
      <c r="O31" s="6">
        <f t="shared" si="77"/>
        <v>-357.15047999999996</v>
      </c>
      <c r="P31" s="6">
        <f t="shared" si="77"/>
        <v>-457.18952000000002</v>
      </c>
      <c r="Q31" s="6">
        <f t="shared" si="77"/>
        <v>-457.20464000000004</v>
      </c>
      <c r="R31" s="6">
        <f t="shared" si="77"/>
        <v>-538.49764000000005</v>
      </c>
      <c r="S31" s="6">
        <f t="shared" si="77"/>
        <v>-568.64298999999994</v>
      </c>
      <c r="T31" s="6">
        <f t="shared" si="77"/>
        <v>-623.09718999999996</v>
      </c>
      <c r="U31" s="6">
        <f t="shared" si="77"/>
        <v>-623.16011000000003</v>
      </c>
      <c r="V31" s="6">
        <f t="shared" si="77"/>
        <v>-676.81128000000001</v>
      </c>
      <c r="W31" s="6">
        <f t="shared" si="77"/>
        <v>-730.91375000000005</v>
      </c>
      <c r="X31" s="6">
        <f t="shared" si="77"/>
        <v>-731.00756000000001</v>
      </c>
      <c r="Y31" s="6">
        <f t="shared" si="77"/>
        <v>-836.09438999999998</v>
      </c>
      <c r="Z31" s="6">
        <f t="shared" si="77"/>
        <v>-836.18121999999994</v>
      </c>
      <c r="AA31" s="6">
        <f t="shared" si="77"/>
        <v>0</v>
      </c>
      <c r="AB31" s="6">
        <f t="shared" si="77"/>
        <v>0</v>
      </c>
      <c r="AC31" s="6">
        <f t="shared" si="77"/>
        <v>0</v>
      </c>
      <c r="AD31" s="6">
        <f t="shared" si="77"/>
        <v>0</v>
      </c>
      <c r="AE31" s="6">
        <f t="shared" si="77"/>
        <v>-0.11172</v>
      </c>
      <c r="AG31" s="6">
        <f t="shared" si="67"/>
        <v>-357.15047999999996</v>
      </c>
      <c r="AH31" s="6">
        <f t="shared" si="68"/>
        <v>0</v>
      </c>
      <c r="AI31" s="6">
        <f t="shared" si="69"/>
        <v>0</v>
      </c>
      <c r="AJ31" s="6">
        <f t="shared" si="69"/>
        <v>-0.11172</v>
      </c>
      <c r="AL31" s="81">
        <f t="shared" si="63"/>
        <v>-421.44810166666662</v>
      </c>
      <c r="AM31" s="81">
        <f t="shared" si="64"/>
        <v>-139.38215666666665</v>
      </c>
      <c r="AN31" s="81">
        <f t="shared" si="65"/>
        <v>-3.7240000000000002E-2</v>
      </c>
      <c r="AO31" s="1" t="s">
        <v>1235</v>
      </c>
    </row>
    <row r="32" spans="1:41" x14ac:dyDescent="0.2">
      <c r="A32" s="35" t="s">
        <v>1154</v>
      </c>
      <c r="B32" s="75">
        <v>7</v>
      </c>
      <c r="C32" s="6">
        <f>C13</f>
        <v>0</v>
      </c>
      <c r="D32" s="6">
        <f t="shared" ref="D32:AE32" si="78">D13</f>
        <v>8.40428</v>
      </c>
      <c r="E32" s="6">
        <f t="shared" si="78"/>
        <v>13.193620000000001</v>
      </c>
      <c r="F32" s="6">
        <f t="shared" si="78"/>
        <v>18.123619999999999</v>
      </c>
      <c r="G32" s="6">
        <f t="shared" si="78"/>
        <v>19.797930000000001</v>
      </c>
      <c r="H32" s="6">
        <f t="shared" si="78"/>
        <v>22.671119999999998</v>
      </c>
      <c r="I32" s="6">
        <f t="shared" si="78"/>
        <v>30.215240000000001</v>
      </c>
      <c r="J32" s="6">
        <f t="shared" si="78"/>
        <v>41.270339999999997</v>
      </c>
      <c r="K32" s="6">
        <f t="shared" si="78"/>
        <v>51.795749999999998</v>
      </c>
      <c r="L32" s="6">
        <f t="shared" si="78"/>
        <v>58.467469999999999</v>
      </c>
      <c r="M32" s="6">
        <f t="shared" si="78"/>
        <v>72.616210000000009</v>
      </c>
      <c r="N32" s="6">
        <f t="shared" si="78"/>
        <v>79.833919999999992</v>
      </c>
      <c r="O32" s="6">
        <f t="shared" si="78"/>
        <v>0</v>
      </c>
      <c r="P32" s="6">
        <f t="shared" si="78"/>
        <v>1.97973</v>
      </c>
      <c r="Q32" s="6">
        <f t="shared" si="78"/>
        <v>1.0396300000000001</v>
      </c>
      <c r="R32" s="6">
        <f t="shared" si="78"/>
        <v>2.8611800000000001</v>
      </c>
      <c r="S32" s="6">
        <f t="shared" si="78"/>
        <v>3.8554400000000002</v>
      </c>
      <c r="T32" s="6">
        <f t="shared" si="78"/>
        <v>5.08744</v>
      </c>
      <c r="U32" s="6">
        <f t="shared" si="78"/>
        <v>5.8764200000000004</v>
      </c>
      <c r="V32" s="6">
        <f t="shared" si="78"/>
        <v>6.0492299999999997</v>
      </c>
      <c r="W32" s="6">
        <f t="shared" si="78"/>
        <v>19.25085</v>
      </c>
      <c r="X32" s="6">
        <f t="shared" si="78"/>
        <v>30.826340000000002</v>
      </c>
      <c r="Y32" s="6">
        <f t="shared" si="78"/>
        <v>44.723889999999997</v>
      </c>
      <c r="Z32" s="6">
        <f t="shared" si="78"/>
        <v>54.674199999999999</v>
      </c>
      <c r="AA32" s="6">
        <f t="shared" si="78"/>
        <v>0</v>
      </c>
      <c r="AB32" s="6">
        <f t="shared" si="78"/>
        <v>5.1249500000000001</v>
      </c>
      <c r="AC32" s="6">
        <f t="shared" si="78"/>
        <v>5.7829499999999996</v>
      </c>
      <c r="AD32" s="6">
        <f t="shared" si="78"/>
        <v>0</v>
      </c>
      <c r="AE32" s="6">
        <f t="shared" si="78"/>
        <v>2.6108699999999998</v>
      </c>
      <c r="AG32" s="6">
        <f t="shared" ref="AG32" si="79">O32</f>
        <v>0</v>
      </c>
      <c r="AH32" s="6">
        <f t="shared" ref="AH32" si="80">AA32</f>
        <v>0</v>
      </c>
      <c r="AI32" s="6">
        <f t="shared" ref="AI32" si="81">AD32</f>
        <v>0</v>
      </c>
      <c r="AJ32" s="6">
        <f t="shared" ref="AJ32" si="82">AE32</f>
        <v>2.6108699999999998</v>
      </c>
      <c r="AL32" s="81">
        <f t="shared" ref="AL32" si="83">IFERROR(AVERAGE(T32:AE32),0)</f>
        <v>15.000595000000002</v>
      </c>
      <c r="AM32" s="81">
        <f t="shared" ref="AM32" si="84">IFERROR(AVERAGE(Z32:AE32),0)</f>
        <v>11.365495000000001</v>
      </c>
      <c r="AN32" s="81">
        <f t="shared" ref="AN32" si="85">IFERROR(AVERAGE(AC32:AE32),0)</f>
        <v>2.7979400000000001</v>
      </c>
      <c r="AO32" s="1" t="s">
        <v>1232</v>
      </c>
    </row>
    <row r="33" spans="1:41" ht="13.5" x14ac:dyDescent="0.35">
      <c r="A33" s="129" t="s">
        <v>1153</v>
      </c>
      <c r="B33" s="75">
        <v>8</v>
      </c>
      <c r="C33" s="131" t="s">
        <v>1137</v>
      </c>
      <c r="D33" s="131" t="s">
        <v>1137</v>
      </c>
      <c r="E33" s="131" t="s">
        <v>1137</v>
      </c>
      <c r="F33" s="131" t="s">
        <v>1137</v>
      </c>
      <c r="G33" s="131" t="s">
        <v>1137</v>
      </c>
      <c r="H33" s="131" t="s">
        <v>1137</v>
      </c>
      <c r="I33" s="131" t="s">
        <v>1137</v>
      </c>
      <c r="J33" s="131" t="s">
        <v>1137</v>
      </c>
      <c r="K33" s="131" t="s">
        <v>1137</v>
      </c>
      <c r="L33" s="131" t="s">
        <v>1137</v>
      </c>
      <c r="M33" s="131" t="s">
        <v>1137</v>
      </c>
      <c r="N33" s="131" t="s">
        <v>1137</v>
      </c>
      <c r="O33" s="131" t="s">
        <v>1137</v>
      </c>
      <c r="P33" s="131" t="s">
        <v>1137</v>
      </c>
      <c r="Q33" s="131" t="s">
        <v>1137</v>
      </c>
      <c r="R33" s="131" t="s">
        <v>1137</v>
      </c>
      <c r="S33" s="131" t="s">
        <v>1137</v>
      </c>
      <c r="T33" s="131" t="s">
        <v>1137</v>
      </c>
      <c r="U33" s="131" t="s">
        <v>1137</v>
      </c>
      <c r="V33" s="131" t="s">
        <v>1137</v>
      </c>
      <c r="W33" s="131" t="s">
        <v>1137</v>
      </c>
      <c r="X33" s="131" t="s">
        <v>1137</v>
      </c>
      <c r="Y33" s="131" t="s">
        <v>1137</v>
      </c>
      <c r="Z33" s="131" t="s">
        <v>1137</v>
      </c>
      <c r="AA33" s="131" t="s">
        <v>1137</v>
      </c>
      <c r="AB33" s="131" t="s">
        <v>1137</v>
      </c>
      <c r="AC33" s="131" t="s">
        <v>1137</v>
      </c>
      <c r="AD33" s="131" t="s">
        <v>1137</v>
      </c>
      <c r="AE33" s="131" t="s">
        <v>1137</v>
      </c>
      <c r="AF33" s="44"/>
      <c r="AG33" s="131" t="s">
        <v>1137</v>
      </c>
      <c r="AH33" s="131" t="s">
        <v>1137</v>
      </c>
      <c r="AI33" s="131" t="s">
        <v>1137</v>
      </c>
      <c r="AJ33" s="131" t="s">
        <v>1137</v>
      </c>
      <c r="AK33" s="44"/>
      <c r="AL33" s="132" t="s">
        <v>1137</v>
      </c>
      <c r="AM33" s="132" t="s">
        <v>1137</v>
      </c>
      <c r="AN33" s="132" t="s">
        <v>1137</v>
      </c>
      <c r="AO33" s="1" t="s">
        <v>1233</v>
      </c>
    </row>
    <row r="34" spans="1:41" ht="13.5" x14ac:dyDescent="0.35">
      <c r="A34" s="20" t="s">
        <v>769</v>
      </c>
      <c r="B34" s="75"/>
      <c r="C34" s="21">
        <f t="shared" ref="C34:AE34" si="86">SUM(C23:C33)</f>
        <v>90.411439999999999</v>
      </c>
      <c r="D34" s="21">
        <f t="shared" si="86"/>
        <v>-35.256200775000003</v>
      </c>
      <c r="E34" s="21">
        <f t="shared" si="86"/>
        <v>-12.368830775000001</v>
      </c>
      <c r="F34" s="21">
        <f t="shared" si="86"/>
        <v>-30.106140774999997</v>
      </c>
      <c r="G34" s="21">
        <f t="shared" si="86"/>
        <v>-12.189620774999998</v>
      </c>
      <c r="H34" s="21">
        <f t="shared" si="86"/>
        <v>-126.19475077500002</v>
      </c>
      <c r="I34" s="21">
        <f t="shared" si="86"/>
        <v>-22.652610774999999</v>
      </c>
      <c r="J34" s="21">
        <f t="shared" si="86"/>
        <v>0.63485922499999958</v>
      </c>
      <c r="K34" s="21">
        <f t="shared" si="86"/>
        <v>-32.334480775000003</v>
      </c>
      <c r="L34" s="21">
        <f t="shared" si="86"/>
        <v>10.234379224999998</v>
      </c>
      <c r="M34" s="21">
        <f t="shared" si="86"/>
        <v>-22.425500774999975</v>
      </c>
      <c r="N34" s="21">
        <f t="shared" si="86"/>
        <v>-9.3682807750000023</v>
      </c>
      <c r="O34" s="21">
        <f t="shared" si="86"/>
        <v>-326.49462077499999</v>
      </c>
      <c r="P34" s="21">
        <f t="shared" si="86"/>
        <v>-474.004520775</v>
      </c>
      <c r="Q34" s="21">
        <f t="shared" si="86"/>
        <v>-536.35174077500005</v>
      </c>
      <c r="R34" s="21">
        <f t="shared" si="86"/>
        <v>-592.14203077500008</v>
      </c>
      <c r="S34" s="21">
        <f t="shared" si="86"/>
        <v>-624.47570077499995</v>
      </c>
      <c r="T34" s="21">
        <f t="shared" si="86"/>
        <v>-656.94286077499999</v>
      </c>
      <c r="U34" s="21">
        <f t="shared" si="86"/>
        <v>-691.67901077499994</v>
      </c>
      <c r="V34" s="21">
        <f t="shared" si="86"/>
        <v>-722.316460775</v>
      </c>
      <c r="W34" s="21">
        <f t="shared" si="86"/>
        <v>-763.762830775</v>
      </c>
      <c r="X34" s="21">
        <f t="shared" si="86"/>
        <v>-778.47229197928573</v>
      </c>
      <c r="Y34" s="21">
        <f t="shared" si="86"/>
        <v>-816.98292147892857</v>
      </c>
      <c r="Z34" s="21">
        <f t="shared" si="86"/>
        <v>-837.54727163535699</v>
      </c>
      <c r="AA34" s="21">
        <f t="shared" si="86"/>
        <v>77.866090630000002</v>
      </c>
      <c r="AB34" s="21">
        <f t="shared" si="86"/>
        <v>-21.268536926071427</v>
      </c>
      <c r="AC34" s="21">
        <f t="shared" si="86"/>
        <v>-53.440237252857145</v>
      </c>
      <c r="AD34" s="21">
        <f t="shared" si="86"/>
        <v>-35.890740774999998</v>
      </c>
      <c r="AE34" s="21">
        <f t="shared" si="86"/>
        <v>-92.380910775000004</v>
      </c>
      <c r="AF34" s="21"/>
      <c r="AG34" s="21">
        <f>SUM(AG23:AG33)</f>
        <v>-326.49462077499999</v>
      </c>
      <c r="AH34" s="21">
        <f>SUM(AH23:AH33)</f>
        <v>77.866090630000002</v>
      </c>
      <c r="AI34" s="21">
        <f>SUM(AI23:AI33)</f>
        <v>-35.890740774999998</v>
      </c>
      <c r="AJ34" s="21">
        <f>SUM(AJ23:AJ33)</f>
        <v>-92.380910775000004</v>
      </c>
      <c r="AK34" s="21"/>
      <c r="AL34" s="85">
        <f>SUM(AL23:AL33)</f>
        <v>-449.40149860770828</v>
      </c>
      <c r="AM34" s="85">
        <f>SUM(AM23:AM33)</f>
        <v>-160.44360112238093</v>
      </c>
      <c r="AN34" s="85">
        <f>SUM(AN23:AN33)</f>
        <v>-60.570629600952394</v>
      </c>
    </row>
    <row r="35" spans="1:41" x14ac:dyDescent="0.2">
      <c r="A35" s="86" t="s">
        <v>780</v>
      </c>
      <c r="B35" s="87"/>
      <c r="C35" s="83">
        <f t="shared" ref="C35:AE35" si="87">SUM(C21,C34)</f>
        <v>95.04876999999999</v>
      </c>
      <c r="D35" s="83">
        <f t="shared" si="87"/>
        <v>101.29356922500003</v>
      </c>
      <c r="E35" s="83">
        <f t="shared" si="87"/>
        <v>63.186819225000015</v>
      </c>
      <c r="F35" s="83">
        <f t="shared" si="87"/>
        <v>58.756779225000002</v>
      </c>
      <c r="G35" s="83">
        <f t="shared" si="87"/>
        <v>54.298759225000012</v>
      </c>
      <c r="H35" s="83">
        <f t="shared" si="87"/>
        <v>30.027869224999989</v>
      </c>
      <c r="I35" s="83">
        <f t="shared" si="87"/>
        <v>40.307999224999996</v>
      </c>
      <c r="J35" s="83">
        <f t="shared" si="87"/>
        <v>22.959919225000021</v>
      </c>
      <c r="K35" s="83">
        <f t="shared" si="87"/>
        <v>23.321489224999965</v>
      </c>
      <c r="L35" s="83">
        <f t="shared" si="87"/>
        <v>26.381749224999993</v>
      </c>
      <c r="M35" s="83">
        <f t="shared" si="87"/>
        <v>35.613259224999993</v>
      </c>
      <c r="N35" s="83">
        <f t="shared" si="87"/>
        <v>42.067539225000033</v>
      </c>
      <c r="O35" s="83">
        <f t="shared" si="87"/>
        <v>82.761049224999965</v>
      </c>
      <c r="P35" s="83">
        <f t="shared" si="87"/>
        <v>67.543829225000025</v>
      </c>
      <c r="Q35" s="83">
        <f t="shared" si="87"/>
        <v>71.697269225000014</v>
      </c>
      <c r="R35" s="83">
        <f t="shared" si="87"/>
        <v>41.05100922500003</v>
      </c>
      <c r="S35" s="83">
        <f t="shared" si="87"/>
        <v>36.569099224999945</v>
      </c>
      <c r="T35" s="83">
        <f t="shared" si="87"/>
        <v>49.12815922499999</v>
      </c>
      <c r="U35" s="83">
        <f t="shared" si="87"/>
        <v>33.505249225000057</v>
      </c>
      <c r="V35" s="83">
        <f t="shared" si="87"/>
        <v>53.145419225000069</v>
      </c>
      <c r="W35" s="83">
        <f t="shared" si="87"/>
        <v>60.156919225000024</v>
      </c>
      <c r="X35" s="83">
        <f t="shared" si="87"/>
        <v>91.161648020714324</v>
      </c>
      <c r="Y35" s="83">
        <f t="shared" si="87"/>
        <v>64.109978521071525</v>
      </c>
      <c r="Z35" s="83">
        <f t="shared" si="87"/>
        <v>79.214698364643027</v>
      </c>
      <c r="AA35" s="83">
        <f t="shared" si="87"/>
        <v>102.26088063</v>
      </c>
      <c r="AB35" s="83">
        <f t="shared" si="87"/>
        <v>126.9751830739286</v>
      </c>
      <c r="AC35" s="83">
        <f t="shared" si="87"/>
        <v>130.42894274714286</v>
      </c>
      <c r="AD35" s="83">
        <f t="shared" si="87"/>
        <v>117.11136922499999</v>
      </c>
      <c r="AE35" s="83">
        <f t="shared" si="87"/>
        <v>102.45458922500002</v>
      </c>
      <c r="AF35" s="83"/>
      <c r="AG35" s="83">
        <f>SUM(AG21,AG34)</f>
        <v>82.761049224999965</v>
      </c>
      <c r="AH35" s="83">
        <f>SUM(AH21,AH34)</f>
        <v>102.26088063</v>
      </c>
      <c r="AI35" s="83">
        <f>SUM(AI21,AI34)</f>
        <v>117.11136922499999</v>
      </c>
      <c r="AJ35" s="83">
        <f>SUM(AJ21,AJ34)</f>
        <v>102.45458922500002</v>
      </c>
      <c r="AK35" s="83"/>
      <c r="AL35" s="83">
        <f>SUM(AL21,AL34)</f>
        <v>84.13775305895831</v>
      </c>
      <c r="AM35" s="83">
        <f>SUM(AM21,AM34)</f>
        <v>109.74094387761903</v>
      </c>
      <c r="AN35" s="83">
        <f>SUM(AN21,AN34)</f>
        <v>116.66496706571428</v>
      </c>
    </row>
    <row r="37" spans="1:41" x14ac:dyDescent="0.2">
      <c r="A37" s="7" t="s">
        <v>785</v>
      </c>
      <c r="B37" s="7"/>
      <c r="C37" s="183" t="s">
        <v>96</v>
      </c>
      <c r="D37" s="183" t="s">
        <v>96</v>
      </c>
      <c r="E37" s="183" t="s">
        <v>96</v>
      </c>
      <c r="F37" s="183" t="s">
        <v>96</v>
      </c>
      <c r="G37" s="183" t="s">
        <v>96</v>
      </c>
      <c r="H37" s="183" t="s">
        <v>96</v>
      </c>
      <c r="I37" s="183" t="s">
        <v>96</v>
      </c>
      <c r="J37" s="183" t="s">
        <v>96</v>
      </c>
      <c r="K37" s="183" t="s">
        <v>96</v>
      </c>
      <c r="L37" s="183" t="s">
        <v>96</v>
      </c>
      <c r="M37" s="183" t="s">
        <v>96</v>
      </c>
      <c r="N37" s="183" t="s">
        <v>96</v>
      </c>
      <c r="O37" s="91">
        <f>O35/O44</f>
        <v>7.3461687712412932E-2</v>
      </c>
      <c r="P37" s="91">
        <f t="shared" ref="P37:AD37" si="88">P35/P44</f>
        <v>6.117482075634386E-2</v>
      </c>
      <c r="Q37" s="91">
        <f t="shared" si="88"/>
        <v>6.3919284347234637E-2</v>
      </c>
      <c r="R37" s="91">
        <f t="shared" si="88"/>
        <v>3.6939614937242786E-2</v>
      </c>
      <c r="S37" s="91">
        <f t="shared" si="88"/>
        <v>3.2673712435942665E-2</v>
      </c>
      <c r="T37" s="91">
        <f t="shared" si="88"/>
        <v>4.33695878521832E-2</v>
      </c>
      <c r="U37" s="91">
        <f t="shared" si="88"/>
        <v>3.0323590739138442E-2</v>
      </c>
      <c r="V37" s="91">
        <f t="shared" si="88"/>
        <v>4.7261152007660102E-2</v>
      </c>
      <c r="W37" s="91">
        <f t="shared" si="88"/>
        <v>5.3664877244762654E-2</v>
      </c>
      <c r="X37" s="91">
        <f t="shared" si="88"/>
        <v>7.8573416653362468E-2</v>
      </c>
      <c r="Y37" s="91">
        <f t="shared" si="88"/>
        <v>5.6656030177066927E-2</v>
      </c>
      <c r="Z37" s="91">
        <f t="shared" si="88"/>
        <v>7.1130105998352913E-2</v>
      </c>
      <c r="AA37" s="91">
        <f t="shared" si="88"/>
        <v>8.9987955243195986E-2</v>
      </c>
      <c r="AB37" s="91">
        <f t="shared" si="88"/>
        <v>0.11011580955476612</v>
      </c>
      <c r="AC37" s="91">
        <f t="shared" si="88"/>
        <v>0.11421250030715634</v>
      </c>
      <c r="AD37" s="91">
        <f t="shared" si="88"/>
        <v>9.9249590194495835E-2</v>
      </c>
      <c r="AE37" s="91">
        <f t="shared" ref="AE37" si="89">AE35/AE44</f>
        <v>8.5071571359886189E-2</v>
      </c>
      <c r="AF37" s="7"/>
      <c r="AG37" s="91">
        <f t="shared" ref="AG37" si="90">O37</f>
        <v>7.3461687712412932E-2</v>
      </c>
      <c r="AH37" s="91">
        <f t="shared" ref="AH37" si="91">AA37</f>
        <v>8.9987955243195986E-2</v>
      </c>
      <c r="AI37" s="91">
        <f t="shared" ref="AI37:AJ37" si="92">AD37</f>
        <v>9.9249590194495835E-2</v>
      </c>
      <c r="AJ37" s="91">
        <f t="shared" si="92"/>
        <v>8.5071571359886189E-2</v>
      </c>
      <c r="AK37" s="7"/>
      <c r="AL37" s="91">
        <f t="shared" ref="AL37" si="93">AVERAGE(S37:AD37)</f>
        <v>6.8934860700673631E-2</v>
      </c>
      <c r="AM37" s="91">
        <f t="shared" ref="AM37" si="94">AVERAGE(Y37:AD37)</f>
        <v>9.0225331912505688E-2</v>
      </c>
      <c r="AN37" s="91">
        <f t="shared" ref="AN37" si="95">AVERAGE(AB37:AD37)</f>
        <v>0.1078593000188061</v>
      </c>
    </row>
    <row r="38" spans="1:41" x14ac:dyDescent="0.2">
      <c r="A38" s="7" t="s">
        <v>781</v>
      </c>
      <c r="B38" s="7"/>
      <c r="C38" s="8"/>
      <c r="D38" s="8">
        <f t="shared" ref="D38:AE38" si="96">AVERAGE(C49:D49)/D43*DAY(D3)</f>
        <v>33.401095165265879</v>
      </c>
      <c r="E38" s="8">
        <f t="shared" si="96"/>
        <v>35.477028530202681</v>
      </c>
      <c r="F38" s="8">
        <f t="shared" si="96"/>
        <v>32.720944040655226</v>
      </c>
      <c r="G38" s="8">
        <f t="shared" si="96"/>
        <v>27.416325933730313</v>
      </c>
      <c r="H38" s="8">
        <f t="shared" si="96"/>
        <v>25.515014383221882</v>
      </c>
      <c r="I38" s="8">
        <f t="shared" si="96"/>
        <v>22.696040088531475</v>
      </c>
      <c r="J38" s="8">
        <f t="shared" si="96"/>
        <v>22.561750430642167</v>
      </c>
      <c r="K38" s="8">
        <f t="shared" si="96"/>
        <v>17.534013096175435</v>
      </c>
      <c r="L38" s="8">
        <f t="shared" si="96"/>
        <v>25.289054631065746</v>
      </c>
      <c r="M38" s="8">
        <f t="shared" si="96"/>
        <v>15.651732975695959</v>
      </c>
      <c r="N38" s="8">
        <f t="shared" si="96"/>
        <v>19.621653387563914</v>
      </c>
      <c r="O38" s="8">
        <f t="shared" si="96"/>
        <v>27.812843126808104</v>
      </c>
      <c r="P38" s="8">
        <f t="shared" si="96"/>
        <v>31.617529413014381</v>
      </c>
      <c r="Q38" s="8">
        <f t="shared" si="96"/>
        <v>20.965021971123662</v>
      </c>
      <c r="R38" s="8">
        <f t="shared" si="96"/>
        <v>28.456885331146054</v>
      </c>
      <c r="S38" s="8">
        <f t="shared" si="96"/>
        <v>16.322572677749807</v>
      </c>
      <c r="T38" s="8">
        <f t="shared" si="96"/>
        <v>19.362521567787713</v>
      </c>
      <c r="U38" s="8">
        <f t="shared" si="96"/>
        <v>27.016670564025407</v>
      </c>
      <c r="V38" s="8">
        <f t="shared" si="96"/>
        <v>17.139824469463267</v>
      </c>
      <c r="W38" s="8">
        <f t="shared" si="96"/>
        <v>22.800519698640969</v>
      </c>
      <c r="X38" s="8">
        <f t="shared" si="96"/>
        <v>23.275891332847699</v>
      </c>
      <c r="Y38" s="8">
        <f t="shared" si="96"/>
        <v>27.755766461254282</v>
      </c>
      <c r="Z38" s="8">
        <f t="shared" si="96"/>
        <v>25.399937824259169</v>
      </c>
      <c r="AA38" s="8">
        <f t="shared" si="96"/>
        <v>25.772830545760353</v>
      </c>
      <c r="AB38" s="8">
        <f t="shared" si="96"/>
        <v>35.821488176643037</v>
      </c>
      <c r="AC38" s="8">
        <f t="shared" si="96"/>
        <v>38.089175506376762</v>
      </c>
      <c r="AD38" s="8">
        <f t="shared" si="96"/>
        <v>38.572413702978821</v>
      </c>
      <c r="AE38" s="8">
        <f t="shared" si="96"/>
        <v>33.404894974882502</v>
      </c>
      <c r="AF38" s="7"/>
      <c r="AG38" s="8">
        <f t="shared" ref="AG38" si="97">O38</f>
        <v>27.812843126808104</v>
      </c>
      <c r="AH38" s="8">
        <f t="shared" ref="AH38" si="98">AA38</f>
        <v>25.772830545760353</v>
      </c>
      <c r="AI38" s="8">
        <f t="shared" ref="AI38" si="99">AD38</f>
        <v>38.572413702978821</v>
      </c>
      <c r="AJ38" s="8">
        <f t="shared" ref="AJ38" si="100">AE38</f>
        <v>33.404894974882502</v>
      </c>
      <c r="AK38" s="7"/>
      <c r="AL38" s="8">
        <f t="shared" ref="AL38" si="101">AVERAGE(S38:AD38)</f>
        <v>26.444134377315606</v>
      </c>
      <c r="AM38" s="8">
        <f t="shared" ref="AM38" si="102">AVERAGE(Y38:AD38)</f>
        <v>31.901935369545402</v>
      </c>
      <c r="AN38" s="8">
        <f t="shared" ref="AN38" si="103">AVERAGE(AB38:AD38)</f>
        <v>37.494359128666211</v>
      </c>
    </row>
    <row r="39" spans="1:41" x14ac:dyDescent="0.2">
      <c r="A39" s="7" t="s">
        <v>783</v>
      </c>
      <c r="B39" s="7"/>
      <c r="C39" s="23" t="s">
        <v>1137</v>
      </c>
      <c r="D39" s="23" t="s">
        <v>1137</v>
      </c>
      <c r="E39" s="23" t="s">
        <v>1137</v>
      </c>
      <c r="F39" s="23" t="s">
        <v>1137</v>
      </c>
      <c r="G39" s="23" t="s">
        <v>1137</v>
      </c>
      <c r="H39" s="23" t="s">
        <v>1137</v>
      </c>
      <c r="I39" s="23" t="s">
        <v>1137</v>
      </c>
      <c r="J39" s="23" t="s">
        <v>1137</v>
      </c>
      <c r="K39" s="23" t="s">
        <v>1137</v>
      </c>
      <c r="L39" s="23" t="s">
        <v>1137</v>
      </c>
      <c r="M39" s="23" t="s">
        <v>1137</v>
      </c>
      <c r="N39" s="23" t="s">
        <v>1137</v>
      </c>
      <c r="O39" s="23" t="s">
        <v>1137</v>
      </c>
      <c r="P39" s="23" t="s">
        <v>1137</v>
      </c>
      <c r="Q39" s="23" t="s">
        <v>1137</v>
      </c>
      <c r="R39" s="23" t="s">
        <v>1137</v>
      </c>
      <c r="S39" s="23" t="s">
        <v>1137</v>
      </c>
      <c r="T39" s="23" t="s">
        <v>1137</v>
      </c>
      <c r="U39" s="23" t="s">
        <v>1137</v>
      </c>
      <c r="V39" s="23" t="s">
        <v>1137</v>
      </c>
      <c r="W39" s="23" t="s">
        <v>1137</v>
      </c>
      <c r="X39" s="23" t="s">
        <v>1137</v>
      </c>
      <c r="Y39" s="23" t="s">
        <v>1137</v>
      </c>
      <c r="Z39" s="23" t="s">
        <v>1137</v>
      </c>
      <c r="AA39" s="23" t="s">
        <v>1137</v>
      </c>
      <c r="AB39" s="23" t="s">
        <v>1137</v>
      </c>
      <c r="AC39" s="23" t="s">
        <v>1137</v>
      </c>
      <c r="AD39" s="23" t="s">
        <v>1137</v>
      </c>
      <c r="AE39" s="23" t="s">
        <v>1137</v>
      </c>
      <c r="AF39" s="7"/>
      <c r="AG39" s="23" t="str">
        <f t="shared" ref="AG39:AG40" si="104">O39</f>
        <v>NQ</v>
      </c>
      <c r="AH39" s="23" t="str">
        <f t="shared" ref="AH39:AH40" si="105">AA39</f>
        <v>NQ</v>
      </c>
      <c r="AI39" s="23" t="str">
        <f t="shared" ref="AI39:AI40" si="106">AD39</f>
        <v>NQ</v>
      </c>
      <c r="AJ39" s="23" t="str">
        <f t="shared" ref="AJ39:AJ40" si="107">AE39</f>
        <v>NQ</v>
      </c>
      <c r="AK39" s="7"/>
      <c r="AL39" s="23" t="s">
        <v>1137</v>
      </c>
      <c r="AM39" s="23" t="s">
        <v>1137</v>
      </c>
      <c r="AN39" s="23" t="s">
        <v>1137</v>
      </c>
    </row>
    <row r="40" spans="1:41" x14ac:dyDescent="0.2">
      <c r="A40" s="7" t="s">
        <v>782</v>
      </c>
      <c r="B40" s="7"/>
      <c r="C40" s="23" t="s">
        <v>96</v>
      </c>
      <c r="D40" s="23" t="s">
        <v>96</v>
      </c>
      <c r="E40" s="23" t="s">
        <v>96</v>
      </c>
      <c r="F40" s="23" t="s">
        <v>96</v>
      </c>
      <c r="G40" s="23" t="s">
        <v>96</v>
      </c>
      <c r="H40" s="23" t="s">
        <v>96</v>
      </c>
      <c r="I40" s="23" t="s">
        <v>96</v>
      </c>
      <c r="J40" s="23" t="s">
        <v>96</v>
      </c>
      <c r="K40" s="23" t="s">
        <v>96</v>
      </c>
      <c r="L40" s="23" t="s">
        <v>96</v>
      </c>
      <c r="M40" s="23" t="s">
        <v>96</v>
      </c>
      <c r="N40" s="23" t="s">
        <v>96</v>
      </c>
      <c r="O40" s="23" t="s">
        <v>96</v>
      </c>
      <c r="P40" s="23" t="s">
        <v>96</v>
      </c>
      <c r="Q40" s="23" t="s">
        <v>96</v>
      </c>
      <c r="R40" s="23" t="s">
        <v>96</v>
      </c>
      <c r="S40" s="23" t="s">
        <v>96</v>
      </c>
      <c r="T40" s="23" t="s">
        <v>96</v>
      </c>
      <c r="U40" s="23" t="s">
        <v>96</v>
      </c>
      <c r="V40" s="23" t="s">
        <v>96</v>
      </c>
      <c r="W40" s="23" t="s">
        <v>96</v>
      </c>
      <c r="X40" s="23" t="s">
        <v>96</v>
      </c>
      <c r="Y40" s="23" t="s">
        <v>96</v>
      </c>
      <c r="Z40" s="23" t="s">
        <v>96</v>
      </c>
      <c r="AA40" s="23" t="s">
        <v>96</v>
      </c>
      <c r="AB40" s="23" t="s">
        <v>96</v>
      </c>
      <c r="AC40" s="23" t="s">
        <v>96</v>
      </c>
      <c r="AD40" s="23" t="s">
        <v>96</v>
      </c>
      <c r="AE40" s="23" t="s">
        <v>96</v>
      </c>
      <c r="AF40" s="7"/>
      <c r="AG40" s="23" t="str">
        <f t="shared" si="104"/>
        <v>na</v>
      </c>
      <c r="AH40" s="23" t="str">
        <f t="shared" si="105"/>
        <v>na</v>
      </c>
      <c r="AI40" s="23" t="str">
        <f t="shared" si="106"/>
        <v>na</v>
      </c>
      <c r="AJ40" s="23" t="str">
        <f t="shared" si="107"/>
        <v>na</v>
      </c>
      <c r="AK40" s="7"/>
      <c r="AL40" s="23" t="s">
        <v>96</v>
      </c>
      <c r="AM40" s="23" t="s">
        <v>96</v>
      </c>
      <c r="AN40" s="23" t="s">
        <v>96</v>
      </c>
    </row>
    <row r="42" spans="1:41" hidden="1" outlineLevel="1" x14ac:dyDescent="0.2"/>
    <row r="43" spans="1:41" hidden="1" outlineLevel="1" x14ac:dyDescent="0.2">
      <c r="A43" s="1" t="s">
        <v>786</v>
      </c>
      <c r="C43" s="69" t="s">
        <v>96</v>
      </c>
      <c r="D43" s="6">
        <f>QoE!C9</f>
        <v>104.37968000000001</v>
      </c>
      <c r="E43" s="6">
        <f>QoE!D9</f>
        <v>91.14936999999999</v>
      </c>
      <c r="F43" s="6">
        <f>QoE!E9</f>
        <v>81.827619999999996</v>
      </c>
      <c r="G43" s="6">
        <f>QoE!F9</f>
        <v>80.828210000000013</v>
      </c>
      <c r="H43" s="6">
        <f>QoE!G9</f>
        <v>73.86384000000001</v>
      </c>
      <c r="I43" s="6">
        <f>QoE!H9</f>
        <v>84.77436999999999</v>
      </c>
      <c r="J43" s="6">
        <f>QoE!I9</f>
        <v>86.016890000000004</v>
      </c>
      <c r="K43" s="6">
        <f>QoE!J9</f>
        <v>105.05967999999999</v>
      </c>
      <c r="L43" s="6">
        <f>QoE!K9</f>
        <v>72.823949999999996</v>
      </c>
      <c r="M43" s="6">
        <f>QoE!L9</f>
        <v>128.30127999999999</v>
      </c>
      <c r="N43" s="6">
        <f>QoE!M9</f>
        <v>120.80761</v>
      </c>
      <c r="O43" s="6">
        <f>QoE!N9</f>
        <v>96.755409999999998</v>
      </c>
      <c r="P43" s="6">
        <f>QoE!O9</f>
        <v>81.90337000000001</v>
      </c>
      <c r="Q43" s="6">
        <f>QoE!P9</f>
        <v>108.72225</v>
      </c>
      <c r="R43" s="6">
        <f>QoE!Q9</f>
        <v>71.443550000000002</v>
      </c>
      <c r="S43" s="6">
        <f>QoE!R9</f>
        <v>88.748619999999988</v>
      </c>
      <c r="T43" s="6">
        <f>QoE!S9</f>
        <v>87.422039999999996</v>
      </c>
      <c r="U43" s="6">
        <f>QoE!T9</f>
        <v>56.918889999999998</v>
      </c>
      <c r="V43" s="6">
        <f>QoE!U9</f>
        <v>105.59872</v>
      </c>
      <c r="W43" s="6">
        <f>QoE!V9</f>
        <v>101.52807000000001</v>
      </c>
      <c r="X43" s="6">
        <f>QoE!W9</f>
        <v>112.05999</v>
      </c>
      <c r="Y43" s="6">
        <f>QoE!X9</f>
        <v>99.656440000000003</v>
      </c>
      <c r="Z43" s="6">
        <f>QoE!Y9</f>
        <v>102.90187</v>
      </c>
      <c r="AA43" s="6">
        <f>QoE!Z9</f>
        <v>119.48027999999999</v>
      </c>
      <c r="AB43" s="6">
        <f>QoE!AA9</f>
        <v>98.625119999999981</v>
      </c>
      <c r="AC43" s="6">
        <f>QoE!AB9</f>
        <v>97.601240000000004</v>
      </c>
      <c r="AD43" s="6">
        <f>QoE!AC9</f>
        <v>109.42701</v>
      </c>
      <c r="AE43" s="6">
        <f>QoE!AD9</f>
        <v>113.11436999999999</v>
      </c>
    </row>
    <row r="44" spans="1:41" hidden="1" outlineLevel="1" x14ac:dyDescent="0.2">
      <c r="A44" s="1" t="s">
        <v>787</v>
      </c>
      <c r="C44" s="69" t="s">
        <v>96</v>
      </c>
      <c r="D44" s="69" t="s">
        <v>96</v>
      </c>
      <c r="E44" s="69" t="s">
        <v>96</v>
      </c>
      <c r="F44" s="69" t="s">
        <v>96</v>
      </c>
      <c r="G44" s="69" t="s">
        <v>96</v>
      </c>
      <c r="H44" s="69" t="s">
        <v>96</v>
      </c>
      <c r="I44" s="69" t="s">
        <v>96</v>
      </c>
      <c r="J44" s="69" t="s">
        <v>96</v>
      </c>
      <c r="K44" s="69" t="s">
        <v>96</v>
      </c>
      <c r="L44" s="69" t="s">
        <v>96</v>
      </c>
      <c r="M44" s="69" t="s">
        <v>96</v>
      </c>
      <c r="N44" s="69" t="s">
        <v>96</v>
      </c>
      <c r="O44" s="6">
        <f>SUM(D43:O43)</f>
        <v>1126.58791</v>
      </c>
      <c r="P44" s="6">
        <f t="shared" ref="P44:AE44" si="108">SUM(E43:P43)</f>
        <v>1104.1116</v>
      </c>
      <c r="Q44" s="6">
        <f t="shared" si="108"/>
        <v>1121.6844799999999</v>
      </c>
      <c r="R44" s="6">
        <f t="shared" si="108"/>
        <v>1111.3004099999998</v>
      </c>
      <c r="S44" s="6">
        <f t="shared" si="108"/>
        <v>1119.22082</v>
      </c>
      <c r="T44" s="6">
        <f t="shared" si="108"/>
        <v>1132.7790199999999</v>
      </c>
      <c r="U44" s="6">
        <f t="shared" si="108"/>
        <v>1104.9235399999998</v>
      </c>
      <c r="V44" s="6">
        <f t="shared" si="108"/>
        <v>1124.5053700000001</v>
      </c>
      <c r="W44" s="6">
        <f t="shared" si="108"/>
        <v>1120.9737599999999</v>
      </c>
      <c r="X44" s="6">
        <f t="shared" si="108"/>
        <v>1160.2097999999999</v>
      </c>
      <c r="Y44" s="6">
        <f t="shared" si="108"/>
        <v>1131.5649599999999</v>
      </c>
      <c r="Z44" s="6">
        <f t="shared" si="108"/>
        <v>1113.65922</v>
      </c>
      <c r="AA44" s="6">
        <f t="shared" si="108"/>
        <v>1136.38409</v>
      </c>
      <c r="AB44" s="6">
        <f t="shared" si="108"/>
        <v>1153.1058399999999</v>
      </c>
      <c r="AC44" s="6">
        <f t="shared" si="108"/>
        <v>1141.9848299999999</v>
      </c>
      <c r="AD44" s="6">
        <f t="shared" si="108"/>
        <v>1179.9682899999998</v>
      </c>
      <c r="AE44" s="6">
        <f t="shared" si="108"/>
        <v>1204.33404</v>
      </c>
    </row>
    <row r="45" spans="1:41" hidden="1" outlineLevel="1" x14ac:dyDescent="0.2"/>
    <row r="46" spans="1:41" hidden="1" outlineLevel="1" x14ac:dyDescent="0.2"/>
    <row r="47" spans="1:41" hidden="1" outlineLevel="1" x14ac:dyDescent="0.2">
      <c r="A47" s="34" t="s">
        <v>784</v>
      </c>
    </row>
    <row r="48" spans="1:41" hidden="1" outlineLevel="1" x14ac:dyDescent="0.2">
      <c r="A48" s="18" t="s">
        <v>48</v>
      </c>
      <c r="B48" s="75"/>
      <c r="C48" s="6">
        <f t="shared" ref="C48:AE48" si="109">C4+C24</f>
        <v>0</v>
      </c>
      <c r="D48" s="6">
        <f t="shared" si="109"/>
        <v>0</v>
      </c>
      <c r="E48" s="6">
        <f t="shared" si="109"/>
        <v>0</v>
      </c>
      <c r="F48" s="6">
        <f t="shared" si="109"/>
        <v>0</v>
      </c>
      <c r="G48" s="6">
        <f t="shared" si="109"/>
        <v>0</v>
      </c>
      <c r="H48" s="6">
        <f t="shared" si="109"/>
        <v>0</v>
      </c>
      <c r="I48" s="6">
        <f t="shared" si="109"/>
        <v>0</v>
      </c>
      <c r="J48" s="6">
        <f t="shared" si="109"/>
        <v>0</v>
      </c>
      <c r="K48" s="6">
        <f t="shared" si="109"/>
        <v>0</v>
      </c>
      <c r="L48" s="6">
        <f t="shared" si="109"/>
        <v>0</v>
      </c>
      <c r="M48" s="6">
        <f t="shared" si="109"/>
        <v>0</v>
      </c>
      <c r="N48" s="6">
        <f t="shared" si="109"/>
        <v>0</v>
      </c>
      <c r="O48" s="6">
        <f t="shared" si="109"/>
        <v>0</v>
      </c>
      <c r="P48" s="6">
        <f t="shared" si="109"/>
        <v>0</v>
      </c>
      <c r="Q48" s="6">
        <f t="shared" si="109"/>
        <v>0</v>
      </c>
      <c r="R48" s="6">
        <f t="shared" si="109"/>
        <v>0</v>
      </c>
      <c r="S48" s="6">
        <f t="shared" si="109"/>
        <v>0</v>
      </c>
      <c r="T48" s="6">
        <f t="shared" si="109"/>
        <v>0</v>
      </c>
      <c r="U48" s="6">
        <f t="shared" si="109"/>
        <v>0</v>
      </c>
      <c r="V48" s="6">
        <f t="shared" si="109"/>
        <v>0</v>
      </c>
      <c r="W48" s="6">
        <f t="shared" si="109"/>
        <v>0</v>
      </c>
      <c r="X48" s="6">
        <f t="shared" si="109"/>
        <v>0</v>
      </c>
      <c r="Y48" s="6">
        <f t="shared" si="109"/>
        <v>0</v>
      </c>
      <c r="Z48" s="6">
        <f t="shared" si="109"/>
        <v>0</v>
      </c>
      <c r="AA48" s="6">
        <f t="shared" si="109"/>
        <v>0</v>
      </c>
      <c r="AB48" s="6">
        <f t="shared" si="109"/>
        <v>0</v>
      </c>
      <c r="AC48" s="6">
        <f t="shared" si="109"/>
        <v>0</v>
      </c>
      <c r="AD48" s="6">
        <f t="shared" si="109"/>
        <v>0</v>
      </c>
      <c r="AE48" s="6">
        <f t="shared" si="109"/>
        <v>0</v>
      </c>
      <c r="AG48" s="6">
        <f t="shared" ref="AG48:AG53" si="110">O48</f>
        <v>0</v>
      </c>
      <c r="AH48" s="6">
        <f t="shared" ref="AH48:AH53" si="111">AA48</f>
        <v>0</v>
      </c>
      <c r="AI48" s="6">
        <f t="shared" ref="AI48:AJ53" si="112">AD48</f>
        <v>0</v>
      </c>
      <c r="AJ48" s="6">
        <f t="shared" si="112"/>
        <v>0</v>
      </c>
      <c r="AL48" s="81">
        <f t="shared" ref="AL48:AL53" si="113">AVERAGE(T48:AE48)</f>
        <v>0</v>
      </c>
      <c r="AM48" s="81">
        <f t="shared" ref="AM48:AM53" si="114">AVERAGE(Z48:AE48)</f>
        <v>0</v>
      </c>
      <c r="AN48" s="81">
        <f t="shared" ref="AN48:AN53" si="115">AVERAGE(AC48:AE48)</f>
        <v>0</v>
      </c>
    </row>
    <row r="49" spans="1:40" hidden="1" outlineLevel="1" x14ac:dyDescent="0.2">
      <c r="A49" s="18" t="s">
        <v>49</v>
      </c>
      <c r="B49" s="75"/>
      <c r="C49" s="6">
        <f t="shared" ref="C49:AE49" si="116">C5</f>
        <v>93.087589999999992</v>
      </c>
      <c r="D49" s="6">
        <f t="shared" si="116"/>
        <v>131.84116</v>
      </c>
      <c r="E49" s="6">
        <f t="shared" si="116"/>
        <v>91.173240000000007</v>
      </c>
      <c r="F49" s="6">
        <f t="shared" si="116"/>
        <v>81.567210000000003</v>
      </c>
      <c r="G49" s="6">
        <f t="shared" si="116"/>
        <v>66.166960000000003</v>
      </c>
      <c r="H49" s="6">
        <f t="shared" si="116"/>
        <v>55.422519999999999</v>
      </c>
      <c r="I49" s="6">
        <f t="shared" si="116"/>
        <v>72.846980000000002</v>
      </c>
      <c r="J49" s="6">
        <f t="shared" si="116"/>
        <v>52.358930000000001</v>
      </c>
      <c r="K49" s="6">
        <f t="shared" si="116"/>
        <v>66.487380000000002</v>
      </c>
      <c r="L49" s="6">
        <f t="shared" si="116"/>
        <v>56.289209999999997</v>
      </c>
      <c r="M49" s="6">
        <f t="shared" si="116"/>
        <v>73.268039999999999</v>
      </c>
      <c r="N49" s="6">
        <f t="shared" si="116"/>
        <v>84.761630000000011</v>
      </c>
      <c r="O49" s="6">
        <f t="shared" si="116"/>
        <v>88.854050000000001</v>
      </c>
      <c r="P49" s="6">
        <f t="shared" si="116"/>
        <v>78.215770000000006</v>
      </c>
      <c r="Q49" s="6">
        <f t="shared" si="116"/>
        <v>84.595969999999994</v>
      </c>
      <c r="R49" s="6">
        <f t="shared" si="116"/>
        <v>46.569249999999997</v>
      </c>
      <c r="S49" s="6">
        <f t="shared" si="116"/>
        <v>50.004469999999998</v>
      </c>
      <c r="T49" s="6">
        <f t="shared" si="116"/>
        <v>59.2027</v>
      </c>
      <c r="U49" s="6">
        <f t="shared" si="116"/>
        <v>43.31456</v>
      </c>
      <c r="V49" s="6">
        <f t="shared" si="116"/>
        <v>73.45599</v>
      </c>
      <c r="W49" s="6">
        <f t="shared" si="116"/>
        <v>75.891929999999988</v>
      </c>
      <c r="X49" s="6">
        <f t="shared" si="116"/>
        <v>97.994479999999996</v>
      </c>
      <c r="Y49" s="6">
        <f t="shared" si="116"/>
        <v>80.459770000000006</v>
      </c>
      <c r="Z49" s="6">
        <f t="shared" si="116"/>
        <v>93.786969999999997</v>
      </c>
      <c r="AA49" s="6">
        <f t="shared" si="116"/>
        <v>104.88045</v>
      </c>
      <c r="AB49" s="6">
        <f t="shared" si="116"/>
        <v>123.04849</v>
      </c>
      <c r="AC49" s="6">
        <f t="shared" si="116"/>
        <v>142.49084999999999</v>
      </c>
      <c r="AD49" s="6">
        <f t="shared" si="116"/>
        <v>129.82294999999999</v>
      </c>
      <c r="AE49" s="6">
        <f t="shared" si="116"/>
        <v>122.08196000000001</v>
      </c>
      <c r="AG49" s="6">
        <f t="shared" si="110"/>
        <v>88.854050000000001</v>
      </c>
      <c r="AH49" s="6">
        <f t="shared" si="111"/>
        <v>104.88045</v>
      </c>
      <c r="AI49" s="6">
        <f t="shared" si="112"/>
        <v>129.82294999999999</v>
      </c>
      <c r="AJ49" s="6">
        <f t="shared" si="112"/>
        <v>122.08196000000001</v>
      </c>
      <c r="AL49" s="81">
        <f t="shared" si="113"/>
        <v>95.535925000000006</v>
      </c>
      <c r="AM49" s="81">
        <f t="shared" si="114"/>
        <v>119.351945</v>
      </c>
      <c r="AN49" s="81">
        <f t="shared" si="115"/>
        <v>131.46525333333332</v>
      </c>
    </row>
    <row r="50" spans="1:40" hidden="1" outlineLevel="1" x14ac:dyDescent="0.2">
      <c r="A50" s="18" t="s">
        <v>50</v>
      </c>
      <c r="B50" s="75"/>
      <c r="C50" s="6">
        <f t="shared" ref="C50:AE50" si="117">C6+C26</f>
        <v>0</v>
      </c>
      <c r="D50" s="6">
        <f t="shared" si="117"/>
        <v>0</v>
      </c>
      <c r="E50" s="6">
        <f t="shared" si="117"/>
        <v>0</v>
      </c>
      <c r="F50" s="6">
        <f t="shared" si="117"/>
        <v>0</v>
      </c>
      <c r="G50" s="6">
        <f t="shared" si="117"/>
        <v>0</v>
      </c>
      <c r="H50" s="6">
        <f t="shared" si="117"/>
        <v>0</v>
      </c>
      <c r="I50" s="6">
        <f t="shared" si="117"/>
        <v>0</v>
      </c>
      <c r="J50" s="6">
        <f t="shared" si="117"/>
        <v>0</v>
      </c>
      <c r="K50" s="6">
        <f t="shared" si="117"/>
        <v>0</v>
      </c>
      <c r="L50" s="6">
        <f t="shared" si="117"/>
        <v>0</v>
      </c>
      <c r="M50" s="6">
        <f t="shared" si="117"/>
        <v>0</v>
      </c>
      <c r="N50" s="6">
        <f t="shared" si="117"/>
        <v>0</v>
      </c>
      <c r="O50" s="6">
        <f t="shared" si="117"/>
        <v>0</v>
      </c>
      <c r="P50" s="6">
        <f t="shared" si="117"/>
        <v>0</v>
      </c>
      <c r="Q50" s="6">
        <f t="shared" si="117"/>
        <v>0</v>
      </c>
      <c r="R50" s="6">
        <f t="shared" si="117"/>
        <v>0</v>
      </c>
      <c r="S50" s="6">
        <f t="shared" si="117"/>
        <v>0</v>
      </c>
      <c r="T50" s="6">
        <f t="shared" si="117"/>
        <v>0</v>
      </c>
      <c r="U50" s="6">
        <f t="shared" si="117"/>
        <v>0</v>
      </c>
      <c r="V50" s="6">
        <f t="shared" si="117"/>
        <v>0</v>
      </c>
      <c r="W50" s="6">
        <f t="shared" si="117"/>
        <v>0</v>
      </c>
      <c r="X50" s="6">
        <f t="shared" si="117"/>
        <v>0</v>
      </c>
      <c r="Y50" s="6">
        <f t="shared" si="117"/>
        <v>0</v>
      </c>
      <c r="Z50" s="6">
        <f t="shared" si="117"/>
        <v>0</v>
      </c>
      <c r="AA50" s="6">
        <f t="shared" si="117"/>
        <v>0</v>
      </c>
      <c r="AB50" s="6">
        <f t="shared" si="117"/>
        <v>0</v>
      </c>
      <c r="AC50" s="6">
        <f t="shared" si="117"/>
        <v>0</v>
      </c>
      <c r="AD50" s="6">
        <f t="shared" si="117"/>
        <v>0</v>
      </c>
      <c r="AE50" s="6">
        <f t="shared" si="117"/>
        <v>0</v>
      </c>
      <c r="AG50" s="6">
        <f t="shared" si="110"/>
        <v>0</v>
      </c>
      <c r="AH50" s="6">
        <f t="shared" si="111"/>
        <v>0</v>
      </c>
      <c r="AI50" s="6">
        <f t="shared" si="112"/>
        <v>0</v>
      </c>
      <c r="AJ50" s="6">
        <f t="shared" si="112"/>
        <v>0</v>
      </c>
      <c r="AL50" s="81">
        <f t="shared" si="113"/>
        <v>0</v>
      </c>
      <c r="AM50" s="81">
        <f t="shared" si="114"/>
        <v>0</v>
      </c>
      <c r="AN50" s="81">
        <f t="shared" si="115"/>
        <v>0</v>
      </c>
    </row>
    <row r="51" spans="1:40" hidden="1" outlineLevel="1" x14ac:dyDescent="0.2">
      <c r="A51" s="18" t="s">
        <v>51</v>
      </c>
      <c r="B51" s="75"/>
      <c r="C51" s="6">
        <f t="shared" ref="C51:AE51" si="118">C7+C31</f>
        <v>0</v>
      </c>
      <c r="D51" s="6">
        <f t="shared" si="118"/>
        <v>0</v>
      </c>
      <c r="E51" s="6">
        <f t="shared" si="118"/>
        <v>0</v>
      </c>
      <c r="F51" s="6">
        <f t="shared" si="118"/>
        <v>0</v>
      </c>
      <c r="G51" s="6">
        <f t="shared" si="118"/>
        <v>0</v>
      </c>
      <c r="H51" s="6">
        <f t="shared" si="118"/>
        <v>0</v>
      </c>
      <c r="I51" s="6">
        <f t="shared" si="118"/>
        <v>0</v>
      </c>
      <c r="J51" s="6">
        <f t="shared" si="118"/>
        <v>0</v>
      </c>
      <c r="K51" s="6">
        <f t="shared" si="118"/>
        <v>0</v>
      </c>
      <c r="L51" s="6">
        <f t="shared" si="118"/>
        <v>0</v>
      </c>
      <c r="M51" s="6">
        <f t="shared" si="118"/>
        <v>0</v>
      </c>
      <c r="N51" s="6">
        <f t="shared" si="118"/>
        <v>0</v>
      </c>
      <c r="O51" s="6">
        <f t="shared" si="118"/>
        <v>0</v>
      </c>
      <c r="P51" s="6">
        <f t="shared" si="118"/>
        <v>0</v>
      </c>
      <c r="Q51" s="6">
        <f t="shared" si="118"/>
        <v>0</v>
      </c>
      <c r="R51" s="6">
        <f t="shared" si="118"/>
        <v>0</v>
      </c>
      <c r="S51" s="6">
        <f t="shared" si="118"/>
        <v>0</v>
      </c>
      <c r="T51" s="6">
        <f t="shared" si="118"/>
        <v>0</v>
      </c>
      <c r="U51" s="6">
        <f t="shared" si="118"/>
        <v>0</v>
      </c>
      <c r="V51" s="6">
        <f t="shared" si="118"/>
        <v>0</v>
      </c>
      <c r="W51" s="6">
        <f t="shared" si="118"/>
        <v>0</v>
      </c>
      <c r="X51" s="6">
        <f t="shared" si="118"/>
        <v>0</v>
      </c>
      <c r="Y51" s="6">
        <f t="shared" si="118"/>
        <v>0</v>
      </c>
      <c r="Z51" s="6">
        <f t="shared" si="118"/>
        <v>0</v>
      </c>
      <c r="AA51" s="6">
        <f t="shared" si="118"/>
        <v>0</v>
      </c>
      <c r="AB51" s="6">
        <f t="shared" si="118"/>
        <v>0</v>
      </c>
      <c r="AC51" s="6">
        <f t="shared" si="118"/>
        <v>0</v>
      </c>
      <c r="AD51" s="6">
        <f t="shared" si="118"/>
        <v>0</v>
      </c>
      <c r="AE51" s="6">
        <f t="shared" si="118"/>
        <v>0</v>
      </c>
      <c r="AG51" s="6">
        <f t="shared" si="110"/>
        <v>0</v>
      </c>
      <c r="AH51" s="6">
        <f t="shared" si="111"/>
        <v>0</v>
      </c>
      <c r="AI51" s="6">
        <f t="shared" si="112"/>
        <v>0</v>
      </c>
      <c r="AJ51" s="6">
        <f t="shared" si="112"/>
        <v>0</v>
      </c>
      <c r="AL51" s="81">
        <f t="shared" si="113"/>
        <v>0</v>
      </c>
      <c r="AM51" s="81">
        <f t="shared" si="114"/>
        <v>0</v>
      </c>
      <c r="AN51" s="81">
        <f t="shared" si="115"/>
        <v>0</v>
      </c>
    </row>
    <row r="52" spans="1:40" hidden="1" outlineLevel="1" x14ac:dyDescent="0.2">
      <c r="A52" s="18" t="s">
        <v>52</v>
      </c>
      <c r="B52" s="75"/>
      <c r="C52" s="6">
        <f t="shared" ref="C52:AE52" si="119">C8</f>
        <v>2</v>
      </c>
      <c r="D52" s="6">
        <f t="shared" si="119"/>
        <v>-6.2455800000000004</v>
      </c>
      <c r="E52" s="6">
        <f t="shared" si="119"/>
        <v>-5.5048999999999992</v>
      </c>
      <c r="F52" s="6">
        <f t="shared" si="119"/>
        <v>-5.7661499999999997</v>
      </c>
      <c r="G52" s="6">
        <f t="shared" si="119"/>
        <v>-5.6913299999999998</v>
      </c>
      <c r="H52" s="6">
        <f t="shared" si="119"/>
        <v>-4.7214999999999998</v>
      </c>
      <c r="I52" s="6">
        <f t="shared" si="119"/>
        <v>-3.2850100000000002</v>
      </c>
      <c r="J52" s="6">
        <f t="shared" si="119"/>
        <v>-2.7331599999999998</v>
      </c>
      <c r="K52" s="6">
        <f t="shared" si="119"/>
        <v>-4.3647900000000002</v>
      </c>
      <c r="L52" s="6">
        <f t="shared" si="119"/>
        <v>-4.2844799999999994</v>
      </c>
      <c r="M52" s="6">
        <f t="shared" si="119"/>
        <v>-1.8798800000000002</v>
      </c>
      <c r="N52" s="6">
        <f t="shared" si="119"/>
        <v>-10.50986</v>
      </c>
      <c r="O52" s="6">
        <f t="shared" si="119"/>
        <v>4.9829600000000003</v>
      </c>
      <c r="P52" s="6">
        <f t="shared" si="119"/>
        <v>6.1011800000000003</v>
      </c>
      <c r="Q52" s="6">
        <f t="shared" si="119"/>
        <v>5.9157500000000001</v>
      </c>
      <c r="R52" s="6">
        <f t="shared" si="119"/>
        <v>6.9911599999999998</v>
      </c>
      <c r="S52" s="6">
        <f t="shared" si="119"/>
        <v>6.6565300000000001</v>
      </c>
      <c r="T52" s="6">
        <f t="shared" si="119"/>
        <v>3.76871</v>
      </c>
      <c r="U52" s="6">
        <f t="shared" si="119"/>
        <v>3.3862899999999998</v>
      </c>
      <c r="V52" s="6">
        <f t="shared" si="119"/>
        <v>2.29914</v>
      </c>
      <c r="W52" s="6">
        <f t="shared" si="119"/>
        <v>4.1830699999999998</v>
      </c>
      <c r="X52" s="6">
        <f t="shared" si="119"/>
        <v>5.1677600000000004</v>
      </c>
      <c r="Y52" s="6">
        <f t="shared" si="119"/>
        <v>7.6072899999999999</v>
      </c>
      <c r="Z52" s="6">
        <f t="shared" si="119"/>
        <v>6.7044700000000006</v>
      </c>
      <c r="AA52" s="6">
        <f t="shared" si="119"/>
        <v>4.3322899999999995</v>
      </c>
      <c r="AB52" s="6">
        <f t="shared" si="119"/>
        <v>5.54549</v>
      </c>
      <c r="AC52" s="6">
        <f t="shared" si="119"/>
        <v>2.5390600000000001</v>
      </c>
      <c r="AD52" s="6">
        <f t="shared" si="119"/>
        <v>3.5936999999999997</v>
      </c>
      <c r="AE52" s="6">
        <f t="shared" si="119"/>
        <v>-0.74363000000000001</v>
      </c>
      <c r="AG52" s="6">
        <f t="shared" si="110"/>
        <v>4.9829600000000003</v>
      </c>
      <c r="AH52" s="6">
        <f t="shared" si="111"/>
        <v>4.3322899999999995</v>
      </c>
      <c r="AI52" s="6">
        <f t="shared" si="112"/>
        <v>3.5936999999999997</v>
      </c>
      <c r="AJ52" s="6">
        <f t="shared" si="112"/>
        <v>-0.74363000000000001</v>
      </c>
      <c r="AL52" s="81">
        <f t="shared" si="113"/>
        <v>4.0319700000000003</v>
      </c>
      <c r="AM52" s="81">
        <f t="shared" si="114"/>
        <v>3.6618966666666668</v>
      </c>
      <c r="AN52" s="81">
        <f t="shared" si="115"/>
        <v>1.7963766666666665</v>
      </c>
    </row>
    <row r="53" spans="1:40" ht="13.5" hidden="1" outlineLevel="1" x14ac:dyDescent="0.35">
      <c r="A53" s="18" t="s">
        <v>53</v>
      </c>
      <c r="B53" s="75"/>
      <c r="C53" s="12">
        <f t="shared" ref="C53:AE53" si="120">C9+C25</f>
        <v>0</v>
      </c>
      <c r="D53" s="12">
        <f t="shared" si="120"/>
        <v>0</v>
      </c>
      <c r="E53" s="12">
        <f t="shared" si="120"/>
        <v>0</v>
      </c>
      <c r="F53" s="12">
        <f t="shared" si="120"/>
        <v>0</v>
      </c>
      <c r="G53" s="12">
        <f t="shared" si="120"/>
        <v>0</v>
      </c>
      <c r="H53" s="12">
        <f t="shared" si="120"/>
        <v>0</v>
      </c>
      <c r="I53" s="12">
        <f t="shared" si="120"/>
        <v>0</v>
      </c>
      <c r="J53" s="12">
        <f t="shared" si="120"/>
        <v>0</v>
      </c>
      <c r="K53" s="12">
        <f t="shared" si="120"/>
        <v>0</v>
      </c>
      <c r="L53" s="12">
        <f t="shared" si="120"/>
        <v>0</v>
      </c>
      <c r="M53" s="12">
        <f t="shared" si="120"/>
        <v>0</v>
      </c>
      <c r="N53" s="12">
        <f t="shared" si="120"/>
        <v>0</v>
      </c>
      <c r="O53" s="12">
        <f t="shared" si="120"/>
        <v>0</v>
      </c>
      <c r="P53" s="12">
        <f t="shared" si="120"/>
        <v>0</v>
      </c>
      <c r="Q53" s="12">
        <f t="shared" si="120"/>
        <v>0</v>
      </c>
      <c r="R53" s="12">
        <f t="shared" si="120"/>
        <v>0</v>
      </c>
      <c r="S53" s="12">
        <f t="shared" si="120"/>
        <v>0</v>
      </c>
      <c r="T53" s="12">
        <f t="shared" si="120"/>
        <v>0</v>
      </c>
      <c r="U53" s="12">
        <f t="shared" si="120"/>
        <v>0</v>
      </c>
      <c r="V53" s="12">
        <f t="shared" si="120"/>
        <v>0</v>
      </c>
      <c r="W53" s="12">
        <f t="shared" si="120"/>
        <v>0</v>
      </c>
      <c r="X53" s="12">
        <f t="shared" si="120"/>
        <v>0</v>
      </c>
      <c r="Y53" s="12">
        <f t="shared" si="120"/>
        <v>0</v>
      </c>
      <c r="Z53" s="12">
        <f t="shared" si="120"/>
        <v>0</v>
      </c>
      <c r="AA53" s="12">
        <f t="shared" si="120"/>
        <v>0</v>
      </c>
      <c r="AB53" s="12">
        <f t="shared" si="120"/>
        <v>0</v>
      </c>
      <c r="AC53" s="12">
        <f t="shared" si="120"/>
        <v>0</v>
      </c>
      <c r="AD53" s="12">
        <f t="shared" si="120"/>
        <v>0</v>
      </c>
      <c r="AE53" s="12">
        <f t="shared" si="120"/>
        <v>0</v>
      </c>
      <c r="AF53" s="13"/>
      <c r="AG53" s="12">
        <f t="shared" si="110"/>
        <v>0</v>
      </c>
      <c r="AH53" s="12">
        <f t="shared" si="111"/>
        <v>0</v>
      </c>
      <c r="AI53" s="12">
        <f t="shared" si="112"/>
        <v>0</v>
      </c>
      <c r="AJ53" s="12">
        <f t="shared" si="112"/>
        <v>0</v>
      </c>
      <c r="AK53" s="13"/>
      <c r="AL53" s="82">
        <f t="shared" si="113"/>
        <v>0</v>
      </c>
      <c r="AM53" s="82">
        <f t="shared" si="114"/>
        <v>0</v>
      </c>
      <c r="AN53" s="82">
        <f t="shared" si="115"/>
        <v>0</v>
      </c>
    </row>
    <row r="54" spans="1:40" hidden="1" outlineLevel="1" x14ac:dyDescent="0.2">
      <c r="A54" s="20" t="s">
        <v>772</v>
      </c>
      <c r="B54" s="75"/>
      <c r="C54" s="15">
        <f>SUM(C48:C53)</f>
        <v>95.087589999999992</v>
      </c>
      <c r="D54" s="15">
        <f t="shared" ref="D54:AD54" si="121">SUM(D48:D53)</f>
        <v>125.59558</v>
      </c>
      <c r="E54" s="15">
        <f t="shared" si="121"/>
        <v>85.668340000000001</v>
      </c>
      <c r="F54" s="15">
        <f t="shared" si="121"/>
        <v>75.801060000000007</v>
      </c>
      <c r="G54" s="15">
        <f t="shared" si="121"/>
        <v>60.475630000000002</v>
      </c>
      <c r="H54" s="15">
        <f t="shared" si="121"/>
        <v>50.70102</v>
      </c>
      <c r="I54" s="15">
        <f t="shared" si="121"/>
        <v>69.561970000000002</v>
      </c>
      <c r="J54" s="15">
        <f t="shared" si="121"/>
        <v>49.625770000000003</v>
      </c>
      <c r="K54" s="15">
        <f t="shared" si="121"/>
        <v>62.122590000000002</v>
      </c>
      <c r="L54" s="15">
        <f t="shared" si="121"/>
        <v>52.004729999999995</v>
      </c>
      <c r="M54" s="15">
        <f t="shared" si="121"/>
        <v>71.388159999999999</v>
      </c>
      <c r="N54" s="15">
        <f t="shared" si="121"/>
        <v>74.251770000000008</v>
      </c>
      <c r="O54" s="15">
        <f t="shared" si="121"/>
        <v>93.837010000000006</v>
      </c>
      <c r="P54" s="15">
        <f t="shared" si="121"/>
        <v>84.316950000000006</v>
      </c>
      <c r="Q54" s="15">
        <f t="shared" si="121"/>
        <v>90.511719999999997</v>
      </c>
      <c r="R54" s="15">
        <f t="shared" si="121"/>
        <v>53.560409999999997</v>
      </c>
      <c r="S54" s="15">
        <f t="shared" si="121"/>
        <v>56.661000000000001</v>
      </c>
      <c r="T54" s="15">
        <f t="shared" si="121"/>
        <v>62.971409999999999</v>
      </c>
      <c r="U54" s="15">
        <f t="shared" si="121"/>
        <v>46.700850000000003</v>
      </c>
      <c r="V54" s="15">
        <f t="shared" si="121"/>
        <v>75.755129999999994</v>
      </c>
      <c r="W54" s="15">
        <f t="shared" si="121"/>
        <v>80.074999999999989</v>
      </c>
      <c r="X54" s="15">
        <f t="shared" si="121"/>
        <v>103.16224</v>
      </c>
      <c r="Y54" s="15">
        <f t="shared" si="121"/>
        <v>88.067060000000012</v>
      </c>
      <c r="Z54" s="15">
        <f t="shared" si="121"/>
        <v>100.49144</v>
      </c>
      <c r="AA54" s="15">
        <f t="shared" si="121"/>
        <v>109.21274</v>
      </c>
      <c r="AB54" s="15">
        <f t="shared" si="121"/>
        <v>128.59397999999999</v>
      </c>
      <c r="AC54" s="15">
        <f t="shared" si="121"/>
        <v>145.02991</v>
      </c>
      <c r="AD54" s="15">
        <f t="shared" si="121"/>
        <v>133.41665</v>
      </c>
      <c r="AE54" s="15">
        <f t="shared" ref="AE54" si="122">SUM(AE48:AE53)</f>
        <v>121.33833000000001</v>
      </c>
      <c r="AF54" s="15"/>
      <c r="AG54" s="15">
        <f t="shared" ref="AG54:AI54" si="123">SUM(AG48:AG53)</f>
        <v>93.837010000000006</v>
      </c>
      <c r="AH54" s="15">
        <f t="shared" si="123"/>
        <v>109.21274</v>
      </c>
      <c r="AI54" s="15">
        <f t="shared" si="123"/>
        <v>133.41665</v>
      </c>
      <c r="AJ54" s="15">
        <f t="shared" ref="AJ54" si="124">SUM(AJ48:AJ53)</f>
        <v>121.33833000000001</v>
      </c>
      <c r="AK54" s="15"/>
      <c r="AL54" s="83">
        <f t="shared" ref="AL54:AN54" si="125">SUM(AL48:AL53)</f>
        <v>99.567895000000007</v>
      </c>
      <c r="AM54" s="83">
        <f t="shared" si="125"/>
        <v>123.01384166666666</v>
      </c>
      <c r="AN54" s="83">
        <f t="shared" si="125"/>
        <v>133.26163</v>
      </c>
    </row>
    <row r="55" spans="1:40" ht="3" hidden="1" customHeight="1" outlineLevel="1" x14ac:dyDescent="0.2">
      <c r="A55" s="19"/>
      <c r="B55" s="75"/>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G55" s="6"/>
      <c r="AH55" s="6"/>
      <c r="AI55" s="6"/>
      <c r="AJ55" s="6"/>
      <c r="AL55" s="81"/>
      <c r="AM55" s="81"/>
      <c r="AN55" s="81"/>
    </row>
    <row r="56" spans="1:40" hidden="1" outlineLevel="1" x14ac:dyDescent="0.2">
      <c r="A56" s="18" t="s">
        <v>59</v>
      </c>
      <c r="B56" s="75"/>
      <c r="C56" s="6">
        <f>C13-SUM(C32)</f>
        <v>0</v>
      </c>
      <c r="D56" s="6">
        <f t="shared" ref="D56:AE56" si="126">D13-SUM(D32)</f>
        <v>0</v>
      </c>
      <c r="E56" s="6">
        <f t="shared" si="126"/>
        <v>0</v>
      </c>
      <c r="F56" s="6">
        <f t="shared" si="126"/>
        <v>0</v>
      </c>
      <c r="G56" s="6">
        <f t="shared" si="126"/>
        <v>0</v>
      </c>
      <c r="H56" s="6">
        <f t="shared" si="126"/>
        <v>0</v>
      </c>
      <c r="I56" s="6">
        <f t="shared" si="126"/>
        <v>0</v>
      </c>
      <c r="J56" s="6">
        <f t="shared" si="126"/>
        <v>0</v>
      </c>
      <c r="K56" s="6">
        <f t="shared" si="126"/>
        <v>0</v>
      </c>
      <c r="L56" s="6">
        <f t="shared" si="126"/>
        <v>0</v>
      </c>
      <c r="M56" s="6">
        <f t="shared" si="126"/>
        <v>0</v>
      </c>
      <c r="N56" s="6">
        <f t="shared" si="126"/>
        <v>0</v>
      </c>
      <c r="O56" s="6">
        <f t="shared" si="126"/>
        <v>0</v>
      </c>
      <c r="P56" s="6">
        <f t="shared" si="126"/>
        <v>0</v>
      </c>
      <c r="Q56" s="6">
        <f t="shared" si="126"/>
        <v>0</v>
      </c>
      <c r="R56" s="6">
        <f t="shared" si="126"/>
        <v>0</v>
      </c>
      <c r="S56" s="6">
        <f t="shared" si="126"/>
        <v>0</v>
      </c>
      <c r="T56" s="6">
        <f t="shared" si="126"/>
        <v>0</v>
      </c>
      <c r="U56" s="6">
        <f t="shared" si="126"/>
        <v>0</v>
      </c>
      <c r="V56" s="6">
        <f t="shared" si="126"/>
        <v>0</v>
      </c>
      <c r="W56" s="6">
        <f t="shared" si="126"/>
        <v>0</v>
      </c>
      <c r="X56" s="6">
        <f t="shared" si="126"/>
        <v>0</v>
      </c>
      <c r="Y56" s="6">
        <f t="shared" si="126"/>
        <v>0</v>
      </c>
      <c r="Z56" s="6">
        <f t="shared" si="126"/>
        <v>0</v>
      </c>
      <c r="AA56" s="6">
        <f t="shared" si="126"/>
        <v>0</v>
      </c>
      <c r="AB56" s="6">
        <f t="shared" si="126"/>
        <v>0</v>
      </c>
      <c r="AC56" s="6">
        <f t="shared" si="126"/>
        <v>0</v>
      </c>
      <c r="AD56" s="6">
        <f t="shared" si="126"/>
        <v>0</v>
      </c>
      <c r="AE56" s="6">
        <f t="shared" si="126"/>
        <v>0</v>
      </c>
      <c r="AG56" s="6">
        <f>O56</f>
        <v>0</v>
      </c>
      <c r="AH56" s="6">
        <f>AA56</f>
        <v>0</v>
      </c>
      <c r="AI56" s="6">
        <f>AD56</f>
        <v>0</v>
      </c>
      <c r="AJ56" s="6">
        <f>AE56</f>
        <v>0</v>
      </c>
      <c r="AL56" s="81">
        <f t="shared" ref="AL56:AL61" si="127">AVERAGE(T56:AE56)</f>
        <v>0</v>
      </c>
      <c r="AM56" s="81">
        <f t="shared" ref="AM56:AM61" si="128">AVERAGE(Z56:AE56)</f>
        <v>0</v>
      </c>
      <c r="AN56" s="81">
        <f t="shared" ref="AN56:AN61" si="129">AVERAGE(AC56:AE56)</f>
        <v>0</v>
      </c>
    </row>
    <row r="57" spans="1:40" hidden="1" outlineLevel="1" x14ac:dyDescent="0.2">
      <c r="A57" s="18" t="s">
        <v>60</v>
      </c>
      <c r="B57" s="75"/>
      <c r="C57" s="6">
        <f t="shared" ref="C57:AE57" si="130">C14</f>
        <v>3.882E-2</v>
      </c>
      <c r="D57" s="6">
        <f t="shared" si="130"/>
        <v>13.144500000000001</v>
      </c>
      <c r="E57" s="6">
        <f t="shared" si="130"/>
        <v>11.07025</v>
      </c>
      <c r="F57" s="6">
        <f t="shared" si="130"/>
        <v>9.1310000000000002</v>
      </c>
      <c r="G57" s="6">
        <f t="shared" si="130"/>
        <v>5.2820499999999999</v>
      </c>
      <c r="H57" s="6">
        <f t="shared" si="130"/>
        <v>7.5939199999999998</v>
      </c>
      <c r="I57" s="6">
        <f t="shared" si="130"/>
        <v>15.717040000000001</v>
      </c>
      <c r="J57" s="6">
        <f t="shared" si="130"/>
        <v>11.007879999999998</v>
      </c>
      <c r="K57" s="6">
        <f t="shared" si="130"/>
        <v>21.760529999999999</v>
      </c>
      <c r="L57" s="6">
        <f t="shared" si="130"/>
        <v>12.04153</v>
      </c>
      <c r="M57" s="6">
        <f t="shared" si="130"/>
        <v>16.303650000000001</v>
      </c>
      <c r="N57" s="6">
        <f t="shared" si="130"/>
        <v>13.01732</v>
      </c>
      <c r="O57" s="6">
        <f t="shared" si="130"/>
        <v>0</v>
      </c>
      <c r="P57" s="6">
        <f t="shared" si="130"/>
        <v>6.2296400000000007</v>
      </c>
      <c r="Q57" s="6">
        <f t="shared" si="130"/>
        <v>7.6360700000000001</v>
      </c>
      <c r="R57" s="6">
        <f t="shared" si="130"/>
        <v>5.06677</v>
      </c>
      <c r="S57" s="6">
        <f t="shared" si="130"/>
        <v>9.2280200000000008</v>
      </c>
      <c r="T57" s="6">
        <f t="shared" si="130"/>
        <v>3.2629200000000003</v>
      </c>
      <c r="U57" s="6">
        <f t="shared" si="130"/>
        <v>2.5171300000000003</v>
      </c>
      <c r="V57" s="6">
        <f t="shared" si="130"/>
        <v>11.928180000000001</v>
      </c>
      <c r="W57" s="6">
        <f t="shared" si="130"/>
        <v>8.4929299999999994</v>
      </c>
      <c r="X57" s="6">
        <f t="shared" si="130"/>
        <v>15.487399999999999</v>
      </c>
      <c r="Y57" s="6">
        <f t="shared" si="130"/>
        <v>13.46537</v>
      </c>
      <c r="Z57" s="6">
        <f t="shared" si="130"/>
        <v>11.85153</v>
      </c>
      <c r="AA57" s="6">
        <f t="shared" si="130"/>
        <v>-0.43043999999999999</v>
      </c>
      <c r="AB57" s="6">
        <f t="shared" si="130"/>
        <v>0.11720999999999999</v>
      </c>
      <c r="AC57" s="6">
        <f t="shared" si="130"/>
        <v>8.30687</v>
      </c>
      <c r="AD57" s="6">
        <f t="shared" si="130"/>
        <v>19.947470000000003</v>
      </c>
      <c r="AE57" s="6">
        <f t="shared" si="130"/>
        <v>7.2065000000000001</v>
      </c>
      <c r="AG57" s="6">
        <f t="shared" ref="AG57:AG60" si="131">O57</f>
        <v>0</v>
      </c>
      <c r="AH57" s="6">
        <f t="shared" ref="AH57:AH60" si="132">AA57</f>
        <v>-0.43043999999999999</v>
      </c>
      <c r="AI57" s="6">
        <f t="shared" ref="AI57:AJ60" si="133">AD57</f>
        <v>19.947470000000003</v>
      </c>
      <c r="AJ57" s="6">
        <f t="shared" si="133"/>
        <v>7.2065000000000001</v>
      </c>
      <c r="AL57" s="81">
        <f t="shared" si="127"/>
        <v>8.5127558333333351</v>
      </c>
      <c r="AM57" s="81">
        <f t="shared" si="128"/>
        <v>7.833190000000001</v>
      </c>
      <c r="AN57" s="81">
        <f t="shared" si="129"/>
        <v>11.820280000000002</v>
      </c>
    </row>
    <row r="58" spans="1:40" hidden="1" outlineLevel="1" x14ac:dyDescent="0.2">
      <c r="A58" s="18" t="s">
        <v>61</v>
      </c>
      <c r="B58" s="75"/>
      <c r="C58" s="6">
        <f t="shared" ref="C58:AE58" si="134">C15</f>
        <v>0</v>
      </c>
      <c r="D58" s="6">
        <f t="shared" si="134"/>
        <v>0</v>
      </c>
      <c r="E58" s="6">
        <f t="shared" si="134"/>
        <v>0</v>
      </c>
      <c r="F58" s="6">
        <f t="shared" si="134"/>
        <v>0</v>
      </c>
      <c r="G58" s="6">
        <f t="shared" si="134"/>
        <v>-7.9406099999999995</v>
      </c>
      <c r="H58" s="6">
        <f t="shared" si="134"/>
        <v>0</v>
      </c>
      <c r="I58" s="6">
        <f t="shared" si="134"/>
        <v>0</v>
      </c>
      <c r="J58" s="6">
        <f t="shared" si="134"/>
        <v>0</v>
      </c>
      <c r="K58" s="6">
        <f t="shared" si="134"/>
        <v>0</v>
      </c>
      <c r="L58" s="6">
        <f t="shared" si="134"/>
        <v>0</v>
      </c>
      <c r="M58" s="6">
        <f t="shared" si="134"/>
        <v>0</v>
      </c>
      <c r="N58" s="6">
        <f t="shared" si="134"/>
        <v>0</v>
      </c>
      <c r="O58" s="6">
        <f t="shared" si="134"/>
        <v>0</v>
      </c>
      <c r="P58" s="6">
        <f t="shared" si="134"/>
        <v>0</v>
      </c>
      <c r="Q58" s="6">
        <f t="shared" si="134"/>
        <v>0</v>
      </c>
      <c r="R58" s="6">
        <f t="shared" si="134"/>
        <v>0</v>
      </c>
      <c r="S58" s="6">
        <f t="shared" si="134"/>
        <v>0</v>
      </c>
      <c r="T58" s="6">
        <f t="shared" si="134"/>
        <v>0</v>
      </c>
      <c r="U58" s="6">
        <f t="shared" si="134"/>
        <v>0</v>
      </c>
      <c r="V58" s="6">
        <f t="shared" si="134"/>
        <v>0</v>
      </c>
      <c r="W58" s="6">
        <f t="shared" si="134"/>
        <v>0</v>
      </c>
      <c r="X58" s="6">
        <f t="shared" si="134"/>
        <v>-11.519450000000001</v>
      </c>
      <c r="Y58" s="6">
        <f t="shared" si="134"/>
        <v>0</v>
      </c>
      <c r="Z58" s="6">
        <f t="shared" si="134"/>
        <v>0</v>
      </c>
      <c r="AA58" s="6">
        <f t="shared" si="134"/>
        <v>0</v>
      </c>
      <c r="AB58" s="6">
        <f t="shared" si="134"/>
        <v>0</v>
      </c>
      <c r="AC58" s="6">
        <f t="shared" si="134"/>
        <v>0</v>
      </c>
      <c r="AD58" s="6">
        <f t="shared" si="134"/>
        <v>-11.10338</v>
      </c>
      <c r="AE58" s="6">
        <f t="shared" si="134"/>
        <v>0</v>
      </c>
      <c r="AG58" s="6">
        <f t="shared" si="131"/>
        <v>0</v>
      </c>
      <c r="AH58" s="6">
        <f t="shared" si="132"/>
        <v>0</v>
      </c>
      <c r="AI58" s="6">
        <f t="shared" si="133"/>
        <v>-11.10338</v>
      </c>
      <c r="AJ58" s="6">
        <f t="shared" si="133"/>
        <v>0</v>
      </c>
      <c r="AL58" s="81">
        <f t="shared" si="127"/>
        <v>-1.8852358333333334</v>
      </c>
      <c r="AM58" s="81">
        <f t="shared" si="128"/>
        <v>-1.8505633333333333</v>
      </c>
      <c r="AN58" s="81">
        <f t="shared" si="129"/>
        <v>-3.7011266666666667</v>
      </c>
    </row>
    <row r="59" spans="1:40" hidden="1" outlineLevel="1" x14ac:dyDescent="0.2">
      <c r="A59" s="18" t="s">
        <v>62</v>
      </c>
      <c r="B59" s="75"/>
      <c r="C59" s="6">
        <f>C16-SUM(C28,C29)</f>
        <v>0</v>
      </c>
      <c r="D59" s="6">
        <f t="shared" ref="D59:AE59" si="135">D16-SUM(D28,D29)</f>
        <v>10.957430775000001</v>
      </c>
      <c r="E59" s="6">
        <f t="shared" si="135"/>
        <v>11.931540775</v>
      </c>
      <c r="F59" s="6">
        <f t="shared" si="135"/>
        <v>12.868870775</v>
      </c>
      <c r="G59" s="6">
        <f t="shared" si="135"/>
        <v>13.560940775000001</v>
      </c>
      <c r="H59" s="6">
        <f t="shared" si="135"/>
        <v>14.980720775</v>
      </c>
      <c r="I59" s="6">
        <f t="shared" si="135"/>
        <v>15.896990775000001</v>
      </c>
      <c r="J59" s="6">
        <f t="shared" si="135"/>
        <v>16.719430774999999</v>
      </c>
      <c r="K59" s="6">
        <f t="shared" si="135"/>
        <v>17.642220774999998</v>
      </c>
      <c r="L59" s="6">
        <f t="shared" si="135"/>
        <v>18.546360775</v>
      </c>
      <c r="M59" s="6">
        <f t="shared" si="135"/>
        <v>19.924180775000004</v>
      </c>
      <c r="N59" s="6">
        <f t="shared" si="135"/>
        <v>19.967670775000002</v>
      </c>
      <c r="O59" s="6">
        <f t="shared" si="135"/>
        <v>9.9214007750000004</v>
      </c>
      <c r="P59" s="6">
        <f t="shared" si="135"/>
        <v>9.9214007750000004</v>
      </c>
      <c r="Q59" s="6">
        <f t="shared" si="135"/>
        <v>9.9214007750000004</v>
      </c>
      <c r="R59" s="6">
        <f t="shared" si="135"/>
        <v>9.9214007750000004</v>
      </c>
      <c r="S59" s="6">
        <f t="shared" si="135"/>
        <v>10.825540775</v>
      </c>
      <c r="T59" s="6">
        <f t="shared" si="135"/>
        <v>9.9214007750000004</v>
      </c>
      <c r="U59" s="6">
        <f t="shared" si="135"/>
        <v>10.373470775000001</v>
      </c>
      <c r="V59" s="6">
        <f t="shared" si="135"/>
        <v>10.373470775000001</v>
      </c>
      <c r="W59" s="6">
        <f t="shared" si="135"/>
        <v>10.373470775000001</v>
      </c>
      <c r="X59" s="6">
        <f t="shared" si="135"/>
        <v>9.5483519792857159</v>
      </c>
      <c r="Y59" s="6">
        <f t="shared" si="135"/>
        <v>8.3106714789285725</v>
      </c>
      <c r="Z59" s="6">
        <f t="shared" si="135"/>
        <v>7.8522716353571438</v>
      </c>
      <c r="AA59" s="6">
        <f t="shared" si="135"/>
        <v>6.4703893700000013</v>
      </c>
      <c r="AB59" s="6">
        <f t="shared" si="135"/>
        <v>5.7308869260714292</v>
      </c>
      <c r="AC59" s="6">
        <f t="shared" si="135"/>
        <v>5.8651072528571442</v>
      </c>
      <c r="AD59" s="6">
        <f t="shared" si="135"/>
        <v>9.9214007750000004</v>
      </c>
      <c r="AE59" s="6">
        <f t="shared" si="135"/>
        <v>9.9214007750000004</v>
      </c>
      <c r="AG59" s="6">
        <f t="shared" si="131"/>
        <v>9.9214007750000004</v>
      </c>
      <c r="AH59" s="6">
        <f t="shared" si="132"/>
        <v>6.4703893700000013</v>
      </c>
      <c r="AI59" s="6">
        <f t="shared" si="133"/>
        <v>9.9214007750000004</v>
      </c>
      <c r="AJ59" s="6">
        <f t="shared" si="133"/>
        <v>9.9214007750000004</v>
      </c>
      <c r="AL59" s="81">
        <f t="shared" si="127"/>
        <v>8.7218577743750014</v>
      </c>
      <c r="AM59" s="81">
        <f t="shared" si="128"/>
        <v>7.6269094557142871</v>
      </c>
      <c r="AN59" s="81">
        <f t="shared" si="129"/>
        <v>8.5693029342857159</v>
      </c>
    </row>
    <row r="60" spans="1:40" hidden="1" outlineLevel="1" x14ac:dyDescent="0.2">
      <c r="A60" s="18" t="s">
        <v>773</v>
      </c>
      <c r="B60" s="75"/>
      <c r="C60" s="6">
        <f t="shared" ref="C60:AE60" si="136">C17</f>
        <v>0</v>
      </c>
      <c r="D60" s="6">
        <f t="shared" si="136"/>
        <v>0</v>
      </c>
      <c r="E60" s="6">
        <f t="shared" si="136"/>
        <v>0</v>
      </c>
      <c r="F60" s="6">
        <f t="shared" si="136"/>
        <v>-2.9304100000000002</v>
      </c>
      <c r="G60" s="6">
        <f t="shared" si="136"/>
        <v>-2.7513900000000002</v>
      </c>
      <c r="H60" s="6">
        <f t="shared" si="136"/>
        <v>-0.14102000000000001</v>
      </c>
      <c r="I60" s="6">
        <f t="shared" si="136"/>
        <v>-0.14102000000000001</v>
      </c>
      <c r="J60" s="6">
        <f t="shared" si="136"/>
        <v>-0.20024</v>
      </c>
      <c r="K60" s="6">
        <f t="shared" si="136"/>
        <v>-0.20024</v>
      </c>
      <c r="L60" s="6">
        <f t="shared" si="136"/>
        <v>-4.18858</v>
      </c>
      <c r="M60" s="6">
        <f t="shared" si="136"/>
        <v>-0.22162000000000001</v>
      </c>
      <c r="N60" s="6">
        <f t="shared" si="136"/>
        <v>-0.22162000000000001</v>
      </c>
      <c r="O60" s="6">
        <f t="shared" si="136"/>
        <v>0.16491</v>
      </c>
      <c r="P60" s="6">
        <f t="shared" si="136"/>
        <v>0.15107999999999999</v>
      </c>
      <c r="Q60" s="6">
        <f t="shared" si="136"/>
        <v>0.21834999999999999</v>
      </c>
      <c r="R60" s="6">
        <f t="shared" si="136"/>
        <v>-2.9375100000000001</v>
      </c>
      <c r="S60" s="6">
        <f t="shared" si="136"/>
        <v>3.2219999999999999E-2</v>
      </c>
      <c r="T60" s="6">
        <f t="shared" si="136"/>
        <v>6.1800000000000008E-2</v>
      </c>
      <c r="U60" s="6">
        <f t="shared" si="136"/>
        <v>0.10557999999999999</v>
      </c>
      <c r="V60" s="6">
        <f t="shared" si="136"/>
        <v>0.22438</v>
      </c>
      <c r="W60" s="6">
        <f t="shared" si="136"/>
        <v>0.10457999999999999</v>
      </c>
      <c r="X60" s="6">
        <f t="shared" si="136"/>
        <v>-3.56792</v>
      </c>
      <c r="Y60" s="6">
        <f t="shared" si="136"/>
        <v>0.10702</v>
      </c>
      <c r="Z60" s="6">
        <f t="shared" si="136"/>
        <v>0.13312000000000002</v>
      </c>
      <c r="AA60" s="6">
        <f t="shared" si="136"/>
        <v>0.17186999999999999</v>
      </c>
      <c r="AB60" s="6">
        <f t="shared" si="136"/>
        <v>-4.60541</v>
      </c>
      <c r="AC60" s="6">
        <f t="shared" si="136"/>
        <v>0.35901</v>
      </c>
      <c r="AD60" s="6">
        <f t="shared" si="136"/>
        <v>-3.3328500000000005</v>
      </c>
      <c r="AE60" s="6">
        <f t="shared" si="136"/>
        <v>8.1600000000000006E-3</v>
      </c>
      <c r="AG60" s="6">
        <f t="shared" si="131"/>
        <v>0.16491</v>
      </c>
      <c r="AH60" s="6">
        <f t="shared" si="132"/>
        <v>0.17186999999999999</v>
      </c>
      <c r="AI60" s="6">
        <f t="shared" si="133"/>
        <v>-3.3328500000000005</v>
      </c>
      <c r="AJ60" s="6">
        <f t="shared" si="133"/>
        <v>8.1600000000000006E-3</v>
      </c>
      <c r="AL60" s="81">
        <f t="shared" si="127"/>
        <v>-0.85255500000000006</v>
      </c>
      <c r="AM60" s="81">
        <f t="shared" si="128"/>
        <v>-1.2110166666666666</v>
      </c>
      <c r="AN60" s="81">
        <f t="shared" si="129"/>
        <v>-0.98856000000000011</v>
      </c>
    </row>
    <row r="61" spans="1:40" ht="13.5" hidden="1" outlineLevel="1" x14ac:dyDescent="0.35">
      <c r="A61" s="18" t="s">
        <v>68</v>
      </c>
      <c r="B61" s="75"/>
      <c r="C61" s="12">
        <f t="shared" ref="C61:AE61" si="137">C18</f>
        <v>0</v>
      </c>
      <c r="D61" s="12">
        <f t="shared" si="137"/>
        <v>0.20008000000000001</v>
      </c>
      <c r="E61" s="12">
        <f t="shared" si="137"/>
        <v>-0.52027000000000001</v>
      </c>
      <c r="F61" s="12">
        <f t="shared" si="137"/>
        <v>-2.0251800000000002</v>
      </c>
      <c r="G61" s="12">
        <f t="shared" si="137"/>
        <v>-1.9741199999999999</v>
      </c>
      <c r="H61" s="12">
        <f t="shared" si="137"/>
        <v>-1.76047</v>
      </c>
      <c r="I61" s="12">
        <f t="shared" si="137"/>
        <v>-2.2190400000000001</v>
      </c>
      <c r="J61" s="12">
        <f t="shared" si="137"/>
        <v>-0.86121999999999999</v>
      </c>
      <c r="K61" s="12">
        <f t="shared" si="137"/>
        <v>-0.40141000000000004</v>
      </c>
      <c r="L61" s="12">
        <f t="shared" si="137"/>
        <v>-0.77633000000000008</v>
      </c>
      <c r="M61" s="12">
        <f t="shared" si="137"/>
        <v>-0.23131000000000002</v>
      </c>
      <c r="N61" s="12">
        <f t="shared" si="137"/>
        <v>-0.57913999999999999</v>
      </c>
      <c r="O61" s="12">
        <f t="shared" si="137"/>
        <v>0.98965000000000003</v>
      </c>
      <c r="P61" s="12">
        <f t="shared" si="137"/>
        <v>0.47099999999999997</v>
      </c>
      <c r="Q61" s="12">
        <f t="shared" si="137"/>
        <v>1.0386300000000002</v>
      </c>
      <c r="R61" s="12">
        <f t="shared" si="137"/>
        <v>0.45874000000000004</v>
      </c>
      <c r="S61" s="12">
        <f t="shared" si="137"/>
        <v>6.1200000000000004E-3</v>
      </c>
      <c r="T61" s="12">
        <f t="shared" si="137"/>
        <v>0.59713000000000005</v>
      </c>
      <c r="U61" s="12">
        <f t="shared" si="137"/>
        <v>0.19941999999999999</v>
      </c>
      <c r="V61" s="12">
        <f t="shared" si="137"/>
        <v>8.3680000000000004E-2</v>
      </c>
      <c r="W61" s="12">
        <f t="shared" si="137"/>
        <v>0.94710000000000005</v>
      </c>
      <c r="X61" s="12">
        <f t="shared" si="137"/>
        <v>2.0522100000000001</v>
      </c>
      <c r="Y61" s="12">
        <f t="shared" si="137"/>
        <v>2.07402</v>
      </c>
      <c r="Z61" s="12">
        <f t="shared" si="137"/>
        <v>1.4398199999999999</v>
      </c>
      <c r="AA61" s="12">
        <f t="shared" si="137"/>
        <v>0.74003999999999992</v>
      </c>
      <c r="AB61" s="12">
        <f t="shared" si="137"/>
        <v>0.37611</v>
      </c>
      <c r="AC61" s="12">
        <f t="shared" si="137"/>
        <v>6.9980000000000001E-2</v>
      </c>
      <c r="AD61" s="12">
        <f t="shared" si="137"/>
        <v>0.87263999999999997</v>
      </c>
      <c r="AE61" s="12">
        <f t="shared" si="137"/>
        <v>1.7476800000000001</v>
      </c>
      <c r="AF61" s="13"/>
      <c r="AG61" s="12">
        <f>O61</f>
        <v>0.98965000000000003</v>
      </c>
      <c r="AH61" s="12">
        <f>AA61</f>
        <v>0.74003999999999992</v>
      </c>
      <c r="AI61" s="12">
        <f>AD61</f>
        <v>0.87263999999999997</v>
      </c>
      <c r="AJ61" s="12">
        <f>AE61</f>
        <v>1.7476800000000001</v>
      </c>
      <c r="AK61" s="13"/>
      <c r="AL61" s="82">
        <f t="shared" si="127"/>
        <v>0.93331916666666681</v>
      </c>
      <c r="AM61" s="82">
        <f t="shared" si="128"/>
        <v>0.87437833333333337</v>
      </c>
      <c r="AN61" s="82">
        <f t="shared" si="129"/>
        <v>0.89676666666666671</v>
      </c>
    </row>
    <row r="62" spans="1:40" ht="13.5" hidden="1" outlineLevel="1" x14ac:dyDescent="0.35">
      <c r="A62" s="20" t="s">
        <v>774</v>
      </c>
      <c r="B62" s="75"/>
      <c r="C62" s="21">
        <f t="shared" ref="C62" si="138">SUM(C56:C61)</f>
        <v>3.882E-2</v>
      </c>
      <c r="D62" s="21">
        <f t="shared" ref="D62" si="139">SUM(D56:D61)</f>
        <v>24.302010774999999</v>
      </c>
      <c r="E62" s="21">
        <f t="shared" ref="E62" si="140">SUM(E56:E61)</f>
        <v>22.481520775</v>
      </c>
      <c r="F62" s="21">
        <f t="shared" ref="F62" si="141">SUM(F56:F61)</f>
        <v>17.044280774999997</v>
      </c>
      <c r="G62" s="21">
        <f t="shared" ref="G62" si="142">SUM(G56:G61)</f>
        <v>6.1768707750000003</v>
      </c>
      <c r="H62" s="21">
        <f t="shared" ref="H62" si="143">SUM(H56:H61)</f>
        <v>20.673150774999996</v>
      </c>
      <c r="I62" s="21">
        <f t="shared" ref="I62" si="144">SUM(I56:I61)</f>
        <v>29.253970775000003</v>
      </c>
      <c r="J62" s="21">
        <f t="shared" ref="J62" si="145">SUM(J56:J61)</f>
        <v>26.665850774999999</v>
      </c>
      <c r="K62" s="21">
        <f t="shared" ref="K62" si="146">SUM(K56:K61)</f>
        <v>38.801100775000002</v>
      </c>
      <c r="L62" s="21">
        <f t="shared" ref="L62" si="147">SUM(L56:L61)</f>
        <v>25.622980774999995</v>
      </c>
      <c r="M62" s="21">
        <f t="shared" ref="M62" si="148">SUM(M56:M61)</f>
        <v>35.774900774999999</v>
      </c>
      <c r="N62" s="21">
        <f t="shared" ref="N62" si="149">SUM(N56:N61)</f>
        <v>32.184230774999996</v>
      </c>
      <c r="O62" s="21">
        <f t="shared" ref="O62" si="150">SUM(O56:O61)</f>
        <v>11.075960775</v>
      </c>
      <c r="P62" s="21">
        <f t="shared" ref="P62" si="151">SUM(P56:P61)</f>
        <v>16.773120775000002</v>
      </c>
      <c r="Q62" s="21">
        <f t="shared" ref="Q62" si="152">SUM(Q56:Q61)</f>
        <v>18.814450775000001</v>
      </c>
      <c r="R62" s="21">
        <f t="shared" ref="R62" si="153">SUM(R56:R61)</f>
        <v>12.509400775000001</v>
      </c>
      <c r="S62" s="21">
        <f t="shared" ref="S62" si="154">SUM(S56:S61)</f>
        <v>20.091900774999999</v>
      </c>
      <c r="T62" s="21">
        <f t="shared" ref="T62" si="155">SUM(T56:T61)</f>
        <v>13.843250775</v>
      </c>
      <c r="U62" s="21">
        <f t="shared" ref="U62" si="156">SUM(U56:U61)</f>
        <v>13.195600775000001</v>
      </c>
      <c r="V62" s="21">
        <f t="shared" ref="V62" si="157">SUM(V56:V61)</f>
        <v>22.609710775000003</v>
      </c>
      <c r="W62" s="21">
        <f t="shared" ref="W62" si="158">SUM(W56:W61)</f>
        <v>19.918080775</v>
      </c>
      <c r="X62" s="21">
        <f t="shared" ref="X62" si="159">SUM(X56:X61)</f>
        <v>12.000591979285714</v>
      </c>
      <c r="Y62" s="21">
        <f t="shared" ref="Y62" si="160">SUM(Y56:Y61)</f>
        <v>23.957081478928572</v>
      </c>
      <c r="Z62" s="21">
        <f t="shared" ref="Z62" si="161">SUM(Z56:Z61)</f>
        <v>21.276741635357148</v>
      </c>
      <c r="AA62" s="21">
        <f t="shared" ref="AA62" si="162">SUM(AA56:AA61)</f>
        <v>6.9518593700000011</v>
      </c>
      <c r="AB62" s="21">
        <f t="shared" ref="AB62" si="163">SUM(AB56:AB61)</f>
        <v>1.6187969260714292</v>
      </c>
      <c r="AC62" s="21">
        <f t="shared" ref="AC62" si="164">SUM(AC56:AC61)</f>
        <v>14.600967252857142</v>
      </c>
      <c r="AD62" s="21">
        <f t="shared" ref="AD62:AE62" si="165">SUM(AD56:AD61)</f>
        <v>16.305280775000004</v>
      </c>
      <c r="AE62" s="21">
        <f t="shared" si="165"/>
        <v>18.883740775</v>
      </c>
      <c r="AF62" s="21"/>
      <c r="AG62" s="21">
        <f t="shared" ref="AG62" si="166">SUM(AG56:AG61)</f>
        <v>11.075960775</v>
      </c>
      <c r="AH62" s="21">
        <f t="shared" ref="AH62" si="167">SUM(AH56:AH61)</f>
        <v>6.9518593700000011</v>
      </c>
      <c r="AI62" s="21">
        <f t="shared" ref="AI62:AJ62" si="168">SUM(AI56:AI61)</f>
        <v>16.305280775000004</v>
      </c>
      <c r="AJ62" s="21">
        <f t="shared" si="168"/>
        <v>18.883740775</v>
      </c>
      <c r="AK62" s="21"/>
      <c r="AL62" s="85">
        <f>SUM(AL56:AL61)</f>
        <v>15.43014194104167</v>
      </c>
      <c r="AM62" s="85">
        <f t="shared" ref="AM62" si="169">SUM(AM56:AM61)</f>
        <v>13.272897789047622</v>
      </c>
      <c r="AN62" s="85">
        <f t="shared" ref="AN62" si="170">SUM(AN56:AN61)</f>
        <v>16.596662934285721</v>
      </c>
    </row>
    <row r="63" spans="1:40" hidden="1" outlineLevel="1" x14ac:dyDescent="0.2">
      <c r="A63" s="20" t="s">
        <v>779</v>
      </c>
      <c r="C63" s="15">
        <f t="shared" ref="C63:AD63" si="171">C54-C62</f>
        <v>95.04876999999999</v>
      </c>
      <c r="D63" s="15">
        <f t="shared" si="171"/>
        <v>101.293569225</v>
      </c>
      <c r="E63" s="15">
        <f t="shared" si="171"/>
        <v>63.186819225000001</v>
      </c>
      <c r="F63" s="15">
        <f t="shared" si="171"/>
        <v>58.75677922500001</v>
      </c>
      <c r="G63" s="15">
        <f t="shared" si="171"/>
        <v>54.298759225000005</v>
      </c>
      <c r="H63" s="15">
        <f t="shared" si="171"/>
        <v>30.027869225000003</v>
      </c>
      <c r="I63" s="15">
        <f t="shared" si="171"/>
        <v>40.307999225000003</v>
      </c>
      <c r="J63" s="15">
        <f t="shared" si="171"/>
        <v>22.959919225000004</v>
      </c>
      <c r="K63" s="15">
        <f t="shared" si="171"/>
        <v>23.321489225000001</v>
      </c>
      <c r="L63" s="15">
        <f t="shared" si="171"/>
        <v>26.381749225</v>
      </c>
      <c r="M63" s="15">
        <f t="shared" si="171"/>
        <v>35.613259225</v>
      </c>
      <c r="N63" s="15">
        <f t="shared" si="171"/>
        <v>42.067539225000012</v>
      </c>
      <c r="O63" s="15">
        <f t="shared" si="171"/>
        <v>82.761049225000008</v>
      </c>
      <c r="P63" s="15">
        <f t="shared" si="171"/>
        <v>67.543829224999996</v>
      </c>
      <c r="Q63" s="15">
        <f t="shared" si="171"/>
        <v>71.697269224999999</v>
      </c>
      <c r="R63" s="15">
        <f t="shared" si="171"/>
        <v>41.051009224999994</v>
      </c>
      <c r="S63" s="15">
        <f t="shared" si="171"/>
        <v>36.569099225000002</v>
      </c>
      <c r="T63" s="15">
        <f t="shared" si="171"/>
        <v>49.128159224999997</v>
      </c>
      <c r="U63" s="15">
        <f t="shared" si="171"/>
        <v>33.505249225</v>
      </c>
      <c r="V63" s="15">
        <f t="shared" si="171"/>
        <v>53.145419224999991</v>
      </c>
      <c r="W63" s="15">
        <f t="shared" si="171"/>
        <v>60.156919224999989</v>
      </c>
      <c r="X63" s="15">
        <f t="shared" si="171"/>
        <v>91.161648020714281</v>
      </c>
      <c r="Y63" s="15">
        <f t="shared" si="171"/>
        <v>64.10997852107144</v>
      </c>
      <c r="Z63" s="15">
        <f t="shared" si="171"/>
        <v>79.214698364642857</v>
      </c>
      <c r="AA63" s="15">
        <f t="shared" si="171"/>
        <v>102.26088063</v>
      </c>
      <c r="AB63" s="15">
        <f t="shared" si="171"/>
        <v>126.97518307392856</v>
      </c>
      <c r="AC63" s="15">
        <f t="shared" si="171"/>
        <v>130.42894274714286</v>
      </c>
      <c r="AD63" s="15">
        <f t="shared" si="171"/>
        <v>117.111369225</v>
      </c>
      <c r="AE63" s="15">
        <f t="shared" ref="AE63" si="172">AE54-AE62</f>
        <v>102.45458922500001</v>
      </c>
      <c r="AG63" s="15">
        <f>AG54-AG62</f>
        <v>82.761049225000008</v>
      </c>
      <c r="AH63" s="15">
        <f>AH54-AH62</f>
        <v>102.26088063</v>
      </c>
      <c r="AI63" s="15">
        <f>AI54-AI62</f>
        <v>117.111369225</v>
      </c>
      <c r="AJ63" s="15">
        <f>AJ54-AJ62</f>
        <v>102.45458922500001</v>
      </c>
      <c r="AL63" s="83">
        <f>AL54-AL62</f>
        <v>84.137753058958339</v>
      </c>
      <c r="AM63" s="83">
        <f>AM54-AM62</f>
        <v>109.74094387761905</v>
      </c>
      <c r="AN63" s="83">
        <f>AN54-AN62</f>
        <v>116.66496706571428</v>
      </c>
    </row>
    <row r="64" spans="1:40" hidden="1" outlineLevel="1" x14ac:dyDescent="0.2">
      <c r="A64" s="22" t="s">
        <v>203</v>
      </c>
      <c r="C64" s="8">
        <f t="shared" ref="C64:AE64" si="173">ROUND(C35-C63,5)</f>
        <v>0</v>
      </c>
      <c r="D64" s="8">
        <f t="shared" si="173"/>
        <v>0</v>
      </c>
      <c r="E64" s="8">
        <f t="shared" si="173"/>
        <v>0</v>
      </c>
      <c r="F64" s="8">
        <f t="shared" si="173"/>
        <v>0</v>
      </c>
      <c r="G64" s="8">
        <f t="shared" si="173"/>
        <v>0</v>
      </c>
      <c r="H64" s="8">
        <f t="shared" si="173"/>
        <v>0</v>
      </c>
      <c r="I64" s="8">
        <f t="shared" si="173"/>
        <v>0</v>
      </c>
      <c r="J64" s="8">
        <f t="shared" si="173"/>
        <v>0</v>
      </c>
      <c r="K64" s="8">
        <f t="shared" si="173"/>
        <v>0</v>
      </c>
      <c r="L64" s="8">
        <f t="shared" si="173"/>
        <v>0</v>
      </c>
      <c r="M64" s="8">
        <f t="shared" si="173"/>
        <v>0</v>
      </c>
      <c r="N64" s="8">
        <f t="shared" si="173"/>
        <v>0</v>
      </c>
      <c r="O64" s="8">
        <f t="shared" si="173"/>
        <v>0</v>
      </c>
      <c r="P64" s="8">
        <f t="shared" si="173"/>
        <v>0</v>
      </c>
      <c r="Q64" s="8">
        <f t="shared" si="173"/>
        <v>0</v>
      </c>
      <c r="R64" s="8">
        <f t="shared" si="173"/>
        <v>0</v>
      </c>
      <c r="S64" s="8">
        <f t="shared" si="173"/>
        <v>0</v>
      </c>
      <c r="T64" s="8">
        <f t="shared" si="173"/>
        <v>0</v>
      </c>
      <c r="U64" s="8">
        <f t="shared" si="173"/>
        <v>0</v>
      </c>
      <c r="V64" s="8">
        <f t="shared" si="173"/>
        <v>0</v>
      </c>
      <c r="W64" s="8">
        <f t="shared" si="173"/>
        <v>0</v>
      </c>
      <c r="X64" s="8">
        <f t="shared" si="173"/>
        <v>0</v>
      </c>
      <c r="Y64" s="8">
        <f t="shared" si="173"/>
        <v>0</v>
      </c>
      <c r="Z64" s="8">
        <f t="shared" si="173"/>
        <v>0</v>
      </c>
      <c r="AA64" s="8">
        <f t="shared" si="173"/>
        <v>0</v>
      </c>
      <c r="AB64" s="8">
        <f t="shared" si="173"/>
        <v>0</v>
      </c>
      <c r="AC64" s="8">
        <f t="shared" si="173"/>
        <v>0</v>
      </c>
      <c r="AD64" s="8">
        <f t="shared" si="173"/>
        <v>0</v>
      </c>
      <c r="AE64" s="8">
        <f t="shared" si="173"/>
        <v>0</v>
      </c>
      <c r="AF64" s="7"/>
      <c r="AG64" s="8">
        <f>ROUND(AG35-AG63,5)</f>
        <v>0</v>
      </c>
      <c r="AH64" s="8">
        <f>ROUND(AH35-AH63,5)</f>
        <v>0</v>
      </c>
      <c r="AI64" s="8">
        <f>ROUND(AI35-AI63,5)</f>
        <v>0</v>
      </c>
      <c r="AJ64" s="8">
        <f>ROUND(AJ35-AJ63,5)</f>
        <v>0</v>
      </c>
      <c r="AL64" s="81">
        <f>ROUND(AL35-AL63,5)</f>
        <v>0</v>
      </c>
      <c r="AM64" s="81">
        <f>ROUND(AM35-AM63,5)</f>
        <v>0</v>
      </c>
      <c r="AN64" s="81">
        <f>ROUND(AN35-AN63,5)</f>
        <v>0</v>
      </c>
    </row>
    <row r="65" collapsed="1" x14ac:dyDescent="0.2"/>
  </sheetData>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DB89B-7BE9-4E22-8FFA-E4702A5D0F33}">
  <sheetPr codeName="Sheet12">
    <tabColor theme="5" tint="0.39997558519241921"/>
  </sheetPr>
  <dimension ref="A1:AH9"/>
  <sheetViews>
    <sheetView showGridLines="0" workbookViewId="0">
      <pane xSplit="1" ySplit="3" topLeftCell="B4" activePane="bottomRight" state="frozen"/>
      <selection pane="topRight"/>
      <selection pane="bottomLeft"/>
      <selection pane="bottomRight" activeCell="B9" sqref="B9"/>
    </sheetView>
  </sheetViews>
  <sheetFormatPr defaultRowHeight="11.25" outlineLevelCol="1" x14ac:dyDescent="0.2"/>
  <cols>
    <col min="1" max="1" width="24.7109375" style="1" bestFit="1" customWidth="1"/>
    <col min="2" max="2" width="6" style="1" customWidth="1" outlineLevel="1"/>
    <col min="3" max="3" width="6.140625" style="1" customWidth="1" outlineLevel="1"/>
    <col min="4" max="4" width="6.28515625" style="1" customWidth="1" outlineLevel="1"/>
    <col min="5" max="5" width="6.140625" style="1" customWidth="1" outlineLevel="1"/>
    <col min="6" max="6" width="6.42578125" style="1" customWidth="1" outlineLevel="1"/>
    <col min="7" max="7" width="6.140625" style="1" customWidth="1" outlineLevel="1"/>
    <col min="8" max="8" width="5.5703125" style="1" customWidth="1" outlineLevel="1"/>
    <col min="9" max="9" width="6.42578125" style="1" customWidth="1" outlineLevel="1"/>
    <col min="10" max="10" width="6.28515625" style="1" customWidth="1" outlineLevel="1"/>
    <col min="11" max="11" width="5.85546875" style="1" customWidth="1" outlineLevel="1"/>
    <col min="12" max="13" width="6.140625" style="1" customWidth="1" outlineLevel="1"/>
    <col min="14" max="14" width="6" style="1" customWidth="1" outlineLevel="1"/>
    <col min="15" max="15" width="6.140625" style="1" customWidth="1" outlineLevel="1"/>
    <col min="16" max="16" width="6.28515625" style="1" customWidth="1" outlineLevel="1"/>
    <col min="17" max="17" width="6.140625" style="1" customWidth="1" outlineLevel="1"/>
    <col min="18" max="18" width="6.42578125" style="1" customWidth="1" outlineLevel="1"/>
    <col min="19" max="19" width="6.140625" style="1" customWidth="1" outlineLevel="1"/>
    <col min="20" max="20" width="5.5703125" style="1" customWidth="1" outlineLevel="1"/>
    <col min="21" max="21" width="6.42578125" style="1" customWidth="1" outlineLevel="1"/>
    <col min="22" max="22" width="6.28515625" style="1" customWidth="1" outlineLevel="1"/>
    <col min="23" max="23" width="5.85546875" style="1" customWidth="1" outlineLevel="1"/>
    <col min="24" max="25" width="6.140625" style="1" customWidth="1" outlineLevel="1"/>
    <col min="26" max="26" width="6" style="1" customWidth="1" outlineLevel="1"/>
    <col min="27" max="27" width="6.140625" style="1" customWidth="1" outlineLevel="1"/>
    <col min="28" max="29" width="6.28515625" style="1" customWidth="1" outlineLevel="1"/>
    <col min="30" max="30" width="1.42578125" style="1" customWidth="1" outlineLevel="1"/>
    <col min="31" max="34" width="6.85546875" style="1" bestFit="1" customWidth="1"/>
    <col min="35" max="16384" width="9.140625" style="1"/>
  </cols>
  <sheetData>
    <row r="1" spans="1:34" x14ac:dyDescent="0.2">
      <c r="A1" s="135" t="s">
        <v>736</v>
      </c>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row>
    <row r="2" spans="1:34" x14ac:dyDescent="0.2">
      <c r="A2" s="139"/>
      <c r="B2" s="139"/>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row>
    <row r="3" spans="1:34" ht="13.5" x14ac:dyDescent="0.35">
      <c r="A3" s="136" t="s">
        <v>73</v>
      </c>
      <c r="B3" s="140">
        <v>43861</v>
      </c>
      <c r="C3" s="140">
        <f>EOMONTH(B3,1)</f>
        <v>43890</v>
      </c>
      <c r="D3" s="140">
        <f t="shared" ref="D3:AC3" si="0">EOMONTH(C3,1)</f>
        <v>43921</v>
      </c>
      <c r="E3" s="140">
        <f t="shared" si="0"/>
        <v>43951</v>
      </c>
      <c r="F3" s="140">
        <f t="shared" si="0"/>
        <v>43982</v>
      </c>
      <c r="G3" s="140">
        <f t="shared" si="0"/>
        <v>44012</v>
      </c>
      <c r="H3" s="140">
        <f t="shared" si="0"/>
        <v>44043</v>
      </c>
      <c r="I3" s="140">
        <f t="shared" si="0"/>
        <v>44074</v>
      </c>
      <c r="J3" s="140">
        <f t="shared" si="0"/>
        <v>44104</v>
      </c>
      <c r="K3" s="140">
        <f t="shared" si="0"/>
        <v>44135</v>
      </c>
      <c r="L3" s="140">
        <f t="shared" si="0"/>
        <v>44165</v>
      </c>
      <c r="M3" s="140">
        <f t="shared" si="0"/>
        <v>44196</v>
      </c>
      <c r="N3" s="140">
        <f t="shared" si="0"/>
        <v>44227</v>
      </c>
      <c r="O3" s="140">
        <f t="shared" si="0"/>
        <v>44255</v>
      </c>
      <c r="P3" s="140">
        <f t="shared" si="0"/>
        <v>44286</v>
      </c>
      <c r="Q3" s="140">
        <f t="shared" si="0"/>
        <v>44316</v>
      </c>
      <c r="R3" s="140">
        <f t="shared" si="0"/>
        <v>44347</v>
      </c>
      <c r="S3" s="140">
        <f t="shared" si="0"/>
        <v>44377</v>
      </c>
      <c r="T3" s="140">
        <f t="shared" si="0"/>
        <v>44408</v>
      </c>
      <c r="U3" s="140">
        <f t="shared" si="0"/>
        <v>44439</v>
      </c>
      <c r="V3" s="140">
        <f t="shared" si="0"/>
        <v>44469</v>
      </c>
      <c r="W3" s="140">
        <f t="shared" si="0"/>
        <v>44500</v>
      </c>
      <c r="X3" s="140">
        <f t="shared" si="0"/>
        <v>44530</v>
      </c>
      <c r="Y3" s="140">
        <f t="shared" si="0"/>
        <v>44561</v>
      </c>
      <c r="Z3" s="140">
        <f t="shared" si="0"/>
        <v>44592</v>
      </c>
      <c r="AA3" s="140">
        <f t="shared" si="0"/>
        <v>44620</v>
      </c>
      <c r="AB3" s="140">
        <f t="shared" si="0"/>
        <v>44651</v>
      </c>
      <c r="AC3" s="140">
        <f t="shared" si="0"/>
        <v>44681</v>
      </c>
      <c r="AD3" s="139"/>
      <c r="AE3" s="137">
        <v>44196</v>
      </c>
      <c r="AF3" s="137">
        <v>44561</v>
      </c>
      <c r="AG3" s="137">
        <v>44651</v>
      </c>
      <c r="AH3" s="137">
        <v>44681</v>
      </c>
    </row>
    <row r="4" spans="1:34" x14ac:dyDescent="0.2">
      <c r="A4" s="19" t="s">
        <v>743</v>
      </c>
      <c r="B4" s="6">
        <f>SUM('Payroll registers'!X2:X10)/1000</f>
        <v>9.2163500000000003</v>
      </c>
      <c r="C4" s="6">
        <f>B7</f>
        <v>9.2163500000000003</v>
      </c>
      <c r="D4" s="6">
        <f t="shared" ref="D4:AC4" si="1">C7</f>
        <v>9.2163500000000003</v>
      </c>
      <c r="E4" s="6">
        <f t="shared" si="1"/>
        <v>9.2163500000000003</v>
      </c>
      <c r="F4" s="6">
        <f t="shared" si="1"/>
        <v>9.2163500000000003</v>
      </c>
      <c r="G4" s="6">
        <f t="shared" si="1"/>
        <v>9.2163500000000003</v>
      </c>
      <c r="H4" s="6">
        <f t="shared" si="1"/>
        <v>9.2163500000000003</v>
      </c>
      <c r="I4" s="6">
        <f t="shared" si="1"/>
        <v>9.2163500000000003</v>
      </c>
      <c r="J4" s="6">
        <f t="shared" si="1"/>
        <v>9.2163500000000003</v>
      </c>
      <c r="K4" s="6">
        <f t="shared" si="1"/>
        <v>9.2163500000000003</v>
      </c>
      <c r="L4" s="6">
        <f t="shared" si="1"/>
        <v>9.2163500000000003</v>
      </c>
      <c r="M4" s="6">
        <f t="shared" si="1"/>
        <v>9.2163500000000003</v>
      </c>
      <c r="N4" s="6">
        <f t="shared" si="1"/>
        <v>9.2163500000000003</v>
      </c>
      <c r="O4" s="6">
        <f t="shared" si="1"/>
        <v>9.2163500000000003</v>
      </c>
      <c r="P4" s="6">
        <f t="shared" si="1"/>
        <v>9.2163500000000003</v>
      </c>
      <c r="Q4" s="6">
        <f t="shared" si="1"/>
        <v>9.2163500000000003</v>
      </c>
      <c r="R4" s="6">
        <f t="shared" si="1"/>
        <v>9.2163500000000003</v>
      </c>
      <c r="S4" s="6">
        <f t="shared" si="1"/>
        <v>9.2163500000000003</v>
      </c>
      <c r="T4" s="6">
        <f t="shared" si="1"/>
        <v>9.2163500000000003</v>
      </c>
      <c r="U4" s="6">
        <f t="shared" si="1"/>
        <v>9.2163500000000003</v>
      </c>
      <c r="V4" s="6">
        <f t="shared" si="1"/>
        <v>9.2163500000000003</v>
      </c>
      <c r="W4" s="6">
        <f t="shared" si="1"/>
        <v>9.2163500000000003</v>
      </c>
      <c r="X4" s="6">
        <f t="shared" si="1"/>
        <v>9.2163500000000003</v>
      </c>
      <c r="Y4" s="6">
        <f t="shared" si="1"/>
        <v>9.2163500000000003</v>
      </c>
      <c r="Z4" s="6">
        <f t="shared" si="1"/>
        <v>9.2163500000000003</v>
      </c>
      <c r="AA4" s="6">
        <f t="shared" si="1"/>
        <v>9.2163500000000003</v>
      </c>
      <c r="AB4" s="6">
        <f t="shared" si="1"/>
        <v>9.2163500000000003</v>
      </c>
      <c r="AC4" s="6">
        <f t="shared" si="1"/>
        <v>9.2163500000000003</v>
      </c>
      <c r="AE4" s="6">
        <f>B4</f>
        <v>9.2163500000000003</v>
      </c>
      <c r="AF4" s="6">
        <f>AE7</f>
        <v>9.2163500000000003</v>
      </c>
      <c r="AG4" s="6">
        <f>Q4</f>
        <v>9.2163500000000003</v>
      </c>
      <c r="AH4" s="6">
        <f>R4</f>
        <v>9.2163500000000003</v>
      </c>
    </row>
    <row r="5" spans="1:34" x14ac:dyDescent="0.2">
      <c r="A5" s="18" t="s">
        <v>745</v>
      </c>
      <c r="B5" s="6">
        <f>'QoE - payroll accrual'!C4</f>
        <v>0</v>
      </c>
      <c r="C5" s="6">
        <f>'QoE - payroll accrual'!D4</f>
        <v>0</v>
      </c>
      <c r="D5" s="6">
        <f>'QoE - payroll accrual'!E4</f>
        <v>0</v>
      </c>
      <c r="E5" s="6">
        <f>'QoE - payroll accrual'!F4</f>
        <v>0</v>
      </c>
      <c r="F5" s="6">
        <f>'QoE - payroll accrual'!G4</f>
        <v>0</v>
      </c>
      <c r="G5" s="6">
        <f>'QoE - payroll accrual'!H4</f>
        <v>0</v>
      </c>
      <c r="H5" s="6">
        <f>'QoE - payroll accrual'!I4</f>
        <v>0</v>
      </c>
      <c r="I5" s="6">
        <f>'QoE - payroll accrual'!J4</f>
        <v>0</v>
      </c>
      <c r="J5" s="6">
        <f>'QoE - payroll accrual'!K4</f>
        <v>0</v>
      </c>
      <c r="K5" s="6">
        <f>'QoE - payroll accrual'!L4</f>
        <v>0</v>
      </c>
      <c r="L5" s="6">
        <f>'QoE - payroll accrual'!M4</f>
        <v>0</v>
      </c>
      <c r="M5" s="6">
        <f>'QoE - payroll accrual'!N4</f>
        <v>0</v>
      </c>
      <c r="N5" s="6">
        <f>'QoE - payroll accrual'!O4</f>
        <v>0</v>
      </c>
      <c r="O5" s="6">
        <f>'QoE - payroll accrual'!P4</f>
        <v>0</v>
      </c>
      <c r="P5" s="6">
        <f>'QoE - payroll accrual'!Q4</f>
        <v>0</v>
      </c>
      <c r="Q5" s="6">
        <f>'QoE - payroll accrual'!R4</f>
        <v>0</v>
      </c>
      <c r="R5" s="6">
        <f>'QoE - payroll accrual'!S4</f>
        <v>0</v>
      </c>
      <c r="S5" s="6">
        <f>'QoE - payroll accrual'!T4</f>
        <v>0</v>
      </c>
      <c r="T5" s="6">
        <f>'QoE - payroll accrual'!U4</f>
        <v>0</v>
      </c>
      <c r="U5" s="6">
        <f>'QoE - payroll accrual'!V4</f>
        <v>0</v>
      </c>
      <c r="V5" s="6">
        <f>'QoE - payroll accrual'!W4</f>
        <v>0</v>
      </c>
      <c r="W5" s="6">
        <f>'QoE - payroll accrual'!X4</f>
        <v>0</v>
      </c>
      <c r="X5" s="6">
        <f>'QoE - payroll accrual'!Y4</f>
        <v>0</v>
      </c>
      <c r="Y5" s="6">
        <f>'QoE - payroll accrual'!Z4</f>
        <v>0</v>
      </c>
      <c r="Z5" s="6">
        <f>'QoE - payroll accrual'!AA4</f>
        <v>0</v>
      </c>
      <c r="AA5" s="6">
        <f>'QoE - payroll accrual'!AB4</f>
        <v>0</v>
      </c>
      <c r="AB5" s="6">
        <f>'QoE - payroll accrual'!AC4</f>
        <v>0</v>
      </c>
      <c r="AC5" s="6">
        <f>'QoE - payroll accrual'!AD4</f>
        <v>0</v>
      </c>
      <c r="AE5" s="6">
        <f>SUM(B5:M5)</f>
        <v>0</v>
      </c>
      <c r="AF5" s="6">
        <f>SUM(N5:Y5)</f>
        <v>0</v>
      </c>
      <c r="AG5" s="6">
        <f>SUM(Q5:AB5)</f>
        <v>0</v>
      </c>
      <c r="AH5" s="6">
        <f>SUM(R5:AC5)</f>
        <v>0</v>
      </c>
    </row>
    <row r="6" spans="1:34" ht="13.5" x14ac:dyDescent="0.35">
      <c r="A6" s="18" t="s">
        <v>746</v>
      </c>
      <c r="B6" s="12">
        <f>-'QoE - payroll accrual'!C3</f>
        <v>0</v>
      </c>
      <c r="C6" s="12">
        <f>-'QoE - payroll accrual'!D3</f>
        <v>0</v>
      </c>
      <c r="D6" s="12">
        <f>-'QoE - payroll accrual'!E3</f>
        <v>0</v>
      </c>
      <c r="E6" s="12">
        <f>-'QoE - payroll accrual'!F3</f>
        <v>0</v>
      </c>
      <c r="F6" s="12">
        <f>-'QoE - payroll accrual'!G3</f>
        <v>0</v>
      </c>
      <c r="G6" s="12">
        <f>-'QoE - payroll accrual'!H3</f>
        <v>0</v>
      </c>
      <c r="H6" s="12">
        <f>-'QoE - payroll accrual'!I3</f>
        <v>0</v>
      </c>
      <c r="I6" s="12">
        <f>-'QoE - payroll accrual'!J3</f>
        <v>0</v>
      </c>
      <c r="J6" s="12">
        <f>-'QoE - payroll accrual'!K3</f>
        <v>0</v>
      </c>
      <c r="K6" s="12">
        <f>-'QoE - payroll accrual'!L3</f>
        <v>0</v>
      </c>
      <c r="L6" s="12">
        <f>-'QoE - payroll accrual'!M3</f>
        <v>0</v>
      </c>
      <c r="M6" s="12">
        <f>-'QoE - payroll accrual'!N3</f>
        <v>0</v>
      </c>
      <c r="N6" s="12">
        <f>-'QoE - payroll accrual'!O3</f>
        <v>0</v>
      </c>
      <c r="O6" s="12">
        <f>-'QoE - payroll accrual'!P3</f>
        <v>0</v>
      </c>
      <c r="P6" s="12">
        <f>-'QoE - payroll accrual'!Q3</f>
        <v>0</v>
      </c>
      <c r="Q6" s="12">
        <f>-'QoE - payroll accrual'!R3</f>
        <v>0</v>
      </c>
      <c r="R6" s="12">
        <f>-'QoE - payroll accrual'!S3</f>
        <v>0</v>
      </c>
      <c r="S6" s="12">
        <f>-'QoE - payroll accrual'!T3</f>
        <v>0</v>
      </c>
      <c r="T6" s="12">
        <f>-'QoE - payroll accrual'!U3</f>
        <v>0</v>
      </c>
      <c r="U6" s="12">
        <f>-'QoE - payroll accrual'!V3</f>
        <v>0</v>
      </c>
      <c r="V6" s="12">
        <f>-'QoE - payroll accrual'!W3</f>
        <v>0</v>
      </c>
      <c r="W6" s="12">
        <f>-'QoE - payroll accrual'!X3</f>
        <v>0</v>
      </c>
      <c r="X6" s="12">
        <f>-'QoE - payroll accrual'!Y3</f>
        <v>0</v>
      </c>
      <c r="Y6" s="12">
        <f>-'QoE - payroll accrual'!Z3</f>
        <v>0</v>
      </c>
      <c r="Z6" s="12">
        <f>-'QoE - payroll accrual'!AA3</f>
        <v>0</v>
      </c>
      <c r="AA6" s="12">
        <f>-'QoE - payroll accrual'!AB3</f>
        <v>0</v>
      </c>
      <c r="AB6" s="12">
        <f>-'QoE - payroll accrual'!AC3</f>
        <v>0</v>
      </c>
      <c r="AC6" s="12">
        <f>-'QoE - payroll accrual'!AD3</f>
        <v>0</v>
      </c>
      <c r="AD6" s="13"/>
      <c r="AE6" s="12">
        <f>SUM(B6:M6)</f>
        <v>0</v>
      </c>
      <c r="AF6" s="12">
        <f>SUM(N6:Y6)</f>
        <v>0</v>
      </c>
      <c r="AG6" s="12">
        <f>SUM(Q6:AB6)</f>
        <v>0</v>
      </c>
      <c r="AH6" s="12">
        <f>SUM(R6:AC6)</f>
        <v>0</v>
      </c>
    </row>
    <row r="7" spans="1:34" x14ac:dyDescent="0.2">
      <c r="A7" s="1" t="s">
        <v>744</v>
      </c>
      <c r="B7" s="6">
        <f>SUM(B4:B6)</f>
        <v>9.2163500000000003</v>
      </c>
      <c r="C7" s="6">
        <f t="shared" ref="C7:AB7" si="2">SUM(C4:C6)</f>
        <v>9.2163500000000003</v>
      </c>
      <c r="D7" s="6">
        <f t="shared" si="2"/>
        <v>9.2163500000000003</v>
      </c>
      <c r="E7" s="6">
        <f t="shared" si="2"/>
        <v>9.2163500000000003</v>
      </c>
      <c r="F7" s="6">
        <f t="shared" si="2"/>
        <v>9.2163500000000003</v>
      </c>
      <c r="G7" s="6">
        <f t="shared" si="2"/>
        <v>9.2163500000000003</v>
      </c>
      <c r="H7" s="6">
        <f t="shared" si="2"/>
        <v>9.2163500000000003</v>
      </c>
      <c r="I7" s="6">
        <f t="shared" si="2"/>
        <v>9.2163500000000003</v>
      </c>
      <c r="J7" s="6">
        <f t="shared" si="2"/>
        <v>9.2163500000000003</v>
      </c>
      <c r="K7" s="6">
        <f t="shared" si="2"/>
        <v>9.2163500000000003</v>
      </c>
      <c r="L7" s="6">
        <f t="shared" si="2"/>
        <v>9.2163500000000003</v>
      </c>
      <c r="M7" s="6">
        <f t="shared" si="2"/>
        <v>9.2163500000000003</v>
      </c>
      <c r="N7" s="6">
        <f t="shared" si="2"/>
        <v>9.2163500000000003</v>
      </c>
      <c r="O7" s="6">
        <f t="shared" si="2"/>
        <v>9.2163500000000003</v>
      </c>
      <c r="P7" s="6">
        <f t="shared" si="2"/>
        <v>9.2163500000000003</v>
      </c>
      <c r="Q7" s="6">
        <f t="shared" si="2"/>
        <v>9.2163500000000003</v>
      </c>
      <c r="R7" s="6">
        <f t="shared" si="2"/>
        <v>9.2163500000000003</v>
      </c>
      <c r="S7" s="6">
        <f t="shared" si="2"/>
        <v>9.2163500000000003</v>
      </c>
      <c r="T7" s="6">
        <f t="shared" si="2"/>
        <v>9.2163500000000003</v>
      </c>
      <c r="U7" s="6">
        <f t="shared" si="2"/>
        <v>9.2163500000000003</v>
      </c>
      <c r="V7" s="6">
        <f t="shared" si="2"/>
        <v>9.2163500000000003</v>
      </c>
      <c r="W7" s="6">
        <f t="shared" si="2"/>
        <v>9.2163500000000003</v>
      </c>
      <c r="X7" s="6">
        <f t="shared" si="2"/>
        <v>9.2163500000000003</v>
      </c>
      <c r="Y7" s="6">
        <f t="shared" si="2"/>
        <v>9.2163500000000003</v>
      </c>
      <c r="Z7" s="6">
        <f t="shared" si="2"/>
        <v>9.2163500000000003</v>
      </c>
      <c r="AA7" s="6">
        <f t="shared" si="2"/>
        <v>9.2163500000000003</v>
      </c>
      <c r="AB7" s="6">
        <f t="shared" si="2"/>
        <v>9.2163500000000003</v>
      </c>
      <c r="AC7" s="6">
        <f t="shared" ref="AC7" si="3">SUM(AC4:AC6)</f>
        <v>9.2163500000000003</v>
      </c>
      <c r="AD7" s="6"/>
      <c r="AE7" s="6">
        <f t="shared" ref="AE7" si="4">SUM(AE4:AE6)</f>
        <v>9.2163500000000003</v>
      </c>
      <c r="AF7" s="6">
        <f t="shared" ref="AF7" si="5">SUM(AF4:AF6)</f>
        <v>9.2163500000000003</v>
      </c>
      <c r="AG7" s="6">
        <f t="shared" ref="AG7:AH7" si="6">SUM(AG4:AG6)</f>
        <v>9.2163500000000003</v>
      </c>
      <c r="AH7" s="6">
        <f t="shared" si="6"/>
        <v>9.2163500000000003</v>
      </c>
    </row>
    <row r="8" spans="1:34" ht="13.5" x14ac:dyDescent="0.35">
      <c r="A8" s="35" t="s">
        <v>747</v>
      </c>
      <c r="B8" s="12">
        <f>7.65%*B7</f>
        <v>0.70505077500000002</v>
      </c>
      <c r="C8" s="12">
        <f t="shared" ref="C8:AB8" si="7">7.65%*C7</f>
        <v>0.70505077500000002</v>
      </c>
      <c r="D8" s="12">
        <f t="shared" si="7"/>
        <v>0.70505077500000002</v>
      </c>
      <c r="E8" s="12">
        <f t="shared" si="7"/>
        <v>0.70505077500000002</v>
      </c>
      <c r="F8" s="12">
        <f t="shared" si="7"/>
        <v>0.70505077500000002</v>
      </c>
      <c r="G8" s="12">
        <f t="shared" si="7"/>
        <v>0.70505077500000002</v>
      </c>
      <c r="H8" s="12">
        <f t="shared" si="7"/>
        <v>0.70505077500000002</v>
      </c>
      <c r="I8" s="12">
        <f t="shared" si="7"/>
        <v>0.70505077500000002</v>
      </c>
      <c r="J8" s="12">
        <f t="shared" si="7"/>
        <v>0.70505077500000002</v>
      </c>
      <c r="K8" s="12">
        <f t="shared" si="7"/>
        <v>0.70505077500000002</v>
      </c>
      <c r="L8" s="12">
        <f t="shared" si="7"/>
        <v>0.70505077500000002</v>
      </c>
      <c r="M8" s="12">
        <f t="shared" si="7"/>
        <v>0.70505077500000002</v>
      </c>
      <c r="N8" s="12">
        <f t="shared" si="7"/>
        <v>0.70505077500000002</v>
      </c>
      <c r="O8" s="12">
        <f t="shared" si="7"/>
        <v>0.70505077500000002</v>
      </c>
      <c r="P8" s="12">
        <f t="shared" si="7"/>
        <v>0.70505077500000002</v>
      </c>
      <c r="Q8" s="12">
        <f t="shared" si="7"/>
        <v>0.70505077500000002</v>
      </c>
      <c r="R8" s="12">
        <f t="shared" si="7"/>
        <v>0.70505077500000002</v>
      </c>
      <c r="S8" s="12">
        <f t="shared" si="7"/>
        <v>0.70505077500000002</v>
      </c>
      <c r="T8" s="12">
        <f t="shared" si="7"/>
        <v>0.70505077500000002</v>
      </c>
      <c r="U8" s="12">
        <f t="shared" si="7"/>
        <v>0.70505077500000002</v>
      </c>
      <c r="V8" s="12">
        <f t="shared" si="7"/>
        <v>0.70505077500000002</v>
      </c>
      <c r="W8" s="12">
        <f t="shared" si="7"/>
        <v>0.70505077500000002</v>
      </c>
      <c r="X8" s="12">
        <f t="shared" si="7"/>
        <v>0.70505077500000002</v>
      </c>
      <c r="Y8" s="12">
        <f t="shared" si="7"/>
        <v>0.70505077500000002</v>
      </c>
      <c r="Z8" s="12">
        <f t="shared" si="7"/>
        <v>0.70505077500000002</v>
      </c>
      <c r="AA8" s="12">
        <f t="shared" si="7"/>
        <v>0.70505077500000002</v>
      </c>
      <c r="AB8" s="12">
        <f t="shared" si="7"/>
        <v>0.70505077500000002</v>
      </c>
      <c r="AC8" s="12">
        <f t="shared" ref="AC8" si="8">7.65%*AC7</f>
        <v>0.70505077500000002</v>
      </c>
      <c r="AD8" s="12"/>
      <c r="AE8" s="12">
        <f>M8</f>
        <v>0.70505077500000002</v>
      </c>
      <c r="AF8" s="12">
        <f>Y8</f>
        <v>0.70505077500000002</v>
      </c>
      <c r="AG8" s="12">
        <f>AB8</f>
        <v>0.70505077500000002</v>
      </c>
      <c r="AH8" s="12">
        <f>AC8</f>
        <v>0.70505077500000002</v>
      </c>
    </row>
    <row r="9" spans="1:34" x14ac:dyDescent="0.2">
      <c r="A9" s="3" t="s">
        <v>748</v>
      </c>
      <c r="B9" s="15">
        <f>-SUM(B7:B8)</f>
        <v>-9.9214007750000004</v>
      </c>
      <c r="C9" s="15">
        <f t="shared" ref="C9:AB9" si="9">-SUM(C7:C8)</f>
        <v>-9.9214007750000004</v>
      </c>
      <c r="D9" s="15">
        <f t="shared" si="9"/>
        <v>-9.9214007750000004</v>
      </c>
      <c r="E9" s="15">
        <f t="shared" si="9"/>
        <v>-9.9214007750000004</v>
      </c>
      <c r="F9" s="15">
        <f t="shared" si="9"/>
        <v>-9.9214007750000004</v>
      </c>
      <c r="G9" s="15">
        <f t="shared" si="9"/>
        <v>-9.9214007750000004</v>
      </c>
      <c r="H9" s="15">
        <f t="shared" si="9"/>
        <v>-9.9214007750000004</v>
      </c>
      <c r="I9" s="15">
        <f t="shared" si="9"/>
        <v>-9.9214007750000004</v>
      </c>
      <c r="J9" s="15">
        <f t="shared" si="9"/>
        <v>-9.9214007750000004</v>
      </c>
      <c r="K9" s="15">
        <f t="shared" si="9"/>
        <v>-9.9214007750000004</v>
      </c>
      <c r="L9" s="15">
        <f t="shared" si="9"/>
        <v>-9.9214007750000004</v>
      </c>
      <c r="M9" s="15">
        <f t="shared" si="9"/>
        <v>-9.9214007750000004</v>
      </c>
      <c r="N9" s="15">
        <f t="shared" si="9"/>
        <v>-9.9214007750000004</v>
      </c>
      <c r="O9" s="15">
        <f t="shared" si="9"/>
        <v>-9.9214007750000004</v>
      </c>
      <c r="P9" s="15">
        <f t="shared" si="9"/>
        <v>-9.9214007750000004</v>
      </c>
      <c r="Q9" s="15">
        <f t="shared" si="9"/>
        <v>-9.9214007750000004</v>
      </c>
      <c r="R9" s="15">
        <f t="shared" si="9"/>
        <v>-9.9214007750000004</v>
      </c>
      <c r="S9" s="15">
        <f t="shared" si="9"/>
        <v>-9.9214007750000004</v>
      </c>
      <c r="T9" s="15">
        <f t="shared" si="9"/>
        <v>-9.9214007750000004</v>
      </c>
      <c r="U9" s="15">
        <f t="shared" si="9"/>
        <v>-9.9214007750000004</v>
      </c>
      <c r="V9" s="15">
        <f t="shared" si="9"/>
        <v>-9.9214007750000004</v>
      </c>
      <c r="W9" s="15">
        <f t="shared" si="9"/>
        <v>-9.9214007750000004</v>
      </c>
      <c r="X9" s="15">
        <f t="shared" si="9"/>
        <v>-9.9214007750000004</v>
      </c>
      <c r="Y9" s="15">
        <f t="shared" si="9"/>
        <v>-9.9214007750000004</v>
      </c>
      <c r="Z9" s="15">
        <f t="shared" si="9"/>
        <v>-9.9214007750000004</v>
      </c>
      <c r="AA9" s="15">
        <f t="shared" si="9"/>
        <v>-9.9214007750000004</v>
      </c>
      <c r="AB9" s="15">
        <f t="shared" si="9"/>
        <v>-9.9214007750000004</v>
      </c>
      <c r="AC9" s="15">
        <f t="shared" ref="AC9" si="10">-SUM(AC7:AC8)</f>
        <v>-9.9214007750000004</v>
      </c>
      <c r="AE9" s="15">
        <f t="shared" ref="AE9" si="11">-SUM(AE7:AE8)</f>
        <v>-9.9214007750000004</v>
      </c>
      <c r="AF9" s="15">
        <f t="shared" ref="AF9" si="12">-SUM(AF7:AF8)</f>
        <v>-9.9214007750000004</v>
      </c>
      <c r="AG9" s="15">
        <f t="shared" ref="AG9:AH9" si="13">-SUM(AG7:AG8)</f>
        <v>-9.9214007750000004</v>
      </c>
      <c r="AH9" s="15">
        <f t="shared" si="13"/>
        <v>-9.9214007750000004</v>
      </c>
    </row>
  </sheetData>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810A9-9479-4E60-B161-9915495859CC}">
  <sheetPr codeName="Sheet13">
    <tabColor theme="5" tint="0.39997558519241921"/>
  </sheetPr>
  <dimension ref="A1:AH6"/>
  <sheetViews>
    <sheetView showGridLines="0" workbookViewId="0">
      <pane xSplit="1" ySplit="3" topLeftCell="B4" activePane="bottomRight" state="frozen"/>
      <selection pane="topRight"/>
      <selection pane="bottomLeft"/>
      <selection pane="bottomRight" activeCell="AC4" sqref="AC4"/>
    </sheetView>
  </sheetViews>
  <sheetFormatPr defaultRowHeight="11.25" outlineLevelCol="1" x14ac:dyDescent="0.2"/>
  <cols>
    <col min="1" max="1" width="24.7109375" style="1" bestFit="1" customWidth="1"/>
    <col min="2" max="2" width="6" style="1" customWidth="1" outlineLevel="1"/>
    <col min="3" max="3" width="6.140625" style="1" customWidth="1" outlineLevel="1"/>
    <col min="4" max="4" width="6.28515625" style="1" customWidth="1" outlineLevel="1"/>
    <col min="5" max="5" width="6.140625" style="1" customWidth="1" outlineLevel="1"/>
    <col min="6" max="6" width="6.42578125" style="1" customWidth="1" outlineLevel="1"/>
    <col min="7" max="7" width="6.140625" style="1" customWidth="1" outlineLevel="1"/>
    <col min="8" max="8" width="5.5703125" style="1" customWidth="1" outlineLevel="1"/>
    <col min="9" max="9" width="6.42578125" style="1" customWidth="1" outlineLevel="1"/>
    <col min="10" max="10" width="6.28515625" style="1" customWidth="1" outlineLevel="1"/>
    <col min="11" max="11" width="5.85546875" style="1" customWidth="1" outlineLevel="1"/>
    <col min="12" max="13" width="6.140625" style="1" customWidth="1" outlineLevel="1"/>
    <col min="14" max="14" width="6" style="1" customWidth="1" outlineLevel="1"/>
    <col min="15" max="15" width="6.140625" style="1" customWidth="1" outlineLevel="1"/>
    <col min="16" max="16" width="6.28515625" style="1" customWidth="1" outlineLevel="1"/>
    <col min="17" max="17" width="6.140625" style="1" customWidth="1" outlineLevel="1"/>
    <col min="18" max="18" width="6.42578125" style="1" customWidth="1" outlineLevel="1"/>
    <col min="19" max="19" width="6.140625" style="1" customWidth="1" outlineLevel="1"/>
    <col min="20" max="20" width="5.5703125" style="1" customWidth="1" outlineLevel="1"/>
    <col min="21" max="21" width="6.42578125" style="1" customWidth="1" outlineLevel="1"/>
    <col min="22" max="22" width="6.28515625" style="1" customWidth="1" outlineLevel="1"/>
    <col min="23" max="23" width="5.85546875" style="1" customWidth="1" outlineLevel="1"/>
    <col min="24" max="25" width="6.140625" style="1" customWidth="1" outlineLevel="1"/>
    <col min="26" max="26" width="6" style="1" customWidth="1" outlineLevel="1"/>
    <col min="27" max="27" width="6.140625" style="1" customWidth="1" outlineLevel="1"/>
    <col min="28" max="29" width="6.28515625" style="1" customWidth="1" outlineLevel="1"/>
    <col min="30" max="30" width="1.42578125" style="1" customWidth="1" outlineLevel="1"/>
    <col min="31" max="34" width="6.85546875" style="1" bestFit="1" customWidth="1"/>
    <col min="35" max="16384" width="9.140625" style="1"/>
  </cols>
  <sheetData>
    <row r="1" spans="1:34" x14ac:dyDescent="0.2">
      <c r="A1" s="135" t="s">
        <v>1238</v>
      </c>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row>
    <row r="2" spans="1:34" x14ac:dyDescent="0.2">
      <c r="A2" s="139"/>
      <c r="B2" s="139"/>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row>
    <row r="3" spans="1:34" ht="13.5" x14ac:dyDescent="0.35">
      <c r="A3" s="136" t="s">
        <v>73</v>
      </c>
      <c r="B3" s="140">
        <v>43861</v>
      </c>
      <c r="C3" s="140">
        <f>EOMONTH(B3,1)</f>
        <v>43890</v>
      </c>
      <c r="D3" s="140">
        <f t="shared" ref="D3:AC3" si="0">EOMONTH(C3,1)</f>
        <v>43921</v>
      </c>
      <c r="E3" s="140">
        <f t="shared" si="0"/>
        <v>43951</v>
      </c>
      <c r="F3" s="140">
        <f t="shared" si="0"/>
        <v>43982</v>
      </c>
      <c r="G3" s="140">
        <f t="shared" si="0"/>
        <v>44012</v>
      </c>
      <c r="H3" s="140">
        <f t="shared" si="0"/>
        <v>44043</v>
      </c>
      <c r="I3" s="140">
        <f t="shared" si="0"/>
        <v>44074</v>
      </c>
      <c r="J3" s="140">
        <f t="shared" si="0"/>
        <v>44104</v>
      </c>
      <c r="K3" s="140">
        <f t="shared" si="0"/>
        <v>44135</v>
      </c>
      <c r="L3" s="140">
        <f t="shared" si="0"/>
        <v>44165</v>
      </c>
      <c r="M3" s="140">
        <f t="shared" si="0"/>
        <v>44196</v>
      </c>
      <c r="N3" s="140">
        <f t="shared" si="0"/>
        <v>44227</v>
      </c>
      <c r="O3" s="140">
        <f t="shared" si="0"/>
        <v>44255</v>
      </c>
      <c r="P3" s="140">
        <f t="shared" si="0"/>
        <v>44286</v>
      </c>
      <c r="Q3" s="140">
        <f t="shared" si="0"/>
        <v>44316</v>
      </c>
      <c r="R3" s="140">
        <f t="shared" si="0"/>
        <v>44347</v>
      </c>
      <c r="S3" s="140">
        <f t="shared" si="0"/>
        <v>44377</v>
      </c>
      <c r="T3" s="140">
        <f t="shared" si="0"/>
        <v>44408</v>
      </c>
      <c r="U3" s="140">
        <f t="shared" si="0"/>
        <v>44439</v>
      </c>
      <c r="V3" s="140">
        <f t="shared" si="0"/>
        <v>44469</v>
      </c>
      <c r="W3" s="140">
        <f t="shared" si="0"/>
        <v>44500</v>
      </c>
      <c r="X3" s="140">
        <f t="shared" si="0"/>
        <v>44530</v>
      </c>
      <c r="Y3" s="140">
        <f t="shared" si="0"/>
        <v>44561</v>
      </c>
      <c r="Z3" s="140">
        <f t="shared" si="0"/>
        <v>44592</v>
      </c>
      <c r="AA3" s="140">
        <f t="shared" si="0"/>
        <v>44620</v>
      </c>
      <c r="AB3" s="140">
        <f t="shared" si="0"/>
        <v>44651</v>
      </c>
      <c r="AC3" s="140">
        <f t="shared" si="0"/>
        <v>44681</v>
      </c>
      <c r="AD3" s="139"/>
      <c r="AE3" s="137">
        <v>44196</v>
      </c>
      <c r="AF3" s="137">
        <v>44561</v>
      </c>
      <c r="AG3" s="137">
        <v>44651</v>
      </c>
      <c r="AH3" s="137">
        <v>44681</v>
      </c>
    </row>
    <row r="4" spans="1:34" x14ac:dyDescent="0.2">
      <c r="A4" s="1" t="s">
        <v>1239</v>
      </c>
      <c r="B4" s="6">
        <f>SUMIF('Payroll registers'!$T:$T,B3,'Payroll registers'!$AB:$AB)</f>
        <v>0</v>
      </c>
      <c r="C4" s="6">
        <f>SUMIF('Payroll registers'!$T:$T,C3,'Payroll registers'!$AB:$AB)</f>
        <v>0</v>
      </c>
      <c r="D4" s="6">
        <f>SUMIF('Payroll registers'!$T:$T,D3,'Payroll registers'!$AB:$AB)</f>
        <v>0</v>
      </c>
      <c r="E4" s="6">
        <f>SUMIF('Payroll registers'!$T:$T,E3,'Payroll registers'!$AB:$AB)</f>
        <v>0</v>
      </c>
      <c r="F4" s="6">
        <f>SUMIF('Payroll registers'!$T:$T,F3,'Payroll registers'!$AB:$AB)</f>
        <v>0</v>
      </c>
      <c r="G4" s="6">
        <f>SUMIF('Payroll registers'!$T:$T,G3,'Payroll registers'!$AB:$AB)</f>
        <v>0</v>
      </c>
      <c r="H4" s="6">
        <f>SUMIF('Payroll registers'!$T:$T,H3,'Payroll registers'!$AB:$AB)</f>
        <v>0</v>
      </c>
      <c r="I4" s="6">
        <f>SUMIF('Payroll registers'!$T:$T,I3,'Payroll registers'!$AB:$AB)</f>
        <v>0</v>
      </c>
      <c r="J4" s="6">
        <f>SUMIF('Payroll registers'!$T:$T,J3,'Payroll registers'!$AB:$AB)</f>
        <v>0</v>
      </c>
      <c r="K4" s="6">
        <f>SUMIF('Payroll registers'!$T:$T,K3,'Payroll registers'!$AB:$AB)</f>
        <v>0</v>
      </c>
      <c r="L4" s="6">
        <f>SUMIF('Payroll registers'!$T:$T,L3,'Payroll registers'!$AB:$AB)</f>
        <v>0</v>
      </c>
      <c r="M4" s="6">
        <f>SUMIF('Payroll registers'!$T:$T,M3,'Payroll registers'!$AB:$AB)</f>
        <v>0</v>
      </c>
      <c r="N4" s="6">
        <f>SUMIF('Payroll registers'!$T:$T,N3,'Payroll registers'!$AB:$AB)</f>
        <v>0</v>
      </c>
      <c r="O4" s="6">
        <f>SUMIF('Payroll registers'!$T:$T,O3,'Payroll registers'!$AB:$AB)</f>
        <v>0</v>
      </c>
      <c r="P4" s="6">
        <f>SUMIF('Payroll registers'!$T:$T,P3,'Payroll registers'!$AB:$AB)</f>
        <v>0</v>
      </c>
      <c r="Q4" s="6">
        <f>SUMIF('Payroll registers'!$T:$T,Q3,'Payroll registers'!$AB:$AB)</f>
        <v>0</v>
      </c>
      <c r="R4" s="6">
        <f>SUMIF('Payroll registers'!$T:$T,R3,'Payroll registers'!$AB:$AB)</f>
        <v>0</v>
      </c>
      <c r="S4" s="6">
        <f>SUMIF('Payroll registers'!$T:$T,S3,'Payroll registers'!$AB:$AB)</f>
        <v>0</v>
      </c>
      <c r="T4" s="6">
        <f>SUMIF('Payroll registers'!$T:$T,T3,'Payroll registers'!$AB:$AB)</f>
        <v>0</v>
      </c>
      <c r="U4" s="6">
        <f>SUMIF('Payroll registers'!$T:$T,U3,'Payroll registers'!$AB:$AB)</f>
        <v>0</v>
      </c>
      <c r="V4" s="6">
        <f>SUMIF('Payroll registers'!$T:$T,V3,'Payroll registers'!$AB:$AB)</f>
        <v>0.76648285714285713</v>
      </c>
      <c r="W4" s="6">
        <f>SUMIF('Payroll registers'!$T:$T,W3,'Payroll registers'!$AB:$AB)</f>
        <v>1.9162092857142858</v>
      </c>
      <c r="X4" s="6">
        <f>SUMIF('Payroll registers'!$T:$T,X3,'Payroll registers'!$AB:$AB)</f>
        <v>2.3420335714285714</v>
      </c>
      <c r="Y4" s="6">
        <f>SUMIF('Payroll registers'!$T:$T,Y3,'Payroll registers'!$AB:$AB)</f>
        <v>3.2057699999999998</v>
      </c>
      <c r="Z4" s="6">
        <f>SUMIF('Payroll registers'!$T:$T,Z3,'Payroll registers'!$AB:$AB)</f>
        <v>3.8927207142857139</v>
      </c>
      <c r="AA4" s="6">
        <f>SUMIF('Payroll registers'!$T:$T,AA3,'Payroll registers'!$AB:$AB)</f>
        <v>3.7680385714285709</v>
      </c>
      <c r="AB4" s="6">
        <f>SUMIF('Payroll registers'!$T:$T,AB3,'Payroll registers'!$AB:$AB)</f>
        <v>0</v>
      </c>
      <c r="AC4" s="6">
        <f>SUMIF('Payroll registers'!$T:$T,AC3,'Payroll registers'!$AB:$AB)</f>
        <v>0</v>
      </c>
      <c r="AD4" s="6"/>
      <c r="AE4" s="6">
        <f>M4</f>
        <v>0</v>
      </c>
      <c r="AF4" s="6">
        <f>Y4</f>
        <v>3.2057699999999998</v>
      </c>
      <c r="AG4" s="6">
        <f>AB4</f>
        <v>0</v>
      </c>
      <c r="AH4" s="6">
        <f>AC4</f>
        <v>0</v>
      </c>
    </row>
    <row r="5" spans="1:34" ht="13.5" x14ac:dyDescent="0.35">
      <c r="A5" s="35" t="s">
        <v>747</v>
      </c>
      <c r="B5" s="12">
        <f>7.65%*B4</f>
        <v>0</v>
      </c>
      <c r="C5" s="12">
        <f t="shared" ref="C5:AC5" si="1">7.65%*C4</f>
        <v>0</v>
      </c>
      <c r="D5" s="12">
        <f t="shared" si="1"/>
        <v>0</v>
      </c>
      <c r="E5" s="12">
        <f t="shared" si="1"/>
        <v>0</v>
      </c>
      <c r="F5" s="12">
        <f t="shared" si="1"/>
        <v>0</v>
      </c>
      <c r="G5" s="12">
        <f t="shared" si="1"/>
        <v>0</v>
      </c>
      <c r="H5" s="12">
        <f t="shared" si="1"/>
        <v>0</v>
      </c>
      <c r="I5" s="12">
        <f t="shared" si="1"/>
        <v>0</v>
      </c>
      <c r="J5" s="12">
        <f t="shared" si="1"/>
        <v>0</v>
      </c>
      <c r="K5" s="12">
        <f t="shared" si="1"/>
        <v>0</v>
      </c>
      <c r="L5" s="12">
        <f t="shared" si="1"/>
        <v>0</v>
      </c>
      <c r="M5" s="12">
        <f t="shared" si="1"/>
        <v>0</v>
      </c>
      <c r="N5" s="12">
        <f t="shared" si="1"/>
        <v>0</v>
      </c>
      <c r="O5" s="12">
        <f t="shared" si="1"/>
        <v>0</v>
      </c>
      <c r="P5" s="12">
        <f t="shared" si="1"/>
        <v>0</v>
      </c>
      <c r="Q5" s="12">
        <f t="shared" si="1"/>
        <v>0</v>
      </c>
      <c r="R5" s="12">
        <f t="shared" si="1"/>
        <v>0</v>
      </c>
      <c r="S5" s="12">
        <f t="shared" si="1"/>
        <v>0</v>
      </c>
      <c r="T5" s="12">
        <f t="shared" si="1"/>
        <v>0</v>
      </c>
      <c r="U5" s="12">
        <f t="shared" si="1"/>
        <v>0</v>
      </c>
      <c r="V5" s="12">
        <f t="shared" si="1"/>
        <v>5.863593857142857E-2</v>
      </c>
      <c r="W5" s="12">
        <f t="shared" si="1"/>
        <v>0.14659001035714286</v>
      </c>
      <c r="X5" s="12">
        <f t="shared" si="1"/>
        <v>0.1791655682142857</v>
      </c>
      <c r="Y5" s="12">
        <f t="shared" si="1"/>
        <v>0.24524140499999997</v>
      </c>
      <c r="Z5" s="12">
        <f t="shared" si="1"/>
        <v>0.29779313464285712</v>
      </c>
      <c r="AA5" s="12">
        <f t="shared" si="1"/>
        <v>0.2882549507142857</v>
      </c>
      <c r="AB5" s="12">
        <f t="shared" si="1"/>
        <v>0</v>
      </c>
      <c r="AC5" s="12">
        <f t="shared" si="1"/>
        <v>0</v>
      </c>
      <c r="AD5" s="12"/>
      <c r="AE5" s="12">
        <f>M5</f>
        <v>0</v>
      </c>
      <c r="AF5" s="12">
        <f>Y5</f>
        <v>0.24524140499999997</v>
      </c>
      <c r="AG5" s="12">
        <f>AB5</f>
        <v>0</v>
      </c>
      <c r="AH5" s="12">
        <f>AC5</f>
        <v>0</v>
      </c>
    </row>
    <row r="6" spans="1:34" x14ac:dyDescent="0.2">
      <c r="A6" s="3" t="s">
        <v>748</v>
      </c>
      <c r="B6" s="15">
        <f>SUM(B4:B5)</f>
        <v>0</v>
      </c>
      <c r="C6" s="15">
        <f t="shared" ref="C6:AC6" si="2">SUM(C4:C5)</f>
        <v>0</v>
      </c>
      <c r="D6" s="15">
        <f t="shared" si="2"/>
        <v>0</v>
      </c>
      <c r="E6" s="15">
        <f t="shared" si="2"/>
        <v>0</v>
      </c>
      <c r="F6" s="15">
        <f t="shared" si="2"/>
        <v>0</v>
      </c>
      <c r="G6" s="15">
        <f t="shared" si="2"/>
        <v>0</v>
      </c>
      <c r="H6" s="15">
        <f t="shared" si="2"/>
        <v>0</v>
      </c>
      <c r="I6" s="15">
        <f t="shared" si="2"/>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0.8251187957142857</v>
      </c>
      <c r="W6" s="15">
        <f t="shared" si="2"/>
        <v>2.0627992960714288</v>
      </c>
      <c r="X6" s="15">
        <f t="shared" si="2"/>
        <v>2.521199139642857</v>
      </c>
      <c r="Y6" s="15">
        <f t="shared" si="2"/>
        <v>3.4510114049999996</v>
      </c>
      <c r="Z6" s="15">
        <f t="shared" si="2"/>
        <v>4.1905138489285712</v>
      </c>
      <c r="AA6" s="15">
        <f t="shared" si="2"/>
        <v>4.0562935221428562</v>
      </c>
      <c r="AB6" s="15">
        <f t="shared" si="2"/>
        <v>0</v>
      </c>
      <c r="AC6" s="15">
        <f t="shared" si="2"/>
        <v>0</v>
      </c>
      <c r="AE6" s="15">
        <f t="shared" ref="AE6:AH6" si="3">-SUM(AE4:AE5)</f>
        <v>0</v>
      </c>
      <c r="AF6" s="15">
        <f t="shared" si="3"/>
        <v>-3.4510114049999996</v>
      </c>
      <c r="AG6" s="15">
        <f t="shared" si="3"/>
        <v>0</v>
      </c>
      <c r="AH6" s="15">
        <f t="shared" si="3"/>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E39A3-7908-49C8-B345-B367F37A5D5D}">
  <sheetPr codeName="Sheet14">
    <tabColor theme="6"/>
  </sheetPr>
  <dimension ref="A1:F15"/>
  <sheetViews>
    <sheetView showGridLines="0" workbookViewId="0">
      <selection activeCell="F26" sqref="F26"/>
    </sheetView>
  </sheetViews>
  <sheetFormatPr defaultRowHeight="11.25" outlineLevelCol="1" x14ac:dyDescent="0.2"/>
  <cols>
    <col min="1" max="1" width="21.42578125" style="1" customWidth="1"/>
    <col min="2" max="2" width="4" style="1" hidden="1" customWidth="1" outlineLevel="1"/>
    <col min="3" max="3" width="7.42578125" style="1" customWidth="1" collapsed="1"/>
    <col min="4" max="4" width="1.42578125" style="1" customWidth="1"/>
    <col min="5" max="5" width="12" style="1" bestFit="1" customWidth="1"/>
    <col min="6" max="6" width="65" style="1" customWidth="1"/>
    <col min="7" max="16384" width="9.140625" style="1"/>
  </cols>
  <sheetData>
    <row r="1" spans="1:6" x14ac:dyDescent="0.2">
      <c r="A1" s="135" t="s">
        <v>849</v>
      </c>
      <c r="B1" s="139"/>
      <c r="C1" s="139"/>
      <c r="D1" s="139"/>
      <c r="E1" s="139"/>
    </row>
    <row r="2" spans="1:6" x14ac:dyDescent="0.2">
      <c r="A2" s="139"/>
      <c r="B2" s="139"/>
      <c r="C2" s="139"/>
      <c r="D2" s="139"/>
      <c r="E2" s="139"/>
    </row>
    <row r="3" spans="1:6" ht="27" x14ac:dyDescent="0.35">
      <c r="A3" s="136" t="s">
        <v>73</v>
      </c>
      <c r="B3" s="146" t="s">
        <v>752</v>
      </c>
      <c r="C3" s="140">
        <v>44681</v>
      </c>
      <c r="D3" s="139"/>
      <c r="E3" s="147" t="s">
        <v>850</v>
      </c>
    </row>
    <row r="4" spans="1:6" x14ac:dyDescent="0.2">
      <c r="A4" s="35" t="s">
        <v>851</v>
      </c>
      <c r="C4" s="6">
        <v>0</v>
      </c>
      <c r="E4" s="92" t="s">
        <v>96</v>
      </c>
    </row>
    <row r="5" spans="1:6" x14ac:dyDescent="0.2">
      <c r="A5" s="35" t="s">
        <v>852</v>
      </c>
      <c r="C5" s="6">
        <f>-BS!AD4</f>
        <v>-84.958660000000009</v>
      </c>
      <c r="E5" s="92" t="s">
        <v>854</v>
      </c>
    </row>
    <row r="6" spans="1:6" ht="13.5" x14ac:dyDescent="0.35">
      <c r="A6" s="35" t="s">
        <v>980</v>
      </c>
      <c r="C6" s="12">
        <f>-BS!AD9</f>
        <v>0</v>
      </c>
      <c r="E6" s="92" t="s">
        <v>854</v>
      </c>
    </row>
    <row r="7" spans="1:6" x14ac:dyDescent="0.2">
      <c r="A7" s="3" t="s">
        <v>853</v>
      </c>
      <c r="B7" s="3"/>
      <c r="C7" s="15">
        <f>SUM(C4:C6)</f>
        <v>-84.958660000000009</v>
      </c>
      <c r="E7" s="92"/>
    </row>
    <row r="8" spans="1:6" ht="3" customHeight="1" x14ac:dyDescent="0.2">
      <c r="E8" s="92"/>
    </row>
    <row r="9" spans="1:6" x14ac:dyDescent="0.2">
      <c r="A9" s="9" t="s">
        <v>855</v>
      </c>
      <c r="E9" s="92"/>
    </row>
    <row r="10" spans="1:6" ht="13.5" x14ac:dyDescent="0.35">
      <c r="A10" s="1" t="s">
        <v>940</v>
      </c>
      <c r="B10" s="133">
        <v>1</v>
      </c>
      <c r="C10" s="12">
        <f>'D&amp;DL - PTO'!F11</f>
        <v>1.6175857708333332</v>
      </c>
      <c r="E10" s="92" t="s">
        <v>941</v>
      </c>
      <c r="F10" s="1" t="s">
        <v>1240</v>
      </c>
    </row>
    <row r="11" spans="1:6" ht="13.5" x14ac:dyDescent="0.35">
      <c r="A11" s="1" t="s">
        <v>856</v>
      </c>
      <c r="C11" s="12">
        <f>SUM(C10:C10)</f>
        <v>1.6175857708333332</v>
      </c>
      <c r="E11" s="92"/>
    </row>
    <row r="12" spans="1:6" x14ac:dyDescent="0.2">
      <c r="A12" s="3" t="s">
        <v>857</v>
      </c>
      <c r="B12" s="3"/>
      <c r="C12" s="15">
        <f>SUM(C7,C11)</f>
        <v>-83.341074229166679</v>
      </c>
      <c r="E12" s="92"/>
    </row>
    <row r="13" spans="1:6" ht="3" customHeight="1" x14ac:dyDescent="0.2">
      <c r="E13" s="92"/>
    </row>
    <row r="14" spans="1:6" x14ac:dyDescent="0.2">
      <c r="A14" s="9" t="s">
        <v>858</v>
      </c>
      <c r="E14" s="92"/>
    </row>
    <row r="15" spans="1:6" x14ac:dyDescent="0.2">
      <c r="A15" s="35" t="s">
        <v>982</v>
      </c>
      <c r="B15" s="133">
        <v>2</v>
      </c>
      <c r="C15" s="6">
        <v>0</v>
      </c>
      <c r="E15" s="92" t="s">
        <v>96</v>
      </c>
      <c r="F15" s="1" t="s">
        <v>1279</v>
      </c>
    </row>
  </sheetData>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DA1BA-5E53-4AD5-9E5A-9A2BD8129726}">
  <sheetPr codeName="Sheet15">
    <tabColor theme="6" tint="0.39997558519241921"/>
  </sheetPr>
  <dimension ref="A1:G11"/>
  <sheetViews>
    <sheetView showGridLines="0" workbookViewId="0">
      <selection activeCell="A11" sqref="A11"/>
    </sheetView>
  </sheetViews>
  <sheetFormatPr defaultRowHeight="11.25" outlineLevelCol="1" x14ac:dyDescent="0.2"/>
  <cols>
    <col min="1" max="1" width="20" style="1" bestFit="1" customWidth="1"/>
    <col min="2" max="2" width="6" style="1" hidden="1" customWidth="1" outlineLevel="1"/>
    <col min="3" max="3" width="4.5703125" style="1" hidden="1" customWidth="1" outlineLevel="1"/>
    <col min="4" max="4" width="7" style="1" bestFit="1" customWidth="1" collapsed="1"/>
    <col min="5" max="5" width="7.28515625" style="1" bestFit="1" customWidth="1"/>
    <col min="6" max="6" width="6.85546875" style="1" bestFit="1" customWidth="1"/>
    <col min="7" max="16384" width="9.140625" style="1"/>
  </cols>
  <sheetData>
    <row r="1" spans="1:7" x14ac:dyDescent="0.2">
      <c r="A1" s="135" t="s">
        <v>984</v>
      </c>
      <c r="B1" s="139"/>
      <c r="C1" s="139"/>
      <c r="D1" s="139"/>
      <c r="E1" s="139"/>
      <c r="F1" s="139"/>
    </row>
    <row r="2" spans="1:7" x14ac:dyDescent="0.2">
      <c r="A2" s="139"/>
      <c r="B2" s="139"/>
      <c r="C2" s="139"/>
      <c r="D2" s="139"/>
      <c r="E2" s="139"/>
      <c r="F2" s="139"/>
    </row>
    <row r="3" spans="1:7" ht="27" x14ac:dyDescent="0.35">
      <c r="A3" s="136"/>
      <c r="B3" s="148" t="s">
        <v>987</v>
      </c>
      <c r="C3" s="148" t="s">
        <v>988</v>
      </c>
      <c r="D3" s="138" t="s">
        <v>983</v>
      </c>
      <c r="E3" s="138" t="s">
        <v>985</v>
      </c>
      <c r="F3" s="138" t="s">
        <v>986</v>
      </c>
    </row>
    <row r="4" spans="1:7" x14ac:dyDescent="0.2">
      <c r="A4" s="35" t="s">
        <v>1280</v>
      </c>
      <c r="B4" s="8">
        <v>0</v>
      </c>
      <c r="C4" s="8">
        <v>0</v>
      </c>
      <c r="D4" s="6">
        <f>B4+C4/60</f>
        <v>0</v>
      </c>
      <c r="E4" s="41">
        <f>4107.69/80</f>
        <v>51.346124999999994</v>
      </c>
      <c r="F4" s="6">
        <f>D4*E4/1000</f>
        <v>0</v>
      </c>
    </row>
    <row r="5" spans="1:7" x14ac:dyDescent="0.2">
      <c r="A5" s="35" t="s">
        <v>1281</v>
      </c>
      <c r="B5" s="8">
        <v>0</v>
      </c>
      <c r="C5" s="8">
        <v>0</v>
      </c>
      <c r="D5" s="6">
        <f t="shared" ref="D5:D10" si="0">B5+C5/60</f>
        <v>0</v>
      </c>
      <c r="E5" s="41">
        <f>400/40</f>
        <v>10</v>
      </c>
      <c r="F5" s="6">
        <f t="shared" ref="F5:F10" si="1">D5*E5/1000</f>
        <v>0</v>
      </c>
    </row>
    <row r="6" spans="1:7" x14ac:dyDescent="0.2">
      <c r="A6" s="35" t="s">
        <v>1282</v>
      </c>
      <c r="B6" s="8">
        <v>14</v>
      </c>
      <c r="C6" s="8">
        <v>10</v>
      </c>
      <c r="D6" s="6">
        <f t="shared" si="0"/>
        <v>14.166666666666666</v>
      </c>
      <c r="E6" s="41">
        <f>3000/80</f>
        <v>37.5</v>
      </c>
      <c r="F6" s="6">
        <f t="shared" si="1"/>
        <v>0.53125</v>
      </c>
    </row>
    <row r="7" spans="1:7" x14ac:dyDescent="0.2">
      <c r="A7" s="35" t="s">
        <v>1283</v>
      </c>
      <c r="B7" s="8">
        <v>11</v>
      </c>
      <c r="C7" s="8">
        <v>16</v>
      </c>
      <c r="D7" s="6">
        <f t="shared" si="0"/>
        <v>11.266666666666667</v>
      </c>
      <c r="E7" s="41">
        <f>2115.38/80</f>
        <v>26.442250000000001</v>
      </c>
      <c r="F7" s="6">
        <f t="shared" si="1"/>
        <v>0.29791601666666667</v>
      </c>
    </row>
    <row r="8" spans="1:7" x14ac:dyDescent="0.2">
      <c r="A8" s="35" t="s">
        <v>1284</v>
      </c>
      <c r="B8" s="8">
        <v>19</v>
      </c>
      <c r="C8" s="8">
        <v>37</v>
      </c>
      <c r="D8" s="6">
        <f t="shared" si="0"/>
        <v>19.616666666666667</v>
      </c>
      <c r="E8" s="41">
        <f>2115.38/80</f>
        <v>26.442250000000001</v>
      </c>
      <c r="F8" s="6">
        <f t="shared" si="1"/>
        <v>0.51870880416666676</v>
      </c>
    </row>
    <row r="9" spans="1:7" x14ac:dyDescent="0.2">
      <c r="A9" s="35" t="s">
        <v>1285</v>
      </c>
      <c r="B9" s="8">
        <v>10</v>
      </c>
      <c r="C9" s="8">
        <v>12</v>
      </c>
      <c r="D9" s="6">
        <f t="shared" si="0"/>
        <v>10.199999999999999</v>
      </c>
      <c r="E9" s="41">
        <f>2115.38/80</f>
        <v>26.442250000000001</v>
      </c>
      <c r="F9" s="6">
        <f t="shared" si="1"/>
        <v>0.26971094999999995</v>
      </c>
    </row>
    <row r="10" spans="1:7" x14ac:dyDescent="0.2">
      <c r="A10" s="35" t="s">
        <v>1286</v>
      </c>
      <c r="B10" s="8">
        <v>0</v>
      </c>
      <c r="C10" s="8">
        <v>0</v>
      </c>
      <c r="D10" s="6">
        <f t="shared" si="0"/>
        <v>0</v>
      </c>
      <c r="E10" s="41">
        <f>488.75/(23+16/60)</f>
        <v>21.006446991404012</v>
      </c>
      <c r="F10" s="6">
        <f t="shared" si="1"/>
        <v>0</v>
      </c>
    </row>
    <row r="11" spans="1:7" x14ac:dyDescent="0.2">
      <c r="F11" s="57">
        <f>SUM(F4:F10)</f>
        <v>1.6175857708333332</v>
      </c>
      <c r="G11" s="3" t="s">
        <v>134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65C7-87B1-4114-A159-B68CE3ACC50D}">
  <sheetPr codeName="Sheet16">
    <tabColor theme="7"/>
  </sheetPr>
  <dimension ref="A1:AY61"/>
  <sheetViews>
    <sheetView showGridLines="0" workbookViewId="0">
      <pane xSplit="1" ySplit="4" topLeftCell="B14" activePane="bottomRight" state="frozen"/>
      <selection pane="topRight"/>
      <selection pane="bottomLeft"/>
      <selection pane="bottomRight" activeCell="AG20" sqref="AG20"/>
    </sheetView>
  </sheetViews>
  <sheetFormatPr defaultRowHeight="11.25" outlineLevelCol="1" x14ac:dyDescent="0.2"/>
  <cols>
    <col min="1" max="1" width="24.28515625" style="1" customWidth="1"/>
    <col min="2" max="2" width="6.28515625" style="1" hidden="1" customWidth="1" outlineLevel="1"/>
    <col min="3" max="4" width="6.5703125" style="1" hidden="1" customWidth="1" outlineLevel="1"/>
    <col min="5" max="5" width="6.85546875" style="1" hidden="1" customWidth="1" outlineLevel="1"/>
    <col min="6" max="6" width="7.140625" style="1" hidden="1" customWidth="1" outlineLevel="1"/>
    <col min="7" max="7" width="6.5703125" style="1" hidden="1" customWidth="1" outlineLevel="1"/>
    <col min="8" max="8" width="6.28515625" style="1" hidden="1" customWidth="1" outlineLevel="1"/>
    <col min="9" max="9" width="7.140625" style="1" hidden="1" customWidth="1" outlineLevel="1"/>
    <col min="10" max="10" width="6.5703125" style="1" hidden="1" customWidth="1" outlineLevel="1"/>
    <col min="11" max="12" width="6.85546875" style="1" hidden="1" customWidth="1" outlineLevel="1"/>
    <col min="13" max="13" width="7.140625" style="1" hidden="1" customWidth="1" outlineLevel="1"/>
    <col min="14" max="14" width="7.7109375" style="1" hidden="1" customWidth="1" outlineLevel="1"/>
    <col min="15" max="15" width="7.140625" style="1" hidden="1" customWidth="1" outlineLevel="1"/>
    <col min="16" max="17" width="6.85546875" style="1" hidden="1" customWidth="1" outlineLevel="1"/>
    <col min="18" max="18" width="7.140625" style="1" hidden="1" customWidth="1" outlineLevel="1"/>
    <col min="19" max="19" width="6.5703125" style="1" hidden="1" customWidth="1" outlineLevel="1"/>
    <col min="20" max="20" width="6.28515625" style="1" hidden="1" customWidth="1" outlineLevel="1"/>
    <col min="21" max="21" width="6.42578125" style="1" hidden="1" customWidth="1" outlineLevel="1"/>
    <col min="22" max="22" width="6.85546875" style="1" hidden="1" customWidth="1" outlineLevel="1"/>
    <col min="23" max="23" width="6.28515625" style="1" hidden="1" customWidth="1" outlineLevel="1"/>
    <col min="24" max="24" width="6.85546875" style="1" hidden="1" customWidth="1" outlineLevel="1"/>
    <col min="25" max="25" width="7.7109375" style="1" hidden="1" customWidth="1" outlineLevel="1"/>
    <col min="26" max="26" width="7.42578125" style="1" hidden="1" customWidth="1" outlineLevel="1"/>
    <col min="27" max="27" width="6.85546875" style="1" hidden="1" customWidth="1" outlineLevel="1"/>
    <col min="28" max="29" width="6.5703125" style="1" hidden="1" customWidth="1" outlineLevel="1"/>
    <col min="30" max="30" width="1.42578125" style="1" hidden="1" customWidth="1" outlineLevel="1"/>
    <col min="31" max="31" width="6.85546875" style="1" hidden="1" customWidth="1" outlineLevel="1"/>
    <col min="32" max="32" width="9.140625" style="1" hidden="1" customWidth="1" outlineLevel="1"/>
    <col min="33" max="33" width="6.85546875" style="1" bestFit="1" customWidth="1" collapsed="1"/>
    <col min="34" max="34" width="7.7109375" style="1" bestFit="1" customWidth="1"/>
    <col min="35" max="35" width="7.140625" style="1" bestFit="1" customWidth="1"/>
    <col min="36" max="36" width="6.28515625" style="1" bestFit="1" customWidth="1"/>
    <col min="37" max="37" width="6.85546875" style="1" bestFit="1" customWidth="1"/>
    <col min="38" max="38" width="7.140625" style="1" bestFit="1" customWidth="1"/>
    <col min="39" max="40" width="6.28515625" style="1" bestFit="1" customWidth="1"/>
    <col min="41" max="41" width="6.42578125" style="1" bestFit="1" customWidth="1"/>
    <col min="42" max="42" width="6.85546875" style="1" bestFit="1" customWidth="1"/>
    <col min="43" max="43" width="6.28515625" style="1" bestFit="1" customWidth="1"/>
    <col min="44" max="44" width="6.140625" style="1" bestFit="1" customWidth="1"/>
    <col min="45" max="45" width="6.85546875" style="1" bestFit="1" customWidth="1"/>
    <col min="46" max="46" width="7.140625" style="1" bestFit="1" customWidth="1"/>
    <col min="47" max="47" width="6.140625" style="1" bestFit="1" customWidth="1"/>
    <col min="48" max="49" width="6" style="1" customWidth="1"/>
    <col min="50" max="50" width="1.42578125" style="1" customWidth="1"/>
    <col min="51" max="51" width="6.85546875" style="1" bestFit="1" customWidth="1"/>
    <col min="52" max="16384" width="9.140625" style="1"/>
  </cols>
  <sheetData>
    <row r="1" spans="1:51" x14ac:dyDescent="0.2">
      <c r="A1" s="135" t="s">
        <v>135</v>
      </c>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39"/>
      <c r="AE1" s="139"/>
    </row>
    <row r="2" spans="1:51" x14ac:dyDescent="0.2">
      <c r="A2" s="139"/>
      <c r="B2" s="139"/>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row>
    <row r="3" spans="1:51" x14ac:dyDescent="0.2">
      <c r="A3" s="149" t="s">
        <v>136</v>
      </c>
      <c r="B3" s="139"/>
      <c r="C3" s="139"/>
      <c r="D3" s="139"/>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row>
    <row r="4" spans="1:51" ht="13.5" x14ac:dyDescent="0.35">
      <c r="A4" s="136" t="s">
        <v>73</v>
      </c>
      <c r="B4" s="140">
        <v>43861</v>
      </c>
      <c r="C4" s="140">
        <f>EOMONTH(B4,1)</f>
        <v>43890</v>
      </c>
      <c r="D4" s="140">
        <f t="shared" ref="D4:AC4" si="0">EOMONTH(C4,1)</f>
        <v>43921</v>
      </c>
      <c r="E4" s="140">
        <f t="shared" si="0"/>
        <v>43951</v>
      </c>
      <c r="F4" s="140">
        <f t="shared" si="0"/>
        <v>43982</v>
      </c>
      <c r="G4" s="140">
        <f t="shared" si="0"/>
        <v>44012</v>
      </c>
      <c r="H4" s="140">
        <f t="shared" si="0"/>
        <v>44043</v>
      </c>
      <c r="I4" s="140">
        <f t="shared" si="0"/>
        <v>44074</v>
      </c>
      <c r="J4" s="140">
        <f t="shared" si="0"/>
        <v>44104</v>
      </c>
      <c r="K4" s="140">
        <f t="shared" si="0"/>
        <v>44135</v>
      </c>
      <c r="L4" s="140">
        <f t="shared" si="0"/>
        <v>44165</v>
      </c>
      <c r="M4" s="140">
        <f t="shared" si="0"/>
        <v>44196</v>
      </c>
      <c r="N4" s="140">
        <f t="shared" si="0"/>
        <v>44227</v>
      </c>
      <c r="O4" s="140">
        <f t="shared" si="0"/>
        <v>44255</v>
      </c>
      <c r="P4" s="140">
        <f t="shared" si="0"/>
        <v>44286</v>
      </c>
      <c r="Q4" s="140">
        <f t="shared" si="0"/>
        <v>44316</v>
      </c>
      <c r="R4" s="140">
        <f t="shared" si="0"/>
        <v>44347</v>
      </c>
      <c r="S4" s="140">
        <f t="shared" si="0"/>
        <v>44377</v>
      </c>
      <c r="T4" s="140">
        <f t="shared" si="0"/>
        <v>44408</v>
      </c>
      <c r="U4" s="140">
        <f t="shared" si="0"/>
        <v>44439</v>
      </c>
      <c r="V4" s="140">
        <f t="shared" si="0"/>
        <v>44469</v>
      </c>
      <c r="W4" s="140">
        <f t="shared" si="0"/>
        <v>44500</v>
      </c>
      <c r="X4" s="140">
        <f t="shared" si="0"/>
        <v>44530</v>
      </c>
      <c r="Y4" s="140">
        <f t="shared" si="0"/>
        <v>44561</v>
      </c>
      <c r="Z4" s="140">
        <f t="shared" si="0"/>
        <v>44592</v>
      </c>
      <c r="AA4" s="140">
        <f t="shared" si="0"/>
        <v>44620</v>
      </c>
      <c r="AB4" s="140">
        <f t="shared" si="0"/>
        <v>44651</v>
      </c>
      <c r="AC4" s="140">
        <f t="shared" si="0"/>
        <v>44681</v>
      </c>
      <c r="AD4" s="139"/>
      <c r="AE4" s="137" t="s">
        <v>134</v>
      </c>
      <c r="AG4" s="137" t="s">
        <v>74</v>
      </c>
      <c r="AH4" s="140">
        <v>44227</v>
      </c>
      <c r="AI4" s="140">
        <f t="shared" ref="AI4" si="1">EOMONTH(AH4,1)</f>
        <v>44255</v>
      </c>
      <c r="AJ4" s="140">
        <f t="shared" ref="AJ4" si="2">EOMONTH(AI4,1)</f>
        <v>44286</v>
      </c>
      <c r="AK4" s="140">
        <f t="shared" ref="AK4" si="3">EOMONTH(AJ4,1)</f>
        <v>44316</v>
      </c>
      <c r="AL4" s="140">
        <f t="shared" ref="AL4" si="4">EOMONTH(AK4,1)</f>
        <v>44347</v>
      </c>
      <c r="AM4" s="140">
        <f t="shared" ref="AM4" si="5">EOMONTH(AL4,1)</f>
        <v>44377</v>
      </c>
      <c r="AN4" s="140">
        <f t="shared" ref="AN4" si="6">EOMONTH(AM4,1)</f>
        <v>44408</v>
      </c>
      <c r="AO4" s="140">
        <f t="shared" ref="AO4" si="7">EOMONTH(AN4,1)</f>
        <v>44439</v>
      </c>
      <c r="AP4" s="140">
        <f t="shared" ref="AP4" si="8">EOMONTH(AO4,1)</f>
        <v>44469</v>
      </c>
      <c r="AQ4" s="140">
        <f t="shared" ref="AQ4" si="9">EOMONTH(AP4,1)</f>
        <v>44500</v>
      </c>
      <c r="AR4" s="140">
        <f t="shared" ref="AR4" si="10">EOMONTH(AQ4,1)</f>
        <v>44530</v>
      </c>
      <c r="AS4" s="140">
        <f t="shared" ref="AS4" si="11">EOMONTH(AR4,1)</f>
        <v>44561</v>
      </c>
      <c r="AT4" s="140">
        <f t="shared" ref="AT4" si="12">EOMONTH(AS4,1)</f>
        <v>44592</v>
      </c>
      <c r="AU4" s="140">
        <f t="shared" ref="AU4" si="13">EOMONTH(AT4,1)</f>
        <v>44620</v>
      </c>
      <c r="AV4" s="140">
        <f t="shared" ref="AV4:AW4" si="14">EOMONTH(AU4,1)</f>
        <v>44651</v>
      </c>
      <c r="AW4" s="140">
        <f t="shared" si="14"/>
        <v>44681</v>
      </c>
      <c r="AX4" s="139"/>
      <c r="AY4" s="145" t="s">
        <v>134</v>
      </c>
    </row>
    <row r="5" spans="1:51" x14ac:dyDescent="0.2">
      <c r="A5" s="18" t="s">
        <v>157</v>
      </c>
      <c r="B5" s="6">
        <f>IS!C7</f>
        <v>196.52330000000001</v>
      </c>
      <c r="C5" s="6">
        <f>IS!D7</f>
        <v>91.14936999999999</v>
      </c>
      <c r="D5" s="6">
        <f>IS!E7</f>
        <v>81.827619999999996</v>
      </c>
      <c r="E5" s="6">
        <f>IS!F7</f>
        <v>80.828210000000013</v>
      </c>
      <c r="F5" s="6">
        <f>IS!G7</f>
        <v>152.07084</v>
      </c>
      <c r="G5" s="6">
        <f>IS!H7</f>
        <v>84.77436999999999</v>
      </c>
      <c r="H5" s="6">
        <f>IS!I7</f>
        <v>86.016890000000004</v>
      </c>
      <c r="I5" s="6">
        <f>IS!J7</f>
        <v>105.05967999999999</v>
      </c>
      <c r="J5" s="6">
        <f>IS!K7</f>
        <v>72.823949999999996</v>
      </c>
      <c r="K5" s="6">
        <f>IS!L7</f>
        <v>128.30127999999999</v>
      </c>
      <c r="L5" s="6">
        <f>IS!M7</f>
        <v>120.80761</v>
      </c>
      <c r="M5" s="6">
        <f>IS!N7</f>
        <v>6.5557100000000048</v>
      </c>
      <c r="N5" s="6">
        <f>IS!O7</f>
        <v>172.10307</v>
      </c>
      <c r="O5" s="6">
        <f>IS!P7</f>
        <v>108.72225</v>
      </c>
      <c r="P5" s="6">
        <f>IS!Q7</f>
        <v>71.443550000000002</v>
      </c>
      <c r="Q5" s="6">
        <f>IS!R7</f>
        <v>88.748619999999988</v>
      </c>
      <c r="R5" s="6">
        <f>IS!S7</f>
        <v>87.422039999999996</v>
      </c>
      <c r="S5" s="6">
        <f>IS!T7</f>
        <v>56.918889999999998</v>
      </c>
      <c r="T5" s="6">
        <f>IS!U7</f>
        <v>105.59872</v>
      </c>
      <c r="U5" s="6">
        <f>IS!V7</f>
        <v>101.52807000000001</v>
      </c>
      <c r="V5" s="6">
        <f>IS!W7</f>
        <v>112.05999</v>
      </c>
      <c r="W5" s="6">
        <f>IS!X7</f>
        <v>99.656440000000003</v>
      </c>
      <c r="X5" s="6">
        <f>IS!Y7</f>
        <v>102.90187</v>
      </c>
      <c r="Y5" s="6">
        <f>IS!Z7</f>
        <v>14.599829999999997</v>
      </c>
      <c r="Z5" s="6">
        <f>IS!AA7</f>
        <v>203.50556999999998</v>
      </c>
      <c r="AA5" s="6">
        <f>IS!AB7</f>
        <v>97.601240000000004</v>
      </c>
      <c r="AB5" s="6">
        <f>IS!AC7</f>
        <v>109.42701</v>
      </c>
      <c r="AC5" s="6">
        <f>IS!AD7</f>
        <v>113.11436999999999</v>
      </c>
      <c r="AE5" s="6">
        <f>SUM(B5:AC5)</f>
        <v>2852.0903599999997</v>
      </c>
      <c r="AG5" s="6">
        <f>SUM(B5:M5)</f>
        <v>1206.73883</v>
      </c>
      <c r="AH5" s="6">
        <f t="shared" ref="AH5:AW5" si="15">N5</f>
        <v>172.10307</v>
      </c>
      <c r="AI5" s="6">
        <f t="shared" si="15"/>
        <v>108.72225</v>
      </c>
      <c r="AJ5" s="6">
        <f t="shared" si="15"/>
        <v>71.443550000000002</v>
      </c>
      <c r="AK5" s="6">
        <f t="shared" si="15"/>
        <v>88.748619999999988</v>
      </c>
      <c r="AL5" s="6">
        <f t="shared" si="15"/>
        <v>87.422039999999996</v>
      </c>
      <c r="AM5" s="6">
        <f t="shared" si="15"/>
        <v>56.918889999999998</v>
      </c>
      <c r="AN5" s="6">
        <f t="shared" si="15"/>
        <v>105.59872</v>
      </c>
      <c r="AO5" s="6">
        <f t="shared" si="15"/>
        <v>101.52807000000001</v>
      </c>
      <c r="AP5" s="6">
        <f t="shared" si="15"/>
        <v>112.05999</v>
      </c>
      <c r="AQ5" s="6">
        <f t="shared" si="15"/>
        <v>99.656440000000003</v>
      </c>
      <c r="AR5" s="6">
        <f t="shared" si="15"/>
        <v>102.90187</v>
      </c>
      <c r="AS5" s="6">
        <f t="shared" si="15"/>
        <v>14.599829999999997</v>
      </c>
      <c r="AT5" s="6">
        <f t="shared" si="15"/>
        <v>203.50556999999998</v>
      </c>
      <c r="AU5" s="6">
        <f t="shared" si="15"/>
        <v>97.601240000000004</v>
      </c>
      <c r="AV5" s="6">
        <f t="shared" si="15"/>
        <v>109.42701</v>
      </c>
      <c r="AW5" s="6">
        <f t="shared" si="15"/>
        <v>113.11436999999999</v>
      </c>
      <c r="AY5" s="81">
        <f t="shared" ref="AY5:AY11" si="16">SUM(AG5:AX5)</f>
        <v>2852.0903599999997</v>
      </c>
    </row>
    <row r="6" spans="1:51" x14ac:dyDescent="0.2">
      <c r="A6" s="18" t="s">
        <v>158</v>
      </c>
      <c r="B6" s="6">
        <f>-IS!C55</f>
        <v>0</v>
      </c>
      <c r="C6" s="6">
        <f>-IS!D55</f>
        <v>0</v>
      </c>
      <c r="D6" s="6">
        <f>-IS!E55</f>
        <v>0</v>
      </c>
      <c r="E6" s="6">
        <f>-IS!F55</f>
        <v>0</v>
      </c>
      <c r="F6" s="6">
        <f>-IS!G55</f>
        <v>0</v>
      </c>
      <c r="G6" s="6">
        <f>-IS!H55</f>
        <v>4.8</v>
      </c>
      <c r="H6" s="6">
        <f>-IS!I55</f>
        <v>0</v>
      </c>
      <c r="I6" s="6">
        <f>-IS!J55</f>
        <v>0</v>
      </c>
      <c r="J6" s="6">
        <f>-IS!K55</f>
        <v>0</v>
      </c>
      <c r="K6" s="6">
        <f>-IS!L55</f>
        <v>0</v>
      </c>
      <c r="L6" s="6">
        <f>-IS!M55</f>
        <v>0</v>
      </c>
      <c r="M6" s="6">
        <f>-IS!N55</f>
        <v>0</v>
      </c>
      <c r="N6" s="6">
        <f>-IS!O55</f>
        <v>0</v>
      </c>
      <c r="O6" s="6">
        <f>-IS!P55</f>
        <v>0</v>
      </c>
      <c r="P6" s="6">
        <f>-IS!Q55</f>
        <v>0</v>
      </c>
      <c r="Q6" s="6">
        <f>-IS!R55</f>
        <v>0</v>
      </c>
      <c r="R6" s="6">
        <f>-IS!S55</f>
        <v>0</v>
      </c>
      <c r="S6" s="6">
        <f>-IS!T55</f>
        <v>0</v>
      </c>
      <c r="T6" s="6">
        <f>-IS!U55</f>
        <v>0</v>
      </c>
      <c r="U6" s="6">
        <f>-IS!V55</f>
        <v>0</v>
      </c>
      <c r="V6" s="6">
        <f>-IS!W55</f>
        <v>0</v>
      </c>
      <c r="W6" s="6">
        <f>-IS!X55</f>
        <v>0</v>
      </c>
      <c r="X6" s="6">
        <f>-IS!Y55</f>
        <v>0</v>
      </c>
      <c r="Y6" s="6">
        <f>-IS!Z55</f>
        <v>0</v>
      </c>
      <c r="Z6" s="6">
        <f>-IS!AA55</f>
        <v>0</v>
      </c>
      <c r="AA6" s="6">
        <f>-IS!AB55</f>
        <v>0</v>
      </c>
      <c r="AB6" s="6">
        <f>-IS!AC55</f>
        <v>0</v>
      </c>
      <c r="AC6" s="6">
        <f>-IS!AD55</f>
        <v>0</v>
      </c>
      <c r="AE6" s="6">
        <f>SUM(B6:AC6)</f>
        <v>4.8</v>
      </c>
      <c r="AG6" s="6">
        <f t="shared" ref="AG6:AG11" si="17">SUM(B6:M6)</f>
        <v>4.8</v>
      </c>
      <c r="AH6" s="6">
        <f t="shared" ref="AH6:AH11" si="18">N6</f>
        <v>0</v>
      </c>
      <c r="AI6" s="6">
        <f t="shared" ref="AI6:AI11" si="19">O6</f>
        <v>0</v>
      </c>
      <c r="AJ6" s="6">
        <f t="shared" ref="AJ6:AJ11" si="20">P6</f>
        <v>0</v>
      </c>
      <c r="AK6" s="6">
        <f t="shared" ref="AK6:AK11" si="21">Q6</f>
        <v>0</v>
      </c>
      <c r="AL6" s="6">
        <f t="shared" ref="AL6:AL11" si="22">R6</f>
        <v>0</v>
      </c>
      <c r="AM6" s="6">
        <f t="shared" ref="AM6:AM11" si="23">S6</f>
        <v>0</v>
      </c>
      <c r="AN6" s="6">
        <f t="shared" ref="AN6:AN11" si="24">T6</f>
        <v>0</v>
      </c>
      <c r="AO6" s="6">
        <f t="shared" ref="AO6:AO11" si="25">U6</f>
        <v>0</v>
      </c>
      <c r="AP6" s="6">
        <f t="shared" ref="AP6:AP11" si="26">V6</f>
        <v>0</v>
      </c>
      <c r="AQ6" s="6">
        <f t="shared" ref="AQ6:AQ11" si="27">W6</f>
        <v>0</v>
      </c>
      <c r="AR6" s="6">
        <f t="shared" ref="AR6:AR11" si="28">X6</f>
        <v>0</v>
      </c>
      <c r="AS6" s="6">
        <f t="shared" ref="AS6:AS11" si="29">Y6</f>
        <v>0</v>
      </c>
      <c r="AT6" s="6">
        <f t="shared" ref="AT6:AT11" si="30">Z6</f>
        <v>0</v>
      </c>
      <c r="AU6" s="6">
        <f t="shared" ref="AU6:AU11" si="31">AA6</f>
        <v>0</v>
      </c>
      <c r="AV6" s="6">
        <f t="shared" ref="AV6:AW11" si="32">AB6</f>
        <v>0</v>
      </c>
      <c r="AW6" s="6">
        <f t="shared" si="32"/>
        <v>0</v>
      </c>
      <c r="AY6" s="81">
        <f t="shared" si="16"/>
        <v>4.8</v>
      </c>
    </row>
    <row r="7" spans="1:51" x14ac:dyDescent="0.2">
      <c r="A7" s="18" t="s">
        <v>182</v>
      </c>
      <c r="B7" s="31">
        <f>-SUMIFS('GL - Due from owner'!$R:$R,'GL - Due from owner'!$S:$S,B4,'GL - Due from owner'!$T:$T,"Inflow")/1000</f>
        <v>0</v>
      </c>
      <c r="C7" s="6">
        <f>-SUMIFS('GL - Due from owner'!$R:$R,'GL - Due from owner'!$S:$S,C4,'GL - Due from owner'!$T:$T,"Inflow")/1000</f>
        <v>0</v>
      </c>
      <c r="D7" s="6">
        <f>-SUMIFS('GL - Due from owner'!$R:$R,'GL - Due from owner'!$S:$S,D4,'GL - Due from owner'!$T:$T,"Inflow")/1000</f>
        <v>0</v>
      </c>
      <c r="E7" s="6">
        <f>-SUMIFS('GL - Due from owner'!$R:$R,'GL - Due from owner'!$S:$S,E4,'GL - Due from owner'!$T:$T,"Inflow")/1000</f>
        <v>0</v>
      </c>
      <c r="F7" s="6">
        <f>-SUMIFS('GL - Due from owner'!$R:$R,'GL - Due from owner'!$S:$S,F4,'GL - Due from owner'!$T:$T,"Inflow")/1000</f>
        <v>0</v>
      </c>
      <c r="G7" s="6">
        <f>-SUMIFS('GL - Due from owner'!$R:$R,'GL - Due from owner'!$S:$S,G4,'GL - Due from owner'!$T:$T,"Inflow")/1000</f>
        <v>-4.8</v>
      </c>
      <c r="H7" s="6">
        <f>-SUMIFS('GL - Due from owner'!$R:$R,'GL - Due from owner'!$S:$S,H4,'GL - Due from owner'!$T:$T,"Inflow")/1000</f>
        <v>0</v>
      </c>
      <c r="I7" s="6">
        <f>-SUMIFS('GL - Due from owner'!$R:$R,'GL - Due from owner'!$S:$S,I4,'GL - Due from owner'!$T:$T,"Inflow")/1000</f>
        <v>0</v>
      </c>
      <c r="J7" s="6">
        <f>-SUMIFS('GL - Due from owner'!$R:$R,'GL - Due from owner'!$S:$S,J4,'GL - Due from owner'!$T:$T,"Inflow")/1000</f>
        <v>0</v>
      </c>
      <c r="K7" s="6">
        <f>-SUMIFS('GL - Due from owner'!$R:$R,'GL - Due from owner'!$S:$S,K4,'GL - Due from owner'!$T:$T,"Inflow")/1000</f>
        <v>0</v>
      </c>
      <c r="L7" s="6">
        <f>-SUMIFS('GL - Due from owner'!$R:$R,'GL - Due from owner'!$S:$S,L4,'GL - Due from owner'!$T:$T,"Inflow")/1000</f>
        <v>0</v>
      </c>
      <c r="M7" s="6">
        <f>-SUMIFS('GL - Due from owner'!$R:$R,'GL - Due from owner'!$S:$S,M4,'GL - Due from owner'!$T:$T,"Inflow")/1000</f>
        <v>0</v>
      </c>
      <c r="N7" s="6">
        <f>-SUMIFS('GL - Due from owner'!$R:$R,'GL - Due from owner'!$S:$S,N4,'GL - Due from owner'!$T:$T,"Inflow")/1000</f>
        <v>0</v>
      </c>
      <c r="O7" s="6">
        <f>-SUMIFS('GL - Due from owner'!$R:$R,'GL - Due from owner'!$S:$S,O4,'GL - Due from owner'!$T:$T,"Inflow")/1000</f>
        <v>0</v>
      </c>
      <c r="P7" s="6">
        <f>-SUMIFS('GL - Due from owner'!$R:$R,'GL - Due from owner'!$S:$S,P4,'GL - Due from owner'!$T:$T,"Inflow")/1000</f>
        <v>0</v>
      </c>
      <c r="Q7" s="6">
        <f>-SUMIFS('GL - Due from owner'!$R:$R,'GL - Due from owner'!$S:$S,Q4,'GL - Due from owner'!$T:$T,"Inflow")/1000</f>
        <v>0</v>
      </c>
      <c r="R7" s="6">
        <f>-SUMIFS('GL - Due from owner'!$R:$R,'GL - Due from owner'!$S:$S,R4,'GL - Due from owner'!$T:$T,"Inflow")/1000</f>
        <v>0</v>
      </c>
      <c r="S7" s="6">
        <f>-SUMIFS('GL - Due from owner'!$R:$R,'GL - Due from owner'!$S:$S,S4,'GL - Due from owner'!$T:$T,"Inflow")/1000</f>
        <v>0</v>
      </c>
      <c r="T7" s="6">
        <f>-SUMIFS('GL - Due from owner'!$R:$R,'GL - Due from owner'!$S:$S,T4,'GL - Due from owner'!$T:$T,"Inflow")/1000</f>
        <v>0</v>
      </c>
      <c r="U7" s="6">
        <f>-SUMIFS('GL - Due from owner'!$R:$R,'GL - Due from owner'!$S:$S,U4,'GL - Due from owner'!$T:$T,"Inflow")/1000</f>
        <v>0</v>
      </c>
      <c r="V7" s="6">
        <f>-SUMIFS('GL - Due from owner'!$R:$R,'GL - Due from owner'!$S:$S,V4,'GL - Due from owner'!$T:$T,"Inflow")/1000</f>
        <v>0</v>
      </c>
      <c r="W7" s="6">
        <f>-SUMIFS('GL - Due from owner'!$R:$R,'GL - Due from owner'!$S:$S,W4,'GL - Due from owner'!$T:$T,"Inflow")/1000</f>
        <v>0</v>
      </c>
      <c r="X7" s="6">
        <f>-SUMIFS('GL - Due from owner'!$R:$R,'GL - Due from owner'!$S:$S,X4,'GL - Due from owner'!$T:$T,"Inflow")/1000</f>
        <v>0</v>
      </c>
      <c r="Y7" s="6">
        <f>-SUMIFS('GL - Due from owner'!$R:$R,'GL - Due from owner'!$S:$S,Y4,'GL - Due from owner'!$T:$T,"Inflow")/1000</f>
        <v>5</v>
      </c>
      <c r="Z7" s="6">
        <f>-SUMIFS('GL - Due from owner'!$R:$R,'GL - Due from owner'!$S:$S,Z4,'GL - Due from owner'!$T:$T,"Inflow")/1000</f>
        <v>0</v>
      </c>
      <c r="AA7" s="6">
        <f>-SUMIFS('GL - Due from owner'!$R:$R,'GL - Due from owner'!$S:$S,AA4,'GL - Due from owner'!$T:$T,"Inflow")/1000</f>
        <v>0</v>
      </c>
      <c r="AB7" s="6">
        <f>-SUMIFS('GL - Due from owner'!$R:$R,'GL - Due from owner'!$S:$S,AB4,'GL - Due from owner'!$T:$T,"Inflow")/1000</f>
        <v>0</v>
      </c>
      <c r="AC7" s="6">
        <f>-SUMIFS('GL - Due from owner'!$R:$R,'GL - Due from owner'!$S:$S,AC4,'GL - Due from owner'!$T:$T,"Inflow")/1000</f>
        <v>0</v>
      </c>
      <c r="AE7" s="6">
        <f>SUM(B7:AC7)</f>
        <v>0.20000000000000018</v>
      </c>
      <c r="AG7" s="6">
        <f t="shared" si="17"/>
        <v>-4.8</v>
      </c>
      <c r="AH7" s="6">
        <f t="shared" si="18"/>
        <v>0</v>
      </c>
      <c r="AI7" s="6">
        <f t="shared" si="19"/>
        <v>0</v>
      </c>
      <c r="AJ7" s="6">
        <f t="shared" si="20"/>
        <v>0</v>
      </c>
      <c r="AK7" s="6">
        <f t="shared" si="21"/>
        <v>0</v>
      </c>
      <c r="AL7" s="6">
        <f t="shared" si="22"/>
        <v>0</v>
      </c>
      <c r="AM7" s="6">
        <f t="shared" si="23"/>
        <v>0</v>
      </c>
      <c r="AN7" s="6">
        <f t="shared" si="24"/>
        <v>0</v>
      </c>
      <c r="AO7" s="6">
        <f t="shared" si="25"/>
        <v>0</v>
      </c>
      <c r="AP7" s="6">
        <f t="shared" si="26"/>
        <v>0</v>
      </c>
      <c r="AQ7" s="6">
        <f t="shared" si="27"/>
        <v>0</v>
      </c>
      <c r="AR7" s="6">
        <f t="shared" si="28"/>
        <v>0</v>
      </c>
      <c r="AS7" s="6">
        <f t="shared" si="29"/>
        <v>5</v>
      </c>
      <c r="AT7" s="6">
        <f t="shared" si="30"/>
        <v>0</v>
      </c>
      <c r="AU7" s="6">
        <f t="shared" si="31"/>
        <v>0</v>
      </c>
      <c r="AV7" s="6">
        <f t="shared" si="32"/>
        <v>0</v>
      </c>
      <c r="AW7" s="6">
        <f t="shared" si="32"/>
        <v>0</v>
      </c>
      <c r="AY7" s="81">
        <f t="shared" si="16"/>
        <v>0.20000000000000018</v>
      </c>
    </row>
    <row r="8" spans="1:51" x14ac:dyDescent="0.2">
      <c r="A8" s="18" t="s">
        <v>161</v>
      </c>
      <c r="B8" s="6">
        <f>BS!B5-BS!C5</f>
        <v>-38.753570000000011</v>
      </c>
      <c r="C8" s="6">
        <f>BS!C5-BS!D5</f>
        <v>40.667919999999995</v>
      </c>
      <c r="D8" s="6">
        <f>BS!D5-BS!E5</f>
        <v>9.6060300000000041</v>
      </c>
      <c r="E8" s="6">
        <f>BS!E5-BS!F5</f>
        <v>15.40025</v>
      </c>
      <c r="F8" s="6">
        <f>BS!F5-BS!G5</f>
        <v>10.744440000000004</v>
      </c>
      <c r="G8" s="6">
        <f>BS!G5-BS!H5</f>
        <v>-17.424460000000003</v>
      </c>
      <c r="H8" s="6">
        <f>BS!H5-BS!I5</f>
        <v>20.488050000000001</v>
      </c>
      <c r="I8" s="6">
        <f>BS!I5-BS!J5</f>
        <v>-14.128450000000001</v>
      </c>
      <c r="J8" s="6">
        <f>BS!J5-BS!K5</f>
        <v>10.198170000000005</v>
      </c>
      <c r="K8" s="6">
        <f>BS!K5-BS!L5</f>
        <v>-16.978830000000002</v>
      </c>
      <c r="L8" s="6">
        <f>BS!L5-BS!M5</f>
        <v>-11.493590000000012</v>
      </c>
      <c r="M8" s="6">
        <f>BS!M5-BS!N5</f>
        <v>-4.09241999999999</v>
      </c>
      <c r="N8" s="6">
        <f>BS!N5-BS!O5</f>
        <v>10.638279999999995</v>
      </c>
      <c r="O8" s="6">
        <f>BS!O5-BS!P5</f>
        <v>-6.3801999999999879</v>
      </c>
      <c r="P8" s="6">
        <f>BS!P5-BS!Q5</f>
        <v>38.026719999999997</v>
      </c>
      <c r="Q8" s="6">
        <f>BS!Q5-BS!R5</f>
        <v>-3.4352200000000011</v>
      </c>
      <c r="R8" s="6">
        <f>BS!R5-BS!S5</f>
        <v>-9.1982300000000023</v>
      </c>
      <c r="S8" s="6">
        <f>BS!S5-BS!T5</f>
        <v>15.88814</v>
      </c>
      <c r="T8" s="6">
        <f>BS!T5-BS!U5</f>
        <v>-30.14143</v>
      </c>
      <c r="U8" s="6">
        <f>BS!U5-BS!V5</f>
        <v>-2.435939999999988</v>
      </c>
      <c r="V8" s="6">
        <f>BS!V5-BS!W5</f>
        <v>-22.102550000000008</v>
      </c>
      <c r="W8" s="6">
        <f>BS!W5-BS!X5</f>
        <v>17.53470999999999</v>
      </c>
      <c r="X8" s="6">
        <f>BS!X5-BS!Y5</f>
        <v>-13.327199999999991</v>
      </c>
      <c r="Y8" s="6">
        <f>BS!Y5-BS!Z5</f>
        <v>-11.09348</v>
      </c>
      <c r="Z8" s="6">
        <f>BS!Z5-BS!AA5</f>
        <v>-18.168040000000005</v>
      </c>
      <c r="AA8" s="6">
        <f>BS!AA5-BS!AB5</f>
        <v>-19.442359999999994</v>
      </c>
      <c r="AB8" s="6">
        <f>BS!AB5-BS!AC5</f>
        <v>12.667900000000003</v>
      </c>
      <c r="AC8" s="6">
        <f>BS!AC5-BS!AD5</f>
        <v>7.7409899999999823</v>
      </c>
      <c r="AE8" s="6">
        <f>SUM(B8:AC8)</f>
        <v>-28.994370000000018</v>
      </c>
      <c r="AG8" s="6">
        <f t="shared" si="17"/>
        <v>4.2335399999999908</v>
      </c>
      <c r="AH8" s="6">
        <f t="shared" si="18"/>
        <v>10.638279999999995</v>
      </c>
      <c r="AI8" s="6">
        <f t="shared" si="19"/>
        <v>-6.3801999999999879</v>
      </c>
      <c r="AJ8" s="6">
        <f t="shared" si="20"/>
        <v>38.026719999999997</v>
      </c>
      <c r="AK8" s="6">
        <f t="shared" si="21"/>
        <v>-3.4352200000000011</v>
      </c>
      <c r="AL8" s="6">
        <f t="shared" si="22"/>
        <v>-9.1982300000000023</v>
      </c>
      <c r="AM8" s="6">
        <f t="shared" si="23"/>
        <v>15.88814</v>
      </c>
      <c r="AN8" s="6">
        <f t="shared" si="24"/>
        <v>-30.14143</v>
      </c>
      <c r="AO8" s="6">
        <f t="shared" si="25"/>
        <v>-2.435939999999988</v>
      </c>
      <c r="AP8" s="6">
        <f t="shared" si="26"/>
        <v>-22.102550000000008</v>
      </c>
      <c r="AQ8" s="6">
        <f t="shared" si="27"/>
        <v>17.53470999999999</v>
      </c>
      <c r="AR8" s="6">
        <f t="shared" si="28"/>
        <v>-13.327199999999991</v>
      </c>
      <c r="AS8" s="6">
        <f t="shared" si="29"/>
        <v>-11.09348</v>
      </c>
      <c r="AT8" s="6">
        <f t="shared" si="30"/>
        <v>-18.168040000000005</v>
      </c>
      <c r="AU8" s="6">
        <f t="shared" si="31"/>
        <v>-19.442359999999994</v>
      </c>
      <c r="AV8" s="6">
        <f t="shared" si="32"/>
        <v>12.667900000000003</v>
      </c>
      <c r="AW8" s="6">
        <f t="shared" si="32"/>
        <v>7.7409899999999823</v>
      </c>
      <c r="AY8" s="81">
        <f t="shared" si="16"/>
        <v>-28.994370000000018</v>
      </c>
    </row>
    <row r="9" spans="1:51" x14ac:dyDescent="0.2">
      <c r="A9" s="18" t="s">
        <v>163</v>
      </c>
      <c r="B9" s="6">
        <f>BS!B6-BS!C6</f>
        <v>-92.143619999999999</v>
      </c>
      <c r="C9" s="6">
        <f>BS!C6-BS!D6</f>
        <v>0</v>
      </c>
      <c r="D9" s="6">
        <f>BS!D6-BS!E6</f>
        <v>0</v>
      </c>
      <c r="E9" s="6">
        <f>BS!E6-BS!F6</f>
        <v>0</v>
      </c>
      <c r="F9" s="6">
        <f>BS!F6-BS!G6</f>
        <v>0</v>
      </c>
      <c r="G9" s="6">
        <f>BS!G6-BS!H6</f>
        <v>0</v>
      </c>
      <c r="H9" s="6">
        <f>BS!H6-BS!I6</f>
        <v>0</v>
      </c>
      <c r="I9" s="6">
        <f>BS!I6-BS!J6</f>
        <v>0</v>
      </c>
      <c r="J9" s="6">
        <f>BS!J6-BS!K6</f>
        <v>0</v>
      </c>
      <c r="K9" s="6">
        <f>BS!K6-BS!L6</f>
        <v>0</v>
      </c>
      <c r="L9" s="6">
        <f>BS!L6-BS!M6</f>
        <v>0</v>
      </c>
      <c r="M9" s="6">
        <f>BS!M6-BS!N6</f>
        <v>90.199699999999993</v>
      </c>
      <c r="N9" s="6">
        <f>BS!N6-BS!O6</f>
        <v>-90.199699999999993</v>
      </c>
      <c r="O9" s="6">
        <f>BS!O6-BS!P6</f>
        <v>0</v>
      </c>
      <c r="P9" s="6">
        <f>BS!P6-BS!Q6</f>
        <v>0</v>
      </c>
      <c r="Q9" s="6">
        <f>BS!Q6-BS!R6</f>
        <v>0</v>
      </c>
      <c r="R9" s="6">
        <f>BS!R6-BS!S6</f>
        <v>0</v>
      </c>
      <c r="S9" s="6">
        <f>BS!S6-BS!T6</f>
        <v>0</v>
      </c>
      <c r="T9" s="6">
        <f>BS!T6-BS!U6</f>
        <v>0</v>
      </c>
      <c r="U9" s="6">
        <f>BS!U6-BS!V6</f>
        <v>0</v>
      </c>
      <c r="V9" s="6">
        <f>BS!V6-BS!W6</f>
        <v>0</v>
      </c>
      <c r="W9" s="6">
        <f>BS!W6-BS!X6</f>
        <v>0</v>
      </c>
      <c r="X9" s="6">
        <f>BS!X6-BS!Y6</f>
        <v>0</v>
      </c>
      <c r="Y9" s="6">
        <f>BS!Y6-BS!Z6</f>
        <v>104.88045</v>
      </c>
      <c r="Z9" s="6">
        <f>BS!Z6-BS!AA6</f>
        <v>-104.88045</v>
      </c>
      <c r="AA9" s="6">
        <f>BS!AA6-BS!AB6</f>
        <v>0</v>
      </c>
      <c r="AB9" s="6">
        <f>BS!AB6-BS!AC6</f>
        <v>0</v>
      </c>
      <c r="AC9" s="6">
        <f>BS!AC6-BS!AD6</f>
        <v>0</v>
      </c>
      <c r="AE9" s="6">
        <f t="shared" ref="AE9:AE11" si="33">SUM(B9:AC9)</f>
        <v>-92.143619999999999</v>
      </c>
      <c r="AG9" s="6">
        <f t="shared" si="17"/>
        <v>-1.9439200000000056</v>
      </c>
      <c r="AH9" s="6">
        <f t="shared" si="18"/>
        <v>-90.199699999999993</v>
      </c>
      <c r="AI9" s="6">
        <f t="shared" si="19"/>
        <v>0</v>
      </c>
      <c r="AJ9" s="6">
        <f t="shared" si="20"/>
        <v>0</v>
      </c>
      <c r="AK9" s="6">
        <f t="shared" si="21"/>
        <v>0</v>
      </c>
      <c r="AL9" s="6">
        <f t="shared" si="22"/>
        <v>0</v>
      </c>
      <c r="AM9" s="6">
        <f t="shared" si="23"/>
        <v>0</v>
      </c>
      <c r="AN9" s="6">
        <f t="shared" si="24"/>
        <v>0</v>
      </c>
      <c r="AO9" s="6">
        <f t="shared" si="25"/>
        <v>0</v>
      </c>
      <c r="AP9" s="6">
        <f t="shared" si="26"/>
        <v>0</v>
      </c>
      <c r="AQ9" s="6">
        <f t="shared" si="27"/>
        <v>0</v>
      </c>
      <c r="AR9" s="6">
        <f t="shared" si="28"/>
        <v>0</v>
      </c>
      <c r="AS9" s="6">
        <f t="shared" si="29"/>
        <v>104.88045</v>
      </c>
      <c r="AT9" s="6">
        <f t="shared" si="30"/>
        <v>-104.88045</v>
      </c>
      <c r="AU9" s="6">
        <f t="shared" si="31"/>
        <v>0</v>
      </c>
      <c r="AV9" s="6">
        <f t="shared" si="32"/>
        <v>0</v>
      </c>
      <c r="AW9" s="6">
        <f t="shared" si="32"/>
        <v>0</v>
      </c>
      <c r="AY9" s="81">
        <f t="shared" si="16"/>
        <v>-92.143619999999999</v>
      </c>
    </row>
    <row r="10" spans="1:51" x14ac:dyDescent="0.2">
      <c r="A10" s="18" t="s">
        <v>188</v>
      </c>
      <c r="B10" s="6">
        <f>BS!B9-BS!C9</f>
        <v>5.5517500000000002</v>
      </c>
      <c r="C10" s="6">
        <f>BS!C9-BS!D9</f>
        <v>-3.9032499999999999</v>
      </c>
      <c r="D10" s="6">
        <f>BS!D9-BS!E9</f>
        <v>0.107</v>
      </c>
      <c r="E10" s="6">
        <f>BS!E9-BS!F9</f>
        <v>1.0900000000000001</v>
      </c>
      <c r="F10" s="6">
        <f>BS!F9-BS!G9</f>
        <v>-1.46123</v>
      </c>
      <c r="G10" s="6">
        <f>BS!G9-BS!H9</f>
        <v>0.27</v>
      </c>
      <c r="H10" s="6">
        <f>BS!H9-BS!I9</f>
        <v>3.4890100000000004</v>
      </c>
      <c r="I10" s="6">
        <f>BS!I9-BS!J9</f>
        <v>-3.4890100000000004</v>
      </c>
      <c r="J10" s="6">
        <f>BS!J9-BS!K9</f>
        <v>-2.71</v>
      </c>
      <c r="K10" s="6">
        <f>BS!K9-BS!L9</f>
        <v>-9.2688600000000001</v>
      </c>
      <c r="L10" s="6">
        <f>BS!L9-BS!M9</f>
        <v>11.978860000000001</v>
      </c>
      <c r="M10" s="6">
        <f>BS!M9-BS!N9</f>
        <v>-45.641269999999999</v>
      </c>
      <c r="N10" s="6">
        <f>BS!N9-BS!O9</f>
        <v>63.946029999999993</v>
      </c>
      <c r="O10" s="6">
        <f>BS!O9-BS!P9</f>
        <v>-18.514759999999999</v>
      </c>
      <c r="P10" s="6">
        <f>BS!P9-BS!Q9</f>
        <v>-2.0999300000000001</v>
      </c>
      <c r="Q10" s="6">
        <f>BS!Q9-BS!R9</f>
        <v>2.30993</v>
      </c>
      <c r="R10" s="6">
        <f>BS!R9-BS!S9</f>
        <v>-0.155</v>
      </c>
      <c r="S10" s="6">
        <f>BS!S9-BS!T9</f>
        <v>0.155</v>
      </c>
      <c r="T10" s="6">
        <f>BS!T9-BS!U9</f>
        <v>0</v>
      </c>
      <c r="U10" s="6">
        <f>BS!U9-BS!V9</f>
        <v>-2.036</v>
      </c>
      <c r="V10" s="6">
        <f>BS!V9-BS!W9</f>
        <v>1.6060000000000001</v>
      </c>
      <c r="W10" s="6">
        <f>BS!W9-BS!X9</f>
        <v>0.43</v>
      </c>
      <c r="X10" s="6">
        <f>BS!X9-BS!Y9</f>
        <v>-0.82</v>
      </c>
      <c r="Y10" s="6">
        <f>BS!Y9-BS!Z9</f>
        <v>-6.1974999999999998</v>
      </c>
      <c r="Z10" s="6">
        <f>BS!Z9-BS!AA9</f>
        <v>7.0175000000000001</v>
      </c>
      <c r="AA10" s="6">
        <f>BS!AA9-BS!AB9</f>
        <v>0</v>
      </c>
      <c r="AB10" s="6">
        <f>BS!AB9-BS!AC9</f>
        <v>0</v>
      </c>
      <c r="AC10" s="6">
        <f>BS!AC9-BS!AD9</f>
        <v>0</v>
      </c>
      <c r="AE10" s="6">
        <f t="shared" si="33"/>
        <v>1.6542699999999995</v>
      </c>
      <c r="AG10" s="6">
        <f t="shared" si="17"/>
        <v>-43.986999999999995</v>
      </c>
      <c r="AH10" s="6">
        <f t="shared" si="18"/>
        <v>63.946029999999993</v>
      </c>
      <c r="AI10" s="6">
        <f t="shared" si="19"/>
        <v>-18.514759999999999</v>
      </c>
      <c r="AJ10" s="6">
        <f t="shared" si="20"/>
        <v>-2.0999300000000001</v>
      </c>
      <c r="AK10" s="6">
        <f t="shared" si="21"/>
        <v>2.30993</v>
      </c>
      <c r="AL10" s="6">
        <f t="shared" si="22"/>
        <v>-0.155</v>
      </c>
      <c r="AM10" s="6">
        <f t="shared" si="23"/>
        <v>0.155</v>
      </c>
      <c r="AN10" s="6">
        <f t="shared" si="24"/>
        <v>0</v>
      </c>
      <c r="AO10" s="6">
        <f t="shared" si="25"/>
        <v>-2.036</v>
      </c>
      <c r="AP10" s="6">
        <f t="shared" si="26"/>
        <v>1.6060000000000001</v>
      </c>
      <c r="AQ10" s="6">
        <f t="shared" si="27"/>
        <v>0.43</v>
      </c>
      <c r="AR10" s="6">
        <f t="shared" si="28"/>
        <v>-0.82</v>
      </c>
      <c r="AS10" s="6">
        <f t="shared" si="29"/>
        <v>-6.1974999999999998</v>
      </c>
      <c r="AT10" s="6">
        <f t="shared" si="30"/>
        <v>7.0175000000000001</v>
      </c>
      <c r="AU10" s="6">
        <f t="shared" si="31"/>
        <v>0</v>
      </c>
      <c r="AV10" s="6">
        <f t="shared" si="32"/>
        <v>0</v>
      </c>
      <c r="AW10" s="6">
        <f t="shared" si="32"/>
        <v>0</v>
      </c>
      <c r="AY10" s="81">
        <f t="shared" si="16"/>
        <v>1.6542699999999995</v>
      </c>
    </row>
    <row r="11" spans="1:51" ht="13.5" x14ac:dyDescent="0.35">
      <c r="A11" s="18" t="s">
        <v>196</v>
      </c>
      <c r="B11" s="40">
        <f>-SUMIFS('GL - Sales tax payable'!$R:$R,'GL - Sales tax payable'!$S:$S,B18,'GL - Sales tax payable'!$T:$T,"Inflow")/1000</f>
        <v>1.2022099999999998</v>
      </c>
      <c r="C11" s="12">
        <f>-SUMIFS('GL - Sales tax payable'!$R:$R,'GL - Sales tax payable'!$S:$S,C18,'GL - Sales tax payable'!$T:$T,"Inflow")/1000</f>
        <v>0.38345999999999997</v>
      </c>
      <c r="D11" s="12">
        <f>-SUMIFS('GL - Sales tax payable'!$R:$R,'GL - Sales tax payable'!$S:$S,D18,'GL - Sales tax payable'!$T:$T,"Inflow")/1000</f>
        <v>0.29461999999999999</v>
      </c>
      <c r="E11" s="12">
        <f>-SUMIFS('GL - Sales tax payable'!$R:$R,'GL - Sales tax payable'!$S:$S,E18,'GL - Sales tax payable'!$T:$T,"Inflow")/1000</f>
        <v>0.34945999999999994</v>
      </c>
      <c r="F11" s="12">
        <f>-SUMIFS('GL - Sales tax payable'!$R:$R,'GL - Sales tax payable'!$S:$S,F18,'GL - Sales tax payable'!$T:$T,"Inflow")/1000</f>
        <v>0.21364999999999998</v>
      </c>
      <c r="G11" s="12">
        <f>-SUMIFS('GL - Sales tax payable'!$R:$R,'GL - Sales tax payable'!$S:$S,G18,'GL - Sales tax payable'!$T:$T,"Inflow")/1000</f>
        <v>0.48739000000000005</v>
      </c>
      <c r="H11" s="12">
        <f>-SUMIFS('GL - Sales tax payable'!$R:$R,'GL - Sales tax payable'!$S:$S,H18,'GL - Sales tax payable'!$T:$T,"Inflow")/1000</f>
        <v>1.48525</v>
      </c>
      <c r="I11" s="12">
        <f>-SUMIFS('GL - Sales tax payable'!$R:$R,'GL - Sales tax payable'!$S:$S,I18,'GL - Sales tax payable'!$T:$T,"Inflow")/1000</f>
        <v>1.5711900000000001</v>
      </c>
      <c r="J11" s="12">
        <f>-SUMIFS('GL - Sales tax payable'!$R:$R,'GL - Sales tax payable'!$S:$S,J18,'GL - Sales tax payable'!$T:$T,"Inflow")/1000</f>
        <v>0.87556999999999996</v>
      </c>
      <c r="K11" s="12">
        <f>-SUMIFS('GL - Sales tax payable'!$R:$R,'GL - Sales tax payable'!$S:$S,K18,'GL - Sales tax payable'!$T:$T,"Inflow")/1000</f>
        <v>1.5882600000000004</v>
      </c>
      <c r="L11" s="12">
        <f>-SUMIFS('GL - Sales tax payable'!$R:$R,'GL - Sales tax payable'!$S:$S,L18,'GL - Sales tax payable'!$T:$T,"Inflow")/1000</f>
        <v>1.5084800000000003</v>
      </c>
      <c r="M11" s="12">
        <f>-SUMIFS('GL - Sales tax payable'!$R:$R,'GL - Sales tax payable'!$S:$S,M18,'GL - Sales tax payable'!$T:$T,"Inflow")/1000</f>
        <v>0.33709</v>
      </c>
      <c r="N11" s="12">
        <f>-SUMIFS('GL - Sales tax payable'!$R:$R,'GL - Sales tax payable'!$S:$S,N18,'GL - Sales tax payable'!$T:$T,"Inflow")/1000</f>
        <v>0.47099999999999992</v>
      </c>
      <c r="O11" s="12">
        <f>-SUMIFS('GL - Sales tax payable'!$R:$R,'GL - Sales tax payable'!$S:$S,O18,'GL - Sales tax payable'!$T:$T,"Inflow")/1000</f>
        <v>1.0329399999999995</v>
      </c>
      <c r="P11" s="12">
        <f>-SUMIFS('GL - Sales tax payable'!$R:$R,'GL - Sales tax payable'!$S:$S,P18,'GL - Sales tax payable'!$T:$T,"Inflow")/1000</f>
        <v>0.42780999999999997</v>
      </c>
      <c r="Q11" s="12">
        <f>-SUMIFS('GL - Sales tax payable'!$R:$R,'GL - Sales tax payable'!$S:$S,Q18,'GL - Sales tax payable'!$T:$T,"Inflow")/1000</f>
        <v>0.48198000000000008</v>
      </c>
      <c r="R11" s="12">
        <f>-SUMIFS('GL - Sales tax payable'!$R:$R,'GL - Sales tax payable'!$S:$S,R18,'GL - Sales tax payable'!$T:$T,"Inflow")/1000</f>
        <v>1.1703399999999999</v>
      </c>
      <c r="S11" s="12">
        <f>-SUMIFS('GL - Sales tax payable'!$R:$R,'GL - Sales tax payable'!$S:$S,S18,'GL - Sales tax payable'!$T:$T,"Inflow")/1000</f>
        <v>0.10901</v>
      </c>
      <c r="T11" s="12">
        <f>-SUMIFS('GL - Sales tax payable'!$R:$R,'GL - Sales tax payable'!$S:$S,T18,'GL - Sales tax payable'!$T:$T,"Inflow")/1000</f>
        <v>0.61344999999999994</v>
      </c>
      <c r="U11" s="12">
        <f>-SUMIFS('GL - Sales tax payable'!$R:$R,'GL - Sales tax payable'!$S:$S,U18,'GL - Sales tax payable'!$T:$T,"Inflow")/1000</f>
        <v>1.0886</v>
      </c>
      <c r="V11" s="12">
        <f>-SUMIFS('GL - Sales tax payable'!$R:$R,'GL - Sales tax payable'!$S:$S,V18,'GL - Sales tax payable'!$T:$T,"Inflow")/1000</f>
        <v>1.7706000000000002</v>
      </c>
      <c r="W11" s="12">
        <f>-SUMIFS('GL - Sales tax payable'!$R:$R,'GL - Sales tax payable'!$S:$S,W18,'GL - Sales tax payable'!$T:$T,"Inflow")/1000</f>
        <v>1.1254100000000002</v>
      </c>
      <c r="X11" s="12">
        <f>-SUMIFS('GL - Sales tax payable'!$R:$R,'GL - Sales tax payable'!$S:$S,X18,'GL - Sales tax payable'!$T:$T,"Inflow")/1000</f>
        <v>0.87138000000000004</v>
      </c>
      <c r="Y11" s="12">
        <f>-SUMIFS('GL - Sales tax payable'!$R:$R,'GL - Sales tax payable'!$S:$S,Y18,'GL - Sales tax payable'!$T:$T,"Inflow")/1000</f>
        <v>1.4203000000000001</v>
      </c>
      <c r="Z11" s="12">
        <f>-SUMIFS('GL - Sales tax payable'!$R:$R,'GL - Sales tax payable'!$S:$S,Z18,'GL - Sales tax payable'!$T:$T,"Inflow")/1000</f>
        <v>0.47611000000000003</v>
      </c>
      <c r="AA11" s="12">
        <f>-SUMIFS('GL - Sales tax payable'!$R:$R,'GL - Sales tax payable'!$S:$S,AA18,'GL - Sales tax payable'!$T:$T,"Inflow")/1000</f>
        <v>0.41030999999999995</v>
      </c>
      <c r="AB11" s="12">
        <f>-SUMIFS('GL - Sales tax payable'!$R:$R,'GL - Sales tax payable'!$S:$S,AB18,'GL - Sales tax payable'!$T:$T,"Inflow")/1000</f>
        <v>1.5039100000000001</v>
      </c>
      <c r="AC11" s="12">
        <f>-SUMIFS('GL - Sales tax payable'!$R:$R,'GL - Sales tax payable'!$S:$S,AC18,'GL - Sales tax payable'!$T:$T,"Inflow")/1000</f>
        <v>1.5346400000000009</v>
      </c>
      <c r="AD11" s="13"/>
      <c r="AE11" s="12">
        <f t="shared" si="33"/>
        <v>24.804419999999997</v>
      </c>
      <c r="AG11" s="12">
        <f t="shared" si="17"/>
        <v>10.29663</v>
      </c>
      <c r="AH11" s="12">
        <f t="shared" si="18"/>
        <v>0.47099999999999992</v>
      </c>
      <c r="AI11" s="12">
        <f t="shared" si="19"/>
        <v>1.0329399999999995</v>
      </c>
      <c r="AJ11" s="12">
        <f t="shared" si="20"/>
        <v>0.42780999999999997</v>
      </c>
      <c r="AK11" s="12">
        <f t="shared" si="21"/>
        <v>0.48198000000000008</v>
      </c>
      <c r="AL11" s="12">
        <f t="shared" si="22"/>
        <v>1.1703399999999999</v>
      </c>
      <c r="AM11" s="12">
        <f t="shared" si="23"/>
        <v>0.10901</v>
      </c>
      <c r="AN11" s="12">
        <f t="shared" si="24"/>
        <v>0.61344999999999994</v>
      </c>
      <c r="AO11" s="12">
        <f t="shared" si="25"/>
        <v>1.0886</v>
      </c>
      <c r="AP11" s="12">
        <f t="shared" si="26"/>
        <v>1.7706000000000002</v>
      </c>
      <c r="AQ11" s="12">
        <f t="shared" si="27"/>
        <v>1.1254100000000002</v>
      </c>
      <c r="AR11" s="12">
        <f t="shared" si="28"/>
        <v>0.87138000000000004</v>
      </c>
      <c r="AS11" s="12">
        <f t="shared" si="29"/>
        <v>1.4203000000000001</v>
      </c>
      <c r="AT11" s="12">
        <f t="shared" si="30"/>
        <v>0.47611000000000003</v>
      </c>
      <c r="AU11" s="12">
        <f t="shared" si="31"/>
        <v>0.41030999999999995</v>
      </c>
      <c r="AV11" s="12">
        <f t="shared" si="32"/>
        <v>1.5039100000000001</v>
      </c>
      <c r="AW11" s="12">
        <f t="shared" si="32"/>
        <v>1.5346400000000009</v>
      </c>
      <c r="AX11" s="13"/>
      <c r="AY11" s="82">
        <f t="shared" si="16"/>
        <v>24.804419999999997</v>
      </c>
    </row>
    <row r="12" spans="1:51" x14ac:dyDescent="0.2">
      <c r="A12" s="3" t="s">
        <v>137</v>
      </c>
      <c r="B12" s="15">
        <f t="shared" ref="B12:AB12" si="34">SUM(B5:B11)</f>
        <v>72.380069999999975</v>
      </c>
      <c r="C12" s="15">
        <f t="shared" si="34"/>
        <v>128.29749999999999</v>
      </c>
      <c r="D12" s="15">
        <f t="shared" si="34"/>
        <v>91.835269999999994</v>
      </c>
      <c r="E12" s="15">
        <f t="shared" si="34"/>
        <v>97.667920000000009</v>
      </c>
      <c r="F12" s="15">
        <f t="shared" si="34"/>
        <v>161.5677</v>
      </c>
      <c r="G12" s="15">
        <f t="shared" si="34"/>
        <v>68.107299999999995</v>
      </c>
      <c r="H12" s="15">
        <f t="shared" si="34"/>
        <v>111.47920000000001</v>
      </c>
      <c r="I12" s="15">
        <f t="shared" si="34"/>
        <v>89.013409999999993</v>
      </c>
      <c r="J12" s="15">
        <f t="shared" si="34"/>
        <v>81.187690000000003</v>
      </c>
      <c r="K12" s="15">
        <f t="shared" si="34"/>
        <v>103.64184999999999</v>
      </c>
      <c r="L12" s="15">
        <f t="shared" si="34"/>
        <v>122.80135999999999</v>
      </c>
      <c r="M12" s="15">
        <f t="shared" si="34"/>
        <v>47.358810000000013</v>
      </c>
      <c r="N12" s="15">
        <f t="shared" si="34"/>
        <v>156.95868000000002</v>
      </c>
      <c r="O12" s="15">
        <f t="shared" si="34"/>
        <v>84.860230000000016</v>
      </c>
      <c r="P12" s="15">
        <f t="shared" si="34"/>
        <v>107.79814999999999</v>
      </c>
      <c r="Q12" s="15">
        <f t="shared" si="34"/>
        <v>88.105309999999974</v>
      </c>
      <c r="R12" s="15">
        <f t="shared" si="34"/>
        <v>79.239149999999981</v>
      </c>
      <c r="S12" s="15">
        <f t="shared" si="34"/>
        <v>73.071039999999996</v>
      </c>
      <c r="T12" s="15">
        <f t="shared" si="34"/>
        <v>76.070740000000001</v>
      </c>
      <c r="U12" s="15">
        <f t="shared" si="34"/>
        <v>98.144730000000024</v>
      </c>
      <c r="V12" s="15">
        <f t="shared" si="34"/>
        <v>93.334039999999987</v>
      </c>
      <c r="W12" s="15">
        <f t="shared" si="34"/>
        <v>118.74656</v>
      </c>
      <c r="X12" s="15">
        <f t="shared" si="34"/>
        <v>89.626050000000021</v>
      </c>
      <c r="Y12" s="15">
        <f t="shared" si="34"/>
        <v>108.60959999999999</v>
      </c>
      <c r="Z12" s="15">
        <f t="shared" si="34"/>
        <v>87.950689999999966</v>
      </c>
      <c r="AA12" s="15">
        <f t="shared" si="34"/>
        <v>78.569190000000006</v>
      </c>
      <c r="AB12" s="15">
        <f t="shared" si="34"/>
        <v>123.59882</v>
      </c>
      <c r="AC12" s="15">
        <f t="shared" ref="AC12" si="35">SUM(AC5:AC11)</f>
        <v>122.38999999999997</v>
      </c>
      <c r="AD12" s="15"/>
      <c r="AE12" s="15">
        <f>SUM(AE5:AE11)</f>
        <v>2762.4110599999999</v>
      </c>
      <c r="AG12" s="15">
        <f t="shared" ref="AG12:AV12" si="36">SUM(AG5:AG11)</f>
        <v>1175.33808</v>
      </c>
      <c r="AH12" s="15">
        <f t="shared" si="36"/>
        <v>156.95868000000002</v>
      </c>
      <c r="AI12" s="15">
        <f t="shared" si="36"/>
        <v>84.860230000000016</v>
      </c>
      <c r="AJ12" s="15">
        <f t="shared" si="36"/>
        <v>107.79814999999999</v>
      </c>
      <c r="AK12" s="15">
        <f t="shared" si="36"/>
        <v>88.105309999999974</v>
      </c>
      <c r="AL12" s="15">
        <f t="shared" si="36"/>
        <v>79.239149999999981</v>
      </c>
      <c r="AM12" s="15">
        <f t="shared" si="36"/>
        <v>73.071039999999996</v>
      </c>
      <c r="AN12" s="15">
        <f t="shared" si="36"/>
        <v>76.070740000000001</v>
      </c>
      <c r="AO12" s="15">
        <f t="shared" si="36"/>
        <v>98.144730000000024</v>
      </c>
      <c r="AP12" s="15">
        <f t="shared" si="36"/>
        <v>93.334039999999987</v>
      </c>
      <c r="AQ12" s="15">
        <f t="shared" si="36"/>
        <v>118.74656</v>
      </c>
      <c r="AR12" s="15">
        <f t="shared" si="36"/>
        <v>89.626050000000021</v>
      </c>
      <c r="AS12" s="15">
        <f t="shared" si="36"/>
        <v>108.60959999999999</v>
      </c>
      <c r="AT12" s="15">
        <f t="shared" si="36"/>
        <v>87.950689999999966</v>
      </c>
      <c r="AU12" s="15">
        <f t="shared" si="36"/>
        <v>78.569190000000006</v>
      </c>
      <c r="AV12" s="15">
        <f t="shared" si="36"/>
        <v>123.59882</v>
      </c>
      <c r="AW12" s="15">
        <f t="shared" ref="AW12" si="37">SUM(AW5:AW11)</f>
        <v>122.38999999999997</v>
      </c>
      <c r="AX12" s="15"/>
      <c r="AY12" s="83">
        <f>SUM(AY5:AY11)</f>
        <v>2762.4110599999999</v>
      </c>
    </row>
    <row r="13" spans="1:51" ht="13.5" x14ac:dyDescent="0.35">
      <c r="A13" s="35" t="s">
        <v>138</v>
      </c>
      <c r="B13" s="12">
        <f>B60</f>
        <v>71.950070000000011</v>
      </c>
      <c r="C13" s="12">
        <f t="shared" ref="C13:AB13" si="38">C60</f>
        <v>128.72749999999999</v>
      </c>
      <c r="D13" s="12">
        <f t="shared" si="38"/>
        <v>91.909270000000006</v>
      </c>
      <c r="E13" s="12">
        <f t="shared" si="38"/>
        <v>91.359139999999996</v>
      </c>
      <c r="F13" s="12">
        <f t="shared" si="38"/>
        <v>167.60248000000001</v>
      </c>
      <c r="G13" s="12">
        <f t="shared" si="38"/>
        <v>68.081299999999999</v>
      </c>
      <c r="H13" s="12">
        <f t="shared" si="38"/>
        <v>111.49299000000001</v>
      </c>
      <c r="I13" s="12">
        <f t="shared" si="38"/>
        <v>90.229409999999987</v>
      </c>
      <c r="J13" s="12">
        <f t="shared" si="38"/>
        <v>80.59169</v>
      </c>
      <c r="K13" s="12">
        <f t="shared" si="38"/>
        <v>102.07335</v>
      </c>
      <c r="L13" s="12">
        <f t="shared" si="38"/>
        <v>117.92274</v>
      </c>
      <c r="M13" s="12">
        <f t="shared" si="38"/>
        <v>54.45693</v>
      </c>
      <c r="N13" s="12">
        <f t="shared" si="38"/>
        <v>138.65392</v>
      </c>
      <c r="O13" s="12">
        <f t="shared" si="38"/>
        <v>103.22499000000001</v>
      </c>
      <c r="P13" s="12">
        <f t="shared" si="38"/>
        <v>107.80678999999999</v>
      </c>
      <c r="Q13" s="12">
        <f t="shared" si="38"/>
        <v>79.803100000000001</v>
      </c>
      <c r="R13" s="12">
        <f t="shared" si="38"/>
        <v>87.166359999999997</v>
      </c>
      <c r="S13" s="12">
        <f t="shared" si="38"/>
        <v>73.36354</v>
      </c>
      <c r="T13" s="12">
        <f t="shared" si="38"/>
        <v>76.153240000000011</v>
      </c>
      <c r="U13" s="12">
        <f t="shared" si="38"/>
        <v>98.242729999999995</v>
      </c>
      <c r="V13" s="12">
        <f t="shared" si="38"/>
        <v>90.115080000000006</v>
      </c>
      <c r="W13" s="12">
        <f t="shared" si="38"/>
        <v>121.96552</v>
      </c>
      <c r="X13" s="12">
        <f t="shared" si="38"/>
        <v>89.626050000000006</v>
      </c>
      <c r="Y13" s="12">
        <f t="shared" si="38"/>
        <v>99.305859999999996</v>
      </c>
      <c r="Z13" s="12">
        <f t="shared" si="38"/>
        <v>97.254429999999999</v>
      </c>
      <c r="AA13" s="12">
        <f t="shared" si="38"/>
        <v>78.569190000000006</v>
      </c>
      <c r="AB13" s="12">
        <f t="shared" si="38"/>
        <v>125.85082000000001</v>
      </c>
      <c r="AC13" s="12">
        <f t="shared" ref="AC13" si="39">AC60</f>
        <v>132.08750000000001</v>
      </c>
      <c r="AD13" s="13"/>
      <c r="AE13" s="12">
        <f>SUM(B13:AC13)</f>
        <v>2775.5859900000005</v>
      </c>
      <c r="AG13" s="12">
        <f>SUM(B13:M13)</f>
        <v>1176.39687</v>
      </c>
      <c r="AH13" s="12">
        <f>N13</f>
        <v>138.65392</v>
      </c>
      <c r="AI13" s="12">
        <f t="shared" ref="AI13" si="40">O13</f>
        <v>103.22499000000001</v>
      </c>
      <c r="AJ13" s="12">
        <f t="shared" ref="AJ13" si="41">P13</f>
        <v>107.80678999999999</v>
      </c>
      <c r="AK13" s="12">
        <f t="shared" ref="AK13" si="42">Q13</f>
        <v>79.803100000000001</v>
      </c>
      <c r="AL13" s="12">
        <f t="shared" ref="AL13" si="43">R13</f>
        <v>87.166359999999997</v>
      </c>
      <c r="AM13" s="12">
        <f t="shared" ref="AM13" si="44">S13</f>
        <v>73.36354</v>
      </c>
      <c r="AN13" s="12">
        <f t="shared" ref="AN13" si="45">T13</f>
        <v>76.153240000000011</v>
      </c>
      <c r="AO13" s="12">
        <f t="shared" ref="AO13" si="46">U13</f>
        <v>98.242729999999995</v>
      </c>
      <c r="AP13" s="12">
        <f t="shared" ref="AP13" si="47">V13</f>
        <v>90.115080000000006</v>
      </c>
      <c r="AQ13" s="12">
        <f t="shared" ref="AQ13" si="48">W13</f>
        <v>121.96552</v>
      </c>
      <c r="AR13" s="12">
        <f t="shared" ref="AR13" si="49">X13</f>
        <v>89.626050000000006</v>
      </c>
      <c r="AS13" s="12">
        <f t="shared" ref="AS13" si="50">Y13</f>
        <v>99.305859999999996</v>
      </c>
      <c r="AT13" s="12">
        <f t="shared" ref="AT13" si="51">Z13</f>
        <v>97.254429999999999</v>
      </c>
      <c r="AU13" s="12">
        <f t="shared" ref="AU13" si="52">AA13</f>
        <v>78.569190000000006</v>
      </c>
      <c r="AV13" s="12">
        <f t="shared" ref="AV13:AW13" si="53">AB13</f>
        <v>125.85082000000001</v>
      </c>
      <c r="AW13" s="12">
        <f t="shared" si="53"/>
        <v>132.08750000000001</v>
      </c>
      <c r="AX13" s="167"/>
      <c r="AY13" s="82">
        <f>SUM(AG13:AX13)</f>
        <v>2775.5859900000005</v>
      </c>
    </row>
    <row r="14" spans="1:51" x14ac:dyDescent="0.2">
      <c r="A14" s="164" t="s">
        <v>72</v>
      </c>
      <c r="B14" s="83">
        <f>ROUND(B13-B12,5)</f>
        <v>-0.43</v>
      </c>
      <c r="C14" s="83">
        <f t="shared" ref="C14:AE14" si="54">ROUND(C13-C12,5)</f>
        <v>0.43</v>
      </c>
      <c r="D14" s="83">
        <f t="shared" si="54"/>
        <v>7.3999999999999996E-2</v>
      </c>
      <c r="E14" s="83">
        <f t="shared" si="54"/>
        <v>-6.3087799999999996</v>
      </c>
      <c r="F14" s="83">
        <f t="shared" si="54"/>
        <v>6.0347799999999996</v>
      </c>
      <c r="G14" s="83">
        <f t="shared" si="54"/>
        <v>-2.5999999999999999E-2</v>
      </c>
      <c r="H14" s="83">
        <f t="shared" si="54"/>
        <v>1.379E-2</v>
      </c>
      <c r="I14" s="83">
        <f t="shared" si="54"/>
        <v>1.216</v>
      </c>
      <c r="J14" s="83">
        <f t="shared" si="54"/>
        <v>-0.59599999999999997</v>
      </c>
      <c r="K14" s="83">
        <f t="shared" si="54"/>
        <v>-1.5685</v>
      </c>
      <c r="L14" s="83">
        <f t="shared" si="54"/>
        <v>-4.8786199999999997</v>
      </c>
      <c r="M14" s="83">
        <f t="shared" si="54"/>
        <v>7.0981199999999998</v>
      </c>
      <c r="N14" s="83">
        <f t="shared" si="54"/>
        <v>-18.304760000000002</v>
      </c>
      <c r="O14" s="83">
        <f t="shared" si="54"/>
        <v>18.36476</v>
      </c>
      <c r="P14" s="83">
        <f t="shared" si="54"/>
        <v>8.6400000000000001E-3</v>
      </c>
      <c r="Q14" s="83">
        <f t="shared" si="54"/>
        <v>-8.3022100000000005</v>
      </c>
      <c r="R14" s="83">
        <f t="shared" si="54"/>
        <v>7.9272099999999996</v>
      </c>
      <c r="S14" s="83">
        <f t="shared" si="54"/>
        <v>0.29249999999999998</v>
      </c>
      <c r="T14" s="83">
        <f t="shared" si="54"/>
        <v>8.2500000000000004E-2</v>
      </c>
      <c r="U14" s="83">
        <f t="shared" si="54"/>
        <v>9.8000000000000004E-2</v>
      </c>
      <c r="V14" s="83">
        <f t="shared" si="54"/>
        <v>-3.21896</v>
      </c>
      <c r="W14" s="83">
        <f t="shared" si="54"/>
        <v>3.21896</v>
      </c>
      <c r="X14" s="83">
        <f t="shared" si="54"/>
        <v>0</v>
      </c>
      <c r="Y14" s="83">
        <f t="shared" si="54"/>
        <v>-9.3037399999999995</v>
      </c>
      <c r="Z14" s="83">
        <f t="shared" si="54"/>
        <v>9.3037399999999995</v>
      </c>
      <c r="AA14" s="83">
        <f t="shared" si="54"/>
        <v>0</v>
      </c>
      <c r="AB14" s="83">
        <f t="shared" si="54"/>
        <v>2.2519999999999998</v>
      </c>
      <c r="AC14" s="83">
        <f t="shared" ref="AC14" si="55">ROUND(AC13-AC12,5)</f>
        <v>9.6974999999999998</v>
      </c>
      <c r="AD14" s="83"/>
      <c r="AE14" s="83">
        <f t="shared" si="54"/>
        <v>13.17493</v>
      </c>
      <c r="AF14" s="84"/>
      <c r="AG14" s="83">
        <f t="shared" ref="AG14:AV14" si="56">ROUND(AG13-AG12,5)</f>
        <v>1.0587899999999999</v>
      </c>
      <c r="AH14" s="83">
        <f t="shared" si="56"/>
        <v>-18.304760000000002</v>
      </c>
      <c r="AI14" s="83">
        <f t="shared" si="56"/>
        <v>18.36476</v>
      </c>
      <c r="AJ14" s="83">
        <f t="shared" si="56"/>
        <v>8.6400000000000001E-3</v>
      </c>
      <c r="AK14" s="83">
        <f t="shared" si="56"/>
        <v>-8.3022100000000005</v>
      </c>
      <c r="AL14" s="83">
        <f t="shared" si="56"/>
        <v>7.9272099999999996</v>
      </c>
      <c r="AM14" s="83">
        <f t="shared" si="56"/>
        <v>0.29249999999999998</v>
      </c>
      <c r="AN14" s="83">
        <f t="shared" si="56"/>
        <v>8.2500000000000004E-2</v>
      </c>
      <c r="AO14" s="83">
        <f t="shared" si="56"/>
        <v>9.8000000000000004E-2</v>
      </c>
      <c r="AP14" s="83">
        <f t="shared" si="56"/>
        <v>-3.21896</v>
      </c>
      <c r="AQ14" s="83">
        <f t="shared" si="56"/>
        <v>3.21896</v>
      </c>
      <c r="AR14" s="83">
        <f t="shared" si="56"/>
        <v>0</v>
      </c>
      <c r="AS14" s="83">
        <f t="shared" si="56"/>
        <v>-9.3037399999999995</v>
      </c>
      <c r="AT14" s="83">
        <f t="shared" si="56"/>
        <v>9.3037399999999995</v>
      </c>
      <c r="AU14" s="83">
        <f t="shared" si="56"/>
        <v>0</v>
      </c>
      <c r="AV14" s="83">
        <f t="shared" si="56"/>
        <v>2.2519999999999998</v>
      </c>
      <c r="AW14" s="83">
        <f t="shared" ref="AW14" si="57">ROUND(AW13-AW12,5)</f>
        <v>9.6974999999999998</v>
      </c>
      <c r="AX14" s="162"/>
      <c r="AY14" s="83">
        <f t="shared" ref="AY14" si="58">ROUND(AY13-AY12,5)</f>
        <v>13.17493</v>
      </c>
    </row>
    <row r="15" spans="1:51" x14ac:dyDescent="0.2">
      <c r="A15" s="165" t="s">
        <v>139</v>
      </c>
      <c r="B15" s="163">
        <f>IFERROR(B14/B12,0)</f>
        <v>-5.9408618974808973E-3</v>
      </c>
      <c r="C15" s="163">
        <f t="shared" ref="C15:AE15" si="59">IFERROR(C14/C12,0)</f>
        <v>3.3515851828757382E-3</v>
      </c>
      <c r="D15" s="163">
        <f t="shared" si="59"/>
        <v>8.0579062924299128E-4</v>
      </c>
      <c r="E15" s="163">
        <f t="shared" si="59"/>
        <v>-6.4594188142841569E-2</v>
      </c>
      <c r="F15" s="163">
        <f t="shared" si="59"/>
        <v>3.7351401301126401E-2</v>
      </c>
      <c r="G15" s="163">
        <f t="shared" si="59"/>
        <v>-3.8175056124673863E-4</v>
      </c>
      <c r="H15" s="163">
        <f t="shared" si="59"/>
        <v>1.2370020595770331E-4</v>
      </c>
      <c r="I15" s="163">
        <f t="shared" si="59"/>
        <v>1.3660863009292645E-2</v>
      </c>
      <c r="J15" s="163">
        <f t="shared" si="59"/>
        <v>-7.3410143828454774E-3</v>
      </c>
      <c r="K15" s="163">
        <f t="shared" si="59"/>
        <v>-1.5133847958136604E-2</v>
      </c>
      <c r="L15" s="163">
        <f t="shared" si="59"/>
        <v>-3.9727735914325379E-2</v>
      </c>
      <c r="M15" s="163">
        <f t="shared" si="59"/>
        <v>0.14987961057298521</v>
      </c>
      <c r="N15" s="163">
        <f t="shared" si="59"/>
        <v>-0.11662152102706266</v>
      </c>
      <c r="O15" s="163">
        <f t="shared" si="59"/>
        <v>0.21641185747434336</v>
      </c>
      <c r="P15" s="163">
        <f t="shared" si="59"/>
        <v>8.0149798489120643E-5</v>
      </c>
      <c r="Q15" s="163">
        <f t="shared" si="59"/>
        <v>-9.4230529351749664E-2</v>
      </c>
      <c r="R15" s="163">
        <f t="shared" si="59"/>
        <v>0.10004158298013043</v>
      </c>
      <c r="S15" s="163">
        <f t="shared" si="59"/>
        <v>4.0029538377994896E-3</v>
      </c>
      <c r="T15" s="163">
        <f t="shared" si="59"/>
        <v>1.0845168589131643E-3</v>
      </c>
      <c r="U15" s="163">
        <f t="shared" si="59"/>
        <v>9.9852534109574681E-4</v>
      </c>
      <c r="V15" s="163">
        <f t="shared" si="59"/>
        <v>-3.4488596014915891E-2</v>
      </c>
      <c r="W15" s="163">
        <f t="shared" si="59"/>
        <v>2.7107816849599686E-2</v>
      </c>
      <c r="X15" s="163">
        <f t="shared" si="59"/>
        <v>0</v>
      </c>
      <c r="Y15" s="163">
        <f t="shared" si="59"/>
        <v>-8.5662225070343698E-2</v>
      </c>
      <c r="Z15" s="163">
        <f t="shared" si="59"/>
        <v>0.10578359305651841</v>
      </c>
      <c r="AA15" s="163">
        <f t="shared" si="59"/>
        <v>0</v>
      </c>
      <c r="AB15" s="163">
        <f t="shared" si="59"/>
        <v>1.8220238672181494E-2</v>
      </c>
      <c r="AC15" s="163">
        <f t="shared" ref="AC15" si="60">IFERROR(AC14/AC12,0)</f>
        <v>7.9234414576354287E-2</v>
      </c>
      <c r="AD15" s="166"/>
      <c r="AE15" s="163">
        <f t="shared" si="59"/>
        <v>4.7693589816426522E-3</v>
      </c>
      <c r="AF15" s="84"/>
      <c r="AG15" s="163">
        <f t="shared" ref="AG15:AV15" si="61">IFERROR(AG14/AG12,0)</f>
        <v>9.0083867613648659E-4</v>
      </c>
      <c r="AH15" s="163">
        <f t="shared" si="61"/>
        <v>-0.11662152102706266</v>
      </c>
      <c r="AI15" s="163">
        <f t="shared" si="61"/>
        <v>0.21641185747434336</v>
      </c>
      <c r="AJ15" s="163">
        <f t="shared" si="61"/>
        <v>8.0149798489120643E-5</v>
      </c>
      <c r="AK15" s="163">
        <f t="shared" si="61"/>
        <v>-9.4230529351749664E-2</v>
      </c>
      <c r="AL15" s="163">
        <f t="shared" si="61"/>
        <v>0.10004158298013043</v>
      </c>
      <c r="AM15" s="163">
        <f t="shared" si="61"/>
        <v>4.0029538377994896E-3</v>
      </c>
      <c r="AN15" s="163">
        <f t="shared" si="61"/>
        <v>1.0845168589131643E-3</v>
      </c>
      <c r="AO15" s="163">
        <f t="shared" si="61"/>
        <v>9.9852534109574681E-4</v>
      </c>
      <c r="AP15" s="163">
        <f t="shared" si="61"/>
        <v>-3.4488596014915891E-2</v>
      </c>
      <c r="AQ15" s="163">
        <f t="shared" si="61"/>
        <v>2.7107816849599686E-2</v>
      </c>
      <c r="AR15" s="163">
        <f t="shared" si="61"/>
        <v>0</v>
      </c>
      <c r="AS15" s="163">
        <f t="shared" si="61"/>
        <v>-8.5662225070343698E-2</v>
      </c>
      <c r="AT15" s="163">
        <f t="shared" si="61"/>
        <v>0.10578359305651841</v>
      </c>
      <c r="AU15" s="163">
        <f t="shared" si="61"/>
        <v>0</v>
      </c>
      <c r="AV15" s="163">
        <f t="shared" si="61"/>
        <v>1.8220238672181494E-2</v>
      </c>
      <c r="AW15" s="163">
        <f t="shared" ref="AW15" si="62">IFERROR(AW14/AW12,0)</f>
        <v>7.9234414576354287E-2</v>
      </c>
      <c r="AX15" s="102"/>
      <c r="AY15" s="163">
        <f t="shared" ref="AY15" si="63">IFERROR(AY14/AY12,0)</f>
        <v>4.7693589816426522E-3</v>
      </c>
    </row>
    <row r="16" spans="1:51" x14ac:dyDescent="0.2">
      <c r="AX16" s="99"/>
      <c r="AY16" s="99"/>
    </row>
    <row r="17" spans="1:51" x14ac:dyDescent="0.2">
      <c r="A17" s="149" t="s">
        <v>140</v>
      </c>
      <c r="AX17" s="99"/>
      <c r="AY17" s="99"/>
    </row>
    <row r="18" spans="1:51" ht="13.5" x14ac:dyDescent="0.35">
      <c r="A18" s="136" t="s">
        <v>73</v>
      </c>
      <c r="B18" s="2">
        <v>43861</v>
      </c>
      <c r="C18" s="2">
        <f>EOMONTH(B18,1)</f>
        <v>43890</v>
      </c>
      <c r="D18" s="2">
        <f t="shared" ref="D18:AC18" si="64">EOMONTH(C18,1)</f>
        <v>43921</v>
      </c>
      <c r="E18" s="2">
        <f t="shared" si="64"/>
        <v>43951</v>
      </c>
      <c r="F18" s="2">
        <f t="shared" si="64"/>
        <v>43982</v>
      </c>
      <c r="G18" s="2">
        <f t="shared" si="64"/>
        <v>44012</v>
      </c>
      <c r="H18" s="2">
        <f t="shared" si="64"/>
        <v>44043</v>
      </c>
      <c r="I18" s="2">
        <f t="shared" si="64"/>
        <v>44074</v>
      </c>
      <c r="J18" s="2">
        <f t="shared" si="64"/>
        <v>44104</v>
      </c>
      <c r="K18" s="2">
        <f t="shared" si="64"/>
        <v>44135</v>
      </c>
      <c r="L18" s="2">
        <f t="shared" si="64"/>
        <v>44165</v>
      </c>
      <c r="M18" s="2">
        <f t="shared" si="64"/>
        <v>44196</v>
      </c>
      <c r="N18" s="2">
        <f t="shared" si="64"/>
        <v>44227</v>
      </c>
      <c r="O18" s="2">
        <f t="shared" si="64"/>
        <v>44255</v>
      </c>
      <c r="P18" s="2">
        <f t="shared" si="64"/>
        <v>44286</v>
      </c>
      <c r="Q18" s="2">
        <f t="shared" si="64"/>
        <v>44316</v>
      </c>
      <c r="R18" s="2">
        <f t="shared" si="64"/>
        <v>44347</v>
      </c>
      <c r="S18" s="2">
        <f t="shared" si="64"/>
        <v>44377</v>
      </c>
      <c r="T18" s="2">
        <f t="shared" si="64"/>
        <v>44408</v>
      </c>
      <c r="U18" s="2">
        <f t="shared" si="64"/>
        <v>44439</v>
      </c>
      <c r="V18" s="2">
        <f t="shared" si="64"/>
        <v>44469</v>
      </c>
      <c r="W18" s="2">
        <f t="shared" si="64"/>
        <v>44500</v>
      </c>
      <c r="X18" s="2">
        <f t="shared" si="64"/>
        <v>44530</v>
      </c>
      <c r="Y18" s="2">
        <f t="shared" si="64"/>
        <v>44561</v>
      </c>
      <c r="Z18" s="2">
        <f t="shared" si="64"/>
        <v>44592</v>
      </c>
      <c r="AA18" s="2">
        <f t="shared" si="64"/>
        <v>44620</v>
      </c>
      <c r="AB18" s="2">
        <f t="shared" si="64"/>
        <v>44651</v>
      </c>
      <c r="AC18" s="2">
        <f t="shared" si="64"/>
        <v>44681</v>
      </c>
      <c r="AE18" s="10" t="s">
        <v>134</v>
      </c>
      <c r="AG18" s="137" t="s">
        <v>74</v>
      </c>
      <c r="AH18" s="140">
        <v>44227</v>
      </c>
      <c r="AI18" s="140">
        <f t="shared" ref="AI18" si="65">EOMONTH(AH18,1)</f>
        <v>44255</v>
      </c>
      <c r="AJ18" s="140">
        <f t="shared" ref="AJ18" si="66">EOMONTH(AI18,1)</f>
        <v>44286</v>
      </c>
      <c r="AK18" s="140">
        <f t="shared" ref="AK18" si="67">EOMONTH(AJ18,1)</f>
        <v>44316</v>
      </c>
      <c r="AL18" s="140">
        <f t="shared" ref="AL18" si="68">EOMONTH(AK18,1)</f>
        <v>44347</v>
      </c>
      <c r="AM18" s="140">
        <f t="shared" ref="AM18" si="69">EOMONTH(AL18,1)</f>
        <v>44377</v>
      </c>
      <c r="AN18" s="140">
        <f t="shared" ref="AN18" si="70">EOMONTH(AM18,1)</f>
        <v>44408</v>
      </c>
      <c r="AO18" s="140">
        <f t="shared" ref="AO18" si="71">EOMONTH(AN18,1)</f>
        <v>44439</v>
      </c>
      <c r="AP18" s="140">
        <f t="shared" ref="AP18" si="72">EOMONTH(AO18,1)</f>
        <v>44469</v>
      </c>
      <c r="AQ18" s="140">
        <f t="shared" ref="AQ18" si="73">EOMONTH(AP18,1)</f>
        <v>44500</v>
      </c>
      <c r="AR18" s="140">
        <f t="shared" ref="AR18" si="74">EOMONTH(AQ18,1)</f>
        <v>44530</v>
      </c>
      <c r="AS18" s="140">
        <f t="shared" ref="AS18" si="75">EOMONTH(AR18,1)</f>
        <v>44561</v>
      </c>
      <c r="AT18" s="140">
        <f t="shared" ref="AT18" si="76">EOMONTH(AS18,1)</f>
        <v>44592</v>
      </c>
      <c r="AU18" s="140">
        <f t="shared" ref="AU18" si="77">EOMONTH(AT18,1)</f>
        <v>44620</v>
      </c>
      <c r="AV18" s="140">
        <f t="shared" ref="AV18:AW18" si="78">EOMONTH(AU18,1)</f>
        <v>44651</v>
      </c>
      <c r="AW18" s="140">
        <f t="shared" si="78"/>
        <v>44681</v>
      </c>
      <c r="AX18" s="139"/>
      <c r="AY18" s="145" t="s">
        <v>134</v>
      </c>
    </row>
    <row r="19" spans="1:51" x14ac:dyDescent="0.2">
      <c r="A19" s="18" t="s">
        <v>159</v>
      </c>
      <c r="B19" s="6">
        <f>IS!C19</f>
        <v>58.436489999999992</v>
      </c>
      <c r="C19" s="6">
        <f>IS!D19</f>
        <v>44.346740000000004</v>
      </c>
      <c r="D19" s="6">
        <f>IS!E19</f>
        <v>46.625600000000006</v>
      </c>
      <c r="E19" s="6">
        <f>IS!F19</f>
        <v>34.703539999999997</v>
      </c>
      <c r="F19" s="6">
        <f>IS!G19</f>
        <v>53.268260000000005</v>
      </c>
      <c r="G19" s="6">
        <f>IS!H19</f>
        <v>49.494919999999993</v>
      </c>
      <c r="H19" s="6">
        <f>IS!I19</f>
        <v>49.488229999999987</v>
      </c>
      <c r="I19" s="6">
        <f>IS!J19</f>
        <v>60.484380000000009</v>
      </c>
      <c r="J19" s="6">
        <f>IS!K19</f>
        <v>52.473779999999998</v>
      </c>
      <c r="K19" s="6">
        <f>IS!L19</f>
        <v>72.679470000000009</v>
      </c>
      <c r="L19" s="6">
        <f>IS!M19</f>
        <v>56.255930000000006</v>
      </c>
      <c r="M19" s="6">
        <f>IS!N19</f>
        <v>-81.926259999999999</v>
      </c>
      <c r="N19" s="6">
        <f>IS!O19</f>
        <v>22.617509999999999</v>
      </c>
      <c r="O19" s="6">
        <f>IS!P19</f>
        <v>22.908190000000001</v>
      </c>
      <c r="P19" s="6">
        <f>IS!Q19</f>
        <v>20.76915</v>
      </c>
      <c r="Q19" s="6">
        <f>IS!R19</f>
        <v>30.877459999999999</v>
      </c>
      <c r="R19" s="6">
        <f>IS!S19</f>
        <v>22.68205</v>
      </c>
      <c r="S19" s="6">
        <f>IS!T19</f>
        <v>17.114769999999996</v>
      </c>
      <c r="T19" s="6">
        <f>IS!U19</f>
        <v>32.603050000000003</v>
      </c>
      <c r="U19" s="6">
        <f>IS!V19</f>
        <v>35.580369999999995</v>
      </c>
      <c r="V19" s="6">
        <f>IS!W19</f>
        <v>43.309840000000001</v>
      </c>
      <c r="W19" s="6">
        <f>IS!X19</f>
        <v>55.978599999999993</v>
      </c>
      <c r="X19" s="6">
        <f>IS!Y19</f>
        <v>43.684740000000012</v>
      </c>
      <c r="Y19" s="6">
        <f>IS!Z19</f>
        <v>-9.1945500000000049</v>
      </c>
      <c r="Z19" s="6">
        <f>IS!AA19</f>
        <v>41.260859999999994</v>
      </c>
      <c r="AA19" s="6">
        <f>IS!AB19</f>
        <v>41.713880000000003</v>
      </c>
      <c r="AB19" s="6">
        <f>IS!AC19</f>
        <v>34.14161</v>
      </c>
      <c r="AC19" s="6">
        <f>IS!AD19</f>
        <v>37.715589999999999</v>
      </c>
      <c r="AE19" s="6">
        <f t="shared" ref="AE19:AE34" si="79">SUM(B19:AC19)</f>
        <v>990.09420000000011</v>
      </c>
      <c r="AG19" s="6">
        <f t="shared" ref="AG19:AG34" si="80">SUM(B19:M19)</f>
        <v>496.33107999999999</v>
      </c>
      <c r="AH19" s="6">
        <f t="shared" ref="AH19:AH34" si="81">N19</f>
        <v>22.617509999999999</v>
      </c>
      <c r="AI19" s="6">
        <f t="shared" ref="AI19:AI34" si="82">O19</f>
        <v>22.908190000000001</v>
      </c>
      <c r="AJ19" s="6">
        <f t="shared" ref="AJ19:AJ34" si="83">P19</f>
        <v>20.76915</v>
      </c>
      <c r="AK19" s="6">
        <f t="shared" ref="AK19:AK34" si="84">Q19</f>
        <v>30.877459999999999</v>
      </c>
      <c r="AL19" s="6">
        <f t="shared" ref="AL19:AL34" si="85">R19</f>
        <v>22.68205</v>
      </c>
      <c r="AM19" s="6">
        <f t="shared" ref="AM19:AM34" si="86">S19</f>
        <v>17.114769999999996</v>
      </c>
      <c r="AN19" s="6">
        <f t="shared" ref="AN19:AN34" si="87">T19</f>
        <v>32.603050000000003</v>
      </c>
      <c r="AO19" s="6">
        <f t="shared" ref="AO19:AO34" si="88">U19</f>
        <v>35.580369999999995</v>
      </c>
      <c r="AP19" s="6">
        <f t="shared" ref="AP19:AP34" si="89">V19</f>
        <v>43.309840000000001</v>
      </c>
      <c r="AQ19" s="6">
        <f t="shared" ref="AQ19:AQ34" si="90">W19</f>
        <v>55.978599999999993</v>
      </c>
      <c r="AR19" s="6">
        <f t="shared" ref="AR19:AR34" si="91">X19</f>
        <v>43.684740000000012</v>
      </c>
      <c r="AS19" s="6">
        <f t="shared" ref="AS19:AS34" si="92">Y19</f>
        <v>-9.1945500000000049</v>
      </c>
      <c r="AT19" s="6">
        <f t="shared" ref="AT19:AT34" si="93">Z19</f>
        <v>41.260859999999994</v>
      </c>
      <c r="AU19" s="6">
        <f t="shared" ref="AU19:AU34" si="94">AA19</f>
        <v>41.713880000000003</v>
      </c>
      <c r="AV19" s="6">
        <f t="shared" ref="AV19:AW34" si="95">AB19</f>
        <v>34.14161</v>
      </c>
      <c r="AW19" s="6">
        <f t="shared" si="95"/>
        <v>37.715589999999999</v>
      </c>
      <c r="AX19" s="99"/>
      <c r="AY19" s="81">
        <f t="shared" ref="AY19:AY34" si="96">SUM(AG19:AX19)</f>
        <v>990.09420000000011</v>
      </c>
    </row>
    <row r="20" spans="1:51" x14ac:dyDescent="0.2">
      <c r="A20" s="18" t="s">
        <v>160</v>
      </c>
      <c r="B20" s="6">
        <f>IS!C53</f>
        <v>6.1743699999999997</v>
      </c>
      <c r="C20" s="6">
        <f>IS!D53</f>
        <v>13.796750000000001</v>
      </c>
      <c r="D20" s="6">
        <f>IS!E53</f>
        <v>6.8947500000000002</v>
      </c>
      <c r="E20" s="6">
        <f>IS!F53</f>
        <v>13.49921</v>
      </c>
      <c r="F20" s="6">
        <f>IS!G53</f>
        <v>9.0683399999999992</v>
      </c>
      <c r="G20" s="6">
        <f>IS!H53</f>
        <v>9.8782699999999988</v>
      </c>
      <c r="H20" s="6">
        <f>IS!I53</f>
        <v>10.164209999999999</v>
      </c>
      <c r="I20" s="6">
        <f>IS!J53</f>
        <v>11.244390000000001</v>
      </c>
      <c r="J20" s="6">
        <f>IS!K53</f>
        <v>9.8587699999999963</v>
      </c>
      <c r="K20" s="6">
        <f>IS!L53</f>
        <v>13.730419999999997</v>
      </c>
      <c r="L20" s="6">
        <f>IS!M53</f>
        <v>11.154619999999998</v>
      </c>
      <c r="M20" s="6">
        <f>IS!N53</f>
        <v>168.96894999999998</v>
      </c>
      <c r="N20" s="6">
        <f>IS!O53</f>
        <v>18.538529999999994</v>
      </c>
      <c r="O20" s="6">
        <f>IS!P53</f>
        <v>19.313399999999994</v>
      </c>
      <c r="P20" s="6">
        <f>IS!Q53</f>
        <v>25.530369999999998</v>
      </c>
      <c r="Q20" s="6">
        <f>IS!R53</f>
        <v>30.019400000000008</v>
      </c>
      <c r="R20" s="6">
        <f>IS!S53</f>
        <v>19.713770000000004</v>
      </c>
      <c r="S20" s="6">
        <f>IS!T53</f>
        <v>20.69088</v>
      </c>
      <c r="T20" s="6">
        <f>IS!U53</f>
        <v>22.718049999999995</v>
      </c>
      <c r="U20" s="6">
        <f>IS!V53</f>
        <v>17.489830000000001</v>
      </c>
      <c r="V20" s="6">
        <f>IS!W53</f>
        <v>23.035960000000003</v>
      </c>
      <c r="W20" s="6">
        <f>IS!X53</f>
        <v>32.218880000000006</v>
      </c>
      <c r="X20" s="6">
        <f>IS!Y53</f>
        <v>23.548059999999996</v>
      </c>
      <c r="Y20" s="6">
        <f>IS!Z53</f>
        <v>29.893509999999996</v>
      </c>
      <c r="Z20" s="6">
        <f>IS!AA53</f>
        <v>19.308949999999996</v>
      </c>
      <c r="AA20" s="6">
        <f>IS!AB53</f>
        <v>20.175069999999998</v>
      </c>
      <c r="AB20" s="6">
        <f>IS!AC53</f>
        <v>27.05208</v>
      </c>
      <c r="AC20" s="6">
        <f>IS!AD53</f>
        <v>33.565389999999987</v>
      </c>
      <c r="AE20" s="6">
        <f t="shared" si="79"/>
        <v>667.24517999999989</v>
      </c>
      <c r="AG20" s="6">
        <f t="shared" si="80"/>
        <v>284.43304999999998</v>
      </c>
      <c r="AH20" s="6">
        <f t="shared" si="81"/>
        <v>18.538529999999994</v>
      </c>
      <c r="AI20" s="6">
        <f t="shared" si="82"/>
        <v>19.313399999999994</v>
      </c>
      <c r="AJ20" s="6">
        <f t="shared" si="83"/>
        <v>25.530369999999998</v>
      </c>
      <c r="AK20" s="6">
        <f t="shared" si="84"/>
        <v>30.019400000000008</v>
      </c>
      <c r="AL20" s="6">
        <f t="shared" si="85"/>
        <v>19.713770000000004</v>
      </c>
      <c r="AM20" s="6">
        <f t="shared" si="86"/>
        <v>20.69088</v>
      </c>
      <c r="AN20" s="6">
        <f t="shared" si="87"/>
        <v>22.718049999999995</v>
      </c>
      <c r="AO20" s="6">
        <f t="shared" si="88"/>
        <v>17.489830000000001</v>
      </c>
      <c r="AP20" s="6">
        <f t="shared" si="89"/>
        <v>23.035960000000003</v>
      </c>
      <c r="AQ20" s="6">
        <f t="shared" si="90"/>
        <v>32.218880000000006</v>
      </c>
      <c r="AR20" s="6">
        <f t="shared" si="91"/>
        <v>23.548059999999996</v>
      </c>
      <c r="AS20" s="6">
        <f t="shared" si="92"/>
        <v>29.893509999999996</v>
      </c>
      <c r="AT20" s="6">
        <f t="shared" si="93"/>
        <v>19.308949999999996</v>
      </c>
      <c r="AU20" s="6">
        <f t="shared" si="94"/>
        <v>20.175069999999998</v>
      </c>
      <c r="AV20" s="6">
        <f t="shared" si="95"/>
        <v>27.05208</v>
      </c>
      <c r="AW20" s="6">
        <f t="shared" si="95"/>
        <v>33.565389999999987</v>
      </c>
      <c r="AX20" s="99"/>
      <c r="AY20" s="81">
        <f t="shared" si="96"/>
        <v>667.24517999999989</v>
      </c>
    </row>
    <row r="21" spans="1:51" x14ac:dyDescent="0.2">
      <c r="A21" s="18" t="s">
        <v>181</v>
      </c>
      <c r="B21" s="6">
        <f>BS!B18-BS!C18</f>
        <v>-8.40428</v>
      </c>
      <c r="C21" s="6">
        <f>BS!C18-BS!D18</f>
        <v>-4.789340000000001</v>
      </c>
      <c r="D21" s="6">
        <f>BS!D18-BS!E18</f>
        <v>-4.9299999999999979</v>
      </c>
      <c r="E21" s="6">
        <f>BS!E18-BS!F18</f>
        <v>-1.674310000000002</v>
      </c>
      <c r="F21" s="6">
        <f>BS!F18-BS!G18</f>
        <v>-2.8731899999999975</v>
      </c>
      <c r="G21" s="6">
        <f>BS!G18-BS!H18</f>
        <v>-7.544120000000003</v>
      </c>
      <c r="H21" s="6">
        <f>BS!H18-BS!I18</f>
        <v>-11.055099999999996</v>
      </c>
      <c r="I21" s="6">
        <f>BS!I18-BS!J18</f>
        <v>-10.525410000000001</v>
      </c>
      <c r="J21" s="6">
        <f>BS!J18-BS!K18</f>
        <v>-6.6717200000000005</v>
      </c>
      <c r="K21" s="6">
        <f>BS!K18-BS!L18</f>
        <v>-14.148740000000011</v>
      </c>
      <c r="L21" s="6">
        <f>BS!L18-BS!M18</f>
        <v>-7.2177099999999825</v>
      </c>
      <c r="M21" s="6">
        <f>BS!M18-BS!N18</f>
        <v>79.833919999999992</v>
      </c>
      <c r="N21" s="6">
        <f>BS!N18-BS!O18</f>
        <v>-1.97973</v>
      </c>
      <c r="O21" s="6">
        <f>BS!O18-BS!P18</f>
        <v>0.94009999999999994</v>
      </c>
      <c r="P21" s="6">
        <f>BS!P18-BS!Q18</f>
        <v>-1.82155</v>
      </c>
      <c r="Q21" s="6">
        <f>BS!Q18-BS!R18</f>
        <v>-0.99426000000000014</v>
      </c>
      <c r="R21" s="6">
        <f>BS!R18-BS!S18</f>
        <v>-1.2319999999999998</v>
      </c>
      <c r="S21" s="6">
        <f>BS!S18-BS!T18</f>
        <v>-0.78898000000000046</v>
      </c>
      <c r="T21" s="6">
        <f>BS!T18-BS!U18</f>
        <v>-0.17280999999999924</v>
      </c>
      <c r="U21" s="6">
        <f>BS!U18-BS!V18</f>
        <v>-13.20162</v>
      </c>
      <c r="V21" s="6">
        <f>BS!V18-BS!W18</f>
        <v>-11.575490000000002</v>
      </c>
      <c r="W21" s="6">
        <f>BS!W18-BS!X18</f>
        <v>-13.897549999999995</v>
      </c>
      <c r="X21" s="6">
        <f>BS!X18-BS!Y18</f>
        <v>-9.9503100000000018</v>
      </c>
      <c r="Y21" s="6">
        <f>BS!Y18-BS!Z18</f>
        <v>54.674199999999999</v>
      </c>
      <c r="Z21" s="6">
        <f>BS!Z18-BS!AA18</f>
        <v>-5.1249500000000001</v>
      </c>
      <c r="AA21" s="6">
        <f>BS!AA18-BS!AB18</f>
        <v>-0.65799999999999947</v>
      </c>
      <c r="AB21" s="6">
        <f>BS!AB18-BS!AC18</f>
        <v>5.7829499999999996</v>
      </c>
      <c r="AC21" s="6">
        <f>BS!AC18-BS!AD18</f>
        <v>-2.6108699999999998</v>
      </c>
      <c r="AE21" s="6">
        <f t="shared" si="79"/>
        <v>-2.6108699999999998</v>
      </c>
      <c r="AG21" s="6">
        <f t="shared" si="80"/>
        <v>0</v>
      </c>
      <c r="AH21" s="6">
        <f t="shared" si="81"/>
        <v>-1.97973</v>
      </c>
      <c r="AI21" s="6">
        <f t="shared" si="82"/>
        <v>0.94009999999999994</v>
      </c>
      <c r="AJ21" s="6">
        <f t="shared" si="83"/>
        <v>-1.82155</v>
      </c>
      <c r="AK21" s="6">
        <f t="shared" si="84"/>
        <v>-0.99426000000000014</v>
      </c>
      <c r="AL21" s="6">
        <f t="shared" si="85"/>
        <v>-1.2319999999999998</v>
      </c>
      <c r="AM21" s="6">
        <f t="shared" si="86"/>
        <v>-0.78898000000000046</v>
      </c>
      <c r="AN21" s="6">
        <f t="shared" si="87"/>
        <v>-0.17280999999999924</v>
      </c>
      <c r="AO21" s="6">
        <f t="shared" si="88"/>
        <v>-13.20162</v>
      </c>
      <c r="AP21" s="6">
        <f t="shared" si="89"/>
        <v>-11.575490000000002</v>
      </c>
      <c r="AQ21" s="6">
        <f t="shared" si="90"/>
        <v>-13.897549999999995</v>
      </c>
      <c r="AR21" s="6">
        <f t="shared" si="91"/>
        <v>-9.9503100000000018</v>
      </c>
      <c r="AS21" s="6">
        <f t="shared" si="92"/>
        <v>54.674199999999999</v>
      </c>
      <c r="AT21" s="6">
        <f t="shared" si="93"/>
        <v>-5.1249500000000001</v>
      </c>
      <c r="AU21" s="6">
        <f t="shared" si="94"/>
        <v>-0.65799999999999947</v>
      </c>
      <c r="AV21" s="6">
        <f t="shared" si="95"/>
        <v>5.7829499999999996</v>
      </c>
      <c r="AW21" s="6">
        <f t="shared" si="95"/>
        <v>-2.6108699999999998</v>
      </c>
      <c r="AX21" s="99"/>
      <c r="AY21" s="81">
        <f t="shared" si="96"/>
        <v>-2.6108699999999998</v>
      </c>
    </row>
    <row r="22" spans="1:51" x14ac:dyDescent="0.2">
      <c r="A22" s="18" t="s">
        <v>187</v>
      </c>
      <c r="B22" s="6">
        <f>BS!C8-BS!B8</f>
        <v>-8.2455800000000004</v>
      </c>
      <c r="C22" s="6">
        <f>BS!D8-BS!C8</f>
        <v>0.74068000000000112</v>
      </c>
      <c r="D22" s="6">
        <f>BS!E8-BS!D8</f>
        <v>-0.26125000000000043</v>
      </c>
      <c r="E22" s="6">
        <f>BS!F8-BS!E8</f>
        <v>7.4819999999999887E-2</v>
      </c>
      <c r="F22" s="6">
        <f>BS!G8-BS!F8</f>
        <v>0.96982999999999997</v>
      </c>
      <c r="G22" s="6">
        <f>BS!H8-BS!G8</f>
        <v>1.4364899999999996</v>
      </c>
      <c r="H22" s="6">
        <f>BS!I8-BS!H8</f>
        <v>0.5518500000000004</v>
      </c>
      <c r="I22" s="6">
        <f>BS!J8-BS!I8</f>
        <v>-1.6316300000000004</v>
      </c>
      <c r="J22" s="6">
        <f>BS!K8-BS!J8</f>
        <v>8.031000000000077E-2</v>
      </c>
      <c r="K22" s="6">
        <f>BS!L8-BS!K8</f>
        <v>2.4045999999999994</v>
      </c>
      <c r="L22" s="6">
        <f>BS!M8-BS!L8</f>
        <v>-8.6299799999999998</v>
      </c>
      <c r="M22" s="6">
        <f>BS!N8-BS!M8</f>
        <v>15.49282</v>
      </c>
      <c r="N22" s="6">
        <f>BS!O8-BS!N8</f>
        <v>1.11822</v>
      </c>
      <c r="O22" s="6">
        <f>BS!P8-BS!O8</f>
        <v>-0.18543000000000021</v>
      </c>
      <c r="P22" s="6">
        <f>BS!Q8-BS!P8</f>
        <v>1.0754099999999998</v>
      </c>
      <c r="Q22" s="6">
        <f>BS!R8-BS!Q8</f>
        <v>-0.33462999999999976</v>
      </c>
      <c r="R22" s="6">
        <f>BS!S8-BS!R8</f>
        <v>-2.8878200000000001</v>
      </c>
      <c r="S22" s="6">
        <f>BS!T8-BS!S8</f>
        <v>-0.3824200000000002</v>
      </c>
      <c r="T22" s="6">
        <f>BS!U8-BS!T8</f>
        <v>-1.0871499999999998</v>
      </c>
      <c r="U22" s="6">
        <f>BS!V8-BS!U8</f>
        <v>1.8839299999999999</v>
      </c>
      <c r="V22" s="6">
        <f>BS!W8-BS!V8</f>
        <v>0.98469000000000051</v>
      </c>
      <c r="W22" s="6">
        <f>BS!X8-BS!W8</f>
        <v>2.4395299999999995</v>
      </c>
      <c r="X22" s="6">
        <f>BS!Y8-BS!X8</f>
        <v>-0.90281999999999929</v>
      </c>
      <c r="Y22" s="6">
        <f>BS!Z8-BS!Y8</f>
        <v>-2.3721800000000011</v>
      </c>
      <c r="Z22" s="6">
        <f>BS!AA8-BS!Z8</f>
        <v>1.2132000000000005</v>
      </c>
      <c r="AA22" s="6">
        <f>BS!AB8-BS!AA8</f>
        <v>-3.0064299999999999</v>
      </c>
      <c r="AB22" s="6">
        <f>BS!AC8-BS!AB8</f>
        <v>1.0546399999999996</v>
      </c>
      <c r="AC22" s="6">
        <f>BS!AD8-BS!AC8</f>
        <v>-4.3373299999999997</v>
      </c>
      <c r="AE22" s="6">
        <f t="shared" si="79"/>
        <v>-2.74363</v>
      </c>
      <c r="AG22" s="6">
        <f t="shared" si="80"/>
        <v>2.9829600000000003</v>
      </c>
      <c r="AH22" s="6">
        <f t="shared" si="81"/>
        <v>1.11822</v>
      </c>
      <c r="AI22" s="6">
        <f t="shared" si="82"/>
        <v>-0.18543000000000021</v>
      </c>
      <c r="AJ22" s="6">
        <f t="shared" si="83"/>
        <v>1.0754099999999998</v>
      </c>
      <c r="AK22" s="6">
        <f t="shared" si="84"/>
        <v>-0.33462999999999976</v>
      </c>
      <c r="AL22" s="6">
        <f t="shared" si="85"/>
        <v>-2.8878200000000001</v>
      </c>
      <c r="AM22" s="6">
        <f t="shared" si="86"/>
        <v>-0.3824200000000002</v>
      </c>
      <c r="AN22" s="6">
        <f t="shared" si="87"/>
        <v>-1.0871499999999998</v>
      </c>
      <c r="AO22" s="6">
        <f t="shared" si="88"/>
        <v>1.8839299999999999</v>
      </c>
      <c r="AP22" s="6">
        <f t="shared" si="89"/>
        <v>0.98469000000000051</v>
      </c>
      <c r="AQ22" s="6">
        <f t="shared" si="90"/>
        <v>2.4395299999999995</v>
      </c>
      <c r="AR22" s="6">
        <f t="shared" si="91"/>
        <v>-0.90281999999999929</v>
      </c>
      <c r="AS22" s="6">
        <f t="shared" si="92"/>
        <v>-2.3721800000000011</v>
      </c>
      <c r="AT22" s="6">
        <f t="shared" si="93"/>
        <v>1.2132000000000005</v>
      </c>
      <c r="AU22" s="6">
        <f t="shared" si="94"/>
        <v>-3.0064299999999999</v>
      </c>
      <c r="AV22" s="6">
        <f t="shared" si="95"/>
        <v>1.0546399999999996</v>
      </c>
      <c r="AW22" s="6">
        <f t="shared" si="95"/>
        <v>-4.3373299999999997</v>
      </c>
      <c r="AX22" s="99"/>
      <c r="AY22" s="81">
        <f t="shared" si="96"/>
        <v>-2.74363</v>
      </c>
    </row>
    <row r="23" spans="1:51" x14ac:dyDescent="0.2">
      <c r="A23" s="18" t="s">
        <v>197</v>
      </c>
      <c r="B23" s="6">
        <v>0</v>
      </c>
      <c r="C23" s="6">
        <v>0</v>
      </c>
      <c r="D23" s="6">
        <v>0</v>
      </c>
      <c r="E23" s="6">
        <v>0</v>
      </c>
      <c r="F23" s="6">
        <v>0</v>
      </c>
      <c r="G23" s="6">
        <v>23.463190000000001</v>
      </c>
      <c r="H23" s="6">
        <v>0</v>
      </c>
      <c r="I23" s="6">
        <v>0</v>
      </c>
      <c r="J23" s="6">
        <v>0</v>
      </c>
      <c r="K23" s="6">
        <v>0</v>
      </c>
      <c r="L23" s="6">
        <v>0</v>
      </c>
      <c r="M23" s="6">
        <v>0</v>
      </c>
      <c r="N23" s="6">
        <v>0</v>
      </c>
      <c r="O23" s="6">
        <v>0</v>
      </c>
      <c r="P23" s="6">
        <v>0</v>
      </c>
      <c r="Q23" s="6">
        <v>0</v>
      </c>
      <c r="R23" s="6">
        <v>0</v>
      </c>
      <c r="S23" s="6">
        <v>0</v>
      </c>
      <c r="T23" s="6">
        <v>0</v>
      </c>
      <c r="U23" s="6">
        <v>0</v>
      </c>
      <c r="V23" s="6">
        <v>0</v>
      </c>
      <c r="W23" s="6">
        <v>0</v>
      </c>
      <c r="X23" s="6">
        <v>0</v>
      </c>
      <c r="Y23" s="6">
        <v>0</v>
      </c>
      <c r="Z23" s="6">
        <v>0</v>
      </c>
      <c r="AA23" s="6">
        <v>0</v>
      </c>
      <c r="AB23" s="6">
        <v>0</v>
      </c>
      <c r="AC23" s="6">
        <v>0</v>
      </c>
      <c r="AE23" s="6">
        <f t="shared" si="79"/>
        <v>23.463190000000001</v>
      </c>
      <c r="AG23" s="6">
        <f t="shared" si="80"/>
        <v>23.463190000000001</v>
      </c>
      <c r="AH23" s="6">
        <f t="shared" si="81"/>
        <v>0</v>
      </c>
      <c r="AI23" s="6">
        <f t="shared" si="82"/>
        <v>0</v>
      </c>
      <c r="AJ23" s="6">
        <f t="shared" si="83"/>
        <v>0</v>
      </c>
      <c r="AK23" s="6">
        <f t="shared" si="84"/>
        <v>0</v>
      </c>
      <c r="AL23" s="6">
        <f t="shared" si="85"/>
        <v>0</v>
      </c>
      <c r="AM23" s="6">
        <f t="shared" si="86"/>
        <v>0</v>
      </c>
      <c r="AN23" s="6">
        <f t="shared" si="87"/>
        <v>0</v>
      </c>
      <c r="AO23" s="6">
        <f t="shared" si="88"/>
        <v>0</v>
      </c>
      <c r="AP23" s="6">
        <f t="shared" si="89"/>
        <v>0</v>
      </c>
      <c r="AQ23" s="6">
        <f t="shared" si="90"/>
        <v>0</v>
      </c>
      <c r="AR23" s="6">
        <f t="shared" si="91"/>
        <v>0</v>
      </c>
      <c r="AS23" s="6">
        <f t="shared" si="92"/>
        <v>0</v>
      </c>
      <c r="AT23" s="6">
        <f t="shared" si="93"/>
        <v>0</v>
      </c>
      <c r="AU23" s="6">
        <f t="shared" si="94"/>
        <v>0</v>
      </c>
      <c r="AV23" s="6">
        <f t="shared" si="95"/>
        <v>0</v>
      </c>
      <c r="AW23" s="6">
        <f t="shared" si="95"/>
        <v>0</v>
      </c>
      <c r="AX23" s="99"/>
      <c r="AY23" s="81">
        <f t="shared" si="96"/>
        <v>23.463190000000001</v>
      </c>
    </row>
    <row r="24" spans="1:51" x14ac:dyDescent="0.2">
      <c r="A24" s="18" t="s">
        <v>189</v>
      </c>
      <c r="B24" s="6">
        <f>BS!B19-BS!C19</f>
        <v>-13.105680000000001</v>
      </c>
      <c r="C24" s="6">
        <f>BS!C19-BS!D19</f>
        <v>2.074250000000001</v>
      </c>
      <c r="D24" s="6">
        <f>BS!D19-BS!E19</f>
        <v>1.9392499999999995</v>
      </c>
      <c r="E24" s="6">
        <f>BS!E19-BS!F19</f>
        <v>3.8489500000000003</v>
      </c>
      <c r="F24" s="6">
        <f>BS!F19-BS!G19</f>
        <v>-2.3118699999999999</v>
      </c>
      <c r="G24" s="6">
        <f>BS!G19-BS!H19</f>
        <v>-8.1231200000000001</v>
      </c>
      <c r="H24" s="6">
        <f>BS!H19-BS!I19</f>
        <v>4.7091600000000025</v>
      </c>
      <c r="I24" s="6">
        <f>BS!I19-BS!J19</f>
        <v>-10.752650000000001</v>
      </c>
      <c r="J24" s="6">
        <f>BS!J19-BS!K19</f>
        <v>9.7189999999999994</v>
      </c>
      <c r="K24" s="6">
        <f>BS!K19-BS!L19</f>
        <v>-4.2621200000000012</v>
      </c>
      <c r="L24" s="6">
        <f>BS!L19-BS!M19</f>
        <v>3.2863300000000013</v>
      </c>
      <c r="M24" s="6">
        <f>BS!M19-BS!N19</f>
        <v>13.01732</v>
      </c>
      <c r="N24" s="6">
        <f>BS!N19-BS!O19</f>
        <v>-6.2296400000000007</v>
      </c>
      <c r="O24" s="6">
        <f>BS!O19-BS!P19</f>
        <v>-1.4064299999999994</v>
      </c>
      <c r="P24" s="6">
        <f>BS!P19-BS!Q19</f>
        <v>2.5693000000000001</v>
      </c>
      <c r="Q24" s="6">
        <f>BS!Q19-BS!R19</f>
        <v>-4.1612500000000008</v>
      </c>
      <c r="R24" s="6">
        <f>BS!R19-BS!S19</f>
        <v>5.9651000000000005</v>
      </c>
      <c r="S24" s="6">
        <f>BS!S19-BS!T19</f>
        <v>0.74578999999999995</v>
      </c>
      <c r="T24" s="6">
        <f>BS!T19-BS!U19</f>
        <v>-9.4110500000000012</v>
      </c>
      <c r="U24" s="6">
        <f>BS!U19-BS!V19</f>
        <v>3.4352500000000017</v>
      </c>
      <c r="V24" s="6">
        <f>BS!V19-BS!W19</f>
        <v>-6.9944699999999997</v>
      </c>
      <c r="W24" s="6">
        <f>BS!W19-BS!X19</f>
        <v>2.0220299999999991</v>
      </c>
      <c r="X24" s="6">
        <f>BS!X19-BS!Y19</f>
        <v>1.6138399999999997</v>
      </c>
      <c r="Y24" s="6">
        <f>BS!Y19-BS!Z19</f>
        <v>12.281970000000001</v>
      </c>
      <c r="Z24" s="6">
        <f>BS!Z19-BS!AA19</f>
        <v>-0.54764999999999997</v>
      </c>
      <c r="AA24" s="6">
        <f>BS!AA19-BS!AB19</f>
        <v>-8.1896599999999999</v>
      </c>
      <c r="AB24" s="6">
        <f>BS!AB19-BS!AC19</f>
        <v>-11.640600000000003</v>
      </c>
      <c r="AC24" s="6">
        <f>BS!AC19-BS!AD19</f>
        <v>12.740970000000003</v>
      </c>
      <c r="AE24" s="6">
        <f t="shared" si="79"/>
        <v>-7.1676799999999989</v>
      </c>
      <c r="AG24" s="6">
        <f t="shared" si="80"/>
        <v>3.8820000000001187E-2</v>
      </c>
      <c r="AH24" s="6">
        <f t="shared" si="81"/>
        <v>-6.2296400000000007</v>
      </c>
      <c r="AI24" s="6">
        <f t="shared" si="82"/>
        <v>-1.4064299999999994</v>
      </c>
      <c r="AJ24" s="6">
        <f t="shared" si="83"/>
        <v>2.5693000000000001</v>
      </c>
      <c r="AK24" s="6">
        <f t="shared" si="84"/>
        <v>-4.1612500000000008</v>
      </c>
      <c r="AL24" s="6">
        <f t="shared" si="85"/>
        <v>5.9651000000000005</v>
      </c>
      <c r="AM24" s="6">
        <f t="shared" si="86"/>
        <v>0.74578999999999995</v>
      </c>
      <c r="AN24" s="6">
        <f t="shared" si="87"/>
        <v>-9.4110500000000012</v>
      </c>
      <c r="AO24" s="6">
        <f t="shared" si="88"/>
        <v>3.4352500000000017</v>
      </c>
      <c r="AP24" s="6">
        <f t="shared" si="89"/>
        <v>-6.9944699999999997</v>
      </c>
      <c r="AQ24" s="6">
        <f t="shared" si="90"/>
        <v>2.0220299999999991</v>
      </c>
      <c r="AR24" s="6">
        <f t="shared" si="91"/>
        <v>1.6138399999999997</v>
      </c>
      <c r="AS24" s="6">
        <f t="shared" si="92"/>
        <v>12.281970000000001</v>
      </c>
      <c r="AT24" s="6">
        <f t="shared" si="93"/>
        <v>-0.54764999999999997</v>
      </c>
      <c r="AU24" s="6">
        <f t="shared" si="94"/>
        <v>-8.1896599999999999</v>
      </c>
      <c r="AV24" s="6">
        <f t="shared" si="95"/>
        <v>-11.640600000000003</v>
      </c>
      <c r="AW24" s="6">
        <f t="shared" si="95"/>
        <v>12.740970000000003</v>
      </c>
      <c r="AX24" s="99"/>
      <c r="AY24" s="81">
        <f t="shared" si="96"/>
        <v>-7.1676799999999989</v>
      </c>
    </row>
    <row r="25" spans="1:51" x14ac:dyDescent="0.2">
      <c r="A25" s="18" t="s">
        <v>190</v>
      </c>
      <c r="B25" s="6">
        <f>BS!B20-BS!C20</f>
        <v>0</v>
      </c>
      <c r="C25" s="6">
        <f>BS!C20-BS!D20</f>
        <v>0</v>
      </c>
      <c r="D25" s="6">
        <f>BS!D20-BS!E20</f>
        <v>0</v>
      </c>
      <c r="E25" s="6">
        <f>BS!E20-BS!F20</f>
        <v>7.9406099999999995</v>
      </c>
      <c r="F25" s="6">
        <f>BS!F20-BS!G20</f>
        <v>-7.9406099999999995</v>
      </c>
      <c r="G25" s="6">
        <f>BS!G20-BS!H20</f>
        <v>0</v>
      </c>
      <c r="H25" s="6">
        <f>BS!H20-BS!I20</f>
        <v>0</v>
      </c>
      <c r="I25" s="6">
        <f>BS!I20-BS!J20</f>
        <v>0</v>
      </c>
      <c r="J25" s="6">
        <f>BS!J20-BS!K20</f>
        <v>0</v>
      </c>
      <c r="K25" s="6">
        <f>BS!K20-BS!L20</f>
        <v>0</v>
      </c>
      <c r="L25" s="6">
        <f>BS!L20-BS!M20</f>
        <v>0</v>
      </c>
      <c r="M25" s="6">
        <f>BS!M20-BS!N20</f>
        <v>0</v>
      </c>
      <c r="N25" s="6">
        <f>BS!N20-BS!O20</f>
        <v>0</v>
      </c>
      <c r="O25" s="6">
        <f>BS!O20-BS!P20</f>
        <v>0</v>
      </c>
      <c r="P25" s="6">
        <f>BS!P20-BS!Q20</f>
        <v>0</v>
      </c>
      <c r="Q25" s="6">
        <f>BS!Q20-BS!R20</f>
        <v>0</v>
      </c>
      <c r="R25" s="6">
        <f>BS!R20-BS!S20</f>
        <v>0</v>
      </c>
      <c r="S25" s="6">
        <f>BS!S20-BS!T20</f>
        <v>0</v>
      </c>
      <c r="T25" s="6">
        <f>BS!T20-BS!U20</f>
        <v>0</v>
      </c>
      <c r="U25" s="6">
        <f>BS!U20-BS!V20</f>
        <v>0</v>
      </c>
      <c r="V25" s="6">
        <f>BS!V20-BS!W20</f>
        <v>11.519450000000001</v>
      </c>
      <c r="W25" s="6">
        <f>BS!W20-BS!X20</f>
        <v>-11.519450000000001</v>
      </c>
      <c r="X25" s="6">
        <f>BS!X20-BS!Y20</f>
        <v>0</v>
      </c>
      <c r="Y25" s="6">
        <f>BS!Y20-BS!Z20</f>
        <v>0</v>
      </c>
      <c r="Z25" s="6">
        <f>BS!Z20-BS!AA20</f>
        <v>0</v>
      </c>
      <c r="AA25" s="6">
        <f>BS!AA20-BS!AB20</f>
        <v>0</v>
      </c>
      <c r="AB25" s="6">
        <f>BS!AB20-BS!AC20</f>
        <v>11.10338</v>
      </c>
      <c r="AC25" s="6">
        <f>BS!AC20-BS!AD20</f>
        <v>-11.10338</v>
      </c>
      <c r="AE25" s="6">
        <f t="shared" si="79"/>
        <v>0</v>
      </c>
      <c r="AG25" s="6">
        <f t="shared" si="80"/>
        <v>0</v>
      </c>
      <c r="AH25" s="6">
        <f t="shared" si="81"/>
        <v>0</v>
      </c>
      <c r="AI25" s="6">
        <f t="shared" si="82"/>
        <v>0</v>
      </c>
      <c r="AJ25" s="6">
        <f t="shared" si="83"/>
        <v>0</v>
      </c>
      <c r="AK25" s="6">
        <f t="shared" si="84"/>
        <v>0</v>
      </c>
      <c r="AL25" s="6">
        <f t="shared" si="85"/>
        <v>0</v>
      </c>
      <c r="AM25" s="6">
        <f t="shared" si="86"/>
        <v>0</v>
      </c>
      <c r="AN25" s="6">
        <f t="shared" si="87"/>
        <v>0</v>
      </c>
      <c r="AO25" s="6">
        <f t="shared" si="88"/>
        <v>0</v>
      </c>
      <c r="AP25" s="6">
        <f t="shared" si="89"/>
        <v>11.519450000000001</v>
      </c>
      <c r="AQ25" s="6">
        <f t="shared" si="90"/>
        <v>-11.519450000000001</v>
      </c>
      <c r="AR25" s="6">
        <f t="shared" si="91"/>
        <v>0</v>
      </c>
      <c r="AS25" s="6">
        <f t="shared" si="92"/>
        <v>0</v>
      </c>
      <c r="AT25" s="6">
        <f t="shared" si="93"/>
        <v>0</v>
      </c>
      <c r="AU25" s="6">
        <f t="shared" si="94"/>
        <v>0</v>
      </c>
      <c r="AV25" s="6">
        <f t="shared" si="95"/>
        <v>11.10338</v>
      </c>
      <c r="AW25" s="6">
        <f t="shared" si="95"/>
        <v>-11.10338</v>
      </c>
      <c r="AX25" s="99"/>
      <c r="AY25" s="81">
        <f t="shared" si="96"/>
        <v>0</v>
      </c>
    </row>
    <row r="26" spans="1:51" x14ac:dyDescent="0.2">
      <c r="A26" s="18" t="s">
        <v>191</v>
      </c>
      <c r="B26" s="6">
        <f>BS!B21-BS!C21</f>
        <v>-1.03603</v>
      </c>
      <c r="C26" s="6">
        <f>BS!C21-BS!D21</f>
        <v>-0.97411000000000025</v>
      </c>
      <c r="D26" s="6">
        <f>BS!D21-BS!E21</f>
        <v>-0.93732999999999933</v>
      </c>
      <c r="E26" s="6">
        <f>BS!E21-BS!F21</f>
        <v>-0.69207000000000019</v>
      </c>
      <c r="F26" s="6">
        <f>BS!F21-BS!G21</f>
        <v>-1.4197799999999998</v>
      </c>
      <c r="G26" s="6">
        <f>BS!G21-BS!H21</f>
        <v>-0.91627000000000081</v>
      </c>
      <c r="H26" s="6">
        <f>BS!H21-BS!I21</f>
        <v>-0.82243999999999939</v>
      </c>
      <c r="I26" s="6">
        <f>BS!I21-BS!J21</f>
        <v>-0.92279</v>
      </c>
      <c r="J26" s="6">
        <f>BS!J21-BS!K21</f>
        <v>-0.90413999999999994</v>
      </c>
      <c r="K26" s="6">
        <f>BS!K21-BS!L21</f>
        <v>-1.3778200000000016</v>
      </c>
      <c r="L26" s="6">
        <f>BS!L21-BS!M21</f>
        <v>-4.3489999999998474E-2</v>
      </c>
      <c r="M26" s="6">
        <f>BS!M21-BS!N21</f>
        <v>10.04627</v>
      </c>
      <c r="N26" s="6">
        <f>BS!N21-BS!O21</f>
        <v>0</v>
      </c>
      <c r="O26" s="6">
        <f>BS!O21-BS!P21</f>
        <v>0</v>
      </c>
      <c r="P26" s="6">
        <f>BS!P21-BS!Q21</f>
        <v>0</v>
      </c>
      <c r="Q26" s="6">
        <f>BS!Q21-BS!R21</f>
        <v>-0.90413999999999994</v>
      </c>
      <c r="R26" s="6">
        <f>BS!R21-BS!S21</f>
        <v>0.90413999999999994</v>
      </c>
      <c r="S26" s="6">
        <f>BS!S21-BS!T21</f>
        <v>-0.45206999999999997</v>
      </c>
      <c r="T26" s="6">
        <f>BS!T21-BS!U21</f>
        <v>0</v>
      </c>
      <c r="U26" s="6">
        <f>BS!U21-BS!V21</f>
        <v>0</v>
      </c>
      <c r="V26" s="6">
        <f>BS!V21-BS!W21</f>
        <v>0</v>
      </c>
      <c r="W26" s="6">
        <f>BS!W21-BS!X21</f>
        <v>0</v>
      </c>
      <c r="X26" s="6">
        <f>BS!X21-BS!Y21</f>
        <v>0</v>
      </c>
      <c r="Y26" s="6">
        <f>BS!Y21-BS!Z21</f>
        <v>0.45206999999999997</v>
      </c>
      <c r="Z26" s="6">
        <f>BS!Z21-BS!AA21</f>
        <v>0</v>
      </c>
      <c r="AA26" s="6">
        <f>BS!AA21-BS!AB21</f>
        <v>0</v>
      </c>
      <c r="AB26" s="6">
        <f>BS!AB21-BS!AC21</f>
        <v>0</v>
      </c>
      <c r="AC26" s="6">
        <f>BS!AC21-BS!AD21</f>
        <v>0</v>
      </c>
      <c r="AE26" s="6">
        <f t="shared" si="79"/>
        <v>0</v>
      </c>
      <c r="AG26" s="6">
        <f t="shared" si="80"/>
        <v>0</v>
      </c>
      <c r="AH26" s="6">
        <f t="shared" si="81"/>
        <v>0</v>
      </c>
      <c r="AI26" s="6">
        <f t="shared" si="82"/>
        <v>0</v>
      </c>
      <c r="AJ26" s="6">
        <f t="shared" si="83"/>
        <v>0</v>
      </c>
      <c r="AK26" s="6">
        <f t="shared" si="84"/>
        <v>-0.90413999999999994</v>
      </c>
      <c r="AL26" s="6">
        <f t="shared" si="85"/>
        <v>0.90413999999999994</v>
      </c>
      <c r="AM26" s="6">
        <f t="shared" si="86"/>
        <v>-0.45206999999999997</v>
      </c>
      <c r="AN26" s="6">
        <f t="shared" si="87"/>
        <v>0</v>
      </c>
      <c r="AO26" s="6">
        <f t="shared" si="88"/>
        <v>0</v>
      </c>
      <c r="AP26" s="6">
        <f t="shared" si="89"/>
        <v>0</v>
      </c>
      <c r="AQ26" s="6">
        <f t="shared" si="90"/>
        <v>0</v>
      </c>
      <c r="AR26" s="6">
        <f t="shared" si="91"/>
        <v>0</v>
      </c>
      <c r="AS26" s="6">
        <f t="shared" si="92"/>
        <v>0.45206999999999997</v>
      </c>
      <c r="AT26" s="6">
        <f t="shared" si="93"/>
        <v>0</v>
      </c>
      <c r="AU26" s="6">
        <f t="shared" si="94"/>
        <v>0</v>
      </c>
      <c r="AV26" s="6">
        <f t="shared" si="95"/>
        <v>0</v>
      </c>
      <c r="AW26" s="6">
        <f t="shared" si="95"/>
        <v>0</v>
      </c>
      <c r="AX26" s="99"/>
      <c r="AY26" s="81">
        <f t="shared" si="96"/>
        <v>0</v>
      </c>
    </row>
    <row r="27" spans="1:51" x14ac:dyDescent="0.2">
      <c r="A27" s="18" t="s">
        <v>192</v>
      </c>
      <c r="B27" s="6">
        <f>BS!B26-BS!C26</f>
        <v>0</v>
      </c>
      <c r="C27" s="6">
        <f>BS!C26-BS!D26</f>
        <v>0</v>
      </c>
      <c r="D27" s="6">
        <f>BS!D26-BS!E26</f>
        <v>2.9304100000000002</v>
      </c>
      <c r="E27" s="6">
        <f>BS!E26-BS!F26</f>
        <v>-0.17901999999999996</v>
      </c>
      <c r="F27" s="6">
        <f>BS!F26-BS!G26</f>
        <v>-2.6103700000000001</v>
      </c>
      <c r="G27" s="6">
        <f>BS!G26-BS!H26</f>
        <v>0</v>
      </c>
      <c r="H27" s="6">
        <f>BS!H26-BS!I26</f>
        <v>5.9219999999999995E-2</v>
      </c>
      <c r="I27" s="6">
        <f>BS!I26-BS!J26</f>
        <v>0</v>
      </c>
      <c r="J27" s="6">
        <f>BS!J26-BS!K26</f>
        <v>3.98834</v>
      </c>
      <c r="K27" s="6">
        <f>BS!K26-BS!L26</f>
        <v>-3.9669599999999998</v>
      </c>
      <c r="L27" s="6">
        <f>BS!L26-BS!M26</f>
        <v>0</v>
      </c>
      <c r="M27" s="6">
        <f>BS!M26-BS!N26</f>
        <v>-0.38653000000000004</v>
      </c>
      <c r="N27" s="6">
        <f>BS!N26-BS!O26</f>
        <v>1.3830000000000009E-2</v>
      </c>
      <c r="O27" s="6">
        <f>BS!O26-BS!P26</f>
        <v>-6.7269999999999996E-2</v>
      </c>
      <c r="P27" s="6">
        <f>BS!P26-BS!Q26</f>
        <v>3.1558600000000001</v>
      </c>
      <c r="Q27" s="6">
        <f>BS!Q26-BS!R26</f>
        <v>-2.9697300000000002</v>
      </c>
      <c r="R27" s="6">
        <f>BS!R26-BS!S26</f>
        <v>-2.9580000000000009E-2</v>
      </c>
      <c r="S27" s="6">
        <f>BS!S26-BS!T26</f>
        <v>-4.3779999999999986E-2</v>
      </c>
      <c r="T27" s="6">
        <f>BS!T26-BS!U26</f>
        <v>-0.1188</v>
      </c>
      <c r="U27" s="6">
        <f>BS!U26-BS!V26</f>
        <v>0.1198</v>
      </c>
      <c r="V27" s="6">
        <f>BS!V26-BS!W26</f>
        <v>3.6724999999999999</v>
      </c>
      <c r="W27" s="6">
        <f>BS!W26-BS!X26</f>
        <v>-3.6749399999999999</v>
      </c>
      <c r="X27" s="6">
        <f>BS!X26-BS!Y26</f>
        <v>-2.6100000000000012E-2</v>
      </c>
      <c r="Y27" s="6">
        <f>BS!Y26-BS!Z26</f>
        <v>-3.8749999999999979E-2</v>
      </c>
      <c r="Z27" s="6">
        <f>BS!Z26-BS!AA26</f>
        <v>4.7772800000000002</v>
      </c>
      <c r="AA27" s="6">
        <f>BS!AA26-BS!AB26</f>
        <v>-4.9644199999999996</v>
      </c>
      <c r="AB27" s="6">
        <f>BS!AB26-BS!AC26</f>
        <v>3.6918600000000006</v>
      </c>
      <c r="AC27" s="6">
        <f>BS!AC26-BS!AD26</f>
        <v>-3.3410100000000007</v>
      </c>
      <c r="AE27" s="6">
        <f t="shared" si="79"/>
        <v>-8.159999999999723E-3</v>
      </c>
      <c r="AG27" s="6">
        <f t="shared" si="80"/>
        <v>-0.16490999999999989</v>
      </c>
      <c r="AH27" s="6">
        <f t="shared" si="81"/>
        <v>1.3830000000000009E-2</v>
      </c>
      <c r="AI27" s="6">
        <f t="shared" si="82"/>
        <v>-6.7269999999999996E-2</v>
      </c>
      <c r="AJ27" s="6">
        <f t="shared" si="83"/>
        <v>3.1558600000000001</v>
      </c>
      <c r="AK27" s="6">
        <f t="shared" si="84"/>
        <v>-2.9697300000000002</v>
      </c>
      <c r="AL27" s="6">
        <f t="shared" si="85"/>
        <v>-2.9580000000000009E-2</v>
      </c>
      <c r="AM27" s="6">
        <f t="shared" si="86"/>
        <v>-4.3779999999999986E-2</v>
      </c>
      <c r="AN27" s="6">
        <f t="shared" si="87"/>
        <v>-0.1188</v>
      </c>
      <c r="AO27" s="6">
        <f t="shared" si="88"/>
        <v>0.1198</v>
      </c>
      <c r="AP27" s="6">
        <f t="shared" si="89"/>
        <v>3.6724999999999999</v>
      </c>
      <c r="AQ27" s="6">
        <f t="shared" si="90"/>
        <v>-3.6749399999999999</v>
      </c>
      <c r="AR27" s="6">
        <f t="shared" si="91"/>
        <v>-2.6100000000000012E-2</v>
      </c>
      <c r="AS27" s="6">
        <f t="shared" si="92"/>
        <v>-3.8749999999999979E-2</v>
      </c>
      <c r="AT27" s="6">
        <f t="shared" si="93"/>
        <v>4.7772800000000002</v>
      </c>
      <c r="AU27" s="6">
        <f t="shared" si="94"/>
        <v>-4.9644199999999996</v>
      </c>
      <c r="AV27" s="6">
        <f t="shared" si="95"/>
        <v>3.6918600000000006</v>
      </c>
      <c r="AW27" s="6">
        <f t="shared" si="95"/>
        <v>-3.3410100000000007</v>
      </c>
      <c r="AX27" s="99"/>
      <c r="AY27" s="81">
        <f t="shared" si="96"/>
        <v>-8.159999999999723E-3</v>
      </c>
    </row>
    <row r="28" spans="1:51" x14ac:dyDescent="0.2">
      <c r="A28" s="18" t="s">
        <v>195</v>
      </c>
      <c r="B28" s="31">
        <f>SUMIFS('GL - Sales tax payable'!$R:$R,'GL - Sales tax payable'!$S:$S,B18,'GL - Sales tax payable'!$T:$T,"Outflow")/1000</f>
        <v>1.0021300000000002</v>
      </c>
      <c r="C28" s="6">
        <f>SUMIFS('GL - Sales tax payable'!$R:$R,'GL - Sales tax payable'!$S:$S,C18,'GL - Sales tax payable'!$T:$T,"Outflow")/1000</f>
        <v>1.10381</v>
      </c>
      <c r="D28" s="6">
        <f>SUMIFS('GL - Sales tax payable'!$R:$R,'GL - Sales tax payable'!$S:$S,D18,'GL - Sales tax payable'!$T:$T,"Outflow")/1000</f>
        <v>1.7995300000000003</v>
      </c>
      <c r="E28" s="6">
        <f>SUMIFS('GL - Sales tax payable'!$R:$R,'GL - Sales tax payable'!$S:$S,E18,'GL - Sales tax payable'!$T:$T,"Outflow")/1000</f>
        <v>0.2984</v>
      </c>
      <c r="F28" s="6">
        <f>SUMIFS('GL - Sales tax payable'!$R:$R,'GL - Sales tax payable'!$S:$S,F18,'GL - Sales tax payable'!$T:$T,"Outflow")/1000</f>
        <v>0</v>
      </c>
      <c r="G28" s="6">
        <f>SUMIFS('GL - Sales tax payable'!$R:$R,'GL - Sales tax payable'!$S:$S,G18,'GL - Sales tax payable'!$T:$T,"Outflow")/1000</f>
        <v>0.94596000000000002</v>
      </c>
      <c r="H28" s="6">
        <f>SUMIFS('GL - Sales tax payable'!$R:$R,'GL - Sales tax payable'!$S:$S,H18,'GL - Sales tax payable'!$T:$T,"Outflow")/1000</f>
        <v>0.12743000000000002</v>
      </c>
      <c r="I28" s="6">
        <f>SUMIFS('GL - Sales tax payable'!$R:$R,'GL - Sales tax payable'!$S:$S,I18,'GL - Sales tax payable'!$T:$T,"Outflow")/1000</f>
        <v>1.1113799999999998</v>
      </c>
      <c r="J28" s="6">
        <f>SUMIFS('GL - Sales tax payable'!$R:$R,'GL - Sales tax payable'!$S:$S,J18,'GL - Sales tax payable'!$T:$T,"Outflow")/1000</f>
        <v>1.2504900000000001</v>
      </c>
      <c r="K28" s="6">
        <f>SUMIFS('GL - Sales tax payable'!$R:$R,'GL - Sales tax payable'!$S:$S,K18,'GL - Sales tax payable'!$T:$T,"Outflow")/1000</f>
        <v>1.0432399999999999</v>
      </c>
      <c r="L28" s="6">
        <f>SUMIFS('GL - Sales tax payable'!$R:$R,'GL - Sales tax payable'!$S:$S,L18,'GL - Sales tax payable'!$T:$T,"Outflow")/1000</f>
        <v>1.8563099999999999</v>
      </c>
      <c r="M28" s="6">
        <f>SUMIFS('GL - Sales tax payable'!$R:$R,'GL - Sales tax payable'!$S:$S,M18,'GL - Sales tax payable'!$T:$T,"Outflow")/1000</f>
        <v>0.80100000000000005</v>
      </c>
      <c r="N28" s="6">
        <f>SUMIFS('GL - Sales tax payable'!$R:$R,'GL - Sales tax payable'!$S:$S,N18,'GL - Sales tax payable'!$T:$T,"Outflow")/1000</f>
        <v>0.98965000000000014</v>
      </c>
      <c r="O28" s="6">
        <f>SUMIFS('GL - Sales tax payable'!$R:$R,'GL - Sales tax payable'!$S:$S,O18,'GL - Sales tax payable'!$T:$T,"Outflow")/1000</f>
        <v>0.46531</v>
      </c>
      <c r="P28" s="6">
        <f>SUMIFS('GL - Sales tax payable'!$R:$R,'GL - Sales tax payable'!$S:$S,P18,'GL - Sales tax payable'!$T:$T,"Outflow")/1000</f>
        <v>1.0077</v>
      </c>
      <c r="Q28" s="6">
        <f>SUMIFS('GL - Sales tax payable'!$R:$R,'GL - Sales tax payable'!$S:$S,Q18,'GL - Sales tax payable'!$T:$T,"Outflow")/1000</f>
        <v>0.93459999999999988</v>
      </c>
      <c r="R28" s="6">
        <f>SUMIFS('GL - Sales tax payable'!$R:$R,'GL - Sales tax payable'!$S:$S,R18,'GL - Sales tax payable'!$T:$T,"Outflow")/1000</f>
        <v>0.57933000000000001</v>
      </c>
      <c r="S28" s="6">
        <f>SUMIFS('GL - Sales tax payable'!$R:$R,'GL - Sales tax payable'!$S:$S,S18,'GL - Sales tax payable'!$T:$T,"Outflow")/1000</f>
        <v>0.50672000000000006</v>
      </c>
      <c r="T28" s="6">
        <f>SUMIFS('GL - Sales tax payable'!$R:$R,'GL - Sales tax payable'!$S:$S,T18,'GL - Sales tax payable'!$T:$T,"Outflow")/1000</f>
        <v>0.72918999999999989</v>
      </c>
      <c r="U28" s="6">
        <f>SUMIFS('GL - Sales tax payable'!$R:$R,'GL - Sales tax payable'!$S:$S,U18,'GL - Sales tax payable'!$T:$T,"Outflow")/1000</f>
        <v>0.22517999999999999</v>
      </c>
      <c r="V28" s="6">
        <f>SUMIFS('GL - Sales tax payable'!$R:$R,'GL - Sales tax payable'!$S:$S,V18,'GL - Sales tax payable'!$T:$T,"Outflow")/1000</f>
        <v>0.66549000000000003</v>
      </c>
      <c r="W28" s="6">
        <f>SUMIFS('GL - Sales tax payable'!$R:$R,'GL - Sales tax payable'!$S:$S,W18,'GL - Sales tax payable'!$T:$T,"Outflow")/1000</f>
        <v>1.1035999999999999</v>
      </c>
      <c r="X28" s="6">
        <f>SUMIFS('GL - Sales tax payable'!$R:$R,'GL - Sales tax payable'!$S:$S,X18,'GL - Sales tax payable'!$T:$T,"Outflow")/1000</f>
        <v>1.5055799999999999</v>
      </c>
      <c r="Y28" s="6">
        <f>SUMIFS('GL - Sales tax payable'!$R:$R,'GL - Sales tax payable'!$S:$S,Y18,'GL - Sales tax payable'!$T:$T,"Outflow")/1000</f>
        <v>2.1200799999999997</v>
      </c>
      <c r="Z28" s="6">
        <f>SUMIFS('GL - Sales tax payable'!$R:$R,'GL - Sales tax payable'!$S:$S,Z18,'GL - Sales tax payable'!$T:$T,"Outflow")/1000</f>
        <v>0.84004000000000001</v>
      </c>
      <c r="AA28" s="6">
        <f>SUMIFS('GL - Sales tax payable'!$R:$R,'GL - Sales tax payable'!$S:$S,AA18,'GL - Sales tax payable'!$T:$T,"Outflow")/1000</f>
        <v>0.71644000000000008</v>
      </c>
      <c r="AB28" s="6">
        <f>SUMIFS('GL - Sales tax payable'!$R:$R,'GL - Sales tax payable'!$S:$S,AB18,'GL - Sales tax payable'!$T:$T,"Outflow")/1000</f>
        <v>0.70125000000000004</v>
      </c>
      <c r="AC28" s="6">
        <f>SUMIFS('GL - Sales tax payable'!$R:$R,'GL - Sales tax payable'!$S:$S,AC18,'GL - Sales tax payable'!$T:$T,"Outflow")/1000</f>
        <v>0.65959999999999996</v>
      </c>
      <c r="AE28" s="6">
        <f t="shared" si="79"/>
        <v>25.089440000000003</v>
      </c>
      <c r="AG28" s="6">
        <f t="shared" si="80"/>
        <v>11.339680000000001</v>
      </c>
      <c r="AH28" s="6">
        <f t="shared" si="81"/>
        <v>0.98965000000000014</v>
      </c>
      <c r="AI28" s="6">
        <f t="shared" si="82"/>
        <v>0.46531</v>
      </c>
      <c r="AJ28" s="6">
        <f t="shared" si="83"/>
        <v>1.0077</v>
      </c>
      <c r="AK28" s="6">
        <f t="shared" si="84"/>
        <v>0.93459999999999988</v>
      </c>
      <c r="AL28" s="6">
        <f t="shared" si="85"/>
        <v>0.57933000000000001</v>
      </c>
      <c r="AM28" s="6">
        <f t="shared" si="86"/>
        <v>0.50672000000000006</v>
      </c>
      <c r="AN28" s="6">
        <f t="shared" si="87"/>
        <v>0.72918999999999989</v>
      </c>
      <c r="AO28" s="6">
        <f t="shared" si="88"/>
        <v>0.22517999999999999</v>
      </c>
      <c r="AP28" s="6">
        <f t="shared" si="89"/>
        <v>0.66549000000000003</v>
      </c>
      <c r="AQ28" s="6">
        <f t="shared" si="90"/>
        <v>1.1035999999999999</v>
      </c>
      <c r="AR28" s="6">
        <f t="shared" si="91"/>
        <v>1.5055799999999999</v>
      </c>
      <c r="AS28" s="6">
        <f t="shared" si="92"/>
        <v>2.1200799999999997</v>
      </c>
      <c r="AT28" s="6">
        <f t="shared" si="93"/>
        <v>0.84004000000000001</v>
      </c>
      <c r="AU28" s="6">
        <f t="shared" si="94"/>
        <v>0.71644000000000008</v>
      </c>
      <c r="AV28" s="6">
        <f t="shared" si="95"/>
        <v>0.70125000000000004</v>
      </c>
      <c r="AW28" s="6">
        <f t="shared" si="95"/>
        <v>0.65959999999999996</v>
      </c>
      <c r="AX28" s="99"/>
      <c r="AY28" s="81">
        <f t="shared" si="96"/>
        <v>25.089440000000003</v>
      </c>
    </row>
    <row r="29" spans="1:51" x14ac:dyDescent="0.2">
      <c r="A29" s="18" t="s">
        <v>183</v>
      </c>
      <c r="B29" s="31">
        <f>SUMIFS('GL - Due from owner'!$R:$R,'GL - Due from owner'!$S:$S,B18,'GL - Due from owner'!$T:$T,"Outflow")/1000</f>
        <v>0.14668</v>
      </c>
      <c r="C29" s="6">
        <f>SUMIFS('GL - Due from owner'!$R:$R,'GL - Due from owner'!$S:$S,C18,'GL - Due from owner'!$T:$T,"Outflow")/1000</f>
        <v>0.14560000000000001</v>
      </c>
      <c r="D29" s="6">
        <f>SUMIFS('GL - Due from owner'!$R:$R,'GL - Due from owner'!$S:$S,D18,'GL - Due from owner'!$T:$T,"Outflow")/1000</f>
        <v>1.5965</v>
      </c>
      <c r="E29" s="6">
        <f>SUMIFS('GL - Due from owner'!$R:$R,'GL - Due from owner'!$S:$S,E18,'GL - Due from owner'!$T:$T,"Outflow")/1000</f>
        <v>0.14408999999999997</v>
      </c>
      <c r="F29" s="6">
        <f>SUMIFS('GL - Due from owner'!$R:$R,'GL - Due from owner'!$S:$S,F18,'GL - Due from owner'!$T:$T,"Outflow")/1000</f>
        <v>0</v>
      </c>
      <c r="G29" s="6">
        <f>SUMIFS('GL - Due from owner'!$R:$R,'GL - Due from owner'!$S:$S,G18,'GL - Due from owner'!$T:$T,"Outflow")/1000</f>
        <v>0</v>
      </c>
      <c r="H29" s="6">
        <f>SUMIFS('GL - Due from owner'!$R:$R,'GL - Due from owner'!$S:$S,H18,'GL - Due from owner'!$T:$T,"Outflow")/1000</f>
        <v>1.2569999999999999</v>
      </c>
      <c r="I29" s="6">
        <f>SUMIFS('GL - Due from owner'!$R:$R,'GL - Due from owner'!$S:$S,I18,'GL - Due from owner'!$T:$T,"Outflow")/1000</f>
        <v>0</v>
      </c>
      <c r="J29" s="6">
        <f>SUMIFS('GL - Due from owner'!$R:$R,'GL - Due from owner'!$S:$S,J18,'GL - Due from owner'!$T:$T,"Outflow")/1000</f>
        <v>6.1920000000000003E-2</v>
      </c>
      <c r="K29" s="6">
        <f>SUMIFS('GL - Due from owner'!$R:$R,'GL - Due from owner'!$S:$S,K18,'GL - Due from owner'!$T:$T,"Outflow")/1000</f>
        <v>1.5258499999999999</v>
      </c>
      <c r="L29" s="6">
        <f>SUMIFS('GL - Due from owner'!$R:$R,'GL - Due from owner'!$S:$S,L18,'GL - Due from owner'!$T:$T,"Outflow")/1000</f>
        <v>0</v>
      </c>
      <c r="M29" s="6">
        <f>SUMIFS('GL - Due from owner'!$R:$R,'GL - Due from owner'!$S:$S,M18,'GL - Due from owner'!$T:$T,"Outflow")/1000</f>
        <v>-101.3634</v>
      </c>
      <c r="N29" s="6">
        <f>SUMIFS('GL - Due from owner'!$R:$R,'GL - Due from owner'!$S:$S,N18,'GL - Due from owner'!$T:$T,"Outflow")/1000</f>
        <v>100.03904</v>
      </c>
      <c r="O29" s="6">
        <f>SUMIFS('GL - Due from owner'!$R:$R,'GL - Due from owner'!$S:$S,O18,'GL - Due from owner'!$T:$T,"Outflow")/1000</f>
        <v>1.512E-2</v>
      </c>
      <c r="P29" s="6">
        <f>SUMIFS('GL - Due from owner'!$R:$R,'GL - Due from owner'!$S:$S,P18,'GL - Due from owner'!$T:$T,"Outflow")/1000</f>
        <v>81.293000000000006</v>
      </c>
      <c r="Q29" s="6">
        <f>SUMIFS('GL - Due from owner'!$R:$R,'GL - Due from owner'!$S:$S,Q18,'GL - Due from owner'!$T:$T,"Outflow")/1000</f>
        <v>30.145349999999997</v>
      </c>
      <c r="R29" s="6">
        <f>SUMIFS('GL - Due from owner'!$R:$R,'GL - Due from owner'!$S:$S,R18,'GL - Due from owner'!$T:$T,"Outflow")/1000</f>
        <v>54.454200000000007</v>
      </c>
      <c r="S29" s="6">
        <f>SUMIFS('GL - Due from owner'!$R:$R,'GL - Due from owner'!$S:$S,S18,'GL - Due from owner'!$T:$T,"Outflow")/1000</f>
        <v>6.2920000000000004E-2</v>
      </c>
      <c r="T29" s="6">
        <f>SUMIFS('GL - Due from owner'!$R:$R,'GL - Due from owner'!$S:$S,T18,'GL - Due from owner'!$T:$T,"Outflow")/1000</f>
        <v>53.651169999999986</v>
      </c>
      <c r="U29" s="6">
        <f>SUMIFS('GL - Due from owner'!$R:$R,'GL - Due from owner'!$S:$S,U18,'GL - Due from owner'!$T:$T,"Outflow")/1000</f>
        <v>54.102470000000004</v>
      </c>
      <c r="V29" s="6">
        <f>SUMIFS('GL - Due from owner'!$R:$R,'GL - Due from owner'!$S:$S,V18,'GL - Due from owner'!$T:$T,"Outflow")/1000</f>
        <v>9.3810000000000004E-2</v>
      </c>
      <c r="W29" s="6">
        <f>SUMIFS('GL - Due from owner'!$R:$R,'GL - Due from owner'!$S:$S,W18,'GL - Due from owner'!$T:$T,"Outflow")/1000</f>
        <v>105.08683000000001</v>
      </c>
      <c r="X29" s="6">
        <f>SUMIFS('GL - Due from owner'!$R:$R,'GL - Due from owner'!$S:$S,X18,'GL - Due from owner'!$T:$T,"Outflow")/1000</f>
        <v>8.6830000000000004E-2</v>
      </c>
      <c r="Y29" s="6">
        <f>SUMIFS('GL - Due from owner'!$R:$R,'GL - Due from owner'!$S:$S,Y18,'GL - Due from owner'!$T:$T,"Outflow")/1000</f>
        <v>-831.18122000000005</v>
      </c>
      <c r="Z29" s="6">
        <f>SUMIFS('GL - Due from owner'!$R:$R,'GL - Due from owner'!$S:$S,Z18,'GL - Due from owner'!$T:$T,"Outflow")/1000</f>
        <v>0</v>
      </c>
      <c r="AA29" s="6">
        <f>SUMIFS('GL - Due from owner'!$R:$R,'GL - Due from owner'!$S:$S,AA18,'GL - Due from owner'!$T:$T,"Outflow")/1000</f>
        <v>0</v>
      </c>
      <c r="AB29" s="6">
        <f>SUMIFS('GL - Due from owner'!$R:$R,'GL - Due from owner'!$S:$S,AB18,'GL - Due from owner'!$T:$T,"Outflow")/1000</f>
        <v>0</v>
      </c>
      <c r="AC29" s="6">
        <f>SUMIFS('GL - Due from owner'!$R:$R,'GL - Due from owner'!$S:$S,AC18,'GL - Due from owner'!$T:$T,"Outflow")/1000</f>
        <v>0.11172</v>
      </c>
      <c r="AE29" s="6">
        <f t="shared" si="79"/>
        <v>-448.52452000000005</v>
      </c>
      <c r="AG29" s="6">
        <f t="shared" si="80"/>
        <v>-96.485759999999999</v>
      </c>
      <c r="AH29" s="6">
        <f t="shared" si="81"/>
        <v>100.03904</v>
      </c>
      <c r="AI29" s="6">
        <f t="shared" si="82"/>
        <v>1.512E-2</v>
      </c>
      <c r="AJ29" s="6">
        <f t="shared" si="83"/>
        <v>81.293000000000006</v>
      </c>
      <c r="AK29" s="6">
        <f t="shared" si="84"/>
        <v>30.145349999999997</v>
      </c>
      <c r="AL29" s="6">
        <f t="shared" si="85"/>
        <v>54.454200000000007</v>
      </c>
      <c r="AM29" s="6">
        <f t="shared" si="86"/>
        <v>6.2920000000000004E-2</v>
      </c>
      <c r="AN29" s="6">
        <f t="shared" si="87"/>
        <v>53.651169999999986</v>
      </c>
      <c r="AO29" s="6">
        <f t="shared" si="88"/>
        <v>54.102470000000004</v>
      </c>
      <c r="AP29" s="6">
        <f t="shared" si="89"/>
        <v>9.3810000000000004E-2</v>
      </c>
      <c r="AQ29" s="6">
        <f t="shared" si="90"/>
        <v>105.08683000000001</v>
      </c>
      <c r="AR29" s="6">
        <f t="shared" si="91"/>
        <v>8.6830000000000004E-2</v>
      </c>
      <c r="AS29" s="6">
        <f t="shared" si="92"/>
        <v>-831.18122000000005</v>
      </c>
      <c r="AT29" s="6">
        <f t="shared" si="93"/>
        <v>0</v>
      </c>
      <c r="AU29" s="6">
        <f t="shared" si="94"/>
        <v>0</v>
      </c>
      <c r="AV29" s="6">
        <f t="shared" si="95"/>
        <v>0</v>
      </c>
      <c r="AW29" s="6">
        <f t="shared" si="95"/>
        <v>0.11172</v>
      </c>
      <c r="AX29" s="99"/>
      <c r="AY29" s="81">
        <f t="shared" si="96"/>
        <v>-448.52452000000005</v>
      </c>
    </row>
    <row r="30" spans="1:51" x14ac:dyDescent="0.2">
      <c r="A30" s="18" t="s">
        <v>193</v>
      </c>
      <c r="B30" s="6">
        <v>0</v>
      </c>
      <c r="C30" s="6">
        <v>0</v>
      </c>
      <c r="D30" s="6">
        <v>0</v>
      </c>
      <c r="E30" s="6">
        <v>0</v>
      </c>
      <c r="F30" s="6">
        <v>0</v>
      </c>
      <c r="G30" s="6">
        <v>0</v>
      </c>
      <c r="H30" s="6">
        <v>0</v>
      </c>
      <c r="I30" s="6">
        <v>0</v>
      </c>
      <c r="J30" s="6">
        <v>0</v>
      </c>
      <c r="K30" s="6">
        <v>0</v>
      </c>
      <c r="L30" s="6">
        <v>0</v>
      </c>
      <c r="M30" s="6">
        <f>-SUM(BS!N42:N44,BS!N46)</f>
        <v>-31.503099999999996</v>
      </c>
      <c r="N30" s="6">
        <v>0</v>
      </c>
      <c r="O30" s="6">
        <v>0</v>
      </c>
      <c r="P30" s="6">
        <v>0</v>
      </c>
      <c r="Q30" s="6">
        <v>0</v>
      </c>
      <c r="R30" s="6">
        <v>0</v>
      </c>
      <c r="S30" s="6">
        <v>0</v>
      </c>
      <c r="T30" s="6">
        <v>0</v>
      </c>
      <c r="U30" s="6">
        <v>0</v>
      </c>
      <c r="V30" s="6">
        <v>0</v>
      </c>
      <c r="W30" s="6">
        <v>0</v>
      </c>
      <c r="X30" s="6">
        <v>0</v>
      </c>
      <c r="Y30" s="6">
        <v>0</v>
      </c>
      <c r="Z30" s="6">
        <v>0</v>
      </c>
      <c r="AA30" s="6">
        <v>0</v>
      </c>
      <c r="AB30" s="6">
        <v>0</v>
      </c>
      <c r="AC30" s="6">
        <v>0</v>
      </c>
      <c r="AE30" s="6">
        <f t="shared" si="79"/>
        <v>-31.503099999999996</v>
      </c>
      <c r="AG30" s="6">
        <f t="shared" si="80"/>
        <v>-31.503099999999996</v>
      </c>
      <c r="AH30" s="6">
        <f t="shared" si="81"/>
        <v>0</v>
      </c>
      <c r="AI30" s="6">
        <f t="shared" si="82"/>
        <v>0</v>
      </c>
      <c r="AJ30" s="6">
        <f t="shared" si="83"/>
        <v>0</v>
      </c>
      <c r="AK30" s="6">
        <f t="shared" si="84"/>
        <v>0</v>
      </c>
      <c r="AL30" s="6">
        <f t="shared" si="85"/>
        <v>0</v>
      </c>
      <c r="AM30" s="6">
        <f t="shared" si="86"/>
        <v>0</v>
      </c>
      <c r="AN30" s="6">
        <f t="shared" si="87"/>
        <v>0</v>
      </c>
      <c r="AO30" s="6">
        <f t="shared" si="88"/>
        <v>0</v>
      </c>
      <c r="AP30" s="6">
        <f t="shared" si="89"/>
        <v>0</v>
      </c>
      <c r="AQ30" s="6">
        <f t="shared" si="90"/>
        <v>0</v>
      </c>
      <c r="AR30" s="6">
        <f t="shared" si="91"/>
        <v>0</v>
      </c>
      <c r="AS30" s="6">
        <f t="shared" si="92"/>
        <v>0</v>
      </c>
      <c r="AT30" s="6">
        <f t="shared" si="93"/>
        <v>0</v>
      </c>
      <c r="AU30" s="6">
        <f t="shared" si="94"/>
        <v>0</v>
      </c>
      <c r="AV30" s="6">
        <f t="shared" si="95"/>
        <v>0</v>
      </c>
      <c r="AW30" s="6">
        <f t="shared" si="95"/>
        <v>0</v>
      </c>
      <c r="AX30" s="99"/>
      <c r="AY30" s="81">
        <f t="shared" si="96"/>
        <v>-31.503099999999996</v>
      </c>
    </row>
    <row r="31" spans="1:51" x14ac:dyDescent="0.2">
      <c r="A31" s="18" t="s">
        <v>194</v>
      </c>
      <c r="B31" s="6">
        <v>0</v>
      </c>
      <c r="C31" s="6">
        <v>0</v>
      </c>
      <c r="D31" s="6">
        <v>0</v>
      </c>
      <c r="E31" s="6">
        <v>0</v>
      </c>
      <c r="F31" s="6">
        <v>0</v>
      </c>
      <c r="G31" s="6">
        <v>0</v>
      </c>
      <c r="H31" s="6">
        <v>0</v>
      </c>
      <c r="I31" s="6">
        <v>0</v>
      </c>
      <c r="J31" s="6">
        <v>0</v>
      </c>
      <c r="K31" s="6">
        <v>0</v>
      </c>
      <c r="L31" s="6">
        <v>0</v>
      </c>
      <c r="M31" s="6">
        <v>-1.9000000000000001E-4</v>
      </c>
      <c r="N31" s="6">
        <v>0</v>
      </c>
      <c r="O31" s="6">
        <v>0</v>
      </c>
      <c r="P31" s="6">
        <v>0</v>
      </c>
      <c r="Q31" s="6">
        <v>0</v>
      </c>
      <c r="R31" s="6">
        <v>0</v>
      </c>
      <c r="S31" s="6">
        <v>0</v>
      </c>
      <c r="T31" s="6">
        <v>0</v>
      </c>
      <c r="U31" s="6">
        <v>0</v>
      </c>
      <c r="V31" s="6">
        <v>0</v>
      </c>
      <c r="W31" s="6">
        <v>0</v>
      </c>
      <c r="X31" s="6">
        <v>0</v>
      </c>
      <c r="Y31" s="6">
        <v>0</v>
      </c>
      <c r="Z31" s="6">
        <v>0</v>
      </c>
      <c r="AA31" s="6">
        <v>0</v>
      </c>
      <c r="AB31" s="6">
        <v>0</v>
      </c>
      <c r="AC31" s="6">
        <v>0</v>
      </c>
      <c r="AE31" s="6">
        <f t="shared" si="79"/>
        <v>-1.9000000000000001E-4</v>
      </c>
      <c r="AG31" s="6">
        <f t="shared" si="80"/>
        <v>-1.9000000000000001E-4</v>
      </c>
      <c r="AH31" s="6">
        <f t="shared" si="81"/>
        <v>0</v>
      </c>
      <c r="AI31" s="6">
        <f t="shared" si="82"/>
        <v>0</v>
      </c>
      <c r="AJ31" s="6">
        <f t="shared" si="83"/>
        <v>0</v>
      </c>
      <c r="AK31" s="6">
        <f t="shared" si="84"/>
        <v>0</v>
      </c>
      <c r="AL31" s="6">
        <f t="shared" si="85"/>
        <v>0</v>
      </c>
      <c r="AM31" s="6">
        <f t="shared" si="86"/>
        <v>0</v>
      </c>
      <c r="AN31" s="6">
        <f t="shared" si="87"/>
        <v>0</v>
      </c>
      <c r="AO31" s="6">
        <f t="shared" si="88"/>
        <v>0</v>
      </c>
      <c r="AP31" s="6">
        <f t="shared" si="89"/>
        <v>0</v>
      </c>
      <c r="AQ31" s="6">
        <f t="shared" si="90"/>
        <v>0</v>
      </c>
      <c r="AR31" s="6">
        <f t="shared" si="91"/>
        <v>0</v>
      </c>
      <c r="AS31" s="6">
        <f t="shared" si="92"/>
        <v>0</v>
      </c>
      <c r="AT31" s="6">
        <f t="shared" si="93"/>
        <v>0</v>
      </c>
      <c r="AU31" s="6">
        <f t="shared" si="94"/>
        <v>0</v>
      </c>
      <c r="AV31" s="6">
        <f t="shared" si="95"/>
        <v>0</v>
      </c>
      <c r="AW31" s="6">
        <f t="shared" si="95"/>
        <v>0</v>
      </c>
      <c r="AX31" s="99"/>
      <c r="AY31" s="81">
        <f t="shared" si="96"/>
        <v>-1.9000000000000001E-4</v>
      </c>
    </row>
    <row r="32" spans="1:51" x14ac:dyDescent="0.2">
      <c r="A32" s="18" t="s">
        <v>162</v>
      </c>
      <c r="B32" s="6">
        <f>-BS!C40</f>
        <v>0</v>
      </c>
      <c r="C32" s="6">
        <f>-BS!D40</f>
        <v>94</v>
      </c>
      <c r="D32" s="6">
        <f>-BS!E40</f>
        <v>15</v>
      </c>
      <c r="E32" s="6">
        <f>-BS!F40</f>
        <v>55</v>
      </c>
      <c r="F32" s="6">
        <f>-BS!G40</f>
        <v>0</v>
      </c>
      <c r="G32" s="6">
        <f>-BS!H40</f>
        <v>100</v>
      </c>
      <c r="H32" s="6">
        <f>-BS!I40</f>
        <v>67</v>
      </c>
      <c r="I32" s="6">
        <f>-BS!J40</f>
        <v>0</v>
      </c>
      <c r="J32" s="6">
        <f>-BS!K40</f>
        <v>50</v>
      </c>
      <c r="K32" s="6">
        <f>-BS!L40</f>
        <v>0</v>
      </c>
      <c r="L32" s="6">
        <f>-BS!M40</f>
        <v>60</v>
      </c>
      <c r="M32" s="6">
        <f>-BS!N40</f>
        <v>40</v>
      </c>
      <c r="N32" s="6">
        <f>-BS!O40</f>
        <v>0</v>
      </c>
      <c r="O32" s="6">
        <f>-BS!P40</f>
        <v>0</v>
      </c>
      <c r="P32" s="6">
        <f>-BS!Q40</f>
        <v>0</v>
      </c>
      <c r="Q32" s="6">
        <f>-BS!R40</f>
        <v>0</v>
      </c>
      <c r="R32" s="6">
        <f>-BS!S40</f>
        <v>0</v>
      </c>
      <c r="S32" s="6">
        <f>-BS!T40</f>
        <v>0</v>
      </c>
      <c r="T32" s="6">
        <f>-BS!U40</f>
        <v>0</v>
      </c>
      <c r="U32" s="6">
        <f>-BS!V40</f>
        <v>0</v>
      </c>
      <c r="V32" s="6">
        <f>-BS!W40</f>
        <v>0</v>
      </c>
      <c r="W32" s="6">
        <f>-BS!X40</f>
        <v>0</v>
      </c>
      <c r="X32" s="6">
        <f>-BS!Y40</f>
        <v>0</v>
      </c>
      <c r="Y32" s="6">
        <f>-BS!Z40</f>
        <v>886.26805000000002</v>
      </c>
      <c r="Z32" s="6">
        <f>-BS!AA40</f>
        <v>19.086830000000003</v>
      </c>
      <c r="AA32" s="6">
        <f>-BS!AB40</f>
        <v>8.6829999999995522E-2</v>
      </c>
      <c r="AB32" s="6">
        <f>-BS!AC40</f>
        <v>79.100390000000004</v>
      </c>
      <c r="AC32" s="6">
        <f>-BS!AD40</f>
        <v>0</v>
      </c>
      <c r="AE32" s="6">
        <f t="shared" si="79"/>
        <v>1465.5421000000001</v>
      </c>
      <c r="AG32" s="6">
        <f t="shared" si="80"/>
        <v>481</v>
      </c>
      <c r="AH32" s="6">
        <f t="shared" si="81"/>
        <v>0</v>
      </c>
      <c r="AI32" s="6">
        <f t="shared" si="82"/>
        <v>0</v>
      </c>
      <c r="AJ32" s="6">
        <f t="shared" si="83"/>
        <v>0</v>
      </c>
      <c r="AK32" s="6">
        <f t="shared" si="84"/>
        <v>0</v>
      </c>
      <c r="AL32" s="6">
        <f t="shared" si="85"/>
        <v>0</v>
      </c>
      <c r="AM32" s="6">
        <f t="shared" si="86"/>
        <v>0</v>
      </c>
      <c r="AN32" s="6">
        <f t="shared" si="87"/>
        <v>0</v>
      </c>
      <c r="AO32" s="6">
        <f t="shared" si="88"/>
        <v>0</v>
      </c>
      <c r="AP32" s="6">
        <f t="shared" si="89"/>
        <v>0</v>
      </c>
      <c r="AQ32" s="6">
        <f t="shared" si="90"/>
        <v>0</v>
      </c>
      <c r="AR32" s="6">
        <f t="shared" si="91"/>
        <v>0</v>
      </c>
      <c r="AS32" s="6">
        <f t="shared" si="92"/>
        <v>886.26805000000002</v>
      </c>
      <c r="AT32" s="6">
        <f t="shared" si="93"/>
        <v>19.086830000000003</v>
      </c>
      <c r="AU32" s="6">
        <f t="shared" si="94"/>
        <v>8.6829999999995522E-2</v>
      </c>
      <c r="AV32" s="6">
        <f t="shared" si="95"/>
        <v>79.100390000000004</v>
      </c>
      <c r="AW32" s="6">
        <f t="shared" si="95"/>
        <v>0</v>
      </c>
      <c r="AX32" s="99"/>
      <c r="AY32" s="81">
        <f t="shared" si="96"/>
        <v>1465.5421000000001</v>
      </c>
    </row>
    <row r="33" spans="1:51" x14ac:dyDescent="0.2">
      <c r="A33" s="18" t="s">
        <v>949</v>
      </c>
      <c r="B33" s="6">
        <v>0</v>
      </c>
      <c r="C33" s="6">
        <v>0</v>
      </c>
      <c r="D33" s="6">
        <v>0</v>
      </c>
      <c r="E33" s="6">
        <v>0</v>
      </c>
      <c r="F33" s="6">
        <v>0</v>
      </c>
      <c r="G33" s="6">
        <v>0</v>
      </c>
      <c r="H33" s="6">
        <v>0</v>
      </c>
      <c r="I33" s="6">
        <v>0</v>
      </c>
      <c r="J33" s="6">
        <v>0</v>
      </c>
      <c r="K33" s="6">
        <v>0</v>
      </c>
      <c r="L33" s="6">
        <v>0</v>
      </c>
      <c r="M33" s="6">
        <v>0</v>
      </c>
      <c r="N33" s="6">
        <f>-BS!O47</f>
        <v>-1.34565</v>
      </c>
      <c r="O33" s="6">
        <v>0</v>
      </c>
      <c r="P33" s="6">
        <v>0</v>
      </c>
      <c r="Q33" s="6">
        <v>0</v>
      </c>
      <c r="R33" s="6">
        <v>0</v>
      </c>
      <c r="S33" s="6">
        <v>0</v>
      </c>
      <c r="T33" s="6">
        <v>0</v>
      </c>
      <c r="U33" s="6">
        <v>0</v>
      </c>
      <c r="V33" s="6">
        <v>0</v>
      </c>
      <c r="W33" s="6">
        <v>0</v>
      </c>
      <c r="X33" s="6">
        <v>0</v>
      </c>
      <c r="Y33" s="6">
        <v>0</v>
      </c>
      <c r="Z33" s="6">
        <v>0</v>
      </c>
      <c r="AA33" s="6">
        <v>0</v>
      </c>
      <c r="AB33" s="6">
        <v>0</v>
      </c>
      <c r="AC33" s="6">
        <v>0</v>
      </c>
      <c r="AE33" s="6">
        <f t="shared" si="79"/>
        <v>-1.34565</v>
      </c>
      <c r="AG33" s="6">
        <f t="shared" si="80"/>
        <v>0</v>
      </c>
      <c r="AH33" s="6">
        <f t="shared" si="81"/>
        <v>-1.34565</v>
      </c>
      <c r="AI33" s="6">
        <f t="shared" si="82"/>
        <v>0</v>
      </c>
      <c r="AJ33" s="6">
        <f t="shared" si="83"/>
        <v>0</v>
      </c>
      <c r="AK33" s="6">
        <f t="shared" si="84"/>
        <v>0</v>
      </c>
      <c r="AL33" s="6">
        <f t="shared" si="85"/>
        <v>0</v>
      </c>
      <c r="AM33" s="6">
        <f t="shared" si="86"/>
        <v>0</v>
      </c>
      <c r="AN33" s="6">
        <f t="shared" si="87"/>
        <v>0</v>
      </c>
      <c r="AO33" s="6">
        <f t="shared" si="88"/>
        <v>0</v>
      </c>
      <c r="AP33" s="6">
        <f t="shared" si="89"/>
        <v>0</v>
      </c>
      <c r="AQ33" s="6">
        <f t="shared" si="90"/>
        <v>0</v>
      </c>
      <c r="AR33" s="6">
        <f t="shared" si="91"/>
        <v>0</v>
      </c>
      <c r="AS33" s="6">
        <f t="shared" si="92"/>
        <v>0</v>
      </c>
      <c r="AT33" s="6">
        <f t="shared" si="93"/>
        <v>0</v>
      </c>
      <c r="AU33" s="6">
        <f t="shared" si="94"/>
        <v>0</v>
      </c>
      <c r="AV33" s="6">
        <f t="shared" si="95"/>
        <v>0</v>
      </c>
      <c r="AW33" s="6">
        <f t="shared" si="95"/>
        <v>0</v>
      </c>
      <c r="AX33" s="99"/>
      <c r="AY33" s="81">
        <f t="shared" si="96"/>
        <v>-1.34565</v>
      </c>
    </row>
    <row r="34" spans="1:51" ht="13.5" x14ac:dyDescent="0.35">
      <c r="A34" s="18" t="s">
        <v>970</v>
      </c>
      <c r="B34" s="40">
        <f>B56</f>
        <v>47.721929999999986</v>
      </c>
      <c r="C34" s="40">
        <f t="shared" ref="C34:AB34" si="97">C56</f>
        <v>-6.8888699999999758</v>
      </c>
      <c r="D34" s="40">
        <f t="shared" si="97"/>
        <v>-4.5473799999999969</v>
      </c>
      <c r="E34" s="40">
        <f t="shared" si="97"/>
        <v>9.7161600000000057</v>
      </c>
      <c r="F34" s="40">
        <f t="shared" si="97"/>
        <v>-3.7943800000000074</v>
      </c>
      <c r="G34" s="40">
        <f t="shared" si="97"/>
        <v>0.24461999999998341</v>
      </c>
      <c r="H34" s="40">
        <f t="shared" si="97"/>
        <v>5.0543400000000354</v>
      </c>
      <c r="I34" s="40">
        <f t="shared" si="97"/>
        <v>-7.212039999999984</v>
      </c>
      <c r="J34" s="40">
        <f t="shared" si="97"/>
        <v>-3.6778100000000045</v>
      </c>
      <c r="K34" s="40">
        <f t="shared" si="97"/>
        <v>8.3929799999999766</v>
      </c>
      <c r="L34" s="40">
        <f t="shared" si="97"/>
        <v>0.88086999999998739</v>
      </c>
      <c r="M34" s="40">
        <f t="shared" si="97"/>
        <v>-3.5669999999999988</v>
      </c>
      <c r="N34" s="40">
        <f t="shared" si="97"/>
        <v>19.597760000000015</v>
      </c>
      <c r="O34" s="40">
        <f t="shared" si="97"/>
        <v>-18.304760000000002</v>
      </c>
      <c r="P34" s="40">
        <f t="shared" si="97"/>
        <v>-4.1049500000000023</v>
      </c>
      <c r="Q34" s="40">
        <f t="shared" si="97"/>
        <v>12.750860000000024</v>
      </c>
      <c r="R34" s="40">
        <f t="shared" si="97"/>
        <v>-7.8935900000000032</v>
      </c>
      <c r="S34" s="40">
        <f t="shared" si="97"/>
        <v>-0.28284000000001441</v>
      </c>
      <c r="T34" s="40">
        <f t="shared" si="97"/>
        <v>-0.6304800000000057</v>
      </c>
      <c r="U34" s="40">
        <f t="shared" si="97"/>
        <v>0.41100000000000847</v>
      </c>
      <c r="V34" s="40">
        <f t="shared" si="97"/>
        <v>-0.38937000000000666</v>
      </c>
      <c r="W34" s="40">
        <f t="shared" si="97"/>
        <v>0.52937000000000367</v>
      </c>
      <c r="X34" s="40">
        <f t="shared" si="97"/>
        <v>-0.10369000000000383</v>
      </c>
      <c r="Y34" s="40">
        <f t="shared" si="97"/>
        <v>-6.4413299999999829</v>
      </c>
      <c r="Z34" s="40">
        <f t="shared" si="97"/>
        <v>-4.0991700000000044</v>
      </c>
      <c r="AA34" s="40">
        <f t="shared" si="97"/>
        <v>10.62398000000001</v>
      </c>
      <c r="AB34" s="40">
        <f t="shared" si="97"/>
        <v>1.0077099999999852</v>
      </c>
      <c r="AC34" s="40">
        <f t="shared" ref="AC34" si="98">AC56</f>
        <v>-6.0786699999999847</v>
      </c>
      <c r="AD34" s="13"/>
      <c r="AE34" s="12">
        <f t="shared" si="79"/>
        <v>38.915250000000043</v>
      </c>
      <c r="AG34" s="40">
        <f t="shared" si="80"/>
        <v>42.323420000000006</v>
      </c>
      <c r="AH34" s="40">
        <f t="shared" si="81"/>
        <v>19.597760000000015</v>
      </c>
      <c r="AI34" s="40">
        <f t="shared" si="82"/>
        <v>-18.304760000000002</v>
      </c>
      <c r="AJ34" s="40">
        <f t="shared" si="83"/>
        <v>-4.1049500000000023</v>
      </c>
      <c r="AK34" s="40">
        <f t="shared" si="84"/>
        <v>12.750860000000024</v>
      </c>
      <c r="AL34" s="40">
        <f t="shared" si="85"/>
        <v>-7.8935900000000032</v>
      </c>
      <c r="AM34" s="40">
        <f t="shared" si="86"/>
        <v>-0.28284000000001441</v>
      </c>
      <c r="AN34" s="40">
        <f t="shared" si="87"/>
        <v>-0.6304800000000057</v>
      </c>
      <c r="AO34" s="40">
        <f t="shared" si="88"/>
        <v>0.41100000000000847</v>
      </c>
      <c r="AP34" s="40">
        <f t="shared" si="89"/>
        <v>-0.38937000000000666</v>
      </c>
      <c r="AQ34" s="40">
        <f t="shared" si="90"/>
        <v>0.52937000000000367</v>
      </c>
      <c r="AR34" s="40">
        <f t="shared" si="91"/>
        <v>-0.10369000000000383</v>
      </c>
      <c r="AS34" s="40">
        <f t="shared" si="92"/>
        <v>-6.4413299999999829</v>
      </c>
      <c r="AT34" s="40">
        <f t="shared" si="93"/>
        <v>-4.0991700000000044</v>
      </c>
      <c r="AU34" s="40">
        <f t="shared" si="94"/>
        <v>10.62398000000001</v>
      </c>
      <c r="AV34" s="40">
        <f t="shared" si="95"/>
        <v>1.0077099999999852</v>
      </c>
      <c r="AW34" s="40">
        <f t="shared" si="95"/>
        <v>-6.0786699999999847</v>
      </c>
      <c r="AX34" s="167"/>
      <c r="AY34" s="82">
        <f t="shared" si="96"/>
        <v>38.915250000000043</v>
      </c>
    </row>
    <row r="35" spans="1:51" x14ac:dyDescent="0.2">
      <c r="A35" s="3" t="s">
        <v>142</v>
      </c>
      <c r="B35" s="15">
        <f t="shared" ref="B35:AB35" si="99">SUM(B19:B34)</f>
        <v>82.690029999999979</v>
      </c>
      <c r="C35" s="15">
        <f t="shared" si="99"/>
        <v>143.55551000000003</v>
      </c>
      <c r="D35" s="15">
        <f t="shared" si="99"/>
        <v>66.110080000000011</v>
      </c>
      <c r="E35" s="15">
        <f t="shared" si="99"/>
        <v>122.68037999999999</v>
      </c>
      <c r="F35" s="15">
        <f t="shared" si="99"/>
        <v>42.356229999999996</v>
      </c>
      <c r="G35" s="15">
        <f t="shared" si="99"/>
        <v>168.87993999999998</v>
      </c>
      <c r="H35" s="15">
        <f t="shared" si="99"/>
        <v>126.53390000000003</v>
      </c>
      <c r="I35" s="15">
        <f t="shared" si="99"/>
        <v>41.795630000000017</v>
      </c>
      <c r="J35" s="15">
        <f t="shared" si="99"/>
        <v>116.17893999999998</v>
      </c>
      <c r="K35" s="15">
        <f t="shared" si="99"/>
        <v>76.020919999999975</v>
      </c>
      <c r="L35" s="15">
        <f t="shared" si="99"/>
        <v>117.54288</v>
      </c>
      <c r="M35" s="15">
        <f t="shared" si="99"/>
        <v>109.41379999999997</v>
      </c>
      <c r="N35" s="15">
        <f t="shared" si="99"/>
        <v>153.35952</v>
      </c>
      <c r="O35" s="15">
        <f t="shared" si="99"/>
        <v>23.678229999999999</v>
      </c>
      <c r="P35" s="15">
        <f t="shared" si="99"/>
        <v>129.47429</v>
      </c>
      <c r="Q35" s="15">
        <f t="shared" si="99"/>
        <v>95.363660000000039</v>
      </c>
      <c r="R35" s="15">
        <f t="shared" si="99"/>
        <v>92.255600000000001</v>
      </c>
      <c r="S35" s="15">
        <f t="shared" si="99"/>
        <v>37.170989999999982</v>
      </c>
      <c r="T35" s="15">
        <f t="shared" si="99"/>
        <v>98.281169999999975</v>
      </c>
      <c r="U35" s="15">
        <f t="shared" si="99"/>
        <v>100.04621</v>
      </c>
      <c r="V35" s="15">
        <f t="shared" si="99"/>
        <v>64.322409999999991</v>
      </c>
      <c r="W35" s="15">
        <f t="shared" si="99"/>
        <v>170.2869</v>
      </c>
      <c r="X35" s="15">
        <f t="shared" si="99"/>
        <v>59.456130000000016</v>
      </c>
      <c r="Y35" s="15">
        <f t="shared" si="99"/>
        <v>136.46184999999991</v>
      </c>
      <c r="Z35" s="15">
        <f t="shared" si="99"/>
        <v>76.715389999999999</v>
      </c>
      <c r="AA35" s="15">
        <f t="shared" si="99"/>
        <v>56.497689999999999</v>
      </c>
      <c r="AB35" s="15">
        <f t="shared" si="99"/>
        <v>151.99527</v>
      </c>
      <c r="AC35" s="15">
        <f t="shared" ref="AC35" si="100">SUM(AC19:AC34)</f>
        <v>57.322010000000006</v>
      </c>
      <c r="AD35" s="15"/>
      <c r="AE35" s="15">
        <f>SUM(AE19:AE34)</f>
        <v>2716.4455600000001</v>
      </c>
      <c r="AG35" s="15">
        <f t="shared" ref="AG35:AV35" si="101">SUM(AG19:AG34)</f>
        <v>1213.7582400000001</v>
      </c>
      <c r="AH35" s="15">
        <f t="shared" si="101"/>
        <v>153.35952</v>
      </c>
      <c r="AI35" s="15">
        <f t="shared" si="101"/>
        <v>23.678229999999999</v>
      </c>
      <c r="AJ35" s="15">
        <f t="shared" si="101"/>
        <v>129.47429</v>
      </c>
      <c r="AK35" s="15">
        <f t="shared" si="101"/>
        <v>95.363660000000039</v>
      </c>
      <c r="AL35" s="15">
        <f t="shared" si="101"/>
        <v>92.255600000000001</v>
      </c>
      <c r="AM35" s="15">
        <f t="shared" si="101"/>
        <v>37.170989999999982</v>
      </c>
      <c r="AN35" s="15">
        <f t="shared" si="101"/>
        <v>98.281169999999975</v>
      </c>
      <c r="AO35" s="15">
        <f t="shared" si="101"/>
        <v>100.04621</v>
      </c>
      <c r="AP35" s="15">
        <f t="shared" si="101"/>
        <v>64.322409999999991</v>
      </c>
      <c r="AQ35" s="15">
        <f t="shared" si="101"/>
        <v>170.2869</v>
      </c>
      <c r="AR35" s="15">
        <f t="shared" si="101"/>
        <v>59.456130000000016</v>
      </c>
      <c r="AS35" s="15">
        <f t="shared" si="101"/>
        <v>136.46184999999991</v>
      </c>
      <c r="AT35" s="15">
        <f t="shared" si="101"/>
        <v>76.715389999999999</v>
      </c>
      <c r="AU35" s="15">
        <f t="shared" si="101"/>
        <v>56.497689999999999</v>
      </c>
      <c r="AV35" s="15">
        <f t="shared" si="101"/>
        <v>151.99527</v>
      </c>
      <c r="AW35" s="15">
        <f t="shared" ref="AW35" si="102">SUM(AW19:AW34)</f>
        <v>57.322010000000006</v>
      </c>
      <c r="AX35" s="162"/>
      <c r="AY35" s="83">
        <f>SUM(AY19:AY34)</f>
        <v>2716.4455600000001</v>
      </c>
    </row>
    <row r="36" spans="1:51" ht="13.5" x14ac:dyDescent="0.35">
      <c r="A36" s="35" t="s">
        <v>141</v>
      </c>
      <c r="B36" s="12">
        <f>B61</f>
        <v>82.26003</v>
      </c>
      <c r="C36" s="12">
        <f t="shared" ref="C36:AB36" si="103">C61</f>
        <v>143.98551</v>
      </c>
      <c r="D36" s="12">
        <f t="shared" si="103"/>
        <v>66.184080000000009</v>
      </c>
      <c r="E36" s="12">
        <f t="shared" si="103"/>
        <v>116.3716</v>
      </c>
      <c r="F36" s="12">
        <f t="shared" si="103"/>
        <v>48.391009999999994</v>
      </c>
      <c r="G36" s="12">
        <f t="shared" si="103"/>
        <v>168.85394000000002</v>
      </c>
      <c r="H36" s="12">
        <f t="shared" si="103"/>
        <v>126.54769</v>
      </c>
      <c r="I36" s="12">
        <f t="shared" si="103"/>
        <v>43.011629999999997</v>
      </c>
      <c r="J36" s="12">
        <f t="shared" si="103"/>
        <v>115.58294000000001</v>
      </c>
      <c r="K36" s="12">
        <f t="shared" si="103"/>
        <v>74.452420000000004</v>
      </c>
      <c r="L36" s="12">
        <f t="shared" si="103"/>
        <v>112.66426</v>
      </c>
      <c r="M36" s="12">
        <f t="shared" si="103"/>
        <v>116.51192</v>
      </c>
      <c r="N36" s="12">
        <f t="shared" si="103"/>
        <v>135.05475999999999</v>
      </c>
      <c r="O36" s="12">
        <f t="shared" si="103"/>
        <v>42.04299000000001</v>
      </c>
      <c r="P36" s="12">
        <f t="shared" si="103"/>
        <v>129.48293000000001</v>
      </c>
      <c r="Q36" s="12">
        <f t="shared" si="103"/>
        <v>87.061450000000008</v>
      </c>
      <c r="R36" s="12">
        <f t="shared" si="103"/>
        <v>100.18281</v>
      </c>
      <c r="S36" s="12">
        <f t="shared" si="103"/>
        <v>37.463489999999993</v>
      </c>
      <c r="T36" s="12">
        <f t="shared" si="103"/>
        <v>98.363669999999999</v>
      </c>
      <c r="U36" s="12">
        <f t="shared" si="103"/>
        <v>100.14421</v>
      </c>
      <c r="V36" s="12">
        <f t="shared" si="103"/>
        <v>61.103449999999995</v>
      </c>
      <c r="W36" s="12">
        <f t="shared" si="103"/>
        <v>173.50585999999998</v>
      </c>
      <c r="X36" s="12">
        <f t="shared" si="103"/>
        <v>59.456129999999995</v>
      </c>
      <c r="Y36" s="12">
        <f t="shared" si="103"/>
        <v>127.15811000000001</v>
      </c>
      <c r="Z36" s="12">
        <f t="shared" si="103"/>
        <v>86.01912999999999</v>
      </c>
      <c r="AA36" s="12">
        <f t="shared" si="103"/>
        <v>56.497690000000006</v>
      </c>
      <c r="AB36" s="12">
        <f t="shared" si="103"/>
        <v>154.24727000000001</v>
      </c>
      <c r="AC36" s="12">
        <f t="shared" ref="AC36" si="104">AC61</f>
        <v>67.019509999999997</v>
      </c>
      <c r="AD36" s="13"/>
      <c r="AE36" s="12">
        <f>SUM(B36:AC36)</f>
        <v>2729.6204899999998</v>
      </c>
      <c r="AG36" s="12">
        <f>SUM(B36:M36)</f>
        <v>1214.8170299999999</v>
      </c>
      <c r="AH36" s="12">
        <f>N36</f>
        <v>135.05475999999999</v>
      </c>
      <c r="AI36" s="12">
        <f t="shared" ref="AI36" si="105">O36</f>
        <v>42.04299000000001</v>
      </c>
      <c r="AJ36" s="12">
        <f t="shared" ref="AJ36" si="106">P36</f>
        <v>129.48293000000001</v>
      </c>
      <c r="AK36" s="12">
        <f t="shared" ref="AK36" si="107">Q36</f>
        <v>87.061450000000008</v>
      </c>
      <c r="AL36" s="12">
        <f t="shared" ref="AL36" si="108">R36</f>
        <v>100.18281</v>
      </c>
      <c r="AM36" s="12">
        <f t="shared" ref="AM36" si="109">S36</f>
        <v>37.463489999999993</v>
      </c>
      <c r="AN36" s="12">
        <f t="shared" ref="AN36" si="110">T36</f>
        <v>98.363669999999999</v>
      </c>
      <c r="AO36" s="12">
        <f t="shared" ref="AO36" si="111">U36</f>
        <v>100.14421</v>
      </c>
      <c r="AP36" s="12">
        <f t="shared" ref="AP36" si="112">V36</f>
        <v>61.103449999999995</v>
      </c>
      <c r="AQ36" s="12">
        <f t="shared" ref="AQ36" si="113">W36</f>
        <v>173.50585999999998</v>
      </c>
      <c r="AR36" s="12">
        <f t="shared" ref="AR36" si="114">X36</f>
        <v>59.456129999999995</v>
      </c>
      <c r="AS36" s="12">
        <f t="shared" ref="AS36" si="115">Y36</f>
        <v>127.15811000000001</v>
      </c>
      <c r="AT36" s="12">
        <f t="shared" ref="AT36" si="116">Z36</f>
        <v>86.01912999999999</v>
      </c>
      <c r="AU36" s="12">
        <f t="shared" ref="AU36" si="117">AA36</f>
        <v>56.497690000000006</v>
      </c>
      <c r="AV36" s="12">
        <f t="shared" ref="AV36:AW36" si="118">AB36</f>
        <v>154.24727000000001</v>
      </c>
      <c r="AW36" s="12">
        <f t="shared" si="118"/>
        <v>67.019509999999997</v>
      </c>
      <c r="AX36" s="167"/>
      <c r="AY36" s="82">
        <f>SUM(AG36:AX36)</f>
        <v>2729.6204899999998</v>
      </c>
    </row>
    <row r="37" spans="1:51" x14ac:dyDescent="0.2">
      <c r="A37" s="164" t="s">
        <v>72</v>
      </c>
      <c r="B37" s="83">
        <f>ROUND(B36-B35,5)</f>
        <v>-0.43</v>
      </c>
      <c r="C37" s="83">
        <f t="shared" ref="C37" si="119">ROUND(C36-C35,5)</f>
        <v>0.43</v>
      </c>
      <c r="D37" s="83">
        <f t="shared" ref="D37" si="120">ROUND(D36-D35,5)</f>
        <v>7.3999999999999996E-2</v>
      </c>
      <c r="E37" s="83">
        <f t="shared" ref="E37" si="121">ROUND(E36-E35,5)</f>
        <v>-6.3087799999999996</v>
      </c>
      <c r="F37" s="83">
        <f t="shared" ref="F37" si="122">ROUND(F36-F35,5)</f>
        <v>6.0347799999999996</v>
      </c>
      <c r="G37" s="83">
        <f t="shared" ref="G37" si="123">ROUND(G36-G35,5)</f>
        <v>-2.5999999999999999E-2</v>
      </c>
      <c r="H37" s="83">
        <f t="shared" ref="H37" si="124">ROUND(H36-H35,5)</f>
        <v>1.379E-2</v>
      </c>
      <c r="I37" s="83">
        <f t="shared" ref="I37" si="125">ROUND(I36-I35,5)</f>
        <v>1.216</v>
      </c>
      <c r="J37" s="83">
        <f t="shared" ref="J37" si="126">ROUND(J36-J35,5)</f>
        <v>-0.59599999999999997</v>
      </c>
      <c r="K37" s="83">
        <f t="shared" ref="K37" si="127">ROUND(K36-K35,5)</f>
        <v>-1.5685</v>
      </c>
      <c r="L37" s="83">
        <f t="shared" ref="L37" si="128">ROUND(L36-L35,5)</f>
        <v>-4.8786199999999997</v>
      </c>
      <c r="M37" s="83">
        <f t="shared" ref="M37" si="129">ROUND(M36-M35,5)</f>
        <v>7.0981199999999998</v>
      </c>
      <c r="N37" s="83">
        <f t="shared" ref="N37" si="130">ROUND(N36-N35,5)</f>
        <v>-18.304760000000002</v>
      </c>
      <c r="O37" s="83">
        <f t="shared" ref="O37" si="131">ROUND(O36-O35,5)</f>
        <v>18.36476</v>
      </c>
      <c r="P37" s="83">
        <f t="shared" ref="P37" si="132">ROUND(P36-P35,5)</f>
        <v>8.6400000000000001E-3</v>
      </c>
      <c r="Q37" s="83">
        <f t="shared" ref="Q37" si="133">ROUND(Q36-Q35,5)</f>
        <v>-8.3022100000000005</v>
      </c>
      <c r="R37" s="83">
        <f t="shared" ref="R37" si="134">ROUND(R36-R35,5)</f>
        <v>7.9272099999999996</v>
      </c>
      <c r="S37" s="83">
        <f t="shared" ref="S37" si="135">ROUND(S36-S35,5)</f>
        <v>0.29249999999999998</v>
      </c>
      <c r="T37" s="83">
        <f t="shared" ref="T37" si="136">ROUND(T36-T35,5)</f>
        <v>8.2500000000000004E-2</v>
      </c>
      <c r="U37" s="83">
        <f t="shared" ref="U37" si="137">ROUND(U36-U35,5)</f>
        <v>9.8000000000000004E-2</v>
      </c>
      <c r="V37" s="83">
        <f t="shared" ref="V37" si="138">ROUND(V36-V35,5)</f>
        <v>-3.21896</v>
      </c>
      <c r="W37" s="83">
        <f t="shared" ref="W37" si="139">ROUND(W36-W35,5)</f>
        <v>3.21896</v>
      </c>
      <c r="X37" s="83">
        <f t="shared" ref="X37" si="140">ROUND(X36-X35,5)</f>
        <v>0</v>
      </c>
      <c r="Y37" s="83">
        <f t="shared" ref="Y37" si="141">ROUND(Y36-Y35,5)</f>
        <v>-9.3037399999999995</v>
      </c>
      <c r="Z37" s="83">
        <f t="shared" ref="Z37" si="142">ROUND(Z36-Z35,5)</f>
        <v>9.3037399999999995</v>
      </c>
      <c r="AA37" s="83">
        <f t="shared" ref="AA37" si="143">ROUND(AA36-AA35,5)</f>
        <v>0</v>
      </c>
      <c r="AB37" s="83">
        <f t="shared" ref="AB37:AC37" si="144">ROUND(AB36-AB35,5)</f>
        <v>2.2519999999999998</v>
      </c>
      <c r="AC37" s="83">
        <f t="shared" si="144"/>
        <v>9.6974999999999998</v>
      </c>
      <c r="AD37" s="83"/>
      <c r="AE37" s="83">
        <f t="shared" ref="AE37:AV37" si="145">ROUND(AE36-AE35,5)</f>
        <v>13.17493</v>
      </c>
      <c r="AF37" s="84"/>
      <c r="AG37" s="83">
        <f t="shared" si="145"/>
        <v>1.0587899999999999</v>
      </c>
      <c r="AH37" s="83">
        <f t="shared" si="145"/>
        <v>-18.304760000000002</v>
      </c>
      <c r="AI37" s="83">
        <f t="shared" si="145"/>
        <v>18.36476</v>
      </c>
      <c r="AJ37" s="83">
        <f t="shared" si="145"/>
        <v>8.6400000000000001E-3</v>
      </c>
      <c r="AK37" s="83">
        <f t="shared" si="145"/>
        <v>-8.3022100000000005</v>
      </c>
      <c r="AL37" s="83">
        <f t="shared" si="145"/>
        <v>7.9272099999999996</v>
      </c>
      <c r="AM37" s="83">
        <f t="shared" si="145"/>
        <v>0.29249999999999998</v>
      </c>
      <c r="AN37" s="83">
        <f t="shared" si="145"/>
        <v>8.2500000000000004E-2</v>
      </c>
      <c r="AO37" s="83">
        <f t="shared" si="145"/>
        <v>9.8000000000000004E-2</v>
      </c>
      <c r="AP37" s="83">
        <f t="shared" si="145"/>
        <v>-3.21896</v>
      </c>
      <c r="AQ37" s="83">
        <f t="shared" si="145"/>
        <v>3.21896</v>
      </c>
      <c r="AR37" s="83">
        <f t="shared" si="145"/>
        <v>0</v>
      </c>
      <c r="AS37" s="83">
        <f t="shared" si="145"/>
        <v>-9.3037399999999995</v>
      </c>
      <c r="AT37" s="83">
        <f t="shared" si="145"/>
        <v>9.3037399999999995</v>
      </c>
      <c r="AU37" s="83">
        <f t="shared" si="145"/>
        <v>0</v>
      </c>
      <c r="AV37" s="83">
        <f t="shared" si="145"/>
        <v>2.2519999999999998</v>
      </c>
      <c r="AW37" s="83">
        <f t="shared" ref="AW37" si="146">ROUND(AW36-AW35,5)</f>
        <v>9.6974999999999998</v>
      </c>
      <c r="AX37" s="162"/>
      <c r="AY37" s="83">
        <f t="shared" ref="AY37" si="147">ROUND(AY36-AY35,5)</f>
        <v>13.17493</v>
      </c>
    </row>
    <row r="38" spans="1:51" x14ac:dyDescent="0.2">
      <c r="A38" s="165" t="s">
        <v>139</v>
      </c>
      <c r="B38" s="163">
        <f>IFERROR(B37/B35,0)</f>
        <v>-5.2001432337126993E-3</v>
      </c>
      <c r="C38" s="163">
        <f t="shared" ref="C38" si="148">IFERROR(C37/C35,0)</f>
        <v>2.9953569876906842E-3</v>
      </c>
      <c r="D38" s="163">
        <f t="shared" ref="D38" si="149">IFERROR(D37/D35,0)</f>
        <v>1.1193451891148821E-3</v>
      </c>
      <c r="E38" s="163">
        <f t="shared" ref="E38" si="150">IFERROR(E37/E35,0)</f>
        <v>-5.1424522812857282E-2</v>
      </c>
      <c r="F38" s="163">
        <f t="shared" ref="F38" si="151">IFERROR(F37/F35,0)</f>
        <v>0.14247679739202473</v>
      </c>
      <c r="G38" s="163">
        <f t="shared" ref="G38" si="152">IFERROR(G37/G35,0)</f>
        <v>-1.5395552603820206E-4</v>
      </c>
      <c r="H38" s="163">
        <f t="shared" ref="H38" si="153">IFERROR(H37/H35,0)</f>
        <v>1.0898265207979836E-4</v>
      </c>
      <c r="I38" s="163">
        <f t="shared" ref="I38" si="154">IFERROR(I37/I35,0)</f>
        <v>2.9093950731212796E-2</v>
      </c>
      <c r="J38" s="163">
        <f t="shared" ref="J38" si="155">IFERROR(J37/J35,0)</f>
        <v>-5.1300175401841341E-3</v>
      </c>
      <c r="K38" s="163">
        <f t="shared" ref="K38" si="156">IFERROR(K37/K35,0)</f>
        <v>-2.063247853354051E-2</v>
      </c>
      <c r="L38" s="163">
        <f t="shared" ref="L38" si="157">IFERROR(L37/L35,0)</f>
        <v>-4.1505023528434902E-2</v>
      </c>
      <c r="M38" s="163">
        <f t="shared" ref="M38" si="158">IFERROR(M37/M35,0)</f>
        <v>6.4874083525112938E-2</v>
      </c>
      <c r="N38" s="163">
        <f t="shared" ref="N38" si="159">IFERROR(N37/N35,0)</f>
        <v>-0.11935848521174297</v>
      </c>
      <c r="O38" s="163">
        <f t="shared" ref="O38" si="160">IFERROR(O37/O35,0)</f>
        <v>0.77559682459373025</v>
      </c>
      <c r="P38" s="163">
        <f t="shared" ref="P38" si="161">IFERROR(P37/P35,0)</f>
        <v>6.6731395090098585E-5</v>
      </c>
      <c r="Q38" s="163">
        <f t="shared" ref="Q38" si="162">IFERROR(Q37/Q35,0)</f>
        <v>-8.7058424561305608E-2</v>
      </c>
      <c r="R38" s="163">
        <f t="shared" ref="R38" si="163">IFERROR(R37/R35,0)</f>
        <v>8.5926599577695009E-2</v>
      </c>
      <c r="S38" s="163">
        <f t="shared" ref="S38" si="164">IFERROR(S37/S35,0)</f>
        <v>7.8690398076564586E-3</v>
      </c>
      <c r="T38" s="163">
        <f t="shared" ref="T38" si="165">IFERROR(T37/T35,0)</f>
        <v>8.394283462437416E-4</v>
      </c>
      <c r="U38" s="163">
        <f t="shared" ref="U38" si="166">IFERROR(U37/U35,0)</f>
        <v>9.7954735116902473E-4</v>
      </c>
      <c r="V38" s="163">
        <f t="shared" ref="V38" si="167">IFERROR(V37/V35,0)</f>
        <v>-5.0044144801166507E-2</v>
      </c>
      <c r="W38" s="163">
        <f t="shared" ref="W38" si="168">IFERROR(W37/W35,0)</f>
        <v>1.8903156966272802E-2</v>
      </c>
      <c r="X38" s="163">
        <f t="shared" ref="X38" si="169">IFERROR(X37/X35,0)</f>
        <v>0</v>
      </c>
      <c r="Y38" s="163">
        <f t="shared" ref="Y38" si="170">IFERROR(Y37/Y35,0)</f>
        <v>-6.8178322366287764E-2</v>
      </c>
      <c r="Z38" s="163">
        <f t="shared" ref="Z38" si="171">IFERROR(Z37/Z35,0)</f>
        <v>0.12127605686420938</v>
      </c>
      <c r="AA38" s="163">
        <f t="shared" ref="AA38" si="172">IFERROR(AA37/AA35,0)</f>
        <v>0</v>
      </c>
      <c r="AB38" s="163">
        <f t="shared" ref="AB38:AC38" si="173">IFERROR(AB37/AB35,0)</f>
        <v>1.4816250532006685E-2</v>
      </c>
      <c r="AC38" s="163">
        <f t="shared" si="173"/>
        <v>0.1691758540916482</v>
      </c>
      <c r="AD38" s="166"/>
      <c r="AE38" s="163">
        <f t="shared" ref="AE38:AV38" si="174">IFERROR(AE37/AE35,0)</f>
        <v>4.8500622261688168E-3</v>
      </c>
      <c r="AF38" s="84"/>
      <c r="AG38" s="163">
        <f t="shared" si="174"/>
        <v>8.7232363505931779E-4</v>
      </c>
      <c r="AH38" s="163">
        <f t="shared" si="174"/>
        <v>-0.11935848521174297</v>
      </c>
      <c r="AI38" s="163">
        <f t="shared" si="174"/>
        <v>0.77559682459373025</v>
      </c>
      <c r="AJ38" s="163">
        <f t="shared" si="174"/>
        <v>6.6731395090098585E-5</v>
      </c>
      <c r="AK38" s="163">
        <f t="shared" si="174"/>
        <v>-8.7058424561305608E-2</v>
      </c>
      <c r="AL38" s="163">
        <f t="shared" si="174"/>
        <v>8.5926599577695009E-2</v>
      </c>
      <c r="AM38" s="163">
        <f t="shared" si="174"/>
        <v>7.8690398076564586E-3</v>
      </c>
      <c r="AN38" s="163">
        <f t="shared" si="174"/>
        <v>8.394283462437416E-4</v>
      </c>
      <c r="AO38" s="163">
        <f t="shared" si="174"/>
        <v>9.7954735116902473E-4</v>
      </c>
      <c r="AP38" s="163">
        <f t="shared" si="174"/>
        <v>-5.0044144801166507E-2</v>
      </c>
      <c r="AQ38" s="163">
        <f t="shared" si="174"/>
        <v>1.8903156966272802E-2</v>
      </c>
      <c r="AR38" s="163">
        <f t="shared" si="174"/>
        <v>0</v>
      </c>
      <c r="AS38" s="163">
        <f t="shared" si="174"/>
        <v>-6.8178322366287764E-2</v>
      </c>
      <c r="AT38" s="163">
        <f t="shared" si="174"/>
        <v>0.12127605686420938</v>
      </c>
      <c r="AU38" s="163">
        <f t="shared" si="174"/>
        <v>0</v>
      </c>
      <c r="AV38" s="163">
        <f t="shared" si="174"/>
        <v>1.4816250532006685E-2</v>
      </c>
      <c r="AW38" s="163">
        <f t="shared" ref="AW38" si="175">IFERROR(AW37/AW35,0)</f>
        <v>0.1691758540916482</v>
      </c>
      <c r="AX38" s="102"/>
      <c r="AY38" s="163">
        <f t="shared" ref="AY38" si="176">IFERROR(AY37/AY35,0)</f>
        <v>4.8500622261688168E-3</v>
      </c>
    </row>
    <row r="40" spans="1:51" x14ac:dyDescent="0.2">
      <c r="A40" s="7" t="s">
        <v>143</v>
      </c>
      <c r="B40" s="8">
        <f t="shared" ref="B40:AB40" si="177">B14-B37</f>
        <v>0</v>
      </c>
      <c r="C40" s="8">
        <f t="shared" si="177"/>
        <v>0</v>
      </c>
      <c r="D40" s="8">
        <f t="shared" si="177"/>
        <v>0</v>
      </c>
      <c r="E40" s="8">
        <f t="shared" si="177"/>
        <v>0</v>
      </c>
      <c r="F40" s="8">
        <f t="shared" si="177"/>
        <v>0</v>
      </c>
      <c r="G40" s="8">
        <f t="shared" si="177"/>
        <v>0</v>
      </c>
      <c r="H40" s="8">
        <f t="shared" si="177"/>
        <v>0</v>
      </c>
      <c r="I40" s="8">
        <f t="shared" si="177"/>
        <v>0</v>
      </c>
      <c r="J40" s="8">
        <f t="shared" si="177"/>
        <v>0</v>
      </c>
      <c r="K40" s="8">
        <f t="shared" si="177"/>
        <v>0</v>
      </c>
      <c r="L40" s="8">
        <f t="shared" si="177"/>
        <v>0</v>
      </c>
      <c r="M40" s="8">
        <f t="shared" si="177"/>
        <v>0</v>
      </c>
      <c r="N40" s="8">
        <f t="shared" si="177"/>
        <v>0</v>
      </c>
      <c r="O40" s="8">
        <f t="shared" si="177"/>
        <v>0</v>
      </c>
      <c r="P40" s="8">
        <f t="shared" si="177"/>
        <v>0</v>
      </c>
      <c r="Q40" s="8">
        <f t="shared" si="177"/>
        <v>0</v>
      </c>
      <c r="R40" s="8">
        <f t="shared" si="177"/>
        <v>0</v>
      </c>
      <c r="S40" s="8">
        <f t="shared" si="177"/>
        <v>0</v>
      </c>
      <c r="T40" s="8">
        <f t="shared" si="177"/>
        <v>0</v>
      </c>
      <c r="U40" s="8">
        <f t="shared" si="177"/>
        <v>0</v>
      </c>
      <c r="V40" s="8">
        <f t="shared" si="177"/>
        <v>0</v>
      </c>
      <c r="W40" s="8">
        <f t="shared" si="177"/>
        <v>0</v>
      </c>
      <c r="X40" s="8">
        <f t="shared" si="177"/>
        <v>0</v>
      </c>
      <c r="Y40" s="8">
        <f t="shared" si="177"/>
        <v>0</v>
      </c>
      <c r="Z40" s="8">
        <f t="shared" si="177"/>
        <v>0</v>
      </c>
      <c r="AA40" s="8">
        <f t="shared" si="177"/>
        <v>0</v>
      </c>
      <c r="AB40" s="8">
        <f t="shared" si="177"/>
        <v>0</v>
      </c>
      <c r="AC40" s="8">
        <f t="shared" ref="AC40" si="178">AC14-AC37</f>
        <v>0</v>
      </c>
      <c r="AE40" s="8">
        <f>AE14-AE37</f>
        <v>0</v>
      </c>
      <c r="AG40" s="8">
        <f>AG14-AG37</f>
        <v>0</v>
      </c>
      <c r="AH40" s="8">
        <f t="shared" ref="AH40:AY40" si="179">AH14-AH37</f>
        <v>0</v>
      </c>
      <c r="AI40" s="8">
        <f t="shared" si="179"/>
        <v>0</v>
      </c>
      <c r="AJ40" s="8">
        <f t="shared" si="179"/>
        <v>0</v>
      </c>
      <c r="AK40" s="8">
        <f t="shared" si="179"/>
        <v>0</v>
      </c>
      <c r="AL40" s="8">
        <f t="shared" si="179"/>
        <v>0</v>
      </c>
      <c r="AM40" s="8">
        <f t="shared" si="179"/>
        <v>0</v>
      </c>
      <c r="AN40" s="8">
        <f t="shared" si="179"/>
        <v>0</v>
      </c>
      <c r="AO40" s="8">
        <f t="shared" si="179"/>
        <v>0</v>
      </c>
      <c r="AP40" s="8">
        <f t="shared" si="179"/>
        <v>0</v>
      </c>
      <c r="AQ40" s="8">
        <f t="shared" si="179"/>
        <v>0</v>
      </c>
      <c r="AR40" s="8">
        <f t="shared" si="179"/>
        <v>0</v>
      </c>
      <c r="AS40" s="8">
        <f t="shared" si="179"/>
        <v>0</v>
      </c>
      <c r="AT40" s="8">
        <f t="shared" si="179"/>
        <v>0</v>
      </c>
      <c r="AU40" s="8">
        <f t="shared" si="179"/>
        <v>0</v>
      </c>
      <c r="AV40" s="8">
        <f t="shared" si="179"/>
        <v>0</v>
      </c>
      <c r="AW40" s="8">
        <f t="shared" ref="AW40" si="180">AW14-AW37</f>
        <v>0</v>
      </c>
      <c r="AY40" s="8">
        <f t="shared" si="179"/>
        <v>0</v>
      </c>
    </row>
    <row r="45" spans="1:51" x14ac:dyDescent="0.2">
      <c r="A45" s="1" t="s">
        <v>144</v>
      </c>
      <c r="B45" s="6">
        <v>43.904330000000002</v>
      </c>
      <c r="C45" s="6">
        <f>B51</f>
        <v>33.594370000000012</v>
      </c>
      <c r="D45" s="6">
        <f t="shared" ref="D45:AC45" si="181">C51</f>
        <v>18.336359999999988</v>
      </c>
      <c r="E45" s="6">
        <f t="shared" si="181"/>
        <v>44.061549999999983</v>
      </c>
      <c r="F45" s="6">
        <f t="shared" si="181"/>
        <v>19.049089999999978</v>
      </c>
      <c r="G45" s="6">
        <f t="shared" si="181"/>
        <v>138.26056</v>
      </c>
      <c r="H45" s="6">
        <f t="shared" si="181"/>
        <v>37.487920000000003</v>
      </c>
      <c r="I45" s="6">
        <f t="shared" si="181"/>
        <v>22.43321999999997</v>
      </c>
      <c r="J45" s="6">
        <f t="shared" si="181"/>
        <v>69.650999999999954</v>
      </c>
      <c r="K45" s="6">
        <f t="shared" si="181"/>
        <v>34.65974999999996</v>
      </c>
      <c r="L45" s="6">
        <f t="shared" si="181"/>
        <v>62.280679999999975</v>
      </c>
      <c r="M45" s="6">
        <f t="shared" si="181"/>
        <v>67.539159999999995</v>
      </c>
      <c r="N45" s="6">
        <f t="shared" si="181"/>
        <v>5.4841699999999918</v>
      </c>
      <c r="O45" s="6">
        <f t="shared" si="181"/>
        <v>9.0833299999999788</v>
      </c>
      <c r="P45" s="6">
        <f t="shared" si="181"/>
        <v>70.265329999999977</v>
      </c>
      <c r="Q45" s="6">
        <f t="shared" si="181"/>
        <v>48.589189999999981</v>
      </c>
      <c r="R45" s="6">
        <f t="shared" si="181"/>
        <v>41.330839999999959</v>
      </c>
      <c r="S45" s="6">
        <f t="shared" si="181"/>
        <v>28.31438999999996</v>
      </c>
      <c r="T45" s="6">
        <f t="shared" si="181"/>
        <v>64.214439999999968</v>
      </c>
      <c r="U45" s="6">
        <f t="shared" si="181"/>
        <v>42.00400999999998</v>
      </c>
      <c r="V45" s="6">
        <f t="shared" si="181"/>
        <v>40.102529999999973</v>
      </c>
      <c r="W45" s="6">
        <f t="shared" si="181"/>
        <v>69.11415999999997</v>
      </c>
      <c r="X45" s="6">
        <f t="shared" si="181"/>
        <v>17.573819999999976</v>
      </c>
      <c r="Y45" s="6">
        <f t="shared" si="181"/>
        <v>47.743739999999981</v>
      </c>
      <c r="Z45" s="6">
        <f t="shared" si="181"/>
        <v>19.891489999999962</v>
      </c>
      <c r="AA45" s="6">
        <f t="shared" si="181"/>
        <v>31.126789999999964</v>
      </c>
      <c r="AB45" s="6">
        <f t="shared" si="181"/>
        <v>53.198289999999957</v>
      </c>
      <c r="AC45" s="6">
        <f t="shared" si="181"/>
        <v>24.80183999999997</v>
      </c>
      <c r="AD45" s="6"/>
      <c r="AE45" s="6">
        <f>B45</f>
        <v>43.904330000000002</v>
      </c>
    </row>
    <row r="46" spans="1:51" x14ac:dyDescent="0.2">
      <c r="A46" s="35" t="s">
        <v>145</v>
      </c>
      <c r="B46" s="6">
        <v>71.950070000000011</v>
      </c>
      <c r="C46" s="6">
        <v>128.72749999999999</v>
      </c>
      <c r="D46" s="6">
        <v>91.909270000000006</v>
      </c>
      <c r="E46" s="6">
        <v>91.359139999999996</v>
      </c>
      <c r="F46" s="6">
        <v>167.60248000000001</v>
      </c>
      <c r="G46" s="6">
        <v>68.081299999999999</v>
      </c>
      <c r="H46" s="6">
        <v>111.49299000000001</v>
      </c>
      <c r="I46" s="6">
        <v>91.325229999999991</v>
      </c>
      <c r="J46" s="6">
        <v>80.59169</v>
      </c>
      <c r="K46" s="6">
        <v>102.07335</v>
      </c>
      <c r="L46" s="6">
        <v>117.92274</v>
      </c>
      <c r="M46" s="6">
        <v>54.45693</v>
      </c>
      <c r="N46" s="6">
        <v>138.65392</v>
      </c>
      <c r="O46" s="6">
        <v>106.97699</v>
      </c>
      <c r="P46" s="6">
        <v>107.80678999999999</v>
      </c>
      <c r="Q46" s="6">
        <v>79.803100000000001</v>
      </c>
      <c r="R46" s="6">
        <v>87.166359999999997</v>
      </c>
      <c r="S46" s="6">
        <v>73.36354</v>
      </c>
      <c r="T46" s="6">
        <v>76.153240000000011</v>
      </c>
      <c r="U46" s="6">
        <v>98.242729999999995</v>
      </c>
      <c r="V46" s="6">
        <v>90.115080000000006</v>
      </c>
      <c r="W46" s="6">
        <v>121.96552</v>
      </c>
      <c r="X46" s="30">
        <v>89.626050000000006</v>
      </c>
      <c r="Y46" s="6">
        <v>99.305859999999996</v>
      </c>
      <c r="Z46" s="6">
        <v>97.254429999999999</v>
      </c>
      <c r="AA46" s="6">
        <v>78.569190000000006</v>
      </c>
      <c r="AB46" s="6">
        <v>125.85082000000001</v>
      </c>
      <c r="AC46" s="6">
        <v>132.08750000000001</v>
      </c>
      <c r="AD46" s="6"/>
      <c r="AE46" s="6">
        <f>SUM(B46:AC46)</f>
        <v>2780.4338100000004</v>
      </c>
    </row>
    <row r="47" spans="1:51" x14ac:dyDescent="0.2">
      <c r="A47" s="35" t="s">
        <v>146</v>
      </c>
      <c r="B47" s="6">
        <v>-7.2456400000000007</v>
      </c>
      <c r="C47" s="6">
        <v>-2.5180899999999999</v>
      </c>
      <c r="D47" s="6">
        <v>-8.3653899999999997</v>
      </c>
      <c r="E47" s="6">
        <v>-8.8215499999999984</v>
      </c>
      <c r="F47" s="6">
        <v>-1.8127599999999999</v>
      </c>
      <c r="G47" s="6">
        <v>-25.760249999999999</v>
      </c>
      <c r="H47" s="6">
        <v>-8.1215500000000009</v>
      </c>
      <c r="I47" s="6">
        <v>-1.59185</v>
      </c>
      <c r="J47" s="6">
        <v>-7.1840600000000006</v>
      </c>
      <c r="K47" s="6">
        <v>-9.0364900000000006</v>
      </c>
      <c r="L47" s="6">
        <v>-20.0626</v>
      </c>
      <c r="M47" s="6">
        <v>-8.3519100000000002</v>
      </c>
      <c r="N47" s="6">
        <v>-4.7545099999999998</v>
      </c>
      <c r="O47" s="6">
        <v>-10.845510000000001</v>
      </c>
      <c r="P47" s="6">
        <v>-4.1870500000000002</v>
      </c>
      <c r="Q47" s="6">
        <v>-4.8524099999999999</v>
      </c>
      <c r="R47" s="6">
        <v>-3.3233200000000003</v>
      </c>
      <c r="S47" s="6">
        <v>-1.8246</v>
      </c>
      <c r="T47" s="6">
        <v>-15.19238</v>
      </c>
      <c r="U47" s="6">
        <v>-3.0343299999999997</v>
      </c>
      <c r="V47" s="6">
        <v>-3.9273500000000001</v>
      </c>
      <c r="W47" s="6">
        <v>-15.222250000000001</v>
      </c>
      <c r="X47" s="30">
        <v>-59.456129999999995</v>
      </c>
      <c r="Y47" s="6">
        <v>-9.0946499999999997</v>
      </c>
      <c r="Z47" s="6">
        <v>-22.69332</v>
      </c>
      <c r="AA47" s="6">
        <v>-4.1606399999999999</v>
      </c>
      <c r="AB47" s="6">
        <v>-7.4708800000000002</v>
      </c>
      <c r="AC47" s="6">
        <v>-12.01103</v>
      </c>
      <c r="AD47" s="6"/>
      <c r="AE47" s="6">
        <f>SUM(B47:AC47)</f>
        <v>-290.92250000000001</v>
      </c>
    </row>
    <row r="48" spans="1:51" x14ac:dyDescent="0.2">
      <c r="A48" s="35" t="s">
        <v>147</v>
      </c>
      <c r="B48" s="6">
        <v>-75.014390000000006</v>
      </c>
      <c r="C48" s="6">
        <v>-141.46302</v>
      </c>
      <c r="D48" s="6">
        <v>-57.818690000000004</v>
      </c>
      <c r="E48" s="6">
        <v>-107.55005</v>
      </c>
      <c r="F48" s="6">
        <v>-46.578249999999997</v>
      </c>
      <c r="G48" s="6">
        <v>-143.09369000000001</v>
      </c>
      <c r="H48" s="6">
        <v>-118.41774000000001</v>
      </c>
      <c r="I48" s="6">
        <v>-41.406179999999999</v>
      </c>
      <c r="J48" s="6">
        <v>-108.39888000000001</v>
      </c>
      <c r="K48" s="6">
        <v>-65.415930000000003</v>
      </c>
      <c r="L48" s="6">
        <v>-92.594859999999997</v>
      </c>
      <c r="M48" s="6">
        <v>-108.16001</v>
      </c>
      <c r="N48" s="6">
        <v>-130.28944999999999</v>
      </c>
      <c r="O48" s="6">
        <v>-31.171080000000003</v>
      </c>
      <c r="P48" s="6">
        <v>-125.29188000000001</v>
      </c>
      <c r="Q48" s="6">
        <v>-82.207440000000005</v>
      </c>
      <c r="R48" s="6">
        <v>-96.859490000000008</v>
      </c>
      <c r="S48" s="6">
        <v>-35.638889999999996</v>
      </c>
      <c r="T48" s="6">
        <v>-83.171289999999999</v>
      </c>
      <c r="U48" s="6">
        <v>-97.109880000000004</v>
      </c>
      <c r="V48" s="6">
        <v>-57.176099999999998</v>
      </c>
      <c r="W48" s="6">
        <v>-158.28120999999999</v>
      </c>
      <c r="X48" s="30">
        <v>0</v>
      </c>
      <c r="Y48" s="6">
        <v>-118.06346000000001</v>
      </c>
      <c r="Z48" s="6">
        <v>-63.325809999999997</v>
      </c>
      <c r="AA48" s="6">
        <v>-52.337050000000005</v>
      </c>
      <c r="AB48" s="6">
        <v>-146.77639000000002</v>
      </c>
      <c r="AC48" s="6">
        <v>-55.007280000000002</v>
      </c>
      <c r="AD48" s="6"/>
      <c r="AE48" s="6">
        <f>SUM(B48:AC48)</f>
        <v>-2438.6183899999992</v>
      </c>
    </row>
    <row r="49" spans="1:31" x14ac:dyDescent="0.2">
      <c r="A49" s="35" t="s">
        <v>150</v>
      </c>
      <c r="B49" s="6">
        <v>0</v>
      </c>
      <c r="C49" s="6">
        <v>0</v>
      </c>
      <c r="D49" s="6">
        <v>0</v>
      </c>
      <c r="E49" s="6">
        <v>0</v>
      </c>
      <c r="F49" s="6">
        <v>0</v>
      </c>
      <c r="G49" s="6">
        <v>0</v>
      </c>
      <c r="H49" s="6">
        <v>0</v>
      </c>
      <c r="I49" s="6">
        <v>-1.09582</v>
      </c>
      <c r="J49" s="6">
        <v>0</v>
      </c>
      <c r="K49" s="6">
        <v>0</v>
      </c>
      <c r="L49" s="6">
        <v>0</v>
      </c>
      <c r="M49" s="6">
        <v>0</v>
      </c>
      <c r="N49" s="6">
        <v>0</v>
      </c>
      <c r="O49" s="6">
        <v>-3.7519999999999998</v>
      </c>
      <c r="P49" s="6">
        <v>0</v>
      </c>
      <c r="Q49" s="6">
        <v>0</v>
      </c>
      <c r="R49" s="6">
        <v>0</v>
      </c>
      <c r="S49" s="6">
        <v>0</v>
      </c>
      <c r="T49" s="6">
        <v>0</v>
      </c>
      <c r="U49" s="6">
        <v>0</v>
      </c>
      <c r="V49" s="6">
        <v>0</v>
      </c>
      <c r="W49" s="6">
        <v>0</v>
      </c>
      <c r="X49" s="30">
        <v>0</v>
      </c>
      <c r="Y49" s="6">
        <v>0</v>
      </c>
      <c r="Z49" s="6">
        <v>0</v>
      </c>
      <c r="AA49" s="6">
        <v>0</v>
      </c>
      <c r="AB49" s="6">
        <v>0</v>
      </c>
      <c r="AC49" s="6">
        <v>0</v>
      </c>
      <c r="AD49" s="6"/>
      <c r="AE49" s="6">
        <f>SUM(B49:AC49)</f>
        <v>-4.8478199999999996</v>
      </c>
    </row>
    <row r="50" spans="1:31" ht="13.5" x14ac:dyDescent="0.35">
      <c r="A50" s="35" t="s">
        <v>149</v>
      </c>
      <c r="B50" s="12">
        <v>0</v>
      </c>
      <c r="C50" s="12">
        <v>-4.4000000000000003E-3</v>
      </c>
      <c r="D50" s="12">
        <v>0</v>
      </c>
      <c r="E50" s="12">
        <v>0</v>
      </c>
      <c r="F50" s="12">
        <v>0</v>
      </c>
      <c r="G50" s="12">
        <v>0</v>
      </c>
      <c r="H50" s="12">
        <v>-8.4000000000000012E-3</v>
      </c>
      <c r="I50" s="12">
        <v>-1.3599999999999999E-2</v>
      </c>
      <c r="J50" s="12">
        <v>0</v>
      </c>
      <c r="K50" s="12">
        <v>0</v>
      </c>
      <c r="L50" s="12">
        <v>-6.7999999999999996E-3</v>
      </c>
      <c r="M50" s="12">
        <v>0</v>
      </c>
      <c r="N50" s="12">
        <v>-1.0800000000000001E-2</v>
      </c>
      <c r="O50" s="12">
        <v>-2.64E-2</v>
      </c>
      <c r="P50" s="12">
        <v>-4.0000000000000001E-3</v>
      </c>
      <c r="Q50" s="12">
        <v>-1.6000000000000001E-3</v>
      </c>
      <c r="R50" s="12">
        <v>0</v>
      </c>
      <c r="S50" s="12">
        <v>0</v>
      </c>
      <c r="T50" s="12">
        <v>0</v>
      </c>
      <c r="U50" s="12">
        <v>0</v>
      </c>
      <c r="V50" s="12">
        <v>0</v>
      </c>
      <c r="W50" s="12">
        <v>-2.3999999999999998E-3</v>
      </c>
      <c r="X50" s="39">
        <v>0</v>
      </c>
      <c r="Y50" s="12">
        <v>0</v>
      </c>
      <c r="Z50" s="12">
        <v>0</v>
      </c>
      <c r="AA50" s="12">
        <v>0</v>
      </c>
      <c r="AB50" s="12">
        <v>0</v>
      </c>
      <c r="AC50" s="12">
        <v>-1.1999999999999999E-3</v>
      </c>
      <c r="AD50" s="12"/>
      <c r="AE50" s="12">
        <f>SUM(B50:AB50)</f>
        <v>-7.8399999999999997E-2</v>
      </c>
    </row>
    <row r="51" spans="1:31" x14ac:dyDescent="0.2">
      <c r="A51" s="1" t="s">
        <v>148</v>
      </c>
      <c r="B51" s="6">
        <f t="shared" ref="B51:AB51" si="182">SUM(B45:B50)</f>
        <v>33.594370000000012</v>
      </c>
      <c r="C51" s="6">
        <f t="shared" si="182"/>
        <v>18.336359999999988</v>
      </c>
      <c r="D51" s="6">
        <f t="shared" si="182"/>
        <v>44.061549999999983</v>
      </c>
      <c r="E51" s="6">
        <f t="shared" si="182"/>
        <v>19.049089999999978</v>
      </c>
      <c r="F51" s="6">
        <f t="shared" si="182"/>
        <v>138.26056</v>
      </c>
      <c r="G51" s="6">
        <f t="shared" si="182"/>
        <v>37.487920000000003</v>
      </c>
      <c r="H51" s="6">
        <f t="shared" si="182"/>
        <v>22.43321999999997</v>
      </c>
      <c r="I51" s="6">
        <f t="shared" si="182"/>
        <v>69.650999999999954</v>
      </c>
      <c r="J51" s="6">
        <f t="shared" si="182"/>
        <v>34.65974999999996</v>
      </c>
      <c r="K51" s="6">
        <f t="shared" si="182"/>
        <v>62.280679999999975</v>
      </c>
      <c r="L51" s="6">
        <f t="shared" si="182"/>
        <v>67.539159999999995</v>
      </c>
      <c r="M51" s="6">
        <f t="shared" si="182"/>
        <v>5.4841699999999918</v>
      </c>
      <c r="N51" s="6">
        <f t="shared" si="182"/>
        <v>9.0833299999999788</v>
      </c>
      <c r="O51" s="6">
        <f t="shared" si="182"/>
        <v>70.265329999999977</v>
      </c>
      <c r="P51" s="6">
        <f t="shared" si="182"/>
        <v>48.589189999999981</v>
      </c>
      <c r="Q51" s="6">
        <f t="shared" si="182"/>
        <v>41.330839999999959</v>
      </c>
      <c r="R51" s="6">
        <f t="shared" si="182"/>
        <v>28.31438999999996</v>
      </c>
      <c r="S51" s="6">
        <f t="shared" si="182"/>
        <v>64.214439999999968</v>
      </c>
      <c r="T51" s="6">
        <f t="shared" si="182"/>
        <v>42.00400999999998</v>
      </c>
      <c r="U51" s="6">
        <f t="shared" si="182"/>
        <v>40.102529999999973</v>
      </c>
      <c r="V51" s="6">
        <f t="shared" si="182"/>
        <v>69.11415999999997</v>
      </c>
      <c r="W51" s="6">
        <f t="shared" si="182"/>
        <v>17.573819999999976</v>
      </c>
      <c r="X51" s="6">
        <f t="shared" si="182"/>
        <v>47.743739999999981</v>
      </c>
      <c r="Y51" s="6">
        <f t="shared" si="182"/>
        <v>19.891489999999962</v>
      </c>
      <c r="Z51" s="6">
        <f t="shared" si="182"/>
        <v>31.126789999999964</v>
      </c>
      <c r="AA51" s="6">
        <f t="shared" si="182"/>
        <v>53.198289999999957</v>
      </c>
      <c r="AB51" s="6">
        <f t="shared" si="182"/>
        <v>24.80183999999997</v>
      </c>
      <c r="AC51" s="6">
        <f t="shared" ref="AC51" si="183">SUM(AC45:AC50)</f>
        <v>89.869829999999965</v>
      </c>
      <c r="AD51" s="6"/>
      <c r="AE51" s="6">
        <f>SUM(AE45:AE50)</f>
        <v>89.871030000000985</v>
      </c>
    </row>
    <row r="52" spans="1:31" x14ac:dyDescent="0.2">
      <c r="A52" s="35" t="s">
        <v>151</v>
      </c>
      <c r="B52" s="6">
        <f>BS!B4</f>
        <v>7.7909999999999993E-2</v>
      </c>
      <c r="C52" s="6">
        <f>B54</f>
        <v>37.489879999999999</v>
      </c>
      <c r="D52" s="6">
        <f t="shared" ref="D52:W52" si="184">C54</f>
        <v>15.343</v>
      </c>
      <c r="E52" s="6">
        <f t="shared" si="184"/>
        <v>36.520809999999997</v>
      </c>
      <c r="F52" s="6">
        <f t="shared" si="184"/>
        <v>21.224509999999999</v>
      </c>
      <c r="G52" s="6">
        <f t="shared" si="184"/>
        <v>136.64160000000001</v>
      </c>
      <c r="H52" s="6">
        <f t="shared" si="184"/>
        <v>36.113579999999999</v>
      </c>
      <c r="I52" s="6">
        <f t="shared" si="184"/>
        <v>26.113220000000002</v>
      </c>
      <c r="J52" s="6">
        <f t="shared" si="184"/>
        <v>66.118960000000001</v>
      </c>
      <c r="K52" s="6">
        <f t="shared" si="184"/>
        <v>27.449900000000003</v>
      </c>
      <c r="L52" s="6">
        <f t="shared" si="184"/>
        <v>63.463809999999995</v>
      </c>
      <c r="M52" s="6">
        <f t="shared" si="184"/>
        <v>69.603160000000003</v>
      </c>
      <c r="N52" s="6">
        <f t="shared" si="184"/>
        <v>3.9811700000000001</v>
      </c>
      <c r="O52" s="6">
        <f t="shared" si="184"/>
        <v>27.178090000000001</v>
      </c>
      <c r="P52" s="6">
        <f t="shared" si="184"/>
        <v>70.055329999999998</v>
      </c>
      <c r="Q52" s="6">
        <f t="shared" si="184"/>
        <v>44.274239999999999</v>
      </c>
      <c r="R52" s="6">
        <f t="shared" si="184"/>
        <v>49.766750000000002</v>
      </c>
      <c r="S52" s="6">
        <f t="shared" si="184"/>
        <v>28.85671</v>
      </c>
      <c r="T52" s="6">
        <f t="shared" si="184"/>
        <v>64.473919999999993</v>
      </c>
      <c r="U52" s="6">
        <f t="shared" si="184"/>
        <v>41.633009999999999</v>
      </c>
      <c r="V52" s="6">
        <f t="shared" si="184"/>
        <v>40.142530000000001</v>
      </c>
      <c r="W52" s="6">
        <f t="shared" si="184"/>
        <v>68.764789999999991</v>
      </c>
      <c r="X52" s="6">
        <f t="shared" ref="X52:AC52" si="185">W54</f>
        <v>17.753820000000001</v>
      </c>
      <c r="Y52" s="6">
        <f t="shared" si="185"/>
        <v>47.820050000000002</v>
      </c>
      <c r="Z52" s="6">
        <f t="shared" si="185"/>
        <v>13.52647</v>
      </c>
      <c r="AA52" s="6">
        <f t="shared" si="185"/>
        <v>20.662599999999998</v>
      </c>
      <c r="AB52" s="6">
        <f t="shared" si="185"/>
        <v>53.358080000000001</v>
      </c>
      <c r="AC52" s="6">
        <f t="shared" si="185"/>
        <v>25.969339999999999</v>
      </c>
      <c r="AD52" s="6"/>
      <c r="AE52" s="6"/>
    </row>
    <row r="53" spans="1:31" x14ac:dyDescent="0.2">
      <c r="A53" s="38" t="s">
        <v>152</v>
      </c>
      <c r="B53" s="6">
        <f>B52-B45</f>
        <v>-43.826419999999999</v>
      </c>
      <c r="C53" s="6">
        <f t="shared" ref="C53:AB53" si="186">C52-C45</f>
        <v>3.8955099999999874</v>
      </c>
      <c r="D53" s="6">
        <f t="shared" si="186"/>
        <v>-2.9933599999999885</v>
      </c>
      <c r="E53" s="6">
        <f t="shared" si="186"/>
        <v>-7.5407399999999853</v>
      </c>
      <c r="F53" s="6">
        <f t="shared" si="186"/>
        <v>2.1754200000000203</v>
      </c>
      <c r="G53" s="6">
        <f t="shared" si="186"/>
        <v>-1.6189599999999871</v>
      </c>
      <c r="H53" s="6">
        <f t="shared" si="186"/>
        <v>-1.3743400000000037</v>
      </c>
      <c r="I53" s="6">
        <f t="shared" si="186"/>
        <v>3.6800000000000317</v>
      </c>
      <c r="J53" s="6">
        <f t="shared" si="186"/>
        <v>-3.5320399999999523</v>
      </c>
      <c r="K53" s="6">
        <f t="shared" si="186"/>
        <v>-7.2098499999999568</v>
      </c>
      <c r="L53" s="6">
        <f t="shared" si="186"/>
        <v>1.1831300000000198</v>
      </c>
      <c r="M53" s="6">
        <f t="shared" si="186"/>
        <v>2.0640000000000072</v>
      </c>
      <c r="N53" s="6">
        <f t="shared" si="186"/>
        <v>-1.5029999999999917</v>
      </c>
      <c r="O53" s="6">
        <f t="shared" si="186"/>
        <v>18.094760000000022</v>
      </c>
      <c r="P53" s="6">
        <f t="shared" si="186"/>
        <v>-0.20999999999997954</v>
      </c>
      <c r="Q53" s="6">
        <f t="shared" si="186"/>
        <v>-4.3149499999999819</v>
      </c>
      <c r="R53" s="6">
        <f t="shared" si="186"/>
        <v>8.4359100000000424</v>
      </c>
      <c r="S53" s="6">
        <f t="shared" si="186"/>
        <v>0.54232000000003922</v>
      </c>
      <c r="T53" s="6">
        <f t="shared" si="186"/>
        <v>0.2594800000000248</v>
      </c>
      <c r="U53" s="6">
        <f t="shared" si="186"/>
        <v>-0.3709999999999809</v>
      </c>
      <c r="V53" s="6">
        <f t="shared" si="186"/>
        <v>4.0000000000027569E-2</v>
      </c>
      <c r="W53" s="6">
        <f t="shared" si="186"/>
        <v>-0.34936999999997909</v>
      </c>
      <c r="X53" s="6">
        <f t="shared" si="186"/>
        <v>0.18000000000002458</v>
      </c>
      <c r="Y53" s="6">
        <f t="shared" si="186"/>
        <v>7.631000000002075E-2</v>
      </c>
      <c r="Z53" s="6">
        <f t="shared" si="186"/>
        <v>-6.3650199999999622</v>
      </c>
      <c r="AA53" s="6">
        <f t="shared" si="186"/>
        <v>-10.464189999999967</v>
      </c>
      <c r="AB53" s="6">
        <f t="shared" si="186"/>
        <v>0.15979000000004362</v>
      </c>
      <c r="AC53" s="6">
        <f t="shared" ref="AC53" si="187">AC52-AC45</f>
        <v>1.1675000000000288</v>
      </c>
      <c r="AD53" s="6"/>
      <c r="AE53" s="6"/>
    </row>
    <row r="54" spans="1:31" x14ac:dyDescent="0.2">
      <c r="A54" s="35" t="s">
        <v>153</v>
      </c>
      <c r="B54" s="6">
        <f>BS!C4</f>
        <v>37.489879999999999</v>
      </c>
      <c r="C54" s="6">
        <f>BS!D4</f>
        <v>15.343</v>
      </c>
      <c r="D54" s="6">
        <f>BS!E4</f>
        <v>36.520809999999997</v>
      </c>
      <c r="E54" s="6">
        <f>BS!F4</f>
        <v>21.224509999999999</v>
      </c>
      <c r="F54" s="6">
        <f>BS!G4</f>
        <v>136.64160000000001</v>
      </c>
      <c r="G54" s="6">
        <f>BS!H4</f>
        <v>36.113579999999999</v>
      </c>
      <c r="H54" s="6">
        <f>BS!I4</f>
        <v>26.113220000000002</v>
      </c>
      <c r="I54" s="6">
        <f>BS!J4</f>
        <v>66.118960000000001</v>
      </c>
      <c r="J54" s="6">
        <f>BS!K4</f>
        <v>27.449900000000003</v>
      </c>
      <c r="K54" s="6">
        <f>BS!L4</f>
        <v>63.463809999999995</v>
      </c>
      <c r="L54" s="6">
        <f>BS!M4</f>
        <v>69.603160000000003</v>
      </c>
      <c r="M54" s="6">
        <f>BS!N4</f>
        <v>3.9811700000000001</v>
      </c>
      <c r="N54" s="6">
        <f>BS!O4</f>
        <v>27.178090000000001</v>
      </c>
      <c r="O54" s="6">
        <f>BS!P4</f>
        <v>70.055329999999998</v>
      </c>
      <c r="P54" s="6">
        <f>BS!Q4</f>
        <v>44.274239999999999</v>
      </c>
      <c r="Q54" s="6">
        <f>BS!R4</f>
        <v>49.766750000000002</v>
      </c>
      <c r="R54" s="6">
        <f>BS!S4</f>
        <v>28.85671</v>
      </c>
      <c r="S54" s="6">
        <f>BS!T4</f>
        <v>64.473919999999993</v>
      </c>
      <c r="T54" s="6">
        <f>BS!U4</f>
        <v>41.633009999999999</v>
      </c>
      <c r="U54" s="6">
        <f>BS!V4</f>
        <v>40.142530000000001</v>
      </c>
      <c r="V54" s="6">
        <f>BS!W4</f>
        <v>68.764789999999991</v>
      </c>
      <c r="W54" s="6">
        <f>BS!X4</f>
        <v>17.753820000000001</v>
      </c>
      <c r="X54" s="6">
        <f>BS!Y4</f>
        <v>47.820050000000002</v>
      </c>
      <c r="Y54" s="6">
        <f>BS!Z4</f>
        <v>13.52647</v>
      </c>
      <c r="Z54" s="6">
        <f>BS!AA4</f>
        <v>20.662599999999998</v>
      </c>
      <c r="AA54" s="6">
        <f>BS!AB4</f>
        <v>53.358080000000001</v>
      </c>
      <c r="AB54" s="6">
        <f>BS!AC4</f>
        <v>25.969339999999999</v>
      </c>
      <c r="AC54" s="6">
        <f>BS!AD4</f>
        <v>84.958660000000009</v>
      </c>
      <c r="AD54" s="6"/>
      <c r="AE54" s="6"/>
    </row>
    <row r="55" spans="1:31" x14ac:dyDescent="0.2">
      <c r="A55" s="38" t="s">
        <v>152</v>
      </c>
      <c r="B55" s="6">
        <f>B54-B51</f>
        <v>3.8955099999999874</v>
      </c>
      <c r="C55" s="6">
        <f t="shared" ref="C55:AB55" si="188">C54-C51</f>
        <v>-2.9933599999999885</v>
      </c>
      <c r="D55" s="6">
        <f t="shared" si="188"/>
        <v>-7.5407399999999853</v>
      </c>
      <c r="E55" s="6">
        <f t="shared" si="188"/>
        <v>2.1754200000000203</v>
      </c>
      <c r="F55" s="6">
        <f t="shared" si="188"/>
        <v>-1.6189599999999871</v>
      </c>
      <c r="G55" s="6">
        <f t="shared" si="188"/>
        <v>-1.3743400000000037</v>
      </c>
      <c r="H55" s="6">
        <f t="shared" si="188"/>
        <v>3.6800000000000317</v>
      </c>
      <c r="I55" s="6">
        <f t="shared" si="188"/>
        <v>-3.5320399999999523</v>
      </c>
      <c r="J55" s="6">
        <f t="shared" si="188"/>
        <v>-7.2098499999999568</v>
      </c>
      <c r="K55" s="6">
        <f t="shared" si="188"/>
        <v>1.1831300000000198</v>
      </c>
      <c r="L55" s="6">
        <f t="shared" si="188"/>
        <v>2.0640000000000072</v>
      </c>
      <c r="M55" s="6">
        <f t="shared" si="188"/>
        <v>-1.5029999999999917</v>
      </c>
      <c r="N55" s="6">
        <f t="shared" si="188"/>
        <v>18.094760000000022</v>
      </c>
      <c r="O55" s="6">
        <f t="shared" si="188"/>
        <v>-0.20999999999997954</v>
      </c>
      <c r="P55" s="6">
        <f t="shared" si="188"/>
        <v>-4.3149499999999819</v>
      </c>
      <c r="Q55" s="6">
        <f t="shared" si="188"/>
        <v>8.4359100000000424</v>
      </c>
      <c r="R55" s="6">
        <f t="shared" si="188"/>
        <v>0.54232000000003922</v>
      </c>
      <c r="S55" s="6">
        <f t="shared" si="188"/>
        <v>0.2594800000000248</v>
      </c>
      <c r="T55" s="6">
        <f t="shared" si="188"/>
        <v>-0.3709999999999809</v>
      </c>
      <c r="U55" s="6">
        <f t="shared" si="188"/>
        <v>4.0000000000027569E-2</v>
      </c>
      <c r="V55" s="6">
        <f t="shared" si="188"/>
        <v>-0.34936999999997909</v>
      </c>
      <c r="W55" s="6">
        <f t="shared" si="188"/>
        <v>0.18000000000002458</v>
      </c>
      <c r="X55" s="6">
        <f t="shared" si="188"/>
        <v>7.631000000002075E-2</v>
      </c>
      <c r="Y55" s="6">
        <f t="shared" si="188"/>
        <v>-6.3650199999999622</v>
      </c>
      <c r="Z55" s="6">
        <f t="shared" si="188"/>
        <v>-10.464189999999967</v>
      </c>
      <c r="AA55" s="6">
        <f t="shared" si="188"/>
        <v>0.15979000000004362</v>
      </c>
      <c r="AB55" s="6">
        <f t="shared" si="188"/>
        <v>1.1675000000000288</v>
      </c>
      <c r="AC55" s="6">
        <f t="shared" ref="AC55" si="189">AC54-AC51</f>
        <v>-4.9111699999999558</v>
      </c>
      <c r="AD55" s="6"/>
      <c r="AE55" s="6"/>
    </row>
    <row r="56" spans="1:31" x14ac:dyDescent="0.2">
      <c r="A56" s="35" t="s">
        <v>154</v>
      </c>
      <c r="B56" s="6">
        <f>B55-B53</f>
        <v>47.721929999999986</v>
      </c>
      <c r="C56" s="6">
        <f t="shared" ref="C56:W56" si="190">C55-C53</f>
        <v>-6.8888699999999758</v>
      </c>
      <c r="D56" s="6">
        <f t="shared" si="190"/>
        <v>-4.5473799999999969</v>
      </c>
      <c r="E56" s="6">
        <f t="shared" si="190"/>
        <v>9.7161600000000057</v>
      </c>
      <c r="F56" s="6">
        <f t="shared" si="190"/>
        <v>-3.7943800000000074</v>
      </c>
      <c r="G56" s="6">
        <f t="shared" si="190"/>
        <v>0.24461999999998341</v>
      </c>
      <c r="H56" s="6">
        <f t="shared" si="190"/>
        <v>5.0543400000000354</v>
      </c>
      <c r="I56" s="6">
        <f t="shared" si="190"/>
        <v>-7.212039999999984</v>
      </c>
      <c r="J56" s="6">
        <f t="shared" si="190"/>
        <v>-3.6778100000000045</v>
      </c>
      <c r="K56" s="6">
        <f t="shared" si="190"/>
        <v>8.3929799999999766</v>
      </c>
      <c r="L56" s="6">
        <f t="shared" si="190"/>
        <v>0.88086999999998739</v>
      </c>
      <c r="M56" s="6">
        <f t="shared" si="190"/>
        <v>-3.5669999999999988</v>
      </c>
      <c r="N56" s="6">
        <f t="shared" si="190"/>
        <v>19.597760000000015</v>
      </c>
      <c r="O56" s="6">
        <f t="shared" si="190"/>
        <v>-18.304760000000002</v>
      </c>
      <c r="P56" s="6">
        <f t="shared" si="190"/>
        <v>-4.1049500000000023</v>
      </c>
      <c r="Q56" s="6">
        <f t="shared" si="190"/>
        <v>12.750860000000024</v>
      </c>
      <c r="R56" s="6">
        <f t="shared" si="190"/>
        <v>-7.8935900000000032</v>
      </c>
      <c r="S56" s="6">
        <f t="shared" si="190"/>
        <v>-0.28284000000001441</v>
      </c>
      <c r="T56" s="6">
        <f t="shared" si="190"/>
        <v>-0.6304800000000057</v>
      </c>
      <c r="U56" s="6">
        <f t="shared" si="190"/>
        <v>0.41100000000000847</v>
      </c>
      <c r="V56" s="6">
        <f t="shared" si="190"/>
        <v>-0.38937000000000666</v>
      </c>
      <c r="W56" s="6">
        <f t="shared" si="190"/>
        <v>0.52937000000000367</v>
      </c>
      <c r="X56" s="6">
        <f t="shared" ref="X56" si="191">X55-X53</f>
        <v>-0.10369000000000383</v>
      </c>
      <c r="Y56" s="6">
        <f t="shared" ref="Y56" si="192">Y55-Y53</f>
        <v>-6.4413299999999829</v>
      </c>
      <c r="Z56" s="6">
        <f t="shared" ref="Z56" si="193">Z55-Z53</f>
        <v>-4.0991700000000044</v>
      </c>
      <c r="AA56" s="6">
        <f t="shared" ref="AA56" si="194">AA55-AA53</f>
        <v>10.62398000000001</v>
      </c>
      <c r="AB56" s="6">
        <f t="shared" ref="AB56:AC56" si="195">AB55-AB53</f>
        <v>1.0077099999999852</v>
      </c>
      <c r="AC56" s="6">
        <f t="shared" si="195"/>
        <v>-6.0786699999999847</v>
      </c>
      <c r="AD56" s="6"/>
      <c r="AE56" s="6"/>
    </row>
    <row r="58" spans="1:31" x14ac:dyDescent="0.2">
      <c r="A58" s="1" t="s">
        <v>261</v>
      </c>
      <c r="B58" s="6">
        <v>0</v>
      </c>
      <c r="C58" s="6">
        <v>0</v>
      </c>
      <c r="D58" s="6">
        <v>0</v>
      </c>
      <c r="E58" s="6">
        <v>0</v>
      </c>
      <c r="F58" s="6">
        <v>0</v>
      </c>
      <c r="G58" s="6">
        <v>0</v>
      </c>
      <c r="H58" s="6">
        <v>0</v>
      </c>
      <c r="I58" s="6">
        <v>1.09582</v>
      </c>
      <c r="J58" s="6">
        <v>0</v>
      </c>
      <c r="K58" s="6">
        <v>0</v>
      </c>
      <c r="L58" s="6">
        <v>0</v>
      </c>
      <c r="M58" s="6">
        <v>0</v>
      </c>
      <c r="N58" s="6">
        <v>0</v>
      </c>
      <c r="O58" s="6">
        <f>1.496+2.256</f>
        <v>3.7519999999999998</v>
      </c>
      <c r="P58" s="6">
        <v>0</v>
      </c>
      <c r="Q58" s="6">
        <v>0</v>
      </c>
      <c r="R58" s="6">
        <v>0</v>
      </c>
      <c r="S58" s="6">
        <v>0</v>
      </c>
      <c r="T58" s="6">
        <v>0</v>
      </c>
      <c r="U58" s="6">
        <v>0</v>
      </c>
      <c r="V58" s="6">
        <v>0</v>
      </c>
      <c r="W58" s="6">
        <v>0</v>
      </c>
      <c r="X58" s="6">
        <v>0</v>
      </c>
      <c r="Y58" s="6">
        <v>0</v>
      </c>
      <c r="Z58" s="6">
        <v>0</v>
      </c>
      <c r="AA58" s="6">
        <v>0</v>
      </c>
      <c r="AB58" s="6">
        <v>0</v>
      </c>
      <c r="AC58" s="6">
        <v>0</v>
      </c>
    </row>
    <row r="60" spans="1:31" x14ac:dyDescent="0.2">
      <c r="A60" s="1" t="s">
        <v>155</v>
      </c>
      <c r="B60" s="6">
        <f>B46-B58</f>
        <v>71.950070000000011</v>
      </c>
      <c r="C60" s="6">
        <f t="shared" ref="C60:AB60" si="196">C46-C58</f>
        <v>128.72749999999999</v>
      </c>
      <c r="D60" s="6">
        <f t="shared" si="196"/>
        <v>91.909270000000006</v>
      </c>
      <c r="E60" s="6">
        <f t="shared" si="196"/>
        <v>91.359139999999996</v>
      </c>
      <c r="F60" s="6">
        <f t="shared" si="196"/>
        <v>167.60248000000001</v>
      </c>
      <c r="G60" s="6">
        <f t="shared" si="196"/>
        <v>68.081299999999999</v>
      </c>
      <c r="H60" s="6">
        <f t="shared" si="196"/>
        <v>111.49299000000001</v>
      </c>
      <c r="I60" s="6">
        <f t="shared" si="196"/>
        <v>90.229409999999987</v>
      </c>
      <c r="J60" s="6">
        <f t="shared" si="196"/>
        <v>80.59169</v>
      </c>
      <c r="K60" s="6">
        <f t="shared" si="196"/>
        <v>102.07335</v>
      </c>
      <c r="L60" s="6">
        <f t="shared" si="196"/>
        <v>117.92274</v>
      </c>
      <c r="M60" s="6">
        <f t="shared" si="196"/>
        <v>54.45693</v>
      </c>
      <c r="N60" s="6">
        <f t="shared" si="196"/>
        <v>138.65392</v>
      </c>
      <c r="O60" s="6">
        <f t="shared" si="196"/>
        <v>103.22499000000001</v>
      </c>
      <c r="P60" s="6">
        <f t="shared" si="196"/>
        <v>107.80678999999999</v>
      </c>
      <c r="Q60" s="6">
        <f t="shared" si="196"/>
        <v>79.803100000000001</v>
      </c>
      <c r="R60" s="6">
        <f t="shared" si="196"/>
        <v>87.166359999999997</v>
      </c>
      <c r="S60" s="6">
        <f t="shared" si="196"/>
        <v>73.36354</v>
      </c>
      <c r="T60" s="6">
        <f t="shared" si="196"/>
        <v>76.153240000000011</v>
      </c>
      <c r="U60" s="6">
        <f t="shared" si="196"/>
        <v>98.242729999999995</v>
      </c>
      <c r="V60" s="6">
        <f t="shared" si="196"/>
        <v>90.115080000000006</v>
      </c>
      <c r="W60" s="6">
        <f t="shared" si="196"/>
        <v>121.96552</v>
      </c>
      <c r="X60" s="6">
        <f t="shared" si="196"/>
        <v>89.626050000000006</v>
      </c>
      <c r="Y60" s="6">
        <f t="shared" si="196"/>
        <v>99.305859999999996</v>
      </c>
      <c r="Z60" s="6">
        <f t="shared" si="196"/>
        <v>97.254429999999999</v>
      </c>
      <c r="AA60" s="6">
        <f t="shared" si="196"/>
        <v>78.569190000000006</v>
      </c>
      <c r="AB60" s="6">
        <f t="shared" si="196"/>
        <v>125.85082000000001</v>
      </c>
      <c r="AC60" s="6">
        <f t="shared" ref="AC60" si="197">AC46-AC58</f>
        <v>132.08750000000001</v>
      </c>
      <c r="AE60" s="6">
        <f>SUM(B60:AB60)</f>
        <v>2643.4984900000004</v>
      </c>
    </row>
    <row r="61" spans="1:31" x14ac:dyDescent="0.2">
      <c r="A61" s="1" t="s">
        <v>156</v>
      </c>
      <c r="B61" s="6">
        <f>-SUM(B47:B50)-B58</f>
        <v>82.26003</v>
      </c>
      <c r="C61" s="6">
        <f t="shared" ref="C61:AB61" si="198">-SUM(C47:C50)-C58</f>
        <v>143.98551</v>
      </c>
      <c r="D61" s="6">
        <f t="shared" si="198"/>
        <v>66.184080000000009</v>
      </c>
      <c r="E61" s="6">
        <f t="shared" si="198"/>
        <v>116.3716</v>
      </c>
      <c r="F61" s="6">
        <f t="shared" si="198"/>
        <v>48.391009999999994</v>
      </c>
      <c r="G61" s="6">
        <f t="shared" si="198"/>
        <v>168.85394000000002</v>
      </c>
      <c r="H61" s="6">
        <f t="shared" si="198"/>
        <v>126.54769</v>
      </c>
      <c r="I61" s="6">
        <f t="shared" si="198"/>
        <v>43.011629999999997</v>
      </c>
      <c r="J61" s="6">
        <f t="shared" si="198"/>
        <v>115.58294000000001</v>
      </c>
      <c r="K61" s="6">
        <f t="shared" si="198"/>
        <v>74.452420000000004</v>
      </c>
      <c r="L61" s="6">
        <f t="shared" si="198"/>
        <v>112.66426</v>
      </c>
      <c r="M61" s="6">
        <f t="shared" si="198"/>
        <v>116.51192</v>
      </c>
      <c r="N61" s="6">
        <f t="shared" si="198"/>
        <v>135.05475999999999</v>
      </c>
      <c r="O61" s="6">
        <f t="shared" si="198"/>
        <v>42.04299000000001</v>
      </c>
      <c r="P61" s="6">
        <f t="shared" si="198"/>
        <v>129.48293000000001</v>
      </c>
      <c r="Q61" s="6">
        <f t="shared" si="198"/>
        <v>87.061450000000008</v>
      </c>
      <c r="R61" s="6">
        <f t="shared" si="198"/>
        <v>100.18281</v>
      </c>
      <c r="S61" s="6">
        <f t="shared" si="198"/>
        <v>37.463489999999993</v>
      </c>
      <c r="T61" s="6">
        <f t="shared" si="198"/>
        <v>98.363669999999999</v>
      </c>
      <c r="U61" s="6">
        <f t="shared" si="198"/>
        <v>100.14421</v>
      </c>
      <c r="V61" s="6">
        <f t="shared" si="198"/>
        <v>61.103449999999995</v>
      </c>
      <c r="W61" s="6">
        <f t="shared" si="198"/>
        <v>173.50585999999998</v>
      </c>
      <c r="X61" s="6">
        <f t="shared" si="198"/>
        <v>59.456129999999995</v>
      </c>
      <c r="Y61" s="6">
        <f t="shared" si="198"/>
        <v>127.15811000000001</v>
      </c>
      <c r="Z61" s="6">
        <f t="shared" si="198"/>
        <v>86.01912999999999</v>
      </c>
      <c r="AA61" s="6">
        <f t="shared" si="198"/>
        <v>56.497690000000006</v>
      </c>
      <c r="AB61" s="6">
        <f t="shared" si="198"/>
        <v>154.24727000000001</v>
      </c>
      <c r="AC61" s="6">
        <f t="shared" ref="AC61" si="199">-SUM(AC47:AC50)-AC58</f>
        <v>67.019509999999997</v>
      </c>
      <c r="AE61" s="6">
        <f>SUM(B61:AB61)</f>
        <v>2662.6009799999997</v>
      </c>
    </row>
  </sheetData>
  <pageMargins left="0.7" right="0.7" top="0.75" bottom="0.75" header="0.3" footer="0.3"/>
  <pageSetup orientation="portrait" horizontalDpi="1200" verticalDpi="1200"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D98BB-A601-4FC8-B439-11F63411346A}">
  <sheetPr codeName="Sheet17">
    <tabColor theme="8"/>
  </sheetPr>
  <dimension ref="A1:CY62"/>
  <sheetViews>
    <sheetView showGridLines="0" zoomScaleNormal="100" workbookViewId="0">
      <pane xSplit="2" ySplit="3" topLeftCell="CF20" activePane="bottomRight" state="frozen"/>
      <selection pane="topRight"/>
      <selection pane="bottomLeft"/>
      <selection pane="bottomRight" activeCell="DL68" sqref="DL68"/>
    </sheetView>
  </sheetViews>
  <sheetFormatPr defaultRowHeight="11.25" outlineLevelRow="1" outlineLevelCol="1" x14ac:dyDescent="0.2"/>
  <cols>
    <col min="1" max="1" width="24.7109375" style="1" bestFit="1" customWidth="1"/>
    <col min="2" max="2" width="0.85546875" style="1" customWidth="1"/>
    <col min="3" max="3" width="6" style="1" hidden="1" customWidth="1" outlineLevel="1"/>
    <col min="4" max="4" width="6.140625" style="1" hidden="1" customWidth="1" outlineLevel="1"/>
    <col min="5" max="5" width="6.28515625" style="1" hidden="1" customWidth="1" outlineLevel="1"/>
    <col min="6" max="6" width="6.140625" style="1" hidden="1" customWidth="1" outlineLevel="1"/>
    <col min="7" max="7" width="6.42578125" style="1" hidden="1" customWidth="1" outlineLevel="1"/>
    <col min="8" max="8" width="6.140625" style="1" hidden="1" customWidth="1" outlineLevel="1"/>
    <col min="9" max="9" width="5.5703125" style="1" hidden="1" customWidth="1" outlineLevel="1"/>
    <col min="10" max="10" width="6.42578125" style="1" hidden="1" customWidth="1" outlineLevel="1"/>
    <col min="11" max="11" width="6.28515625" style="1" hidden="1" customWidth="1" outlineLevel="1"/>
    <col min="12" max="12" width="5.85546875" style="1" hidden="1" customWidth="1" outlineLevel="1"/>
    <col min="13" max="14" width="6.140625" style="1" hidden="1" customWidth="1" outlineLevel="1"/>
    <col min="15" max="15" width="6" style="1" hidden="1" customWidth="1" outlineLevel="1"/>
    <col min="16" max="16" width="6.140625" style="1" hidden="1" customWidth="1" outlineLevel="1"/>
    <col min="17" max="17" width="6.28515625" style="1" hidden="1" customWidth="1" outlineLevel="1"/>
    <col min="18" max="18" width="6.140625" style="1" hidden="1" customWidth="1" outlineLevel="1"/>
    <col min="19" max="19" width="6.42578125" style="1" hidden="1" customWidth="1" outlineLevel="1"/>
    <col min="20" max="20" width="6.140625" style="1" hidden="1" customWidth="1" outlineLevel="1"/>
    <col min="21" max="21" width="5.5703125" style="1" hidden="1" customWidth="1" outlineLevel="1"/>
    <col min="22" max="22" width="6.42578125" style="1" hidden="1" customWidth="1" outlineLevel="1"/>
    <col min="23" max="23" width="6.28515625" style="1" hidden="1" customWidth="1" outlineLevel="1"/>
    <col min="24" max="24" width="5.85546875" style="1" hidden="1" customWidth="1" outlineLevel="1"/>
    <col min="25" max="26" width="6.140625" style="1" hidden="1" customWidth="1" outlineLevel="1"/>
    <col min="27" max="27" width="6" style="1" hidden="1" customWidth="1" outlineLevel="1"/>
    <col min="28" max="28" width="6.140625" style="1" hidden="1" customWidth="1" outlineLevel="1"/>
    <col min="29" max="29" width="6.28515625" style="1" hidden="1" customWidth="1" outlineLevel="1"/>
    <col min="30" max="30" width="6.140625" style="1" hidden="1" customWidth="1" outlineLevel="1"/>
    <col min="31" max="31" width="1.42578125" style="1" hidden="1" customWidth="1" outlineLevel="1"/>
    <col min="32" max="32" width="6.85546875" style="1" bestFit="1" customWidth="1" collapsed="1"/>
    <col min="33" max="33" width="6.85546875" style="1" bestFit="1" customWidth="1"/>
    <col min="34" max="34" width="6.85546875" style="1" hidden="1" customWidth="1" outlineLevel="1"/>
    <col min="35" max="35" width="6.85546875" style="1" bestFit="1" customWidth="1" collapsed="1"/>
    <col min="36" max="36" width="2.85546875" style="1" customWidth="1"/>
    <col min="37" max="37" width="6" style="1" hidden="1" customWidth="1" outlineLevel="1"/>
    <col min="38" max="38" width="6.140625" style="1" hidden="1" customWidth="1" outlineLevel="1"/>
    <col min="39" max="39" width="6.28515625" style="1" hidden="1" customWidth="1" outlineLevel="1"/>
    <col min="40" max="40" width="6.140625" style="1" hidden="1" customWidth="1" outlineLevel="1"/>
    <col min="41" max="41" width="6.42578125" style="1" hidden="1" customWidth="1" outlineLevel="1"/>
    <col min="42" max="42" width="6.140625" style="1" hidden="1" customWidth="1" outlineLevel="1"/>
    <col min="43" max="43" width="5.5703125" style="1" hidden="1" customWidth="1" outlineLevel="1"/>
    <col min="44" max="44" width="6.42578125" style="1" hidden="1" customWidth="1" outlineLevel="1"/>
    <col min="45" max="45" width="6.28515625" style="1" hidden="1" customWidth="1" outlineLevel="1"/>
    <col min="46" max="46" width="5.85546875" style="1" hidden="1" customWidth="1" outlineLevel="1"/>
    <col min="47" max="48" width="6.140625" style="1" hidden="1" customWidth="1" outlineLevel="1"/>
    <col min="49" max="49" width="6" style="1" hidden="1" customWidth="1" outlineLevel="1"/>
    <col min="50" max="50" width="6.140625" style="1" hidden="1" customWidth="1" outlineLevel="1"/>
    <col min="51" max="51" width="6.28515625" style="1" hidden="1" customWidth="1" outlineLevel="1"/>
    <col min="52" max="52" width="6.140625" style="1" hidden="1" customWidth="1" outlineLevel="1"/>
    <col min="53" max="53" width="6.42578125" style="1" hidden="1" customWidth="1" outlineLevel="1"/>
    <col min="54" max="54" width="6.140625" style="1" hidden="1" customWidth="1" outlineLevel="1"/>
    <col min="55" max="55" width="5.5703125" style="1" hidden="1" customWidth="1" outlineLevel="1"/>
    <col min="56" max="56" width="6.42578125" style="1" hidden="1" customWidth="1" outlineLevel="1"/>
    <col min="57" max="57" width="6.28515625" style="1" hidden="1" customWidth="1" outlineLevel="1"/>
    <col min="58" max="58" width="5.85546875" style="1" hidden="1" customWidth="1" outlineLevel="1"/>
    <col min="59" max="60" width="6.140625" style="1" hidden="1" customWidth="1" outlineLevel="1"/>
    <col min="61" max="61" width="6" style="1" hidden="1" customWidth="1" outlineLevel="1"/>
    <col min="62" max="62" width="6.140625" style="1" hidden="1" customWidth="1" outlineLevel="1"/>
    <col min="63" max="63" width="6.28515625" style="1" hidden="1" customWidth="1" outlineLevel="1"/>
    <col min="64" max="64" width="6.140625" style="1" hidden="1" customWidth="1" outlineLevel="1"/>
    <col min="65" max="65" width="1.42578125" style="1" hidden="1" customWidth="1" outlineLevel="1"/>
    <col min="66" max="66" width="6.85546875" style="1" bestFit="1" customWidth="1" collapsed="1"/>
    <col min="67" max="67" width="6.85546875" style="1" bestFit="1" customWidth="1"/>
    <col min="68" max="68" width="6.85546875" style="1" hidden="1" customWidth="1" outlineLevel="1"/>
    <col min="69" max="69" width="6.85546875" style="1" bestFit="1" customWidth="1" collapsed="1"/>
    <col min="70" max="70" width="2.85546875" style="1" customWidth="1"/>
    <col min="71" max="71" width="6" style="1" customWidth="1" outlineLevel="1"/>
    <col min="72" max="72" width="6.140625" style="1" customWidth="1" outlineLevel="1"/>
    <col min="73" max="73" width="6.28515625" style="1" customWidth="1" outlineLevel="1"/>
    <col min="74" max="74" width="6.140625" style="1" customWidth="1" outlineLevel="1"/>
    <col min="75" max="75" width="6.42578125" style="1" customWidth="1" outlineLevel="1"/>
    <col min="76" max="76" width="6.140625" style="1" customWidth="1" outlineLevel="1"/>
    <col min="77" max="77" width="5.5703125" style="1" customWidth="1" outlineLevel="1"/>
    <col min="78" max="78" width="6.42578125" style="1" customWidth="1" outlineLevel="1"/>
    <col min="79" max="79" width="6.28515625" style="1" customWidth="1" outlineLevel="1"/>
    <col min="80" max="80" width="5.85546875" style="1" customWidth="1" outlineLevel="1"/>
    <col min="81" max="82" width="6.140625" style="1" customWidth="1" outlineLevel="1"/>
    <col min="83" max="83" width="6" style="1" customWidth="1" outlineLevel="1"/>
    <col min="84" max="84" width="6.140625" style="1" customWidth="1" outlineLevel="1"/>
    <col min="85" max="85" width="6.28515625" style="1" customWidth="1" outlineLevel="1"/>
    <col min="86" max="86" width="6.140625" style="1" customWidth="1" outlineLevel="1"/>
    <col min="87" max="87" width="6.42578125" style="1" customWidth="1" outlineLevel="1"/>
    <col min="88" max="88" width="6.140625" style="1" customWidth="1" outlineLevel="1"/>
    <col min="89" max="89" width="5.5703125" style="1" customWidth="1" outlineLevel="1"/>
    <col min="90" max="90" width="6.42578125" style="1" customWidth="1" outlineLevel="1"/>
    <col min="91" max="91" width="6.28515625" style="1" customWidth="1" outlineLevel="1"/>
    <col min="92" max="92" width="5.85546875" style="1" customWidth="1" outlineLevel="1"/>
    <col min="93" max="94" width="6.140625" style="1" customWidth="1" outlineLevel="1"/>
    <col min="95" max="95" width="6" style="1" customWidth="1" outlineLevel="1"/>
    <col min="96" max="96" width="6.140625" style="1" customWidth="1" outlineLevel="1"/>
    <col min="97" max="97" width="6.28515625" style="1" customWidth="1" outlineLevel="1"/>
    <col min="98" max="98" width="6.140625" style="1" customWidth="1" outlineLevel="1"/>
    <col min="99" max="99" width="1.42578125" style="1" customWidth="1" outlineLevel="1"/>
    <col min="100" max="101" width="6.85546875" style="1" bestFit="1" customWidth="1"/>
    <col min="102" max="102" width="6.85546875" style="1" hidden="1" customWidth="1" outlineLevel="1"/>
    <col min="103" max="103" width="6.85546875" style="1" bestFit="1" customWidth="1" collapsed="1"/>
    <col min="104" max="16384" width="9.140625" style="1"/>
  </cols>
  <sheetData>
    <row r="1" spans="1:103" x14ac:dyDescent="0.2">
      <c r="A1" s="135" t="s">
        <v>1170</v>
      </c>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row>
    <row r="2" spans="1:103" ht="13.5" x14ac:dyDescent="0.35">
      <c r="A2" s="139"/>
      <c r="B2" s="139"/>
      <c r="C2" s="170" t="s">
        <v>1171</v>
      </c>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39"/>
      <c r="AF2" s="170" t="s">
        <v>1171</v>
      </c>
      <c r="AG2" s="169"/>
      <c r="AH2" s="169"/>
      <c r="AI2" s="169"/>
      <c r="AK2" s="170" t="s">
        <v>765</v>
      </c>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39"/>
      <c r="BN2" s="170" t="s">
        <v>765</v>
      </c>
      <c r="BO2" s="169"/>
      <c r="BP2" s="169"/>
      <c r="BQ2" s="169"/>
      <c r="BS2" s="170" t="s">
        <v>1172</v>
      </c>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39"/>
      <c r="CV2" s="170" t="s">
        <v>1172</v>
      </c>
      <c r="CW2" s="169"/>
      <c r="CX2" s="169"/>
      <c r="CY2" s="169"/>
    </row>
    <row r="3" spans="1:103" ht="27" x14ac:dyDescent="0.35">
      <c r="A3" s="136" t="s">
        <v>73</v>
      </c>
      <c r="B3" s="140"/>
      <c r="C3" s="140">
        <v>43861</v>
      </c>
      <c r="D3" s="140">
        <f>EOMONTH(C3,1)</f>
        <v>43890</v>
      </c>
      <c r="E3" s="140">
        <f t="shared" ref="E3:AD3" si="0">EOMONTH(D3,1)</f>
        <v>43921</v>
      </c>
      <c r="F3" s="140">
        <f t="shared" si="0"/>
        <v>43951</v>
      </c>
      <c r="G3" s="140">
        <f t="shared" si="0"/>
        <v>43982</v>
      </c>
      <c r="H3" s="140">
        <f t="shared" si="0"/>
        <v>44012</v>
      </c>
      <c r="I3" s="140">
        <f t="shared" si="0"/>
        <v>44043</v>
      </c>
      <c r="J3" s="140">
        <f t="shared" si="0"/>
        <v>44074</v>
      </c>
      <c r="K3" s="140">
        <f t="shared" si="0"/>
        <v>44104</v>
      </c>
      <c r="L3" s="140">
        <f t="shared" si="0"/>
        <v>44135</v>
      </c>
      <c r="M3" s="140">
        <f t="shared" si="0"/>
        <v>44165</v>
      </c>
      <c r="N3" s="140">
        <f t="shared" si="0"/>
        <v>44196</v>
      </c>
      <c r="O3" s="140">
        <f t="shared" si="0"/>
        <v>44227</v>
      </c>
      <c r="P3" s="140">
        <f t="shared" si="0"/>
        <v>44255</v>
      </c>
      <c r="Q3" s="140">
        <f t="shared" si="0"/>
        <v>44286</v>
      </c>
      <c r="R3" s="140">
        <f t="shared" si="0"/>
        <v>44316</v>
      </c>
      <c r="S3" s="140">
        <f t="shared" si="0"/>
        <v>44347</v>
      </c>
      <c r="T3" s="140">
        <f t="shared" si="0"/>
        <v>44377</v>
      </c>
      <c r="U3" s="140">
        <f t="shared" si="0"/>
        <v>44408</v>
      </c>
      <c r="V3" s="140">
        <f t="shared" si="0"/>
        <v>44439</v>
      </c>
      <c r="W3" s="140">
        <f t="shared" si="0"/>
        <v>44469</v>
      </c>
      <c r="X3" s="140">
        <f t="shared" si="0"/>
        <v>44500</v>
      </c>
      <c r="Y3" s="140">
        <f t="shared" si="0"/>
        <v>44530</v>
      </c>
      <c r="Z3" s="140">
        <f t="shared" si="0"/>
        <v>44561</v>
      </c>
      <c r="AA3" s="140">
        <f t="shared" si="0"/>
        <v>44592</v>
      </c>
      <c r="AB3" s="140">
        <f t="shared" si="0"/>
        <v>44620</v>
      </c>
      <c r="AC3" s="140">
        <f t="shared" si="0"/>
        <v>44651</v>
      </c>
      <c r="AD3" s="140">
        <f t="shared" si="0"/>
        <v>44681</v>
      </c>
      <c r="AE3" s="139"/>
      <c r="AF3" s="137" t="s">
        <v>74</v>
      </c>
      <c r="AG3" s="137" t="s">
        <v>75</v>
      </c>
      <c r="AH3" s="138" t="s">
        <v>77</v>
      </c>
      <c r="AI3" s="138" t="s">
        <v>76</v>
      </c>
      <c r="AK3" s="140">
        <v>43861</v>
      </c>
      <c r="AL3" s="140">
        <f>EOMONTH(AK3,1)</f>
        <v>43890</v>
      </c>
      <c r="AM3" s="140">
        <f t="shared" ref="AM3" si="1">EOMONTH(AL3,1)</f>
        <v>43921</v>
      </c>
      <c r="AN3" s="140">
        <f t="shared" ref="AN3" si="2">EOMONTH(AM3,1)</f>
        <v>43951</v>
      </c>
      <c r="AO3" s="140">
        <f t="shared" ref="AO3" si="3">EOMONTH(AN3,1)</f>
        <v>43982</v>
      </c>
      <c r="AP3" s="140">
        <f t="shared" ref="AP3" si="4">EOMONTH(AO3,1)</f>
        <v>44012</v>
      </c>
      <c r="AQ3" s="140">
        <f t="shared" ref="AQ3" si="5">EOMONTH(AP3,1)</f>
        <v>44043</v>
      </c>
      <c r="AR3" s="140">
        <f t="shared" ref="AR3" si="6">EOMONTH(AQ3,1)</f>
        <v>44074</v>
      </c>
      <c r="AS3" s="140">
        <f t="shared" ref="AS3" si="7">EOMONTH(AR3,1)</f>
        <v>44104</v>
      </c>
      <c r="AT3" s="140">
        <f t="shared" ref="AT3" si="8">EOMONTH(AS3,1)</f>
        <v>44135</v>
      </c>
      <c r="AU3" s="140">
        <f t="shared" ref="AU3" si="9">EOMONTH(AT3,1)</f>
        <v>44165</v>
      </c>
      <c r="AV3" s="140">
        <f t="shared" ref="AV3" si="10">EOMONTH(AU3,1)</f>
        <v>44196</v>
      </c>
      <c r="AW3" s="140">
        <f t="shared" ref="AW3" si="11">EOMONTH(AV3,1)</f>
        <v>44227</v>
      </c>
      <c r="AX3" s="140">
        <f t="shared" ref="AX3" si="12">EOMONTH(AW3,1)</f>
        <v>44255</v>
      </c>
      <c r="AY3" s="140">
        <f t="shared" ref="AY3" si="13">EOMONTH(AX3,1)</f>
        <v>44286</v>
      </c>
      <c r="AZ3" s="140">
        <f t="shared" ref="AZ3" si="14">EOMONTH(AY3,1)</f>
        <v>44316</v>
      </c>
      <c r="BA3" s="140">
        <f t="shared" ref="BA3" si="15">EOMONTH(AZ3,1)</f>
        <v>44347</v>
      </c>
      <c r="BB3" s="140">
        <f t="shared" ref="BB3" si="16">EOMONTH(BA3,1)</f>
        <v>44377</v>
      </c>
      <c r="BC3" s="140">
        <f t="shared" ref="BC3" si="17">EOMONTH(BB3,1)</f>
        <v>44408</v>
      </c>
      <c r="BD3" s="140">
        <f t="shared" ref="BD3" si="18">EOMONTH(BC3,1)</f>
        <v>44439</v>
      </c>
      <c r="BE3" s="140">
        <f t="shared" ref="BE3" si="19">EOMONTH(BD3,1)</f>
        <v>44469</v>
      </c>
      <c r="BF3" s="140">
        <f t="shared" ref="BF3" si="20">EOMONTH(BE3,1)</f>
        <v>44500</v>
      </c>
      <c r="BG3" s="140">
        <f t="shared" ref="BG3" si="21">EOMONTH(BF3,1)</f>
        <v>44530</v>
      </c>
      <c r="BH3" s="140">
        <f t="shared" ref="BH3" si="22">EOMONTH(BG3,1)</f>
        <v>44561</v>
      </c>
      <c r="BI3" s="140">
        <f t="shared" ref="BI3" si="23">EOMONTH(BH3,1)</f>
        <v>44592</v>
      </c>
      <c r="BJ3" s="140">
        <f t="shared" ref="BJ3" si="24">EOMONTH(BI3,1)</f>
        <v>44620</v>
      </c>
      <c r="BK3" s="140">
        <f t="shared" ref="BK3" si="25">EOMONTH(BJ3,1)</f>
        <v>44651</v>
      </c>
      <c r="BL3" s="140">
        <f t="shared" ref="BL3" si="26">EOMONTH(BK3,1)</f>
        <v>44681</v>
      </c>
      <c r="BM3" s="139"/>
      <c r="BN3" s="137" t="s">
        <v>74</v>
      </c>
      <c r="BO3" s="137" t="s">
        <v>75</v>
      </c>
      <c r="BP3" s="138" t="s">
        <v>77</v>
      </c>
      <c r="BQ3" s="138" t="s">
        <v>76</v>
      </c>
      <c r="BS3" s="140">
        <v>43861</v>
      </c>
      <c r="BT3" s="140">
        <f>EOMONTH(BS3,1)</f>
        <v>43890</v>
      </c>
      <c r="BU3" s="140">
        <f t="shared" ref="BU3" si="27">EOMONTH(BT3,1)</f>
        <v>43921</v>
      </c>
      <c r="BV3" s="140">
        <f t="shared" ref="BV3" si="28">EOMONTH(BU3,1)</f>
        <v>43951</v>
      </c>
      <c r="BW3" s="140">
        <f t="shared" ref="BW3" si="29">EOMONTH(BV3,1)</f>
        <v>43982</v>
      </c>
      <c r="BX3" s="140">
        <f t="shared" ref="BX3" si="30">EOMONTH(BW3,1)</f>
        <v>44012</v>
      </c>
      <c r="BY3" s="140">
        <f t="shared" ref="BY3" si="31">EOMONTH(BX3,1)</f>
        <v>44043</v>
      </c>
      <c r="BZ3" s="140">
        <f t="shared" ref="BZ3" si="32">EOMONTH(BY3,1)</f>
        <v>44074</v>
      </c>
      <c r="CA3" s="140">
        <f t="shared" ref="CA3" si="33">EOMONTH(BZ3,1)</f>
        <v>44104</v>
      </c>
      <c r="CB3" s="140">
        <f t="shared" ref="CB3" si="34">EOMONTH(CA3,1)</f>
        <v>44135</v>
      </c>
      <c r="CC3" s="140">
        <f t="shared" ref="CC3" si="35">EOMONTH(CB3,1)</f>
        <v>44165</v>
      </c>
      <c r="CD3" s="140">
        <f t="shared" ref="CD3" si="36">EOMONTH(CC3,1)</f>
        <v>44196</v>
      </c>
      <c r="CE3" s="140">
        <f t="shared" ref="CE3" si="37">EOMONTH(CD3,1)</f>
        <v>44227</v>
      </c>
      <c r="CF3" s="140">
        <f t="shared" ref="CF3" si="38">EOMONTH(CE3,1)</f>
        <v>44255</v>
      </c>
      <c r="CG3" s="140">
        <f t="shared" ref="CG3" si="39">EOMONTH(CF3,1)</f>
        <v>44286</v>
      </c>
      <c r="CH3" s="140">
        <f t="shared" ref="CH3" si="40">EOMONTH(CG3,1)</f>
        <v>44316</v>
      </c>
      <c r="CI3" s="140">
        <f t="shared" ref="CI3" si="41">EOMONTH(CH3,1)</f>
        <v>44347</v>
      </c>
      <c r="CJ3" s="140">
        <f t="shared" ref="CJ3" si="42">EOMONTH(CI3,1)</f>
        <v>44377</v>
      </c>
      <c r="CK3" s="140">
        <f t="shared" ref="CK3" si="43">EOMONTH(CJ3,1)</f>
        <v>44408</v>
      </c>
      <c r="CL3" s="140">
        <f t="shared" ref="CL3" si="44">EOMONTH(CK3,1)</f>
        <v>44439</v>
      </c>
      <c r="CM3" s="140">
        <f t="shared" ref="CM3" si="45">EOMONTH(CL3,1)</f>
        <v>44469</v>
      </c>
      <c r="CN3" s="140">
        <f t="shared" ref="CN3" si="46">EOMONTH(CM3,1)</f>
        <v>44500</v>
      </c>
      <c r="CO3" s="140">
        <f t="shared" ref="CO3" si="47">EOMONTH(CN3,1)</f>
        <v>44530</v>
      </c>
      <c r="CP3" s="140">
        <f t="shared" ref="CP3" si="48">EOMONTH(CO3,1)</f>
        <v>44561</v>
      </c>
      <c r="CQ3" s="140">
        <f t="shared" ref="CQ3" si="49">EOMONTH(CP3,1)</f>
        <v>44592</v>
      </c>
      <c r="CR3" s="140">
        <f t="shared" ref="CR3" si="50">EOMONTH(CQ3,1)</f>
        <v>44620</v>
      </c>
      <c r="CS3" s="140">
        <f t="shared" ref="CS3" si="51">EOMONTH(CR3,1)</f>
        <v>44651</v>
      </c>
      <c r="CT3" s="140">
        <f t="shared" ref="CT3" si="52">EOMONTH(CS3,1)</f>
        <v>44681</v>
      </c>
      <c r="CU3" s="139"/>
      <c r="CV3" s="137" t="s">
        <v>74</v>
      </c>
      <c r="CW3" s="137" t="s">
        <v>75</v>
      </c>
      <c r="CX3" s="138" t="s">
        <v>77</v>
      </c>
      <c r="CY3" s="138" t="s">
        <v>76</v>
      </c>
    </row>
    <row r="4" spans="1:103" x14ac:dyDescent="0.2">
      <c r="A4" s="18" t="s">
        <v>0</v>
      </c>
      <c r="B4" s="6"/>
      <c r="C4" s="31">
        <f>IS!C4</f>
        <v>104.37967999999999</v>
      </c>
      <c r="D4" s="31">
        <f>IS!D4</f>
        <v>91.14936999999999</v>
      </c>
      <c r="E4" s="31">
        <f>IS!E4</f>
        <v>81.827619999999996</v>
      </c>
      <c r="F4" s="31">
        <f>IS!F4</f>
        <v>80.828210000000013</v>
      </c>
      <c r="G4" s="31">
        <f>IS!G4</f>
        <v>152.07084</v>
      </c>
      <c r="H4" s="31">
        <f>IS!H4</f>
        <v>84.77436999999999</v>
      </c>
      <c r="I4" s="31">
        <f>IS!I4</f>
        <v>86.016890000000004</v>
      </c>
      <c r="J4" s="31">
        <f>IS!J4</f>
        <v>105.05967999999999</v>
      </c>
      <c r="K4" s="31">
        <f>IS!K4</f>
        <v>72.823949999999996</v>
      </c>
      <c r="L4" s="31">
        <f>IS!L4</f>
        <v>128.30127999999999</v>
      </c>
      <c r="M4" s="31">
        <f>IS!M4</f>
        <v>120.80761</v>
      </c>
      <c r="N4" s="31">
        <f>IS!N4</f>
        <v>96.755409999999998</v>
      </c>
      <c r="O4" s="31">
        <f>IS!O4</f>
        <v>81.903369999999995</v>
      </c>
      <c r="P4" s="31">
        <f>IS!P4</f>
        <v>108.72225</v>
      </c>
      <c r="Q4" s="31">
        <f>IS!Q4</f>
        <v>72.101690000000005</v>
      </c>
      <c r="R4" s="31">
        <f>IS!R4</f>
        <v>88.748619999999988</v>
      </c>
      <c r="S4" s="31">
        <f>IS!S4</f>
        <v>87.422039999999996</v>
      </c>
      <c r="T4" s="31">
        <f>IS!T4</f>
        <v>56.918889999999998</v>
      </c>
      <c r="U4" s="31">
        <f>IS!U4</f>
        <v>105.59872</v>
      </c>
      <c r="V4" s="31">
        <f>IS!V4</f>
        <v>101.52807000000001</v>
      </c>
      <c r="W4" s="31">
        <f>IS!W4</f>
        <v>112.05999</v>
      </c>
      <c r="X4" s="31">
        <f>IS!X4</f>
        <v>99.656440000000003</v>
      </c>
      <c r="Y4" s="31">
        <f>IS!Y4</f>
        <v>102.90187</v>
      </c>
      <c r="Z4" s="31">
        <f>IS!Z4</f>
        <v>119.48027999999999</v>
      </c>
      <c r="AA4" s="31">
        <f>IS!AA4</f>
        <v>98.625119999999995</v>
      </c>
      <c r="AB4" s="31">
        <f>IS!AB4</f>
        <v>97.601240000000004</v>
      </c>
      <c r="AC4" s="31">
        <f>IS!AC4</f>
        <v>109.42701</v>
      </c>
      <c r="AD4" s="31">
        <f>IS!AD4</f>
        <v>113.11436999999999</v>
      </c>
      <c r="AF4" s="6">
        <f>SUM(C4:N4)</f>
        <v>1204.7949099999998</v>
      </c>
      <c r="AG4" s="6">
        <f>SUM(O4:Z4)</f>
        <v>1137.04223</v>
      </c>
      <c r="AH4" s="6">
        <f>SUM(R4:AC4)</f>
        <v>1179.9682900000003</v>
      </c>
      <c r="AI4" s="6">
        <f>SUM(S4:AD4)</f>
        <v>1204.33404</v>
      </c>
      <c r="AK4" s="31">
        <f>SUMIF(QoE!$A$32:$A$61,$A4,QoE!C$32:C$61)</f>
        <v>0</v>
      </c>
      <c r="AL4" s="31">
        <f>SUMIF(QoE!$A$32:$A$61,$A4,QoE!D$32:D$61)</f>
        <v>0</v>
      </c>
      <c r="AM4" s="31">
        <f>SUMIF(QoE!$A$32:$A$61,$A4,QoE!E$32:E$61)</f>
        <v>0</v>
      </c>
      <c r="AN4" s="31">
        <f>SUMIF(QoE!$A$32:$A$61,$A4,QoE!F$32:F$61)</f>
        <v>0</v>
      </c>
      <c r="AO4" s="31">
        <f>SUMIF(QoE!$A$32:$A$61,$A4,QoE!G$32:G$61)</f>
        <v>-78.206999999999994</v>
      </c>
      <c r="AP4" s="31">
        <f>SUMIF(QoE!$A$32:$A$61,$A4,QoE!H$32:H$61)</f>
        <v>0</v>
      </c>
      <c r="AQ4" s="31">
        <f>SUMIF(QoE!$A$32:$A$61,$A4,QoE!I$32:I$61)</f>
        <v>0</v>
      </c>
      <c r="AR4" s="31">
        <f>SUMIF(QoE!$A$32:$A$61,$A4,QoE!J$32:J$61)</f>
        <v>0</v>
      </c>
      <c r="AS4" s="31">
        <f>SUMIF(QoE!$A$32:$A$61,$A4,QoE!K$32:K$61)</f>
        <v>0</v>
      </c>
      <c r="AT4" s="31">
        <f>SUMIF(QoE!$A$32:$A$61,$A4,QoE!L$32:L$61)</f>
        <v>0</v>
      </c>
      <c r="AU4" s="31">
        <f>SUMIF(QoE!$A$32:$A$61,$A4,QoE!M$32:M$61)</f>
        <v>0</v>
      </c>
      <c r="AV4" s="31">
        <f>SUMIF(QoE!$A$32:$A$61,$A4,QoE!N$32:N$61)</f>
        <v>0</v>
      </c>
      <c r="AW4" s="31">
        <f>SUMIF(QoE!$A$32:$A$61,$A4,QoE!O$32:O$61)</f>
        <v>0</v>
      </c>
      <c r="AX4" s="31">
        <f>SUMIF(QoE!$A$32:$A$61,$A4,QoE!P$32:P$61)</f>
        <v>0</v>
      </c>
      <c r="AY4" s="31">
        <f>SUMIF(QoE!$A$32:$A$61,$A4,QoE!Q$32:Q$61)</f>
        <v>0</v>
      </c>
      <c r="AZ4" s="31">
        <f>SUMIF(QoE!$A$32:$A$61,$A4,QoE!R$32:R$61)</f>
        <v>0</v>
      </c>
      <c r="BA4" s="31">
        <f>SUMIF(QoE!$A$32:$A$61,$A4,QoE!S$32:S$61)</f>
        <v>0</v>
      </c>
      <c r="BB4" s="31">
        <f>SUMIF(QoE!$A$32:$A$61,$A4,QoE!T$32:T$61)</f>
        <v>0</v>
      </c>
      <c r="BC4" s="31">
        <f>SUMIF(QoE!$A$32:$A$61,$A4,QoE!U$32:U$61)</f>
        <v>0</v>
      </c>
      <c r="BD4" s="31">
        <f>SUMIF(QoE!$A$32:$A$61,$A4,QoE!V$32:V$61)</f>
        <v>0</v>
      </c>
      <c r="BE4" s="31">
        <f>SUMIF(QoE!$A$32:$A$61,$A4,QoE!W$32:W$61)</f>
        <v>0</v>
      </c>
      <c r="BF4" s="31">
        <f>SUMIF(QoE!$A$32:$A$61,$A4,QoE!X$32:X$61)</f>
        <v>0</v>
      </c>
      <c r="BG4" s="31">
        <f>SUMIF(QoE!$A$32:$A$61,$A4,QoE!Y$32:Y$61)</f>
        <v>0</v>
      </c>
      <c r="BH4" s="31">
        <f>SUMIF(QoE!$A$32:$A$61,$A4,QoE!Z$32:Z$61)</f>
        <v>0</v>
      </c>
      <c r="BI4" s="31">
        <f>SUMIF(QoE!$A$32:$A$61,$A4,QoE!AA$32:AA$61)</f>
        <v>0</v>
      </c>
      <c r="BJ4" s="31">
        <f>SUMIF(QoE!$A$32:$A$61,$A4,QoE!AB$32:AB$61)</f>
        <v>0</v>
      </c>
      <c r="BK4" s="31">
        <f>SUMIF(QoE!$A$32:$A$61,$A4,QoE!AC$32:AC$61)</f>
        <v>0</v>
      </c>
      <c r="BL4" s="31">
        <f>SUMIF(QoE!$A$32:$A$61,$A4,QoE!AD$32:AD$61)</f>
        <v>0</v>
      </c>
      <c r="BN4" s="6">
        <f>SUM(AK4:AV4)</f>
        <v>-78.206999999999994</v>
      </c>
      <c r="BO4" s="6">
        <f>SUM(AW4:BH4)</f>
        <v>0</v>
      </c>
      <c r="BP4" s="6">
        <f>SUM(AZ4:BK4)</f>
        <v>0</v>
      </c>
      <c r="BQ4" s="6">
        <f>SUM(BA4:BL4)</f>
        <v>0</v>
      </c>
      <c r="BS4" s="31">
        <f>SUM(C4,AK4)</f>
        <v>104.37967999999999</v>
      </c>
      <c r="BT4" s="31">
        <f t="shared" ref="BT4:BT6" si="53">SUM(D4,AL4)</f>
        <v>91.14936999999999</v>
      </c>
      <c r="BU4" s="31">
        <f t="shared" ref="BU4:BU6" si="54">SUM(E4,AM4)</f>
        <v>81.827619999999996</v>
      </c>
      <c r="BV4" s="31">
        <f t="shared" ref="BV4:BV6" si="55">SUM(F4,AN4)</f>
        <v>80.828210000000013</v>
      </c>
      <c r="BW4" s="31">
        <f t="shared" ref="BW4:BW6" si="56">SUM(G4,AO4)</f>
        <v>73.86384000000001</v>
      </c>
      <c r="BX4" s="31">
        <f t="shared" ref="BX4:BX6" si="57">SUM(H4,AP4)</f>
        <v>84.77436999999999</v>
      </c>
      <c r="BY4" s="31">
        <f t="shared" ref="BY4:BY6" si="58">SUM(I4,AQ4)</f>
        <v>86.016890000000004</v>
      </c>
      <c r="BZ4" s="31">
        <f t="shared" ref="BZ4:BZ6" si="59">SUM(J4,AR4)</f>
        <v>105.05967999999999</v>
      </c>
      <c r="CA4" s="31">
        <f t="shared" ref="CA4:CA6" si="60">SUM(K4,AS4)</f>
        <v>72.823949999999996</v>
      </c>
      <c r="CB4" s="31">
        <f t="shared" ref="CB4:CB6" si="61">SUM(L4,AT4)</f>
        <v>128.30127999999999</v>
      </c>
      <c r="CC4" s="31">
        <f t="shared" ref="CC4:CC6" si="62">SUM(M4,AU4)</f>
        <v>120.80761</v>
      </c>
      <c r="CD4" s="31">
        <f t="shared" ref="CD4:CD6" si="63">SUM(N4,AV4)</f>
        <v>96.755409999999998</v>
      </c>
      <c r="CE4" s="31">
        <f t="shared" ref="CE4:CE6" si="64">SUM(O4,AW4)</f>
        <v>81.903369999999995</v>
      </c>
      <c r="CF4" s="31">
        <f t="shared" ref="CF4:CF6" si="65">SUM(P4,AX4)</f>
        <v>108.72225</v>
      </c>
      <c r="CG4" s="31">
        <f t="shared" ref="CG4:CG6" si="66">SUM(Q4,AY4)</f>
        <v>72.101690000000005</v>
      </c>
      <c r="CH4" s="31">
        <f t="shared" ref="CH4:CH6" si="67">SUM(R4,AZ4)</f>
        <v>88.748619999999988</v>
      </c>
      <c r="CI4" s="31">
        <f t="shared" ref="CI4:CI6" si="68">SUM(S4,BA4)</f>
        <v>87.422039999999996</v>
      </c>
      <c r="CJ4" s="31">
        <f t="shared" ref="CJ4:CJ6" si="69">SUM(T4,BB4)</f>
        <v>56.918889999999998</v>
      </c>
      <c r="CK4" s="31">
        <f t="shared" ref="CK4:CK6" si="70">SUM(U4,BC4)</f>
        <v>105.59872</v>
      </c>
      <c r="CL4" s="31">
        <f t="shared" ref="CL4:CL6" si="71">SUM(V4,BD4)</f>
        <v>101.52807000000001</v>
      </c>
      <c r="CM4" s="31">
        <f t="shared" ref="CM4:CM6" si="72">SUM(W4,BE4)</f>
        <v>112.05999</v>
      </c>
      <c r="CN4" s="31">
        <f t="shared" ref="CN4:CN6" si="73">SUM(X4,BF4)</f>
        <v>99.656440000000003</v>
      </c>
      <c r="CO4" s="31">
        <f t="shared" ref="CO4:CO6" si="74">SUM(Y4,BG4)</f>
        <v>102.90187</v>
      </c>
      <c r="CP4" s="31">
        <f t="shared" ref="CP4:CP6" si="75">SUM(Z4,BH4)</f>
        <v>119.48027999999999</v>
      </c>
      <c r="CQ4" s="31">
        <f t="shared" ref="CQ4:CQ6" si="76">SUM(AA4,BI4)</f>
        <v>98.625119999999995</v>
      </c>
      <c r="CR4" s="31">
        <f t="shared" ref="CR4:CR6" si="77">SUM(AB4,BJ4)</f>
        <v>97.601240000000004</v>
      </c>
      <c r="CS4" s="31">
        <f t="shared" ref="CS4:CS6" si="78">SUM(AC4,BK4)</f>
        <v>109.42701</v>
      </c>
      <c r="CT4" s="31">
        <f t="shared" ref="CT4:CT6" si="79">SUM(AD4,BL4)</f>
        <v>113.11436999999999</v>
      </c>
      <c r="CV4" s="6">
        <f>SUM(BS4:CD4)</f>
        <v>1126.58791</v>
      </c>
      <c r="CW4" s="6">
        <f>SUM(CE4:CP4)</f>
        <v>1137.04223</v>
      </c>
      <c r="CX4" s="6">
        <f>SUM(CH4:CS4)</f>
        <v>1179.9682900000003</v>
      </c>
      <c r="CY4" s="6">
        <f>SUM(CI4:CT4)</f>
        <v>1204.33404</v>
      </c>
    </row>
    <row r="5" spans="1:103" x14ac:dyDescent="0.2">
      <c r="A5" s="18" t="s">
        <v>1</v>
      </c>
      <c r="B5" s="6"/>
      <c r="C5" s="31">
        <f>IS!C5</f>
        <v>92.143619999999999</v>
      </c>
      <c r="D5" s="31">
        <f>IS!D5</f>
        <v>0</v>
      </c>
      <c r="E5" s="31">
        <f>IS!E5</f>
        <v>0</v>
      </c>
      <c r="F5" s="31">
        <f>IS!F5</f>
        <v>0</v>
      </c>
      <c r="G5" s="31">
        <f>IS!G5</f>
        <v>0</v>
      </c>
      <c r="H5" s="31">
        <f>IS!H5</f>
        <v>0</v>
      </c>
      <c r="I5" s="31">
        <f>IS!I5</f>
        <v>0</v>
      </c>
      <c r="J5" s="31">
        <f>IS!J5</f>
        <v>0</v>
      </c>
      <c r="K5" s="31">
        <f>IS!K5</f>
        <v>0</v>
      </c>
      <c r="L5" s="31">
        <f>IS!L5</f>
        <v>0</v>
      </c>
      <c r="M5" s="31">
        <f>IS!M5</f>
        <v>0</v>
      </c>
      <c r="N5" s="31">
        <f>IS!N5</f>
        <v>-90.199699999999993</v>
      </c>
      <c r="O5" s="31">
        <f>IS!O5</f>
        <v>90.199699999999993</v>
      </c>
      <c r="P5" s="31">
        <f>IS!P5</f>
        <v>0</v>
      </c>
      <c r="Q5" s="31">
        <f>IS!Q5</f>
        <v>0</v>
      </c>
      <c r="R5" s="31">
        <f>IS!R5</f>
        <v>0</v>
      </c>
      <c r="S5" s="31">
        <f>IS!S5</f>
        <v>0</v>
      </c>
      <c r="T5" s="31">
        <f>IS!T5</f>
        <v>0</v>
      </c>
      <c r="U5" s="31">
        <f>IS!U5</f>
        <v>0</v>
      </c>
      <c r="V5" s="31">
        <f>IS!V5</f>
        <v>0</v>
      </c>
      <c r="W5" s="31">
        <f>IS!W5</f>
        <v>0</v>
      </c>
      <c r="X5" s="31">
        <f>IS!X5</f>
        <v>0</v>
      </c>
      <c r="Y5" s="31">
        <f>IS!Y5</f>
        <v>0</v>
      </c>
      <c r="Z5" s="31">
        <f>IS!Z5</f>
        <v>-104.88045</v>
      </c>
      <c r="AA5" s="31">
        <f>IS!AA5</f>
        <v>104.88045</v>
      </c>
      <c r="AB5" s="31">
        <f>IS!AB5</f>
        <v>0</v>
      </c>
      <c r="AC5" s="31">
        <f>IS!AC5</f>
        <v>0</v>
      </c>
      <c r="AD5" s="31">
        <f>IS!AD5</f>
        <v>0</v>
      </c>
      <c r="AF5" s="6">
        <f>SUM(C5:N5)</f>
        <v>1.9439200000000056</v>
      </c>
      <c r="AG5" s="6">
        <f>SUM(O5:Z5)</f>
        <v>-14.680750000000003</v>
      </c>
      <c r="AH5" s="6">
        <f>SUM(R5:AC5)</f>
        <v>0</v>
      </c>
      <c r="AI5" s="6">
        <f>SUM(S5:AD5)</f>
        <v>0</v>
      </c>
      <c r="AK5" s="31">
        <f>SUMIF(QoE!$A$32:$A$61,$A5,QoE!C$32:C$61)</f>
        <v>-92.143619999999999</v>
      </c>
      <c r="AL5" s="31">
        <f>SUMIF(QoE!$A$32:$A$61,$A5,QoE!D$32:D$61)</f>
        <v>0</v>
      </c>
      <c r="AM5" s="31">
        <f>SUMIF(QoE!$A$32:$A$61,$A5,QoE!E$32:E$61)</f>
        <v>0</v>
      </c>
      <c r="AN5" s="31">
        <f>SUMIF(QoE!$A$32:$A$61,$A5,QoE!F$32:F$61)</f>
        <v>0</v>
      </c>
      <c r="AO5" s="31">
        <f>SUMIF(QoE!$A$32:$A$61,$A5,QoE!G$32:G$61)</f>
        <v>0</v>
      </c>
      <c r="AP5" s="31">
        <f>SUMIF(QoE!$A$32:$A$61,$A5,QoE!H$32:H$61)</f>
        <v>0</v>
      </c>
      <c r="AQ5" s="31">
        <f>SUMIF(QoE!$A$32:$A$61,$A5,QoE!I$32:I$61)</f>
        <v>0</v>
      </c>
      <c r="AR5" s="31">
        <f>SUMIF(QoE!$A$32:$A$61,$A5,QoE!J$32:J$61)</f>
        <v>0</v>
      </c>
      <c r="AS5" s="31">
        <f>SUMIF(QoE!$A$32:$A$61,$A5,QoE!K$32:K$61)</f>
        <v>0</v>
      </c>
      <c r="AT5" s="31">
        <f>SUMIF(QoE!$A$32:$A$61,$A5,QoE!L$32:L$61)</f>
        <v>0</v>
      </c>
      <c r="AU5" s="31">
        <f>SUMIF(QoE!$A$32:$A$61,$A5,QoE!M$32:M$61)</f>
        <v>0</v>
      </c>
      <c r="AV5" s="31">
        <f>SUMIF(QoE!$A$32:$A$61,$A5,QoE!N$32:N$61)</f>
        <v>90.199699999999993</v>
      </c>
      <c r="AW5" s="31">
        <f>SUMIF(QoE!$A$32:$A$61,$A5,QoE!O$32:O$61)</f>
        <v>-90.199699999999993</v>
      </c>
      <c r="AX5" s="31">
        <f>SUMIF(QoE!$A$32:$A$61,$A5,QoE!P$32:P$61)</f>
        <v>0</v>
      </c>
      <c r="AY5" s="31">
        <f>SUMIF(QoE!$A$32:$A$61,$A5,QoE!Q$32:Q$61)</f>
        <v>0</v>
      </c>
      <c r="AZ5" s="31">
        <f>SUMIF(QoE!$A$32:$A$61,$A5,QoE!R$32:R$61)</f>
        <v>0</v>
      </c>
      <c r="BA5" s="31">
        <f>SUMIF(QoE!$A$32:$A$61,$A5,QoE!S$32:S$61)</f>
        <v>0</v>
      </c>
      <c r="BB5" s="31">
        <f>SUMIF(QoE!$A$32:$A$61,$A5,QoE!T$32:T$61)</f>
        <v>0</v>
      </c>
      <c r="BC5" s="31">
        <f>SUMIF(QoE!$A$32:$A$61,$A5,QoE!U$32:U$61)</f>
        <v>0</v>
      </c>
      <c r="BD5" s="31">
        <f>SUMIF(QoE!$A$32:$A$61,$A5,QoE!V$32:V$61)</f>
        <v>0</v>
      </c>
      <c r="BE5" s="31">
        <f>SUMIF(QoE!$A$32:$A$61,$A5,QoE!W$32:W$61)</f>
        <v>0</v>
      </c>
      <c r="BF5" s="31">
        <f>SUMIF(QoE!$A$32:$A$61,$A5,QoE!X$32:X$61)</f>
        <v>0</v>
      </c>
      <c r="BG5" s="31">
        <f>SUMIF(QoE!$A$32:$A$61,$A5,QoE!Y$32:Y$61)</f>
        <v>0</v>
      </c>
      <c r="BH5" s="31">
        <f>SUMIF(QoE!$A$32:$A$61,$A5,QoE!Z$32:Z$61)</f>
        <v>104.88045</v>
      </c>
      <c r="BI5" s="31">
        <f>SUMIF(QoE!$A$32:$A$61,$A5,QoE!AA$32:AA$61)</f>
        <v>-104.88045</v>
      </c>
      <c r="BJ5" s="31">
        <f>SUMIF(QoE!$A$32:$A$61,$A5,QoE!AB$32:AB$61)</f>
        <v>0</v>
      </c>
      <c r="BK5" s="31">
        <f>SUMIF(QoE!$A$32:$A$61,$A5,QoE!AC$32:AC$61)</f>
        <v>0</v>
      </c>
      <c r="BL5" s="31">
        <f>SUMIF(QoE!$A$32:$A$61,$A5,QoE!AD$32:AD$61)</f>
        <v>0</v>
      </c>
      <c r="BN5" s="6">
        <f>SUM(AK5:AV5)</f>
        <v>-1.9439200000000056</v>
      </c>
      <c r="BO5" s="6">
        <f>SUM(AW5:BH5)</f>
        <v>14.680750000000003</v>
      </c>
      <c r="BP5" s="6">
        <f>SUM(AZ5:BK5)</f>
        <v>0</v>
      </c>
      <c r="BQ5" s="6">
        <f>SUM(BA5:BL5)</f>
        <v>0</v>
      </c>
      <c r="BS5" s="31">
        <f t="shared" ref="BS5:BS6" si="80">SUM(C5,AK5)</f>
        <v>0</v>
      </c>
      <c r="BT5" s="31">
        <f t="shared" si="53"/>
        <v>0</v>
      </c>
      <c r="BU5" s="31">
        <f t="shared" si="54"/>
        <v>0</v>
      </c>
      <c r="BV5" s="31">
        <f t="shared" si="55"/>
        <v>0</v>
      </c>
      <c r="BW5" s="31">
        <f t="shared" si="56"/>
        <v>0</v>
      </c>
      <c r="BX5" s="31">
        <f t="shared" si="57"/>
        <v>0</v>
      </c>
      <c r="BY5" s="31">
        <f t="shared" si="58"/>
        <v>0</v>
      </c>
      <c r="BZ5" s="31">
        <f t="shared" si="59"/>
        <v>0</v>
      </c>
      <c r="CA5" s="31">
        <f t="shared" si="60"/>
        <v>0</v>
      </c>
      <c r="CB5" s="31">
        <f t="shared" si="61"/>
        <v>0</v>
      </c>
      <c r="CC5" s="31">
        <f t="shared" si="62"/>
        <v>0</v>
      </c>
      <c r="CD5" s="31">
        <f t="shared" si="63"/>
        <v>0</v>
      </c>
      <c r="CE5" s="31">
        <f t="shared" si="64"/>
        <v>0</v>
      </c>
      <c r="CF5" s="31">
        <f t="shared" si="65"/>
        <v>0</v>
      </c>
      <c r="CG5" s="31">
        <f t="shared" si="66"/>
        <v>0</v>
      </c>
      <c r="CH5" s="31">
        <f t="shared" si="67"/>
        <v>0</v>
      </c>
      <c r="CI5" s="31">
        <f t="shared" si="68"/>
        <v>0</v>
      </c>
      <c r="CJ5" s="31">
        <f t="shared" si="69"/>
        <v>0</v>
      </c>
      <c r="CK5" s="31">
        <f t="shared" si="70"/>
        <v>0</v>
      </c>
      <c r="CL5" s="31">
        <f t="shared" si="71"/>
        <v>0</v>
      </c>
      <c r="CM5" s="31">
        <f t="shared" si="72"/>
        <v>0</v>
      </c>
      <c r="CN5" s="31">
        <f t="shared" si="73"/>
        <v>0</v>
      </c>
      <c r="CO5" s="31">
        <f t="shared" si="74"/>
        <v>0</v>
      </c>
      <c r="CP5" s="31">
        <f t="shared" si="75"/>
        <v>0</v>
      </c>
      <c r="CQ5" s="31">
        <f t="shared" si="76"/>
        <v>0</v>
      </c>
      <c r="CR5" s="31">
        <f t="shared" si="77"/>
        <v>0</v>
      </c>
      <c r="CS5" s="31">
        <f t="shared" si="78"/>
        <v>0</v>
      </c>
      <c r="CT5" s="31">
        <f t="shared" si="79"/>
        <v>0</v>
      </c>
      <c r="CV5" s="6">
        <f>SUM(BS5:CD5)</f>
        <v>0</v>
      </c>
      <c r="CW5" s="6">
        <f>SUM(CE5:CP5)</f>
        <v>0</v>
      </c>
      <c r="CX5" s="6">
        <f>SUM(CH5:CS5)</f>
        <v>0</v>
      </c>
      <c r="CY5" s="6">
        <f>SUM(CI5:CT5)</f>
        <v>0</v>
      </c>
    </row>
    <row r="6" spans="1:103" ht="13.5" x14ac:dyDescent="0.35">
      <c r="A6" s="18" t="s">
        <v>2</v>
      </c>
      <c r="B6" s="12"/>
      <c r="C6" s="40">
        <f>IS!C6</f>
        <v>0</v>
      </c>
      <c r="D6" s="40">
        <f>IS!D6</f>
        <v>0</v>
      </c>
      <c r="E6" s="40">
        <f>IS!E6</f>
        <v>0</v>
      </c>
      <c r="F6" s="40">
        <f>IS!F6</f>
        <v>0</v>
      </c>
      <c r="G6" s="40">
        <f>IS!G6</f>
        <v>0</v>
      </c>
      <c r="H6" s="40">
        <f>IS!H6</f>
        <v>0</v>
      </c>
      <c r="I6" s="40">
        <f>IS!I6</f>
        <v>0</v>
      </c>
      <c r="J6" s="40">
        <f>IS!J6</f>
        <v>0</v>
      </c>
      <c r="K6" s="40">
        <f>IS!K6</f>
        <v>0</v>
      </c>
      <c r="L6" s="40">
        <f>IS!L6</f>
        <v>0</v>
      </c>
      <c r="M6" s="40">
        <f>IS!M6</f>
        <v>0</v>
      </c>
      <c r="N6" s="40">
        <f>IS!N6</f>
        <v>0</v>
      </c>
      <c r="O6" s="40">
        <f>IS!O6</f>
        <v>0</v>
      </c>
      <c r="P6" s="40">
        <f>IS!P6</f>
        <v>0</v>
      </c>
      <c r="Q6" s="40">
        <f>IS!Q6</f>
        <v>-0.65813999999999995</v>
      </c>
      <c r="R6" s="40">
        <f>IS!R6</f>
        <v>0</v>
      </c>
      <c r="S6" s="40">
        <f>IS!S6</f>
        <v>0</v>
      </c>
      <c r="T6" s="40">
        <f>IS!T6</f>
        <v>0</v>
      </c>
      <c r="U6" s="40">
        <f>IS!U6</f>
        <v>0</v>
      </c>
      <c r="V6" s="40">
        <f>IS!V6</f>
        <v>0</v>
      </c>
      <c r="W6" s="40">
        <f>IS!W6</f>
        <v>0</v>
      </c>
      <c r="X6" s="40">
        <f>IS!X6</f>
        <v>0</v>
      </c>
      <c r="Y6" s="40">
        <f>IS!Y6</f>
        <v>0</v>
      </c>
      <c r="Z6" s="40">
        <f>IS!Z6</f>
        <v>0</v>
      </c>
      <c r="AA6" s="40">
        <f>IS!AA6</f>
        <v>0</v>
      </c>
      <c r="AB6" s="40">
        <f>IS!AB6</f>
        <v>0</v>
      </c>
      <c r="AC6" s="40">
        <f>IS!AC6</f>
        <v>0</v>
      </c>
      <c r="AD6" s="40">
        <f>IS!AD6</f>
        <v>0</v>
      </c>
      <c r="AE6" s="13"/>
      <c r="AF6" s="12">
        <f t="shared" ref="AF6:AF56" si="81">SUM(C6:N6)</f>
        <v>0</v>
      </c>
      <c r="AG6" s="12">
        <f t="shared" ref="AG6:AG56" si="82">SUM(O6:Z6)</f>
        <v>-0.65813999999999995</v>
      </c>
      <c r="AH6" s="12">
        <f t="shared" ref="AH6:AI56" si="83">SUM(R6:AC6)</f>
        <v>0</v>
      </c>
      <c r="AI6" s="12">
        <f t="shared" si="83"/>
        <v>0</v>
      </c>
      <c r="AK6" s="40">
        <f>SUMIF(QoE!$A$32:$A$61,$A6,QoE!C$32:C$61)</f>
        <v>0</v>
      </c>
      <c r="AL6" s="40">
        <f>SUMIF(QoE!$A$32:$A$61,$A6,QoE!D$32:D$61)</f>
        <v>0</v>
      </c>
      <c r="AM6" s="40">
        <f>SUMIF(QoE!$A$32:$A$61,$A6,QoE!E$32:E$61)</f>
        <v>0</v>
      </c>
      <c r="AN6" s="40">
        <f>SUMIF(QoE!$A$32:$A$61,$A6,QoE!F$32:F$61)</f>
        <v>0</v>
      </c>
      <c r="AO6" s="40">
        <f>SUMIF(QoE!$A$32:$A$61,$A6,QoE!G$32:G$61)</f>
        <v>0</v>
      </c>
      <c r="AP6" s="40">
        <f>SUMIF(QoE!$A$32:$A$61,$A6,QoE!H$32:H$61)</f>
        <v>0</v>
      </c>
      <c r="AQ6" s="40">
        <f>SUMIF(QoE!$A$32:$A$61,$A6,QoE!I$32:I$61)</f>
        <v>0</v>
      </c>
      <c r="AR6" s="40">
        <f>SUMIF(QoE!$A$32:$A$61,$A6,QoE!J$32:J$61)</f>
        <v>0</v>
      </c>
      <c r="AS6" s="40">
        <f>SUMIF(QoE!$A$32:$A$61,$A6,QoE!K$32:K$61)</f>
        <v>0</v>
      </c>
      <c r="AT6" s="40">
        <f>SUMIF(QoE!$A$32:$A$61,$A6,QoE!L$32:L$61)</f>
        <v>0</v>
      </c>
      <c r="AU6" s="40">
        <f>SUMIF(QoE!$A$32:$A$61,$A6,QoE!M$32:M$61)</f>
        <v>0</v>
      </c>
      <c r="AV6" s="40">
        <f>SUMIF(QoE!$A$32:$A$61,$A6,QoE!N$32:N$61)</f>
        <v>0</v>
      </c>
      <c r="AW6" s="40">
        <f>SUMIF(QoE!$A$32:$A$61,$A6,QoE!O$32:O$61)</f>
        <v>0</v>
      </c>
      <c r="AX6" s="40">
        <f>SUMIF(QoE!$A$32:$A$61,$A6,QoE!P$32:P$61)</f>
        <v>0</v>
      </c>
      <c r="AY6" s="40">
        <f>SUMIF(QoE!$A$32:$A$61,$A6,QoE!Q$32:Q$61)</f>
        <v>0</v>
      </c>
      <c r="AZ6" s="40">
        <f>SUMIF(QoE!$A$32:$A$61,$A6,QoE!R$32:R$61)</f>
        <v>0</v>
      </c>
      <c r="BA6" s="40">
        <f>SUMIF(QoE!$A$32:$A$61,$A6,QoE!S$32:S$61)</f>
        <v>0</v>
      </c>
      <c r="BB6" s="40">
        <f>SUMIF(QoE!$A$32:$A$61,$A6,QoE!T$32:T$61)</f>
        <v>0</v>
      </c>
      <c r="BC6" s="40">
        <f>SUMIF(QoE!$A$32:$A$61,$A6,QoE!U$32:U$61)</f>
        <v>0</v>
      </c>
      <c r="BD6" s="40">
        <f>SUMIF(QoE!$A$32:$A$61,$A6,QoE!V$32:V$61)</f>
        <v>0</v>
      </c>
      <c r="BE6" s="40">
        <f>SUMIF(QoE!$A$32:$A$61,$A6,QoE!W$32:W$61)</f>
        <v>0</v>
      </c>
      <c r="BF6" s="40">
        <f>SUMIF(QoE!$A$32:$A$61,$A6,QoE!X$32:X$61)</f>
        <v>0</v>
      </c>
      <c r="BG6" s="40">
        <f>SUMIF(QoE!$A$32:$A$61,$A6,QoE!Y$32:Y$61)</f>
        <v>0</v>
      </c>
      <c r="BH6" s="40">
        <f>SUMIF(QoE!$A$32:$A$61,$A6,QoE!Z$32:Z$61)</f>
        <v>0</v>
      </c>
      <c r="BI6" s="40">
        <f>SUMIF(QoE!$A$32:$A$61,$A6,QoE!AA$32:AA$61)</f>
        <v>0</v>
      </c>
      <c r="BJ6" s="40">
        <f>SUMIF(QoE!$A$32:$A$61,$A6,QoE!AB$32:AB$61)</f>
        <v>0</v>
      </c>
      <c r="BK6" s="40">
        <f>SUMIF(QoE!$A$32:$A$61,$A6,QoE!AC$32:AC$61)</f>
        <v>0</v>
      </c>
      <c r="BL6" s="40">
        <f>SUMIF(QoE!$A$32:$A$61,$A6,QoE!AD$32:AD$61)</f>
        <v>0</v>
      </c>
      <c r="BM6" s="13"/>
      <c r="BN6" s="12">
        <f t="shared" ref="BN6" si="84">SUM(AK6:AV6)</f>
        <v>0</v>
      </c>
      <c r="BO6" s="12">
        <f t="shared" ref="BO6" si="85">SUM(AW6:BH6)</f>
        <v>0</v>
      </c>
      <c r="BP6" s="12">
        <f t="shared" ref="BP6" si="86">SUM(AZ6:BK6)</f>
        <v>0</v>
      </c>
      <c r="BQ6" s="12">
        <f t="shared" ref="BQ6" si="87">SUM(BA6:BL6)</f>
        <v>0</v>
      </c>
      <c r="BS6" s="40">
        <f t="shared" si="80"/>
        <v>0</v>
      </c>
      <c r="BT6" s="40">
        <f t="shared" si="53"/>
        <v>0</v>
      </c>
      <c r="BU6" s="40">
        <f t="shared" si="54"/>
        <v>0</v>
      </c>
      <c r="BV6" s="40">
        <f t="shared" si="55"/>
        <v>0</v>
      </c>
      <c r="BW6" s="40">
        <f t="shared" si="56"/>
        <v>0</v>
      </c>
      <c r="BX6" s="40">
        <f t="shared" si="57"/>
        <v>0</v>
      </c>
      <c r="BY6" s="40">
        <f t="shared" si="58"/>
        <v>0</v>
      </c>
      <c r="BZ6" s="40">
        <f t="shared" si="59"/>
        <v>0</v>
      </c>
      <c r="CA6" s="40">
        <f t="shared" si="60"/>
        <v>0</v>
      </c>
      <c r="CB6" s="40">
        <f t="shared" si="61"/>
        <v>0</v>
      </c>
      <c r="CC6" s="40">
        <f t="shared" si="62"/>
        <v>0</v>
      </c>
      <c r="CD6" s="40">
        <f t="shared" si="63"/>
        <v>0</v>
      </c>
      <c r="CE6" s="40">
        <f t="shared" si="64"/>
        <v>0</v>
      </c>
      <c r="CF6" s="40">
        <f t="shared" si="65"/>
        <v>0</v>
      </c>
      <c r="CG6" s="40">
        <f t="shared" si="66"/>
        <v>-0.65813999999999995</v>
      </c>
      <c r="CH6" s="40">
        <f t="shared" si="67"/>
        <v>0</v>
      </c>
      <c r="CI6" s="40">
        <f t="shared" si="68"/>
        <v>0</v>
      </c>
      <c r="CJ6" s="40">
        <f t="shared" si="69"/>
        <v>0</v>
      </c>
      <c r="CK6" s="40">
        <f t="shared" si="70"/>
        <v>0</v>
      </c>
      <c r="CL6" s="40">
        <f t="shared" si="71"/>
        <v>0</v>
      </c>
      <c r="CM6" s="40">
        <f t="shared" si="72"/>
        <v>0</v>
      </c>
      <c r="CN6" s="40">
        <f t="shared" si="73"/>
        <v>0</v>
      </c>
      <c r="CO6" s="40">
        <f t="shared" si="74"/>
        <v>0</v>
      </c>
      <c r="CP6" s="40">
        <f t="shared" si="75"/>
        <v>0</v>
      </c>
      <c r="CQ6" s="40">
        <f t="shared" si="76"/>
        <v>0</v>
      </c>
      <c r="CR6" s="40">
        <f t="shared" si="77"/>
        <v>0</v>
      </c>
      <c r="CS6" s="40">
        <f t="shared" si="78"/>
        <v>0</v>
      </c>
      <c r="CT6" s="40">
        <f t="shared" si="79"/>
        <v>0</v>
      </c>
      <c r="CU6" s="13"/>
      <c r="CV6" s="12">
        <f t="shared" ref="CV6" si="88">SUM(BS6:CD6)</f>
        <v>0</v>
      </c>
      <c r="CW6" s="12">
        <f t="shared" ref="CW6" si="89">SUM(CE6:CP6)</f>
        <v>-0.65813999999999995</v>
      </c>
      <c r="CX6" s="12">
        <f t="shared" ref="CX6" si="90">SUM(CH6:CS6)</f>
        <v>0</v>
      </c>
      <c r="CY6" s="12">
        <f t="shared" ref="CY6" si="91">SUM(CI6:CT6)</f>
        <v>0</v>
      </c>
    </row>
    <row r="7" spans="1:103" x14ac:dyDescent="0.2">
      <c r="A7" s="17" t="s">
        <v>78</v>
      </c>
      <c r="B7" s="14"/>
      <c r="C7" s="162">
        <f t="shared" ref="C7:AD7" si="92">SUM(C4:C6)</f>
        <v>196.52330000000001</v>
      </c>
      <c r="D7" s="162">
        <f t="shared" si="92"/>
        <v>91.14936999999999</v>
      </c>
      <c r="E7" s="162">
        <f t="shared" si="92"/>
        <v>81.827619999999996</v>
      </c>
      <c r="F7" s="162">
        <f t="shared" si="92"/>
        <v>80.828210000000013</v>
      </c>
      <c r="G7" s="162">
        <f t="shared" si="92"/>
        <v>152.07084</v>
      </c>
      <c r="H7" s="162">
        <f t="shared" si="92"/>
        <v>84.77436999999999</v>
      </c>
      <c r="I7" s="162">
        <f t="shared" si="92"/>
        <v>86.016890000000004</v>
      </c>
      <c r="J7" s="162">
        <f t="shared" si="92"/>
        <v>105.05967999999999</v>
      </c>
      <c r="K7" s="162">
        <f t="shared" si="92"/>
        <v>72.823949999999996</v>
      </c>
      <c r="L7" s="162">
        <f t="shared" si="92"/>
        <v>128.30127999999999</v>
      </c>
      <c r="M7" s="162">
        <f t="shared" si="92"/>
        <v>120.80761</v>
      </c>
      <c r="N7" s="162">
        <f t="shared" si="92"/>
        <v>6.5557100000000048</v>
      </c>
      <c r="O7" s="162">
        <f t="shared" si="92"/>
        <v>172.10307</v>
      </c>
      <c r="P7" s="162">
        <f t="shared" si="92"/>
        <v>108.72225</v>
      </c>
      <c r="Q7" s="162">
        <f t="shared" si="92"/>
        <v>71.443550000000002</v>
      </c>
      <c r="R7" s="162">
        <f t="shared" si="92"/>
        <v>88.748619999999988</v>
      </c>
      <c r="S7" s="162">
        <f t="shared" si="92"/>
        <v>87.422039999999996</v>
      </c>
      <c r="T7" s="162">
        <f t="shared" si="92"/>
        <v>56.918889999999998</v>
      </c>
      <c r="U7" s="162">
        <f t="shared" si="92"/>
        <v>105.59872</v>
      </c>
      <c r="V7" s="162">
        <f t="shared" si="92"/>
        <v>101.52807000000001</v>
      </c>
      <c r="W7" s="162">
        <f t="shared" si="92"/>
        <v>112.05999</v>
      </c>
      <c r="X7" s="162">
        <f t="shared" si="92"/>
        <v>99.656440000000003</v>
      </c>
      <c r="Y7" s="162">
        <f t="shared" si="92"/>
        <v>102.90187</v>
      </c>
      <c r="Z7" s="162">
        <f t="shared" si="92"/>
        <v>14.599829999999997</v>
      </c>
      <c r="AA7" s="162">
        <f t="shared" si="92"/>
        <v>203.50556999999998</v>
      </c>
      <c r="AB7" s="162">
        <f t="shared" si="92"/>
        <v>97.601240000000004</v>
      </c>
      <c r="AC7" s="162">
        <f t="shared" si="92"/>
        <v>109.42701</v>
      </c>
      <c r="AD7" s="162">
        <f t="shared" si="92"/>
        <v>113.11436999999999</v>
      </c>
      <c r="AE7" s="15"/>
      <c r="AF7" s="15">
        <f>SUM(AF4:AF6)</f>
        <v>1206.7388299999998</v>
      </c>
      <c r="AG7" s="15">
        <f>SUM(AG4:AG6)</f>
        <v>1121.70334</v>
      </c>
      <c r="AH7" s="15">
        <f>SUM(AH4:AH6)</f>
        <v>1179.9682900000003</v>
      </c>
      <c r="AI7" s="15">
        <f>SUM(AI4:AI6)</f>
        <v>1204.33404</v>
      </c>
      <c r="AK7" s="162">
        <f t="shared" ref="AK7:BL7" si="93">SUM(AK4:AK6)</f>
        <v>-92.143619999999999</v>
      </c>
      <c r="AL7" s="162">
        <f t="shared" si="93"/>
        <v>0</v>
      </c>
      <c r="AM7" s="162">
        <f t="shared" si="93"/>
        <v>0</v>
      </c>
      <c r="AN7" s="162">
        <f t="shared" si="93"/>
        <v>0</v>
      </c>
      <c r="AO7" s="162">
        <f t="shared" si="93"/>
        <v>-78.206999999999994</v>
      </c>
      <c r="AP7" s="162">
        <f t="shared" si="93"/>
        <v>0</v>
      </c>
      <c r="AQ7" s="162">
        <f t="shared" si="93"/>
        <v>0</v>
      </c>
      <c r="AR7" s="162">
        <f t="shared" si="93"/>
        <v>0</v>
      </c>
      <c r="AS7" s="162">
        <f t="shared" si="93"/>
        <v>0</v>
      </c>
      <c r="AT7" s="162">
        <f t="shared" si="93"/>
        <v>0</v>
      </c>
      <c r="AU7" s="162">
        <f t="shared" si="93"/>
        <v>0</v>
      </c>
      <c r="AV7" s="162">
        <f t="shared" si="93"/>
        <v>90.199699999999993</v>
      </c>
      <c r="AW7" s="162">
        <f t="shared" si="93"/>
        <v>-90.199699999999993</v>
      </c>
      <c r="AX7" s="162">
        <f t="shared" si="93"/>
        <v>0</v>
      </c>
      <c r="AY7" s="162">
        <f t="shared" si="93"/>
        <v>0</v>
      </c>
      <c r="AZ7" s="162">
        <f t="shared" si="93"/>
        <v>0</v>
      </c>
      <c r="BA7" s="162">
        <f t="shared" si="93"/>
        <v>0</v>
      </c>
      <c r="BB7" s="162">
        <f t="shared" si="93"/>
        <v>0</v>
      </c>
      <c r="BC7" s="162">
        <f t="shared" si="93"/>
        <v>0</v>
      </c>
      <c r="BD7" s="162">
        <f t="shared" si="93"/>
        <v>0</v>
      </c>
      <c r="BE7" s="162">
        <f t="shared" si="93"/>
        <v>0</v>
      </c>
      <c r="BF7" s="162">
        <f t="shared" si="93"/>
        <v>0</v>
      </c>
      <c r="BG7" s="162">
        <f t="shared" si="93"/>
        <v>0</v>
      </c>
      <c r="BH7" s="162">
        <f t="shared" si="93"/>
        <v>104.88045</v>
      </c>
      <c r="BI7" s="162">
        <f t="shared" si="93"/>
        <v>-104.88045</v>
      </c>
      <c r="BJ7" s="162">
        <f t="shared" si="93"/>
        <v>0</v>
      </c>
      <c r="BK7" s="162">
        <f t="shared" si="93"/>
        <v>0</v>
      </c>
      <c r="BL7" s="162">
        <f t="shared" si="93"/>
        <v>0</v>
      </c>
      <c r="BM7" s="15"/>
      <c r="BN7" s="15">
        <f>SUM(BN4:BN6)</f>
        <v>-80.150919999999999</v>
      </c>
      <c r="BO7" s="15">
        <f>SUM(BO4:BO6)</f>
        <v>14.680750000000003</v>
      </c>
      <c r="BP7" s="15">
        <f>SUM(BP4:BP6)</f>
        <v>0</v>
      </c>
      <c r="BQ7" s="15">
        <f>SUM(BQ4:BQ6)</f>
        <v>0</v>
      </c>
      <c r="BS7" s="162">
        <f t="shared" ref="BS7:CT7" si="94">SUM(BS4:BS6)</f>
        <v>104.37967999999999</v>
      </c>
      <c r="BT7" s="162">
        <f t="shared" si="94"/>
        <v>91.14936999999999</v>
      </c>
      <c r="BU7" s="162">
        <f t="shared" si="94"/>
        <v>81.827619999999996</v>
      </c>
      <c r="BV7" s="162">
        <f t="shared" si="94"/>
        <v>80.828210000000013</v>
      </c>
      <c r="BW7" s="162">
        <f t="shared" si="94"/>
        <v>73.86384000000001</v>
      </c>
      <c r="BX7" s="162">
        <f t="shared" si="94"/>
        <v>84.77436999999999</v>
      </c>
      <c r="BY7" s="162">
        <f t="shared" si="94"/>
        <v>86.016890000000004</v>
      </c>
      <c r="BZ7" s="162">
        <f t="shared" si="94"/>
        <v>105.05967999999999</v>
      </c>
      <c r="CA7" s="162">
        <f t="shared" si="94"/>
        <v>72.823949999999996</v>
      </c>
      <c r="CB7" s="162">
        <f t="shared" si="94"/>
        <v>128.30127999999999</v>
      </c>
      <c r="CC7" s="162">
        <f t="shared" si="94"/>
        <v>120.80761</v>
      </c>
      <c r="CD7" s="162">
        <f t="shared" si="94"/>
        <v>96.755409999999998</v>
      </c>
      <c r="CE7" s="162">
        <f t="shared" si="94"/>
        <v>81.903369999999995</v>
      </c>
      <c r="CF7" s="162">
        <f t="shared" si="94"/>
        <v>108.72225</v>
      </c>
      <c r="CG7" s="162">
        <f t="shared" si="94"/>
        <v>71.443550000000002</v>
      </c>
      <c r="CH7" s="162">
        <f t="shared" si="94"/>
        <v>88.748619999999988</v>
      </c>
      <c r="CI7" s="162">
        <f t="shared" si="94"/>
        <v>87.422039999999996</v>
      </c>
      <c r="CJ7" s="162">
        <f t="shared" si="94"/>
        <v>56.918889999999998</v>
      </c>
      <c r="CK7" s="162">
        <f t="shared" si="94"/>
        <v>105.59872</v>
      </c>
      <c r="CL7" s="162">
        <f t="shared" si="94"/>
        <v>101.52807000000001</v>
      </c>
      <c r="CM7" s="162">
        <f t="shared" si="94"/>
        <v>112.05999</v>
      </c>
      <c r="CN7" s="162">
        <f t="shared" si="94"/>
        <v>99.656440000000003</v>
      </c>
      <c r="CO7" s="162">
        <f t="shared" si="94"/>
        <v>102.90187</v>
      </c>
      <c r="CP7" s="162">
        <f t="shared" si="94"/>
        <v>119.48027999999999</v>
      </c>
      <c r="CQ7" s="162">
        <f t="shared" si="94"/>
        <v>98.625119999999995</v>
      </c>
      <c r="CR7" s="162">
        <f t="shared" si="94"/>
        <v>97.601240000000004</v>
      </c>
      <c r="CS7" s="162">
        <f t="shared" si="94"/>
        <v>109.42701</v>
      </c>
      <c r="CT7" s="162">
        <f t="shared" si="94"/>
        <v>113.11436999999999</v>
      </c>
      <c r="CU7" s="15"/>
      <c r="CV7" s="15">
        <f>SUM(CV4:CV6)</f>
        <v>1126.58791</v>
      </c>
      <c r="CW7" s="15">
        <f>SUM(CW4:CW6)</f>
        <v>1136.38409</v>
      </c>
      <c r="CX7" s="15">
        <f>SUM(CX4:CX6)</f>
        <v>1179.9682900000003</v>
      </c>
      <c r="CY7" s="15">
        <f>SUM(CY4:CY6)</f>
        <v>1204.33404</v>
      </c>
    </row>
    <row r="8" spans="1:103" ht="3" customHeight="1" x14ac:dyDescent="0.2">
      <c r="A8" s="16"/>
      <c r="B8" s="6"/>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F8" s="6"/>
      <c r="AG8" s="6"/>
      <c r="AH8" s="6"/>
      <c r="AI8" s="6"/>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N8" s="6"/>
      <c r="BO8" s="6"/>
      <c r="BP8" s="6"/>
      <c r="BQ8" s="6"/>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V8" s="6"/>
      <c r="CW8" s="6"/>
      <c r="CX8" s="6"/>
      <c r="CY8" s="6"/>
    </row>
    <row r="9" spans="1:103" x14ac:dyDescent="0.2">
      <c r="A9" s="18" t="s">
        <v>5</v>
      </c>
      <c r="B9" s="6"/>
      <c r="C9" s="31">
        <f>IS!C9</f>
        <v>25.70309</v>
      </c>
      <c r="D9" s="31">
        <f>IS!D9</f>
        <v>25.499089999999999</v>
      </c>
      <c r="E9" s="31">
        <f>IS!E9</f>
        <v>26.945700000000002</v>
      </c>
      <c r="F9" s="31">
        <f>IS!F9</f>
        <v>22.691890000000001</v>
      </c>
      <c r="G9" s="31">
        <f>IS!G9</f>
        <v>42.85501</v>
      </c>
      <c r="H9" s="31">
        <f>IS!H9</f>
        <v>26.904060000000001</v>
      </c>
      <c r="I9" s="31">
        <f>IS!I9</f>
        <v>24.568919999999999</v>
      </c>
      <c r="J9" s="31">
        <f>IS!J9</f>
        <v>28.57884</v>
      </c>
      <c r="K9" s="31">
        <f>IS!K9</f>
        <v>27.522299999999998</v>
      </c>
      <c r="L9" s="31">
        <f>IS!L9</f>
        <v>39.417430000000003</v>
      </c>
      <c r="M9" s="31">
        <f>IS!M9</f>
        <v>21.748180000000001</v>
      </c>
      <c r="N9" s="31">
        <f>IS!N9</f>
        <v>-139.40813</v>
      </c>
      <c r="O9" s="31">
        <f>IS!O9</f>
        <v>12.7864</v>
      </c>
      <c r="P9" s="31">
        <f>IS!P9</f>
        <v>10.91615</v>
      </c>
      <c r="Q9" s="31">
        <f>IS!Q9</f>
        <v>13.29909</v>
      </c>
      <c r="R9" s="31">
        <f>IS!R9</f>
        <v>18.114419999999999</v>
      </c>
      <c r="S9" s="31">
        <f>IS!S9</f>
        <v>14.06428</v>
      </c>
      <c r="T9" s="31">
        <f>IS!T9</f>
        <v>13.612129999999999</v>
      </c>
      <c r="U9" s="31">
        <f>IS!U9</f>
        <v>14.38354</v>
      </c>
      <c r="V9" s="31">
        <f>IS!V9</f>
        <v>15.323219999999999</v>
      </c>
      <c r="W9" s="31">
        <f>IS!W9</f>
        <v>15.185219999999999</v>
      </c>
      <c r="X9" s="31">
        <f>IS!X9</f>
        <v>27.938380000000002</v>
      </c>
      <c r="Y9" s="31">
        <f>IS!Y9</f>
        <v>21.378400000000003</v>
      </c>
      <c r="Z9" s="31">
        <f>IS!Z9</f>
        <v>27.690249999999999</v>
      </c>
      <c r="AA9" s="31">
        <f>IS!AA9</f>
        <v>27.682369999999999</v>
      </c>
      <c r="AB9" s="31">
        <f>IS!AB9</f>
        <v>27.398389999999999</v>
      </c>
      <c r="AC9" s="31">
        <f>IS!AC9</f>
        <v>24.532509999999998</v>
      </c>
      <c r="AD9" s="31">
        <f>IS!AD9</f>
        <v>26.488790000000002</v>
      </c>
      <c r="AF9" s="6">
        <f t="shared" ref="AF9:AF18" si="95">SUM(C9:N9)</f>
        <v>173.02637999999999</v>
      </c>
      <c r="AG9" s="6">
        <f t="shared" ref="AG9:AG18" si="96">SUM(O9:Z9)</f>
        <v>204.69147999999998</v>
      </c>
      <c r="AH9" s="6">
        <f t="shared" ref="AH9:AI18" si="97">SUM(R9:AC9)</f>
        <v>247.30311</v>
      </c>
      <c r="AI9" s="6">
        <f t="shared" si="97"/>
        <v>255.67747999999997</v>
      </c>
      <c r="AK9" s="31">
        <f>SUMIF(QoE!$A$32:$A$61,$A9,QoE!C$32:C$61)</f>
        <v>0</v>
      </c>
      <c r="AL9" s="31">
        <f>SUMIF(QoE!$A$32:$A$61,$A9,QoE!D$32:D$61)</f>
        <v>0</v>
      </c>
      <c r="AM9" s="31">
        <f>SUMIF(QoE!$A$32:$A$61,$A9,QoE!E$32:E$61)</f>
        <v>0</v>
      </c>
      <c r="AN9" s="31">
        <f>SUMIF(QoE!$A$32:$A$61,$A9,QoE!F$32:F$61)</f>
        <v>0</v>
      </c>
      <c r="AO9" s="31">
        <f>SUMIF(QoE!$A$32:$A$61,$A9,QoE!G$32:G$61)</f>
        <v>0</v>
      </c>
      <c r="AP9" s="31">
        <f>SUMIF(QoE!$A$32:$A$61,$A9,QoE!H$32:H$61)</f>
        <v>0</v>
      </c>
      <c r="AQ9" s="31">
        <f>SUMIF(QoE!$A$32:$A$61,$A9,QoE!I$32:I$61)</f>
        <v>0</v>
      </c>
      <c r="AR9" s="31">
        <f>SUMIF(QoE!$A$32:$A$61,$A9,QoE!J$32:J$61)</f>
        <v>0</v>
      </c>
      <c r="AS9" s="31">
        <f>SUMIF(QoE!$A$32:$A$61,$A9,QoE!K$32:K$61)</f>
        <v>0</v>
      </c>
      <c r="AT9" s="31">
        <f>SUMIF(QoE!$A$32:$A$61,$A9,QoE!L$32:L$61)</f>
        <v>0</v>
      </c>
      <c r="AU9" s="31">
        <f>SUMIF(QoE!$A$32:$A$61,$A9,QoE!M$32:M$61)</f>
        <v>0</v>
      </c>
      <c r="AV9" s="31">
        <f>SUMIF(QoE!$A$32:$A$61,$A9,QoE!N$32:N$61)</f>
        <v>0</v>
      </c>
      <c r="AW9" s="31">
        <f>SUMIF(QoE!$A$32:$A$61,$A9,QoE!O$32:O$61)</f>
        <v>0</v>
      </c>
      <c r="AX9" s="31">
        <f>SUMIF(QoE!$A$32:$A$61,$A9,QoE!P$32:P$61)</f>
        <v>0</v>
      </c>
      <c r="AY9" s="31">
        <f>SUMIF(QoE!$A$32:$A$61,$A9,QoE!Q$32:Q$61)</f>
        <v>0</v>
      </c>
      <c r="AZ9" s="31">
        <f>SUMIF(QoE!$A$32:$A$61,$A9,QoE!R$32:R$61)</f>
        <v>0</v>
      </c>
      <c r="BA9" s="31">
        <f>SUMIF(QoE!$A$32:$A$61,$A9,QoE!S$32:S$61)</f>
        <v>0</v>
      </c>
      <c r="BB9" s="31">
        <f>SUMIF(QoE!$A$32:$A$61,$A9,QoE!T$32:T$61)</f>
        <v>0</v>
      </c>
      <c r="BC9" s="31">
        <f>SUMIF(QoE!$A$32:$A$61,$A9,QoE!U$32:U$61)</f>
        <v>0</v>
      </c>
      <c r="BD9" s="31">
        <f>SUMIF(QoE!$A$32:$A$61,$A9,QoE!V$32:V$61)</f>
        <v>0</v>
      </c>
      <c r="BE9" s="31">
        <f>SUMIF(QoE!$A$32:$A$61,$A9,QoE!W$32:W$61)</f>
        <v>0</v>
      </c>
      <c r="BF9" s="31">
        <f>SUMIF(QoE!$A$32:$A$61,$A9,QoE!X$32:X$61)</f>
        <v>0</v>
      </c>
      <c r="BG9" s="31">
        <f>SUMIF(QoE!$A$32:$A$61,$A9,QoE!Y$32:Y$61)</f>
        <v>0</v>
      </c>
      <c r="BH9" s="31">
        <f>SUMIF(QoE!$A$32:$A$61,$A9,QoE!Z$32:Z$61)</f>
        <v>0</v>
      </c>
      <c r="BI9" s="31">
        <f>SUMIF(QoE!$A$32:$A$61,$A9,QoE!AA$32:AA$61)</f>
        <v>0</v>
      </c>
      <c r="BJ9" s="31">
        <f>SUMIF(QoE!$A$32:$A$61,$A9,QoE!AB$32:AB$61)</f>
        <v>0</v>
      </c>
      <c r="BK9" s="31">
        <f>SUMIF(QoE!$A$32:$A$61,$A9,QoE!AC$32:AC$61)</f>
        <v>0</v>
      </c>
      <c r="BL9" s="31">
        <f>SUMIF(QoE!$A$32:$A$61,$A9,QoE!AD$32:AD$61)</f>
        <v>0</v>
      </c>
      <c r="BN9" s="6">
        <f t="shared" ref="BN9:BN18" si="98">SUM(AK9:AV9)</f>
        <v>0</v>
      </c>
      <c r="BO9" s="6">
        <f t="shared" ref="BO9:BO18" si="99">SUM(AW9:BH9)</f>
        <v>0</v>
      </c>
      <c r="BP9" s="6">
        <f t="shared" ref="BP9:BP18" si="100">SUM(AZ9:BK9)</f>
        <v>0</v>
      </c>
      <c r="BQ9" s="6">
        <f t="shared" ref="BQ9:BQ18" si="101">SUM(BA9:BL9)</f>
        <v>0</v>
      </c>
      <c r="BS9" s="31">
        <f t="shared" ref="BS9:BS18" si="102">SUM(C9,AK9)</f>
        <v>25.70309</v>
      </c>
      <c r="BT9" s="31">
        <f t="shared" ref="BT9:BT18" si="103">SUM(D9,AL9)</f>
        <v>25.499089999999999</v>
      </c>
      <c r="BU9" s="31">
        <f t="shared" ref="BU9:BU18" si="104">SUM(E9,AM9)</f>
        <v>26.945700000000002</v>
      </c>
      <c r="BV9" s="31">
        <f t="shared" ref="BV9:BV18" si="105">SUM(F9,AN9)</f>
        <v>22.691890000000001</v>
      </c>
      <c r="BW9" s="31">
        <f t="shared" ref="BW9:BW18" si="106">SUM(G9,AO9)</f>
        <v>42.85501</v>
      </c>
      <c r="BX9" s="31">
        <f t="shared" ref="BX9:BX18" si="107">SUM(H9,AP9)</f>
        <v>26.904060000000001</v>
      </c>
      <c r="BY9" s="31">
        <f t="shared" ref="BY9:BY18" si="108">SUM(I9,AQ9)</f>
        <v>24.568919999999999</v>
      </c>
      <c r="BZ9" s="31">
        <f t="shared" ref="BZ9:BZ18" si="109">SUM(J9,AR9)</f>
        <v>28.57884</v>
      </c>
      <c r="CA9" s="31">
        <f t="shared" ref="CA9:CA18" si="110">SUM(K9,AS9)</f>
        <v>27.522299999999998</v>
      </c>
      <c r="CB9" s="31">
        <f t="shared" ref="CB9:CB18" si="111">SUM(L9,AT9)</f>
        <v>39.417430000000003</v>
      </c>
      <c r="CC9" s="31">
        <f t="shared" ref="CC9:CC18" si="112">SUM(M9,AU9)</f>
        <v>21.748180000000001</v>
      </c>
      <c r="CD9" s="31">
        <f t="shared" ref="CD9:CD18" si="113">SUM(N9,AV9)</f>
        <v>-139.40813</v>
      </c>
      <c r="CE9" s="31">
        <f t="shared" ref="CE9:CE18" si="114">SUM(O9,AW9)</f>
        <v>12.7864</v>
      </c>
      <c r="CF9" s="31">
        <f t="shared" ref="CF9:CF18" si="115">SUM(P9,AX9)</f>
        <v>10.91615</v>
      </c>
      <c r="CG9" s="31">
        <f t="shared" ref="CG9:CG18" si="116">SUM(Q9,AY9)</f>
        <v>13.29909</v>
      </c>
      <c r="CH9" s="31">
        <f t="shared" ref="CH9:CH18" si="117">SUM(R9,AZ9)</f>
        <v>18.114419999999999</v>
      </c>
      <c r="CI9" s="31">
        <f t="shared" ref="CI9:CI18" si="118">SUM(S9,BA9)</f>
        <v>14.06428</v>
      </c>
      <c r="CJ9" s="31">
        <f t="shared" ref="CJ9:CJ18" si="119">SUM(T9,BB9)</f>
        <v>13.612129999999999</v>
      </c>
      <c r="CK9" s="31">
        <f t="shared" ref="CK9:CK18" si="120">SUM(U9,BC9)</f>
        <v>14.38354</v>
      </c>
      <c r="CL9" s="31">
        <f t="shared" ref="CL9:CL18" si="121">SUM(V9,BD9)</f>
        <v>15.323219999999999</v>
      </c>
      <c r="CM9" s="31">
        <f t="shared" ref="CM9:CM18" si="122">SUM(W9,BE9)</f>
        <v>15.185219999999999</v>
      </c>
      <c r="CN9" s="31">
        <f t="shared" ref="CN9:CN18" si="123">SUM(X9,BF9)</f>
        <v>27.938380000000002</v>
      </c>
      <c r="CO9" s="31">
        <f t="shared" ref="CO9:CO18" si="124">SUM(Y9,BG9)</f>
        <v>21.378400000000003</v>
      </c>
      <c r="CP9" s="31">
        <f t="shared" ref="CP9:CP18" si="125">SUM(Z9,BH9)</f>
        <v>27.690249999999999</v>
      </c>
      <c r="CQ9" s="31">
        <f t="shared" ref="CQ9:CQ18" si="126">SUM(AA9,BI9)</f>
        <v>27.682369999999999</v>
      </c>
      <c r="CR9" s="31">
        <f t="shared" ref="CR9:CR18" si="127">SUM(AB9,BJ9)</f>
        <v>27.398389999999999</v>
      </c>
      <c r="CS9" s="31">
        <f t="shared" ref="CS9:CS18" si="128">SUM(AC9,BK9)</f>
        <v>24.532509999999998</v>
      </c>
      <c r="CT9" s="31">
        <f t="shared" ref="CT9:CT18" si="129">SUM(AD9,BL9)</f>
        <v>26.488790000000002</v>
      </c>
      <c r="CV9" s="6">
        <f t="shared" ref="CV9:CV18" si="130">SUM(BS9:CD9)</f>
        <v>173.02637999999999</v>
      </c>
      <c r="CW9" s="6">
        <f t="shared" ref="CW9:CW18" si="131">SUM(CE9:CP9)</f>
        <v>204.69147999999998</v>
      </c>
      <c r="CX9" s="6">
        <f t="shared" ref="CX9:CX18" si="132">SUM(CH9:CS9)</f>
        <v>247.30311</v>
      </c>
      <c r="CY9" s="6">
        <f t="shared" ref="CY9:CY18" si="133">SUM(CI9:CT9)</f>
        <v>255.67747999999997</v>
      </c>
    </row>
    <row r="10" spans="1:103" x14ac:dyDescent="0.2">
      <c r="A10" s="18" t="s">
        <v>3</v>
      </c>
      <c r="B10" s="6"/>
      <c r="C10" s="31">
        <f>IS!C10</f>
        <v>26.866340000000001</v>
      </c>
      <c r="D10" s="31">
        <f>IS!D10</f>
        <v>12.104799999999999</v>
      </c>
      <c r="E10" s="31">
        <f>IS!E10</f>
        <v>10.597940000000001</v>
      </c>
      <c r="F10" s="31">
        <f>IS!F10</f>
        <v>4.9291700000000001</v>
      </c>
      <c r="G10" s="31">
        <f>IS!G10</f>
        <v>6.7110900000000004</v>
      </c>
      <c r="H10" s="31">
        <f>IS!H10</f>
        <v>19.224250000000001</v>
      </c>
      <c r="I10" s="31">
        <f>IS!I10</f>
        <v>18.316849999999999</v>
      </c>
      <c r="J10" s="31">
        <f>IS!J10</f>
        <v>23.815290000000001</v>
      </c>
      <c r="K10" s="31">
        <f>IS!K10</f>
        <v>15.431329999999999</v>
      </c>
      <c r="L10" s="31">
        <f>IS!L10</f>
        <v>22.960290000000001</v>
      </c>
      <c r="M10" s="31">
        <f>IS!M10</f>
        <v>25.782970000000002</v>
      </c>
      <c r="N10" s="31">
        <f>IS!N10</f>
        <v>27.886050000000001</v>
      </c>
      <c r="O10" s="31">
        <f>IS!O10</f>
        <v>5.9565600000000005</v>
      </c>
      <c r="P10" s="31">
        <f>IS!P10</f>
        <v>6.5231899999999996</v>
      </c>
      <c r="Q10" s="31">
        <f>IS!Q10</f>
        <v>3.7902600000000004</v>
      </c>
      <c r="R10" s="31">
        <f>IS!R10</f>
        <v>8.5922999999999998</v>
      </c>
      <c r="S10" s="31">
        <f>IS!S10</f>
        <v>5.81053</v>
      </c>
      <c r="T10" s="31">
        <f>IS!T10</f>
        <v>2.3069000000000002</v>
      </c>
      <c r="U10" s="31">
        <f>IS!U10</f>
        <v>10.481350000000001</v>
      </c>
      <c r="V10" s="31">
        <f>IS!V10</f>
        <v>17.246869999999998</v>
      </c>
      <c r="W10" s="31">
        <f>IS!W10</f>
        <v>24.47363</v>
      </c>
      <c r="X10" s="31">
        <f>IS!X10</f>
        <v>22.325669999999999</v>
      </c>
      <c r="Y10" s="31">
        <f>IS!Y10</f>
        <v>21.026130000000002</v>
      </c>
      <c r="Z10" s="31">
        <f>IS!Z10</f>
        <v>-44.264230000000005</v>
      </c>
      <c r="AA10" s="31">
        <f>IS!AA10</f>
        <v>9.6022499999999997</v>
      </c>
      <c r="AB10" s="31">
        <f>IS!AB10</f>
        <v>10.500350000000001</v>
      </c>
      <c r="AC10" s="31">
        <f>IS!AC10</f>
        <v>4.9490100000000004</v>
      </c>
      <c r="AD10" s="31">
        <f>IS!AD10</f>
        <v>9.9608799999999995</v>
      </c>
      <c r="AF10" s="6">
        <f t="shared" si="95"/>
        <v>214.62637000000004</v>
      </c>
      <c r="AG10" s="6">
        <f t="shared" si="96"/>
        <v>84.269159999999999</v>
      </c>
      <c r="AH10" s="6">
        <f t="shared" si="97"/>
        <v>93.050760000000011</v>
      </c>
      <c r="AI10" s="6">
        <f t="shared" si="97"/>
        <v>94.419339999999991</v>
      </c>
      <c r="AK10" s="31">
        <f>SUMIF(QoE!$A$32:$A$61,$A10,QoE!C$32:C$61)</f>
        <v>-8.40428</v>
      </c>
      <c r="AL10" s="31">
        <f>SUMIF(QoE!$A$32:$A$61,$A10,QoE!D$32:D$61)</f>
        <v>-4.7893400000000002</v>
      </c>
      <c r="AM10" s="31">
        <f>SUMIF(QoE!$A$32:$A$61,$A10,QoE!E$32:E$61)</f>
        <v>-4.93</v>
      </c>
      <c r="AN10" s="31">
        <f>SUMIF(QoE!$A$32:$A$61,$A10,QoE!F$32:F$61)</f>
        <v>-1.67431</v>
      </c>
      <c r="AO10" s="31">
        <f>SUMIF(QoE!$A$32:$A$61,$A10,QoE!G$32:G$61)</f>
        <v>-2.8731900000000001</v>
      </c>
      <c r="AP10" s="31">
        <f>SUMIF(QoE!$A$32:$A$61,$A10,QoE!H$32:H$61)</f>
        <v>-7.5441199999999995</v>
      </c>
      <c r="AQ10" s="31">
        <f>SUMIF(QoE!$A$32:$A$61,$A10,QoE!I$32:I$61)</f>
        <v>-11.055099999999998</v>
      </c>
      <c r="AR10" s="31">
        <f>SUMIF(QoE!$A$32:$A$61,$A10,QoE!J$32:J$61)</f>
        <v>-10.525409999999997</v>
      </c>
      <c r="AS10" s="31">
        <f>SUMIF(QoE!$A$32:$A$61,$A10,QoE!K$32:K$61)</f>
        <v>-6.6717200000000005</v>
      </c>
      <c r="AT10" s="31">
        <f>SUMIF(QoE!$A$32:$A$61,$A10,QoE!L$32:L$61)</f>
        <v>-14.148739999999998</v>
      </c>
      <c r="AU10" s="31">
        <f>SUMIF(QoE!$A$32:$A$61,$A10,QoE!M$32:M$61)</f>
        <v>-7.2177099999999994</v>
      </c>
      <c r="AV10" s="31">
        <f>SUMIF(QoE!$A$32:$A$61,$A10,QoE!N$32:N$61)</f>
        <v>-11.610799999999999</v>
      </c>
      <c r="AW10" s="31">
        <f>SUMIF(QoE!$A$32:$A$61,$A10,QoE!O$32:O$61)</f>
        <v>-1.9797300000000009</v>
      </c>
      <c r="AX10" s="31">
        <f>SUMIF(QoE!$A$32:$A$61,$A10,QoE!P$32:P$61)</f>
        <v>0.94010000000000016</v>
      </c>
      <c r="AY10" s="31">
        <f>SUMIF(QoE!$A$32:$A$61,$A10,QoE!Q$32:Q$61)</f>
        <v>-1.8215500000000011</v>
      </c>
      <c r="AZ10" s="31">
        <f>SUMIF(QoE!$A$32:$A$61,$A10,QoE!R$32:R$61)</f>
        <v>-0.99426000000000248</v>
      </c>
      <c r="BA10" s="31">
        <f>SUMIF(QoE!$A$32:$A$61,$A10,QoE!S$32:S$61)</f>
        <v>-1.232</v>
      </c>
      <c r="BB10" s="31">
        <f>SUMIF(QoE!$A$32:$A$61,$A10,QoE!T$32:T$61)</f>
        <v>-0.78898000000000001</v>
      </c>
      <c r="BC10" s="31">
        <f>SUMIF(QoE!$A$32:$A$61,$A10,QoE!U$32:U$61)</f>
        <v>-0.17280999999999991</v>
      </c>
      <c r="BD10" s="31">
        <f>SUMIF(QoE!$A$32:$A$61,$A10,QoE!V$32:V$61)</f>
        <v>-13.201619999999998</v>
      </c>
      <c r="BE10" s="31">
        <f>SUMIF(QoE!$A$32:$A$61,$A10,QoE!W$32:W$61)</f>
        <v>-11.57549</v>
      </c>
      <c r="BF10" s="31">
        <f>SUMIF(QoE!$A$32:$A$61,$A10,QoE!X$32:X$61)</f>
        <v>-13.897549999999999</v>
      </c>
      <c r="BG10" s="31">
        <f>SUMIF(QoE!$A$32:$A$61,$A10,QoE!Y$32:Y$61)</f>
        <v>-9.95031</v>
      </c>
      <c r="BH10" s="31">
        <f>SUMIF(QoE!$A$32:$A$61,$A10,QoE!Z$32:Z$61)</f>
        <v>54.674199999999999</v>
      </c>
      <c r="BI10" s="31">
        <f>SUMIF(QoE!$A$32:$A$61,$A10,QoE!AA$32:AA$61)</f>
        <v>-5.1249500000000001</v>
      </c>
      <c r="BJ10" s="31">
        <f>SUMIF(QoE!$A$32:$A$61,$A10,QoE!AB$32:AB$61)</f>
        <v>-0.65800000000000003</v>
      </c>
      <c r="BK10" s="31">
        <f>SUMIF(QoE!$A$32:$A$61,$A10,QoE!AC$32:AC$61)</f>
        <v>5.7829499999999996</v>
      </c>
      <c r="BL10" s="31">
        <f>SUMIF(QoE!$A$32:$A$61,$A10,QoE!AD$32:AD$61)</f>
        <v>-2.6108700000000002</v>
      </c>
      <c r="BN10" s="6">
        <f t="shared" si="98"/>
        <v>-91.44471999999999</v>
      </c>
      <c r="BO10" s="6">
        <f t="shared" si="99"/>
        <v>0</v>
      </c>
      <c r="BP10" s="6">
        <f t="shared" si="100"/>
        <v>2.8611799999999898</v>
      </c>
      <c r="BQ10" s="6">
        <f t="shared" si="101"/>
        <v>1.2445700000000008</v>
      </c>
      <c r="BS10" s="31">
        <f t="shared" si="102"/>
        <v>18.462060000000001</v>
      </c>
      <c r="BT10" s="31">
        <f t="shared" si="103"/>
        <v>7.315459999999999</v>
      </c>
      <c r="BU10" s="31">
        <f t="shared" si="104"/>
        <v>5.6679400000000015</v>
      </c>
      <c r="BV10" s="31">
        <f t="shared" si="105"/>
        <v>3.2548599999999999</v>
      </c>
      <c r="BW10" s="31">
        <f t="shared" si="106"/>
        <v>3.8379000000000003</v>
      </c>
      <c r="BX10" s="31">
        <f t="shared" si="107"/>
        <v>11.680130000000002</v>
      </c>
      <c r="BY10" s="31">
        <f t="shared" si="108"/>
        <v>7.261750000000001</v>
      </c>
      <c r="BZ10" s="31">
        <f t="shared" si="109"/>
        <v>13.289880000000004</v>
      </c>
      <c r="CA10" s="31">
        <f t="shared" si="110"/>
        <v>8.7596099999999986</v>
      </c>
      <c r="CB10" s="31">
        <f t="shared" si="111"/>
        <v>8.8115500000000022</v>
      </c>
      <c r="CC10" s="31">
        <f t="shared" si="112"/>
        <v>18.565260000000002</v>
      </c>
      <c r="CD10" s="31">
        <f t="shared" si="113"/>
        <v>16.27525</v>
      </c>
      <c r="CE10" s="31">
        <f t="shared" si="114"/>
        <v>3.9768299999999996</v>
      </c>
      <c r="CF10" s="31">
        <f t="shared" si="115"/>
        <v>7.4632899999999998</v>
      </c>
      <c r="CG10" s="31">
        <f t="shared" si="116"/>
        <v>1.9687099999999993</v>
      </c>
      <c r="CH10" s="31">
        <f t="shared" si="117"/>
        <v>7.5980399999999975</v>
      </c>
      <c r="CI10" s="31">
        <f t="shared" si="118"/>
        <v>4.5785299999999998</v>
      </c>
      <c r="CJ10" s="31">
        <f t="shared" si="119"/>
        <v>1.5179200000000002</v>
      </c>
      <c r="CK10" s="31">
        <f t="shared" si="120"/>
        <v>10.308540000000001</v>
      </c>
      <c r="CL10" s="31">
        <f t="shared" si="121"/>
        <v>4.0452499999999993</v>
      </c>
      <c r="CM10" s="31">
        <f t="shared" si="122"/>
        <v>12.89814</v>
      </c>
      <c r="CN10" s="31">
        <f t="shared" si="123"/>
        <v>8.4281199999999998</v>
      </c>
      <c r="CO10" s="31">
        <f t="shared" si="124"/>
        <v>11.075820000000002</v>
      </c>
      <c r="CP10" s="31">
        <f t="shared" si="125"/>
        <v>10.409969999999994</v>
      </c>
      <c r="CQ10" s="31">
        <f t="shared" si="126"/>
        <v>4.4772999999999996</v>
      </c>
      <c r="CR10" s="31">
        <f t="shared" si="127"/>
        <v>9.8423500000000015</v>
      </c>
      <c r="CS10" s="31">
        <f t="shared" si="128"/>
        <v>10.731960000000001</v>
      </c>
      <c r="CT10" s="31">
        <f t="shared" si="129"/>
        <v>7.3500099999999993</v>
      </c>
      <c r="CV10" s="6">
        <f t="shared" si="130"/>
        <v>123.18164999999999</v>
      </c>
      <c r="CW10" s="6">
        <f t="shared" si="131"/>
        <v>84.269159999999999</v>
      </c>
      <c r="CX10" s="6">
        <f t="shared" si="132"/>
        <v>95.911939999999987</v>
      </c>
      <c r="CY10" s="6">
        <f t="shared" si="133"/>
        <v>95.663909999999987</v>
      </c>
    </row>
    <row r="11" spans="1:103" x14ac:dyDescent="0.2">
      <c r="A11" s="18" t="s">
        <v>12</v>
      </c>
      <c r="B11" s="6"/>
      <c r="C11" s="31">
        <f>IS!C11</f>
        <v>2.4588100000000002</v>
      </c>
      <c r="D11" s="31">
        <f>IS!D11</f>
        <v>2.5337399999999999</v>
      </c>
      <c r="E11" s="31">
        <f>IS!E11</f>
        <v>2.4569000000000001</v>
      </c>
      <c r="F11" s="31">
        <f>IS!F11</f>
        <v>2.4975800000000001</v>
      </c>
      <c r="G11" s="31">
        <f>IS!G11</f>
        <v>2.5419999999999998</v>
      </c>
      <c r="H11" s="31">
        <f>IS!H11</f>
        <v>2.4999000000000002</v>
      </c>
      <c r="I11" s="31">
        <f>IS!I11</f>
        <v>2.7283200000000001</v>
      </c>
      <c r="J11" s="31">
        <f>IS!J11</f>
        <v>2.6680300000000003</v>
      </c>
      <c r="K11" s="31">
        <f>IS!K11</f>
        <v>0.76027</v>
      </c>
      <c r="L11" s="31">
        <f>IS!L11</f>
        <v>5.2824600000000004</v>
      </c>
      <c r="M11" s="31">
        <f>IS!M11</f>
        <v>4.33012</v>
      </c>
      <c r="N11" s="31">
        <f>IS!N11</f>
        <v>3.7705000000000002</v>
      </c>
      <c r="O11" s="31">
        <f>IS!O11</f>
        <v>3.2146399999999997</v>
      </c>
      <c r="P11" s="31">
        <f>IS!P11</f>
        <v>2.9969899999999998</v>
      </c>
      <c r="Q11" s="31">
        <f>IS!Q11</f>
        <v>2.7600700000000002</v>
      </c>
      <c r="R11" s="31">
        <f>IS!R11</f>
        <v>2.7354600000000002</v>
      </c>
      <c r="S11" s="31">
        <f>IS!S11</f>
        <v>2.2680100000000003</v>
      </c>
      <c r="T11" s="31">
        <f>IS!T11</f>
        <v>0.12249</v>
      </c>
      <c r="U11" s="31">
        <f>IS!U11</f>
        <v>5.1246200000000002</v>
      </c>
      <c r="V11" s="31">
        <f>IS!V11</f>
        <v>2.5821799999999997</v>
      </c>
      <c r="W11" s="31">
        <f>IS!W11</f>
        <v>3.07958</v>
      </c>
      <c r="X11" s="31">
        <f>IS!X11</f>
        <v>3.3662100000000001</v>
      </c>
      <c r="Y11" s="31">
        <f>IS!Y11</f>
        <v>0.12007</v>
      </c>
      <c r="Z11" s="31">
        <f>IS!Z11</f>
        <v>6.7675299999999998</v>
      </c>
      <c r="AA11" s="31">
        <f>IS!AA11</f>
        <v>3.2138400000000003</v>
      </c>
      <c r="AB11" s="31">
        <f>IS!AB11</f>
        <v>3.21387</v>
      </c>
      <c r="AC11" s="31">
        <f>IS!AC11</f>
        <v>3.6947299999999998</v>
      </c>
      <c r="AD11" s="31">
        <f>IS!AD11</f>
        <v>0.29649999999999999</v>
      </c>
      <c r="AF11" s="6">
        <f t="shared" si="95"/>
        <v>34.52863</v>
      </c>
      <c r="AG11" s="6">
        <f t="shared" si="96"/>
        <v>35.13785</v>
      </c>
      <c r="AH11" s="6">
        <f t="shared" si="97"/>
        <v>36.288589999999999</v>
      </c>
      <c r="AI11" s="6">
        <f t="shared" si="97"/>
        <v>33.849629999999998</v>
      </c>
      <c r="AK11" s="31">
        <f>SUMIF(QoE!$A$32:$A$61,$A11,QoE!C$32:C$61)</f>
        <v>0</v>
      </c>
      <c r="AL11" s="31">
        <f>SUMIF(QoE!$A$32:$A$61,$A11,QoE!D$32:D$61)</f>
        <v>0</v>
      </c>
      <c r="AM11" s="31">
        <f>SUMIF(QoE!$A$32:$A$61,$A11,QoE!E$32:E$61)</f>
        <v>0</v>
      </c>
      <c r="AN11" s="31">
        <f>SUMIF(QoE!$A$32:$A$61,$A11,QoE!F$32:F$61)</f>
        <v>0</v>
      </c>
      <c r="AO11" s="31">
        <f>SUMIF(QoE!$A$32:$A$61,$A11,QoE!G$32:G$61)</f>
        <v>0</v>
      </c>
      <c r="AP11" s="31">
        <f>SUMIF(QoE!$A$32:$A$61,$A11,QoE!H$32:H$61)</f>
        <v>0</v>
      </c>
      <c r="AQ11" s="31">
        <f>SUMIF(QoE!$A$32:$A$61,$A11,QoE!I$32:I$61)</f>
        <v>0</v>
      </c>
      <c r="AR11" s="31">
        <f>SUMIF(QoE!$A$32:$A$61,$A11,QoE!J$32:J$61)</f>
        <v>0</v>
      </c>
      <c r="AS11" s="31">
        <f>SUMIF(QoE!$A$32:$A$61,$A11,QoE!K$32:K$61)</f>
        <v>0</v>
      </c>
      <c r="AT11" s="31">
        <f>SUMIF(QoE!$A$32:$A$61,$A11,QoE!L$32:L$61)</f>
        <v>0</v>
      </c>
      <c r="AU11" s="31">
        <f>SUMIF(QoE!$A$32:$A$61,$A11,QoE!M$32:M$61)</f>
        <v>0</v>
      </c>
      <c r="AV11" s="31">
        <f>SUMIF(QoE!$A$32:$A$61,$A11,QoE!N$32:N$61)</f>
        <v>0</v>
      </c>
      <c r="AW11" s="31">
        <f>SUMIF(QoE!$A$32:$A$61,$A11,QoE!O$32:O$61)</f>
        <v>0</v>
      </c>
      <c r="AX11" s="31">
        <f>SUMIF(QoE!$A$32:$A$61,$A11,QoE!P$32:P$61)</f>
        <v>0</v>
      </c>
      <c r="AY11" s="31">
        <f>SUMIF(QoE!$A$32:$A$61,$A11,QoE!Q$32:Q$61)</f>
        <v>0</v>
      </c>
      <c r="AZ11" s="31">
        <f>SUMIF(QoE!$A$32:$A$61,$A11,QoE!R$32:R$61)</f>
        <v>0</v>
      </c>
      <c r="BA11" s="31">
        <f>SUMIF(QoE!$A$32:$A$61,$A11,QoE!S$32:S$61)</f>
        <v>0</v>
      </c>
      <c r="BB11" s="31">
        <f>SUMIF(QoE!$A$32:$A$61,$A11,QoE!T$32:T$61)</f>
        <v>0</v>
      </c>
      <c r="BC11" s="31">
        <f>SUMIF(QoE!$A$32:$A$61,$A11,QoE!U$32:U$61)</f>
        <v>0</v>
      </c>
      <c r="BD11" s="31">
        <f>SUMIF(QoE!$A$32:$A$61,$A11,QoE!V$32:V$61)</f>
        <v>0</v>
      </c>
      <c r="BE11" s="31">
        <f>SUMIF(QoE!$A$32:$A$61,$A11,QoE!W$32:W$61)</f>
        <v>0</v>
      </c>
      <c r="BF11" s="31">
        <f>SUMIF(QoE!$A$32:$A$61,$A11,QoE!X$32:X$61)</f>
        <v>0</v>
      </c>
      <c r="BG11" s="31">
        <f>SUMIF(QoE!$A$32:$A$61,$A11,QoE!Y$32:Y$61)</f>
        <v>0</v>
      </c>
      <c r="BH11" s="31">
        <f>SUMIF(QoE!$A$32:$A$61,$A11,QoE!Z$32:Z$61)</f>
        <v>0</v>
      </c>
      <c r="BI11" s="31">
        <f>SUMIF(QoE!$A$32:$A$61,$A11,QoE!AA$32:AA$61)</f>
        <v>0</v>
      </c>
      <c r="BJ11" s="31">
        <f>SUMIF(QoE!$A$32:$A$61,$A11,QoE!AB$32:AB$61)</f>
        <v>0</v>
      </c>
      <c r="BK11" s="31">
        <f>SUMIF(QoE!$A$32:$A$61,$A11,QoE!AC$32:AC$61)</f>
        <v>0</v>
      </c>
      <c r="BL11" s="31">
        <f>SUMIF(QoE!$A$32:$A$61,$A11,QoE!AD$32:AD$61)</f>
        <v>0</v>
      </c>
      <c r="BN11" s="6">
        <f t="shared" si="98"/>
        <v>0</v>
      </c>
      <c r="BO11" s="6">
        <f t="shared" si="99"/>
        <v>0</v>
      </c>
      <c r="BP11" s="6">
        <f t="shared" si="100"/>
        <v>0</v>
      </c>
      <c r="BQ11" s="6">
        <f t="shared" si="101"/>
        <v>0</v>
      </c>
      <c r="BS11" s="31">
        <f t="shared" si="102"/>
        <v>2.4588100000000002</v>
      </c>
      <c r="BT11" s="31">
        <f t="shared" si="103"/>
        <v>2.5337399999999999</v>
      </c>
      <c r="BU11" s="31">
        <f t="shared" si="104"/>
        <v>2.4569000000000001</v>
      </c>
      <c r="BV11" s="31">
        <f t="shared" si="105"/>
        <v>2.4975800000000001</v>
      </c>
      <c r="BW11" s="31">
        <f t="shared" si="106"/>
        <v>2.5419999999999998</v>
      </c>
      <c r="BX11" s="31">
        <f t="shared" si="107"/>
        <v>2.4999000000000002</v>
      </c>
      <c r="BY11" s="31">
        <f t="shared" si="108"/>
        <v>2.7283200000000001</v>
      </c>
      <c r="BZ11" s="31">
        <f t="shared" si="109"/>
        <v>2.6680300000000003</v>
      </c>
      <c r="CA11" s="31">
        <f t="shared" si="110"/>
        <v>0.76027</v>
      </c>
      <c r="CB11" s="31">
        <f t="shared" si="111"/>
        <v>5.2824600000000004</v>
      </c>
      <c r="CC11" s="31">
        <f t="shared" si="112"/>
        <v>4.33012</v>
      </c>
      <c r="CD11" s="31">
        <f t="shared" si="113"/>
        <v>3.7705000000000002</v>
      </c>
      <c r="CE11" s="31">
        <f t="shared" si="114"/>
        <v>3.2146399999999997</v>
      </c>
      <c r="CF11" s="31">
        <f t="shared" si="115"/>
        <v>2.9969899999999998</v>
      </c>
      <c r="CG11" s="31">
        <f t="shared" si="116"/>
        <v>2.7600700000000002</v>
      </c>
      <c r="CH11" s="31">
        <f t="shared" si="117"/>
        <v>2.7354600000000002</v>
      </c>
      <c r="CI11" s="31">
        <f t="shared" si="118"/>
        <v>2.2680100000000003</v>
      </c>
      <c r="CJ11" s="31">
        <f t="shared" si="119"/>
        <v>0.12249</v>
      </c>
      <c r="CK11" s="31">
        <f t="shared" si="120"/>
        <v>5.1246200000000002</v>
      </c>
      <c r="CL11" s="31">
        <f t="shared" si="121"/>
        <v>2.5821799999999997</v>
      </c>
      <c r="CM11" s="31">
        <f t="shared" si="122"/>
        <v>3.07958</v>
      </c>
      <c r="CN11" s="31">
        <f t="shared" si="123"/>
        <v>3.3662100000000001</v>
      </c>
      <c r="CO11" s="31">
        <f t="shared" si="124"/>
        <v>0.12007</v>
      </c>
      <c r="CP11" s="31">
        <f t="shared" si="125"/>
        <v>6.7675299999999998</v>
      </c>
      <c r="CQ11" s="31">
        <f t="shared" si="126"/>
        <v>3.2138400000000003</v>
      </c>
      <c r="CR11" s="31">
        <f t="shared" si="127"/>
        <v>3.21387</v>
      </c>
      <c r="CS11" s="31">
        <f t="shared" si="128"/>
        <v>3.6947299999999998</v>
      </c>
      <c r="CT11" s="31">
        <f t="shared" si="129"/>
        <v>0.29649999999999999</v>
      </c>
      <c r="CV11" s="6">
        <f t="shared" si="130"/>
        <v>34.52863</v>
      </c>
      <c r="CW11" s="6">
        <f t="shared" si="131"/>
        <v>35.13785</v>
      </c>
      <c r="CX11" s="6">
        <f t="shared" si="132"/>
        <v>36.288589999999999</v>
      </c>
      <c r="CY11" s="6">
        <f t="shared" si="133"/>
        <v>33.849629999999998</v>
      </c>
    </row>
    <row r="12" spans="1:103" x14ac:dyDescent="0.2">
      <c r="A12" s="18" t="s">
        <v>9</v>
      </c>
      <c r="B12" s="6"/>
      <c r="C12" s="31">
        <f>IS!C12</f>
        <v>0.39212999999999998</v>
      </c>
      <c r="D12" s="31">
        <f>IS!D12</f>
        <v>0.37013999999999997</v>
      </c>
      <c r="E12" s="31">
        <f>IS!E12</f>
        <v>0.45330999999999999</v>
      </c>
      <c r="F12" s="31">
        <f>IS!F12</f>
        <v>1.821E-2</v>
      </c>
      <c r="G12" s="31">
        <f>IS!G12</f>
        <v>0</v>
      </c>
      <c r="H12" s="31">
        <f>IS!H12</f>
        <v>0.25512999999999997</v>
      </c>
      <c r="I12" s="31">
        <f>IS!I12</f>
        <v>5.0340000000000003E-2</v>
      </c>
      <c r="J12" s="31">
        <f>IS!J12</f>
        <v>2.989E-2</v>
      </c>
      <c r="K12" s="31">
        <f>IS!K12</f>
        <v>3.3259999999999998E-2</v>
      </c>
      <c r="L12" s="31">
        <f>IS!L12</f>
        <v>0.13458000000000001</v>
      </c>
      <c r="M12" s="31">
        <f>IS!M12</f>
        <v>0.10685</v>
      </c>
      <c r="N12" s="31">
        <f>IS!N12</f>
        <v>2.1405500000000002</v>
      </c>
      <c r="O12" s="31">
        <f>IS!O12</f>
        <v>0.18737000000000001</v>
      </c>
      <c r="P12" s="31">
        <f>IS!P12</f>
        <v>0.60523000000000005</v>
      </c>
      <c r="Q12" s="31">
        <f>IS!Q12</f>
        <v>0.29426999999999998</v>
      </c>
      <c r="R12" s="31">
        <f>IS!R12</f>
        <v>0.93492999999999993</v>
      </c>
      <c r="S12" s="31">
        <f>IS!S12</f>
        <v>0.26577000000000001</v>
      </c>
      <c r="T12" s="31">
        <f>IS!T12</f>
        <v>0.19888</v>
      </c>
      <c r="U12" s="31">
        <f>IS!U12</f>
        <v>0.18786000000000003</v>
      </c>
      <c r="V12" s="31">
        <f>IS!V12</f>
        <v>0.38007000000000002</v>
      </c>
      <c r="W12" s="31">
        <f>IS!W12</f>
        <v>0.38627</v>
      </c>
      <c r="X12" s="31">
        <f>IS!X12</f>
        <v>0.59021000000000001</v>
      </c>
      <c r="Y12" s="31">
        <f>IS!Y12</f>
        <v>0.56049000000000004</v>
      </c>
      <c r="Z12" s="31">
        <f>IS!Z12</f>
        <v>0.99866999999999995</v>
      </c>
      <c r="AA12" s="31">
        <f>IS!AA12</f>
        <v>0.45318999999999998</v>
      </c>
      <c r="AB12" s="31">
        <f>IS!AB12</f>
        <v>0.56059000000000003</v>
      </c>
      <c r="AC12" s="31">
        <f>IS!AC12</f>
        <v>0.79562999999999995</v>
      </c>
      <c r="AD12" s="31">
        <f>IS!AD12</f>
        <v>0.91146000000000005</v>
      </c>
      <c r="AF12" s="6">
        <f t="shared" si="95"/>
        <v>3.9843900000000003</v>
      </c>
      <c r="AG12" s="6">
        <f t="shared" si="96"/>
        <v>5.5900199999999991</v>
      </c>
      <c r="AH12" s="6">
        <f t="shared" si="97"/>
        <v>6.3125600000000004</v>
      </c>
      <c r="AI12" s="6">
        <f t="shared" si="97"/>
        <v>6.2890900000000007</v>
      </c>
      <c r="AK12" s="31">
        <f>SUMIF(QoE!$A$32:$A$61,$A12,QoE!C$32:C$61)</f>
        <v>0</v>
      </c>
      <c r="AL12" s="31">
        <f>SUMIF(QoE!$A$32:$A$61,$A12,QoE!D$32:D$61)</f>
        <v>0</v>
      </c>
      <c r="AM12" s="31">
        <f>SUMIF(QoE!$A$32:$A$61,$A12,QoE!E$32:E$61)</f>
        <v>0</v>
      </c>
      <c r="AN12" s="31">
        <f>SUMIF(QoE!$A$32:$A$61,$A12,QoE!F$32:F$61)</f>
        <v>0</v>
      </c>
      <c r="AO12" s="31">
        <f>SUMIF(QoE!$A$32:$A$61,$A12,QoE!G$32:G$61)</f>
        <v>0</v>
      </c>
      <c r="AP12" s="31">
        <f>SUMIF(QoE!$A$32:$A$61,$A12,QoE!H$32:H$61)</f>
        <v>0</v>
      </c>
      <c r="AQ12" s="31">
        <f>SUMIF(QoE!$A$32:$A$61,$A12,QoE!I$32:I$61)</f>
        <v>0</v>
      </c>
      <c r="AR12" s="31">
        <f>SUMIF(QoE!$A$32:$A$61,$A12,QoE!J$32:J$61)</f>
        <v>0</v>
      </c>
      <c r="AS12" s="31">
        <f>SUMIF(QoE!$A$32:$A$61,$A12,QoE!K$32:K$61)</f>
        <v>0</v>
      </c>
      <c r="AT12" s="31">
        <f>SUMIF(QoE!$A$32:$A$61,$A12,QoE!L$32:L$61)</f>
        <v>0</v>
      </c>
      <c r="AU12" s="31">
        <f>SUMIF(QoE!$A$32:$A$61,$A12,QoE!M$32:M$61)</f>
        <v>0</v>
      </c>
      <c r="AV12" s="31">
        <f>SUMIF(QoE!$A$32:$A$61,$A12,QoE!N$32:N$61)</f>
        <v>0</v>
      </c>
      <c r="AW12" s="31">
        <f>SUMIF(QoE!$A$32:$A$61,$A12,QoE!O$32:O$61)</f>
        <v>0</v>
      </c>
      <c r="AX12" s="31">
        <f>SUMIF(QoE!$A$32:$A$61,$A12,QoE!P$32:P$61)</f>
        <v>0</v>
      </c>
      <c r="AY12" s="31">
        <f>SUMIF(QoE!$A$32:$A$61,$A12,QoE!Q$32:Q$61)</f>
        <v>0</v>
      </c>
      <c r="AZ12" s="31">
        <f>SUMIF(QoE!$A$32:$A$61,$A12,QoE!R$32:R$61)</f>
        <v>0</v>
      </c>
      <c r="BA12" s="31">
        <f>SUMIF(QoE!$A$32:$A$61,$A12,QoE!S$32:S$61)</f>
        <v>0</v>
      </c>
      <c r="BB12" s="31">
        <f>SUMIF(QoE!$A$32:$A$61,$A12,QoE!T$32:T$61)</f>
        <v>0</v>
      </c>
      <c r="BC12" s="31">
        <f>SUMIF(QoE!$A$32:$A$61,$A12,QoE!U$32:U$61)</f>
        <v>0</v>
      </c>
      <c r="BD12" s="31">
        <f>SUMIF(QoE!$A$32:$A$61,$A12,QoE!V$32:V$61)</f>
        <v>0</v>
      </c>
      <c r="BE12" s="31">
        <f>SUMIF(QoE!$A$32:$A$61,$A12,QoE!W$32:W$61)</f>
        <v>0</v>
      </c>
      <c r="BF12" s="31">
        <f>SUMIF(QoE!$A$32:$A$61,$A12,QoE!X$32:X$61)</f>
        <v>-7.6500000000000005E-3</v>
      </c>
      <c r="BG12" s="31">
        <f>SUMIF(QoE!$A$32:$A$61,$A12,QoE!Y$32:Y$61)</f>
        <v>-1.234E-2</v>
      </c>
      <c r="BH12" s="31">
        <f>SUMIF(QoE!$A$32:$A$61,$A12,QoE!Z$32:Z$61)</f>
        <v>-9.689999999999999E-3</v>
      </c>
      <c r="BI12" s="31">
        <f>SUMIF(QoE!$A$32:$A$61,$A12,QoE!AA$32:AA$61)</f>
        <v>0</v>
      </c>
      <c r="BJ12" s="31">
        <f>SUMIF(QoE!$A$32:$A$61,$A12,QoE!AB$32:AB$61)</f>
        <v>0</v>
      </c>
      <c r="BK12" s="31">
        <f>SUMIF(QoE!$A$32:$A$61,$A12,QoE!AC$32:AC$61)</f>
        <v>-2.3460000000000002E-2</v>
      </c>
      <c r="BL12" s="31">
        <f>SUMIF(QoE!$A$32:$A$61,$A12,QoE!AD$32:AD$61)</f>
        <v>0</v>
      </c>
      <c r="BN12" s="6">
        <f t="shared" si="98"/>
        <v>0</v>
      </c>
      <c r="BO12" s="6">
        <f t="shared" si="99"/>
        <v>-2.9679999999999998E-2</v>
      </c>
      <c r="BP12" s="6">
        <f t="shared" si="100"/>
        <v>-5.314E-2</v>
      </c>
      <c r="BQ12" s="6">
        <f t="shared" si="101"/>
        <v>-5.314E-2</v>
      </c>
      <c r="BS12" s="31">
        <f t="shared" si="102"/>
        <v>0.39212999999999998</v>
      </c>
      <c r="BT12" s="31">
        <f t="shared" si="103"/>
        <v>0.37013999999999997</v>
      </c>
      <c r="BU12" s="31">
        <f t="shared" si="104"/>
        <v>0.45330999999999999</v>
      </c>
      <c r="BV12" s="31">
        <f t="shared" si="105"/>
        <v>1.821E-2</v>
      </c>
      <c r="BW12" s="31">
        <f t="shared" si="106"/>
        <v>0</v>
      </c>
      <c r="BX12" s="31">
        <f t="shared" si="107"/>
        <v>0.25512999999999997</v>
      </c>
      <c r="BY12" s="31">
        <f t="shared" si="108"/>
        <v>5.0340000000000003E-2</v>
      </c>
      <c r="BZ12" s="31">
        <f t="shared" si="109"/>
        <v>2.989E-2</v>
      </c>
      <c r="CA12" s="31">
        <f t="shared" si="110"/>
        <v>3.3259999999999998E-2</v>
      </c>
      <c r="CB12" s="31">
        <f t="shared" si="111"/>
        <v>0.13458000000000001</v>
      </c>
      <c r="CC12" s="31">
        <f t="shared" si="112"/>
        <v>0.10685</v>
      </c>
      <c r="CD12" s="31">
        <f t="shared" si="113"/>
        <v>2.1405500000000002</v>
      </c>
      <c r="CE12" s="31">
        <f t="shared" si="114"/>
        <v>0.18737000000000001</v>
      </c>
      <c r="CF12" s="31">
        <f t="shared" si="115"/>
        <v>0.60523000000000005</v>
      </c>
      <c r="CG12" s="31">
        <f t="shared" si="116"/>
        <v>0.29426999999999998</v>
      </c>
      <c r="CH12" s="31">
        <f t="shared" si="117"/>
        <v>0.93492999999999993</v>
      </c>
      <c r="CI12" s="31">
        <f t="shared" si="118"/>
        <v>0.26577000000000001</v>
      </c>
      <c r="CJ12" s="31">
        <f t="shared" si="119"/>
        <v>0.19888</v>
      </c>
      <c r="CK12" s="31">
        <f t="shared" si="120"/>
        <v>0.18786000000000003</v>
      </c>
      <c r="CL12" s="31">
        <f t="shared" si="121"/>
        <v>0.38007000000000002</v>
      </c>
      <c r="CM12" s="31">
        <f t="shared" si="122"/>
        <v>0.38627</v>
      </c>
      <c r="CN12" s="31">
        <f t="shared" si="123"/>
        <v>0.58255999999999997</v>
      </c>
      <c r="CO12" s="31">
        <f t="shared" si="124"/>
        <v>0.54815000000000003</v>
      </c>
      <c r="CP12" s="31">
        <f t="shared" si="125"/>
        <v>0.98897999999999997</v>
      </c>
      <c r="CQ12" s="31">
        <f t="shared" si="126"/>
        <v>0.45318999999999998</v>
      </c>
      <c r="CR12" s="31">
        <f t="shared" si="127"/>
        <v>0.56059000000000003</v>
      </c>
      <c r="CS12" s="31">
        <f t="shared" si="128"/>
        <v>0.77216999999999991</v>
      </c>
      <c r="CT12" s="31">
        <f t="shared" si="129"/>
        <v>0.91146000000000005</v>
      </c>
      <c r="CV12" s="6">
        <f t="shared" si="130"/>
        <v>3.9843900000000003</v>
      </c>
      <c r="CW12" s="6">
        <f t="shared" si="131"/>
        <v>5.5603399999999992</v>
      </c>
      <c r="CX12" s="6">
        <f t="shared" si="132"/>
        <v>6.2594200000000004</v>
      </c>
      <c r="CY12" s="6">
        <f t="shared" si="133"/>
        <v>6.2359500000000008</v>
      </c>
    </row>
    <row r="13" spans="1:103" x14ac:dyDescent="0.2">
      <c r="A13" s="18" t="s">
        <v>7</v>
      </c>
      <c r="B13" s="6"/>
      <c r="C13" s="31">
        <f>IS!C13</f>
        <v>2.4305100000000004</v>
      </c>
      <c r="D13" s="31">
        <f>IS!D13</f>
        <v>3.0869599999999999</v>
      </c>
      <c r="E13" s="31">
        <f>IS!E13</f>
        <v>5.5114999999999998</v>
      </c>
      <c r="F13" s="31">
        <f>IS!F13</f>
        <v>3.70106</v>
      </c>
      <c r="G13" s="31">
        <f>IS!G13</f>
        <v>0.24</v>
      </c>
      <c r="H13" s="31">
        <f>IS!H13</f>
        <v>0.22</v>
      </c>
      <c r="I13" s="31">
        <f>IS!I13</f>
        <v>3.3507399999999996</v>
      </c>
      <c r="J13" s="31">
        <f>IS!J13</f>
        <v>4.8220400000000003</v>
      </c>
      <c r="K13" s="31">
        <f>IS!K13</f>
        <v>7.7608100000000002</v>
      </c>
      <c r="L13" s="31">
        <f>IS!L13</f>
        <v>3.8626999999999998</v>
      </c>
      <c r="M13" s="31">
        <f>IS!M13</f>
        <v>3.10012</v>
      </c>
      <c r="N13" s="31">
        <f>IS!N13</f>
        <v>6.6040000000000001E-2</v>
      </c>
      <c r="O13" s="31">
        <f>IS!O13</f>
        <v>0</v>
      </c>
      <c r="P13" s="31">
        <f>IS!P13</f>
        <v>1.18269</v>
      </c>
      <c r="Q13" s="31">
        <f>IS!Q13</f>
        <v>0.14000000000000001</v>
      </c>
      <c r="R13" s="31">
        <f>IS!R13</f>
        <v>0.14000000000000001</v>
      </c>
      <c r="S13" s="31">
        <f>IS!S13</f>
        <v>0</v>
      </c>
      <c r="T13" s="31">
        <f>IS!T13</f>
        <v>0.85550000000000004</v>
      </c>
      <c r="U13" s="31">
        <f>IS!U13</f>
        <v>1.9905999999999999</v>
      </c>
      <c r="V13" s="31">
        <f>IS!V13</f>
        <v>0</v>
      </c>
      <c r="W13" s="31">
        <f>IS!W13</f>
        <v>0</v>
      </c>
      <c r="X13" s="31">
        <f>IS!X13</f>
        <v>1.69658</v>
      </c>
      <c r="Y13" s="31">
        <f>IS!Y13</f>
        <v>0</v>
      </c>
      <c r="Z13" s="31">
        <f>IS!Z13</f>
        <v>0</v>
      </c>
      <c r="AA13" s="31">
        <f>IS!AA13</f>
        <v>0</v>
      </c>
      <c r="AB13" s="31">
        <f>IS!AB13</f>
        <v>0</v>
      </c>
      <c r="AC13" s="31">
        <f>IS!AC13</f>
        <v>0</v>
      </c>
      <c r="AD13" s="31">
        <f>IS!AD13</f>
        <v>0</v>
      </c>
      <c r="AF13" s="6">
        <f t="shared" si="95"/>
        <v>38.152479999999997</v>
      </c>
      <c r="AG13" s="6">
        <f t="shared" si="96"/>
        <v>6.0053700000000001</v>
      </c>
      <c r="AH13" s="6">
        <f t="shared" si="97"/>
        <v>4.6826799999999995</v>
      </c>
      <c r="AI13" s="6">
        <f t="shared" si="97"/>
        <v>4.5426799999999998</v>
      </c>
      <c r="AK13" s="31">
        <f>SUMIF(QoE!$A$32:$A$61,$A13,QoE!C$32:C$61)</f>
        <v>0</v>
      </c>
      <c r="AL13" s="31">
        <f>SUMIF(QoE!$A$32:$A$61,$A13,QoE!D$32:D$61)</f>
        <v>0</v>
      </c>
      <c r="AM13" s="31">
        <f>SUMIF(QoE!$A$32:$A$61,$A13,QoE!E$32:E$61)</f>
        <v>0</v>
      </c>
      <c r="AN13" s="31">
        <f>SUMIF(QoE!$A$32:$A$61,$A13,QoE!F$32:F$61)</f>
        <v>0</v>
      </c>
      <c r="AO13" s="31">
        <f>SUMIF(QoE!$A$32:$A$61,$A13,QoE!G$32:G$61)</f>
        <v>0</v>
      </c>
      <c r="AP13" s="31">
        <f>SUMIF(QoE!$A$32:$A$61,$A13,QoE!H$32:H$61)</f>
        <v>0</v>
      </c>
      <c r="AQ13" s="31">
        <f>SUMIF(QoE!$A$32:$A$61,$A13,QoE!I$32:I$61)</f>
        <v>0</v>
      </c>
      <c r="AR13" s="31">
        <f>SUMIF(QoE!$A$32:$A$61,$A13,QoE!J$32:J$61)</f>
        <v>0</v>
      </c>
      <c r="AS13" s="31">
        <f>SUMIF(QoE!$A$32:$A$61,$A13,QoE!K$32:K$61)</f>
        <v>0</v>
      </c>
      <c r="AT13" s="31">
        <f>SUMIF(QoE!$A$32:$A$61,$A13,QoE!L$32:L$61)</f>
        <v>0</v>
      </c>
      <c r="AU13" s="31">
        <f>SUMIF(QoE!$A$32:$A$61,$A13,QoE!M$32:M$61)</f>
        <v>0</v>
      </c>
      <c r="AV13" s="31">
        <f>SUMIF(QoE!$A$32:$A$61,$A13,QoE!N$32:N$61)</f>
        <v>0</v>
      </c>
      <c r="AW13" s="31">
        <f>SUMIF(QoE!$A$32:$A$61,$A13,QoE!O$32:O$61)</f>
        <v>0</v>
      </c>
      <c r="AX13" s="31">
        <f>SUMIF(QoE!$A$32:$A$61,$A13,QoE!P$32:P$61)</f>
        <v>0</v>
      </c>
      <c r="AY13" s="31">
        <f>SUMIF(QoE!$A$32:$A$61,$A13,QoE!Q$32:Q$61)</f>
        <v>0</v>
      </c>
      <c r="AZ13" s="31">
        <f>SUMIF(QoE!$A$32:$A$61,$A13,QoE!R$32:R$61)</f>
        <v>0</v>
      </c>
      <c r="BA13" s="31">
        <f>SUMIF(QoE!$A$32:$A$61,$A13,QoE!S$32:S$61)</f>
        <v>0</v>
      </c>
      <c r="BB13" s="31">
        <f>SUMIF(QoE!$A$32:$A$61,$A13,QoE!T$32:T$61)</f>
        <v>0</v>
      </c>
      <c r="BC13" s="31">
        <f>SUMIF(QoE!$A$32:$A$61,$A13,QoE!U$32:U$61)</f>
        <v>0</v>
      </c>
      <c r="BD13" s="31">
        <f>SUMIF(QoE!$A$32:$A$61,$A13,QoE!V$32:V$61)</f>
        <v>0</v>
      </c>
      <c r="BE13" s="31">
        <f>SUMIF(QoE!$A$32:$A$61,$A13,QoE!W$32:W$61)</f>
        <v>0</v>
      </c>
      <c r="BF13" s="31">
        <f>SUMIF(QoE!$A$32:$A$61,$A13,QoE!X$32:X$61)</f>
        <v>0</v>
      </c>
      <c r="BG13" s="31">
        <f>SUMIF(QoE!$A$32:$A$61,$A13,QoE!Y$32:Y$61)</f>
        <v>0</v>
      </c>
      <c r="BH13" s="31">
        <f>SUMIF(QoE!$A$32:$A$61,$A13,QoE!Z$32:Z$61)</f>
        <v>0</v>
      </c>
      <c r="BI13" s="31">
        <f>SUMIF(QoE!$A$32:$A$61,$A13,QoE!AA$32:AA$61)</f>
        <v>0</v>
      </c>
      <c r="BJ13" s="31">
        <f>SUMIF(QoE!$A$32:$A$61,$A13,QoE!AB$32:AB$61)</f>
        <v>0</v>
      </c>
      <c r="BK13" s="31">
        <f>SUMIF(QoE!$A$32:$A$61,$A13,QoE!AC$32:AC$61)</f>
        <v>0</v>
      </c>
      <c r="BL13" s="31">
        <f>SUMIF(QoE!$A$32:$A$61,$A13,QoE!AD$32:AD$61)</f>
        <v>0</v>
      </c>
      <c r="BN13" s="6">
        <f t="shared" si="98"/>
        <v>0</v>
      </c>
      <c r="BO13" s="6">
        <f t="shared" si="99"/>
        <v>0</v>
      </c>
      <c r="BP13" s="6">
        <f t="shared" si="100"/>
        <v>0</v>
      </c>
      <c r="BQ13" s="6">
        <f t="shared" si="101"/>
        <v>0</v>
      </c>
      <c r="BS13" s="31">
        <f t="shared" si="102"/>
        <v>2.4305100000000004</v>
      </c>
      <c r="BT13" s="31">
        <f t="shared" si="103"/>
        <v>3.0869599999999999</v>
      </c>
      <c r="BU13" s="31">
        <f t="shared" si="104"/>
        <v>5.5114999999999998</v>
      </c>
      <c r="BV13" s="31">
        <f t="shared" si="105"/>
        <v>3.70106</v>
      </c>
      <c r="BW13" s="31">
        <f t="shared" si="106"/>
        <v>0.24</v>
      </c>
      <c r="BX13" s="31">
        <f t="shared" si="107"/>
        <v>0.22</v>
      </c>
      <c r="BY13" s="31">
        <f t="shared" si="108"/>
        <v>3.3507399999999996</v>
      </c>
      <c r="BZ13" s="31">
        <f t="shared" si="109"/>
        <v>4.8220400000000003</v>
      </c>
      <c r="CA13" s="31">
        <f t="shared" si="110"/>
        <v>7.7608100000000002</v>
      </c>
      <c r="CB13" s="31">
        <f t="shared" si="111"/>
        <v>3.8626999999999998</v>
      </c>
      <c r="CC13" s="31">
        <f t="shared" si="112"/>
        <v>3.10012</v>
      </c>
      <c r="CD13" s="31">
        <f t="shared" si="113"/>
        <v>6.6040000000000001E-2</v>
      </c>
      <c r="CE13" s="31">
        <f t="shared" si="114"/>
        <v>0</v>
      </c>
      <c r="CF13" s="31">
        <f t="shared" si="115"/>
        <v>1.18269</v>
      </c>
      <c r="CG13" s="31">
        <f t="shared" si="116"/>
        <v>0.14000000000000001</v>
      </c>
      <c r="CH13" s="31">
        <f t="shared" si="117"/>
        <v>0.14000000000000001</v>
      </c>
      <c r="CI13" s="31">
        <f t="shared" si="118"/>
        <v>0</v>
      </c>
      <c r="CJ13" s="31">
        <f t="shared" si="119"/>
        <v>0.85550000000000004</v>
      </c>
      <c r="CK13" s="31">
        <f t="shared" si="120"/>
        <v>1.9905999999999999</v>
      </c>
      <c r="CL13" s="31">
        <f t="shared" si="121"/>
        <v>0</v>
      </c>
      <c r="CM13" s="31">
        <f t="shared" si="122"/>
        <v>0</v>
      </c>
      <c r="CN13" s="31">
        <f t="shared" si="123"/>
        <v>1.69658</v>
      </c>
      <c r="CO13" s="31">
        <f t="shared" si="124"/>
        <v>0</v>
      </c>
      <c r="CP13" s="31">
        <f t="shared" si="125"/>
        <v>0</v>
      </c>
      <c r="CQ13" s="31">
        <f t="shared" si="126"/>
        <v>0</v>
      </c>
      <c r="CR13" s="31">
        <f t="shared" si="127"/>
        <v>0</v>
      </c>
      <c r="CS13" s="31">
        <f t="shared" si="128"/>
        <v>0</v>
      </c>
      <c r="CT13" s="31">
        <f t="shared" si="129"/>
        <v>0</v>
      </c>
      <c r="CV13" s="6">
        <f t="shared" si="130"/>
        <v>38.152479999999997</v>
      </c>
      <c r="CW13" s="6">
        <f t="shared" si="131"/>
        <v>6.0053700000000001</v>
      </c>
      <c r="CX13" s="6">
        <f t="shared" si="132"/>
        <v>4.6826799999999995</v>
      </c>
      <c r="CY13" s="6">
        <f t="shared" si="133"/>
        <v>4.5426799999999998</v>
      </c>
    </row>
    <row r="14" spans="1:103" x14ac:dyDescent="0.2">
      <c r="A14" s="18" t="s">
        <v>8</v>
      </c>
      <c r="B14" s="6"/>
      <c r="C14" s="31">
        <f>IS!C14</f>
        <v>0.44880000000000003</v>
      </c>
      <c r="D14" s="31">
        <f>IS!D14</f>
        <v>0.49595</v>
      </c>
      <c r="E14" s="31">
        <f>IS!E14</f>
        <v>0.20185</v>
      </c>
      <c r="F14" s="31">
        <f>IS!F14</f>
        <v>0.48054000000000002</v>
      </c>
      <c r="G14" s="31">
        <f>IS!G14</f>
        <v>3.3759999999999998E-2</v>
      </c>
      <c r="H14" s="31">
        <f>IS!H14</f>
        <v>0.14257</v>
      </c>
      <c r="I14" s="31">
        <f>IS!I14</f>
        <v>0.17207</v>
      </c>
      <c r="J14" s="31">
        <f>IS!J14</f>
        <v>0.222</v>
      </c>
      <c r="K14" s="31">
        <f>IS!K14</f>
        <v>0.27787000000000001</v>
      </c>
      <c r="L14" s="31">
        <f>IS!L14</f>
        <v>0.55730999999999997</v>
      </c>
      <c r="M14" s="31">
        <f>IS!M14</f>
        <v>0.44130000000000003</v>
      </c>
      <c r="N14" s="31">
        <f>IS!N14</f>
        <v>0.61138000000000003</v>
      </c>
      <c r="O14" s="31">
        <f>IS!O14</f>
        <v>0.47254000000000002</v>
      </c>
      <c r="P14" s="31">
        <f>IS!P14</f>
        <v>0.65944000000000003</v>
      </c>
      <c r="Q14" s="31">
        <f>IS!Q14</f>
        <v>0.48546</v>
      </c>
      <c r="R14" s="31">
        <f>IS!R14</f>
        <v>0.36035</v>
      </c>
      <c r="S14" s="31">
        <f>IS!S14</f>
        <v>0.22593000000000002</v>
      </c>
      <c r="T14" s="31">
        <f>IS!T14</f>
        <v>1.8870000000000001E-2</v>
      </c>
      <c r="U14" s="31">
        <f>IS!U14</f>
        <v>7.5079999999999994E-2</v>
      </c>
      <c r="V14" s="31">
        <f>IS!V14</f>
        <v>4.8030000000000003E-2</v>
      </c>
      <c r="W14" s="31">
        <f>IS!W14</f>
        <v>0.18514</v>
      </c>
      <c r="X14" s="31">
        <f>IS!X14</f>
        <v>6.1550000000000001E-2</v>
      </c>
      <c r="Y14" s="31">
        <f>IS!Y14</f>
        <v>0.54191</v>
      </c>
      <c r="Z14" s="31">
        <f>IS!Z14</f>
        <v>0.18089</v>
      </c>
      <c r="AA14" s="31">
        <f>IS!AA14</f>
        <v>9.572E-2</v>
      </c>
      <c r="AB14" s="31">
        <f>IS!AB14</f>
        <v>4.0680000000000001E-2</v>
      </c>
      <c r="AC14" s="31">
        <f>IS!AC14</f>
        <v>0.16972999999999999</v>
      </c>
      <c r="AD14" s="31">
        <f>IS!AD14</f>
        <v>5.7959999999999998E-2</v>
      </c>
      <c r="AF14" s="6">
        <f t="shared" si="95"/>
        <v>4.0853999999999999</v>
      </c>
      <c r="AG14" s="6">
        <f t="shared" si="96"/>
        <v>3.3151900000000003</v>
      </c>
      <c r="AH14" s="6">
        <f t="shared" si="97"/>
        <v>2.0038800000000001</v>
      </c>
      <c r="AI14" s="6">
        <f t="shared" si="97"/>
        <v>1.7014899999999999</v>
      </c>
      <c r="AK14" s="31">
        <f>SUMIF(QoE!$A$32:$A$61,$A14,QoE!C$32:C$61)</f>
        <v>0</v>
      </c>
      <c r="AL14" s="31">
        <f>SUMIF(QoE!$A$32:$A$61,$A14,QoE!D$32:D$61)</f>
        <v>0</v>
      </c>
      <c r="AM14" s="31">
        <f>SUMIF(QoE!$A$32:$A$61,$A14,QoE!E$32:E$61)</f>
        <v>0</v>
      </c>
      <c r="AN14" s="31">
        <f>SUMIF(QoE!$A$32:$A$61,$A14,QoE!F$32:F$61)</f>
        <v>0</v>
      </c>
      <c r="AO14" s="31">
        <f>SUMIF(QoE!$A$32:$A$61,$A14,QoE!G$32:G$61)</f>
        <v>0</v>
      </c>
      <c r="AP14" s="31">
        <f>SUMIF(QoE!$A$32:$A$61,$A14,QoE!H$32:H$61)</f>
        <v>0</v>
      </c>
      <c r="AQ14" s="31">
        <f>SUMIF(QoE!$A$32:$A$61,$A14,QoE!I$32:I$61)</f>
        <v>0</v>
      </c>
      <c r="AR14" s="31">
        <f>SUMIF(QoE!$A$32:$A$61,$A14,QoE!J$32:J$61)</f>
        <v>0</v>
      </c>
      <c r="AS14" s="31">
        <f>SUMIF(QoE!$A$32:$A$61,$A14,QoE!K$32:K$61)</f>
        <v>0</v>
      </c>
      <c r="AT14" s="31">
        <f>SUMIF(QoE!$A$32:$A$61,$A14,QoE!L$32:L$61)</f>
        <v>0</v>
      </c>
      <c r="AU14" s="31">
        <f>SUMIF(QoE!$A$32:$A$61,$A14,QoE!M$32:M$61)</f>
        <v>0</v>
      </c>
      <c r="AV14" s="31">
        <f>SUMIF(QoE!$A$32:$A$61,$A14,QoE!N$32:N$61)</f>
        <v>0</v>
      </c>
      <c r="AW14" s="31">
        <f>SUMIF(QoE!$A$32:$A$61,$A14,QoE!O$32:O$61)</f>
        <v>0</v>
      </c>
      <c r="AX14" s="31">
        <f>SUMIF(QoE!$A$32:$A$61,$A14,QoE!P$32:P$61)</f>
        <v>0</v>
      </c>
      <c r="AY14" s="31">
        <f>SUMIF(QoE!$A$32:$A$61,$A14,QoE!Q$32:Q$61)</f>
        <v>0</v>
      </c>
      <c r="AZ14" s="31">
        <f>SUMIF(QoE!$A$32:$A$61,$A14,QoE!R$32:R$61)</f>
        <v>0</v>
      </c>
      <c r="BA14" s="31">
        <f>SUMIF(QoE!$A$32:$A$61,$A14,QoE!S$32:S$61)</f>
        <v>0</v>
      </c>
      <c r="BB14" s="31">
        <f>SUMIF(QoE!$A$32:$A$61,$A14,QoE!T$32:T$61)</f>
        <v>0</v>
      </c>
      <c r="BC14" s="31">
        <f>SUMIF(QoE!$A$32:$A$61,$A14,QoE!U$32:U$61)</f>
        <v>0</v>
      </c>
      <c r="BD14" s="31">
        <f>SUMIF(QoE!$A$32:$A$61,$A14,QoE!V$32:V$61)</f>
        <v>0</v>
      </c>
      <c r="BE14" s="31">
        <f>SUMIF(QoE!$A$32:$A$61,$A14,QoE!W$32:W$61)</f>
        <v>0</v>
      </c>
      <c r="BF14" s="31">
        <f>SUMIF(QoE!$A$32:$A$61,$A14,QoE!X$32:X$61)</f>
        <v>0</v>
      </c>
      <c r="BG14" s="31">
        <f>SUMIF(QoE!$A$32:$A$61,$A14,QoE!Y$32:Y$61)</f>
        <v>0</v>
      </c>
      <c r="BH14" s="31">
        <f>SUMIF(QoE!$A$32:$A$61,$A14,QoE!Z$32:Z$61)</f>
        <v>0</v>
      </c>
      <c r="BI14" s="31">
        <f>SUMIF(QoE!$A$32:$A$61,$A14,QoE!AA$32:AA$61)</f>
        <v>0</v>
      </c>
      <c r="BJ14" s="31">
        <f>SUMIF(QoE!$A$32:$A$61,$A14,QoE!AB$32:AB$61)</f>
        <v>0</v>
      </c>
      <c r="BK14" s="31">
        <f>SUMIF(QoE!$A$32:$A$61,$A14,QoE!AC$32:AC$61)</f>
        <v>0</v>
      </c>
      <c r="BL14" s="31">
        <f>SUMIF(QoE!$A$32:$A$61,$A14,QoE!AD$32:AD$61)</f>
        <v>0</v>
      </c>
      <c r="BN14" s="6">
        <f t="shared" si="98"/>
        <v>0</v>
      </c>
      <c r="BO14" s="6">
        <f t="shared" si="99"/>
        <v>0</v>
      </c>
      <c r="BP14" s="6">
        <f t="shared" si="100"/>
        <v>0</v>
      </c>
      <c r="BQ14" s="6">
        <f t="shared" si="101"/>
        <v>0</v>
      </c>
      <c r="BS14" s="31">
        <f t="shared" si="102"/>
        <v>0.44880000000000003</v>
      </c>
      <c r="BT14" s="31">
        <f t="shared" si="103"/>
        <v>0.49595</v>
      </c>
      <c r="BU14" s="31">
        <f t="shared" si="104"/>
        <v>0.20185</v>
      </c>
      <c r="BV14" s="31">
        <f t="shared" si="105"/>
        <v>0.48054000000000002</v>
      </c>
      <c r="BW14" s="31">
        <f t="shared" si="106"/>
        <v>3.3759999999999998E-2</v>
      </c>
      <c r="BX14" s="31">
        <f t="shared" si="107"/>
        <v>0.14257</v>
      </c>
      <c r="BY14" s="31">
        <f t="shared" si="108"/>
        <v>0.17207</v>
      </c>
      <c r="BZ14" s="31">
        <f t="shared" si="109"/>
        <v>0.222</v>
      </c>
      <c r="CA14" s="31">
        <f t="shared" si="110"/>
        <v>0.27787000000000001</v>
      </c>
      <c r="CB14" s="31">
        <f t="shared" si="111"/>
        <v>0.55730999999999997</v>
      </c>
      <c r="CC14" s="31">
        <f t="shared" si="112"/>
        <v>0.44130000000000003</v>
      </c>
      <c r="CD14" s="31">
        <f t="shared" si="113"/>
        <v>0.61138000000000003</v>
      </c>
      <c r="CE14" s="31">
        <f t="shared" si="114"/>
        <v>0.47254000000000002</v>
      </c>
      <c r="CF14" s="31">
        <f t="shared" si="115"/>
        <v>0.65944000000000003</v>
      </c>
      <c r="CG14" s="31">
        <f t="shared" si="116"/>
        <v>0.48546</v>
      </c>
      <c r="CH14" s="31">
        <f t="shared" si="117"/>
        <v>0.36035</v>
      </c>
      <c r="CI14" s="31">
        <f t="shared" si="118"/>
        <v>0.22593000000000002</v>
      </c>
      <c r="CJ14" s="31">
        <f t="shared" si="119"/>
        <v>1.8870000000000001E-2</v>
      </c>
      <c r="CK14" s="31">
        <f t="shared" si="120"/>
        <v>7.5079999999999994E-2</v>
      </c>
      <c r="CL14" s="31">
        <f t="shared" si="121"/>
        <v>4.8030000000000003E-2</v>
      </c>
      <c r="CM14" s="31">
        <f t="shared" si="122"/>
        <v>0.18514</v>
      </c>
      <c r="CN14" s="31">
        <f t="shared" si="123"/>
        <v>6.1550000000000001E-2</v>
      </c>
      <c r="CO14" s="31">
        <f t="shared" si="124"/>
        <v>0.54191</v>
      </c>
      <c r="CP14" s="31">
        <f t="shared" si="125"/>
        <v>0.18089</v>
      </c>
      <c r="CQ14" s="31">
        <f t="shared" si="126"/>
        <v>9.572E-2</v>
      </c>
      <c r="CR14" s="31">
        <f t="shared" si="127"/>
        <v>4.0680000000000001E-2</v>
      </c>
      <c r="CS14" s="31">
        <f t="shared" si="128"/>
        <v>0.16972999999999999</v>
      </c>
      <c r="CT14" s="31">
        <f t="shared" si="129"/>
        <v>5.7959999999999998E-2</v>
      </c>
      <c r="CV14" s="6">
        <f t="shared" si="130"/>
        <v>4.0853999999999999</v>
      </c>
      <c r="CW14" s="6">
        <f t="shared" si="131"/>
        <v>3.3151900000000003</v>
      </c>
      <c r="CX14" s="6">
        <f t="shared" si="132"/>
        <v>2.0038800000000001</v>
      </c>
      <c r="CY14" s="6">
        <f t="shared" si="133"/>
        <v>1.7014899999999999</v>
      </c>
    </row>
    <row r="15" spans="1:103" x14ac:dyDescent="0.2">
      <c r="A15" s="18" t="s">
        <v>6</v>
      </c>
      <c r="B15" s="6"/>
      <c r="C15" s="31">
        <f>IS!C15</f>
        <v>0.11655</v>
      </c>
      <c r="D15" s="31">
        <f>IS!D15</f>
        <v>0.23605999999999999</v>
      </c>
      <c r="E15" s="31">
        <f>IS!E15</f>
        <v>0.29702000000000001</v>
      </c>
      <c r="F15" s="31">
        <f>IS!F15</f>
        <v>9.7349999999999992E-2</v>
      </c>
      <c r="G15" s="31">
        <f>IS!G15</f>
        <v>0.81552000000000002</v>
      </c>
      <c r="H15" s="31">
        <f>IS!H15</f>
        <v>0.14207</v>
      </c>
      <c r="I15" s="31">
        <f>IS!I15</f>
        <v>3.0890000000000001E-2</v>
      </c>
      <c r="J15" s="31">
        <f>IS!J15</f>
        <v>0.16858000000000001</v>
      </c>
      <c r="K15" s="31">
        <f>IS!K15</f>
        <v>0.64495000000000002</v>
      </c>
      <c r="L15" s="31">
        <f>IS!L15</f>
        <v>0.21037999999999998</v>
      </c>
      <c r="M15" s="31">
        <f>IS!M15</f>
        <v>0.41114000000000001</v>
      </c>
      <c r="N15" s="31">
        <f>IS!N15</f>
        <v>5.9770000000000004E-2</v>
      </c>
      <c r="O15" s="31">
        <f>IS!O15</f>
        <v>0</v>
      </c>
      <c r="P15" s="31">
        <f>IS!P15</f>
        <v>0</v>
      </c>
      <c r="Q15" s="31">
        <f>IS!Q15</f>
        <v>0</v>
      </c>
      <c r="R15" s="31">
        <f>IS!R15</f>
        <v>0</v>
      </c>
      <c r="S15" s="31">
        <f>IS!S15</f>
        <v>4.7530000000000003E-2</v>
      </c>
      <c r="T15" s="31">
        <f>IS!T15</f>
        <v>0</v>
      </c>
      <c r="U15" s="31">
        <f>IS!U15</f>
        <v>0.36</v>
      </c>
      <c r="V15" s="31">
        <f>IS!V15</f>
        <v>0</v>
      </c>
      <c r="W15" s="31">
        <f>IS!W15</f>
        <v>0</v>
      </c>
      <c r="X15" s="31">
        <f>IS!X15</f>
        <v>0</v>
      </c>
      <c r="Y15" s="31">
        <f>IS!Y15</f>
        <v>5.774E-2</v>
      </c>
      <c r="Z15" s="31">
        <f>IS!Z15</f>
        <v>0</v>
      </c>
      <c r="AA15" s="31">
        <f>IS!AA15</f>
        <v>0.21349000000000001</v>
      </c>
      <c r="AB15" s="31">
        <f>IS!AB15</f>
        <v>0</v>
      </c>
      <c r="AC15" s="31">
        <f>IS!AC15</f>
        <v>0</v>
      </c>
      <c r="AD15" s="31">
        <f>IS!AD15</f>
        <v>0</v>
      </c>
      <c r="AF15" s="6">
        <f t="shared" si="95"/>
        <v>3.2302799999999996</v>
      </c>
      <c r="AG15" s="6">
        <f t="shared" si="96"/>
        <v>0.46527000000000002</v>
      </c>
      <c r="AH15" s="6">
        <f t="shared" si="97"/>
        <v>0.67876000000000003</v>
      </c>
      <c r="AI15" s="6">
        <f t="shared" si="97"/>
        <v>0.67876000000000003</v>
      </c>
      <c r="AK15" s="31">
        <f>SUMIF(QoE!$A$32:$A$61,$A15,QoE!C$32:C$61)</f>
        <v>0</v>
      </c>
      <c r="AL15" s="31">
        <f>SUMIF(QoE!$A$32:$A$61,$A15,QoE!D$32:D$61)</f>
        <v>0</v>
      </c>
      <c r="AM15" s="31">
        <f>SUMIF(QoE!$A$32:$A$61,$A15,QoE!E$32:E$61)</f>
        <v>0</v>
      </c>
      <c r="AN15" s="31">
        <f>SUMIF(QoE!$A$32:$A$61,$A15,QoE!F$32:F$61)</f>
        <v>0</v>
      </c>
      <c r="AO15" s="31">
        <f>SUMIF(QoE!$A$32:$A$61,$A15,QoE!G$32:G$61)</f>
        <v>0</v>
      </c>
      <c r="AP15" s="31">
        <f>SUMIF(QoE!$A$32:$A$61,$A15,QoE!H$32:H$61)</f>
        <v>0</v>
      </c>
      <c r="AQ15" s="31">
        <f>SUMIF(QoE!$A$32:$A$61,$A15,QoE!I$32:I$61)</f>
        <v>0</v>
      </c>
      <c r="AR15" s="31">
        <f>SUMIF(QoE!$A$32:$A$61,$A15,QoE!J$32:J$61)</f>
        <v>0</v>
      </c>
      <c r="AS15" s="31">
        <f>SUMIF(QoE!$A$32:$A$61,$A15,QoE!K$32:K$61)</f>
        <v>0</v>
      </c>
      <c r="AT15" s="31">
        <f>SUMIF(QoE!$A$32:$A$61,$A15,QoE!L$32:L$61)</f>
        <v>0</v>
      </c>
      <c r="AU15" s="31">
        <f>SUMIF(QoE!$A$32:$A$61,$A15,QoE!M$32:M$61)</f>
        <v>0</v>
      </c>
      <c r="AV15" s="31">
        <f>SUMIF(QoE!$A$32:$A$61,$A15,QoE!N$32:N$61)</f>
        <v>0</v>
      </c>
      <c r="AW15" s="31">
        <f>SUMIF(QoE!$A$32:$A$61,$A15,QoE!O$32:O$61)</f>
        <v>0</v>
      </c>
      <c r="AX15" s="31">
        <f>SUMIF(QoE!$A$32:$A$61,$A15,QoE!P$32:P$61)</f>
        <v>0</v>
      </c>
      <c r="AY15" s="31">
        <f>SUMIF(QoE!$A$32:$A$61,$A15,QoE!Q$32:Q$61)</f>
        <v>0</v>
      </c>
      <c r="AZ15" s="31">
        <f>SUMIF(QoE!$A$32:$A$61,$A15,QoE!R$32:R$61)</f>
        <v>0</v>
      </c>
      <c r="BA15" s="31">
        <f>SUMIF(QoE!$A$32:$A$61,$A15,QoE!S$32:S$61)</f>
        <v>0</v>
      </c>
      <c r="BB15" s="31">
        <f>SUMIF(QoE!$A$32:$A$61,$A15,QoE!T$32:T$61)</f>
        <v>0</v>
      </c>
      <c r="BC15" s="31">
        <f>SUMIF(QoE!$A$32:$A$61,$A15,QoE!U$32:U$61)</f>
        <v>0</v>
      </c>
      <c r="BD15" s="31">
        <f>SUMIF(QoE!$A$32:$A$61,$A15,QoE!V$32:V$61)</f>
        <v>0</v>
      </c>
      <c r="BE15" s="31">
        <f>SUMIF(QoE!$A$32:$A$61,$A15,QoE!W$32:W$61)</f>
        <v>0</v>
      </c>
      <c r="BF15" s="31">
        <f>SUMIF(QoE!$A$32:$A$61,$A15,QoE!X$32:X$61)</f>
        <v>0</v>
      </c>
      <c r="BG15" s="31">
        <f>SUMIF(QoE!$A$32:$A$61,$A15,QoE!Y$32:Y$61)</f>
        <v>0</v>
      </c>
      <c r="BH15" s="31">
        <f>SUMIF(QoE!$A$32:$A$61,$A15,QoE!Z$32:Z$61)</f>
        <v>0</v>
      </c>
      <c r="BI15" s="31">
        <f>SUMIF(QoE!$A$32:$A$61,$A15,QoE!AA$32:AA$61)</f>
        <v>0</v>
      </c>
      <c r="BJ15" s="31">
        <f>SUMIF(QoE!$A$32:$A$61,$A15,QoE!AB$32:AB$61)</f>
        <v>0</v>
      </c>
      <c r="BK15" s="31">
        <f>SUMIF(QoE!$A$32:$A$61,$A15,QoE!AC$32:AC$61)</f>
        <v>0</v>
      </c>
      <c r="BL15" s="31">
        <f>SUMIF(QoE!$A$32:$A$61,$A15,QoE!AD$32:AD$61)</f>
        <v>0</v>
      </c>
      <c r="BN15" s="6">
        <f t="shared" si="98"/>
        <v>0</v>
      </c>
      <c r="BO15" s="6">
        <f t="shared" si="99"/>
        <v>0</v>
      </c>
      <c r="BP15" s="6">
        <f t="shared" si="100"/>
        <v>0</v>
      </c>
      <c r="BQ15" s="6">
        <f t="shared" si="101"/>
        <v>0</v>
      </c>
      <c r="BS15" s="31">
        <f t="shared" si="102"/>
        <v>0.11655</v>
      </c>
      <c r="BT15" s="31">
        <f t="shared" si="103"/>
        <v>0.23605999999999999</v>
      </c>
      <c r="BU15" s="31">
        <f t="shared" si="104"/>
        <v>0.29702000000000001</v>
      </c>
      <c r="BV15" s="31">
        <f t="shared" si="105"/>
        <v>9.7349999999999992E-2</v>
      </c>
      <c r="BW15" s="31">
        <f t="shared" si="106"/>
        <v>0.81552000000000002</v>
      </c>
      <c r="BX15" s="31">
        <f t="shared" si="107"/>
        <v>0.14207</v>
      </c>
      <c r="BY15" s="31">
        <f t="shared" si="108"/>
        <v>3.0890000000000001E-2</v>
      </c>
      <c r="BZ15" s="31">
        <f t="shared" si="109"/>
        <v>0.16858000000000001</v>
      </c>
      <c r="CA15" s="31">
        <f t="shared" si="110"/>
        <v>0.64495000000000002</v>
      </c>
      <c r="CB15" s="31">
        <f t="shared" si="111"/>
        <v>0.21037999999999998</v>
      </c>
      <c r="CC15" s="31">
        <f t="shared" si="112"/>
        <v>0.41114000000000001</v>
      </c>
      <c r="CD15" s="31">
        <f t="shared" si="113"/>
        <v>5.9770000000000004E-2</v>
      </c>
      <c r="CE15" s="31">
        <f t="shared" si="114"/>
        <v>0</v>
      </c>
      <c r="CF15" s="31">
        <f t="shared" si="115"/>
        <v>0</v>
      </c>
      <c r="CG15" s="31">
        <f t="shared" si="116"/>
        <v>0</v>
      </c>
      <c r="CH15" s="31">
        <f t="shared" si="117"/>
        <v>0</v>
      </c>
      <c r="CI15" s="31">
        <f t="shared" si="118"/>
        <v>4.7530000000000003E-2</v>
      </c>
      <c r="CJ15" s="31">
        <f t="shared" si="119"/>
        <v>0</v>
      </c>
      <c r="CK15" s="31">
        <f t="shared" si="120"/>
        <v>0.36</v>
      </c>
      <c r="CL15" s="31">
        <f t="shared" si="121"/>
        <v>0</v>
      </c>
      <c r="CM15" s="31">
        <f t="shared" si="122"/>
        <v>0</v>
      </c>
      <c r="CN15" s="31">
        <f t="shared" si="123"/>
        <v>0</v>
      </c>
      <c r="CO15" s="31">
        <f t="shared" si="124"/>
        <v>5.774E-2</v>
      </c>
      <c r="CP15" s="31">
        <f t="shared" si="125"/>
        <v>0</v>
      </c>
      <c r="CQ15" s="31">
        <f t="shared" si="126"/>
        <v>0.21349000000000001</v>
      </c>
      <c r="CR15" s="31">
        <f t="shared" si="127"/>
        <v>0</v>
      </c>
      <c r="CS15" s="31">
        <f t="shared" si="128"/>
        <v>0</v>
      </c>
      <c r="CT15" s="31">
        <f t="shared" si="129"/>
        <v>0</v>
      </c>
      <c r="CV15" s="6">
        <f t="shared" si="130"/>
        <v>3.2302799999999996</v>
      </c>
      <c r="CW15" s="6">
        <f t="shared" si="131"/>
        <v>0.46527000000000002</v>
      </c>
      <c r="CX15" s="6">
        <f t="shared" si="132"/>
        <v>0.67876000000000003</v>
      </c>
      <c r="CY15" s="6">
        <f t="shared" si="133"/>
        <v>0.67876000000000003</v>
      </c>
    </row>
    <row r="16" spans="1:103" x14ac:dyDescent="0.2">
      <c r="A16" s="18" t="s">
        <v>4</v>
      </c>
      <c r="B16" s="6"/>
      <c r="C16" s="31">
        <f>IS!C16</f>
        <v>0</v>
      </c>
      <c r="D16" s="31">
        <f>IS!D16</f>
        <v>0</v>
      </c>
      <c r="E16" s="31">
        <f>IS!E16</f>
        <v>0</v>
      </c>
      <c r="F16" s="31">
        <f>IS!F16</f>
        <v>0</v>
      </c>
      <c r="G16" s="31">
        <f>IS!G16</f>
        <v>0</v>
      </c>
      <c r="H16" s="31">
        <f>IS!H16</f>
        <v>0</v>
      </c>
      <c r="I16" s="31">
        <f>IS!I16</f>
        <v>0</v>
      </c>
      <c r="J16" s="31">
        <f>IS!J16</f>
        <v>0</v>
      </c>
      <c r="K16" s="31">
        <f>IS!K16</f>
        <v>0</v>
      </c>
      <c r="L16" s="31">
        <f>IS!L16</f>
        <v>0</v>
      </c>
      <c r="M16" s="31">
        <f>IS!M16</f>
        <v>0</v>
      </c>
      <c r="N16" s="31">
        <f>IS!N16</f>
        <v>22.716180000000001</v>
      </c>
      <c r="O16" s="31">
        <f>IS!O16</f>
        <v>0</v>
      </c>
      <c r="P16" s="31">
        <f>IS!P16</f>
        <v>2.4480000000000002E-2</v>
      </c>
      <c r="Q16" s="31">
        <f>IS!Q16</f>
        <v>0</v>
      </c>
      <c r="R16" s="31">
        <f>IS!R16</f>
        <v>0</v>
      </c>
      <c r="S16" s="31">
        <f>IS!S16</f>
        <v>0</v>
      </c>
      <c r="T16" s="31">
        <f>IS!T16</f>
        <v>0</v>
      </c>
      <c r="U16" s="31">
        <f>IS!U16</f>
        <v>0</v>
      </c>
      <c r="V16" s="31">
        <f>IS!V16</f>
        <v>0</v>
      </c>
      <c r="W16" s="31">
        <f>IS!W16</f>
        <v>0</v>
      </c>
      <c r="X16" s="31">
        <f>IS!X16</f>
        <v>0</v>
      </c>
      <c r="Y16" s="31">
        <f>IS!Y16</f>
        <v>0</v>
      </c>
      <c r="Z16" s="31">
        <f>IS!Z16</f>
        <v>0</v>
      </c>
      <c r="AA16" s="31">
        <f>IS!AA16</f>
        <v>0</v>
      </c>
      <c r="AB16" s="31">
        <f>IS!AB16</f>
        <v>0</v>
      </c>
      <c r="AC16" s="31">
        <f>IS!AC16</f>
        <v>0</v>
      </c>
      <c r="AD16" s="31">
        <f>IS!AD16</f>
        <v>0</v>
      </c>
      <c r="AF16" s="6">
        <f t="shared" si="95"/>
        <v>22.716180000000001</v>
      </c>
      <c r="AG16" s="6">
        <f t="shared" si="96"/>
        <v>2.4480000000000002E-2</v>
      </c>
      <c r="AH16" s="6">
        <f t="shared" si="97"/>
        <v>0</v>
      </c>
      <c r="AI16" s="6">
        <f t="shared" si="97"/>
        <v>0</v>
      </c>
      <c r="AK16" s="31">
        <f>SUMIF(QoE!$A$32:$A$61,$A16,QoE!C$32:C$61)</f>
        <v>0</v>
      </c>
      <c r="AL16" s="31">
        <f>SUMIF(QoE!$A$32:$A$61,$A16,QoE!D$32:D$61)</f>
        <v>0</v>
      </c>
      <c r="AM16" s="31">
        <f>SUMIF(QoE!$A$32:$A$61,$A16,QoE!E$32:E$61)</f>
        <v>0</v>
      </c>
      <c r="AN16" s="31">
        <f>SUMIF(QoE!$A$32:$A$61,$A16,QoE!F$32:F$61)</f>
        <v>0</v>
      </c>
      <c r="AO16" s="31">
        <f>SUMIF(QoE!$A$32:$A$61,$A16,QoE!G$32:G$61)</f>
        <v>0</v>
      </c>
      <c r="AP16" s="31">
        <f>SUMIF(QoE!$A$32:$A$61,$A16,QoE!H$32:H$61)</f>
        <v>0</v>
      </c>
      <c r="AQ16" s="31">
        <f>SUMIF(QoE!$A$32:$A$61,$A16,QoE!I$32:I$61)</f>
        <v>0</v>
      </c>
      <c r="AR16" s="31">
        <f>SUMIF(QoE!$A$32:$A$61,$A16,QoE!J$32:J$61)</f>
        <v>0</v>
      </c>
      <c r="AS16" s="31">
        <f>SUMIF(QoE!$A$32:$A$61,$A16,QoE!K$32:K$61)</f>
        <v>0</v>
      </c>
      <c r="AT16" s="31">
        <f>SUMIF(QoE!$A$32:$A$61,$A16,QoE!L$32:L$61)</f>
        <v>0</v>
      </c>
      <c r="AU16" s="31">
        <f>SUMIF(QoE!$A$32:$A$61,$A16,QoE!M$32:M$61)</f>
        <v>0</v>
      </c>
      <c r="AV16" s="31">
        <f>SUMIF(QoE!$A$32:$A$61,$A16,QoE!N$32:N$61)</f>
        <v>0</v>
      </c>
      <c r="AW16" s="31">
        <f>SUMIF(QoE!$A$32:$A$61,$A16,QoE!O$32:O$61)</f>
        <v>0</v>
      </c>
      <c r="AX16" s="31">
        <f>SUMIF(QoE!$A$32:$A$61,$A16,QoE!P$32:P$61)</f>
        <v>0</v>
      </c>
      <c r="AY16" s="31">
        <f>SUMIF(QoE!$A$32:$A$61,$A16,QoE!Q$32:Q$61)</f>
        <v>0</v>
      </c>
      <c r="AZ16" s="31">
        <f>SUMIF(QoE!$A$32:$A$61,$A16,QoE!R$32:R$61)</f>
        <v>0</v>
      </c>
      <c r="BA16" s="31">
        <f>SUMIF(QoE!$A$32:$A$61,$A16,QoE!S$32:S$61)</f>
        <v>0</v>
      </c>
      <c r="BB16" s="31">
        <f>SUMIF(QoE!$A$32:$A$61,$A16,QoE!T$32:T$61)</f>
        <v>0</v>
      </c>
      <c r="BC16" s="31">
        <f>SUMIF(QoE!$A$32:$A$61,$A16,QoE!U$32:U$61)</f>
        <v>0</v>
      </c>
      <c r="BD16" s="31">
        <f>SUMIF(QoE!$A$32:$A$61,$A16,QoE!V$32:V$61)</f>
        <v>0</v>
      </c>
      <c r="BE16" s="31">
        <f>SUMIF(QoE!$A$32:$A$61,$A16,QoE!W$32:W$61)</f>
        <v>0</v>
      </c>
      <c r="BF16" s="31">
        <f>SUMIF(QoE!$A$32:$A$61,$A16,QoE!X$32:X$61)</f>
        <v>0</v>
      </c>
      <c r="BG16" s="31">
        <f>SUMIF(QoE!$A$32:$A$61,$A16,QoE!Y$32:Y$61)</f>
        <v>0</v>
      </c>
      <c r="BH16" s="31">
        <f>SUMIF(QoE!$A$32:$A$61,$A16,QoE!Z$32:Z$61)</f>
        <v>0</v>
      </c>
      <c r="BI16" s="31">
        <f>SUMIF(QoE!$A$32:$A$61,$A16,QoE!AA$32:AA$61)</f>
        <v>0</v>
      </c>
      <c r="BJ16" s="31">
        <f>SUMIF(QoE!$A$32:$A$61,$A16,QoE!AB$32:AB$61)</f>
        <v>0</v>
      </c>
      <c r="BK16" s="31">
        <f>SUMIF(QoE!$A$32:$A$61,$A16,QoE!AC$32:AC$61)</f>
        <v>0</v>
      </c>
      <c r="BL16" s="31">
        <f>SUMIF(QoE!$A$32:$A$61,$A16,QoE!AD$32:AD$61)</f>
        <v>0</v>
      </c>
      <c r="BN16" s="6">
        <f t="shared" si="98"/>
        <v>0</v>
      </c>
      <c r="BO16" s="6">
        <f t="shared" si="99"/>
        <v>0</v>
      </c>
      <c r="BP16" s="6">
        <f t="shared" si="100"/>
        <v>0</v>
      </c>
      <c r="BQ16" s="6">
        <f t="shared" si="101"/>
        <v>0</v>
      </c>
      <c r="BS16" s="31">
        <f t="shared" si="102"/>
        <v>0</v>
      </c>
      <c r="BT16" s="31">
        <f t="shared" si="103"/>
        <v>0</v>
      </c>
      <c r="BU16" s="31">
        <f t="shared" si="104"/>
        <v>0</v>
      </c>
      <c r="BV16" s="31">
        <f t="shared" si="105"/>
        <v>0</v>
      </c>
      <c r="BW16" s="31">
        <f t="shared" si="106"/>
        <v>0</v>
      </c>
      <c r="BX16" s="31">
        <f t="shared" si="107"/>
        <v>0</v>
      </c>
      <c r="BY16" s="31">
        <f t="shared" si="108"/>
        <v>0</v>
      </c>
      <c r="BZ16" s="31">
        <f t="shared" si="109"/>
        <v>0</v>
      </c>
      <c r="CA16" s="31">
        <f t="shared" si="110"/>
        <v>0</v>
      </c>
      <c r="CB16" s="31">
        <f t="shared" si="111"/>
        <v>0</v>
      </c>
      <c r="CC16" s="31">
        <f t="shared" si="112"/>
        <v>0</v>
      </c>
      <c r="CD16" s="31">
        <f t="shared" si="113"/>
        <v>22.716180000000001</v>
      </c>
      <c r="CE16" s="31">
        <f t="shared" si="114"/>
        <v>0</v>
      </c>
      <c r="CF16" s="31">
        <f t="shared" si="115"/>
        <v>2.4480000000000002E-2</v>
      </c>
      <c r="CG16" s="31">
        <f t="shared" si="116"/>
        <v>0</v>
      </c>
      <c r="CH16" s="31">
        <f t="shared" si="117"/>
        <v>0</v>
      </c>
      <c r="CI16" s="31">
        <f t="shared" si="118"/>
        <v>0</v>
      </c>
      <c r="CJ16" s="31">
        <f t="shared" si="119"/>
        <v>0</v>
      </c>
      <c r="CK16" s="31">
        <f t="shared" si="120"/>
        <v>0</v>
      </c>
      <c r="CL16" s="31">
        <f t="shared" si="121"/>
        <v>0</v>
      </c>
      <c r="CM16" s="31">
        <f t="shared" si="122"/>
        <v>0</v>
      </c>
      <c r="CN16" s="31">
        <f t="shared" si="123"/>
        <v>0</v>
      </c>
      <c r="CO16" s="31">
        <f t="shared" si="124"/>
        <v>0</v>
      </c>
      <c r="CP16" s="31">
        <f t="shared" si="125"/>
        <v>0</v>
      </c>
      <c r="CQ16" s="31">
        <f t="shared" si="126"/>
        <v>0</v>
      </c>
      <c r="CR16" s="31">
        <f t="shared" si="127"/>
        <v>0</v>
      </c>
      <c r="CS16" s="31">
        <f t="shared" si="128"/>
        <v>0</v>
      </c>
      <c r="CT16" s="31">
        <f t="shared" si="129"/>
        <v>0</v>
      </c>
      <c r="CV16" s="6">
        <f t="shared" si="130"/>
        <v>22.716180000000001</v>
      </c>
      <c r="CW16" s="6">
        <f t="shared" si="131"/>
        <v>2.4480000000000002E-2</v>
      </c>
      <c r="CX16" s="6">
        <f t="shared" si="132"/>
        <v>0</v>
      </c>
      <c r="CY16" s="6">
        <f t="shared" si="133"/>
        <v>0</v>
      </c>
    </row>
    <row r="17" spans="1:103" x14ac:dyDescent="0.2">
      <c r="A17" s="18" t="s">
        <v>10</v>
      </c>
      <c r="B17" s="6"/>
      <c r="C17" s="31">
        <f>IS!C17</f>
        <v>2.026E-2</v>
      </c>
      <c r="D17" s="31">
        <f>IS!D17</f>
        <v>0.02</v>
      </c>
      <c r="E17" s="31">
        <f>IS!E17</f>
        <v>0.16138</v>
      </c>
      <c r="F17" s="31">
        <f>IS!F17</f>
        <v>0.10729000000000001</v>
      </c>
      <c r="G17" s="31">
        <f>IS!G17</f>
        <v>7.0879999999999999E-2</v>
      </c>
      <c r="H17" s="31">
        <f>IS!H17</f>
        <v>0.10693999999999999</v>
      </c>
      <c r="I17" s="31">
        <f>IS!I17</f>
        <v>0.10213999999999999</v>
      </c>
      <c r="J17" s="31">
        <f>IS!J17</f>
        <v>0.1482</v>
      </c>
      <c r="K17" s="31">
        <f>IS!K17</f>
        <v>4.299E-2</v>
      </c>
      <c r="L17" s="31">
        <f>IS!L17</f>
        <v>0.23080000000000001</v>
      </c>
      <c r="M17" s="31">
        <f>IS!M17</f>
        <v>0.27144999999999997</v>
      </c>
      <c r="N17" s="31">
        <f>IS!N17</f>
        <v>3.116E-2</v>
      </c>
      <c r="O17" s="31">
        <f>IS!O17</f>
        <v>0</v>
      </c>
      <c r="P17" s="31">
        <f>IS!P17</f>
        <v>0</v>
      </c>
      <c r="Q17" s="31">
        <f>IS!Q17</f>
        <v>0</v>
      </c>
      <c r="R17" s="31">
        <f>IS!R17</f>
        <v>0</v>
      </c>
      <c r="S17" s="31">
        <f>IS!S17</f>
        <v>0</v>
      </c>
      <c r="T17" s="31">
        <f>IS!T17</f>
        <v>0</v>
      </c>
      <c r="U17" s="31">
        <f>IS!U17</f>
        <v>0</v>
      </c>
      <c r="V17" s="31">
        <f>IS!V17</f>
        <v>0</v>
      </c>
      <c r="W17" s="31">
        <f>IS!W17</f>
        <v>0</v>
      </c>
      <c r="X17" s="31">
        <f>IS!X17</f>
        <v>0</v>
      </c>
      <c r="Y17" s="31">
        <f>IS!Y17</f>
        <v>0</v>
      </c>
      <c r="Z17" s="31">
        <f>IS!Z17</f>
        <v>0</v>
      </c>
      <c r="AA17" s="31">
        <f>IS!AA17</f>
        <v>0</v>
      </c>
      <c r="AB17" s="31">
        <f>IS!AB17</f>
        <v>0</v>
      </c>
      <c r="AC17" s="31">
        <f>IS!AC17</f>
        <v>0</v>
      </c>
      <c r="AD17" s="31">
        <f>IS!AD17</f>
        <v>0</v>
      </c>
      <c r="AF17" s="6">
        <f t="shared" si="95"/>
        <v>1.3134899999999998</v>
      </c>
      <c r="AG17" s="6">
        <f t="shared" si="96"/>
        <v>0</v>
      </c>
      <c r="AH17" s="6">
        <f t="shared" si="97"/>
        <v>0</v>
      </c>
      <c r="AI17" s="6">
        <f t="shared" si="97"/>
        <v>0</v>
      </c>
      <c r="AK17" s="31">
        <f>SUMIF(QoE!$A$32:$A$61,$A17,QoE!C$32:C$61)</f>
        <v>0</v>
      </c>
      <c r="AL17" s="31">
        <f>SUMIF(QoE!$A$32:$A$61,$A17,QoE!D$32:D$61)</f>
        <v>0</v>
      </c>
      <c r="AM17" s="31">
        <f>SUMIF(QoE!$A$32:$A$61,$A17,QoE!E$32:E$61)</f>
        <v>0</v>
      </c>
      <c r="AN17" s="31">
        <f>SUMIF(QoE!$A$32:$A$61,$A17,QoE!F$32:F$61)</f>
        <v>0</v>
      </c>
      <c r="AO17" s="31">
        <f>SUMIF(QoE!$A$32:$A$61,$A17,QoE!G$32:G$61)</f>
        <v>0</v>
      </c>
      <c r="AP17" s="31">
        <f>SUMIF(QoE!$A$32:$A$61,$A17,QoE!H$32:H$61)</f>
        <v>0</v>
      </c>
      <c r="AQ17" s="31">
        <f>SUMIF(QoE!$A$32:$A$61,$A17,QoE!I$32:I$61)</f>
        <v>0</v>
      </c>
      <c r="AR17" s="31">
        <f>SUMIF(QoE!$A$32:$A$61,$A17,QoE!J$32:J$61)</f>
        <v>0</v>
      </c>
      <c r="AS17" s="31">
        <f>SUMIF(QoE!$A$32:$A$61,$A17,QoE!K$32:K$61)</f>
        <v>0</v>
      </c>
      <c r="AT17" s="31">
        <f>SUMIF(QoE!$A$32:$A$61,$A17,QoE!L$32:L$61)</f>
        <v>0</v>
      </c>
      <c r="AU17" s="31">
        <f>SUMIF(QoE!$A$32:$A$61,$A17,QoE!M$32:M$61)</f>
        <v>0</v>
      </c>
      <c r="AV17" s="31">
        <f>SUMIF(QoE!$A$32:$A$61,$A17,QoE!N$32:N$61)</f>
        <v>0</v>
      </c>
      <c r="AW17" s="31">
        <f>SUMIF(QoE!$A$32:$A$61,$A17,QoE!O$32:O$61)</f>
        <v>0</v>
      </c>
      <c r="AX17" s="31">
        <f>SUMIF(QoE!$A$32:$A$61,$A17,QoE!P$32:P$61)</f>
        <v>0</v>
      </c>
      <c r="AY17" s="31">
        <f>SUMIF(QoE!$A$32:$A$61,$A17,QoE!Q$32:Q$61)</f>
        <v>0</v>
      </c>
      <c r="AZ17" s="31">
        <f>SUMIF(QoE!$A$32:$A$61,$A17,QoE!R$32:R$61)</f>
        <v>0</v>
      </c>
      <c r="BA17" s="31">
        <f>SUMIF(QoE!$A$32:$A$61,$A17,QoE!S$32:S$61)</f>
        <v>0</v>
      </c>
      <c r="BB17" s="31">
        <f>SUMIF(QoE!$A$32:$A$61,$A17,QoE!T$32:T$61)</f>
        <v>0</v>
      </c>
      <c r="BC17" s="31">
        <f>SUMIF(QoE!$A$32:$A$61,$A17,QoE!U$32:U$61)</f>
        <v>0</v>
      </c>
      <c r="BD17" s="31">
        <f>SUMIF(QoE!$A$32:$A$61,$A17,QoE!V$32:V$61)</f>
        <v>0</v>
      </c>
      <c r="BE17" s="31">
        <f>SUMIF(QoE!$A$32:$A$61,$A17,QoE!W$32:W$61)</f>
        <v>0</v>
      </c>
      <c r="BF17" s="31">
        <f>SUMIF(QoE!$A$32:$A$61,$A17,QoE!X$32:X$61)</f>
        <v>0</v>
      </c>
      <c r="BG17" s="31">
        <f>SUMIF(QoE!$A$32:$A$61,$A17,QoE!Y$32:Y$61)</f>
        <v>0</v>
      </c>
      <c r="BH17" s="31">
        <f>SUMIF(QoE!$A$32:$A$61,$A17,QoE!Z$32:Z$61)</f>
        <v>0</v>
      </c>
      <c r="BI17" s="31">
        <f>SUMIF(QoE!$A$32:$A$61,$A17,QoE!AA$32:AA$61)</f>
        <v>0</v>
      </c>
      <c r="BJ17" s="31">
        <f>SUMIF(QoE!$A$32:$A$61,$A17,QoE!AB$32:AB$61)</f>
        <v>0</v>
      </c>
      <c r="BK17" s="31">
        <f>SUMIF(QoE!$A$32:$A$61,$A17,QoE!AC$32:AC$61)</f>
        <v>0</v>
      </c>
      <c r="BL17" s="31">
        <f>SUMIF(QoE!$A$32:$A$61,$A17,QoE!AD$32:AD$61)</f>
        <v>0</v>
      </c>
      <c r="BN17" s="6">
        <f t="shared" si="98"/>
        <v>0</v>
      </c>
      <c r="BO17" s="6">
        <f t="shared" si="99"/>
        <v>0</v>
      </c>
      <c r="BP17" s="6">
        <f t="shared" si="100"/>
        <v>0</v>
      </c>
      <c r="BQ17" s="6">
        <f t="shared" si="101"/>
        <v>0</v>
      </c>
      <c r="BS17" s="31">
        <f t="shared" si="102"/>
        <v>2.026E-2</v>
      </c>
      <c r="BT17" s="31">
        <f t="shared" si="103"/>
        <v>0.02</v>
      </c>
      <c r="BU17" s="31">
        <f t="shared" si="104"/>
        <v>0.16138</v>
      </c>
      <c r="BV17" s="31">
        <f t="shared" si="105"/>
        <v>0.10729000000000001</v>
      </c>
      <c r="BW17" s="31">
        <f t="shared" si="106"/>
        <v>7.0879999999999999E-2</v>
      </c>
      <c r="BX17" s="31">
        <f t="shared" si="107"/>
        <v>0.10693999999999999</v>
      </c>
      <c r="BY17" s="31">
        <f t="shared" si="108"/>
        <v>0.10213999999999999</v>
      </c>
      <c r="BZ17" s="31">
        <f t="shared" si="109"/>
        <v>0.1482</v>
      </c>
      <c r="CA17" s="31">
        <f t="shared" si="110"/>
        <v>4.299E-2</v>
      </c>
      <c r="CB17" s="31">
        <f t="shared" si="111"/>
        <v>0.23080000000000001</v>
      </c>
      <c r="CC17" s="31">
        <f t="shared" si="112"/>
        <v>0.27144999999999997</v>
      </c>
      <c r="CD17" s="31">
        <f t="shared" si="113"/>
        <v>3.116E-2</v>
      </c>
      <c r="CE17" s="31">
        <f t="shared" si="114"/>
        <v>0</v>
      </c>
      <c r="CF17" s="31">
        <f t="shared" si="115"/>
        <v>0</v>
      </c>
      <c r="CG17" s="31">
        <f t="shared" si="116"/>
        <v>0</v>
      </c>
      <c r="CH17" s="31">
        <f t="shared" si="117"/>
        <v>0</v>
      </c>
      <c r="CI17" s="31">
        <f t="shared" si="118"/>
        <v>0</v>
      </c>
      <c r="CJ17" s="31">
        <f t="shared" si="119"/>
        <v>0</v>
      </c>
      <c r="CK17" s="31">
        <f t="shared" si="120"/>
        <v>0</v>
      </c>
      <c r="CL17" s="31">
        <f t="shared" si="121"/>
        <v>0</v>
      </c>
      <c r="CM17" s="31">
        <f t="shared" si="122"/>
        <v>0</v>
      </c>
      <c r="CN17" s="31">
        <f t="shared" si="123"/>
        <v>0</v>
      </c>
      <c r="CO17" s="31">
        <f t="shared" si="124"/>
        <v>0</v>
      </c>
      <c r="CP17" s="31">
        <f t="shared" si="125"/>
        <v>0</v>
      </c>
      <c r="CQ17" s="31">
        <f t="shared" si="126"/>
        <v>0</v>
      </c>
      <c r="CR17" s="31">
        <f t="shared" si="127"/>
        <v>0</v>
      </c>
      <c r="CS17" s="31">
        <f t="shared" si="128"/>
        <v>0</v>
      </c>
      <c r="CT17" s="31">
        <f t="shared" si="129"/>
        <v>0</v>
      </c>
      <c r="CV17" s="6">
        <f t="shared" si="130"/>
        <v>1.3134899999999998</v>
      </c>
      <c r="CW17" s="6">
        <f t="shared" si="131"/>
        <v>0</v>
      </c>
      <c r="CX17" s="6">
        <f t="shared" si="132"/>
        <v>0</v>
      </c>
      <c r="CY17" s="6">
        <f t="shared" si="133"/>
        <v>0</v>
      </c>
    </row>
    <row r="18" spans="1:103" ht="13.5" x14ac:dyDescent="0.35">
      <c r="A18" s="18" t="s">
        <v>11</v>
      </c>
      <c r="B18" s="6"/>
      <c r="C18" s="40">
        <f>IS!C18</f>
        <v>0</v>
      </c>
      <c r="D18" s="40">
        <f>IS!D18</f>
        <v>0</v>
      </c>
      <c r="E18" s="40">
        <f>IS!E18</f>
        <v>0</v>
      </c>
      <c r="F18" s="40">
        <f>IS!F18</f>
        <v>0.18045</v>
      </c>
      <c r="G18" s="40">
        <f>IS!G18</f>
        <v>0</v>
      </c>
      <c r="H18" s="40">
        <f>IS!H18</f>
        <v>0</v>
      </c>
      <c r="I18" s="40">
        <f>IS!I18</f>
        <v>0.16796</v>
      </c>
      <c r="J18" s="40">
        <f>IS!J18</f>
        <v>3.1510000000000003E-2</v>
      </c>
      <c r="K18" s="40">
        <f>IS!K18</f>
        <v>0</v>
      </c>
      <c r="L18" s="40">
        <f>IS!L18</f>
        <v>2.3519999999999999E-2</v>
      </c>
      <c r="M18" s="40">
        <f>IS!M18</f>
        <v>6.3799999999999996E-2</v>
      </c>
      <c r="N18" s="40">
        <f>IS!N18</f>
        <v>0.20024</v>
      </c>
      <c r="O18" s="40">
        <f>IS!O18</f>
        <v>0</v>
      </c>
      <c r="P18" s="40">
        <f>IS!P18</f>
        <v>2.0000000000000002E-5</v>
      </c>
      <c r="Q18" s="40">
        <f>IS!Q18</f>
        <v>0</v>
      </c>
      <c r="R18" s="40">
        <f>IS!R18</f>
        <v>0</v>
      </c>
      <c r="S18" s="40">
        <f>IS!S18</f>
        <v>0</v>
      </c>
      <c r="T18" s="40">
        <f>IS!T18</f>
        <v>0</v>
      </c>
      <c r="U18" s="40">
        <f>IS!U18</f>
        <v>0</v>
      </c>
      <c r="V18" s="40">
        <f>IS!V18</f>
        <v>0</v>
      </c>
      <c r="W18" s="40">
        <f>IS!W18</f>
        <v>0</v>
      </c>
      <c r="X18" s="40">
        <f>IS!X18</f>
        <v>0</v>
      </c>
      <c r="Y18" s="40">
        <f>IS!Y18</f>
        <v>0</v>
      </c>
      <c r="Z18" s="40">
        <f>IS!Z18</f>
        <v>-0.56765999999999994</v>
      </c>
      <c r="AA18" s="40">
        <f>IS!AA18</f>
        <v>0</v>
      </c>
      <c r="AB18" s="40">
        <f>IS!AB18</f>
        <v>0</v>
      </c>
      <c r="AC18" s="40">
        <f>IS!AC18</f>
        <v>0</v>
      </c>
      <c r="AD18" s="40">
        <f>IS!AD18</f>
        <v>0</v>
      </c>
      <c r="AE18" s="13"/>
      <c r="AF18" s="12">
        <f t="shared" si="95"/>
        <v>0.66747999999999996</v>
      </c>
      <c r="AG18" s="12">
        <f t="shared" si="96"/>
        <v>-0.56763999999999992</v>
      </c>
      <c r="AH18" s="12">
        <f t="shared" si="97"/>
        <v>-0.56765999999999994</v>
      </c>
      <c r="AI18" s="12">
        <f t="shared" si="97"/>
        <v>-0.56765999999999994</v>
      </c>
      <c r="AK18" s="40">
        <f>SUMIF(QoE!$A$32:$A$61,$A18,QoE!C$32:C$61)</f>
        <v>0</v>
      </c>
      <c r="AL18" s="40">
        <f>SUMIF(QoE!$A$32:$A$61,$A18,QoE!D$32:D$61)</f>
        <v>0</v>
      </c>
      <c r="AM18" s="40">
        <f>SUMIF(QoE!$A$32:$A$61,$A18,QoE!E$32:E$61)</f>
        <v>0</v>
      </c>
      <c r="AN18" s="40">
        <f>SUMIF(QoE!$A$32:$A$61,$A18,QoE!F$32:F$61)</f>
        <v>0</v>
      </c>
      <c r="AO18" s="40">
        <f>SUMIF(QoE!$A$32:$A$61,$A18,QoE!G$32:G$61)</f>
        <v>0</v>
      </c>
      <c r="AP18" s="40">
        <f>SUMIF(QoE!$A$32:$A$61,$A18,QoE!H$32:H$61)</f>
        <v>0</v>
      </c>
      <c r="AQ18" s="40">
        <f>SUMIF(QoE!$A$32:$A$61,$A18,QoE!I$32:I$61)</f>
        <v>0</v>
      </c>
      <c r="AR18" s="40">
        <f>SUMIF(QoE!$A$32:$A$61,$A18,QoE!J$32:J$61)</f>
        <v>0</v>
      </c>
      <c r="AS18" s="40">
        <f>SUMIF(QoE!$A$32:$A$61,$A18,QoE!K$32:K$61)</f>
        <v>0</v>
      </c>
      <c r="AT18" s="40">
        <f>SUMIF(QoE!$A$32:$A$61,$A18,QoE!L$32:L$61)</f>
        <v>0</v>
      </c>
      <c r="AU18" s="40">
        <f>SUMIF(QoE!$A$32:$A$61,$A18,QoE!M$32:M$61)</f>
        <v>0</v>
      </c>
      <c r="AV18" s="40">
        <f>SUMIF(QoE!$A$32:$A$61,$A18,QoE!N$32:N$61)</f>
        <v>0</v>
      </c>
      <c r="AW18" s="40">
        <f>SUMIF(QoE!$A$32:$A$61,$A18,QoE!O$32:O$61)</f>
        <v>0</v>
      </c>
      <c r="AX18" s="40">
        <f>SUMIF(QoE!$A$32:$A$61,$A18,QoE!P$32:P$61)</f>
        <v>0</v>
      </c>
      <c r="AY18" s="40">
        <f>SUMIF(QoE!$A$32:$A$61,$A18,QoE!Q$32:Q$61)</f>
        <v>0</v>
      </c>
      <c r="AZ18" s="40">
        <f>SUMIF(QoE!$A$32:$A$61,$A18,QoE!R$32:R$61)</f>
        <v>0</v>
      </c>
      <c r="BA18" s="40">
        <f>SUMIF(QoE!$A$32:$A$61,$A18,QoE!S$32:S$61)</f>
        <v>0</v>
      </c>
      <c r="BB18" s="40">
        <f>SUMIF(QoE!$A$32:$A$61,$A18,QoE!T$32:T$61)</f>
        <v>0</v>
      </c>
      <c r="BC18" s="40">
        <f>SUMIF(QoE!$A$32:$A$61,$A18,QoE!U$32:U$61)</f>
        <v>0</v>
      </c>
      <c r="BD18" s="40">
        <f>SUMIF(QoE!$A$32:$A$61,$A18,QoE!V$32:V$61)</f>
        <v>0</v>
      </c>
      <c r="BE18" s="40">
        <f>SUMIF(QoE!$A$32:$A$61,$A18,QoE!W$32:W$61)</f>
        <v>0</v>
      </c>
      <c r="BF18" s="40">
        <f>SUMIF(QoE!$A$32:$A$61,$A18,QoE!X$32:X$61)</f>
        <v>0</v>
      </c>
      <c r="BG18" s="40">
        <f>SUMIF(QoE!$A$32:$A$61,$A18,QoE!Y$32:Y$61)</f>
        <v>0</v>
      </c>
      <c r="BH18" s="40">
        <f>SUMIF(QoE!$A$32:$A$61,$A18,QoE!Z$32:Z$61)</f>
        <v>0</v>
      </c>
      <c r="BI18" s="40">
        <f>SUMIF(QoE!$A$32:$A$61,$A18,QoE!AA$32:AA$61)</f>
        <v>0</v>
      </c>
      <c r="BJ18" s="40">
        <f>SUMIF(QoE!$A$32:$A$61,$A18,QoE!AB$32:AB$61)</f>
        <v>0</v>
      </c>
      <c r="BK18" s="40">
        <f>SUMIF(QoE!$A$32:$A$61,$A18,QoE!AC$32:AC$61)</f>
        <v>0</v>
      </c>
      <c r="BL18" s="40">
        <f>SUMIF(QoE!$A$32:$A$61,$A18,QoE!AD$32:AD$61)</f>
        <v>0</v>
      </c>
      <c r="BM18" s="13"/>
      <c r="BN18" s="12">
        <f t="shared" si="98"/>
        <v>0</v>
      </c>
      <c r="BO18" s="12">
        <f t="shared" si="99"/>
        <v>0</v>
      </c>
      <c r="BP18" s="12">
        <f t="shared" si="100"/>
        <v>0</v>
      </c>
      <c r="BQ18" s="12">
        <f t="shared" si="101"/>
        <v>0</v>
      </c>
      <c r="BS18" s="40">
        <f t="shared" si="102"/>
        <v>0</v>
      </c>
      <c r="BT18" s="40">
        <f t="shared" si="103"/>
        <v>0</v>
      </c>
      <c r="BU18" s="40">
        <f t="shared" si="104"/>
        <v>0</v>
      </c>
      <c r="BV18" s="40">
        <f t="shared" si="105"/>
        <v>0.18045</v>
      </c>
      <c r="BW18" s="40">
        <f t="shared" si="106"/>
        <v>0</v>
      </c>
      <c r="BX18" s="40">
        <f t="shared" si="107"/>
        <v>0</v>
      </c>
      <c r="BY18" s="40">
        <f t="shared" si="108"/>
        <v>0.16796</v>
      </c>
      <c r="BZ18" s="40">
        <f t="shared" si="109"/>
        <v>3.1510000000000003E-2</v>
      </c>
      <c r="CA18" s="40">
        <f t="shared" si="110"/>
        <v>0</v>
      </c>
      <c r="CB18" s="40">
        <f t="shared" si="111"/>
        <v>2.3519999999999999E-2</v>
      </c>
      <c r="CC18" s="40">
        <f t="shared" si="112"/>
        <v>6.3799999999999996E-2</v>
      </c>
      <c r="CD18" s="40">
        <f t="shared" si="113"/>
        <v>0.20024</v>
      </c>
      <c r="CE18" s="40">
        <f t="shared" si="114"/>
        <v>0</v>
      </c>
      <c r="CF18" s="40">
        <f t="shared" si="115"/>
        <v>2.0000000000000002E-5</v>
      </c>
      <c r="CG18" s="40">
        <f t="shared" si="116"/>
        <v>0</v>
      </c>
      <c r="CH18" s="40">
        <f t="shared" si="117"/>
        <v>0</v>
      </c>
      <c r="CI18" s="40">
        <f t="shared" si="118"/>
        <v>0</v>
      </c>
      <c r="CJ18" s="40">
        <f t="shared" si="119"/>
        <v>0</v>
      </c>
      <c r="CK18" s="40">
        <f t="shared" si="120"/>
        <v>0</v>
      </c>
      <c r="CL18" s="40">
        <f t="shared" si="121"/>
        <v>0</v>
      </c>
      <c r="CM18" s="40">
        <f t="shared" si="122"/>
        <v>0</v>
      </c>
      <c r="CN18" s="40">
        <f t="shared" si="123"/>
        <v>0</v>
      </c>
      <c r="CO18" s="40">
        <f t="shared" si="124"/>
        <v>0</v>
      </c>
      <c r="CP18" s="40">
        <f t="shared" si="125"/>
        <v>-0.56765999999999994</v>
      </c>
      <c r="CQ18" s="40">
        <f t="shared" si="126"/>
        <v>0</v>
      </c>
      <c r="CR18" s="40">
        <f t="shared" si="127"/>
        <v>0</v>
      </c>
      <c r="CS18" s="40">
        <f t="shared" si="128"/>
        <v>0</v>
      </c>
      <c r="CT18" s="40">
        <f t="shared" si="129"/>
        <v>0</v>
      </c>
      <c r="CU18" s="13"/>
      <c r="CV18" s="12">
        <f t="shared" si="130"/>
        <v>0.66747999999999996</v>
      </c>
      <c r="CW18" s="12">
        <f t="shared" si="131"/>
        <v>-0.56763999999999992</v>
      </c>
      <c r="CX18" s="12">
        <f t="shared" si="132"/>
        <v>-0.56765999999999994</v>
      </c>
      <c r="CY18" s="12">
        <f t="shared" si="133"/>
        <v>-0.56765999999999994</v>
      </c>
    </row>
    <row r="19" spans="1:103" x14ac:dyDescent="0.2">
      <c r="A19" s="17" t="s">
        <v>13</v>
      </c>
      <c r="B19" s="14"/>
      <c r="C19" s="162">
        <f>SUM(C9:C18)</f>
        <v>58.436489999999992</v>
      </c>
      <c r="D19" s="162">
        <f t="shared" ref="D19:AD19" si="134">SUM(D9:D18)</f>
        <v>44.346740000000004</v>
      </c>
      <c r="E19" s="162">
        <f t="shared" si="134"/>
        <v>46.625600000000006</v>
      </c>
      <c r="F19" s="162">
        <f t="shared" si="134"/>
        <v>34.703539999999997</v>
      </c>
      <c r="G19" s="162">
        <f t="shared" si="134"/>
        <v>53.268260000000005</v>
      </c>
      <c r="H19" s="162">
        <f t="shared" si="134"/>
        <v>49.494919999999993</v>
      </c>
      <c r="I19" s="162">
        <f t="shared" si="134"/>
        <v>49.488229999999987</v>
      </c>
      <c r="J19" s="162">
        <f t="shared" si="134"/>
        <v>60.484380000000009</v>
      </c>
      <c r="K19" s="162">
        <f t="shared" si="134"/>
        <v>52.473779999999998</v>
      </c>
      <c r="L19" s="162">
        <f t="shared" si="134"/>
        <v>72.679470000000009</v>
      </c>
      <c r="M19" s="162">
        <f t="shared" si="134"/>
        <v>56.255930000000006</v>
      </c>
      <c r="N19" s="162">
        <f t="shared" si="134"/>
        <v>-81.926259999999999</v>
      </c>
      <c r="O19" s="162">
        <f t="shared" si="134"/>
        <v>22.617509999999999</v>
      </c>
      <c r="P19" s="162">
        <f t="shared" si="134"/>
        <v>22.908190000000001</v>
      </c>
      <c r="Q19" s="162">
        <f t="shared" si="134"/>
        <v>20.76915</v>
      </c>
      <c r="R19" s="162">
        <f t="shared" si="134"/>
        <v>30.877459999999999</v>
      </c>
      <c r="S19" s="162">
        <f t="shared" si="134"/>
        <v>22.68205</v>
      </c>
      <c r="T19" s="162">
        <f t="shared" si="134"/>
        <v>17.114769999999996</v>
      </c>
      <c r="U19" s="162">
        <f t="shared" si="134"/>
        <v>32.603050000000003</v>
      </c>
      <c r="V19" s="162">
        <f t="shared" si="134"/>
        <v>35.580369999999995</v>
      </c>
      <c r="W19" s="162">
        <f t="shared" si="134"/>
        <v>43.309840000000001</v>
      </c>
      <c r="X19" s="162">
        <f t="shared" si="134"/>
        <v>55.978599999999993</v>
      </c>
      <c r="Y19" s="162">
        <f t="shared" si="134"/>
        <v>43.684740000000012</v>
      </c>
      <c r="Z19" s="162">
        <f t="shared" si="134"/>
        <v>-9.1945500000000049</v>
      </c>
      <c r="AA19" s="162">
        <f t="shared" si="134"/>
        <v>41.260859999999994</v>
      </c>
      <c r="AB19" s="162">
        <f t="shared" si="134"/>
        <v>41.713880000000003</v>
      </c>
      <c r="AC19" s="162">
        <f t="shared" si="134"/>
        <v>34.14161</v>
      </c>
      <c r="AD19" s="162">
        <f t="shared" si="134"/>
        <v>37.715589999999999</v>
      </c>
      <c r="AE19" s="15"/>
      <c r="AF19" s="15">
        <f t="shared" ref="AF19:AI19" si="135">SUM(AF9:AF18)</f>
        <v>496.33108000000004</v>
      </c>
      <c r="AG19" s="15">
        <f t="shared" si="135"/>
        <v>338.93117999999998</v>
      </c>
      <c r="AH19" s="15">
        <f t="shared" si="135"/>
        <v>389.75268000000005</v>
      </c>
      <c r="AI19" s="15">
        <f t="shared" si="135"/>
        <v>396.59080999999998</v>
      </c>
      <c r="AK19" s="162">
        <f>SUM(AK9:AK18)</f>
        <v>-8.40428</v>
      </c>
      <c r="AL19" s="162">
        <f t="shared" ref="AL19:BL19" si="136">SUM(AL9:AL18)</f>
        <v>-4.7893400000000002</v>
      </c>
      <c r="AM19" s="162">
        <f t="shared" si="136"/>
        <v>-4.93</v>
      </c>
      <c r="AN19" s="162">
        <f t="shared" si="136"/>
        <v>-1.67431</v>
      </c>
      <c r="AO19" s="162">
        <f t="shared" si="136"/>
        <v>-2.8731900000000001</v>
      </c>
      <c r="AP19" s="162">
        <f t="shared" si="136"/>
        <v>-7.5441199999999995</v>
      </c>
      <c r="AQ19" s="162">
        <f t="shared" si="136"/>
        <v>-11.055099999999998</v>
      </c>
      <c r="AR19" s="162">
        <f t="shared" si="136"/>
        <v>-10.525409999999997</v>
      </c>
      <c r="AS19" s="162">
        <f t="shared" si="136"/>
        <v>-6.6717200000000005</v>
      </c>
      <c r="AT19" s="162">
        <f t="shared" si="136"/>
        <v>-14.148739999999998</v>
      </c>
      <c r="AU19" s="162">
        <f t="shared" si="136"/>
        <v>-7.2177099999999994</v>
      </c>
      <c r="AV19" s="162">
        <f t="shared" si="136"/>
        <v>-11.610799999999999</v>
      </c>
      <c r="AW19" s="162">
        <f t="shared" si="136"/>
        <v>-1.9797300000000009</v>
      </c>
      <c r="AX19" s="162">
        <f t="shared" si="136"/>
        <v>0.94010000000000016</v>
      </c>
      <c r="AY19" s="162">
        <f t="shared" si="136"/>
        <v>-1.8215500000000011</v>
      </c>
      <c r="AZ19" s="162">
        <f t="shared" si="136"/>
        <v>-0.99426000000000248</v>
      </c>
      <c r="BA19" s="162">
        <f t="shared" si="136"/>
        <v>-1.232</v>
      </c>
      <c r="BB19" s="162">
        <f t="shared" si="136"/>
        <v>-0.78898000000000001</v>
      </c>
      <c r="BC19" s="162">
        <f t="shared" si="136"/>
        <v>-0.17280999999999991</v>
      </c>
      <c r="BD19" s="162">
        <f t="shared" si="136"/>
        <v>-13.201619999999998</v>
      </c>
      <c r="BE19" s="162">
        <f t="shared" si="136"/>
        <v>-11.57549</v>
      </c>
      <c r="BF19" s="162">
        <f t="shared" si="136"/>
        <v>-13.905199999999999</v>
      </c>
      <c r="BG19" s="162">
        <f t="shared" si="136"/>
        <v>-9.96265</v>
      </c>
      <c r="BH19" s="162">
        <f t="shared" si="136"/>
        <v>54.66451</v>
      </c>
      <c r="BI19" s="162">
        <f t="shared" si="136"/>
        <v>-5.1249500000000001</v>
      </c>
      <c r="BJ19" s="162">
        <f t="shared" si="136"/>
        <v>-0.65800000000000003</v>
      </c>
      <c r="BK19" s="162">
        <f t="shared" si="136"/>
        <v>5.7594899999999996</v>
      </c>
      <c r="BL19" s="162">
        <f t="shared" si="136"/>
        <v>-2.6108700000000002</v>
      </c>
      <c r="BM19" s="15"/>
      <c r="BN19" s="15">
        <f t="shared" ref="BN19:BQ19" si="137">SUM(BN9:BN18)</f>
        <v>-91.44471999999999</v>
      </c>
      <c r="BO19" s="15">
        <f t="shared" si="137"/>
        <v>-2.9679999999999998E-2</v>
      </c>
      <c r="BP19" s="15">
        <f t="shared" si="137"/>
        <v>2.8080399999999899</v>
      </c>
      <c r="BQ19" s="15">
        <f t="shared" si="137"/>
        <v>1.1914300000000009</v>
      </c>
      <c r="BS19" s="162">
        <f>SUM(BS9:BS18)</f>
        <v>50.032209999999992</v>
      </c>
      <c r="BT19" s="162">
        <f t="shared" ref="BT19:CT19" si="138">SUM(BT9:BT18)</f>
        <v>39.557400000000001</v>
      </c>
      <c r="BU19" s="162">
        <f t="shared" si="138"/>
        <v>41.695600000000006</v>
      </c>
      <c r="BV19" s="162">
        <f t="shared" si="138"/>
        <v>33.029229999999998</v>
      </c>
      <c r="BW19" s="162">
        <f t="shared" si="138"/>
        <v>50.395070000000004</v>
      </c>
      <c r="BX19" s="162">
        <f t="shared" si="138"/>
        <v>41.950800000000001</v>
      </c>
      <c r="BY19" s="162">
        <f t="shared" si="138"/>
        <v>38.433129999999991</v>
      </c>
      <c r="BZ19" s="162">
        <f t="shared" si="138"/>
        <v>49.958970000000008</v>
      </c>
      <c r="CA19" s="162">
        <f t="shared" si="138"/>
        <v>45.802059999999997</v>
      </c>
      <c r="CB19" s="162">
        <f t="shared" si="138"/>
        <v>58.530730000000005</v>
      </c>
      <c r="CC19" s="162">
        <f t="shared" si="138"/>
        <v>49.038220000000003</v>
      </c>
      <c r="CD19" s="162">
        <f t="shared" si="138"/>
        <v>-93.537060000000011</v>
      </c>
      <c r="CE19" s="162">
        <f t="shared" si="138"/>
        <v>20.637779999999999</v>
      </c>
      <c r="CF19" s="162">
        <f t="shared" si="138"/>
        <v>23.848289999999999</v>
      </c>
      <c r="CG19" s="162">
        <f t="shared" si="138"/>
        <v>18.947600000000001</v>
      </c>
      <c r="CH19" s="162">
        <f t="shared" si="138"/>
        <v>29.883199999999999</v>
      </c>
      <c r="CI19" s="162">
        <f t="shared" si="138"/>
        <v>21.450050000000001</v>
      </c>
      <c r="CJ19" s="162">
        <f t="shared" si="138"/>
        <v>16.325790000000001</v>
      </c>
      <c r="CK19" s="162">
        <f t="shared" si="138"/>
        <v>32.430240000000005</v>
      </c>
      <c r="CL19" s="162">
        <f t="shared" si="138"/>
        <v>22.37875</v>
      </c>
      <c r="CM19" s="162">
        <f t="shared" si="138"/>
        <v>31.734349999999999</v>
      </c>
      <c r="CN19" s="162">
        <f t="shared" si="138"/>
        <v>42.073399999999999</v>
      </c>
      <c r="CO19" s="162">
        <f t="shared" si="138"/>
        <v>33.722090000000009</v>
      </c>
      <c r="CP19" s="162">
        <f t="shared" si="138"/>
        <v>45.469959999999993</v>
      </c>
      <c r="CQ19" s="162">
        <f t="shared" si="138"/>
        <v>36.135909999999996</v>
      </c>
      <c r="CR19" s="162">
        <f t="shared" si="138"/>
        <v>41.055880000000002</v>
      </c>
      <c r="CS19" s="162">
        <f t="shared" si="138"/>
        <v>39.901100000000007</v>
      </c>
      <c r="CT19" s="162">
        <f t="shared" si="138"/>
        <v>35.10472</v>
      </c>
      <c r="CU19" s="15"/>
      <c r="CV19" s="15">
        <f t="shared" ref="CV19:CY19" si="139">SUM(CV9:CV18)</f>
        <v>404.88636000000008</v>
      </c>
      <c r="CW19" s="15">
        <f t="shared" si="139"/>
        <v>338.9015</v>
      </c>
      <c r="CX19" s="15">
        <f t="shared" si="139"/>
        <v>392.56072</v>
      </c>
      <c r="CY19" s="15">
        <f t="shared" si="139"/>
        <v>397.78223999999994</v>
      </c>
    </row>
    <row r="20" spans="1:103" x14ac:dyDescent="0.2">
      <c r="A20" s="17" t="s">
        <v>14</v>
      </c>
      <c r="B20" s="14"/>
      <c r="C20" s="162">
        <f>C7-C19</f>
        <v>138.08681000000001</v>
      </c>
      <c r="D20" s="162">
        <f t="shared" ref="D20:AD20" si="140">D7-D19</f>
        <v>46.802629999999986</v>
      </c>
      <c r="E20" s="162">
        <f t="shared" si="140"/>
        <v>35.20201999999999</v>
      </c>
      <c r="F20" s="162">
        <f t="shared" si="140"/>
        <v>46.124670000000016</v>
      </c>
      <c r="G20" s="162">
        <f t="shared" si="140"/>
        <v>98.802580000000006</v>
      </c>
      <c r="H20" s="162">
        <f t="shared" si="140"/>
        <v>35.279449999999997</v>
      </c>
      <c r="I20" s="162">
        <f t="shared" si="140"/>
        <v>36.528660000000016</v>
      </c>
      <c r="J20" s="162">
        <f t="shared" si="140"/>
        <v>44.575299999999977</v>
      </c>
      <c r="K20" s="162">
        <f t="shared" si="140"/>
        <v>20.350169999999999</v>
      </c>
      <c r="L20" s="162">
        <f t="shared" si="140"/>
        <v>55.621809999999982</v>
      </c>
      <c r="M20" s="162">
        <f t="shared" si="140"/>
        <v>64.55167999999999</v>
      </c>
      <c r="N20" s="162">
        <f t="shared" si="140"/>
        <v>88.481970000000004</v>
      </c>
      <c r="O20" s="162">
        <f t="shared" si="140"/>
        <v>149.48555999999999</v>
      </c>
      <c r="P20" s="162">
        <f t="shared" si="140"/>
        <v>85.814059999999998</v>
      </c>
      <c r="Q20" s="162">
        <f t="shared" si="140"/>
        <v>50.674400000000006</v>
      </c>
      <c r="R20" s="162">
        <f t="shared" si="140"/>
        <v>57.871159999999989</v>
      </c>
      <c r="S20" s="162">
        <f t="shared" si="140"/>
        <v>64.739989999999992</v>
      </c>
      <c r="T20" s="162">
        <f t="shared" si="140"/>
        <v>39.804119999999998</v>
      </c>
      <c r="U20" s="162">
        <f t="shared" si="140"/>
        <v>72.99566999999999</v>
      </c>
      <c r="V20" s="162">
        <f t="shared" si="140"/>
        <v>65.947700000000026</v>
      </c>
      <c r="W20" s="162">
        <f t="shared" si="140"/>
        <v>68.750149999999991</v>
      </c>
      <c r="X20" s="162">
        <f t="shared" si="140"/>
        <v>43.67784000000001</v>
      </c>
      <c r="Y20" s="162">
        <f t="shared" si="140"/>
        <v>59.21712999999999</v>
      </c>
      <c r="Z20" s="162">
        <f t="shared" si="140"/>
        <v>23.794380000000004</v>
      </c>
      <c r="AA20" s="162">
        <f t="shared" si="140"/>
        <v>162.24471</v>
      </c>
      <c r="AB20" s="162">
        <f t="shared" si="140"/>
        <v>55.887360000000001</v>
      </c>
      <c r="AC20" s="162">
        <f t="shared" si="140"/>
        <v>75.285399999999996</v>
      </c>
      <c r="AD20" s="162">
        <f t="shared" si="140"/>
        <v>75.398779999999988</v>
      </c>
      <c r="AE20" s="15"/>
      <c r="AF20" s="15">
        <f t="shared" ref="AF20:AI20" si="141">AF7-AF19</f>
        <v>710.40774999999974</v>
      </c>
      <c r="AG20" s="15">
        <f t="shared" si="141"/>
        <v>782.77215999999999</v>
      </c>
      <c r="AH20" s="15">
        <f t="shared" si="141"/>
        <v>790.2156100000002</v>
      </c>
      <c r="AI20" s="15">
        <f t="shared" si="141"/>
        <v>807.74323000000004</v>
      </c>
      <c r="AK20" s="162">
        <f>AK7-AK19</f>
        <v>-83.739339999999999</v>
      </c>
      <c r="AL20" s="162">
        <f t="shared" ref="AL20:BL20" si="142">AL7-AL19</f>
        <v>4.7893400000000002</v>
      </c>
      <c r="AM20" s="162">
        <f t="shared" si="142"/>
        <v>4.93</v>
      </c>
      <c r="AN20" s="162">
        <f t="shared" si="142"/>
        <v>1.67431</v>
      </c>
      <c r="AO20" s="162">
        <f t="shared" si="142"/>
        <v>-75.33381</v>
      </c>
      <c r="AP20" s="162">
        <f t="shared" si="142"/>
        <v>7.5441199999999995</v>
      </c>
      <c r="AQ20" s="162">
        <f t="shared" si="142"/>
        <v>11.055099999999998</v>
      </c>
      <c r="AR20" s="162">
        <f t="shared" si="142"/>
        <v>10.525409999999997</v>
      </c>
      <c r="AS20" s="162">
        <f t="shared" si="142"/>
        <v>6.6717200000000005</v>
      </c>
      <c r="AT20" s="162">
        <f t="shared" si="142"/>
        <v>14.148739999999998</v>
      </c>
      <c r="AU20" s="162">
        <f t="shared" si="142"/>
        <v>7.2177099999999994</v>
      </c>
      <c r="AV20" s="162">
        <f t="shared" si="142"/>
        <v>101.81049999999999</v>
      </c>
      <c r="AW20" s="162">
        <f t="shared" si="142"/>
        <v>-88.219969999999989</v>
      </c>
      <c r="AX20" s="162">
        <f t="shared" si="142"/>
        <v>-0.94010000000000016</v>
      </c>
      <c r="AY20" s="162">
        <f t="shared" si="142"/>
        <v>1.8215500000000011</v>
      </c>
      <c r="AZ20" s="162">
        <f t="shared" si="142"/>
        <v>0.99426000000000248</v>
      </c>
      <c r="BA20" s="162">
        <f t="shared" si="142"/>
        <v>1.232</v>
      </c>
      <c r="BB20" s="162">
        <f t="shared" si="142"/>
        <v>0.78898000000000001</v>
      </c>
      <c r="BC20" s="162">
        <f t="shared" si="142"/>
        <v>0.17280999999999991</v>
      </c>
      <c r="BD20" s="162">
        <f t="shared" si="142"/>
        <v>13.201619999999998</v>
      </c>
      <c r="BE20" s="162">
        <f t="shared" si="142"/>
        <v>11.57549</v>
      </c>
      <c r="BF20" s="162">
        <f t="shared" si="142"/>
        <v>13.905199999999999</v>
      </c>
      <c r="BG20" s="162">
        <f t="shared" si="142"/>
        <v>9.96265</v>
      </c>
      <c r="BH20" s="162">
        <f t="shared" si="142"/>
        <v>50.215939999999996</v>
      </c>
      <c r="BI20" s="162">
        <f t="shared" si="142"/>
        <v>-99.755499999999998</v>
      </c>
      <c r="BJ20" s="162">
        <f t="shared" si="142"/>
        <v>0.65800000000000003</v>
      </c>
      <c r="BK20" s="162">
        <f t="shared" si="142"/>
        <v>-5.7594899999999996</v>
      </c>
      <c r="BL20" s="162">
        <f t="shared" si="142"/>
        <v>2.6108700000000002</v>
      </c>
      <c r="BM20" s="15"/>
      <c r="BN20" s="15">
        <f t="shared" ref="BN20:BQ20" si="143">BN7-BN19</f>
        <v>11.29379999999999</v>
      </c>
      <c r="BO20" s="15">
        <f t="shared" si="143"/>
        <v>14.710430000000004</v>
      </c>
      <c r="BP20" s="15">
        <f t="shared" si="143"/>
        <v>-2.8080399999999899</v>
      </c>
      <c r="BQ20" s="15">
        <f t="shared" si="143"/>
        <v>-1.1914300000000009</v>
      </c>
      <c r="BS20" s="162">
        <f>BS7-BS19</f>
        <v>54.347470000000001</v>
      </c>
      <c r="BT20" s="162">
        <f t="shared" ref="BT20:CT20" si="144">BT7-BT19</f>
        <v>51.591969999999989</v>
      </c>
      <c r="BU20" s="162">
        <f t="shared" si="144"/>
        <v>40.13201999999999</v>
      </c>
      <c r="BV20" s="162">
        <f t="shared" si="144"/>
        <v>47.798980000000014</v>
      </c>
      <c r="BW20" s="162">
        <f t="shared" si="144"/>
        <v>23.468770000000006</v>
      </c>
      <c r="BX20" s="162">
        <f t="shared" si="144"/>
        <v>42.823569999999989</v>
      </c>
      <c r="BY20" s="162">
        <f t="shared" si="144"/>
        <v>47.583760000000012</v>
      </c>
      <c r="BZ20" s="162">
        <f t="shared" si="144"/>
        <v>55.100709999999978</v>
      </c>
      <c r="CA20" s="162">
        <f t="shared" si="144"/>
        <v>27.021889999999999</v>
      </c>
      <c r="CB20" s="162">
        <f t="shared" si="144"/>
        <v>69.770549999999986</v>
      </c>
      <c r="CC20" s="162">
        <f t="shared" si="144"/>
        <v>71.769389999999987</v>
      </c>
      <c r="CD20" s="162">
        <f t="shared" si="144"/>
        <v>190.29247000000001</v>
      </c>
      <c r="CE20" s="162">
        <f t="shared" si="144"/>
        <v>61.265589999999996</v>
      </c>
      <c r="CF20" s="162">
        <f t="shared" si="144"/>
        <v>84.873960000000011</v>
      </c>
      <c r="CG20" s="162">
        <f t="shared" si="144"/>
        <v>52.495950000000001</v>
      </c>
      <c r="CH20" s="162">
        <f t="shared" si="144"/>
        <v>58.865419999999986</v>
      </c>
      <c r="CI20" s="162">
        <f t="shared" si="144"/>
        <v>65.971989999999991</v>
      </c>
      <c r="CJ20" s="162">
        <f t="shared" si="144"/>
        <v>40.593099999999993</v>
      </c>
      <c r="CK20" s="162">
        <f t="shared" si="144"/>
        <v>73.168479999999988</v>
      </c>
      <c r="CL20" s="162">
        <f t="shared" si="144"/>
        <v>79.149320000000017</v>
      </c>
      <c r="CM20" s="162">
        <f t="shared" si="144"/>
        <v>80.325639999999993</v>
      </c>
      <c r="CN20" s="162">
        <f t="shared" si="144"/>
        <v>57.583040000000004</v>
      </c>
      <c r="CO20" s="162">
        <f t="shared" si="144"/>
        <v>69.179779999999994</v>
      </c>
      <c r="CP20" s="162">
        <f t="shared" si="144"/>
        <v>74.010320000000007</v>
      </c>
      <c r="CQ20" s="162">
        <f t="shared" si="144"/>
        <v>62.48921</v>
      </c>
      <c r="CR20" s="162">
        <f t="shared" si="144"/>
        <v>56.545360000000002</v>
      </c>
      <c r="CS20" s="162">
        <f t="shared" si="144"/>
        <v>69.525909999999982</v>
      </c>
      <c r="CT20" s="162">
        <f t="shared" si="144"/>
        <v>78.009649999999993</v>
      </c>
      <c r="CU20" s="15"/>
      <c r="CV20" s="15">
        <f t="shared" ref="CV20:CY20" si="145">CV7-CV19</f>
        <v>721.70154999999988</v>
      </c>
      <c r="CW20" s="15">
        <f t="shared" si="145"/>
        <v>797.48259000000007</v>
      </c>
      <c r="CX20" s="15">
        <f t="shared" si="145"/>
        <v>787.40757000000031</v>
      </c>
      <c r="CY20" s="15">
        <f t="shared" si="145"/>
        <v>806.55179999999996</v>
      </c>
    </row>
    <row r="21" spans="1:103" x14ac:dyDescent="0.2">
      <c r="A21" s="184" t="s">
        <v>1244</v>
      </c>
      <c r="B21" s="6"/>
      <c r="C21" s="174">
        <f t="shared" ref="C21:AD21" si="146">C20/C$7</f>
        <v>0.7026485409109251</v>
      </c>
      <c r="D21" s="174">
        <f t="shared" si="146"/>
        <v>0.51347178812097105</v>
      </c>
      <c r="E21" s="174">
        <f t="shared" si="146"/>
        <v>0.43019728546424779</v>
      </c>
      <c r="F21" s="174">
        <f t="shared" si="146"/>
        <v>0.57065064288817002</v>
      </c>
      <c r="G21" s="174">
        <f t="shared" si="146"/>
        <v>0.64971417268425691</v>
      </c>
      <c r="H21" s="174">
        <f t="shared" si="146"/>
        <v>0.41615702953616762</v>
      </c>
      <c r="I21" s="174">
        <f t="shared" si="146"/>
        <v>0.42466845755525473</v>
      </c>
      <c r="J21" s="174">
        <f t="shared" si="146"/>
        <v>0.42428551086392025</v>
      </c>
      <c r="K21" s="174">
        <f t="shared" si="146"/>
        <v>0.27944336993530289</v>
      </c>
      <c r="L21" s="174">
        <f t="shared" si="146"/>
        <v>0.4335249812004992</v>
      </c>
      <c r="M21" s="174">
        <f t="shared" si="146"/>
        <v>0.53433455061316082</v>
      </c>
      <c r="N21" s="174">
        <f t="shared" si="146"/>
        <v>13.496931682456964</v>
      </c>
      <c r="O21" s="174">
        <f t="shared" si="146"/>
        <v>0.86858160054901978</v>
      </c>
      <c r="P21" s="174">
        <f t="shared" si="146"/>
        <v>0.78929621121711513</v>
      </c>
      <c r="Q21" s="174">
        <f t="shared" si="146"/>
        <v>0.70929286128698821</v>
      </c>
      <c r="R21" s="174">
        <f t="shared" si="146"/>
        <v>0.652079547828462</v>
      </c>
      <c r="S21" s="174">
        <f t="shared" si="146"/>
        <v>0.74054540479723419</v>
      </c>
      <c r="T21" s="174">
        <f t="shared" si="146"/>
        <v>0.69931300487412873</v>
      </c>
      <c r="U21" s="174">
        <f t="shared" si="146"/>
        <v>0.69125525385156172</v>
      </c>
      <c r="V21" s="174">
        <f t="shared" si="146"/>
        <v>0.64955139992319377</v>
      </c>
      <c r="W21" s="174">
        <f t="shared" si="146"/>
        <v>0.61351201262823596</v>
      </c>
      <c r="X21" s="174">
        <f t="shared" si="146"/>
        <v>0.43828416909133028</v>
      </c>
      <c r="Y21" s="174">
        <f t="shared" si="146"/>
        <v>0.57547185488465846</v>
      </c>
      <c r="Z21" s="174">
        <f t="shared" si="146"/>
        <v>1.6297710315805052</v>
      </c>
      <c r="AA21" s="174">
        <f t="shared" si="146"/>
        <v>0.79724948068988977</v>
      </c>
      <c r="AB21" s="174">
        <f t="shared" si="146"/>
        <v>0.57260911849070772</v>
      </c>
      <c r="AC21" s="174">
        <f t="shared" si="146"/>
        <v>0.68799650104667942</v>
      </c>
      <c r="AD21" s="174">
        <f t="shared" si="146"/>
        <v>0.666571188081585</v>
      </c>
      <c r="AF21" s="174">
        <f>AF20/AF$7</f>
        <v>0.58870049785337553</v>
      </c>
      <c r="AG21" s="174">
        <f>AG20/AG$7</f>
        <v>0.69784240813618326</v>
      </c>
      <c r="AH21" s="174">
        <f>AH20/AH$7</f>
        <v>0.66969224232288482</v>
      </c>
      <c r="AI21" s="174">
        <f>AI20/AI$7</f>
        <v>0.67069700197131354</v>
      </c>
      <c r="AK21" s="174">
        <f t="shared" ref="AK21:BL21" si="147">IFERROR(AK20/AK$7,0)</f>
        <v>0.90879151481133469</v>
      </c>
      <c r="AL21" s="174">
        <f t="shared" si="147"/>
        <v>0</v>
      </c>
      <c r="AM21" s="174">
        <f t="shared" si="147"/>
        <v>0</v>
      </c>
      <c r="AN21" s="174">
        <f t="shared" si="147"/>
        <v>0</v>
      </c>
      <c r="AO21" s="174">
        <f t="shared" si="147"/>
        <v>0.9632617284897772</v>
      </c>
      <c r="AP21" s="174">
        <f t="shared" si="147"/>
        <v>0</v>
      </c>
      <c r="AQ21" s="174">
        <f t="shared" si="147"/>
        <v>0</v>
      </c>
      <c r="AR21" s="174">
        <f t="shared" si="147"/>
        <v>0</v>
      </c>
      <c r="AS21" s="174">
        <f t="shared" si="147"/>
        <v>0</v>
      </c>
      <c r="AT21" s="174">
        <f t="shared" si="147"/>
        <v>0</v>
      </c>
      <c r="AU21" s="174">
        <f t="shared" si="147"/>
        <v>0</v>
      </c>
      <c r="AV21" s="174">
        <f t="shared" si="147"/>
        <v>1.1287232662636351</v>
      </c>
      <c r="AW21" s="174">
        <f t="shared" si="147"/>
        <v>0.97805170083714243</v>
      </c>
      <c r="AX21" s="174">
        <f t="shared" si="147"/>
        <v>0</v>
      </c>
      <c r="AY21" s="174">
        <f t="shared" si="147"/>
        <v>0</v>
      </c>
      <c r="AZ21" s="174">
        <f t="shared" si="147"/>
        <v>0</v>
      </c>
      <c r="BA21" s="174">
        <f t="shared" si="147"/>
        <v>0</v>
      </c>
      <c r="BB21" s="174">
        <f t="shared" si="147"/>
        <v>0</v>
      </c>
      <c r="BC21" s="174">
        <f t="shared" si="147"/>
        <v>0</v>
      </c>
      <c r="BD21" s="174">
        <f t="shared" si="147"/>
        <v>0</v>
      </c>
      <c r="BE21" s="174">
        <f t="shared" si="147"/>
        <v>0</v>
      </c>
      <c r="BF21" s="174">
        <f t="shared" si="147"/>
        <v>0</v>
      </c>
      <c r="BG21" s="174">
        <f t="shared" si="147"/>
        <v>0</v>
      </c>
      <c r="BH21" s="174">
        <f t="shared" si="147"/>
        <v>0.47879218672307372</v>
      </c>
      <c r="BI21" s="174">
        <f t="shared" si="147"/>
        <v>0.95113531644839433</v>
      </c>
      <c r="BJ21" s="174">
        <f t="shared" si="147"/>
        <v>0</v>
      </c>
      <c r="BK21" s="174">
        <f t="shared" si="147"/>
        <v>0</v>
      </c>
      <c r="BL21" s="174">
        <f t="shared" si="147"/>
        <v>0</v>
      </c>
      <c r="BN21" s="174">
        <f>IFERROR(BN20/BN$7,0)</f>
        <v>-0.14090667954903063</v>
      </c>
      <c r="BO21" s="174">
        <f>IFERROR(BO20/BO$7,0)</f>
        <v>1.0020216950768865</v>
      </c>
      <c r="BP21" s="174">
        <f>IFERROR(BP20/BP$7,0)</f>
        <v>0</v>
      </c>
      <c r="BQ21" s="174">
        <f>IFERROR(BQ20/BQ$7,0)</f>
        <v>0</v>
      </c>
      <c r="BS21" s="174">
        <f t="shared" ref="BS21:CT21" si="148">BS20/BS$7</f>
        <v>0.52067097733965084</v>
      </c>
      <c r="BT21" s="174">
        <f t="shared" si="148"/>
        <v>0.56601565101327633</v>
      </c>
      <c r="BU21" s="174">
        <f t="shared" si="148"/>
        <v>0.49044589100843933</v>
      </c>
      <c r="BV21" s="174">
        <f t="shared" si="148"/>
        <v>0.59136506920046861</v>
      </c>
      <c r="BW21" s="174">
        <f t="shared" si="148"/>
        <v>0.31773016404237858</v>
      </c>
      <c r="BX21" s="174">
        <f t="shared" si="148"/>
        <v>0.5051476053434546</v>
      </c>
      <c r="BY21" s="174">
        <f t="shared" si="148"/>
        <v>0.55319089076575556</v>
      </c>
      <c r="BZ21" s="174">
        <f t="shared" si="148"/>
        <v>0.52447056758596622</v>
      </c>
      <c r="CA21" s="174">
        <f t="shared" si="148"/>
        <v>0.37105773581356133</v>
      </c>
      <c r="CB21" s="174">
        <f t="shared" si="148"/>
        <v>0.54380244686568979</v>
      </c>
      <c r="CC21" s="174">
        <f t="shared" si="148"/>
        <v>0.59408004181193541</v>
      </c>
      <c r="CD21" s="174">
        <f t="shared" si="148"/>
        <v>1.9667372604798017</v>
      </c>
      <c r="CE21" s="174">
        <f t="shared" si="148"/>
        <v>0.74802282250412899</v>
      </c>
      <c r="CF21" s="174">
        <f t="shared" si="148"/>
        <v>0.78064940709008512</v>
      </c>
      <c r="CG21" s="174">
        <f t="shared" si="148"/>
        <v>0.73478921470167702</v>
      </c>
      <c r="CH21" s="174">
        <f t="shared" si="148"/>
        <v>0.66328265160630095</v>
      </c>
      <c r="CI21" s="174">
        <f t="shared" si="148"/>
        <v>0.75463796086204338</v>
      </c>
      <c r="CJ21" s="174">
        <f t="shared" si="148"/>
        <v>0.71317448390156579</v>
      </c>
      <c r="CK21" s="174">
        <f t="shared" si="148"/>
        <v>0.69289173202099408</v>
      </c>
      <c r="CL21" s="174">
        <f t="shared" si="148"/>
        <v>0.77958066178151531</v>
      </c>
      <c r="CM21" s="174">
        <f t="shared" si="148"/>
        <v>0.71680927331869293</v>
      </c>
      <c r="CN21" s="174">
        <f t="shared" si="148"/>
        <v>0.57781554307980498</v>
      </c>
      <c r="CO21" s="174">
        <f t="shared" si="148"/>
        <v>0.67228885150483653</v>
      </c>
      <c r="CP21" s="174">
        <f t="shared" si="148"/>
        <v>0.61943544156408081</v>
      </c>
      <c r="CQ21" s="174">
        <f t="shared" si="148"/>
        <v>0.63360338623669099</v>
      </c>
      <c r="CR21" s="174">
        <f t="shared" si="148"/>
        <v>0.57935083611642635</v>
      </c>
      <c r="CS21" s="174">
        <f t="shared" si="148"/>
        <v>0.63536333488413865</v>
      </c>
      <c r="CT21" s="174">
        <f t="shared" si="148"/>
        <v>0.68965287080677717</v>
      </c>
      <c r="CV21" s="174">
        <f>CV20/CV$7</f>
        <v>0.64060828595258035</v>
      </c>
      <c r="CW21" s="174">
        <f>CW20/CW$7</f>
        <v>0.70177204786455616</v>
      </c>
      <c r="CX21" s="174">
        <f>CX20/CX$7</f>
        <v>0.66731248345665306</v>
      </c>
      <c r="CY21" s="174">
        <f>CY20/CY$7</f>
        <v>0.66970771663981199</v>
      </c>
    </row>
    <row r="22" spans="1:103" ht="3" customHeight="1" x14ac:dyDescent="0.2">
      <c r="A22" s="16"/>
      <c r="B22" s="6"/>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F22" s="6"/>
      <c r="AG22" s="6"/>
      <c r="AH22" s="6"/>
      <c r="AI22" s="6"/>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N22" s="6"/>
      <c r="BO22" s="6"/>
      <c r="BP22" s="6"/>
      <c r="BQ22" s="6"/>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V22" s="6"/>
      <c r="CW22" s="6"/>
      <c r="CX22" s="6"/>
      <c r="CY22" s="6"/>
    </row>
    <row r="23" spans="1:103" x14ac:dyDescent="0.2">
      <c r="A23" s="18" t="s">
        <v>31</v>
      </c>
      <c r="B23" s="6"/>
      <c r="C23" s="31">
        <f>IS!C22</f>
        <v>0</v>
      </c>
      <c r="D23" s="31">
        <f>IS!D22</f>
        <v>0</v>
      </c>
      <c r="E23" s="31">
        <f>IS!E22</f>
        <v>0</v>
      </c>
      <c r="F23" s="31">
        <f>IS!F22</f>
        <v>0</v>
      </c>
      <c r="G23" s="31">
        <f>IS!G22</f>
        <v>0</v>
      </c>
      <c r="H23" s="31">
        <f>IS!H22</f>
        <v>0</v>
      </c>
      <c r="I23" s="31">
        <f>IS!I22</f>
        <v>0</v>
      </c>
      <c r="J23" s="31">
        <f>IS!J22</f>
        <v>0</v>
      </c>
      <c r="K23" s="31">
        <f>IS!K22</f>
        <v>0</v>
      </c>
      <c r="L23" s="31">
        <f>IS!L22</f>
        <v>0</v>
      </c>
      <c r="M23" s="31">
        <f>IS!M22</f>
        <v>0</v>
      </c>
      <c r="N23" s="31">
        <f>IS!N22</f>
        <v>106.79994000000001</v>
      </c>
      <c r="O23" s="31">
        <f>IS!O22</f>
        <v>8.2153799999999997</v>
      </c>
      <c r="P23" s="31">
        <f>IS!P22</f>
        <v>8.2153799999999997</v>
      </c>
      <c r="Q23" s="31">
        <f>IS!Q22</f>
        <v>8.2153799999999997</v>
      </c>
      <c r="R23" s="31">
        <f>IS!R22</f>
        <v>12.32307</v>
      </c>
      <c r="S23" s="31">
        <f>IS!S22</f>
        <v>8.2153799999999997</v>
      </c>
      <c r="T23" s="31">
        <f>IS!T22</f>
        <v>8.2153799999999997</v>
      </c>
      <c r="U23" s="31">
        <f>IS!U22</f>
        <v>8.2153799999999997</v>
      </c>
      <c r="V23" s="31">
        <f>IS!V22</f>
        <v>8.2153799999999997</v>
      </c>
      <c r="W23" s="31">
        <f>IS!W22</f>
        <v>8.2153799999999997</v>
      </c>
      <c r="X23" s="31">
        <f>IS!X22</f>
        <v>12.32307</v>
      </c>
      <c r="Y23" s="31">
        <f>IS!Y22</f>
        <v>8.2153799999999997</v>
      </c>
      <c r="Z23" s="31">
        <f>IS!Z22</f>
        <v>8.2153799999999997</v>
      </c>
      <c r="AA23" s="31">
        <f>IS!AA22</f>
        <v>8.2153799999999997</v>
      </c>
      <c r="AB23" s="31">
        <f>IS!AB22</f>
        <v>8.2153799999999997</v>
      </c>
      <c r="AC23" s="31">
        <f>IS!AC22</f>
        <v>8.2153799999999997</v>
      </c>
      <c r="AD23" s="31">
        <f>IS!AD22</f>
        <v>12.32307</v>
      </c>
      <c r="AF23" s="6">
        <f t="shared" ref="AF23:AF29" si="149">SUM(C23:N23)</f>
        <v>106.79994000000001</v>
      </c>
      <c r="AG23" s="6">
        <f t="shared" ref="AG23:AG29" si="150">SUM(O23:Z23)</f>
        <v>106.79993999999998</v>
      </c>
      <c r="AH23" s="6">
        <f t="shared" ref="AH23:AI29" si="151">SUM(R23:AC23)</f>
        <v>106.79993999999998</v>
      </c>
      <c r="AI23" s="6">
        <f t="shared" si="151"/>
        <v>106.79993999999998</v>
      </c>
      <c r="AK23" s="31">
        <f>SUMIF(QoE!$A$32:$A$61,$A23,QoE!C$32:C$61)</f>
        <v>0</v>
      </c>
      <c r="AL23" s="31">
        <f>SUMIF(QoE!$A$32:$A$61,$A23,QoE!D$32:D$61)</f>
        <v>0</v>
      </c>
      <c r="AM23" s="31">
        <f>SUMIF(QoE!$A$32:$A$61,$A23,QoE!E$32:E$61)</f>
        <v>0</v>
      </c>
      <c r="AN23" s="31">
        <f>SUMIF(QoE!$A$32:$A$61,$A23,QoE!F$32:F$61)</f>
        <v>0</v>
      </c>
      <c r="AO23" s="31">
        <f>SUMIF(QoE!$A$32:$A$61,$A23,QoE!G$32:G$61)</f>
        <v>0</v>
      </c>
      <c r="AP23" s="31">
        <f>SUMIF(QoE!$A$32:$A$61,$A23,QoE!H$32:H$61)</f>
        <v>0</v>
      </c>
      <c r="AQ23" s="31">
        <f>SUMIF(QoE!$A$32:$A$61,$A23,QoE!I$32:I$61)</f>
        <v>0</v>
      </c>
      <c r="AR23" s="31">
        <f>SUMIF(QoE!$A$32:$A$61,$A23,QoE!J$32:J$61)</f>
        <v>0</v>
      </c>
      <c r="AS23" s="31">
        <f>SUMIF(QoE!$A$32:$A$61,$A23,QoE!K$32:K$61)</f>
        <v>0</v>
      </c>
      <c r="AT23" s="31">
        <f>SUMIF(QoE!$A$32:$A$61,$A23,QoE!L$32:L$61)</f>
        <v>0</v>
      </c>
      <c r="AU23" s="31">
        <f>SUMIF(QoE!$A$32:$A$61,$A23,QoE!M$32:M$61)</f>
        <v>0</v>
      </c>
      <c r="AV23" s="31">
        <f>SUMIF(QoE!$A$32:$A$61,$A23,QoE!N$32:N$61)</f>
        <v>0</v>
      </c>
      <c r="AW23" s="31">
        <f>SUMIF(QoE!$A$32:$A$61,$A23,QoE!O$32:O$61)</f>
        <v>0</v>
      </c>
      <c r="AX23" s="31">
        <f>SUMIF(QoE!$A$32:$A$61,$A23,QoE!P$32:P$61)</f>
        <v>0</v>
      </c>
      <c r="AY23" s="31">
        <f>SUMIF(QoE!$A$32:$A$61,$A23,QoE!Q$32:Q$61)</f>
        <v>0</v>
      </c>
      <c r="AZ23" s="31">
        <f>SUMIF(QoE!$A$32:$A$61,$A23,QoE!R$32:R$61)</f>
        <v>0</v>
      </c>
      <c r="BA23" s="31">
        <f>SUMIF(QoE!$A$32:$A$61,$A23,QoE!S$32:S$61)</f>
        <v>0</v>
      </c>
      <c r="BB23" s="31">
        <f>SUMIF(QoE!$A$32:$A$61,$A23,QoE!T$32:T$61)</f>
        <v>0</v>
      </c>
      <c r="BC23" s="31">
        <f>SUMIF(QoE!$A$32:$A$61,$A23,QoE!U$32:U$61)</f>
        <v>0</v>
      </c>
      <c r="BD23" s="31">
        <f>SUMIF(QoE!$A$32:$A$61,$A23,QoE!V$32:V$61)</f>
        <v>0</v>
      </c>
      <c r="BE23" s="31">
        <f>SUMIF(QoE!$A$32:$A$61,$A23,QoE!W$32:W$61)</f>
        <v>0</v>
      </c>
      <c r="BF23" s="31">
        <f>SUMIF(QoE!$A$32:$A$61,$A23,QoE!X$32:X$61)</f>
        <v>0</v>
      </c>
      <c r="BG23" s="31">
        <f>SUMIF(QoE!$A$32:$A$61,$A23,QoE!Y$32:Y$61)</f>
        <v>0</v>
      </c>
      <c r="BH23" s="31">
        <f>SUMIF(QoE!$A$32:$A$61,$A23,QoE!Z$32:Z$61)</f>
        <v>0</v>
      </c>
      <c r="BI23" s="31">
        <f>SUMIF(QoE!$A$32:$A$61,$A23,QoE!AA$32:AA$61)</f>
        <v>0</v>
      </c>
      <c r="BJ23" s="31">
        <f>SUMIF(QoE!$A$32:$A$61,$A23,QoE!AB$32:AB$61)</f>
        <v>0</v>
      </c>
      <c r="BK23" s="31">
        <f>SUMIF(QoE!$A$32:$A$61,$A23,QoE!AC$32:AC$61)</f>
        <v>0</v>
      </c>
      <c r="BL23" s="31">
        <f>SUMIF(QoE!$A$32:$A$61,$A23,QoE!AD$32:AD$61)</f>
        <v>0</v>
      </c>
      <c r="BN23" s="6">
        <f t="shared" ref="BN23:BN29" si="152">SUM(AK23:AV23)</f>
        <v>0</v>
      </c>
      <c r="BO23" s="6">
        <f t="shared" ref="BO23:BO29" si="153">SUM(AW23:BH23)</f>
        <v>0</v>
      </c>
      <c r="BP23" s="6">
        <f t="shared" ref="BP23:BP29" si="154">SUM(AZ23:BK23)</f>
        <v>0</v>
      </c>
      <c r="BQ23" s="6">
        <f t="shared" ref="BQ23:BQ29" si="155">SUM(BA23:BL23)</f>
        <v>0</v>
      </c>
      <c r="BS23" s="31">
        <f t="shared" ref="BS23:BS29" si="156">SUM(C23,AK23)</f>
        <v>0</v>
      </c>
      <c r="BT23" s="31">
        <f t="shared" ref="BT23:BT29" si="157">SUM(D23,AL23)</f>
        <v>0</v>
      </c>
      <c r="BU23" s="31">
        <f t="shared" ref="BU23:BU29" si="158">SUM(E23,AM23)</f>
        <v>0</v>
      </c>
      <c r="BV23" s="31">
        <f t="shared" ref="BV23:BV29" si="159">SUM(F23,AN23)</f>
        <v>0</v>
      </c>
      <c r="BW23" s="31">
        <f t="shared" ref="BW23:BW29" si="160">SUM(G23,AO23)</f>
        <v>0</v>
      </c>
      <c r="BX23" s="31">
        <f t="shared" ref="BX23:BX29" si="161">SUM(H23,AP23)</f>
        <v>0</v>
      </c>
      <c r="BY23" s="31">
        <f t="shared" ref="BY23:BY29" si="162">SUM(I23,AQ23)</f>
        <v>0</v>
      </c>
      <c r="BZ23" s="31">
        <f t="shared" ref="BZ23:BZ29" si="163">SUM(J23,AR23)</f>
        <v>0</v>
      </c>
      <c r="CA23" s="31">
        <f t="shared" ref="CA23:CA29" si="164">SUM(K23,AS23)</f>
        <v>0</v>
      </c>
      <c r="CB23" s="31">
        <f t="shared" ref="CB23:CB29" si="165">SUM(L23,AT23)</f>
        <v>0</v>
      </c>
      <c r="CC23" s="31">
        <f t="shared" ref="CC23:CC29" si="166">SUM(M23,AU23)</f>
        <v>0</v>
      </c>
      <c r="CD23" s="31">
        <f t="shared" ref="CD23:CD29" si="167">SUM(N23,AV23)</f>
        <v>106.79994000000001</v>
      </c>
      <c r="CE23" s="31">
        <f t="shared" ref="CE23:CE29" si="168">SUM(O23,AW23)</f>
        <v>8.2153799999999997</v>
      </c>
      <c r="CF23" s="31">
        <f t="shared" ref="CF23:CF29" si="169">SUM(P23,AX23)</f>
        <v>8.2153799999999997</v>
      </c>
      <c r="CG23" s="31">
        <f t="shared" ref="CG23:CG29" si="170">SUM(Q23,AY23)</f>
        <v>8.2153799999999997</v>
      </c>
      <c r="CH23" s="31">
        <f t="shared" ref="CH23:CH29" si="171">SUM(R23,AZ23)</f>
        <v>12.32307</v>
      </c>
      <c r="CI23" s="31">
        <f t="shared" ref="CI23:CI29" si="172">SUM(S23,BA23)</f>
        <v>8.2153799999999997</v>
      </c>
      <c r="CJ23" s="31">
        <f t="shared" ref="CJ23:CJ29" si="173">SUM(T23,BB23)</f>
        <v>8.2153799999999997</v>
      </c>
      <c r="CK23" s="31">
        <f t="shared" ref="CK23:CK29" si="174">SUM(U23,BC23)</f>
        <v>8.2153799999999997</v>
      </c>
      <c r="CL23" s="31">
        <f t="shared" ref="CL23:CL29" si="175">SUM(V23,BD23)</f>
        <v>8.2153799999999997</v>
      </c>
      <c r="CM23" s="31">
        <f t="shared" ref="CM23:CM29" si="176">SUM(W23,BE23)</f>
        <v>8.2153799999999997</v>
      </c>
      <c r="CN23" s="31">
        <f t="shared" ref="CN23:CN29" si="177">SUM(X23,BF23)</f>
        <v>12.32307</v>
      </c>
      <c r="CO23" s="31">
        <f t="shared" ref="CO23:CO29" si="178">SUM(Y23,BG23)</f>
        <v>8.2153799999999997</v>
      </c>
      <c r="CP23" s="31">
        <f t="shared" ref="CP23:CP29" si="179">SUM(Z23,BH23)</f>
        <v>8.2153799999999997</v>
      </c>
      <c r="CQ23" s="31">
        <f t="shared" ref="CQ23:CQ29" si="180">SUM(AA23,BI23)</f>
        <v>8.2153799999999997</v>
      </c>
      <c r="CR23" s="31">
        <f t="shared" ref="CR23:CR29" si="181">SUM(AB23,BJ23)</f>
        <v>8.2153799999999997</v>
      </c>
      <c r="CS23" s="31">
        <f t="shared" ref="CS23:CS29" si="182">SUM(AC23,BK23)</f>
        <v>8.2153799999999997</v>
      </c>
      <c r="CT23" s="31">
        <f t="shared" ref="CT23:CT29" si="183">SUM(AD23,BL23)</f>
        <v>12.32307</v>
      </c>
      <c r="CV23" s="6">
        <f t="shared" ref="CV23:CV29" si="184">SUM(BS23:CD23)</f>
        <v>106.79994000000001</v>
      </c>
      <c r="CW23" s="6">
        <f t="shared" ref="CW23:CW29" si="185">SUM(CE23:CP23)</f>
        <v>106.79993999999998</v>
      </c>
      <c r="CX23" s="6">
        <f t="shared" ref="CX23:CX29" si="186">SUM(CH23:CS23)</f>
        <v>106.79993999999998</v>
      </c>
      <c r="CY23" s="6">
        <f t="shared" ref="CY23:CY29" si="187">SUM(CI23:CT23)</f>
        <v>106.79993999999998</v>
      </c>
    </row>
    <row r="24" spans="1:103" x14ac:dyDescent="0.2">
      <c r="A24" s="18" t="s">
        <v>33</v>
      </c>
      <c r="B24" s="6"/>
      <c r="C24" s="31">
        <f>IS!C23</f>
        <v>1.77451</v>
      </c>
      <c r="D24" s="31">
        <f>IS!D23</f>
        <v>1.8151199999999998</v>
      </c>
      <c r="E24" s="31">
        <f>IS!E23</f>
        <v>1.9025799999999999</v>
      </c>
      <c r="F24" s="31">
        <f>IS!F23</f>
        <v>1.62483</v>
      </c>
      <c r="G24" s="31">
        <f>IS!G23</f>
        <v>3.2094</v>
      </c>
      <c r="H24" s="31">
        <f>IS!H23</f>
        <v>2.00325</v>
      </c>
      <c r="I24" s="31">
        <f>IS!I23</f>
        <v>1.81602</v>
      </c>
      <c r="J24" s="31">
        <f>IS!J23</f>
        <v>2.1303200000000002</v>
      </c>
      <c r="K24" s="31">
        <f>IS!K23</f>
        <v>2.0419499999999999</v>
      </c>
      <c r="L24" s="31">
        <f>IS!L23</f>
        <v>2.95546</v>
      </c>
      <c r="M24" s="31">
        <f>IS!M23</f>
        <v>1.6354900000000001</v>
      </c>
      <c r="N24" s="31">
        <f>IS!N23</f>
        <v>-10.310079999999999</v>
      </c>
      <c r="O24" s="31">
        <f>IS!O23</f>
        <v>1.9436600000000002</v>
      </c>
      <c r="P24" s="31">
        <f>IS!P23</f>
        <v>1.6347100000000001</v>
      </c>
      <c r="Q24" s="31">
        <f>IS!Q23</f>
        <v>1.9090400000000001</v>
      </c>
      <c r="R24" s="31">
        <f>IS!R23</f>
        <v>2.5914600000000001</v>
      </c>
      <c r="S24" s="31">
        <f>IS!S23</f>
        <v>1.8772800000000001</v>
      </c>
      <c r="T24" s="31">
        <f>IS!T23</f>
        <v>1.8633599999999999</v>
      </c>
      <c r="U24" s="31">
        <f>IS!U23</f>
        <v>1.8591099999999998</v>
      </c>
      <c r="V24" s="31">
        <f>IS!V23</f>
        <v>2.0424700000000002</v>
      </c>
      <c r="W24" s="31">
        <f>IS!W23</f>
        <v>2.2167699999999999</v>
      </c>
      <c r="X24" s="31">
        <f>IS!X23</f>
        <v>3.6553499999999999</v>
      </c>
      <c r="Y24" s="31">
        <f>IS!Y23</f>
        <v>2.6543699999999997</v>
      </c>
      <c r="Z24" s="31">
        <f>IS!Z23</f>
        <v>2.4607800000000002</v>
      </c>
      <c r="AA24" s="31">
        <f>IS!AA23</f>
        <v>3.1818</v>
      </c>
      <c r="AB24" s="31">
        <f>IS!AB23</f>
        <v>2.9538500000000001</v>
      </c>
      <c r="AC24" s="31">
        <f>IS!AC23</f>
        <v>2.6582300000000001</v>
      </c>
      <c r="AD24" s="31">
        <f>IS!AD23</f>
        <v>3.16113</v>
      </c>
      <c r="AF24" s="6">
        <f t="shared" si="149"/>
        <v>12.598849999999999</v>
      </c>
      <c r="AG24" s="6">
        <f t="shared" si="150"/>
        <v>26.708359999999999</v>
      </c>
      <c r="AH24" s="6">
        <f t="shared" si="151"/>
        <v>30.014829999999996</v>
      </c>
      <c r="AI24" s="6">
        <f t="shared" si="151"/>
        <v>30.584499999999998</v>
      </c>
      <c r="AK24" s="31">
        <f>SUMIF(QoE!$A$32:$A$61,$A24,QoE!C$32:C$61)</f>
        <v>0</v>
      </c>
      <c r="AL24" s="31">
        <f>SUMIF(QoE!$A$32:$A$61,$A24,QoE!D$32:D$61)</f>
        <v>0</v>
      </c>
      <c r="AM24" s="31">
        <f>SUMIF(QoE!$A$32:$A$61,$A24,QoE!E$32:E$61)</f>
        <v>0</v>
      </c>
      <c r="AN24" s="31">
        <f>SUMIF(QoE!$A$32:$A$61,$A24,QoE!F$32:F$61)</f>
        <v>0</v>
      </c>
      <c r="AO24" s="31">
        <f>SUMIF(QoE!$A$32:$A$61,$A24,QoE!G$32:G$61)</f>
        <v>0</v>
      </c>
      <c r="AP24" s="31">
        <f>SUMIF(QoE!$A$32:$A$61,$A24,QoE!H$32:H$61)</f>
        <v>0</v>
      </c>
      <c r="AQ24" s="31">
        <f>SUMIF(QoE!$A$32:$A$61,$A24,QoE!I$32:I$61)</f>
        <v>0</v>
      </c>
      <c r="AR24" s="31">
        <f>SUMIF(QoE!$A$32:$A$61,$A24,QoE!J$32:J$61)</f>
        <v>0</v>
      </c>
      <c r="AS24" s="31">
        <f>SUMIF(QoE!$A$32:$A$61,$A24,QoE!K$32:K$61)</f>
        <v>0</v>
      </c>
      <c r="AT24" s="31">
        <f>SUMIF(QoE!$A$32:$A$61,$A24,QoE!L$32:L$61)</f>
        <v>0</v>
      </c>
      <c r="AU24" s="31">
        <f>SUMIF(QoE!$A$32:$A$61,$A24,QoE!M$32:M$61)</f>
        <v>0</v>
      </c>
      <c r="AV24" s="31">
        <f>SUMIF(QoE!$A$32:$A$61,$A24,QoE!N$32:N$61)</f>
        <v>0</v>
      </c>
      <c r="AW24" s="31">
        <f>SUMIF(QoE!$A$32:$A$61,$A24,QoE!O$32:O$61)</f>
        <v>0</v>
      </c>
      <c r="AX24" s="31">
        <f>SUMIF(QoE!$A$32:$A$61,$A24,QoE!P$32:P$61)</f>
        <v>0</v>
      </c>
      <c r="AY24" s="31">
        <f>SUMIF(QoE!$A$32:$A$61,$A24,QoE!Q$32:Q$61)</f>
        <v>0</v>
      </c>
      <c r="AZ24" s="31">
        <f>SUMIF(QoE!$A$32:$A$61,$A24,QoE!R$32:R$61)</f>
        <v>0</v>
      </c>
      <c r="BA24" s="31">
        <f>SUMIF(QoE!$A$32:$A$61,$A24,QoE!S$32:S$61)</f>
        <v>0</v>
      </c>
      <c r="BB24" s="31">
        <f>SUMIF(QoE!$A$32:$A$61,$A24,QoE!T$32:T$61)</f>
        <v>0</v>
      </c>
      <c r="BC24" s="31">
        <f>SUMIF(QoE!$A$32:$A$61,$A24,QoE!U$32:U$61)</f>
        <v>0</v>
      </c>
      <c r="BD24" s="31">
        <f>SUMIF(QoE!$A$32:$A$61,$A24,QoE!V$32:V$61)</f>
        <v>0</v>
      </c>
      <c r="BE24" s="31">
        <f>SUMIF(QoE!$A$32:$A$61,$A24,QoE!W$32:W$61)</f>
        <v>0</v>
      </c>
      <c r="BF24" s="31">
        <f>SUMIF(QoE!$A$32:$A$61,$A24,QoE!X$32:X$61)</f>
        <v>-0.39727999999999997</v>
      </c>
      <c r="BG24" s="31">
        <f>SUMIF(QoE!$A$32:$A$61,$A24,QoE!Y$32:Y$61)</f>
        <v>-0.47122999999999998</v>
      </c>
      <c r="BH24" s="31">
        <f>SUMIF(QoE!$A$32:$A$61,$A24,QoE!Z$32:Z$61)</f>
        <v>-0.45605000000000001</v>
      </c>
      <c r="BI24" s="31">
        <f>SUMIF(QoE!$A$32:$A$61,$A24,QoE!AA$32:AA$61)</f>
        <v>-0.53408999999999995</v>
      </c>
      <c r="BJ24" s="31">
        <f>SUMIF(QoE!$A$32:$A$61,$A24,QoE!AB$32:AB$61)</f>
        <v>-0.49446999999999997</v>
      </c>
      <c r="BK24" s="31">
        <f>SUMIF(QoE!$A$32:$A$61,$A24,QoE!AC$32:AC$61)</f>
        <v>-0.44598000000000004</v>
      </c>
      <c r="BL24" s="31">
        <f>SUMIF(QoE!$A$32:$A$61,$A24,QoE!AD$32:AD$61)</f>
        <v>0</v>
      </c>
      <c r="BN24" s="6">
        <f t="shared" si="152"/>
        <v>0</v>
      </c>
      <c r="BO24" s="6">
        <f t="shared" si="153"/>
        <v>-1.32456</v>
      </c>
      <c r="BP24" s="6">
        <f t="shared" si="154"/>
        <v>-2.7990999999999997</v>
      </c>
      <c r="BQ24" s="6">
        <f t="shared" si="155"/>
        <v>-2.7990999999999997</v>
      </c>
      <c r="BS24" s="31">
        <f t="shared" si="156"/>
        <v>1.77451</v>
      </c>
      <c r="BT24" s="31">
        <f t="shared" si="157"/>
        <v>1.8151199999999998</v>
      </c>
      <c r="BU24" s="31">
        <f t="shared" si="158"/>
        <v>1.9025799999999999</v>
      </c>
      <c r="BV24" s="31">
        <f t="shared" si="159"/>
        <v>1.62483</v>
      </c>
      <c r="BW24" s="31">
        <f t="shared" si="160"/>
        <v>3.2094</v>
      </c>
      <c r="BX24" s="31">
        <f t="shared" si="161"/>
        <v>2.00325</v>
      </c>
      <c r="BY24" s="31">
        <f t="shared" si="162"/>
        <v>1.81602</v>
      </c>
      <c r="BZ24" s="31">
        <f t="shared" si="163"/>
        <v>2.1303200000000002</v>
      </c>
      <c r="CA24" s="31">
        <f t="shared" si="164"/>
        <v>2.0419499999999999</v>
      </c>
      <c r="CB24" s="31">
        <f t="shared" si="165"/>
        <v>2.95546</v>
      </c>
      <c r="CC24" s="31">
        <f t="shared" si="166"/>
        <v>1.6354900000000001</v>
      </c>
      <c r="CD24" s="31">
        <f t="shared" si="167"/>
        <v>-10.310079999999999</v>
      </c>
      <c r="CE24" s="31">
        <f t="shared" si="168"/>
        <v>1.9436600000000002</v>
      </c>
      <c r="CF24" s="31">
        <f t="shared" si="169"/>
        <v>1.6347100000000001</v>
      </c>
      <c r="CG24" s="31">
        <f t="shared" si="170"/>
        <v>1.9090400000000001</v>
      </c>
      <c r="CH24" s="31">
        <f t="shared" si="171"/>
        <v>2.5914600000000001</v>
      </c>
      <c r="CI24" s="31">
        <f t="shared" si="172"/>
        <v>1.8772800000000001</v>
      </c>
      <c r="CJ24" s="31">
        <f t="shared" si="173"/>
        <v>1.8633599999999999</v>
      </c>
      <c r="CK24" s="31">
        <f t="shared" si="174"/>
        <v>1.8591099999999998</v>
      </c>
      <c r="CL24" s="31">
        <f t="shared" si="175"/>
        <v>2.0424700000000002</v>
      </c>
      <c r="CM24" s="31">
        <f t="shared" si="176"/>
        <v>2.2167699999999999</v>
      </c>
      <c r="CN24" s="31">
        <f t="shared" si="177"/>
        <v>3.25807</v>
      </c>
      <c r="CO24" s="31">
        <f t="shared" si="178"/>
        <v>2.1831399999999999</v>
      </c>
      <c r="CP24" s="31">
        <f t="shared" si="179"/>
        <v>2.0047300000000003</v>
      </c>
      <c r="CQ24" s="31">
        <f t="shared" si="180"/>
        <v>2.64771</v>
      </c>
      <c r="CR24" s="31">
        <f t="shared" si="181"/>
        <v>2.4593800000000003</v>
      </c>
      <c r="CS24" s="31">
        <f t="shared" si="182"/>
        <v>2.21225</v>
      </c>
      <c r="CT24" s="31">
        <f t="shared" si="183"/>
        <v>3.16113</v>
      </c>
      <c r="CV24" s="6">
        <f t="shared" si="184"/>
        <v>12.598849999999999</v>
      </c>
      <c r="CW24" s="6">
        <f t="shared" si="185"/>
        <v>25.383800000000001</v>
      </c>
      <c r="CX24" s="6">
        <f t="shared" si="186"/>
        <v>27.215730000000004</v>
      </c>
      <c r="CY24" s="6">
        <f t="shared" si="187"/>
        <v>27.785399999999999</v>
      </c>
    </row>
    <row r="25" spans="1:103" x14ac:dyDescent="0.2">
      <c r="A25" s="18" t="s">
        <v>29</v>
      </c>
      <c r="B25" s="6"/>
      <c r="C25" s="31">
        <f>IS!C24</f>
        <v>0</v>
      </c>
      <c r="D25" s="31">
        <f>IS!D24</f>
        <v>0</v>
      </c>
      <c r="E25" s="31">
        <f>IS!E24</f>
        <v>0</v>
      </c>
      <c r="F25" s="31">
        <f>IS!F24</f>
        <v>0</v>
      </c>
      <c r="G25" s="31">
        <f>IS!G24</f>
        <v>0</v>
      </c>
      <c r="H25" s="31">
        <f>IS!H24</f>
        <v>0</v>
      </c>
      <c r="I25" s="31">
        <f>IS!I24</f>
        <v>0</v>
      </c>
      <c r="J25" s="31">
        <f>IS!J24</f>
        <v>0</v>
      </c>
      <c r="K25" s="31">
        <f>IS!K24</f>
        <v>0</v>
      </c>
      <c r="L25" s="31">
        <f>IS!L24</f>
        <v>0</v>
      </c>
      <c r="M25" s="31">
        <f>IS!M24</f>
        <v>0</v>
      </c>
      <c r="N25" s="31">
        <f>IS!N24</f>
        <v>55.265339999999995</v>
      </c>
      <c r="O25" s="31">
        <f>IS!O24</f>
        <v>0.63646000000000003</v>
      </c>
      <c r="P25" s="31">
        <f>IS!P24</f>
        <v>0.53925999999999996</v>
      </c>
      <c r="Q25" s="31">
        <f>IS!Q24</f>
        <v>1.39175</v>
      </c>
      <c r="R25" s="31">
        <f>IS!R24</f>
        <v>2.4629799999999999</v>
      </c>
      <c r="S25" s="31">
        <f>IS!S24</f>
        <v>1.3195699999999999</v>
      </c>
      <c r="T25" s="31">
        <f>IS!T24</f>
        <v>1.6808399999999999</v>
      </c>
      <c r="U25" s="31">
        <f>IS!U24</f>
        <v>1.0384599999999999</v>
      </c>
      <c r="V25" s="31">
        <f>IS!V24</f>
        <v>0.91922999999999999</v>
      </c>
      <c r="W25" s="31">
        <f>IS!W24</f>
        <v>1.9346099999999999</v>
      </c>
      <c r="X25" s="31">
        <f>IS!X24</f>
        <v>1.9520200000000001</v>
      </c>
      <c r="Y25" s="31">
        <f>IS!Y24</f>
        <v>1.6852799999999999</v>
      </c>
      <c r="Z25" s="31">
        <f>IS!Z24</f>
        <v>1.6644000000000001</v>
      </c>
      <c r="AA25" s="31">
        <f>IS!AA24</f>
        <v>2.39819</v>
      </c>
      <c r="AB25" s="31">
        <f>IS!AB24</f>
        <v>1.6019000000000001</v>
      </c>
      <c r="AC25" s="31">
        <f>IS!AC24</f>
        <v>1.81555</v>
      </c>
      <c r="AD25" s="31">
        <f>IS!AD24</f>
        <v>2.4034899999999997</v>
      </c>
      <c r="AF25" s="6">
        <f t="shared" si="149"/>
        <v>55.265339999999995</v>
      </c>
      <c r="AG25" s="6">
        <f t="shared" si="150"/>
        <v>17.22486</v>
      </c>
      <c r="AH25" s="6">
        <f t="shared" si="151"/>
        <v>20.473030000000001</v>
      </c>
      <c r="AI25" s="6">
        <f t="shared" si="151"/>
        <v>20.413539999999998</v>
      </c>
      <c r="AK25" s="31">
        <f>SUMIF(QoE!$A$32:$A$61,$A25,QoE!C$32:C$61)</f>
        <v>0</v>
      </c>
      <c r="AL25" s="31">
        <f>SUMIF(QoE!$A$32:$A$61,$A25,QoE!D$32:D$61)</f>
        <v>0</v>
      </c>
      <c r="AM25" s="31">
        <f>SUMIF(QoE!$A$32:$A$61,$A25,QoE!E$32:E$61)</f>
        <v>0</v>
      </c>
      <c r="AN25" s="31">
        <f>SUMIF(QoE!$A$32:$A$61,$A25,QoE!F$32:F$61)</f>
        <v>0</v>
      </c>
      <c r="AO25" s="31">
        <f>SUMIF(QoE!$A$32:$A$61,$A25,QoE!G$32:G$61)</f>
        <v>0</v>
      </c>
      <c r="AP25" s="31">
        <f>SUMIF(QoE!$A$32:$A$61,$A25,QoE!H$32:H$61)</f>
        <v>0</v>
      </c>
      <c r="AQ25" s="31">
        <f>SUMIF(QoE!$A$32:$A$61,$A25,QoE!I$32:I$61)</f>
        <v>0</v>
      </c>
      <c r="AR25" s="31">
        <f>SUMIF(QoE!$A$32:$A$61,$A25,QoE!J$32:J$61)</f>
        <v>0</v>
      </c>
      <c r="AS25" s="31">
        <f>SUMIF(QoE!$A$32:$A$61,$A25,QoE!K$32:K$61)</f>
        <v>0</v>
      </c>
      <c r="AT25" s="31">
        <f>SUMIF(QoE!$A$32:$A$61,$A25,QoE!L$32:L$61)</f>
        <v>0</v>
      </c>
      <c r="AU25" s="31">
        <f>SUMIF(QoE!$A$32:$A$61,$A25,QoE!M$32:M$61)</f>
        <v>0</v>
      </c>
      <c r="AV25" s="31">
        <f>SUMIF(QoE!$A$32:$A$61,$A25,QoE!N$32:N$61)</f>
        <v>0</v>
      </c>
      <c r="AW25" s="31">
        <f>SUMIF(QoE!$A$32:$A$61,$A25,QoE!O$32:O$61)</f>
        <v>0</v>
      </c>
      <c r="AX25" s="31">
        <f>SUMIF(QoE!$A$32:$A$61,$A25,QoE!P$32:P$61)</f>
        <v>0</v>
      </c>
      <c r="AY25" s="31">
        <f>SUMIF(QoE!$A$32:$A$61,$A25,QoE!Q$32:Q$61)</f>
        <v>0</v>
      </c>
      <c r="AZ25" s="31">
        <f>SUMIF(QoE!$A$32:$A$61,$A25,QoE!R$32:R$61)</f>
        <v>0</v>
      </c>
      <c r="BA25" s="31">
        <f>SUMIF(QoE!$A$32:$A$61,$A25,QoE!S$32:S$61)</f>
        <v>0</v>
      </c>
      <c r="BB25" s="31">
        <f>SUMIF(QoE!$A$32:$A$61,$A25,QoE!T$32:T$61)</f>
        <v>0</v>
      </c>
      <c r="BC25" s="31">
        <f>SUMIF(QoE!$A$32:$A$61,$A25,QoE!U$32:U$61)</f>
        <v>0</v>
      </c>
      <c r="BD25" s="31">
        <f>SUMIF(QoE!$A$32:$A$61,$A25,QoE!V$32:V$61)</f>
        <v>0</v>
      </c>
      <c r="BE25" s="31">
        <f>SUMIF(QoE!$A$32:$A$61,$A25,QoE!W$32:W$61)</f>
        <v>0</v>
      </c>
      <c r="BF25" s="31">
        <f>SUMIF(QoE!$A$32:$A$61,$A25,QoE!X$32:X$61)</f>
        <v>0</v>
      </c>
      <c r="BG25" s="31">
        <f>SUMIF(QoE!$A$32:$A$61,$A25,QoE!Y$32:Y$61)</f>
        <v>0</v>
      </c>
      <c r="BH25" s="31">
        <f>SUMIF(QoE!$A$32:$A$61,$A25,QoE!Z$32:Z$61)</f>
        <v>0</v>
      </c>
      <c r="BI25" s="31">
        <f>SUMIF(QoE!$A$32:$A$61,$A25,QoE!AA$32:AA$61)</f>
        <v>0</v>
      </c>
      <c r="BJ25" s="31">
        <f>SUMIF(QoE!$A$32:$A$61,$A25,QoE!AB$32:AB$61)</f>
        <v>0</v>
      </c>
      <c r="BK25" s="31">
        <f>SUMIF(QoE!$A$32:$A$61,$A25,QoE!AC$32:AC$61)</f>
        <v>0</v>
      </c>
      <c r="BL25" s="31">
        <f>SUMIF(QoE!$A$32:$A$61,$A25,QoE!AD$32:AD$61)</f>
        <v>0</v>
      </c>
      <c r="BN25" s="6">
        <f t="shared" si="152"/>
        <v>0</v>
      </c>
      <c r="BO25" s="6">
        <f t="shared" si="153"/>
        <v>0</v>
      </c>
      <c r="BP25" s="6">
        <f t="shared" si="154"/>
        <v>0</v>
      </c>
      <c r="BQ25" s="6">
        <f t="shared" si="155"/>
        <v>0</v>
      </c>
      <c r="BS25" s="31">
        <f t="shared" si="156"/>
        <v>0</v>
      </c>
      <c r="BT25" s="31">
        <f t="shared" si="157"/>
        <v>0</v>
      </c>
      <c r="BU25" s="31">
        <f t="shared" si="158"/>
        <v>0</v>
      </c>
      <c r="BV25" s="31">
        <f t="shared" si="159"/>
        <v>0</v>
      </c>
      <c r="BW25" s="31">
        <f t="shared" si="160"/>
        <v>0</v>
      </c>
      <c r="BX25" s="31">
        <f t="shared" si="161"/>
        <v>0</v>
      </c>
      <c r="BY25" s="31">
        <f t="shared" si="162"/>
        <v>0</v>
      </c>
      <c r="BZ25" s="31">
        <f t="shared" si="163"/>
        <v>0</v>
      </c>
      <c r="CA25" s="31">
        <f t="shared" si="164"/>
        <v>0</v>
      </c>
      <c r="CB25" s="31">
        <f t="shared" si="165"/>
        <v>0</v>
      </c>
      <c r="CC25" s="31">
        <f t="shared" si="166"/>
        <v>0</v>
      </c>
      <c r="CD25" s="31">
        <f t="shared" si="167"/>
        <v>55.265339999999995</v>
      </c>
      <c r="CE25" s="31">
        <f t="shared" si="168"/>
        <v>0.63646000000000003</v>
      </c>
      <c r="CF25" s="31">
        <f t="shared" si="169"/>
        <v>0.53925999999999996</v>
      </c>
      <c r="CG25" s="31">
        <f t="shared" si="170"/>
        <v>1.39175</v>
      </c>
      <c r="CH25" s="31">
        <f t="shared" si="171"/>
        <v>2.4629799999999999</v>
      </c>
      <c r="CI25" s="31">
        <f t="shared" si="172"/>
        <v>1.3195699999999999</v>
      </c>
      <c r="CJ25" s="31">
        <f t="shared" si="173"/>
        <v>1.6808399999999999</v>
      </c>
      <c r="CK25" s="31">
        <f t="shared" si="174"/>
        <v>1.0384599999999999</v>
      </c>
      <c r="CL25" s="31">
        <f t="shared" si="175"/>
        <v>0.91922999999999999</v>
      </c>
      <c r="CM25" s="31">
        <f t="shared" si="176"/>
        <v>1.9346099999999999</v>
      </c>
      <c r="CN25" s="31">
        <f t="shared" si="177"/>
        <v>1.9520200000000001</v>
      </c>
      <c r="CO25" s="31">
        <f t="shared" si="178"/>
        <v>1.6852799999999999</v>
      </c>
      <c r="CP25" s="31">
        <f t="shared" si="179"/>
        <v>1.6644000000000001</v>
      </c>
      <c r="CQ25" s="31">
        <f t="shared" si="180"/>
        <v>2.39819</v>
      </c>
      <c r="CR25" s="31">
        <f t="shared" si="181"/>
        <v>1.6019000000000001</v>
      </c>
      <c r="CS25" s="31">
        <f t="shared" si="182"/>
        <v>1.81555</v>
      </c>
      <c r="CT25" s="31">
        <f t="shared" si="183"/>
        <v>2.4034899999999997</v>
      </c>
      <c r="CV25" s="6">
        <f t="shared" si="184"/>
        <v>55.265339999999995</v>
      </c>
      <c r="CW25" s="6">
        <f t="shared" si="185"/>
        <v>17.22486</v>
      </c>
      <c r="CX25" s="6">
        <f t="shared" si="186"/>
        <v>20.473030000000001</v>
      </c>
      <c r="CY25" s="6">
        <f t="shared" si="187"/>
        <v>20.413539999999998</v>
      </c>
    </row>
    <row r="26" spans="1:103" x14ac:dyDescent="0.2">
      <c r="A26" s="18" t="s">
        <v>28</v>
      </c>
      <c r="B26" s="6"/>
      <c r="C26" s="31">
        <f>IS!C25</f>
        <v>1.4131099999999999</v>
      </c>
      <c r="D26" s="31">
        <f>IS!D25</f>
        <v>0.95992999999999995</v>
      </c>
      <c r="E26" s="31">
        <f>IS!E25</f>
        <v>0.75085000000000002</v>
      </c>
      <c r="F26" s="31">
        <f>IS!F25</f>
        <v>1.7619100000000001</v>
      </c>
      <c r="G26" s="31">
        <f>IS!G25</f>
        <v>-0.91317999999999999</v>
      </c>
      <c r="H26" s="31">
        <f>IS!H25</f>
        <v>1.2106600000000001</v>
      </c>
      <c r="I26" s="31">
        <f>IS!I25</f>
        <v>1.0065999999999999</v>
      </c>
      <c r="J26" s="31">
        <f>IS!J25</f>
        <v>1.4146400000000001</v>
      </c>
      <c r="K26" s="31">
        <f>IS!K25</f>
        <v>1.39832</v>
      </c>
      <c r="L26" s="31">
        <f>IS!L25</f>
        <v>1.44411</v>
      </c>
      <c r="M26" s="31">
        <f>IS!M25</f>
        <v>0.49936000000000003</v>
      </c>
      <c r="N26" s="31">
        <f>IS!N25</f>
        <v>2.19509</v>
      </c>
      <c r="O26" s="31">
        <f>IS!O25</f>
        <v>1.40584</v>
      </c>
      <c r="P26" s="31">
        <f>IS!P25</f>
        <v>1.40584</v>
      </c>
      <c r="Q26" s="31">
        <f>IS!Q25</f>
        <v>1.40584</v>
      </c>
      <c r="R26" s="31">
        <f>IS!R25</f>
        <v>1.2212499999999999</v>
      </c>
      <c r="S26" s="31">
        <f>IS!S25</f>
        <v>1.40584</v>
      </c>
      <c r="T26" s="31">
        <f>IS!T25</f>
        <v>1.40584</v>
      </c>
      <c r="U26" s="31">
        <f>IS!U25</f>
        <v>1.40584</v>
      </c>
      <c r="V26" s="31">
        <f>IS!V25</f>
        <v>1.40584</v>
      </c>
      <c r="W26" s="31">
        <f>IS!W25</f>
        <v>1.6555799999999998</v>
      </c>
      <c r="X26" s="31">
        <f>IS!X25</f>
        <v>1.4363699999999999</v>
      </c>
      <c r="Y26" s="31">
        <f>IS!Y25</f>
        <v>1.74308</v>
      </c>
      <c r="Z26" s="31">
        <f>IS!Z25</f>
        <v>2.3401100000000001</v>
      </c>
      <c r="AA26" s="31">
        <f>IS!AA25</f>
        <v>1.67502</v>
      </c>
      <c r="AB26" s="31">
        <f>IS!AB25</f>
        <v>-1.5642400000000001</v>
      </c>
      <c r="AC26" s="31">
        <f>IS!AC25</f>
        <v>1.35554</v>
      </c>
      <c r="AD26" s="31">
        <f>IS!AD25</f>
        <v>2.82118</v>
      </c>
      <c r="AF26" s="6">
        <f t="shared" si="149"/>
        <v>13.141399999999999</v>
      </c>
      <c r="AG26" s="6">
        <f t="shared" si="150"/>
        <v>18.237269999999999</v>
      </c>
      <c r="AH26" s="6">
        <f t="shared" si="151"/>
        <v>15.486069999999998</v>
      </c>
      <c r="AI26" s="6">
        <f t="shared" si="151"/>
        <v>17.085999999999999</v>
      </c>
      <c r="AK26" s="31">
        <f>SUMIF(QoE!$A$32:$A$61,$A26,QoE!C$32:C$61)</f>
        <v>0</v>
      </c>
      <c r="AL26" s="31">
        <f>SUMIF(QoE!$A$32:$A$61,$A26,QoE!D$32:D$61)</f>
        <v>0</v>
      </c>
      <c r="AM26" s="31">
        <f>SUMIF(QoE!$A$32:$A$61,$A26,QoE!E$32:E$61)</f>
        <v>0</v>
      </c>
      <c r="AN26" s="31">
        <f>SUMIF(QoE!$A$32:$A$61,$A26,QoE!F$32:F$61)</f>
        <v>0</v>
      </c>
      <c r="AO26" s="31">
        <f>SUMIF(QoE!$A$32:$A$61,$A26,QoE!G$32:G$61)</f>
        <v>0</v>
      </c>
      <c r="AP26" s="31">
        <f>SUMIF(QoE!$A$32:$A$61,$A26,QoE!H$32:H$61)</f>
        <v>0</v>
      </c>
      <c r="AQ26" s="31">
        <f>SUMIF(QoE!$A$32:$A$61,$A26,QoE!I$32:I$61)</f>
        <v>0</v>
      </c>
      <c r="AR26" s="31">
        <f>SUMIF(QoE!$A$32:$A$61,$A26,QoE!J$32:J$61)</f>
        <v>0</v>
      </c>
      <c r="AS26" s="31">
        <f>SUMIF(QoE!$A$32:$A$61,$A26,QoE!K$32:K$61)</f>
        <v>0</v>
      </c>
      <c r="AT26" s="31">
        <f>SUMIF(QoE!$A$32:$A$61,$A26,QoE!L$32:L$61)</f>
        <v>0</v>
      </c>
      <c r="AU26" s="31">
        <f>SUMIF(QoE!$A$32:$A$61,$A26,QoE!M$32:M$61)</f>
        <v>0</v>
      </c>
      <c r="AV26" s="31">
        <f>SUMIF(QoE!$A$32:$A$61,$A26,QoE!N$32:N$61)</f>
        <v>0</v>
      </c>
      <c r="AW26" s="31">
        <f>SUMIF(QoE!$A$32:$A$61,$A26,QoE!O$32:O$61)</f>
        <v>0</v>
      </c>
      <c r="AX26" s="31">
        <f>SUMIF(QoE!$A$32:$A$61,$A26,QoE!P$32:P$61)</f>
        <v>0</v>
      </c>
      <c r="AY26" s="31">
        <f>SUMIF(QoE!$A$32:$A$61,$A26,QoE!Q$32:Q$61)</f>
        <v>0</v>
      </c>
      <c r="AZ26" s="31">
        <f>SUMIF(QoE!$A$32:$A$61,$A26,QoE!R$32:R$61)</f>
        <v>0</v>
      </c>
      <c r="BA26" s="31">
        <f>SUMIF(QoE!$A$32:$A$61,$A26,QoE!S$32:S$61)</f>
        <v>0</v>
      </c>
      <c r="BB26" s="31">
        <f>SUMIF(QoE!$A$32:$A$61,$A26,QoE!T$32:T$61)</f>
        <v>0</v>
      </c>
      <c r="BC26" s="31">
        <f>SUMIF(QoE!$A$32:$A$61,$A26,QoE!U$32:U$61)</f>
        <v>0</v>
      </c>
      <c r="BD26" s="31">
        <f>SUMIF(QoE!$A$32:$A$61,$A26,QoE!V$32:V$61)</f>
        <v>0</v>
      </c>
      <c r="BE26" s="31">
        <f>SUMIF(QoE!$A$32:$A$61,$A26,QoE!W$32:W$61)</f>
        <v>0</v>
      </c>
      <c r="BF26" s="31">
        <f>SUMIF(QoE!$A$32:$A$61,$A26,QoE!X$32:X$61)</f>
        <v>0</v>
      </c>
      <c r="BG26" s="31">
        <f>SUMIF(QoE!$A$32:$A$61,$A26,QoE!Y$32:Y$61)</f>
        <v>0</v>
      </c>
      <c r="BH26" s="31">
        <f>SUMIF(QoE!$A$32:$A$61,$A26,QoE!Z$32:Z$61)</f>
        <v>0.10154000000000001</v>
      </c>
      <c r="BI26" s="31">
        <f>SUMIF(QoE!$A$32:$A$61,$A26,QoE!AA$32:AA$61)</f>
        <v>1.19506</v>
      </c>
      <c r="BJ26" s="31">
        <f>SUMIF(QoE!$A$32:$A$61,$A26,QoE!AB$32:AB$61)</f>
        <v>1.19506</v>
      </c>
      <c r="BK26" s="31">
        <f>SUMIF(QoE!$A$32:$A$61,$A26,QoE!AC$32:AC$61)</f>
        <v>-0.55157000000000012</v>
      </c>
      <c r="BL26" s="31">
        <f>SUMIF(QoE!$A$32:$A$61,$A26,QoE!AD$32:AD$61)</f>
        <v>0</v>
      </c>
      <c r="BN26" s="6">
        <f t="shared" si="152"/>
        <v>0</v>
      </c>
      <c r="BO26" s="6">
        <f t="shared" si="153"/>
        <v>0.10154000000000001</v>
      </c>
      <c r="BP26" s="6">
        <f t="shared" si="154"/>
        <v>1.9400899999999999</v>
      </c>
      <c r="BQ26" s="6">
        <f t="shared" si="155"/>
        <v>1.9400899999999999</v>
      </c>
      <c r="BS26" s="31">
        <f t="shared" si="156"/>
        <v>1.4131099999999999</v>
      </c>
      <c r="BT26" s="31">
        <f t="shared" si="157"/>
        <v>0.95992999999999995</v>
      </c>
      <c r="BU26" s="31">
        <f t="shared" si="158"/>
        <v>0.75085000000000002</v>
      </c>
      <c r="BV26" s="31">
        <f t="shared" si="159"/>
        <v>1.7619100000000001</v>
      </c>
      <c r="BW26" s="31">
        <f t="shared" si="160"/>
        <v>-0.91317999999999999</v>
      </c>
      <c r="BX26" s="31">
        <f t="shared" si="161"/>
        <v>1.2106600000000001</v>
      </c>
      <c r="BY26" s="31">
        <f t="shared" si="162"/>
        <v>1.0065999999999999</v>
      </c>
      <c r="BZ26" s="31">
        <f t="shared" si="163"/>
        <v>1.4146400000000001</v>
      </c>
      <c r="CA26" s="31">
        <f t="shared" si="164"/>
        <v>1.39832</v>
      </c>
      <c r="CB26" s="31">
        <f t="shared" si="165"/>
        <v>1.44411</v>
      </c>
      <c r="CC26" s="31">
        <f t="shared" si="166"/>
        <v>0.49936000000000003</v>
      </c>
      <c r="CD26" s="31">
        <f t="shared" si="167"/>
        <v>2.19509</v>
      </c>
      <c r="CE26" s="31">
        <f t="shared" si="168"/>
        <v>1.40584</v>
      </c>
      <c r="CF26" s="31">
        <f t="shared" si="169"/>
        <v>1.40584</v>
      </c>
      <c r="CG26" s="31">
        <f t="shared" si="170"/>
        <v>1.40584</v>
      </c>
      <c r="CH26" s="31">
        <f t="shared" si="171"/>
        <v>1.2212499999999999</v>
      </c>
      <c r="CI26" s="31">
        <f t="shared" si="172"/>
        <v>1.40584</v>
      </c>
      <c r="CJ26" s="31">
        <f t="shared" si="173"/>
        <v>1.40584</v>
      </c>
      <c r="CK26" s="31">
        <f t="shared" si="174"/>
        <v>1.40584</v>
      </c>
      <c r="CL26" s="31">
        <f t="shared" si="175"/>
        <v>1.40584</v>
      </c>
      <c r="CM26" s="31">
        <f t="shared" si="176"/>
        <v>1.6555799999999998</v>
      </c>
      <c r="CN26" s="31">
        <f t="shared" si="177"/>
        <v>1.4363699999999999</v>
      </c>
      <c r="CO26" s="31">
        <f t="shared" si="178"/>
        <v>1.74308</v>
      </c>
      <c r="CP26" s="31">
        <f t="shared" si="179"/>
        <v>2.4416500000000001</v>
      </c>
      <c r="CQ26" s="31">
        <f t="shared" si="180"/>
        <v>2.8700799999999997</v>
      </c>
      <c r="CR26" s="31">
        <f t="shared" si="181"/>
        <v>-0.36918000000000006</v>
      </c>
      <c r="CS26" s="31">
        <f t="shared" si="182"/>
        <v>0.80396999999999985</v>
      </c>
      <c r="CT26" s="31">
        <f t="shared" si="183"/>
        <v>2.82118</v>
      </c>
      <c r="CV26" s="6">
        <f t="shared" si="184"/>
        <v>13.141399999999999</v>
      </c>
      <c r="CW26" s="6">
        <f t="shared" si="185"/>
        <v>18.338809999999999</v>
      </c>
      <c r="CX26" s="6">
        <f t="shared" si="186"/>
        <v>17.426159999999996</v>
      </c>
      <c r="CY26" s="6">
        <f t="shared" si="187"/>
        <v>19.026089999999996</v>
      </c>
    </row>
    <row r="27" spans="1:103" x14ac:dyDescent="0.2">
      <c r="A27" s="18" t="s">
        <v>32</v>
      </c>
      <c r="B27" s="6"/>
      <c r="C27" s="31">
        <f>IS!C26</f>
        <v>1.03603</v>
      </c>
      <c r="D27" s="31">
        <f>IS!D26</f>
        <v>1.63137</v>
      </c>
      <c r="E27" s="31">
        <f>IS!E26</f>
        <v>1.3066099999999998</v>
      </c>
      <c r="F27" s="31">
        <f>IS!F26</f>
        <v>1.25024</v>
      </c>
      <c r="G27" s="31">
        <f>IS!G26</f>
        <v>2.0675500000000002</v>
      </c>
      <c r="H27" s="31">
        <f>IS!H26</f>
        <v>1.30542</v>
      </c>
      <c r="I27" s="31">
        <f>IS!I26</f>
        <v>1.19808</v>
      </c>
      <c r="J27" s="31">
        <f>IS!J26</f>
        <v>1.2978299999999998</v>
      </c>
      <c r="K27" s="31">
        <f>IS!K26</f>
        <v>1.1810999999999998</v>
      </c>
      <c r="L27" s="31">
        <f>IS!L26</f>
        <v>1.75193</v>
      </c>
      <c r="M27" s="31">
        <f>IS!M26</f>
        <v>0.36660999999999999</v>
      </c>
      <c r="N27" s="31">
        <f>IS!N26</f>
        <v>-14.392770000000001</v>
      </c>
      <c r="O27" s="31">
        <f>IS!O26</f>
        <v>2.1634600000000002</v>
      </c>
      <c r="P27" s="31">
        <f>IS!P26</f>
        <v>1.3232300000000001</v>
      </c>
      <c r="Q27" s="31">
        <f>IS!Q26</f>
        <v>0.89200000000000002</v>
      </c>
      <c r="R27" s="31">
        <f>IS!R26</f>
        <v>0.55384</v>
      </c>
      <c r="S27" s="31">
        <f>IS!S26</f>
        <v>0.55384</v>
      </c>
      <c r="T27" s="31">
        <f>IS!T26</f>
        <v>0.27692</v>
      </c>
      <c r="U27" s="31">
        <f>IS!U26</f>
        <v>0</v>
      </c>
      <c r="V27" s="31">
        <f>IS!V26</f>
        <v>1.5384599999999999</v>
      </c>
      <c r="W27" s="31">
        <f>IS!W26</f>
        <v>2.7865300000000004</v>
      </c>
      <c r="X27" s="31">
        <f>IS!X26</f>
        <v>4.1701499999999996</v>
      </c>
      <c r="Y27" s="31">
        <f>IS!Y26</f>
        <v>3.0769199999999999</v>
      </c>
      <c r="Z27" s="31">
        <f>IS!Z26</f>
        <v>0</v>
      </c>
      <c r="AA27" s="31">
        <f>IS!AA26</f>
        <v>0</v>
      </c>
      <c r="AB27" s="31">
        <f>IS!AB26</f>
        <v>0</v>
      </c>
      <c r="AC27" s="31">
        <f>IS!AC26</f>
        <v>0</v>
      </c>
      <c r="AD27" s="31">
        <f>IS!AD26</f>
        <v>0</v>
      </c>
      <c r="AF27" s="6">
        <f t="shared" si="149"/>
        <v>0</v>
      </c>
      <c r="AG27" s="6">
        <f t="shared" si="150"/>
        <v>17.335350000000002</v>
      </c>
      <c r="AH27" s="6">
        <f t="shared" si="151"/>
        <v>12.956659999999999</v>
      </c>
      <c r="AI27" s="6">
        <f t="shared" si="151"/>
        <v>12.40282</v>
      </c>
      <c r="AK27" s="31">
        <f>SUMIF(QoE!$A$32:$A$61,$A27,QoE!C$32:C$61)</f>
        <v>0</v>
      </c>
      <c r="AL27" s="31">
        <f>SUMIF(QoE!$A$32:$A$61,$A27,QoE!D$32:D$61)</f>
        <v>0</v>
      </c>
      <c r="AM27" s="31">
        <f>SUMIF(QoE!$A$32:$A$61,$A27,QoE!E$32:E$61)</f>
        <v>0</v>
      </c>
      <c r="AN27" s="31">
        <f>SUMIF(QoE!$A$32:$A$61,$A27,QoE!F$32:F$61)</f>
        <v>0</v>
      </c>
      <c r="AO27" s="31">
        <f>SUMIF(QoE!$A$32:$A$61,$A27,QoE!G$32:G$61)</f>
        <v>0</v>
      </c>
      <c r="AP27" s="31">
        <f>SUMIF(QoE!$A$32:$A$61,$A27,QoE!H$32:H$61)</f>
        <v>0</v>
      </c>
      <c r="AQ27" s="31">
        <f>SUMIF(QoE!$A$32:$A$61,$A27,QoE!I$32:I$61)</f>
        <v>0</v>
      </c>
      <c r="AR27" s="31">
        <f>SUMIF(QoE!$A$32:$A$61,$A27,QoE!J$32:J$61)</f>
        <v>0</v>
      </c>
      <c r="AS27" s="31">
        <f>SUMIF(QoE!$A$32:$A$61,$A27,QoE!K$32:K$61)</f>
        <v>0</v>
      </c>
      <c r="AT27" s="31">
        <f>SUMIF(QoE!$A$32:$A$61,$A27,QoE!L$32:L$61)</f>
        <v>0</v>
      </c>
      <c r="AU27" s="31">
        <f>SUMIF(QoE!$A$32:$A$61,$A27,QoE!M$32:M$61)</f>
        <v>0</v>
      </c>
      <c r="AV27" s="31">
        <f>SUMIF(QoE!$A$32:$A$61,$A27,QoE!N$32:N$61)</f>
        <v>0</v>
      </c>
      <c r="AW27" s="31">
        <f>SUMIF(QoE!$A$32:$A$61,$A27,QoE!O$32:O$61)</f>
        <v>0</v>
      </c>
      <c r="AX27" s="31">
        <f>SUMIF(QoE!$A$32:$A$61,$A27,QoE!P$32:P$61)</f>
        <v>0</v>
      </c>
      <c r="AY27" s="31">
        <f>SUMIF(QoE!$A$32:$A$61,$A27,QoE!Q$32:Q$61)</f>
        <v>0</v>
      </c>
      <c r="AZ27" s="31">
        <f>SUMIF(QoE!$A$32:$A$61,$A27,QoE!R$32:R$61)</f>
        <v>0</v>
      </c>
      <c r="BA27" s="31">
        <f>SUMIF(QoE!$A$32:$A$61,$A27,QoE!S$32:S$61)</f>
        <v>0</v>
      </c>
      <c r="BB27" s="31">
        <f>SUMIF(QoE!$A$32:$A$61,$A27,QoE!T$32:T$61)</f>
        <v>0</v>
      </c>
      <c r="BC27" s="31">
        <f>SUMIF(QoE!$A$32:$A$61,$A27,QoE!U$32:U$61)</f>
        <v>0</v>
      </c>
      <c r="BD27" s="31">
        <f>SUMIF(QoE!$A$32:$A$61,$A27,QoE!V$32:V$61)</f>
        <v>0</v>
      </c>
      <c r="BE27" s="31">
        <f>SUMIF(QoE!$A$32:$A$61,$A27,QoE!W$32:W$61)</f>
        <v>0</v>
      </c>
      <c r="BF27" s="31">
        <f>SUMIF(QoE!$A$32:$A$61,$A27,QoE!X$32:X$61)</f>
        <v>0</v>
      </c>
      <c r="BG27" s="31">
        <f>SUMIF(QoE!$A$32:$A$61,$A27,QoE!Y$32:Y$61)</f>
        <v>0</v>
      </c>
      <c r="BH27" s="31">
        <f>SUMIF(QoE!$A$32:$A$61,$A27,QoE!Z$32:Z$61)</f>
        <v>0</v>
      </c>
      <c r="BI27" s="31">
        <f>SUMIF(QoE!$A$32:$A$61,$A27,QoE!AA$32:AA$61)</f>
        <v>0</v>
      </c>
      <c r="BJ27" s="31">
        <f>SUMIF(QoE!$A$32:$A$61,$A27,QoE!AB$32:AB$61)</f>
        <v>0</v>
      </c>
      <c r="BK27" s="31">
        <f>SUMIF(QoE!$A$32:$A$61,$A27,QoE!AC$32:AC$61)</f>
        <v>0</v>
      </c>
      <c r="BL27" s="31">
        <f>SUMIF(QoE!$A$32:$A$61,$A27,QoE!AD$32:AD$61)</f>
        <v>0</v>
      </c>
      <c r="BN27" s="6">
        <f t="shared" si="152"/>
        <v>0</v>
      </c>
      <c r="BO27" s="6">
        <f t="shared" si="153"/>
        <v>0</v>
      </c>
      <c r="BP27" s="6">
        <f t="shared" si="154"/>
        <v>0</v>
      </c>
      <c r="BQ27" s="6">
        <f t="shared" si="155"/>
        <v>0</v>
      </c>
      <c r="BS27" s="31">
        <f t="shared" si="156"/>
        <v>1.03603</v>
      </c>
      <c r="BT27" s="31">
        <f t="shared" si="157"/>
        <v>1.63137</v>
      </c>
      <c r="BU27" s="31">
        <f t="shared" si="158"/>
        <v>1.3066099999999998</v>
      </c>
      <c r="BV27" s="31">
        <f t="shared" si="159"/>
        <v>1.25024</v>
      </c>
      <c r="BW27" s="31">
        <f t="shared" si="160"/>
        <v>2.0675500000000002</v>
      </c>
      <c r="BX27" s="31">
        <f t="shared" si="161"/>
        <v>1.30542</v>
      </c>
      <c r="BY27" s="31">
        <f t="shared" si="162"/>
        <v>1.19808</v>
      </c>
      <c r="BZ27" s="31">
        <f t="shared" si="163"/>
        <v>1.2978299999999998</v>
      </c>
      <c r="CA27" s="31">
        <f t="shared" si="164"/>
        <v>1.1810999999999998</v>
      </c>
      <c r="CB27" s="31">
        <f t="shared" si="165"/>
        <v>1.75193</v>
      </c>
      <c r="CC27" s="31">
        <f t="shared" si="166"/>
        <v>0.36660999999999999</v>
      </c>
      <c r="CD27" s="31">
        <f t="shared" si="167"/>
        <v>-14.392770000000001</v>
      </c>
      <c r="CE27" s="31">
        <f t="shared" si="168"/>
        <v>2.1634600000000002</v>
      </c>
      <c r="CF27" s="31">
        <f t="shared" si="169"/>
        <v>1.3232300000000001</v>
      </c>
      <c r="CG27" s="31">
        <f t="shared" si="170"/>
        <v>0.89200000000000002</v>
      </c>
      <c r="CH27" s="31">
        <f t="shared" si="171"/>
        <v>0.55384</v>
      </c>
      <c r="CI27" s="31">
        <f t="shared" si="172"/>
        <v>0.55384</v>
      </c>
      <c r="CJ27" s="31">
        <f t="shared" si="173"/>
        <v>0.27692</v>
      </c>
      <c r="CK27" s="31">
        <f t="shared" si="174"/>
        <v>0</v>
      </c>
      <c r="CL27" s="31">
        <f t="shared" si="175"/>
        <v>1.5384599999999999</v>
      </c>
      <c r="CM27" s="31">
        <f t="shared" si="176"/>
        <v>2.7865300000000004</v>
      </c>
      <c r="CN27" s="31">
        <f t="shared" si="177"/>
        <v>4.1701499999999996</v>
      </c>
      <c r="CO27" s="31">
        <f t="shared" si="178"/>
        <v>3.0769199999999999</v>
      </c>
      <c r="CP27" s="31">
        <f t="shared" si="179"/>
        <v>0</v>
      </c>
      <c r="CQ27" s="31">
        <f t="shared" si="180"/>
        <v>0</v>
      </c>
      <c r="CR27" s="31">
        <f t="shared" si="181"/>
        <v>0</v>
      </c>
      <c r="CS27" s="31">
        <f t="shared" si="182"/>
        <v>0</v>
      </c>
      <c r="CT27" s="31">
        <f t="shared" si="183"/>
        <v>0</v>
      </c>
      <c r="CV27" s="6">
        <f t="shared" si="184"/>
        <v>0</v>
      </c>
      <c r="CW27" s="6">
        <f t="shared" si="185"/>
        <v>17.335350000000002</v>
      </c>
      <c r="CX27" s="6">
        <f t="shared" si="186"/>
        <v>12.956659999999999</v>
      </c>
      <c r="CY27" s="6">
        <f t="shared" si="187"/>
        <v>12.40282</v>
      </c>
    </row>
    <row r="28" spans="1:103" x14ac:dyDescent="0.2">
      <c r="A28" s="18" t="s">
        <v>30</v>
      </c>
      <c r="B28" s="6"/>
      <c r="C28" s="31">
        <f>IS!C27</f>
        <v>0</v>
      </c>
      <c r="D28" s="31">
        <f>IS!D27</f>
        <v>0</v>
      </c>
      <c r="E28" s="31">
        <f>IS!E27</f>
        <v>0</v>
      </c>
      <c r="F28" s="31">
        <f>IS!F27</f>
        <v>0</v>
      </c>
      <c r="G28" s="31">
        <f>IS!G27</f>
        <v>0</v>
      </c>
      <c r="H28" s="31">
        <f>IS!H27</f>
        <v>0</v>
      </c>
      <c r="I28" s="31">
        <f>IS!I27</f>
        <v>0</v>
      </c>
      <c r="J28" s="31">
        <f>IS!J27</f>
        <v>0</v>
      </c>
      <c r="K28" s="31">
        <f>IS!K27</f>
        <v>0</v>
      </c>
      <c r="L28" s="31">
        <f>IS!L27</f>
        <v>0</v>
      </c>
      <c r="M28" s="31">
        <f>IS!M27</f>
        <v>0</v>
      </c>
      <c r="N28" s="31">
        <f>IS!N27</f>
        <v>16.568519999999999</v>
      </c>
      <c r="O28" s="31">
        <f>IS!O27</f>
        <v>0</v>
      </c>
      <c r="P28" s="31">
        <f>IS!P27</f>
        <v>0</v>
      </c>
      <c r="Q28" s="31">
        <f>IS!Q27</f>
        <v>0</v>
      </c>
      <c r="R28" s="31">
        <f>IS!R27</f>
        <v>0.90413999999999994</v>
      </c>
      <c r="S28" s="31">
        <f>IS!S27</f>
        <v>2.7124200000000003</v>
      </c>
      <c r="T28" s="31">
        <f>IS!T27</f>
        <v>0.45206999999999997</v>
      </c>
      <c r="U28" s="31">
        <f>IS!U27</f>
        <v>0</v>
      </c>
      <c r="V28" s="31">
        <f>IS!V27</f>
        <v>0</v>
      </c>
      <c r="W28" s="31">
        <f>IS!W27</f>
        <v>0</v>
      </c>
      <c r="X28" s="31">
        <f>IS!X27</f>
        <v>0</v>
      </c>
      <c r="Y28" s="31">
        <f>IS!Y27</f>
        <v>0</v>
      </c>
      <c r="Z28" s="31">
        <f>IS!Z27</f>
        <v>0</v>
      </c>
      <c r="AA28" s="31">
        <f>IS!AA27</f>
        <v>0</v>
      </c>
      <c r="AB28" s="31">
        <f>IS!AB27</f>
        <v>0</v>
      </c>
      <c r="AC28" s="31">
        <f>IS!AC27</f>
        <v>0</v>
      </c>
      <c r="AD28" s="31">
        <f>IS!AD27</f>
        <v>0</v>
      </c>
      <c r="AF28" s="6">
        <f t="shared" si="149"/>
        <v>16.568519999999999</v>
      </c>
      <c r="AG28" s="6">
        <f t="shared" si="150"/>
        <v>4.0686300000000006</v>
      </c>
      <c r="AH28" s="6">
        <f t="shared" si="151"/>
        <v>4.0686300000000006</v>
      </c>
      <c r="AI28" s="6">
        <f t="shared" si="151"/>
        <v>3.1644900000000002</v>
      </c>
      <c r="AK28" s="31">
        <f>SUMIF(QoE!$A$32:$A$61,$A28,QoE!C$32:C$61)</f>
        <v>0</v>
      </c>
      <c r="AL28" s="31">
        <f>SUMIF(QoE!$A$32:$A$61,$A28,QoE!D$32:D$61)</f>
        <v>0</v>
      </c>
      <c r="AM28" s="31">
        <f>SUMIF(QoE!$A$32:$A$61,$A28,QoE!E$32:E$61)</f>
        <v>0</v>
      </c>
      <c r="AN28" s="31">
        <f>SUMIF(QoE!$A$32:$A$61,$A28,QoE!F$32:F$61)</f>
        <v>0</v>
      </c>
      <c r="AO28" s="31">
        <f>SUMIF(QoE!$A$32:$A$61,$A28,QoE!G$32:G$61)</f>
        <v>0</v>
      </c>
      <c r="AP28" s="31">
        <f>SUMIF(QoE!$A$32:$A$61,$A28,QoE!H$32:H$61)</f>
        <v>0</v>
      </c>
      <c r="AQ28" s="31">
        <f>SUMIF(QoE!$A$32:$A$61,$A28,QoE!I$32:I$61)</f>
        <v>0</v>
      </c>
      <c r="AR28" s="31">
        <f>SUMIF(QoE!$A$32:$A$61,$A28,QoE!J$32:J$61)</f>
        <v>0</v>
      </c>
      <c r="AS28" s="31">
        <f>SUMIF(QoE!$A$32:$A$61,$A28,QoE!K$32:K$61)</f>
        <v>0</v>
      </c>
      <c r="AT28" s="31">
        <f>SUMIF(QoE!$A$32:$A$61,$A28,QoE!L$32:L$61)</f>
        <v>0</v>
      </c>
      <c r="AU28" s="31">
        <f>SUMIF(QoE!$A$32:$A$61,$A28,QoE!M$32:M$61)</f>
        <v>0</v>
      </c>
      <c r="AV28" s="31">
        <f>SUMIF(QoE!$A$32:$A$61,$A28,QoE!N$32:N$61)</f>
        <v>0</v>
      </c>
      <c r="AW28" s="31">
        <f>SUMIF(QoE!$A$32:$A$61,$A28,QoE!O$32:O$61)</f>
        <v>0</v>
      </c>
      <c r="AX28" s="31">
        <f>SUMIF(QoE!$A$32:$A$61,$A28,QoE!P$32:P$61)</f>
        <v>0</v>
      </c>
      <c r="AY28" s="31">
        <f>SUMIF(QoE!$A$32:$A$61,$A28,QoE!Q$32:Q$61)</f>
        <v>0</v>
      </c>
      <c r="AZ28" s="31">
        <f>SUMIF(QoE!$A$32:$A$61,$A28,QoE!R$32:R$61)</f>
        <v>0</v>
      </c>
      <c r="BA28" s="31">
        <f>SUMIF(QoE!$A$32:$A$61,$A28,QoE!S$32:S$61)</f>
        <v>0</v>
      </c>
      <c r="BB28" s="31">
        <f>SUMIF(QoE!$A$32:$A$61,$A28,QoE!T$32:T$61)</f>
        <v>0</v>
      </c>
      <c r="BC28" s="31">
        <f>SUMIF(QoE!$A$32:$A$61,$A28,QoE!U$32:U$61)</f>
        <v>0</v>
      </c>
      <c r="BD28" s="31">
        <f>SUMIF(QoE!$A$32:$A$61,$A28,QoE!V$32:V$61)</f>
        <v>0</v>
      </c>
      <c r="BE28" s="31">
        <f>SUMIF(QoE!$A$32:$A$61,$A28,QoE!W$32:W$61)</f>
        <v>0</v>
      </c>
      <c r="BF28" s="31">
        <f>SUMIF(QoE!$A$32:$A$61,$A28,QoE!X$32:X$61)</f>
        <v>0</v>
      </c>
      <c r="BG28" s="31">
        <f>SUMIF(QoE!$A$32:$A$61,$A28,QoE!Y$32:Y$61)</f>
        <v>0</v>
      </c>
      <c r="BH28" s="31">
        <f>SUMIF(QoE!$A$32:$A$61,$A28,QoE!Z$32:Z$61)</f>
        <v>0</v>
      </c>
      <c r="BI28" s="31">
        <f>SUMIF(QoE!$A$32:$A$61,$A28,QoE!AA$32:AA$61)</f>
        <v>0</v>
      </c>
      <c r="BJ28" s="31">
        <f>SUMIF(QoE!$A$32:$A$61,$A28,QoE!AB$32:AB$61)</f>
        <v>0</v>
      </c>
      <c r="BK28" s="31">
        <f>SUMIF(QoE!$A$32:$A$61,$A28,QoE!AC$32:AC$61)</f>
        <v>0</v>
      </c>
      <c r="BL28" s="31">
        <f>SUMIF(QoE!$A$32:$A$61,$A28,QoE!AD$32:AD$61)</f>
        <v>0</v>
      </c>
      <c r="BN28" s="6">
        <f t="shared" si="152"/>
        <v>0</v>
      </c>
      <c r="BO28" s="6">
        <f t="shared" si="153"/>
        <v>0</v>
      </c>
      <c r="BP28" s="6">
        <f t="shared" si="154"/>
        <v>0</v>
      </c>
      <c r="BQ28" s="6">
        <f t="shared" si="155"/>
        <v>0</v>
      </c>
      <c r="BS28" s="31">
        <f t="shared" si="156"/>
        <v>0</v>
      </c>
      <c r="BT28" s="31">
        <f t="shared" si="157"/>
        <v>0</v>
      </c>
      <c r="BU28" s="31">
        <f t="shared" si="158"/>
        <v>0</v>
      </c>
      <c r="BV28" s="31">
        <f t="shared" si="159"/>
        <v>0</v>
      </c>
      <c r="BW28" s="31">
        <f t="shared" si="160"/>
        <v>0</v>
      </c>
      <c r="BX28" s="31">
        <f t="shared" si="161"/>
        <v>0</v>
      </c>
      <c r="BY28" s="31">
        <f t="shared" si="162"/>
        <v>0</v>
      </c>
      <c r="BZ28" s="31">
        <f t="shared" si="163"/>
        <v>0</v>
      </c>
      <c r="CA28" s="31">
        <f t="shared" si="164"/>
        <v>0</v>
      </c>
      <c r="CB28" s="31">
        <f t="shared" si="165"/>
        <v>0</v>
      </c>
      <c r="CC28" s="31">
        <f t="shared" si="166"/>
        <v>0</v>
      </c>
      <c r="CD28" s="31">
        <f t="shared" si="167"/>
        <v>16.568519999999999</v>
      </c>
      <c r="CE28" s="31">
        <f t="shared" si="168"/>
        <v>0</v>
      </c>
      <c r="CF28" s="31">
        <f t="shared" si="169"/>
        <v>0</v>
      </c>
      <c r="CG28" s="31">
        <f t="shared" si="170"/>
        <v>0</v>
      </c>
      <c r="CH28" s="31">
        <f t="shared" si="171"/>
        <v>0.90413999999999994</v>
      </c>
      <c r="CI28" s="31">
        <f t="shared" si="172"/>
        <v>2.7124200000000003</v>
      </c>
      <c r="CJ28" s="31">
        <f t="shared" si="173"/>
        <v>0.45206999999999997</v>
      </c>
      <c r="CK28" s="31">
        <f t="shared" si="174"/>
        <v>0</v>
      </c>
      <c r="CL28" s="31">
        <f t="shared" si="175"/>
        <v>0</v>
      </c>
      <c r="CM28" s="31">
        <f t="shared" si="176"/>
        <v>0</v>
      </c>
      <c r="CN28" s="31">
        <f t="shared" si="177"/>
        <v>0</v>
      </c>
      <c r="CO28" s="31">
        <f t="shared" si="178"/>
        <v>0</v>
      </c>
      <c r="CP28" s="31">
        <f t="shared" si="179"/>
        <v>0</v>
      </c>
      <c r="CQ28" s="31">
        <f t="shared" si="180"/>
        <v>0</v>
      </c>
      <c r="CR28" s="31">
        <f t="shared" si="181"/>
        <v>0</v>
      </c>
      <c r="CS28" s="31">
        <f t="shared" si="182"/>
        <v>0</v>
      </c>
      <c r="CT28" s="31">
        <f t="shared" si="183"/>
        <v>0</v>
      </c>
      <c r="CV28" s="6">
        <f t="shared" si="184"/>
        <v>16.568519999999999</v>
      </c>
      <c r="CW28" s="6">
        <f t="shared" si="185"/>
        <v>4.0686300000000006</v>
      </c>
      <c r="CX28" s="6">
        <f t="shared" si="186"/>
        <v>4.0686300000000006</v>
      </c>
      <c r="CY28" s="6">
        <f t="shared" si="187"/>
        <v>3.1644900000000002</v>
      </c>
    </row>
    <row r="29" spans="1:103" ht="13.5" x14ac:dyDescent="0.35">
      <c r="A29" s="18" t="s">
        <v>35</v>
      </c>
      <c r="B29" s="6"/>
      <c r="C29" s="40">
        <f>IS!C28</f>
        <v>0</v>
      </c>
      <c r="D29" s="40">
        <f>IS!D28</f>
        <v>0</v>
      </c>
      <c r="E29" s="40">
        <f>IS!E28</f>
        <v>0</v>
      </c>
      <c r="F29" s="40">
        <f>IS!F28</f>
        <v>0</v>
      </c>
      <c r="G29" s="40">
        <f>IS!G28</f>
        <v>0</v>
      </c>
      <c r="H29" s="40">
        <f>IS!H28</f>
        <v>0</v>
      </c>
      <c r="I29" s="40">
        <f>IS!I28</f>
        <v>0</v>
      </c>
      <c r="J29" s="40">
        <f>IS!J28</f>
        <v>0</v>
      </c>
      <c r="K29" s="40">
        <f>IS!K28</f>
        <v>0</v>
      </c>
      <c r="L29" s="40">
        <f>IS!L28</f>
        <v>0</v>
      </c>
      <c r="M29" s="40">
        <f>IS!M28</f>
        <v>0</v>
      </c>
      <c r="N29" s="40">
        <f>IS!N28</f>
        <v>0</v>
      </c>
      <c r="O29" s="40">
        <f>IS!O28</f>
        <v>0</v>
      </c>
      <c r="P29" s="40">
        <f>IS!P28</f>
        <v>0</v>
      </c>
      <c r="Q29" s="40">
        <f>IS!Q28</f>
        <v>0</v>
      </c>
      <c r="R29" s="40">
        <f>IS!R28</f>
        <v>0</v>
      </c>
      <c r="S29" s="40">
        <f>IS!S28</f>
        <v>0</v>
      </c>
      <c r="T29" s="40">
        <f>IS!T28</f>
        <v>0</v>
      </c>
      <c r="U29" s="40">
        <f>IS!U28</f>
        <v>0</v>
      </c>
      <c r="V29" s="40">
        <f>IS!V28</f>
        <v>0</v>
      </c>
      <c r="W29" s="40">
        <f>IS!W28</f>
        <v>0</v>
      </c>
      <c r="X29" s="40">
        <f>IS!X28</f>
        <v>0</v>
      </c>
      <c r="Y29" s="40">
        <f>IS!Y28</f>
        <v>0</v>
      </c>
      <c r="Z29" s="40">
        <f>IS!Z28</f>
        <v>0</v>
      </c>
      <c r="AA29" s="40">
        <f>IS!AA28</f>
        <v>0</v>
      </c>
      <c r="AB29" s="40">
        <f>IS!AB28</f>
        <v>3.1007699999999998</v>
      </c>
      <c r="AC29" s="40">
        <f>IS!AC28</f>
        <v>0</v>
      </c>
      <c r="AD29" s="40">
        <f>IS!AD28</f>
        <v>0</v>
      </c>
      <c r="AE29" s="13"/>
      <c r="AF29" s="12">
        <f t="shared" si="149"/>
        <v>0</v>
      </c>
      <c r="AG29" s="12">
        <f t="shared" si="150"/>
        <v>0</v>
      </c>
      <c r="AH29" s="12">
        <f t="shared" si="151"/>
        <v>3.1007699999999998</v>
      </c>
      <c r="AI29" s="12">
        <f t="shared" si="151"/>
        <v>3.1007699999999998</v>
      </c>
      <c r="AK29" s="40">
        <f>SUMIF(QoE!$A$32:$A$61,$A29,QoE!C$32:C$61)</f>
        <v>0</v>
      </c>
      <c r="AL29" s="40">
        <f>SUMIF(QoE!$A$32:$A$61,$A29,QoE!D$32:D$61)</f>
        <v>0</v>
      </c>
      <c r="AM29" s="40">
        <f>SUMIF(QoE!$A$32:$A$61,$A29,QoE!E$32:E$61)</f>
        <v>0</v>
      </c>
      <c r="AN29" s="40">
        <f>SUMIF(QoE!$A$32:$A$61,$A29,QoE!F$32:F$61)</f>
        <v>0</v>
      </c>
      <c r="AO29" s="40">
        <f>SUMIF(QoE!$A$32:$A$61,$A29,QoE!G$32:G$61)</f>
        <v>0</v>
      </c>
      <c r="AP29" s="40">
        <f>SUMIF(QoE!$A$32:$A$61,$A29,QoE!H$32:H$61)</f>
        <v>0</v>
      </c>
      <c r="AQ29" s="40">
        <f>SUMIF(QoE!$A$32:$A$61,$A29,QoE!I$32:I$61)</f>
        <v>0</v>
      </c>
      <c r="AR29" s="40">
        <f>SUMIF(QoE!$A$32:$A$61,$A29,QoE!J$32:J$61)</f>
        <v>0</v>
      </c>
      <c r="AS29" s="40">
        <f>SUMIF(QoE!$A$32:$A$61,$A29,QoE!K$32:K$61)</f>
        <v>0</v>
      </c>
      <c r="AT29" s="40">
        <f>SUMIF(QoE!$A$32:$A$61,$A29,QoE!L$32:L$61)</f>
        <v>0</v>
      </c>
      <c r="AU29" s="40">
        <f>SUMIF(QoE!$A$32:$A$61,$A29,QoE!M$32:M$61)</f>
        <v>0</v>
      </c>
      <c r="AV29" s="40">
        <f>SUMIF(QoE!$A$32:$A$61,$A29,QoE!N$32:N$61)</f>
        <v>0</v>
      </c>
      <c r="AW29" s="40">
        <f>SUMIF(QoE!$A$32:$A$61,$A29,QoE!O$32:O$61)</f>
        <v>0</v>
      </c>
      <c r="AX29" s="40">
        <f>SUMIF(QoE!$A$32:$A$61,$A29,QoE!P$32:P$61)</f>
        <v>0</v>
      </c>
      <c r="AY29" s="40">
        <f>SUMIF(QoE!$A$32:$A$61,$A29,QoE!Q$32:Q$61)</f>
        <v>0</v>
      </c>
      <c r="AZ29" s="40">
        <f>SUMIF(QoE!$A$32:$A$61,$A29,QoE!R$32:R$61)</f>
        <v>0</v>
      </c>
      <c r="BA29" s="40">
        <f>SUMIF(QoE!$A$32:$A$61,$A29,QoE!S$32:S$61)</f>
        <v>0</v>
      </c>
      <c r="BB29" s="40">
        <f>SUMIF(QoE!$A$32:$A$61,$A29,QoE!T$32:T$61)</f>
        <v>0</v>
      </c>
      <c r="BC29" s="40">
        <f>SUMIF(QoE!$A$32:$A$61,$A29,QoE!U$32:U$61)</f>
        <v>0</v>
      </c>
      <c r="BD29" s="40">
        <f>SUMIF(QoE!$A$32:$A$61,$A29,QoE!V$32:V$61)</f>
        <v>0</v>
      </c>
      <c r="BE29" s="40">
        <f>SUMIF(QoE!$A$32:$A$61,$A29,QoE!W$32:W$61)</f>
        <v>0</v>
      </c>
      <c r="BF29" s="40">
        <f>SUMIF(QoE!$A$32:$A$61,$A29,QoE!X$32:X$61)</f>
        <v>0</v>
      </c>
      <c r="BG29" s="40">
        <f>SUMIF(QoE!$A$32:$A$61,$A29,QoE!Y$32:Y$61)</f>
        <v>0</v>
      </c>
      <c r="BH29" s="40">
        <f>SUMIF(QoE!$A$32:$A$61,$A29,QoE!Z$32:Z$61)</f>
        <v>0</v>
      </c>
      <c r="BI29" s="40">
        <f>SUMIF(QoE!$A$32:$A$61,$A29,QoE!AA$32:AA$61)</f>
        <v>0</v>
      </c>
      <c r="BJ29" s="40">
        <f>SUMIF(QoE!$A$32:$A$61,$A29,QoE!AB$32:AB$61)</f>
        <v>0</v>
      </c>
      <c r="BK29" s="40">
        <f>SUMIF(QoE!$A$32:$A$61,$A29,QoE!AC$32:AC$61)</f>
        <v>0</v>
      </c>
      <c r="BL29" s="40">
        <f>SUMIF(QoE!$A$32:$A$61,$A29,QoE!AD$32:AD$61)</f>
        <v>0</v>
      </c>
      <c r="BM29" s="13"/>
      <c r="BN29" s="12">
        <f t="shared" si="152"/>
        <v>0</v>
      </c>
      <c r="BO29" s="12">
        <f t="shared" si="153"/>
        <v>0</v>
      </c>
      <c r="BP29" s="12">
        <f t="shared" si="154"/>
        <v>0</v>
      </c>
      <c r="BQ29" s="12">
        <f t="shared" si="155"/>
        <v>0</v>
      </c>
      <c r="BS29" s="40">
        <f t="shared" si="156"/>
        <v>0</v>
      </c>
      <c r="BT29" s="40">
        <f t="shared" si="157"/>
        <v>0</v>
      </c>
      <c r="BU29" s="40">
        <f t="shared" si="158"/>
        <v>0</v>
      </c>
      <c r="BV29" s="40">
        <f t="shared" si="159"/>
        <v>0</v>
      </c>
      <c r="BW29" s="40">
        <f t="shared" si="160"/>
        <v>0</v>
      </c>
      <c r="BX29" s="40">
        <f t="shared" si="161"/>
        <v>0</v>
      </c>
      <c r="BY29" s="40">
        <f t="shared" si="162"/>
        <v>0</v>
      </c>
      <c r="BZ29" s="40">
        <f t="shared" si="163"/>
        <v>0</v>
      </c>
      <c r="CA29" s="40">
        <f t="shared" si="164"/>
        <v>0</v>
      </c>
      <c r="CB29" s="40">
        <f t="shared" si="165"/>
        <v>0</v>
      </c>
      <c r="CC29" s="40">
        <f t="shared" si="166"/>
        <v>0</v>
      </c>
      <c r="CD29" s="40">
        <f t="shared" si="167"/>
        <v>0</v>
      </c>
      <c r="CE29" s="40">
        <f t="shared" si="168"/>
        <v>0</v>
      </c>
      <c r="CF29" s="40">
        <f t="shared" si="169"/>
        <v>0</v>
      </c>
      <c r="CG29" s="40">
        <f t="shared" si="170"/>
        <v>0</v>
      </c>
      <c r="CH29" s="40">
        <f t="shared" si="171"/>
        <v>0</v>
      </c>
      <c r="CI29" s="40">
        <f t="shared" si="172"/>
        <v>0</v>
      </c>
      <c r="CJ29" s="40">
        <f t="shared" si="173"/>
        <v>0</v>
      </c>
      <c r="CK29" s="40">
        <f t="shared" si="174"/>
        <v>0</v>
      </c>
      <c r="CL29" s="40">
        <f t="shared" si="175"/>
        <v>0</v>
      </c>
      <c r="CM29" s="40">
        <f t="shared" si="176"/>
        <v>0</v>
      </c>
      <c r="CN29" s="40">
        <f t="shared" si="177"/>
        <v>0</v>
      </c>
      <c r="CO29" s="40">
        <f t="shared" si="178"/>
        <v>0</v>
      </c>
      <c r="CP29" s="40">
        <f t="shared" si="179"/>
        <v>0</v>
      </c>
      <c r="CQ29" s="40">
        <f t="shared" si="180"/>
        <v>0</v>
      </c>
      <c r="CR29" s="40">
        <f t="shared" si="181"/>
        <v>3.1007699999999998</v>
      </c>
      <c r="CS29" s="40">
        <f t="shared" si="182"/>
        <v>0</v>
      </c>
      <c r="CT29" s="40">
        <f t="shared" si="183"/>
        <v>0</v>
      </c>
      <c r="CU29" s="13"/>
      <c r="CV29" s="12">
        <f t="shared" si="184"/>
        <v>0</v>
      </c>
      <c r="CW29" s="12">
        <f t="shared" si="185"/>
        <v>0</v>
      </c>
      <c r="CX29" s="12">
        <f t="shared" si="186"/>
        <v>3.1007699999999998</v>
      </c>
      <c r="CY29" s="12">
        <f t="shared" si="187"/>
        <v>3.1007699999999998</v>
      </c>
    </row>
    <row r="30" spans="1:103" x14ac:dyDescent="0.2">
      <c r="A30" s="16" t="s">
        <v>36</v>
      </c>
      <c r="B30" s="6"/>
      <c r="C30" s="31">
        <f t="shared" ref="C30:AD30" si="188">SUM(C23:C29)</f>
        <v>4.2236500000000001</v>
      </c>
      <c r="D30" s="31">
        <f t="shared" si="188"/>
        <v>4.4064199999999998</v>
      </c>
      <c r="E30" s="31">
        <f t="shared" si="188"/>
        <v>3.9600400000000002</v>
      </c>
      <c r="F30" s="31">
        <f t="shared" si="188"/>
        <v>4.6369800000000003</v>
      </c>
      <c r="G30" s="31">
        <f t="shared" si="188"/>
        <v>4.3637700000000006</v>
      </c>
      <c r="H30" s="31">
        <f t="shared" si="188"/>
        <v>4.5193300000000001</v>
      </c>
      <c r="I30" s="31">
        <f t="shared" si="188"/>
        <v>4.0206999999999997</v>
      </c>
      <c r="J30" s="31">
        <f t="shared" si="188"/>
        <v>4.8427900000000008</v>
      </c>
      <c r="K30" s="31">
        <f t="shared" si="188"/>
        <v>4.6213699999999998</v>
      </c>
      <c r="L30" s="31">
        <f t="shared" si="188"/>
        <v>6.1514999999999995</v>
      </c>
      <c r="M30" s="31">
        <f t="shared" si="188"/>
        <v>2.5014600000000002</v>
      </c>
      <c r="N30" s="31">
        <f t="shared" si="188"/>
        <v>156.12603999999999</v>
      </c>
      <c r="O30" s="31">
        <f t="shared" si="188"/>
        <v>14.364799999999999</v>
      </c>
      <c r="P30" s="31">
        <f t="shared" si="188"/>
        <v>13.11842</v>
      </c>
      <c r="Q30" s="31">
        <f t="shared" si="188"/>
        <v>13.81401</v>
      </c>
      <c r="R30" s="31">
        <f t="shared" si="188"/>
        <v>20.056740000000005</v>
      </c>
      <c r="S30" s="31">
        <f t="shared" si="188"/>
        <v>16.084330000000001</v>
      </c>
      <c r="T30" s="31">
        <f t="shared" si="188"/>
        <v>13.894410000000001</v>
      </c>
      <c r="U30" s="31">
        <f t="shared" si="188"/>
        <v>12.518789999999999</v>
      </c>
      <c r="V30" s="31">
        <f t="shared" si="188"/>
        <v>14.12138</v>
      </c>
      <c r="W30" s="31">
        <f t="shared" si="188"/>
        <v>16.808869999999999</v>
      </c>
      <c r="X30" s="31">
        <f t="shared" si="188"/>
        <v>23.536960000000001</v>
      </c>
      <c r="Y30" s="31">
        <f t="shared" si="188"/>
        <v>17.375030000000002</v>
      </c>
      <c r="Z30" s="31">
        <f t="shared" si="188"/>
        <v>14.680669999999999</v>
      </c>
      <c r="AA30" s="31">
        <f t="shared" si="188"/>
        <v>15.470389999999998</v>
      </c>
      <c r="AB30" s="31">
        <f t="shared" si="188"/>
        <v>14.307659999999998</v>
      </c>
      <c r="AC30" s="31">
        <f t="shared" si="188"/>
        <v>14.044699999999999</v>
      </c>
      <c r="AD30" s="31">
        <f t="shared" si="188"/>
        <v>20.708869999999997</v>
      </c>
      <c r="AF30" s="6">
        <f>SUM(AF23:AF29)</f>
        <v>204.37405000000001</v>
      </c>
      <c r="AG30" s="6">
        <f>SUM(AG23:AG29)</f>
        <v>190.37440999999998</v>
      </c>
      <c r="AH30" s="6">
        <f>SUM(AH23:AH29)</f>
        <v>192.89993000000001</v>
      </c>
      <c r="AI30" s="6">
        <f>SUM(AI23:AI29)</f>
        <v>193.55206000000001</v>
      </c>
      <c r="AK30" s="31">
        <f t="shared" ref="AK30:BL30" si="189">SUM(AK23:AK29)</f>
        <v>0</v>
      </c>
      <c r="AL30" s="31">
        <f t="shared" si="189"/>
        <v>0</v>
      </c>
      <c r="AM30" s="31">
        <f t="shared" si="189"/>
        <v>0</v>
      </c>
      <c r="AN30" s="31">
        <f t="shared" si="189"/>
        <v>0</v>
      </c>
      <c r="AO30" s="31">
        <f t="shared" si="189"/>
        <v>0</v>
      </c>
      <c r="AP30" s="31">
        <f t="shared" si="189"/>
        <v>0</v>
      </c>
      <c r="AQ30" s="31">
        <f t="shared" si="189"/>
        <v>0</v>
      </c>
      <c r="AR30" s="31">
        <f t="shared" si="189"/>
        <v>0</v>
      </c>
      <c r="AS30" s="31">
        <f t="shared" si="189"/>
        <v>0</v>
      </c>
      <c r="AT30" s="31">
        <f t="shared" si="189"/>
        <v>0</v>
      </c>
      <c r="AU30" s="31">
        <f t="shared" si="189"/>
        <v>0</v>
      </c>
      <c r="AV30" s="31">
        <f t="shared" si="189"/>
        <v>0</v>
      </c>
      <c r="AW30" s="31">
        <f t="shared" si="189"/>
        <v>0</v>
      </c>
      <c r="AX30" s="31">
        <f t="shared" si="189"/>
        <v>0</v>
      </c>
      <c r="AY30" s="31">
        <f t="shared" si="189"/>
        <v>0</v>
      </c>
      <c r="AZ30" s="31">
        <f t="shared" si="189"/>
        <v>0</v>
      </c>
      <c r="BA30" s="31">
        <f t="shared" si="189"/>
        <v>0</v>
      </c>
      <c r="BB30" s="31">
        <f t="shared" si="189"/>
        <v>0</v>
      </c>
      <c r="BC30" s="31">
        <f t="shared" si="189"/>
        <v>0</v>
      </c>
      <c r="BD30" s="31">
        <f t="shared" si="189"/>
        <v>0</v>
      </c>
      <c r="BE30" s="31">
        <f t="shared" si="189"/>
        <v>0</v>
      </c>
      <c r="BF30" s="31">
        <f t="shared" si="189"/>
        <v>-0.39727999999999997</v>
      </c>
      <c r="BG30" s="31">
        <f t="shared" si="189"/>
        <v>-0.47122999999999998</v>
      </c>
      <c r="BH30" s="31">
        <f t="shared" si="189"/>
        <v>-0.35450999999999999</v>
      </c>
      <c r="BI30" s="31">
        <f t="shared" si="189"/>
        <v>0.66097000000000006</v>
      </c>
      <c r="BJ30" s="31">
        <f t="shared" si="189"/>
        <v>0.70059000000000005</v>
      </c>
      <c r="BK30" s="31">
        <f t="shared" si="189"/>
        <v>-0.99755000000000016</v>
      </c>
      <c r="BL30" s="31">
        <f t="shared" si="189"/>
        <v>0</v>
      </c>
      <c r="BN30" s="6">
        <f>SUM(BN23:BN29)</f>
        <v>0</v>
      </c>
      <c r="BO30" s="6">
        <f>SUM(BO23:BO29)</f>
        <v>-1.22302</v>
      </c>
      <c r="BP30" s="6">
        <f>SUM(BP23:BP29)</f>
        <v>-0.85900999999999983</v>
      </c>
      <c r="BQ30" s="6">
        <f>SUM(BQ23:BQ29)</f>
        <v>-0.85900999999999983</v>
      </c>
      <c r="BS30" s="31">
        <f t="shared" ref="BS30:CT30" si="190">SUM(BS23:BS29)</f>
        <v>4.2236500000000001</v>
      </c>
      <c r="BT30" s="31">
        <f t="shared" si="190"/>
        <v>4.4064199999999998</v>
      </c>
      <c r="BU30" s="31">
        <f t="shared" si="190"/>
        <v>3.9600400000000002</v>
      </c>
      <c r="BV30" s="31">
        <f t="shared" si="190"/>
        <v>4.6369800000000003</v>
      </c>
      <c r="BW30" s="31">
        <f t="shared" si="190"/>
        <v>4.3637700000000006</v>
      </c>
      <c r="BX30" s="31">
        <f t="shared" si="190"/>
        <v>4.5193300000000001</v>
      </c>
      <c r="BY30" s="31">
        <f t="shared" si="190"/>
        <v>4.0206999999999997</v>
      </c>
      <c r="BZ30" s="31">
        <f t="shared" si="190"/>
        <v>4.8427900000000008</v>
      </c>
      <c r="CA30" s="31">
        <f t="shared" si="190"/>
        <v>4.6213699999999998</v>
      </c>
      <c r="CB30" s="31">
        <f t="shared" si="190"/>
        <v>6.1514999999999995</v>
      </c>
      <c r="CC30" s="31">
        <f t="shared" si="190"/>
        <v>2.5014600000000002</v>
      </c>
      <c r="CD30" s="31">
        <f t="shared" si="190"/>
        <v>156.12603999999999</v>
      </c>
      <c r="CE30" s="31">
        <f t="shared" si="190"/>
        <v>14.364799999999999</v>
      </c>
      <c r="CF30" s="31">
        <f t="shared" si="190"/>
        <v>13.11842</v>
      </c>
      <c r="CG30" s="31">
        <f t="shared" si="190"/>
        <v>13.81401</v>
      </c>
      <c r="CH30" s="31">
        <f t="shared" si="190"/>
        <v>20.056740000000005</v>
      </c>
      <c r="CI30" s="31">
        <f t="shared" si="190"/>
        <v>16.084330000000001</v>
      </c>
      <c r="CJ30" s="31">
        <f t="shared" si="190"/>
        <v>13.894410000000001</v>
      </c>
      <c r="CK30" s="31">
        <f t="shared" si="190"/>
        <v>12.518789999999999</v>
      </c>
      <c r="CL30" s="31">
        <f t="shared" si="190"/>
        <v>14.12138</v>
      </c>
      <c r="CM30" s="31">
        <f t="shared" si="190"/>
        <v>16.808869999999999</v>
      </c>
      <c r="CN30" s="31">
        <f t="shared" si="190"/>
        <v>23.139679999999998</v>
      </c>
      <c r="CO30" s="31">
        <f t="shared" si="190"/>
        <v>16.9038</v>
      </c>
      <c r="CP30" s="31">
        <f t="shared" si="190"/>
        <v>14.326160000000002</v>
      </c>
      <c r="CQ30" s="31">
        <f t="shared" si="190"/>
        <v>16.131360000000001</v>
      </c>
      <c r="CR30" s="31">
        <f t="shared" si="190"/>
        <v>15.00825</v>
      </c>
      <c r="CS30" s="31">
        <f t="shared" si="190"/>
        <v>13.04715</v>
      </c>
      <c r="CT30" s="31">
        <f t="shared" si="190"/>
        <v>20.708869999999997</v>
      </c>
      <c r="CV30" s="6">
        <f>SUM(CV23:CV29)</f>
        <v>204.37405000000001</v>
      </c>
      <c r="CW30" s="6">
        <f>SUM(CW23:CW29)</f>
        <v>189.15138999999999</v>
      </c>
      <c r="CX30" s="6">
        <f>SUM(CX23:CX29)</f>
        <v>192.04092</v>
      </c>
      <c r="CY30" s="6">
        <f>SUM(CY23:CY29)</f>
        <v>192.69305</v>
      </c>
    </row>
    <row r="31" spans="1:103" x14ac:dyDescent="0.2">
      <c r="A31" s="16" t="s">
        <v>39</v>
      </c>
      <c r="B31" s="6"/>
      <c r="C31" s="31">
        <f>IS!C30</f>
        <v>0</v>
      </c>
      <c r="D31" s="31">
        <f>IS!D30</f>
        <v>7</v>
      </c>
      <c r="E31" s="31">
        <f>IS!E30</f>
        <v>0</v>
      </c>
      <c r="F31" s="31">
        <f>IS!F30</f>
        <v>3.5</v>
      </c>
      <c r="G31" s="31">
        <f>IS!G30</f>
        <v>3.5</v>
      </c>
      <c r="H31" s="31">
        <f>IS!H30</f>
        <v>3.5</v>
      </c>
      <c r="I31" s="31">
        <f>IS!I30</f>
        <v>3.5</v>
      </c>
      <c r="J31" s="31">
        <f>IS!J30</f>
        <v>3.5</v>
      </c>
      <c r="K31" s="31">
        <f>IS!K30</f>
        <v>3.5</v>
      </c>
      <c r="L31" s="31">
        <f>IS!L30</f>
        <v>3.5</v>
      </c>
      <c r="M31" s="31">
        <f>IS!M30</f>
        <v>3.5</v>
      </c>
      <c r="N31" s="31">
        <f>IS!N30</f>
        <v>7</v>
      </c>
      <c r="O31" s="31">
        <f>IS!O30</f>
        <v>0</v>
      </c>
      <c r="P31" s="31">
        <f>IS!P30</f>
        <v>3.5</v>
      </c>
      <c r="Q31" s="31">
        <f>IS!Q30</f>
        <v>3.5</v>
      </c>
      <c r="R31" s="31">
        <f>IS!R30</f>
        <v>7</v>
      </c>
      <c r="S31" s="31">
        <f>IS!S30</f>
        <v>0</v>
      </c>
      <c r="T31" s="31">
        <f>IS!T30</f>
        <v>3.5</v>
      </c>
      <c r="U31" s="31">
        <f>IS!U30</f>
        <v>7</v>
      </c>
      <c r="V31" s="31">
        <f>IS!V30</f>
        <v>0</v>
      </c>
      <c r="W31" s="31">
        <f>IS!W30</f>
        <v>3.5</v>
      </c>
      <c r="X31" s="31">
        <f>IS!X30</f>
        <v>3.5</v>
      </c>
      <c r="Y31" s="31">
        <f>IS!Y30</f>
        <v>3.5</v>
      </c>
      <c r="Z31" s="31">
        <f>IS!Z30</f>
        <v>7</v>
      </c>
      <c r="AA31" s="31">
        <f>IS!AA30</f>
        <v>0</v>
      </c>
      <c r="AB31" s="31">
        <f>IS!AB30</f>
        <v>3.5</v>
      </c>
      <c r="AC31" s="31">
        <f>IS!AC30</f>
        <v>3.5</v>
      </c>
      <c r="AD31" s="31">
        <f>IS!AD30</f>
        <v>7</v>
      </c>
      <c r="AF31" s="6">
        <f>SUM(C31:N31)</f>
        <v>42</v>
      </c>
      <c r="AG31" s="6">
        <f>SUM(O31:Z31)</f>
        <v>42</v>
      </c>
      <c r="AH31" s="6">
        <f t="shared" ref="AH31:AI33" si="191">SUM(R31:AC31)</f>
        <v>42</v>
      </c>
      <c r="AI31" s="6">
        <f t="shared" si="191"/>
        <v>42</v>
      </c>
      <c r="AK31" s="31">
        <f>SUMIF(QoE!$A$32:$A$61,$A31,QoE!C$32:C$61)</f>
        <v>0</v>
      </c>
      <c r="AL31" s="31">
        <f>SUMIF(QoE!$A$32:$A$61,$A31,QoE!D$32:D$61)</f>
        <v>0</v>
      </c>
      <c r="AM31" s="31">
        <f>SUMIF(QoE!$A$32:$A$61,$A31,QoE!E$32:E$61)</f>
        <v>0</v>
      </c>
      <c r="AN31" s="31">
        <f>SUMIF(QoE!$A$32:$A$61,$A31,QoE!F$32:F$61)</f>
        <v>0</v>
      </c>
      <c r="AO31" s="31">
        <f>SUMIF(QoE!$A$32:$A$61,$A31,QoE!G$32:G$61)</f>
        <v>0</v>
      </c>
      <c r="AP31" s="31">
        <f>SUMIF(QoE!$A$32:$A$61,$A31,QoE!H$32:H$61)</f>
        <v>0</v>
      </c>
      <c r="AQ31" s="31">
        <f>SUMIF(QoE!$A$32:$A$61,$A31,QoE!I$32:I$61)</f>
        <v>0</v>
      </c>
      <c r="AR31" s="31">
        <f>SUMIF(QoE!$A$32:$A$61,$A31,QoE!J$32:J$61)</f>
        <v>0</v>
      </c>
      <c r="AS31" s="31">
        <f>SUMIF(QoE!$A$32:$A$61,$A31,QoE!K$32:K$61)</f>
        <v>0</v>
      </c>
      <c r="AT31" s="31">
        <f>SUMIF(QoE!$A$32:$A$61,$A31,QoE!L$32:L$61)</f>
        <v>0</v>
      </c>
      <c r="AU31" s="31">
        <f>SUMIF(QoE!$A$32:$A$61,$A31,QoE!M$32:M$61)</f>
        <v>0</v>
      </c>
      <c r="AV31" s="31">
        <f>SUMIF(QoE!$A$32:$A$61,$A31,QoE!N$32:N$61)</f>
        <v>0</v>
      </c>
      <c r="AW31" s="31">
        <f>SUMIF(QoE!$A$32:$A$61,$A31,QoE!O$32:O$61)</f>
        <v>0</v>
      </c>
      <c r="AX31" s="31">
        <f>SUMIF(QoE!$A$32:$A$61,$A31,QoE!P$32:P$61)</f>
        <v>0</v>
      </c>
      <c r="AY31" s="31">
        <f>SUMIF(QoE!$A$32:$A$61,$A31,QoE!Q$32:Q$61)</f>
        <v>0</v>
      </c>
      <c r="AZ31" s="31">
        <f>SUMIF(QoE!$A$32:$A$61,$A31,QoE!R$32:R$61)</f>
        <v>0</v>
      </c>
      <c r="BA31" s="31">
        <f>SUMIF(QoE!$A$32:$A$61,$A31,QoE!S$32:S$61)</f>
        <v>0</v>
      </c>
      <c r="BB31" s="31">
        <f>SUMIF(QoE!$A$32:$A$61,$A31,QoE!T$32:T$61)</f>
        <v>0</v>
      </c>
      <c r="BC31" s="31">
        <f>SUMIF(QoE!$A$32:$A$61,$A31,QoE!U$32:U$61)</f>
        <v>0</v>
      </c>
      <c r="BD31" s="31">
        <f>SUMIF(QoE!$A$32:$A$61,$A31,QoE!V$32:V$61)</f>
        <v>0</v>
      </c>
      <c r="BE31" s="31">
        <f>SUMIF(QoE!$A$32:$A$61,$A31,QoE!W$32:W$61)</f>
        <v>0</v>
      </c>
      <c r="BF31" s="31">
        <f>SUMIF(QoE!$A$32:$A$61,$A31,QoE!X$32:X$61)</f>
        <v>0</v>
      </c>
      <c r="BG31" s="31">
        <f>SUMIF(QoE!$A$32:$A$61,$A31,QoE!Y$32:Y$61)</f>
        <v>0</v>
      </c>
      <c r="BH31" s="31">
        <f>SUMIF(QoE!$A$32:$A$61,$A31,QoE!Z$32:Z$61)</f>
        <v>0</v>
      </c>
      <c r="BI31" s="31">
        <f>SUMIF(QoE!$A$32:$A$61,$A31,QoE!AA$32:AA$61)</f>
        <v>0</v>
      </c>
      <c r="BJ31" s="31">
        <f>SUMIF(QoE!$A$32:$A$61,$A31,QoE!AB$32:AB$61)</f>
        <v>0</v>
      </c>
      <c r="BK31" s="31">
        <f>SUMIF(QoE!$A$32:$A$61,$A31,QoE!AC$32:AC$61)</f>
        <v>0</v>
      </c>
      <c r="BL31" s="31">
        <f>SUMIF(QoE!$A$32:$A$61,$A31,QoE!AD$32:AD$61)</f>
        <v>0</v>
      </c>
      <c r="BN31" s="6">
        <f>SUM(AK31:AV31)</f>
        <v>0</v>
      </c>
      <c r="BO31" s="6">
        <f>SUM(AW31:BH31)</f>
        <v>0</v>
      </c>
      <c r="BP31" s="6">
        <f t="shared" ref="BP31:BP33" si="192">SUM(AZ31:BK31)</f>
        <v>0</v>
      </c>
      <c r="BQ31" s="6">
        <f t="shared" ref="BQ31:BQ33" si="193">SUM(BA31:BL31)</f>
        <v>0</v>
      </c>
      <c r="BS31" s="31">
        <f t="shared" ref="BS31:BS33" si="194">SUM(C31,AK31)</f>
        <v>0</v>
      </c>
      <c r="BT31" s="31">
        <f t="shared" ref="BT31:BT33" si="195">SUM(D31,AL31)</f>
        <v>7</v>
      </c>
      <c r="BU31" s="31">
        <f t="shared" ref="BU31:BU33" si="196">SUM(E31,AM31)</f>
        <v>0</v>
      </c>
      <c r="BV31" s="31">
        <f t="shared" ref="BV31:BV33" si="197">SUM(F31,AN31)</f>
        <v>3.5</v>
      </c>
      <c r="BW31" s="31">
        <f t="shared" ref="BW31:BW33" si="198">SUM(G31,AO31)</f>
        <v>3.5</v>
      </c>
      <c r="BX31" s="31">
        <f t="shared" ref="BX31:BX33" si="199">SUM(H31,AP31)</f>
        <v>3.5</v>
      </c>
      <c r="BY31" s="31">
        <f t="shared" ref="BY31:BY33" si="200">SUM(I31,AQ31)</f>
        <v>3.5</v>
      </c>
      <c r="BZ31" s="31">
        <f t="shared" ref="BZ31:BZ33" si="201">SUM(J31,AR31)</f>
        <v>3.5</v>
      </c>
      <c r="CA31" s="31">
        <f t="shared" ref="CA31:CA33" si="202">SUM(K31,AS31)</f>
        <v>3.5</v>
      </c>
      <c r="CB31" s="31">
        <f t="shared" ref="CB31:CB33" si="203">SUM(L31,AT31)</f>
        <v>3.5</v>
      </c>
      <c r="CC31" s="31">
        <f t="shared" ref="CC31:CC33" si="204">SUM(M31,AU31)</f>
        <v>3.5</v>
      </c>
      <c r="CD31" s="31">
        <f t="shared" ref="CD31:CD33" si="205">SUM(N31,AV31)</f>
        <v>7</v>
      </c>
      <c r="CE31" s="31">
        <f t="shared" ref="CE31:CE33" si="206">SUM(O31,AW31)</f>
        <v>0</v>
      </c>
      <c r="CF31" s="31">
        <f t="shared" ref="CF31:CF33" si="207">SUM(P31,AX31)</f>
        <v>3.5</v>
      </c>
      <c r="CG31" s="31">
        <f t="shared" ref="CG31:CG33" si="208">SUM(Q31,AY31)</f>
        <v>3.5</v>
      </c>
      <c r="CH31" s="31">
        <f t="shared" ref="CH31:CH33" si="209">SUM(R31,AZ31)</f>
        <v>7</v>
      </c>
      <c r="CI31" s="31">
        <f t="shared" ref="CI31:CI33" si="210">SUM(S31,BA31)</f>
        <v>0</v>
      </c>
      <c r="CJ31" s="31">
        <f t="shared" ref="CJ31:CJ33" si="211">SUM(T31,BB31)</f>
        <v>3.5</v>
      </c>
      <c r="CK31" s="31">
        <f t="shared" ref="CK31:CK33" si="212">SUM(U31,BC31)</f>
        <v>7</v>
      </c>
      <c r="CL31" s="31">
        <f t="shared" ref="CL31:CL33" si="213">SUM(V31,BD31)</f>
        <v>0</v>
      </c>
      <c r="CM31" s="31">
        <f t="shared" ref="CM31:CM33" si="214">SUM(W31,BE31)</f>
        <v>3.5</v>
      </c>
      <c r="CN31" s="31">
        <f t="shared" ref="CN31:CN33" si="215">SUM(X31,BF31)</f>
        <v>3.5</v>
      </c>
      <c r="CO31" s="31">
        <f t="shared" ref="CO31:CO33" si="216">SUM(Y31,BG31)</f>
        <v>3.5</v>
      </c>
      <c r="CP31" s="31">
        <f t="shared" ref="CP31:CP33" si="217">SUM(Z31,BH31)</f>
        <v>7</v>
      </c>
      <c r="CQ31" s="31">
        <f t="shared" ref="CQ31:CQ33" si="218">SUM(AA31,BI31)</f>
        <v>0</v>
      </c>
      <c r="CR31" s="31">
        <f t="shared" ref="CR31:CR33" si="219">SUM(AB31,BJ31)</f>
        <v>3.5</v>
      </c>
      <c r="CS31" s="31">
        <f t="shared" ref="CS31:CS33" si="220">SUM(AC31,BK31)</f>
        <v>3.5</v>
      </c>
      <c r="CT31" s="31">
        <f t="shared" ref="CT31:CT33" si="221">SUM(AD31,BL31)</f>
        <v>7</v>
      </c>
      <c r="CV31" s="6">
        <f>SUM(BS31:CD31)</f>
        <v>42</v>
      </c>
      <c r="CW31" s="6">
        <f>SUM(CE31:CP31)</f>
        <v>42</v>
      </c>
      <c r="CX31" s="6">
        <f t="shared" ref="CX31:CX33" si="222">SUM(CH31:CS31)</f>
        <v>42</v>
      </c>
      <c r="CY31" s="6">
        <f t="shared" ref="CY31:CY33" si="223">SUM(CI31:CT31)</f>
        <v>42</v>
      </c>
    </row>
    <row r="32" spans="1:103" hidden="1" outlineLevel="1" x14ac:dyDescent="0.2">
      <c r="A32" s="18" t="s">
        <v>25</v>
      </c>
      <c r="B32" s="6"/>
      <c r="C32" s="31">
        <f>IS!C31</f>
        <v>0</v>
      </c>
      <c r="D32" s="31">
        <f>IS!D31</f>
        <v>0</v>
      </c>
      <c r="E32" s="31">
        <f>IS!E31</f>
        <v>0.45</v>
      </c>
      <c r="F32" s="31">
        <f>IS!F31</f>
        <v>0</v>
      </c>
      <c r="G32" s="31">
        <f>IS!G31</f>
        <v>0</v>
      </c>
      <c r="H32" s="31">
        <f>IS!H31</f>
        <v>0</v>
      </c>
      <c r="I32" s="31">
        <f>IS!I31</f>
        <v>0.15134</v>
      </c>
      <c r="J32" s="31">
        <f>IS!J31</f>
        <v>0</v>
      </c>
      <c r="K32" s="31">
        <f>IS!K31</f>
        <v>0</v>
      </c>
      <c r="L32" s="31">
        <f>IS!L31</f>
        <v>0</v>
      </c>
      <c r="M32" s="31">
        <f>IS!M31</f>
        <v>0</v>
      </c>
      <c r="N32" s="31">
        <f>IS!N31</f>
        <v>0</v>
      </c>
      <c r="O32" s="31">
        <f>IS!O31</f>
        <v>0.57599999999999996</v>
      </c>
      <c r="P32" s="31">
        <f>IS!P31</f>
        <v>0.51270000000000004</v>
      </c>
      <c r="Q32" s="31">
        <f>IS!Q31</f>
        <v>0.5</v>
      </c>
      <c r="R32" s="31">
        <f>IS!R31</f>
        <v>0.26</v>
      </c>
      <c r="S32" s="31">
        <f>IS!S31</f>
        <v>0.89215999999999995</v>
      </c>
      <c r="T32" s="31">
        <f>IS!T31</f>
        <v>0</v>
      </c>
      <c r="U32" s="31">
        <f>IS!U31</f>
        <v>0</v>
      </c>
      <c r="V32" s="31">
        <f>IS!V31</f>
        <v>0</v>
      </c>
      <c r="W32" s="31">
        <f>IS!W31</f>
        <v>4.4999999999999998E-2</v>
      </c>
      <c r="X32" s="31">
        <f>IS!X31</f>
        <v>0</v>
      </c>
      <c r="Y32" s="31">
        <f>IS!Y31</f>
        <v>0</v>
      </c>
      <c r="Z32" s="31">
        <f>IS!Z31</f>
        <v>5.22</v>
      </c>
      <c r="AA32" s="31">
        <f>IS!AA31</f>
        <v>9.2899999999999996E-3</v>
      </c>
      <c r="AB32" s="31">
        <f>IS!AB31</f>
        <v>0</v>
      </c>
      <c r="AC32" s="31">
        <f>IS!AC31</f>
        <v>5.4338899999999999</v>
      </c>
      <c r="AD32" s="31">
        <f>IS!AD31</f>
        <v>2.0623299999999998</v>
      </c>
      <c r="AF32" s="6">
        <f>SUM(C32:N32)</f>
        <v>0.60133999999999999</v>
      </c>
      <c r="AG32" s="6">
        <f>SUM(O32:Z32)</f>
        <v>8.0058600000000002</v>
      </c>
      <c r="AH32" s="6">
        <f t="shared" si="191"/>
        <v>11.860339999999999</v>
      </c>
      <c r="AI32" s="6">
        <f t="shared" si="191"/>
        <v>13.662669999999999</v>
      </c>
      <c r="AK32" s="31">
        <f>SUMIF(QoE!$A$32:$A$61,$A32,QoE!C$32:C$61)</f>
        <v>0</v>
      </c>
      <c r="AL32" s="31">
        <f>SUMIF(QoE!$A$32:$A$61,$A32,QoE!D$32:D$61)</f>
        <v>0</v>
      </c>
      <c r="AM32" s="31">
        <f>SUMIF(QoE!$A$32:$A$61,$A32,QoE!E$32:E$61)</f>
        <v>0</v>
      </c>
      <c r="AN32" s="31">
        <f>SUMIF(QoE!$A$32:$A$61,$A32,QoE!F$32:F$61)</f>
        <v>0</v>
      </c>
      <c r="AO32" s="31">
        <f>SUMIF(QoE!$A$32:$A$61,$A32,QoE!G$32:G$61)</f>
        <v>0</v>
      </c>
      <c r="AP32" s="31">
        <f>SUMIF(QoE!$A$32:$A$61,$A32,QoE!H$32:H$61)</f>
        <v>0</v>
      </c>
      <c r="AQ32" s="31">
        <f>SUMIF(QoE!$A$32:$A$61,$A32,QoE!I$32:I$61)</f>
        <v>0</v>
      </c>
      <c r="AR32" s="31">
        <f>SUMIF(QoE!$A$32:$A$61,$A32,QoE!J$32:J$61)</f>
        <v>0</v>
      </c>
      <c r="AS32" s="31">
        <f>SUMIF(QoE!$A$32:$A$61,$A32,QoE!K$32:K$61)</f>
        <v>0</v>
      </c>
      <c r="AT32" s="31">
        <f>SUMIF(QoE!$A$32:$A$61,$A32,QoE!L$32:L$61)</f>
        <v>0</v>
      </c>
      <c r="AU32" s="31">
        <f>SUMIF(QoE!$A$32:$A$61,$A32,QoE!M$32:M$61)</f>
        <v>0</v>
      </c>
      <c r="AV32" s="31">
        <f>SUMIF(QoE!$A$32:$A$61,$A32,QoE!N$32:N$61)</f>
        <v>0</v>
      </c>
      <c r="AW32" s="31">
        <f>SUMIF(QoE!$A$32:$A$61,$A32,QoE!O$32:O$61)</f>
        <v>0</v>
      </c>
      <c r="AX32" s="31">
        <f>SUMIF(QoE!$A$32:$A$61,$A32,QoE!P$32:P$61)</f>
        <v>0</v>
      </c>
      <c r="AY32" s="31">
        <f>SUMIF(QoE!$A$32:$A$61,$A32,QoE!Q$32:Q$61)</f>
        <v>0</v>
      </c>
      <c r="AZ32" s="31">
        <f>SUMIF(QoE!$A$32:$A$61,$A32,QoE!R$32:R$61)</f>
        <v>0</v>
      </c>
      <c r="BA32" s="31">
        <f>SUMIF(QoE!$A$32:$A$61,$A32,QoE!S$32:S$61)</f>
        <v>0</v>
      </c>
      <c r="BB32" s="31">
        <f>SUMIF(QoE!$A$32:$A$61,$A32,QoE!T$32:T$61)</f>
        <v>0</v>
      </c>
      <c r="BC32" s="31">
        <f>SUMIF(QoE!$A$32:$A$61,$A32,QoE!U$32:U$61)</f>
        <v>0</v>
      </c>
      <c r="BD32" s="31">
        <f>SUMIF(QoE!$A$32:$A$61,$A32,QoE!V$32:V$61)</f>
        <v>0</v>
      </c>
      <c r="BE32" s="31">
        <f>SUMIF(QoE!$A$32:$A$61,$A32,QoE!W$32:W$61)</f>
        <v>0</v>
      </c>
      <c r="BF32" s="31">
        <f>SUMIF(QoE!$A$32:$A$61,$A32,QoE!X$32:X$61)</f>
        <v>0</v>
      </c>
      <c r="BG32" s="31">
        <f>SUMIF(QoE!$A$32:$A$61,$A32,QoE!Y$32:Y$61)</f>
        <v>0</v>
      </c>
      <c r="BH32" s="31">
        <f>SUMIF(QoE!$A$32:$A$61,$A32,QoE!Z$32:Z$61)</f>
        <v>0</v>
      </c>
      <c r="BI32" s="31">
        <f>SUMIF(QoE!$A$32:$A$61,$A32,QoE!AA$32:AA$61)</f>
        <v>0</v>
      </c>
      <c r="BJ32" s="31">
        <f>SUMIF(QoE!$A$32:$A$61,$A32,QoE!AB$32:AB$61)</f>
        <v>0</v>
      </c>
      <c r="BK32" s="31">
        <f>SUMIF(QoE!$A$32:$A$61,$A32,QoE!AC$32:AC$61)</f>
        <v>0</v>
      </c>
      <c r="BL32" s="31">
        <f>SUMIF(QoE!$A$32:$A$61,$A32,QoE!AD$32:AD$61)</f>
        <v>0</v>
      </c>
      <c r="BN32" s="6">
        <f>SUM(AK32:AV32)</f>
        <v>0</v>
      </c>
      <c r="BO32" s="6">
        <f>SUM(AW32:BH32)</f>
        <v>0</v>
      </c>
      <c r="BP32" s="6">
        <f t="shared" si="192"/>
        <v>0</v>
      </c>
      <c r="BQ32" s="6">
        <f t="shared" si="193"/>
        <v>0</v>
      </c>
      <c r="BS32" s="31">
        <f t="shared" si="194"/>
        <v>0</v>
      </c>
      <c r="BT32" s="31">
        <f t="shared" si="195"/>
        <v>0</v>
      </c>
      <c r="BU32" s="31">
        <f t="shared" si="196"/>
        <v>0.45</v>
      </c>
      <c r="BV32" s="31">
        <f t="shared" si="197"/>
        <v>0</v>
      </c>
      <c r="BW32" s="31">
        <f t="shared" si="198"/>
        <v>0</v>
      </c>
      <c r="BX32" s="31">
        <f t="shared" si="199"/>
        <v>0</v>
      </c>
      <c r="BY32" s="31">
        <f t="shared" si="200"/>
        <v>0.15134</v>
      </c>
      <c r="BZ32" s="31">
        <f t="shared" si="201"/>
        <v>0</v>
      </c>
      <c r="CA32" s="31">
        <f t="shared" si="202"/>
        <v>0</v>
      </c>
      <c r="CB32" s="31">
        <f t="shared" si="203"/>
        <v>0</v>
      </c>
      <c r="CC32" s="31">
        <f t="shared" si="204"/>
        <v>0</v>
      </c>
      <c r="CD32" s="31">
        <f t="shared" si="205"/>
        <v>0</v>
      </c>
      <c r="CE32" s="31">
        <f t="shared" si="206"/>
        <v>0.57599999999999996</v>
      </c>
      <c r="CF32" s="31">
        <f t="shared" si="207"/>
        <v>0.51270000000000004</v>
      </c>
      <c r="CG32" s="31">
        <f t="shared" si="208"/>
        <v>0.5</v>
      </c>
      <c r="CH32" s="31">
        <f t="shared" si="209"/>
        <v>0.26</v>
      </c>
      <c r="CI32" s="31">
        <f t="shared" si="210"/>
        <v>0.89215999999999995</v>
      </c>
      <c r="CJ32" s="31">
        <f t="shared" si="211"/>
        <v>0</v>
      </c>
      <c r="CK32" s="31">
        <f t="shared" si="212"/>
        <v>0</v>
      </c>
      <c r="CL32" s="31">
        <f t="shared" si="213"/>
        <v>0</v>
      </c>
      <c r="CM32" s="31">
        <f t="shared" si="214"/>
        <v>4.4999999999999998E-2</v>
      </c>
      <c r="CN32" s="31">
        <f t="shared" si="215"/>
        <v>0</v>
      </c>
      <c r="CO32" s="31">
        <f t="shared" si="216"/>
        <v>0</v>
      </c>
      <c r="CP32" s="31">
        <f t="shared" si="217"/>
        <v>5.22</v>
      </c>
      <c r="CQ32" s="31">
        <f t="shared" si="218"/>
        <v>9.2899999999999996E-3</v>
      </c>
      <c r="CR32" s="31">
        <f t="shared" si="219"/>
        <v>0</v>
      </c>
      <c r="CS32" s="31">
        <f t="shared" si="220"/>
        <v>5.4338899999999999</v>
      </c>
      <c r="CT32" s="31">
        <f t="shared" si="221"/>
        <v>2.0623299999999998</v>
      </c>
      <c r="CV32" s="6">
        <f>SUM(BS32:CD32)</f>
        <v>0.60133999999999999</v>
      </c>
      <c r="CW32" s="6">
        <f>SUM(CE32:CP32)</f>
        <v>8.0058600000000002</v>
      </c>
      <c r="CX32" s="6">
        <f t="shared" si="222"/>
        <v>11.860339999999999</v>
      </c>
      <c r="CY32" s="6">
        <f t="shared" si="223"/>
        <v>13.662669999999999</v>
      </c>
    </row>
    <row r="33" spans="1:103" ht="13.5" hidden="1" outlineLevel="1" x14ac:dyDescent="0.35">
      <c r="A33" s="18" t="s">
        <v>15</v>
      </c>
      <c r="B33" s="6"/>
      <c r="C33" s="40">
        <f>IS!C32</f>
        <v>0</v>
      </c>
      <c r="D33" s="40">
        <f>IS!D32</f>
        <v>0</v>
      </c>
      <c r="E33" s="40">
        <f>IS!E32</f>
        <v>0</v>
      </c>
      <c r="F33" s="40">
        <f>IS!F32</f>
        <v>0</v>
      </c>
      <c r="G33" s="40">
        <f>IS!G32</f>
        <v>0</v>
      </c>
      <c r="H33" s="40">
        <f>IS!H32</f>
        <v>0</v>
      </c>
      <c r="I33" s="40">
        <f>IS!I32</f>
        <v>0</v>
      </c>
      <c r="J33" s="40">
        <f>IS!J32</f>
        <v>0</v>
      </c>
      <c r="K33" s="40">
        <f>IS!K32</f>
        <v>0</v>
      </c>
      <c r="L33" s="40">
        <f>IS!L32</f>
        <v>0</v>
      </c>
      <c r="M33" s="40">
        <f>IS!M32</f>
        <v>0</v>
      </c>
      <c r="N33" s="40">
        <f>IS!N32</f>
        <v>0</v>
      </c>
      <c r="O33" s="40">
        <f>IS!O32</f>
        <v>0.21988999999999997</v>
      </c>
      <c r="P33" s="40">
        <f>IS!P32</f>
        <v>0.15409</v>
      </c>
      <c r="Q33" s="40">
        <f>IS!Q32</f>
        <v>5.3605900000000002</v>
      </c>
      <c r="R33" s="40">
        <f>IS!R32</f>
        <v>0.23005</v>
      </c>
      <c r="S33" s="40">
        <f>IS!S32</f>
        <v>0.38202999999999998</v>
      </c>
      <c r="T33" s="40">
        <f>IS!T32</f>
        <v>0.65617999999999999</v>
      </c>
      <c r="U33" s="40">
        <f>IS!U32</f>
        <v>0.35505000000000003</v>
      </c>
      <c r="V33" s="40">
        <f>IS!V32</f>
        <v>0.16706000000000001</v>
      </c>
      <c r="W33" s="40">
        <f>IS!W32</f>
        <v>0.10915000000000001</v>
      </c>
      <c r="X33" s="40">
        <f>IS!X32</f>
        <v>0.42945</v>
      </c>
      <c r="Y33" s="40">
        <f>IS!Y32</f>
        <v>0.12773000000000001</v>
      </c>
      <c r="Z33" s="40">
        <f>IS!Z32</f>
        <v>0.21496999999999999</v>
      </c>
      <c r="AA33" s="40">
        <f>IS!AA32</f>
        <v>0.17513000000000001</v>
      </c>
      <c r="AB33" s="40">
        <f>IS!AB32</f>
        <v>9.3030000000000002E-2</v>
      </c>
      <c r="AC33" s="40">
        <f>IS!AC32</f>
        <v>0.14135</v>
      </c>
      <c r="AD33" s="40">
        <f>IS!AD32</f>
        <v>0.10215</v>
      </c>
      <c r="AE33" s="13"/>
      <c r="AF33" s="12">
        <f>SUM(C33:N33)</f>
        <v>0</v>
      </c>
      <c r="AG33" s="12">
        <f>SUM(O33:Z33)</f>
        <v>8.4062399999999986</v>
      </c>
      <c r="AH33" s="12">
        <f t="shared" si="191"/>
        <v>3.0811800000000003</v>
      </c>
      <c r="AI33" s="12">
        <f t="shared" si="191"/>
        <v>2.9532800000000008</v>
      </c>
      <c r="AK33" s="40">
        <f>SUMIF(QoE!$A$32:$A$61,$A33,QoE!C$32:C$61)</f>
        <v>0</v>
      </c>
      <c r="AL33" s="40">
        <f>SUMIF(QoE!$A$32:$A$61,$A33,QoE!D$32:D$61)</f>
        <v>0</v>
      </c>
      <c r="AM33" s="40">
        <f>SUMIF(QoE!$A$32:$A$61,$A33,QoE!E$32:E$61)</f>
        <v>0</v>
      </c>
      <c r="AN33" s="40">
        <f>SUMIF(QoE!$A$32:$A$61,$A33,QoE!F$32:F$61)</f>
        <v>0</v>
      </c>
      <c r="AO33" s="40">
        <f>SUMIF(QoE!$A$32:$A$61,$A33,QoE!G$32:G$61)</f>
        <v>0</v>
      </c>
      <c r="AP33" s="40">
        <f>SUMIF(QoE!$A$32:$A$61,$A33,QoE!H$32:H$61)</f>
        <v>0</v>
      </c>
      <c r="AQ33" s="40">
        <f>SUMIF(QoE!$A$32:$A$61,$A33,QoE!I$32:I$61)</f>
        <v>0</v>
      </c>
      <c r="AR33" s="40">
        <f>SUMIF(QoE!$A$32:$A$61,$A33,QoE!J$32:J$61)</f>
        <v>0</v>
      </c>
      <c r="AS33" s="40">
        <f>SUMIF(QoE!$A$32:$A$61,$A33,QoE!K$32:K$61)</f>
        <v>0</v>
      </c>
      <c r="AT33" s="40">
        <f>SUMIF(QoE!$A$32:$A$61,$A33,QoE!L$32:L$61)</f>
        <v>0</v>
      </c>
      <c r="AU33" s="40">
        <f>SUMIF(QoE!$A$32:$A$61,$A33,QoE!M$32:M$61)</f>
        <v>0</v>
      </c>
      <c r="AV33" s="40">
        <f>SUMIF(QoE!$A$32:$A$61,$A33,QoE!N$32:N$61)</f>
        <v>0</v>
      </c>
      <c r="AW33" s="40">
        <f>SUMIF(QoE!$A$32:$A$61,$A33,QoE!O$32:O$61)</f>
        <v>0</v>
      </c>
      <c r="AX33" s="40">
        <f>SUMIF(QoE!$A$32:$A$61,$A33,QoE!P$32:P$61)</f>
        <v>0</v>
      </c>
      <c r="AY33" s="40">
        <f>SUMIF(QoE!$A$32:$A$61,$A33,QoE!Q$32:Q$61)</f>
        <v>0</v>
      </c>
      <c r="AZ33" s="40">
        <f>SUMIF(QoE!$A$32:$A$61,$A33,QoE!R$32:R$61)</f>
        <v>0</v>
      </c>
      <c r="BA33" s="40">
        <f>SUMIF(QoE!$A$32:$A$61,$A33,QoE!S$32:S$61)</f>
        <v>0</v>
      </c>
      <c r="BB33" s="40">
        <f>SUMIF(QoE!$A$32:$A$61,$A33,QoE!T$32:T$61)</f>
        <v>0</v>
      </c>
      <c r="BC33" s="40">
        <f>SUMIF(QoE!$A$32:$A$61,$A33,QoE!U$32:U$61)</f>
        <v>0</v>
      </c>
      <c r="BD33" s="40">
        <f>SUMIF(QoE!$A$32:$A$61,$A33,QoE!V$32:V$61)</f>
        <v>0</v>
      </c>
      <c r="BE33" s="40">
        <f>SUMIF(QoE!$A$32:$A$61,$A33,QoE!W$32:W$61)</f>
        <v>0</v>
      </c>
      <c r="BF33" s="40">
        <f>SUMIF(QoE!$A$32:$A$61,$A33,QoE!X$32:X$61)</f>
        <v>0</v>
      </c>
      <c r="BG33" s="40">
        <f>SUMIF(QoE!$A$32:$A$61,$A33,QoE!Y$32:Y$61)</f>
        <v>0</v>
      </c>
      <c r="BH33" s="40">
        <f>SUMIF(QoE!$A$32:$A$61,$A33,QoE!Z$32:Z$61)</f>
        <v>0</v>
      </c>
      <c r="BI33" s="40">
        <f>SUMIF(QoE!$A$32:$A$61,$A33,QoE!AA$32:AA$61)</f>
        <v>0</v>
      </c>
      <c r="BJ33" s="40">
        <f>SUMIF(QoE!$A$32:$A$61,$A33,QoE!AB$32:AB$61)</f>
        <v>0</v>
      </c>
      <c r="BK33" s="40">
        <f>SUMIF(QoE!$A$32:$A$61,$A33,QoE!AC$32:AC$61)</f>
        <v>0</v>
      </c>
      <c r="BL33" s="40">
        <f>SUMIF(QoE!$A$32:$A$61,$A33,QoE!AD$32:AD$61)</f>
        <v>0</v>
      </c>
      <c r="BM33" s="13"/>
      <c r="BN33" s="12">
        <f>SUM(AK33:AV33)</f>
        <v>0</v>
      </c>
      <c r="BO33" s="12">
        <f>SUM(AW33:BH33)</f>
        <v>0</v>
      </c>
      <c r="BP33" s="12">
        <f t="shared" si="192"/>
        <v>0</v>
      </c>
      <c r="BQ33" s="12">
        <f t="shared" si="193"/>
        <v>0</v>
      </c>
      <c r="BS33" s="40">
        <f t="shared" si="194"/>
        <v>0</v>
      </c>
      <c r="BT33" s="40">
        <f t="shared" si="195"/>
        <v>0</v>
      </c>
      <c r="BU33" s="40">
        <f t="shared" si="196"/>
        <v>0</v>
      </c>
      <c r="BV33" s="40">
        <f t="shared" si="197"/>
        <v>0</v>
      </c>
      <c r="BW33" s="40">
        <f t="shared" si="198"/>
        <v>0</v>
      </c>
      <c r="BX33" s="40">
        <f t="shared" si="199"/>
        <v>0</v>
      </c>
      <c r="BY33" s="40">
        <f t="shared" si="200"/>
        <v>0</v>
      </c>
      <c r="BZ33" s="40">
        <f t="shared" si="201"/>
        <v>0</v>
      </c>
      <c r="CA33" s="40">
        <f t="shared" si="202"/>
        <v>0</v>
      </c>
      <c r="CB33" s="40">
        <f t="shared" si="203"/>
        <v>0</v>
      </c>
      <c r="CC33" s="40">
        <f t="shared" si="204"/>
        <v>0</v>
      </c>
      <c r="CD33" s="40">
        <f t="shared" si="205"/>
        <v>0</v>
      </c>
      <c r="CE33" s="40">
        <f t="shared" si="206"/>
        <v>0.21988999999999997</v>
      </c>
      <c r="CF33" s="40">
        <f t="shared" si="207"/>
        <v>0.15409</v>
      </c>
      <c r="CG33" s="40">
        <f t="shared" si="208"/>
        <v>5.3605900000000002</v>
      </c>
      <c r="CH33" s="40">
        <f t="shared" si="209"/>
        <v>0.23005</v>
      </c>
      <c r="CI33" s="40">
        <f t="shared" si="210"/>
        <v>0.38202999999999998</v>
      </c>
      <c r="CJ33" s="40">
        <f t="shared" si="211"/>
        <v>0.65617999999999999</v>
      </c>
      <c r="CK33" s="40">
        <f t="shared" si="212"/>
        <v>0.35505000000000003</v>
      </c>
      <c r="CL33" s="40">
        <f t="shared" si="213"/>
        <v>0.16706000000000001</v>
      </c>
      <c r="CM33" s="40">
        <f t="shared" si="214"/>
        <v>0.10915000000000001</v>
      </c>
      <c r="CN33" s="40">
        <f t="shared" si="215"/>
        <v>0.42945</v>
      </c>
      <c r="CO33" s="40">
        <f t="shared" si="216"/>
        <v>0.12773000000000001</v>
      </c>
      <c r="CP33" s="40">
        <f t="shared" si="217"/>
        <v>0.21496999999999999</v>
      </c>
      <c r="CQ33" s="40">
        <f t="shared" si="218"/>
        <v>0.17513000000000001</v>
      </c>
      <c r="CR33" s="40">
        <f t="shared" si="219"/>
        <v>9.3030000000000002E-2</v>
      </c>
      <c r="CS33" s="40">
        <f t="shared" si="220"/>
        <v>0.14135</v>
      </c>
      <c r="CT33" s="40">
        <f t="shared" si="221"/>
        <v>0.10215</v>
      </c>
      <c r="CU33" s="13"/>
      <c r="CV33" s="12">
        <f>SUM(BS33:CD33)</f>
        <v>0</v>
      </c>
      <c r="CW33" s="12">
        <f>SUM(CE33:CP33)</f>
        <v>8.4062399999999986</v>
      </c>
      <c r="CX33" s="12">
        <f t="shared" si="222"/>
        <v>3.0811800000000003</v>
      </c>
      <c r="CY33" s="12">
        <f t="shared" si="223"/>
        <v>2.9532800000000008</v>
      </c>
    </row>
    <row r="34" spans="1:103" collapsed="1" x14ac:dyDescent="0.2">
      <c r="A34" s="16" t="s">
        <v>81</v>
      </c>
      <c r="B34" s="6"/>
      <c r="C34" s="31">
        <f>SUM(C32:C33)</f>
        <v>0</v>
      </c>
      <c r="D34" s="31">
        <f t="shared" ref="D34:AD34" si="224">SUM(D32:D33)</f>
        <v>0</v>
      </c>
      <c r="E34" s="31">
        <f t="shared" si="224"/>
        <v>0.45</v>
      </c>
      <c r="F34" s="31">
        <f t="shared" si="224"/>
        <v>0</v>
      </c>
      <c r="G34" s="31">
        <f t="shared" si="224"/>
        <v>0</v>
      </c>
      <c r="H34" s="31">
        <f t="shared" si="224"/>
        <v>0</v>
      </c>
      <c r="I34" s="31">
        <f t="shared" si="224"/>
        <v>0.15134</v>
      </c>
      <c r="J34" s="31">
        <f t="shared" si="224"/>
        <v>0</v>
      </c>
      <c r="K34" s="31">
        <f t="shared" si="224"/>
        <v>0</v>
      </c>
      <c r="L34" s="31">
        <f t="shared" si="224"/>
        <v>0</v>
      </c>
      <c r="M34" s="31">
        <f t="shared" si="224"/>
        <v>0</v>
      </c>
      <c r="N34" s="31">
        <f t="shared" si="224"/>
        <v>0</v>
      </c>
      <c r="O34" s="31">
        <f t="shared" si="224"/>
        <v>0.79588999999999999</v>
      </c>
      <c r="P34" s="31">
        <f t="shared" si="224"/>
        <v>0.66678999999999999</v>
      </c>
      <c r="Q34" s="31">
        <f t="shared" si="224"/>
        <v>5.8605900000000002</v>
      </c>
      <c r="R34" s="31">
        <f t="shared" si="224"/>
        <v>0.49004999999999999</v>
      </c>
      <c r="S34" s="31">
        <f t="shared" si="224"/>
        <v>1.2741899999999999</v>
      </c>
      <c r="T34" s="31">
        <f t="shared" si="224"/>
        <v>0.65617999999999999</v>
      </c>
      <c r="U34" s="31">
        <f t="shared" si="224"/>
        <v>0.35505000000000003</v>
      </c>
      <c r="V34" s="31">
        <f t="shared" si="224"/>
        <v>0.16706000000000001</v>
      </c>
      <c r="W34" s="31">
        <f t="shared" si="224"/>
        <v>0.15415000000000001</v>
      </c>
      <c r="X34" s="31">
        <f t="shared" si="224"/>
        <v>0.42945</v>
      </c>
      <c r="Y34" s="31">
        <f t="shared" si="224"/>
        <v>0.12773000000000001</v>
      </c>
      <c r="Z34" s="31">
        <f t="shared" si="224"/>
        <v>5.4349699999999999</v>
      </c>
      <c r="AA34" s="31">
        <f t="shared" si="224"/>
        <v>0.18442</v>
      </c>
      <c r="AB34" s="31">
        <f t="shared" si="224"/>
        <v>9.3030000000000002E-2</v>
      </c>
      <c r="AC34" s="31">
        <f t="shared" si="224"/>
        <v>5.57524</v>
      </c>
      <c r="AD34" s="31">
        <f t="shared" si="224"/>
        <v>2.1644799999999997</v>
      </c>
      <c r="AF34" s="6">
        <f t="shared" ref="AF34:AI34" si="225">SUM(AF32:AF33)</f>
        <v>0.60133999999999999</v>
      </c>
      <c r="AG34" s="6">
        <f t="shared" si="225"/>
        <v>16.412099999999999</v>
      </c>
      <c r="AH34" s="6">
        <f t="shared" si="225"/>
        <v>14.941519999999999</v>
      </c>
      <c r="AI34" s="6">
        <f t="shared" si="225"/>
        <v>16.615949999999998</v>
      </c>
      <c r="AK34" s="31">
        <f>SUM(AK32:AK33)</f>
        <v>0</v>
      </c>
      <c r="AL34" s="31">
        <f t="shared" ref="AL34:BL34" si="226">SUM(AL32:AL33)</f>
        <v>0</v>
      </c>
      <c r="AM34" s="31">
        <f t="shared" si="226"/>
        <v>0</v>
      </c>
      <c r="AN34" s="31">
        <f t="shared" si="226"/>
        <v>0</v>
      </c>
      <c r="AO34" s="31">
        <f t="shared" si="226"/>
        <v>0</v>
      </c>
      <c r="AP34" s="31">
        <f t="shared" si="226"/>
        <v>0</v>
      </c>
      <c r="AQ34" s="31">
        <f t="shared" si="226"/>
        <v>0</v>
      </c>
      <c r="AR34" s="31">
        <f t="shared" si="226"/>
        <v>0</v>
      </c>
      <c r="AS34" s="31">
        <f t="shared" si="226"/>
        <v>0</v>
      </c>
      <c r="AT34" s="31">
        <f t="shared" si="226"/>
        <v>0</v>
      </c>
      <c r="AU34" s="31">
        <f t="shared" si="226"/>
        <v>0</v>
      </c>
      <c r="AV34" s="31">
        <f t="shared" si="226"/>
        <v>0</v>
      </c>
      <c r="AW34" s="31">
        <f t="shared" si="226"/>
        <v>0</v>
      </c>
      <c r="AX34" s="31">
        <f t="shared" si="226"/>
        <v>0</v>
      </c>
      <c r="AY34" s="31">
        <f t="shared" si="226"/>
        <v>0</v>
      </c>
      <c r="AZ34" s="31">
        <f t="shared" si="226"/>
        <v>0</v>
      </c>
      <c r="BA34" s="31">
        <f t="shared" si="226"/>
        <v>0</v>
      </c>
      <c r="BB34" s="31">
        <f t="shared" si="226"/>
        <v>0</v>
      </c>
      <c r="BC34" s="31">
        <f t="shared" si="226"/>
        <v>0</v>
      </c>
      <c r="BD34" s="31">
        <f t="shared" si="226"/>
        <v>0</v>
      </c>
      <c r="BE34" s="31">
        <f t="shared" si="226"/>
        <v>0</v>
      </c>
      <c r="BF34" s="31">
        <f t="shared" si="226"/>
        <v>0</v>
      </c>
      <c r="BG34" s="31">
        <f t="shared" si="226"/>
        <v>0</v>
      </c>
      <c r="BH34" s="31">
        <f t="shared" si="226"/>
        <v>0</v>
      </c>
      <c r="BI34" s="31">
        <f t="shared" si="226"/>
        <v>0</v>
      </c>
      <c r="BJ34" s="31">
        <f t="shared" si="226"/>
        <v>0</v>
      </c>
      <c r="BK34" s="31">
        <f t="shared" si="226"/>
        <v>0</v>
      </c>
      <c r="BL34" s="31">
        <f t="shared" si="226"/>
        <v>0</v>
      </c>
      <c r="BN34" s="6">
        <f t="shared" ref="BN34:BQ34" si="227">SUM(BN32:BN33)</f>
        <v>0</v>
      </c>
      <c r="BO34" s="6">
        <f t="shared" si="227"/>
        <v>0</v>
      </c>
      <c r="BP34" s="6">
        <f t="shared" si="227"/>
        <v>0</v>
      </c>
      <c r="BQ34" s="6">
        <f t="shared" si="227"/>
        <v>0</v>
      </c>
      <c r="BS34" s="31">
        <f>SUM(BS32:BS33)</f>
        <v>0</v>
      </c>
      <c r="BT34" s="31">
        <f t="shared" ref="BT34:CT34" si="228">SUM(BT32:BT33)</f>
        <v>0</v>
      </c>
      <c r="BU34" s="31">
        <f t="shared" si="228"/>
        <v>0.45</v>
      </c>
      <c r="BV34" s="31">
        <f t="shared" si="228"/>
        <v>0</v>
      </c>
      <c r="BW34" s="31">
        <f t="shared" si="228"/>
        <v>0</v>
      </c>
      <c r="BX34" s="31">
        <f t="shared" si="228"/>
        <v>0</v>
      </c>
      <c r="BY34" s="31">
        <f t="shared" si="228"/>
        <v>0.15134</v>
      </c>
      <c r="BZ34" s="31">
        <f t="shared" si="228"/>
        <v>0</v>
      </c>
      <c r="CA34" s="31">
        <f t="shared" si="228"/>
        <v>0</v>
      </c>
      <c r="CB34" s="31">
        <f t="shared" si="228"/>
        <v>0</v>
      </c>
      <c r="CC34" s="31">
        <f t="shared" si="228"/>
        <v>0</v>
      </c>
      <c r="CD34" s="31">
        <f t="shared" si="228"/>
        <v>0</v>
      </c>
      <c r="CE34" s="31">
        <f t="shared" si="228"/>
        <v>0.79588999999999999</v>
      </c>
      <c r="CF34" s="31">
        <f t="shared" si="228"/>
        <v>0.66678999999999999</v>
      </c>
      <c r="CG34" s="31">
        <f t="shared" si="228"/>
        <v>5.8605900000000002</v>
      </c>
      <c r="CH34" s="31">
        <f t="shared" si="228"/>
        <v>0.49004999999999999</v>
      </c>
      <c r="CI34" s="31">
        <f t="shared" si="228"/>
        <v>1.2741899999999999</v>
      </c>
      <c r="CJ34" s="31">
        <f t="shared" si="228"/>
        <v>0.65617999999999999</v>
      </c>
      <c r="CK34" s="31">
        <f t="shared" si="228"/>
        <v>0.35505000000000003</v>
      </c>
      <c r="CL34" s="31">
        <f t="shared" si="228"/>
        <v>0.16706000000000001</v>
      </c>
      <c r="CM34" s="31">
        <f t="shared" si="228"/>
        <v>0.15415000000000001</v>
      </c>
      <c r="CN34" s="31">
        <f t="shared" si="228"/>
        <v>0.42945</v>
      </c>
      <c r="CO34" s="31">
        <f t="shared" si="228"/>
        <v>0.12773000000000001</v>
      </c>
      <c r="CP34" s="31">
        <f t="shared" si="228"/>
        <v>5.4349699999999999</v>
      </c>
      <c r="CQ34" s="31">
        <f t="shared" si="228"/>
        <v>0.18442</v>
      </c>
      <c r="CR34" s="31">
        <f t="shared" si="228"/>
        <v>9.3030000000000002E-2</v>
      </c>
      <c r="CS34" s="31">
        <f t="shared" si="228"/>
        <v>5.57524</v>
      </c>
      <c r="CT34" s="31">
        <f t="shared" si="228"/>
        <v>2.1644799999999997</v>
      </c>
      <c r="CV34" s="6">
        <f t="shared" ref="CV34:CY34" si="229">SUM(CV32:CV33)</f>
        <v>0.60133999999999999</v>
      </c>
      <c r="CW34" s="6">
        <f t="shared" si="229"/>
        <v>16.412099999999999</v>
      </c>
      <c r="CX34" s="6">
        <f t="shared" si="229"/>
        <v>14.941519999999999</v>
      </c>
      <c r="CY34" s="6">
        <f t="shared" si="229"/>
        <v>16.615949999999998</v>
      </c>
    </row>
    <row r="35" spans="1:103" x14ac:dyDescent="0.2">
      <c r="A35" s="16" t="s">
        <v>41</v>
      </c>
      <c r="B35" s="6"/>
      <c r="C35" s="31">
        <f>IS!C34</f>
        <v>0.36036000000000001</v>
      </c>
      <c r="D35" s="31">
        <f>IS!D34</f>
        <v>0.18009</v>
      </c>
      <c r="E35" s="31">
        <f>IS!E34</f>
        <v>0.18009</v>
      </c>
      <c r="F35" s="31">
        <f>IS!F34</f>
        <v>0.18</v>
      </c>
      <c r="G35" s="31">
        <f>IS!G34</f>
        <v>0.18</v>
      </c>
      <c r="H35" s="31">
        <f>IS!H34</f>
        <v>0.18</v>
      </c>
      <c r="I35" s="31">
        <f>IS!I34</f>
        <v>0.17063999999999999</v>
      </c>
      <c r="J35" s="31">
        <f>IS!J34</f>
        <v>0.17121</v>
      </c>
      <c r="K35" s="31">
        <f>IS!K34</f>
        <v>0.16908999999999999</v>
      </c>
      <c r="L35" s="31">
        <f>IS!L34</f>
        <v>0.28806999999999999</v>
      </c>
      <c r="M35" s="31">
        <f>IS!M34</f>
        <v>0.21909000000000001</v>
      </c>
      <c r="N35" s="31">
        <f>IS!N34</f>
        <v>3.8117700000000001</v>
      </c>
      <c r="O35" s="31">
        <f>IS!O34</f>
        <v>0.53861999999999999</v>
      </c>
      <c r="P35" s="31">
        <f>IS!P34</f>
        <v>0.43093999999999999</v>
      </c>
      <c r="Q35" s="31">
        <f>IS!Q34</f>
        <v>0.59639999999999993</v>
      </c>
      <c r="R35" s="31">
        <f>IS!R34</f>
        <v>0.63875000000000004</v>
      </c>
      <c r="S35" s="31">
        <f>IS!S34</f>
        <v>0.58866999999999992</v>
      </c>
      <c r="T35" s="31">
        <f>IS!T34</f>
        <v>0.53434000000000004</v>
      </c>
      <c r="U35" s="31">
        <f>IS!U34</f>
        <v>0.50485000000000002</v>
      </c>
      <c r="V35" s="31">
        <f>IS!V34</f>
        <v>0.49625999999999998</v>
      </c>
      <c r="W35" s="31">
        <f>IS!W34</f>
        <v>0.60360000000000003</v>
      </c>
      <c r="X35" s="31">
        <f>IS!X34</f>
        <v>0.66513999999999995</v>
      </c>
      <c r="Y35" s="31">
        <f>IS!Y34</f>
        <v>0.75295000000000001</v>
      </c>
      <c r="Z35" s="31">
        <f>IS!Z34</f>
        <v>0.43622000000000005</v>
      </c>
      <c r="AA35" s="31">
        <f>IS!AA34</f>
        <v>0.48105999999999999</v>
      </c>
      <c r="AB35" s="31">
        <f>IS!AB34</f>
        <v>0.48274</v>
      </c>
      <c r="AC35" s="31">
        <f>IS!AC34</f>
        <v>0.23471</v>
      </c>
      <c r="AD35" s="31">
        <f>IS!AD34</f>
        <v>0.49719999999999998</v>
      </c>
      <c r="AF35" s="6">
        <f>SUM(C35:N35)</f>
        <v>6.0904100000000003</v>
      </c>
      <c r="AG35" s="6">
        <f>SUM(O35:Z35)</f>
        <v>6.7867400000000018</v>
      </c>
      <c r="AH35" s="6">
        <f>SUM(R35:AC35)</f>
        <v>6.4192899999999993</v>
      </c>
      <c r="AI35" s="6">
        <f>SUM(S35:AD35)</f>
        <v>6.2777399999999997</v>
      </c>
      <c r="AK35" s="31">
        <f>SUMIF(QoE!$A$32:$A$61,$A35,QoE!C$32:C$61)</f>
        <v>0</v>
      </c>
      <c r="AL35" s="31">
        <f>SUMIF(QoE!$A$32:$A$61,$A35,QoE!D$32:D$61)</f>
        <v>0</v>
      </c>
      <c r="AM35" s="31">
        <f>SUMIF(QoE!$A$32:$A$61,$A35,QoE!E$32:E$61)</f>
        <v>0</v>
      </c>
      <c r="AN35" s="31">
        <f>SUMIF(QoE!$A$32:$A$61,$A35,QoE!F$32:F$61)</f>
        <v>0</v>
      </c>
      <c r="AO35" s="31">
        <f>SUMIF(QoE!$A$32:$A$61,$A35,QoE!G$32:G$61)</f>
        <v>0</v>
      </c>
      <c r="AP35" s="31">
        <f>SUMIF(QoE!$A$32:$A$61,$A35,QoE!H$32:H$61)</f>
        <v>0</v>
      </c>
      <c r="AQ35" s="31">
        <f>SUMIF(QoE!$A$32:$A$61,$A35,QoE!I$32:I$61)</f>
        <v>0</v>
      </c>
      <c r="AR35" s="31">
        <f>SUMIF(QoE!$A$32:$A$61,$A35,QoE!J$32:J$61)</f>
        <v>0</v>
      </c>
      <c r="AS35" s="31">
        <f>SUMIF(QoE!$A$32:$A$61,$A35,QoE!K$32:K$61)</f>
        <v>0</v>
      </c>
      <c r="AT35" s="31">
        <f>SUMIF(QoE!$A$32:$A$61,$A35,QoE!L$32:L$61)</f>
        <v>0</v>
      </c>
      <c r="AU35" s="31">
        <f>SUMIF(QoE!$A$32:$A$61,$A35,QoE!M$32:M$61)</f>
        <v>0</v>
      </c>
      <c r="AV35" s="31">
        <f>SUMIF(QoE!$A$32:$A$61,$A35,QoE!N$32:N$61)</f>
        <v>0</v>
      </c>
      <c r="AW35" s="31">
        <f>SUMIF(QoE!$A$32:$A$61,$A35,QoE!O$32:O$61)</f>
        <v>0</v>
      </c>
      <c r="AX35" s="31">
        <f>SUMIF(QoE!$A$32:$A$61,$A35,QoE!P$32:P$61)</f>
        <v>0</v>
      </c>
      <c r="AY35" s="31">
        <f>SUMIF(QoE!$A$32:$A$61,$A35,QoE!Q$32:Q$61)</f>
        <v>0</v>
      </c>
      <c r="AZ35" s="31">
        <f>SUMIF(QoE!$A$32:$A$61,$A35,QoE!R$32:R$61)</f>
        <v>0</v>
      </c>
      <c r="BA35" s="31">
        <f>SUMIF(QoE!$A$32:$A$61,$A35,QoE!S$32:S$61)</f>
        <v>0</v>
      </c>
      <c r="BB35" s="31">
        <f>SUMIF(QoE!$A$32:$A$61,$A35,QoE!T$32:T$61)</f>
        <v>0</v>
      </c>
      <c r="BC35" s="31">
        <f>SUMIF(QoE!$A$32:$A$61,$A35,QoE!U$32:U$61)</f>
        <v>0</v>
      </c>
      <c r="BD35" s="31">
        <f>SUMIF(QoE!$A$32:$A$61,$A35,QoE!V$32:V$61)</f>
        <v>0</v>
      </c>
      <c r="BE35" s="31">
        <f>SUMIF(QoE!$A$32:$A$61,$A35,QoE!W$32:W$61)</f>
        <v>0</v>
      </c>
      <c r="BF35" s="31">
        <f>SUMIF(QoE!$A$32:$A$61,$A35,QoE!X$32:X$61)</f>
        <v>-9.2299999999999993E-2</v>
      </c>
      <c r="BG35" s="31">
        <f>SUMIF(QoE!$A$32:$A$61,$A35,QoE!Y$32:Y$61)</f>
        <v>-9.2299999999999993E-2</v>
      </c>
      <c r="BH35" s="31">
        <f>SUMIF(QoE!$A$32:$A$61,$A35,QoE!Z$32:Z$61)</f>
        <v>-3.3239999999999999E-2</v>
      </c>
      <c r="BI35" s="31">
        <f>SUMIF(QoE!$A$32:$A$61,$A35,QoE!AA$32:AA$61)</f>
        <v>-3.3239999999999999E-2</v>
      </c>
      <c r="BJ35" s="31">
        <f>SUMIF(QoE!$A$32:$A$61,$A35,QoE!AB$32:AB$61)</f>
        <v>-3.3239999999999999E-2</v>
      </c>
      <c r="BK35" s="31">
        <f>SUMIF(QoE!$A$32:$A$61,$A35,QoE!AC$32:AC$61)</f>
        <v>-3.3239999999999999E-2</v>
      </c>
      <c r="BL35" s="31">
        <f>SUMIF(QoE!$A$32:$A$61,$A35,QoE!AD$32:AD$61)</f>
        <v>0</v>
      </c>
      <c r="BN35" s="6">
        <f>SUM(AK35:AV35)</f>
        <v>0</v>
      </c>
      <c r="BO35" s="6">
        <f>SUM(AW35:BH35)</f>
        <v>-0.21783999999999998</v>
      </c>
      <c r="BP35" s="6">
        <f>SUM(AZ35:BK35)</f>
        <v>-0.31755999999999995</v>
      </c>
      <c r="BQ35" s="6">
        <f>SUM(BA35:BL35)</f>
        <v>-0.31755999999999995</v>
      </c>
      <c r="BS35" s="31">
        <f t="shared" ref="BS35:BS39" si="230">SUM(C35,AK35)</f>
        <v>0.36036000000000001</v>
      </c>
      <c r="BT35" s="31">
        <f t="shared" ref="BT35:BT39" si="231">SUM(D35,AL35)</f>
        <v>0.18009</v>
      </c>
      <c r="BU35" s="31">
        <f t="shared" ref="BU35:BU39" si="232">SUM(E35,AM35)</f>
        <v>0.18009</v>
      </c>
      <c r="BV35" s="31">
        <f t="shared" ref="BV35:BV39" si="233">SUM(F35,AN35)</f>
        <v>0.18</v>
      </c>
      <c r="BW35" s="31">
        <f t="shared" ref="BW35:BW39" si="234">SUM(G35,AO35)</f>
        <v>0.18</v>
      </c>
      <c r="BX35" s="31">
        <f t="shared" ref="BX35:BX39" si="235">SUM(H35,AP35)</f>
        <v>0.18</v>
      </c>
      <c r="BY35" s="31">
        <f t="shared" ref="BY35:BY39" si="236">SUM(I35,AQ35)</f>
        <v>0.17063999999999999</v>
      </c>
      <c r="BZ35" s="31">
        <f t="shared" ref="BZ35:BZ39" si="237">SUM(J35,AR35)</f>
        <v>0.17121</v>
      </c>
      <c r="CA35" s="31">
        <f t="shared" ref="CA35:CA39" si="238">SUM(K35,AS35)</f>
        <v>0.16908999999999999</v>
      </c>
      <c r="CB35" s="31">
        <f t="shared" ref="CB35:CB39" si="239">SUM(L35,AT35)</f>
        <v>0.28806999999999999</v>
      </c>
      <c r="CC35" s="31">
        <f t="shared" ref="CC35:CC39" si="240">SUM(M35,AU35)</f>
        <v>0.21909000000000001</v>
      </c>
      <c r="CD35" s="31">
        <f t="shared" ref="CD35:CD39" si="241">SUM(N35,AV35)</f>
        <v>3.8117700000000001</v>
      </c>
      <c r="CE35" s="31">
        <f t="shared" ref="CE35:CE39" si="242">SUM(O35,AW35)</f>
        <v>0.53861999999999999</v>
      </c>
      <c r="CF35" s="31">
        <f t="shared" ref="CF35:CF39" si="243">SUM(P35,AX35)</f>
        <v>0.43093999999999999</v>
      </c>
      <c r="CG35" s="31">
        <f t="shared" ref="CG35:CG39" si="244">SUM(Q35,AY35)</f>
        <v>0.59639999999999993</v>
      </c>
      <c r="CH35" s="31">
        <f t="shared" ref="CH35:CH39" si="245">SUM(R35,AZ35)</f>
        <v>0.63875000000000004</v>
      </c>
      <c r="CI35" s="31">
        <f t="shared" ref="CI35:CI39" si="246">SUM(S35,BA35)</f>
        <v>0.58866999999999992</v>
      </c>
      <c r="CJ35" s="31">
        <f t="shared" ref="CJ35:CJ39" si="247">SUM(T35,BB35)</f>
        <v>0.53434000000000004</v>
      </c>
      <c r="CK35" s="31">
        <f t="shared" ref="CK35:CK39" si="248">SUM(U35,BC35)</f>
        <v>0.50485000000000002</v>
      </c>
      <c r="CL35" s="31">
        <f t="shared" ref="CL35:CL39" si="249">SUM(V35,BD35)</f>
        <v>0.49625999999999998</v>
      </c>
      <c r="CM35" s="31">
        <f t="shared" ref="CM35:CM39" si="250">SUM(W35,BE35)</f>
        <v>0.60360000000000003</v>
      </c>
      <c r="CN35" s="31">
        <f t="shared" ref="CN35:CN39" si="251">SUM(X35,BF35)</f>
        <v>0.57284000000000002</v>
      </c>
      <c r="CO35" s="31">
        <f t="shared" ref="CO35:CO39" si="252">SUM(Y35,BG35)</f>
        <v>0.66064999999999996</v>
      </c>
      <c r="CP35" s="31">
        <f t="shared" ref="CP35:CP39" si="253">SUM(Z35,BH35)</f>
        <v>0.40298000000000006</v>
      </c>
      <c r="CQ35" s="31">
        <f t="shared" ref="CQ35:CQ39" si="254">SUM(AA35,BI35)</f>
        <v>0.44782</v>
      </c>
      <c r="CR35" s="31">
        <f t="shared" ref="CR35:CR39" si="255">SUM(AB35,BJ35)</f>
        <v>0.44950000000000001</v>
      </c>
      <c r="CS35" s="31">
        <f t="shared" ref="CS35:CS39" si="256">SUM(AC35,BK35)</f>
        <v>0.20147000000000001</v>
      </c>
      <c r="CT35" s="31">
        <f t="shared" ref="CT35:CT39" si="257">SUM(AD35,BL35)</f>
        <v>0.49719999999999998</v>
      </c>
      <c r="CV35" s="6">
        <f>SUM(BS35:CD35)</f>
        <v>6.0904100000000003</v>
      </c>
      <c r="CW35" s="6">
        <f>SUM(CE35:CP35)</f>
        <v>6.568900000000002</v>
      </c>
      <c r="CX35" s="6">
        <f>SUM(CH35:CS35)</f>
        <v>6.101729999999999</v>
      </c>
      <c r="CY35" s="6">
        <f>SUM(CI35:CT35)</f>
        <v>5.9601799999999994</v>
      </c>
    </row>
    <row r="36" spans="1:103" x14ac:dyDescent="0.2">
      <c r="A36" s="16" t="s">
        <v>44</v>
      </c>
      <c r="B36" s="6"/>
      <c r="C36" s="31">
        <f>IS!C35</f>
        <v>0</v>
      </c>
      <c r="D36" s="31">
        <f>IS!D35</f>
        <v>0.45602999999999999</v>
      </c>
      <c r="E36" s="31">
        <f>IS!E35</f>
        <v>0.21653999999999998</v>
      </c>
      <c r="F36" s="31">
        <f>IS!F35</f>
        <v>0.18309999999999998</v>
      </c>
      <c r="G36" s="31">
        <f>IS!G35</f>
        <v>0</v>
      </c>
      <c r="H36" s="31">
        <f>IS!H35</f>
        <v>0.18015</v>
      </c>
      <c r="I36" s="31">
        <f>IS!I35</f>
        <v>0.70587</v>
      </c>
      <c r="J36" s="31">
        <f>IS!J35</f>
        <v>0</v>
      </c>
      <c r="K36" s="31">
        <f>IS!K35</f>
        <v>0.41511000000000003</v>
      </c>
      <c r="L36" s="31">
        <f>IS!L35</f>
        <v>0.82917999999999992</v>
      </c>
      <c r="M36" s="31">
        <f>IS!M35</f>
        <v>0</v>
      </c>
      <c r="N36" s="31">
        <f>IS!N35</f>
        <v>0.28652</v>
      </c>
      <c r="O36" s="31">
        <f>IS!O35</f>
        <v>0.28652</v>
      </c>
      <c r="P36" s="31">
        <f>IS!P35</f>
        <v>0.28652</v>
      </c>
      <c r="Q36" s="31">
        <f>IS!Q35</f>
        <v>0.28652</v>
      </c>
      <c r="R36" s="31">
        <f>IS!R35</f>
        <v>0.28652</v>
      </c>
      <c r="S36" s="31">
        <f>IS!S35</f>
        <v>0.28652</v>
      </c>
      <c r="T36" s="31">
        <f>IS!T35</f>
        <v>0.28652</v>
      </c>
      <c r="U36" s="31">
        <f>IS!U35</f>
        <v>0.28652</v>
      </c>
      <c r="V36" s="31">
        <f>IS!V35</f>
        <v>0.33451999999999998</v>
      </c>
      <c r="W36" s="31">
        <f>IS!W35</f>
        <v>0.33451999999999998</v>
      </c>
      <c r="X36" s="31">
        <f>IS!X35</f>
        <v>1.6275200000000001</v>
      </c>
      <c r="Y36" s="31">
        <f>IS!Y35</f>
        <v>0.33451999999999998</v>
      </c>
      <c r="Z36" s="31">
        <f>IS!Z35</f>
        <v>0.45151999999999998</v>
      </c>
      <c r="AA36" s="31">
        <f>IS!AA35</f>
        <v>0.45151999999999998</v>
      </c>
      <c r="AB36" s="31">
        <f>IS!AB35</f>
        <v>0.45151999999999998</v>
      </c>
      <c r="AC36" s="31">
        <f>IS!AC35</f>
        <v>0.73974000000000006</v>
      </c>
      <c r="AD36" s="31">
        <f>IS!AD35</f>
        <v>0.45151999999999998</v>
      </c>
      <c r="AF36" s="6">
        <f>SUM(C36:N36)</f>
        <v>3.2725</v>
      </c>
      <c r="AG36" s="6">
        <f>SUM(O36:Z36)</f>
        <v>5.0882399999999999</v>
      </c>
      <c r="AH36" s="6">
        <f>SUM(R36:AC36)</f>
        <v>5.8714600000000008</v>
      </c>
      <c r="AI36" s="6">
        <f>SUM(S36:AD36)</f>
        <v>6.0364600000000008</v>
      </c>
      <c r="AK36" s="31">
        <f>SUMIF(QoE!$A$32:$A$61,$A36,QoE!C$32:C$61)</f>
        <v>0</v>
      </c>
      <c r="AL36" s="31">
        <f>SUMIF(QoE!$A$32:$A$61,$A36,QoE!D$32:D$61)</f>
        <v>0</v>
      </c>
      <c r="AM36" s="31">
        <f>SUMIF(QoE!$A$32:$A$61,$A36,QoE!E$32:E$61)</f>
        <v>0</v>
      </c>
      <c r="AN36" s="31">
        <f>SUMIF(QoE!$A$32:$A$61,$A36,QoE!F$32:F$61)</f>
        <v>0</v>
      </c>
      <c r="AO36" s="31">
        <f>SUMIF(QoE!$A$32:$A$61,$A36,QoE!G$32:G$61)</f>
        <v>0</v>
      </c>
      <c r="AP36" s="31">
        <f>SUMIF(QoE!$A$32:$A$61,$A36,QoE!H$32:H$61)</f>
        <v>0</v>
      </c>
      <c r="AQ36" s="31">
        <f>SUMIF(QoE!$A$32:$A$61,$A36,QoE!I$32:I$61)</f>
        <v>0</v>
      </c>
      <c r="AR36" s="31">
        <f>SUMIF(QoE!$A$32:$A$61,$A36,QoE!J$32:J$61)</f>
        <v>0</v>
      </c>
      <c r="AS36" s="31">
        <f>SUMIF(QoE!$A$32:$A$61,$A36,QoE!K$32:K$61)</f>
        <v>0</v>
      </c>
      <c r="AT36" s="31">
        <f>SUMIF(QoE!$A$32:$A$61,$A36,QoE!L$32:L$61)</f>
        <v>0</v>
      </c>
      <c r="AU36" s="31">
        <f>SUMIF(QoE!$A$32:$A$61,$A36,QoE!M$32:M$61)</f>
        <v>0</v>
      </c>
      <c r="AV36" s="31">
        <f>SUMIF(QoE!$A$32:$A$61,$A36,QoE!N$32:N$61)</f>
        <v>0</v>
      </c>
      <c r="AW36" s="31">
        <f>SUMIF(QoE!$A$32:$A$61,$A36,QoE!O$32:O$61)</f>
        <v>0</v>
      </c>
      <c r="AX36" s="31">
        <f>SUMIF(QoE!$A$32:$A$61,$A36,QoE!P$32:P$61)</f>
        <v>0</v>
      </c>
      <c r="AY36" s="31">
        <f>SUMIF(QoE!$A$32:$A$61,$A36,QoE!Q$32:Q$61)</f>
        <v>0</v>
      </c>
      <c r="AZ36" s="31">
        <f>SUMIF(QoE!$A$32:$A$61,$A36,QoE!R$32:R$61)</f>
        <v>0</v>
      </c>
      <c r="BA36" s="31">
        <f>SUMIF(QoE!$A$32:$A$61,$A36,QoE!S$32:S$61)</f>
        <v>0</v>
      </c>
      <c r="BB36" s="31">
        <f>SUMIF(QoE!$A$32:$A$61,$A36,QoE!T$32:T$61)</f>
        <v>0</v>
      </c>
      <c r="BC36" s="31">
        <f>SUMIF(QoE!$A$32:$A$61,$A36,QoE!U$32:U$61)</f>
        <v>0</v>
      </c>
      <c r="BD36" s="31">
        <f>SUMIF(QoE!$A$32:$A$61,$A36,QoE!V$32:V$61)</f>
        <v>0</v>
      </c>
      <c r="BE36" s="31">
        <f>SUMIF(QoE!$A$32:$A$61,$A36,QoE!W$32:W$61)</f>
        <v>0</v>
      </c>
      <c r="BF36" s="31">
        <f>SUMIF(QoE!$A$32:$A$61,$A36,QoE!X$32:X$61)</f>
        <v>0</v>
      </c>
      <c r="BG36" s="31">
        <f>SUMIF(QoE!$A$32:$A$61,$A36,QoE!Y$32:Y$61)</f>
        <v>0</v>
      </c>
      <c r="BH36" s="31">
        <f>SUMIF(QoE!$A$32:$A$61,$A36,QoE!Z$32:Z$61)</f>
        <v>0</v>
      </c>
      <c r="BI36" s="31">
        <f>SUMIF(QoE!$A$32:$A$61,$A36,QoE!AA$32:AA$61)</f>
        <v>0</v>
      </c>
      <c r="BJ36" s="31">
        <f>SUMIF(QoE!$A$32:$A$61,$A36,QoE!AB$32:AB$61)</f>
        <v>0</v>
      </c>
      <c r="BK36" s="31">
        <f>SUMIF(QoE!$A$32:$A$61,$A36,QoE!AC$32:AC$61)</f>
        <v>0</v>
      </c>
      <c r="BL36" s="31">
        <f>SUMIF(QoE!$A$32:$A$61,$A36,QoE!AD$32:AD$61)</f>
        <v>0</v>
      </c>
      <c r="BN36" s="6">
        <f>SUM(AK36:AV36)</f>
        <v>0</v>
      </c>
      <c r="BO36" s="6">
        <f>SUM(AW36:BH36)</f>
        <v>0</v>
      </c>
      <c r="BP36" s="6">
        <f>SUM(AZ36:BK36)</f>
        <v>0</v>
      </c>
      <c r="BQ36" s="6">
        <f>SUM(BA36:BL36)</f>
        <v>0</v>
      </c>
      <c r="BS36" s="31">
        <f t="shared" si="230"/>
        <v>0</v>
      </c>
      <c r="BT36" s="31">
        <f t="shared" si="231"/>
        <v>0.45602999999999999</v>
      </c>
      <c r="BU36" s="31">
        <f t="shared" si="232"/>
        <v>0.21653999999999998</v>
      </c>
      <c r="BV36" s="31">
        <f t="shared" si="233"/>
        <v>0.18309999999999998</v>
      </c>
      <c r="BW36" s="31">
        <f t="shared" si="234"/>
        <v>0</v>
      </c>
      <c r="BX36" s="31">
        <f t="shared" si="235"/>
        <v>0.18015</v>
      </c>
      <c r="BY36" s="31">
        <f t="shared" si="236"/>
        <v>0.70587</v>
      </c>
      <c r="BZ36" s="31">
        <f t="shared" si="237"/>
        <v>0</v>
      </c>
      <c r="CA36" s="31">
        <f t="shared" si="238"/>
        <v>0.41511000000000003</v>
      </c>
      <c r="CB36" s="31">
        <f t="shared" si="239"/>
        <v>0.82917999999999992</v>
      </c>
      <c r="CC36" s="31">
        <f t="shared" si="240"/>
        <v>0</v>
      </c>
      <c r="CD36" s="31">
        <f t="shared" si="241"/>
        <v>0.28652</v>
      </c>
      <c r="CE36" s="31">
        <f t="shared" si="242"/>
        <v>0.28652</v>
      </c>
      <c r="CF36" s="31">
        <f t="shared" si="243"/>
        <v>0.28652</v>
      </c>
      <c r="CG36" s="31">
        <f t="shared" si="244"/>
        <v>0.28652</v>
      </c>
      <c r="CH36" s="31">
        <f t="shared" si="245"/>
        <v>0.28652</v>
      </c>
      <c r="CI36" s="31">
        <f t="shared" si="246"/>
        <v>0.28652</v>
      </c>
      <c r="CJ36" s="31">
        <f t="shared" si="247"/>
        <v>0.28652</v>
      </c>
      <c r="CK36" s="31">
        <f t="shared" si="248"/>
        <v>0.28652</v>
      </c>
      <c r="CL36" s="31">
        <f t="shared" si="249"/>
        <v>0.33451999999999998</v>
      </c>
      <c r="CM36" s="31">
        <f t="shared" si="250"/>
        <v>0.33451999999999998</v>
      </c>
      <c r="CN36" s="31">
        <f t="shared" si="251"/>
        <v>1.6275200000000001</v>
      </c>
      <c r="CO36" s="31">
        <f t="shared" si="252"/>
        <v>0.33451999999999998</v>
      </c>
      <c r="CP36" s="31">
        <f t="shared" si="253"/>
        <v>0.45151999999999998</v>
      </c>
      <c r="CQ36" s="31">
        <f t="shared" si="254"/>
        <v>0.45151999999999998</v>
      </c>
      <c r="CR36" s="31">
        <f t="shared" si="255"/>
        <v>0.45151999999999998</v>
      </c>
      <c r="CS36" s="31">
        <f t="shared" si="256"/>
        <v>0.73974000000000006</v>
      </c>
      <c r="CT36" s="31">
        <f t="shared" si="257"/>
        <v>0.45151999999999998</v>
      </c>
      <c r="CV36" s="6">
        <f>SUM(BS36:CD36)</f>
        <v>3.2725</v>
      </c>
      <c r="CW36" s="6">
        <f>SUM(CE36:CP36)</f>
        <v>5.0882399999999999</v>
      </c>
      <c r="CX36" s="6">
        <f>SUM(CH36:CS36)</f>
        <v>5.8714600000000008</v>
      </c>
      <c r="CY36" s="6">
        <f>SUM(CI36:CT36)</f>
        <v>6.0364600000000008</v>
      </c>
    </row>
    <row r="37" spans="1:103" hidden="1" outlineLevel="1" x14ac:dyDescent="0.2">
      <c r="A37" s="18" t="s">
        <v>17</v>
      </c>
      <c r="B37" s="6"/>
      <c r="C37" s="31">
        <f>IS!C36</f>
        <v>0.34223999999999999</v>
      </c>
      <c r="D37" s="31">
        <f>IS!D36</f>
        <v>0.30291000000000001</v>
      </c>
      <c r="E37" s="31">
        <f>IS!E36</f>
        <v>0.26392000000000004</v>
      </c>
      <c r="F37" s="31">
        <f>IS!F36</f>
        <v>4.0420000000000005E-2</v>
      </c>
      <c r="G37" s="31">
        <f>IS!G36</f>
        <v>0.18858000000000003</v>
      </c>
      <c r="H37" s="31">
        <f>IS!H36</f>
        <v>0.17623</v>
      </c>
      <c r="I37" s="31">
        <f>IS!I36</f>
        <v>0.19450999999999999</v>
      </c>
      <c r="J37" s="31">
        <f>IS!J36</f>
        <v>0.15196999999999999</v>
      </c>
      <c r="K37" s="31">
        <f>IS!K36</f>
        <v>0.26205000000000001</v>
      </c>
      <c r="L37" s="31">
        <f>IS!L36</f>
        <v>0.16116</v>
      </c>
      <c r="M37" s="31">
        <f>IS!M36</f>
        <v>0.29264999999999997</v>
      </c>
      <c r="N37" s="31">
        <f>IS!N36</f>
        <v>0.18972999999999998</v>
      </c>
      <c r="O37" s="31">
        <f>IS!O36</f>
        <v>0.19897999999999999</v>
      </c>
      <c r="P37" s="31">
        <f>IS!P36</f>
        <v>0.24368999999999999</v>
      </c>
      <c r="Q37" s="31">
        <f>IS!Q36</f>
        <v>0.24263999999999999</v>
      </c>
      <c r="R37" s="31">
        <f>IS!R36</f>
        <v>0.29072000000000003</v>
      </c>
      <c r="S37" s="31">
        <f>IS!S36</f>
        <v>0.26399</v>
      </c>
      <c r="T37" s="31">
        <f>IS!T36</f>
        <v>0.43219000000000002</v>
      </c>
      <c r="U37" s="31">
        <f>IS!U36</f>
        <v>0.44686000000000003</v>
      </c>
      <c r="V37" s="31">
        <f>IS!V36</f>
        <v>0.31983999999999996</v>
      </c>
      <c r="W37" s="31">
        <f>IS!W36</f>
        <v>0.39207999999999998</v>
      </c>
      <c r="X37" s="31">
        <f>IS!X36</f>
        <v>0.45047999999999999</v>
      </c>
      <c r="Y37" s="31">
        <f>IS!Y36</f>
        <v>0.28110000000000002</v>
      </c>
      <c r="Z37" s="31">
        <f>IS!Z36</f>
        <v>0.33618999999999999</v>
      </c>
      <c r="AA37" s="31">
        <f>IS!AA36</f>
        <v>0.44139</v>
      </c>
      <c r="AB37" s="31">
        <f>IS!AB36</f>
        <v>0.37028</v>
      </c>
      <c r="AC37" s="31">
        <f>IS!AC36</f>
        <v>0.61595</v>
      </c>
      <c r="AD37" s="31">
        <f>IS!AD36</f>
        <v>0.45391999999999999</v>
      </c>
      <c r="AF37" s="6">
        <f t="shared" si="81"/>
        <v>2.5663700000000005</v>
      </c>
      <c r="AG37" s="6">
        <f t="shared" si="82"/>
        <v>3.8987599999999993</v>
      </c>
      <c r="AH37" s="6">
        <f t="shared" si="83"/>
        <v>4.64107</v>
      </c>
      <c r="AI37" s="6">
        <f t="shared" si="83"/>
        <v>4.8042699999999998</v>
      </c>
      <c r="AK37" s="31">
        <f>SUMIF(QoE!$A$32:$A$61,$A37,QoE!C$32:C$61)</f>
        <v>0</v>
      </c>
      <c r="AL37" s="31">
        <f>SUMIF(QoE!$A$32:$A$61,$A37,QoE!D$32:D$61)</f>
        <v>0</v>
      </c>
      <c r="AM37" s="31">
        <f>SUMIF(QoE!$A$32:$A$61,$A37,QoE!E$32:E$61)</f>
        <v>0</v>
      </c>
      <c r="AN37" s="31">
        <f>SUMIF(QoE!$A$32:$A$61,$A37,QoE!F$32:F$61)</f>
        <v>0</v>
      </c>
      <c r="AO37" s="31">
        <f>SUMIF(QoE!$A$32:$A$61,$A37,QoE!G$32:G$61)</f>
        <v>0</v>
      </c>
      <c r="AP37" s="31">
        <f>SUMIF(QoE!$A$32:$A$61,$A37,QoE!H$32:H$61)</f>
        <v>0</v>
      </c>
      <c r="AQ37" s="31">
        <f>SUMIF(QoE!$A$32:$A$61,$A37,QoE!I$32:I$61)</f>
        <v>0</v>
      </c>
      <c r="AR37" s="31">
        <f>SUMIF(QoE!$A$32:$A$61,$A37,QoE!J$32:J$61)</f>
        <v>0</v>
      </c>
      <c r="AS37" s="31">
        <f>SUMIF(QoE!$A$32:$A$61,$A37,QoE!K$32:K$61)</f>
        <v>0</v>
      </c>
      <c r="AT37" s="31">
        <f>SUMIF(QoE!$A$32:$A$61,$A37,QoE!L$32:L$61)</f>
        <v>0</v>
      </c>
      <c r="AU37" s="31">
        <f>SUMIF(QoE!$A$32:$A$61,$A37,QoE!M$32:M$61)</f>
        <v>0</v>
      </c>
      <c r="AV37" s="31">
        <f>SUMIF(QoE!$A$32:$A$61,$A37,QoE!N$32:N$61)</f>
        <v>0</v>
      </c>
      <c r="AW37" s="31">
        <f>SUMIF(QoE!$A$32:$A$61,$A37,QoE!O$32:O$61)</f>
        <v>0</v>
      </c>
      <c r="AX37" s="31">
        <f>SUMIF(QoE!$A$32:$A$61,$A37,QoE!P$32:P$61)</f>
        <v>0</v>
      </c>
      <c r="AY37" s="31">
        <f>SUMIF(QoE!$A$32:$A$61,$A37,QoE!Q$32:Q$61)</f>
        <v>0</v>
      </c>
      <c r="AZ37" s="31">
        <f>SUMIF(QoE!$A$32:$A$61,$A37,QoE!R$32:R$61)</f>
        <v>0</v>
      </c>
      <c r="BA37" s="31">
        <f>SUMIF(QoE!$A$32:$A$61,$A37,QoE!S$32:S$61)</f>
        <v>0</v>
      </c>
      <c r="BB37" s="31">
        <f>SUMIF(QoE!$A$32:$A$61,$A37,QoE!T$32:T$61)</f>
        <v>0</v>
      </c>
      <c r="BC37" s="31">
        <f>SUMIF(QoE!$A$32:$A$61,$A37,QoE!U$32:U$61)</f>
        <v>0</v>
      </c>
      <c r="BD37" s="31">
        <f>SUMIF(QoE!$A$32:$A$61,$A37,QoE!V$32:V$61)</f>
        <v>0</v>
      </c>
      <c r="BE37" s="31">
        <f>SUMIF(QoE!$A$32:$A$61,$A37,QoE!W$32:W$61)</f>
        <v>0</v>
      </c>
      <c r="BF37" s="31">
        <f>SUMIF(QoE!$A$32:$A$61,$A37,QoE!X$32:X$61)</f>
        <v>0</v>
      </c>
      <c r="BG37" s="31">
        <f>SUMIF(QoE!$A$32:$A$61,$A37,QoE!Y$32:Y$61)</f>
        <v>0</v>
      </c>
      <c r="BH37" s="31">
        <f>SUMIF(QoE!$A$32:$A$61,$A37,QoE!Z$32:Z$61)</f>
        <v>0</v>
      </c>
      <c r="BI37" s="31">
        <f>SUMIF(QoE!$A$32:$A$61,$A37,QoE!AA$32:AA$61)</f>
        <v>0</v>
      </c>
      <c r="BJ37" s="31">
        <f>SUMIF(QoE!$A$32:$A$61,$A37,QoE!AB$32:AB$61)</f>
        <v>0</v>
      </c>
      <c r="BK37" s="31">
        <f>SUMIF(QoE!$A$32:$A$61,$A37,QoE!AC$32:AC$61)</f>
        <v>0</v>
      </c>
      <c r="BL37" s="31">
        <f>SUMIF(QoE!$A$32:$A$61,$A37,QoE!AD$32:AD$61)</f>
        <v>0</v>
      </c>
      <c r="BN37" s="6">
        <f t="shared" ref="BN37:BN39" si="258">SUM(AK37:AV37)</f>
        <v>0</v>
      </c>
      <c r="BO37" s="6">
        <f t="shared" ref="BO37:BO39" si="259">SUM(AW37:BH37)</f>
        <v>0</v>
      </c>
      <c r="BP37" s="6">
        <f t="shared" ref="BP37:BP39" si="260">SUM(AZ37:BK37)</f>
        <v>0</v>
      </c>
      <c r="BQ37" s="6">
        <f t="shared" ref="BQ37:BQ39" si="261">SUM(BA37:BL37)</f>
        <v>0</v>
      </c>
      <c r="BS37" s="31">
        <f t="shared" si="230"/>
        <v>0.34223999999999999</v>
      </c>
      <c r="BT37" s="31">
        <f t="shared" si="231"/>
        <v>0.30291000000000001</v>
      </c>
      <c r="BU37" s="31">
        <f t="shared" si="232"/>
        <v>0.26392000000000004</v>
      </c>
      <c r="BV37" s="31">
        <f t="shared" si="233"/>
        <v>4.0420000000000005E-2</v>
      </c>
      <c r="BW37" s="31">
        <f t="shared" si="234"/>
        <v>0.18858000000000003</v>
      </c>
      <c r="BX37" s="31">
        <f t="shared" si="235"/>
        <v>0.17623</v>
      </c>
      <c r="BY37" s="31">
        <f t="shared" si="236"/>
        <v>0.19450999999999999</v>
      </c>
      <c r="BZ37" s="31">
        <f t="shared" si="237"/>
        <v>0.15196999999999999</v>
      </c>
      <c r="CA37" s="31">
        <f t="shared" si="238"/>
        <v>0.26205000000000001</v>
      </c>
      <c r="CB37" s="31">
        <f t="shared" si="239"/>
        <v>0.16116</v>
      </c>
      <c r="CC37" s="31">
        <f t="shared" si="240"/>
        <v>0.29264999999999997</v>
      </c>
      <c r="CD37" s="31">
        <f t="shared" si="241"/>
        <v>0.18972999999999998</v>
      </c>
      <c r="CE37" s="31">
        <f t="shared" si="242"/>
        <v>0.19897999999999999</v>
      </c>
      <c r="CF37" s="31">
        <f t="shared" si="243"/>
        <v>0.24368999999999999</v>
      </c>
      <c r="CG37" s="31">
        <f t="shared" si="244"/>
        <v>0.24263999999999999</v>
      </c>
      <c r="CH37" s="31">
        <f t="shared" si="245"/>
        <v>0.29072000000000003</v>
      </c>
      <c r="CI37" s="31">
        <f t="shared" si="246"/>
        <v>0.26399</v>
      </c>
      <c r="CJ37" s="31">
        <f t="shared" si="247"/>
        <v>0.43219000000000002</v>
      </c>
      <c r="CK37" s="31">
        <f t="shared" si="248"/>
        <v>0.44686000000000003</v>
      </c>
      <c r="CL37" s="31">
        <f t="shared" si="249"/>
        <v>0.31983999999999996</v>
      </c>
      <c r="CM37" s="31">
        <f t="shared" si="250"/>
        <v>0.39207999999999998</v>
      </c>
      <c r="CN37" s="31">
        <f t="shared" si="251"/>
        <v>0.45047999999999999</v>
      </c>
      <c r="CO37" s="31">
        <f t="shared" si="252"/>
        <v>0.28110000000000002</v>
      </c>
      <c r="CP37" s="31">
        <f t="shared" si="253"/>
        <v>0.33618999999999999</v>
      </c>
      <c r="CQ37" s="31">
        <f t="shared" si="254"/>
        <v>0.44139</v>
      </c>
      <c r="CR37" s="31">
        <f t="shared" si="255"/>
        <v>0.37028</v>
      </c>
      <c r="CS37" s="31">
        <f t="shared" si="256"/>
        <v>0.61595</v>
      </c>
      <c r="CT37" s="31">
        <f t="shared" si="257"/>
        <v>0.45391999999999999</v>
      </c>
      <c r="CV37" s="6">
        <f t="shared" ref="CV37:CV39" si="262">SUM(BS37:CD37)</f>
        <v>2.5663700000000005</v>
      </c>
      <c r="CW37" s="6">
        <f t="shared" ref="CW37:CW39" si="263">SUM(CE37:CP37)</f>
        <v>3.8987599999999993</v>
      </c>
      <c r="CX37" s="6">
        <f t="shared" ref="CX37:CX39" si="264">SUM(CH37:CS37)</f>
        <v>4.64107</v>
      </c>
      <c r="CY37" s="6">
        <f t="shared" ref="CY37:CY39" si="265">SUM(CI37:CT37)</f>
        <v>4.8042699999999998</v>
      </c>
    </row>
    <row r="38" spans="1:103" hidden="1" outlineLevel="1" x14ac:dyDescent="0.2">
      <c r="A38" s="18" t="s">
        <v>18</v>
      </c>
      <c r="B38" s="6"/>
      <c r="C38" s="31">
        <f>IS!C37</f>
        <v>0</v>
      </c>
      <c r="D38" s="31">
        <f>IS!D37</f>
        <v>5.0000000000000001E-3</v>
      </c>
      <c r="E38" s="31">
        <f>IS!E37</f>
        <v>0</v>
      </c>
      <c r="F38" s="31">
        <f>IS!F37</f>
        <v>0</v>
      </c>
      <c r="G38" s="31">
        <f>IS!G37</f>
        <v>1.2999999999999999E-2</v>
      </c>
      <c r="H38" s="31">
        <f>IS!H37</f>
        <v>7.4189999999999992E-2</v>
      </c>
      <c r="I38" s="31">
        <f>IS!I37</f>
        <v>7.5189999999999993E-2</v>
      </c>
      <c r="J38" s="31">
        <f>IS!J37</f>
        <v>0</v>
      </c>
      <c r="K38" s="31">
        <f>IS!K37</f>
        <v>1.6E-2</v>
      </c>
      <c r="L38" s="31">
        <f>IS!L37</f>
        <v>5.4999999999999997E-3</v>
      </c>
      <c r="M38" s="31">
        <f>IS!M37</f>
        <v>0</v>
      </c>
      <c r="N38" s="31">
        <f>IS!N37</f>
        <v>6.8099999999999992E-3</v>
      </c>
      <c r="O38" s="31">
        <f>IS!O37</f>
        <v>4.4999999999999997E-3</v>
      </c>
      <c r="P38" s="31">
        <f>IS!P37</f>
        <v>8.5900000000000004E-2</v>
      </c>
      <c r="Q38" s="31">
        <f>IS!Q37</f>
        <v>1.6E-2</v>
      </c>
      <c r="R38" s="31">
        <f>IS!R37</f>
        <v>2.9000000000000001E-2</v>
      </c>
      <c r="S38" s="31">
        <f>IS!S37</f>
        <v>0</v>
      </c>
      <c r="T38" s="31">
        <f>IS!T37</f>
        <v>7.0000000000000001E-3</v>
      </c>
      <c r="U38" s="31">
        <f>IS!U37</f>
        <v>1.0999999999999999E-2</v>
      </c>
      <c r="V38" s="31">
        <f>IS!V37</f>
        <v>2.775E-2</v>
      </c>
      <c r="W38" s="31">
        <f>IS!W37</f>
        <v>0.01</v>
      </c>
      <c r="X38" s="31">
        <f>IS!X37</f>
        <v>0.85515999999999992</v>
      </c>
      <c r="Y38" s="31">
        <f>IS!Y37</f>
        <v>4.2500000000000003E-2</v>
      </c>
      <c r="Z38" s="31">
        <f>IS!Z37</f>
        <v>0.04</v>
      </c>
      <c r="AA38" s="31">
        <f>IS!AA37</f>
        <v>7.0199999999999999E-2</v>
      </c>
      <c r="AB38" s="31">
        <f>IS!AB37</f>
        <v>0</v>
      </c>
      <c r="AC38" s="31">
        <f>IS!AC37</f>
        <v>3.7579999999999995E-2</v>
      </c>
      <c r="AD38" s="31">
        <f>IS!AD37</f>
        <v>1.2580000000000001E-2</v>
      </c>
      <c r="AF38" s="6">
        <f t="shared" si="81"/>
        <v>0.19569</v>
      </c>
      <c r="AG38" s="6">
        <f t="shared" si="82"/>
        <v>1.1288100000000001</v>
      </c>
      <c r="AH38" s="6">
        <f t="shared" si="83"/>
        <v>1.1301899999999998</v>
      </c>
      <c r="AI38" s="6">
        <f t="shared" si="83"/>
        <v>1.1137699999999999</v>
      </c>
      <c r="AK38" s="31">
        <f>SUMIF(QoE!$A$32:$A$61,$A38,QoE!C$32:C$61)</f>
        <v>0</v>
      </c>
      <c r="AL38" s="31">
        <f>SUMIF(QoE!$A$32:$A$61,$A38,QoE!D$32:D$61)</f>
        <v>0</v>
      </c>
      <c r="AM38" s="31">
        <f>SUMIF(QoE!$A$32:$A$61,$A38,QoE!E$32:E$61)</f>
        <v>0</v>
      </c>
      <c r="AN38" s="31">
        <f>SUMIF(QoE!$A$32:$A$61,$A38,QoE!F$32:F$61)</f>
        <v>0</v>
      </c>
      <c r="AO38" s="31">
        <f>SUMIF(QoE!$A$32:$A$61,$A38,QoE!G$32:G$61)</f>
        <v>0</v>
      </c>
      <c r="AP38" s="31">
        <f>SUMIF(QoE!$A$32:$A$61,$A38,QoE!H$32:H$61)</f>
        <v>0</v>
      </c>
      <c r="AQ38" s="31">
        <f>SUMIF(QoE!$A$32:$A$61,$A38,QoE!I$32:I$61)</f>
        <v>0</v>
      </c>
      <c r="AR38" s="31">
        <f>SUMIF(QoE!$A$32:$A$61,$A38,QoE!J$32:J$61)</f>
        <v>0</v>
      </c>
      <c r="AS38" s="31">
        <f>SUMIF(QoE!$A$32:$A$61,$A38,QoE!K$32:K$61)</f>
        <v>0</v>
      </c>
      <c r="AT38" s="31">
        <f>SUMIF(QoE!$A$32:$A$61,$A38,QoE!L$32:L$61)</f>
        <v>0</v>
      </c>
      <c r="AU38" s="31">
        <f>SUMIF(QoE!$A$32:$A$61,$A38,QoE!M$32:M$61)</f>
        <v>0</v>
      </c>
      <c r="AV38" s="31">
        <f>SUMIF(QoE!$A$32:$A$61,$A38,QoE!N$32:N$61)</f>
        <v>0</v>
      </c>
      <c r="AW38" s="31">
        <f>SUMIF(QoE!$A$32:$A$61,$A38,QoE!O$32:O$61)</f>
        <v>0</v>
      </c>
      <c r="AX38" s="31">
        <f>SUMIF(QoE!$A$32:$A$61,$A38,QoE!P$32:P$61)</f>
        <v>0</v>
      </c>
      <c r="AY38" s="31">
        <f>SUMIF(QoE!$A$32:$A$61,$A38,QoE!Q$32:Q$61)</f>
        <v>0</v>
      </c>
      <c r="AZ38" s="31">
        <f>SUMIF(QoE!$A$32:$A$61,$A38,QoE!R$32:R$61)</f>
        <v>0</v>
      </c>
      <c r="BA38" s="31">
        <f>SUMIF(QoE!$A$32:$A$61,$A38,QoE!S$32:S$61)</f>
        <v>0</v>
      </c>
      <c r="BB38" s="31">
        <f>SUMIF(QoE!$A$32:$A$61,$A38,QoE!T$32:T$61)</f>
        <v>0</v>
      </c>
      <c r="BC38" s="31">
        <f>SUMIF(QoE!$A$32:$A$61,$A38,QoE!U$32:U$61)</f>
        <v>0</v>
      </c>
      <c r="BD38" s="31">
        <f>SUMIF(QoE!$A$32:$A$61,$A38,QoE!V$32:V$61)</f>
        <v>0</v>
      </c>
      <c r="BE38" s="31">
        <f>SUMIF(QoE!$A$32:$A$61,$A38,QoE!W$32:W$61)</f>
        <v>0</v>
      </c>
      <c r="BF38" s="31">
        <f>SUMIF(QoE!$A$32:$A$61,$A38,QoE!X$32:X$61)</f>
        <v>0</v>
      </c>
      <c r="BG38" s="31">
        <f>SUMIF(QoE!$A$32:$A$61,$A38,QoE!Y$32:Y$61)</f>
        <v>0</v>
      </c>
      <c r="BH38" s="31">
        <f>SUMIF(QoE!$A$32:$A$61,$A38,QoE!Z$32:Z$61)</f>
        <v>0</v>
      </c>
      <c r="BI38" s="31">
        <f>SUMIF(QoE!$A$32:$A$61,$A38,QoE!AA$32:AA$61)</f>
        <v>0</v>
      </c>
      <c r="BJ38" s="31">
        <f>SUMIF(QoE!$A$32:$A$61,$A38,QoE!AB$32:AB$61)</f>
        <v>0</v>
      </c>
      <c r="BK38" s="31">
        <f>SUMIF(QoE!$A$32:$A$61,$A38,QoE!AC$32:AC$61)</f>
        <v>0</v>
      </c>
      <c r="BL38" s="31">
        <f>SUMIF(QoE!$A$32:$A$61,$A38,QoE!AD$32:AD$61)</f>
        <v>0</v>
      </c>
      <c r="BN38" s="6">
        <f t="shared" si="258"/>
        <v>0</v>
      </c>
      <c r="BO38" s="6">
        <f t="shared" si="259"/>
        <v>0</v>
      </c>
      <c r="BP38" s="6">
        <f t="shared" si="260"/>
        <v>0</v>
      </c>
      <c r="BQ38" s="6">
        <f t="shared" si="261"/>
        <v>0</v>
      </c>
      <c r="BS38" s="31">
        <f t="shared" si="230"/>
        <v>0</v>
      </c>
      <c r="BT38" s="31">
        <f t="shared" si="231"/>
        <v>5.0000000000000001E-3</v>
      </c>
      <c r="BU38" s="31">
        <f t="shared" si="232"/>
        <v>0</v>
      </c>
      <c r="BV38" s="31">
        <f t="shared" si="233"/>
        <v>0</v>
      </c>
      <c r="BW38" s="31">
        <f t="shared" si="234"/>
        <v>1.2999999999999999E-2</v>
      </c>
      <c r="BX38" s="31">
        <f t="shared" si="235"/>
        <v>7.4189999999999992E-2</v>
      </c>
      <c r="BY38" s="31">
        <f t="shared" si="236"/>
        <v>7.5189999999999993E-2</v>
      </c>
      <c r="BZ38" s="31">
        <f t="shared" si="237"/>
        <v>0</v>
      </c>
      <c r="CA38" s="31">
        <f t="shared" si="238"/>
        <v>1.6E-2</v>
      </c>
      <c r="CB38" s="31">
        <f t="shared" si="239"/>
        <v>5.4999999999999997E-3</v>
      </c>
      <c r="CC38" s="31">
        <f t="shared" si="240"/>
        <v>0</v>
      </c>
      <c r="CD38" s="31">
        <f t="shared" si="241"/>
        <v>6.8099999999999992E-3</v>
      </c>
      <c r="CE38" s="31">
        <f t="shared" si="242"/>
        <v>4.4999999999999997E-3</v>
      </c>
      <c r="CF38" s="31">
        <f t="shared" si="243"/>
        <v>8.5900000000000004E-2</v>
      </c>
      <c r="CG38" s="31">
        <f t="shared" si="244"/>
        <v>1.6E-2</v>
      </c>
      <c r="CH38" s="31">
        <f t="shared" si="245"/>
        <v>2.9000000000000001E-2</v>
      </c>
      <c r="CI38" s="31">
        <f t="shared" si="246"/>
        <v>0</v>
      </c>
      <c r="CJ38" s="31">
        <f t="shared" si="247"/>
        <v>7.0000000000000001E-3</v>
      </c>
      <c r="CK38" s="31">
        <f t="shared" si="248"/>
        <v>1.0999999999999999E-2</v>
      </c>
      <c r="CL38" s="31">
        <f t="shared" si="249"/>
        <v>2.775E-2</v>
      </c>
      <c r="CM38" s="31">
        <f t="shared" si="250"/>
        <v>0.01</v>
      </c>
      <c r="CN38" s="31">
        <f t="shared" si="251"/>
        <v>0.85515999999999992</v>
      </c>
      <c r="CO38" s="31">
        <f t="shared" si="252"/>
        <v>4.2500000000000003E-2</v>
      </c>
      <c r="CP38" s="31">
        <f t="shared" si="253"/>
        <v>0.04</v>
      </c>
      <c r="CQ38" s="31">
        <f t="shared" si="254"/>
        <v>7.0199999999999999E-2</v>
      </c>
      <c r="CR38" s="31">
        <f t="shared" si="255"/>
        <v>0</v>
      </c>
      <c r="CS38" s="31">
        <f t="shared" si="256"/>
        <v>3.7579999999999995E-2</v>
      </c>
      <c r="CT38" s="31">
        <f t="shared" si="257"/>
        <v>1.2580000000000001E-2</v>
      </c>
      <c r="CV38" s="6">
        <f t="shared" si="262"/>
        <v>0.19569</v>
      </c>
      <c r="CW38" s="6">
        <f t="shared" si="263"/>
        <v>1.1288100000000001</v>
      </c>
      <c r="CX38" s="6">
        <f t="shared" si="264"/>
        <v>1.1301899999999998</v>
      </c>
      <c r="CY38" s="6">
        <f t="shared" si="265"/>
        <v>1.1137699999999999</v>
      </c>
    </row>
    <row r="39" spans="1:103" ht="13.5" hidden="1" outlineLevel="1" x14ac:dyDescent="0.35">
      <c r="A39" s="18" t="s">
        <v>19</v>
      </c>
      <c r="B39" s="6"/>
      <c r="C39" s="40">
        <f>IS!C38</f>
        <v>0</v>
      </c>
      <c r="D39" s="40">
        <f>IS!D38</f>
        <v>0</v>
      </c>
      <c r="E39" s="40">
        <f>IS!E38</f>
        <v>0</v>
      </c>
      <c r="F39" s="40">
        <f>IS!F38</f>
        <v>0</v>
      </c>
      <c r="G39" s="40">
        <f>IS!G38</f>
        <v>0</v>
      </c>
      <c r="H39" s="40">
        <f>IS!H38</f>
        <v>0</v>
      </c>
      <c r="I39" s="40">
        <f>IS!I38</f>
        <v>0</v>
      </c>
      <c r="J39" s="40">
        <f>IS!J38</f>
        <v>0</v>
      </c>
      <c r="K39" s="40">
        <f>IS!K38</f>
        <v>0</v>
      </c>
      <c r="L39" s="40">
        <f>IS!L38</f>
        <v>0</v>
      </c>
      <c r="M39" s="40">
        <f>IS!M38</f>
        <v>0</v>
      </c>
      <c r="N39" s="40">
        <f>IS!N38</f>
        <v>0</v>
      </c>
      <c r="O39" s="40">
        <f>IS!O38</f>
        <v>0</v>
      </c>
      <c r="P39" s="40">
        <f>IS!P38</f>
        <v>0</v>
      </c>
      <c r="Q39" s="40">
        <f>IS!Q38</f>
        <v>0</v>
      </c>
      <c r="R39" s="40">
        <f>IS!R38</f>
        <v>0</v>
      </c>
      <c r="S39" s="40">
        <f>IS!S38</f>
        <v>0</v>
      </c>
      <c r="T39" s="40">
        <f>IS!T38</f>
        <v>0</v>
      </c>
      <c r="U39" s="40">
        <f>IS!U38</f>
        <v>0</v>
      </c>
      <c r="V39" s="40">
        <f>IS!V38</f>
        <v>0</v>
      </c>
      <c r="W39" s="40">
        <f>IS!W38</f>
        <v>1.7500000000000002E-2</v>
      </c>
      <c r="X39" s="40">
        <f>IS!X38</f>
        <v>0</v>
      </c>
      <c r="Y39" s="40">
        <f>IS!Y38</f>
        <v>0</v>
      </c>
      <c r="Z39" s="40">
        <f>IS!Z38</f>
        <v>1.2E-2</v>
      </c>
      <c r="AA39" s="40">
        <f>IS!AA38</f>
        <v>2.5000000000000001E-2</v>
      </c>
      <c r="AB39" s="40">
        <f>IS!AB38</f>
        <v>7.5499999999999994E-3</v>
      </c>
      <c r="AC39" s="40">
        <f>IS!AC38</f>
        <v>1.0999999999999999E-2</v>
      </c>
      <c r="AD39" s="40">
        <f>IS!AD38</f>
        <v>0</v>
      </c>
      <c r="AE39" s="13"/>
      <c r="AF39" s="12">
        <f t="shared" si="81"/>
        <v>0</v>
      </c>
      <c r="AG39" s="12">
        <f t="shared" si="82"/>
        <v>2.9500000000000002E-2</v>
      </c>
      <c r="AH39" s="12">
        <f t="shared" si="83"/>
        <v>7.3050000000000004E-2</v>
      </c>
      <c r="AI39" s="12">
        <f t="shared" si="83"/>
        <v>7.3050000000000004E-2</v>
      </c>
      <c r="AK39" s="40">
        <f>SUMIF(QoE!$A$32:$A$61,$A39,QoE!C$32:C$61)</f>
        <v>0</v>
      </c>
      <c r="AL39" s="40">
        <f>SUMIF(QoE!$A$32:$A$61,$A39,QoE!D$32:D$61)</f>
        <v>0</v>
      </c>
      <c r="AM39" s="40">
        <f>SUMIF(QoE!$A$32:$A$61,$A39,QoE!E$32:E$61)</f>
        <v>0</v>
      </c>
      <c r="AN39" s="40">
        <f>SUMIF(QoE!$A$32:$A$61,$A39,QoE!F$32:F$61)</f>
        <v>0</v>
      </c>
      <c r="AO39" s="40">
        <f>SUMIF(QoE!$A$32:$A$61,$A39,QoE!G$32:G$61)</f>
        <v>0</v>
      </c>
      <c r="AP39" s="40">
        <f>SUMIF(QoE!$A$32:$A$61,$A39,QoE!H$32:H$61)</f>
        <v>0</v>
      </c>
      <c r="AQ39" s="40">
        <f>SUMIF(QoE!$A$32:$A$61,$A39,QoE!I$32:I$61)</f>
        <v>0</v>
      </c>
      <c r="AR39" s="40">
        <f>SUMIF(QoE!$A$32:$A$61,$A39,QoE!J$32:J$61)</f>
        <v>0</v>
      </c>
      <c r="AS39" s="40">
        <f>SUMIF(QoE!$A$32:$A$61,$A39,QoE!K$32:K$61)</f>
        <v>0</v>
      </c>
      <c r="AT39" s="40">
        <f>SUMIF(QoE!$A$32:$A$61,$A39,QoE!L$32:L$61)</f>
        <v>0</v>
      </c>
      <c r="AU39" s="40">
        <f>SUMIF(QoE!$A$32:$A$61,$A39,QoE!M$32:M$61)</f>
        <v>0</v>
      </c>
      <c r="AV39" s="40">
        <f>SUMIF(QoE!$A$32:$A$61,$A39,QoE!N$32:N$61)</f>
        <v>0</v>
      </c>
      <c r="AW39" s="40">
        <f>SUMIF(QoE!$A$32:$A$61,$A39,QoE!O$32:O$61)</f>
        <v>0</v>
      </c>
      <c r="AX39" s="40">
        <f>SUMIF(QoE!$A$32:$A$61,$A39,QoE!P$32:P$61)</f>
        <v>0</v>
      </c>
      <c r="AY39" s="40">
        <f>SUMIF(QoE!$A$32:$A$61,$A39,QoE!Q$32:Q$61)</f>
        <v>0</v>
      </c>
      <c r="AZ39" s="40">
        <f>SUMIF(QoE!$A$32:$A$61,$A39,QoE!R$32:R$61)</f>
        <v>0</v>
      </c>
      <c r="BA39" s="40">
        <f>SUMIF(QoE!$A$32:$A$61,$A39,QoE!S$32:S$61)</f>
        <v>0</v>
      </c>
      <c r="BB39" s="40">
        <f>SUMIF(QoE!$A$32:$A$61,$A39,QoE!T$32:T$61)</f>
        <v>0</v>
      </c>
      <c r="BC39" s="40">
        <f>SUMIF(QoE!$A$32:$A$61,$A39,QoE!U$32:U$61)</f>
        <v>0</v>
      </c>
      <c r="BD39" s="40">
        <f>SUMIF(QoE!$A$32:$A$61,$A39,QoE!V$32:V$61)</f>
        <v>0</v>
      </c>
      <c r="BE39" s="40">
        <f>SUMIF(QoE!$A$32:$A$61,$A39,QoE!W$32:W$61)</f>
        <v>0</v>
      </c>
      <c r="BF39" s="40">
        <f>SUMIF(QoE!$A$32:$A$61,$A39,QoE!X$32:X$61)</f>
        <v>0</v>
      </c>
      <c r="BG39" s="40">
        <f>SUMIF(QoE!$A$32:$A$61,$A39,QoE!Y$32:Y$61)</f>
        <v>0</v>
      </c>
      <c r="BH39" s="40">
        <f>SUMIF(QoE!$A$32:$A$61,$A39,QoE!Z$32:Z$61)</f>
        <v>0</v>
      </c>
      <c r="BI39" s="40">
        <f>SUMIF(QoE!$A$32:$A$61,$A39,QoE!AA$32:AA$61)</f>
        <v>0</v>
      </c>
      <c r="BJ39" s="40">
        <f>SUMIF(QoE!$A$32:$A$61,$A39,QoE!AB$32:AB$61)</f>
        <v>0</v>
      </c>
      <c r="BK39" s="40">
        <f>SUMIF(QoE!$A$32:$A$61,$A39,QoE!AC$32:AC$61)</f>
        <v>0</v>
      </c>
      <c r="BL39" s="40">
        <f>SUMIF(QoE!$A$32:$A$61,$A39,QoE!AD$32:AD$61)</f>
        <v>0</v>
      </c>
      <c r="BM39" s="13"/>
      <c r="BN39" s="12">
        <f t="shared" si="258"/>
        <v>0</v>
      </c>
      <c r="BO39" s="12">
        <f t="shared" si="259"/>
        <v>0</v>
      </c>
      <c r="BP39" s="12">
        <f t="shared" si="260"/>
        <v>0</v>
      </c>
      <c r="BQ39" s="12">
        <f t="shared" si="261"/>
        <v>0</v>
      </c>
      <c r="BS39" s="40">
        <f t="shared" si="230"/>
        <v>0</v>
      </c>
      <c r="BT39" s="40">
        <f t="shared" si="231"/>
        <v>0</v>
      </c>
      <c r="BU39" s="40">
        <f t="shared" si="232"/>
        <v>0</v>
      </c>
      <c r="BV39" s="40">
        <f t="shared" si="233"/>
        <v>0</v>
      </c>
      <c r="BW39" s="40">
        <f t="shared" si="234"/>
        <v>0</v>
      </c>
      <c r="BX39" s="40">
        <f t="shared" si="235"/>
        <v>0</v>
      </c>
      <c r="BY39" s="40">
        <f t="shared" si="236"/>
        <v>0</v>
      </c>
      <c r="BZ39" s="40">
        <f t="shared" si="237"/>
        <v>0</v>
      </c>
      <c r="CA39" s="40">
        <f t="shared" si="238"/>
        <v>0</v>
      </c>
      <c r="CB39" s="40">
        <f t="shared" si="239"/>
        <v>0</v>
      </c>
      <c r="CC39" s="40">
        <f t="shared" si="240"/>
        <v>0</v>
      </c>
      <c r="CD39" s="40">
        <f t="shared" si="241"/>
        <v>0</v>
      </c>
      <c r="CE39" s="40">
        <f t="shared" si="242"/>
        <v>0</v>
      </c>
      <c r="CF39" s="40">
        <f t="shared" si="243"/>
        <v>0</v>
      </c>
      <c r="CG39" s="40">
        <f t="shared" si="244"/>
        <v>0</v>
      </c>
      <c r="CH39" s="40">
        <f t="shared" si="245"/>
        <v>0</v>
      </c>
      <c r="CI39" s="40">
        <f t="shared" si="246"/>
        <v>0</v>
      </c>
      <c r="CJ39" s="40">
        <f t="shared" si="247"/>
        <v>0</v>
      </c>
      <c r="CK39" s="40">
        <f t="shared" si="248"/>
        <v>0</v>
      </c>
      <c r="CL39" s="40">
        <f t="shared" si="249"/>
        <v>0</v>
      </c>
      <c r="CM39" s="40">
        <f t="shared" si="250"/>
        <v>1.7500000000000002E-2</v>
      </c>
      <c r="CN39" s="40">
        <f t="shared" si="251"/>
        <v>0</v>
      </c>
      <c r="CO39" s="40">
        <f t="shared" si="252"/>
        <v>0</v>
      </c>
      <c r="CP39" s="40">
        <f t="shared" si="253"/>
        <v>1.2E-2</v>
      </c>
      <c r="CQ39" s="40">
        <f t="shared" si="254"/>
        <v>2.5000000000000001E-2</v>
      </c>
      <c r="CR39" s="40">
        <f t="shared" si="255"/>
        <v>7.5499999999999994E-3</v>
      </c>
      <c r="CS39" s="40">
        <f t="shared" si="256"/>
        <v>1.0999999999999999E-2</v>
      </c>
      <c r="CT39" s="40">
        <f t="shared" si="257"/>
        <v>0</v>
      </c>
      <c r="CU39" s="13"/>
      <c r="CV39" s="12">
        <f t="shared" si="262"/>
        <v>0</v>
      </c>
      <c r="CW39" s="12">
        <f t="shared" si="263"/>
        <v>2.9500000000000002E-2</v>
      </c>
      <c r="CX39" s="12">
        <f t="shared" si="264"/>
        <v>7.3050000000000004E-2</v>
      </c>
      <c r="CY39" s="12">
        <f t="shared" si="265"/>
        <v>7.3050000000000004E-2</v>
      </c>
    </row>
    <row r="40" spans="1:103" collapsed="1" x14ac:dyDescent="0.2">
      <c r="A40" s="16" t="s">
        <v>20</v>
      </c>
      <c r="B40" s="6"/>
      <c r="C40" s="31">
        <f>SUM(C37:C39)</f>
        <v>0.34223999999999999</v>
      </c>
      <c r="D40" s="31">
        <f t="shared" ref="D40:AD40" si="266">SUM(D37:D39)</f>
        <v>0.30791000000000002</v>
      </c>
      <c r="E40" s="31">
        <f t="shared" si="266"/>
        <v>0.26392000000000004</v>
      </c>
      <c r="F40" s="31">
        <f t="shared" si="266"/>
        <v>4.0420000000000005E-2</v>
      </c>
      <c r="G40" s="31">
        <f t="shared" si="266"/>
        <v>0.20158000000000004</v>
      </c>
      <c r="H40" s="31">
        <f t="shared" si="266"/>
        <v>0.25041999999999998</v>
      </c>
      <c r="I40" s="31">
        <f t="shared" si="266"/>
        <v>0.2697</v>
      </c>
      <c r="J40" s="31">
        <f t="shared" si="266"/>
        <v>0.15196999999999999</v>
      </c>
      <c r="K40" s="31">
        <f t="shared" si="266"/>
        <v>0.27805000000000002</v>
      </c>
      <c r="L40" s="31">
        <f t="shared" si="266"/>
        <v>0.16666</v>
      </c>
      <c r="M40" s="31">
        <f t="shared" si="266"/>
        <v>0.29264999999999997</v>
      </c>
      <c r="N40" s="31">
        <f t="shared" si="266"/>
        <v>0.19653999999999999</v>
      </c>
      <c r="O40" s="31">
        <f t="shared" si="266"/>
        <v>0.20347999999999999</v>
      </c>
      <c r="P40" s="31">
        <f t="shared" si="266"/>
        <v>0.32958999999999999</v>
      </c>
      <c r="Q40" s="31">
        <f t="shared" si="266"/>
        <v>0.25863999999999998</v>
      </c>
      <c r="R40" s="31">
        <f t="shared" si="266"/>
        <v>0.31972000000000006</v>
      </c>
      <c r="S40" s="31">
        <f t="shared" si="266"/>
        <v>0.26399</v>
      </c>
      <c r="T40" s="31">
        <f t="shared" si="266"/>
        <v>0.43919000000000002</v>
      </c>
      <c r="U40" s="31">
        <f t="shared" si="266"/>
        <v>0.45786000000000004</v>
      </c>
      <c r="V40" s="31">
        <f t="shared" si="266"/>
        <v>0.34758999999999995</v>
      </c>
      <c r="W40" s="31">
        <f t="shared" si="266"/>
        <v>0.41958000000000001</v>
      </c>
      <c r="X40" s="31">
        <f t="shared" si="266"/>
        <v>1.3056399999999999</v>
      </c>
      <c r="Y40" s="31">
        <f t="shared" si="266"/>
        <v>0.3236</v>
      </c>
      <c r="Z40" s="31">
        <f t="shared" si="266"/>
        <v>0.38818999999999998</v>
      </c>
      <c r="AA40" s="31">
        <f t="shared" si="266"/>
        <v>0.53659000000000001</v>
      </c>
      <c r="AB40" s="31">
        <f t="shared" si="266"/>
        <v>0.37783</v>
      </c>
      <c r="AC40" s="31">
        <f t="shared" si="266"/>
        <v>0.66452999999999995</v>
      </c>
      <c r="AD40" s="31">
        <f t="shared" si="266"/>
        <v>0.46649999999999997</v>
      </c>
      <c r="AF40" s="6">
        <f t="shared" ref="AF40:AI40" si="267">SUM(AF37:AF39)</f>
        <v>2.7620600000000004</v>
      </c>
      <c r="AG40" s="6">
        <f t="shared" si="267"/>
        <v>5.0570699999999986</v>
      </c>
      <c r="AH40" s="6">
        <f t="shared" si="267"/>
        <v>5.8443100000000001</v>
      </c>
      <c r="AI40" s="6">
        <f t="shared" si="267"/>
        <v>5.9910899999999998</v>
      </c>
      <c r="AK40" s="31">
        <f>SUM(AK37:AK39)</f>
        <v>0</v>
      </c>
      <c r="AL40" s="31">
        <f t="shared" ref="AL40:BL40" si="268">SUM(AL37:AL39)</f>
        <v>0</v>
      </c>
      <c r="AM40" s="31">
        <f t="shared" si="268"/>
        <v>0</v>
      </c>
      <c r="AN40" s="31">
        <f t="shared" si="268"/>
        <v>0</v>
      </c>
      <c r="AO40" s="31">
        <f t="shared" si="268"/>
        <v>0</v>
      </c>
      <c r="AP40" s="31">
        <f t="shared" si="268"/>
        <v>0</v>
      </c>
      <c r="AQ40" s="31">
        <f t="shared" si="268"/>
        <v>0</v>
      </c>
      <c r="AR40" s="31">
        <f t="shared" si="268"/>
        <v>0</v>
      </c>
      <c r="AS40" s="31">
        <f t="shared" si="268"/>
        <v>0</v>
      </c>
      <c r="AT40" s="31">
        <f t="shared" si="268"/>
        <v>0</v>
      </c>
      <c r="AU40" s="31">
        <f t="shared" si="268"/>
        <v>0</v>
      </c>
      <c r="AV40" s="31">
        <f t="shared" si="268"/>
        <v>0</v>
      </c>
      <c r="AW40" s="31">
        <f t="shared" si="268"/>
        <v>0</v>
      </c>
      <c r="AX40" s="31">
        <f t="shared" si="268"/>
        <v>0</v>
      </c>
      <c r="AY40" s="31">
        <f t="shared" si="268"/>
        <v>0</v>
      </c>
      <c r="AZ40" s="31">
        <f t="shared" si="268"/>
        <v>0</v>
      </c>
      <c r="BA40" s="31">
        <f t="shared" si="268"/>
        <v>0</v>
      </c>
      <c r="BB40" s="31">
        <f t="shared" si="268"/>
        <v>0</v>
      </c>
      <c r="BC40" s="31">
        <f t="shared" si="268"/>
        <v>0</v>
      </c>
      <c r="BD40" s="31">
        <f t="shared" si="268"/>
        <v>0</v>
      </c>
      <c r="BE40" s="31">
        <f t="shared" si="268"/>
        <v>0</v>
      </c>
      <c r="BF40" s="31">
        <f t="shared" si="268"/>
        <v>0</v>
      </c>
      <c r="BG40" s="31">
        <f t="shared" si="268"/>
        <v>0</v>
      </c>
      <c r="BH40" s="31">
        <f t="shared" si="268"/>
        <v>0</v>
      </c>
      <c r="BI40" s="31">
        <f t="shared" si="268"/>
        <v>0</v>
      </c>
      <c r="BJ40" s="31">
        <f t="shared" si="268"/>
        <v>0</v>
      </c>
      <c r="BK40" s="31">
        <f t="shared" si="268"/>
        <v>0</v>
      </c>
      <c r="BL40" s="31">
        <f t="shared" si="268"/>
        <v>0</v>
      </c>
      <c r="BN40" s="6">
        <f t="shared" ref="BN40:BQ40" si="269">SUM(BN37:BN39)</f>
        <v>0</v>
      </c>
      <c r="BO40" s="6">
        <f t="shared" si="269"/>
        <v>0</v>
      </c>
      <c r="BP40" s="6">
        <f t="shared" si="269"/>
        <v>0</v>
      </c>
      <c r="BQ40" s="6">
        <f t="shared" si="269"/>
        <v>0</v>
      </c>
      <c r="BS40" s="31">
        <f>SUM(BS37:BS39)</f>
        <v>0.34223999999999999</v>
      </c>
      <c r="BT40" s="31">
        <f t="shared" ref="BT40:CT40" si="270">SUM(BT37:BT39)</f>
        <v>0.30791000000000002</v>
      </c>
      <c r="BU40" s="31">
        <f t="shared" si="270"/>
        <v>0.26392000000000004</v>
      </c>
      <c r="BV40" s="31">
        <f t="shared" si="270"/>
        <v>4.0420000000000005E-2</v>
      </c>
      <c r="BW40" s="31">
        <f t="shared" si="270"/>
        <v>0.20158000000000004</v>
      </c>
      <c r="BX40" s="31">
        <f t="shared" si="270"/>
        <v>0.25041999999999998</v>
      </c>
      <c r="BY40" s="31">
        <f t="shared" si="270"/>
        <v>0.2697</v>
      </c>
      <c r="BZ40" s="31">
        <f t="shared" si="270"/>
        <v>0.15196999999999999</v>
      </c>
      <c r="CA40" s="31">
        <f t="shared" si="270"/>
        <v>0.27805000000000002</v>
      </c>
      <c r="CB40" s="31">
        <f t="shared" si="270"/>
        <v>0.16666</v>
      </c>
      <c r="CC40" s="31">
        <f t="shared" si="270"/>
        <v>0.29264999999999997</v>
      </c>
      <c r="CD40" s="31">
        <f t="shared" si="270"/>
        <v>0.19653999999999999</v>
      </c>
      <c r="CE40" s="31">
        <f t="shared" si="270"/>
        <v>0.20347999999999999</v>
      </c>
      <c r="CF40" s="31">
        <f t="shared" si="270"/>
        <v>0.32958999999999999</v>
      </c>
      <c r="CG40" s="31">
        <f t="shared" si="270"/>
        <v>0.25863999999999998</v>
      </c>
      <c r="CH40" s="31">
        <f t="shared" si="270"/>
        <v>0.31972000000000006</v>
      </c>
      <c r="CI40" s="31">
        <f t="shared" si="270"/>
        <v>0.26399</v>
      </c>
      <c r="CJ40" s="31">
        <f t="shared" si="270"/>
        <v>0.43919000000000002</v>
      </c>
      <c r="CK40" s="31">
        <f t="shared" si="270"/>
        <v>0.45786000000000004</v>
      </c>
      <c r="CL40" s="31">
        <f t="shared" si="270"/>
        <v>0.34758999999999995</v>
      </c>
      <c r="CM40" s="31">
        <f t="shared" si="270"/>
        <v>0.41958000000000001</v>
      </c>
      <c r="CN40" s="31">
        <f t="shared" si="270"/>
        <v>1.3056399999999999</v>
      </c>
      <c r="CO40" s="31">
        <f t="shared" si="270"/>
        <v>0.3236</v>
      </c>
      <c r="CP40" s="31">
        <f t="shared" si="270"/>
        <v>0.38818999999999998</v>
      </c>
      <c r="CQ40" s="31">
        <f t="shared" si="270"/>
        <v>0.53659000000000001</v>
      </c>
      <c r="CR40" s="31">
        <f t="shared" si="270"/>
        <v>0.37783</v>
      </c>
      <c r="CS40" s="31">
        <f t="shared" si="270"/>
        <v>0.66452999999999995</v>
      </c>
      <c r="CT40" s="31">
        <f t="shared" si="270"/>
        <v>0.46649999999999997</v>
      </c>
      <c r="CV40" s="6">
        <f t="shared" ref="CV40:CY40" si="271">SUM(CV37:CV39)</f>
        <v>2.7620600000000004</v>
      </c>
      <c r="CW40" s="6">
        <f t="shared" si="271"/>
        <v>5.0570699999999986</v>
      </c>
      <c r="CX40" s="6">
        <f t="shared" si="271"/>
        <v>5.8443100000000001</v>
      </c>
      <c r="CY40" s="6">
        <f t="shared" si="271"/>
        <v>5.9910899999999998</v>
      </c>
    </row>
    <row r="41" spans="1:103" x14ac:dyDescent="0.2">
      <c r="A41" s="16" t="s">
        <v>24</v>
      </c>
      <c r="B41" s="6"/>
      <c r="C41" s="31">
        <f>IS!C40</f>
        <v>0.42672000000000004</v>
      </c>
      <c r="D41" s="31">
        <f>IS!D40</f>
        <v>0.42452999999999996</v>
      </c>
      <c r="E41" s="31">
        <f>IS!E40</f>
        <v>0.42458999999999997</v>
      </c>
      <c r="F41" s="31">
        <f>IS!F40</f>
        <v>0.42458999999999997</v>
      </c>
      <c r="G41" s="31">
        <f>IS!G40</f>
        <v>7.1989999999999998E-2</v>
      </c>
      <c r="H41" s="31">
        <f>IS!H40</f>
        <v>0.85892999999999997</v>
      </c>
      <c r="I41" s="31">
        <f>IS!I40</f>
        <v>0.39868999999999999</v>
      </c>
      <c r="J41" s="31">
        <f>IS!J40</f>
        <v>0.42757000000000001</v>
      </c>
      <c r="K41" s="31">
        <f>IS!K40</f>
        <v>0.43182999999999999</v>
      </c>
      <c r="L41" s="31">
        <f>IS!L40</f>
        <v>0.44357000000000002</v>
      </c>
      <c r="M41" s="31">
        <f>IS!M40</f>
        <v>0.47117000000000003</v>
      </c>
      <c r="N41" s="31">
        <f>IS!N40</f>
        <v>0.45044999999999996</v>
      </c>
      <c r="O41" s="31">
        <f>IS!O40</f>
        <v>0.41605000000000003</v>
      </c>
      <c r="P41" s="31">
        <f>IS!P40</f>
        <v>0.41868</v>
      </c>
      <c r="Q41" s="31">
        <f>IS!Q40</f>
        <v>0.54877999999999993</v>
      </c>
      <c r="R41" s="31">
        <f>IS!R40</f>
        <v>0.42595</v>
      </c>
      <c r="S41" s="31">
        <f>IS!S40</f>
        <v>0.42468</v>
      </c>
      <c r="T41" s="31">
        <f>IS!T40</f>
        <v>0.44968000000000002</v>
      </c>
      <c r="U41" s="31">
        <f>IS!U40</f>
        <v>0.42468</v>
      </c>
      <c r="V41" s="31">
        <f>IS!V40</f>
        <v>0.42377999999999999</v>
      </c>
      <c r="W41" s="31">
        <f>IS!W40</f>
        <v>0.42373</v>
      </c>
      <c r="X41" s="31">
        <f>IS!X40</f>
        <v>0.42373</v>
      </c>
      <c r="Y41" s="31">
        <f>IS!Y40</f>
        <v>0.42220999999999997</v>
      </c>
      <c r="Z41" s="31">
        <f>IS!Z40</f>
        <v>0.42427999999999999</v>
      </c>
      <c r="AA41" s="31">
        <f>IS!AA40</f>
        <v>0.42220999999999997</v>
      </c>
      <c r="AB41" s="31">
        <f>IS!AB40</f>
        <v>0.42052999999999996</v>
      </c>
      <c r="AC41" s="31">
        <f>IS!AC40</f>
        <v>0.42002</v>
      </c>
      <c r="AD41" s="31">
        <f>IS!AD40</f>
        <v>0.42299000000000003</v>
      </c>
      <c r="AF41" s="6">
        <f t="shared" ref="AF41:AF53" si="272">SUM(C41:N41)</f>
        <v>5.2546300000000006</v>
      </c>
      <c r="AG41" s="6">
        <f t="shared" ref="AG41:AG53" si="273">SUM(O41:Z41)</f>
        <v>5.2262299999999993</v>
      </c>
      <c r="AH41" s="6">
        <f t="shared" ref="AH41:AI53" si="274">SUM(R41:AC41)</f>
        <v>5.10548</v>
      </c>
      <c r="AI41" s="6">
        <f t="shared" si="274"/>
        <v>5.1025200000000011</v>
      </c>
      <c r="AK41" s="31">
        <f>SUMIF(QoE!$A$32:$A$61,$A41,QoE!C$32:C$61)</f>
        <v>0</v>
      </c>
      <c r="AL41" s="31">
        <f>SUMIF(QoE!$A$32:$A$61,$A41,QoE!D$32:D$61)</f>
        <v>0</v>
      </c>
      <c r="AM41" s="31">
        <f>SUMIF(QoE!$A$32:$A$61,$A41,QoE!E$32:E$61)</f>
        <v>0</v>
      </c>
      <c r="AN41" s="31">
        <f>SUMIF(QoE!$A$32:$A$61,$A41,QoE!F$32:F$61)</f>
        <v>0</v>
      </c>
      <c r="AO41" s="31">
        <f>SUMIF(QoE!$A$32:$A$61,$A41,QoE!G$32:G$61)</f>
        <v>0</v>
      </c>
      <c r="AP41" s="31">
        <f>SUMIF(QoE!$A$32:$A$61,$A41,QoE!H$32:H$61)</f>
        <v>0</v>
      </c>
      <c r="AQ41" s="31">
        <f>SUMIF(QoE!$A$32:$A$61,$A41,QoE!I$32:I$61)</f>
        <v>0</v>
      </c>
      <c r="AR41" s="31">
        <f>SUMIF(QoE!$A$32:$A$61,$A41,QoE!J$32:J$61)</f>
        <v>0</v>
      </c>
      <c r="AS41" s="31">
        <f>SUMIF(QoE!$A$32:$A$61,$A41,QoE!K$32:K$61)</f>
        <v>0</v>
      </c>
      <c r="AT41" s="31">
        <f>SUMIF(QoE!$A$32:$A$61,$A41,QoE!L$32:L$61)</f>
        <v>0</v>
      </c>
      <c r="AU41" s="31">
        <f>SUMIF(QoE!$A$32:$A$61,$A41,QoE!M$32:M$61)</f>
        <v>0</v>
      </c>
      <c r="AV41" s="31">
        <f>SUMIF(QoE!$A$32:$A$61,$A41,QoE!N$32:N$61)</f>
        <v>0</v>
      </c>
      <c r="AW41" s="31">
        <f>SUMIF(QoE!$A$32:$A$61,$A41,QoE!O$32:O$61)</f>
        <v>0</v>
      </c>
      <c r="AX41" s="31">
        <f>SUMIF(QoE!$A$32:$A$61,$A41,QoE!P$32:P$61)</f>
        <v>0</v>
      </c>
      <c r="AY41" s="31">
        <f>SUMIF(QoE!$A$32:$A$61,$A41,QoE!Q$32:Q$61)</f>
        <v>0</v>
      </c>
      <c r="AZ41" s="31">
        <f>SUMIF(QoE!$A$32:$A$61,$A41,QoE!R$32:R$61)</f>
        <v>0</v>
      </c>
      <c r="BA41" s="31">
        <f>SUMIF(QoE!$A$32:$A$61,$A41,QoE!S$32:S$61)</f>
        <v>0</v>
      </c>
      <c r="BB41" s="31">
        <f>SUMIF(QoE!$A$32:$A$61,$A41,QoE!T$32:T$61)</f>
        <v>0</v>
      </c>
      <c r="BC41" s="31">
        <f>SUMIF(QoE!$A$32:$A$61,$A41,QoE!U$32:U$61)</f>
        <v>0</v>
      </c>
      <c r="BD41" s="31">
        <f>SUMIF(QoE!$A$32:$A$61,$A41,QoE!V$32:V$61)</f>
        <v>0</v>
      </c>
      <c r="BE41" s="31">
        <f>SUMIF(QoE!$A$32:$A$61,$A41,QoE!W$32:W$61)</f>
        <v>0</v>
      </c>
      <c r="BF41" s="31">
        <f>SUMIF(QoE!$A$32:$A$61,$A41,QoE!X$32:X$61)</f>
        <v>0</v>
      </c>
      <c r="BG41" s="31">
        <f>SUMIF(QoE!$A$32:$A$61,$A41,QoE!Y$32:Y$61)</f>
        <v>0</v>
      </c>
      <c r="BH41" s="31">
        <f>SUMIF(QoE!$A$32:$A$61,$A41,QoE!Z$32:Z$61)</f>
        <v>0</v>
      </c>
      <c r="BI41" s="31">
        <f>SUMIF(QoE!$A$32:$A$61,$A41,QoE!AA$32:AA$61)</f>
        <v>0</v>
      </c>
      <c r="BJ41" s="31">
        <f>SUMIF(QoE!$A$32:$A$61,$A41,QoE!AB$32:AB$61)</f>
        <v>0</v>
      </c>
      <c r="BK41" s="31">
        <f>SUMIF(QoE!$A$32:$A$61,$A41,QoE!AC$32:AC$61)</f>
        <v>0</v>
      </c>
      <c r="BL41" s="31">
        <f>SUMIF(QoE!$A$32:$A$61,$A41,QoE!AD$32:AD$61)</f>
        <v>0</v>
      </c>
      <c r="BN41" s="6">
        <f t="shared" ref="BN41:BN53" si="275">SUM(AK41:AV41)</f>
        <v>0</v>
      </c>
      <c r="BO41" s="6">
        <f t="shared" ref="BO41:BO53" si="276">SUM(AW41:BH41)</f>
        <v>0</v>
      </c>
      <c r="BP41" s="6">
        <f t="shared" ref="BP41:BP53" si="277">SUM(AZ41:BK41)</f>
        <v>0</v>
      </c>
      <c r="BQ41" s="6">
        <f t="shared" ref="BQ41:BQ53" si="278">SUM(BA41:BL41)</f>
        <v>0</v>
      </c>
      <c r="BS41" s="31">
        <f t="shared" ref="BS41:BS53" si="279">SUM(C41,AK41)</f>
        <v>0.42672000000000004</v>
      </c>
      <c r="BT41" s="31">
        <f t="shared" ref="BT41:BT53" si="280">SUM(D41,AL41)</f>
        <v>0.42452999999999996</v>
      </c>
      <c r="BU41" s="31">
        <f t="shared" ref="BU41:BU53" si="281">SUM(E41,AM41)</f>
        <v>0.42458999999999997</v>
      </c>
      <c r="BV41" s="31">
        <f t="shared" ref="BV41:BV53" si="282">SUM(F41,AN41)</f>
        <v>0.42458999999999997</v>
      </c>
      <c r="BW41" s="31">
        <f t="shared" ref="BW41:BW53" si="283">SUM(G41,AO41)</f>
        <v>7.1989999999999998E-2</v>
      </c>
      <c r="BX41" s="31">
        <f t="shared" ref="BX41:BX53" si="284">SUM(H41,AP41)</f>
        <v>0.85892999999999997</v>
      </c>
      <c r="BY41" s="31">
        <f t="shared" ref="BY41:BY53" si="285">SUM(I41,AQ41)</f>
        <v>0.39868999999999999</v>
      </c>
      <c r="BZ41" s="31">
        <f t="shared" ref="BZ41:BZ53" si="286">SUM(J41,AR41)</f>
        <v>0.42757000000000001</v>
      </c>
      <c r="CA41" s="31">
        <f t="shared" ref="CA41:CA53" si="287">SUM(K41,AS41)</f>
        <v>0.43182999999999999</v>
      </c>
      <c r="CB41" s="31">
        <f t="shared" ref="CB41:CB53" si="288">SUM(L41,AT41)</f>
        <v>0.44357000000000002</v>
      </c>
      <c r="CC41" s="31">
        <f t="shared" ref="CC41:CC53" si="289">SUM(M41,AU41)</f>
        <v>0.47117000000000003</v>
      </c>
      <c r="CD41" s="31">
        <f t="shared" ref="CD41:CD53" si="290">SUM(N41,AV41)</f>
        <v>0.45044999999999996</v>
      </c>
      <c r="CE41" s="31">
        <f t="shared" ref="CE41:CE53" si="291">SUM(O41,AW41)</f>
        <v>0.41605000000000003</v>
      </c>
      <c r="CF41" s="31">
        <f t="shared" ref="CF41:CF53" si="292">SUM(P41,AX41)</f>
        <v>0.41868</v>
      </c>
      <c r="CG41" s="31">
        <f t="shared" ref="CG41:CG53" si="293">SUM(Q41,AY41)</f>
        <v>0.54877999999999993</v>
      </c>
      <c r="CH41" s="31">
        <f t="shared" ref="CH41:CH53" si="294">SUM(R41,AZ41)</f>
        <v>0.42595</v>
      </c>
      <c r="CI41" s="31">
        <f t="shared" ref="CI41:CI53" si="295">SUM(S41,BA41)</f>
        <v>0.42468</v>
      </c>
      <c r="CJ41" s="31">
        <f t="shared" ref="CJ41:CJ53" si="296">SUM(T41,BB41)</f>
        <v>0.44968000000000002</v>
      </c>
      <c r="CK41" s="31">
        <f t="shared" ref="CK41:CK53" si="297">SUM(U41,BC41)</f>
        <v>0.42468</v>
      </c>
      <c r="CL41" s="31">
        <f t="shared" ref="CL41:CL53" si="298">SUM(V41,BD41)</f>
        <v>0.42377999999999999</v>
      </c>
      <c r="CM41" s="31">
        <f t="shared" ref="CM41:CM53" si="299">SUM(W41,BE41)</f>
        <v>0.42373</v>
      </c>
      <c r="CN41" s="31">
        <f t="shared" ref="CN41:CN53" si="300">SUM(X41,BF41)</f>
        <v>0.42373</v>
      </c>
      <c r="CO41" s="31">
        <f t="shared" ref="CO41:CO53" si="301">SUM(Y41,BG41)</f>
        <v>0.42220999999999997</v>
      </c>
      <c r="CP41" s="31">
        <f t="shared" ref="CP41:CP53" si="302">SUM(Z41,BH41)</f>
        <v>0.42427999999999999</v>
      </c>
      <c r="CQ41" s="31">
        <f t="shared" ref="CQ41:CQ53" si="303">SUM(AA41,BI41)</f>
        <v>0.42220999999999997</v>
      </c>
      <c r="CR41" s="31">
        <f t="shared" ref="CR41:CR53" si="304">SUM(AB41,BJ41)</f>
        <v>0.42052999999999996</v>
      </c>
      <c r="CS41" s="31">
        <f t="shared" ref="CS41:CS53" si="305">SUM(AC41,BK41)</f>
        <v>0.42002</v>
      </c>
      <c r="CT41" s="31">
        <f t="shared" ref="CT41:CT53" si="306">SUM(AD41,BL41)</f>
        <v>0.42299000000000003</v>
      </c>
      <c r="CV41" s="6">
        <f t="shared" ref="CV41:CV53" si="307">SUM(BS41:CD41)</f>
        <v>5.2546300000000006</v>
      </c>
      <c r="CW41" s="6">
        <f t="shared" ref="CW41:CW53" si="308">SUM(CE41:CP41)</f>
        <v>5.2262299999999993</v>
      </c>
      <c r="CX41" s="6">
        <f t="shared" ref="CX41:CX53" si="309">SUM(CH41:CS41)</f>
        <v>5.10548</v>
      </c>
      <c r="CY41" s="6">
        <f t="shared" ref="CY41:CY53" si="310">SUM(CI41:CT41)</f>
        <v>5.1025200000000011</v>
      </c>
    </row>
    <row r="42" spans="1:103" x14ac:dyDescent="0.2">
      <c r="A42" s="16" t="s">
        <v>27</v>
      </c>
      <c r="B42" s="6"/>
      <c r="C42" s="31">
        <f>IS!C41</f>
        <v>0.15339</v>
      </c>
      <c r="D42" s="31">
        <f>IS!D41</f>
        <v>2.6839999999999999E-2</v>
      </c>
      <c r="E42" s="31">
        <f>IS!E41</f>
        <v>0.38879000000000002</v>
      </c>
      <c r="F42" s="31">
        <f>IS!F41</f>
        <v>2.9839999999999998E-2</v>
      </c>
      <c r="G42" s="31">
        <f>IS!G41</f>
        <v>0.52067999999999992</v>
      </c>
      <c r="H42" s="31">
        <f>IS!H41</f>
        <v>0.11745</v>
      </c>
      <c r="I42" s="31">
        <f>IS!I41</f>
        <v>0.10914</v>
      </c>
      <c r="J42" s="31">
        <f>IS!J41</f>
        <v>6.0740000000000002E-2</v>
      </c>
      <c r="K42" s="31">
        <f>IS!K41</f>
        <v>7.7840000000000006E-2</v>
      </c>
      <c r="L42" s="31">
        <f>IS!L41</f>
        <v>0.57528999999999997</v>
      </c>
      <c r="M42" s="31">
        <f>IS!M41</f>
        <v>3.4520000000000002E-2</v>
      </c>
      <c r="N42" s="31">
        <f>IS!N41</f>
        <v>2.487E-2</v>
      </c>
      <c r="O42" s="31">
        <f>IS!O41</f>
        <v>0.13791</v>
      </c>
      <c r="P42" s="31">
        <f>IS!P41</f>
        <v>0.151</v>
      </c>
      <c r="Q42" s="31">
        <f>IS!Q41</f>
        <v>0.22842999999999999</v>
      </c>
      <c r="R42" s="31">
        <f>IS!R41</f>
        <v>0.27764999999999995</v>
      </c>
      <c r="S42" s="31">
        <f>IS!S41</f>
        <v>6.08E-2</v>
      </c>
      <c r="T42" s="31">
        <f>IS!T41</f>
        <v>0.42132999999999998</v>
      </c>
      <c r="U42" s="31">
        <f>IS!U41</f>
        <v>9.4049999999999995E-2</v>
      </c>
      <c r="V42" s="31">
        <f>IS!V41</f>
        <v>0.98584000000000005</v>
      </c>
      <c r="W42" s="31">
        <f>IS!W41</f>
        <v>7.911E-2</v>
      </c>
      <c r="X42" s="31">
        <f>IS!X41</f>
        <v>0.36895999999999995</v>
      </c>
      <c r="Y42" s="31">
        <f>IS!Y41</f>
        <v>0.55953999999999993</v>
      </c>
      <c r="Z42" s="31">
        <f>IS!Z41</f>
        <v>0.50488999999999995</v>
      </c>
      <c r="AA42" s="31">
        <f>IS!AA41</f>
        <v>0.14740999999999999</v>
      </c>
      <c r="AB42" s="31">
        <f>IS!AB41</f>
        <v>0.28843000000000002</v>
      </c>
      <c r="AC42" s="31">
        <f>IS!AC41</f>
        <v>0.49143999999999999</v>
      </c>
      <c r="AD42" s="31">
        <f>IS!AD41</f>
        <v>1.6053499999999998</v>
      </c>
      <c r="AF42" s="6">
        <f t="shared" si="272"/>
        <v>2.1193900000000001</v>
      </c>
      <c r="AG42" s="6">
        <f t="shared" si="273"/>
        <v>3.8695099999999996</v>
      </c>
      <c r="AH42" s="6">
        <f t="shared" si="274"/>
        <v>4.2794499999999998</v>
      </c>
      <c r="AI42" s="6">
        <f t="shared" si="274"/>
        <v>5.6071499999999999</v>
      </c>
      <c r="AK42" s="31">
        <f>SUMIF(QoE!$A$32:$A$61,$A42,QoE!C$32:C$61)</f>
        <v>0</v>
      </c>
      <c r="AL42" s="31">
        <f>SUMIF(QoE!$A$32:$A$61,$A42,QoE!D$32:D$61)</f>
        <v>0</v>
      </c>
      <c r="AM42" s="31">
        <f>SUMIF(QoE!$A$32:$A$61,$A42,QoE!E$32:E$61)</f>
        <v>0</v>
      </c>
      <c r="AN42" s="31">
        <f>SUMIF(QoE!$A$32:$A$61,$A42,QoE!F$32:F$61)</f>
        <v>0</v>
      </c>
      <c r="AO42" s="31">
        <f>SUMIF(QoE!$A$32:$A$61,$A42,QoE!G$32:G$61)</f>
        <v>0</v>
      </c>
      <c r="AP42" s="31">
        <f>SUMIF(QoE!$A$32:$A$61,$A42,QoE!H$32:H$61)</f>
        <v>0</v>
      </c>
      <c r="AQ42" s="31">
        <f>SUMIF(QoE!$A$32:$A$61,$A42,QoE!I$32:I$61)</f>
        <v>0</v>
      </c>
      <c r="AR42" s="31">
        <f>SUMIF(QoE!$A$32:$A$61,$A42,QoE!J$32:J$61)</f>
        <v>0</v>
      </c>
      <c r="AS42" s="31">
        <f>SUMIF(QoE!$A$32:$A$61,$A42,QoE!K$32:K$61)</f>
        <v>0</v>
      </c>
      <c r="AT42" s="31">
        <f>SUMIF(QoE!$A$32:$A$61,$A42,QoE!L$32:L$61)</f>
        <v>0</v>
      </c>
      <c r="AU42" s="31">
        <f>SUMIF(QoE!$A$32:$A$61,$A42,QoE!M$32:M$61)</f>
        <v>0</v>
      </c>
      <c r="AV42" s="31">
        <f>SUMIF(QoE!$A$32:$A$61,$A42,QoE!N$32:N$61)</f>
        <v>0</v>
      </c>
      <c r="AW42" s="31">
        <f>SUMIF(QoE!$A$32:$A$61,$A42,QoE!O$32:O$61)</f>
        <v>0</v>
      </c>
      <c r="AX42" s="31">
        <f>SUMIF(QoE!$A$32:$A$61,$A42,QoE!P$32:P$61)</f>
        <v>0</v>
      </c>
      <c r="AY42" s="31">
        <f>SUMIF(QoE!$A$32:$A$61,$A42,QoE!Q$32:Q$61)</f>
        <v>0</v>
      </c>
      <c r="AZ42" s="31">
        <f>SUMIF(QoE!$A$32:$A$61,$A42,QoE!R$32:R$61)</f>
        <v>0</v>
      </c>
      <c r="BA42" s="31">
        <f>SUMIF(QoE!$A$32:$A$61,$A42,QoE!S$32:S$61)</f>
        <v>0</v>
      </c>
      <c r="BB42" s="31">
        <f>SUMIF(QoE!$A$32:$A$61,$A42,QoE!T$32:T$61)</f>
        <v>0</v>
      </c>
      <c r="BC42" s="31">
        <f>SUMIF(QoE!$A$32:$A$61,$A42,QoE!U$32:U$61)</f>
        <v>0</v>
      </c>
      <c r="BD42" s="31">
        <f>SUMIF(QoE!$A$32:$A$61,$A42,QoE!V$32:V$61)</f>
        <v>0</v>
      </c>
      <c r="BE42" s="31">
        <f>SUMIF(QoE!$A$32:$A$61,$A42,QoE!W$32:W$61)</f>
        <v>0</v>
      </c>
      <c r="BF42" s="31">
        <f>SUMIF(QoE!$A$32:$A$61,$A42,QoE!X$32:X$61)</f>
        <v>0</v>
      </c>
      <c r="BG42" s="31">
        <f>SUMIF(QoE!$A$32:$A$61,$A42,QoE!Y$32:Y$61)</f>
        <v>0</v>
      </c>
      <c r="BH42" s="31">
        <f>SUMIF(QoE!$A$32:$A$61,$A42,QoE!Z$32:Z$61)</f>
        <v>0</v>
      </c>
      <c r="BI42" s="31">
        <f>SUMIF(QoE!$A$32:$A$61,$A42,QoE!AA$32:AA$61)</f>
        <v>0</v>
      </c>
      <c r="BJ42" s="31">
        <f>SUMIF(QoE!$A$32:$A$61,$A42,QoE!AB$32:AB$61)</f>
        <v>0</v>
      </c>
      <c r="BK42" s="31">
        <f>SUMIF(QoE!$A$32:$A$61,$A42,QoE!AC$32:AC$61)</f>
        <v>0</v>
      </c>
      <c r="BL42" s="31">
        <f>SUMIF(QoE!$A$32:$A$61,$A42,QoE!AD$32:AD$61)</f>
        <v>0</v>
      </c>
      <c r="BN42" s="6">
        <f t="shared" si="275"/>
        <v>0</v>
      </c>
      <c r="BO42" s="6">
        <f t="shared" si="276"/>
        <v>0</v>
      </c>
      <c r="BP42" s="6">
        <f t="shared" si="277"/>
        <v>0</v>
      </c>
      <c r="BQ42" s="6">
        <f t="shared" si="278"/>
        <v>0</v>
      </c>
      <c r="BS42" s="31">
        <f t="shared" si="279"/>
        <v>0.15339</v>
      </c>
      <c r="BT42" s="31">
        <f t="shared" si="280"/>
        <v>2.6839999999999999E-2</v>
      </c>
      <c r="BU42" s="31">
        <f t="shared" si="281"/>
        <v>0.38879000000000002</v>
      </c>
      <c r="BV42" s="31">
        <f t="shared" si="282"/>
        <v>2.9839999999999998E-2</v>
      </c>
      <c r="BW42" s="31">
        <f t="shared" si="283"/>
        <v>0.52067999999999992</v>
      </c>
      <c r="BX42" s="31">
        <f t="shared" si="284"/>
        <v>0.11745</v>
      </c>
      <c r="BY42" s="31">
        <f t="shared" si="285"/>
        <v>0.10914</v>
      </c>
      <c r="BZ42" s="31">
        <f t="shared" si="286"/>
        <v>6.0740000000000002E-2</v>
      </c>
      <c r="CA42" s="31">
        <f t="shared" si="287"/>
        <v>7.7840000000000006E-2</v>
      </c>
      <c r="CB42" s="31">
        <f t="shared" si="288"/>
        <v>0.57528999999999997</v>
      </c>
      <c r="CC42" s="31">
        <f t="shared" si="289"/>
        <v>3.4520000000000002E-2</v>
      </c>
      <c r="CD42" s="31">
        <f t="shared" si="290"/>
        <v>2.487E-2</v>
      </c>
      <c r="CE42" s="31">
        <f t="shared" si="291"/>
        <v>0.13791</v>
      </c>
      <c r="CF42" s="31">
        <f t="shared" si="292"/>
        <v>0.151</v>
      </c>
      <c r="CG42" s="31">
        <f t="shared" si="293"/>
        <v>0.22842999999999999</v>
      </c>
      <c r="CH42" s="31">
        <f t="shared" si="294"/>
        <v>0.27764999999999995</v>
      </c>
      <c r="CI42" s="31">
        <f t="shared" si="295"/>
        <v>6.08E-2</v>
      </c>
      <c r="CJ42" s="31">
        <f t="shared" si="296"/>
        <v>0.42132999999999998</v>
      </c>
      <c r="CK42" s="31">
        <f t="shared" si="297"/>
        <v>9.4049999999999995E-2</v>
      </c>
      <c r="CL42" s="31">
        <f t="shared" si="298"/>
        <v>0.98584000000000005</v>
      </c>
      <c r="CM42" s="31">
        <f t="shared" si="299"/>
        <v>7.911E-2</v>
      </c>
      <c r="CN42" s="31">
        <f t="shared" si="300"/>
        <v>0.36895999999999995</v>
      </c>
      <c r="CO42" s="31">
        <f t="shared" si="301"/>
        <v>0.55953999999999993</v>
      </c>
      <c r="CP42" s="31">
        <f t="shared" si="302"/>
        <v>0.50488999999999995</v>
      </c>
      <c r="CQ42" s="31">
        <f t="shared" si="303"/>
        <v>0.14740999999999999</v>
      </c>
      <c r="CR42" s="31">
        <f t="shared" si="304"/>
        <v>0.28843000000000002</v>
      </c>
      <c r="CS42" s="31">
        <f t="shared" si="305"/>
        <v>0.49143999999999999</v>
      </c>
      <c r="CT42" s="31">
        <f t="shared" si="306"/>
        <v>1.6053499999999998</v>
      </c>
      <c r="CV42" s="6">
        <f t="shared" si="307"/>
        <v>2.1193900000000001</v>
      </c>
      <c r="CW42" s="6">
        <f t="shared" si="308"/>
        <v>3.8695099999999996</v>
      </c>
      <c r="CX42" s="6">
        <f t="shared" si="309"/>
        <v>4.2794499999999998</v>
      </c>
      <c r="CY42" s="6">
        <f t="shared" si="310"/>
        <v>5.6071499999999999</v>
      </c>
    </row>
    <row r="43" spans="1:103" x14ac:dyDescent="0.2">
      <c r="A43" s="16" t="s">
        <v>40</v>
      </c>
      <c r="B43" s="6"/>
      <c r="C43" s="31">
        <f>IS!C42</f>
        <v>0</v>
      </c>
      <c r="D43" s="31">
        <f>IS!D42</f>
        <v>0.21743000000000001</v>
      </c>
      <c r="E43" s="31">
        <f>IS!E42</f>
        <v>8.5000000000000006E-2</v>
      </c>
      <c r="F43" s="31">
        <f>IS!F42</f>
        <v>0</v>
      </c>
      <c r="G43" s="31">
        <f>IS!G42</f>
        <v>0</v>
      </c>
      <c r="H43" s="31">
        <f>IS!H42</f>
        <v>0</v>
      </c>
      <c r="I43" s="31">
        <f>IS!I42</f>
        <v>0</v>
      </c>
      <c r="J43" s="31">
        <f>IS!J42</f>
        <v>0</v>
      </c>
      <c r="K43" s="31">
        <f>IS!K42</f>
        <v>3.4180000000000002E-2</v>
      </c>
      <c r="L43" s="31">
        <f>IS!L42</f>
        <v>8.5299999999999994E-3</v>
      </c>
      <c r="M43" s="31">
        <f>IS!M42</f>
        <v>0</v>
      </c>
      <c r="N43" s="31">
        <f>IS!N42</f>
        <v>0</v>
      </c>
      <c r="O43" s="31">
        <f>IS!O42</f>
        <v>0.12032999999999999</v>
      </c>
      <c r="P43" s="31">
        <f>IS!P42</f>
        <v>4.0770000000000001E-2</v>
      </c>
      <c r="Q43" s="31">
        <f>IS!Q42</f>
        <v>0.16299</v>
      </c>
      <c r="R43" s="31">
        <f>IS!R42</f>
        <v>3.773E-2</v>
      </c>
      <c r="S43" s="31">
        <f>IS!S42</f>
        <v>0.47454000000000002</v>
      </c>
      <c r="T43" s="31">
        <f>IS!T42</f>
        <v>-6.0340000000000005E-2</v>
      </c>
      <c r="U43" s="31">
        <f>IS!U42</f>
        <v>0</v>
      </c>
      <c r="V43" s="31">
        <f>IS!V42</f>
        <v>0</v>
      </c>
      <c r="W43" s="31">
        <f>IS!W42</f>
        <v>0.14881999999999998</v>
      </c>
      <c r="X43" s="31">
        <f>IS!X42</f>
        <v>1.7579999999999998E-2</v>
      </c>
      <c r="Y43" s="31">
        <f>IS!Y42</f>
        <v>1.1849999999999999E-2</v>
      </c>
      <c r="Z43" s="31">
        <f>IS!Z42</f>
        <v>0</v>
      </c>
      <c r="AA43" s="31">
        <f>IS!AA42</f>
        <v>1.48912</v>
      </c>
      <c r="AB43" s="31">
        <f>IS!AB42</f>
        <v>0.1</v>
      </c>
      <c r="AC43" s="31">
        <f>IS!AC42</f>
        <v>0.66622000000000003</v>
      </c>
      <c r="AD43" s="31">
        <f>IS!AD42</f>
        <v>0</v>
      </c>
      <c r="AF43" s="6">
        <f t="shared" si="272"/>
        <v>0.34514</v>
      </c>
      <c r="AG43" s="6">
        <f t="shared" si="273"/>
        <v>0.95426999999999995</v>
      </c>
      <c r="AH43" s="6">
        <f t="shared" si="274"/>
        <v>2.8855200000000001</v>
      </c>
      <c r="AI43" s="6">
        <f t="shared" si="274"/>
        <v>2.8477900000000003</v>
      </c>
      <c r="AK43" s="31">
        <f>SUMIF(QoE!$A$32:$A$61,$A43,QoE!C$32:C$61)</f>
        <v>0</v>
      </c>
      <c r="AL43" s="31">
        <f>SUMIF(QoE!$A$32:$A$61,$A43,QoE!D$32:D$61)</f>
        <v>0</v>
      </c>
      <c r="AM43" s="31">
        <f>SUMIF(QoE!$A$32:$A$61,$A43,QoE!E$32:E$61)</f>
        <v>0</v>
      </c>
      <c r="AN43" s="31">
        <f>SUMIF(QoE!$A$32:$A$61,$A43,QoE!F$32:F$61)</f>
        <v>0</v>
      </c>
      <c r="AO43" s="31">
        <f>SUMIF(QoE!$A$32:$A$61,$A43,QoE!G$32:G$61)</f>
        <v>0</v>
      </c>
      <c r="AP43" s="31">
        <f>SUMIF(QoE!$A$32:$A$61,$A43,QoE!H$32:H$61)</f>
        <v>0</v>
      </c>
      <c r="AQ43" s="31">
        <f>SUMIF(QoE!$A$32:$A$61,$A43,QoE!I$32:I$61)</f>
        <v>0</v>
      </c>
      <c r="AR43" s="31">
        <f>SUMIF(QoE!$A$32:$A$61,$A43,QoE!J$32:J$61)</f>
        <v>0</v>
      </c>
      <c r="AS43" s="31">
        <f>SUMIF(QoE!$A$32:$A$61,$A43,QoE!K$32:K$61)</f>
        <v>0</v>
      </c>
      <c r="AT43" s="31">
        <f>SUMIF(QoE!$A$32:$A$61,$A43,QoE!L$32:L$61)</f>
        <v>0</v>
      </c>
      <c r="AU43" s="31">
        <f>SUMIF(QoE!$A$32:$A$61,$A43,QoE!M$32:M$61)</f>
        <v>0</v>
      </c>
      <c r="AV43" s="31">
        <f>SUMIF(QoE!$A$32:$A$61,$A43,QoE!N$32:N$61)</f>
        <v>0</v>
      </c>
      <c r="AW43" s="31">
        <f>SUMIF(QoE!$A$32:$A$61,$A43,QoE!O$32:O$61)</f>
        <v>0</v>
      </c>
      <c r="AX43" s="31">
        <f>SUMIF(QoE!$A$32:$A$61,$A43,QoE!P$32:P$61)</f>
        <v>0</v>
      </c>
      <c r="AY43" s="31">
        <f>SUMIF(QoE!$A$32:$A$61,$A43,QoE!Q$32:Q$61)</f>
        <v>0</v>
      </c>
      <c r="AZ43" s="31">
        <f>SUMIF(QoE!$A$32:$A$61,$A43,QoE!R$32:R$61)</f>
        <v>0</v>
      </c>
      <c r="BA43" s="31">
        <f>SUMIF(QoE!$A$32:$A$61,$A43,QoE!S$32:S$61)</f>
        <v>0</v>
      </c>
      <c r="BB43" s="31">
        <f>SUMIF(QoE!$A$32:$A$61,$A43,QoE!T$32:T$61)</f>
        <v>0</v>
      </c>
      <c r="BC43" s="31">
        <f>SUMIF(QoE!$A$32:$A$61,$A43,QoE!U$32:U$61)</f>
        <v>0</v>
      </c>
      <c r="BD43" s="31">
        <f>SUMIF(QoE!$A$32:$A$61,$A43,QoE!V$32:V$61)</f>
        <v>0</v>
      </c>
      <c r="BE43" s="31">
        <f>SUMIF(QoE!$A$32:$A$61,$A43,QoE!W$32:W$61)</f>
        <v>0</v>
      </c>
      <c r="BF43" s="31">
        <f>SUMIF(QoE!$A$32:$A$61,$A43,QoE!X$32:X$61)</f>
        <v>0</v>
      </c>
      <c r="BG43" s="31">
        <f>SUMIF(QoE!$A$32:$A$61,$A43,QoE!Y$32:Y$61)</f>
        <v>0</v>
      </c>
      <c r="BH43" s="31">
        <f>SUMIF(QoE!$A$32:$A$61,$A43,QoE!Z$32:Z$61)</f>
        <v>0</v>
      </c>
      <c r="BI43" s="31">
        <f>SUMIF(QoE!$A$32:$A$61,$A43,QoE!AA$32:AA$61)</f>
        <v>0</v>
      </c>
      <c r="BJ43" s="31">
        <f>SUMIF(QoE!$A$32:$A$61,$A43,QoE!AB$32:AB$61)</f>
        <v>0</v>
      </c>
      <c r="BK43" s="31">
        <f>SUMIF(QoE!$A$32:$A$61,$A43,QoE!AC$32:AC$61)</f>
        <v>0</v>
      </c>
      <c r="BL43" s="31">
        <f>SUMIF(QoE!$A$32:$A$61,$A43,QoE!AD$32:AD$61)</f>
        <v>0</v>
      </c>
      <c r="BN43" s="6">
        <f t="shared" si="275"/>
        <v>0</v>
      </c>
      <c r="BO43" s="6">
        <f t="shared" si="276"/>
        <v>0</v>
      </c>
      <c r="BP43" s="6">
        <f t="shared" si="277"/>
        <v>0</v>
      </c>
      <c r="BQ43" s="6">
        <f t="shared" si="278"/>
        <v>0</v>
      </c>
      <c r="BS43" s="31">
        <f t="shared" si="279"/>
        <v>0</v>
      </c>
      <c r="BT43" s="31">
        <f t="shared" si="280"/>
        <v>0.21743000000000001</v>
      </c>
      <c r="BU43" s="31">
        <f t="shared" si="281"/>
        <v>8.5000000000000006E-2</v>
      </c>
      <c r="BV43" s="31">
        <f t="shared" si="282"/>
        <v>0</v>
      </c>
      <c r="BW43" s="31">
        <f t="shared" si="283"/>
        <v>0</v>
      </c>
      <c r="BX43" s="31">
        <f t="shared" si="284"/>
        <v>0</v>
      </c>
      <c r="BY43" s="31">
        <f t="shared" si="285"/>
        <v>0</v>
      </c>
      <c r="BZ43" s="31">
        <f t="shared" si="286"/>
        <v>0</v>
      </c>
      <c r="CA43" s="31">
        <f t="shared" si="287"/>
        <v>3.4180000000000002E-2</v>
      </c>
      <c r="CB43" s="31">
        <f t="shared" si="288"/>
        <v>8.5299999999999994E-3</v>
      </c>
      <c r="CC43" s="31">
        <f t="shared" si="289"/>
        <v>0</v>
      </c>
      <c r="CD43" s="31">
        <f t="shared" si="290"/>
        <v>0</v>
      </c>
      <c r="CE43" s="31">
        <f t="shared" si="291"/>
        <v>0.12032999999999999</v>
      </c>
      <c r="CF43" s="31">
        <f t="shared" si="292"/>
        <v>4.0770000000000001E-2</v>
      </c>
      <c r="CG43" s="31">
        <f t="shared" si="293"/>
        <v>0.16299</v>
      </c>
      <c r="CH43" s="31">
        <f t="shared" si="294"/>
        <v>3.773E-2</v>
      </c>
      <c r="CI43" s="31">
        <f t="shared" si="295"/>
        <v>0.47454000000000002</v>
      </c>
      <c r="CJ43" s="31">
        <f t="shared" si="296"/>
        <v>-6.0340000000000005E-2</v>
      </c>
      <c r="CK43" s="31">
        <f t="shared" si="297"/>
        <v>0</v>
      </c>
      <c r="CL43" s="31">
        <f t="shared" si="298"/>
        <v>0</v>
      </c>
      <c r="CM43" s="31">
        <f t="shared" si="299"/>
        <v>0.14881999999999998</v>
      </c>
      <c r="CN43" s="31">
        <f t="shared" si="300"/>
        <v>1.7579999999999998E-2</v>
      </c>
      <c r="CO43" s="31">
        <f t="shared" si="301"/>
        <v>1.1849999999999999E-2</v>
      </c>
      <c r="CP43" s="31">
        <f t="shared" si="302"/>
        <v>0</v>
      </c>
      <c r="CQ43" s="31">
        <f t="shared" si="303"/>
        <v>1.48912</v>
      </c>
      <c r="CR43" s="31">
        <f t="shared" si="304"/>
        <v>0.1</v>
      </c>
      <c r="CS43" s="31">
        <f t="shared" si="305"/>
        <v>0.66622000000000003</v>
      </c>
      <c r="CT43" s="31">
        <f t="shared" si="306"/>
        <v>0</v>
      </c>
      <c r="CV43" s="6">
        <f t="shared" si="307"/>
        <v>0.34514</v>
      </c>
      <c r="CW43" s="6">
        <f t="shared" si="308"/>
        <v>0.95426999999999995</v>
      </c>
      <c r="CX43" s="6">
        <f t="shared" si="309"/>
        <v>2.8855200000000001</v>
      </c>
      <c r="CY43" s="6">
        <f t="shared" si="310"/>
        <v>2.8477900000000003</v>
      </c>
    </row>
    <row r="44" spans="1:103" x14ac:dyDescent="0.2">
      <c r="A44" s="16" t="s">
        <v>23</v>
      </c>
      <c r="B44" s="6"/>
      <c r="C44" s="31">
        <f>IS!C43</f>
        <v>0.25274999999999997</v>
      </c>
      <c r="D44" s="31">
        <f>IS!D43</f>
        <v>0</v>
      </c>
      <c r="E44" s="31">
        <f>IS!E43</f>
        <v>0.70574999999999999</v>
      </c>
      <c r="F44" s="31">
        <f>IS!F43</f>
        <v>4.4227499999999997</v>
      </c>
      <c r="G44" s="31">
        <f>IS!G43</f>
        <v>0</v>
      </c>
      <c r="H44" s="31">
        <f>IS!H43</f>
        <v>8.9999999999999993E-3</v>
      </c>
      <c r="I44" s="31">
        <f>IS!I43</f>
        <v>0</v>
      </c>
      <c r="J44" s="31">
        <f>IS!J43</f>
        <v>0</v>
      </c>
      <c r="K44" s="31">
        <f>IS!K43</f>
        <v>0.14899999999999999</v>
      </c>
      <c r="L44" s="31">
        <f>IS!L43</f>
        <v>0.36399999999999999</v>
      </c>
      <c r="M44" s="31">
        <f>IS!M43</f>
        <v>0</v>
      </c>
      <c r="N44" s="31">
        <f>IS!N43</f>
        <v>0.53200000000000003</v>
      </c>
      <c r="O44" s="31">
        <f>IS!O43</f>
        <v>0.95</v>
      </c>
      <c r="P44" s="31">
        <f>IS!P43</f>
        <v>0</v>
      </c>
      <c r="Q44" s="31">
        <f>IS!Q43</f>
        <v>0</v>
      </c>
      <c r="R44" s="31">
        <f>IS!R43</f>
        <v>0.25700000000000001</v>
      </c>
      <c r="S44" s="31">
        <f>IS!S43</f>
        <v>0</v>
      </c>
      <c r="T44" s="31">
        <f>IS!T43</f>
        <v>0.53200000000000003</v>
      </c>
      <c r="U44" s="31">
        <f>IS!U43</f>
        <v>0.34499999999999997</v>
      </c>
      <c r="V44" s="31">
        <f>IS!V43</f>
        <v>0</v>
      </c>
      <c r="W44" s="31">
        <f>IS!W43</f>
        <v>0.53200000000000003</v>
      </c>
      <c r="X44" s="31">
        <f>IS!X43</f>
        <v>0.34150000000000003</v>
      </c>
      <c r="Y44" s="31">
        <f>IS!Y43</f>
        <v>0</v>
      </c>
      <c r="Z44" s="31">
        <f>IS!Z43</f>
        <v>0.42775000000000002</v>
      </c>
      <c r="AA44" s="31">
        <f>IS!AA43</f>
        <v>0</v>
      </c>
      <c r="AB44" s="31">
        <f>IS!AB43</f>
        <v>0</v>
      </c>
      <c r="AC44" s="31">
        <f>IS!AC43</f>
        <v>-0.22625000000000001</v>
      </c>
      <c r="AD44" s="31">
        <f>IS!AD43</f>
        <v>0</v>
      </c>
      <c r="AF44" s="6">
        <f t="shared" si="272"/>
        <v>6.4352499999999999</v>
      </c>
      <c r="AG44" s="6">
        <f t="shared" si="273"/>
        <v>3.3852499999999996</v>
      </c>
      <c r="AH44" s="6">
        <f t="shared" si="274"/>
        <v>2.2090000000000001</v>
      </c>
      <c r="AI44" s="6">
        <f t="shared" si="274"/>
        <v>1.9520000000000002</v>
      </c>
      <c r="AK44" s="31">
        <f>SUMIF(QoE!$A$32:$A$61,$A44,QoE!C$32:C$61)</f>
        <v>0</v>
      </c>
      <c r="AL44" s="31">
        <f>SUMIF(QoE!$A$32:$A$61,$A44,QoE!D$32:D$61)</f>
        <v>0</v>
      </c>
      <c r="AM44" s="31">
        <f>SUMIF(QoE!$A$32:$A$61,$A44,QoE!E$32:E$61)</f>
        <v>0</v>
      </c>
      <c r="AN44" s="31">
        <f>SUMIF(QoE!$A$32:$A$61,$A44,QoE!F$32:F$61)</f>
        <v>0</v>
      </c>
      <c r="AO44" s="31">
        <f>SUMIF(QoE!$A$32:$A$61,$A44,QoE!G$32:G$61)</f>
        <v>0</v>
      </c>
      <c r="AP44" s="31">
        <f>SUMIF(QoE!$A$32:$A$61,$A44,QoE!H$32:H$61)</f>
        <v>0</v>
      </c>
      <c r="AQ44" s="31">
        <f>SUMIF(QoE!$A$32:$A$61,$A44,QoE!I$32:I$61)</f>
        <v>0</v>
      </c>
      <c r="AR44" s="31">
        <f>SUMIF(QoE!$A$32:$A$61,$A44,QoE!J$32:J$61)</f>
        <v>0</v>
      </c>
      <c r="AS44" s="31">
        <f>SUMIF(QoE!$A$32:$A$61,$A44,QoE!K$32:K$61)</f>
        <v>0</v>
      </c>
      <c r="AT44" s="31">
        <f>SUMIF(QoE!$A$32:$A$61,$A44,QoE!L$32:L$61)</f>
        <v>0</v>
      </c>
      <c r="AU44" s="31">
        <f>SUMIF(QoE!$A$32:$A$61,$A44,QoE!M$32:M$61)</f>
        <v>0</v>
      </c>
      <c r="AV44" s="31">
        <f>SUMIF(QoE!$A$32:$A$61,$A44,QoE!N$32:N$61)</f>
        <v>0</v>
      </c>
      <c r="AW44" s="31">
        <f>SUMIF(QoE!$A$32:$A$61,$A44,QoE!O$32:O$61)</f>
        <v>0</v>
      </c>
      <c r="AX44" s="31">
        <f>SUMIF(QoE!$A$32:$A$61,$A44,QoE!P$32:P$61)</f>
        <v>0</v>
      </c>
      <c r="AY44" s="31">
        <f>SUMIF(QoE!$A$32:$A$61,$A44,QoE!Q$32:Q$61)</f>
        <v>0</v>
      </c>
      <c r="AZ44" s="31">
        <f>SUMIF(QoE!$A$32:$A$61,$A44,QoE!R$32:R$61)</f>
        <v>0</v>
      </c>
      <c r="BA44" s="31">
        <f>SUMIF(QoE!$A$32:$A$61,$A44,QoE!S$32:S$61)</f>
        <v>0</v>
      </c>
      <c r="BB44" s="31">
        <f>SUMIF(QoE!$A$32:$A$61,$A44,QoE!T$32:T$61)</f>
        <v>0</v>
      </c>
      <c r="BC44" s="31">
        <f>SUMIF(QoE!$A$32:$A$61,$A44,QoE!U$32:U$61)</f>
        <v>0</v>
      </c>
      <c r="BD44" s="31">
        <f>SUMIF(QoE!$A$32:$A$61,$A44,QoE!V$32:V$61)</f>
        <v>0</v>
      </c>
      <c r="BE44" s="31">
        <f>SUMIF(QoE!$A$32:$A$61,$A44,QoE!W$32:W$61)</f>
        <v>0</v>
      </c>
      <c r="BF44" s="31">
        <f>SUMIF(QoE!$A$32:$A$61,$A44,QoE!X$32:X$61)</f>
        <v>0</v>
      </c>
      <c r="BG44" s="31">
        <f>SUMIF(QoE!$A$32:$A$61,$A44,QoE!Y$32:Y$61)</f>
        <v>0</v>
      </c>
      <c r="BH44" s="31">
        <f>SUMIF(QoE!$A$32:$A$61,$A44,QoE!Z$32:Z$61)</f>
        <v>0</v>
      </c>
      <c r="BI44" s="31">
        <f>SUMIF(QoE!$A$32:$A$61,$A44,QoE!AA$32:AA$61)</f>
        <v>0</v>
      </c>
      <c r="BJ44" s="31">
        <f>SUMIF(QoE!$A$32:$A$61,$A44,QoE!AB$32:AB$61)</f>
        <v>0</v>
      </c>
      <c r="BK44" s="31">
        <f>SUMIF(QoE!$A$32:$A$61,$A44,QoE!AC$32:AC$61)</f>
        <v>0</v>
      </c>
      <c r="BL44" s="31">
        <f>SUMIF(QoE!$A$32:$A$61,$A44,QoE!AD$32:AD$61)</f>
        <v>0</v>
      </c>
      <c r="BN44" s="6">
        <f t="shared" si="275"/>
        <v>0</v>
      </c>
      <c r="BO44" s="6">
        <f t="shared" si="276"/>
        <v>0</v>
      </c>
      <c r="BP44" s="6">
        <f t="shared" si="277"/>
        <v>0</v>
      </c>
      <c r="BQ44" s="6">
        <f t="shared" si="278"/>
        <v>0</v>
      </c>
      <c r="BS44" s="31">
        <f t="shared" si="279"/>
        <v>0.25274999999999997</v>
      </c>
      <c r="BT44" s="31">
        <f t="shared" si="280"/>
        <v>0</v>
      </c>
      <c r="BU44" s="31">
        <f t="shared" si="281"/>
        <v>0.70574999999999999</v>
      </c>
      <c r="BV44" s="31">
        <f t="shared" si="282"/>
        <v>4.4227499999999997</v>
      </c>
      <c r="BW44" s="31">
        <f t="shared" si="283"/>
        <v>0</v>
      </c>
      <c r="BX44" s="31">
        <f t="shared" si="284"/>
        <v>8.9999999999999993E-3</v>
      </c>
      <c r="BY44" s="31">
        <f t="shared" si="285"/>
        <v>0</v>
      </c>
      <c r="BZ44" s="31">
        <f t="shared" si="286"/>
        <v>0</v>
      </c>
      <c r="CA44" s="31">
        <f t="shared" si="287"/>
        <v>0.14899999999999999</v>
      </c>
      <c r="CB44" s="31">
        <f t="shared" si="288"/>
        <v>0.36399999999999999</v>
      </c>
      <c r="CC44" s="31">
        <f t="shared" si="289"/>
        <v>0</v>
      </c>
      <c r="CD44" s="31">
        <f t="shared" si="290"/>
        <v>0.53200000000000003</v>
      </c>
      <c r="CE44" s="31">
        <f t="shared" si="291"/>
        <v>0.95</v>
      </c>
      <c r="CF44" s="31">
        <f t="shared" si="292"/>
        <v>0</v>
      </c>
      <c r="CG44" s="31">
        <f t="shared" si="293"/>
        <v>0</v>
      </c>
      <c r="CH44" s="31">
        <f t="shared" si="294"/>
        <v>0.25700000000000001</v>
      </c>
      <c r="CI44" s="31">
        <f t="shared" si="295"/>
        <v>0</v>
      </c>
      <c r="CJ44" s="31">
        <f t="shared" si="296"/>
        <v>0.53200000000000003</v>
      </c>
      <c r="CK44" s="31">
        <f t="shared" si="297"/>
        <v>0.34499999999999997</v>
      </c>
      <c r="CL44" s="31">
        <f t="shared" si="298"/>
        <v>0</v>
      </c>
      <c r="CM44" s="31">
        <f t="shared" si="299"/>
        <v>0.53200000000000003</v>
      </c>
      <c r="CN44" s="31">
        <f t="shared" si="300"/>
        <v>0.34150000000000003</v>
      </c>
      <c r="CO44" s="31">
        <f t="shared" si="301"/>
        <v>0</v>
      </c>
      <c r="CP44" s="31">
        <f t="shared" si="302"/>
        <v>0.42775000000000002</v>
      </c>
      <c r="CQ44" s="31">
        <f t="shared" si="303"/>
        <v>0</v>
      </c>
      <c r="CR44" s="31">
        <f t="shared" si="304"/>
        <v>0</v>
      </c>
      <c r="CS44" s="31">
        <f t="shared" si="305"/>
        <v>-0.22625000000000001</v>
      </c>
      <c r="CT44" s="31">
        <f t="shared" si="306"/>
        <v>0</v>
      </c>
      <c r="CV44" s="6">
        <f t="shared" si="307"/>
        <v>6.4352499999999999</v>
      </c>
      <c r="CW44" s="6">
        <f t="shared" si="308"/>
        <v>3.3852499999999996</v>
      </c>
      <c r="CX44" s="6">
        <f t="shared" si="309"/>
        <v>2.2090000000000001</v>
      </c>
      <c r="CY44" s="6">
        <f t="shared" si="310"/>
        <v>1.9520000000000002</v>
      </c>
    </row>
    <row r="45" spans="1:103" x14ac:dyDescent="0.2">
      <c r="A45" s="16" t="s">
        <v>37</v>
      </c>
      <c r="B45" s="6"/>
      <c r="C45" s="31">
        <f>IS!C44</f>
        <v>9.5439999999999997E-2</v>
      </c>
      <c r="D45" s="31">
        <f>IS!D44</f>
        <v>0.46272000000000002</v>
      </c>
      <c r="E45" s="31">
        <f>IS!E44</f>
        <v>0.14509</v>
      </c>
      <c r="F45" s="31">
        <f>IS!F44</f>
        <v>6.8559999999999996E-2</v>
      </c>
      <c r="G45" s="31">
        <f>IS!G44</f>
        <v>0.16531999999999999</v>
      </c>
      <c r="H45" s="31">
        <f>IS!H44</f>
        <v>0.1419</v>
      </c>
      <c r="I45" s="31">
        <f>IS!I44</f>
        <v>0.11567</v>
      </c>
      <c r="J45" s="31">
        <f>IS!J44</f>
        <v>0.48250999999999999</v>
      </c>
      <c r="K45" s="31">
        <f>IS!K44</f>
        <v>9.6489999999999992E-2</v>
      </c>
      <c r="L45" s="31">
        <f>IS!L44</f>
        <v>0.27306000000000002</v>
      </c>
      <c r="M45" s="31">
        <f>IS!M44</f>
        <v>0.13463999999999998</v>
      </c>
      <c r="N45" s="31">
        <f>IS!N44</f>
        <v>0.12679000000000001</v>
      </c>
      <c r="O45" s="31">
        <f>IS!O44</f>
        <v>0.11545</v>
      </c>
      <c r="P45" s="31">
        <f>IS!P44</f>
        <v>9.0480000000000005E-2</v>
      </c>
      <c r="Q45" s="31">
        <f>IS!Q44</f>
        <v>7.6079999999999995E-2</v>
      </c>
      <c r="R45" s="31">
        <f>IS!R44</f>
        <v>1.4590000000000001E-2</v>
      </c>
      <c r="S45" s="31">
        <f>IS!S44</f>
        <v>1.1220000000000001E-2</v>
      </c>
      <c r="T45" s="31">
        <f>IS!T44</f>
        <v>3.7569999999999999E-2</v>
      </c>
      <c r="U45" s="31">
        <f>IS!U44</f>
        <v>0.18314</v>
      </c>
      <c r="V45" s="31">
        <f>IS!V44</f>
        <v>2.0320000000000001E-2</v>
      </c>
      <c r="W45" s="31">
        <f>IS!W44</f>
        <v>7.1580000000000005E-2</v>
      </c>
      <c r="X45" s="31">
        <f>IS!X44</f>
        <v>0</v>
      </c>
      <c r="Y45" s="31">
        <f>IS!Y44</f>
        <v>0.11459</v>
      </c>
      <c r="Z45" s="31">
        <f>IS!Z44</f>
        <v>0.14502000000000001</v>
      </c>
      <c r="AA45" s="31">
        <f>IS!AA44</f>
        <v>8.1230000000000011E-2</v>
      </c>
      <c r="AB45" s="31">
        <f>IS!AB44</f>
        <v>3.0499999999999999E-2</v>
      </c>
      <c r="AC45" s="31">
        <f>IS!AC44</f>
        <v>0.80313000000000001</v>
      </c>
      <c r="AD45" s="31">
        <f>IS!AD44</f>
        <v>1.753E-2</v>
      </c>
      <c r="AF45" s="6">
        <f t="shared" si="272"/>
        <v>2.3081900000000002</v>
      </c>
      <c r="AG45" s="6">
        <f t="shared" si="273"/>
        <v>0.88003999999999993</v>
      </c>
      <c r="AH45" s="6">
        <f t="shared" si="274"/>
        <v>1.5128900000000001</v>
      </c>
      <c r="AI45" s="6">
        <f t="shared" si="274"/>
        <v>1.51583</v>
      </c>
      <c r="AK45" s="31">
        <f>SUMIF(QoE!$A$32:$A$61,$A45,QoE!C$32:C$61)</f>
        <v>0</v>
      </c>
      <c r="AL45" s="31">
        <f>SUMIF(QoE!$A$32:$A$61,$A45,QoE!D$32:D$61)</f>
        <v>0</v>
      </c>
      <c r="AM45" s="31">
        <f>SUMIF(QoE!$A$32:$A$61,$A45,QoE!E$32:E$61)</f>
        <v>0</v>
      </c>
      <c r="AN45" s="31">
        <f>SUMIF(QoE!$A$32:$A$61,$A45,QoE!F$32:F$61)</f>
        <v>0</v>
      </c>
      <c r="AO45" s="31">
        <f>SUMIF(QoE!$A$32:$A$61,$A45,QoE!G$32:G$61)</f>
        <v>0</v>
      </c>
      <c r="AP45" s="31">
        <f>SUMIF(QoE!$A$32:$A$61,$A45,QoE!H$32:H$61)</f>
        <v>0</v>
      </c>
      <c r="AQ45" s="31">
        <f>SUMIF(QoE!$A$32:$A$61,$A45,QoE!I$32:I$61)</f>
        <v>0</v>
      </c>
      <c r="AR45" s="31">
        <f>SUMIF(QoE!$A$32:$A$61,$A45,QoE!J$32:J$61)</f>
        <v>0</v>
      </c>
      <c r="AS45" s="31">
        <f>SUMIF(QoE!$A$32:$A$61,$A45,QoE!K$32:K$61)</f>
        <v>0</v>
      </c>
      <c r="AT45" s="31">
        <f>SUMIF(QoE!$A$32:$A$61,$A45,QoE!L$32:L$61)</f>
        <v>0</v>
      </c>
      <c r="AU45" s="31">
        <f>SUMIF(QoE!$A$32:$A$61,$A45,QoE!M$32:M$61)</f>
        <v>0</v>
      </c>
      <c r="AV45" s="31">
        <f>SUMIF(QoE!$A$32:$A$61,$A45,QoE!N$32:N$61)</f>
        <v>0</v>
      </c>
      <c r="AW45" s="31">
        <f>SUMIF(QoE!$A$32:$A$61,$A45,QoE!O$32:O$61)</f>
        <v>0</v>
      </c>
      <c r="AX45" s="31">
        <f>SUMIF(QoE!$A$32:$A$61,$A45,QoE!P$32:P$61)</f>
        <v>0</v>
      </c>
      <c r="AY45" s="31">
        <f>SUMIF(QoE!$A$32:$A$61,$A45,QoE!Q$32:Q$61)</f>
        <v>0</v>
      </c>
      <c r="AZ45" s="31">
        <f>SUMIF(QoE!$A$32:$A$61,$A45,QoE!R$32:R$61)</f>
        <v>0</v>
      </c>
      <c r="BA45" s="31">
        <f>SUMIF(QoE!$A$32:$A$61,$A45,QoE!S$32:S$61)</f>
        <v>0</v>
      </c>
      <c r="BB45" s="31">
        <f>SUMIF(QoE!$A$32:$A$61,$A45,QoE!T$32:T$61)</f>
        <v>0</v>
      </c>
      <c r="BC45" s="31">
        <f>SUMIF(QoE!$A$32:$A$61,$A45,QoE!U$32:U$61)</f>
        <v>0</v>
      </c>
      <c r="BD45" s="31">
        <f>SUMIF(QoE!$A$32:$A$61,$A45,QoE!V$32:V$61)</f>
        <v>0</v>
      </c>
      <c r="BE45" s="31">
        <f>SUMIF(QoE!$A$32:$A$61,$A45,QoE!W$32:W$61)</f>
        <v>0</v>
      </c>
      <c r="BF45" s="31">
        <f>SUMIF(QoE!$A$32:$A$61,$A45,QoE!X$32:X$61)</f>
        <v>0</v>
      </c>
      <c r="BG45" s="31">
        <f>SUMIF(QoE!$A$32:$A$61,$A45,QoE!Y$32:Y$61)</f>
        <v>0</v>
      </c>
      <c r="BH45" s="31">
        <f>SUMIF(QoE!$A$32:$A$61,$A45,QoE!Z$32:Z$61)</f>
        <v>0</v>
      </c>
      <c r="BI45" s="31">
        <f>SUMIF(QoE!$A$32:$A$61,$A45,QoE!AA$32:AA$61)</f>
        <v>0</v>
      </c>
      <c r="BJ45" s="31">
        <f>SUMIF(QoE!$A$32:$A$61,$A45,QoE!AB$32:AB$61)</f>
        <v>0</v>
      </c>
      <c r="BK45" s="31">
        <f>SUMIF(QoE!$A$32:$A$61,$A45,QoE!AC$32:AC$61)</f>
        <v>0</v>
      </c>
      <c r="BL45" s="31">
        <f>SUMIF(QoE!$A$32:$A$61,$A45,QoE!AD$32:AD$61)</f>
        <v>0</v>
      </c>
      <c r="BN45" s="6">
        <f t="shared" si="275"/>
        <v>0</v>
      </c>
      <c r="BO45" s="6">
        <f t="shared" si="276"/>
        <v>0</v>
      </c>
      <c r="BP45" s="6">
        <f t="shared" si="277"/>
        <v>0</v>
      </c>
      <c r="BQ45" s="6">
        <f t="shared" si="278"/>
        <v>0</v>
      </c>
      <c r="BS45" s="31">
        <f t="shared" si="279"/>
        <v>9.5439999999999997E-2</v>
      </c>
      <c r="BT45" s="31">
        <f t="shared" si="280"/>
        <v>0.46272000000000002</v>
      </c>
      <c r="BU45" s="31">
        <f t="shared" si="281"/>
        <v>0.14509</v>
      </c>
      <c r="BV45" s="31">
        <f t="shared" si="282"/>
        <v>6.8559999999999996E-2</v>
      </c>
      <c r="BW45" s="31">
        <f t="shared" si="283"/>
        <v>0.16531999999999999</v>
      </c>
      <c r="BX45" s="31">
        <f t="shared" si="284"/>
        <v>0.1419</v>
      </c>
      <c r="BY45" s="31">
        <f t="shared" si="285"/>
        <v>0.11567</v>
      </c>
      <c r="BZ45" s="31">
        <f t="shared" si="286"/>
        <v>0.48250999999999999</v>
      </c>
      <c r="CA45" s="31">
        <f t="shared" si="287"/>
        <v>9.6489999999999992E-2</v>
      </c>
      <c r="CB45" s="31">
        <f t="shared" si="288"/>
        <v>0.27306000000000002</v>
      </c>
      <c r="CC45" s="31">
        <f t="shared" si="289"/>
        <v>0.13463999999999998</v>
      </c>
      <c r="CD45" s="31">
        <f t="shared" si="290"/>
        <v>0.12679000000000001</v>
      </c>
      <c r="CE45" s="31">
        <f t="shared" si="291"/>
        <v>0.11545</v>
      </c>
      <c r="CF45" s="31">
        <f t="shared" si="292"/>
        <v>9.0480000000000005E-2</v>
      </c>
      <c r="CG45" s="31">
        <f t="shared" si="293"/>
        <v>7.6079999999999995E-2</v>
      </c>
      <c r="CH45" s="31">
        <f t="shared" si="294"/>
        <v>1.4590000000000001E-2</v>
      </c>
      <c r="CI45" s="31">
        <f t="shared" si="295"/>
        <v>1.1220000000000001E-2</v>
      </c>
      <c r="CJ45" s="31">
        <f t="shared" si="296"/>
        <v>3.7569999999999999E-2</v>
      </c>
      <c r="CK45" s="31">
        <f t="shared" si="297"/>
        <v>0.18314</v>
      </c>
      <c r="CL45" s="31">
        <f t="shared" si="298"/>
        <v>2.0320000000000001E-2</v>
      </c>
      <c r="CM45" s="31">
        <f t="shared" si="299"/>
        <v>7.1580000000000005E-2</v>
      </c>
      <c r="CN45" s="31">
        <f t="shared" si="300"/>
        <v>0</v>
      </c>
      <c r="CO45" s="31">
        <f t="shared" si="301"/>
        <v>0.11459</v>
      </c>
      <c r="CP45" s="31">
        <f t="shared" si="302"/>
        <v>0.14502000000000001</v>
      </c>
      <c r="CQ45" s="31">
        <f t="shared" si="303"/>
        <v>8.1230000000000011E-2</v>
      </c>
      <c r="CR45" s="31">
        <f t="shared" si="304"/>
        <v>3.0499999999999999E-2</v>
      </c>
      <c r="CS45" s="31">
        <f t="shared" si="305"/>
        <v>0.80313000000000001</v>
      </c>
      <c r="CT45" s="31">
        <f t="shared" si="306"/>
        <v>1.753E-2</v>
      </c>
      <c r="CV45" s="6">
        <f t="shared" si="307"/>
        <v>2.3081900000000002</v>
      </c>
      <c r="CW45" s="6">
        <f t="shared" si="308"/>
        <v>0.88003999999999993</v>
      </c>
      <c r="CX45" s="6">
        <f t="shared" si="309"/>
        <v>1.5128900000000001</v>
      </c>
      <c r="CY45" s="6">
        <f t="shared" si="310"/>
        <v>1.51583</v>
      </c>
    </row>
    <row r="46" spans="1:103" x14ac:dyDescent="0.2">
      <c r="A46" s="16" t="s">
        <v>16</v>
      </c>
      <c r="B46" s="6"/>
      <c r="C46" s="31">
        <f>IS!C45</f>
        <v>3.1329999999999997E-2</v>
      </c>
      <c r="D46" s="31">
        <f>IS!D45</f>
        <v>0.18669999999999998</v>
      </c>
      <c r="E46" s="31">
        <f>IS!E45</f>
        <v>6.1219999999999997E-2</v>
      </c>
      <c r="F46" s="31">
        <f>IS!F45</f>
        <v>0</v>
      </c>
      <c r="G46" s="31">
        <f>IS!G45</f>
        <v>0</v>
      </c>
      <c r="H46" s="31">
        <f>IS!H45</f>
        <v>0.10812000000000001</v>
      </c>
      <c r="I46" s="31">
        <f>IS!I45</f>
        <v>0.10667</v>
      </c>
      <c r="J46" s="31">
        <f>IS!J45</f>
        <v>0.39</v>
      </c>
      <c r="K46" s="31">
        <f>IS!K45</f>
        <v>0</v>
      </c>
      <c r="L46" s="31">
        <f>IS!L45</f>
        <v>0.56945000000000001</v>
      </c>
      <c r="M46" s="31">
        <f>IS!M45</f>
        <v>0.20083999999999999</v>
      </c>
      <c r="N46" s="31">
        <f>IS!N45</f>
        <v>0.34316000000000002</v>
      </c>
      <c r="O46" s="31">
        <f>IS!O45</f>
        <v>0.13786999999999999</v>
      </c>
      <c r="P46" s="31">
        <f>IS!P45</f>
        <v>0.24</v>
      </c>
      <c r="Q46" s="31">
        <f>IS!Q45</f>
        <v>0.1638</v>
      </c>
      <c r="R46" s="31">
        <f>IS!R45</f>
        <v>5.747E-2</v>
      </c>
      <c r="S46" s="31">
        <f>IS!S45</f>
        <v>0.23186000000000001</v>
      </c>
      <c r="T46" s="31">
        <f>IS!T45</f>
        <v>0</v>
      </c>
      <c r="U46" s="31">
        <f>IS!U45</f>
        <v>0.45311000000000001</v>
      </c>
      <c r="V46" s="31">
        <f>IS!V45</f>
        <v>1.959E-2</v>
      </c>
      <c r="W46" s="31">
        <f>IS!W45</f>
        <v>0</v>
      </c>
      <c r="X46" s="31">
        <f>IS!X45</f>
        <v>0</v>
      </c>
      <c r="Y46" s="31">
        <f>IS!Y45</f>
        <v>2.6040000000000001E-2</v>
      </c>
      <c r="Z46" s="31">
        <f>IS!Z45</f>
        <v>0</v>
      </c>
      <c r="AA46" s="31">
        <f>IS!AA45</f>
        <v>0</v>
      </c>
      <c r="AB46" s="31">
        <f>IS!AB45</f>
        <v>0.12282999999999999</v>
      </c>
      <c r="AC46" s="31">
        <f>IS!AC45</f>
        <v>0</v>
      </c>
      <c r="AD46" s="31">
        <f>IS!AD45</f>
        <v>0</v>
      </c>
      <c r="AF46" s="6">
        <f t="shared" si="272"/>
        <v>1.99749</v>
      </c>
      <c r="AG46" s="6">
        <f t="shared" si="273"/>
        <v>1.3297400000000001</v>
      </c>
      <c r="AH46" s="6">
        <f t="shared" si="274"/>
        <v>0.91089999999999993</v>
      </c>
      <c r="AI46" s="6">
        <f t="shared" si="274"/>
        <v>0.85343000000000002</v>
      </c>
      <c r="AK46" s="31">
        <f>SUMIF(QoE!$A$32:$A$61,$A46,QoE!C$32:C$61)</f>
        <v>0</v>
      </c>
      <c r="AL46" s="31">
        <f>SUMIF(QoE!$A$32:$A$61,$A46,QoE!D$32:D$61)</f>
        <v>0</v>
      </c>
      <c r="AM46" s="31">
        <f>SUMIF(QoE!$A$32:$A$61,$A46,QoE!E$32:E$61)</f>
        <v>0</v>
      </c>
      <c r="AN46" s="31">
        <f>SUMIF(QoE!$A$32:$A$61,$A46,QoE!F$32:F$61)</f>
        <v>0</v>
      </c>
      <c r="AO46" s="31">
        <f>SUMIF(QoE!$A$32:$A$61,$A46,QoE!G$32:G$61)</f>
        <v>0</v>
      </c>
      <c r="AP46" s="31">
        <f>SUMIF(QoE!$A$32:$A$61,$A46,QoE!H$32:H$61)</f>
        <v>0</v>
      </c>
      <c r="AQ46" s="31">
        <f>SUMIF(QoE!$A$32:$A$61,$A46,QoE!I$32:I$61)</f>
        <v>0</v>
      </c>
      <c r="AR46" s="31">
        <f>SUMIF(QoE!$A$32:$A$61,$A46,QoE!J$32:J$61)</f>
        <v>0</v>
      </c>
      <c r="AS46" s="31">
        <f>SUMIF(QoE!$A$32:$A$61,$A46,QoE!K$32:K$61)</f>
        <v>0</v>
      </c>
      <c r="AT46" s="31">
        <f>SUMIF(QoE!$A$32:$A$61,$A46,QoE!L$32:L$61)</f>
        <v>0</v>
      </c>
      <c r="AU46" s="31">
        <f>SUMIF(QoE!$A$32:$A$61,$A46,QoE!M$32:M$61)</f>
        <v>0</v>
      </c>
      <c r="AV46" s="31">
        <f>SUMIF(QoE!$A$32:$A$61,$A46,QoE!N$32:N$61)</f>
        <v>0</v>
      </c>
      <c r="AW46" s="31">
        <f>SUMIF(QoE!$A$32:$A$61,$A46,QoE!O$32:O$61)</f>
        <v>0</v>
      </c>
      <c r="AX46" s="31">
        <f>SUMIF(QoE!$A$32:$A$61,$A46,QoE!P$32:P$61)</f>
        <v>0</v>
      </c>
      <c r="AY46" s="31">
        <f>SUMIF(QoE!$A$32:$A$61,$A46,QoE!Q$32:Q$61)</f>
        <v>0</v>
      </c>
      <c r="AZ46" s="31">
        <f>SUMIF(QoE!$A$32:$A$61,$A46,QoE!R$32:R$61)</f>
        <v>0</v>
      </c>
      <c r="BA46" s="31">
        <f>SUMIF(QoE!$A$32:$A$61,$A46,QoE!S$32:S$61)</f>
        <v>0</v>
      </c>
      <c r="BB46" s="31">
        <f>SUMIF(QoE!$A$32:$A$61,$A46,QoE!T$32:T$61)</f>
        <v>0</v>
      </c>
      <c r="BC46" s="31">
        <f>SUMIF(QoE!$A$32:$A$61,$A46,QoE!U$32:U$61)</f>
        <v>0</v>
      </c>
      <c r="BD46" s="31">
        <f>SUMIF(QoE!$A$32:$A$61,$A46,QoE!V$32:V$61)</f>
        <v>0</v>
      </c>
      <c r="BE46" s="31">
        <f>SUMIF(QoE!$A$32:$A$61,$A46,QoE!W$32:W$61)</f>
        <v>0</v>
      </c>
      <c r="BF46" s="31">
        <f>SUMIF(QoE!$A$32:$A$61,$A46,QoE!X$32:X$61)</f>
        <v>0</v>
      </c>
      <c r="BG46" s="31">
        <f>SUMIF(QoE!$A$32:$A$61,$A46,QoE!Y$32:Y$61)</f>
        <v>0</v>
      </c>
      <c r="BH46" s="31">
        <f>SUMIF(QoE!$A$32:$A$61,$A46,QoE!Z$32:Z$61)</f>
        <v>0</v>
      </c>
      <c r="BI46" s="31">
        <f>SUMIF(QoE!$A$32:$A$61,$A46,QoE!AA$32:AA$61)</f>
        <v>0</v>
      </c>
      <c r="BJ46" s="31">
        <f>SUMIF(QoE!$A$32:$A$61,$A46,QoE!AB$32:AB$61)</f>
        <v>0</v>
      </c>
      <c r="BK46" s="31">
        <f>SUMIF(QoE!$A$32:$A$61,$A46,QoE!AC$32:AC$61)</f>
        <v>0</v>
      </c>
      <c r="BL46" s="31">
        <f>SUMIF(QoE!$A$32:$A$61,$A46,QoE!AD$32:AD$61)</f>
        <v>0</v>
      </c>
      <c r="BN46" s="6">
        <f t="shared" si="275"/>
        <v>0</v>
      </c>
      <c r="BO46" s="6">
        <f t="shared" si="276"/>
        <v>0</v>
      </c>
      <c r="BP46" s="6">
        <f t="shared" si="277"/>
        <v>0</v>
      </c>
      <c r="BQ46" s="6">
        <f t="shared" si="278"/>
        <v>0</v>
      </c>
      <c r="BS46" s="31">
        <f t="shared" si="279"/>
        <v>3.1329999999999997E-2</v>
      </c>
      <c r="BT46" s="31">
        <f t="shared" si="280"/>
        <v>0.18669999999999998</v>
      </c>
      <c r="BU46" s="31">
        <f t="shared" si="281"/>
        <v>6.1219999999999997E-2</v>
      </c>
      <c r="BV46" s="31">
        <f t="shared" si="282"/>
        <v>0</v>
      </c>
      <c r="BW46" s="31">
        <f t="shared" si="283"/>
        <v>0</v>
      </c>
      <c r="BX46" s="31">
        <f t="shared" si="284"/>
        <v>0.10812000000000001</v>
      </c>
      <c r="BY46" s="31">
        <f t="shared" si="285"/>
        <v>0.10667</v>
      </c>
      <c r="BZ46" s="31">
        <f t="shared" si="286"/>
        <v>0.39</v>
      </c>
      <c r="CA46" s="31">
        <f t="shared" si="287"/>
        <v>0</v>
      </c>
      <c r="CB46" s="31">
        <f t="shared" si="288"/>
        <v>0.56945000000000001</v>
      </c>
      <c r="CC46" s="31">
        <f t="shared" si="289"/>
        <v>0.20083999999999999</v>
      </c>
      <c r="CD46" s="31">
        <f t="shared" si="290"/>
        <v>0.34316000000000002</v>
      </c>
      <c r="CE46" s="31">
        <f t="shared" si="291"/>
        <v>0.13786999999999999</v>
      </c>
      <c r="CF46" s="31">
        <f t="shared" si="292"/>
        <v>0.24</v>
      </c>
      <c r="CG46" s="31">
        <f t="shared" si="293"/>
        <v>0.1638</v>
      </c>
      <c r="CH46" s="31">
        <f t="shared" si="294"/>
        <v>5.747E-2</v>
      </c>
      <c r="CI46" s="31">
        <f t="shared" si="295"/>
        <v>0.23186000000000001</v>
      </c>
      <c r="CJ46" s="31">
        <f t="shared" si="296"/>
        <v>0</v>
      </c>
      <c r="CK46" s="31">
        <f t="shared" si="297"/>
        <v>0.45311000000000001</v>
      </c>
      <c r="CL46" s="31">
        <f t="shared" si="298"/>
        <v>1.959E-2</v>
      </c>
      <c r="CM46" s="31">
        <f t="shared" si="299"/>
        <v>0</v>
      </c>
      <c r="CN46" s="31">
        <f t="shared" si="300"/>
        <v>0</v>
      </c>
      <c r="CO46" s="31">
        <f t="shared" si="301"/>
        <v>2.6040000000000001E-2</v>
      </c>
      <c r="CP46" s="31">
        <f t="shared" si="302"/>
        <v>0</v>
      </c>
      <c r="CQ46" s="31">
        <f t="shared" si="303"/>
        <v>0</v>
      </c>
      <c r="CR46" s="31">
        <f t="shared" si="304"/>
        <v>0.12282999999999999</v>
      </c>
      <c r="CS46" s="31">
        <f t="shared" si="305"/>
        <v>0</v>
      </c>
      <c r="CT46" s="31">
        <f t="shared" si="306"/>
        <v>0</v>
      </c>
      <c r="CV46" s="6">
        <f t="shared" si="307"/>
        <v>1.99749</v>
      </c>
      <c r="CW46" s="6">
        <f t="shared" si="308"/>
        <v>1.3297400000000001</v>
      </c>
      <c r="CX46" s="6">
        <f t="shared" si="309"/>
        <v>0.91089999999999993</v>
      </c>
      <c r="CY46" s="6">
        <f t="shared" si="310"/>
        <v>0.85343000000000002</v>
      </c>
    </row>
    <row r="47" spans="1:103" x14ac:dyDescent="0.2">
      <c r="A47" s="16" t="s">
        <v>26</v>
      </c>
      <c r="B47" s="6"/>
      <c r="C47" s="31">
        <f>IS!C46</f>
        <v>1.2E-2</v>
      </c>
      <c r="D47" s="31">
        <f>IS!D46</f>
        <v>5.2999999999999999E-2</v>
      </c>
      <c r="E47" s="31">
        <f>IS!E46</f>
        <v>0</v>
      </c>
      <c r="F47" s="31">
        <f>IS!F46</f>
        <v>0</v>
      </c>
      <c r="G47" s="31">
        <f>IS!G46</f>
        <v>6.5000000000000002E-2</v>
      </c>
      <c r="H47" s="31">
        <f>IS!H46</f>
        <v>0</v>
      </c>
      <c r="I47" s="31">
        <f>IS!I46</f>
        <v>0</v>
      </c>
      <c r="J47" s="31">
        <f>IS!J46</f>
        <v>0</v>
      </c>
      <c r="K47" s="31">
        <f>IS!K46</f>
        <v>7.4999999999999997E-2</v>
      </c>
      <c r="L47" s="31">
        <f>IS!L46</f>
        <v>4.4999999999999998E-2</v>
      </c>
      <c r="M47" s="31">
        <f>IS!M46</f>
        <v>0</v>
      </c>
      <c r="N47" s="31">
        <f>IS!N46</f>
        <v>0.05</v>
      </c>
      <c r="O47" s="31">
        <f>IS!O46</f>
        <v>0.05</v>
      </c>
      <c r="P47" s="31">
        <f>IS!P46</f>
        <v>0</v>
      </c>
      <c r="Q47" s="31">
        <f>IS!Q46</f>
        <v>1.4999999999999999E-2</v>
      </c>
      <c r="R47" s="31">
        <f>IS!R46</f>
        <v>1.5449999999999998E-2</v>
      </c>
      <c r="S47" s="31">
        <f>IS!S46</f>
        <v>0</v>
      </c>
      <c r="T47" s="31">
        <f>IS!T46</f>
        <v>0</v>
      </c>
      <c r="U47" s="31">
        <f>IS!U46</f>
        <v>0</v>
      </c>
      <c r="V47" s="31">
        <f>IS!V46</f>
        <v>0.53349000000000002</v>
      </c>
      <c r="W47" s="31">
        <f>IS!W46</f>
        <v>0</v>
      </c>
      <c r="X47" s="31">
        <f>IS!X46</f>
        <v>0</v>
      </c>
      <c r="Y47" s="31">
        <f>IS!Y46</f>
        <v>0</v>
      </c>
      <c r="Z47" s="31">
        <f>IS!Z46</f>
        <v>0</v>
      </c>
      <c r="AA47" s="31">
        <f>IS!AA46</f>
        <v>0</v>
      </c>
      <c r="AB47" s="31">
        <f>IS!AB46</f>
        <v>0</v>
      </c>
      <c r="AC47" s="31">
        <f>IS!AC46</f>
        <v>0</v>
      </c>
      <c r="AD47" s="31">
        <f>IS!AD46</f>
        <v>3.8700000000000002E-3</v>
      </c>
      <c r="AF47" s="6">
        <f t="shared" si="272"/>
        <v>0.3</v>
      </c>
      <c r="AG47" s="6">
        <f t="shared" si="273"/>
        <v>0.61394000000000004</v>
      </c>
      <c r="AH47" s="6">
        <f t="shared" si="274"/>
        <v>0.54893999999999998</v>
      </c>
      <c r="AI47" s="6">
        <f t="shared" si="274"/>
        <v>0.53736000000000006</v>
      </c>
      <c r="AK47" s="31">
        <f>SUMIF(QoE!$A$32:$A$61,$A47,QoE!C$32:C$61)</f>
        <v>0</v>
      </c>
      <c r="AL47" s="31">
        <f>SUMIF(QoE!$A$32:$A$61,$A47,QoE!D$32:D$61)</f>
        <v>0</v>
      </c>
      <c r="AM47" s="31">
        <f>SUMIF(QoE!$A$32:$A$61,$A47,QoE!E$32:E$61)</f>
        <v>0</v>
      </c>
      <c r="AN47" s="31">
        <f>SUMIF(QoE!$A$32:$A$61,$A47,QoE!F$32:F$61)</f>
        <v>0</v>
      </c>
      <c r="AO47" s="31">
        <f>SUMIF(QoE!$A$32:$A$61,$A47,QoE!G$32:G$61)</f>
        <v>0</v>
      </c>
      <c r="AP47" s="31">
        <f>SUMIF(QoE!$A$32:$A$61,$A47,QoE!H$32:H$61)</f>
        <v>0</v>
      </c>
      <c r="AQ47" s="31">
        <f>SUMIF(QoE!$A$32:$A$61,$A47,QoE!I$32:I$61)</f>
        <v>0</v>
      </c>
      <c r="AR47" s="31">
        <f>SUMIF(QoE!$A$32:$A$61,$A47,QoE!J$32:J$61)</f>
        <v>0</v>
      </c>
      <c r="AS47" s="31">
        <f>SUMIF(QoE!$A$32:$A$61,$A47,QoE!K$32:K$61)</f>
        <v>0</v>
      </c>
      <c r="AT47" s="31">
        <f>SUMIF(QoE!$A$32:$A$61,$A47,QoE!L$32:L$61)</f>
        <v>0</v>
      </c>
      <c r="AU47" s="31">
        <f>SUMIF(QoE!$A$32:$A$61,$A47,QoE!M$32:M$61)</f>
        <v>0</v>
      </c>
      <c r="AV47" s="31">
        <f>SUMIF(QoE!$A$32:$A$61,$A47,QoE!N$32:N$61)</f>
        <v>0</v>
      </c>
      <c r="AW47" s="31">
        <f>SUMIF(QoE!$A$32:$A$61,$A47,QoE!O$32:O$61)</f>
        <v>0</v>
      </c>
      <c r="AX47" s="31">
        <f>SUMIF(QoE!$A$32:$A$61,$A47,QoE!P$32:P$61)</f>
        <v>0</v>
      </c>
      <c r="AY47" s="31">
        <f>SUMIF(QoE!$A$32:$A$61,$A47,QoE!Q$32:Q$61)</f>
        <v>0</v>
      </c>
      <c r="AZ47" s="31">
        <f>SUMIF(QoE!$A$32:$A$61,$A47,QoE!R$32:R$61)</f>
        <v>0</v>
      </c>
      <c r="BA47" s="31">
        <f>SUMIF(QoE!$A$32:$A$61,$A47,QoE!S$32:S$61)</f>
        <v>0</v>
      </c>
      <c r="BB47" s="31">
        <f>SUMIF(QoE!$A$32:$A$61,$A47,QoE!T$32:T$61)</f>
        <v>0</v>
      </c>
      <c r="BC47" s="31">
        <f>SUMIF(QoE!$A$32:$A$61,$A47,QoE!U$32:U$61)</f>
        <v>0</v>
      </c>
      <c r="BD47" s="31">
        <f>SUMIF(QoE!$A$32:$A$61,$A47,QoE!V$32:V$61)</f>
        <v>0</v>
      </c>
      <c r="BE47" s="31">
        <f>SUMIF(QoE!$A$32:$A$61,$A47,QoE!W$32:W$61)</f>
        <v>0</v>
      </c>
      <c r="BF47" s="31">
        <f>SUMIF(QoE!$A$32:$A$61,$A47,QoE!X$32:X$61)</f>
        <v>0</v>
      </c>
      <c r="BG47" s="31">
        <f>SUMIF(QoE!$A$32:$A$61,$A47,QoE!Y$32:Y$61)</f>
        <v>0</v>
      </c>
      <c r="BH47" s="31">
        <f>SUMIF(QoE!$A$32:$A$61,$A47,QoE!Z$32:Z$61)</f>
        <v>0</v>
      </c>
      <c r="BI47" s="31">
        <f>SUMIF(QoE!$A$32:$A$61,$A47,QoE!AA$32:AA$61)</f>
        <v>0</v>
      </c>
      <c r="BJ47" s="31">
        <f>SUMIF(QoE!$A$32:$A$61,$A47,QoE!AB$32:AB$61)</f>
        <v>0</v>
      </c>
      <c r="BK47" s="31">
        <f>SUMIF(QoE!$A$32:$A$61,$A47,QoE!AC$32:AC$61)</f>
        <v>0</v>
      </c>
      <c r="BL47" s="31">
        <f>SUMIF(QoE!$A$32:$A$61,$A47,QoE!AD$32:AD$61)</f>
        <v>0</v>
      </c>
      <c r="BN47" s="6">
        <f t="shared" si="275"/>
        <v>0</v>
      </c>
      <c r="BO47" s="6">
        <f t="shared" si="276"/>
        <v>0</v>
      </c>
      <c r="BP47" s="6">
        <f t="shared" si="277"/>
        <v>0</v>
      </c>
      <c r="BQ47" s="6">
        <f t="shared" si="278"/>
        <v>0</v>
      </c>
      <c r="BS47" s="31">
        <f t="shared" si="279"/>
        <v>1.2E-2</v>
      </c>
      <c r="BT47" s="31">
        <f t="shared" si="280"/>
        <v>5.2999999999999999E-2</v>
      </c>
      <c r="BU47" s="31">
        <f t="shared" si="281"/>
        <v>0</v>
      </c>
      <c r="BV47" s="31">
        <f t="shared" si="282"/>
        <v>0</v>
      </c>
      <c r="BW47" s="31">
        <f t="shared" si="283"/>
        <v>6.5000000000000002E-2</v>
      </c>
      <c r="BX47" s="31">
        <f t="shared" si="284"/>
        <v>0</v>
      </c>
      <c r="BY47" s="31">
        <f t="shared" si="285"/>
        <v>0</v>
      </c>
      <c r="BZ47" s="31">
        <f t="shared" si="286"/>
        <v>0</v>
      </c>
      <c r="CA47" s="31">
        <f t="shared" si="287"/>
        <v>7.4999999999999997E-2</v>
      </c>
      <c r="CB47" s="31">
        <f t="shared" si="288"/>
        <v>4.4999999999999998E-2</v>
      </c>
      <c r="CC47" s="31">
        <f t="shared" si="289"/>
        <v>0</v>
      </c>
      <c r="CD47" s="31">
        <f t="shared" si="290"/>
        <v>0.05</v>
      </c>
      <c r="CE47" s="31">
        <f t="shared" si="291"/>
        <v>0.05</v>
      </c>
      <c r="CF47" s="31">
        <f t="shared" si="292"/>
        <v>0</v>
      </c>
      <c r="CG47" s="31">
        <f t="shared" si="293"/>
        <v>1.4999999999999999E-2</v>
      </c>
      <c r="CH47" s="31">
        <f t="shared" si="294"/>
        <v>1.5449999999999998E-2</v>
      </c>
      <c r="CI47" s="31">
        <f t="shared" si="295"/>
        <v>0</v>
      </c>
      <c r="CJ47" s="31">
        <f t="shared" si="296"/>
        <v>0</v>
      </c>
      <c r="CK47" s="31">
        <f t="shared" si="297"/>
        <v>0</v>
      </c>
      <c r="CL47" s="31">
        <f t="shared" si="298"/>
        <v>0.53349000000000002</v>
      </c>
      <c r="CM47" s="31">
        <f t="shared" si="299"/>
        <v>0</v>
      </c>
      <c r="CN47" s="31">
        <f t="shared" si="300"/>
        <v>0</v>
      </c>
      <c r="CO47" s="31">
        <f t="shared" si="301"/>
        <v>0</v>
      </c>
      <c r="CP47" s="31">
        <f t="shared" si="302"/>
        <v>0</v>
      </c>
      <c r="CQ47" s="31">
        <f t="shared" si="303"/>
        <v>0</v>
      </c>
      <c r="CR47" s="31">
        <f t="shared" si="304"/>
        <v>0</v>
      </c>
      <c r="CS47" s="31">
        <f t="shared" si="305"/>
        <v>0</v>
      </c>
      <c r="CT47" s="31">
        <f t="shared" si="306"/>
        <v>3.8700000000000002E-3</v>
      </c>
      <c r="CV47" s="6">
        <f t="shared" si="307"/>
        <v>0.3</v>
      </c>
      <c r="CW47" s="6">
        <f t="shared" si="308"/>
        <v>0.61394000000000004</v>
      </c>
      <c r="CX47" s="6">
        <f t="shared" si="309"/>
        <v>0.54893999999999998</v>
      </c>
      <c r="CY47" s="6">
        <f t="shared" si="310"/>
        <v>0.53736000000000006</v>
      </c>
    </row>
    <row r="48" spans="1:103" x14ac:dyDescent="0.2">
      <c r="A48" s="16" t="s">
        <v>21</v>
      </c>
      <c r="B48" s="6"/>
      <c r="C48" s="31">
        <f>IS!C47</f>
        <v>0.16947999999999999</v>
      </c>
      <c r="D48" s="31">
        <f>IS!D47</f>
        <v>6.7680000000000004E-2</v>
      </c>
      <c r="E48" s="31">
        <f>IS!E47</f>
        <v>1.2970000000000001E-2</v>
      </c>
      <c r="F48" s="31">
        <f>IS!F47</f>
        <v>1.2970000000000001E-2</v>
      </c>
      <c r="G48" s="31">
        <f>IS!G47</f>
        <v>0</v>
      </c>
      <c r="H48" s="31">
        <f>IS!H47</f>
        <v>1.2970000000000001E-2</v>
      </c>
      <c r="I48" s="31">
        <f>IS!I47</f>
        <v>0.61578999999999995</v>
      </c>
      <c r="J48" s="31">
        <f>IS!J47</f>
        <v>1.3599999999999999E-2</v>
      </c>
      <c r="K48" s="31">
        <f>IS!K47</f>
        <v>1.081E-2</v>
      </c>
      <c r="L48" s="31">
        <f>IS!L47</f>
        <v>1.081E-2</v>
      </c>
      <c r="M48" s="31">
        <f>IS!M47</f>
        <v>2.41E-2</v>
      </c>
      <c r="N48" s="31">
        <f>IS!N47</f>
        <v>1.081E-2</v>
      </c>
      <c r="O48" s="31">
        <f>IS!O47</f>
        <v>2.1610000000000001E-2</v>
      </c>
      <c r="P48" s="31">
        <f>IS!P47</f>
        <v>1.3210000000000001E-2</v>
      </c>
      <c r="Q48" s="31">
        <f>IS!Q47</f>
        <v>1.9129999999999998E-2</v>
      </c>
      <c r="R48" s="31">
        <f>IS!R47</f>
        <v>1.457E-2</v>
      </c>
      <c r="S48" s="31">
        <f>IS!S47</f>
        <v>1.2970000000000001E-2</v>
      </c>
      <c r="T48" s="31">
        <f>IS!T47</f>
        <v>0</v>
      </c>
      <c r="U48" s="31">
        <f>IS!U47</f>
        <v>9.5000000000000001E-2</v>
      </c>
      <c r="V48" s="31">
        <f>IS!V47</f>
        <v>0.04</v>
      </c>
      <c r="W48" s="31">
        <f>IS!W47</f>
        <v>-0.04</v>
      </c>
      <c r="X48" s="31">
        <f>IS!X47</f>
        <v>2.3999999999999998E-3</v>
      </c>
      <c r="Y48" s="31">
        <f>IS!Y47</f>
        <v>0</v>
      </c>
      <c r="Z48" s="31">
        <f>IS!Z47</f>
        <v>0</v>
      </c>
      <c r="AA48" s="31">
        <f>IS!AA47</f>
        <v>0.04</v>
      </c>
      <c r="AB48" s="31">
        <f>IS!AB47</f>
        <v>0</v>
      </c>
      <c r="AC48" s="31">
        <f>IS!AC47</f>
        <v>0.1386</v>
      </c>
      <c r="AD48" s="31">
        <f>IS!AD47</f>
        <v>1.1999999999999999E-3</v>
      </c>
      <c r="AF48" s="6">
        <f t="shared" si="272"/>
        <v>0.96198999999999979</v>
      </c>
      <c r="AG48" s="6">
        <f t="shared" si="273"/>
        <v>0.17888999999999999</v>
      </c>
      <c r="AH48" s="6">
        <f t="shared" si="274"/>
        <v>0.30354000000000003</v>
      </c>
      <c r="AI48" s="6">
        <f t="shared" si="274"/>
        <v>0.29016999999999993</v>
      </c>
      <c r="AK48" s="31">
        <f>SUMIF(QoE!$A$32:$A$61,$A48,QoE!C$32:C$61)</f>
        <v>0</v>
      </c>
      <c r="AL48" s="31">
        <f>SUMIF(QoE!$A$32:$A$61,$A48,QoE!D$32:D$61)</f>
        <v>0</v>
      </c>
      <c r="AM48" s="31">
        <f>SUMIF(QoE!$A$32:$A$61,$A48,QoE!E$32:E$61)</f>
        <v>0</v>
      </c>
      <c r="AN48" s="31">
        <f>SUMIF(QoE!$A$32:$A$61,$A48,QoE!F$32:F$61)</f>
        <v>0</v>
      </c>
      <c r="AO48" s="31">
        <f>SUMIF(QoE!$A$32:$A$61,$A48,QoE!G$32:G$61)</f>
        <v>0</v>
      </c>
      <c r="AP48" s="31">
        <f>SUMIF(QoE!$A$32:$A$61,$A48,QoE!H$32:H$61)</f>
        <v>0</v>
      </c>
      <c r="AQ48" s="31">
        <f>SUMIF(QoE!$A$32:$A$61,$A48,QoE!I$32:I$61)</f>
        <v>0</v>
      </c>
      <c r="AR48" s="31">
        <f>SUMIF(QoE!$A$32:$A$61,$A48,QoE!J$32:J$61)</f>
        <v>0</v>
      </c>
      <c r="AS48" s="31">
        <f>SUMIF(QoE!$A$32:$A$61,$A48,QoE!K$32:K$61)</f>
        <v>0</v>
      </c>
      <c r="AT48" s="31">
        <f>SUMIF(QoE!$A$32:$A$61,$A48,QoE!L$32:L$61)</f>
        <v>0</v>
      </c>
      <c r="AU48" s="31">
        <f>SUMIF(QoE!$A$32:$A$61,$A48,QoE!M$32:M$61)</f>
        <v>0</v>
      </c>
      <c r="AV48" s="31">
        <f>SUMIF(QoE!$A$32:$A$61,$A48,QoE!N$32:N$61)</f>
        <v>0</v>
      </c>
      <c r="AW48" s="31">
        <f>SUMIF(QoE!$A$32:$A$61,$A48,QoE!O$32:O$61)</f>
        <v>0</v>
      </c>
      <c r="AX48" s="31">
        <f>SUMIF(QoE!$A$32:$A$61,$A48,QoE!P$32:P$61)</f>
        <v>0</v>
      </c>
      <c r="AY48" s="31">
        <f>SUMIF(QoE!$A$32:$A$61,$A48,QoE!Q$32:Q$61)</f>
        <v>0</v>
      </c>
      <c r="AZ48" s="31">
        <f>SUMIF(QoE!$A$32:$A$61,$A48,QoE!R$32:R$61)</f>
        <v>0</v>
      </c>
      <c r="BA48" s="31">
        <f>SUMIF(QoE!$A$32:$A$61,$A48,QoE!S$32:S$61)</f>
        <v>0</v>
      </c>
      <c r="BB48" s="31">
        <f>SUMIF(QoE!$A$32:$A$61,$A48,QoE!T$32:T$61)</f>
        <v>0</v>
      </c>
      <c r="BC48" s="31">
        <f>SUMIF(QoE!$A$32:$A$61,$A48,QoE!U$32:U$61)</f>
        <v>0</v>
      </c>
      <c r="BD48" s="31">
        <f>SUMIF(QoE!$A$32:$A$61,$A48,QoE!V$32:V$61)</f>
        <v>0</v>
      </c>
      <c r="BE48" s="31">
        <f>SUMIF(QoE!$A$32:$A$61,$A48,QoE!W$32:W$61)</f>
        <v>0</v>
      </c>
      <c r="BF48" s="31">
        <f>SUMIF(QoE!$A$32:$A$61,$A48,QoE!X$32:X$61)</f>
        <v>0</v>
      </c>
      <c r="BG48" s="31">
        <f>SUMIF(QoE!$A$32:$A$61,$A48,QoE!Y$32:Y$61)</f>
        <v>0</v>
      </c>
      <c r="BH48" s="31">
        <f>SUMIF(QoE!$A$32:$A$61,$A48,QoE!Z$32:Z$61)</f>
        <v>0</v>
      </c>
      <c r="BI48" s="31">
        <f>SUMIF(QoE!$A$32:$A$61,$A48,QoE!AA$32:AA$61)</f>
        <v>0</v>
      </c>
      <c r="BJ48" s="31">
        <f>SUMIF(QoE!$A$32:$A$61,$A48,QoE!AB$32:AB$61)</f>
        <v>0</v>
      </c>
      <c r="BK48" s="31">
        <f>SUMIF(QoE!$A$32:$A$61,$A48,QoE!AC$32:AC$61)</f>
        <v>0</v>
      </c>
      <c r="BL48" s="31">
        <f>SUMIF(QoE!$A$32:$A$61,$A48,QoE!AD$32:AD$61)</f>
        <v>0</v>
      </c>
      <c r="BN48" s="6">
        <f t="shared" si="275"/>
        <v>0</v>
      </c>
      <c r="BO48" s="6">
        <f t="shared" si="276"/>
        <v>0</v>
      </c>
      <c r="BP48" s="6">
        <f t="shared" si="277"/>
        <v>0</v>
      </c>
      <c r="BQ48" s="6">
        <f t="shared" si="278"/>
        <v>0</v>
      </c>
      <c r="BS48" s="31">
        <f t="shared" si="279"/>
        <v>0.16947999999999999</v>
      </c>
      <c r="BT48" s="31">
        <f t="shared" si="280"/>
        <v>6.7680000000000004E-2</v>
      </c>
      <c r="BU48" s="31">
        <f t="shared" si="281"/>
        <v>1.2970000000000001E-2</v>
      </c>
      <c r="BV48" s="31">
        <f t="shared" si="282"/>
        <v>1.2970000000000001E-2</v>
      </c>
      <c r="BW48" s="31">
        <f t="shared" si="283"/>
        <v>0</v>
      </c>
      <c r="BX48" s="31">
        <f t="shared" si="284"/>
        <v>1.2970000000000001E-2</v>
      </c>
      <c r="BY48" s="31">
        <f t="shared" si="285"/>
        <v>0.61578999999999995</v>
      </c>
      <c r="BZ48" s="31">
        <f t="shared" si="286"/>
        <v>1.3599999999999999E-2</v>
      </c>
      <c r="CA48" s="31">
        <f t="shared" si="287"/>
        <v>1.081E-2</v>
      </c>
      <c r="CB48" s="31">
        <f t="shared" si="288"/>
        <v>1.081E-2</v>
      </c>
      <c r="CC48" s="31">
        <f t="shared" si="289"/>
        <v>2.41E-2</v>
      </c>
      <c r="CD48" s="31">
        <f t="shared" si="290"/>
        <v>1.081E-2</v>
      </c>
      <c r="CE48" s="31">
        <f t="shared" si="291"/>
        <v>2.1610000000000001E-2</v>
      </c>
      <c r="CF48" s="31">
        <f t="shared" si="292"/>
        <v>1.3210000000000001E-2</v>
      </c>
      <c r="CG48" s="31">
        <f t="shared" si="293"/>
        <v>1.9129999999999998E-2</v>
      </c>
      <c r="CH48" s="31">
        <f t="shared" si="294"/>
        <v>1.457E-2</v>
      </c>
      <c r="CI48" s="31">
        <f t="shared" si="295"/>
        <v>1.2970000000000001E-2</v>
      </c>
      <c r="CJ48" s="31">
        <f t="shared" si="296"/>
        <v>0</v>
      </c>
      <c r="CK48" s="31">
        <f t="shared" si="297"/>
        <v>9.5000000000000001E-2</v>
      </c>
      <c r="CL48" s="31">
        <f t="shared" si="298"/>
        <v>0.04</v>
      </c>
      <c r="CM48" s="31">
        <f t="shared" si="299"/>
        <v>-0.04</v>
      </c>
      <c r="CN48" s="31">
        <f t="shared" si="300"/>
        <v>2.3999999999999998E-3</v>
      </c>
      <c r="CO48" s="31">
        <f t="shared" si="301"/>
        <v>0</v>
      </c>
      <c r="CP48" s="31">
        <f t="shared" si="302"/>
        <v>0</v>
      </c>
      <c r="CQ48" s="31">
        <f t="shared" si="303"/>
        <v>0.04</v>
      </c>
      <c r="CR48" s="31">
        <f t="shared" si="304"/>
        <v>0</v>
      </c>
      <c r="CS48" s="31">
        <f t="shared" si="305"/>
        <v>0.1386</v>
      </c>
      <c r="CT48" s="31">
        <f t="shared" si="306"/>
        <v>1.1999999999999999E-3</v>
      </c>
      <c r="CV48" s="6">
        <f t="shared" si="307"/>
        <v>0.96198999999999979</v>
      </c>
      <c r="CW48" s="6">
        <f t="shared" si="308"/>
        <v>0.17888999999999999</v>
      </c>
      <c r="CX48" s="6">
        <f t="shared" si="309"/>
        <v>0.30354000000000003</v>
      </c>
      <c r="CY48" s="6">
        <f t="shared" si="310"/>
        <v>0.29016999999999993</v>
      </c>
    </row>
    <row r="49" spans="1:103" x14ac:dyDescent="0.2">
      <c r="A49" s="16" t="s">
        <v>42</v>
      </c>
      <c r="B49" s="6"/>
      <c r="C49" s="31">
        <f>IS!C48</f>
        <v>0.10701000000000001</v>
      </c>
      <c r="D49" s="31">
        <f>IS!D48</f>
        <v>7.4000000000000003E-3</v>
      </c>
      <c r="E49" s="31">
        <f>IS!E48</f>
        <v>7.5000000000000002E-4</v>
      </c>
      <c r="F49" s="31">
        <f>IS!F48</f>
        <v>0</v>
      </c>
      <c r="G49" s="31">
        <f>IS!G48</f>
        <v>0</v>
      </c>
      <c r="H49" s="31">
        <f>IS!H48</f>
        <v>0</v>
      </c>
      <c r="I49" s="31">
        <f>IS!I48</f>
        <v>0</v>
      </c>
      <c r="J49" s="31">
        <f>IS!J48</f>
        <v>1.204</v>
      </c>
      <c r="K49" s="31">
        <f>IS!K48</f>
        <v>0</v>
      </c>
      <c r="L49" s="31">
        <f>IS!L48</f>
        <v>0.50529999999999997</v>
      </c>
      <c r="M49" s="31">
        <f>IS!M48</f>
        <v>0.14380000000000001</v>
      </c>
      <c r="N49" s="31">
        <f>IS!N48</f>
        <v>0.01</v>
      </c>
      <c r="O49" s="31">
        <f>IS!O48</f>
        <v>0</v>
      </c>
      <c r="P49" s="31">
        <f>IS!P48</f>
        <v>3.0000000000000001E-3</v>
      </c>
      <c r="Q49" s="31">
        <f>IS!Q48</f>
        <v>0</v>
      </c>
      <c r="R49" s="31">
        <f>IS!R48</f>
        <v>0.12720999999999999</v>
      </c>
      <c r="S49" s="31">
        <f>IS!S48</f>
        <v>0</v>
      </c>
      <c r="T49" s="31">
        <f>IS!T48</f>
        <v>0</v>
      </c>
      <c r="U49" s="31">
        <f>IS!U48</f>
        <v>0</v>
      </c>
      <c r="V49" s="31">
        <f>IS!V48</f>
        <v>0</v>
      </c>
      <c r="W49" s="31">
        <f>IS!W48</f>
        <v>0</v>
      </c>
      <c r="X49" s="31">
        <f>IS!X48</f>
        <v>0</v>
      </c>
      <c r="Y49" s="31">
        <f>IS!Y48</f>
        <v>0</v>
      </c>
      <c r="Z49" s="31">
        <f>IS!Z48</f>
        <v>0</v>
      </c>
      <c r="AA49" s="31">
        <f>IS!AA48</f>
        <v>5.0000000000000001E-3</v>
      </c>
      <c r="AB49" s="31">
        <f>IS!AB48</f>
        <v>0</v>
      </c>
      <c r="AC49" s="31">
        <f>IS!AC48</f>
        <v>0</v>
      </c>
      <c r="AD49" s="31">
        <f>IS!AD48</f>
        <v>0</v>
      </c>
      <c r="AF49" s="6">
        <f t="shared" si="272"/>
        <v>1.9782599999999997</v>
      </c>
      <c r="AG49" s="6">
        <f t="shared" si="273"/>
        <v>0.13020999999999999</v>
      </c>
      <c r="AH49" s="6">
        <f t="shared" si="274"/>
        <v>0.13220999999999999</v>
      </c>
      <c r="AI49" s="6">
        <f t="shared" si="274"/>
        <v>5.0000000000000001E-3</v>
      </c>
      <c r="AK49" s="31">
        <f>SUMIF(QoE!$A$32:$A$61,$A49,QoE!C$32:C$61)</f>
        <v>0</v>
      </c>
      <c r="AL49" s="31">
        <f>SUMIF(QoE!$A$32:$A$61,$A49,QoE!D$32:D$61)</f>
        <v>0</v>
      </c>
      <c r="AM49" s="31">
        <f>SUMIF(QoE!$A$32:$A$61,$A49,QoE!E$32:E$61)</f>
        <v>0</v>
      </c>
      <c r="AN49" s="31">
        <f>SUMIF(QoE!$A$32:$A$61,$A49,QoE!F$32:F$61)</f>
        <v>0</v>
      </c>
      <c r="AO49" s="31">
        <f>SUMIF(QoE!$A$32:$A$61,$A49,QoE!G$32:G$61)</f>
        <v>0</v>
      </c>
      <c r="AP49" s="31">
        <f>SUMIF(QoE!$A$32:$A$61,$A49,QoE!H$32:H$61)</f>
        <v>0</v>
      </c>
      <c r="AQ49" s="31">
        <f>SUMIF(QoE!$A$32:$A$61,$A49,QoE!I$32:I$61)</f>
        <v>0</v>
      </c>
      <c r="AR49" s="31">
        <f>SUMIF(QoE!$A$32:$A$61,$A49,QoE!J$32:J$61)</f>
        <v>0</v>
      </c>
      <c r="AS49" s="31">
        <f>SUMIF(QoE!$A$32:$A$61,$A49,QoE!K$32:K$61)</f>
        <v>0</v>
      </c>
      <c r="AT49" s="31">
        <f>SUMIF(QoE!$A$32:$A$61,$A49,QoE!L$32:L$61)</f>
        <v>0</v>
      </c>
      <c r="AU49" s="31">
        <f>SUMIF(QoE!$A$32:$A$61,$A49,QoE!M$32:M$61)</f>
        <v>0</v>
      </c>
      <c r="AV49" s="31">
        <f>SUMIF(QoE!$A$32:$A$61,$A49,QoE!N$32:N$61)</f>
        <v>0</v>
      </c>
      <c r="AW49" s="31">
        <f>SUMIF(QoE!$A$32:$A$61,$A49,QoE!O$32:O$61)</f>
        <v>0</v>
      </c>
      <c r="AX49" s="31">
        <f>SUMIF(QoE!$A$32:$A$61,$A49,QoE!P$32:P$61)</f>
        <v>0</v>
      </c>
      <c r="AY49" s="31">
        <f>SUMIF(QoE!$A$32:$A$61,$A49,QoE!Q$32:Q$61)</f>
        <v>0</v>
      </c>
      <c r="AZ49" s="31">
        <f>SUMIF(QoE!$A$32:$A$61,$A49,QoE!R$32:R$61)</f>
        <v>0</v>
      </c>
      <c r="BA49" s="31">
        <f>SUMIF(QoE!$A$32:$A$61,$A49,QoE!S$32:S$61)</f>
        <v>0</v>
      </c>
      <c r="BB49" s="31">
        <f>SUMIF(QoE!$A$32:$A$61,$A49,QoE!T$32:T$61)</f>
        <v>0</v>
      </c>
      <c r="BC49" s="31">
        <f>SUMIF(QoE!$A$32:$A$61,$A49,QoE!U$32:U$61)</f>
        <v>0</v>
      </c>
      <c r="BD49" s="31">
        <f>SUMIF(QoE!$A$32:$A$61,$A49,QoE!V$32:V$61)</f>
        <v>0</v>
      </c>
      <c r="BE49" s="31">
        <f>SUMIF(QoE!$A$32:$A$61,$A49,QoE!W$32:W$61)</f>
        <v>0</v>
      </c>
      <c r="BF49" s="31">
        <f>SUMIF(QoE!$A$32:$A$61,$A49,QoE!X$32:X$61)</f>
        <v>0</v>
      </c>
      <c r="BG49" s="31">
        <f>SUMIF(QoE!$A$32:$A$61,$A49,QoE!Y$32:Y$61)</f>
        <v>0</v>
      </c>
      <c r="BH49" s="31">
        <f>SUMIF(QoE!$A$32:$A$61,$A49,QoE!Z$32:Z$61)</f>
        <v>0</v>
      </c>
      <c r="BI49" s="31">
        <f>SUMIF(QoE!$A$32:$A$61,$A49,QoE!AA$32:AA$61)</f>
        <v>0</v>
      </c>
      <c r="BJ49" s="31">
        <f>SUMIF(QoE!$A$32:$A$61,$A49,QoE!AB$32:AB$61)</f>
        <v>0</v>
      </c>
      <c r="BK49" s="31">
        <f>SUMIF(QoE!$A$32:$A$61,$A49,QoE!AC$32:AC$61)</f>
        <v>0</v>
      </c>
      <c r="BL49" s="31">
        <f>SUMIF(QoE!$A$32:$A$61,$A49,QoE!AD$32:AD$61)</f>
        <v>0</v>
      </c>
      <c r="BN49" s="6">
        <f t="shared" si="275"/>
        <v>0</v>
      </c>
      <c r="BO49" s="6">
        <f t="shared" si="276"/>
        <v>0</v>
      </c>
      <c r="BP49" s="6">
        <f t="shared" si="277"/>
        <v>0</v>
      </c>
      <c r="BQ49" s="6">
        <f t="shared" si="278"/>
        <v>0</v>
      </c>
      <c r="BS49" s="31">
        <f t="shared" si="279"/>
        <v>0.10701000000000001</v>
      </c>
      <c r="BT49" s="31">
        <f t="shared" si="280"/>
        <v>7.4000000000000003E-3</v>
      </c>
      <c r="BU49" s="31">
        <f t="shared" si="281"/>
        <v>7.5000000000000002E-4</v>
      </c>
      <c r="BV49" s="31">
        <f t="shared" si="282"/>
        <v>0</v>
      </c>
      <c r="BW49" s="31">
        <f t="shared" si="283"/>
        <v>0</v>
      </c>
      <c r="BX49" s="31">
        <f t="shared" si="284"/>
        <v>0</v>
      </c>
      <c r="BY49" s="31">
        <f t="shared" si="285"/>
        <v>0</v>
      </c>
      <c r="BZ49" s="31">
        <f t="shared" si="286"/>
        <v>1.204</v>
      </c>
      <c r="CA49" s="31">
        <f t="shared" si="287"/>
        <v>0</v>
      </c>
      <c r="CB49" s="31">
        <f t="shared" si="288"/>
        <v>0.50529999999999997</v>
      </c>
      <c r="CC49" s="31">
        <f t="shared" si="289"/>
        <v>0.14380000000000001</v>
      </c>
      <c r="CD49" s="31">
        <f t="shared" si="290"/>
        <v>0.01</v>
      </c>
      <c r="CE49" s="31">
        <f t="shared" si="291"/>
        <v>0</v>
      </c>
      <c r="CF49" s="31">
        <f t="shared" si="292"/>
        <v>3.0000000000000001E-3</v>
      </c>
      <c r="CG49" s="31">
        <f t="shared" si="293"/>
        <v>0</v>
      </c>
      <c r="CH49" s="31">
        <f t="shared" si="294"/>
        <v>0.12720999999999999</v>
      </c>
      <c r="CI49" s="31">
        <f t="shared" si="295"/>
        <v>0</v>
      </c>
      <c r="CJ49" s="31">
        <f t="shared" si="296"/>
        <v>0</v>
      </c>
      <c r="CK49" s="31">
        <f t="shared" si="297"/>
        <v>0</v>
      </c>
      <c r="CL49" s="31">
        <f t="shared" si="298"/>
        <v>0</v>
      </c>
      <c r="CM49" s="31">
        <f t="shared" si="299"/>
        <v>0</v>
      </c>
      <c r="CN49" s="31">
        <f t="shared" si="300"/>
        <v>0</v>
      </c>
      <c r="CO49" s="31">
        <f t="shared" si="301"/>
        <v>0</v>
      </c>
      <c r="CP49" s="31">
        <f t="shared" si="302"/>
        <v>0</v>
      </c>
      <c r="CQ49" s="31">
        <f t="shared" si="303"/>
        <v>5.0000000000000001E-3</v>
      </c>
      <c r="CR49" s="31">
        <f t="shared" si="304"/>
        <v>0</v>
      </c>
      <c r="CS49" s="31">
        <f t="shared" si="305"/>
        <v>0</v>
      </c>
      <c r="CT49" s="31">
        <f t="shared" si="306"/>
        <v>0</v>
      </c>
      <c r="CV49" s="6">
        <f t="shared" si="307"/>
        <v>1.9782599999999997</v>
      </c>
      <c r="CW49" s="6">
        <f t="shared" si="308"/>
        <v>0.13020999999999999</v>
      </c>
      <c r="CX49" s="6">
        <f t="shared" si="309"/>
        <v>0.13220999999999999</v>
      </c>
      <c r="CY49" s="6">
        <f t="shared" si="310"/>
        <v>5.0000000000000001E-3</v>
      </c>
    </row>
    <row r="50" spans="1:103" x14ac:dyDescent="0.2">
      <c r="A50" s="16" t="s">
        <v>943</v>
      </c>
      <c r="B50" s="6"/>
      <c r="C50" s="31">
        <f>IS!C49</f>
        <v>0</v>
      </c>
      <c r="D50" s="31">
        <f>IS!D49</f>
        <v>0</v>
      </c>
      <c r="E50" s="31">
        <f>IS!E49</f>
        <v>0</v>
      </c>
      <c r="F50" s="31">
        <f>IS!F49</f>
        <v>0</v>
      </c>
      <c r="G50" s="31">
        <f>IS!G49</f>
        <v>0</v>
      </c>
      <c r="H50" s="31">
        <f>IS!H49</f>
        <v>0</v>
      </c>
      <c r="I50" s="31">
        <f>IS!I49</f>
        <v>0</v>
      </c>
      <c r="J50" s="31">
        <f>IS!J49</f>
        <v>0</v>
      </c>
      <c r="K50" s="31">
        <f>IS!K49</f>
        <v>0</v>
      </c>
      <c r="L50" s="31">
        <f>IS!L49</f>
        <v>0</v>
      </c>
      <c r="M50" s="31">
        <f>IS!M49</f>
        <v>0</v>
      </c>
      <c r="N50" s="31">
        <f>IS!N49</f>
        <v>0</v>
      </c>
      <c r="O50" s="31">
        <f>IS!O49</f>
        <v>0</v>
      </c>
      <c r="P50" s="31">
        <f>IS!P49</f>
        <v>0</v>
      </c>
      <c r="Q50" s="31">
        <f>IS!Q49</f>
        <v>0</v>
      </c>
      <c r="R50" s="31">
        <f>IS!R49</f>
        <v>0</v>
      </c>
      <c r="S50" s="31">
        <f>IS!S49</f>
        <v>0</v>
      </c>
      <c r="T50" s="31">
        <f>IS!T49</f>
        <v>0</v>
      </c>
      <c r="U50" s="31">
        <f>IS!U49</f>
        <v>0</v>
      </c>
      <c r="V50" s="31">
        <f>IS!V49</f>
        <v>0</v>
      </c>
      <c r="W50" s="31">
        <f>IS!W49</f>
        <v>0</v>
      </c>
      <c r="X50" s="31">
        <f>IS!X49</f>
        <v>0</v>
      </c>
      <c r="Y50" s="31">
        <f>IS!Y49</f>
        <v>0</v>
      </c>
      <c r="Z50" s="31">
        <f>IS!Z49</f>
        <v>0</v>
      </c>
      <c r="AA50" s="31">
        <f>IS!AA49</f>
        <v>0</v>
      </c>
      <c r="AB50" s="31">
        <f>IS!AB49</f>
        <v>0</v>
      </c>
      <c r="AC50" s="31">
        <f>IS!AC49</f>
        <v>0</v>
      </c>
      <c r="AD50" s="31">
        <f>IS!AD49</f>
        <v>0.22588</v>
      </c>
      <c r="AF50" s="6">
        <f t="shared" si="272"/>
        <v>0</v>
      </c>
      <c r="AG50" s="6">
        <f t="shared" si="273"/>
        <v>0</v>
      </c>
      <c r="AH50" s="6">
        <f t="shared" si="274"/>
        <v>0</v>
      </c>
      <c r="AI50" s="6">
        <f t="shared" si="274"/>
        <v>0.22588</v>
      </c>
      <c r="AK50" s="31">
        <f>SUMIF(QoE!$A$32:$A$61,$A50,QoE!C$32:C$61)</f>
        <v>0</v>
      </c>
      <c r="AL50" s="31">
        <f>SUMIF(QoE!$A$32:$A$61,$A50,QoE!D$32:D$61)</f>
        <v>0</v>
      </c>
      <c r="AM50" s="31">
        <f>SUMIF(QoE!$A$32:$A$61,$A50,QoE!E$32:E$61)</f>
        <v>0</v>
      </c>
      <c r="AN50" s="31">
        <f>SUMIF(QoE!$A$32:$A$61,$A50,QoE!F$32:F$61)</f>
        <v>0</v>
      </c>
      <c r="AO50" s="31">
        <f>SUMIF(QoE!$A$32:$A$61,$A50,QoE!G$32:G$61)</f>
        <v>0</v>
      </c>
      <c r="AP50" s="31">
        <f>SUMIF(QoE!$A$32:$A$61,$A50,QoE!H$32:H$61)</f>
        <v>0</v>
      </c>
      <c r="AQ50" s="31">
        <f>SUMIF(QoE!$A$32:$A$61,$A50,QoE!I$32:I$61)</f>
        <v>0</v>
      </c>
      <c r="AR50" s="31">
        <f>SUMIF(QoE!$A$32:$A$61,$A50,QoE!J$32:J$61)</f>
        <v>0</v>
      </c>
      <c r="AS50" s="31">
        <f>SUMIF(QoE!$A$32:$A$61,$A50,QoE!K$32:K$61)</f>
        <v>0</v>
      </c>
      <c r="AT50" s="31">
        <f>SUMIF(QoE!$A$32:$A$61,$A50,QoE!L$32:L$61)</f>
        <v>0</v>
      </c>
      <c r="AU50" s="31">
        <f>SUMIF(QoE!$A$32:$A$61,$A50,QoE!M$32:M$61)</f>
        <v>0</v>
      </c>
      <c r="AV50" s="31">
        <f>SUMIF(QoE!$A$32:$A$61,$A50,QoE!N$32:N$61)</f>
        <v>0</v>
      </c>
      <c r="AW50" s="31">
        <f>SUMIF(QoE!$A$32:$A$61,$A50,QoE!O$32:O$61)</f>
        <v>0</v>
      </c>
      <c r="AX50" s="31">
        <f>SUMIF(QoE!$A$32:$A$61,$A50,QoE!P$32:P$61)</f>
        <v>0</v>
      </c>
      <c r="AY50" s="31">
        <f>SUMIF(QoE!$A$32:$A$61,$A50,QoE!Q$32:Q$61)</f>
        <v>0</v>
      </c>
      <c r="AZ50" s="31">
        <f>SUMIF(QoE!$A$32:$A$61,$A50,QoE!R$32:R$61)</f>
        <v>0</v>
      </c>
      <c r="BA50" s="31">
        <f>SUMIF(QoE!$A$32:$A$61,$A50,QoE!S$32:S$61)</f>
        <v>0</v>
      </c>
      <c r="BB50" s="31">
        <f>SUMIF(QoE!$A$32:$A$61,$A50,QoE!T$32:T$61)</f>
        <v>0</v>
      </c>
      <c r="BC50" s="31">
        <f>SUMIF(QoE!$A$32:$A$61,$A50,QoE!U$32:U$61)</f>
        <v>0</v>
      </c>
      <c r="BD50" s="31">
        <f>SUMIF(QoE!$A$32:$A$61,$A50,QoE!V$32:V$61)</f>
        <v>0</v>
      </c>
      <c r="BE50" s="31">
        <f>SUMIF(QoE!$A$32:$A$61,$A50,QoE!W$32:W$61)</f>
        <v>0</v>
      </c>
      <c r="BF50" s="31">
        <f>SUMIF(QoE!$A$32:$A$61,$A50,QoE!X$32:X$61)</f>
        <v>0</v>
      </c>
      <c r="BG50" s="31">
        <f>SUMIF(QoE!$A$32:$A$61,$A50,QoE!Y$32:Y$61)</f>
        <v>0</v>
      </c>
      <c r="BH50" s="31">
        <f>SUMIF(QoE!$A$32:$A$61,$A50,QoE!Z$32:Z$61)</f>
        <v>0</v>
      </c>
      <c r="BI50" s="31">
        <f>SUMIF(QoE!$A$32:$A$61,$A50,QoE!AA$32:AA$61)</f>
        <v>0</v>
      </c>
      <c r="BJ50" s="31">
        <f>SUMIF(QoE!$A$32:$A$61,$A50,QoE!AB$32:AB$61)</f>
        <v>0</v>
      </c>
      <c r="BK50" s="31">
        <f>SUMIF(QoE!$A$32:$A$61,$A50,QoE!AC$32:AC$61)</f>
        <v>0</v>
      </c>
      <c r="BL50" s="31">
        <f>SUMIF(QoE!$A$32:$A$61,$A50,QoE!AD$32:AD$61)</f>
        <v>0</v>
      </c>
      <c r="BN50" s="6">
        <f t="shared" si="275"/>
        <v>0</v>
      </c>
      <c r="BO50" s="6">
        <f t="shared" si="276"/>
        <v>0</v>
      </c>
      <c r="BP50" s="6">
        <f t="shared" si="277"/>
        <v>0</v>
      </c>
      <c r="BQ50" s="6">
        <f t="shared" si="278"/>
        <v>0</v>
      </c>
      <c r="BS50" s="31">
        <f t="shared" si="279"/>
        <v>0</v>
      </c>
      <c r="BT50" s="31">
        <f t="shared" si="280"/>
        <v>0</v>
      </c>
      <c r="BU50" s="31">
        <f t="shared" si="281"/>
        <v>0</v>
      </c>
      <c r="BV50" s="31">
        <f t="shared" si="282"/>
        <v>0</v>
      </c>
      <c r="BW50" s="31">
        <f t="shared" si="283"/>
        <v>0</v>
      </c>
      <c r="BX50" s="31">
        <f t="shared" si="284"/>
        <v>0</v>
      </c>
      <c r="BY50" s="31">
        <f t="shared" si="285"/>
        <v>0</v>
      </c>
      <c r="BZ50" s="31">
        <f t="shared" si="286"/>
        <v>0</v>
      </c>
      <c r="CA50" s="31">
        <f t="shared" si="287"/>
        <v>0</v>
      </c>
      <c r="CB50" s="31">
        <f t="shared" si="288"/>
        <v>0</v>
      </c>
      <c r="CC50" s="31">
        <f t="shared" si="289"/>
        <v>0</v>
      </c>
      <c r="CD50" s="31">
        <f t="shared" si="290"/>
        <v>0</v>
      </c>
      <c r="CE50" s="31">
        <f t="shared" si="291"/>
        <v>0</v>
      </c>
      <c r="CF50" s="31">
        <f t="shared" si="292"/>
        <v>0</v>
      </c>
      <c r="CG50" s="31">
        <f t="shared" si="293"/>
        <v>0</v>
      </c>
      <c r="CH50" s="31">
        <f t="shared" si="294"/>
        <v>0</v>
      </c>
      <c r="CI50" s="31">
        <f t="shared" si="295"/>
        <v>0</v>
      </c>
      <c r="CJ50" s="31">
        <f t="shared" si="296"/>
        <v>0</v>
      </c>
      <c r="CK50" s="31">
        <f t="shared" si="297"/>
        <v>0</v>
      </c>
      <c r="CL50" s="31">
        <f t="shared" si="298"/>
        <v>0</v>
      </c>
      <c r="CM50" s="31">
        <f t="shared" si="299"/>
        <v>0</v>
      </c>
      <c r="CN50" s="31">
        <f t="shared" si="300"/>
        <v>0</v>
      </c>
      <c r="CO50" s="31">
        <f t="shared" si="301"/>
        <v>0</v>
      </c>
      <c r="CP50" s="31">
        <f t="shared" si="302"/>
        <v>0</v>
      </c>
      <c r="CQ50" s="31">
        <f t="shared" si="303"/>
        <v>0</v>
      </c>
      <c r="CR50" s="31">
        <f t="shared" si="304"/>
        <v>0</v>
      </c>
      <c r="CS50" s="31">
        <f t="shared" si="305"/>
        <v>0</v>
      </c>
      <c r="CT50" s="31">
        <f t="shared" si="306"/>
        <v>0.22588</v>
      </c>
      <c r="CV50" s="6">
        <f t="shared" si="307"/>
        <v>0</v>
      </c>
      <c r="CW50" s="6">
        <f t="shared" si="308"/>
        <v>0</v>
      </c>
      <c r="CX50" s="6">
        <f t="shared" si="309"/>
        <v>0</v>
      </c>
      <c r="CY50" s="6">
        <f t="shared" si="310"/>
        <v>0.22588</v>
      </c>
    </row>
    <row r="51" spans="1:103" x14ac:dyDescent="0.2">
      <c r="A51" s="16" t="s">
        <v>22</v>
      </c>
      <c r="B51" s="6"/>
      <c r="C51" s="31">
        <f>IS!C50</f>
        <v>0</v>
      </c>
      <c r="D51" s="31">
        <f>IS!D50</f>
        <v>0</v>
      </c>
      <c r="E51" s="31">
        <f>IS!E50</f>
        <v>0</v>
      </c>
      <c r="F51" s="31">
        <f>IS!F50</f>
        <v>0</v>
      </c>
      <c r="G51" s="31">
        <f>IS!G50</f>
        <v>0</v>
      </c>
      <c r="H51" s="31">
        <f>IS!H50</f>
        <v>0</v>
      </c>
      <c r="I51" s="31">
        <f>IS!I50</f>
        <v>0</v>
      </c>
      <c r="J51" s="31">
        <f>IS!J50</f>
        <v>0</v>
      </c>
      <c r="K51" s="31">
        <f>IS!K50</f>
        <v>0</v>
      </c>
      <c r="L51" s="31">
        <f>IS!L50</f>
        <v>0</v>
      </c>
      <c r="M51" s="31">
        <f>IS!M50</f>
        <v>0</v>
      </c>
      <c r="N51" s="31">
        <f>IS!N50</f>
        <v>0</v>
      </c>
      <c r="O51" s="31">
        <f>IS!O50</f>
        <v>0</v>
      </c>
      <c r="P51" s="31">
        <f>IS!P50</f>
        <v>2.4E-2</v>
      </c>
      <c r="Q51" s="31">
        <f>IS!Q50</f>
        <v>0</v>
      </c>
      <c r="R51" s="31">
        <f>IS!R50</f>
        <v>0</v>
      </c>
      <c r="S51" s="31">
        <f>IS!S50</f>
        <v>0</v>
      </c>
      <c r="T51" s="31">
        <f>IS!T50</f>
        <v>0</v>
      </c>
      <c r="U51" s="31">
        <f>IS!U50</f>
        <v>0</v>
      </c>
      <c r="V51" s="31">
        <f>IS!V50</f>
        <v>0</v>
      </c>
      <c r="W51" s="31">
        <f>IS!W50</f>
        <v>0</v>
      </c>
      <c r="X51" s="31">
        <f>IS!X50</f>
        <v>0</v>
      </c>
      <c r="Y51" s="31">
        <f>IS!Y50</f>
        <v>0</v>
      </c>
      <c r="Z51" s="31">
        <f>IS!Z50</f>
        <v>0</v>
      </c>
      <c r="AA51" s="31">
        <f>IS!AA50</f>
        <v>0</v>
      </c>
      <c r="AB51" s="31">
        <f>IS!AB50</f>
        <v>0</v>
      </c>
      <c r="AC51" s="31">
        <f>IS!AC50</f>
        <v>0</v>
      </c>
      <c r="AD51" s="31">
        <f>IS!AD50</f>
        <v>0</v>
      </c>
      <c r="AF51" s="6">
        <f t="shared" si="272"/>
        <v>0</v>
      </c>
      <c r="AG51" s="6">
        <f t="shared" si="273"/>
        <v>2.4E-2</v>
      </c>
      <c r="AH51" s="6">
        <f t="shared" si="274"/>
        <v>0</v>
      </c>
      <c r="AI51" s="6">
        <f t="shared" si="274"/>
        <v>0</v>
      </c>
      <c r="AK51" s="31">
        <f>SUMIF(QoE!$A$32:$A$61,$A51,QoE!C$32:C$61)</f>
        <v>0</v>
      </c>
      <c r="AL51" s="31">
        <f>SUMIF(QoE!$A$32:$A$61,$A51,QoE!D$32:D$61)</f>
        <v>0</v>
      </c>
      <c r="AM51" s="31">
        <f>SUMIF(QoE!$A$32:$A$61,$A51,QoE!E$32:E$61)</f>
        <v>0</v>
      </c>
      <c r="AN51" s="31">
        <f>SUMIF(QoE!$A$32:$A$61,$A51,QoE!F$32:F$61)</f>
        <v>0</v>
      </c>
      <c r="AO51" s="31">
        <f>SUMIF(QoE!$A$32:$A$61,$A51,QoE!G$32:G$61)</f>
        <v>0</v>
      </c>
      <c r="AP51" s="31">
        <f>SUMIF(QoE!$A$32:$A$61,$A51,QoE!H$32:H$61)</f>
        <v>0</v>
      </c>
      <c r="AQ51" s="31">
        <f>SUMIF(QoE!$A$32:$A$61,$A51,QoE!I$32:I$61)</f>
        <v>0</v>
      </c>
      <c r="AR51" s="31">
        <f>SUMIF(QoE!$A$32:$A$61,$A51,QoE!J$32:J$61)</f>
        <v>0</v>
      </c>
      <c r="AS51" s="31">
        <f>SUMIF(QoE!$A$32:$A$61,$A51,QoE!K$32:K$61)</f>
        <v>0</v>
      </c>
      <c r="AT51" s="31">
        <f>SUMIF(QoE!$A$32:$A$61,$A51,QoE!L$32:L$61)</f>
        <v>0</v>
      </c>
      <c r="AU51" s="31">
        <f>SUMIF(QoE!$A$32:$A$61,$A51,QoE!M$32:M$61)</f>
        <v>0</v>
      </c>
      <c r="AV51" s="31">
        <f>SUMIF(QoE!$A$32:$A$61,$A51,QoE!N$32:N$61)</f>
        <v>0</v>
      </c>
      <c r="AW51" s="31">
        <f>SUMIF(QoE!$A$32:$A$61,$A51,QoE!O$32:O$61)</f>
        <v>0</v>
      </c>
      <c r="AX51" s="31">
        <f>SUMIF(QoE!$A$32:$A$61,$A51,QoE!P$32:P$61)</f>
        <v>0</v>
      </c>
      <c r="AY51" s="31">
        <f>SUMIF(QoE!$A$32:$A$61,$A51,QoE!Q$32:Q$61)</f>
        <v>0</v>
      </c>
      <c r="AZ51" s="31">
        <f>SUMIF(QoE!$A$32:$A$61,$A51,QoE!R$32:R$61)</f>
        <v>0</v>
      </c>
      <c r="BA51" s="31">
        <f>SUMIF(QoE!$A$32:$A$61,$A51,QoE!S$32:S$61)</f>
        <v>0</v>
      </c>
      <c r="BB51" s="31">
        <f>SUMIF(QoE!$A$32:$A$61,$A51,QoE!T$32:T$61)</f>
        <v>0</v>
      </c>
      <c r="BC51" s="31">
        <f>SUMIF(QoE!$A$32:$A$61,$A51,QoE!U$32:U$61)</f>
        <v>0</v>
      </c>
      <c r="BD51" s="31">
        <f>SUMIF(QoE!$A$32:$A$61,$A51,QoE!V$32:V$61)</f>
        <v>0</v>
      </c>
      <c r="BE51" s="31">
        <f>SUMIF(QoE!$A$32:$A$61,$A51,QoE!W$32:W$61)</f>
        <v>0</v>
      </c>
      <c r="BF51" s="31">
        <f>SUMIF(QoE!$A$32:$A$61,$A51,QoE!X$32:X$61)</f>
        <v>0</v>
      </c>
      <c r="BG51" s="31">
        <f>SUMIF(QoE!$A$32:$A$61,$A51,QoE!Y$32:Y$61)</f>
        <v>0</v>
      </c>
      <c r="BH51" s="31">
        <f>SUMIF(QoE!$A$32:$A$61,$A51,QoE!Z$32:Z$61)</f>
        <v>0</v>
      </c>
      <c r="BI51" s="31">
        <f>SUMIF(QoE!$A$32:$A$61,$A51,QoE!AA$32:AA$61)</f>
        <v>0</v>
      </c>
      <c r="BJ51" s="31">
        <f>SUMIF(QoE!$A$32:$A$61,$A51,QoE!AB$32:AB$61)</f>
        <v>0</v>
      </c>
      <c r="BK51" s="31">
        <f>SUMIF(QoE!$A$32:$A$61,$A51,QoE!AC$32:AC$61)</f>
        <v>0</v>
      </c>
      <c r="BL51" s="31">
        <f>SUMIF(QoE!$A$32:$A$61,$A51,QoE!AD$32:AD$61)</f>
        <v>0</v>
      </c>
      <c r="BN51" s="6">
        <f t="shared" si="275"/>
        <v>0</v>
      </c>
      <c r="BO51" s="6">
        <f t="shared" si="276"/>
        <v>0</v>
      </c>
      <c r="BP51" s="6">
        <f t="shared" si="277"/>
        <v>0</v>
      </c>
      <c r="BQ51" s="6">
        <f t="shared" si="278"/>
        <v>0</v>
      </c>
      <c r="BS51" s="31">
        <f t="shared" si="279"/>
        <v>0</v>
      </c>
      <c r="BT51" s="31">
        <f t="shared" si="280"/>
        <v>0</v>
      </c>
      <c r="BU51" s="31">
        <f t="shared" si="281"/>
        <v>0</v>
      </c>
      <c r="BV51" s="31">
        <f t="shared" si="282"/>
        <v>0</v>
      </c>
      <c r="BW51" s="31">
        <f t="shared" si="283"/>
        <v>0</v>
      </c>
      <c r="BX51" s="31">
        <f t="shared" si="284"/>
        <v>0</v>
      </c>
      <c r="BY51" s="31">
        <f t="shared" si="285"/>
        <v>0</v>
      </c>
      <c r="BZ51" s="31">
        <f t="shared" si="286"/>
        <v>0</v>
      </c>
      <c r="CA51" s="31">
        <f t="shared" si="287"/>
        <v>0</v>
      </c>
      <c r="CB51" s="31">
        <f t="shared" si="288"/>
        <v>0</v>
      </c>
      <c r="CC51" s="31">
        <f t="shared" si="289"/>
        <v>0</v>
      </c>
      <c r="CD51" s="31">
        <f t="shared" si="290"/>
        <v>0</v>
      </c>
      <c r="CE51" s="31">
        <f t="shared" si="291"/>
        <v>0</v>
      </c>
      <c r="CF51" s="31">
        <f t="shared" si="292"/>
        <v>2.4E-2</v>
      </c>
      <c r="CG51" s="31">
        <f t="shared" si="293"/>
        <v>0</v>
      </c>
      <c r="CH51" s="31">
        <f t="shared" si="294"/>
        <v>0</v>
      </c>
      <c r="CI51" s="31">
        <f t="shared" si="295"/>
        <v>0</v>
      </c>
      <c r="CJ51" s="31">
        <f t="shared" si="296"/>
        <v>0</v>
      </c>
      <c r="CK51" s="31">
        <f t="shared" si="297"/>
        <v>0</v>
      </c>
      <c r="CL51" s="31">
        <f t="shared" si="298"/>
        <v>0</v>
      </c>
      <c r="CM51" s="31">
        <f t="shared" si="299"/>
        <v>0</v>
      </c>
      <c r="CN51" s="31">
        <f t="shared" si="300"/>
        <v>0</v>
      </c>
      <c r="CO51" s="31">
        <f t="shared" si="301"/>
        <v>0</v>
      </c>
      <c r="CP51" s="31">
        <f t="shared" si="302"/>
        <v>0</v>
      </c>
      <c r="CQ51" s="31">
        <f t="shared" si="303"/>
        <v>0</v>
      </c>
      <c r="CR51" s="31">
        <f t="shared" si="304"/>
        <v>0</v>
      </c>
      <c r="CS51" s="31">
        <f t="shared" si="305"/>
        <v>0</v>
      </c>
      <c r="CT51" s="31">
        <f t="shared" si="306"/>
        <v>0</v>
      </c>
      <c r="CV51" s="6">
        <f t="shared" si="307"/>
        <v>0</v>
      </c>
      <c r="CW51" s="6">
        <f t="shared" si="308"/>
        <v>2.4E-2</v>
      </c>
      <c r="CX51" s="6">
        <f t="shared" si="309"/>
        <v>0</v>
      </c>
      <c r="CY51" s="6">
        <f t="shared" si="310"/>
        <v>0</v>
      </c>
    </row>
    <row r="52" spans="1:103" x14ac:dyDescent="0.2">
      <c r="A52" s="16" t="s">
        <v>43</v>
      </c>
      <c r="B52" s="6"/>
      <c r="C52" s="31">
        <f>IS!C51</f>
        <v>0</v>
      </c>
      <c r="D52" s="31">
        <f>IS!D51</f>
        <v>0</v>
      </c>
      <c r="E52" s="31">
        <f>IS!E51</f>
        <v>0</v>
      </c>
      <c r="F52" s="31">
        <f>IS!F51</f>
        <v>0</v>
      </c>
      <c r="G52" s="31">
        <f>IS!G51</f>
        <v>0</v>
      </c>
      <c r="H52" s="31">
        <f>IS!H51</f>
        <v>0</v>
      </c>
      <c r="I52" s="31">
        <f>IS!I51</f>
        <v>0</v>
      </c>
      <c r="J52" s="31">
        <f>IS!J51</f>
        <v>0</v>
      </c>
      <c r="K52" s="31">
        <f>IS!K51</f>
        <v>0</v>
      </c>
      <c r="L52" s="31">
        <f>IS!L51</f>
        <v>0</v>
      </c>
      <c r="M52" s="31">
        <f>IS!M51</f>
        <v>0</v>
      </c>
      <c r="N52" s="31">
        <f>IS!N51</f>
        <v>0</v>
      </c>
      <c r="O52" s="31">
        <f>IS!O51</f>
        <v>0.4</v>
      </c>
      <c r="P52" s="31">
        <f>IS!P51</f>
        <v>0</v>
      </c>
      <c r="Q52" s="31">
        <f>IS!Q51</f>
        <v>0</v>
      </c>
      <c r="R52" s="31">
        <f>IS!R51</f>
        <v>0</v>
      </c>
      <c r="S52" s="31">
        <f>IS!S51</f>
        <v>0</v>
      </c>
      <c r="T52" s="31">
        <f>IS!T51</f>
        <v>0</v>
      </c>
      <c r="U52" s="31">
        <f>IS!U51</f>
        <v>0</v>
      </c>
      <c r="V52" s="31">
        <f>IS!V51</f>
        <v>0</v>
      </c>
      <c r="W52" s="31">
        <f>IS!W51</f>
        <v>0</v>
      </c>
      <c r="X52" s="31">
        <f>IS!X51</f>
        <v>0</v>
      </c>
      <c r="Y52" s="31">
        <f>IS!Y51</f>
        <v>0</v>
      </c>
      <c r="Z52" s="31">
        <f>IS!Z51</f>
        <v>0</v>
      </c>
      <c r="AA52" s="31">
        <f>IS!AA51</f>
        <v>0</v>
      </c>
      <c r="AB52" s="31">
        <f>IS!AB51</f>
        <v>0</v>
      </c>
      <c r="AC52" s="31">
        <f>IS!AC51</f>
        <v>0</v>
      </c>
      <c r="AD52" s="31">
        <f>IS!AD51</f>
        <v>0</v>
      </c>
      <c r="AF52" s="6">
        <f t="shared" si="272"/>
        <v>0</v>
      </c>
      <c r="AG52" s="6">
        <f t="shared" si="273"/>
        <v>0.4</v>
      </c>
      <c r="AH52" s="6">
        <f t="shared" si="274"/>
        <v>0</v>
      </c>
      <c r="AI52" s="6">
        <f t="shared" si="274"/>
        <v>0</v>
      </c>
      <c r="AK52" s="31">
        <f>SUMIF(QoE!$A$32:$A$61,$A52,QoE!C$32:C$61)</f>
        <v>0</v>
      </c>
      <c r="AL52" s="31">
        <f>SUMIF(QoE!$A$32:$A$61,$A52,QoE!D$32:D$61)</f>
        <v>0</v>
      </c>
      <c r="AM52" s="31">
        <f>SUMIF(QoE!$A$32:$A$61,$A52,QoE!E$32:E$61)</f>
        <v>0</v>
      </c>
      <c r="AN52" s="31">
        <f>SUMIF(QoE!$A$32:$A$61,$A52,QoE!F$32:F$61)</f>
        <v>0</v>
      </c>
      <c r="AO52" s="31">
        <f>SUMIF(QoE!$A$32:$A$61,$A52,QoE!G$32:G$61)</f>
        <v>0</v>
      </c>
      <c r="AP52" s="31">
        <f>SUMIF(QoE!$A$32:$A$61,$A52,QoE!H$32:H$61)</f>
        <v>0</v>
      </c>
      <c r="AQ52" s="31">
        <f>SUMIF(QoE!$A$32:$A$61,$A52,QoE!I$32:I$61)</f>
        <v>0</v>
      </c>
      <c r="AR52" s="31">
        <f>SUMIF(QoE!$A$32:$A$61,$A52,QoE!J$32:J$61)</f>
        <v>0</v>
      </c>
      <c r="AS52" s="31">
        <f>SUMIF(QoE!$A$32:$A$61,$A52,QoE!K$32:K$61)</f>
        <v>0</v>
      </c>
      <c r="AT52" s="31">
        <f>SUMIF(QoE!$A$32:$A$61,$A52,QoE!L$32:L$61)</f>
        <v>0</v>
      </c>
      <c r="AU52" s="31">
        <f>SUMIF(QoE!$A$32:$A$61,$A52,QoE!M$32:M$61)</f>
        <v>0</v>
      </c>
      <c r="AV52" s="31">
        <f>SUMIF(QoE!$A$32:$A$61,$A52,QoE!N$32:N$61)</f>
        <v>0</v>
      </c>
      <c r="AW52" s="31">
        <f>SUMIF(QoE!$A$32:$A$61,$A52,QoE!O$32:O$61)</f>
        <v>0</v>
      </c>
      <c r="AX52" s="31">
        <f>SUMIF(QoE!$A$32:$A$61,$A52,QoE!P$32:P$61)</f>
        <v>0</v>
      </c>
      <c r="AY52" s="31">
        <f>SUMIF(QoE!$A$32:$A$61,$A52,QoE!Q$32:Q$61)</f>
        <v>0</v>
      </c>
      <c r="AZ52" s="31">
        <f>SUMIF(QoE!$A$32:$A$61,$A52,QoE!R$32:R$61)</f>
        <v>0</v>
      </c>
      <c r="BA52" s="31">
        <f>SUMIF(QoE!$A$32:$A$61,$A52,QoE!S$32:S$61)</f>
        <v>0</v>
      </c>
      <c r="BB52" s="31">
        <f>SUMIF(QoE!$A$32:$A$61,$A52,QoE!T$32:T$61)</f>
        <v>0</v>
      </c>
      <c r="BC52" s="31">
        <f>SUMIF(QoE!$A$32:$A$61,$A52,QoE!U$32:U$61)</f>
        <v>0</v>
      </c>
      <c r="BD52" s="31">
        <f>SUMIF(QoE!$A$32:$A$61,$A52,QoE!V$32:V$61)</f>
        <v>0</v>
      </c>
      <c r="BE52" s="31">
        <f>SUMIF(QoE!$A$32:$A$61,$A52,QoE!W$32:W$61)</f>
        <v>0</v>
      </c>
      <c r="BF52" s="31">
        <f>SUMIF(QoE!$A$32:$A$61,$A52,QoE!X$32:X$61)</f>
        <v>0</v>
      </c>
      <c r="BG52" s="31">
        <f>SUMIF(QoE!$A$32:$A$61,$A52,QoE!Y$32:Y$61)</f>
        <v>0</v>
      </c>
      <c r="BH52" s="31">
        <f>SUMIF(QoE!$A$32:$A$61,$A52,QoE!Z$32:Z$61)</f>
        <v>0</v>
      </c>
      <c r="BI52" s="31">
        <f>SUMIF(QoE!$A$32:$A$61,$A52,QoE!AA$32:AA$61)</f>
        <v>0</v>
      </c>
      <c r="BJ52" s="31">
        <f>SUMIF(QoE!$A$32:$A$61,$A52,QoE!AB$32:AB$61)</f>
        <v>0</v>
      </c>
      <c r="BK52" s="31">
        <f>SUMIF(QoE!$A$32:$A$61,$A52,QoE!AC$32:AC$61)</f>
        <v>0</v>
      </c>
      <c r="BL52" s="31">
        <f>SUMIF(QoE!$A$32:$A$61,$A52,QoE!AD$32:AD$61)</f>
        <v>0</v>
      </c>
      <c r="BN52" s="6">
        <f t="shared" si="275"/>
        <v>0</v>
      </c>
      <c r="BO52" s="6">
        <f t="shared" si="276"/>
        <v>0</v>
      </c>
      <c r="BP52" s="6">
        <f t="shared" si="277"/>
        <v>0</v>
      </c>
      <c r="BQ52" s="6">
        <f t="shared" si="278"/>
        <v>0</v>
      </c>
      <c r="BS52" s="31">
        <f t="shared" si="279"/>
        <v>0</v>
      </c>
      <c r="BT52" s="31">
        <f t="shared" si="280"/>
        <v>0</v>
      </c>
      <c r="BU52" s="31">
        <f t="shared" si="281"/>
        <v>0</v>
      </c>
      <c r="BV52" s="31">
        <f t="shared" si="282"/>
        <v>0</v>
      </c>
      <c r="BW52" s="31">
        <f t="shared" si="283"/>
        <v>0</v>
      </c>
      <c r="BX52" s="31">
        <f t="shared" si="284"/>
        <v>0</v>
      </c>
      <c r="BY52" s="31">
        <f t="shared" si="285"/>
        <v>0</v>
      </c>
      <c r="BZ52" s="31">
        <f t="shared" si="286"/>
        <v>0</v>
      </c>
      <c r="CA52" s="31">
        <f t="shared" si="287"/>
        <v>0</v>
      </c>
      <c r="CB52" s="31">
        <f t="shared" si="288"/>
        <v>0</v>
      </c>
      <c r="CC52" s="31">
        <f t="shared" si="289"/>
        <v>0</v>
      </c>
      <c r="CD52" s="31">
        <f t="shared" si="290"/>
        <v>0</v>
      </c>
      <c r="CE52" s="31">
        <f t="shared" si="291"/>
        <v>0.4</v>
      </c>
      <c r="CF52" s="31">
        <f t="shared" si="292"/>
        <v>0</v>
      </c>
      <c r="CG52" s="31">
        <f t="shared" si="293"/>
        <v>0</v>
      </c>
      <c r="CH52" s="31">
        <f t="shared" si="294"/>
        <v>0</v>
      </c>
      <c r="CI52" s="31">
        <f t="shared" si="295"/>
        <v>0</v>
      </c>
      <c r="CJ52" s="31">
        <f t="shared" si="296"/>
        <v>0</v>
      </c>
      <c r="CK52" s="31">
        <f t="shared" si="297"/>
        <v>0</v>
      </c>
      <c r="CL52" s="31">
        <f t="shared" si="298"/>
        <v>0</v>
      </c>
      <c r="CM52" s="31">
        <f t="shared" si="299"/>
        <v>0</v>
      </c>
      <c r="CN52" s="31">
        <f t="shared" si="300"/>
        <v>0</v>
      </c>
      <c r="CO52" s="31">
        <f t="shared" si="301"/>
        <v>0</v>
      </c>
      <c r="CP52" s="31">
        <f t="shared" si="302"/>
        <v>0</v>
      </c>
      <c r="CQ52" s="31">
        <f t="shared" si="303"/>
        <v>0</v>
      </c>
      <c r="CR52" s="31">
        <f t="shared" si="304"/>
        <v>0</v>
      </c>
      <c r="CS52" s="31">
        <f t="shared" si="305"/>
        <v>0</v>
      </c>
      <c r="CT52" s="31">
        <f t="shared" si="306"/>
        <v>0</v>
      </c>
      <c r="CV52" s="6">
        <f t="shared" si="307"/>
        <v>0</v>
      </c>
      <c r="CW52" s="6">
        <f t="shared" si="308"/>
        <v>0.4</v>
      </c>
      <c r="CX52" s="6">
        <f t="shared" si="309"/>
        <v>0</v>
      </c>
      <c r="CY52" s="6">
        <f t="shared" si="310"/>
        <v>0</v>
      </c>
    </row>
    <row r="53" spans="1:103" ht="13.5" x14ac:dyDescent="0.35">
      <c r="A53" s="16" t="s">
        <v>38</v>
      </c>
      <c r="B53" s="6"/>
      <c r="C53" s="40">
        <f>IS!C52</f>
        <v>0</v>
      </c>
      <c r="D53" s="40">
        <f>IS!D52</f>
        <v>0</v>
      </c>
      <c r="E53" s="40">
        <f>IS!E52</f>
        <v>0</v>
      </c>
      <c r="F53" s="40">
        <f>IS!F52</f>
        <v>0</v>
      </c>
      <c r="G53" s="40">
        <f>IS!G52</f>
        <v>0</v>
      </c>
      <c r="H53" s="40">
        <f>IS!H52</f>
        <v>0</v>
      </c>
      <c r="I53" s="40">
        <f>IS!I52</f>
        <v>0</v>
      </c>
      <c r="J53" s="40">
        <f>IS!J52</f>
        <v>0</v>
      </c>
      <c r="K53" s="40">
        <f>IS!K52</f>
        <v>0</v>
      </c>
      <c r="L53" s="40">
        <f>IS!L52</f>
        <v>0</v>
      </c>
      <c r="M53" s="40">
        <f>IS!M52</f>
        <v>3.6323499999999997</v>
      </c>
      <c r="N53" s="40">
        <f>IS!N52</f>
        <v>0</v>
      </c>
      <c r="O53" s="40">
        <f>IS!O52</f>
        <v>0</v>
      </c>
      <c r="P53" s="40">
        <f>IS!P52</f>
        <v>0</v>
      </c>
      <c r="Q53" s="40">
        <f>IS!Q52</f>
        <v>0</v>
      </c>
      <c r="R53" s="40">
        <f>IS!R52</f>
        <v>0</v>
      </c>
      <c r="S53" s="40">
        <f>IS!S52</f>
        <v>0</v>
      </c>
      <c r="T53" s="40">
        <f>IS!T52</f>
        <v>0</v>
      </c>
      <c r="U53" s="40">
        <f>IS!U52</f>
        <v>0</v>
      </c>
      <c r="V53" s="40">
        <f>IS!V52</f>
        <v>0</v>
      </c>
      <c r="W53" s="40">
        <f>IS!W52</f>
        <v>0</v>
      </c>
      <c r="X53" s="40">
        <f>IS!X52</f>
        <v>0</v>
      </c>
      <c r="Y53" s="40">
        <f>IS!Y52</f>
        <v>0</v>
      </c>
      <c r="Z53" s="40">
        <f>IS!Z52</f>
        <v>0</v>
      </c>
      <c r="AA53" s="40">
        <f>IS!AA52</f>
        <v>0</v>
      </c>
      <c r="AB53" s="40">
        <f>IS!AB52</f>
        <v>0</v>
      </c>
      <c r="AC53" s="40">
        <f>IS!AC52</f>
        <v>0</v>
      </c>
      <c r="AD53" s="40">
        <f>IS!AD52</f>
        <v>0</v>
      </c>
      <c r="AE53" s="13"/>
      <c r="AF53" s="12">
        <f t="shared" si="272"/>
        <v>3.6323499999999997</v>
      </c>
      <c r="AG53" s="12">
        <f t="shared" si="273"/>
        <v>0</v>
      </c>
      <c r="AH53" s="12">
        <f t="shared" si="274"/>
        <v>0</v>
      </c>
      <c r="AI53" s="12">
        <f t="shared" si="274"/>
        <v>0</v>
      </c>
      <c r="AK53" s="40">
        <f>SUMIF(QoE!$A$32:$A$61,$A53,QoE!C$32:C$61)</f>
        <v>0</v>
      </c>
      <c r="AL53" s="40">
        <f>SUMIF(QoE!$A$32:$A$61,$A53,QoE!D$32:D$61)</f>
        <v>0</v>
      </c>
      <c r="AM53" s="40">
        <f>SUMIF(QoE!$A$32:$A$61,$A53,QoE!E$32:E$61)</f>
        <v>0</v>
      </c>
      <c r="AN53" s="40">
        <f>SUMIF(QoE!$A$32:$A$61,$A53,QoE!F$32:F$61)</f>
        <v>0</v>
      </c>
      <c r="AO53" s="40">
        <f>SUMIF(QoE!$A$32:$A$61,$A53,QoE!G$32:G$61)</f>
        <v>0</v>
      </c>
      <c r="AP53" s="40">
        <f>SUMIF(QoE!$A$32:$A$61,$A53,QoE!H$32:H$61)</f>
        <v>0</v>
      </c>
      <c r="AQ53" s="40">
        <f>SUMIF(QoE!$A$32:$A$61,$A53,QoE!I$32:I$61)</f>
        <v>0</v>
      </c>
      <c r="AR53" s="40">
        <f>SUMIF(QoE!$A$32:$A$61,$A53,QoE!J$32:J$61)</f>
        <v>0</v>
      </c>
      <c r="AS53" s="40">
        <f>SUMIF(QoE!$A$32:$A$61,$A53,QoE!K$32:K$61)</f>
        <v>0</v>
      </c>
      <c r="AT53" s="40">
        <f>SUMIF(QoE!$A$32:$A$61,$A53,QoE!L$32:L$61)</f>
        <v>0</v>
      </c>
      <c r="AU53" s="40">
        <f>SUMIF(QoE!$A$32:$A$61,$A53,QoE!M$32:M$61)</f>
        <v>0</v>
      </c>
      <c r="AV53" s="40">
        <f>SUMIF(QoE!$A$32:$A$61,$A53,QoE!N$32:N$61)</f>
        <v>0</v>
      </c>
      <c r="AW53" s="40">
        <f>SUMIF(QoE!$A$32:$A$61,$A53,QoE!O$32:O$61)</f>
        <v>0</v>
      </c>
      <c r="AX53" s="40">
        <f>SUMIF(QoE!$A$32:$A$61,$A53,QoE!P$32:P$61)</f>
        <v>0</v>
      </c>
      <c r="AY53" s="40">
        <f>SUMIF(QoE!$A$32:$A$61,$A53,QoE!Q$32:Q$61)</f>
        <v>0</v>
      </c>
      <c r="AZ53" s="40">
        <f>SUMIF(QoE!$A$32:$A$61,$A53,QoE!R$32:R$61)</f>
        <v>0</v>
      </c>
      <c r="BA53" s="40">
        <f>SUMIF(QoE!$A$32:$A$61,$A53,QoE!S$32:S$61)</f>
        <v>0</v>
      </c>
      <c r="BB53" s="40">
        <f>SUMIF(QoE!$A$32:$A$61,$A53,QoE!T$32:T$61)</f>
        <v>0</v>
      </c>
      <c r="BC53" s="40">
        <f>SUMIF(QoE!$A$32:$A$61,$A53,QoE!U$32:U$61)</f>
        <v>0</v>
      </c>
      <c r="BD53" s="40">
        <f>SUMIF(QoE!$A$32:$A$61,$A53,QoE!V$32:V$61)</f>
        <v>0</v>
      </c>
      <c r="BE53" s="40">
        <f>SUMIF(QoE!$A$32:$A$61,$A53,QoE!W$32:W$61)</f>
        <v>0</v>
      </c>
      <c r="BF53" s="40">
        <f>SUMIF(QoE!$A$32:$A$61,$A53,QoE!X$32:X$61)</f>
        <v>0</v>
      </c>
      <c r="BG53" s="40">
        <f>SUMIF(QoE!$A$32:$A$61,$A53,QoE!Y$32:Y$61)</f>
        <v>0</v>
      </c>
      <c r="BH53" s="40">
        <f>SUMIF(QoE!$A$32:$A$61,$A53,QoE!Z$32:Z$61)</f>
        <v>0</v>
      </c>
      <c r="BI53" s="40">
        <f>SUMIF(QoE!$A$32:$A$61,$A53,QoE!AA$32:AA$61)</f>
        <v>0</v>
      </c>
      <c r="BJ53" s="40">
        <f>SUMIF(QoE!$A$32:$A$61,$A53,QoE!AB$32:AB$61)</f>
        <v>0</v>
      </c>
      <c r="BK53" s="40">
        <f>SUMIF(QoE!$A$32:$A$61,$A53,QoE!AC$32:AC$61)</f>
        <v>0</v>
      </c>
      <c r="BL53" s="40">
        <f>SUMIF(QoE!$A$32:$A$61,$A53,QoE!AD$32:AD$61)</f>
        <v>0</v>
      </c>
      <c r="BM53" s="13"/>
      <c r="BN53" s="12">
        <f t="shared" si="275"/>
        <v>0</v>
      </c>
      <c r="BO53" s="12">
        <f t="shared" si="276"/>
        <v>0</v>
      </c>
      <c r="BP53" s="12">
        <f t="shared" si="277"/>
        <v>0</v>
      </c>
      <c r="BQ53" s="12">
        <f t="shared" si="278"/>
        <v>0</v>
      </c>
      <c r="BS53" s="40">
        <f t="shared" si="279"/>
        <v>0</v>
      </c>
      <c r="BT53" s="40">
        <f t="shared" si="280"/>
        <v>0</v>
      </c>
      <c r="BU53" s="40">
        <f t="shared" si="281"/>
        <v>0</v>
      </c>
      <c r="BV53" s="40">
        <f t="shared" si="282"/>
        <v>0</v>
      </c>
      <c r="BW53" s="40">
        <f t="shared" si="283"/>
        <v>0</v>
      </c>
      <c r="BX53" s="40">
        <f t="shared" si="284"/>
        <v>0</v>
      </c>
      <c r="BY53" s="40">
        <f t="shared" si="285"/>
        <v>0</v>
      </c>
      <c r="BZ53" s="40">
        <f t="shared" si="286"/>
        <v>0</v>
      </c>
      <c r="CA53" s="40">
        <f t="shared" si="287"/>
        <v>0</v>
      </c>
      <c r="CB53" s="40">
        <f t="shared" si="288"/>
        <v>0</v>
      </c>
      <c r="CC53" s="40">
        <f t="shared" si="289"/>
        <v>3.6323499999999997</v>
      </c>
      <c r="CD53" s="40">
        <f t="shared" si="290"/>
        <v>0</v>
      </c>
      <c r="CE53" s="40">
        <f t="shared" si="291"/>
        <v>0</v>
      </c>
      <c r="CF53" s="40">
        <f t="shared" si="292"/>
        <v>0</v>
      </c>
      <c r="CG53" s="40">
        <f t="shared" si="293"/>
        <v>0</v>
      </c>
      <c r="CH53" s="40">
        <f t="shared" si="294"/>
        <v>0</v>
      </c>
      <c r="CI53" s="40">
        <f t="shared" si="295"/>
        <v>0</v>
      </c>
      <c r="CJ53" s="40">
        <f t="shared" si="296"/>
        <v>0</v>
      </c>
      <c r="CK53" s="40">
        <f t="shared" si="297"/>
        <v>0</v>
      </c>
      <c r="CL53" s="40">
        <f t="shared" si="298"/>
        <v>0</v>
      </c>
      <c r="CM53" s="40">
        <f t="shared" si="299"/>
        <v>0</v>
      </c>
      <c r="CN53" s="40">
        <f t="shared" si="300"/>
        <v>0</v>
      </c>
      <c r="CO53" s="40">
        <f t="shared" si="301"/>
        <v>0</v>
      </c>
      <c r="CP53" s="40">
        <f t="shared" si="302"/>
        <v>0</v>
      </c>
      <c r="CQ53" s="40">
        <f t="shared" si="303"/>
        <v>0</v>
      </c>
      <c r="CR53" s="40">
        <f t="shared" si="304"/>
        <v>0</v>
      </c>
      <c r="CS53" s="40">
        <f t="shared" si="305"/>
        <v>0</v>
      </c>
      <c r="CT53" s="40">
        <f t="shared" si="306"/>
        <v>0</v>
      </c>
      <c r="CU53" s="13"/>
      <c r="CV53" s="12">
        <f t="shared" si="307"/>
        <v>3.6323499999999997</v>
      </c>
      <c r="CW53" s="12">
        <f t="shared" si="308"/>
        <v>0</v>
      </c>
      <c r="CX53" s="12">
        <f t="shared" si="309"/>
        <v>0</v>
      </c>
      <c r="CY53" s="12">
        <f t="shared" si="310"/>
        <v>0</v>
      </c>
    </row>
    <row r="54" spans="1:103" x14ac:dyDescent="0.2">
      <c r="A54" s="17" t="s">
        <v>79</v>
      </c>
      <c r="B54" s="14"/>
      <c r="C54" s="162">
        <f>SUM(C30,C31,C34,C35,C36,C40:C53)</f>
        <v>6.1743699999999997</v>
      </c>
      <c r="D54" s="162">
        <f t="shared" ref="D54:AD54" si="311">SUM(D30,D31,D34,D35,D36,D40:D53)</f>
        <v>13.796750000000001</v>
      </c>
      <c r="E54" s="162">
        <f t="shared" si="311"/>
        <v>6.8947500000000002</v>
      </c>
      <c r="F54" s="162">
        <f t="shared" si="311"/>
        <v>13.49921</v>
      </c>
      <c r="G54" s="162">
        <f t="shared" si="311"/>
        <v>9.0683399999999992</v>
      </c>
      <c r="H54" s="162">
        <f t="shared" si="311"/>
        <v>9.8782699999999988</v>
      </c>
      <c r="I54" s="162">
        <f t="shared" si="311"/>
        <v>10.164209999999999</v>
      </c>
      <c r="J54" s="162">
        <f t="shared" si="311"/>
        <v>11.244390000000001</v>
      </c>
      <c r="K54" s="162">
        <f t="shared" si="311"/>
        <v>9.8587699999999963</v>
      </c>
      <c r="L54" s="162">
        <f t="shared" si="311"/>
        <v>13.730419999999997</v>
      </c>
      <c r="M54" s="162">
        <f t="shared" si="311"/>
        <v>11.154619999999998</v>
      </c>
      <c r="N54" s="162">
        <f t="shared" si="311"/>
        <v>168.96894999999998</v>
      </c>
      <c r="O54" s="162">
        <f t="shared" si="311"/>
        <v>18.538529999999994</v>
      </c>
      <c r="P54" s="162">
        <f t="shared" si="311"/>
        <v>19.313399999999994</v>
      </c>
      <c r="Q54" s="162">
        <f t="shared" si="311"/>
        <v>25.530369999999998</v>
      </c>
      <c r="R54" s="162">
        <f t="shared" si="311"/>
        <v>30.019400000000008</v>
      </c>
      <c r="S54" s="162">
        <f t="shared" si="311"/>
        <v>19.713770000000004</v>
      </c>
      <c r="T54" s="162">
        <f t="shared" si="311"/>
        <v>20.69088</v>
      </c>
      <c r="U54" s="162">
        <f t="shared" si="311"/>
        <v>22.718049999999995</v>
      </c>
      <c r="V54" s="162">
        <f t="shared" si="311"/>
        <v>17.489830000000001</v>
      </c>
      <c r="W54" s="162">
        <f t="shared" si="311"/>
        <v>23.035960000000003</v>
      </c>
      <c r="X54" s="162">
        <f t="shared" si="311"/>
        <v>32.218880000000006</v>
      </c>
      <c r="Y54" s="162">
        <f t="shared" si="311"/>
        <v>23.548059999999996</v>
      </c>
      <c r="Z54" s="162">
        <f t="shared" si="311"/>
        <v>29.893509999999996</v>
      </c>
      <c r="AA54" s="162">
        <f t="shared" si="311"/>
        <v>19.308949999999996</v>
      </c>
      <c r="AB54" s="162">
        <f t="shared" si="311"/>
        <v>20.175069999999998</v>
      </c>
      <c r="AC54" s="162">
        <f t="shared" si="311"/>
        <v>27.05208</v>
      </c>
      <c r="AD54" s="162">
        <f t="shared" si="311"/>
        <v>33.565389999999987</v>
      </c>
      <c r="AE54" s="15"/>
      <c r="AF54" s="15">
        <f t="shared" ref="AF54:AI54" si="312">SUM(AF30,AF31,AF34,AF35,AF36,AF40:AF53)</f>
        <v>284.43305000000009</v>
      </c>
      <c r="AG54" s="15">
        <f t="shared" si="312"/>
        <v>282.71064000000001</v>
      </c>
      <c r="AH54" s="15">
        <f t="shared" si="312"/>
        <v>285.86444000000006</v>
      </c>
      <c r="AI54" s="15">
        <f t="shared" si="312"/>
        <v>289.41042999999996</v>
      </c>
      <c r="AK54" s="162">
        <f>SUM(AK30,AK31,AK34,AK35,AK36,AK40:AK53)</f>
        <v>0</v>
      </c>
      <c r="AL54" s="162">
        <f t="shared" ref="AL54:BL54" si="313">SUM(AL30,AL31,AL34,AL35,AL36,AL40:AL53)</f>
        <v>0</v>
      </c>
      <c r="AM54" s="162">
        <f t="shared" si="313"/>
        <v>0</v>
      </c>
      <c r="AN54" s="162">
        <f t="shared" si="313"/>
        <v>0</v>
      </c>
      <c r="AO54" s="162">
        <f t="shared" si="313"/>
        <v>0</v>
      </c>
      <c r="AP54" s="162">
        <f t="shared" si="313"/>
        <v>0</v>
      </c>
      <c r="AQ54" s="162">
        <f t="shared" si="313"/>
        <v>0</v>
      </c>
      <c r="AR54" s="162">
        <f t="shared" si="313"/>
        <v>0</v>
      </c>
      <c r="AS54" s="162">
        <f t="shared" si="313"/>
        <v>0</v>
      </c>
      <c r="AT54" s="162">
        <f t="shared" si="313"/>
        <v>0</v>
      </c>
      <c r="AU54" s="162">
        <f t="shared" si="313"/>
        <v>0</v>
      </c>
      <c r="AV54" s="162">
        <f t="shared" si="313"/>
        <v>0</v>
      </c>
      <c r="AW54" s="162">
        <f t="shared" si="313"/>
        <v>0</v>
      </c>
      <c r="AX54" s="162">
        <f t="shared" si="313"/>
        <v>0</v>
      </c>
      <c r="AY54" s="162">
        <f t="shared" si="313"/>
        <v>0</v>
      </c>
      <c r="AZ54" s="162">
        <f t="shared" si="313"/>
        <v>0</v>
      </c>
      <c r="BA54" s="162">
        <f t="shared" si="313"/>
        <v>0</v>
      </c>
      <c r="BB54" s="162">
        <f t="shared" si="313"/>
        <v>0</v>
      </c>
      <c r="BC54" s="162">
        <f t="shared" si="313"/>
        <v>0</v>
      </c>
      <c r="BD54" s="162">
        <f t="shared" si="313"/>
        <v>0</v>
      </c>
      <c r="BE54" s="162">
        <f t="shared" si="313"/>
        <v>0</v>
      </c>
      <c r="BF54" s="162">
        <f t="shared" si="313"/>
        <v>-0.48957999999999996</v>
      </c>
      <c r="BG54" s="162">
        <f t="shared" si="313"/>
        <v>-0.56352999999999998</v>
      </c>
      <c r="BH54" s="162">
        <f t="shared" si="313"/>
        <v>-0.38774999999999998</v>
      </c>
      <c r="BI54" s="162">
        <f t="shared" si="313"/>
        <v>0.62773000000000001</v>
      </c>
      <c r="BJ54" s="162">
        <f t="shared" si="313"/>
        <v>0.66735</v>
      </c>
      <c r="BK54" s="162">
        <f t="shared" si="313"/>
        <v>-1.0307900000000001</v>
      </c>
      <c r="BL54" s="162">
        <f t="shared" si="313"/>
        <v>0</v>
      </c>
      <c r="BM54" s="15"/>
      <c r="BN54" s="15">
        <f t="shared" ref="BN54:BQ54" si="314">SUM(BN30,BN31,BN34,BN35,BN36,BN40:BN53)</f>
        <v>0</v>
      </c>
      <c r="BO54" s="15">
        <f t="shared" si="314"/>
        <v>-1.44086</v>
      </c>
      <c r="BP54" s="15">
        <f t="shared" si="314"/>
        <v>-1.1765699999999999</v>
      </c>
      <c r="BQ54" s="15">
        <f t="shared" si="314"/>
        <v>-1.1765699999999999</v>
      </c>
      <c r="BS54" s="162">
        <f>SUM(BS30,BS31,BS34,BS35,BS36,BS40:BS53)</f>
        <v>6.1743699999999997</v>
      </c>
      <c r="BT54" s="162">
        <f t="shared" ref="BT54:CT54" si="315">SUM(BT30,BT31,BT34,BT35,BT36,BT40:BT53)</f>
        <v>13.796750000000001</v>
      </c>
      <c r="BU54" s="162">
        <f t="shared" si="315"/>
        <v>6.8947500000000002</v>
      </c>
      <c r="BV54" s="162">
        <f t="shared" si="315"/>
        <v>13.49921</v>
      </c>
      <c r="BW54" s="162">
        <f t="shared" si="315"/>
        <v>9.0683399999999992</v>
      </c>
      <c r="BX54" s="162">
        <f t="shared" si="315"/>
        <v>9.8782699999999988</v>
      </c>
      <c r="BY54" s="162">
        <f t="shared" si="315"/>
        <v>10.164209999999999</v>
      </c>
      <c r="BZ54" s="162">
        <f t="shared" si="315"/>
        <v>11.244390000000001</v>
      </c>
      <c r="CA54" s="162">
        <f t="shared" si="315"/>
        <v>9.8587699999999963</v>
      </c>
      <c r="CB54" s="162">
        <f t="shared" si="315"/>
        <v>13.730419999999997</v>
      </c>
      <c r="CC54" s="162">
        <f t="shared" si="315"/>
        <v>11.154619999999998</v>
      </c>
      <c r="CD54" s="162">
        <f t="shared" si="315"/>
        <v>168.96894999999998</v>
      </c>
      <c r="CE54" s="162">
        <f t="shared" si="315"/>
        <v>18.538529999999994</v>
      </c>
      <c r="CF54" s="162">
        <f t="shared" si="315"/>
        <v>19.313399999999994</v>
      </c>
      <c r="CG54" s="162">
        <f t="shared" si="315"/>
        <v>25.530369999999998</v>
      </c>
      <c r="CH54" s="162">
        <f t="shared" si="315"/>
        <v>30.019400000000008</v>
      </c>
      <c r="CI54" s="162">
        <f t="shared" si="315"/>
        <v>19.713770000000004</v>
      </c>
      <c r="CJ54" s="162">
        <f t="shared" si="315"/>
        <v>20.69088</v>
      </c>
      <c r="CK54" s="162">
        <f t="shared" si="315"/>
        <v>22.718049999999995</v>
      </c>
      <c r="CL54" s="162">
        <f t="shared" si="315"/>
        <v>17.489830000000001</v>
      </c>
      <c r="CM54" s="162">
        <f t="shared" si="315"/>
        <v>23.035960000000003</v>
      </c>
      <c r="CN54" s="162">
        <f t="shared" si="315"/>
        <v>31.729299999999999</v>
      </c>
      <c r="CO54" s="162">
        <f t="shared" si="315"/>
        <v>22.984529999999996</v>
      </c>
      <c r="CP54" s="162">
        <f t="shared" si="315"/>
        <v>29.505759999999999</v>
      </c>
      <c r="CQ54" s="162">
        <f t="shared" si="315"/>
        <v>19.936679999999999</v>
      </c>
      <c r="CR54" s="162">
        <f t="shared" si="315"/>
        <v>20.842420000000001</v>
      </c>
      <c r="CS54" s="162">
        <f t="shared" si="315"/>
        <v>26.021290000000004</v>
      </c>
      <c r="CT54" s="162">
        <f t="shared" si="315"/>
        <v>33.565389999999987</v>
      </c>
      <c r="CU54" s="15"/>
      <c r="CV54" s="15">
        <f t="shared" ref="CV54:CY54" si="316">SUM(CV30,CV31,CV34,CV35,CV36,CV40:CV53)</f>
        <v>284.43305000000009</v>
      </c>
      <c r="CW54" s="15">
        <f t="shared" si="316"/>
        <v>281.26978000000003</v>
      </c>
      <c r="CX54" s="15">
        <f t="shared" si="316"/>
        <v>284.68787000000003</v>
      </c>
      <c r="CY54" s="15">
        <f t="shared" si="316"/>
        <v>288.23385999999994</v>
      </c>
    </row>
    <row r="55" spans="1:103" ht="3" customHeight="1" x14ac:dyDescent="0.2">
      <c r="A55" s="16"/>
      <c r="B55" s="6"/>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F55" s="6"/>
      <c r="AG55" s="6"/>
      <c r="AH55" s="6"/>
      <c r="AI55" s="6"/>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N55" s="6"/>
      <c r="BO55" s="6"/>
      <c r="BP55" s="6"/>
      <c r="BQ55" s="6"/>
      <c r="BS55" s="31"/>
      <c r="BT55" s="31"/>
      <c r="BU55" s="31"/>
      <c r="BV55" s="31"/>
      <c r="BW55" s="31"/>
      <c r="BX55" s="31"/>
      <c r="BY55" s="31"/>
      <c r="BZ55" s="31"/>
      <c r="CA55" s="31"/>
      <c r="CB55" s="31"/>
      <c r="CC55" s="31"/>
      <c r="CD55" s="31"/>
      <c r="CE55" s="31"/>
      <c r="CF55" s="31"/>
      <c r="CG55" s="31"/>
      <c r="CH55" s="31"/>
      <c r="CI55" s="31"/>
      <c r="CJ55" s="31"/>
      <c r="CK55" s="31"/>
      <c r="CL55" s="31"/>
      <c r="CM55" s="31"/>
      <c r="CN55" s="31"/>
      <c r="CO55" s="31"/>
      <c r="CP55" s="31"/>
      <c r="CQ55" s="31"/>
      <c r="CR55" s="31"/>
      <c r="CS55" s="31"/>
      <c r="CT55" s="31"/>
      <c r="CV55" s="6"/>
      <c r="CW55" s="6"/>
      <c r="CX55" s="6"/>
      <c r="CY55" s="6"/>
    </row>
    <row r="56" spans="1:103" outlineLevel="1" x14ac:dyDescent="0.2">
      <c r="A56" s="18" t="s">
        <v>45</v>
      </c>
      <c r="B56" s="6"/>
      <c r="C56" s="31">
        <f>IS!C55</f>
        <v>0</v>
      </c>
      <c r="D56" s="31">
        <f>IS!D55</f>
        <v>0</v>
      </c>
      <c r="E56" s="31">
        <f>IS!E55</f>
        <v>0</v>
      </c>
      <c r="F56" s="31">
        <f>IS!F55</f>
        <v>0</v>
      </c>
      <c r="G56" s="31">
        <f>IS!G55</f>
        <v>0</v>
      </c>
      <c r="H56" s="31">
        <f>IS!H55</f>
        <v>-4.8</v>
      </c>
      <c r="I56" s="31">
        <f>IS!I55</f>
        <v>0</v>
      </c>
      <c r="J56" s="31">
        <f>IS!J55</f>
        <v>0</v>
      </c>
      <c r="K56" s="31">
        <f>IS!K55</f>
        <v>0</v>
      </c>
      <c r="L56" s="31">
        <f>IS!L55</f>
        <v>0</v>
      </c>
      <c r="M56" s="31">
        <f>IS!M55</f>
        <v>0</v>
      </c>
      <c r="N56" s="31">
        <f>IS!N55</f>
        <v>0</v>
      </c>
      <c r="O56" s="31">
        <f>IS!O55</f>
        <v>0</v>
      </c>
      <c r="P56" s="31">
        <f>IS!P55</f>
        <v>0</v>
      </c>
      <c r="Q56" s="31">
        <f>IS!Q55</f>
        <v>0</v>
      </c>
      <c r="R56" s="31">
        <f>IS!R55</f>
        <v>0</v>
      </c>
      <c r="S56" s="31">
        <f>IS!S55</f>
        <v>0</v>
      </c>
      <c r="T56" s="31">
        <f>IS!T55</f>
        <v>0</v>
      </c>
      <c r="U56" s="31">
        <f>IS!U55</f>
        <v>0</v>
      </c>
      <c r="V56" s="31">
        <f>IS!V55</f>
        <v>0</v>
      </c>
      <c r="W56" s="31">
        <f>IS!W55</f>
        <v>0</v>
      </c>
      <c r="X56" s="31">
        <f>IS!X55</f>
        <v>0</v>
      </c>
      <c r="Y56" s="31">
        <f>IS!Y55</f>
        <v>0</v>
      </c>
      <c r="Z56" s="31">
        <f>IS!Z55</f>
        <v>0</v>
      </c>
      <c r="AA56" s="31">
        <f>IS!AA55</f>
        <v>0</v>
      </c>
      <c r="AB56" s="31">
        <f>IS!AB55</f>
        <v>0</v>
      </c>
      <c r="AC56" s="31">
        <f>IS!AC55</f>
        <v>0</v>
      </c>
      <c r="AD56" s="31">
        <f>IS!AD55</f>
        <v>0</v>
      </c>
      <c r="AF56" s="6">
        <f t="shared" si="81"/>
        <v>-4.8</v>
      </c>
      <c r="AG56" s="6">
        <f t="shared" si="82"/>
        <v>0</v>
      </c>
      <c r="AH56" s="6">
        <f t="shared" si="83"/>
        <v>0</v>
      </c>
      <c r="AI56" s="6">
        <f t="shared" si="83"/>
        <v>0</v>
      </c>
      <c r="AK56" s="31">
        <f>SUMIF(QoE!$A$32:$A$61,$A56,QoE!C$32:C$61)</f>
        <v>0</v>
      </c>
      <c r="AL56" s="31">
        <f>SUMIF(QoE!$A$32:$A$61,$A56,QoE!D$32:D$61)</f>
        <v>0</v>
      </c>
      <c r="AM56" s="31">
        <f>SUMIF(QoE!$A$32:$A$61,$A56,QoE!E$32:E$61)</f>
        <v>0</v>
      </c>
      <c r="AN56" s="31">
        <f>SUMIF(QoE!$A$32:$A$61,$A56,QoE!F$32:F$61)</f>
        <v>0</v>
      </c>
      <c r="AO56" s="31">
        <f>SUMIF(QoE!$A$32:$A$61,$A56,QoE!G$32:G$61)</f>
        <v>0</v>
      </c>
      <c r="AP56" s="31">
        <f>SUMIF(QoE!$A$32:$A$61,$A56,QoE!H$32:H$61)</f>
        <v>4.8</v>
      </c>
      <c r="AQ56" s="31">
        <f>SUMIF(QoE!$A$32:$A$61,$A56,QoE!I$32:I$61)</f>
        <v>0</v>
      </c>
      <c r="AR56" s="31">
        <f>SUMIF(QoE!$A$32:$A$61,$A56,QoE!J$32:J$61)</f>
        <v>0</v>
      </c>
      <c r="AS56" s="31">
        <f>SUMIF(QoE!$A$32:$A$61,$A56,QoE!K$32:K$61)</f>
        <v>0</v>
      </c>
      <c r="AT56" s="31">
        <f>SUMIF(QoE!$A$32:$A$61,$A56,QoE!L$32:L$61)</f>
        <v>0</v>
      </c>
      <c r="AU56" s="31">
        <f>SUMIF(QoE!$A$32:$A$61,$A56,QoE!M$32:M$61)</f>
        <v>0</v>
      </c>
      <c r="AV56" s="31">
        <f>SUMIF(QoE!$A$32:$A$61,$A56,QoE!N$32:N$61)</f>
        <v>0</v>
      </c>
      <c r="AW56" s="31">
        <f>SUMIF(QoE!$A$32:$A$61,$A56,QoE!O$32:O$61)</f>
        <v>0</v>
      </c>
      <c r="AX56" s="31">
        <f>SUMIF(QoE!$A$32:$A$61,$A56,QoE!P$32:P$61)</f>
        <v>0</v>
      </c>
      <c r="AY56" s="31">
        <f>SUMIF(QoE!$A$32:$A$61,$A56,QoE!Q$32:Q$61)</f>
        <v>0</v>
      </c>
      <c r="AZ56" s="31">
        <f>SUMIF(QoE!$A$32:$A$61,$A56,QoE!R$32:R$61)</f>
        <v>0</v>
      </c>
      <c r="BA56" s="31">
        <f>SUMIF(QoE!$A$32:$A$61,$A56,QoE!S$32:S$61)</f>
        <v>0</v>
      </c>
      <c r="BB56" s="31">
        <f>SUMIF(QoE!$A$32:$A$61,$A56,QoE!T$32:T$61)</f>
        <v>0</v>
      </c>
      <c r="BC56" s="31">
        <f>SUMIF(QoE!$A$32:$A$61,$A56,QoE!U$32:U$61)</f>
        <v>0</v>
      </c>
      <c r="BD56" s="31">
        <f>SUMIF(QoE!$A$32:$A$61,$A56,QoE!V$32:V$61)</f>
        <v>0</v>
      </c>
      <c r="BE56" s="31">
        <f>SUMIF(QoE!$A$32:$A$61,$A56,QoE!W$32:W$61)</f>
        <v>0</v>
      </c>
      <c r="BF56" s="31">
        <f>SUMIF(QoE!$A$32:$A$61,$A56,QoE!X$32:X$61)</f>
        <v>0</v>
      </c>
      <c r="BG56" s="31">
        <f>SUMIF(QoE!$A$32:$A$61,$A56,QoE!Y$32:Y$61)</f>
        <v>0</v>
      </c>
      <c r="BH56" s="31">
        <f>SUMIF(QoE!$A$32:$A$61,$A56,QoE!Z$32:Z$61)</f>
        <v>0</v>
      </c>
      <c r="BI56" s="31">
        <f>SUMIF(QoE!$A$32:$A$61,$A56,QoE!AA$32:AA$61)</f>
        <v>0</v>
      </c>
      <c r="BJ56" s="31">
        <f>SUMIF(QoE!$A$32:$A$61,$A56,QoE!AB$32:AB$61)</f>
        <v>0</v>
      </c>
      <c r="BK56" s="31">
        <f>SUMIF(QoE!$A$32:$A$61,$A56,QoE!AC$32:AC$61)</f>
        <v>0</v>
      </c>
      <c r="BL56" s="31">
        <f>SUMIF(QoE!$A$32:$A$61,$A56,QoE!AD$32:AD$61)</f>
        <v>0</v>
      </c>
      <c r="BN56" s="6">
        <f t="shared" ref="BN56" si="317">SUM(AK56:AV56)</f>
        <v>4.8</v>
      </c>
      <c r="BO56" s="6">
        <f t="shared" ref="BO56" si="318">SUM(AW56:BH56)</f>
        <v>0</v>
      </c>
      <c r="BP56" s="6">
        <f t="shared" ref="BP56" si="319">SUM(AZ56:BK56)</f>
        <v>0</v>
      </c>
      <c r="BQ56" s="6">
        <f t="shared" ref="BQ56" si="320">SUM(BA56:BL56)</f>
        <v>0</v>
      </c>
      <c r="BS56" s="31">
        <f t="shared" ref="BS56:BS57" si="321">SUM(C56,AK56)</f>
        <v>0</v>
      </c>
      <c r="BT56" s="31">
        <f t="shared" ref="BT56:BT57" si="322">SUM(D56,AL56)</f>
        <v>0</v>
      </c>
      <c r="BU56" s="31">
        <f t="shared" ref="BU56:BU57" si="323">SUM(E56,AM56)</f>
        <v>0</v>
      </c>
      <c r="BV56" s="31">
        <f t="shared" ref="BV56:BV57" si="324">SUM(F56,AN56)</f>
        <v>0</v>
      </c>
      <c r="BW56" s="31">
        <f t="shared" ref="BW56:BW57" si="325">SUM(G56,AO56)</f>
        <v>0</v>
      </c>
      <c r="BX56" s="31">
        <f t="shared" ref="BX56:BX57" si="326">SUM(H56,AP56)</f>
        <v>0</v>
      </c>
      <c r="BY56" s="31">
        <f t="shared" ref="BY56:BY57" si="327">SUM(I56,AQ56)</f>
        <v>0</v>
      </c>
      <c r="BZ56" s="31">
        <f t="shared" ref="BZ56:BZ57" si="328">SUM(J56,AR56)</f>
        <v>0</v>
      </c>
      <c r="CA56" s="31">
        <f t="shared" ref="CA56:CA57" si="329">SUM(K56,AS56)</f>
        <v>0</v>
      </c>
      <c r="CB56" s="31">
        <f t="shared" ref="CB56:CB57" si="330">SUM(L56,AT56)</f>
        <v>0</v>
      </c>
      <c r="CC56" s="31">
        <f t="shared" ref="CC56:CC57" si="331">SUM(M56,AU56)</f>
        <v>0</v>
      </c>
      <c r="CD56" s="31">
        <f t="shared" ref="CD56:CD57" si="332">SUM(N56,AV56)</f>
        <v>0</v>
      </c>
      <c r="CE56" s="31">
        <f t="shared" ref="CE56:CE57" si="333">SUM(O56,AW56)</f>
        <v>0</v>
      </c>
      <c r="CF56" s="31">
        <f t="shared" ref="CF56:CF57" si="334">SUM(P56,AX56)</f>
        <v>0</v>
      </c>
      <c r="CG56" s="31">
        <f t="shared" ref="CG56:CG57" si="335">SUM(Q56,AY56)</f>
        <v>0</v>
      </c>
      <c r="CH56" s="31">
        <f t="shared" ref="CH56:CH57" si="336">SUM(R56,AZ56)</f>
        <v>0</v>
      </c>
      <c r="CI56" s="31">
        <f t="shared" ref="CI56:CI57" si="337">SUM(S56,BA56)</f>
        <v>0</v>
      </c>
      <c r="CJ56" s="31">
        <f t="shared" ref="CJ56:CJ57" si="338">SUM(T56,BB56)</f>
        <v>0</v>
      </c>
      <c r="CK56" s="31">
        <f t="shared" ref="CK56:CK57" si="339">SUM(U56,BC56)</f>
        <v>0</v>
      </c>
      <c r="CL56" s="31">
        <f t="shared" ref="CL56:CL57" si="340">SUM(V56,BD56)</f>
        <v>0</v>
      </c>
      <c r="CM56" s="31">
        <f t="shared" ref="CM56:CM57" si="341">SUM(W56,BE56)</f>
        <v>0</v>
      </c>
      <c r="CN56" s="31">
        <f t="shared" ref="CN56:CN57" si="342">SUM(X56,BF56)</f>
        <v>0</v>
      </c>
      <c r="CO56" s="31">
        <f t="shared" ref="CO56:CO57" si="343">SUM(Y56,BG56)</f>
        <v>0</v>
      </c>
      <c r="CP56" s="31">
        <f t="shared" ref="CP56:CP57" si="344">SUM(Z56,BH56)</f>
        <v>0</v>
      </c>
      <c r="CQ56" s="31">
        <f t="shared" ref="CQ56:CQ57" si="345">SUM(AA56,BI56)</f>
        <v>0</v>
      </c>
      <c r="CR56" s="31">
        <f t="shared" ref="CR56:CR57" si="346">SUM(AB56,BJ56)</f>
        <v>0</v>
      </c>
      <c r="CS56" s="31">
        <f t="shared" ref="CS56:CS57" si="347">SUM(AC56,BK56)</f>
        <v>0</v>
      </c>
      <c r="CT56" s="31">
        <f t="shared" ref="CT56:CT57" si="348">SUM(AD56,BL56)</f>
        <v>0</v>
      </c>
      <c r="CV56" s="6">
        <f t="shared" ref="CV56" si="349">SUM(BS56:CD56)</f>
        <v>0</v>
      </c>
      <c r="CW56" s="6">
        <f t="shared" ref="CW56" si="350">SUM(CE56:CP56)</f>
        <v>0</v>
      </c>
      <c r="CX56" s="6">
        <f t="shared" ref="CX56" si="351">SUM(CH56:CS56)</f>
        <v>0</v>
      </c>
      <c r="CY56" s="6">
        <f t="shared" ref="CY56" si="352">SUM(CI56:CT56)</f>
        <v>0</v>
      </c>
    </row>
    <row r="57" spans="1:103" ht="13.5" outlineLevel="1" x14ac:dyDescent="0.35">
      <c r="A57" s="18" t="s">
        <v>46</v>
      </c>
      <c r="B57" s="6"/>
      <c r="C57" s="40">
        <f>IS!C56</f>
        <v>0</v>
      </c>
      <c r="D57" s="40">
        <f>IS!D56</f>
        <v>0</v>
      </c>
      <c r="E57" s="40">
        <f>IS!E56</f>
        <v>0</v>
      </c>
      <c r="F57" s="40">
        <f>IS!F56</f>
        <v>0</v>
      </c>
      <c r="G57" s="40">
        <f>IS!G56</f>
        <v>0</v>
      </c>
      <c r="H57" s="40">
        <f>IS!H56</f>
        <v>0</v>
      </c>
      <c r="I57" s="40">
        <f>IS!I56</f>
        <v>0</v>
      </c>
      <c r="J57" s="40">
        <f>IS!J56</f>
        <v>0</v>
      </c>
      <c r="K57" s="40">
        <f>IS!K56</f>
        <v>0</v>
      </c>
      <c r="L57" s="40">
        <f>IS!L56</f>
        <v>0</v>
      </c>
      <c r="M57" s="40">
        <f>IS!M56</f>
        <v>0</v>
      </c>
      <c r="N57" s="40">
        <f>IS!N56</f>
        <v>23.463000000000001</v>
      </c>
      <c r="O57" s="40">
        <f>IS!O56</f>
        <v>0</v>
      </c>
      <c r="P57" s="40">
        <f>IS!P56</f>
        <v>0</v>
      </c>
      <c r="Q57" s="40">
        <f>IS!Q56</f>
        <v>0</v>
      </c>
      <c r="R57" s="40">
        <f>IS!R56</f>
        <v>0</v>
      </c>
      <c r="S57" s="40">
        <f>IS!S56</f>
        <v>0</v>
      </c>
      <c r="T57" s="40">
        <f>IS!T56</f>
        <v>0</v>
      </c>
      <c r="U57" s="40">
        <f>IS!U56</f>
        <v>0</v>
      </c>
      <c r="V57" s="40">
        <f>IS!V56</f>
        <v>0</v>
      </c>
      <c r="W57" s="40">
        <f>IS!W56</f>
        <v>0</v>
      </c>
      <c r="X57" s="40">
        <f>IS!X56</f>
        <v>0</v>
      </c>
      <c r="Y57" s="40">
        <f>IS!Y56</f>
        <v>0</v>
      </c>
      <c r="Z57" s="40">
        <f>IS!Z56</f>
        <v>0</v>
      </c>
      <c r="AA57" s="40">
        <f>IS!AA56</f>
        <v>0</v>
      </c>
      <c r="AB57" s="40">
        <f>IS!AB56</f>
        <v>0</v>
      </c>
      <c r="AC57" s="40">
        <f>IS!AC56</f>
        <v>0</v>
      </c>
      <c r="AD57" s="40">
        <f>IS!AD56</f>
        <v>0</v>
      </c>
      <c r="AE57" s="13"/>
      <c r="AF57" s="12">
        <f>SUM(C57:N57)</f>
        <v>23.463000000000001</v>
      </c>
      <c r="AG57" s="12">
        <f>SUM(O57:Z57)</f>
        <v>0</v>
      </c>
      <c r="AH57" s="12">
        <f>SUM(R57:AC57)</f>
        <v>0</v>
      </c>
      <c r="AI57" s="12">
        <f>SUM(S57:AD57)</f>
        <v>0</v>
      </c>
      <c r="AK57" s="40">
        <f>SUMIF(QoE!$A$32:$A$61,$A57,QoE!C$32:C$61)</f>
        <v>0</v>
      </c>
      <c r="AL57" s="40">
        <f>SUMIF(QoE!$A$32:$A$61,$A57,QoE!D$32:D$61)</f>
        <v>0</v>
      </c>
      <c r="AM57" s="40">
        <f>SUMIF(QoE!$A$32:$A$61,$A57,QoE!E$32:E$61)</f>
        <v>0</v>
      </c>
      <c r="AN57" s="40">
        <f>SUMIF(QoE!$A$32:$A$61,$A57,QoE!F$32:F$61)</f>
        <v>0</v>
      </c>
      <c r="AO57" s="40">
        <f>SUMIF(QoE!$A$32:$A$61,$A57,QoE!G$32:G$61)</f>
        <v>0</v>
      </c>
      <c r="AP57" s="40">
        <f>SUMIF(QoE!$A$32:$A$61,$A57,QoE!H$32:H$61)</f>
        <v>0</v>
      </c>
      <c r="AQ57" s="40">
        <f>SUMIF(QoE!$A$32:$A$61,$A57,QoE!I$32:I$61)</f>
        <v>0</v>
      </c>
      <c r="AR57" s="40">
        <f>SUMIF(QoE!$A$32:$A$61,$A57,QoE!J$32:J$61)</f>
        <v>0</v>
      </c>
      <c r="AS57" s="40">
        <f>SUMIF(QoE!$A$32:$A$61,$A57,QoE!K$32:K$61)</f>
        <v>0</v>
      </c>
      <c r="AT57" s="40">
        <f>SUMIF(QoE!$A$32:$A$61,$A57,QoE!L$32:L$61)</f>
        <v>0</v>
      </c>
      <c r="AU57" s="40">
        <f>SUMIF(QoE!$A$32:$A$61,$A57,QoE!M$32:M$61)</f>
        <v>0</v>
      </c>
      <c r="AV57" s="40">
        <f>SUMIF(QoE!$A$32:$A$61,$A57,QoE!N$32:N$61)</f>
        <v>-23.463000000000001</v>
      </c>
      <c r="AW57" s="40">
        <f>SUMIF(QoE!$A$32:$A$61,$A57,QoE!O$32:O$61)</f>
        <v>0</v>
      </c>
      <c r="AX57" s="40">
        <f>SUMIF(QoE!$A$32:$A$61,$A57,QoE!P$32:P$61)</f>
        <v>0</v>
      </c>
      <c r="AY57" s="40">
        <f>SUMIF(QoE!$A$32:$A$61,$A57,QoE!Q$32:Q$61)</f>
        <v>0</v>
      </c>
      <c r="AZ57" s="40">
        <f>SUMIF(QoE!$A$32:$A$61,$A57,QoE!R$32:R$61)</f>
        <v>0</v>
      </c>
      <c r="BA57" s="40">
        <f>SUMIF(QoE!$A$32:$A$61,$A57,QoE!S$32:S$61)</f>
        <v>0</v>
      </c>
      <c r="BB57" s="40">
        <f>SUMIF(QoE!$A$32:$A$61,$A57,QoE!T$32:T$61)</f>
        <v>0</v>
      </c>
      <c r="BC57" s="40">
        <f>SUMIF(QoE!$A$32:$A$61,$A57,QoE!U$32:U$61)</f>
        <v>0</v>
      </c>
      <c r="BD57" s="40">
        <f>SUMIF(QoE!$A$32:$A$61,$A57,QoE!V$32:V$61)</f>
        <v>0</v>
      </c>
      <c r="BE57" s="40">
        <f>SUMIF(QoE!$A$32:$A$61,$A57,QoE!W$32:W$61)</f>
        <v>0</v>
      </c>
      <c r="BF57" s="40">
        <f>SUMIF(QoE!$A$32:$A$61,$A57,QoE!X$32:X$61)</f>
        <v>0</v>
      </c>
      <c r="BG57" s="40">
        <f>SUMIF(QoE!$A$32:$A$61,$A57,QoE!Y$32:Y$61)</f>
        <v>0</v>
      </c>
      <c r="BH57" s="40">
        <f>SUMIF(QoE!$A$32:$A$61,$A57,QoE!Z$32:Z$61)</f>
        <v>0</v>
      </c>
      <c r="BI57" s="40">
        <f>SUMIF(QoE!$A$32:$A$61,$A57,QoE!AA$32:AA$61)</f>
        <v>0</v>
      </c>
      <c r="BJ57" s="40">
        <f>SUMIF(QoE!$A$32:$A$61,$A57,QoE!AB$32:AB$61)</f>
        <v>0</v>
      </c>
      <c r="BK57" s="40">
        <f>SUMIF(QoE!$A$32:$A$61,$A57,QoE!AC$32:AC$61)</f>
        <v>0</v>
      </c>
      <c r="BL57" s="40">
        <f>SUMIF(QoE!$A$32:$A$61,$A57,QoE!AD$32:AD$61)</f>
        <v>0</v>
      </c>
      <c r="BM57" s="13"/>
      <c r="BN57" s="12">
        <f>SUM(AK57:AV57)</f>
        <v>-23.463000000000001</v>
      </c>
      <c r="BO57" s="12">
        <f>SUM(AW57:BH57)</f>
        <v>0</v>
      </c>
      <c r="BP57" s="12">
        <f>SUM(AZ57:BK57)</f>
        <v>0</v>
      </c>
      <c r="BQ57" s="12">
        <f>SUM(BA57:BL57)</f>
        <v>0</v>
      </c>
      <c r="BS57" s="40">
        <f t="shared" si="321"/>
        <v>0</v>
      </c>
      <c r="BT57" s="40">
        <f t="shared" si="322"/>
        <v>0</v>
      </c>
      <c r="BU57" s="40">
        <f t="shared" si="323"/>
        <v>0</v>
      </c>
      <c r="BV57" s="40">
        <f t="shared" si="324"/>
        <v>0</v>
      </c>
      <c r="BW57" s="40">
        <f t="shared" si="325"/>
        <v>0</v>
      </c>
      <c r="BX57" s="40">
        <f t="shared" si="326"/>
        <v>0</v>
      </c>
      <c r="BY57" s="40">
        <f t="shared" si="327"/>
        <v>0</v>
      </c>
      <c r="BZ57" s="40">
        <f t="shared" si="328"/>
        <v>0</v>
      </c>
      <c r="CA57" s="40">
        <f t="shared" si="329"/>
        <v>0</v>
      </c>
      <c r="CB57" s="40">
        <f t="shared" si="330"/>
        <v>0</v>
      </c>
      <c r="CC57" s="40">
        <f t="shared" si="331"/>
        <v>0</v>
      </c>
      <c r="CD57" s="40">
        <f t="shared" si="332"/>
        <v>0</v>
      </c>
      <c r="CE57" s="40">
        <f t="shared" si="333"/>
        <v>0</v>
      </c>
      <c r="CF57" s="40">
        <f t="shared" si="334"/>
        <v>0</v>
      </c>
      <c r="CG57" s="40">
        <f t="shared" si="335"/>
        <v>0</v>
      </c>
      <c r="CH57" s="40">
        <f t="shared" si="336"/>
        <v>0</v>
      </c>
      <c r="CI57" s="40">
        <f t="shared" si="337"/>
        <v>0</v>
      </c>
      <c r="CJ57" s="40">
        <f t="shared" si="338"/>
        <v>0</v>
      </c>
      <c r="CK57" s="40">
        <f t="shared" si="339"/>
        <v>0</v>
      </c>
      <c r="CL57" s="40">
        <f t="shared" si="340"/>
        <v>0</v>
      </c>
      <c r="CM57" s="40">
        <f t="shared" si="341"/>
        <v>0</v>
      </c>
      <c r="CN57" s="40">
        <f t="shared" si="342"/>
        <v>0</v>
      </c>
      <c r="CO57" s="40">
        <f t="shared" si="343"/>
        <v>0</v>
      </c>
      <c r="CP57" s="40">
        <f t="shared" si="344"/>
        <v>0</v>
      </c>
      <c r="CQ57" s="40">
        <f t="shared" si="345"/>
        <v>0</v>
      </c>
      <c r="CR57" s="40">
        <f t="shared" si="346"/>
        <v>0</v>
      </c>
      <c r="CS57" s="40">
        <f t="shared" si="347"/>
        <v>0</v>
      </c>
      <c r="CT57" s="40">
        <f t="shared" si="348"/>
        <v>0</v>
      </c>
      <c r="CU57" s="13"/>
      <c r="CV57" s="12">
        <f>SUM(BS57:CD57)</f>
        <v>0</v>
      </c>
      <c r="CW57" s="12">
        <f>SUM(CE57:CP57)</f>
        <v>0</v>
      </c>
      <c r="CX57" s="12">
        <f>SUM(CH57:CS57)</f>
        <v>0</v>
      </c>
      <c r="CY57" s="12">
        <f>SUM(CI57:CT57)</f>
        <v>0</v>
      </c>
    </row>
    <row r="58" spans="1:103" ht="13.5" x14ac:dyDescent="0.35">
      <c r="A58" s="16" t="s">
        <v>80</v>
      </c>
      <c r="B58" s="6"/>
      <c r="C58" s="40">
        <f>SUM(C56:C57)</f>
        <v>0</v>
      </c>
      <c r="D58" s="40">
        <f t="shared" ref="D58:AD58" si="353">SUM(D56:D57)</f>
        <v>0</v>
      </c>
      <c r="E58" s="40">
        <f t="shared" si="353"/>
        <v>0</v>
      </c>
      <c r="F58" s="40">
        <f t="shared" si="353"/>
        <v>0</v>
      </c>
      <c r="G58" s="40">
        <f t="shared" si="353"/>
        <v>0</v>
      </c>
      <c r="H58" s="40">
        <f t="shared" si="353"/>
        <v>-4.8</v>
      </c>
      <c r="I58" s="40">
        <f t="shared" si="353"/>
        <v>0</v>
      </c>
      <c r="J58" s="40">
        <f t="shared" si="353"/>
        <v>0</v>
      </c>
      <c r="K58" s="40">
        <f t="shared" si="353"/>
        <v>0</v>
      </c>
      <c r="L58" s="40">
        <f t="shared" si="353"/>
        <v>0</v>
      </c>
      <c r="M58" s="40">
        <f t="shared" si="353"/>
        <v>0</v>
      </c>
      <c r="N58" s="40">
        <f t="shared" si="353"/>
        <v>23.463000000000001</v>
      </c>
      <c r="O58" s="40">
        <f t="shared" si="353"/>
        <v>0</v>
      </c>
      <c r="P58" s="40">
        <f t="shared" si="353"/>
        <v>0</v>
      </c>
      <c r="Q58" s="40">
        <f t="shared" si="353"/>
        <v>0</v>
      </c>
      <c r="R58" s="40">
        <f t="shared" si="353"/>
        <v>0</v>
      </c>
      <c r="S58" s="40">
        <f t="shared" si="353"/>
        <v>0</v>
      </c>
      <c r="T58" s="40">
        <f t="shared" si="353"/>
        <v>0</v>
      </c>
      <c r="U58" s="40">
        <f t="shared" si="353"/>
        <v>0</v>
      </c>
      <c r="V58" s="40">
        <f t="shared" si="353"/>
        <v>0</v>
      </c>
      <c r="W58" s="40">
        <f t="shared" si="353"/>
        <v>0</v>
      </c>
      <c r="X58" s="40">
        <f t="shared" si="353"/>
        <v>0</v>
      </c>
      <c r="Y58" s="40">
        <f t="shared" si="353"/>
        <v>0</v>
      </c>
      <c r="Z58" s="40">
        <f t="shared" si="353"/>
        <v>0</v>
      </c>
      <c r="AA58" s="40">
        <f t="shared" si="353"/>
        <v>0</v>
      </c>
      <c r="AB58" s="40">
        <f t="shared" si="353"/>
        <v>0</v>
      </c>
      <c r="AC58" s="40">
        <f t="shared" si="353"/>
        <v>0</v>
      </c>
      <c r="AD58" s="40">
        <f t="shared" si="353"/>
        <v>0</v>
      </c>
      <c r="AE58" s="13"/>
      <c r="AF58" s="12">
        <f t="shared" ref="AF58:AI58" si="354">SUM(AF56:AF57)</f>
        <v>18.663</v>
      </c>
      <c r="AG58" s="12">
        <f t="shared" si="354"/>
        <v>0</v>
      </c>
      <c r="AH58" s="12">
        <f t="shared" si="354"/>
        <v>0</v>
      </c>
      <c r="AI58" s="12">
        <f t="shared" si="354"/>
        <v>0</v>
      </c>
      <c r="AK58" s="40">
        <f>SUM(AK56:AK57)</f>
        <v>0</v>
      </c>
      <c r="AL58" s="40">
        <f t="shared" ref="AL58:BL58" si="355">SUM(AL56:AL57)</f>
        <v>0</v>
      </c>
      <c r="AM58" s="40">
        <f t="shared" si="355"/>
        <v>0</v>
      </c>
      <c r="AN58" s="40">
        <f t="shared" si="355"/>
        <v>0</v>
      </c>
      <c r="AO58" s="40">
        <f t="shared" si="355"/>
        <v>0</v>
      </c>
      <c r="AP58" s="40">
        <f t="shared" si="355"/>
        <v>4.8</v>
      </c>
      <c r="AQ58" s="40">
        <f t="shared" si="355"/>
        <v>0</v>
      </c>
      <c r="AR58" s="40">
        <f t="shared" si="355"/>
        <v>0</v>
      </c>
      <c r="AS58" s="40">
        <f t="shared" si="355"/>
        <v>0</v>
      </c>
      <c r="AT58" s="40">
        <f t="shared" si="355"/>
        <v>0</v>
      </c>
      <c r="AU58" s="40">
        <f t="shared" si="355"/>
        <v>0</v>
      </c>
      <c r="AV58" s="40">
        <f t="shared" si="355"/>
        <v>-23.463000000000001</v>
      </c>
      <c r="AW58" s="40">
        <f t="shared" si="355"/>
        <v>0</v>
      </c>
      <c r="AX58" s="40">
        <f t="shared" si="355"/>
        <v>0</v>
      </c>
      <c r="AY58" s="40">
        <f t="shared" si="355"/>
        <v>0</v>
      </c>
      <c r="AZ58" s="40">
        <f t="shared" si="355"/>
        <v>0</v>
      </c>
      <c r="BA58" s="40">
        <f t="shared" si="355"/>
        <v>0</v>
      </c>
      <c r="BB58" s="40">
        <f t="shared" si="355"/>
        <v>0</v>
      </c>
      <c r="BC58" s="40">
        <f t="shared" si="355"/>
        <v>0</v>
      </c>
      <c r="BD58" s="40">
        <f t="shared" si="355"/>
        <v>0</v>
      </c>
      <c r="BE58" s="40">
        <f t="shared" si="355"/>
        <v>0</v>
      </c>
      <c r="BF58" s="40">
        <f t="shared" si="355"/>
        <v>0</v>
      </c>
      <c r="BG58" s="40">
        <f t="shared" si="355"/>
        <v>0</v>
      </c>
      <c r="BH58" s="40">
        <f t="shared" si="355"/>
        <v>0</v>
      </c>
      <c r="BI58" s="40">
        <f t="shared" si="355"/>
        <v>0</v>
      </c>
      <c r="BJ58" s="40">
        <f t="shared" si="355"/>
        <v>0</v>
      </c>
      <c r="BK58" s="40">
        <f t="shared" si="355"/>
        <v>0</v>
      </c>
      <c r="BL58" s="40">
        <f t="shared" si="355"/>
        <v>0</v>
      </c>
      <c r="BM58" s="13"/>
      <c r="BN58" s="12">
        <f t="shared" ref="BN58:BQ58" si="356">SUM(BN56:BN57)</f>
        <v>-18.663</v>
      </c>
      <c r="BO58" s="12">
        <f t="shared" si="356"/>
        <v>0</v>
      </c>
      <c r="BP58" s="12">
        <f t="shared" si="356"/>
        <v>0</v>
      </c>
      <c r="BQ58" s="12">
        <f t="shared" si="356"/>
        <v>0</v>
      </c>
      <c r="BS58" s="40">
        <f>SUM(BS56:BS57)</f>
        <v>0</v>
      </c>
      <c r="BT58" s="40">
        <f t="shared" ref="BT58:CT58" si="357">SUM(BT56:BT57)</f>
        <v>0</v>
      </c>
      <c r="BU58" s="40">
        <f t="shared" si="357"/>
        <v>0</v>
      </c>
      <c r="BV58" s="40">
        <f t="shared" si="357"/>
        <v>0</v>
      </c>
      <c r="BW58" s="40">
        <f t="shared" si="357"/>
        <v>0</v>
      </c>
      <c r="BX58" s="40">
        <f t="shared" si="357"/>
        <v>0</v>
      </c>
      <c r="BY58" s="40">
        <f t="shared" si="357"/>
        <v>0</v>
      </c>
      <c r="BZ58" s="40">
        <f t="shared" si="357"/>
        <v>0</v>
      </c>
      <c r="CA58" s="40">
        <f t="shared" si="357"/>
        <v>0</v>
      </c>
      <c r="CB58" s="40">
        <f t="shared" si="357"/>
        <v>0</v>
      </c>
      <c r="CC58" s="40">
        <f t="shared" si="357"/>
        <v>0</v>
      </c>
      <c r="CD58" s="40">
        <f t="shared" si="357"/>
        <v>0</v>
      </c>
      <c r="CE58" s="40">
        <f t="shared" si="357"/>
        <v>0</v>
      </c>
      <c r="CF58" s="40">
        <f t="shared" si="357"/>
        <v>0</v>
      </c>
      <c r="CG58" s="40">
        <f t="shared" si="357"/>
        <v>0</v>
      </c>
      <c r="CH58" s="40">
        <f t="shared" si="357"/>
        <v>0</v>
      </c>
      <c r="CI58" s="40">
        <f t="shared" si="357"/>
        <v>0</v>
      </c>
      <c r="CJ58" s="40">
        <f t="shared" si="357"/>
        <v>0</v>
      </c>
      <c r="CK58" s="40">
        <f t="shared" si="357"/>
        <v>0</v>
      </c>
      <c r="CL58" s="40">
        <f t="shared" si="357"/>
        <v>0</v>
      </c>
      <c r="CM58" s="40">
        <f t="shared" si="357"/>
        <v>0</v>
      </c>
      <c r="CN58" s="40">
        <f t="shared" si="357"/>
        <v>0</v>
      </c>
      <c r="CO58" s="40">
        <f t="shared" si="357"/>
        <v>0</v>
      </c>
      <c r="CP58" s="40">
        <f t="shared" si="357"/>
        <v>0</v>
      </c>
      <c r="CQ58" s="40">
        <f t="shared" si="357"/>
        <v>0</v>
      </c>
      <c r="CR58" s="40">
        <f t="shared" si="357"/>
        <v>0</v>
      </c>
      <c r="CS58" s="40">
        <f t="shared" si="357"/>
        <v>0</v>
      </c>
      <c r="CT58" s="40">
        <f t="shared" si="357"/>
        <v>0</v>
      </c>
      <c r="CU58" s="13"/>
      <c r="CV58" s="12">
        <f t="shared" ref="CV58:CY58" si="358">SUM(CV56:CV57)</f>
        <v>0</v>
      </c>
      <c r="CW58" s="12">
        <f t="shared" si="358"/>
        <v>0</v>
      </c>
      <c r="CX58" s="12">
        <f t="shared" si="358"/>
        <v>0</v>
      </c>
      <c r="CY58" s="12">
        <f t="shared" si="358"/>
        <v>0</v>
      </c>
    </row>
    <row r="59" spans="1:103" x14ac:dyDescent="0.2">
      <c r="A59" s="17" t="s">
        <v>47</v>
      </c>
      <c r="B59" s="14"/>
      <c r="C59" s="162">
        <f>C20-C54-C58</f>
        <v>131.91244</v>
      </c>
      <c r="D59" s="162">
        <f t="shared" ref="D59:AD59" si="359">D20-D54-D58</f>
        <v>33.005879999999983</v>
      </c>
      <c r="E59" s="162">
        <f t="shared" si="359"/>
        <v>28.307269999999988</v>
      </c>
      <c r="F59" s="162">
        <f t="shared" si="359"/>
        <v>32.625460000000018</v>
      </c>
      <c r="G59" s="162">
        <f t="shared" si="359"/>
        <v>89.73424</v>
      </c>
      <c r="H59" s="162">
        <f t="shared" si="359"/>
        <v>30.201179999999997</v>
      </c>
      <c r="I59" s="162">
        <f t="shared" si="359"/>
        <v>26.364450000000019</v>
      </c>
      <c r="J59" s="162">
        <f t="shared" si="359"/>
        <v>33.330909999999975</v>
      </c>
      <c r="K59" s="162">
        <f t="shared" si="359"/>
        <v>10.491400000000002</v>
      </c>
      <c r="L59" s="162">
        <f t="shared" si="359"/>
        <v>41.891389999999987</v>
      </c>
      <c r="M59" s="162">
        <f t="shared" si="359"/>
        <v>53.397059999999996</v>
      </c>
      <c r="N59" s="162">
        <f t="shared" si="359"/>
        <v>-103.94997999999998</v>
      </c>
      <c r="O59" s="162">
        <f t="shared" si="359"/>
        <v>130.94702999999998</v>
      </c>
      <c r="P59" s="162">
        <f t="shared" si="359"/>
        <v>66.500660000000011</v>
      </c>
      <c r="Q59" s="162">
        <f t="shared" si="359"/>
        <v>25.144030000000008</v>
      </c>
      <c r="R59" s="162">
        <f t="shared" si="359"/>
        <v>27.851759999999981</v>
      </c>
      <c r="S59" s="162">
        <f t="shared" si="359"/>
        <v>45.026219999999988</v>
      </c>
      <c r="T59" s="162">
        <f t="shared" si="359"/>
        <v>19.113239999999998</v>
      </c>
      <c r="U59" s="162">
        <f t="shared" si="359"/>
        <v>50.277619999999999</v>
      </c>
      <c r="V59" s="162">
        <f t="shared" si="359"/>
        <v>48.457870000000028</v>
      </c>
      <c r="W59" s="162">
        <f t="shared" si="359"/>
        <v>45.714189999999988</v>
      </c>
      <c r="X59" s="162">
        <f t="shared" si="359"/>
        <v>11.458960000000005</v>
      </c>
      <c r="Y59" s="162">
        <f t="shared" si="359"/>
        <v>35.669069999999991</v>
      </c>
      <c r="Z59" s="162">
        <f t="shared" si="359"/>
        <v>-6.0991299999999917</v>
      </c>
      <c r="AA59" s="162">
        <f t="shared" si="359"/>
        <v>142.93576000000002</v>
      </c>
      <c r="AB59" s="162">
        <f t="shared" si="359"/>
        <v>35.712290000000003</v>
      </c>
      <c r="AC59" s="162">
        <f t="shared" si="359"/>
        <v>48.233319999999992</v>
      </c>
      <c r="AD59" s="162">
        <f t="shared" si="359"/>
        <v>41.833390000000001</v>
      </c>
      <c r="AE59" s="15"/>
      <c r="AF59" s="15">
        <f t="shared" ref="AF59:AI59" si="360">AF20-AF54-AF58</f>
        <v>407.31169999999963</v>
      </c>
      <c r="AG59" s="15">
        <f t="shared" si="360"/>
        <v>500.06151999999997</v>
      </c>
      <c r="AH59" s="15">
        <f t="shared" si="360"/>
        <v>504.35117000000014</v>
      </c>
      <c r="AI59" s="15">
        <f t="shared" si="360"/>
        <v>518.33280000000013</v>
      </c>
      <c r="AK59" s="162">
        <f>AK20-AK54-AK58</f>
        <v>-83.739339999999999</v>
      </c>
      <c r="AL59" s="162">
        <f t="shared" ref="AL59:BL59" si="361">AL20-AL54-AL58</f>
        <v>4.7893400000000002</v>
      </c>
      <c r="AM59" s="162">
        <f t="shared" si="361"/>
        <v>4.93</v>
      </c>
      <c r="AN59" s="162">
        <f t="shared" si="361"/>
        <v>1.67431</v>
      </c>
      <c r="AO59" s="162">
        <f t="shared" si="361"/>
        <v>-75.33381</v>
      </c>
      <c r="AP59" s="162">
        <f t="shared" si="361"/>
        <v>2.7441199999999997</v>
      </c>
      <c r="AQ59" s="162">
        <f t="shared" si="361"/>
        <v>11.055099999999998</v>
      </c>
      <c r="AR59" s="162">
        <f t="shared" si="361"/>
        <v>10.525409999999997</v>
      </c>
      <c r="AS59" s="162">
        <f t="shared" si="361"/>
        <v>6.6717200000000005</v>
      </c>
      <c r="AT59" s="162">
        <f t="shared" si="361"/>
        <v>14.148739999999998</v>
      </c>
      <c r="AU59" s="162">
        <f t="shared" si="361"/>
        <v>7.2177099999999994</v>
      </c>
      <c r="AV59" s="162">
        <f t="shared" si="361"/>
        <v>125.27349999999998</v>
      </c>
      <c r="AW59" s="162">
        <f t="shared" si="361"/>
        <v>-88.219969999999989</v>
      </c>
      <c r="AX59" s="162">
        <f t="shared" si="361"/>
        <v>-0.94010000000000016</v>
      </c>
      <c r="AY59" s="162">
        <f t="shared" si="361"/>
        <v>1.8215500000000011</v>
      </c>
      <c r="AZ59" s="162">
        <f t="shared" si="361"/>
        <v>0.99426000000000248</v>
      </c>
      <c r="BA59" s="162">
        <f t="shared" si="361"/>
        <v>1.232</v>
      </c>
      <c r="BB59" s="162">
        <f t="shared" si="361"/>
        <v>0.78898000000000001</v>
      </c>
      <c r="BC59" s="162">
        <f t="shared" si="361"/>
        <v>0.17280999999999991</v>
      </c>
      <c r="BD59" s="162">
        <f t="shared" si="361"/>
        <v>13.201619999999998</v>
      </c>
      <c r="BE59" s="162">
        <f t="shared" si="361"/>
        <v>11.57549</v>
      </c>
      <c r="BF59" s="162">
        <f t="shared" si="361"/>
        <v>14.394779999999999</v>
      </c>
      <c r="BG59" s="162">
        <f t="shared" si="361"/>
        <v>10.52618</v>
      </c>
      <c r="BH59" s="162">
        <f t="shared" si="361"/>
        <v>50.603689999999993</v>
      </c>
      <c r="BI59" s="162">
        <f t="shared" si="361"/>
        <v>-100.38323</v>
      </c>
      <c r="BJ59" s="162">
        <f t="shared" si="361"/>
        <v>-9.3499999999999694E-3</v>
      </c>
      <c r="BK59" s="162">
        <f t="shared" si="361"/>
        <v>-4.7286999999999999</v>
      </c>
      <c r="BL59" s="162">
        <f t="shared" si="361"/>
        <v>2.6108700000000002</v>
      </c>
      <c r="BM59" s="15"/>
      <c r="BN59" s="15">
        <f t="shared" ref="BN59:BQ59" si="362">BN20-BN54-BN58</f>
        <v>29.956799999999991</v>
      </c>
      <c r="BO59" s="15">
        <f t="shared" si="362"/>
        <v>16.151290000000003</v>
      </c>
      <c r="BP59" s="15">
        <f t="shared" si="362"/>
        <v>-1.63146999999999</v>
      </c>
      <c r="BQ59" s="15">
        <f t="shared" si="362"/>
        <v>-1.4860000000000984E-2</v>
      </c>
      <c r="BS59" s="162">
        <f>BS20-BS54-BS58</f>
        <v>48.173100000000005</v>
      </c>
      <c r="BT59" s="162">
        <f t="shared" ref="BT59:CT59" si="363">BT20-BT54-BT58</f>
        <v>37.795219999999986</v>
      </c>
      <c r="BU59" s="162">
        <f t="shared" si="363"/>
        <v>33.237269999999988</v>
      </c>
      <c r="BV59" s="162">
        <f t="shared" si="363"/>
        <v>34.299770000000017</v>
      </c>
      <c r="BW59" s="162">
        <f t="shared" si="363"/>
        <v>14.400430000000007</v>
      </c>
      <c r="BX59" s="162">
        <f t="shared" si="363"/>
        <v>32.945299999999989</v>
      </c>
      <c r="BY59" s="162">
        <f t="shared" si="363"/>
        <v>37.419550000000015</v>
      </c>
      <c r="BZ59" s="162">
        <f t="shared" si="363"/>
        <v>43.856319999999975</v>
      </c>
      <c r="CA59" s="162">
        <f t="shared" si="363"/>
        <v>17.163120000000003</v>
      </c>
      <c r="CB59" s="162">
        <f t="shared" si="363"/>
        <v>56.040129999999991</v>
      </c>
      <c r="CC59" s="162">
        <f t="shared" si="363"/>
        <v>60.614769999999993</v>
      </c>
      <c r="CD59" s="162">
        <f t="shared" si="363"/>
        <v>21.32352000000003</v>
      </c>
      <c r="CE59" s="162">
        <f t="shared" si="363"/>
        <v>42.727060000000002</v>
      </c>
      <c r="CF59" s="162">
        <f t="shared" si="363"/>
        <v>65.560560000000009</v>
      </c>
      <c r="CG59" s="162">
        <f t="shared" si="363"/>
        <v>26.965580000000003</v>
      </c>
      <c r="CH59" s="162">
        <f t="shared" si="363"/>
        <v>28.846019999999978</v>
      </c>
      <c r="CI59" s="162">
        <f t="shared" si="363"/>
        <v>46.258219999999987</v>
      </c>
      <c r="CJ59" s="162">
        <f t="shared" si="363"/>
        <v>19.902219999999993</v>
      </c>
      <c r="CK59" s="162">
        <f t="shared" si="363"/>
        <v>50.450429999999997</v>
      </c>
      <c r="CL59" s="162">
        <f t="shared" si="363"/>
        <v>61.659490000000019</v>
      </c>
      <c r="CM59" s="162">
        <f t="shared" si="363"/>
        <v>57.28967999999999</v>
      </c>
      <c r="CN59" s="162">
        <f t="shared" si="363"/>
        <v>25.853740000000005</v>
      </c>
      <c r="CO59" s="162">
        <f t="shared" si="363"/>
        <v>46.195250000000001</v>
      </c>
      <c r="CP59" s="162">
        <f t="shared" si="363"/>
        <v>44.504560000000012</v>
      </c>
      <c r="CQ59" s="162">
        <f t="shared" si="363"/>
        <v>42.552530000000004</v>
      </c>
      <c r="CR59" s="162">
        <f t="shared" si="363"/>
        <v>35.702939999999998</v>
      </c>
      <c r="CS59" s="162">
        <f t="shared" si="363"/>
        <v>43.504619999999974</v>
      </c>
      <c r="CT59" s="162">
        <f t="shared" si="363"/>
        <v>44.444260000000007</v>
      </c>
      <c r="CU59" s="15"/>
      <c r="CV59" s="15">
        <f t="shared" ref="CV59:CY59" si="364">CV20-CV54-CV58</f>
        <v>437.26849999999979</v>
      </c>
      <c r="CW59" s="15">
        <f t="shared" si="364"/>
        <v>516.21280999999999</v>
      </c>
      <c r="CX59" s="15">
        <f t="shared" si="364"/>
        <v>502.71970000000027</v>
      </c>
      <c r="CY59" s="15">
        <f t="shared" si="364"/>
        <v>518.31794000000002</v>
      </c>
    </row>
    <row r="60" spans="1:103" x14ac:dyDescent="0.2">
      <c r="A60" s="184" t="s">
        <v>1244</v>
      </c>
      <c r="B60" s="6"/>
      <c r="C60" s="174">
        <f t="shared" ref="C60:AD60" si="365">C59/C$7</f>
        <v>0.67123053602295502</v>
      </c>
      <c r="D60" s="174">
        <f t="shared" si="365"/>
        <v>0.36210760425442312</v>
      </c>
      <c r="E60" s="174">
        <f t="shared" si="365"/>
        <v>0.34593783859288574</v>
      </c>
      <c r="F60" s="174">
        <f t="shared" si="365"/>
        <v>0.40363952139976889</v>
      </c>
      <c r="G60" s="174">
        <f t="shared" si="365"/>
        <v>0.59008183291418659</v>
      </c>
      <c r="H60" s="174">
        <f t="shared" si="365"/>
        <v>0.3562536648753627</v>
      </c>
      <c r="I60" s="174">
        <f t="shared" si="365"/>
        <v>0.30650317629479534</v>
      </c>
      <c r="J60" s="174">
        <f t="shared" si="365"/>
        <v>0.31725691530756595</v>
      </c>
      <c r="K60" s="174">
        <f t="shared" si="365"/>
        <v>0.14406524227263151</v>
      </c>
      <c r="L60" s="174">
        <f t="shared" si="365"/>
        <v>0.32650796624944028</v>
      </c>
      <c r="M60" s="174">
        <f t="shared" si="365"/>
        <v>0.44200079779742352</v>
      </c>
      <c r="N60" s="174">
        <f t="shared" si="365"/>
        <v>-15.856403044063862</v>
      </c>
      <c r="O60" s="174">
        <f t="shared" si="365"/>
        <v>0.76086399853297204</v>
      </c>
      <c r="P60" s="174">
        <f t="shared" si="365"/>
        <v>0.61165639967899865</v>
      </c>
      <c r="Q60" s="174">
        <f t="shared" si="365"/>
        <v>0.35194261763308243</v>
      </c>
      <c r="R60" s="174">
        <f t="shared" si="365"/>
        <v>0.31382752768437394</v>
      </c>
      <c r="S60" s="174">
        <f t="shared" si="365"/>
        <v>0.51504426114970536</v>
      </c>
      <c r="T60" s="174">
        <f t="shared" si="365"/>
        <v>0.33579783442719979</v>
      </c>
      <c r="U60" s="174">
        <f t="shared" si="365"/>
        <v>0.47611959690420491</v>
      </c>
      <c r="V60" s="174">
        <f t="shared" si="365"/>
        <v>0.47728544431111536</v>
      </c>
      <c r="W60" s="174">
        <f t="shared" si="365"/>
        <v>0.40794390575976303</v>
      </c>
      <c r="X60" s="174">
        <f t="shared" si="365"/>
        <v>0.11498464123342159</v>
      </c>
      <c r="Y60" s="174">
        <f t="shared" si="365"/>
        <v>0.34663189308415865</v>
      </c>
      <c r="Z60" s="174">
        <f t="shared" si="365"/>
        <v>-0.4177534943900027</v>
      </c>
      <c r="AA60" s="174">
        <f t="shared" si="365"/>
        <v>0.70236780251272746</v>
      </c>
      <c r="AB60" s="174">
        <f t="shared" si="365"/>
        <v>0.36589996192671326</v>
      </c>
      <c r="AC60" s="174">
        <f t="shared" si="365"/>
        <v>0.44078075422146684</v>
      </c>
      <c r="AD60" s="174">
        <f t="shared" si="365"/>
        <v>0.36983267466370545</v>
      </c>
      <c r="AF60" s="174">
        <f>AF59/AF$7</f>
        <v>0.33753094694068947</v>
      </c>
      <c r="AG60" s="174">
        <f>AG59/AG$7</f>
        <v>0.44580550147956227</v>
      </c>
      <c r="AH60" s="174">
        <f>AH59/AH$7</f>
        <v>0.42742773197744155</v>
      </c>
      <c r="AI60" s="174">
        <f>AI59/AI$7</f>
        <v>0.43038956201885664</v>
      </c>
      <c r="AK60" s="174">
        <f t="shared" ref="AK60:BL60" si="366">IFERROR(AK59/AK$7,0)</f>
        <v>0.90879151481133469</v>
      </c>
      <c r="AL60" s="174">
        <f t="shared" si="366"/>
        <v>0</v>
      </c>
      <c r="AM60" s="174">
        <f t="shared" si="366"/>
        <v>0</v>
      </c>
      <c r="AN60" s="174">
        <f t="shared" si="366"/>
        <v>0</v>
      </c>
      <c r="AO60" s="174">
        <f t="shared" si="366"/>
        <v>0.9632617284897772</v>
      </c>
      <c r="AP60" s="174">
        <f t="shared" si="366"/>
        <v>0</v>
      </c>
      <c r="AQ60" s="174">
        <f t="shared" si="366"/>
        <v>0</v>
      </c>
      <c r="AR60" s="174">
        <f t="shared" si="366"/>
        <v>0</v>
      </c>
      <c r="AS60" s="174">
        <f t="shared" si="366"/>
        <v>0</v>
      </c>
      <c r="AT60" s="174">
        <f t="shared" si="366"/>
        <v>0</v>
      </c>
      <c r="AU60" s="174">
        <f t="shared" si="366"/>
        <v>0</v>
      </c>
      <c r="AV60" s="174">
        <f t="shared" si="366"/>
        <v>1.3888460826366384</v>
      </c>
      <c r="AW60" s="174">
        <f t="shared" si="366"/>
        <v>0.97805170083714243</v>
      </c>
      <c r="AX60" s="174">
        <f t="shared" si="366"/>
        <v>0</v>
      </c>
      <c r="AY60" s="174">
        <f t="shared" si="366"/>
        <v>0</v>
      </c>
      <c r="AZ60" s="174">
        <f t="shared" si="366"/>
        <v>0</v>
      </c>
      <c r="BA60" s="174">
        <f t="shared" si="366"/>
        <v>0</v>
      </c>
      <c r="BB60" s="174">
        <f t="shared" si="366"/>
        <v>0</v>
      </c>
      <c r="BC60" s="174">
        <f t="shared" si="366"/>
        <v>0</v>
      </c>
      <c r="BD60" s="174">
        <f t="shared" si="366"/>
        <v>0</v>
      </c>
      <c r="BE60" s="174">
        <f t="shared" si="366"/>
        <v>0</v>
      </c>
      <c r="BF60" s="174">
        <f t="shared" si="366"/>
        <v>0</v>
      </c>
      <c r="BG60" s="174">
        <f t="shared" si="366"/>
        <v>0</v>
      </c>
      <c r="BH60" s="174">
        <f t="shared" si="366"/>
        <v>0.48248925324023684</v>
      </c>
      <c r="BI60" s="174">
        <f t="shared" si="366"/>
        <v>0.95712051197339443</v>
      </c>
      <c r="BJ60" s="174">
        <f t="shared" si="366"/>
        <v>0</v>
      </c>
      <c r="BK60" s="174">
        <f t="shared" si="366"/>
        <v>0</v>
      </c>
      <c r="BL60" s="174">
        <f t="shared" si="366"/>
        <v>0</v>
      </c>
      <c r="BN60" s="174">
        <f>IFERROR(BN59/BN$7,0)</f>
        <v>-0.37375491135971978</v>
      </c>
      <c r="BO60" s="174">
        <f>IFERROR(BO59/BO$7,0)</f>
        <v>1.1001679069529826</v>
      </c>
      <c r="BP60" s="174">
        <f>IFERROR(BP59/BP$7,0)</f>
        <v>0</v>
      </c>
      <c r="BQ60" s="174">
        <f>IFERROR(BQ59/BQ$7,0)</f>
        <v>0</v>
      </c>
      <c r="BS60" s="174">
        <f t="shared" ref="BS60:CT60" si="367">BS59/BS$7</f>
        <v>0.4615179889419091</v>
      </c>
      <c r="BT60" s="174">
        <f t="shared" si="367"/>
        <v>0.4146514671467284</v>
      </c>
      <c r="BU60" s="174">
        <f t="shared" si="367"/>
        <v>0.40618644413707733</v>
      </c>
      <c r="BV60" s="174">
        <f t="shared" si="367"/>
        <v>0.42435394771206747</v>
      </c>
      <c r="BW60" s="174">
        <f t="shared" si="367"/>
        <v>0.19495913020498265</v>
      </c>
      <c r="BX60" s="174">
        <f t="shared" si="367"/>
        <v>0.38862335396889403</v>
      </c>
      <c r="BY60" s="174">
        <f t="shared" si="367"/>
        <v>0.43502560950529617</v>
      </c>
      <c r="BZ60" s="174">
        <f t="shared" si="367"/>
        <v>0.41744197202961192</v>
      </c>
      <c r="CA60" s="174">
        <f t="shared" si="367"/>
        <v>0.23567960815088998</v>
      </c>
      <c r="CB60" s="174">
        <f t="shared" si="367"/>
        <v>0.43678543191463087</v>
      </c>
      <c r="CC60" s="174">
        <f t="shared" si="367"/>
        <v>0.50174628899619811</v>
      </c>
      <c r="CD60" s="174">
        <f t="shared" si="367"/>
        <v>0.2203858161522961</v>
      </c>
      <c r="CE60" s="174">
        <f t="shared" si="367"/>
        <v>0.52167645849004751</v>
      </c>
      <c r="CF60" s="174">
        <f t="shared" si="367"/>
        <v>0.60300959555196854</v>
      </c>
      <c r="CG60" s="174">
        <f t="shared" si="367"/>
        <v>0.3774389710477713</v>
      </c>
      <c r="CH60" s="174">
        <f t="shared" si="367"/>
        <v>0.32503063146221295</v>
      </c>
      <c r="CI60" s="174">
        <f t="shared" si="367"/>
        <v>0.52913681721451467</v>
      </c>
      <c r="CJ60" s="174">
        <f t="shared" si="367"/>
        <v>0.3496593134546368</v>
      </c>
      <c r="CK60" s="174">
        <f t="shared" si="367"/>
        <v>0.47775607507363721</v>
      </c>
      <c r="CL60" s="174">
        <f t="shared" si="367"/>
        <v>0.60731470616943684</v>
      </c>
      <c r="CM60" s="174">
        <f t="shared" si="367"/>
        <v>0.51124116645022</v>
      </c>
      <c r="CN60" s="174">
        <f t="shared" si="367"/>
        <v>0.25942869321842127</v>
      </c>
      <c r="CO60" s="174">
        <f t="shared" si="367"/>
        <v>0.44892527220350809</v>
      </c>
      <c r="CP60" s="174">
        <f t="shared" si="367"/>
        <v>0.37248456397993052</v>
      </c>
      <c r="CQ60" s="174">
        <f t="shared" si="367"/>
        <v>0.43145732040680917</v>
      </c>
      <c r="CR60" s="174">
        <f t="shared" si="367"/>
        <v>0.36580416396349058</v>
      </c>
      <c r="CS60" s="174">
        <f t="shared" si="367"/>
        <v>0.3975674744288451</v>
      </c>
      <c r="CT60" s="174">
        <f t="shared" si="367"/>
        <v>0.39291435738889768</v>
      </c>
      <c r="CV60" s="174">
        <f>CV59/CV$7</f>
        <v>0.38813526766854778</v>
      </c>
      <c r="CW60" s="174">
        <f>CW59/CW$7</f>
        <v>0.45425909649967028</v>
      </c>
      <c r="CX60" s="174">
        <f>CX59/CX$7</f>
        <v>0.42604509312703664</v>
      </c>
      <c r="CY60" s="174">
        <f>CY59/CY$7</f>
        <v>0.43037722324945665</v>
      </c>
    </row>
    <row r="62" spans="1:103" x14ac:dyDescent="0.2">
      <c r="A62" s="22" t="s">
        <v>203</v>
      </c>
      <c r="C62" s="33">
        <f>IS!C58-C59</f>
        <v>0</v>
      </c>
      <c r="D62" s="33">
        <f>IS!D58-D59</f>
        <v>0</v>
      </c>
      <c r="E62" s="33">
        <f>IS!E58-E59</f>
        <v>0</v>
      </c>
      <c r="F62" s="33">
        <f>IS!F58-F59</f>
        <v>0</v>
      </c>
      <c r="G62" s="33">
        <f>IS!G58-G59</f>
        <v>0</v>
      </c>
      <c r="H62" s="33">
        <f>IS!H58-H59</f>
        <v>0</v>
      </c>
      <c r="I62" s="33">
        <f>IS!I58-I59</f>
        <v>0</v>
      </c>
      <c r="J62" s="33">
        <f>IS!J58-J59</f>
        <v>0</v>
      </c>
      <c r="K62" s="33">
        <f>IS!K58-K59</f>
        <v>0</v>
      </c>
      <c r="L62" s="33">
        <f>IS!L58-L59</f>
        <v>0</v>
      </c>
      <c r="M62" s="33">
        <f>IS!M58-M59</f>
        <v>0</v>
      </c>
      <c r="N62" s="33">
        <f>IS!N58-N59</f>
        <v>0</v>
      </c>
      <c r="O62" s="33">
        <f>IS!O58-O59</f>
        <v>0</v>
      </c>
      <c r="P62" s="33">
        <f>IS!P58-P59</f>
        <v>0</v>
      </c>
      <c r="Q62" s="33">
        <f>IS!Q58-Q59</f>
        <v>0</v>
      </c>
      <c r="R62" s="33">
        <f>IS!R58-R59</f>
        <v>0</v>
      </c>
      <c r="S62" s="33">
        <f>IS!S58-S59</f>
        <v>0</v>
      </c>
      <c r="T62" s="33">
        <f>IS!T58-T59</f>
        <v>0</v>
      </c>
      <c r="U62" s="33">
        <f>IS!U58-U59</f>
        <v>0</v>
      </c>
      <c r="V62" s="33">
        <f>IS!V58-V59</f>
        <v>0</v>
      </c>
      <c r="W62" s="33">
        <f>IS!W58-W59</f>
        <v>0</v>
      </c>
      <c r="X62" s="33">
        <f>IS!X58-X59</f>
        <v>0</v>
      </c>
      <c r="Y62" s="33">
        <f>IS!Y58-Y59</f>
        <v>0</v>
      </c>
      <c r="Z62" s="33">
        <f>IS!Z58-Z59</f>
        <v>0</v>
      </c>
      <c r="AA62" s="33">
        <f>IS!AA58-AA59</f>
        <v>0</v>
      </c>
      <c r="AB62" s="33">
        <f>IS!AB58-AB59</f>
        <v>0</v>
      </c>
      <c r="AC62" s="33">
        <f>IS!AC58-AC59</f>
        <v>0</v>
      </c>
      <c r="AD62" s="33">
        <f>IS!AD58-AD59</f>
        <v>0</v>
      </c>
      <c r="AE62" s="7"/>
      <c r="AF62" s="33">
        <f>IS!AF58-AF59</f>
        <v>0</v>
      </c>
      <c r="AG62" s="33">
        <f>IS!AG58-AG59</f>
        <v>0</v>
      </c>
      <c r="AH62" s="33">
        <f>IS!AH58-AH59</f>
        <v>0</v>
      </c>
      <c r="AI62" s="33">
        <f>IS!AI58-AI59</f>
        <v>0</v>
      </c>
      <c r="AJ62" s="7"/>
      <c r="AK62" s="33">
        <f>ROUND(SUM(QoE!C28,QoE!C13)-AK59,5)</f>
        <v>0</v>
      </c>
      <c r="AL62" s="33">
        <f>ROUND(SUM(QoE!D28,QoE!D13)-AL59,5)</f>
        <v>0</v>
      </c>
      <c r="AM62" s="33">
        <f>ROUND(SUM(QoE!E28,QoE!E13)-AM59,5)</f>
        <v>0</v>
      </c>
      <c r="AN62" s="33">
        <f>ROUND(SUM(QoE!F28,QoE!F13)-AN59,5)</f>
        <v>0</v>
      </c>
      <c r="AO62" s="33">
        <f>ROUND(SUM(QoE!G28,QoE!G13)-AO59,5)</f>
        <v>0</v>
      </c>
      <c r="AP62" s="33">
        <f>ROUND(SUM(QoE!H28,QoE!H13)-AP59,5)</f>
        <v>0</v>
      </c>
      <c r="AQ62" s="33">
        <f>ROUND(SUM(QoE!I28,QoE!I13)-AQ59,5)</f>
        <v>0</v>
      </c>
      <c r="AR62" s="33">
        <f>ROUND(SUM(QoE!J28,QoE!J13)-AR59,5)</f>
        <v>0</v>
      </c>
      <c r="AS62" s="33">
        <f>ROUND(SUM(QoE!K28,QoE!K13)-AS59,5)</f>
        <v>0</v>
      </c>
      <c r="AT62" s="33">
        <f>ROUND(SUM(QoE!L28,QoE!L13)-AT59,5)</f>
        <v>0</v>
      </c>
      <c r="AU62" s="33">
        <f>ROUND(SUM(QoE!M28,QoE!M13)-AU59,5)</f>
        <v>0</v>
      </c>
      <c r="AV62" s="33">
        <f>ROUND(SUM(QoE!N28,QoE!N13)-AV59,5)</f>
        <v>0</v>
      </c>
      <c r="AW62" s="33">
        <f>ROUND(SUM(QoE!O28,QoE!O13)-AW59,5)</f>
        <v>0</v>
      </c>
      <c r="AX62" s="33">
        <f>ROUND(SUM(QoE!P28,QoE!P13)-AX59,5)</f>
        <v>0</v>
      </c>
      <c r="AY62" s="33">
        <f>ROUND(SUM(QoE!Q28,QoE!Q13)-AY59,5)</f>
        <v>0</v>
      </c>
      <c r="AZ62" s="33">
        <f>ROUND(SUM(QoE!R28,QoE!R13)-AZ59,5)</f>
        <v>0</v>
      </c>
      <c r="BA62" s="33">
        <f>ROUND(SUM(QoE!S28,QoE!S13)-BA59,5)</f>
        <v>0</v>
      </c>
      <c r="BB62" s="33">
        <f>ROUND(SUM(QoE!T28,QoE!T13)-BB59,5)</f>
        <v>0</v>
      </c>
      <c r="BC62" s="33">
        <f>ROUND(SUM(QoE!U28,QoE!U13)-BC59,5)</f>
        <v>0</v>
      </c>
      <c r="BD62" s="33">
        <f>ROUND(SUM(QoE!V28,QoE!V13)-BD59,5)</f>
        <v>0</v>
      </c>
      <c r="BE62" s="33">
        <f>ROUND(SUM(QoE!W28,QoE!W13)-BE59,5)</f>
        <v>0</v>
      </c>
      <c r="BF62" s="33">
        <f>ROUND(SUM(QoE!X28,QoE!X13)-BF59,5)</f>
        <v>0</v>
      </c>
      <c r="BG62" s="33">
        <f>ROUND(SUM(QoE!Y28,QoE!Y13)-BG59,5)</f>
        <v>0</v>
      </c>
      <c r="BH62" s="33">
        <f>ROUND(SUM(QoE!Z28,QoE!Z13)-BH59,5)</f>
        <v>0</v>
      </c>
      <c r="BI62" s="33">
        <f>ROUND(SUM(QoE!AA28,QoE!AA13)-BI59,5)</f>
        <v>0</v>
      </c>
      <c r="BJ62" s="33">
        <f>ROUND(SUM(QoE!AB28,QoE!AB13)-BJ59,5)</f>
        <v>0</v>
      </c>
      <c r="BK62" s="33">
        <f>ROUND(SUM(QoE!AC28,QoE!AC13)-BK59,5)</f>
        <v>0</v>
      </c>
      <c r="BL62" s="33">
        <f>ROUND(SUM(QoE!AD28,QoE!AD13)-BL59,5)</f>
        <v>0</v>
      </c>
      <c r="BM62" s="7"/>
      <c r="BN62" s="33">
        <f>SUM(QoE!AF28,QoE!AF13)-BN59</f>
        <v>0</v>
      </c>
      <c r="BO62" s="33">
        <f>SUM(QoE!AG28,QoE!AG13)-BO59</f>
        <v>0</v>
      </c>
      <c r="BP62" s="33">
        <f>SUM(QoE!AH28,QoE!AH13)-BP59</f>
        <v>0</v>
      </c>
      <c r="BQ62" s="33">
        <f>SUM(QoE!AI28,QoE!AI13)-BQ59</f>
        <v>2.2204460492503131E-16</v>
      </c>
      <c r="BR62" s="7"/>
      <c r="BS62" s="33">
        <f>ROUND(QoE!C29-BS59,5)</f>
        <v>0</v>
      </c>
      <c r="BT62" s="33">
        <f>ROUND(QoE!D29-BT59,5)</f>
        <v>0</v>
      </c>
      <c r="BU62" s="33">
        <f>ROUND(QoE!E29-BU59,5)</f>
        <v>0</v>
      </c>
      <c r="BV62" s="33">
        <f>ROUND(QoE!F29-BV59,5)</f>
        <v>0</v>
      </c>
      <c r="BW62" s="33">
        <f>ROUND(QoE!G29-BW59,5)</f>
        <v>0</v>
      </c>
      <c r="BX62" s="33">
        <f>ROUND(QoE!H29-BX59,5)</f>
        <v>0</v>
      </c>
      <c r="BY62" s="33">
        <f>ROUND(QoE!I29-BY59,5)</f>
        <v>0</v>
      </c>
      <c r="BZ62" s="33">
        <f>ROUND(QoE!J29-BZ59,5)</f>
        <v>0</v>
      </c>
      <c r="CA62" s="33">
        <f>ROUND(QoE!K29-CA59,5)</f>
        <v>0</v>
      </c>
      <c r="CB62" s="33">
        <f>ROUND(QoE!L29-CB59,5)</f>
        <v>0</v>
      </c>
      <c r="CC62" s="33">
        <f>ROUND(QoE!M29-CC59,5)</f>
        <v>0</v>
      </c>
      <c r="CD62" s="33">
        <f>ROUND(QoE!N29-CD59,5)</f>
        <v>0</v>
      </c>
      <c r="CE62" s="33">
        <f>ROUND(QoE!O29-CE59,5)</f>
        <v>0</v>
      </c>
      <c r="CF62" s="33">
        <f>ROUND(QoE!P29-CF59,5)</f>
        <v>0</v>
      </c>
      <c r="CG62" s="33">
        <f>ROUND(QoE!Q29-CG59,5)</f>
        <v>0</v>
      </c>
      <c r="CH62" s="33">
        <f>ROUND(QoE!R29-CH59,5)</f>
        <v>0</v>
      </c>
      <c r="CI62" s="33">
        <f>ROUND(QoE!S29-CI59,5)</f>
        <v>0</v>
      </c>
      <c r="CJ62" s="33">
        <f>ROUND(QoE!T29-CJ59,5)</f>
        <v>0</v>
      </c>
      <c r="CK62" s="33">
        <f>ROUND(QoE!U29-CK59,5)</f>
        <v>0</v>
      </c>
      <c r="CL62" s="33">
        <f>ROUND(QoE!V29-CL59,5)</f>
        <v>0</v>
      </c>
      <c r="CM62" s="33">
        <f>ROUND(QoE!W29-CM59,5)</f>
        <v>0</v>
      </c>
      <c r="CN62" s="33">
        <f>ROUND(QoE!X29-CN59,5)</f>
        <v>0</v>
      </c>
      <c r="CO62" s="33">
        <f>ROUND(QoE!Y29-CO59,5)</f>
        <v>0</v>
      </c>
      <c r="CP62" s="33">
        <f>ROUND(QoE!Z29-CP59,5)</f>
        <v>0</v>
      </c>
      <c r="CQ62" s="33">
        <f>ROUND(QoE!AA29-CQ59,5)</f>
        <v>0</v>
      </c>
      <c r="CR62" s="33">
        <f>ROUND(QoE!AB29-CR59,5)</f>
        <v>0</v>
      </c>
      <c r="CS62" s="33">
        <f>ROUND(QoE!AC29-CS59,5)</f>
        <v>0</v>
      </c>
      <c r="CT62" s="33">
        <f>ROUND(QoE!AD29-CT59,5)</f>
        <v>0</v>
      </c>
      <c r="CU62" s="7"/>
      <c r="CV62" s="33">
        <f>QoE!AF29-CV59</f>
        <v>0</v>
      </c>
      <c r="CW62" s="33">
        <f>QoE!AG29-CW59</f>
        <v>0</v>
      </c>
      <c r="CX62" s="33">
        <f>QoE!AH29-CX59</f>
        <v>0</v>
      </c>
      <c r="CY62" s="33">
        <f>QoE!AI29-CY59</f>
        <v>0</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F922F-6857-4921-9627-35D03A8CAD1C}">
  <sheetPr codeName="Sheet18">
    <tabColor theme="8"/>
  </sheetPr>
  <dimension ref="A1:AQ58"/>
  <sheetViews>
    <sheetView showGridLines="0" zoomScaleNormal="100" workbookViewId="0">
      <pane xSplit="2" ySplit="3" topLeftCell="AN24" activePane="bottomRight" state="frozen"/>
      <selection pane="topRight"/>
      <selection pane="bottomLeft"/>
      <selection pane="bottomRight" activeCell="AQ52" sqref="AQ52"/>
    </sheetView>
  </sheetViews>
  <sheetFormatPr defaultRowHeight="11.25" outlineLevelRow="1" outlineLevelCol="1" x14ac:dyDescent="0.2"/>
  <cols>
    <col min="1" max="1" width="24.7109375" style="1" bestFit="1" customWidth="1"/>
    <col min="2" max="2" width="0.85546875" style="1" customWidth="1"/>
    <col min="3" max="3" width="6" style="1" customWidth="1" outlineLevel="1"/>
    <col min="4" max="4" width="6.140625" style="1" customWidth="1" outlineLevel="1"/>
    <col min="5" max="5" width="6.28515625" style="1" customWidth="1" outlineLevel="1"/>
    <col min="6" max="6" width="6.140625" style="1" customWidth="1" outlineLevel="1"/>
    <col min="7" max="7" width="6.42578125" style="1" customWidth="1" outlineLevel="1"/>
    <col min="8" max="8" width="6.140625" style="1" customWidth="1" outlineLevel="1"/>
    <col min="9" max="9" width="5.5703125" style="1" customWidth="1" outlineLevel="1"/>
    <col min="10" max="10" width="6.42578125" style="1" customWidth="1" outlineLevel="1"/>
    <col min="11" max="11" width="6.28515625" style="1" customWidth="1" outlineLevel="1"/>
    <col min="12" max="12" width="5.85546875" style="1" customWidth="1" outlineLevel="1"/>
    <col min="13" max="14" width="6.140625" style="1" customWidth="1" outlineLevel="1"/>
    <col min="15" max="15" width="6" style="1" customWidth="1" outlineLevel="1"/>
    <col min="16" max="16" width="6.140625" style="1" customWidth="1" outlineLevel="1"/>
    <col min="17" max="17" width="6.28515625" style="1" customWidth="1" outlineLevel="1"/>
    <col min="18" max="18" width="6.140625" style="1" customWidth="1" outlineLevel="1"/>
    <col min="19" max="19" width="6.42578125" style="1" customWidth="1" outlineLevel="1"/>
    <col min="20" max="20" width="6.140625" style="1" customWidth="1" outlineLevel="1"/>
    <col min="21" max="21" width="5.5703125" style="1" customWidth="1" outlineLevel="1"/>
    <col min="22" max="22" width="6.42578125" style="1" customWidth="1" outlineLevel="1"/>
    <col min="23" max="23" width="6.28515625" style="1" customWidth="1" outlineLevel="1"/>
    <col min="24" max="24" width="5.85546875" style="1" customWidth="1" outlineLevel="1"/>
    <col min="25" max="26" width="6.140625" style="1" customWidth="1" outlineLevel="1"/>
    <col min="27" max="27" width="6" style="1" customWidth="1" outlineLevel="1"/>
    <col min="28" max="28" width="6.140625" style="1" customWidth="1" outlineLevel="1"/>
    <col min="29" max="29" width="6.28515625" style="1" customWidth="1" outlineLevel="1"/>
    <col min="30" max="30" width="6.140625" style="1" customWidth="1" outlineLevel="1"/>
    <col min="31" max="31" width="1.42578125" style="1" customWidth="1" outlineLevel="1"/>
    <col min="32" max="33" width="6.85546875" style="1" bestFit="1" customWidth="1"/>
    <col min="34" max="34" width="6.85546875" style="1" customWidth="1" outlineLevel="1"/>
    <col min="35" max="35" width="6.85546875" style="1" bestFit="1" customWidth="1"/>
    <col min="36" max="36" width="1.42578125" style="1" customWidth="1"/>
    <col min="37" max="37" width="6.140625" style="1" bestFit="1" customWidth="1"/>
    <col min="38" max="38" width="6" style="1" bestFit="1" customWidth="1"/>
    <col min="39" max="39" width="6.28515625" style="1" hidden="1" customWidth="1" outlineLevel="1"/>
    <col min="40" max="40" width="6.140625" style="1" bestFit="1" customWidth="1" collapsed="1"/>
    <col min="41" max="16384" width="9.140625" style="1"/>
  </cols>
  <sheetData>
    <row r="1" spans="1:42" x14ac:dyDescent="0.2">
      <c r="A1" s="135" t="s">
        <v>82</v>
      </c>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row>
    <row r="2" spans="1:42" x14ac:dyDescent="0.2">
      <c r="A2" s="139"/>
      <c r="B2" s="139"/>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50" t="s">
        <v>758</v>
      </c>
      <c r="AL2" s="151"/>
      <c r="AM2" s="151"/>
      <c r="AN2" s="151"/>
    </row>
    <row r="3" spans="1:42" ht="27" x14ac:dyDescent="0.35">
      <c r="A3" s="136" t="s">
        <v>73</v>
      </c>
      <c r="B3" s="140"/>
      <c r="C3" s="140">
        <v>43861</v>
      </c>
      <c r="D3" s="140">
        <f>EOMONTH(C3,1)</f>
        <v>43890</v>
      </c>
      <c r="E3" s="140">
        <f t="shared" ref="E3:AD3" si="0">EOMONTH(D3,1)</f>
        <v>43921</v>
      </c>
      <c r="F3" s="140">
        <f t="shared" si="0"/>
        <v>43951</v>
      </c>
      <c r="G3" s="140">
        <f t="shared" si="0"/>
        <v>43982</v>
      </c>
      <c r="H3" s="140">
        <f t="shared" si="0"/>
        <v>44012</v>
      </c>
      <c r="I3" s="140">
        <f t="shared" si="0"/>
        <v>44043</v>
      </c>
      <c r="J3" s="140">
        <f t="shared" si="0"/>
        <v>44074</v>
      </c>
      <c r="K3" s="140">
        <f t="shared" si="0"/>
        <v>44104</v>
      </c>
      <c r="L3" s="140">
        <f t="shared" si="0"/>
        <v>44135</v>
      </c>
      <c r="M3" s="140">
        <f t="shared" si="0"/>
        <v>44165</v>
      </c>
      <c r="N3" s="140">
        <f t="shared" si="0"/>
        <v>44196</v>
      </c>
      <c r="O3" s="140">
        <f t="shared" si="0"/>
        <v>44227</v>
      </c>
      <c r="P3" s="140">
        <f t="shared" si="0"/>
        <v>44255</v>
      </c>
      <c r="Q3" s="140">
        <f t="shared" si="0"/>
        <v>44286</v>
      </c>
      <c r="R3" s="140">
        <f t="shared" si="0"/>
        <v>44316</v>
      </c>
      <c r="S3" s="140">
        <f t="shared" si="0"/>
        <v>44347</v>
      </c>
      <c r="T3" s="140">
        <f t="shared" si="0"/>
        <v>44377</v>
      </c>
      <c r="U3" s="140">
        <f t="shared" si="0"/>
        <v>44408</v>
      </c>
      <c r="V3" s="140">
        <f t="shared" si="0"/>
        <v>44439</v>
      </c>
      <c r="W3" s="140">
        <f t="shared" si="0"/>
        <v>44469</v>
      </c>
      <c r="X3" s="140">
        <f t="shared" si="0"/>
        <v>44500</v>
      </c>
      <c r="Y3" s="140">
        <f t="shared" si="0"/>
        <v>44530</v>
      </c>
      <c r="Z3" s="140">
        <f t="shared" si="0"/>
        <v>44561</v>
      </c>
      <c r="AA3" s="140">
        <f t="shared" si="0"/>
        <v>44592</v>
      </c>
      <c r="AB3" s="140">
        <f t="shared" si="0"/>
        <v>44620</v>
      </c>
      <c r="AC3" s="140">
        <f t="shared" si="0"/>
        <v>44651</v>
      </c>
      <c r="AD3" s="140">
        <f t="shared" si="0"/>
        <v>44681</v>
      </c>
      <c r="AE3" s="139"/>
      <c r="AF3" s="137" t="s">
        <v>74</v>
      </c>
      <c r="AG3" s="137" t="s">
        <v>75</v>
      </c>
      <c r="AH3" s="138" t="s">
        <v>77</v>
      </c>
      <c r="AI3" s="138" t="s">
        <v>76</v>
      </c>
      <c r="AJ3" s="139"/>
      <c r="AK3" s="137" t="s">
        <v>74</v>
      </c>
      <c r="AL3" s="137" t="s">
        <v>75</v>
      </c>
      <c r="AM3" s="138" t="s">
        <v>77</v>
      </c>
      <c r="AN3" s="138" t="s">
        <v>76</v>
      </c>
      <c r="AO3" s="1" t="s">
        <v>86</v>
      </c>
      <c r="AP3" s="95" t="s">
        <v>1288</v>
      </c>
    </row>
    <row r="4" spans="1:42" x14ac:dyDescent="0.2">
      <c r="A4" s="18" t="s">
        <v>0</v>
      </c>
      <c r="B4" s="6"/>
      <c r="C4" s="6">
        <v>104.37967999999999</v>
      </c>
      <c r="D4" s="6">
        <v>91.14936999999999</v>
      </c>
      <c r="E4" s="6">
        <v>81.827619999999996</v>
      </c>
      <c r="F4" s="6">
        <v>80.828210000000013</v>
      </c>
      <c r="G4" s="55">
        <v>152.07084</v>
      </c>
      <c r="H4" s="6">
        <v>84.77436999999999</v>
      </c>
      <c r="I4" s="6">
        <v>86.016890000000004</v>
      </c>
      <c r="J4" s="6">
        <v>105.05967999999999</v>
      </c>
      <c r="K4" s="6">
        <v>72.823949999999996</v>
      </c>
      <c r="L4" s="6">
        <v>128.30127999999999</v>
      </c>
      <c r="M4" s="6">
        <v>120.80761</v>
      </c>
      <c r="N4" s="6">
        <v>96.755409999999998</v>
      </c>
      <c r="O4" s="6">
        <v>81.903369999999995</v>
      </c>
      <c r="P4" s="6">
        <v>108.72225</v>
      </c>
      <c r="Q4" s="6">
        <v>72.101690000000005</v>
      </c>
      <c r="R4" s="6">
        <v>88.748619999999988</v>
      </c>
      <c r="S4" s="6">
        <v>87.422039999999996</v>
      </c>
      <c r="T4" s="6">
        <v>56.918889999999998</v>
      </c>
      <c r="U4" s="6">
        <v>105.59872</v>
      </c>
      <c r="V4" s="6">
        <v>101.52807000000001</v>
      </c>
      <c r="W4" s="6">
        <v>112.05999</v>
      </c>
      <c r="X4" s="6">
        <v>99.656440000000003</v>
      </c>
      <c r="Y4" s="6">
        <v>102.90187</v>
      </c>
      <c r="Z4" s="6">
        <v>119.48027999999999</v>
      </c>
      <c r="AA4" s="6">
        <v>98.625119999999995</v>
      </c>
      <c r="AB4" s="6">
        <v>97.601240000000004</v>
      </c>
      <c r="AC4" s="6">
        <v>109.42701</v>
      </c>
      <c r="AD4" s="6">
        <v>113.11436999999999</v>
      </c>
      <c r="AF4" s="6">
        <f>SUM(C4:N4)</f>
        <v>1204.7949099999998</v>
      </c>
      <c r="AG4" s="6">
        <f>SUM(O4:Z4)</f>
        <v>1137.04223</v>
      </c>
      <c r="AH4" s="6">
        <f>SUM(R4:AC4)</f>
        <v>1179.9682900000003</v>
      </c>
      <c r="AI4" s="6">
        <f>SUM(S4:AD4)</f>
        <v>1204.33404</v>
      </c>
      <c r="AK4" s="77">
        <f t="shared" ref="AK4:AN7" si="1">AF4/AF$7</f>
        <v>0.9983891129118635</v>
      </c>
      <c r="AL4" s="77">
        <f t="shared" si="1"/>
        <v>1.0136746405694039</v>
      </c>
      <c r="AM4" s="77">
        <f t="shared" si="1"/>
        <v>1</v>
      </c>
      <c r="AN4" s="77">
        <f t="shared" si="1"/>
        <v>1</v>
      </c>
      <c r="AO4" s="1" t="s">
        <v>671</v>
      </c>
      <c r="AP4" s="93"/>
    </row>
    <row r="5" spans="1:42" x14ac:dyDescent="0.2">
      <c r="A5" s="18" t="s">
        <v>1</v>
      </c>
      <c r="B5" s="6"/>
      <c r="C5" s="6">
        <v>92.143619999999999</v>
      </c>
      <c r="D5" s="6">
        <v>0</v>
      </c>
      <c r="E5" s="6">
        <v>0</v>
      </c>
      <c r="F5" s="6">
        <v>0</v>
      </c>
      <c r="G5" s="6">
        <v>0</v>
      </c>
      <c r="H5" s="6">
        <v>0</v>
      </c>
      <c r="I5" s="6">
        <v>0</v>
      </c>
      <c r="J5" s="6">
        <v>0</v>
      </c>
      <c r="K5" s="6">
        <v>0</v>
      </c>
      <c r="L5" s="6">
        <v>0</v>
      </c>
      <c r="M5" s="6">
        <v>0</v>
      </c>
      <c r="N5" s="6">
        <v>-90.199699999999993</v>
      </c>
      <c r="O5" s="6">
        <v>90.199699999999993</v>
      </c>
      <c r="P5" s="6">
        <v>0</v>
      </c>
      <c r="Q5" s="6">
        <v>0</v>
      </c>
      <c r="R5" s="6">
        <v>0</v>
      </c>
      <c r="S5" s="6">
        <v>0</v>
      </c>
      <c r="T5" s="6">
        <v>0</v>
      </c>
      <c r="U5" s="6">
        <v>0</v>
      </c>
      <c r="V5" s="6">
        <v>0</v>
      </c>
      <c r="W5" s="6">
        <v>0</v>
      </c>
      <c r="X5" s="6">
        <v>0</v>
      </c>
      <c r="Y5" s="6">
        <v>0</v>
      </c>
      <c r="Z5" s="6">
        <v>-104.88045</v>
      </c>
      <c r="AA5" s="6">
        <v>104.88045</v>
      </c>
      <c r="AB5" s="6">
        <v>0</v>
      </c>
      <c r="AC5" s="6">
        <v>0</v>
      </c>
      <c r="AD5" s="6">
        <v>0</v>
      </c>
      <c r="AF5" s="6">
        <f>SUM(C5:N5)</f>
        <v>1.9439200000000056</v>
      </c>
      <c r="AG5" s="6">
        <f>SUM(O5:Z5)</f>
        <v>-14.680750000000003</v>
      </c>
      <c r="AH5" s="6">
        <f>SUM(R5:AC5)</f>
        <v>0</v>
      </c>
      <c r="AI5" s="6">
        <f>SUM(S5:AD5)</f>
        <v>0</v>
      </c>
      <c r="AK5" s="77">
        <f t="shared" si="1"/>
        <v>1.6108870881365489E-3</v>
      </c>
      <c r="AL5" s="77">
        <f t="shared" si="1"/>
        <v>-1.308790789550471E-2</v>
      </c>
      <c r="AM5" s="77">
        <f t="shared" si="1"/>
        <v>0</v>
      </c>
      <c r="AN5" s="77">
        <f t="shared" si="1"/>
        <v>0</v>
      </c>
      <c r="AO5" s="1" t="s">
        <v>83</v>
      </c>
      <c r="AP5" s="93" t="s">
        <v>913</v>
      </c>
    </row>
    <row r="6" spans="1:42" ht="13.5" x14ac:dyDescent="0.35">
      <c r="A6" s="18" t="s">
        <v>2</v>
      </c>
      <c r="B6" s="12"/>
      <c r="C6" s="12">
        <v>0</v>
      </c>
      <c r="D6" s="12">
        <v>0</v>
      </c>
      <c r="E6" s="12">
        <v>0</v>
      </c>
      <c r="F6" s="12">
        <v>0</v>
      </c>
      <c r="G6" s="12">
        <v>0</v>
      </c>
      <c r="H6" s="12">
        <v>0</v>
      </c>
      <c r="I6" s="12">
        <v>0</v>
      </c>
      <c r="J6" s="12">
        <v>0</v>
      </c>
      <c r="K6" s="12">
        <v>0</v>
      </c>
      <c r="L6" s="12">
        <v>0</v>
      </c>
      <c r="M6" s="12">
        <v>0</v>
      </c>
      <c r="N6" s="12">
        <v>0</v>
      </c>
      <c r="O6" s="12">
        <v>0</v>
      </c>
      <c r="P6" s="12">
        <v>0</v>
      </c>
      <c r="Q6" s="12">
        <v>-0.65813999999999995</v>
      </c>
      <c r="R6" s="12">
        <v>0</v>
      </c>
      <c r="S6" s="12">
        <v>0</v>
      </c>
      <c r="T6" s="12">
        <v>0</v>
      </c>
      <c r="U6" s="12">
        <v>0</v>
      </c>
      <c r="V6" s="12">
        <v>0</v>
      </c>
      <c r="W6" s="12">
        <v>0</v>
      </c>
      <c r="X6" s="12">
        <v>0</v>
      </c>
      <c r="Y6" s="12">
        <v>0</v>
      </c>
      <c r="Z6" s="12">
        <v>0</v>
      </c>
      <c r="AA6" s="12">
        <v>0</v>
      </c>
      <c r="AB6" s="12">
        <v>0</v>
      </c>
      <c r="AC6" s="12">
        <v>0</v>
      </c>
      <c r="AD6" s="12">
        <v>0</v>
      </c>
      <c r="AE6" s="13"/>
      <c r="AF6" s="12">
        <f t="shared" ref="AF6:AF55" si="2">SUM(C6:N6)</f>
        <v>0</v>
      </c>
      <c r="AG6" s="12">
        <f t="shared" ref="AG6:AG55" si="3">SUM(O6:Z6)</f>
        <v>-0.65813999999999995</v>
      </c>
      <c r="AH6" s="12">
        <f t="shared" ref="AH6:AH55" si="4">SUM(R6:AC6)</f>
        <v>0</v>
      </c>
      <c r="AI6" s="12">
        <f t="shared" ref="AI6:AI55" si="5">SUM(S6:AD6)</f>
        <v>0</v>
      </c>
      <c r="AJ6" s="13"/>
      <c r="AK6" s="78">
        <f t="shared" si="1"/>
        <v>0</v>
      </c>
      <c r="AL6" s="78">
        <f t="shared" si="1"/>
        <v>-5.8673267389932162E-4</v>
      </c>
      <c r="AM6" s="78">
        <f t="shared" si="1"/>
        <v>0</v>
      </c>
      <c r="AN6" s="78">
        <f t="shared" si="1"/>
        <v>0</v>
      </c>
      <c r="AP6" s="93"/>
    </row>
    <row r="7" spans="1:42" x14ac:dyDescent="0.2">
      <c r="A7" s="17" t="s">
        <v>78</v>
      </c>
      <c r="B7" s="14"/>
      <c r="C7" s="15">
        <f t="shared" ref="C7:AD7" si="6">SUM(C4:C6)</f>
        <v>196.52330000000001</v>
      </c>
      <c r="D7" s="15">
        <f t="shared" si="6"/>
        <v>91.14936999999999</v>
      </c>
      <c r="E7" s="15">
        <f t="shared" si="6"/>
        <v>81.827619999999996</v>
      </c>
      <c r="F7" s="15">
        <f t="shared" si="6"/>
        <v>80.828210000000013</v>
      </c>
      <c r="G7" s="15">
        <f t="shared" si="6"/>
        <v>152.07084</v>
      </c>
      <c r="H7" s="15">
        <f t="shared" si="6"/>
        <v>84.77436999999999</v>
      </c>
      <c r="I7" s="15">
        <f t="shared" si="6"/>
        <v>86.016890000000004</v>
      </c>
      <c r="J7" s="15">
        <f t="shared" si="6"/>
        <v>105.05967999999999</v>
      </c>
      <c r="K7" s="15">
        <f t="shared" si="6"/>
        <v>72.823949999999996</v>
      </c>
      <c r="L7" s="15">
        <f t="shared" si="6"/>
        <v>128.30127999999999</v>
      </c>
      <c r="M7" s="15">
        <f t="shared" si="6"/>
        <v>120.80761</v>
      </c>
      <c r="N7" s="15">
        <f t="shared" si="6"/>
        <v>6.5557100000000048</v>
      </c>
      <c r="O7" s="15">
        <f t="shared" si="6"/>
        <v>172.10307</v>
      </c>
      <c r="P7" s="15">
        <f t="shared" si="6"/>
        <v>108.72225</v>
      </c>
      <c r="Q7" s="15">
        <f t="shared" si="6"/>
        <v>71.443550000000002</v>
      </c>
      <c r="R7" s="15">
        <f t="shared" si="6"/>
        <v>88.748619999999988</v>
      </c>
      <c r="S7" s="15">
        <f t="shared" si="6"/>
        <v>87.422039999999996</v>
      </c>
      <c r="T7" s="15">
        <f t="shared" si="6"/>
        <v>56.918889999999998</v>
      </c>
      <c r="U7" s="15">
        <f t="shared" si="6"/>
        <v>105.59872</v>
      </c>
      <c r="V7" s="15">
        <f t="shared" si="6"/>
        <v>101.52807000000001</v>
      </c>
      <c r="W7" s="15">
        <f t="shared" si="6"/>
        <v>112.05999</v>
      </c>
      <c r="X7" s="15">
        <f t="shared" si="6"/>
        <v>99.656440000000003</v>
      </c>
      <c r="Y7" s="15">
        <f t="shared" si="6"/>
        <v>102.90187</v>
      </c>
      <c r="Z7" s="15">
        <f t="shared" si="6"/>
        <v>14.599829999999997</v>
      </c>
      <c r="AA7" s="15">
        <f t="shared" si="6"/>
        <v>203.50556999999998</v>
      </c>
      <c r="AB7" s="15">
        <f t="shared" si="6"/>
        <v>97.601240000000004</v>
      </c>
      <c r="AC7" s="15">
        <f t="shared" si="6"/>
        <v>109.42701</v>
      </c>
      <c r="AD7" s="15">
        <f t="shared" si="6"/>
        <v>113.11436999999999</v>
      </c>
      <c r="AE7" s="15"/>
      <c r="AF7" s="15">
        <f>SUM(AF4:AF6)</f>
        <v>1206.7388299999998</v>
      </c>
      <c r="AG7" s="15">
        <f>SUM(AG4:AG6)</f>
        <v>1121.70334</v>
      </c>
      <c r="AH7" s="15">
        <f>SUM(AH4:AH6)</f>
        <v>1179.9682900000003</v>
      </c>
      <c r="AI7" s="15">
        <f>SUM(AI4:AI6)</f>
        <v>1204.33404</v>
      </c>
      <c r="AJ7" s="15"/>
      <c r="AK7" s="79">
        <f t="shared" si="1"/>
        <v>1</v>
      </c>
      <c r="AL7" s="79">
        <f t="shared" si="1"/>
        <v>1</v>
      </c>
      <c r="AM7" s="79">
        <f t="shared" si="1"/>
        <v>1</v>
      </c>
      <c r="AN7" s="79">
        <f t="shared" si="1"/>
        <v>1</v>
      </c>
      <c r="AP7" s="93"/>
    </row>
    <row r="8" spans="1:42" ht="3" customHeight="1" x14ac:dyDescent="0.2">
      <c r="A8" s="16"/>
      <c r="B8" s="6"/>
      <c r="C8" s="6"/>
      <c r="D8" s="6"/>
      <c r="E8" s="6"/>
      <c r="F8" s="6"/>
      <c r="G8" s="6"/>
      <c r="H8" s="6"/>
      <c r="I8" s="6"/>
      <c r="J8" s="6"/>
      <c r="K8" s="6"/>
      <c r="L8" s="6"/>
      <c r="M8" s="6"/>
      <c r="N8" s="6"/>
      <c r="O8" s="6"/>
      <c r="P8" s="6"/>
      <c r="Q8" s="6"/>
      <c r="R8" s="6"/>
      <c r="S8" s="6"/>
      <c r="T8" s="6"/>
      <c r="U8" s="6"/>
      <c r="V8" s="6"/>
      <c r="W8" s="6"/>
      <c r="X8" s="6"/>
      <c r="Y8" s="6"/>
      <c r="Z8" s="6"/>
      <c r="AA8" s="6"/>
      <c r="AB8" s="6"/>
      <c r="AC8" s="6"/>
      <c r="AD8" s="6"/>
      <c r="AF8" s="6"/>
      <c r="AG8" s="6"/>
      <c r="AH8" s="6"/>
      <c r="AI8" s="6"/>
      <c r="AK8" s="6"/>
      <c r="AL8" s="6"/>
      <c r="AM8" s="6"/>
      <c r="AN8" s="6"/>
      <c r="AP8" s="93"/>
    </row>
    <row r="9" spans="1:42" x14ac:dyDescent="0.2">
      <c r="A9" s="18" t="s">
        <v>5</v>
      </c>
      <c r="B9" s="6"/>
      <c r="C9" s="6">
        <v>25.70309</v>
      </c>
      <c r="D9" s="6">
        <v>25.499089999999999</v>
      </c>
      <c r="E9" s="6">
        <v>26.945700000000002</v>
      </c>
      <c r="F9" s="6">
        <v>22.691890000000001</v>
      </c>
      <c r="G9" s="6">
        <v>42.85501</v>
      </c>
      <c r="H9" s="6">
        <v>26.904060000000001</v>
      </c>
      <c r="I9" s="6">
        <v>24.568919999999999</v>
      </c>
      <c r="J9" s="6">
        <v>28.57884</v>
      </c>
      <c r="K9" s="6">
        <v>27.522299999999998</v>
      </c>
      <c r="L9" s="6">
        <v>39.417430000000003</v>
      </c>
      <c r="M9" s="6">
        <v>21.748180000000001</v>
      </c>
      <c r="N9" s="6">
        <v>-139.40813</v>
      </c>
      <c r="O9" s="6">
        <v>12.7864</v>
      </c>
      <c r="P9" s="6">
        <v>10.91615</v>
      </c>
      <c r="Q9" s="6">
        <v>13.29909</v>
      </c>
      <c r="R9" s="6">
        <v>18.114419999999999</v>
      </c>
      <c r="S9" s="6">
        <v>14.06428</v>
      </c>
      <c r="T9" s="6">
        <v>13.612129999999999</v>
      </c>
      <c r="U9" s="6">
        <v>14.38354</v>
      </c>
      <c r="V9" s="6">
        <v>15.323219999999999</v>
      </c>
      <c r="W9" s="6">
        <v>15.185219999999999</v>
      </c>
      <c r="X9" s="6">
        <v>27.938380000000002</v>
      </c>
      <c r="Y9" s="6">
        <v>21.378400000000003</v>
      </c>
      <c r="Z9" s="6">
        <v>27.690249999999999</v>
      </c>
      <c r="AA9" s="6">
        <v>27.682369999999999</v>
      </c>
      <c r="AB9" s="6">
        <v>27.398389999999999</v>
      </c>
      <c r="AC9" s="6">
        <v>24.532509999999998</v>
      </c>
      <c r="AD9" s="6">
        <v>26.488790000000002</v>
      </c>
      <c r="AF9" s="6">
        <f t="shared" ref="AF9:AF18" si="7">SUM(C9:N9)</f>
        <v>173.02637999999999</v>
      </c>
      <c r="AG9" s="6">
        <f t="shared" ref="AG9:AG18" si="8">SUM(O9:Z9)</f>
        <v>204.69147999999998</v>
      </c>
      <c r="AH9" s="6">
        <f t="shared" ref="AH9:AH18" si="9">SUM(R9:AC9)</f>
        <v>247.30311</v>
      </c>
      <c r="AI9" s="6">
        <f t="shared" ref="AI9:AI18" si="10">SUM(S9:AD9)</f>
        <v>255.67747999999997</v>
      </c>
      <c r="AK9" s="77">
        <f t="shared" ref="AK9:AK20" si="11">AF9/AF$7</f>
        <v>0.14338345273931397</v>
      </c>
      <c r="AL9" s="77">
        <f t="shared" ref="AL9:AL20" si="12">AG9/AG$7</f>
        <v>0.18248272310573666</v>
      </c>
      <c r="AM9" s="77">
        <f t="shared" ref="AM9:AM20" si="13">AH9/AH$7</f>
        <v>0.20958453892010942</v>
      </c>
      <c r="AN9" s="77">
        <f t="shared" ref="AN9:AN20" si="14">AI9/AI$7</f>
        <v>0.21229781066389186</v>
      </c>
      <c r="AO9" s="1" t="s">
        <v>838</v>
      </c>
      <c r="AP9" s="93"/>
    </row>
    <row r="10" spans="1:42" x14ac:dyDescent="0.2">
      <c r="A10" s="18" t="s">
        <v>3</v>
      </c>
      <c r="B10" s="6"/>
      <c r="C10" s="6">
        <v>26.866340000000001</v>
      </c>
      <c r="D10" s="6">
        <v>12.104799999999999</v>
      </c>
      <c r="E10" s="6">
        <v>10.597940000000001</v>
      </c>
      <c r="F10" s="6">
        <v>4.9291700000000001</v>
      </c>
      <c r="G10" s="6">
        <v>6.7110900000000004</v>
      </c>
      <c r="H10" s="6">
        <v>19.224250000000001</v>
      </c>
      <c r="I10" s="6">
        <v>18.316849999999999</v>
      </c>
      <c r="J10" s="6">
        <v>23.815290000000001</v>
      </c>
      <c r="K10" s="6">
        <v>15.431329999999999</v>
      </c>
      <c r="L10" s="6">
        <v>22.960290000000001</v>
      </c>
      <c r="M10" s="6">
        <v>25.782970000000002</v>
      </c>
      <c r="N10" s="6">
        <v>27.886050000000001</v>
      </c>
      <c r="O10" s="6">
        <v>5.9565600000000005</v>
      </c>
      <c r="P10" s="6">
        <v>6.5231899999999996</v>
      </c>
      <c r="Q10" s="6">
        <v>3.7902600000000004</v>
      </c>
      <c r="R10" s="6">
        <v>8.5922999999999998</v>
      </c>
      <c r="S10" s="6">
        <v>5.81053</v>
      </c>
      <c r="T10" s="6">
        <v>2.3069000000000002</v>
      </c>
      <c r="U10" s="6">
        <v>10.481350000000001</v>
      </c>
      <c r="V10" s="6">
        <v>17.246869999999998</v>
      </c>
      <c r="W10" s="6">
        <v>24.47363</v>
      </c>
      <c r="X10" s="6">
        <v>22.325669999999999</v>
      </c>
      <c r="Y10" s="6">
        <v>21.026130000000002</v>
      </c>
      <c r="Z10" s="6">
        <v>-44.264230000000005</v>
      </c>
      <c r="AA10" s="6">
        <v>9.6022499999999997</v>
      </c>
      <c r="AB10" s="6">
        <v>10.500350000000001</v>
      </c>
      <c r="AC10" s="6">
        <v>4.9490100000000004</v>
      </c>
      <c r="AD10" s="6">
        <v>9.9608799999999995</v>
      </c>
      <c r="AF10" s="6">
        <f t="shared" si="7"/>
        <v>214.62637000000004</v>
      </c>
      <c r="AG10" s="6">
        <f t="shared" si="8"/>
        <v>84.269159999999999</v>
      </c>
      <c r="AH10" s="6">
        <f t="shared" si="9"/>
        <v>93.050760000000011</v>
      </c>
      <c r="AI10" s="6">
        <f t="shared" si="10"/>
        <v>94.419339999999991</v>
      </c>
      <c r="AK10" s="77">
        <f t="shared" si="11"/>
        <v>0.17785652095076784</v>
      </c>
      <c r="AL10" s="77">
        <f t="shared" si="12"/>
        <v>7.5126066754869422E-2</v>
      </c>
      <c r="AM10" s="77">
        <f t="shared" si="13"/>
        <v>7.8858695431552647E-2</v>
      </c>
      <c r="AN10" s="77">
        <f t="shared" si="14"/>
        <v>7.8399627399056163E-2</v>
      </c>
      <c r="AO10" s="1" t="s">
        <v>864</v>
      </c>
      <c r="AP10" s="93" t="s">
        <v>884</v>
      </c>
    </row>
    <row r="11" spans="1:42" x14ac:dyDescent="0.2">
      <c r="A11" s="18" t="s">
        <v>12</v>
      </c>
      <c r="B11" s="6"/>
      <c r="C11" s="6">
        <v>2.4588100000000002</v>
      </c>
      <c r="D11" s="6">
        <v>2.5337399999999999</v>
      </c>
      <c r="E11" s="6">
        <v>2.4569000000000001</v>
      </c>
      <c r="F11" s="6">
        <v>2.4975800000000001</v>
      </c>
      <c r="G11" s="6">
        <v>2.5419999999999998</v>
      </c>
      <c r="H11" s="6">
        <v>2.4999000000000002</v>
      </c>
      <c r="I11" s="6">
        <v>2.7283200000000001</v>
      </c>
      <c r="J11" s="6">
        <v>2.6680300000000003</v>
      </c>
      <c r="K11" s="6">
        <v>0.76027</v>
      </c>
      <c r="L11" s="6">
        <v>5.2824600000000004</v>
      </c>
      <c r="M11" s="6">
        <v>4.33012</v>
      </c>
      <c r="N11" s="6">
        <v>3.7705000000000002</v>
      </c>
      <c r="O11" s="6">
        <v>3.2146399999999997</v>
      </c>
      <c r="P11" s="6">
        <v>2.9969899999999998</v>
      </c>
      <c r="Q11" s="6">
        <v>2.7600700000000002</v>
      </c>
      <c r="R11" s="6">
        <v>2.7354600000000002</v>
      </c>
      <c r="S11" s="6">
        <v>2.2680100000000003</v>
      </c>
      <c r="T11" s="6">
        <v>0.12249</v>
      </c>
      <c r="U11" s="6">
        <v>5.1246200000000002</v>
      </c>
      <c r="V11" s="6">
        <v>2.5821799999999997</v>
      </c>
      <c r="W11" s="6">
        <v>3.07958</v>
      </c>
      <c r="X11" s="6">
        <v>3.3662100000000001</v>
      </c>
      <c r="Y11" s="6">
        <v>0.12007</v>
      </c>
      <c r="Z11" s="6">
        <v>6.7675299999999998</v>
      </c>
      <c r="AA11" s="6">
        <v>3.2138400000000003</v>
      </c>
      <c r="AB11" s="6">
        <v>3.21387</v>
      </c>
      <c r="AC11" s="6">
        <v>3.6947299999999998</v>
      </c>
      <c r="AD11" s="6">
        <v>0.29649999999999999</v>
      </c>
      <c r="AF11" s="6">
        <f t="shared" si="7"/>
        <v>34.52863</v>
      </c>
      <c r="AG11" s="6">
        <f t="shared" si="8"/>
        <v>35.13785</v>
      </c>
      <c r="AH11" s="6">
        <f t="shared" si="9"/>
        <v>36.288589999999999</v>
      </c>
      <c r="AI11" s="6">
        <f t="shared" si="10"/>
        <v>33.849629999999998</v>
      </c>
      <c r="AK11" s="77">
        <f t="shared" si="11"/>
        <v>2.8613175561774212E-2</v>
      </c>
      <c r="AL11" s="77">
        <f t="shared" si="12"/>
        <v>3.1325439398263717E-2</v>
      </c>
      <c r="AM11" s="77">
        <f t="shared" si="13"/>
        <v>3.075386881794933E-2</v>
      </c>
      <c r="AN11" s="77">
        <f t="shared" si="14"/>
        <v>2.8106512708052325E-2</v>
      </c>
      <c r="AO11" s="1" t="s">
        <v>676</v>
      </c>
      <c r="AP11" s="93" t="s">
        <v>885</v>
      </c>
    </row>
    <row r="12" spans="1:42" x14ac:dyDescent="0.2">
      <c r="A12" s="18" t="s">
        <v>9</v>
      </c>
      <c r="B12" s="6"/>
      <c r="C12" s="6">
        <v>0.39212999999999998</v>
      </c>
      <c r="D12" s="6">
        <v>0.37013999999999997</v>
      </c>
      <c r="E12" s="6">
        <v>0.45330999999999999</v>
      </c>
      <c r="F12" s="6">
        <v>1.821E-2</v>
      </c>
      <c r="G12" s="6">
        <v>0</v>
      </c>
      <c r="H12" s="6">
        <v>0.25512999999999997</v>
      </c>
      <c r="I12" s="6">
        <v>5.0340000000000003E-2</v>
      </c>
      <c r="J12" s="6">
        <v>2.989E-2</v>
      </c>
      <c r="K12" s="6">
        <v>3.3259999999999998E-2</v>
      </c>
      <c r="L12" s="6">
        <v>0.13458000000000001</v>
      </c>
      <c r="M12" s="6">
        <v>0.10685</v>
      </c>
      <c r="N12" s="6">
        <v>2.1405500000000002</v>
      </c>
      <c r="O12" s="6">
        <v>0.18737000000000001</v>
      </c>
      <c r="P12" s="6">
        <v>0.60523000000000005</v>
      </c>
      <c r="Q12" s="6">
        <v>0.29426999999999998</v>
      </c>
      <c r="R12" s="6">
        <v>0.93492999999999993</v>
      </c>
      <c r="S12" s="6">
        <v>0.26577000000000001</v>
      </c>
      <c r="T12" s="6">
        <v>0.19888</v>
      </c>
      <c r="U12" s="6">
        <v>0.18786000000000003</v>
      </c>
      <c r="V12" s="6">
        <v>0.38007000000000002</v>
      </c>
      <c r="W12" s="6">
        <v>0.38627</v>
      </c>
      <c r="X12" s="6">
        <v>0.59021000000000001</v>
      </c>
      <c r="Y12" s="6">
        <v>0.56049000000000004</v>
      </c>
      <c r="Z12" s="6">
        <v>0.99866999999999995</v>
      </c>
      <c r="AA12" s="6">
        <v>0.45318999999999998</v>
      </c>
      <c r="AB12" s="6">
        <v>0.56059000000000003</v>
      </c>
      <c r="AC12" s="6">
        <v>0.79562999999999995</v>
      </c>
      <c r="AD12" s="6">
        <v>0.91146000000000005</v>
      </c>
      <c r="AF12" s="6">
        <f t="shared" si="7"/>
        <v>3.9843900000000003</v>
      </c>
      <c r="AG12" s="6">
        <f t="shared" si="8"/>
        <v>5.5900199999999991</v>
      </c>
      <c r="AH12" s="6">
        <f t="shared" si="9"/>
        <v>6.3125600000000004</v>
      </c>
      <c r="AI12" s="6">
        <f t="shared" si="10"/>
        <v>6.2890900000000007</v>
      </c>
      <c r="AK12" s="77">
        <f t="shared" si="11"/>
        <v>3.3017832035785251E-3</v>
      </c>
      <c r="AL12" s="77">
        <f t="shared" si="12"/>
        <v>4.9835101676705346E-3</v>
      </c>
      <c r="AM12" s="77">
        <f t="shared" si="13"/>
        <v>5.3497708824022713E-3</v>
      </c>
      <c r="AN12" s="77">
        <f t="shared" si="14"/>
        <v>5.2220478630662977E-3</v>
      </c>
      <c r="AP12" s="93"/>
    </row>
    <row r="13" spans="1:42" x14ac:dyDescent="0.2">
      <c r="A13" s="18" t="s">
        <v>7</v>
      </c>
      <c r="B13" s="6"/>
      <c r="C13" s="6">
        <v>2.4305100000000004</v>
      </c>
      <c r="D13" s="6">
        <v>3.0869599999999999</v>
      </c>
      <c r="E13" s="6">
        <v>5.5114999999999998</v>
      </c>
      <c r="F13" s="6">
        <v>3.70106</v>
      </c>
      <c r="G13" s="6">
        <v>0.24</v>
      </c>
      <c r="H13" s="6">
        <v>0.22</v>
      </c>
      <c r="I13" s="6">
        <v>3.3507399999999996</v>
      </c>
      <c r="J13" s="6">
        <v>4.8220400000000003</v>
      </c>
      <c r="K13" s="6">
        <v>7.7608100000000002</v>
      </c>
      <c r="L13" s="6">
        <v>3.8626999999999998</v>
      </c>
      <c r="M13" s="6">
        <v>3.10012</v>
      </c>
      <c r="N13" s="6">
        <v>6.6040000000000001E-2</v>
      </c>
      <c r="O13" s="6">
        <v>0</v>
      </c>
      <c r="P13" s="6">
        <v>1.18269</v>
      </c>
      <c r="Q13" s="6">
        <v>0.14000000000000001</v>
      </c>
      <c r="R13" s="6">
        <v>0.14000000000000001</v>
      </c>
      <c r="S13" s="6">
        <v>0</v>
      </c>
      <c r="T13" s="6">
        <v>0.85550000000000004</v>
      </c>
      <c r="U13" s="6">
        <v>1.9905999999999999</v>
      </c>
      <c r="V13" s="6">
        <v>0</v>
      </c>
      <c r="W13" s="6">
        <v>0</v>
      </c>
      <c r="X13" s="6">
        <v>1.69658</v>
      </c>
      <c r="Y13" s="6">
        <v>0</v>
      </c>
      <c r="Z13" s="6">
        <v>0</v>
      </c>
      <c r="AA13" s="6">
        <v>0</v>
      </c>
      <c r="AB13" s="6">
        <v>0</v>
      </c>
      <c r="AC13" s="6">
        <v>0</v>
      </c>
      <c r="AD13" s="6">
        <v>0</v>
      </c>
      <c r="AF13" s="6">
        <f t="shared" si="7"/>
        <v>38.152479999999997</v>
      </c>
      <c r="AG13" s="6">
        <f t="shared" si="8"/>
        <v>6.0053700000000001</v>
      </c>
      <c r="AH13" s="6">
        <f t="shared" si="9"/>
        <v>4.6826799999999995</v>
      </c>
      <c r="AI13" s="6">
        <f t="shared" si="10"/>
        <v>4.5426799999999998</v>
      </c>
      <c r="AK13" s="77">
        <f t="shared" si="11"/>
        <v>3.1616186577836401E-2</v>
      </c>
      <c r="AL13" s="77">
        <f t="shared" si="12"/>
        <v>5.3537952378745705E-3</v>
      </c>
      <c r="AM13" s="77">
        <f t="shared" si="13"/>
        <v>3.9684795258353922E-3</v>
      </c>
      <c r="AN13" s="77">
        <f t="shared" si="14"/>
        <v>3.7719435381897864E-3</v>
      </c>
      <c r="AO13" s="1" t="s">
        <v>670</v>
      </c>
      <c r="AP13" s="95" t="s">
        <v>886</v>
      </c>
    </row>
    <row r="14" spans="1:42" x14ac:dyDescent="0.2">
      <c r="A14" s="18" t="s">
        <v>8</v>
      </c>
      <c r="B14" s="6"/>
      <c r="C14" s="6">
        <v>0.44880000000000003</v>
      </c>
      <c r="D14" s="6">
        <v>0.49595</v>
      </c>
      <c r="E14" s="6">
        <v>0.20185</v>
      </c>
      <c r="F14" s="6">
        <v>0.48054000000000002</v>
      </c>
      <c r="G14" s="6">
        <v>3.3759999999999998E-2</v>
      </c>
      <c r="H14" s="6">
        <v>0.14257</v>
      </c>
      <c r="I14" s="6">
        <v>0.17207</v>
      </c>
      <c r="J14" s="6">
        <v>0.222</v>
      </c>
      <c r="K14" s="6">
        <v>0.27787000000000001</v>
      </c>
      <c r="L14" s="6">
        <v>0.55730999999999997</v>
      </c>
      <c r="M14" s="6">
        <v>0.44130000000000003</v>
      </c>
      <c r="N14" s="6">
        <v>0.61138000000000003</v>
      </c>
      <c r="O14" s="6">
        <v>0.47254000000000002</v>
      </c>
      <c r="P14" s="6">
        <v>0.65944000000000003</v>
      </c>
      <c r="Q14" s="6">
        <v>0.48546</v>
      </c>
      <c r="R14" s="6">
        <v>0.36035</v>
      </c>
      <c r="S14" s="6">
        <v>0.22593000000000002</v>
      </c>
      <c r="T14" s="6">
        <v>1.8870000000000001E-2</v>
      </c>
      <c r="U14" s="6">
        <v>7.5079999999999994E-2</v>
      </c>
      <c r="V14" s="6">
        <v>4.8030000000000003E-2</v>
      </c>
      <c r="W14" s="6">
        <v>0.18514</v>
      </c>
      <c r="X14" s="6">
        <v>6.1550000000000001E-2</v>
      </c>
      <c r="Y14" s="6">
        <v>0.54191</v>
      </c>
      <c r="Z14" s="6">
        <v>0.18089</v>
      </c>
      <c r="AA14" s="6">
        <v>9.572E-2</v>
      </c>
      <c r="AB14" s="6">
        <v>4.0680000000000001E-2</v>
      </c>
      <c r="AC14" s="6">
        <v>0.16972999999999999</v>
      </c>
      <c r="AD14" s="6">
        <v>5.7959999999999998E-2</v>
      </c>
      <c r="AF14" s="6">
        <f t="shared" si="7"/>
        <v>4.0853999999999999</v>
      </c>
      <c r="AG14" s="6">
        <f t="shared" si="8"/>
        <v>3.3151900000000003</v>
      </c>
      <c r="AH14" s="6">
        <f t="shared" si="9"/>
        <v>2.0038800000000001</v>
      </c>
      <c r="AI14" s="6">
        <f t="shared" si="10"/>
        <v>1.7014899999999999</v>
      </c>
      <c r="AK14" s="77">
        <f t="shared" si="11"/>
        <v>3.3854881424508405E-3</v>
      </c>
      <c r="AL14" s="77">
        <f t="shared" si="12"/>
        <v>2.9554962366431041E-3</v>
      </c>
      <c r="AM14" s="77">
        <f t="shared" si="13"/>
        <v>1.6982490266751148E-3</v>
      </c>
      <c r="AN14" s="77">
        <f t="shared" si="14"/>
        <v>1.4128057029758952E-3</v>
      </c>
      <c r="AP14" s="93"/>
    </row>
    <row r="15" spans="1:42" x14ac:dyDescent="0.2">
      <c r="A15" s="18" t="s">
        <v>6</v>
      </c>
      <c r="B15" s="6"/>
      <c r="C15" s="6">
        <v>0.11655</v>
      </c>
      <c r="D15" s="6">
        <v>0.23605999999999999</v>
      </c>
      <c r="E15" s="6">
        <v>0.29702000000000001</v>
      </c>
      <c r="F15" s="6">
        <v>9.7349999999999992E-2</v>
      </c>
      <c r="G15" s="6">
        <v>0.81552000000000002</v>
      </c>
      <c r="H15" s="6">
        <v>0.14207</v>
      </c>
      <c r="I15" s="6">
        <v>3.0890000000000001E-2</v>
      </c>
      <c r="J15" s="6">
        <v>0.16858000000000001</v>
      </c>
      <c r="K15" s="6">
        <v>0.64495000000000002</v>
      </c>
      <c r="L15" s="6">
        <v>0.21037999999999998</v>
      </c>
      <c r="M15" s="6">
        <v>0.41114000000000001</v>
      </c>
      <c r="N15" s="6">
        <v>5.9770000000000004E-2</v>
      </c>
      <c r="O15" s="6">
        <v>0</v>
      </c>
      <c r="P15" s="6">
        <v>0</v>
      </c>
      <c r="Q15" s="6">
        <v>0</v>
      </c>
      <c r="R15" s="6">
        <v>0</v>
      </c>
      <c r="S15" s="6">
        <v>4.7530000000000003E-2</v>
      </c>
      <c r="T15" s="6">
        <v>0</v>
      </c>
      <c r="U15" s="6">
        <v>0.36</v>
      </c>
      <c r="V15" s="6">
        <v>0</v>
      </c>
      <c r="W15" s="6">
        <v>0</v>
      </c>
      <c r="X15" s="6">
        <v>0</v>
      </c>
      <c r="Y15" s="6">
        <v>5.774E-2</v>
      </c>
      <c r="Z15" s="6">
        <v>0</v>
      </c>
      <c r="AA15" s="6">
        <v>0.21349000000000001</v>
      </c>
      <c r="AB15" s="6">
        <v>0</v>
      </c>
      <c r="AC15" s="6">
        <v>0</v>
      </c>
      <c r="AD15" s="6">
        <v>0</v>
      </c>
      <c r="AF15" s="6">
        <f t="shared" si="7"/>
        <v>3.2302799999999996</v>
      </c>
      <c r="AG15" s="6">
        <f t="shared" si="8"/>
        <v>0.46527000000000002</v>
      </c>
      <c r="AH15" s="6">
        <f t="shared" si="9"/>
        <v>0.67876000000000003</v>
      </c>
      <c r="AI15" s="6">
        <f t="shared" si="10"/>
        <v>0.67876000000000003</v>
      </c>
      <c r="AK15" s="77">
        <f t="shared" si="11"/>
        <v>2.6768675372781368E-3</v>
      </c>
      <c r="AL15" s="77">
        <f t="shared" si="12"/>
        <v>4.147888157309044E-4</v>
      </c>
      <c r="AM15" s="77">
        <f t="shared" si="13"/>
        <v>5.7523579722638127E-4</v>
      </c>
      <c r="AN15" s="77">
        <f t="shared" si="14"/>
        <v>5.6359778720528402E-4</v>
      </c>
      <c r="AP15" s="93"/>
    </row>
    <row r="16" spans="1:42" x14ac:dyDescent="0.2">
      <c r="A16" s="18" t="s">
        <v>4</v>
      </c>
      <c r="B16" s="6"/>
      <c r="C16" s="6">
        <v>0</v>
      </c>
      <c r="D16" s="6">
        <v>0</v>
      </c>
      <c r="E16" s="6">
        <v>0</v>
      </c>
      <c r="F16" s="6">
        <v>0</v>
      </c>
      <c r="G16" s="6">
        <v>0</v>
      </c>
      <c r="H16" s="6">
        <v>0</v>
      </c>
      <c r="I16" s="6">
        <v>0</v>
      </c>
      <c r="J16" s="6">
        <v>0</v>
      </c>
      <c r="K16" s="6">
        <v>0</v>
      </c>
      <c r="L16" s="6">
        <v>0</v>
      </c>
      <c r="M16" s="6">
        <v>0</v>
      </c>
      <c r="N16" s="6">
        <v>22.716180000000001</v>
      </c>
      <c r="O16" s="6">
        <v>0</v>
      </c>
      <c r="P16" s="6">
        <v>2.4480000000000002E-2</v>
      </c>
      <c r="Q16" s="6">
        <v>0</v>
      </c>
      <c r="R16" s="6">
        <v>0</v>
      </c>
      <c r="S16" s="6">
        <v>0</v>
      </c>
      <c r="T16" s="6">
        <v>0</v>
      </c>
      <c r="U16" s="6">
        <v>0</v>
      </c>
      <c r="V16" s="6">
        <v>0</v>
      </c>
      <c r="W16" s="6">
        <v>0</v>
      </c>
      <c r="X16" s="6">
        <v>0</v>
      </c>
      <c r="Y16" s="6">
        <v>0</v>
      </c>
      <c r="Z16" s="6">
        <v>0</v>
      </c>
      <c r="AA16" s="6">
        <v>0</v>
      </c>
      <c r="AB16" s="6">
        <v>0</v>
      </c>
      <c r="AC16" s="6">
        <v>0</v>
      </c>
      <c r="AD16" s="6">
        <v>0</v>
      </c>
      <c r="AF16" s="6">
        <f t="shared" si="7"/>
        <v>22.716180000000001</v>
      </c>
      <c r="AG16" s="6">
        <f t="shared" si="8"/>
        <v>2.4480000000000002E-2</v>
      </c>
      <c r="AH16" s="6">
        <f t="shared" si="9"/>
        <v>0</v>
      </c>
      <c r="AI16" s="6">
        <f t="shared" si="10"/>
        <v>0</v>
      </c>
      <c r="AK16" s="77">
        <f t="shared" si="11"/>
        <v>1.8824437761731764E-2</v>
      </c>
      <c r="AL16" s="77">
        <f t="shared" si="12"/>
        <v>2.1823952133368883E-5</v>
      </c>
      <c r="AM16" s="77">
        <f t="shared" si="13"/>
        <v>0</v>
      </c>
      <c r="AN16" s="77">
        <f t="shared" si="14"/>
        <v>0</v>
      </c>
      <c r="AO16" s="1" t="s">
        <v>863</v>
      </c>
      <c r="AP16" s="95" t="s">
        <v>887</v>
      </c>
    </row>
    <row r="17" spans="1:43" x14ac:dyDescent="0.2">
      <c r="A17" s="18" t="s">
        <v>10</v>
      </c>
      <c r="B17" s="6"/>
      <c r="C17" s="6">
        <v>2.026E-2</v>
      </c>
      <c r="D17" s="6">
        <v>0.02</v>
      </c>
      <c r="E17" s="6">
        <v>0.16138</v>
      </c>
      <c r="F17" s="6">
        <v>0.10729000000000001</v>
      </c>
      <c r="G17" s="6">
        <v>7.0879999999999999E-2</v>
      </c>
      <c r="H17" s="6">
        <v>0.10693999999999999</v>
      </c>
      <c r="I17" s="6">
        <v>0.10213999999999999</v>
      </c>
      <c r="J17" s="6">
        <v>0.1482</v>
      </c>
      <c r="K17" s="6">
        <v>4.299E-2</v>
      </c>
      <c r="L17" s="6">
        <v>0.23080000000000001</v>
      </c>
      <c r="M17" s="6">
        <v>0.27144999999999997</v>
      </c>
      <c r="N17" s="6">
        <v>3.116E-2</v>
      </c>
      <c r="O17" s="6">
        <v>0</v>
      </c>
      <c r="P17" s="6">
        <v>0</v>
      </c>
      <c r="Q17" s="6">
        <v>0</v>
      </c>
      <c r="R17" s="6">
        <v>0</v>
      </c>
      <c r="S17" s="6">
        <v>0</v>
      </c>
      <c r="T17" s="6">
        <v>0</v>
      </c>
      <c r="U17" s="6">
        <v>0</v>
      </c>
      <c r="V17" s="6">
        <v>0</v>
      </c>
      <c r="W17" s="6">
        <v>0</v>
      </c>
      <c r="X17" s="6">
        <v>0</v>
      </c>
      <c r="Y17" s="6">
        <v>0</v>
      </c>
      <c r="Z17" s="6">
        <v>0</v>
      </c>
      <c r="AA17" s="6">
        <v>0</v>
      </c>
      <c r="AB17" s="6">
        <v>0</v>
      </c>
      <c r="AC17" s="6">
        <v>0</v>
      </c>
      <c r="AD17" s="6">
        <v>0</v>
      </c>
      <c r="AF17" s="6">
        <f t="shared" si="7"/>
        <v>1.3134899999999998</v>
      </c>
      <c r="AG17" s="6">
        <f t="shared" si="8"/>
        <v>0</v>
      </c>
      <c r="AH17" s="6">
        <f t="shared" si="9"/>
        <v>0</v>
      </c>
      <c r="AI17" s="6">
        <f t="shared" si="10"/>
        <v>0</v>
      </c>
      <c r="AK17" s="77">
        <f t="shared" si="11"/>
        <v>1.0884625300405723E-3</v>
      </c>
      <c r="AL17" s="77">
        <f t="shared" si="12"/>
        <v>0</v>
      </c>
      <c r="AM17" s="77">
        <f t="shared" si="13"/>
        <v>0</v>
      </c>
      <c r="AN17" s="77">
        <f t="shared" si="14"/>
        <v>0</v>
      </c>
      <c r="AP17" s="93"/>
    </row>
    <row r="18" spans="1:43" ht="13.5" x14ac:dyDescent="0.35">
      <c r="A18" s="18" t="s">
        <v>11</v>
      </c>
      <c r="B18" s="6"/>
      <c r="C18" s="12">
        <v>0</v>
      </c>
      <c r="D18" s="12">
        <v>0</v>
      </c>
      <c r="E18" s="12">
        <v>0</v>
      </c>
      <c r="F18" s="12">
        <v>0.18045</v>
      </c>
      <c r="G18" s="12">
        <v>0</v>
      </c>
      <c r="H18" s="12">
        <v>0</v>
      </c>
      <c r="I18" s="12">
        <v>0.16796</v>
      </c>
      <c r="J18" s="12">
        <v>3.1510000000000003E-2</v>
      </c>
      <c r="K18" s="12">
        <v>0</v>
      </c>
      <c r="L18" s="12">
        <v>2.3519999999999999E-2</v>
      </c>
      <c r="M18" s="12">
        <v>6.3799999999999996E-2</v>
      </c>
      <c r="N18" s="12">
        <v>0.20024</v>
      </c>
      <c r="O18" s="12">
        <v>0</v>
      </c>
      <c r="P18" s="12">
        <v>2.0000000000000002E-5</v>
      </c>
      <c r="Q18" s="12">
        <v>0</v>
      </c>
      <c r="R18" s="12">
        <v>0</v>
      </c>
      <c r="S18" s="12">
        <v>0</v>
      </c>
      <c r="T18" s="12">
        <v>0</v>
      </c>
      <c r="U18" s="12">
        <v>0</v>
      </c>
      <c r="V18" s="12">
        <v>0</v>
      </c>
      <c r="W18" s="12">
        <v>0</v>
      </c>
      <c r="X18" s="12">
        <v>0</v>
      </c>
      <c r="Y18" s="12">
        <v>0</v>
      </c>
      <c r="Z18" s="12">
        <v>-0.56765999999999994</v>
      </c>
      <c r="AA18" s="12">
        <v>0</v>
      </c>
      <c r="AB18" s="12">
        <v>0</v>
      </c>
      <c r="AC18" s="12">
        <v>0</v>
      </c>
      <c r="AD18" s="12">
        <v>0</v>
      </c>
      <c r="AE18" s="13"/>
      <c r="AF18" s="12">
        <f t="shared" si="7"/>
        <v>0.66747999999999996</v>
      </c>
      <c r="AG18" s="12">
        <f t="shared" si="8"/>
        <v>-0.56763999999999992</v>
      </c>
      <c r="AH18" s="12">
        <f t="shared" si="9"/>
        <v>-0.56765999999999994</v>
      </c>
      <c r="AI18" s="12">
        <f t="shared" si="10"/>
        <v>-0.56765999999999994</v>
      </c>
      <c r="AJ18" s="13"/>
      <c r="AK18" s="78">
        <f t="shared" si="11"/>
        <v>5.5312714185222673E-4</v>
      </c>
      <c r="AL18" s="78">
        <f t="shared" si="12"/>
        <v>-5.0605180510561725E-4</v>
      </c>
      <c r="AM18" s="78">
        <f t="shared" si="13"/>
        <v>-4.8108072463540512E-4</v>
      </c>
      <c r="AN18" s="78">
        <f t="shared" si="14"/>
        <v>-4.7134763375118082E-4</v>
      </c>
      <c r="AP18" s="93"/>
    </row>
    <row r="19" spans="1:43" x14ac:dyDescent="0.2">
      <c r="A19" s="17" t="s">
        <v>13</v>
      </c>
      <c r="B19" s="14"/>
      <c r="C19" s="15">
        <f>SUM(C9:C18)</f>
        <v>58.436489999999992</v>
      </c>
      <c r="D19" s="15">
        <f t="shared" ref="D19:AD19" si="15">SUM(D9:D18)</f>
        <v>44.346740000000004</v>
      </c>
      <c r="E19" s="15">
        <f t="shared" si="15"/>
        <v>46.625600000000006</v>
      </c>
      <c r="F19" s="15">
        <f t="shared" si="15"/>
        <v>34.703539999999997</v>
      </c>
      <c r="G19" s="15">
        <f t="shared" si="15"/>
        <v>53.268260000000005</v>
      </c>
      <c r="H19" s="15">
        <f t="shared" si="15"/>
        <v>49.494919999999993</v>
      </c>
      <c r="I19" s="15">
        <f t="shared" si="15"/>
        <v>49.488229999999987</v>
      </c>
      <c r="J19" s="15">
        <f t="shared" si="15"/>
        <v>60.484380000000009</v>
      </c>
      <c r="K19" s="15">
        <f t="shared" si="15"/>
        <v>52.473779999999998</v>
      </c>
      <c r="L19" s="15">
        <f t="shared" si="15"/>
        <v>72.679470000000009</v>
      </c>
      <c r="M19" s="15">
        <f t="shared" si="15"/>
        <v>56.255930000000006</v>
      </c>
      <c r="N19" s="15">
        <f t="shared" si="15"/>
        <v>-81.926259999999999</v>
      </c>
      <c r="O19" s="15">
        <f t="shared" si="15"/>
        <v>22.617509999999999</v>
      </c>
      <c r="P19" s="15">
        <f t="shared" si="15"/>
        <v>22.908190000000001</v>
      </c>
      <c r="Q19" s="15">
        <f t="shared" si="15"/>
        <v>20.76915</v>
      </c>
      <c r="R19" s="15">
        <f t="shared" si="15"/>
        <v>30.877459999999999</v>
      </c>
      <c r="S19" s="15">
        <f t="shared" si="15"/>
        <v>22.68205</v>
      </c>
      <c r="T19" s="15">
        <f t="shared" si="15"/>
        <v>17.114769999999996</v>
      </c>
      <c r="U19" s="15">
        <f t="shared" si="15"/>
        <v>32.603050000000003</v>
      </c>
      <c r="V19" s="15">
        <f t="shared" si="15"/>
        <v>35.580369999999995</v>
      </c>
      <c r="W19" s="15">
        <f t="shared" si="15"/>
        <v>43.309840000000001</v>
      </c>
      <c r="X19" s="15">
        <f t="shared" si="15"/>
        <v>55.978599999999993</v>
      </c>
      <c r="Y19" s="15">
        <f t="shared" si="15"/>
        <v>43.684740000000012</v>
      </c>
      <c r="Z19" s="15">
        <f t="shared" si="15"/>
        <v>-9.1945500000000049</v>
      </c>
      <c r="AA19" s="15">
        <f t="shared" si="15"/>
        <v>41.260859999999994</v>
      </c>
      <c r="AB19" s="15">
        <f t="shared" si="15"/>
        <v>41.713880000000003</v>
      </c>
      <c r="AC19" s="15">
        <f t="shared" si="15"/>
        <v>34.14161</v>
      </c>
      <c r="AD19" s="15">
        <f t="shared" si="15"/>
        <v>37.715589999999999</v>
      </c>
      <c r="AE19" s="15"/>
      <c r="AF19" s="15">
        <f t="shared" ref="AF19" si="16">SUM(AF9:AF18)</f>
        <v>496.33108000000004</v>
      </c>
      <c r="AG19" s="15">
        <f t="shared" ref="AG19" si="17">SUM(AG9:AG18)</f>
        <v>338.93117999999998</v>
      </c>
      <c r="AH19" s="15">
        <f t="shared" ref="AH19" si="18">SUM(AH9:AH18)</f>
        <v>389.75268000000005</v>
      </c>
      <c r="AI19" s="15">
        <f t="shared" ref="AI19" si="19">SUM(AI9:AI18)</f>
        <v>396.59080999999998</v>
      </c>
      <c r="AJ19" s="15"/>
      <c r="AK19" s="79">
        <f t="shared" si="11"/>
        <v>0.41129950214662447</v>
      </c>
      <c r="AL19" s="79">
        <f t="shared" si="12"/>
        <v>0.30215759186381669</v>
      </c>
      <c r="AM19" s="79">
        <f t="shared" si="13"/>
        <v>0.33030775767711518</v>
      </c>
      <c r="AN19" s="79">
        <f t="shared" si="14"/>
        <v>0.32930299802868646</v>
      </c>
      <c r="AP19" s="93"/>
    </row>
    <row r="20" spans="1:43" x14ac:dyDescent="0.2">
      <c r="A20" s="17" t="s">
        <v>14</v>
      </c>
      <c r="B20" s="14"/>
      <c r="C20" s="15">
        <f>C7-C19</f>
        <v>138.08681000000001</v>
      </c>
      <c r="D20" s="15">
        <f t="shared" ref="D20:AD20" si="20">D7-D19</f>
        <v>46.802629999999986</v>
      </c>
      <c r="E20" s="15">
        <f t="shared" si="20"/>
        <v>35.20201999999999</v>
      </c>
      <c r="F20" s="15">
        <f t="shared" si="20"/>
        <v>46.124670000000016</v>
      </c>
      <c r="G20" s="15">
        <f t="shared" si="20"/>
        <v>98.802580000000006</v>
      </c>
      <c r="H20" s="15">
        <f t="shared" si="20"/>
        <v>35.279449999999997</v>
      </c>
      <c r="I20" s="15">
        <f t="shared" si="20"/>
        <v>36.528660000000016</v>
      </c>
      <c r="J20" s="15">
        <f t="shared" si="20"/>
        <v>44.575299999999977</v>
      </c>
      <c r="K20" s="15">
        <f t="shared" si="20"/>
        <v>20.350169999999999</v>
      </c>
      <c r="L20" s="15">
        <f t="shared" si="20"/>
        <v>55.621809999999982</v>
      </c>
      <c r="M20" s="15">
        <f t="shared" si="20"/>
        <v>64.55167999999999</v>
      </c>
      <c r="N20" s="15">
        <f t="shared" si="20"/>
        <v>88.481970000000004</v>
      </c>
      <c r="O20" s="15">
        <f t="shared" si="20"/>
        <v>149.48555999999999</v>
      </c>
      <c r="P20" s="15">
        <f t="shared" si="20"/>
        <v>85.814059999999998</v>
      </c>
      <c r="Q20" s="15">
        <f t="shared" si="20"/>
        <v>50.674400000000006</v>
      </c>
      <c r="R20" s="15">
        <f t="shared" si="20"/>
        <v>57.871159999999989</v>
      </c>
      <c r="S20" s="15">
        <f t="shared" si="20"/>
        <v>64.739989999999992</v>
      </c>
      <c r="T20" s="15">
        <f t="shared" si="20"/>
        <v>39.804119999999998</v>
      </c>
      <c r="U20" s="15">
        <f t="shared" si="20"/>
        <v>72.99566999999999</v>
      </c>
      <c r="V20" s="15">
        <f t="shared" si="20"/>
        <v>65.947700000000026</v>
      </c>
      <c r="W20" s="15">
        <f t="shared" si="20"/>
        <v>68.750149999999991</v>
      </c>
      <c r="X20" s="15">
        <f t="shared" si="20"/>
        <v>43.67784000000001</v>
      </c>
      <c r="Y20" s="15">
        <f t="shared" si="20"/>
        <v>59.21712999999999</v>
      </c>
      <c r="Z20" s="15">
        <f t="shared" si="20"/>
        <v>23.794380000000004</v>
      </c>
      <c r="AA20" s="15">
        <f t="shared" si="20"/>
        <v>162.24471</v>
      </c>
      <c r="AB20" s="15">
        <f t="shared" si="20"/>
        <v>55.887360000000001</v>
      </c>
      <c r="AC20" s="15">
        <f t="shared" si="20"/>
        <v>75.285399999999996</v>
      </c>
      <c r="AD20" s="15">
        <f t="shared" si="20"/>
        <v>75.398779999999988</v>
      </c>
      <c r="AE20" s="15"/>
      <c r="AF20" s="15">
        <f t="shared" ref="AF20" si="21">AF7-AF19</f>
        <v>710.40774999999974</v>
      </c>
      <c r="AG20" s="15">
        <f t="shared" ref="AG20" si="22">AG7-AG19</f>
        <v>782.77215999999999</v>
      </c>
      <c r="AH20" s="15">
        <f t="shared" ref="AH20" si="23">AH7-AH19</f>
        <v>790.2156100000002</v>
      </c>
      <c r="AI20" s="15">
        <f t="shared" ref="AI20" si="24">AI7-AI19</f>
        <v>807.74323000000004</v>
      </c>
      <c r="AJ20" s="15"/>
      <c r="AK20" s="79">
        <f t="shared" si="11"/>
        <v>0.58870049785337553</v>
      </c>
      <c r="AL20" s="79">
        <f t="shared" si="12"/>
        <v>0.69784240813618326</v>
      </c>
      <c r="AM20" s="79">
        <f t="shared" si="13"/>
        <v>0.66969224232288482</v>
      </c>
      <c r="AN20" s="79">
        <f t="shared" si="14"/>
        <v>0.67069700197131354</v>
      </c>
      <c r="AP20" s="93"/>
    </row>
    <row r="21" spans="1:43" ht="3" customHeight="1" x14ac:dyDescent="0.2">
      <c r="A21" s="1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F21" s="6"/>
      <c r="AG21" s="6"/>
      <c r="AH21" s="6"/>
      <c r="AI21" s="6"/>
      <c r="AK21" s="6"/>
      <c r="AL21" s="6"/>
      <c r="AM21" s="6"/>
      <c r="AN21" s="6"/>
      <c r="AP21" s="93"/>
    </row>
    <row r="22" spans="1:43" x14ac:dyDescent="0.2">
      <c r="A22" s="18" t="s">
        <v>31</v>
      </c>
      <c r="B22" s="6"/>
      <c r="C22" s="6">
        <v>0</v>
      </c>
      <c r="D22" s="6">
        <v>0</v>
      </c>
      <c r="E22" s="6">
        <v>0</v>
      </c>
      <c r="F22" s="6">
        <v>0</v>
      </c>
      <c r="G22" s="6">
        <v>0</v>
      </c>
      <c r="H22" s="6">
        <v>0</v>
      </c>
      <c r="I22" s="6">
        <v>0</v>
      </c>
      <c r="J22" s="6">
        <v>0</v>
      </c>
      <c r="K22" s="6">
        <v>0</v>
      </c>
      <c r="L22" s="6">
        <v>0</v>
      </c>
      <c r="M22" s="6">
        <v>0</v>
      </c>
      <c r="N22" s="6">
        <v>106.79994000000001</v>
      </c>
      <c r="O22" s="6">
        <v>8.2153799999999997</v>
      </c>
      <c r="P22" s="6">
        <v>8.2153799999999997</v>
      </c>
      <c r="Q22" s="6">
        <v>8.2153799999999997</v>
      </c>
      <c r="R22" s="6">
        <v>12.32307</v>
      </c>
      <c r="S22" s="6">
        <v>8.2153799999999997</v>
      </c>
      <c r="T22" s="6">
        <v>8.2153799999999997</v>
      </c>
      <c r="U22" s="6">
        <v>8.2153799999999997</v>
      </c>
      <c r="V22" s="6">
        <v>8.2153799999999997</v>
      </c>
      <c r="W22" s="6">
        <v>8.2153799999999997</v>
      </c>
      <c r="X22" s="6">
        <v>12.32307</v>
      </c>
      <c r="Y22" s="6">
        <v>8.2153799999999997</v>
      </c>
      <c r="Z22" s="6">
        <v>8.2153799999999997</v>
      </c>
      <c r="AA22" s="6">
        <v>8.2153799999999997</v>
      </c>
      <c r="AB22" s="6">
        <v>8.2153799999999997</v>
      </c>
      <c r="AC22" s="6">
        <v>8.2153799999999997</v>
      </c>
      <c r="AD22" s="6">
        <v>12.32307</v>
      </c>
      <c r="AF22" s="6">
        <f t="shared" ref="AF22:AF28" si="25">SUM(C22:N22)</f>
        <v>106.79994000000001</v>
      </c>
      <c r="AG22" s="6">
        <f t="shared" ref="AG22:AG28" si="26">SUM(O22:Z22)</f>
        <v>106.79993999999998</v>
      </c>
      <c r="AH22" s="6">
        <f t="shared" ref="AH22:AI28" si="27">SUM(R22:AC22)</f>
        <v>106.79993999999998</v>
      </c>
      <c r="AI22" s="6">
        <f t="shared" si="27"/>
        <v>106.79993999999998</v>
      </c>
      <c r="AK22" s="77">
        <f t="shared" ref="AK22:AK53" si="28">AF22/AF$7</f>
        <v>8.8502944750688123E-2</v>
      </c>
      <c r="AL22" s="77">
        <f t="shared" ref="AL22:AL53" si="29">AG22/AG$7</f>
        <v>9.5212286699618787E-2</v>
      </c>
      <c r="AM22" s="77">
        <f t="shared" ref="AM22:AM53" si="30">AH22/AH$7</f>
        <v>9.0510856016308677E-2</v>
      </c>
      <c r="AN22" s="77">
        <f t="shared" ref="AN22:AN53" si="31">AI22/AI$7</f>
        <v>8.8679665651566222E-2</v>
      </c>
      <c r="AP22" s="93"/>
    </row>
    <row r="23" spans="1:43" x14ac:dyDescent="0.2">
      <c r="A23" s="18" t="s">
        <v>33</v>
      </c>
      <c r="B23" s="6"/>
      <c r="C23" s="6">
        <v>1.77451</v>
      </c>
      <c r="D23" s="6">
        <v>1.8151199999999998</v>
      </c>
      <c r="E23" s="6">
        <v>1.9025799999999999</v>
      </c>
      <c r="F23" s="6">
        <v>1.62483</v>
      </c>
      <c r="G23" s="6">
        <v>3.2094</v>
      </c>
      <c r="H23" s="6">
        <v>2.00325</v>
      </c>
      <c r="I23" s="6">
        <v>1.81602</v>
      </c>
      <c r="J23" s="6">
        <v>2.1303200000000002</v>
      </c>
      <c r="K23" s="6">
        <v>2.0419499999999999</v>
      </c>
      <c r="L23" s="6">
        <v>2.95546</v>
      </c>
      <c r="M23" s="6">
        <v>1.6354900000000001</v>
      </c>
      <c r="N23" s="6">
        <v>-10.310079999999999</v>
      </c>
      <c r="O23" s="6">
        <v>1.9436600000000002</v>
      </c>
      <c r="P23" s="6">
        <v>1.6347100000000001</v>
      </c>
      <c r="Q23" s="6">
        <v>1.9090400000000001</v>
      </c>
      <c r="R23" s="6">
        <v>2.5914600000000001</v>
      </c>
      <c r="S23" s="6">
        <v>1.8772800000000001</v>
      </c>
      <c r="T23" s="6">
        <v>1.8633599999999999</v>
      </c>
      <c r="U23" s="6">
        <v>1.8591099999999998</v>
      </c>
      <c r="V23" s="6">
        <v>2.0424700000000002</v>
      </c>
      <c r="W23" s="6">
        <v>2.2167699999999999</v>
      </c>
      <c r="X23" s="6">
        <v>3.6553499999999999</v>
      </c>
      <c r="Y23" s="6">
        <v>2.6543699999999997</v>
      </c>
      <c r="Z23" s="6">
        <v>2.4607800000000002</v>
      </c>
      <c r="AA23" s="6">
        <v>3.1818</v>
      </c>
      <c r="AB23" s="6">
        <v>2.9538500000000001</v>
      </c>
      <c r="AC23" s="6">
        <v>2.6582300000000001</v>
      </c>
      <c r="AD23" s="6">
        <v>3.16113</v>
      </c>
      <c r="AF23" s="6">
        <f t="shared" si="25"/>
        <v>12.598849999999999</v>
      </c>
      <c r="AG23" s="6">
        <f t="shared" si="26"/>
        <v>26.708359999999999</v>
      </c>
      <c r="AH23" s="6">
        <f t="shared" si="27"/>
        <v>30.014829999999996</v>
      </c>
      <c r="AI23" s="6">
        <f t="shared" si="27"/>
        <v>30.584499999999998</v>
      </c>
      <c r="AK23" s="77">
        <f t="shared" si="28"/>
        <v>1.0440411534615158E-2</v>
      </c>
      <c r="AL23" s="77">
        <f t="shared" si="29"/>
        <v>2.3810537998398041E-2</v>
      </c>
      <c r="AM23" s="77">
        <f t="shared" si="30"/>
        <v>2.5436980175119781E-2</v>
      </c>
      <c r="AN23" s="77">
        <f t="shared" si="31"/>
        <v>2.5395362901143272E-2</v>
      </c>
      <c r="AO23" s="94">
        <f>SUM(AF23,AF16)/SUM(AF22,AF9,AF24)</f>
        <v>0.10538916426627867</v>
      </c>
      <c r="AP23" s="94">
        <f t="shared" ref="AP23:AQ23" si="32">SUM(AG23,AG16)/SUM(AG22,AG9,AG24)</f>
        <v>8.1324965103645022E-2</v>
      </c>
      <c r="AQ23" s="94">
        <f t="shared" si="32"/>
        <v>8.0130130039269984E-2</v>
      </c>
    </row>
    <row r="24" spans="1:43" x14ac:dyDescent="0.2">
      <c r="A24" s="18" t="s">
        <v>29</v>
      </c>
      <c r="B24" s="6"/>
      <c r="C24" s="6">
        <v>0</v>
      </c>
      <c r="D24" s="6">
        <v>0</v>
      </c>
      <c r="E24" s="6">
        <v>0</v>
      </c>
      <c r="F24" s="6">
        <v>0</v>
      </c>
      <c r="G24" s="6">
        <v>0</v>
      </c>
      <c r="H24" s="6">
        <v>0</v>
      </c>
      <c r="I24" s="6">
        <v>0</v>
      </c>
      <c r="J24" s="6">
        <v>0</v>
      </c>
      <c r="K24" s="6">
        <v>0</v>
      </c>
      <c r="L24" s="6">
        <v>0</v>
      </c>
      <c r="M24" s="6">
        <v>0</v>
      </c>
      <c r="N24" s="6">
        <v>55.265339999999995</v>
      </c>
      <c r="O24" s="6">
        <v>0.63646000000000003</v>
      </c>
      <c r="P24" s="6">
        <v>0.53925999999999996</v>
      </c>
      <c r="Q24" s="6">
        <v>1.39175</v>
      </c>
      <c r="R24" s="6">
        <v>2.4629799999999999</v>
      </c>
      <c r="S24" s="6">
        <v>1.3195699999999999</v>
      </c>
      <c r="T24" s="6">
        <v>1.6808399999999999</v>
      </c>
      <c r="U24" s="6">
        <v>1.0384599999999999</v>
      </c>
      <c r="V24" s="6">
        <v>0.91922999999999999</v>
      </c>
      <c r="W24" s="6">
        <v>1.9346099999999999</v>
      </c>
      <c r="X24" s="6">
        <v>1.9520200000000001</v>
      </c>
      <c r="Y24" s="6">
        <v>1.6852799999999999</v>
      </c>
      <c r="Z24" s="6">
        <v>1.6644000000000001</v>
      </c>
      <c r="AA24" s="6">
        <v>2.39819</v>
      </c>
      <c r="AB24" s="6">
        <v>1.6019000000000001</v>
      </c>
      <c r="AC24" s="6">
        <v>1.81555</v>
      </c>
      <c r="AD24" s="6">
        <v>2.4034899999999997</v>
      </c>
      <c r="AF24" s="6">
        <f t="shared" si="25"/>
        <v>55.265339999999995</v>
      </c>
      <c r="AG24" s="6">
        <f t="shared" si="26"/>
        <v>17.22486</v>
      </c>
      <c r="AH24" s="6">
        <f t="shared" si="27"/>
        <v>20.473030000000001</v>
      </c>
      <c r="AI24" s="6">
        <f t="shared" si="27"/>
        <v>20.413539999999998</v>
      </c>
      <c r="AK24" s="77">
        <f t="shared" si="28"/>
        <v>4.5797266671198447E-2</v>
      </c>
      <c r="AL24" s="77">
        <f t="shared" si="29"/>
        <v>1.5355985299999195E-2</v>
      </c>
      <c r="AM24" s="77">
        <f t="shared" si="30"/>
        <v>1.7350491681433232E-2</v>
      </c>
      <c r="AN24" s="77">
        <f t="shared" si="31"/>
        <v>1.6950064784351689E-2</v>
      </c>
      <c r="AP24" s="93"/>
    </row>
    <row r="25" spans="1:43" x14ac:dyDescent="0.2">
      <c r="A25" s="18" t="s">
        <v>28</v>
      </c>
      <c r="B25" s="6"/>
      <c r="C25" s="6">
        <v>1.4131099999999999</v>
      </c>
      <c r="D25" s="6">
        <v>0.95992999999999995</v>
      </c>
      <c r="E25" s="6">
        <v>0.75085000000000002</v>
      </c>
      <c r="F25" s="6">
        <v>1.7619100000000001</v>
      </c>
      <c r="G25" s="6">
        <v>-0.91317999999999999</v>
      </c>
      <c r="H25" s="6">
        <v>1.2106600000000001</v>
      </c>
      <c r="I25" s="6">
        <v>1.0065999999999999</v>
      </c>
      <c r="J25" s="6">
        <v>1.4146400000000001</v>
      </c>
      <c r="K25" s="6">
        <v>1.39832</v>
      </c>
      <c r="L25" s="6">
        <v>1.44411</v>
      </c>
      <c r="M25" s="6">
        <v>0.49936000000000003</v>
      </c>
      <c r="N25" s="6">
        <v>2.19509</v>
      </c>
      <c r="O25" s="6">
        <v>1.40584</v>
      </c>
      <c r="P25" s="6">
        <v>1.40584</v>
      </c>
      <c r="Q25" s="6">
        <v>1.40584</v>
      </c>
      <c r="R25" s="6">
        <v>1.2212499999999999</v>
      </c>
      <c r="S25" s="6">
        <v>1.40584</v>
      </c>
      <c r="T25" s="6">
        <v>1.40584</v>
      </c>
      <c r="U25" s="6">
        <v>1.40584</v>
      </c>
      <c r="V25" s="6">
        <v>1.40584</v>
      </c>
      <c r="W25" s="6">
        <v>1.6555799999999998</v>
      </c>
      <c r="X25" s="6">
        <v>1.4363699999999999</v>
      </c>
      <c r="Y25" s="6">
        <v>1.74308</v>
      </c>
      <c r="Z25" s="6">
        <v>2.3401100000000001</v>
      </c>
      <c r="AA25" s="6">
        <v>1.67502</v>
      </c>
      <c r="AB25" s="6">
        <v>-1.5642400000000001</v>
      </c>
      <c r="AC25" s="6">
        <v>1.35554</v>
      </c>
      <c r="AD25" s="6">
        <v>2.82118</v>
      </c>
      <c r="AF25" s="6">
        <f t="shared" si="25"/>
        <v>13.141399999999999</v>
      </c>
      <c r="AG25" s="6">
        <f t="shared" si="26"/>
        <v>18.237269999999999</v>
      </c>
      <c r="AH25" s="6">
        <f t="shared" si="27"/>
        <v>15.486069999999998</v>
      </c>
      <c r="AI25" s="6">
        <f t="shared" si="27"/>
        <v>17.085999999999999</v>
      </c>
      <c r="AK25" s="77">
        <f t="shared" si="28"/>
        <v>1.0890011718608575E-2</v>
      </c>
      <c r="AL25" s="77">
        <f t="shared" si="29"/>
        <v>1.6258550143926645E-2</v>
      </c>
      <c r="AM25" s="77">
        <f t="shared" si="30"/>
        <v>1.3124140819072346E-2</v>
      </c>
      <c r="AN25" s="77">
        <f t="shared" si="31"/>
        <v>1.4187093806631921E-2</v>
      </c>
      <c r="AP25" s="95" t="s">
        <v>888</v>
      </c>
    </row>
    <row r="26" spans="1:43" x14ac:dyDescent="0.2">
      <c r="A26" s="18" t="s">
        <v>32</v>
      </c>
      <c r="B26" s="6"/>
      <c r="C26" s="6">
        <v>1.03603</v>
      </c>
      <c r="D26" s="6">
        <v>1.63137</v>
      </c>
      <c r="E26" s="6">
        <v>1.3066099999999998</v>
      </c>
      <c r="F26" s="6">
        <v>1.25024</v>
      </c>
      <c r="G26" s="6">
        <v>2.0675500000000002</v>
      </c>
      <c r="H26" s="6">
        <v>1.30542</v>
      </c>
      <c r="I26" s="6">
        <v>1.19808</v>
      </c>
      <c r="J26" s="6">
        <v>1.2978299999999998</v>
      </c>
      <c r="K26" s="6">
        <v>1.1810999999999998</v>
      </c>
      <c r="L26" s="6">
        <v>1.75193</v>
      </c>
      <c r="M26" s="6">
        <v>0.36660999999999999</v>
      </c>
      <c r="N26" s="6">
        <v>-14.392770000000001</v>
      </c>
      <c r="O26" s="6">
        <v>2.1634600000000002</v>
      </c>
      <c r="P26" s="6">
        <v>1.3232300000000001</v>
      </c>
      <c r="Q26" s="6">
        <v>0.89200000000000002</v>
      </c>
      <c r="R26" s="6">
        <v>0.55384</v>
      </c>
      <c r="S26" s="6">
        <v>0.55384</v>
      </c>
      <c r="T26" s="6">
        <v>0.27692</v>
      </c>
      <c r="U26" s="6">
        <v>0</v>
      </c>
      <c r="V26" s="6">
        <v>1.5384599999999999</v>
      </c>
      <c r="W26" s="6">
        <v>2.7865300000000004</v>
      </c>
      <c r="X26" s="6">
        <v>4.1701499999999996</v>
      </c>
      <c r="Y26" s="6">
        <v>3.0769199999999999</v>
      </c>
      <c r="Z26" s="6">
        <v>0</v>
      </c>
      <c r="AA26" s="6">
        <v>0</v>
      </c>
      <c r="AB26" s="6">
        <v>0</v>
      </c>
      <c r="AC26" s="6">
        <v>0</v>
      </c>
      <c r="AD26" s="6">
        <v>0</v>
      </c>
      <c r="AF26" s="6">
        <f t="shared" si="25"/>
        <v>0</v>
      </c>
      <c r="AG26" s="6">
        <f t="shared" si="26"/>
        <v>17.335350000000002</v>
      </c>
      <c r="AH26" s="6">
        <f t="shared" si="27"/>
        <v>12.956659999999999</v>
      </c>
      <c r="AI26" s="6">
        <f t="shared" si="27"/>
        <v>12.40282</v>
      </c>
      <c r="AK26" s="77">
        <f t="shared" si="28"/>
        <v>0</v>
      </c>
      <c r="AL26" s="77">
        <f t="shared" si="29"/>
        <v>1.5454487280032528E-2</v>
      </c>
      <c r="AM26" s="77">
        <f t="shared" si="30"/>
        <v>1.0980515417071079E-2</v>
      </c>
      <c r="AN26" s="77">
        <f t="shared" si="31"/>
        <v>1.0298488283200897E-2</v>
      </c>
      <c r="AP26" s="93"/>
    </row>
    <row r="27" spans="1:43" x14ac:dyDescent="0.2">
      <c r="A27" s="18" t="s">
        <v>30</v>
      </c>
      <c r="B27" s="6"/>
      <c r="C27" s="6">
        <v>0</v>
      </c>
      <c r="D27" s="6">
        <v>0</v>
      </c>
      <c r="E27" s="6">
        <v>0</v>
      </c>
      <c r="F27" s="6">
        <v>0</v>
      </c>
      <c r="G27" s="6">
        <v>0</v>
      </c>
      <c r="H27" s="6">
        <v>0</v>
      </c>
      <c r="I27" s="6">
        <v>0</v>
      </c>
      <c r="J27" s="6">
        <v>0</v>
      </c>
      <c r="K27" s="6">
        <v>0</v>
      </c>
      <c r="L27" s="6">
        <v>0</v>
      </c>
      <c r="M27" s="6">
        <v>0</v>
      </c>
      <c r="N27" s="6">
        <v>16.568519999999999</v>
      </c>
      <c r="O27" s="6">
        <v>0</v>
      </c>
      <c r="P27" s="6">
        <v>0</v>
      </c>
      <c r="Q27" s="6">
        <v>0</v>
      </c>
      <c r="R27" s="6">
        <v>0.90413999999999994</v>
      </c>
      <c r="S27" s="6">
        <v>2.7124200000000003</v>
      </c>
      <c r="T27" s="6">
        <v>0.45206999999999997</v>
      </c>
      <c r="U27" s="6">
        <v>0</v>
      </c>
      <c r="V27" s="6">
        <v>0</v>
      </c>
      <c r="W27" s="6">
        <v>0</v>
      </c>
      <c r="X27" s="6">
        <v>0</v>
      </c>
      <c r="Y27" s="6">
        <v>0</v>
      </c>
      <c r="Z27" s="6">
        <v>0</v>
      </c>
      <c r="AA27" s="6">
        <v>0</v>
      </c>
      <c r="AB27" s="6">
        <v>0</v>
      </c>
      <c r="AC27" s="6">
        <v>0</v>
      </c>
      <c r="AD27" s="6">
        <v>0</v>
      </c>
      <c r="AF27" s="6">
        <f t="shared" si="25"/>
        <v>16.568519999999999</v>
      </c>
      <c r="AG27" s="6">
        <f t="shared" si="26"/>
        <v>4.0686300000000006</v>
      </c>
      <c r="AH27" s="6">
        <f t="shared" si="27"/>
        <v>4.0686300000000006</v>
      </c>
      <c r="AI27" s="6">
        <f t="shared" si="27"/>
        <v>3.1644900000000002</v>
      </c>
      <c r="AK27" s="77">
        <f t="shared" si="28"/>
        <v>1.3729996572663534E-2</v>
      </c>
      <c r="AL27" s="77">
        <f t="shared" si="29"/>
        <v>3.6271889856367909E-3</v>
      </c>
      <c r="AM27" s="77">
        <f t="shared" si="30"/>
        <v>3.4480841853809477E-3</v>
      </c>
      <c r="AN27" s="77">
        <f t="shared" si="31"/>
        <v>2.6275849514309172E-3</v>
      </c>
      <c r="AP27" s="93"/>
    </row>
    <row r="28" spans="1:43" ht="13.5" x14ac:dyDescent="0.35">
      <c r="A28" s="18" t="s">
        <v>35</v>
      </c>
      <c r="B28" s="6"/>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3.1007699999999998</v>
      </c>
      <c r="AC28" s="12">
        <v>0</v>
      </c>
      <c r="AD28" s="12">
        <v>0</v>
      </c>
      <c r="AE28" s="13"/>
      <c r="AF28" s="12">
        <f t="shared" si="25"/>
        <v>0</v>
      </c>
      <c r="AG28" s="12">
        <f t="shared" si="26"/>
        <v>0</v>
      </c>
      <c r="AH28" s="12">
        <f t="shared" si="27"/>
        <v>3.1007699999999998</v>
      </c>
      <c r="AI28" s="12">
        <f t="shared" si="27"/>
        <v>3.1007699999999998</v>
      </c>
      <c r="AJ28" s="13"/>
      <c r="AK28" s="78">
        <f t="shared" si="28"/>
        <v>0</v>
      </c>
      <c r="AL28" s="78">
        <f t="shared" si="29"/>
        <v>0</v>
      </c>
      <c r="AM28" s="78">
        <f t="shared" si="30"/>
        <v>2.6278418041217016E-3</v>
      </c>
      <c r="AN28" s="78">
        <f t="shared" si="31"/>
        <v>2.5746760425371684E-3</v>
      </c>
      <c r="AP28" s="93"/>
    </row>
    <row r="29" spans="1:43" x14ac:dyDescent="0.2">
      <c r="A29" s="16" t="s">
        <v>36</v>
      </c>
      <c r="B29" s="6"/>
      <c r="C29" s="6">
        <f t="shared" ref="C29:AD29" si="33">SUM(C22:C28)</f>
        <v>4.2236500000000001</v>
      </c>
      <c r="D29" s="6">
        <f t="shared" si="33"/>
        <v>4.4064199999999998</v>
      </c>
      <c r="E29" s="6">
        <f t="shared" si="33"/>
        <v>3.9600400000000002</v>
      </c>
      <c r="F29" s="6">
        <f t="shared" si="33"/>
        <v>4.6369800000000003</v>
      </c>
      <c r="G29" s="6">
        <f t="shared" si="33"/>
        <v>4.3637700000000006</v>
      </c>
      <c r="H29" s="6">
        <f t="shared" si="33"/>
        <v>4.5193300000000001</v>
      </c>
      <c r="I29" s="6">
        <f t="shared" si="33"/>
        <v>4.0206999999999997</v>
      </c>
      <c r="J29" s="6">
        <f t="shared" si="33"/>
        <v>4.8427900000000008</v>
      </c>
      <c r="K29" s="6">
        <f t="shared" si="33"/>
        <v>4.6213699999999998</v>
      </c>
      <c r="L29" s="6">
        <f t="shared" si="33"/>
        <v>6.1514999999999995</v>
      </c>
      <c r="M29" s="6">
        <f t="shared" si="33"/>
        <v>2.5014600000000002</v>
      </c>
      <c r="N29" s="6">
        <f t="shared" si="33"/>
        <v>156.12603999999999</v>
      </c>
      <c r="O29" s="6">
        <f t="shared" si="33"/>
        <v>14.364799999999999</v>
      </c>
      <c r="P29" s="6">
        <f t="shared" si="33"/>
        <v>13.11842</v>
      </c>
      <c r="Q29" s="6">
        <f t="shared" si="33"/>
        <v>13.81401</v>
      </c>
      <c r="R29" s="6">
        <f t="shared" si="33"/>
        <v>20.056740000000005</v>
      </c>
      <c r="S29" s="6">
        <f t="shared" si="33"/>
        <v>16.084330000000001</v>
      </c>
      <c r="T29" s="6">
        <f t="shared" si="33"/>
        <v>13.894410000000001</v>
      </c>
      <c r="U29" s="6">
        <f t="shared" si="33"/>
        <v>12.518789999999999</v>
      </c>
      <c r="V29" s="6">
        <f t="shared" si="33"/>
        <v>14.12138</v>
      </c>
      <c r="W29" s="6">
        <f t="shared" si="33"/>
        <v>16.808869999999999</v>
      </c>
      <c r="X29" s="6">
        <f t="shared" si="33"/>
        <v>23.536960000000001</v>
      </c>
      <c r="Y29" s="6">
        <f t="shared" si="33"/>
        <v>17.375030000000002</v>
      </c>
      <c r="Z29" s="6">
        <f t="shared" si="33"/>
        <v>14.680669999999999</v>
      </c>
      <c r="AA29" s="6">
        <f t="shared" si="33"/>
        <v>15.470389999999998</v>
      </c>
      <c r="AB29" s="6">
        <f t="shared" si="33"/>
        <v>14.307659999999998</v>
      </c>
      <c r="AC29" s="6">
        <f t="shared" si="33"/>
        <v>14.044699999999999</v>
      </c>
      <c r="AD29" s="6">
        <f t="shared" si="33"/>
        <v>20.708869999999997</v>
      </c>
      <c r="AF29" s="6">
        <f>SUM(AF22:AF28)</f>
        <v>204.37405000000001</v>
      </c>
      <c r="AG29" s="6">
        <f>SUM(AG22:AG28)</f>
        <v>190.37440999999998</v>
      </c>
      <c r="AH29" s="6">
        <f>SUM(AH22:AH28)</f>
        <v>192.89993000000001</v>
      </c>
      <c r="AI29" s="6">
        <f>SUM(AI22:AI28)</f>
        <v>193.55206000000001</v>
      </c>
      <c r="AK29" s="77">
        <f t="shared" si="28"/>
        <v>0.16936063124777384</v>
      </c>
      <c r="AL29" s="77">
        <f t="shared" si="29"/>
        <v>0.16971903640761199</v>
      </c>
      <c r="AM29" s="77">
        <f t="shared" si="30"/>
        <v>0.16347891009850779</v>
      </c>
      <c r="AN29" s="77">
        <f t="shared" si="31"/>
        <v>0.16071293642086212</v>
      </c>
      <c r="AP29" s="93"/>
    </row>
    <row r="30" spans="1:43" x14ac:dyDescent="0.2">
      <c r="A30" s="16" t="s">
        <v>39</v>
      </c>
      <c r="B30" s="6"/>
      <c r="C30" s="6">
        <v>0</v>
      </c>
      <c r="D30" s="6">
        <v>7</v>
      </c>
      <c r="E30" s="6">
        <v>0</v>
      </c>
      <c r="F30" s="6">
        <v>3.5</v>
      </c>
      <c r="G30" s="6">
        <v>3.5</v>
      </c>
      <c r="H30" s="6">
        <v>3.5</v>
      </c>
      <c r="I30" s="6">
        <v>3.5</v>
      </c>
      <c r="J30" s="6">
        <v>3.5</v>
      </c>
      <c r="K30" s="6">
        <v>3.5</v>
      </c>
      <c r="L30" s="6">
        <v>3.5</v>
      </c>
      <c r="M30" s="6">
        <v>3.5</v>
      </c>
      <c r="N30" s="6">
        <v>7</v>
      </c>
      <c r="O30" s="6">
        <v>0</v>
      </c>
      <c r="P30" s="6">
        <v>3.5</v>
      </c>
      <c r="Q30" s="6">
        <v>3.5</v>
      </c>
      <c r="R30" s="6">
        <v>7</v>
      </c>
      <c r="S30" s="6">
        <v>0</v>
      </c>
      <c r="T30" s="6">
        <v>3.5</v>
      </c>
      <c r="U30" s="6">
        <v>7</v>
      </c>
      <c r="V30" s="6">
        <v>0</v>
      </c>
      <c r="W30" s="6">
        <v>3.5</v>
      </c>
      <c r="X30" s="6">
        <v>3.5</v>
      </c>
      <c r="Y30" s="6">
        <v>3.5</v>
      </c>
      <c r="Z30" s="6">
        <v>7</v>
      </c>
      <c r="AA30" s="6">
        <v>0</v>
      </c>
      <c r="AB30" s="6">
        <v>3.5</v>
      </c>
      <c r="AC30" s="6">
        <v>3.5</v>
      </c>
      <c r="AD30" s="6">
        <v>7</v>
      </c>
      <c r="AF30" s="6">
        <f>SUM(C30:N30)</f>
        <v>42</v>
      </c>
      <c r="AG30" s="6">
        <f>SUM(O30:Z30)</f>
        <v>42</v>
      </c>
      <c r="AH30" s="6">
        <f t="shared" ref="AH30:AI32" si="34">SUM(R30:AC30)</f>
        <v>42</v>
      </c>
      <c r="AI30" s="6">
        <f t="shared" si="34"/>
        <v>42</v>
      </c>
      <c r="AK30" s="77">
        <f t="shared" si="28"/>
        <v>3.4804548387657341E-2</v>
      </c>
      <c r="AL30" s="77">
        <f t="shared" si="29"/>
        <v>3.7443055130779945E-2</v>
      </c>
      <c r="AM30" s="77">
        <f t="shared" si="30"/>
        <v>3.5594176857074687E-2</v>
      </c>
      <c r="AN30" s="77">
        <f t="shared" si="31"/>
        <v>3.4874045410192012E-2</v>
      </c>
      <c r="AO30" s="1" t="s">
        <v>859</v>
      </c>
      <c r="AP30" s="93"/>
    </row>
    <row r="31" spans="1:43" hidden="1" outlineLevel="1" x14ac:dyDescent="0.2">
      <c r="A31" s="18" t="s">
        <v>25</v>
      </c>
      <c r="B31" s="6"/>
      <c r="C31" s="6">
        <v>0</v>
      </c>
      <c r="D31" s="6">
        <v>0</v>
      </c>
      <c r="E31" s="6">
        <v>0.45</v>
      </c>
      <c r="F31" s="6">
        <v>0</v>
      </c>
      <c r="G31" s="6">
        <v>0</v>
      </c>
      <c r="H31" s="6">
        <v>0</v>
      </c>
      <c r="I31" s="6">
        <v>0.15134</v>
      </c>
      <c r="J31" s="6">
        <v>0</v>
      </c>
      <c r="K31" s="6">
        <v>0</v>
      </c>
      <c r="L31" s="6">
        <v>0</v>
      </c>
      <c r="M31" s="6">
        <v>0</v>
      </c>
      <c r="N31" s="6">
        <v>0</v>
      </c>
      <c r="O31" s="6">
        <v>0.57599999999999996</v>
      </c>
      <c r="P31" s="6">
        <v>0.51270000000000004</v>
      </c>
      <c r="Q31" s="6">
        <v>0.5</v>
      </c>
      <c r="R31" s="6">
        <v>0.26</v>
      </c>
      <c r="S31" s="6">
        <v>0.89215999999999995</v>
      </c>
      <c r="T31" s="6">
        <v>0</v>
      </c>
      <c r="U31" s="6">
        <v>0</v>
      </c>
      <c r="V31" s="6">
        <v>0</v>
      </c>
      <c r="W31" s="6">
        <v>4.4999999999999998E-2</v>
      </c>
      <c r="X31" s="6">
        <v>0</v>
      </c>
      <c r="Y31" s="6">
        <v>0</v>
      </c>
      <c r="Z31" s="6">
        <v>5.22</v>
      </c>
      <c r="AA31" s="6">
        <v>9.2899999999999996E-3</v>
      </c>
      <c r="AB31" s="6">
        <v>0</v>
      </c>
      <c r="AC31" s="6">
        <v>5.4338899999999999</v>
      </c>
      <c r="AD31" s="6">
        <v>2.0623299999999998</v>
      </c>
      <c r="AF31" s="6">
        <f>SUM(C31:N31)</f>
        <v>0.60133999999999999</v>
      </c>
      <c r="AG31" s="6">
        <f>SUM(O31:Z31)</f>
        <v>8.0058600000000002</v>
      </c>
      <c r="AH31" s="6">
        <f t="shared" si="34"/>
        <v>11.860339999999999</v>
      </c>
      <c r="AI31" s="6">
        <f t="shared" si="34"/>
        <v>13.662669999999999</v>
      </c>
      <c r="AK31" s="77">
        <f t="shared" si="28"/>
        <v>4.9831826493890153E-4</v>
      </c>
      <c r="AL31" s="77">
        <f t="shared" si="29"/>
        <v>7.1372346987929984E-3</v>
      </c>
      <c r="AM31" s="77">
        <f t="shared" si="30"/>
        <v>1.0051405703453265E-2</v>
      </c>
      <c r="AN31" s="77">
        <f t="shared" si="31"/>
        <v>1.1344585095344476E-2</v>
      </c>
      <c r="AP31" s="93"/>
    </row>
    <row r="32" spans="1:43" ht="13.5" hidden="1" outlineLevel="1" x14ac:dyDescent="0.35">
      <c r="A32" s="18" t="s">
        <v>15</v>
      </c>
      <c r="B32" s="6"/>
      <c r="C32" s="12">
        <v>0</v>
      </c>
      <c r="D32" s="12">
        <v>0</v>
      </c>
      <c r="E32" s="12">
        <v>0</v>
      </c>
      <c r="F32" s="12">
        <v>0</v>
      </c>
      <c r="G32" s="12">
        <v>0</v>
      </c>
      <c r="H32" s="12">
        <v>0</v>
      </c>
      <c r="I32" s="12">
        <v>0</v>
      </c>
      <c r="J32" s="12">
        <v>0</v>
      </c>
      <c r="K32" s="12">
        <v>0</v>
      </c>
      <c r="L32" s="12">
        <v>0</v>
      </c>
      <c r="M32" s="12">
        <v>0</v>
      </c>
      <c r="N32" s="12">
        <v>0</v>
      </c>
      <c r="O32" s="12">
        <v>0.21988999999999997</v>
      </c>
      <c r="P32" s="12">
        <v>0.15409</v>
      </c>
      <c r="Q32" s="12">
        <v>5.3605900000000002</v>
      </c>
      <c r="R32" s="12">
        <v>0.23005</v>
      </c>
      <c r="S32" s="12">
        <v>0.38202999999999998</v>
      </c>
      <c r="T32" s="12">
        <v>0.65617999999999999</v>
      </c>
      <c r="U32" s="12">
        <v>0.35505000000000003</v>
      </c>
      <c r="V32" s="12">
        <v>0.16706000000000001</v>
      </c>
      <c r="W32" s="12">
        <v>0.10915000000000001</v>
      </c>
      <c r="X32" s="12">
        <v>0.42945</v>
      </c>
      <c r="Y32" s="12">
        <v>0.12773000000000001</v>
      </c>
      <c r="Z32" s="12">
        <v>0.21496999999999999</v>
      </c>
      <c r="AA32" s="12">
        <v>0.17513000000000001</v>
      </c>
      <c r="AB32" s="12">
        <v>9.3030000000000002E-2</v>
      </c>
      <c r="AC32" s="12">
        <v>0.14135</v>
      </c>
      <c r="AD32" s="12">
        <v>0.10215</v>
      </c>
      <c r="AE32" s="13"/>
      <c r="AF32" s="12">
        <f>SUM(C32:N32)</f>
        <v>0</v>
      </c>
      <c r="AG32" s="12">
        <f>SUM(O32:Z32)</f>
        <v>8.4062399999999986</v>
      </c>
      <c r="AH32" s="12">
        <f t="shared" si="34"/>
        <v>3.0811800000000003</v>
      </c>
      <c r="AI32" s="12">
        <f t="shared" si="34"/>
        <v>2.9532800000000008</v>
      </c>
      <c r="AJ32" s="13"/>
      <c r="AK32" s="78">
        <f t="shared" si="28"/>
        <v>0</v>
      </c>
      <c r="AL32" s="78">
        <f t="shared" si="29"/>
        <v>7.494173994346846E-3</v>
      </c>
      <c r="AM32" s="78">
        <f t="shared" si="30"/>
        <v>2.6112396630590807E-3</v>
      </c>
      <c r="AN32" s="78">
        <f t="shared" si="31"/>
        <v>2.4522100197383783E-3</v>
      </c>
      <c r="AP32" s="93"/>
    </row>
    <row r="33" spans="1:42" collapsed="1" x14ac:dyDescent="0.2">
      <c r="A33" s="16" t="s">
        <v>81</v>
      </c>
      <c r="B33" s="6"/>
      <c r="C33" s="6">
        <f>SUM(C31:C32)</f>
        <v>0</v>
      </c>
      <c r="D33" s="6">
        <f t="shared" ref="D33:AD33" si="35">SUM(D31:D32)</f>
        <v>0</v>
      </c>
      <c r="E33" s="6">
        <f t="shared" si="35"/>
        <v>0.45</v>
      </c>
      <c r="F33" s="6">
        <f t="shared" si="35"/>
        <v>0</v>
      </c>
      <c r="G33" s="6">
        <f t="shared" si="35"/>
        <v>0</v>
      </c>
      <c r="H33" s="6">
        <f t="shared" si="35"/>
        <v>0</v>
      </c>
      <c r="I33" s="6">
        <f t="shared" si="35"/>
        <v>0.15134</v>
      </c>
      <c r="J33" s="6">
        <f t="shared" si="35"/>
        <v>0</v>
      </c>
      <c r="K33" s="6">
        <f t="shared" si="35"/>
        <v>0</v>
      </c>
      <c r="L33" s="6">
        <f t="shared" si="35"/>
        <v>0</v>
      </c>
      <c r="M33" s="6">
        <f t="shared" si="35"/>
        <v>0</v>
      </c>
      <c r="N33" s="6">
        <f t="shared" si="35"/>
        <v>0</v>
      </c>
      <c r="O33" s="6">
        <f t="shared" si="35"/>
        <v>0.79588999999999999</v>
      </c>
      <c r="P33" s="6">
        <f t="shared" si="35"/>
        <v>0.66678999999999999</v>
      </c>
      <c r="Q33" s="6">
        <f t="shared" si="35"/>
        <v>5.8605900000000002</v>
      </c>
      <c r="R33" s="6">
        <f t="shared" si="35"/>
        <v>0.49004999999999999</v>
      </c>
      <c r="S33" s="6">
        <f t="shared" si="35"/>
        <v>1.2741899999999999</v>
      </c>
      <c r="T33" s="6">
        <f t="shared" si="35"/>
        <v>0.65617999999999999</v>
      </c>
      <c r="U33" s="6">
        <f t="shared" si="35"/>
        <v>0.35505000000000003</v>
      </c>
      <c r="V33" s="6">
        <f t="shared" si="35"/>
        <v>0.16706000000000001</v>
      </c>
      <c r="W33" s="6">
        <f t="shared" si="35"/>
        <v>0.15415000000000001</v>
      </c>
      <c r="X33" s="6">
        <f t="shared" si="35"/>
        <v>0.42945</v>
      </c>
      <c r="Y33" s="6">
        <f t="shared" si="35"/>
        <v>0.12773000000000001</v>
      </c>
      <c r="Z33" s="6">
        <f t="shared" si="35"/>
        <v>5.4349699999999999</v>
      </c>
      <c r="AA33" s="6">
        <f t="shared" si="35"/>
        <v>0.18442</v>
      </c>
      <c r="AB33" s="6">
        <f t="shared" si="35"/>
        <v>9.3030000000000002E-2</v>
      </c>
      <c r="AC33" s="6">
        <f t="shared" si="35"/>
        <v>5.57524</v>
      </c>
      <c r="AD33" s="6">
        <f t="shared" si="35"/>
        <v>2.1644799999999997</v>
      </c>
      <c r="AF33" s="6">
        <f t="shared" ref="AF33" si="36">SUM(AF31:AF32)</f>
        <v>0.60133999999999999</v>
      </c>
      <c r="AG33" s="6">
        <f t="shared" ref="AG33" si="37">SUM(AG31:AG32)</f>
        <v>16.412099999999999</v>
      </c>
      <c r="AH33" s="6">
        <f t="shared" ref="AH33" si="38">SUM(AH31:AH32)</f>
        <v>14.941519999999999</v>
      </c>
      <c r="AI33" s="6">
        <f t="shared" ref="AI33" si="39">SUM(AI31:AI32)</f>
        <v>16.615949999999998</v>
      </c>
      <c r="AK33" s="77">
        <f t="shared" si="28"/>
        <v>4.9831826493890153E-4</v>
      </c>
      <c r="AL33" s="77">
        <f t="shared" si="29"/>
        <v>1.4631408693139844E-2</v>
      </c>
      <c r="AM33" s="77">
        <f t="shared" si="30"/>
        <v>1.2662645366512345E-2</v>
      </c>
      <c r="AN33" s="77">
        <f t="shared" si="31"/>
        <v>1.3796795115082854E-2</v>
      </c>
      <c r="AO33" s="1" t="s">
        <v>84</v>
      </c>
      <c r="AP33" s="95" t="s">
        <v>1287</v>
      </c>
    </row>
    <row r="34" spans="1:42" x14ac:dyDescent="0.2">
      <c r="A34" s="16" t="s">
        <v>41</v>
      </c>
      <c r="B34" s="6"/>
      <c r="C34" s="6">
        <v>0.36036000000000001</v>
      </c>
      <c r="D34" s="6">
        <v>0.18009</v>
      </c>
      <c r="E34" s="6">
        <v>0.18009</v>
      </c>
      <c r="F34" s="6">
        <v>0.18</v>
      </c>
      <c r="G34" s="6">
        <v>0.18</v>
      </c>
      <c r="H34" s="6">
        <v>0.18</v>
      </c>
      <c r="I34" s="6">
        <v>0.17063999999999999</v>
      </c>
      <c r="J34" s="6">
        <v>0.17121</v>
      </c>
      <c r="K34" s="6">
        <v>0.16908999999999999</v>
      </c>
      <c r="L34" s="6">
        <v>0.28806999999999999</v>
      </c>
      <c r="M34" s="6">
        <v>0.21909000000000001</v>
      </c>
      <c r="N34" s="6">
        <v>3.8117700000000001</v>
      </c>
      <c r="O34" s="6">
        <v>0.53861999999999999</v>
      </c>
      <c r="P34" s="6">
        <v>0.43093999999999999</v>
      </c>
      <c r="Q34" s="6">
        <v>0.59639999999999993</v>
      </c>
      <c r="R34" s="6">
        <v>0.63875000000000004</v>
      </c>
      <c r="S34" s="6">
        <v>0.58866999999999992</v>
      </c>
      <c r="T34" s="6">
        <v>0.53434000000000004</v>
      </c>
      <c r="U34" s="6">
        <v>0.50485000000000002</v>
      </c>
      <c r="V34" s="6">
        <v>0.49625999999999998</v>
      </c>
      <c r="W34" s="6">
        <v>0.60360000000000003</v>
      </c>
      <c r="X34" s="6">
        <v>0.66513999999999995</v>
      </c>
      <c r="Y34" s="6">
        <v>0.75295000000000001</v>
      </c>
      <c r="Z34" s="6">
        <v>0.43622000000000005</v>
      </c>
      <c r="AA34" s="6">
        <v>0.48105999999999999</v>
      </c>
      <c r="AB34" s="6">
        <v>0.48274</v>
      </c>
      <c r="AC34" s="6">
        <v>0.23471</v>
      </c>
      <c r="AD34" s="6">
        <v>0.49719999999999998</v>
      </c>
      <c r="AF34" s="6">
        <f>SUM(C34:N34)</f>
        <v>6.0904100000000003</v>
      </c>
      <c r="AG34" s="6">
        <f>SUM(O34:Z34)</f>
        <v>6.7867400000000018</v>
      </c>
      <c r="AH34" s="6">
        <f>SUM(R34:AC34)</f>
        <v>6.4192899999999993</v>
      </c>
      <c r="AI34" s="6">
        <f>SUM(S34:AD34)</f>
        <v>6.2777399999999997</v>
      </c>
      <c r="AK34" s="77">
        <f t="shared" si="28"/>
        <v>5.0469992748969567E-3</v>
      </c>
      <c r="AL34" s="77">
        <f t="shared" si="29"/>
        <v>6.050387618530227E-3</v>
      </c>
      <c r="AM34" s="77">
        <f t="shared" si="30"/>
        <v>5.4402224656393081E-3</v>
      </c>
      <c r="AN34" s="77">
        <f t="shared" si="31"/>
        <v>5.2126235674613995E-3</v>
      </c>
      <c r="AP34" s="93"/>
    </row>
    <row r="35" spans="1:42" x14ac:dyDescent="0.2">
      <c r="A35" s="16" t="s">
        <v>44</v>
      </c>
      <c r="B35" s="6"/>
      <c r="C35" s="6">
        <v>0</v>
      </c>
      <c r="D35" s="6">
        <v>0.45602999999999999</v>
      </c>
      <c r="E35" s="6">
        <v>0.21653999999999998</v>
      </c>
      <c r="F35" s="6">
        <v>0.18309999999999998</v>
      </c>
      <c r="G35" s="6">
        <v>0</v>
      </c>
      <c r="H35" s="6">
        <v>0.18015</v>
      </c>
      <c r="I35" s="6">
        <v>0.70587</v>
      </c>
      <c r="J35" s="6">
        <v>0</v>
      </c>
      <c r="K35" s="6">
        <v>0.41511000000000003</v>
      </c>
      <c r="L35" s="6">
        <v>0.82917999999999992</v>
      </c>
      <c r="M35" s="6">
        <v>0</v>
      </c>
      <c r="N35" s="6">
        <v>0.28652</v>
      </c>
      <c r="O35" s="6">
        <v>0.28652</v>
      </c>
      <c r="P35" s="6">
        <v>0.28652</v>
      </c>
      <c r="Q35" s="6">
        <v>0.28652</v>
      </c>
      <c r="R35" s="6">
        <v>0.28652</v>
      </c>
      <c r="S35" s="6">
        <v>0.28652</v>
      </c>
      <c r="T35" s="6">
        <v>0.28652</v>
      </c>
      <c r="U35" s="6">
        <v>0.28652</v>
      </c>
      <c r="V35" s="6">
        <v>0.33451999999999998</v>
      </c>
      <c r="W35" s="6">
        <v>0.33451999999999998</v>
      </c>
      <c r="X35" s="6">
        <v>1.6275200000000001</v>
      </c>
      <c r="Y35" s="6">
        <v>0.33451999999999998</v>
      </c>
      <c r="Z35" s="6">
        <v>0.45151999999999998</v>
      </c>
      <c r="AA35" s="6">
        <v>0.45151999999999998</v>
      </c>
      <c r="AB35" s="6">
        <v>0.45151999999999998</v>
      </c>
      <c r="AC35" s="6">
        <v>0.73974000000000006</v>
      </c>
      <c r="AD35" s="6">
        <v>0.45151999999999998</v>
      </c>
      <c r="AF35" s="6">
        <f>SUM(C35:N35)</f>
        <v>3.2725</v>
      </c>
      <c r="AG35" s="6">
        <f>SUM(O35:Z35)</f>
        <v>5.0882399999999999</v>
      </c>
      <c r="AH35" s="6">
        <f>SUM(R35:AC35)</f>
        <v>5.8714600000000008</v>
      </c>
      <c r="AI35" s="6">
        <f>SUM(S35:AD35)</f>
        <v>6.0364600000000008</v>
      </c>
      <c r="AK35" s="77">
        <f t="shared" si="28"/>
        <v>2.7118543952049678E-3</v>
      </c>
      <c r="AL35" s="77">
        <f t="shared" si="29"/>
        <v>4.536172639015232E-3</v>
      </c>
      <c r="AM35" s="77">
        <f t="shared" si="30"/>
        <v>4.9759472773628511E-3</v>
      </c>
      <c r="AN35" s="77">
        <f t="shared" si="31"/>
        <v>5.0122804799239929E-3</v>
      </c>
      <c r="AP35" s="93"/>
    </row>
    <row r="36" spans="1:42" hidden="1" outlineLevel="1" x14ac:dyDescent="0.2">
      <c r="A36" s="18" t="s">
        <v>17</v>
      </c>
      <c r="B36" s="6"/>
      <c r="C36" s="6">
        <v>0.34223999999999999</v>
      </c>
      <c r="D36" s="6">
        <v>0.30291000000000001</v>
      </c>
      <c r="E36" s="6">
        <v>0.26392000000000004</v>
      </c>
      <c r="F36" s="6">
        <v>4.0420000000000005E-2</v>
      </c>
      <c r="G36" s="6">
        <v>0.18858000000000003</v>
      </c>
      <c r="H36" s="6">
        <v>0.17623</v>
      </c>
      <c r="I36" s="6">
        <v>0.19450999999999999</v>
      </c>
      <c r="J36" s="6">
        <v>0.15196999999999999</v>
      </c>
      <c r="K36" s="6">
        <v>0.26205000000000001</v>
      </c>
      <c r="L36" s="6">
        <v>0.16116</v>
      </c>
      <c r="M36" s="6">
        <v>0.29264999999999997</v>
      </c>
      <c r="N36" s="6">
        <v>0.18972999999999998</v>
      </c>
      <c r="O36" s="6">
        <v>0.19897999999999999</v>
      </c>
      <c r="P36" s="6">
        <v>0.24368999999999999</v>
      </c>
      <c r="Q36" s="6">
        <v>0.24263999999999999</v>
      </c>
      <c r="R36" s="6">
        <v>0.29072000000000003</v>
      </c>
      <c r="S36" s="6">
        <v>0.26399</v>
      </c>
      <c r="T36" s="6">
        <v>0.43219000000000002</v>
      </c>
      <c r="U36" s="6">
        <v>0.44686000000000003</v>
      </c>
      <c r="V36" s="6">
        <v>0.31983999999999996</v>
      </c>
      <c r="W36" s="6">
        <v>0.39207999999999998</v>
      </c>
      <c r="X36" s="6">
        <v>0.45047999999999999</v>
      </c>
      <c r="Y36" s="6">
        <v>0.28110000000000002</v>
      </c>
      <c r="Z36" s="6">
        <v>0.33618999999999999</v>
      </c>
      <c r="AA36" s="6">
        <v>0.44139</v>
      </c>
      <c r="AB36" s="6">
        <v>0.37028</v>
      </c>
      <c r="AC36" s="6">
        <v>0.61595</v>
      </c>
      <c r="AD36" s="6">
        <v>0.45391999999999999</v>
      </c>
      <c r="AF36" s="6">
        <f t="shared" si="2"/>
        <v>2.5663700000000005</v>
      </c>
      <c r="AG36" s="6">
        <f t="shared" si="3"/>
        <v>3.8987599999999993</v>
      </c>
      <c r="AH36" s="6">
        <f t="shared" si="4"/>
        <v>4.64107</v>
      </c>
      <c r="AI36" s="6">
        <f t="shared" si="5"/>
        <v>4.8042699999999998</v>
      </c>
      <c r="AK36" s="77">
        <f t="shared" si="28"/>
        <v>2.1266987820388618E-3</v>
      </c>
      <c r="AL36" s="77">
        <f t="shared" si="29"/>
        <v>3.4757496576590377E-3</v>
      </c>
      <c r="AM36" s="77">
        <f t="shared" si="30"/>
        <v>3.9332158663348479E-3</v>
      </c>
      <c r="AN36" s="77">
        <f t="shared" si="31"/>
        <v>3.9891507176862658E-3</v>
      </c>
      <c r="AP36" s="93"/>
    </row>
    <row r="37" spans="1:42" hidden="1" outlineLevel="1" x14ac:dyDescent="0.2">
      <c r="A37" s="18" t="s">
        <v>18</v>
      </c>
      <c r="B37" s="6"/>
      <c r="C37" s="6">
        <v>0</v>
      </c>
      <c r="D37" s="6">
        <v>5.0000000000000001E-3</v>
      </c>
      <c r="E37" s="6">
        <v>0</v>
      </c>
      <c r="F37" s="6">
        <v>0</v>
      </c>
      <c r="G37" s="6">
        <v>1.2999999999999999E-2</v>
      </c>
      <c r="H37" s="6">
        <v>7.4189999999999992E-2</v>
      </c>
      <c r="I37" s="6">
        <v>7.5189999999999993E-2</v>
      </c>
      <c r="J37" s="6">
        <v>0</v>
      </c>
      <c r="K37" s="6">
        <v>1.6E-2</v>
      </c>
      <c r="L37" s="6">
        <v>5.4999999999999997E-3</v>
      </c>
      <c r="M37" s="6">
        <v>0</v>
      </c>
      <c r="N37" s="6">
        <v>6.8099999999999992E-3</v>
      </c>
      <c r="O37" s="6">
        <v>4.4999999999999997E-3</v>
      </c>
      <c r="P37" s="6">
        <v>8.5900000000000004E-2</v>
      </c>
      <c r="Q37" s="6">
        <v>1.6E-2</v>
      </c>
      <c r="R37" s="6">
        <v>2.9000000000000001E-2</v>
      </c>
      <c r="S37" s="6">
        <v>0</v>
      </c>
      <c r="T37" s="6">
        <v>7.0000000000000001E-3</v>
      </c>
      <c r="U37" s="6">
        <v>1.0999999999999999E-2</v>
      </c>
      <c r="V37" s="6">
        <v>2.775E-2</v>
      </c>
      <c r="W37" s="6">
        <v>0.01</v>
      </c>
      <c r="X37" s="6">
        <v>0.85515999999999992</v>
      </c>
      <c r="Y37" s="6">
        <v>4.2500000000000003E-2</v>
      </c>
      <c r="Z37" s="6">
        <v>0.04</v>
      </c>
      <c r="AA37" s="6">
        <v>7.0199999999999999E-2</v>
      </c>
      <c r="AB37" s="6">
        <v>0</v>
      </c>
      <c r="AC37" s="6">
        <v>3.7579999999999995E-2</v>
      </c>
      <c r="AD37" s="6">
        <v>1.2580000000000001E-2</v>
      </c>
      <c r="AF37" s="6">
        <f t="shared" si="2"/>
        <v>0.19569</v>
      </c>
      <c r="AG37" s="6">
        <f t="shared" si="3"/>
        <v>1.1288100000000001</v>
      </c>
      <c r="AH37" s="6">
        <f t="shared" si="4"/>
        <v>1.1301899999999998</v>
      </c>
      <c r="AI37" s="6">
        <f t="shared" si="5"/>
        <v>1.1137699999999999</v>
      </c>
      <c r="AK37" s="77">
        <f t="shared" si="28"/>
        <v>1.6216433509477776E-4</v>
      </c>
      <c r="AL37" s="77">
        <f t="shared" si="29"/>
        <v>1.0063355967184693E-3</v>
      </c>
      <c r="AM37" s="77">
        <f t="shared" si="30"/>
        <v>9.5781387481183881E-4</v>
      </c>
      <c r="AN37" s="77">
        <f t="shared" si="31"/>
        <v>9.2480156086927512E-4</v>
      </c>
      <c r="AP37" s="93"/>
    </row>
    <row r="38" spans="1:42" ht="13.5" hidden="1" outlineLevel="1" x14ac:dyDescent="0.35">
      <c r="A38" s="18" t="s">
        <v>19</v>
      </c>
      <c r="B38" s="6"/>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1.7500000000000002E-2</v>
      </c>
      <c r="X38" s="12">
        <v>0</v>
      </c>
      <c r="Y38" s="12">
        <v>0</v>
      </c>
      <c r="Z38" s="12">
        <v>1.2E-2</v>
      </c>
      <c r="AA38" s="12">
        <v>2.5000000000000001E-2</v>
      </c>
      <c r="AB38" s="12">
        <v>7.5499999999999994E-3</v>
      </c>
      <c r="AC38" s="12">
        <v>1.0999999999999999E-2</v>
      </c>
      <c r="AD38" s="12">
        <v>0</v>
      </c>
      <c r="AE38" s="13"/>
      <c r="AF38" s="12">
        <f t="shared" si="2"/>
        <v>0</v>
      </c>
      <c r="AG38" s="12">
        <f t="shared" si="3"/>
        <v>2.9500000000000002E-2</v>
      </c>
      <c r="AH38" s="12">
        <f t="shared" si="4"/>
        <v>7.3050000000000004E-2</v>
      </c>
      <c r="AI38" s="12">
        <f t="shared" si="5"/>
        <v>7.3050000000000004E-2</v>
      </c>
      <c r="AJ38" s="13"/>
      <c r="AK38" s="78">
        <f t="shared" si="28"/>
        <v>0</v>
      </c>
      <c r="AL38" s="78">
        <f t="shared" si="29"/>
        <v>2.6299288722809722E-5</v>
      </c>
      <c r="AM38" s="78">
        <f t="shared" si="30"/>
        <v>6.1908443319269184E-5</v>
      </c>
      <c r="AN38" s="78">
        <f t="shared" si="31"/>
        <v>6.0655928981298254E-5</v>
      </c>
      <c r="AP38" s="93"/>
    </row>
    <row r="39" spans="1:42" collapsed="1" x14ac:dyDescent="0.2">
      <c r="A39" s="16" t="s">
        <v>20</v>
      </c>
      <c r="B39" s="6"/>
      <c r="C39" s="6">
        <f>SUM(C36:C38)</f>
        <v>0.34223999999999999</v>
      </c>
      <c r="D39" s="6">
        <f t="shared" ref="D39:AD39" si="40">SUM(D36:D38)</f>
        <v>0.30791000000000002</v>
      </c>
      <c r="E39" s="6">
        <f t="shared" si="40"/>
        <v>0.26392000000000004</v>
      </c>
      <c r="F39" s="6">
        <f t="shared" si="40"/>
        <v>4.0420000000000005E-2</v>
      </c>
      <c r="G39" s="6">
        <f t="shared" si="40"/>
        <v>0.20158000000000004</v>
      </c>
      <c r="H39" s="6">
        <f t="shared" si="40"/>
        <v>0.25041999999999998</v>
      </c>
      <c r="I39" s="6">
        <f t="shared" si="40"/>
        <v>0.2697</v>
      </c>
      <c r="J39" s="6">
        <f t="shared" si="40"/>
        <v>0.15196999999999999</v>
      </c>
      <c r="K39" s="6">
        <f t="shared" si="40"/>
        <v>0.27805000000000002</v>
      </c>
      <c r="L39" s="6">
        <f t="shared" si="40"/>
        <v>0.16666</v>
      </c>
      <c r="M39" s="6">
        <f t="shared" si="40"/>
        <v>0.29264999999999997</v>
      </c>
      <c r="N39" s="6">
        <f t="shared" si="40"/>
        <v>0.19653999999999999</v>
      </c>
      <c r="O39" s="6">
        <f t="shared" si="40"/>
        <v>0.20347999999999999</v>
      </c>
      <c r="P39" s="6">
        <f t="shared" si="40"/>
        <v>0.32958999999999999</v>
      </c>
      <c r="Q39" s="6">
        <f t="shared" si="40"/>
        <v>0.25863999999999998</v>
      </c>
      <c r="R39" s="6">
        <f t="shared" si="40"/>
        <v>0.31972000000000006</v>
      </c>
      <c r="S39" s="6">
        <f t="shared" si="40"/>
        <v>0.26399</v>
      </c>
      <c r="T39" s="6">
        <f t="shared" si="40"/>
        <v>0.43919000000000002</v>
      </c>
      <c r="U39" s="6">
        <f t="shared" si="40"/>
        <v>0.45786000000000004</v>
      </c>
      <c r="V39" s="6">
        <f t="shared" si="40"/>
        <v>0.34758999999999995</v>
      </c>
      <c r="W39" s="6">
        <f t="shared" si="40"/>
        <v>0.41958000000000001</v>
      </c>
      <c r="X39" s="6">
        <f t="shared" si="40"/>
        <v>1.3056399999999999</v>
      </c>
      <c r="Y39" s="6">
        <f t="shared" si="40"/>
        <v>0.3236</v>
      </c>
      <c r="Z39" s="6">
        <f t="shared" si="40"/>
        <v>0.38818999999999998</v>
      </c>
      <c r="AA39" s="6">
        <f t="shared" si="40"/>
        <v>0.53659000000000001</v>
      </c>
      <c r="AB39" s="6">
        <f t="shared" si="40"/>
        <v>0.37783</v>
      </c>
      <c r="AC39" s="6">
        <f t="shared" si="40"/>
        <v>0.66452999999999995</v>
      </c>
      <c r="AD39" s="6">
        <f t="shared" si="40"/>
        <v>0.46649999999999997</v>
      </c>
      <c r="AF39" s="6">
        <f t="shared" ref="AF39" si="41">SUM(AF36:AF38)</f>
        <v>2.7620600000000004</v>
      </c>
      <c r="AG39" s="6">
        <f t="shared" ref="AG39" si="42">SUM(AG36:AG38)</f>
        <v>5.0570699999999986</v>
      </c>
      <c r="AH39" s="6">
        <f t="shared" ref="AH39" si="43">SUM(AH36:AH38)</f>
        <v>5.8443100000000001</v>
      </c>
      <c r="AI39" s="6">
        <f t="shared" ref="AI39" si="44">SUM(AI36:AI38)</f>
        <v>5.9910899999999998</v>
      </c>
      <c r="AK39" s="77">
        <f t="shared" si="28"/>
        <v>2.2888631171336395E-3</v>
      </c>
      <c r="AL39" s="77">
        <f t="shared" si="29"/>
        <v>4.5083845431003163E-3</v>
      </c>
      <c r="AM39" s="77">
        <f t="shared" si="30"/>
        <v>4.952938184465956E-3</v>
      </c>
      <c r="AN39" s="77">
        <f t="shared" si="31"/>
        <v>4.9746082075368394E-3</v>
      </c>
      <c r="AP39" s="93"/>
    </row>
    <row r="40" spans="1:42" x14ac:dyDescent="0.2">
      <c r="A40" s="16" t="s">
        <v>24</v>
      </c>
      <c r="B40" s="6"/>
      <c r="C40" s="6">
        <v>0.42672000000000004</v>
      </c>
      <c r="D40" s="6">
        <v>0.42452999999999996</v>
      </c>
      <c r="E40" s="6">
        <v>0.42458999999999997</v>
      </c>
      <c r="F40" s="6">
        <v>0.42458999999999997</v>
      </c>
      <c r="G40" s="6">
        <v>7.1989999999999998E-2</v>
      </c>
      <c r="H40" s="6">
        <v>0.85892999999999997</v>
      </c>
      <c r="I40" s="6">
        <v>0.39868999999999999</v>
      </c>
      <c r="J40" s="6">
        <v>0.42757000000000001</v>
      </c>
      <c r="K40" s="6">
        <v>0.43182999999999999</v>
      </c>
      <c r="L40" s="6">
        <v>0.44357000000000002</v>
      </c>
      <c r="M40" s="6">
        <v>0.47117000000000003</v>
      </c>
      <c r="N40" s="6">
        <v>0.45044999999999996</v>
      </c>
      <c r="O40" s="6">
        <v>0.41605000000000003</v>
      </c>
      <c r="P40" s="6">
        <v>0.41868</v>
      </c>
      <c r="Q40" s="6">
        <v>0.54877999999999993</v>
      </c>
      <c r="R40" s="6">
        <v>0.42595</v>
      </c>
      <c r="S40" s="6">
        <v>0.42468</v>
      </c>
      <c r="T40" s="6">
        <v>0.44968000000000002</v>
      </c>
      <c r="U40" s="6">
        <v>0.42468</v>
      </c>
      <c r="V40" s="6">
        <v>0.42377999999999999</v>
      </c>
      <c r="W40" s="6">
        <v>0.42373</v>
      </c>
      <c r="X40" s="6">
        <v>0.42373</v>
      </c>
      <c r="Y40" s="6">
        <v>0.42220999999999997</v>
      </c>
      <c r="Z40" s="6">
        <v>0.42427999999999999</v>
      </c>
      <c r="AA40" s="6">
        <v>0.42220999999999997</v>
      </c>
      <c r="AB40" s="6">
        <v>0.42052999999999996</v>
      </c>
      <c r="AC40" s="6">
        <v>0.42002</v>
      </c>
      <c r="AD40" s="6">
        <v>0.42299000000000003</v>
      </c>
      <c r="AF40" s="6">
        <f t="shared" ref="AF40:AF52" si="45">SUM(C40:N40)</f>
        <v>5.2546300000000006</v>
      </c>
      <c r="AG40" s="6">
        <f t="shared" ref="AG40:AG52" si="46">SUM(O40:Z40)</f>
        <v>5.2262299999999993</v>
      </c>
      <c r="AH40" s="6">
        <f t="shared" ref="AH40:AH52" si="47">SUM(R40:AC40)</f>
        <v>5.10548</v>
      </c>
      <c r="AI40" s="6">
        <f t="shared" ref="AI40:AI52" si="48">SUM(S40:AD40)</f>
        <v>5.1025200000000011</v>
      </c>
      <c r="AK40" s="77">
        <f t="shared" si="28"/>
        <v>4.3544053355770457E-3</v>
      </c>
      <c r="AL40" s="77">
        <f t="shared" si="29"/>
        <v>4.6591909051460958E-3</v>
      </c>
      <c r="AM40" s="77">
        <f t="shared" si="30"/>
        <v>4.3267942395299446E-3</v>
      </c>
      <c r="AN40" s="77">
        <f t="shared" si="31"/>
        <v>4.2367979568193569E-3</v>
      </c>
      <c r="AP40" s="93"/>
    </row>
    <row r="41" spans="1:42" x14ac:dyDescent="0.2">
      <c r="A41" s="16" t="s">
        <v>27</v>
      </c>
      <c r="B41" s="6"/>
      <c r="C41" s="6">
        <v>0.15339</v>
      </c>
      <c r="D41" s="6">
        <v>2.6839999999999999E-2</v>
      </c>
      <c r="E41" s="6">
        <v>0.38879000000000002</v>
      </c>
      <c r="F41" s="6">
        <v>2.9839999999999998E-2</v>
      </c>
      <c r="G41" s="6">
        <v>0.52067999999999992</v>
      </c>
      <c r="H41" s="6">
        <v>0.11745</v>
      </c>
      <c r="I41" s="6">
        <v>0.10914</v>
      </c>
      <c r="J41" s="6">
        <v>6.0740000000000002E-2</v>
      </c>
      <c r="K41" s="6">
        <v>7.7840000000000006E-2</v>
      </c>
      <c r="L41" s="6">
        <v>0.57528999999999997</v>
      </c>
      <c r="M41" s="6">
        <v>3.4520000000000002E-2</v>
      </c>
      <c r="N41" s="6">
        <v>2.487E-2</v>
      </c>
      <c r="O41" s="6">
        <v>0.13791</v>
      </c>
      <c r="P41" s="6">
        <v>0.151</v>
      </c>
      <c r="Q41" s="6">
        <v>0.22842999999999999</v>
      </c>
      <c r="R41" s="6">
        <v>0.27764999999999995</v>
      </c>
      <c r="S41" s="6">
        <v>6.08E-2</v>
      </c>
      <c r="T41" s="6">
        <v>0.42132999999999998</v>
      </c>
      <c r="U41" s="6">
        <v>9.4049999999999995E-2</v>
      </c>
      <c r="V41" s="6">
        <v>0.98584000000000005</v>
      </c>
      <c r="W41" s="6">
        <v>7.911E-2</v>
      </c>
      <c r="X41" s="6">
        <v>0.36895999999999995</v>
      </c>
      <c r="Y41" s="6">
        <v>0.55953999999999993</v>
      </c>
      <c r="Z41" s="6">
        <v>0.50488999999999995</v>
      </c>
      <c r="AA41" s="6">
        <v>0.14740999999999999</v>
      </c>
      <c r="AB41" s="6">
        <v>0.28843000000000002</v>
      </c>
      <c r="AC41" s="6">
        <v>0.49143999999999999</v>
      </c>
      <c r="AD41" s="6">
        <v>1.6053499999999998</v>
      </c>
      <c r="AF41" s="6">
        <f t="shared" si="45"/>
        <v>2.1193900000000001</v>
      </c>
      <c r="AG41" s="6">
        <f t="shared" si="46"/>
        <v>3.8695099999999996</v>
      </c>
      <c r="AH41" s="6">
        <f t="shared" si="47"/>
        <v>4.2794499999999998</v>
      </c>
      <c r="AI41" s="6">
        <f t="shared" si="48"/>
        <v>5.6071499999999999</v>
      </c>
      <c r="AK41" s="77">
        <f t="shared" si="28"/>
        <v>1.7562955192218356E-3</v>
      </c>
      <c r="AL41" s="77">
        <f t="shared" si="29"/>
        <v>3.4496732442643877E-3</v>
      </c>
      <c r="AM41" s="77">
        <f t="shared" si="30"/>
        <v>3.6267500035954345E-3</v>
      </c>
      <c r="AN41" s="77">
        <f t="shared" si="31"/>
        <v>4.6558096124228125E-3</v>
      </c>
      <c r="AP41" s="93"/>
    </row>
    <row r="42" spans="1:42" x14ac:dyDescent="0.2">
      <c r="A42" s="16" t="s">
        <v>40</v>
      </c>
      <c r="B42" s="6"/>
      <c r="C42" s="6">
        <v>0</v>
      </c>
      <c r="D42" s="6">
        <v>0.21743000000000001</v>
      </c>
      <c r="E42" s="6">
        <v>8.5000000000000006E-2</v>
      </c>
      <c r="F42" s="6">
        <v>0</v>
      </c>
      <c r="G42" s="6">
        <v>0</v>
      </c>
      <c r="H42" s="6">
        <v>0</v>
      </c>
      <c r="I42" s="6">
        <v>0</v>
      </c>
      <c r="J42" s="6">
        <v>0</v>
      </c>
      <c r="K42" s="6">
        <v>3.4180000000000002E-2</v>
      </c>
      <c r="L42" s="6">
        <v>8.5299999999999994E-3</v>
      </c>
      <c r="M42" s="6">
        <v>0</v>
      </c>
      <c r="N42" s="6">
        <v>0</v>
      </c>
      <c r="O42" s="6">
        <v>0.12032999999999999</v>
      </c>
      <c r="P42" s="6">
        <v>4.0770000000000001E-2</v>
      </c>
      <c r="Q42" s="6">
        <v>0.16299</v>
      </c>
      <c r="R42" s="6">
        <v>3.773E-2</v>
      </c>
      <c r="S42" s="6">
        <v>0.47454000000000002</v>
      </c>
      <c r="T42" s="6">
        <v>-6.0340000000000005E-2</v>
      </c>
      <c r="U42" s="6">
        <v>0</v>
      </c>
      <c r="V42" s="6">
        <v>0</v>
      </c>
      <c r="W42" s="6">
        <v>0.14881999999999998</v>
      </c>
      <c r="X42" s="6">
        <v>1.7579999999999998E-2</v>
      </c>
      <c r="Y42" s="6">
        <v>1.1849999999999999E-2</v>
      </c>
      <c r="Z42" s="6">
        <v>0</v>
      </c>
      <c r="AA42" s="6">
        <v>1.48912</v>
      </c>
      <c r="AB42" s="6">
        <v>0.1</v>
      </c>
      <c r="AC42" s="6">
        <v>0.66622000000000003</v>
      </c>
      <c r="AD42" s="6">
        <v>0</v>
      </c>
      <c r="AF42" s="6">
        <f t="shared" si="45"/>
        <v>0.34514</v>
      </c>
      <c r="AG42" s="6">
        <f t="shared" si="46"/>
        <v>0.95426999999999995</v>
      </c>
      <c r="AH42" s="6">
        <f t="shared" si="47"/>
        <v>2.8855200000000001</v>
      </c>
      <c r="AI42" s="6">
        <f t="shared" si="48"/>
        <v>2.8477900000000003</v>
      </c>
      <c r="AK42" s="77">
        <f t="shared" si="28"/>
        <v>2.8601051977419179E-4</v>
      </c>
      <c r="AL42" s="77">
        <f t="shared" si="29"/>
        <v>8.5073295761069938E-4</v>
      </c>
      <c r="AM42" s="77">
        <f t="shared" si="30"/>
        <v>2.4454216477291942E-3</v>
      </c>
      <c r="AN42" s="77">
        <f t="shared" si="31"/>
        <v>2.3646180423497788E-3</v>
      </c>
      <c r="AP42" s="93"/>
    </row>
    <row r="43" spans="1:42" x14ac:dyDescent="0.2">
      <c r="A43" s="16" t="s">
        <v>23</v>
      </c>
      <c r="B43" s="6"/>
      <c r="C43" s="6">
        <v>0.25274999999999997</v>
      </c>
      <c r="D43" s="6">
        <v>0</v>
      </c>
      <c r="E43" s="6">
        <v>0.70574999999999999</v>
      </c>
      <c r="F43" s="6">
        <v>4.4227499999999997</v>
      </c>
      <c r="G43" s="6">
        <v>0</v>
      </c>
      <c r="H43" s="6">
        <v>8.9999999999999993E-3</v>
      </c>
      <c r="I43" s="6">
        <v>0</v>
      </c>
      <c r="J43" s="6">
        <v>0</v>
      </c>
      <c r="K43" s="6">
        <v>0.14899999999999999</v>
      </c>
      <c r="L43" s="6">
        <v>0.36399999999999999</v>
      </c>
      <c r="M43" s="6">
        <v>0</v>
      </c>
      <c r="N43" s="6">
        <v>0.53200000000000003</v>
      </c>
      <c r="O43" s="6">
        <v>0.95</v>
      </c>
      <c r="P43" s="6">
        <v>0</v>
      </c>
      <c r="Q43" s="6">
        <v>0</v>
      </c>
      <c r="R43" s="6">
        <v>0.25700000000000001</v>
      </c>
      <c r="S43" s="6">
        <v>0</v>
      </c>
      <c r="T43" s="6">
        <v>0.53200000000000003</v>
      </c>
      <c r="U43" s="6">
        <v>0.34499999999999997</v>
      </c>
      <c r="V43" s="6">
        <v>0</v>
      </c>
      <c r="W43" s="6">
        <v>0.53200000000000003</v>
      </c>
      <c r="X43" s="6">
        <v>0.34150000000000003</v>
      </c>
      <c r="Y43" s="6">
        <v>0</v>
      </c>
      <c r="Z43" s="6">
        <v>0.42775000000000002</v>
      </c>
      <c r="AA43" s="6">
        <v>0</v>
      </c>
      <c r="AB43" s="6">
        <v>0</v>
      </c>
      <c r="AC43" s="6">
        <v>-0.22625000000000001</v>
      </c>
      <c r="AD43" s="6">
        <v>0</v>
      </c>
      <c r="AF43" s="6">
        <f t="shared" si="45"/>
        <v>6.4352499999999999</v>
      </c>
      <c r="AG43" s="6">
        <f t="shared" si="46"/>
        <v>3.3852499999999996</v>
      </c>
      <c r="AH43" s="6">
        <f t="shared" si="47"/>
        <v>2.2090000000000001</v>
      </c>
      <c r="AI43" s="6">
        <f t="shared" si="48"/>
        <v>1.9520000000000002</v>
      </c>
      <c r="AK43" s="77">
        <f t="shared" si="28"/>
        <v>5.3327611907540932E-3</v>
      </c>
      <c r="AL43" s="77">
        <f t="shared" si="29"/>
        <v>3.0179548186064949E-3</v>
      </c>
      <c r="AM43" s="77">
        <f t="shared" si="30"/>
        <v>1.8720842066018567E-3</v>
      </c>
      <c r="AN43" s="77">
        <f t="shared" si="31"/>
        <v>1.6208127771594003E-3</v>
      </c>
      <c r="AO43" s="1" t="s">
        <v>131</v>
      </c>
      <c r="AP43" s="93" t="s">
        <v>889</v>
      </c>
    </row>
    <row r="44" spans="1:42" x14ac:dyDescent="0.2">
      <c r="A44" s="16" t="s">
        <v>37</v>
      </c>
      <c r="B44" s="6"/>
      <c r="C44" s="6">
        <v>9.5439999999999997E-2</v>
      </c>
      <c r="D44" s="6">
        <v>0.46272000000000002</v>
      </c>
      <c r="E44" s="6">
        <v>0.14509</v>
      </c>
      <c r="F44" s="6">
        <v>6.8559999999999996E-2</v>
      </c>
      <c r="G44" s="6">
        <v>0.16531999999999999</v>
      </c>
      <c r="H44" s="6">
        <v>0.1419</v>
      </c>
      <c r="I44" s="6">
        <v>0.11567</v>
      </c>
      <c r="J44" s="6">
        <v>0.48250999999999999</v>
      </c>
      <c r="K44" s="6">
        <v>9.6489999999999992E-2</v>
      </c>
      <c r="L44" s="6">
        <v>0.27306000000000002</v>
      </c>
      <c r="M44" s="6">
        <v>0.13463999999999998</v>
      </c>
      <c r="N44" s="6">
        <v>0.12679000000000001</v>
      </c>
      <c r="O44" s="6">
        <v>0.11545</v>
      </c>
      <c r="P44" s="6">
        <v>9.0480000000000005E-2</v>
      </c>
      <c r="Q44" s="6">
        <v>7.6079999999999995E-2</v>
      </c>
      <c r="R44" s="6">
        <v>1.4590000000000001E-2</v>
      </c>
      <c r="S44" s="6">
        <v>1.1220000000000001E-2</v>
      </c>
      <c r="T44" s="6">
        <v>3.7569999999999999E-2</v>
      </c>
      <c r="U44" s="6">
        <v>0.18314</v>
      </c>
      <c r="V44" s="6">
        <v>2.0320000000000001E-2</v>
      </c>
      <c r="W44" s="6">
        <v>7.1580000000000005E-2</v>
      </c>
      <c r="X44" s="6">
        <v>0</v>
      </c>
      <c r="Y44" s="6">
        <v>0.11459</v>
      </c>
      <c r="Z44" s="6">
        <v>0.14502000000000001</v>
      </c>
      <c r="AA44" s="6">
        <v>8.1230000000000011E-2</v>
      </c>
      <c r="AB44" s="6">
        <v>3.0499999999999999E-2</v>
      </c>
      <c r="AC44" s="6">
        <v>0.80313000000000001</v>
      </c>
      <c r="AD44" s="6">
        <v>1.753E-2</v>
      </c>
      <c r="AF44" s="6">
        <f t="shared" si="45"/>
        <v>2.3081900000000002</v>
      </c>
      <c r="AG44" s="6">
        <f t="shared" si="46"/>
        <v>0.88003999999999993</v>
      </c>
      <c r="AH44" s="6">
        <f t="shared" si="47"/>
        <v>1.5128900000000001</v>
      </c>
      <c r="AI44" s="6">
        <f t="shared" si="48"/>
        <v>1.51583</v>
      </c>
      <c r="AK44" s="77">
        <f t="shared" si="28"/>
        <v>1.9127502510215906E-3</v>
      </c>
      <c r="AL44" s="77">
        <f t="shared" si="29"/>
        <v>7.8455681517360901E-4</v>
      </c>
      <c r="AM44" s="77">
        <f t="shared" si="30"/>
        <v>1.2821446244118981E-3</v>
      </c>
      <c r="AN44" s="77">
        <f t="shared" si="31"/>
        <v>1.2586458155745561E-3</v>
      </c>
      <c r="AP44" s="93"/>
    </row>
    <row r="45" spans="1:42" x14ac:dyDescent="0.2">
      <c r="A45" s="16" t="s">
        <v>16</v>
      </c>
      <c r="B45" s="6"/>
      <c r="C45" s="6">
        <v>3.1329999999999997E-2</v>
      </c>
      <c r="D45" s="6">
        <v>0.18669999999999998</v>
      </c>
      <c r="E45" s="6">
        <v>6.1219999999999997E-2</v>
      </c>
      <c r="F45" s="6">
        <v>0</v>
      </c>
      <c r="G45" s="6">
        <v>0</v>
      </c>
      <c r="H45" s="6">
        <v>0.10812000000000001</v>
      </c>
      <c r="I45" s="6">
        <v>0.10667</v>
      </c>
      <c r="J45" s="6">
        <v>0.39</v>
      </c>
      <c r="K45" s="6">
        <v>0</v>
      </c>
      <c r="L45" s="6">
        <v>0.56945000000000001</v>
      </c>
      <c r="M45" s="6">
        <v>0.20083999999999999</v>
      </c>
      <c r="N45" s="6">
        <v>0.34316000000000002</v>
      </c>
      <c r="O45" s="6">
        <v>0.13786999999999999</v>
      </c>
      <c r="P45" s="6">
        <v>0.24</v>
      </c>
      <c r="Q45" s="6">
        <v>0.1638</v>
      </c>
      <c r="R45" s="6">
        <v>5.747E-2</v>
      </c>
      <c r="S45" s="6">
        <v>0.23186000000000001</v>
      </c>
      <c r="T45" s="6">
        <v>0</v>
      </c>
      <c r="U45" s="6">
        <v>0.45311000000000001</v>
      </c>
      <c r="V45" s="6">
        <v>1.959E-2</v>
      </c>
      <c r="W45" s="6">
        <v>0</v>
      </c>
      <c r="X45" s="6">
        <v>0</v>
      </c>
      <c r="Y45" s="6">
        <v>2.6040000000000001E-2</v>
      </c>
      <c r="Z45" s="6">
        <v>0</v>
      </c>
      <c r="AA45" s="6">
        <v>0</v>
      </c>
      <c r="AB45" s="6">
        <v>0.12282999999999999</v>
      </c>
      <c r="AC45" s="6">
        <v>0</v>
      </c>
      <c r="AD45" s="6">
        <v>0</v>
      </c>
      <c r="AF45" s="6">
        <f t="shared" si="45"/>
        <v>1.99749</v>
      </c>
      <c r="AG45" s="6">
        <f t="shared" si="46"/>
        <v>1.3297400000000001</v>
      </c>
      <c r="AH45" s="6">
        <f t="shared" si="47"/>
        <v>0.91089999999999993</v>
      </c>
      <c r="AI45" s="6">
        <f t="shared" si="48"/>
        <v>0.85343000000000002</v>
      </c>
      <c r="AK45" s="77">
        <f t="shared" si="28"/>
        <v>1.6552794609252777E-3</v>
      </c>
      <c r="AL45" s="77">
        <f t="shared" si="29"/>
        <v>1.1854649554667459E-3</v>
      </c>
      <c r="AM45" s="77">
        <f t="shared" si="30"/>
        <v>7.7196989759784117E-4</v>
      </c>
      <c r="AN45" s="77">
        <f t="shared" si="31"/>
        <v>7.0863229939095642E-4</v>
      </c>
      <c r="AP45" s="93"/>
    </row>
    <row r="46" spans="1:42" x14ac:dyDescent="0.2">
      <c r="A46" s="16" t="s">
        <v>26</v>
      </c>
      <c r="B46" s="6"/>
      <c r="C46" s="6">
        <v>1.2E-2</v>
      </c>
      <c r="D46" s="6">
        <v>5.2999999999999999E-2</v>
      </c>
      <c r="E46" s="6">
        <v>0</v>
      </c>
      <c r="F46" s="6">
        <v>0</v>
      </c>
      <c r="G46" s="6">
        <v>6.5000000000000002E-2</v>
      </c>
      <c r="H46" s="6">
        <v>0</v>
      </c>
      <c r="I46" s="6">
        <v>0</v>
      </c>
      <c r="J46" s="6">
        <v>0</v>
      </c>
      <c r="K46" s="6">
        <v>7.4999999999999997E-2</v>
      </c>
      <c r="L46" s="6">
        <v>4.4999999999999998E-2</v>
      </c>
      <c r="M46" s="6">
        <v>0</v>
      </c>
      <c r="N46" s="6">
        <v>0.05</v>
      </c>
      <c r="O46" s="6">
        <v>0.05</v>
      </c>
      <c r="P46" s="6">
        <v>0</v>
      </c>
      <c r="Q46" s="6">
        <v>1.4999999999999999E-2</v>
      </c>
      <c r="R46" s="6">
        <v>1.5449999999999998E-2</v>
      </c>
      <c r="S46" s="6">
        <v>0</v>
      </c>
      <c r="T46" s="6">
        <v>0</v>
      </c>
      <c r="U46" s="6">
        <v>0</v>
      </c>
      <c r="V46" s="6">
        <v>0.53349000000000002</v>
      </c>
      <c r="W46" s="6">
        <v>0</v>
      </c>
      <c r="X46" s="6">
        <v>0</v>
      </c>
      <c r="Y46" s="6">
        <v>0</v>
      </c>
      <c r="Z46" s="6">
        <v>0</v>
      </c>
      <c r="AA46" s="6">
        <v>0</v>
      </c>
      <c r="AB46" s="6">
        <v>0</v>
      </c>
      <c r="AC46" s="6">
        <v>0</v>
      </c>
      <c r="AD46" s="6">
        <v>3.8700000000000002E-3</v>
      </c>
      <c r="AF46" s="6">
        <f t="shared" si="45"/>
        <v>0.3</v>
      </c>
      <c r="AG46" s="6">
        <f t="shared" si="46"/>
        <v>0.61394000000000004</v>
      </c>
      <c r="AH46" s="6">
        <f t="shared" si="47"/>
        <v>0.54893999999999998</v>
      </c>
      <c r="AI46" s="6">
        <f t="shared" si="48"/>
        <v>0.53736000000000006</v>
      </c>
      <c r="AK46" s="77">
        <f t="shared" si="28"/>
        <v>2.4860391705469528E-4</v>
      </c>
      <c r="AL46" s="77">
        <f t="shared" si="29"/>
        <v>5.4732831588073902E-4</v>
      </c>
      <c r="AM46" s="77">
        <f t="shared" si="30"/>
        <v>4.6521589152196611E-4</v>
      </c>
      <c r="AN46" s="77">
        <f t="shared" si="31"/>
        <v>4.4618850099097096E-4</v>
      </c>
      <c r="AP46" s="93"/>
    </row>
    <row r="47" spans="1:42" x14ac:dyDescent="0.2">
      <c r="A47" s="16" t="s">
        <v>21</v>
      </c>
      <c r="B47" s="6"/>
      <c r="C47" s="6">
        <v>0.16947999999999999</v>
      </c>
      <c r="D47" s="6">
        <v>6.7680000000000004E-2</v>
      </c>
      <c r="E47" s="6">
        <v>1.2970000000000001E-2</v>
      </c>
      <c r="F47" s="6">
        <v>1.2970000000000001E-2</v>
      </c>
      <c r="G47" s="6">
        <v>0</v>
      </c>
      <c r="H47" s="6">
        <v>1.2970000000000001E-2</v>
      </c>
      <c r="I47" s="6">
        <v>0.61578999999999995</v>
      </c>
      <c r="J47" s="6">
        <v>1.3599999999999999E-2</v>
      </c>
      <c r="K47" s="6">
        <v>1.081E-2</v>
      </c>
      <c r="L47" s="6">
        <v>1.081E-2</v>
      </c>
      <c r="M47" s="6">
        <v>2.41E-2</v>
      </c>
      <c r="N47" s="6">
        <v>1.081E-2</v>
      </c>
      <c r="O47" s="6">
        <v>2.1610000000000001E-2</v>
      </c>
      <c r="P47" s="6">
        <v>1.3210000000000001E-2</v>
      </c>
      <c r="Q47" s="6">
        <v>1.9129999999999998E-2</v>
      </c>
      <c r="R47" s="6">
        <v>1.457E-2</v>
      </c>
      <c r="S47" s="6">
        <v>1.2970000000000001E-2</v>
      </c>
      <c r="T47" s="6">
        <v>0</v>
      </c>
      <c r="U47" s="6">
        <v>9.5000000000000001E-2</v>
      </c>
      <c r="V47" s="6">
        <v>0.04</v>
      </c>
      <c r="W47" s="6">
        <v>-0.04</v>
      </c>
      <c r="X47" s="6">
        <v>2.3999999999999998E-3</v>
      </c>
      <c r="Y47" s="6">
        <v>0</v>
      </c>
      <c r="Z47" s="6">
        <v>0</v>
      </c>
      <c r="AA47" s="6">
        <v>0.04</v>
      </c>
      <c r="AB47" s="6">
        <v>0</v>
      </c>
      <c r="AC47" s="6">
        <v>0.1386</v>
      </c>
      <c r="AD47" s="6">
        <v>1.1999999999999999E-3</v>
      </c>
      <c r="AF47" s="6">
        <f t="shared" si="45"/>
        <v>0.96198999999999979</v>
      </c>
      <c r="AG47" s="6">
        <f t="shared" si="46"/>
        <v>0.17888999999999999</v>
      </c>
      <c r="AH47" s="6">
        <f t="shared" si="47"/>
        <v>0.30354000000000003</v>
      </c>
      <c r="AI47" s="6">
        <f t="shared" si="48"/>
        <v>0.29016999999999993</v>
      </c>
      <c r="AK47" s="77">
        <f t="shared" si="28"/>
        <v>7.9718160722482099E-4</v>
      </c>
      <c r="AL47" s="77">
        <f t="shared" si="29"/>
        <v>1.5948066981774344E-4</v>
      </c>
      <c r="AM47" s="77">
        <f t="shared" si="30"/>
        <v>2.5724420102848694E-4</v>
      </c>
      <c r="AN47" s="77">
        <f t="shared" si="31"/>
        <v>2.4093813706370032E-4</v>
      </c>
      <c r="AP47" s="93"/>
    </row>
    <row r="48" spans="1:42" x14ac:dyDescent="0.2">
      <c r="A48" s="16" t="s">
        <v>42</v>
      </c>
      <c r="B48" s="6"/>
      <c r="C48" s="6">
        <v>0.10701000000000001</v>
      </c>
      <c r="D48" s="6">
        <v>7.4000000000000003E-3</v>
      </c>
      <c r="E48" s="6">
        <v>7.5000000000000002E-4</v>
      </c>
      <c r="F48" s="6">
        <v>0</v>
      </c>
      <c r="G48" s="6">
        <v>0</v>
      </c>
      <c r="H48" s="6">
        <v>0</v>
      </c>
      <c r="I48" s="6">
        <v>0</v>
      </c>
      <c r="J48" s="6">
        <v>1.204</v>
      </c>
      <c r="K48" s="6">
        <v>0</v>
      </c>
      <c r="L48" s="6">
        <v>0.50529999999999997</v>
      </c>
      <c r="M48" s="6">
        <v>0.14380000000000001</v>
      </c>
      <c r="N48" s="6">
        <v>0.01</v>
      </c>
      <c r="O48" s="6">
        <v>0</v>
      </c>
      <c r="P48" s="6">
        <v>3.0000000000000001E-3</v>
      </c>
      <c r="Q48" s="6">
        <v>0</v>
      </c>
      <c r="R48" s="6">
        <v>0.12720999999999999</v>
      </c>
      <c r="S48" s="6">
        <v>0</v>
      </c>
      <c r="T48" s="6">
        <v>0</v>
      </c>
      <c r="U48" s="6">
        <v>0</v>
      </c>
      <c r="V48" s="6">
        <v>0</v>
      </c>
      <c r="W48" s="6">
        <v>0</v>
      </c>
      <c r="X48" s="6">
        <v>0</v>
      </c>
      <c r="Y48" s="6">
        <v>0</v>
      </c>
      <c r="Z48" s="6">
        <v>0</v>
      </c>
      <c r="AA48" s="6">
        <v>5.0000000000000001E-3</v>
      </c>
      <c r="AB48" s="6">
        <v>0</v>
      </c>
      <c r="AC48" s="6">
        <v>0</v>
      </c>
      <c r="AD48" s="6">
        <v>0</v>
      </c>
      <c r="AF48" s="6">
        <f t="shared" si="45"/>
        <v>1.9782599999999997</v>
      </c>
      <c r="AG48" s="6">
        <f t="shared" si="46"/>
        <v>0.13020999999999999</v>
      </c>
      <c r="AH48" s="6">
        <f t="shared" si="47"/>
        <v>0.13220999999999999</v>
      </c>
      <c r="AI48" s="6">
        <f t="shared" si="48"/>
        <v>5.0000000000000001E-3</v>
      </c>
      <c r="AK48" s="77">
        <f t="shared" si="28"/>
        <v>1.6393439498420715E-3</v>
      </c>
      <c r="AL48" s="77">
        <f t="shared" si="29"/>
        <v>1.160823859185442E-4</v>
      </c>
      <c r="AM48" s="77">
        <f t="shared" si="30"/>
        <v>1.1204538386366294E-4</v>
      </c>
      <c r="AN48" s="77">
        <f t="shared" si="31"/>
        <v>4.151672072641906E-6</v>
      </c>
      <c r="AP48" s="93"/>
    </row>
    <row r="49" spans="1:42" x14ac:dyDescent="0.2">
      <c r="A49" s="16" t="s">
        <v>943</v>
      </c>
      <c r="B49" s="6"/>
      <c r="C49" s="6">
        <v>0</v>
      </c>
      <c r="D49" s="6">
        <v>0</v>
      </c>
      <c r="E49" s="6">
        <v>0</v>
      </c>
      <c r="F49" s="6">
        <v>0</v>
      </c>
      <c r="G49" s="6">
        <v>0</v>
      </c>
      <c r="H49" s="6">
        <v>0</v>
      </c>
      <c r="I49" s="6">
        <v>0</v>
      </c>
      <c r="J49" s="6">
        <v>0</v>
      </c>
      <c r="K49" s="6">
        <v>0</v>
      </c>
      <c r="L49" s="6">
        <v>0</v>
      </c>
      <c r="M49" s="6">
        <v>0</v>
      </c>
      <c r="N49" s="6">
        <v>0</v>
      </c>
      <c r="O49" s="6">
        <v>0</v>
      </c>
      <c r="P49" s="6">
        <v>0</v>
      </c>
      <c r="Q49" s="6">
        <v>0</v>
      </c>
      <c r="R49" s="6">
        <v>0</v>
      </c>
      <c r="S49" s="6">
        <v>0</v>
      </c>
      <c r="T49" s="6">
        <v>0</v>
      </c>
      <c r="U49" s="6">
        <v>0</v>
      </c>
      <c r="V49" s="6">
        <v>0</v>
      </c>
      <c r="W49" s="6">
        <v>0</v>
      </c>
      <c r="X49" s="6">
        <v>0</v>
      </c>
      <c r="Y49" s="6">
        <v>0</v>
      </c>
      <c r="Z49" s="6">
        <v>0</v>
      </c>
      <c r="AA49" s="6">
        <v>0</v>
      </c>
      <c r="AB49" s="6">
        <v>0</v>
      </c>
      <c r="AC49" s="6">
        <v>0</v>
      </c>
      <c r="AD49" s="6">
        <v>0.22588</v>
      </c>
      <c r="AF49" s="6">
        <f t="shared" ref="AF49" si="49">SUM(C49:N49)</f>
        <v>0</v>
      </c>
      <c r="AG49" s="6">
        <f t="shared" ref="AG49" si="50">SUM(O49:Z49)</f>
        <v>0</v>
      </c>
      <c r="AH49" s="6">
        <f t="shared" ref="AH49" si="51">SUM(R49:AC49)</f>
        <v>0</v>
      </c>
      <c r="AI49" s="6">
        <f t="shared" ref="AI49" si="52">SUM(S49:AD49)</f>
        <v>0.22588</v>
      </c>
      <c r="AK49" s="77">
        <f t="shared" ref="AK49" si="53">AF49/AF$7</f>
        <v>0</v>
      </c>
      <c r="AL49" s="77">
        <f t="shared" ref="AL49" si="54">AG49/AG$7</f>
        <v>0</v>
      </c>
      <c r="AM49" s="77">
        <f t="shared" ref="AM49" si="55">AH49/AH$7</f>
        <v>0</v>
      </c>
      <c r="AN49" s="77">
        <f t="shared" ref="AN49" si="56">AI49/AI$7</f>
        <v>1.8755593755367074E-4</v>
      </c>
      <c r="AP49" s="93"/>
    </row>
    <row r="50" spans="1:42" x14ac:dyDescent="0.2">
      <c r="A50" s="16" t="s">
        <v>22</v>
      </c>
      <c r="B50" s="6"/>
      <c r="C50" s="6">
        <v>0</v>
      </c>
      <c r="D50" s="6">
        <v>0</v>
      </c>
      <c r="E50" s="6">
        <v>0</v>
      </c>
      <c r="F50" s="6">
        <v>0</v>
      </c>
      <c r="G50" s="6">
        <v>0</v>
      </c>
      <c r="H50" s="6">
        <v>0</v>
      </c>
      <c r="I50" s="6">
        <v>0</v>
      </c>
      <c r="J50" s="6">
        <v>0</v>
      </c>
      <c r="K50" s="6">
        <v>0</v>
      </c>
      <c r="L50" s="6">
        <v>0</v>
      </c>
      <c r="M50" s="6">
        <v>0</v>
      </c>
      <c r="N50" s="6">
        <v>0</v>
      </c>
      <c r="O50" s="6">
        <v>0</v>
      </c>
      <c r="P50" s="6">
        <v>2.4E-2</v>
      </c>
      <c r="Q50" s="6">
        <v>0</v>
      </c>
      <c r="R50" s="6">
        <v>0</v>
      </c>
      <c r="S50" s="6">
        <v>0</v>
      </c>
      <c r="T50" s="6">
        <v>0</v>
      </c>
      <c r="U50" s="6">
        <v>0</v>
      </c>
      <c r="V50" s="6">
        <v>0</v>
      </c>
      <c r="W50" s="6">
        <v>0</v>
      </c>
      <c r="X50" s="6">
        <v>0</v>
      </c>
      <c r="Y50" s="6">
        <v>0</v>
      </c>
      <c r="Z50" s="6">
        <v>0</v>
      </c>
      <c r="AA50" s="6">
        <v>0</v>
      </c>
      <c r="AB50" s="6">
        <v>0</v>
      </c>
      <c r="AC50" s="6">
        <v>0</v>
      </c>
      <c r="AD50" s="6">
        <v>0</v>
      </c>
      <c r="AF50" s="6">
        <f t="shared" si="45"/>
        <v>0</v>
      </c>
      <c r="AG50" s="6">
        <f t="shared" si="46"/>
        <v>2.4E-2</v>
      </c>
      <c r="AH50" s="6">
        <f t="shared" si="47"/>
        <v>0</v>
      </c>
      <c r="AI50" s="6">
        <f t="shared" si="48"/>
        <v>0</v>
      </c>
      <c r="AK50" s="77">
        <f t="shared" si="28"/>
        <v>0</v>
      </c>
      <c r="AL50" s="77">
        <f t="shared" si="29"/>
        <v>2.1396031503302825E-5</v>
      </c>
      <c r="AM50" s="77">
        <f t="shared" si="30"/>
        <v>0</v>
      </c>
      <c r="AN50" s="77">
        <f t="shared" si="31"/>
        <v>0</v>
      </c>
      <c r="AP50" s="93"/>
    </row>
    <row r="51" spans="1:42" x14ac:dyDescent="0.2">
      <c r="A51" s="16" t="s">
        <v>43</v>
      </c>
      <c r="B51" s="6"/>
      <c r="C51" s="6">
        <v>0</v>
      </c>
      <c r="D51" s="6">
        <v>0</v>
      </c>
      <c r="E51" s="6">
        <v>0</v>
      </c>
      <c r="F51" s="6">
        <v>0</v>
      </c>
      <c r="G51" s="6">
        <v>0</v>
      </c>
      <c r="H51" s="6">
        <v>0</v>
      </c>
      <c r="I51" s="6">
        <v>0</v>
      </c>
      <c r="J51" s="6">
        <v>0</v>
      </c>
      <c r="K51" s="6">
        <v>0</v>
      </c>
      <c r="L51" s="6">
        <v>0</v>
      </c>
      <c r="M51" s="6">
        <v>0</v>
      </c>
      <c r="N51" s="6">
        <v>0</v>
      </c>
      <c r="O51" s="6">
        <v>0.4</v>
      </c>
      <c r="P51" s="6">
        <v>0</v>
      </c>
      <c r="Q51" s="6">
        <v>0</v>
      </c>
      <c r="R51" s="6">
        <v>0</v>
      </c>
      <c r="S51" s="6">
        <v>0</v>
      </c>
      <c r="T51" s="6">
        <v>0</v>
      </c>
      <c r="U51" s="6">
        <v>0</v>
      </c>
      <c r="V51" s="6">
        <v>0</v>
      </c>
      <c r="W51" s="6">
        <v>0</v>
      </c>
      <c r="X51" s="6">
        <v>0</v>
      </c>
      <c r="Y51" s="6">
        <v>0</v>
      </c>
      <c r="Z51" s="6">
        <v>0</v>
      </c>
      <c r="AA51" s="6">
        <v>0</v>
      </c>
      <c r="AB51" s="6">
        <v>0</v>
      </c>
      <c r="AC51" s="6">
        <v>0</v>
      </c>
      <c r="AD51" s="6">
        <v>0</v>
      </c>
      <c r="AF51" s="6">
        <f t="shared" si="45"/>
        <v>0</v>
      </c>
      <c r="AG51" s="6">
        <f t="shared" si="46"/>
        <v>0.4</v>
      </c>
      <c r="AH51" s="6">
        <f t="shared" si="47"/>
        <v>0</v>
      </c>
      <c r="AI51" s="6">
        <f t="shared" si="48"/>
        <v>0</v>
      </c>
      <c r="AK51" s="77">
        <f t="shared" si="28"/>
        <v>0</v>
      </c>
      <c r="AL51" s="77">
        <f t="shared" si="29"/>
        <v>3.5660052505504712E-4</v>
      </c>
      <c r="AM51" s="77">
        <f t="shared" si="30"/>
        <v>0</v>
      </c>
      <c r="AN51" s="77">
        <f t="shared" si="31"/>
        <v>0</v>
      </c>
      <c r="AP51" s="93"/>
    </row>
    <row r="52" spans="1:42" ht="13.5" x14ac:dyDescent="0.35">
      <c r="A52" s="16" t="s">
        <v>38</v>
      </c>
      <c r="B52" s="6"/>
      <c r="C52" s="12">
        <v>0</v>
      </c>
      <c r="D52" s="12">
        <v>0</v>
      </c>
      <c r="E52" s="12">
        <v>0</v>
      </c>
      <c r="F52" s="12">
        <v>0</v>
      </c>
      <c r="G52" s="12">
        <v>0</v>
      </c>
      <c r="H52" s="12">
        <v>0</v>
      </c>
      <c r="I52" s="12">
        <v>0</v>
      </c>
      <c r="J52" s="12">
        <v>0</v>
      </c>
      <c r="K52" s="12">
        <v>0</v>
      </c>
      <c r="L52" s="12">
        <v>0</v>
      </c>
      <c r="M52" s="12">
        <v>3.6323499999999997</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3"/>
      <c r="AF52" s="12">
        <f t="shared" si="45"/>
        <v>3.6323499999999997</v>
      </c>
      <c r="AG52" s="12">
        <f t="shared" si="46"/>
        <v>0</v>
      </c>
      <c r="AH52" s="12">
        <f t="shared" si="47"/>
        <v>0</v>
      </c>
      <c r="AI52" s="12">
        <f t="shared" si="48"/>
        <v>0</v>
      </c>
      <c r="AJ52" s="13"/>
      <c r="AK52" s="78">
        <f t="shared" si="28"/>
        <v>3.0100547937120747E-3</v>
      </c>
      <c r="AL52" s="78">
        <f t="shared" si="29"/>
        <v>0</v>
      </c>
      <c r="AM52" s="78">
        <f t="shared" si="30"/>
        <v>0</v>
      </c>
      <c r="AN52" s="78">
        <f t="shared" si="31"/>
        <v>0</v>
      </c>
      <c r="AO52" s="1" t="s">
        <v>85</v>
      </c>
      <c r="AP52" s="95" t="s">
        <v>890</v>
      </c>
    </row>
    <row r="53" spans="1:42" x14ac:dyDescent="0.2">
      <c r="A53" s="17" t="s">
        <v>79</v>
      </c>
      <c r="B53" s="14"/>
      <c r="C53" s="15">
        <f>SUM(C29,C30,C33,C34,C35,C39:C52)</f>
        <v>6.1743699999999997</v>
      </c>
      <c r="D53" s="15">
        <f t="shared" ref="D53:AD53" si="57">SUM(D29,D30,D33,D34,D35,D39:D52)</f>
        <v>13.796750000000001</v>
      </c>
      <c r="E53" s="15">
        <f t="shared" si="57"/>
        <v>6.8947500000000002</v>
      </c>
      <c r="F53" s="15">
        <f t="shared" si="57"/>
        <v>13.49921</v>
      </c>
      <c r="G53" s="15">
        <f t="shared" si="57"/>
        <v>9.0683399999999992</v>
      </c>
      <c r="H53" s="15">
        <f t="shared" si="57"/>
        <v>9.8782699999999988</v>
      </c>
      <c r="I53" s="15">
        <f t="shared" si="57"/>
        <v>10.164209999999999</v>
      </c>
      <c r="J53" s="15">
        <f t="shared" si="57"/>
        <v>11.244390000000001</v>
      </c>
      <c r="K53" s="15">
        <f t="shared" si="57"/>
        <v>9.8587699999999963</v>
      </c>
      <c r="L53" s="15">
        <f t="shared" si="57"/>
        <v>13.730419999999997</v>
      </c>
      <c r="M53" s="15">
        <f t="shared" si="57"/>
        <v>11.154619999999998</v>
      </c>
      <c r="N53" s="15">
        <f t="shared" si="57"/>
        <v>168.96894999999998</v>
      </c>
      <c r="O53" s="15">
        <f t="shared" si="57"/>
        <v>18.538529999999994</v>
      </c>
      <c r="P53" s="15">
        <f t="shared" si="57"/>
        <v>19.313399999999994</v>
      </c>
      <c r="Q53" s="15">
        <f t="shared" si="57"/>
        <v>25.530369999999998</v>
      </c>
      <c r="R53" s="15">
        <f t="shared" si="57"/>
        <v>30.019400000000008</v>
      </c>
      <c r="S53" s="15">
        <f t="shared" si="57"/>
        <v>19.713770000000004</v>
      </c>
      <c r="T53" s="15">
        <f t="shared" si="57"/>
        <v>20.69088</v>
      </c>
      <c r="U53" s="15">
        <f t="shared" si="57"/>
        <v>22.718049999999995</v>
      </c>
      <c r="V53" s="15">
        <f t="shared" si="57"/>
        <v>17.489830000000001</v>
      </c>
      <c r="W53" s="15">
        <f t="shared" si="57"/>
        <v>23.035960000000003</v>
      </c>
      <c r="X53" s="15">
        <f t="shared" si="57"/>
        <v>32.218880000000006</v>
      </c>
      <c r="Y53" s="15">
        <f t="shared" si="57"/>
        <v>23.548059999999996</v>
      </c>
      <c r="Z53" s="15">
        <f t="shared" si="57"/>
        <v>29.893509999999996</v>
      </c>
      <c r="AA53" s="15">
        <f t="shared" si="57"/>
        <v>19.308949999999996</v>
      </c>
      <c r="AB53" s="15">
        <f t="shared" si="57"/>
        <v>20.175069999999998</v>
      </c>
      <c r="AC53" s="15">
        <f t="shared" si="57"/>
        <v>27.05208</v>
      </c>
      <c r="AD53" s="15">
        <f t="shared" si="57"/>
        <v>33.565389999999987</v>
      </c>
      <c r="AE53" s="15"/>
      <c r="AF53" s="15">
        <f t="shared" ref="AF53" si="58">SUM(AF29,AF30,AF33,AF34,AF35,AF39:AF52)</f>
        <v>284.43305000000009</v>
      </c>
      <c r="AG53" s="15">
        <f t="shared" ref="AG53" si="59">SUM(AG29,AG30,AG33,AG34,AG35,AG39:AG52)</f>
        <v>282.71064000000001</v>
      </c>
      <c r="AH53" s="15">
        <f t="shared" ref="AH53" si="60">SUM(AH29,AH30,AH33,AH34,AH35,AH39:AH52)</f>
        <v>285.86444000000006</v>
      </c>
      <c r="AI53" s="15">
        <f t="shared" ref="AI53" si="61">SUM(AI29,AI30,AI33,AI34,AI35,AI39:AI52)</f>
        <v>289.41042999999996</v>
      </c>
      <c r="AJ53" s="15"/>
      <c r="AK53" s="79">
        <f t="shared" si="28"/>
        <v>0.23570390123271343</v>
      </c>
      <c r="AL53" s="79">
        <f t="shared" si="29"/>
        <v>0.25203690665662098</v>
      </c>
      <c r="AM53" s="79">
        <f t="shared" si="30"/>
        <v>0.24226451034544327</v>
      </c>
      <c r="AN53" s="79">
        <f t="shared" si="31"/>
        <v>0.24030743995245701</v>
      </c>
      <c r="AP53" s="93"/>
    </row>
    <row r="54" spans="1:42" ht="3" customHeight="1" x14ac:dyDescent="0.2">
      <c r="A54" s="1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F54" s="6"/>
      <c r="AG54" s="6"/>
      <c r="AH54" s="6"/>
      <c r="AI54" s="6"/>
      <c r="AK54" s="6"/>
      <c r="AL54" s="6"/>
      <c r="AM54" s="6"/>
      <c r="AN54" s="6"/>
      <c r="AP54" s="93"/>
    </row>
    <row r="55" spans="1:42" outlineLevel="1" x14ac:dyDescent="0.2">
      <c r="A55" s="18" t="s">
        <v>45</v>
      </c>
      <c r="B55" s="6"/>
      <c r="C55" s="6">
        <v>0</v>
      </c>
      <c r="D55" s="6">
        <v>0</v>
      </c>
      <c r="E55" s="6">
        <v>0</v>
      </c>
      <c r="F55" s="6">
        <v>0</v>
      </c>
      <c r="G55" s="6">
        <v>0</v>
      </c>
      <c r="H55" s="6">
        <v>-4.8</v>
      </c>
      <c r="I55" s="6">
        <v>0</v>
      </c>
      <c r="J55" s="6">
        <v>0</v>
      </c>
      <c r="K55" s="6">
        <v>0</v>
      </c>
      <c r="L55" s="6">
        <v>0</v>
      </c>
      <c r="M55" s="6">
        <v>0</v>
      </c>
      <c r="N55" s="6">
        <v>0</v>
      </c>
      <c r="O55" s="6">
        <v>0</v>
      </c>
      <c r="P55" s="6">
        <v>0</v>
      </c>
      <c r="Q55" s="6">
        <v>0</v>
      </c>
      <c r="R55" s="6">
        <v>0</v>
      </c>
      <c r="S55" s="6">
        <v>0</v>
      </c>
      <c r="T55" s="6">
        <v>0</v>
      </c>
      <c r="U55" s="6">
        <v>0</v>
      </c>
      <c r="V55" s="6">
        <v>0</v>
      </c>
      <c r="W55" s="6">
        <v>0</v>
      </c>
      <c r="X55" s="6">
        <v>0</v>
      </c>
      <c r="Y55" s="6">
        <v>0</v>
      </c>
      <c r="Z55" s="6">
        <v>0</v>
      </c>
      <c r="AA55" s="6">
        <v>0</v>
      </c>
      <c r="AB55" s="6">
        <v>0</v>
      </c>
      <c r="AC55" s="6">
        <v>0</v>
      </c>
      <c r="AD55" s="6">
        <v>0</v>
      </c>
      <c r="AF55" s="6">
        <f t="shared" si="2"/>
        <v>-4.8</v>
      </c>
      <c r="AG55" s="6">
        <f t="shared" si="3"/>
        <v>0</v>
      </c>
      <c r="AH55" s="6">
        <f t="shared" si="4"/>
        <v>0</v>
      </c>
      <c r="AI55" s="6">
        <f t="shared" si="5"/>
        <v>0</v>
      </c>
      <c r="AK55" s="77">
        <f t="shared" ref="AK55:AK58" si="62">AF55/AF$7</f>
        <v>-3.9776626728751244E-3</v>
      </c>
      <c r="AL55" s="77">
        <f t="shared" ref="AL55:AL58" si="63">AG55/AG$7</f>
        <v>0</v>
      </c>
      <c r="AM55" s="77">
        <f t="shared" ref="AM55:AM58" si="64">AH55/AH$7</f>
        <v>0</v>
      </c>
      <c r="AN55" s="77">
        <f t="shared" ref="AN55:AN58" si="65">AI55/AI$7</f>
        <v>0</v>
      </c>
      <c r="AP55" s="93"/>
    </row>
    <row r="56" spans="1:42" ht="13.5" outlineLevel="1" x14ac:dyDescent="0.35">
      <c r="A56" s="18" t="s">
        <v>46</v>
      </c>
      <c r="B56" s="6"/>
      <c r="C56" s="12">
        <v>0</v>
      </c>
      <c r="D56" s="12">
        <v>0</v>
      </c>
      <c r="E56" s="12">
        <v>0</v>
      </c>
      <c r="F56" s="12">
        <v>0</v>
      </c>
      <c r="G56" s="12">
        <v>0</v>
      </c>
      <c r="H56" s="12">
        <v>0</v>
      </c>
      <c r="I56" s="12">
        <v>0</v>
      </c>
      <c r="J56" s="12">
        <v>0</v>
      </c>
      <c r="K56" s="12">
        <v>0</v>
      </c>
      <c r="L56" s="12">
        <v>0</v>
      </c>
      <c r="M56" s="12">
        <v>0</v>
      </c>
      <c r="N56" s="12">
        <v>23.463000000000001</v>
      </c>
      <c r="O56" s="12">
        <v>0</v>
      </c>
      <c r="P56" s="12">
        <v>0</v>
      </c>
      <c r="Q56" s="12">
        <v>0</v>
      </c>
      <c r="R56" s="12">
        <v>0</v>
      </c>
      <c r="S56" s="12">
        <v>0</v>
      </c>
      <c r="T56" s="12">
        <v>0</v>
      </c>
      <c r="U56" s="12">
        <v>0</v>
      </c>
      <c r="V56" s="12">
        <v>0</v>
      </c>
      <c r="W56" s="12">
        <v>0</v>
      </c>
      <c r="X56" s="12">
        <v>0</v>
      </c>
      <c r="Y56" s="12">
        <v>0</v>
      </c>
      <c r="Z56" s="12">
        <v>0</v>
      </c>
      <c r="AA56" s="12">
        <v>0</v>
      </c>
      <c r="AB56" s="12">
        <v>0</v>
      </c>
      <c r="AC56" s="12">
        <v>0</v>
      </c>
      <c r="AD56" s="12">
        <v>0</v>
      </c>
      <c r="AE56" s="13"/>
      <c r="AF56" s="12">
        <f>SUM(C56:N56)</f>
        <v>23.463000000000001</v>
      </c>
      <c r="AG56" s="12">
        <f>SUM(O56:Z56)</f>
        <v>0</v>
      </c>
      <c r="AH56" s="12">
        <f>SUM(R56:AC56)</f>
        <v>0</v>
      </c>
      <c r="AI56" s="12">
        <f>SUM(S56:AD56)</f>
        <v>0</v>
      </c>
      <c r="AJ56" s="13"/>
      <c r="AK56" s="78">
        <f t="shared" si="62"/>
        <v>1.9443312352847721E-2</v>
      </c>
      <c r="AL56" s="78">
        <f t="shared" si="63"/>
        <v>0</v>
      </c>
      <c r="AM56" s="78">
        <f t="shared" si="64"/>
        <v>0</v>
      </c>
      <c r="AN56" s="78">
        <f t="shared" si="65"/>
        <v>0</v>
      </c>
      <c r="AP56" s="93"/>
    </row>
    <row r="57" spans="1:42" ht="13.5" x14ac:dyDescent="0.35">
      <c r="A57" s="16" t="s">
        <v>80</v>
      </c>
      <c r="B57" s="6"/>
      <c r="C57" s="12">
        <f>SUM(C55:C56)</f>
        <v>0</v>
      </c>
      <c r="D57" s="12">
        <f t="shared" ref="D57:AD57" si="66">SUM(D55:D56)</f>
        <v>0</v>
      </c>
      <c r="E57" s="12">
        <f t="shared" si="66"/>
        <v>0</v>
      </c>
      <c r="F57" s="12">
        <f t="shared" si="66"/>
        <v>0</v>
      </c>
      <c r="G57" s="12">
        <f t="shared" si="66"/>
        <v>0</v>
      </c>
      <c r="H57" s="12">
        <f t="shared" si="66"/>
        <v>-4.8</v>
      </c>
      <c r="I57" s="12">
        <f t="shared" si="66"/>
        <v>0</v>
      </c>
      <c r="J57" s="12">
        <f t="shared" si="66"/>
        <v>0</v>
      </c>
      <c r="K57" s="12">
        <f t="shared" si="66"/>
        <v>0</v>
      </c>
      <c r="L57" s="12">
        <f t="shared" si="66"/>
        <v>0</v>
      </c>
      <c r="M57" s="12">
        <f t="shared" si="66"/>
        <v>0</v>
      </c>
      <c r="N57" s="12">
        <f t="shared" si="66"/>
        <v>23.463000000000001</v>
      </c>
      <c r="O57" s="12">
        <f t="shared" si="66"/>
        <v>0</v>
      </c>
      <c r="P57" s="12">
        <f t="shared" si="66"/>
        <v>0</v>
      </c>
      <c r="Q57" s="12">
        <f t="shared" si="66"/>
        <v>0</v>
      </c>
      <c r="R57" s="12">
        <f t="shared" si="66"/>
        <v>0</v>
      </c>
      <c r="S57" s="12">
        <f t="shared" si="66"/>
        <v>0</v>
      </c>
      <c r="T57" s="12">
        <f t="shared" si="66"/>
        <v>0</v>
      </c>
      <c r="U57" s="12">
        <f t="shared" si="66"/>
        <v>0</v>
      </c>
      <c r="V57" s="12">
        <f t="shared" si="66"/>
        <v>0</v>
      </c>
      <c r="W57" s="12">
        <f t="shared" si="66"/>
        <v>0</v>
      </c>
      <c r="X57" s="12">
        <f t="shared" si="66"/>
        <v>0</v>
      </c>
      <c r="Y57" s="12">
        <f t="shared" si="66"/>
        <v>0</v>
      </c>
      <c r="Z57" s="12">
        <f t="shared" si="66"/>
        <v>0</v>
      </c>
      <c r="AA57" s="12">
        <f t="shared" si="66"/>
        <v>0</v>
      </c>
      <c r="AB57" s="12">
        <f t="shared" si="66"/>
        <v>0</v>
      </c>
      <c r="AC57" s="12">
        <f t="shared" si="66"/>
        <v>0</v>
      </c>
      <c r="AD57" s="12">
        <f t="shared" si="66"/>
        <v>0</v>
      </c>
      <c r="AE57" s="13"/>
      <c r="AF57" s="12">
        <f t="shared" ref="AF57" si="67">SUM(AF55:AF56)</f>
        <v>18.663</v>
      </c>
      <c r="AG57" s="12">
        <f t="shared" ref="AG57" si="68">SUM(AG55:AG56)</f>
        <v>0</v>
      </c>
      <c r="AH57" s="12">
        <f t="shared" ref="AH57" si="69">SUM(AH55:AH56)</f>
        <v>0</v>
      </c>
      <c r="AI57" s="12">
        <f t="shared" ref="AI57" si="70">SUM(AI55:AI56)</f>
        <v>0</v>
      </c>
      <c r="AJ57" s="13"/>
      <c r="AK57" s="78">
        <f t="shared" si="62"/>
        <v>1.5465649679972595E-2</v>
      </c>
      <c r="AL57" s="78">
        <f t="shared" si="63"/>
        <v>0</v>
      </c>
      <c r="AM57" s="78">
        <f t="shared" si="64"/>
        <v>0</v>
      </c>
      <c r="AN57" s="78">
        <f t="shared" si="65"/>
        <v>0</v>
      </c>
      <c r="AP57" s="93"/>
    </row>
    <row r="58" spans="1:42" x14ac:dyDescent="0.2">
      <c r="A58" s="17" t="s">
        <v>47</v>
      </c>
      <c r="B58" s="14"/>
      <c r="C58" s="15">
        <f>C20-C53-C57</f>
        <v>131.91244</v>
      </c>
      <c r="D58" s="15">
        <f t="shared" ref="D58:AD58" si="71">D20-D53-D57</f>
        <v>33.005879999999983</v>
      </c>
      <c r="E58" s="15">
        <f t="shared" si="71"/>
        <v>28.307269999999988</v>
      </c>
      <c r="F58" s="15">
        <f t="shared" si="71"/>
        <v>32.625460000000018</v>
      </c>
      <c r="G58" s="15">
        <f t="shared" si="71"/>
        <v>89.73424</v>
      </c>
      <c r="H58" s="15">
        <f t="shared" si="71"/>
        <v>30.201179999999997</v>
      </c>
      <c r="I58" s="15">
        <f t="shared" si="71"/>
        <v>26.364450000000019</v>
      </c>
      <c r="J58" s="15">
        <f t="shared" si="71"/>
        <v>33.330909999999975</v>
      </c>
      <c r="K58" s="15">
        <f t="shared" si="71"/>
        <v>10.491400000000002</v>
      </c>
      <c r="L58" s="15">
        <f t="shared" si="71"/>
        <v>41.891389999999987</v>
      </c>
      <c r="M58" s="15">
        <f t="shared" si="71"/>
        <v>53.397059999999996</v>
      </c>
      <c r="N58" s="15">
        <f t="shared" si="71"/>
        <v>-103.94997999999998</v>
      </c>
      <c r="O58" s="15">
        <f t="shared" si="71"/>
        <v>130.94702999999998</v>
      </c>
      <c r="P58" s="15">
        <f t="shared" si="71"/>
        <v>66.500660000000011</v>
      </c>
      <c r="Q58" s="15">
        <f t="shared" si="71"/>
        <v>25.144030000000008</v>
      </c>
      <c r="R58" s="15">
        <f t="shared" si="71"/>
        <v>27.851759999999981</v>
      </c>
      <c r="S58" s="15">
        <f t="shared" si="71"/>
        <v>45.026219999999988</v>
      </c>
      <c r="T58" s="15">
        <f t="shared" si="71"/>
        <v>19.113239999999998</v>
      </c>
      <c r="U58" s="15">
        <f t="shared" si="71"/>
        <v>50.277619999999999</v>
      </c>
      <c r="V58" s="15">
        <f t="shared" si="71"/>
        <v>48.457870000000028</v>
      </c>
      <c r="W58" s="15">
        <f t="shared" si="71"/>
        <v>45.714189999999988</v>
      </c>
      <c r="X58" s="15">
        <f t="shared" si="71"/>
        <v>11.458960000000005</v>
      </c>
      <c r="Y58" s="15">
        <f t="shared" si="71"/>
        <v>35.669069999999991</v>
      </c>
      <c r="Z58" s="15">
        <f t="shared" si="71"/>
        <v>-6.0991299999999917</v>
      </c>
      <c r="AA58" s="15">
        <f t="shared" si="71"/>
        <v>142.93576000000002</v>
      </c>
      <c r="AB58" s="15">
        <f t="shared" si="71"/>
        <v>35.712290000000003</v>
      </c>
      <c r="AC58" s="15">
        <f t="shared" si="71"/>
        <v>48.233319999999992</v>
      </c>
      <c r="AD58" s="15">
        <f t="shared" si="71"/>
        <v>41.833390000000001</v>
      </c>
      <c r="AE58" s="15"/>
      <c r="AF58" s="15">
        <f t="shared" ref="AF58" si="72">AF20-AF53-AF57</f>
        <v>407.31169999999963</v>
      </c>
      <c r="AG58" s="15">
        <f t="shared" ref="AG58" si="73">AG20-AG53-AG57</f>
        <v>500.06151999999997</v>
      </c>
      <c r="AH58" s="15">
        <f t="shared" ref="AH58" si="74">AH20-AH53-AH57</f>
        <v>504.35117000000014</v>
      </c>
      <c r="AI58" s="15">
        <f t="shared" ref="AI58" si="75">AI20-AI53-AI57</f>
        <v>518.33280000000013</v>
      </c>
      <c r="AJ58" s="15"/>
      <c r="AK58" s="79">
        <f t="shared" si="62"/>
        <v>0.33753094694068947</v>
      </c>
      <c r="AL58" s="79">
        <f t="shared" si="63"/>
        <v>0.44580550147956227</v>
      </c>
      <c r="AM58" s="79">
        <f t="shared" si="64"/>
        <v>0.42742773197744155</v>
      </c>
      <c r="AN58" s="79">
        <f t="shared" si="65"/>
        <v>0.43038956201885664</v>
      </c>
      <c r="AP58" s="93"/>
    </row>
  </sheetData>
  <sortState xmlns:xlrd2="http://schemas.microsoft.com/office/spreadsheetml/2017/richdata2" ref="A51:AI52">
    <sortCondition descending="1" ref="AG51:AG52"/>
  </sortState>
  <pageMargins left="0.7" right="0.7" top="0.75" bottom="0.75" header="0.3" footer="0.3"/>
  <pageSetup orientation="portrait" horizontalDpi="1200" verticalDpi="1200"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43FC2-482C-482D-A986-7ADA70BA97A3}">
  <sheetPr codeName="Sheet19">
    <tabColor theme="8" tint="0.39997558519241921"/>
  </sheetPr>
  <dimension ref="A1:AM68"/>
  <sheetViews>
    <sheetView showGridLines="0" zoomScaleNormal="100" workbookViewId="0">
      <pane xSplit="1" ySplit="2" topLeftCell="B3" activePane="bottomRight" state="frozen"/>
      <selection pane="topRight"/>
      <selection pane="bottomLeft"/>
      <selection pane="bottomRight" activeCell="A38" sqref="A38"/>
    </sheetView>
  </sheetViews>
  <sheetFormatPr defaultRowHeight="11.25" outlineLevelRow="1" outlineLevelCol="1" x14ac:dyDescent="0.2"/>
  <cols>
    <col min="1" max="1" width="32" style="1" customWidth="1"/>
    <col min="2" max="2" width="6" style="1" hidden="1" customWidth="1" outlineLevel="1"/>
    <col min="3" max="3" width="6.140625" style="1" hidden="1" customWidth="1" outlineLevel="1"/>
    <col min="4" max="4" width="6.28515625" style="1" hidden="1" customWidth="1" outlineLevel="1"/>
    <col min="5" max="5" width="6.140625" style="1" hidden="1" customWidth="1" outlineLevel="1"/>
    <col min="6" max="6" width="6.42578125" style="1" hidden="1" customWidth="1" outlineLevel="1"/>
    <col min="7" max="7" width="6.140625" style="1" hidden="1" customWidth="1" outlineLevel="1"/>
    <col min="8" max="8" width="5.5703125" style="1" hidden="1" customWidth="1" outlineLevel="1"/>
    <col min="9" max="9" width="6.42578125" style="1" hidden="1" customWidth="1" outlineLevel="1"/>
    <col min="10" max="10" width="6.28515625" style="1" hidden="1" customWidth="1" outlineLevel="1"/>
    <col min="11" max="11" width="5.85546875" style="1" hidden="1" customWidth="1" outlineLevel="1"/>
    <col min="12" max="13" width="6.140625" style="1" hidden="1" customWidth="1" outlineLevel="1"/>
    <col min="14" max="14" width="6" style="1" hidden="1" customWidth="1" outlineLevel="1"/>
    <col min="15" max="15" width="6.140625" style="1" hidden="1" customWidth="1" outlineLevel="1"/>
    <col min="16" max="16" width="6.28515625" style="1" hidden="1" customWidth="1" outlineLevel="1"/>
    <col min="17" max="17" width="6.140625" style="1" hidden="1" customWidth="1" outlineLevel="1"/>
    <col min="18" max="18" width="6.42578125" style="1" hidden="1" customWidth="1" outlineLevel="1"/>
    <col min="19" max="19" width="6.140625" style="1" hidden="1" customWidth="1" outlineLevel="1"/>
    <col min="20" max="20" width="5.5703125" style="1" hidden="1" customWidth="1" outlineLevel="1"/>
    <col min="21" max="21" width="6.42578125" style="1" hidden="1" customWidth="1" outlineLevel="1"/>
    <col min="22" max="22" width="6.28515625" style="1" hidden="1" customWidth="1" outlineLevel="1"/>
    <col min="23" max="23" width="5.85546875" style="1" hidden="1" customWidth="1" outlineLevel="1"/>
    <col min="24" max="25" width="6.140625" style="1" hidden="1" customWidth="1" outlineLevel="1"/>
    <col min="26" max="26" width="6" style="1" hidden="1" customWidth="1" outlineLevel="1"/>
    <col min="27" max="27" width="6.140625" style="1" hidden="1" customWidth="1" outlineLevel="1"/>
    <col min="28" max="28" width="6.28515625" style="1" hidden="1" customWidth="1" outlineLevel="1"/>
    <col min="29" max="29" width="6.140625" style="1" hidden="1" customWidth="1" outlineLevel="1"/>
    <col min="30" max="30" width="1.42578125" style="1" hidden="1" customWidth="1" outlineLevel="1"/>
    <col min="31" max="31" width="6.85546875" style="1" bestFit="1" customWidth="1" collapsed="1"/>
    <col min="32" max="32" width="6.85546875" style="1" bestFit="1" customWidth="1"/>
    <col min="33" max="33" width="6.85546875" style="1" hidden="1" customWidth="1" outlineLevel="1"/>
    <col min="34" max="34" width="6.85546875" style="1" bestFit="1" customWidth="1" collapsed="1"/>
    <col min="35" max="35" width="1.42578125" style="99" customWidth="1"/>
    <col min="36" max="37" width="6.85546875" style="1" bestFit="1" customWidth="1"/>
    <col min="38" max="38" width="6.85546875" style="1" hidden="1" customWidth="1" outlineLevel="1"/>
    <col min="39" max="39" width="6.85546875" style="1" bestFit="1" customWidth="1" collapsed="1"/>
    <col min="40" max="16384" width="9.140625" style="1"/>
  </cols>
  <sheetData>
    <row r="1" spans="1:39" x14ac:dyDescent="0.2">
      <c r="A1" s="135" t="s">
        <v>1268</v>
      </c>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55"/>
      <c r="AJ1" s="189"/>
      <c r="AK1" s="189"/>
      <c r="AL1" s="189"/>
      <c r="AM1" s="189"/>
    </row>
    <row r="2" spans="1:39" ht="27" x14ac:dyDescent="0.35">
      <c r="A2" s="136" t="s">
        <v>73</v>
      </c>
      <c r="B2" s="140">
        <v>43861</v>
      </c>
      <c r="C2" s="140">
        <f>EOMONTH(B2,1)</f>
        <v>43890</v>
      </c>
      <c r="D2" s="140">
        <f t="shared" ref="D2:AC2" si="0">EOMONTH(C2,1)</f>
        <v>43921</v>
      </c>
      <c r="E2" s="140">
        <f t="shared" si="0"/>
        <v>43951</v>
      </c>
      <c r="F2" s="140">
        <f t="shared" si="0"/>
        <v>43982</v>
      </c>
      <c r="G2" s="140">
        <f t="shared" si="0"/>
        <v>44012</v>
      </c>
      <c r="H2" s="140">
        <f t="shared" si="0"/>
        <v>44043</v>
      </c>
      <c r="I2" s="140">
        <f t="shared" si="0"/>
        <v>44074</v>
      </c>
      <c r="J2" s="140">
        <f t="shared" si="0"/>
        <v>44104</v>
      </c>
      <c r="K2" s="140">
        <f t="shared" si="0"/>
        <v>44135</v>
      </c>
      <c r="L2" s="140">
        <f t="shared" si="0"/>
        <v>44165</v>
      </c>
      <c r="M2" s="140">
        <f t="shared" si="0"/>
        <v>44196</v>
      </c>
      <c r="N2" s="140">
        <f t="shared" si="0"/>
        <v>44227</v>
      </c>
      <c r="O2" s="140">
        <f t="shared" si="0"/>
        <v>44255</v>
      </c>
      <c r="P2" s="140">
        <f t="shared" si="0"/>
        <v>44286</v>
      </c>
      <c r="Q2" s="140">
        <f t="shared" si="0"/>
        <v>44316</v>
      </c>
      <c r="R2" s="140">
        <f t="shared" si="0"/>
        <v>44347</v>
      </c>
      <c r="S2" s="140">
        <f t="shared" si="0"/>
        <v>44377</v>
      </c>
      <c r="T2" s="140">
        <f t="shared" si="0"/>
        <v>44408</v>
      </c>
      <c r="U2" s="140">
        <f t="shared" si="0"/>
        <v>44439</v>
      </c>
      <c r="V2" s="140">
        <f t="shared" si="0"/>
        <v>44469</v>
      </c>
      <c r="W2" s="140">
        <f t="shared" si="0"/>
        <v>44500</v>
      </c>
      <c r="X2" s="140">
        <f t="shared" si="0"/>
        <v>44530</v>
      </c>
      <c r="Y2" s="140">
        <f t="shared" si="0"/>
        <v>44561</v>
      </c>
      <c r="Z2" s="140">
        <f t="shared" si="0"/>
        <v>44592</v>
      </c>
      <c r="AA2" s="140">
        <f t="shared" si="0"/>
        <v>44620</v>
      </c>
      <c r="AB2" s="140">
        <f t="shared" si="0"/>
        <v>44651</v>
      </c>
      <c r="AC2" s="140">
        <f t="shared" si="0"/>
        <v>44681</v>
      </c>
      <c r="AD2" s="139"/>
      <c r="AE2" s="137" t="s">
        <v>74</v>
      </c>
      <c r="AF2" s="137" t="s">
        <v>75</v>
      </c>
      <c r="AG2" s="138" t="s">
        <v>77</v>
      </c>
      <c r="AH2" s="138" t="s">
        <v>76</v>
      </c>
      <c r="AI2" s="155"/>
      <c r="AJ2" s="190"/>
      <c r="AK2" s="190"/>
      <c r="AL2" s="191"/>
      <c r="AM2" s="191"/>
    </row>
    <row r="3" spans="1:39" x14ac:dyDescent="0.2">
      <c r="A3" s="18" t="s">
        <v>1180</v>
      </c>
      <c r="B3" s="6">
        <f>'GL - Revenue'!X226</f>
        <v>0</v>
      </c>
      <c r="C3" s="6">
        <f>'GL - Revenue'!Y226</f>
        <v>0</v>
      </c>
      <c r="D3" s="6">
        <f>'GL - Revenue'!Z226</f>
        <v>0</v>
      </c>
      <c r="E3" s="6">
        <f>'GL - Revenue'!AA226</f>
        <v>0</v>
      </c>
      <c r="F3" s="6">
        <f>'GL - Revenue'!AB226</f>
        <v>0</v>
      </c>
      <c r="G3" s="6">
        <f>'GL - Revenue'!AC226</f>
        <v>0</v>
      </c>
      <c r="H3" s="6">
        <f>'GL - Revenue'!AD226</f>
        <v>0</v>
      </c>
      <c r="I3" s="6">
        <f>'GL - Revenue'!AE226</f>
        <v>0</v>
      </c>
      <c r="J3" s="6">
        <f>'GL - Revenue'!AF226</f>
        <v>0</v>
      </c>
      <c r="K3" s="6">
        <f>'GL - Revenue'!AG226</f>
        <v>0</v>
      </c>
      <c r="L3" s="6">
        <f>'GL - Revenue'!AH226</f>
        <v>0</v>
      </c>
      <c r="M3" s="6">
        <f>'GL - Revenue'!AI226</f>
        <v>0</v>
      </c>
      <c r="N3" s="6">
        <f>'GL - Revenue'!AJ226</f>
        <v>0</v>
      </c>
      <c r="O3" s="6">
        <f>'GL - Revenue'!AK226</f>
        <v>0</v>
      </c>
      <c r="P3" s="6">
        <f>'GL - Revenue'!AL226</f>
        <v>0</v>
      </c>
      <c r="Q3" s="6">
        <f>'GL - Revenue'!AM226</f>
        <v>0</v>
      </c>
      <c r="R3" s="6">
        <f>'GL - Revenue'!AN226</f>
        <v>0</v>
      </c>
      <c r="S3" s="6">
        <f>'GL - Revenue'!AO226</f>
        <v>0</v>
      </c>
      <c r="T3" s="6">
        <f>'GL - Revenue'!AP226</f>
        <v>0</v>
      </c>
      <c r="U3" s="6">
        <f>'GL - Revenue'!AQ226</f>
        <v>0</v>
      </c>
      <c r="V3" s="6">
        <f>'GL - Revenue'!AR226</f>
        <v>0</v>
      </c>
      <c r="W3" s="6">
        <f>'GL - Revenue'!AS226</f>
        <v>0</v>
      </c>
      <c r="X3" s="6">
        <f>'GL - Revenue'!AT226</f>
        <v>0</v>
      </c>
      <c r="Y3" s="6">
        <f>'GL - Revenue'!AU226</f>
        <v>0</v>
      </c>
      <c r="Z3" s="6">
        <f>'GL - Revenue'!AV226</f>
        <v>0</v>
      </c>
      <c r="AA3" s="6">
        <f>'GL - Revenue'!AW226</f>
        <v>0</v>
      </c>
      <c r="AB3" s="6">
        <f>'GL - Revenue'!AX226</f>
        <v>0</v>
      </c>
      <c r="AC3" s="6">
        <f>'GL - Revenue'!AY226</f>
        <v>0</v>
      </c>
      <c r="AE3" s="6">
        <f>SUM(B3:M3)</f>
        <v>0</v>
      </c>
      <c r="AF3" s="6">
        <f>SUM(N3:Y3)</f>
        <v>0</v>
      </c>
      <c r="AG3" s="6">
        <f>SUM(Q3:AB3)</f>
        <v>0</v>
      </c>
      <c r="AH3" s="6">
        <f>SUM(R3:AC3)</f>
        <v>0</v>
      </c>
      <c r="AJ3" s="192"/>
      <c r="AK3" s="192"/>
      <c r="AL3" s="192"/>
      <c r="AM3" s="192"/>
    </row>
    <row r="4" spans="1:39" x14ac:dyDescent="0.2">
      <c r="A4" s="18" t="s">
        <v>1178</v>
      </c>
      <c r="B4" s="6">
        <f>'GL - Revenue'!X224</f>
        <v>0</v>
      </c>
      <c r="C4" s="6">
        <f>'GL - Revenue'!Y224</f>
        <v>0</v>
      </c>
      <c r="D4" s="6">
        <f>'GL - Revenue'!Z224</f>
        <v>0</v>
      </c>
      <c r="E4" s="6">
        <f>'GL - Revenue'!AA224</f>
        <v>0</v>
      </c>
      <c r="F4" s="6">
        <f>'GL - Revenue'!AB224</f>
        <v>0</v>
      </c>
      <c r="G4" s="6">
        <f>'GL - Revenue'!AC224</f>
        <v>0</v>
      </c>
      <c r="H4" s="6">
        <f>'GL - Revenue'!AD224</f>
        <v>0</v>
      </c>
      <c r="I4" s="6">
        <f>'GL - Revenue'!AE224</f>
        <v>0</v>
      </c>
      <c r="J4" s="6">
        <f>'GL - Revenue'!AF224</f>
        <v>0</v>
      </c>
      <c r="K4" s="6">
        <f>'GL - Revenue'!AG224</f>
        <v>0</v>
      </c>
      <c r="L4" s="6">
        <f>'GL - Revenue'!AH224</f>
        <v>0</v>
      </c>
      <c r="M4" s="6">
        <f>'GL - Revenue'!AI224</f>
        <v>0</v>
      </c>
      <c r="N4" s="6">
        <f>'GL - Revenue'!AJ224</f>
        <v>0</v>
      </c>
      <c r="O4" s="6">
        <f>'GL - Revenue'!AK224</f>
        <v>0</v>
      </c>
      <c r="P4" s="6">
        <f>'GL - Revenue'!AL224</f>
        <v>0</v>
      </c>
      <c r="Q4" s="6">
        <f>'GL - Revenue'!AM224</f>
        <v>0</v>
      </c>
      <c r="R4" s="6">
        <f>'GL - Revenue'!AN224</f>
        <v>0</v>
      </c>
      <c r="S4" s="6">
        <f>'GL - Revenue'!AO224</f>
        <v>0</v>
      </c>
      <c r="T4" s="6">
        <f>'GL - Revenue'!AP224</f>
        <v>0</v>
      </c>
      <c r="U4" s="6">
        <f>'GL - Revenue'!AQ224</f>
        <v>0</v>
      </c>
      <c r="V4" s="6">
        <f>'GL - Revenue'!AR224</f>
        <v>0</v>
      </c>
      <c r="W4" s="6">
        <f>'GL - Revenue'!AS224</f>
        <v>0</v>
      </c>
      <c r="X4" s="6">
        <f>'GL - Revenue'!AT224</f>
        <v>0</v>
      </c>
      <c r="Y4" s="6">
        <f>'GL - Revenue'!AU224</f>
        <v>0</v>
      </c>
      <c r="Z4" s="6">
        <f>'GL - Revenue'!AV224</f>
        <v>0</v>
      </c>
      <c r="AA4" s="6">
        <f>'GL - Revenue'!AW224</f>
        <v>0</v>
      </c>
      <c r="AB4" s="6">
        <f>'GL - Revenue'!AX224</f>
        <v>0</v>
      </c>
      <c r="AC4" s="6">
        <f>'GL - Revenue'!AY224</f>
        <v>0</v>
      </c>
      <c r="AE4" s="6">
        <f>SUM(B4:M4)</f>
        <v>0</v>
      </c>
      <c r="AF4" s="6">
        <f>SUM(N4:Y4)</f>
        <v>0</v>
      </c>
      <c r="AG4" s="6">
        <f>SUM(Q4:AB4)</f>
        <v>0</v>
      </c>
      <c r="AH4" s="6">
        <f>SUM(R4:AC4)</f>
        <v>0</v>
      </c>
      <c r="AJ4" s="192"/>
      <c r="AK4" s="192"/>
      <c r="AL4" s="192"/>
      <c r="AM4" s="192"/>
    </row>
    <row r="5" spans="1:39" x14ac:dyDescent="0.2">
      <c r="A5" s="18" t="s">
        <v>1179</v>
      </c>
      <c r="B5" s="6">
        <f>'GL - Revenue'!X225</f>
        <v>0</v>
      </c>
      <c r="C5" s="6">
        <f>'GL - Revenue'!Y225</f>
        <v>0</v>
      </c>
      <c r="D5" s="6">
        <f>'GL - Revenue'!Z225</f>
        <v>0</v>
      </c>
      <c r="E5" s="6">
        <f>'GL - Revenue'!AA225</f>
        <v>0</v>
      </c>
      <c r="F5" s="6">
        <f>'GL - Revenue'!AB225</f>
        <v>0</v>
      </c>
      <c r="G5" s="6">
        <f>'GL - Revenue'!AC225</f>
        <v>0</v>
      </c>
      <c r="H5" s="6">
        <f>'GL - Revenue'!AD225</f>
        <v>0</v>
      </c>
      <c r="I5" s="6">
        <f>'GL - Revenue'!AE225</f>
        <v>0</v>
      </c>
      <c r="J5" s="6">
        <f>'GL - Revenue'!AF225</f>
        <v>0</v>
      </c>
      <c r="K5" s="6">
        <f>'GL - Revenue'!AG225</f>
        <v>0</v>
      </c>
      <c r="L5" s="6">
        <f>'GL - Revenue'!AH225</f>
        <v>0</v>
      </c>
      <c r="M5" s="6">
        <f>'GL - Revenue'!AI225</f>
        <v>0</v>
      </c>
      <c r="N5" s="6">
        <f>'GL - Revenue'!AJ225</f>
        <v>0</v>
      </c>
      <c r="O5" s="6">
        <f>'GL - Revenue'!AK225</f>
        <v>0</v>
      </c>
      <c r="P5" s="6">
        <f>'GL - Revenue'!AL225</f>
        <v>0</v>
      </c>
      <c r="Q5" s="6">
        <f>'GL - Revenue'!AM225</f>
        <v>0</v>
      </c>
      <c r="R5" s="6">
        <f>'GL - Revenue'!AN225</f>
        <v>0</v>
      </c>
      <c r="S5" s="6">
        <f>'GL - Revenue'!AO225</f>
        <v>0</v>
      </c>
      <c r="T5" s="6">
        <f>'GL - Revenue'!AP225</f>
        <v>0</v>
      </c>
      <c r="U5" s="6">
        <f>'GL - Revenue'!AQ225</f>
        <v>0</v>
      </c>
      <c r="V5" s="6">
        <f>'GL - Revenue'!AR225</f>
        <v>0</v>
      </c>
      <c r="W5" s="6">
        <f>'GL - Revenue'!AS225</f>
        <v>0</v>
      </c>
      <c r="X5" s="6">
        <f>'GL - Revenue'!AT225</f>
        <v>0</v>
      </c>
      <c r="Y5" s="6">
        <f>'GL - Revenue'!AU225</f>
        <v>0</v>
      </c>
      <c r="Z5" s="6">
        <f>'GL - Revenue'!AV225</f>
        <v>0</v>
      </c>
      <c r="AA5" s="6">
        <f>'GL - Revenue'!AW225</f>
        <v>0</v>
      </c>
      <c r="AB5" s="6">
        <f>'GL - Revenue'!AX225</f>
        <v>0</v>
      </c>
      <c r="AC5" s="6">
        <f>'GL - Revenue'!AY225</f>
        <v>0</v>
      </c>
      <c r="AE5" s="6">
        <f t="shared" ref="AE5:AE7" si="1">SUM(B5:M5)</f>
        <v>0</v>
      </c>
      <c r="AF5" s="6">
        <f t="shared" ref="AF5:AF7" si="2">SUM(N5:Y5)</f>
        <v>0</v>
      </c>
      <c r="AG5" s="6">
        <f t="shared" ref="AG5:AG7" si="3">SUM(Q5:AB5)</f>
        <v>0</v>
      </c>
      <c r="AH5" s="6">
        <f t="shared" ref="AH5:AH7" si="4">SUM(R5:AC5)</f>
        <v>0</v>
      </c>
      <c r="AJ5" s="192"/>
      <c r="AK5" s="192"/>
      <c r="AL5" s="192"/>
      <c r="AM5" s="192"/>
    </row>
    <row r="6" spans="1:39" x14ac:dyDescent="0.2">
      <c r="A6" s="18" t="s">
        <v>1181</v>
      </c>
      <c r="B6" s="6">
        <f>'GL - Revenue'!X227</f>
        <v>0</v>
      </c>
      <c r="C6" s="6">
        <f>'GL - Revenue'!Y227</f>
        <v>0</v>
      </c>
      <c r="D6" s="6">
        <f>'GL - Revenue'!Z227</f>
        <v>0</v>
      </c>
      <c r="E6" s="6">
        <f>'GL - Revenue'!AA227</f>
        <v>0</v>
      </c>
      <c r="F6" s="6">
        <f>'GL - Revenue'!AB227</f>
        <v>0</v>
      </c>
      <c r="G6" s="6">
        <f>'GL - Revenue'!AC227</f>
        <v>0</v>
      </c>
      <c r="H6" s="6">
        <f>'GL - Revenue'!AD227</f>
        <v>0</v>
      </c>
      <c r="I6" s="6">
        <f>'GL - Revenue'!AE227</f>
        <v>0</v>
      </c>
      <c r="J6" s="6">
        <f>'GL - Revenue'!AF227</f>
        <v>0</v>
      </c>
      <c r="K6" s="6">
        <f>'GL - Revenue'!AG227</f>
        <v>0</v>
      </c>
      <c r="L6" s="6">
        <f>'GL - Revenue'!AH227</f>
        <v>0</v>
      </c>
      <c r="M6" s="6">
        <f>'GL - Revenue'!AI227</f>
        <v>0</v>
      </c>
      <c r="N6" s="6">
        <f>'GL - Revenue'!AJ227</f>
        <v>0</v>
      </c>
      <c r="O6" s="6">
        <f>'GL - Revenue'!AK227</f>
        <v>0</v>
      </c>
      <c r="P6" s="6">
        <f>'GL - Revenue'!AL227</f>
        <v>0</v>
      </c>
      <c r="Q6" s="6">
        <f>'GL - Revenue'!AM227</f>
        <v>0</v>
      </c>
      <c r="R6" s="6">
        <f>'GL - Revenue'!AN227</f>
        <v>0</v>
      </c>
      <c r="S6" s="6">
        <f>'GL - Revenue'!AO227</f>
        <v>0</v>
      </c>
      <c r="T6" s="6">
        <f>'GL - Revenue'!AP227</f>
        <v>0</v>
      </c>
      <c r="U6" s="6">
        <f>'GL - Revenue'!AQ227</f>
        <v>0</v>
      </c>
      <c r="V6" s="6">
        <f>'GL - Revenue'!AR227</f>
        <v>0</v>
      </c>
      <c r="W6" s="6">
        <f>'GL - Revenue'!AS227</f>
        <v>0</v>
      </c>
      <c r="X6" s="6">
        <f>'GL - Revenue'!AT227</f>
        <v>0</v>
      </c>
      <c r="Y6" s="6">
        <f>'GL - Revenue'!AU227</f>
        <v>0</v>
      </c>
      <c r="Z6" s="6">
        <f>'GL - Revenue'!AV227</f>
        <v>0</v>
      </c>
      <c r="AA6" s="6">
        <f>'GL - Revenue'!AW227</f>
        <v>0</v>
      </c>
      <c r="AB6" s="6">
        <f>'GL - Revenue'!AX227</f>
        <v>0</v>
      </c>
      <c r="AC6" s="6">
        <f>'GL - Revenue'!AY227</f>
        <v>0</v>
      </c>
      <c r="AE6" s="6">
        <f t="shared" si="1"/>
        <v>0</v>
      </c>
      <c r="AF6" s="6">
        <f t="shared" si="2"/>
        <v>0</v>
      </c>
      <c r="AG6" s="6">
        <f t="shared" si="3"/>
        <v>0</v>
      </c>
      <c r="AH6" s="6">
        <f t="shared" si="4"/>
        <v>0</v>
      </c>
      <c r="AJ6" s="192"/>
      <c r="AK6" s="192"/>
      <c r="AL6" s="192"/>
      <c r="AM6" s="192"/>
    </row>
    <row r="7" spans="1:39" x14ac:dyDescent="0.2">
      <c r="A7" s="18" t="s">
        <v>656</v>
      </c>
      <c r="B7" s="6">
        <f>'GL - Revenue'!X229</f>
        <v>0</v>
      </c>
      <c r="C7" s="6">
        <f>'GL - Revenue'!Y229</f>
        <v>0</v>
      </c>
      <c r="D7" s="6">
        <f>'GL - Revenue'!Z229</f>
        <v>0</v>
      </c>
      <c r="E7" s="6">
        <f>'GL - Revenue'!AA229</f>
        <v>0</v>
      </c>
      <c r="F7" s="6">
        <f>'GL - Revenue'!AB229</f>
        <v>0</v>
      </c>
      <c r="G7" s="6">
        <f>'GL - Revenue'!AC229</f>
        <v>0</v>
      </c>
      <c r="H7" s="6">
        <f>'GL - Revenue'!AD229</f>
        <v>0</v>
      </c>
      <c r="I7" s="6">
        <f>'GL - Revenue'!AE229</f>
        <v>0</v>
      </c>
      <c r="J7" s="6">
        <f>'GL - Revenue'!AF229</f>
        <v>0</v>
      </c>
      <c r="K7" s="6">
        <f>'GL - Revenue'!AG229</f>
        <v>0</v>
      </c>
      <c r="L7" s="6">
        <f>'GL - Revenue'!AH229</f>
        <v>0</v>
      </c>
      <c r="M7" s="6">
        <f>'GL - Revenue'!AI229</f>
        <v>0</v>
      </c>
      <c r="N7" s="6">
        <f>'GL - Revenue'!AJ229</f>
        <v>0</v>
      </c>
      <c r="O7" s="6">
        <f>'GL - Revenue'!AK229</f>
        <v>0</v>
      </c>
      <c r="P7" s="6">
        <f>'GL - Revenue'!AL229</f>
        <v>0</v>
      </c>
      <c r="Q7" s="6">
        <f>'GL - Revenue'!AM229</f>
        <v>0</v>
      </c>
      <c r="R7" s="6">
        <f>'GL - Revenue'!AN229</f>
        <v>0</v>
      </c>
      <c r="S7" s="6">
        <f>'GL - Revenue'!AO229</f>
        <v>0</v>
      </c>
      <c r="T7" s="6">
        <f>'GL - Revenue'!AP229</f>
        <v>0</v>
      </c>
      <c r="U7" s="6">
        <f>'GL - Revenue'!AQ229</f>
        <v>0</v>
      </c>
      <c r="V7" s="6">
        <f>'GL - Revenue'!AR229</f>
        <v>0</v>
      </c>
      <c r="W7" s="6">
        <f>'GL - Revenue'!AS229</f>
        <v>0</v>
      </c>
      <c r="X7" s="6">
        <f>'GL - Revenue'!AT229</f>
        <v>0</v>
      </c>
      <c r="Y7" s="6">
        <f>'GL - Revenue'!AU229</f>
        <v>0</v>
      </c>
      <c r="Z7" s="6">
        <f>'GL - Revenue'!AV229</f>
        <v>0</v>
      </c>
      <c r="AA7" s="6">
        <f>'GL - Revenue'!AW229</f>
        <v>0</v>
      </c>
      <c r="AB7" s="6">
        <f>'GL - Revenue'!AX229</f>
        <v>0</v>
      </c>
      <c r="AC7" s="6">
        <f>'GL - Revenue'!AY229</f>
        <v>0</v>
      </c>
      <c r="AE7" s="6">
        <f t="shared" si="1"/>
        <v>0</v>
      </c>
      <c r="AF7" s="6">
        <f t="shared" si="2"/>
        <v>0</v>
      </c>
      <c r="AG7" s="6">
        <f t="shared" si="3"/>
        <v>0</v>
      </c>
      <c r="AH7" s="6">
        <f t="shared" si="4"/>
        <v>0</v>
      </c>
      <c r="AJ7" s="192"/>
      <c r="AK7" s="192"/>
      <c r="AL7" s="192"/>
      <c r="AM7" s="192"/>
    </row>
    <row r="8" spans="1:39" ht="13.5" x14ac:dyDescent="0.35">
      <c r="A8" s="18" t="s">
        <v>1182</v>
      </c>
      <c r="B8" s="12">
        <f>'GL - Revenue'!X228</f>
        <v>0</v>
      </c>
      <c r="C8" s="12">
        <f>'GL - Revenue'!Y228</f>
        <v>0</v>
      </c>
      <c r="D8" s="12">
        <f>'GL - Revenue'!Z228</f>
        <v>0</v>
      </c>
      <c r="E8" s="12">
        <f>'GL - Revenue'!AA228</f>
        <v>0</v>
      </c>
      <c r="F8" s="12">
        <f>'GL - Revenue'!AB228</f>
        <v>0</v>
      </c>
      <c r="G8" s="12">
        <f>'GL - Revenue'!AC228</f>
        <v>0</v>
      </c>
      <c r="H8" s="12">
        <f>'GL - Revenue'!AD228</f>
        <v>0</v>
      </c>
      <c r="I8" s="12">
        <f>'GL - Revenue'!AE228</f>
        <v>0</v>
      </c>
      <c r="J8" s="12">
        <f>'GL - Revenue'!AF228</f>
        <v>0</v>
      </c>
      <c r="K8" s="12">
        <f>'GL - Revenue'!AG228</f>
        <v>0</v>
      </c>
      <c r="L8" s="12">
        <f>'GL - Revenue'!AH228</f>
        <v>0</v>
      </c>
      <c r="M8" s="12">
        <f>'GL - Revenue'!AI228</f>
        <v>0</v>
      </c>
      <c r="N8" s="12">
        <f>'GL - Revenue'!AJ228</f>
        <v>0</v>
      </c>
      <c r="O8" s="12">
        <f>'GL - Revenue'!AK228</f>
        <v>0</v>
      </c>
      <c r="P8" s="12">
        <f>'GL - Revenue'!AL228</f>
        <v>0</v>
      </c>
      <c r="Q8" s="12">
        <f>'GL - Revenue'!AM228</f>
        <v>0</v>
      </c>
      <c r="R8" s="12">
        <f>'GL - Revenue'!AN228</f>
        <v>0</v>
      </c>
      <c r="S8" s="12">
        <f>'GL - Revenue'!AO228</f>
        <v>0</v>
      </c>
      <c r="T8" s="12">
        <f>'GL - Revenue'!AP228</f>
        <v>0</v>
      </c>
      <c r="U8" s="12">
        <f>'GL - Revenue'!AQ228</f>
        <v>0</v>
      </c>
      <c r="V8" s="12">
        <f>'GL - Revenue'!AR228</f>
        <v>0</v>
      </c>
      <c r="W8" s="12">
        <f>'GL - Revenue'!AS228</f>
        <v>0</v>
      </c>
      <c r="X8" s="12">
        <f>'GL - Revenue'!AT228</f>
        <v>0</v>
      </c>
      <c r="Y8" s="12">
        <f>'GL - Revenue'!AU228</f>
        <v>0</v>
      </c>
      <c r="Z8" s="12">
        <f>'GL - Revenue'!AV228</f>
        <v>0</v>
      </c>
      <c r="AA8" s="12">
        <f>'GL - Revenue'!AW228</f>
        <v>0</v>
      </c>
      <c r="AB8" s="12">
        <f>'GL - Revenue'!AX228</f>
        <v>0</v>
      </c>
      <c r="AC8" s="12">
        <f>'GL - Revenue'!AY228</f>
        <v>0</v>
      </c>
      <c r="AD8" s="13"/>
      <c r="AE8" s="12">
        <f>SUM(B8:M8)</f>
        <v>0</v>
      </c>
      <c r="AF8" s="12">
        <f>SUM(N8:Y8)</f>
        <v>0</v>
      </c>
      <c r="AG8" s="12">
        <f>SUM(Q8:AB8)</f>
        <v>0</v>
      </c>
      <c r="AH8" s="12">
        <f>SUM(R8:AC8)</f>
        <v>0</v>
      </c>
      <c r="AI8" s="167"/>
      <c r="AJ8" s="193"/>
      <c r="AK8" s="193"/>
      <c r="AL8" s="193"/>
      <c r="AM8" s="193"/>
    </row>
    <row r="9" spans="1:39" x14ac:dyDescent="0.2">
      <c r="A9" s="19" t="s">
        <v>1183</v>
      </c>
      <c r="B9" s="6">
        <f>SUM(B3:B8)</f>
        <v>0</v>
      </c>
      <c r="C9" s="6">
        <f t="shared" ref="C9:AC9" si="5">SUM(C3:C8)</f>
        <v>0</v>
      </c>
      <c r="D9" s="6">
        <f t="shared" si="5"/>
        <v>0</v>
      </c>
      <c r="E9" s="6">
        <f t="shared" si="5"/>
        <v>0</v>
      </c>
      <c r="F9" s="6">
        <f t="shared" si="5"/>
        <v>0</v>
      </c>
      <c r="G9" s="6">
        <f t="shared" si="5"/>
        <v>0</v>
      </c>
      <c r="H9" s="6">
        <f t="shared" si="5"/>
        <v>0</v>
      </c>
      <c r="I9" s="6">
        <f t="shared" si="5"/>
        <v>0</v>
      </c>
      <c r="J9" s="6">
        <f t="shared" si="5"/>
        <v>0</v>
      </c>
      <c r="K9" s="6">
        <f t="shared" si="5"/>
        <v>0</v>
      </c>
      <c r="L9" s="6">
        <f t="shared" si="5"/>
        <v>0</v>
      </c>
      <c r="M9" s="6">
        <f t="shared" si="5"/>
        <v>0</v>
      </c>
      <c r="N9" s="6">
        <f t="shared" si="5"/>
        <v>0</v>
      </c>
      <c r="O9" s="6">
        <f t="shared" si="5"/>
        <v>0</v>
      </c>
      <c r="P9" s="6">
        <f t="shared" si="5"/>
        <v>0</v>
      </c>
      <c r="Q9" s="6">
        <f t="shared" si="5"/>
        <v>0</v>
      </c>
      <c r="R9" s="6">
        <f t="shared" si="5"/>
        <v>0</v>
      </c>
      <c r="S9" s="6">
        <f t="shared" si="5"/>
        <v>0</v>
      </c>
      <c r="T9" s="6">
        <f t="shared" si="5"/>
        <v>0</v>
      </c>
      <c r="U9" s="6">
        <f t="shared" si="5"/>
        <v>0</v>
      </c>
      <c r="V9" s="6">
        <f t="shared" si="5"/>
        <v>0</v>
      </c>
      <c r="W9" s="6">
        <f t="shared" si="5"/>
        <v>0</v>
      </c>
      <c r="X9" s="6">
        <f t="shared" si="5"/>
        <v>0</v>
      </c>
      <c r="Y9" s="6">
        <f t="shared" si="5"/>
        <v>0</v>
      </c>
      <c r="Z9" s="6">
        <f t="shared" si="5"/>
        <v>0</v>
      </c>
      <c r="AA9" s="6">
        <f t="shared" si="5"/>
        <v>0</v>
      </c>
      <c r="AB9" s="6">
        <f t="shared" si="5"/>
        <v>0</v>
      </c>
      <c r="AC9" s="6">
        <f t="shared" si="5"/>
        <v>0</v>
      </c>
      <c r="AD9" s="6"/>
      <c r="AE9" s="6">
        <f t="shared" ref="AE9" si="6">SUM(AE3:AE8)</f>
        <v>0</v>
      </c>
      <c r="AF9" s="6">
        <f t="shared" ref="AF9" si="7">SUM(AF3:AF8)</f>
        <v>0</v>
      </c>
      <c r="AG9" s="6">
        <f t="shared" ref="AG9" si="8">SUM(AG3:AG8)</f>
        <v>0</v>
      </c>
      <c r="AH9" s="6">
        <f t="shared" ref="AH9" si="9">SUM(AH3:AH8)</f>
        <v>0</v>
      </c>
      <c r="AI9" s="186"/>
      <c r="AJ9" s="192"/>
      <c r="AK9" s="192"/>
      <c r="AL9" s="192"/>
      <c r="AM9" s="192"/>
    </row>
    <row r="10" spans="1:39" x14ac:dyDescent="0.2">
      <c r="A10" s="18" t="s">
        <v>1</v>
      </c>
      <c r="B10" s="6">
        <f>IS!C5</f>
        <v>92.143619999999999</v>
      </c>
      <c r="C10" s="6">
        <f>IS!D5</f>
        <v>0</v>
      </c>
      <c r="D10" s="6">
        <f>IS!E5</f>
        <v>0</v>
      </c>
      <c r="E10" s="6">
        <f>IS!F5</f>
        <v>0</v>
      </c>
      <c r="F10" s="6">
        <f>IS!G5</f>
        <v>0</v>
      </c>
      <c r="G10" s="6">
        <f>IS!H5</f>
        <v>0</v>
      </c>
      <c r="H10" s="6">
        <f>IS!I5</f>
        <v>0</v>
      </c>
      <c r="I10" s="6">
        <f>IS!J5</f>
        <v>0</v>
      </c>
      <c r="J10" s="6">
        <f>IS!K5</f>
        <v>0</v>
      </c>
      <c r="K10" s="6">
        <f>IS!L5</f>
        <v>0</v>
      </c>
      <c r="L10" s="6">
        <f>IS!M5</f>
        <v>0</v>
      </c>
      <c r="M10" s="6">
        <f>IS!N5</f>
        <v>-90.199699999999993</v>
      </c>
      <c r="N10" s="6">
        <f>IS!O5</f>
        <v>90.199699999999993</v>
      </c>
      <c r="O10" s="6">
        <f>IS!P5</f>
        <v>0</v>
      </c>
      <c r="P10" s="6">
        <f>IS!Q5</f>
        <v>0</v>
      </c>
      <c r="Q10" s="6">
        <f>IS!R5</f>
        <v>0</v>
      </c>
      <c r="R10" s="6">
        <f>IS!S5</f>
        <v>0</v>
      </c>
      <c r="S10" s="6">
        <f>IS!T5</f>
        <v>0</v>
      </c>
      <c r="T10" s="6">
        <f>IS!U5</f>
        <v>0</v>
      </c>
      <c r="U10" s="6">
        <f>IS!V5</f>
        <v>0</v>
      </c>
      <c r="V10" s="6">
        <f>IS!W5</f>
        <v>0</v>
      </c>
      <c r="W10" s="6">
        <f>IS!X5</f>
        <v>0</v>
      </c>
      <c r="X10" s="6">
        <f>IS!Y5</f>
        <v>0</v>
      </c>
      <c r="Y10" s="6">
        <f>IS!Z5</f>
        <v>-104.88045</v>
      </c>
      <c r="Z10" s="6">
        <f>IS!AA5</f>
        <v>104.88045</v>
      </c>
      <c r="AA10" s="6">
        <f>IS!AB5</f>
        <v>0</v>
      </c>
      <c r="AB10" s="6">
        <f>IS!AC5</f>
        <v>0</v>
      </c>
      <c r="AC10" s="6">
        <f>IS!AD5</f>
        <v>0</v>
      </c>
      <c r="AE10" s="6">
        <f t="shared" ref="AE10:AE11" si="10">SUM(B10:M10)</f>
        <v>1.9439200000000056</v>
      </c>
      <c r="AF10" s="6">
        <f t="shared" ref="AF10:AF11" si="11">SUM(N10:Y10)</f>
        <v>-14.680750000000003</v>
      </c>
      <c r="AG10" s="6">
        <f t="shared" ref="AG10:AG11" si="12">SUM(Q10:AB10)</f>
        <v>0</v>
      </c>
      <c r="AH10" s="6">
        <f t="shared" ref="AH10:AH11" si="13">SUM(R10:AC10)</f>
        <v>0</v>
      </c>
      <c r="AJ10" s="192"/>
      <c r="AK10" s="192"/>
      <c r="AL10" s="192"/>
      <c r="AM10" s="192"/>
    </row>
    <row r="11" spans="1:39" ht="13.5" x14ac:dyDescent="0.35">
      <c r="A11" s="18" t="s">
        <v>2</v>
      </c>
      <c r="B11" s="12">
        <f>IS!C6</f>
        <v>0</v>
      </c>
      <c r="C11" s="12">
        <f>IS!D6</f>
        <v>0</v>
      </c>
      <c r="D11" s="12">
        <f>IS!E6</f>
        <v>0</v>
      </c>
      <c r="E11" s="12">
        <f>IS!F6</f>
        <v>0</v>
      </c>
      <c r="F11" s="12">
        <f>IS!G6</f>
        <v>0</v>
      </c>
      <c r="G11" s="12">
        <f>IS!H6</f>
        <v>0</v>
      </c>
      <c r="H11" s="12">
        <f>IS!I6</f>
        <v>0</v>
      </c>
      <c r="I11" s="12">
        <f>IS!J6</f>
        <v>0</v>
      </c>
      <c r="J11" s="12">
        <f>IS!K6</f>
        <v>0</v>
      </c>
      <c r="K11" s="12">
        <f>IS!L6</f>
        <v>0</v>
      </c>
      <c r="L11" s="12">
        <f>IS!M6</f>
        <v>0</v>
      </c>
      <c r="M11" s="12">
        <f>IS!N6</f>
        <v>0</v>
      </c>
      <c r="N11" s="12">
        <f>IS!O6</f>
        <v>0</v>
      </c>
      <c r="O11" s="12">
        <f>IS!P6</f>
        <v>0</v>
      </c>
      <c r="P11" s="12">
        <f>IS!Q6</f>
        <v>-0.65813999999999995</v>
      </c>
      <c r="Q11" s="12">
        <f>IS!R6</f>
        <v>0</v>
      </c>
      <c r="R11" s="12">
        <f>IS!S6</f>
        <v>0</v>
      </c>
      <c r="S11" s="12">
        <f>IS!T6</f>
        <v>0</v>
      </c>
      <c r="T11" s="12">
        <f>IS!U6</f>
        <v>0</v>
      </c>
      <c r="U11" s="12">
        <f>IS!V6</f>
        <v>0</v>
      </c>
      <c r="V11" s="12">
        <f>IS!W6</f>
        <v>0</v>
      </c>
      <c r="W11" s="12">
        <f>IS!X6</f>
        <v>0</v>
      </c>
      <c r="X11" s="12">
        <f>IS!Y6</f>
        <v>0</v>
      </c>
      <c r="Y11" s="12">
        <f>IS!Z6</f>
        <v>0</v>
      </c>
      <c r="Z11" s="12">
        <f>IS!AA6</f>
        <v>0</v>
      </c>
      <c r="AA11" s="12">
        <f>IS!AB6</f>
        <v>0</v>
      </c>
      <c r="AB11" s="12">
        <f>IS!AC6</f>
        <v>0</v>
      </c>
      <c r="AC11" s="12">
        <f>IS!AD6</f>
        <v>0</v>
      </c>
      <c r="AD11" s="13"/>
      <c r="AE11" s="12">
        <f t="shared" si="10"/>
        <v>0</v>
      </c>
      <c r="AF11" s="12">
        <f t="shared" si="11"/>
        <v>-0.65813999999999995</v>
      </c>
      <c r="AG11" s="12">
        <f t="shared" si="12"/>
        <v>0</v>
      </c>
      <c r="AH11" s="12">
        <f t="shared" si="13"/>
        <v>0</v>
      </c>
      <c r="AI11" s="167"/>
      <c r="AJ11" s="193"/>
      <c r="AK11" s="193"/>
      <c r="AL11" s="193"/>
      <c r="AM11" s="193"/>
    </row>
    <row r="12" spans="1:39" x14ac:dyDescent="0.2">
      <c r="A12" s="20" t="s">
        <v>751</v>
      </c>
      <c r="B12" s="15">
        <f>SUM(B9:B11)</f>
        <v>92.143619999999999</v>
      </c>
      <c r="C12" s="15">
        <f t="shared" ref="C12:AC12" si="14">SUM(C9:C11)</f>
        <v>0</v>
      </c>
      <c r="D12" s="15">
        <f t="shared" si="14"/>
        <v>0</v>
      </c>
      <c r="E12" s="15">
        <f t="shared" si="14"/>
        <v>0</v>
      </c>
      <c r="F12" s="15">
        <f t="shared" si="14"/>
        <v>0</v>
      </c>
      <c r="G12" s="15">
        <f t="shared" si="14"/>
        <v>0</v>
      </c>
      <c r="H12" s="15">
        <f t="shared" si="14"/>
        <v>0</v>
      </c>
      <c r="I12" s="15">
        <f t="shared" si="14"/>
        <v>0</v>
      </c>
      <c r="J12" s="15">
        <f t="shared" si="14"/>
        <v>0</v>
      </c>
      <c r="K12" s="15">
        <f t="shared" si="14"/>
        <v>0</v>
      </c>
      <c r="L12" s="15">
        <f t="shared" si="14"/>
        <v>0</v>
      </c>
      <c r="M12" s="15">
        <f t="shared" si="14"/>
        <v>-90.199699999999993</v>
      </c>
      <c r="N12" s="15">
        <f t="shared" si="14"/>
        <v>90.199699999999993</v>
      </c>
      <c r="O12" s="15">
        <f t="shared" si="14"/>
        <v>0</v>
      </c>
      <c r="P12" s="15">
        <f t="shared" si="14"/>
        <v>-0.65813999999999995</v>
      </c>
      <c r="Q12" s="15">
        <f t="shared" si="14"/>
        <v>0</v>
      </c>
      <c r="R12" s="15">
        <f t="shared" si="14"/>
        <v>0</v>
      </c>
      <c r="S12" s="15">
        <f t="shared" si="14"/>
        <v>0</v>
      </c>
      <c r="T12" s="15">
        <f t="shared" si="14"/>
        <v>0</v>
      </c>
      <c r="U12" s="15">
        <f t="shared" si="14"/>
        <v>0</v>
      </c>
      <c r="V12" s="15">
        <f t="shared" si="14"/>
        <v>0</v>
      </c>
      <c r="W12" s="15">
        <f t="shared" si="14"/>
        <v>0</v>
      </c>
      <c r="X12" s="15">
        <f t="shared" si="14"/>
        <v>0</v>
      </c>
      <c r="Y12" s="15">
        <f t="shared" si="14"/>
        <v>-104.88045</v>
      </c>
      <c r="Z12" s="15">
        <f t="shared" si="14"/>
        <v>104.88045</v>
      </c>
      <c r="AA12" s="15">
        <f t="shared" si="14"/>
        <v>0</v>
      </c>
      <c r="AB12" s="15">
        <f t="shared" si="14"/>
        <v>0</v>
      </c>
      <c r="AC12" s="15">
        <f t="shared" si="14"/>
        <v>0</v>
      </c>
      <c r="AD12" s="15"/>
      <c r="AE12" s="15">
        <f t="shared" ref="AE12" si="15">SUM(AE9:AE11)</f>
        <v>1.9439200000000056</v>
      </c>
      <c r="AF12" s="15">
        <f t="shared" ref="AF12" si="16">SUM(AF9:AF11)</f>
        <v>-15.338890000000003</v>
      </c>
      <c r="AG12" s="15">
        <f t="shared" ref="AG12" si="17">SUM(AG9:AG11)</f>
        <v>0</v>
      </c>
      <c r="AH12" s="15">
        <f t="shared" ref="AH12" si="18">SUM(AH9:AH11)</f>
        <v>0</v>
      </c>
      <c r="AJ12" s="194"/>
      <c r="AK12" s="194"/>
      <c r="AL12" s="194"/>
      <c r="AM12" s="194"/>
    </row>
    <row r="13" spans="1:39" x14ac:dyDescent="0.2">
      <c r="A13" s="35" t="s">
        <v>1184</v>
      </c>
      <c r="B13" s="6">
        <f t="shared" ref="B13:AC13" si="19">-B7</f>
        <v>0</v>
      </c>
      <c r="C13" s="6">
        <f t="shared" si="19"/>
        <v>0</v>
      </c>
      <c r="D13" s="6">
        <f t="shared" si="19"/>
        <v>0</v>
      </c>
      <c r="E13" s="6">
        <f t="shared" si="19"/>
        <v>0</v>
      </c>
      <c r="F13" s="6">
        <f t="shared" si="19"/>
        <v>0</v>
      </c>
      <c r="G13" s="6">
        <f t="shared" si="19"/>
        <v>0</v>
      </c>
      <c r="H13" s="6">
        <f t="shared" si="19"/>
        <v>0</v>
      </c>
      <c r="I13" s="6">
        <f t="shared" si="19"/>
        <v>0</v>
      </c>
      <c r="J13" s="6">
        <f t="shared" si="19"/>
        <v>0</v>
      </c>
      <c r="K13" s="6">
        <f t="shared" si="19"/>
        <v>0</v>
      </c>
      <c r="L13" s="6">
        <f t="shared" si="19"/>
        <v>0</v>
      </c>
      <c r="M13" s="6">
        <f t="shared" si="19"/>
        <v>0</v>
      </c>
      <c r="N13" s="6">
        <f t="shared" si="19"/>
        <v>0</v>
      </c>
      <c r="O13" s="6">
        <f t="shared" si="19"/>
        <v>0</v>
      </c>
      <c r="P13" s="6">
        <f t="shared" si="19"/>
        <v>0</v>
      </c>
      <c r="Q13" s="6">
        <f t="shared" si="19"/>
        <v>0</v>
      </c>
      <c r="R13" s="6">
        <f t="shared" si="19"/>
        <v>0</v>
      </c>
      <c r="S13" s="6">
        <f t="shared" si="19"/>
        <v>0</v>
      </c>
      <c r="T13" s="6">
        <f t="shared" si="19"/>
        <v>0</v>
      </c>
      <c r="U13" s="6">
        <f t="shared" si="19"/>
        <v>0</v>
      </c>
      <c r="V13" s="6">
        <f t="shared" si="19"/>
        <v>0</v>
      </c>
      <c r="W13" s="6">
        <f t="shared" si="19"/>
        <v>0</v>
      </c>
      <c r="X13" s="6">
        <f t="shared" si="19"/>
        <v>0</v>
      </c>
      <c r="Y13" s="6">
        <f t="shared" si="19"/>
        <v>0</v>
      </c>
      <c r="Z13" s="6">
        <f t="shared" si="19"/>
        <v>0</v>
      </c>
      <c r="AA13" s="6">
        <f t="shared" si="19"/>
        <v>0</v>
      </c>
      <c r="AB13" s="6">
        <f t="shared" si="19"/>
        <v>0</v>
      </c>
      <c r="AC13" s="6">
        <f t="shared" si="19"/>
        <v>0</v>
      </c>
      <c r="AE13" s="6">
        <f t="shared" ref="AE13" si="20">SUM(B13:M13)</f>
        <v>0</v>
      </c>
      <c r="AF13" s="6">
        <f t="shared" ref="AF13" si="21">SUM(N13:Y13)</f>
        <v>0</v>
      </c>
      <c r="AG13" s="6">
        <f t="shared" ref="AG13" si="22">SUM(Q13:AB13)</f>
        <v>0</v>
      </c>
      <c r="AH13" s="6">
        <f t="shared" ref="AH13" si="23">SUM(R13:AC13)</f>
        <v>0</v>
      </c>
      <c r="AJ13" s="192"/>
      <c r="AK13" s="192"/>
      <c r="AL13" s="192"/>
      <c r="AM13" s="192"/>
    </row>
    <row r="14" spans="1:39" ht="13.5" x14ac:dyDescent="0.35">
      <c r="A14" s="18" t="s">
        <v>1257</v>
      </c>
      <c r="B14" s="12">
        <f>-B10</f>
        <v>-92.143619999999999</v>
      </c>
      <c r="C14" s="12">
        <f t="shared" ref="C14:AC14" si="24">-C10</f>
        <v>0</v>
      </c>
      <c r="D14" s="12">
        <f t="shared" si="24"/>
        <v>0</v>
      </c>
      <c r="E14" s="12">
        <f t="shared" si="24"/>
        <v>0</v>
      </c>
      <c r="F14" s="12">
        <f t="shared" si="24"/>
        <v>0</v>
      </c>
      <c r="G14" s="12">
        <f t="shared" si="24"/>
        <v>0</v>
      </c>
      <c r="H14" s="12">
        <f t="shared" si="24"/>
        <v>0</v>
      </c>
      <c r="I14" s="12">
        <f t="shared" si="24"/>
        <v>0</v>
      </c>
      <c r="J14" s="12">
        <f t="shared" si="24"/>
        <v>0</v>
      </c>
      <c r="K14" s="12">
        <f t="shared" si="24"/>
        <v>0</v>
      </c>
      <c r="L14" s="12">
        <f t="shared" si="24"/>
        <v>0</v>
      </c>
      <c r="M14" s="12">
        <f t="shared" si="24"/>
        <v>90.199699999999993</v>
      </c>
      <c r="N14" s="12">
        <f t="shared" si="24"/>
        <v>-90.199699999999993</v>
      </c>
      <c r="O14" s="12">
        <f t="shared" si="24"/>
        <v>0</v>
      </c>
      <c r="P14" s="12">
        <f t="shared" si="24"/>
        <v>0</v>
      </c>
      <c r="Q14" s="12">
        <f t="shared" si="24"/>
        <v>0</v>
      </c>
      <c r="R14" s="12">
        <f t="shared" si="24"/>
        <v>0</v>
      </c>
      <c r="S14" s="12">
        <f t="shared" si="24"/>
        <v>0</v>
      </c>
      <c r="T14" s="12">
        <f t="shared" si="24"/>
        <v>0</v>
      </c>
      <c r="U14" s="12">
        <f t="shared" si="24"/>
        <v>0</v>
      </c>
      <c r="V14" s="12">
        <f t="shared" si="24"/>
        <v>0</v>
      </c>
      <c r="W14" s="12">
        <f t="shared" si="24"/>
        <v>0</v>
      </c>
      <c r="X14" s="12">
        <f t="shared" si="24"/>
        <v>0</v>
      </c>
      <c r="Y14" s="12">
        <f t="shared" si="24"/>
        <v>104.88045</v>
      </c>
      <c r="Z14" s="12">
        <f t="shared" si="24"/>
        <v>-104.88045</v>
      </c>
      <c r="AA14" s="12">
        <f t="shared" si="24"/>
        <v>0</v>
      </c>
      <c r="AB14" s="12">
        <f t="shared" si="24"/>
        <v>0</v>
      </c>
      <c r="AC14" s="12">
        <f t="shared" si="24"/>
        <v>0</v>
      </c>
      <c r="AD14" s="13"/>
      <c r="AE14" s="12">
        <f t="shared" ref="AE14" si="25">SUM(B14:M14)</f>
        <v>-1.9439200000000056</v>
      </c>
      <c r="AF14" s="12">
        <f t="shared" ref="AF14" si="26">SUM(N14:Y14)</f>
        <v>14.680750000000003</v>
      </c>
      <c r="AG14" s="12">
        <f t="shared" ref="AG14" si="27">SUM(Q14:AB14)</f>
        <v>0</v>
      </c>
      <c r="AH14" s="12">
        <f t="shared" ref="AH14" si="28">SUM(R14:AC14)</f>
        <v>0</v>
      </c>
      <c r="AI14" s="167"/>
      <c r="AJ14" s="193"/>
      <c r="AK14" s="193"/>
      <c r="AL14" s="193"/>
      <c r="AM14" s="193"/>
    </row>
    <row r="15" spans="1:39" x14ac:dyDescent="0.2">
      <c r="A15" s="20" t="s">
        <v>754</v>
      </c>
      <c r="B15" s="15">
        <f>SUM(B12:B14)</f>
        <v>0</v>
      </c>
      <c r="C15" s="15">
        <f t="shared" ref="C15:AC15" si="29">SUM(C12:C14)</f>
        <v>0</v>
      </c>
      <c r="D15" s="15">
        <f t="shared" si="29"/>
        <v>0</v>
      </c>
      <c r="E15" s="15">
        <f t="shared" si="29"/>
        <v>0</v>
      </c>
      <c r="F15" s="15">
        <f t="shared" si="29"/>
        <v>0</v>
      </c>
      <c r="G15" s="15">
        <f t="shared" si="29"/>
        <v>0</v>
      </c>
      <c r="H15" s="15">
        <f t="shared" si="29"/>
        <v>0</v>
      </c>
      <c r="I15" s="15">
        <f t="shared" si="29"/>
        <v>0</v>
      </c>
      <c r="J15" s="15">
        <f t="shared" si="29"/>
        <v>0</v>
      </c>
      <c r="K15" s="15">
        <f t="shared" si="29"/>
        <v>0</v>
      </c>
      <c r="L15" s="15">
        <f t="shared" si="29"/>
        <v>0</v>
      </c>
      <c r="M15" s="15">
        <f t="shared" si="29"/>
        <v>0</v>
      </c>
      <c r="N15" s="15">
        <f t="shared" si="29"/>
        <v>0</v>
      </c>
      <c r="O15" s="15">
        <f t="shared" si="29"/>
        <v>0</v>
      </c>
      <c r="P15" s="15">
        <f t="shared" si="29"/>
        <v>-0.65813999999999995</v>
      </c>
      <c r="Q15" s="15">
        <f t="shared" si="29"/>
        <v>0</v>
      </c>
      <c r="R15" s="15">
        <f t="shared" si="29"/>
        <v>0</v>
      </c>
      <c r="S15" s="15">
        <f t="shared" si="29"/>
        <v>0</v>
      </c>
      <c r="T15" s="15">
        <f t="shared" si="29"/>
        <v>0</v>
      </c>
      <c r="U15" s="15">
        <f t="shared" si="29"/>
        <v>0</v>
      </c>
      <c r="V15" s="15">
        <f t="shared" si="29"/>
        <v>0</v>
      </c>
      <c r="W15" s="15">
        <f t="shared" si="29"/>
        <v>0</v>
      </c>
      <c r="X15" s="15">
        <f t="shared" si="29"/>
        <v>0</v>
      </c>
      <c r="Y15" s="15">
        <f t="shared" si="29"/>
        <v>0</v>
      </c>
      <c r="Z15" s="15">
        <f t="shared" si="29"/>
        <v>0</v>
      </c>
      <c r="AA15" s="15">
        <f t="shared" si="29"/>
        <v>0</v>
      </c>
      <c r="AB15" s="15">
        <f t="shared" si="29"/>
        <v>0</v>
      </c>
      <c r="AC15" s="15">
        <f t="shared" si="29"/>
        <v>0</v>
      </c>
      <c r="AD15" s="15"/>
      <c r="AE15" s="15">
        <f t="shared" ref="AE15" si="30">SUM(AE12:AE14)</f>
        <v>0</v>
      </c>
      <c r="AF15" s="15">
        <f t="shared" ref="AF15" si="31">SUM(AF12:AF14)</f>
        <v>-0.6581399999999995</v>
      </c>
      <c r="AG15" s="15">
        <f t="shared" ref="AG15" si="32">SUM(AG12:AG14)</f>
        <v>0</v>
      </c>
      <c r="AH15" s="15">
        <f t="shared" ref="AH15" si="33">SUM(AH12:AH14)</f>
        <v>0</v>
      </c>
      <c r="AI15" s="162"/>
      <c r="AJ15" s="194"/>
      <c r="AK15" s="194"/>
      <c r="AL15" s="194"/>
      <c r="AM15" s="194"/>
    </row>
    <row r="16" spans="1:39" hidden="1" outlineLevel="1" x14ac:dyDescent="0.2">
      <c r="A16" s="22" t="s">
        <v>1258</v>
      </c>
      <c r="B16" s="8">
        <f>ROUND(QoE!C9-B15,5)</f>
        <v>104.37967999999999</v>
      </c>
      <c r="C16" s="8">
        <f>ROUND(QoE!D9-C15,5)</f>
        <v>91.149370000000005</v>
      </c>
      <c r="D16" s="8">
        <f>ROUND(QoE!E9-D15,5)</f>
        <v>81.827619999999996</v>
      </c>
      <c r="E16" s="8">
        <f>ROUND(QoE!F9-E15,5)</f>
        <v>80.828209999999999</v>
      </c>
      <c r="F16" s="8">
        <f>ROUND(QoE!G9-F15,5)</f>
        <v>73.863839999999996</v>
      </c>
      <c r="G16" s="8">
        <f>ROUND(QoE!H9-G15,5)</f>
        <v>84.774370000000005</v>
      </c>
      <c r="H16" s="8">
        <f>ROUND(QoE!I9-H15,5)</f>
        <v>86.016890000000004</v>
      </c>
      <c r="I16" s="8">
        <f>ROUND(QoE!J9-I15,5)</f>
        <v>105.05968</v>
      </c>
      <c r="J16" s="8">
        <f>ROUND(QoE!K9-J15,5)</f>
        <v>72.823949999999996</v>
      </c>
      <c r="K16" s="8">
        <f>ROUND(QoE!L9-K15,5)</f>
        <v>128.30127999999999</v>
      </c>
      <c r="L16" s="8">
        <f>ROUND(QoE!M9-L15,5)</f>
        <v>120.80761</v>
      </c>
      <c r="M16" s="8">
        <f>ROUND(QoE!N9-M15,5)</f>
        <v>96.755409999999998</v>
      </c>
      <c r="N16" s="8">
        <f>ROUND(QoE!O9-N15,5)</f>
        <v>81.903369999999995</v>
      </c>
      <c r="O16" s="8">
        <f>ROUND(QoE!P9-O15,5)</f>
        <v>108.72225</v>
      </c>
      <c r="P16" s="8">
        <f>ROUND(QoE!Q9-P15,5)</f>
        <v>72.101690000000005</v>
      </c>
      <c r="Q16" s="8">
        <f>ROUND(QoE!R9-Q15,5)</f>
        <v>88.748620000000003</v>
      </c>
      <c r="R16" s="8">
        <f>ROUND(QoE!S9-R15,5)</f>
        <v>87.422039999999996</v>
      </c>
      <c r="S16" s="8">
        <f>ROUND(QoE!T9-S15,5)</f>
        <v>56.918889999999998</v>
      </c>
      <c r="T16" s="8">
        <f>ROUND(QoE!U9-T15,5)</f>
        <v>105.59872</v>
      </c>
      <c r="U16" s="8">
        <f>ROUND(QoE!V9-U15,5)</f>
        <v>101.52807</v>
      </c>
      <c r="V16" s="8">
        <f>ROUND(QoE!W9-V15,5)</f>
        <v>112.05999</v>
      </c>
      <c r="W16" s="8">
        <f>ROUND(QoE!X9-W15,5)</f>
        <v>99.656440000000003</v>
      </c>
      <c r="X16" s="8">
        <f>ROUND(QoE!Y9-X15,5)</f>
        <v>102.90187</v>
      </c>
      <c r="Y16" s="8">
        <f>ROUND(QoE!Z9-Y15,5)</f>
        <v>119.48027999999999</v>
      </c>
      <c r="Z16" s="8">
        <f>ROUND(QoE!AA9-Z15,5)</f>
        <v>98.625119999999995</v>
      </c>
      <c r="AA16" s="8">
        <f>ROUND(QoE!AB9-AA15,5)</f>
        <v>97.601240000000004</v>
      </c>
      <c r="AB16" s="8">
        <f>ROUND(QoE!AC9-AB15,5)</f>
        <v>109.42701</v>
      </c>
      <c r="AC16" s="8">
        <f>ROUND(QoE!AD9-AC15,5)</f>
        <v>113.11436999999999</v>
      </c>
      <c r="AE16" s="8">
        <f>ROUND(QoE!AF9-AE15,5)</f>
        <v>1126.58791</v>
      </c>
      <c r="AF16" s="8">
        <f>ROUND(QoE!AG9-AF15,5)</f>
        <v>1137.04223</v>
      </c>
      <c r="AG16" s="8">
        <f>ROUND(QoE!AH9-AG15,5)</f>
        <v>1179.96829</v>
      </c>
      <c r="AH16" s="8">
        <f>ROUND(QoE!AI9-AH15,5)</f>
        <v>1204.33404</v>
      </c>
      <c r="AJ16" s="195"/>
      <c r="AK16" s="195"/>
      <c r="AL16" s="195"/>
      <c r="AM16" s="195"/>
    </row>
    <row r="17" spans="1:39" collapsed="1" x14ac:dyDescent="0.2">
      <c r="AJ17" s="58"/>
      <c r="AK17" s="58"/>
      <c r="AL17" s="58"/>
      <c r="AM17" s="58"/>
    </row>
    <row r="18" spans="1:39" x14ac:dyDescent="0.2">
      <c r="A18" s="35" t="s">
        <v>5</v>
      </c>
      <c r="B18" s="6">
        <f>IS!C9</f>
        <v>25.70309</v>
      </c>
      <c r="C18" s="6">
        <f>IS!D9</f>
        <v>25.499089999999999</v>
      </c>
      <c r="D18" s="6">
        <f>IS!E9</f>
        <v>26.945700000000002</v>
      </c>
      <c r="E18" s="6">
        <f>IS!F9</f>
        <v>22.691890000000001</v>
      </c>
      <c r="F18" s="6">
        <f>IS!G9</f>
        <v>42.85501</v>
      </c>
      <c r="G18" s="6">
        <f>IS!H9</f>
        <v>26.904060000000001</v>
      </c>
      <c r="H18" s="6">
        <f>IS!I9</f>
        <v>24.568919999999999</v>
      </c>
      <c r="I18" s="6">
        <f>IS!J9</f>
        <v>28.57884</v>
      </c>
      <c r="J18" s="6">
        <f>IS!K9</f>
        <v>27.522299999999998</v>
      </c>
      <c r="K18" s="6">
        <f>IS!L9</f>
        <v>39.417430000000003</v>
      </c>
      <c r="L18" s="6">
        <f>IS!M9</f>
        <v>21.748180000000001</v>
      </c>
      <c r="M18" s="6">
        <f>IS!N9</f>
        <v>-139.40813</v>
      </c>
      <c r="N18" s="6">
        <f>IS!O9</f>
        <v>12.7864</v>
      </c>
      <c r="O18" s="6">
        <f>IS!P9</f>
        <v>10.91615</v>
      </c>
      <c r="P18" s="6">
        <f>IS!Q9</f>
        <v>13.29909</v>
      </c>
      <c r="Q18" s="6">
        <f>IS!R9</f>
        <v>18.114419999999999</v>
      </c>
      <c r="R18" s="6">
        <f>IS!S9</f>
        <v>14.06428</v>
      </c>
      <c r="S18" s="6">
        <f>IS!T9</f>
        <v>13.612129999999999</v>
      </c>
      <c r="T18" s="6">
        <f>IS!U9</f>
        <v>14.38354</v>
      </c>
      <c r="U18" s="6">
        <f>IS!V9</f>
        <v>15.323219999999999</v>
      </c>
      <c r="V18" s="6">
        <f>IS!W9</f>
        <v>15.185219999999999</v>
      </c>
      <c r="W18" s="6">
        <f>IS!X9</f>
        <v>27.938380000000002</v>
      </c>
      <c r="X18" s="6">
        <f>IS!Y9</f>
        <v>21.378400000000003</v>
      </c>
      <c r="Y18" s="6">
        <f>IS!Z9</f>
        <v>27.690249999999999</v>
      </c>
      <c r="Z18" s="6">
        <f>IS!AA9</f>
        <v>27.682369999999999</v>
      </c>
      <c r="AA18" s="6">
        <f>IS!AB9</f>
        <v>27.398389999999999</v>
      </c>
      <c r="AB18" s="6">
        <f>IS!AC9</f>
        <v>24.532509999999998</v>
      </c>
      <c r="AC18" s="6">
        <f>IS!AD9</f>
        <v>26.488790000000002</v>
      </c>
      <c r="AE18" s="6">
        <f t="shared" ref="AE18:AE27" si="34">SUM(B18:M18)</f>
        <v>173.02637999999999</v>
      </c>
      <c r="AF18" s="6">
        <f t="shared" ref="AF18:AF27" si="35">SUM(N18:Y18)</f>
        <v>204.69147999999998</v>
      </c>
      <c r="AG18" s="6">
        <f t="shared" ref="AG18:AG27" si="36">SUM(Q18:AB18)</f>
        <v>247.30311</v>
      </c>
      <c r="AH18" s="6">
        <f t="shared" ref="AH18:AH27" si="37">SUM(R18:AC18)</f>
        <v>255.67747999999997</v>
      </c>
      <c r="AJ18" s="64"/>
      <c r="AK18" s="64"/>
      <c r="AL18" s="64"/>
      <c r="AM18" s="64"/>
    </row>
    <row r="19" spans="1:39" x14ac:dyDescent="0.2">
      <c r="A19" s="35" t="s">
        <v>3</v>
      </c>
      <c r="B19" s="6">
        <f>IS!C10</f>
        <v>26.866340000000001</v>
      </c>
      <c r="C19" s="6">
        <f>IS!D10</f>
        <v>12.104799999999999</v>
      </c>
      <c r="D19" s="6">
        <f>IS!E10</f>
        <v>10.597940000000001</v>
      </c>
      <c r="E19" s="6">
        <f>IS!F10</f>
        <v>4.9291700000000001</v>
      </c>
      <c r="F19" s="6">
        <f>IS!G10</f>
        <v>6.7110900000000004</v>
      </c>
      <c r="G19" s="6">
        <f>IS!H10</f>
        <v>19.224250000000001</v>
      </c>
      <c r="H19" s="6">
        <f>IS!I10</f>
        <v>18.316849999999999</v>
      </c>
      <c r="I19" s="6">
        <f>IS!J10</f>
        <v>23.815290000000001</v>
      </c>
      <c r="J19" s="6">
        <f>IS!K10</f>
        <v>15.431329999999999</v>
      </c>
      <c r="K19" s="6">
        <f>IS!L10</f>
        <v>22.960290000000001</v>
      </c>
      <c r="L19" s="6">
        <f>IS!M10</f>
        <v>25.782970000000002</v>
      </c>
      <c r="M19" s="6">
        <f>IS!N10</f>
        <v>27.886050000000001</v>
      </c>
      <c r="N19" s="6">
        <f>IS!O10</f>
        <v>5.9565600000000005</v>
      </c>
      <c r="O19" s="6">
        <f>IS!P10</f>
        <v>6.5231899999999996</v>
      </c>
      <c r="P19" s="6">
        <f>IS!Q10</f>
        <v>3.7902600000000004</v>
      </c>
      <c r="Q19" s="6">
        <f>IS!R10</f>
        <v>8.5922999999999998</v>
      </c>
      <c r="R19" s="6">
        <f>IS!S10</f>
        <v>5.81053</v>
      </c>
      <c r="S19" s="6">
        <f>IS!T10</f>
        <v>2.3069000000000002</v>
      </c>
      <c r="T19" s="6">
        <f>IS!U10</f>
        <v>10.481350000000001</v>
      </c>
      <c r="U19" s="6">
        <f>IS!V10</f>
        <v>17.246869999999998</v>
      </c>
      <c r="V19" s="6">
        <f>IS!W10</f>
        <v>24.47363</v>
      </c>
      <c r="W19" s="6">
        <f>IS!X10</f>
        <v>22.325669999999999</v>
      </c>
      <c r="X19" s="6">
        <f>IS!Y10</f>
        <v>21.026130000000002</v>
      </c>
      <c r="Y19" s="6">
        <f>IS!Z10</f>
        <v>-44.264230000000005</v>
      </c>
      <c r="Z19" s="6">
        <f>IS!AA10</f>
        <v>9.6022499999999997</v>
      </c>
      <c r="AA19" s="6">
        <f>IS!AB10</f>
        <v>10.500350000000001</v>
      </c>
      <c r="AB19" s="6">
        <f>IS!AC10</f>
        <v>4.9490100000000004</v>
      </c>
      <c r="AC19" s="6">
        <f>IS!AD10</f>
        <v>9.9608799999999995</v>
      </c>
      <c r="AE19" s="6">
        <f t="shared" si="34"/>
        <v>214.62637000000004</v>
      </c>
      <c r="AF19" s="6">
        <f t="shared" si="35"/>
        <v>84.269159999999999</v>
      </c>
      <c r="AG19" s="6">
        <f t="shared" si="36"/>
        <v>93.050760000000011</v>
      </c>
      <c r="AH19" s="6">
        <f t="shared" si="37"/>
        <v>94.419339999999991</v>
      </c>
      <c r="AJ19" s="64"/>
      <c r="AK19" s="64"/>
      <c r="AL19" s="64"/>
      <c r="AM19" s="64"/>
    </row>
    <row r="20" spans="1:39" x14ac:dyDescent="0.2">
      <c r="A20" s="35" t="s">
        <v>12</v>
      </c>
      <c r="B20" s="6">
        <f>IS!C11</f>
        <v>2.4588100000000002</v>
      </c>
      <c r="C20" s="6">
        <f>IS!D11</f>
        <v>2.5337399999999999</v>
      </c>
      <c r="D20" s="6">
        <f>IS!E11</f>
        <v>2.4569000000000001</v>
      </c>
      <c r="E20" s="6">
        <f>IS!F11</f>
        <v>2.4975800000000001</v>
      </c>
      <c r="F20" s="6">
        <f>IS!G11</f>
        <v>2.5419999999999998</v>
      </c>
      <c r="G20" s="6">
        <f>IS!H11</f>
        <v>2.4999000000000002</v>
      </c>
      <c r="H20" s="6">
        <f>IS!I11</f>
        <v>2.7283200000000001</v>
      </c>
      <c r="I20" s="6">
        <f>IS!J11</f>
        <v>2.6680300000000003</v>
      </c>
      <c r="J20" s="6">
        <f>IS!K11</f>
        <v>0.76027</v>
      </c>
      <c r="K20" s="6">
        <f>IS!L11</f>
        <v>5.2824600000000004</v>
      </c>
      <c r="L20" s="6">
        <f>IS!M11</f>
        <v>4.33012</v>
      </c>
      <c r="M20" s="6">
        <f>IS!N11</f>
        <v>3.7705000000000002</v>
      </c>
      <c r="N20" s="6">
        <f>IS!O11</f>
        <v>3.2146399999999997</v>
      </c>
      <c r="O20" s="6">
        <f>IS!P11</f>
        <v>2.9969899999999998</v>
      </c>
      <c r="P20" s="6">
        <f>IS!Q11</f>
        <v>2.7600700000000002</v>
      </c>
      <c r="Q20" s="6">
        <f>IS!R11</f>
        <v>2.7354600000000002</v>
      </c>
      <c r="R20" s="6">
        <f>IS!S11</f>
        <v>2.2680100000000003</v>
      </c>
      <c r="S20" s="6">
        <f>IS!T11</f>
        <v>0.12249</v>
      </c>
      <c r="T20" s="6">
        <f>IS!U11</f>
        <v>5.1246200000000002</v>
      </c>
      <c r="U20" s="6">
        <f>IS!V11</f>
        <v>2.5821799999999997</v>
      </c>
      <c r="V20" s="6">
        <f>IS!W11</f>
        <v>3.07958</v>
      </c>
      <c r="W20" s="6">
        <f>IS!X11</f>
        <v>3.3662100000000001</v>
      </c>
      <c r="X20" s="6">
        <f>IS!Y11</f>
        <v>0.12007</v>
      </c>
      <c r="Y20" s="6">
        <f>IS!Z11</f>
        <v>6.7675299999999998</v>
      </c>
      <c r="Z20" s="6">
        <f>IS!AA11</f>
        <v>3.2138400000000003</v>
      </c>
      <c r="AA20" s="6">
        <f>IS!AB11</f>
        <v>3.21387</v>
      </c>
      <c r="AB20" s="6">
        <f>IS!AC11</f>
        <v>3.6947299999999998</v>
      </c>
      <c r="AC20" s="6">
        <f>IS!AD11</f>
        <v>0.29649999999999999</v>
      </c>
      <c r="AE20" s="6">
        <f t="shared" si="34"/>
        <v>34.52863</v>
      </c>
      <c r="AF20" s="6">
        <f t="shared" si="35"/>
        <v>35.13785</v>
      </c>
      <c r="AG20" s="6">
        <f t="shared" si="36"/>
        <v>36.288589999999999</v>
      </c>
      <c r="AH20" s="6">
        <f t="shared" si="37"/>
        <v>33.849629999999998</v>
      </c>
      <c r="AJ20" s="64"/>
      <c r="AK20" s="64"/>
      <c r="AL20" s="64"/>
      <c r="AM20" s="64"/>
    </row>
    <row r="21" spans="1:39" x14ac:dyDescent="0.2">
      <c r="A21" s="35" t="s">
        <v>9</v>
      </c>
      <c r="B21" s="6">
        <f>IS!C12</f>
        <v>0.39212999999999998</v>
      </c>
      <c r="C21" s="6">
        <f>IS!D12</f>
        <v>0.37013999999999997</v>
      </c>
      <c r="D21" s="6">
        <f>IS!E12</f>
        <v>0.45330999999999999</v>
      </c>
      <c r="E21" s="6">
        <f>IS!F12</f>
        <v>1.821E-2</v>
      </c>
      <c r="F21" s="6">
        <f>IS!G12</f>
        <v>0</v>
      </c>
      <c r="G21" s="6">
        <f>IS!H12</f>
        <v>0.25512999999999997</v>
      </c>
      <c r="H21" s="6">
        <f>IS!I12</f>
        <v>5.0340000000000003E-2</v>
      </c>
      <c r="I21" s="6">
        <f>IS!J12</f>
        <v>2.989E-2</v>
      </c>
      <c r="J21" s="6">
        <f>IS!K12</f>
        <v>3.3259999999999998E-2</v>
      </c>
      <c r="K21" s="6">
        <f>IS!L12</f>
        <v>0.13458000000000001</v>
      </c>
      <c r="L21" s="6">
        <f>IS!M12</f>
        <v>0.10685</v>
      </c>
      <c r="M21" s="6">
        <f>IS!N12</f>
        <v>2.1405500000000002</v>
      </c>
      <c r="N21" s="6">
        <f>IS!O12</f>
        <v>0.18737000000000001</v>
      </c>
      <c r="O21" s="6">
        <f>IS!P12</f>
        <v>0.60523000000000005</v>
      </c>
      <c r="P21" s="6">
        <f>IS!Q12</f>
        <v>0.29426999999999998</v>
      </c>
      <c r="Q21" s="6">
        <f>IS!R12</f>
        <v>0.93492999999999993</v>
      </c>
      <c r="R21" s="6">
        <f>IS!S12</f>
        <v>0.26577000000000001</v>
      </c>
      <c r="S21" s="6">
        <f>IS!T12</f>
        <v>0.19888</v>
      </c>
      <c r="T21" s="6">
        <f>IS!U12</f>
        <v>0.18786000000000003</v>
      </c>
      <c r="U21" s="6">
        <f>IS!V12</f>
        <v>0.38007000000000002</v>
      </c>
      <c r="V21" s="6">
        <f>IS!W12</f>
        <v>0.38627</v>
      </c>
      <c r="W21" s="6">
        <f>IS!X12</f>
        <v>0.59021000000000001</v>
      </c>
      <c r="X21" s="6">
        <f>IS!Y12</f>
        <v>0.56049000000000004</v>
      </c>
      <c r="Y21" s="6">
        <f>IS!Z12</f>
        <v>0.99866999999999995</v>
      </c>
      <c r="Z21" s="6">
        <f>IS!AA12</f>
        <v>0.45318999999999998</v>
      </c>
      <c r="AA21" s="6">
        <f>IS!AB12</f>
        <v>0.56059000000000003</v>
      </c>
      <c r="AB21" s="6">
        <f>IS!AC12</f>
        <v>0.79562999999999995</v>
      </c>
      <c r="AC21" s="6">
        <f>IS!AD12</f>
        <v>0.91146000000000005</v>
      </c>
      <c r="AE21" s="6">
        <f t="shared" si="34"/>
        <v>3.9843900000000003</v>
      </c>
      <c r="AF21" s="6">
        <f t="shared" si="35"/>
        <v>5.5900199999999991</v>
      </c>
      <c r="AG21" s="6">
        <f t="shared" si="36"/>
        <v>6.3125600000000004</v>
      </c>
      <c r="AH21" s="6">
        <f t="shared" si="37"/>
        <v>6.2890900000000007</v>
      </c>
      <c r="AJ21" s="64"/>
      <c r="AK21" s="64"/>
      <c r="AL21" s="64"/>
      <c r="AM21" s="64"/>
    </row>
    <row r="22" spans="1:39" x14ac:dyDescent="0.2">
      <c r="A22" s="35" t="s">
        <v>7</v>
      </c>
      <c r="B22" s="6">
        <f>IS!C13</f>
        <v>2.4305100000000004</v>
      </c>
      <c r="C22" s="6">
        <f>IS!D13</f>
        <v>3.0869599999999999</v>
      </c>
      <c r="D22" s="6">
        <f>IS!E13</f>
        <v>5.5114999999999998</v>
      </c>
      <c r="E22" s="6">
        <f>IS!F13</f>
        <v>3.70106</v>
      </c>
      <c r="F22" s="6">
        <f>IS!G13</f>
        <v>0.24</v>
      </c>
      <c r="G22" s="6">
        <f>IS!H13</f>
        <v>0.22</v>
      </c>
      <c r="H22" s="6">
        <f>IS!I13</f>
        <v>3.3507399999999996</v>
      </c>
      <c r="I22" s="6">
        <f>IS!J13</f>
        <v>4.8220400000000003</v>
      </c>
      <c r="J22" s="6">
        <f>IS!K13</f>
        <v>7.7608100000000002</v>
      </c>
      <c r="K22" s="6">
        <f>IS!L13</f>
        <v>3.8626999999999998</v>
      </c>
      <c r="L22" s="6">
        <f>IS!M13</f>
        <v>3.10012</v>
      </c>
      <c r="M22" s="6">
        <f>IS!N13</f>
        <v>6.6040000000000001E-2</v>
      </c>
      <c r="N22" s="6">
        <f>IS!O13</f>
        <v>0</v>
      </c>
      <c r="O22" s="6">
        <f>IS!P13</f>
        <v>1.18269</v>
      </c>
      <c r="P22" s="6">
        <f>IS!Q13</f>
        <v>0.14000000000000001</v>
      </c>
      <c r="Q22" s="6">
        <f>IS!R13</f>
        <v>0.14000000000000001</v>
      </c>
      <c r="R22" s="6">
        <f>IS!S13</f>
        <v>0</v>
      </c>
      <c r="S22" s="6">
        <f>IS!T13</f>
        <v>0.85550000000000004</v>
      </c>
      <c r="T22" s="6">
        <f>IS!U13</f>
        <v>1.9905999999999999</v>
      </c>
      <c r="U22" s="6">
        <f>IS!V13</f>
        <v>0</v>
      </c>
      <c r="V22" s="6">
        <f>IS!W13</f>
        <v>0</v>
      </c>
      <c r="W22" s="6">
        <f>IS!X13</f>
        <v>1.69658</v>
      </c>
      <c r="X22" s="6">
        <f>IS!Y13</f>
        <v>0</v>
      </c>
      <c r="Y22" s="6">
        <f>IS!Z13</f>
        <v>0</v>
      </c>
      <c r="Z22" s="6">
        <f>IS!AA13</f>
        <v>0</v>
      </c>
      <c r="AA22" s="6">
        <f>IS!AB13</f>
        <v>0</v>
      </c>
      <c r="AB22" s="6">
        <f>IS!AC13</f>
        <v>0</v>
      </c>
      <c r="AC22" s="6">
        <f>IS!AD13</f>
        <v>0</v>
      </c>
      <c r="AE22" s="196">
        <f t="shared" si="34"/>
        <v>38.152479999999997</v>
      </c>
      <c r="AF22" s="6">
        <f t="shared" si="35"/>
        <v>6.0053700000000001</v>
      </c>
      <c r="AG22" s="6">
        <f t="shared" si="36"/>
        <v>4.6826799999999995</v>
      </c>
      <c r="AH22" s="6">
        <f t="shared" si="37"/>
        <v>4.5426799999999998</v>
      </c>
      <c r="AJ22" s="64"/>
      <c r="AK22" s="64"/>
      <c r="AL22" s="64"/>
      <c r="AM22" s="64"/>
    </row>
    <row r="23" spans="1:39" x14ac:dyDescent="0.2">
      <c r="A23" s="35" t="s">
        <v>8</v>
      </c>
      <c r="B23" s="6">
        <f>IS!C14</f>
        <v>0.44880000000000003</v>
      </c>
      <c r="C23" s="6">
        <f>IS!D14</f>
        <v>0.49595</v>
      </c>
      <c r="D23" s="6">
        <f>IS!E14</f>
        <v>0.20185</v>
      </c>
      <c r="E23" s="6">
        <f>IS!F14</f>
        <v>0.48054000000000002</v>
      </c>
      <c r="F23" s="6">
        <f>IS!G14</f>
        <v>3.3759999999999998E-2</v>
      </c>
      <c r="G23" s="6">
        <f>IS!H14</f>
        <v>0.14257</v>
      </c>
      <c r="H23" s="6">
        <f>IS!I14</f>
        <v>0.17207</v>
      </c>
      <c r="I23" s="6">
        <f>IS!J14</f>
        <v>0.222</v>
      </c>
      <c r="J23" s="6">
        <f>IS!K14</f>
        <v>0.27787000000000001</v>
      </c>
      <c r="K23" s="6">
        <f>IS!L14</f>
        <v>0.55730999999999997</v>
      </c>
      <c r="L23" s="6">
        <f>IS!M14</f>
        <v>0.44130000000000003</v>
      </c>
      <c r="M23" s="6">
        <f>IS!N14</f>
        <v>0.61138000000000003</v>
      </c>
      <c r="N23" s="6">
        <f>IS!O14</f>
        <v>0.47254000000000002</v>
      </c>
      <c r="O23" s="6">
        <f>IS!P14</f>
        <v>0.65944000000000003</v>
      </c>
      <c r="P23" s="6">
        <f>IS!Q14</f>
        <v>0.48546</v>
      </c>
      <c r="Q23" s="6">
        <f>IS!R14</f>
        <v>0.36035</v>
      </c>
      <c r="R23" s="6">
        <f>IS!S14</f>
        <v>0.22593000000000002</v>
      </c>
      <c r="S23" s="6">
        <f>IS!T14</f>
        <v>1.8870000000000001E-2</v>
      </c>
      <c r="T23" s="6">
        <f>IS!U14</f>
        <v>7.5079999999999994E-2</v>
      </c>
      <c r="U23" s="6">
        <f>IS!V14</f>
        <v>4.8030000000000003E-2</v>
      </c>
      <c r="V23" s="6">
        <f>IS!W14</f>
        <v>0.18514</v>
      </c>
      <c r="W23" s="6">
        <f>IS!X14</f>
        <v>6.1550000000000001E-2</v>
      </c>
      <c r="X23" s="6">
        <f>IS!Y14</f>
        <v>0.54191</v>
      </c>
      <c r="Y23" s="6">
        <f>IS!Z14</f>
        <v>0.18089</v>
      </c>
      <c r="Z23" s="6">
        <f>IS!AA14</f>
        <v>9.572E-2</v>
      </c>
      <c r="AA23" s="6">
        <f>IS!AB14</f>
        <v>4.0680000000000001E-2</v>
      </c>
      <c r="AB23" s="6">
        <f>IS!AC14</f>
        <v>0.16972999999999999</v>
      </c>
      <c r="AC23" s="6">
        <f>IS!AD14</f>
        <v>5.7959999999999998E-2</v>
      </c>
      <c r="AE23" s="6">
        <f t="shared" si="34"/>
        <v>4.0853999999999999</v>
      </c>
      <c r="AF23" s="6">
        <f t="shared" si="35"/>
        <v>3.3151900000000003</v>
      </c>
      <c r="AG23" s="6">
        <f t="shared" si="36"/>
        <v>2.0038800000000001</v>
      </c>
      <c r="AH23" s="6">
        <f t="shared" si="37"/>
        <v>1.7014899999999999</v>
      </c>
      <c r="AJ23" s="64"/>
      <c r="AK23" s="64"/>
      <c r="AL23" s="64"/>
      <c r="AM23" s="64"/>
    </row>
    <row r="24" spans="1:39" x14ac:dyDescent="0.2">
      <c r="A24" s="35" t="s">
        <v>6</v>
      </c>
      <c r="B24" s="6">
        <f>IS!C15</f>
        <v>0.11655</v>
      </c>
      <c r="C24" s="6">
        <f>IS!D15</f>
        <v>0.23605999999999999</v>
      </c>
      <c r="D24" s="6">
        <f>IS!E15</f>
        <v>0.29702000000000001</v>
      </c>
      <c r="E24" s="6">
        <f>IS!F15</f>
        <v>9.7349999999999992E-2</v>
      </c>
      <c r="F24" s="6">
        <f>IS!G15</f>
        <v>0.81552000000000002</v>
      </c>
      <c r="G24" s="6">
        <f>IS!H15</f>
        <v>0.14207</v>
      </c>
      <c r="H24" s="6">
        <f>IS!I15</f>
        <v>3.0890000000000001E-2</v>
      </c>
      <c r="I24" s="6">
        <f>IS!J15</f>
        <v>0.16858000000000001</v>
      </c>
      <c r="J24" s="6">
        <f>IS!K15</f>
        <v>0.64495000000000002</v>
      </c>
      <c r="K24" s="6">
        <f>IS!L15</f>
        <v>0.21037999999999998</v>
      </c>
      <c r="L24" s="6">
        <f>IS!M15</f>
        <v>0.41114000000000001</v>
      </c>
      <c r="M24" s="6">
        <f>IS!N15</f>
        <v>5.9770000000000004E-2</v>
      </c>
      <c r="N24" s="6">
        <f>IS!O15</f>
        <v>0</v>
      </c>
      <c r="O24" s="6">
        <f>IS!P15</f>
        <v>0</v>
      </c>
      <c r="P24" s="6">
        <f>IS!Q15</f>
        <v>0</v>
      </c>
      <c r="Q24" s="6">
        <f>IS!R15</f>
        <v>0</v>
      </c>
      <c r="R24" s="6">
        <f>IS!S15</f>
        <v>4.7530000000000003E-2</v>
      </c>
      <c r="S24" s="6">
        <f>IS!T15</f>
        <v>0</v>
      </c>
      <c r="T24" s="6">
        <f>IS!U15</f>
        <v>0.36</v>
      </c>
      <c r="U24" s="6">
        <f>IS!V15</f>
        <v>0</v>
      </c>
      <c r="V24" s="6">
        <f>IS!W15</f>
        <v>0</v>
      </c>
      <c r="W24" s="6">
        <f>IS!X15</f>
        <v>0</v>
      </c>
      <c r="X24" s="6">
        <f>IS!Y15</f>
        <v>5.774E-2</v>
      </c>
      <c r="Y24" s="6">
        <f>IS!Z15</f>
        <v>0</v>
      </c>
      <c r="Z24" s="6">
        <f>IS!AA15</f>
        <v>0.21349000000000001</v>
      </c>
      <c r="AA24" s="6">
        <f>IS!AB15</f>
        <v>0</v>
      </c>
      <c r="AB24" s="6">
        <f>IS!AC15</f>
        <v>0</v>
      </c>
      <c r="AC24" s="6">
        <f>IS!AD15</f>
        <v>0</v>
      </c>
      <c r="AE24" s="6">
        <f t="shared" si="34"/>
        <v>3.2302799999999996</v>
      </c>
      <c r="AF24" s="6">
        <f t="shared" si="35"/>
        <v>0.46527000000000002</v>
      </c>
      <c r="AG24" s="6">
        <f t="shared" si="36"/>
        <v>0.67876000000000003</v>
      </c>
      <c r="AH24" s="6">
        <f t="shared" si="37"/>
        <v>0.67876000000000003</v>
      </c>
      <c r="AJ24" s="64"/>
      <c r="AK24" s="64"/>
      <c r="AL24" s="64"/>
      <c r="AM24" s="64"/>
    </row>
    <row r="25" spans="1:39" x14ac:dyDescent="0.2">
      <c r="A25" s="35" t="s">
        <v>4</v>
      </c>
      <c r="B25" s="6">
        <f>IS!C16</f>
        <v>0</v>
      </c>
      <c r="C25" s="6">
        <f>IS!D16</f>
        <v>0</v>
      </c>
      <c r="D25" s="6">
        <f>IS!E16</f>
        <v>0</v>
      </c>
      <c r="E25" s="6">
        <f>IS!F16</f>
        <v>0</v>
      </c>
      <c r="F25" s="6">
        <f>IS!G16</f>
        <v>0</v>
      </c>
      <c r="G25" s="6">
        <f>IS!H16</f>
        <v>0</v>
      </c>
      <c r="H25" s="6">
        <f>IS!I16</f>
        <v>0</v>
      </c>
      <c r="I25" s="6">
        <f>IS!J16</f>
        <v>0</v>
      </c>
      <c r="J25" s="6">
        <f>IS!K16</f>
        <v>0</v>
      </c>
      <c r="K25" s="6">
        <f>IS!L16</f>
        <v>0</v>
      </c>
      <c r="L25" s="6">
        <f>IS!M16</f>
        <v>0</v>
      </c>
      <c r="M25" s="6">
        <f>IS!N16</f>
        <v>22.716180000000001</v>
      </c>
      <c r="N25" s="6">
        <f>IS!O16</f>
        <v>0</v>
      </c>
      <c r="O25" s="6">
        <f>IS!P16</f>
        <v>2.4480000000000002E-2</v>
      </c>
      <c r="P25" s="6">
        <f>IS!Q16</f>
        <v>0</v>
      </c>
      <c r="Q25" s="6">
        <f>IS!R16</f>
        <v>0</v>
      </c>
      <c r="R25" s="6">
        <f>IS!S16</f>
        <v>0</v>
      </c>
      <c r="S25" s="6">
        <f>IS!T16</f>
        <v>0</v>
      </c>
      <c r="T25" s="6">
        <f>IS!U16</f>
        <v>0</v>
      </c>
      <c r="U25" s="6">
        <f>IS!V16</f>
        <v>0</v>
      </c>
      <c r="V25" s="6">
        <f>IS!W16</f>
        <v>0</v>
      </c>
      <c r="W25" s="6">
        <f>IS!X16</f>
        <v>0</v>
      </c>
      <c r="X25" s="6">
        <f>IS!Y16</f>
        <v>0</v>
      </c>
      <c r="Y25" s="6">
        <f>IS!Z16</f>
        <v>0</v>
      </c>
      <c r="Z25" s="6">
        <f>IS!AA16</f>
        <v>0</v>
      </c>
      <c r="AA25" s="6">
        <f>IS!AB16</f>
        <v>0</v>
      </c>
      <c r="AB25" s="6">
        <f>IS!AC16</f>
        <v>0</v>
      </c>
      <c r="AC25" s="6">
        <f>IS!AD16</f>
        <v>0</v>
      </c>
      <c r="AE25" s="197">
        <f t="shared" si="34"/>
        <v>22.716180000000001</v>
      </c>
      <c r="AF25" s="198">
        <f t="shared" si="35"/>
        <v>2.4480000000000002E-2</v>
      </c>
      <c r="AG25" s="198">
        <f t="shared" si="36"/>
        <v>0</v>
      </c>
      <c r="AH25" s="199">
        <f t="shared" si="37"/>
        <v>0</v>
      </c>
      <c r="AJ25" s="64"/>
      <c r="AK25" s="64"/>
      <c r="AL25" s="64"/>
      <c r="AM25" s="64"/>
    </row>
    <row r="26" spans="1:39" x14ac:dyDescent="0.2">
      <c r="A26" s="35" t="s">
        <v>10</v>
      </c>
      <c r="B26" s="6">
        <f>IS!C17</f>
        <v>2.026E-2</v>
      </c>
      <c r="C26" s="6">
        <f>IS!D17</f>
        <v>0.02</v>
      </c>
      <c r="D26" s="6">
        <f>IS!E17</f>
        <v>0.16138</v>
      </c>
      <c r="E26" s="6">
        <f>IS!F17</f>
        <v>0.10729000000000001</v>
      </c>
      <c r="F26" s="6">
        <f>IS!G17</f>
        <v>7.0879999999999999E-2</v>
      </c>
      <c r="G26" s="6">
        <f>IS!H17</f>
        <v>0.10693999999999999</v>
      </c>
      <c r="H26" s="6">
        <f>IS!I17</f>
        <v>0.10213999999999999</v>
      </c>
      <c r="I26" s="6">
        <f>IS!J17</f>
        <v>0.1482</v>
      </c>
      <c r="J26" s="6">
        <f>IS!K17</f>
        <v>4.299E-2</v>
      </c>
      <c r="K26" s="6">
        <f>IS!L17</f>
        <v>0.23080000000000001</v>
      </c>
      <c r="L26" s="6">
        <f>IS!M17</f>
        <v>0.27144999999999997</v>
      </c>
      <c r="M26" s="6">
        <f>IS!N17</f>
        <v>3.116E-2</v>
      </c>
      <c r="N26" s="6">
        <f>IS!O17</f>
        <v>0</v>
      </c>
      <c r="O26" s="6">
        <f>IS!P17</f>
        <v>0</v>
      </c>
      <c r="P26" s="6">
        <f>IS!Q17</f>
        <v>0</v>
      </c>
      <c r="Q26" s="6">
        <f>IS!R17</f>
        <v>0</v>
      </c>
      <c r="R26" s="6">
        <f>IS!S17</f>
        <v>0</v>
      </c>
      <c r="S26" s="6">
        <f>IS!T17</f>
        <v>0</v>
      </c>
      <c r="T26" s="6">
        <f>IS!U17</f>
        <v>0</v>
      </c>
      <c r="U26" s="6">
        <f>IS!V17</f>
        <v>0</v>
      </c>
      <c r="V26" s="6">
        <f>IS!W17</f>
        <v>0</v>
      </c>
      <c r="W26" s="6">
        <f>IS!X17</f>
        <v>0</v>
      </c>
      <c r="X26" s="6">
        <f>IS!Y17</f>
        <v>0</v>
      </c>
      <c r="Y26" s="6">
        <f>IS!Z17</f>
        <v>0</v>
      </c>
      <c r="Z26" s="6">
        <f>IS!AA17</f>
        <v>0</v>
      </c>
      <c r="AA26" s="6">
        <f>IS!AB17</f>
        <v>0</v>
      </c>
      <c r="AB26" s="6">
        <f>IS!AC17</f>
        <v>0</v>
      </c>
      <c r="AC26" s="6">
        <f>IS!AD17</f>
        <v>0</v>
      </c>
      <c r="AE26" s="6">
        <f t="shared" si="34"/>
        <v>1.3134899999999998</v>
      </c>
      <c r="AF26" s="6">
        <f t="shared" si="35"/>
        <v>0</v>
      </c>
      <c r="AG26" s="6">
        <f t="shared" si="36"/>
        <v>0</v>
      </c>
      <c r="AH26" s="6">
        <f t="shared" si="37"/>
        <v>0</v>
      </c>
      <c r="AJ26" s="64"/>
      <c r="AK26" s="64"/>
      <c r="AL26" s="64"/>
      <c r="AM26" s="64"/>
    </row>
    <row r="27" spans="1:39" ht="13.5" x14ac:dyDescent="0.35">
      <c r="A27" s="35" t="s">
        <v>11</v>
      </c>
      <c r="B27" s="12">
        <f>IS!C18</f>
        <v>0</v>
      </c>
      <c r="C27" s="12">
        <f>IS!D18</f>
        <v>0</v>
      </c>
      <c r="D27" s="12">
        <f>IS!E18</f>
        <v>0</v>
      </c>
      <c r="E27" s="12">
        <f>IS!F18</f>
        <v>0.18045</v>
      </c>
      <c r="F27" s="12">
        <f>IS!G18</f>
        <v>0</v>
      </c>
      <c r="G27" s="12">
        <f>IS!H18</f>
        <v>0</v>
      </c>
      <c r="H27" s="12">
        <f>IS!I18</f>
        <v>0.16796</v>
      </c>
      <c r="I27" s="12">
        <f>IS!J18</f>
        <v>3.1510000000000003E-2</v>
      </c>
      <c r="J27" s="12">
        <f>IS!K18</f>
        <v>0</v>
      </c>
      <c r="K27" s="12">
        <f>IS!L18</f>
        <v>2.3519999999999999E-2</v>
      </c>
      <c r="L27" s="12">
        <f>IS!M18</f>
        <v>6.3799999999999996E-2</v>
      </c>
      <c r="M27" s="12">
        <f>IS!N18</f>
        <v>0.20024</v>
      </c>
      <c r="N27" s="12">
        <f>IS!O18</f>
        <v>0</v>
      </c>
      <c r="O27" s="12">
        <f>IS!P18</f>
        <v>2.0000000000000002E-5</v>
      </c>
      <c r="P27" s="12">
        <f>IS!Q18</f>
        <v>0</v>
      </c>
      <c r="Q27" s="12">
        <f>IS!R18</f>
        <v>0</v>
      </c>
      <c r="R27" s="12">
        <f>IS!S18</f>
        <v>0</v>
      </c>
      <c r="S27" s="12">
        <f>IS!T18</f>
        <v>0</v>
      </c>
      <c r="T27" s="12">
        <f>IS!U18</f>
        <v>0</v>
      </c>
      <c r="U27" s="12">
        <f>IS!V18</f>
        <v>0</v>
      </c>
      <c r="V27" s="12">
        <f>IS!W18</f>
        <v>0</v>
      </c>
      <c r="W27" s="12">
        <f>IS!X18</f>
        <v>0</v>
      </c>
      <c r="X27" s="12">
        <f>IS!Y18</f>
        <v>0</v>
      </c>
      <c r="Y27" s="12">
        <f>IS!Z18</f>
        <v>-0.56765999999999994</v>
      </c>
      <c r="Z27" s="12">
        <f>IS!AA18</f>
        <v>0</v>
      </c>
      <c r="AA27" s="12">
        <f>IS!AB18</f>
        <v>0</v>
      </c>
      <c r="AB27" s="12">
        <f>IS!AC18</f>
        <v>0</v>
      </c>
      <c r="AC27" s="12">
        <f>IS!AD18</f>
        <v>0</v>
      </c>
      <c r="AD27" s="13"/>
      <c r="AE27" s="12">
        <f t="shared" si="34"/>
        <v>0.66747999999999996</v>
      </c>
      <c r="AF27" s="12">
        <f t="shared" si="35"/>
        <v>-0.56763999999999992</v>
      </c>
      <c r="AG27" s="12">
        <f t="shared" si="36"/>
        <v>-0.56765999999999994</v>
      </c>
      <c r="AH27" s="12">
        <f t="shared" si="37"/>
        <v>-0.56765999999999994</v>
      </c>
      <c r="AI27" s="167"/>
      <c r="AJ27" s="177"/>
      <c r="AK27" s="177"/>
      <c r="AL27" s="177"/>
      <c r="AM27" s="177"/>
    </row>
    <row r="28" spans="1:39" x14ac:dyDescent="0.2">
      <c r="A28" s="20" t="s">
        <v>1161</v>
      </c>
      <c r="B28" s="15">
        <f>SUM(B18:B27)</f>
        <v>58.436489999999992</v>
      </c>
      <c r="C28" s="15">
        <f t="shared" ref="C28:AC28" si="38">SUM(C18:C27)</f>
        <v>44.346740000000004</v>
      </c>
      <c r="D28" s="15">
        <f t="shared" si="38"/>
        <v>46.625600000000006</v>
      </c>
      <c r="E28" s="15">
        <f t="shared" si="38"/>
        <v>34.703539999999997</v>
      </c>
      <c r="F28" s="15">
        <f t="shared" si="38"/>
        <v>53.268260000000005</v>
      </c>
      <c r="G28" s="15">
        <f t="shared" si="38"/>
        <v>49.494919999999993</v>
      </c>
      <c r="H28" s="15">
        <f t="shared" si="38"/>
        <v>49.488229999999987</v>
      </c>
      <c r="I28" s="15">
        <f t="shared" si="38"/>
        <v>60.484380000000009</v>
      </c>
      <c r="J28" s="15">
        <f t="shared" si="38"/>
        <v>52.473779999999998</v>
      </c>
      <c r="K28" s="15">
        <f t="shared" si="38"/>
        <v>72.679470000000009</v>
      </c>
      <c r="L28" s="15">
        <f t="shared" si="38"/>
        <v>56.255930000000006</v>
      </c>
      <c r="M28" s="15">
        <f t="shared" si="38"/>
        <v>-81.926259999999999</v>
      </c>
      <c r="N28" s="15">
        <f t="shared" si="38"/>
        <v>22.617509999999999</v>
      </c>
      <c r="O28" s="15">
        <f t="shared" si="38"/>
        <v>22.908190000000001</v>
      </c>
      <c r="P28" s="15">
        <f t="shared" si="38"/>
        <v>20.76915</v>
      </c>
      <c r="Q28" s="15">
        <f t="shared" si="38"/>
        <v>30.877459999999999</v>
      </c>
      <c r="R28" s="15">
        <f t="shared" si="38"/>
        <v>22.68205</v>
      </c>
      <c r="S28" s="15">
        <f t="shared" si="38"/>
        <v>17.114769999999996</v>
      </c>
      <c r="T28" s="15">
        <f t="shared" si="38"/>
        <v>32.603050000000003</v>
      </c>
      <c r="U28" s="15">
        <f t="shared" si="38"/>
        <v>35.580369999999995</v>
      </c>
      <c r="V28" s="15">
        <f t="shared" si="38"/>
        <v>43.309840000000001</v>
      </c>
      <c r="W28" s="15">
        <f t="shared" si="38"/>
        <v>55.978599999999993</v>
      </c>
      <c r="X28" s="15">
        <f t="shared" si="38"/>
        <v>43.684740000000012</v>
      </c>
      <c r="Y28" s="15">
        <f t="shared" si="38"/>
        <v>-9.1945500000000049</v>
      </c>
      <c r="Z28" s="15">
        <f t="shared" si="38"/>
        <v>41.260859999999994</v>
      </c>
      <c r="AA28" s="15">
        <f t="shared" si="38"/>
        <v>41.713880000000003</v>
      </c>
      <c r="AB28" s="15">
        <f t="shared" si="38"/>
        <v>34.14161</v>
      </c>
      <c r="AC28" s="15">
        <f t="shared" si="38"/>
        <v>37.715589999999999</v>
      </c>
      <c r="AD28" s="15"/>
      <c r="AE28" s="15">
        <f t="shared" ref="AE28" si="39">SUM(AE18:AE27)</f>
        <v>496.33108000000004</v>
      </c>
      <c r="AF28" s="15">
        <f t="shared" ref="AF28" si="40">SUM(AF18:AF27)</f>
        <v>338.93117999999998</v>
      </c>
      <c r="AG28" s="15">
        <f t="shared" ref="AG28" si="41">SUM(AG18:AG27)</f>
        <v>389.75268000000005</v>
      </c>
      <c r="AH28" s="15">
        <f t="shared" ref="AH28" si="42">SUM(AH18:AH27)</f>
        <v>396.59080999999998</v>
      </c>
      <c r="AI28" s="162"/>
      <c r="AJ28" s="178"/>
      <c r="AK28" s="178"/>
      <c r="AL28" s="178"/>
      <c r="AM28" s="178"/>
    </row>
    <row r="29" spans="1:39" x14ac:dyDescent="0.2">
      <c r="A29" s="35" t="s">
        <v>1262</v>
      </c>
      <c r="B29" s="6">
        <f>QoE!C40</f>
        <v>0</v>
      </c>
      <c r="C29" s="6">
        <f>QoE!D40</f>
        <v>0</v>
      </c>
      <c r="D29" s="6">
        <f>QoE!E40</f>
        <v>0</v>
      </c>
      <c r="E29" s="6">
        <f>QoE!F40</f>
        <v>0</v>
      </c>
      <c r="F29" s="6">
        <f>QoE!G40</f>
        <v>0</v>
      </c>
      <c r="G29" s="6">
        <f>QoE!H40</f>
        <v>0</v>
      </c>
      <c r="H29" s="6">
        <f>QoE!I40</f>
        <v>0</v>
      </c>
      <c r="I29" s="6">
        <f>QoE!J40</f>
        <v>0</v>
      </c>
      <c r="J29" s="6">
        <f>QoE!K40</f>
        <v>0</v>
      </c>
      <c r="K29" s="6">
        <f>QoE!L40</f>
        <v>0</v>
      </c>
      <c r="L29" s="6">
        <f>QoE!M40</f>
        <v>0</v>
      </c>
      <c r="M29" s="6">
        <f>QoE!N40</f>
        <v>0</v>
      </c>
      <c r="N29" s="6">
        <f>QoE!O40</f>
        <v>0</v>
      </c>
      <c r="O29" s="6">
        <f>QoE!P40</f>
        <v>0</v>
      </c>
      <c r="P29" s="6">
        <f>QoE!Q40</f>
        <v>0</v>
      </c>
      <c r="Q29" s="6">
        <f>QoE!R40</f>
        <v>0</v>
      </c>
      <c r="R29" s="6">
        <f>QoE!S40</f>
        <v>0</v>
      </c>
      <c r="S29" s="6">
        <f>QoE!T40</f>
        <v>0</v>
      </c>
      <c r="T29" s="6">
        <f>QoE!U40</f>
        <v>0</v>
      </c>
      <c r="U29" s="6">
        <f>QoE!V40</f>
        <v>0</v>
      </c>
      <c r="V29" s="6">
        <f>QoE!W40</f>
        <v>0</v>
      </c>
      <c r="W29" s="6">
        <f>QoE!X40</f>
        <v>0</v>
      </c>
      <c r="X29" s="6">
        <f>QoE!Y40</f>
        <v>0</v>
      </c>
      <c r="Y29" s="6">
        <f>QoE!Z40</f>
        <v>0</v>
      </c>
      <c r="Z29" s="6">
        <f>QoE!AA40</f>
        <v>0</v>
      </c>
      <c r="AA29" s="6">
        <f>QoE!AB40</f>
        <v>0</v>
      </c>
      <c r="AB29" s="6">
        <f>QoE!AC40</f>
        <v>0</v>
      </c>
      <c r="AC29" s="6">
        <f>QoE!AD40</f>
        <v>0</v>
      </c>
      <c r="AE29" s="6">
        <f t="shared" ref="AE29" si="43">SUM(B29:M29)</f>
        <v>0</v>
      </c>
      <c r="AF29" s="6">
        <f t="shared" ref="AF29" si="44">SUM(N29:Y29)</f>
        <v>0</v>
      </c>
      <c r="AG29" s="6">
        <f t="shared" ref="AG29" si="45">SUM(Q29:AB29)</f>
        <v>0</v>
      </c>
      <c r="AH29" s="6">
        <f t="shared" ref="AH29" si="46">SUM(R29:AC29)</f>
        <v>0</v>
      </c>
      <c r="AJ29" s="64"/>
      <c r="AK29" s="64"/>
      <c r="AL29" s="64"/>
      <c r="AM29" s="64"/>
    </row>
    <row r="30" spans="1:39" x14ac:dyDescent="0.2">
      <c r="A30" s="35" t="s">
        <v>1263</v>
      </c>
      <c r="B30" s="6">
        <f>QoE!C53</f>
        <v>0</v>
      </c>
      <c r="C30" s="6">
        <f>QoE!D53</f>
        <v>0</v>
      </c>
      <c r="D30" s="6">
        <f>QoE!E53</f>
        <v>0</v>
      </c>
      <c r="E30" s="6">
        <f>QoE!F53</f>
        <v>0</v>
      </c>
      <c r="F30" s="6">
        <f>QoE!G53</f>
        <v>0</v>
      </c>
      <c r="G30" s="6">
        <f>QoE!H53</f>
        <v>0</v>
      </c>
      <c r="H30" s="6">
        <f>QoE!I53</f>
        <v>0</v>
      </c>
      <c r="I30" s="6">
        <f>QoE!J53</f>
        <v>0</v>
      </c>
      <c r="J30" s="6">
        <f>QoE!K53</f>
        <v>0</v>
      </c>
      <c r="K30" s="6">
        <f>QoE!L53</f>
        <v>0</v>
      </c>
      <c r="L30" s="6">
        <f>QoE!M53</f>
        <v>0</v>
      </c>
      <c r="M30" s="6">
        <f>QoE!N53</f>
        <v>0</v>
      </c>
      <c r="N30" s="6">
        <f>QoE!O53</f>
        <v>0</v>
      </c>
      <c r="O30" s="6">
        <f>QoE!P53</f>
        <v>0</v>
      </c>
      <c r="P30" s="6">
        <f>QoE!Q53</f>
        <v>0</v>
      </c>
      <c r="Q30" s="6">
        <f>QoE!R53</f>
        <v>0</v>
      </c>
      <c r="R30" s="6">
        <f>QoE!S53</f>
        <v>0</v>
      </c>
      <c r="S30" s="6">
        <f>QoE!T53</f>
        <v>0</v>
      </c>
      <c r="T30" s="6">
        <f>QoE!U53</f>
        <v>0</v>
      </c>
      <c r="U30" s="6">
        <f>QoE!V53</f>
        <v>0</v>
      </c>
      <c r="V30" s="6">
        <f>QoE!W53</f>
        <v>0</v>
      </c>
      <c r="W30" s="6">
        <f>QoE!X53</f>
        <v>0</v>
      </c>
      <c r="X30" s="6">
        <f>QoE!Y53</f>
        <v>0</v>
      </c>
      <c r="Y30" s="6">
        <f>QoE!Z53</f>
        <v>0</v>
      </c>
      <c r="Z30" s="6">
        <f>QoE!AA53</f>
        <v>0</v>
      </c>
      <c r="AA30" s="6">
        <f>QoE!AB53</f>
        <v>0</v>
      </c>
      <c r="AB30" s="6">
        <f>QoE!AC53</f>
        <v>0</v>
      </c>
      <c r="AC30" s="6">
        <f>QoE!AD53</f>
        <v>0</v>
      </c>
      <c r="AE30" s="6">
        <f t="shared" ref="AE30" si="47">SUM(B30:M30)</f>
        <v>0</v>
      </c>
      <c r="AF30" s="6">
        <f t="shared" ref="AF30" si="48">SUM(N30:Y30)</f>
        <v>0</v>
      </c>
      <c r="AG30" s="6">
        <f t="shared" ref="AG30" si="49">SUM(Q30:AB30)</f>
        <v>0</v>
      </c>
      <c r="AH30" s="6">
        <f t="shared" ref="AH30" si="50">SUM(R30:AC30)</f>
        <v>0</v>
      </c>
      <c r="AJ30" s="64"/>
      <c r="AK30" s="64"/>
      <c r="AL30" s="64"/>
      <c r="AM30" s="64"/>
    </row>
    <row r="31" spans="1:39" x14ac:dyDescent="0.2">
      <c r="A31" s="35" t="s">
        <v>1264</v>
      </c>
      <c r="B31" s="6">
        <f>QoE!C47</f>
        <v>-8.40428</v>
      </c>
      <c r="C31" s="6">
        <f>QoE!D47</f>
        <v>-4.7893400000000002</v>
      </c>
      <c r="D31" s="6">
        <f>QoE!E47</f>
        <v>-4.93</v>
      </c>
      <c r="E31" s="6">
        <f>QoE!F47</f>
        <v>-1.67431</v>
      </c>
      <c r="F31" s="6">
        <f>QoE!G47</f>
        <v>-2.8731900000000001</v>
      </c>
      <c r="G31" s="6">
        <f>QoE!H47</f>
        <v>-7.5441199999999995</v>
      </c>
      <c r="H31" s="6">
        <f>QoE!I47</f>
        <v>-11.055099999999998</v>
      </c>
      <c r="I31" s="6">
        <f>QoE!J47</f>
        <v>-10.525409999999997</v>
      </c>
      <c r="J31" s="6">
        <f>QoE!K47</f>
        <v>-6.6717200000000005</v>
      </c>
      <c r="K31" s="6">
        <f>QoE!L47</f>
        <v>-14.148739999999998</v>
      </c>
      <c r="L31" s="6">
        <f>QoE!M47</f>
        <v>-7.2177099999999994</v>
      </c>
      <c r="M31" s="6">
        <f>QoE!N47</f>
        <v>-11.610799999999999</v>
      </c>
      <c r="N31" s="6">
        <f>QoE!O47</f>
        <v>-1.9797300000000009</v>
      </c>
      <c r="O31" s="6">
        <f>QoE!P47</f>
        <v>0.94010000000000016</v>
      </c>
      <c r="P31" s="6">
        <f>QoE!Q47</f>
        <v>-1.8215500000000011</v>
      </c>
      <c r="Q31" s="6">
        <f>QoE!R47</f>
        <v>-0.99426000000000248</v>
      </c>
      <c r="R31" s="6">
        <f>QoE!S47</f>
        <v>-1.232</v>
      </c>
      <c r="S31" s="6">
        <f>QoE!T47</f>
        <v>-0.78898000000000001</v>
      </c>
      <c r="T31" s="6">
        <f>QoE!U47</f>
        <v>-0.17280999999999991</v>
      </c>
      <c r="U31" s="6">
        <f>QoE!V47</f>
        <v>-13.201619999999998</v>
      </c>
      <c r="V31" s="6">
        <f>QoE!W47</f>
        <v>-11.57549</v>
      </c>
      <c r="W31" s="6">
        <f>QoE!X47</f>
        <v>-13.897549999999999</v>
      </c>
      <c r="X31" s="6">
        <f>QoE!Y47</f>
        <v>-9.95031</v>
      </c>
      <c r="Y31" s="6">
        <f>QoE!Z47</f>
        <v>54.674199999999999</v>
      </c>
      <c r="Z31" s="6">
        <f>QoE!AA47</f>
        <v>-5.1249500000000001</v>
      </c>
      <c r="AA31" s="6">
        <f>QoE!AB47</f>
        <v>-0.65800000000000003</v>
      </c>
      <c r="AB31" s="6">
        <f>QoE!AC47</f>
        <v>5.7829499999999996</v>
      </c>
      <c r="AC31" s="6">
        <f>QoE!AD47</f>
        <v>-2.6108700000000002</v>
      </c>
      <c r="AE31" s="6">
        <f t="shared" ref="AE31:AE32" si="51">SUM(B31:M31)</f>
        <v>-91.44471999999999</v>
      </c>
      <c r="AF31" s="6">
        <f t="shared" ref="AF31:AF32" si="52">SUM(N31:Y31)</f>
        <v>0</v>
      </c>
      <c r="AG31" s="6">
        <f t="shared" ref="AG31:AG32" si="53">SUM(Q31:AB31)</f>
        <v>2.8611799999999898</v>
      </c>
      <c r="AH31" s="6">
        <f t="shared" ref="AH31:AH32" si="54">SUM(R31:AC31)</f>
        <v>1.2445700000000008</v>
      </c>
      <c r="AJ31" s="64"/>
      <c r="AK31" s="64"/>
      <c r="AL31" s="64"/>
      <c r="AM31" s="64"/>
    </row>
    <row r="32" spans="1:39" ht="13.5" x14ac:dyDescent="0.35">
      <c r="A32" s="35" t="s">
        <v>1265</v>
      </c>
      <c r="B32" s="12">
        <f>QoE!C56</f>
        <v>0</v>
      </c>
      <c r="C32" s="12">
        <f>QoE!D56</f>
        <v>0</v>
      </c>
      <c r="D32" s="12">
        <f>QoE!E56</f>
        <v>0</v>
      </c>
      <c r="E32" s="12">
        <f>QoE!F56</f>
        <v>0</v>
      </c>
      <c r="F32" s="12">
        <f>QoE!G56</f>
        <v>0</v>
      </c>
      <c r="G32" s="12">
        <f>QoE!H56</f>
        <v>0</v>
      </c>
      <c r="H32" s="12">
        <f>QoE!I56</f>
        <v>0</v>
      </c>
      <c r="I32" s="12">
        <f>QoE!J56</f>
        <v>0</v>
      </c>
      <c r="J32" s="12">
        <f>QoE!K56</f>
        <v>0</v>
      </c>
      <c r="K32" s="12">
        <f>QoE!L56</f>
        <v>0</v>
      </c>
      <c r="L32" s="12">
        <f>QoE!M56</f>
        <v>0</v>
      </c>
      <c r="M32" s="12">
        <f>QoE!N56</f>
        <v>0</v>
      </c>
      <c r="N32" s="12">
        <f>QoE!O56</f>
        <v>0</v>
      </c>
      <c r="O32" s="12">
        <f>QoE!P56</f>
        <v>0</v>
      </c>
      <c r="P32" s="12">
        <f>QoE!Q56</f>
        <v>0</v>
      </c>
      <c r="Q32" s="12">
        <f>QoE!R56</f>
        <v>0</v>
      </c>
      <c r="R32" s="12">
        <f>QoE!S56</f>
        <v>0</v>
      </c>
      <c r="S32" s="12">
        <f>QoE!T56</f>
        <v>0</v>
      </c>
      <c r="T32" s="12">
        <f>QoE!U56</f>
        <v>0</v>
      </c>
      <c r="U32" s="12">
        <f>QoE!V56</f>
        <v>0</v>
      </c>
      <c r="V32" s="12">
        <f>QoE!W56</f>
        <v>0</v>
      </c>
      <c r="W32" s="12">
        <f>QoE!X56</f>
        <v>-7.6500000000000005E-3</v>
      </c>
      <c r="X32" s="12">
        <f>QoE!Y56</f>
        <v>-1.234E-2</v>
      </c>
      <c r="Y32" s="12">
        <f>QoE!Z56</f>
        <v>-9.689999999999999E-3</v>
      </c>
      <c r="Z32" s="12">
        <f>QoE!AA56</f>
        <v>0</v>
      </c>
      <c r="AA32" s="12">
        <f>QoE!AB56</f>
        <v>0</v>
      </c>
      <c r="AB32" s="12">
        <f>QoE!AC56</f>
        <v>-2.3460000000000002E-2</v>
      </c>
      <c r="AC32" s="12">
        <f>QoE!AD56</f>
        <v>0</v>
      </c>
      <c r="AD32" s="13"/>
      <c r="AE32" s="12">
        <f t="shared" si="51"/>
        <v>0</v>
      </c>
      <c r="AF32" s="12">
        <f t="shared" si="52"/>
        <v>-2.9679999999999998E-2</v>
      </c>
      <c r="AG32" s="12">
        <f t="shared" si="53"/>
        <v>-5.314E-2</v>
      </c>
      <c r="AH32" s="12">
        <f t="shared" si="54"/>
        <v>-5.314E-2</v>
      </c>
      <c r="AK32" s="64"/>
      <c r="AL32" s="64"/>
      <c r="AM32" s="64"/>
    </row>
    <row r="33" spans="1:39" ht="13.5" x14ac:dyDescent="0.35">
      <c r="A33" s="20" t="s">
        <v>1163</v>
      </c>
      <c r="B33" s="21">
        <f>SUM(B28:B32)</f>
        <v>50.032209999999992</v>
      </c>
      <c r="C33" s="21">
        <f t="shared" ref="C33:AC33" si="55">SUM(C28:C32)</f>
        <v>39.557400000000001</v>
      </c>
      <c r="D33" s="21">
        <f t="shared" si="55"/>
        <v>41.695600000000006</v>
      </c>
      <c r="E33" s="21">
        <f t="shared" si="55"/>
        <v>33.029229999999998</v>
      </c>
      <c r="F33" s="21">
        <f t="shared" si="55"/>
        <v>50.395070000000004</v>
      </c>
      <c r="G33" s="21">
        <f t="shared" si="55"/>
        <v>41.950799999999994</v>
      </c>
      <c r="H33" s="21">
        <f t="shared" si="55"/>
        <v>38.433129999999991</v>
      </c>
      <c r="I33" s="21">
        <f t="shared" si="55"/>
        <v>49.958970000000008</v>
      </c>
      <c r="J33" s="21">
        <f t="shared" si="55"/>
        <v>45.802059999999997</v>
      </c>
      <c r="K33" s="21">
        <f t="shared" si="55"/>
        <v>58.530730000000013</v>
      </c>
      <c r="L33" s="21">
        <f t="shared" si="55"/>
        <v>49.03822000000001</v>
      </c>
      <c r="M33" s="21">
        <f t="shared" si="55"/>
        <v>-93.537059999999997</v>
      </c>
      <c r="N33" s="21">
        <f t="shared" si="55"/>
        <v>20.637779999999999</v>
      </c>
      <c r="O33" s="21">
        <f t="shared" si="55"/>
        <v>23.848290000000002</v>
      </c>
      <c r="P33" s="21">
        <f t="shared" si="55"/>
        <v>18.947599999999998</v>
      </c>
      <c r="Q33" s="21">
        <f t="shared" si="55"/>
        <v>29.883199999999995</v>
      </c>
      <c r="R33" s="21">
        <f t="shared" si="55"/>
        <v>21.450050000000001</v>
      </c>
      <c r="S33" s="21">
        <f t="shared" si="55"/>
        <v>16.325789999999998</v>
      </c>
      <c r="T33" s="21">
        <f t="shared" si="55"/>
        <v>32.430240000000005</v>
      </c>
      <c r="U33" s="21">
        <f t="shared" si="55"/>
        <v>22.378749999999997</v>
      </c>
      <c r="V33" s="21">
        <f t="shared" si="55"/>
        <v>31.734349999999999</v>
      </c>
      <c r="W33" s="21">
        <f t="shared" si="55"/>
        <v>42.073399999999992</v>
      </c>
      <c r="X33" s="21">
        <f t="shared" si="55"/>
        <v>33.722090000000009</v>
      </c>
      <c r="Y33" s="21">
        <f t="shared" si="55"/>
        <v>45.469959999999993</v>
      </c>
      <c r="Z33" s="21">
        <f t="shared" si="55"/>
        <v>36.135909999999996</v>
      </c>
      <c r="AA33" s="21">
        <f t="shared" si="55"/>
        <v>41.055880000000002</v>
      </c>
      <c r="AB33" s="21">
        <f t="shared" si="55"/>
        <v>39.9011</v>
      </c>
      <c r="AC33" s="21">
        <f t="shared" si="55"/>
        <v>35.10472</v>
      </c>
      <c r="AD33" s="13"/>
      <c r="AE33" s="21">
        <f t="shared" ref="AE33" si="56">SUM(AE28:AE32)</f>
        <v>404.88636000000008</v>
      </c>
      <c r="AF33" s="21">
        <f t="shared" ref="AF33" si="57">SUM(AF28:AF32)</f>
        <v>338.9015</v>
      </c>
      <c r="AG33" s="21">
        <f t="shared" ref="AG33" si="58">SUM(AG28:AG32)</f>
        <v>392.56072000000006</v>
      </c>
      <c r="AH33" s="21">
        <f t="shared" ref="AH33" si="59">SUM(AH28:AH32)</f>
        <v>397.78224</v>
      </c>
      <c r="AJ33" s="178"/>
      <c r="AK33" s="178"/>
      <c r="AL33" s="178"/>
      <c r="AM33" s="178"/>
    </row>
    <row r="34" spans="1:39" x14ac:dyDescent="0.2">
      <c r="A34" s="20" t="s">
        <v>1266</v>
      </c>
      <c r="B34" s="15">
        <f t="shared" ref="B34:AC34" si="60">B15-B33</f>
        <v>-50.032209999999992</v>
      </c>
      <c r="C34" s="15">
        <f t="shared" si="60"/>
        <v>-39.557400000000001</v>
      </c>
      <c r="D34" s="15">
        <f t="shared" si="60"/>
        <v>-41.695600000000006</v>
      </c>
      <c r="E34" s="15">
        <f t="shared" si="60"/>
        <v>-33.029229999999998</v>
      </c>
      <c r="F34" s="15">
        <f t="shared" si="60"/>
        <v>-50.395070000000004</v>
      </c>
      <c r="G34" s="15">
        <f t="shared" si="60"/>
        <v>-41.950799999999994</v>
      </c>
      <c r="H34" s="15">
        <f t="shared" si="60"/>
        <v>-38.433129999999991</v>
      </c>
      <c r="I34" s="15">
        <f t="shared" si="60"/>
        <v>-49.958970000000008</v>
      </c>
      <c r="J34" s="15">
        <f t="shared" si="60"/>
        <v>-45.802059999999997</v>
      </c>
      <c r="K34" s="15">
        <f t="shared" si="60"/>
        <v>-58.530730000000013</v>
      </c>
      <c r="L34" s="15">
        <f t="shared" si="60"/>
        <v>-49.03822000000001</v>
      </c>
      <c r="M34" s="15">
        <f t="shared" si="60"/>
        <v>93.537059999999997</v>
      </c>
      <c r="N34" s="15">
        <f t="shared" si="60"/>
        <v>-20.637779999999999</v>
      </c>
      <c r="O34" s="15">
        <f t="shared" si="60"/>
        <v>-23.848290000000002</v>
      </c>
      <c r="P34" s="15">
        <f t="shared" si="60"/>
        <v>-19.605739999999997</v>
      </c>
      <c r="Q34" s="15">
        <f t="shared" si="60"/>
        <v>-29.883199999999995</v>
      </c>
      <c r="R34" s="15">
        <f t="shared" si="60"/>
        <v>-21.450050000000001</v>
      </c>
      <c r="S34" s="15">
        <f t="shared" si="60"/>
        <v>-16.325789999999998</v>
      </c>
      <c r="T34" s="15">
        <f t="shared" si="60"/>
        <v>-32.430240000000005</v>
      </c>
      <c r="U34" s="15">
        <f t="shared" si="60"/>
        <v>-22.378749999999997</v>
      </c>
      <c r="V34" s="15">
        <f t="shared" si="60"/>
        <v>-31.734349999999999</v>
      </c>
      <c r="W34" s="15">
        <f t="shared" si="60"/>
        <v>-42.073399999999992</v>
      </c>
      <c r="X34" s="15">
        <f t="shared" si="60"/>
        <v>-33.722090000000009</v>
      </c>
      <c r="Y34" s="15">
        <f t="shared" si="60"/>
        <v>-45.469959999999993</v>
      </c>
      <c r="Z34" s="15">
        <f t="shared" si="60"/>
        <v>-36.135909999999996</v>
      </c>
      <c r="AA34" s="15">
        <f t="shared" si="60"/>
        <v>-41.055880000000002</v>
      </c>
      <c r="AB34" s="15">
        <f t="shared" si="60"/>
        <v>-39.9011</v>
      </c>
      <c r="AC34" s="15">
        <f t="shared" si="60"/>
        <v>-35.10472</v>
      </c>
      <c r="AD34" s="15"/>
      <c r="AE34" s="15">
        <f>AE15-AE33</f>
        <v>-404.88636000000008</v>
      </c>
      <c r="AF34" s="15">
        <f>AF15-AF33</f>
        <v>-339.55964</v>
      </c>
      <c r="AG34" s="15">
        <f>AG15-AG33</f>
        <v>-392.56072000000006</v>
      </c>
      <c r="AH34" s="15">
        <f>AH15-AH33</f>
        <v>-397.78224</v>
      </c>
      <c r="AI34" s="162"/>
      <c r="AJ34" s="178"/>
      <c r="AK34" s="178"/>
      <c r="AL34" s="178"/>
      <c r="AM34" s="178"/>
    </row>
    <row r="35" spans="1:39" hidden="1" outlineLevel="1" x14ac:dyDescent="0.2">
      <c r="A35" s="22" t="s">
        <v>1269</v>
      </c>
      <c r="B35" s="8">
        <f>ROUND('Adjusting IS'!BS20-B34,5)</f>
        <v>104.37967999999999</v>
      </c>
      <c r="C35" s="8">
        <f>ROUND('Adjusting IS'!BT20-C34,5)</f>
        <v>91.149370000000005</v>
      </c>
      <c r="D35" s="8">
        <f>ROUND('Adjusting IS'!BU20-D34,5)</f>
        <v>81.827619999999996</v>
      </c>
      <c r="E35" s="8">
        <f>ROUND('Adjusting IS'!BV20-E34,5)</f>
        <v>80.828209999999999</v>
      </c>
      <c r="F35" s="8">
        <f>ROUND('Adjusting IS'!BW20-F34,5)</f>
        <v>73.863839999999996</v>
      </c>
      <c r="G35" s="8">
        <f>ROUND('Adjusting IS'!BX20-G34,5)</f>
        <v>84.774370000000005</v>
      </c>
      <c r="H35" s="8">
        <f>ROUND('Adjusting IS'!BY20-H34,5)</f>
        <v>86.016890000000004</v>
      </c>
      <c r="I35" s="8">
        <f>ROUND('Adjusting IS'!BZ20-I34,5)</f>
        <v>105.05968</v>
      </c>
      <c r="J35" s="8">
        <f>ROUND('Adjusting IS'!CA20-J34,5)</f>
        <v>72.823949999999996</v>
      </c>
      <c r="K35" s="8">
        <f>ROUND('Adjusting IS'!CB20-K34,5)</f>
        <v>128.30127999999999</v>
      </c>
      <c r="L35" s="8">
        <f>ROUND('Adjusting IS'!CC20-L34,5)</f>
        <v>120.80761</v>
      </c>
      <c r="M35" s="8">
        <f>ROUND('Adjusting IS'!CD20-M34,5)</f>
        <v>96.755409999999998</v>
      </c>
      <c r="N35" s="8">
        <f>ROUND('Adjusting IS'!CE20-N34,5)</f>
        <v>81.903369999999995</v>
      </c>
      <c r="O35" s="8">
        <f>ROUND('Adjusting IS'!CF20-O34,5)</f>
        <v>108.72225</v>
      </c>
      <c r="P35" s="8">
        <f>ROUND('Adjusting IS'!CG20-P34,5)</f>
        <v>72.101690000000005</v>
      </c>
      <c r="Q35" s="8">
        <f>ROUND('Adjusting IS'!CH20-Q34,5)</f>
        <v>88.748620000000003</v>
      </c>
      <c r="R35" s="8">
        <f>ROUND('Adjusting IS'!CI20-R34,5)</f>
        <v>87.422039999999996</v>
      </c>
      <c r="S35" s="8">
        <f>ROUND('Adjusting IS'!CJ20-S34,5)</f>
        <v>56.918889999999998</v>
      </c>
      <c r="T35" s="8">
        <f>ROUND('Adjusting IS'!CK20-T34,5)</f>
        <v>105.59872</v>
      </c>
      <c r="U35" s="8">
        <f>ROUND('Adjusting IS'!CL20-U34,5)</f>
        <v>101.52807</v>
      </c>
      <c r="V35" s="8">
        <f>ROUND('Adjusting IS'!CM20-V34,5)</f>
        <v>112.05999</v>
      </c>
      <c r="W35" s="8">
        <f>ROUND('Adjusting IS'!CN20-W34,5)</f>
        <v>99.656440000000003</v>
      </c>
      <c r="X35" s="8">
        <f>ROUND('Adjusting IS'!CO20-X34,5)</f>
        <v>102.90187</v>
      </c>
      <c r="Y35" s="8">
        <f>ROUND('Adjusting IS'!CP20-Y34,5)</f>
        <v>119.48027999999999</v>
      </c>
      <c r="Z35" s="8">
        <f>ROUND('Adjusting IS'!CQ20-Z34,5)</f>
        <v>98.625119999999995</v>
      </c>
      <c r="AA35" s="8">
        <f>ROUND('Adjusting IS'!CR20-AA34,5)</f>
        <v>97.601240000000004</v>
      </c>
      <c r="AB35" s="8">
        <f>ROUND('Adjusting IS'!CS20-AB34,5)</f>
        <v>109.42701</v>
      </c>
      <c r="AC35" s="8">
        <f>ROUND('Adjusting IS'!CT20-AC34,5)</f>
        <v>113.11436999999999</v>
      </c>
      <c r="AE35" s="8">
        <f>ROUND('Adjusting IS'!CV20-AE34,5)</f>
        <v>1126.58791</v>
      </c>
      <c r="AF35" s="8">
        <f>ROUND('Adjusting IS'!CW20-AF34,5)</f>
        <v>1137.04223</v>
      </c>
      <c r="AG35" s="8">
        <f>ROUND('Adjusting IS'!CX20-AG34,5)</f>
        <v>1179.96829</v>
      </c>
      <c r="AH35" s="8">
        <f>ROUND('Adjusting IS'!CY20-AH34,5)</f>
        <v>1204.33404</v>
      </c>
      <c r="AJ35" s="195"/>
      <c r="AK35" s="195"/>
      <c r="AL35" s="195"/>
      <c r="AM35" s="195"/>
    </row>
    <row r="36" spans="1:39" collapsed="1" x14ac:dyDescent="0.2">
      <c r="A36" s="187" t="s">
        <v>1267</v>
      </c>
      <c r="B36" s="91" t="e">
        <f t="shared" ref="B36:AC36" si="61">B34/B15</f>
        <v>#DIV/0!</v>
      </c>
      <c r="C36" s="91" t="e">
        <f t="shared" si="61"/>
        <v>#DIV/0!</v>
      </c>
      <c r="D36" s="91" t="e">
        <f t="shared" si="61"/>
        <v>#DIV/0!</v>
      </c>
      <c r="E36" s="91" t="e">
        <f t="shared" si="61"/>
        <v>#DIV/0!</v>
      </c>
      <c r="F36" s="91" t="e">
        <f t="shared" si="61"/>
        <v>#DIV/0!</v>
      </c>
      <c r="G36" s="91" t="e">
        <f t="shared" si="61"/>
        <v>#DIV/0!</v>
      </c>
      <c r="H36" s="91" t="e">
        <f t="shared" si="61"/>
        <v>#DIV/0!</v>
      </c>
      <c r="I36" s="91" t="e">
        <f t="shared" si="61"/>
        <v>#DIV/0!</v>
      </c>
      <c r="J36" s="91" t="e">
        <f t="shared" si="61"/>
        <v>#DIV/0!</v>
      </c>
      <c r="K36" s="91" t="e">
        <f t="shared" si="61"/>
        <v>#DIV/0!</v>
      </c>
      <c r="L36" s="91" t="e">
        <f t="shared" si="61"/>
        <v>#DIV/0!</v>
      </c>
      <c r="M36" s="91" t="e">
        <f t="shared" si="61"/>
        <v>#DIV/0!</v>
      </c>
      <c r="N36" s="91" t="e">
        <f t="shared" si="61"/>
        <v>#DIV/0!</v>
      </c>
      <c r="O36" s="91" t="e">
        <f t="shared" si="61"/>
        <v>#DIV/0!</v>
      </c>
      <c r="P36" s="91">
        <f t="shared" si="61"/>
        <v>29.789619229951072</v>
      </c>
      <c r="Q36" s="91" t="e">
        <f t="shared" si="61"/>
        <v>#DIV/0!</v>
      </c>
      <c r="R36" s="91" t="e">
        <f t="shared" si="61"/>
        <v>#DIV/0!</v>
      </c>
      <c r="S36" s="91" t="e">
        <f t="shared" si="61"/>
        <v>#DIV/0!</v>
      </c>
      <c r="T36" s="91" t="e">
        <f t="shared" si="61"/>
        <v>#DIV/0!</v>
      </c>
      <c r="U36" s="91" t="e">
        <f t="shared" si="61"/>
        <v>#DIV/0!</v>
      </c>
      <c r="V36" s="91" t="e">
        <f t="shared" si="61"/>
        <v>#DIV/0!</v>
      </c>
      <c r="W36" s="91" t="e">
        <f t="shared" si="61"/>
        <v>#DIV/0!</v>
      </c>
      <c r="X36" s="91" t="e">
        <f t="shared" si="61"/>
        <v>#DIV/0!</v>
      </c>
      <c r="Y36" s="91" t="e">
        <f t="shared" si="61"/>
        <v>#DIV/0!</v>
      </c>
      <c r="Z36" s="91" t="e">
        <f t="shared" si="61"/>
        <v>#DIV/0!</v>
      </c>
      <c r="AA36" s="91" t="e">
        <f t="shared" si="61"/>
        <v>#DIV/0!</v>
      </c>
      <c r="AB36" s="91" t="e">
        <f t="shared" si="61"/>
        <v>#DIV/0!</v>
      </c>
      <c r="AC36" s="91" t="e">
        <f t="shared" si="61"/>
        <v>#DIV/0!</v>
      </c>
      <c r="AD36" s="188"/>
      <c r="AE36" s="91" t="e">
        <f>AE34/AE15</f>
        <v>#DIV/0!</v>
      </c>
      <c r="AF36" s="91">
        <f>AF34/AF15</f>
        <v>515.93831099766044</v>
      </c>
      <c r="AG36" s="91" t="e">
        <f>AG34/AG15</f>
        <v>#DIV/0!</v>
      </c>
      <c r="AH36" s="91" t="e">
        <f>AH34/AH15</f>
        <v>#DIV/0!</v>
      </c>
      <c r="AI36" s="162"/>
      <c r="AJ36" s="178"/>
      <c r="AK36" s="178"/>
      <c r="AL36" s="178"/>
      <c r="AM36" s="178"/>
    </row>
    <row r="37" spans="1:39" x14ac:dyDescent="0.2">
      <c r="AJ37" s="179"/>
      <c r="AK37" s="179"/>
      <c r="AL37" s="179"/>
      <c r="AM37" s="179"/>
    </row>
    <row r="38" spans="1:39" x14ac:dyDescent="0.2">
      <c r="A38" s="35" t="s">
        <v>1275</v>
      </c>
      <c r="B38" s="6">
        <f>-'GL - Contractor'!X17</f>
        <v>0</v>
      </c>
      <c r="C38" s="6">
        <f>-'GL - Contractor'!Y17</f>
        <v>0</v>
      </c>
      <c r="D38" s="6">
        <f>-'GL - Contractor'!Z17</f>
        <v>0</v>
      </c>
      <c r="E38" s="6">
        <f>-'GL - Contractor'!AA17</f>
        <v>0</v>
      </c>
      <c r="F38" s="6">
        <f>-'GL - Contractor'!AB17</f>
        <v>0</v>
      </c>
      <c r="G38" s="6">
        <f>-'GL - Contractor'!AC17</f>
        <v>0</v>
      </c>
      <c r="H38" s="6">
        <f>-'GL - Contractor'!AD17</f>
        <v>0</v>
      </c>
      <c r="I38" s="6">
        <f>-'GL - Contractor'!AE17</f>
        <v>0</v>
      </c>
      <c r="J38" s="6">
        <f>-'GL - Contractor'!AF17</f>
        <v>0</v>
      </c>
      <c r="K38" s="6">
        <f>-'GL - Contractor'!AG17</f>
        <v>0</v>
      </c>
      <c r="L38" s="6">
        <f>-'GL - Contractor'!AH17</f>
        <v>0</v>
      </c>
      <c r="M38" s="6">
        <f>-'GL - Contractor'!AI17</f>
        <v>0</v>
      </c>
      <c r="N38" s="6">
        <f>-'GL - Contractor'!AJ17</f>
        <v>0</v>
      </c>
      <c r="O38" s="6">
        <f>-'GL - Contractor'!AK17</f>
        <v>0</v>
      </c>
      <c r="P38" s="6">
        <f>-'GL - Contractor'!AL17</f>
        <v>0</v>
      </c>
      <c r="Q38" s="6">
        <f>-'GL - Contractor'!AM17</f>
        <v>0</v>
      </c>
      <c r="R38" s="6">
        <f>-'GL - Contractor'!AN17</f>
        <v>0</v>
      </c>
      <c r="S38" s="6">
        <f>-'GL - Contractor'!AO17</f>
        <v>0</v>
      </c>
      <c r="T38" s="6">
        <f>-'GL - Contractor'!AP17</f>
        <v>0</v>
      </c>
      <c r="U38" s="6">
        <f>-'GL - Contractor'!AQ17</f>
        <v>0</v>
      </c>
      <c r="V38" s="6">
        <f>-'GL - Contractor'!AR17</f>
        <v>0</v>
      </c>
      <c r="W38" s="6">
        <f>-'GL - Contractor'!AS17</f>
        <v>0</v>
      </c>
      <c r="X38" s="6">
        <f>-'GL - Contractor'!AT17</f>
        <v>0</v>
      </c>
      <c r="Y38" s="6">
        <f>-'GL - Contractor'!AU17</f>
        <v>0</v>
      </c>
      <c r="Z38" s="6">
        <f>-'GL - Contractor'!AV17</f>
        <v>0</v>
      </c>
      <c r="AA38" s="6">
        <f>-'GL - Contractor'!AW17</f>
        <v>0</v>
      </c>
      <c r="AB38" s="6">
        <f>-'GL - Contractor'!AX17</f>
        <v>0</v>
      </c>
      <c r="AC38" s="6">
        <f>-'GL - Contractor'!AY17</f>
        <v>0</v>
      </c>
      <c r="AE38" s="6">
        <f t="shared" ref="AE38" si="62">SUM(B38:M38)</f>
        <v>0</v>
      </c>
      <c r="AF38" s="6">
        <f t="shared" ref="AF38" si="63">SUM(N38:Y38)</f>
        <v>0</v>
      </c>
      <c r="AG38" s="6">
        <f t="shared" ref="AG38" si="64">SUM(Q38:AB38)</f>
        <v>0</v>
      </c>
      <c r="AH38" s="6">
        <f t="shared" ref="AH38" si="65">SUM(R38:AC38)</f>
        <v>0</v>
      </c>
      <c r="AJ38" s="179"/>
      <c r="AK38" s="179"/>
      <c r="AL38" s="179"/>
      <c r="AM38" s="179"/>
    </row>
    <row r="39" spans="1:39" x14ac:dyDescent="0.2">
      <c r="A39" s="35" t="s">
        <v>1270</v>
      </c>
      <c r="AE39" s="6" t="e">
        <f>AE51*AE45-AE25</f>
        <v>#DIV/0!</v>
      </c>
      <c r="AF39" s="6" t="e">
        <f>AF51*AF45-AF25</f>
        <v>#DIV/0!</v>
      </c>
      <c r="AG39" s="6" t="e">
        <f>AG51*AG45-AG25</f>
        <v>#DIV/0!</v>
      </c>
      <c r="AH39" s="6" t="e">
        <f>AH51*AH45-AH25</f>
        <v>#DIV/0!</v>
      </c>
      <c r="AJ39" s="179"/>
      <c r="AK39" s="179"/>
      <c r="AL39" s="179"/>
      <c r="AM39" s="179"/>
    </row>
    <row r="40" spans="1:39" ht="13.5" x14ac:dyDescent="0.35">
      <c r="A40" s="35" t="s">
        <v>1271</v>
      </c>
      <c r="AE40" s="12" t="e">
        <f>AE45/AE49*AE52</f>
        <v>#DIV/0!</v>
      </c>
      <c r="AF40" s="12" t="e">
        <f t="shared" ref="AF40:AH40" si="66">AF45/AF49*AF52</f>
        <v>#DIV/0!</v>
      </c>
      <c r="AG40" s="12" t="e">
        <f t="shared" si="66"/>
        <v>#DIV/0!</v>
      </c>
      <c r="AH40" s="12" t="e">
        <f t="shared" si="66"/>
        <v>#DIV/0!</v>
      </c>
      <c r="AJ40" s="179"/>
      <c r="AK40" s="179"/>
      <c r="AL40" s="179"/>
      <c r="AM40" s="179"/>
    </row>
    <row r="41" spans="1:39" ht="13.5" x14ac:dyDescent="0.35">
      <c r="A41" s="29" t="s">
        <v>1274</v>
      </c>
      <c r="AE41" s="12" t="e">
        <f>SUM(AE38:AE40)</f>
        <v>#DIV/0!</v>
      </c>
      <c r="AF41" s="12" t="e">
        <f t="shared" ref="AF41:AH41" si="67">SUM(AF38:AF40)</f>
        <v>#DIV/0!</v>
      </c>
      <c r="AG41" s="12" t="e">
        <f t="shared" si="67"/>
        <v>#DIV/0!</v>
      </c>
      <c r="AH41" s="12" t="e">
        <f t="shared" si="67"/>
        <v>#DIV/0!</v>
      </c>
      <c r="AJ41" s="179"/>
      <c r="AK41" s="179"/>
      <c r="AL41" s="179"/>
      <c r="AM41" s="179"/>
    </row>
    <row r="42" spans="1:39" x14ac:dyDescent="0.2">
      <c r="A42" s="3" t="s">
        <v>1272</v>
      </c>
      <c r="AE42" s="15" t="e">
        <f>AE34-AE41</f>
        <v>#DIV/0!</v>
      </c>
      <c r="AF42" s="15" t="e">
        <f t="shared" ref="AF42:AH42" si="68">AF34-AF41</f>
        <v>#DIV/0!</v>
      </c>
      <c r="AG42" s="15" t="e">
        <f t="shared" si="68"/>
        <v>#DIV/0!</v>
      </c>
      <c r="AH42" s="15" t="e">
        <f t="shared" si="68"/>
        <v>#DIV/0!</v>
      </c>
      <c r="AJ42" s="179"/>
      <c r="AK42" s="179"/>
      <c r="AL42" s="179"/>
      <c r="AM42" s="179"/>
    </row>
    <row r="43" spans="1:39" x14ac:dyDescent="0.2">
      <c r="A43" s="7" t="s">
        <v>1273</v>
      </c>
      <c r="AE43" s="91" t="e">
        <f>AE42/AE15</f>
        <v>#DIV/0!</v>
      </c>
      <c r="AF43" s="91" t="e">
        <f t="shared" ref="AF43:AH43" si="69">AF42/AF15</f>
        <v>#DIV/0!</v>
      </c>
      <c r="AG43" s="91" t="e">
        <f t="shared" si="69"/>
        <v>#DIV/0!</v>
      </c>
      <c r="AH43" s="91" t="e">
        <f t="shared" si="69"/>
        <v>#DIV/0!</v>
      </c>
      <c r="AJ43" s="179"/>
      <c r="AK43" s="179"/>
      <c r="AL43" s="179"/>
      <c r="AM43" s="179"/>
    </row>
    <row r="44" spans="1:39" x14ac:dyDescent="0.2">
      <c r="AJ44" s="179"/>
      <c r="AK44" s="179"/>
      <c r="AL44" s="179"/>
      <c r="AM44" s="179"/>
    </row>
    <row r="45" spans="1:39" hidden="1" outlineLevel="1" x14ac:dyDescent="0.2">
      <c r="A45" s="1" t="s">
        <v>5</v>
      </c>
      <c r="B45" s="6">
        <f>'GL - Payroll'!X89</f>
        <v>0</v>
      </c>
      <c r="C45" s="6">
        <f>'GL - Payroll'!Y89</f>
        <v>0</v>
      </c>
      <c r="D45" s="6">
        <f>'GL - Payroll'!Z89</f>
        <v>0</v>
      </c>
      <c r="E45" s="6">
        <f>'GL - Payroll'!AA89</f>
        <v>0</v>
      </c>
      <c r="F45" s="6">
        <f>'GL - Payroll'!AB89</f>
        <v>0</v>
      </c>
      <c r="G45" s="6">
        <f>'GL - Payroll'!AC89</f>
        <v>0</v>
      </c>
      <c r="H45" s="6">
        <f>'GL - Payroll'!AD89</f>
        <v>0</v>
      </c>
      <c r="I45" s="6">
        <f>'GL - Payroll'!AE89</f>
        <v>0</v>
      </c>
      <c r="J45" s="6">
        <f>'GL - Payroll'!AF89</f>
        <v>0</v>
      </c>
      <c r="K45" s="6">
        <f>'GL - Payroll'!AG89</f>
        <v>0</v>
      </c>
      <c r="L45" s="6">
        <f>'GL - Payroll'!AH89</f>
        <v>0</v>
      </c>
      <c r="M45" s="6">
        <f>'GL - Payroll'!AI89</f>
        <v>0</v>
      </c>
      <c r="N45" s="6">
        <f>'GL - Payroll'!AJ89</f>
        <v>0</v>
      </c>
      <c r="O45" s="6">
        <f>'GL - Payroll'!AK89</f>
        <v>0</v>
      </c>
      <c r="P45" s="6">
        <f>'GL - Payroll'!AL89</f>
        <v>0</v>
      </c>
      <c r="Q45" s="6">
        <f>'GL - Payroll'!AM89</f>
        <v>0</v>
      </c>
      <c r="R45" s="6">
        <f>'GL - Payroll'!AN89</f>
        <v>0</v>
      </c>
      <c r="S45" s="6">
        <f>'GL - Payroll'!AO89</f>
        <v>0</v>
      </c>
      <c r="T45" s="6">
        <f>'GL - Payroll'!AP89</f>
        <v>0</v>
      </c>
      <c r="U45" s="6">
        <f>'GL - Payroll'!AQ89</f>
        <v>0</v>
      </c>
      <c r="V45" s="6">
        <f>'GL - Payroll'!AR89</f>
        <v>0</v>
      </c>
      <c r="W45" s="6">
        <f>'GL - Payroll'!AS89</f>
        <v>0</v>
      </c>
      <c r="X45" s="6">
        <f>'GL - Payroll'!AT89</f>
        <v>0</v>
      </c>
      <c r="Y45" s="6">
        <f>'GL - Payroll'!AU89</f>
        <v>0</v>
      </c>
      <c r="Z45" s="6">
        <f>'GL - Payroll'!AV89</f>
        <v>0</v>
      </c>
      <c r="AA45" s="6">
        <f>'GL - Payroll'!AW89</f>
        <v>0</v>
      </c>
      <c r="AB45" s="6">
        <f>'GL - Payroll'!AX89</f>
        <v>0</v>
      </c>
      <c r="AC45" s="6">
        <f>'GL - Payroll'!AY89</f>
        <v>0</v>
      </c>
      <c r="AE45" s="6">
        <f t="shared" ref="AE45:AE48" si="70">SUM(B45:M45)</f>
        <v>0</v>
      </c>
      <c r="AF45" s="6">
        <f t="shared" ref="AF45:AF48" si="71">SUM(N45:Y45)</f>
        <v>0</v>
      </c>
      <c r="AG45" s="6">
        <f t="shared" ref="AG45:AG48" si="72">SUM(Q45:AB45)</f>
        <v>0</v>
      </c>
      <c r="AH45" s="6">
        <f t="shared" ref="AH45:AH48" si="73">SUM(R45:AC45)</f>
        <v>0</v>
      </c>
      <c r="AJ45" s="64"/>
      <c r="AK45" s="64"/>
      <c r="AL45" s="64"/>
      <c r="AM45" s="64"/>
    </row>
    <row r="46" spans="1:39" hidden="1" outlineLevel="1" x14ac:dyDescent="0.2">
      <c r="A46" s="1" t="s">
        <v>31</v>
      </c>
      <c r="B46" s="6">
        <f>'GL - Payroll'!X93</f>
        <v>0</v>
      </c>
      <c r="C46" s="6">
        <f>'GL - Payroll'!Y93</f>
        <v>0</v>
      </c>
      <c r="D46" s="6">
        <f>'GL - Payroll'!Z93</f>
        <v>0</v>
      </c>
      <c r="E46" s="6">
        <f>'GL - Payroll'!AA93</f>
        <v>0</v>
      </c>
      <c r="F46" s="6">
        <f>'GL - Payroll'!AB93</f>
        <v>0</v>
      </c>
      <c r="G46" s="6">
        <f>'GL - Payroll'!AC93</f>
        <v>0</v>
      </c>
      <c r="H46" s="6">
        <f>'GL - Payroll'!AD93</f>
        <v>0</v>
      </c>
      <c r="I46" s="6">
        <f>'GL - Payroll'!AE93</f>
        <v>0</v>
      </c>
      <c r="J46" s="6">
        <f>'GL - Payroll'!AF93</f>
        <v>0</v>
      </c>
      <c r="K46" s="6">
        <f>'GL - Payroll'!AG93</f>
        <v>0</v>
      </c>
      <c r="L46" s="6">
        <f>'GL - Payroll'!AH93</f>
        <v>0</v>
      </c>
      <c r="M46" s="6">
        <f>'GL - Payroll'!AI93</f>
        <v>0</v>
      </c>
      <c r="N46" s="6">
        <f>'GL - Payroll'!AJ93</f>
        <v>0</v>
      </c>
      <c r="O46" s="6">
        <f>'GL - Payroll'!AK93</f>
        <v>0</v>
      </c>
      <c r="P46" s="6">
        <f>'GL - Payroll'!AL93</f>
        <v>0</v>
      </c>
      <c r="Q46" s="6">
        <f>'GL - Payroll'!AM93</f>
        <v>0</v>
      </c>
      <c r="R46" s="6">
        <f>'GL - Payroll'!AN93</f>
        <v>0</v>
      </c>
      <c r="S46" s="6">
        <f>'GL - Payroll'!AO93</f>
        <v>0</v>
      </c>
      <c r="T46" s="6">
        <f>'GL - Payroll'!AP93</f>
        <v>0</v>
      </c>
      <c r="U46" s="6">
        <f>'GL - Payroll'!AQ93</f>
        <v>0</v>
      </c>
      <c r="V46" s="6">
        <f>'GL - Payroll'!AR93</f>
        <v>0</v>
      </c>
      <c r="W46" s="6">
        <f>'GL - Payroll'!AS93</f>
        <v>0</v>
      </c>
      <c r="X46" s="6">
        <f>'GL - Payroll'!AT93</f>
        <v>0</v>
      </c>
      <c r="Y46" s="6">
        <f>'GL - Payroll'!AU93</f>
        <v>0</v>
      </c>
      <c r="Z46" s="6">
        <f>'GL - Payroll'!AV93</f>
        <v>0</v>
      </c>
      <c r="AA46" s="6">
        <f>'GL - Payroll'!AW93</f>
        <v>0</v>
      </c>
      <c r="AB46" s="6">
        <f>'GL - Payroll'!AX93</f>
        <v>0</v>
      </c>
      <c r="AC46" s="6">
        <f>'GL - Payroll'!AY93</f>
        <v>0</v>
      </c>
      <c r="AE46" s="6">
        <f t="shared" si="70"/>
        <v>0</v>
      </c>
      <c r="AF46" s="6">
        <f t="shared" si="71"/>
        <v>0</v>
      </c>
      <c r="AG46" s="6">
        <f t="shared" si="72"/>
        <v>0</v>
      </c>
      <c r="AH46" s="6">
        <f t="shared" si="73"/>
        <v>0</v>
      </c>
      <c r="AJ46" s="64"/>
      <c r="AK46" s="64"/>
      <c r="AL46" s="64"/>
      <c r="AM46" s="64"/>
    </row>
    <row r="47" spans="1:39" hidden="1" outlineLevel="1" x14ac:dyDescent="0.2">
      <c r="A47" s="1" t="s">
        <v>29</v>
      </c>
      <c r="B47" s="6">
        <f>'GL - Payroll'!X97</f>
        <v>0</v>
      </c>
      <c r="C47" s="6">
        <f>'GL - Payroll'!Y97</f>
        <v>0</v>
      </c>
      <c r="D47" s="6">
        <f>'GL - Payroll'!Z97</f>
        <v>0</v>
      </c>
      <c r="E47" s="6">
        <f>'GL - Payroll'!AA97</f>
        <v>0</v>
      </c>
      <c r="F47" s="6">
        <f>'GL - Payroll'!AB97</f>
        <v>0</v>
      </c>
      <c r="G47" s="6">
        <f>'GL - Payroll'!AC97</f>
        <v>0</v>
      </c>
      <c r="H47" s="6">
        <f>'GL - Payroll'!AD97</f>
        <v>0</v>
      </c>
      <c r="I47" s="6">
        <f>'GL - Payroll'!AE97</f>
        <v>0</v>
      </c>
      <c r="J47" s="6">
        <f>'GL - Payroll'!AF97</f>
        <v>0</v>
      </c>
      <c r="K47" s="6">
        <f>'GL - Payroll'!AG97</f>
        <v>0</v>
      </c>
      <c r="L47" s="6">
        <f>'GL - Payroll'!AH97</f>
        <v>0</v>
      </c>
      <c r="M47" s="6">
        <f>'GL - Payroll'!AI97</f>
        <v>0</v>
      </c>
      <c r="N47" s="6">
        <f>'GL - Payroll'!AJ97</f>
        <v>0</v>
      </c>
      <c r="O47" s="6">
        <f>'GL - Payroll'!AK97</f>
        <v>0</v>
      </c>
      <c r="P47" s="6">
        <f>'GL - Payroll'!AL97</f>
        <v>0</v>
      </c>
      <c r="Q47" s="6">
        <f>'GL - Payroll'!AM97</f>
        <v>0</v>
      </c>
      <c r="R47" s="6">
        <f>'GL - Payroll'!AN97</f>
        <v>0</v>
      </c>
      <c r="S47" s="6">
        <f>'GL - Payroll'!AO97</f>
        <v>0</v>
      </c>
      <c r="T47" s="6">
        <f>'GL - Payroll'!AP97</f>
        <v>0</v>
      </c>
      <c r="U47" s="6">
        <f>'GL - Payroll'!AQ97</f>
        <v>0</v>
      </c>
      <c r="V47" s="6">
        <f>'GL - Payroll'!AR97</f>
        <v>0</v>
      </c>
      <c r="W47" s="6">
        <f>'GL - Payroll'!AS97</f>
        <v>0</v>
      </c>
      <c r="X47" s="6">
        <f>'GL - Payroll'!AT97</f>
        <v>0</v>
      </c>
      <c r="Y47" s="6">
        <f>'GL - Payroll'!AU97</f>
        <v>0</v>
      </c>
      <c r="Z47" s="6">
        <f>'GL - Payroll'!AV97</f>
        <v>0</v>
      </c>
      <c r="AA47" s="6">
        <f>'GL - Payroll'!AW97</f>
        <v>0</v>
      </c>
      <c r="AB47" s="6">
        <f>'GL - Payroll'!AX97</f>
        <v>0</v>
      </c>
      <c r="AC47" s="6">
        <f>'GL - Payroll'!AY97</f>
        <v>0</v>
      </c>
      <c r="AE47" s="6">
        <f t="shared" si="70"/>
        <v>0</v>
      </c>
      <c r="AF47" s="6">
        <f t="shared" si="71"/>
        <v>0</v>
      </c>
      <c r="AG47" s="6">
        <f t="shared" si="72"/>
        <v>0</v>
      </c>
      <c r="AH47" s="6">
        <f t="shared" si="73"/>
        <v>0</v>
      </c>
      <c r="AJ47" s="64"/>
      <c r="AK47" s="64"/>
      <c r="AL47" s="64"/>
      <c r="AM47" s="64"/>
    </row>
    <row r="48" spans="1:39" ht="13.5" hidden="1" outlineLevel="1" x14ac:dyDescent="0.35">
      <c r="A48" s="1" t="s">
        <v>32</v>
      </c>
      <c r="B48" s="12">
        <f>'GL - Payroll'!X102</f>
        <v>0</v>
      </c>
      <c r="C48" s="12">
        <f>'GL - Payroll'!Y102</f>
        <v>0</v>
      </c>
      <c r="D48" s="12">
        <f>'GL - Payroll'!Z102</f>
        <v>0</v>
      </c>
      <c r="E48" s="12">
        <f>'GL - Payroll'!AA102</f>
        <v>0</v>
      </c>
      <c r="F48" s="12">
        <f>'GL - Payroll'!AB102</f>
        <v>0</v>
      </c>
      <c r="G48" s="12">
        <f>'GL - Payroll'!AC102</f>
        <v>0</v>
      </c>
      <c r="H48" s="12">
        <f>'GL - Payroll'!AD102</f>
        <v>0</v>
      </c>
      <c r="I48" s="12">
        <f>'GL - Payroll'!AE102</f>
        <v>0</v>
      </c>
      <c r="J48" s="12">
        <f>'GL - Payroll'!AF102</f>
        <v>0</v>
      </c>
      <c r="K48" s="12">
        <f>'GL - Payroll'!AG102</f>
        <v>0</v>
      </c>
      <c r="L48" s="12">
        <f>'GL - Payroll'!AH102</f>
        <v>0</v>
      </c>
      <c r="M48" s="12">
        <f>'GL - Payroll'!AI102</f>
        <v>0</v>
      </c>
      <c r="N48" s="12">
        <f>'GL - Payroll'!AJ102</f>
        <v>0</v>
      </c>
      <c r="O48" s="12">
        <f>'GL - Payroll'!AK102</f>
        <v>0</v>
      </c>
      <c r="P48" s="12">
        <f>'GL - Payroll'!AL102</f>
        <v>0</v>
      </c>
      <c r="Q48" s="12">
        <f>'GL - Payroll'!AM102</f>
        <v>0</v>
      </c>
      <c r="R48" s="12">
        <f>'GL - Payroll'!AN102</f>
        <v>0</v>
      </c>
      <c r="S48" s="12">
        <f>'GL - Payroll'!AO102</f>
        <v>0</v>
      </c>
      <c r="T48" s="12">
        <f>'GL - Payroll'!AP102</f>
        <v>0</v>
      </c>
      <c r="U48" s="12">
        <f>'GL - Payroll'!AQ102</f>
        <v>0</v>
      </c>
      <c r="V48" s="12">
        <f>'GL - Payroll'!AR102</f>
        <v>0</v>
      </c>
      <c r="W48" s="12">
        <f>'GL - Payroll'!AS102</f>
        <v>0</v>
      </c>
      <c r="X48" s="12">
        <f>'GL - Payroll'!AT102</f>
        <v>0</v>
      </c>
      <c r="Y48" s="12">
        <f>'GL - Payroll'!AU102</f>
        <v>0</v>
      </c>
      <c r="Z48" s="12">
        <f>'GL - Payroll'!AV102</f>
        <v>0</v>
      </c>
      <c r="AA48" s="12">
        <f>'GL - Payroll'!AW102</f>
        <v>0</v>
      </c>
      <c r="AB48" s="12">
        <f>'GL - Payroll'!AX102</f>
        <v>0</v>
      </c>
      <c r="AC48" s="12">
        <f>'GL - Payroll'!AY102</f>
        <v>0</v>
      </c>
      <c r="AE48" s="12">
        <f t="shared" si="70"/>
        <v>0</v>
      </c>
      <c r="AF48" s="12">
        <f t="shared" si="71"/>
        <v>0</v>
      </c>
      <c r="AG48" s="12">
        <f t="shared" si="72"/>
        <v>0</v>
      </c>
      <c r="AH48" s="12">
        <f t="shared" si="73"/>
        <v>0</v>
      </c>
      <c r="AJ48" s="177"/>
      <c r="AK48" s="177"/>
      <c r="AL48" s="177"/>
      <c r="AM48" s="177"/>
    </row>
    <row r="49" spans="1:39" hidden="1" outlineLevel="1" x14ac:dyDescent="0.2">
      <c r="A49" s="1" t="s">
        <v>1185</v>
      </c>
      <c r="B49" s="6">
        <f>SUM(B45:B48)</f>
        <v>0</v>
      </c>
      <c r="C49" s="6">
        <f t="shared" ref="C49:AC49" si="74">SUM(C45:C48)</f>
        <v>0</v>
      </c>
      <c r="D49" s="6">
        <f t="shared" si="74"/>
        <v>0</v>
      </c>
      <c r="E49" s="6">
        <f t="shared" si="74"/>
        <v>0</v>
      </c>
      <c r="F49" s="6">
        <f t="shared" si="74"/>
        <v>0</v>
      </c>
      <c r="G49" s="6">
        <f t="shared" si="74"/>
        <v>0</v>
      </c>
      <c r="H49" s="6">
        <f t="shared" si="74"/>
        <v>0</v>
      </c>
      <c r="I49" s="6">
        <f t="shared" si="74"/>
        <v>0</v>
      </c>
      <c r="J49" s="6">
        <f t="shared" si="74"/>
        <v>0</v>
      </c>
      <c r="K49" s="6">
        <f t="shared" si="74"/>
        <v>0</v>
      </c>
      <c r="L49" s="6">
        <f t="shared" si="74"/>
        <v>0</v>
      </c>
      <c r="M49" s="6">
        <f t="shared" si="74"/>
        <v>0</v>
      </c>
      <c r="N49" s="6">
        <f t="shared" si="74"/>
        <v>0</v>
      </c>
      <c r="O49" s="6">
        <f t="shared" si="74"/>
        <v>0</v>
      </c>
      <c r="P49" s="6">
        <f t="shared" si="74"/>
        <v>0</v>
      </c>
      <c r="Q49" s="6">
        <f t="shared" si="74"/>
        <v>0</v>
      </c>
      <c r="R49" s="6">
        <f t="shared" si="74"/>
        <v>0</v>
      </c>
      <c r="S49" s="6">
        <f t="shared" si="74"/>
        <v>0</v>
      </c>
      <c r="T49" s="6">
        <f t="shared" si="74"/>
        <v>0</v>
      </c>
      <c r="U49" s="6">
        <f t="shared" si="74"/>
        <v>0</v>
      </c>
      <c r="V49" s="6">
        <f t="shared" si="74"/>
        <v>0</v>
      </c>
      <c r="W49" s="6">
        <f t="shared" si="74"/>
        <v>0</v>
      </c>
      <c r="X49" s="6">
        <f t="shared" si="74"/>
        <v>0</v>
      </c>
      <c r="Y49" s="6">
        <f t="shared" si="74"/>
        <v>0</v>
      </c>
      <c r="Z49" s="6">
        <f t="shared" si="74"/>
        <v>0</v>
      </c>
      <c r="AA49" s="6">
        <f t="shared" si="74"/>
        <v>0</v>
      </c>
      <c r="AB49" s="6">
        <f t="shared" si="74"/>
        <v>0</v>
      </c>
      <c r="AC49" s="6">
        <f t="shared" si="74"/>
        <v>0</v>
      </c>
      <c r="AE49" s="6">
        <f t="shared" ref="AE49" si="75">SUM(AE45:AE48)</f>
        <v>0</v>
      </c>
      <c r="AF49" s="6">
        <f t="shared" ref="AF49" si="76">SUM(AF45:AF48)</f>
        <v>0</v>
      </c>
      <c r="AG49" s="6">
        <f t="shared" ref="AG49" si="77">SUM(AG45:AG48)</f>
        <v>0</v>
      </c>
      <c r="AH49" s="6">
        <f t="shared" ref="AH49" si="78">SUM(AH45:AH48)</f>
        <v>0</v>
      </c>
      <c r="AJ49" s="64"/>
      <c r="AK49" s="64"/>
      <c r="AL49" s="64"/>
      <c r="AM49" s="64"/>
    </row>
    <row r="50" spans="1:39" hidden="1" outlineLevel="1" x14ac:dyDescent="0.2">
      <c r="A50" s="1" t="s">
        <v>1186</v>
      </c>
      <c r="B50" s="6">
        <f>SUM(IS!C16,IS!C23)</f>
        <v>1.77451</v>
      </c>
      <c r="C50" s="6">
        <f>SUM(IS!D16,IS!D23)</f>
        <v>1.8151199999999998</v>
      </c>
      <c r="D50" s="6">
        <f>SUM(IS!E16,IS!E23)</f>
        <v>1.9025799999999999</v>
      </c>
      <c r="E50" s="6">
        <f>SUM(IS!F16,IS!F23)</f>
        <v>1.62483</v>
      </c>
      <c r="F50" s="6">
        <f>SUM(IS!G16,IS!G23)</f>
        <v>3.2094</v>
      </c>
      <c r="G50" s="6">
        <f>SUM(IS!H16,IS!H23)</f>
        <v>2.00325</v>
      </c>
      <c r="H50" s="6">
        <f>SUM(IS!I16,IS!I23)</f>
        <v>1.81602</v>
      </c>
      <c r="I50" s="6">
        <f>SUM(IS!J16,IS!J23)</f>
        <v>2.1303200000000002</v>
      </c>
      <c r="J50" s="6">
        <f>SUM(IS!K16,IS!K23)</f>
        <v>2.0419499999999999</v>
      </c>
      <c r="K50" s="6">
        <f>SUM(IS!L16,IS!L23)</f>
        <v>2.95546</v>
      </c>
      <c r="L50" s="6">
        <f>SUM(IS!M16,IS!M23)</f>
        <v>1.6354900000000001</v>
      </c>
      <c r="M50" s="6">
        <f>SUM(IS!N16,IS!N23)</f>
        <v>12.406100000000002</v>
      </c>
      <c r="N50" s="6">
        <f>SUM(IS!O16,IS!O23)</f>
        <v>1.9436600000000002</v>
      </c>
      <c r="O50" s="6">
        <f>SUM(IS!P16,IS!P23)</f>
        <v>1.6591900000000002</v>
      </c>
      <c r="P50" s="6">
        <f>SUM(IS!Q16,IS!Q23)</f>
        <v>1.9090400000000001</v>
      </c>
      <c r="Q50" s="6">
        <f>SUM(IS!R16,IS!R23)</f>
        <v>2.5914600000000001</v>
      </c>
      <c r="R50" s="6">
        <f>SUM(IS!S16,IS!S23)</f>
        <v>1.8772800000000001</v>
      </c>
      <c r="S50" s="6">
        <f>SUM(IS!T16,IS!T23)</f>
        <v>1.8633599999999999</v>
      </c>
      <c r="T50" s="6">
        <f>SUM(IS!U16,IS!U23)</f>
        <v>1.8591099999999998</v>
      </c>
      <c r="U50" s="6">
        <f>SUM(IS!V16,IS!V23)</f>
        <v>2.0424700000000002</v>
      </c>
      <c r="V50" s="6">
        <f>SUM(IS!W16,IS!W23)</f>
        <v>2.2167699999999999</v>
      </c>
      <c r="W50" s="6">
        <f>SUM(IS!X16,IS!X23)</f>
        <v>3.6553499999999999</v>
      </c>
      <c r="X50" s="6">
        <f>SUM(IS!Y16,IS!Y23)</f>
        <v>2.6543699999999997</v>
      </c>
      <c r="Y50" s="6">
        <f>SUM(IS!Z16,IS!Z23)</f>
        <v>2.4607800000000002</v>
      </c>
      <c r="Z50" s="6">
        <f>SUM(IS!AA16,IS!AA23)</f>
        <v>3.1818</v>
      </c>
      <c r="AA50" s="6">
        <f>SUM(IS!AB16,IS!AB23)</f>
        <v>2.9538500000000001</v>
      </c>
      <c r="AB50" s="6">
        <f>SUM(IS!AC16,IS!AC23)</f>
        <v>2.6582300000000001</v>
      </c>
      <c r="AC50" s="6">
        <f>SUM(IS!AD16,IS!AD23)</f>
        <v>3.16113</v>
      </c>
      <c r="AE50" s="6">
        <f t="shared" ref="AE50" si="79">SUM(B50:M50)</f>
        <v>35.31503</v>
      </c>
      <c r="AF50" s="6">
        <f t="shared" ref="AF50" si="80">SUM(N50:Y50)</f>
        <v>26.732839999999999</v>
      </c>
      <c r="AG50" s="6">
        <f t="shared" ref="AG50" si="81">SUM(Q50:AB50)</f>
        <v>30.014829999999996</v>
      </c>
      <c r="AH50" s="6">
        <f t="shared" ref="AH50" si="82">SUM(R50:AC50)</f>
        <v>30.584499999999998</v>
      </c>
      <c r="AJ50" s="64"/>
      <c r="AK50" s="64"/>
      <c r="AL50" s="64"/>
      <c r="AM50" s="64"/>
    </row>
    <row r="51" spans="1:39" hidden="1" outlineLevel="1" x14ac:dyDescent="0.2">
      <c r="A51" s="1" t="s">
        <v>1194</v>
      </c>
      <c r="B51" s="172" t="e">
        <f>B50/B49</f>
        <v>#DIV/0!</v>
      </c>
      <c r="C51" s="172" t="e">
        <f t="shared" ref="C51:AC51" si="83">C50/C49</f>
        <v>#DIV/0!</v>
      </c>
      <c r="D51" s="172" t="e">
        <f t="shared" si="83"/>
        <v>#DIV/0!</v>
      </c>
      <c r="E51" s="172" t="e">
        <f t="shared" si="83"/>
        <v>#DIV/0!</v>
      </c>
      <c r="F51" s="172" t="e">
        <f t="shared" si="83"/>
        <v>#DIV/0!</v>
      </c>
      <c r="G51" s="172" t="e">
        <f t="shared" si="83"/>
        <v>#DIV/0!</v>
      </c>
      <c r="H51" s="172" t="e">
        <f t="shared" si="83"/>
        <v>#DIV/0!</v>
      </c>
      <c r="I51" s="172" t="e">
        <f t="shared" si="83"/>
        <v>#DIV/0!</v>
      </c>
      <c r="J51" s="172" t="e">
        <f t="shared" si="83"/>
        <v>#DIV/0!</v>
      </c>
      <c r="K51" s="172" t="e">
        <f t="shared" si="83"/>
        <v>#DIV/0!</v>
      </c>
      <c r="L51" s="172" t="e">
        <f t="shared" si="83"/>
        <v>#DIV/0!</v>
      </c>
      <c r="M51" s="172" t="e">
        <f t="shared" si="83"/>
        <v>#DIV/0!</v>
      </c>
      <c r="N51" s="172" t="e">
        <f t="shared" si="83"/>
        <v>#DIV/0!</v>
      </c>
      <c r="O51" s="172" t="e">
        <f t="shared" si="83"/>
        <v>#DIV/0!</v>
      </c>
      <c r="P51" s="172" t="e">
        <f t="shared" si="83"/>
        <v>#DIV/0!</v>
      </c>
      <c r="Q51" s="172" t="e">
        <f t="shared" si="83"/>
        <v>#DIV/0!</v>
      </c>
      <c r="R51" s="172" t="e">
        <f t="shared" si="83"/>
        <v>#DIV/0!</v>
      </c>
      <c r="S51" s="172" t="e">
        <f t="shared" si="83"/>
        <v>#DIV/0!</v>
      </c>
      <c r="T51" s="172" t="e">
        <f t="shared" si="83"/>
        <v>#DIV/0!</v>
      </c>
      <c r="U51" s="172" t="e">
        <f t="shared" si="83"/>
        <v>#DIV/0!</v>
      </c>
      <c r="V51" s="172" t="e">
        <f t="shared" si="83"/>
        <v>#DIV/0!</v>
      </c>
      <c r="W51" s="172" t="e">
        <f t="shared" si="83"/>
        <v>#DIV/0!</v>
      </c>
      <c r="X51" s="172" t="e">
        <f t="shared" si="83"/>
        <v>#DIV/0!</v>
      </c>
      <c r="Y51" s="172" t="e">
        <f t="shared" si="83"/>
        <v>#DIV/0!</v>
      </c>
      <c r="Z51" s="172" t="e">
        <f t="shared" si="83"/>
        <v>#DIV/0!</v>
      </c>
      <c r="AA51" s="172" t="e">
        <f t="shared" si="83"/>
        <v>#DIV/0!</v>
      </c>
      <c r="AB51" s="172" t="e">
        <f t="shared" si="83"/>
        <v>#DIV/0!</v>
      </c>
      <c r="AC51" s="172" t="e">
        <f t="shared" si="83"/>
        <v>#DIV/0!</v>
      </c>
      <c r="AE51" s="172" t="e">
        <f t="shared" ref="AE51" si="84">AE50/AE49</f>
        <v>#DIV/0!</v>
      </c>
      <c r="AF51" s="172" t="e">
        <f t="shared" ref="AF51" si="85">AF50/AF49</f>
        <v>#DIV/0!</v>
      </c>
      <c r="AG51" s="172" t="e">
        <f t="shared" ref="AG51" si="86">AG50/AG49</f>
        <v>#DIV/0!</v>
      </c>
      <c r="AH51" s="172" t="e">
        <f t="shared" ref="AH51" si="87">AH50/AH49</f>
        <v>#DIV/0!</v>
      </c>
      <c r="AJ51" s="180"/>
      <c r="AK51" s="180"/>
      <c r="AL51" s="180"/>
      <c r="AM51" s="180"/>
    </row>
    <row r="52" spans="1:39" hidden="1" outlineLevel="1" x14ac:dyDescent="0.2">
      <c r="A52" s="1" t="s">
        <v>28</v>
      </c>
      <c r="B52" s="6">
        <f>IS!C25</f>
        <v>1.4131099999999999</v>
      </c>
      <c r="C52" s="6">
        <f>IS!D25</f>
        <v>0.95992999999999995</v>
      </c>
      <c r="D52" s="6">
        <f>IS!E25</f>
        <v>0.75085000000000002</v>
      </c>
      <c r="E52" s="6">
        <f>IS!F25</f>
        <v>1.7619100000000001</v>
      </c>
      <c r="F52" s="6">
        <f>IS!G25</f>
        <v>-0.91317999999999999</v>
      </c>
      <c r="G52" s="6">
        <f>IS!H25</f>
        <v>1.2106600000000001</v>
      </c>
      <c r="H52" s="6">
        <f>IS!I25</f>
        <v>1.0065999999999999</v>
      </c>
      <c r="I52" s="6">
        <f>IS!J25</f>
        <v>1.4146400000000001</v>
      </c>
      <c r="J52" s="6">
        <f>IS!K25</f>
        <v>1.39832</v>
      </c>
      <c r="K52" s="6">
        <f>IS!L25</f>
        <v>1.44411</v>
      </c>
      <c r="L52" s="6">
        <f>IS!M25</f>
        <v>0.49936000000000003</v>
      </c>
      <c r="M52" s="6">
        <f>IS!N25</f>
        <v>2.19509</v>
      </c>
      <c r="N52" s="6">
        <f>IS!O25</f>
        <v>1.40584</v>
      </c>
      <c r="O52" s="6">
        <f>IS!P25</f>
        <v>1.40584</v>
      </c>
      <c r="P52" s="6">
        <f>IS!Q25</f>
        <v>1.40584</v>
      </c>
      <c r="Q52" s="6">
        <f>IS!R25</f>
        <v>1.2212499999999999</v>
      </c>
      <c r="R52" s="6">
        <f>IS!S25</f>
        <v>1.40584</v>
      </c>
      <c r="S52" s="6">
        <f>IS!T25</f>
        <v>1.40584</v>
      </c>
      <c r="T52" s="6">
        <f>IS!U25</f>
        <v>1.40584</v>
      </c>
      <c r="U52" s="6">
        <f>IS!V25</f>
        <v>1.40584</v>
      </c>
      <c r="V52" s="6">
        <f>IS!W25</f>
        <v>1.6555799999999998</v>
      </c>
      <c r="W52" s="6">
        <f>IS!X25</f>
        <v>1.4363699999999999</v>
      </c>
      <c r="X52" s="6">
        <f>IS!Y25</f>
        <v>1.74308</v>
      </c>
      <c r="Y52" s="6">
        <f>IS!Z25</f>
        <v>2.3401100000000001</v>
      </c>
      <c r="Z52" s="6">
        <f>IS!AA25</f>
        <v>1.67502</v>
      </c>
      <c r="AA52" s="6">
        <f>IS!AB25</f>
        <v>-1.5642400000000001</v>
      </c>
      <c r="AB52" s="6">
        <f>IS!AC25</f>
        <v>1.35554</v>
      </c>
      <c r="AC52" s="6">
        <f>IS!AD25</f>
        <v>2.82118</v>
      </c>
      <c r="AE52" s="6">
        <f t="shared" ref="AE52" si="88">SUM(B52:M52)</f>
        <v>13.141399999999999</v>
      </c>
      <c r="AF52" s="6">
        <f t="shared" ref="AF52" si="89">SUM(N52:Y52)</f>
        <v>18.237269999999999</v>
      </c>
      <c r="AG52" s="6">
        <f t="shared" ref="AG52" si="90">SUM(Q52:AB52)</f>
        <v>15.486069999999998</v>
      </c>
      <c r="AH52" s="6">
        <f t="shared" ref="AH52" si="91">SUM(R52:AC52)</f>
        <v>17.085999999999999</v>
      </c>
    </row>
    <row r="53" spans="1:39" collapsed="1" x14ac:dyDescent="0.2"/>
    <row r="57" spans="1:39" x14ac:dyDescent="0.2">
      <c r="A57" s="135" t="s">
        <v>1260</v>
      </c>
    </row>
    <row r="58" spans="1:39" x14ac:dyDescent="0.2">
      <c r="A58" s="135"/>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55"/>
      <c r="AJ58" s="150" t="s">
        <v>770</v>
      </c>
      <c r="AK58" s="151"/>
      <c r="AL58" s="151"/>
      <c r="AM58" s="151"/>
    </row>
    <row r="59" spans="1:39" ht="27" x14ac:dyDescent="0.35">
      <c r="A59" s="136" t="s">
        <v>73</v>
      </c>
      <c r="B59" s="140">
        <v>43861</v>
      </c>
      <c r="C59" s="140">
        <f>EOMONTH(B59,1)</f>
        <v>43890</v>
      </c>
      <c r="D59" s="140">
        <f t="shared" ref="D59" si="92">EOMONTH(C59,1)</f>
        <v>43921</v>
      </c>
      <c r="E59" s="140">
        <f t="shared" ref="E59" si="93">EOMONTH(D59,1)</f>
        <v>43951</v>
      </c>
      <c r="F59" s="140">
        <f t="shared" ref="F59" si="94">EOMONTH(E59,1)</f>
        <v>43982</v>
      </c>
      <c r="G59" s="140">
        <f t="shared" ref="G59" si="95">EOMONTH(F59,1)</f>
        <v>44012</v>
      </c>
      <c r="H59" s="140">
        <f t="shared" ref="H59" si="96">EOMONTH(G59,1)</f>
        <v>44043</v>
      </c>
      <c r="I59" s="140">
        <f t="shared" ref="I59" si="97">EOMONTH(H59,1)</f>
        <v>44074</v>
      </c>
      <c r="J59" s="140">
        <f t="shared" ref="J59" si="98">EOMONTH(I59,1)</f>
        <v>44104</v>
      </c>
      <c r="K59" s="140">
        <f t="shared" ref="K59" si="99">EOMONTH(J59,1)</f>
        <v>44135</v>
      </c>
      <c r="L59" s="140">
        <f t="shared" ref="L59" si="100">EOMONTH(K59,1)</f>
        <v>44165</v>
      </c>
      <c r="M59" s="140">
        <f t="shared" ref="M59" si="101">EOMONTH(L59,1)</f>
        <v>44196</v>
      </c>
      <c r="N59" s="140">
        <f t="shared" ref="N59" si="102">EOMONTH(M59,1)</f>
        <v>44227</v>
      </c>
      <c r="O59" s="140">
        <f t="shared" ref="O59" si="103">EOMONTH(N59,1)</f>
        <v>44255</v>
      </c>
      <c r="P59" s="140">
        <f t="shared" ref="P59" si="104">EOMONTH(O59,1)</f>
        <v>44286</v>
      </c>
      <c r="Q59" s="140">
        <f t="shared" ref="Q59" si="105">EOMONTH(P59,1)</f>
        <v>44316</v>
      </c>
      <c r="R59" s="140">
        <f t="shared" ref="R59" si="106">EOMONTH(Q59,1)</f>
        <v>44347</v>
      </c>
      <c r="S59" s="140">
        <f t="shared" ref="S59" si="107">EOMONTH(R59,1)</f>
        <v>44377</v>
      </c>
      <c r="T59" s="140">
        <f t="shared" ref="T59" si="108">EOMONTH(S59,1)</f>
        <v>44408</v>
      </c>
      <c r="U59" s="140">
        <f t="shared" ref="U59" si="109">EOMONTH(T59,1)</f>
        <v>44439</v>
      </c>
      <c r="V59" s="140">
        <f t="shared" ref="V59" si="110">EOMONTH(U59,1)</f>
        <v>44469</v>
      </c>
      <c r="W59" s="140">
        <f t="shared" ref="W59" si="111">EOMONTH(V59,1)</f>
        <v>44500</v>
      </c>
      <c r="X59" s="140">
        <f t="shared" ref="X59" si="112">EOMONTH(W59,1)</f>
        <v>44530</v>
      </c>
      <c r="Y59" s="140">
        <f t="shared" ref="Y59" si="113">EOMONTH(X59,1)</f>
        <v>44561</v>
      </c>
      <c r="Z59" s="140">
        <f t="shared" ref="Z59" si="114">EOMONTH(Y59,1)</f>
        <v>44592</v>
      </c>
      <c r="AA59" s="140">
        <f t="shared" ref="AA59" si="115">EOMONTH(Z59,1)</f>
        <v>44620</v>
      </c>
      <c r="AB59" s="140">
        <f t="shared" ref="AB59" si="116">EOMONTH(AA59,1)</f>
        <v>44651</v>
      </c>
      <c r="AC59" s="140">
        <f t="shared" ref="AC59" si="117">EOMONTH(AB59,1)</f>
        <v>44681</v>
      </c>
      <c r="AD59" s="139"/>
      <c r="AE59" s="137" t="s">
        <v>74</v>
      </c>
      <c r="AF59" s="137" t="s">
        <v>75</v>
      </c>
      <c r="AG59" s="138" t="s">
        <v>77</v>
      </c>
      <c r="AH59" s="138" t="s">
        <v>76</v>
      </c>
      <c r="AI59" s="155"/>
      <c r="AJ59" s="137" t="s">
        <v>74</v>
      </c>
      <c r="AK59" s="137" t="s">
        <v>75</v>
      </c>
      <c r="AL59" s="138" t="s">
        <v>77</v>
      </c>
      <c r="AM59" s="138" t="s">
        <v>76</v>
      </c>
    </row>
    <row r="60" spans="1:39" x14ac:dyDescent="0.2">
      <c r="A60" s="18" t="s">
        <v>1180</v>
      </c>
      <c r="B60" s="6">
        <f>B3</f>
        <v>0</v>
      </c>
      <c r="C60" s="6">
        <f t="shared" ref="C60:AC60" si="118">C3</f>
        <v>0</v>
      </c>
      <c r="D60" s="6">
        <f t="shared" si="118"/>
        <v>0</v>
      </c>
      <c r="E60" s="6">
        <f t="shared" si="118"/>
        <v>0</v>
      </c>
      <c r="F60" s="6">
        <f t="shared" si="118"/>
        <v>0</v>
      </c>
      <c r="G60" s="6">
        <f t="shared" si="118"/>
        <v>0</v>
      </c>
      <c r="H60" s="6">
        <f t="shared" si="118"/>
        <v>0</v>
      </c>
      <c r="I60" s="6">
        <f t="shared" si="118"/>
        <v>0</v>
      </c>
      <c r="J60" s="6">
        <f t="shared" si="118"/>
        <v>0</v>
      </c>
      <c r="K60" s="6">
        <f t="shared" si="118"/>
        <v>0</v>
      </c>
      <c r="L60" s="6">
        <f t="shared" si="118"/>
        <v>0</v>
      </c>
      <c r="M60" s="6">
        <f t="shared" si="118"/>
        <v>0</v>
      </c>
      <c r="N60" s="6">
        <f t="shared" si="118"/>
        <v>0</v>
      </c>
      <c r="O60" s="6">
        <f t="shared" si="118"/>
        <v>0</v>
      </c>
      <c r="P60" s="6">
        <f t="shared" si="118"/>
        <v>0</v>
      </c>
      <c r="Q60" s="6">
        <f t="shared" si="118"/>
        <v>0</v>
      </c>
      <c r="R60" s="6">
        <f t="shared" si="118"/>
        <v>0</v>
      </c>
      <c r="S60" s="6">
        <f t="shared" si="118"/>
        <v>0</v>
      </c>
      <c r="T60" s="6">
        <f t="shared" si="118"/>
        <v>0</v>
      </c>
      <c r="U60" s="6">
        <f t="shared" si="118"/>
        <v>0</v>
      </c>
      <c r="V60" s="6">
        <f t="shared" si="118"/>
        <v>0</v>
      </c>
      <c r="W60" s="6">
        <f t="shared" si="118"/>
        <v>0</v>
      </c>
      <c r="X60" s="6">
        <f t="shared" si="118"/>
        <v>0</v>
      </c>
      <c r="Y60" s="6">
        <f t="shared" si="118"/>
        <v>0</v>
      </c>
      <c r="Z60" s="6">
        <f t="shared" si="118"/>
        <v>0</v>
      </c>
      <c r="AA60" s="6">
        <f t="shared" si="118"/>
        <v>0</v>
      </c>
      <c r="AB60" s="6">
        <f t="shared" si="118"/>
        <v>0</v>
      </c>
      <c r="AC60" s="6">
        <f t="shared" si="118"/>
        <v>0</v>
      </c>
      <c r="AE60" s="6">
        <f>SUM(B60:M60)</f>
        <v>0</v>
      </c>
      <c r="AF60" s="6">
        <f>SUM(N60:Y60)</f>
        <v>0</v>
      </c>
      <c r="AG60" s="6">
        <f>SUM(Q60:AB60)</f>
        <v>0</v>
      </c>
      <c r="AH60" s="6">
        <f>SUM(R60:AC60)</f>
        <v>0</v>
      </c>
      <c r="AJ60" s="77" t="e">
        <f t="shared" ref="AJ60:AM67" si="119">AE60/AE$15</f>
        <v>#DIV/0!</v>
      </c>
      <c r="AK60" s="77">
        <f t="shared" si="119"/>
        <v>0</v>
      </c>
      <c r="AL60" s="77" t="e">
        <f t="shared" si="119"/>
        <v>#DIV/0!</v>
      </c>
      <c r="AM60" s="77" t="e">
        <f t="shared" si="119"/>
        <v>#DIV/0!</v>
      </c>
    </row>
    <row r="61" spans="1:39" x14ac:dyDescent="0.2">
      <c r="A61" s="18" t="s">
        <v>1178</v>
      </c>
      <c r="B61" s="6">
        <f t="shared" ref="B61:AC61" si="120">B4</f>
        <v>0</v>
      </c>
      <c r="C61" s="6">
        <f t="shared" si="120"/>
        <v>0</v>
      </c>
      <c r="D61" s="6">
        <f t="shared" si="120"/>
        <v>0</v>
      </c>
      <c r="E61" s="6">
        <f t="shared" si="120"/>
        <v>0</v>
      </c>
      <c r="F61" s="6">
        <f t="shared" si="120"/>
        <v>0</v>
      </c>
      <c r="G61" s="6">
        <f t="shared" si="120"/>
        <v>0</v>
      </c>
      <c r="H61" s="6">
        <f t="shared" si="120"/>
        <v>0</v>
      </c>
      <c r="I61" s="6">
        <f t="shared" si="120"/>
        <v>0</v>
      </c>
      <c r="J61" s="6">
        <f t="shared" si="120"/>
        <v>0</v>
      </c>
      <c r="K61" s="6">
        <f t="shared" si="120"/>
        <v>0</v>
      </c>
      <c r="L61" s="6">
        <f t="shared" si="120"/>
        <v>0</v>
      </c>
      <c r="M61" s="6">
        <f t="shared" si="120"/>
        <v>0</v>
      </c>
      <c r="N61" s="6">
        <f t="shared" si="120"/>
        <v>0</v>
      </c>
      <c r="O61" s="6">
        <f t="shared" si="120"/>
        <v>0</v>
      </c>
      <c r="P61" s="6">
        <f t="shared" si="120"/>
        <v>0</v>
      </c>
      <c r="Q61" s="6">
        <f t="shared" si="120"/>
        <v>0</v>
      </c>
      <c r="R61" s="6">
        <f t="shared" si="120"/>
        <v>0</v>
      </c>
      <c r="S61" s="6">
        <f t="shared" si="120"/>
        <v>0</v>
      </c>
      <c r="T61" s="6">
        <f t="shared" si="120"/>
        <v>0</v>
      </c>
      <c r="U61" s="6">
        <f t="shared" si="120"/>
        <v>0</v>
      </c>
      <c r="V61" s="6">
        <f t="shared" si="120"/>
        <v>0</v>
      </c>
      <c r="W61" s="6">
        <f t="shared" si="120"/>
        <v>0</v>
      </c>
      <c r="X61" s="6">
        <f t="shared" si="120"/>
        <v>0</v>
      </c>
      <c r="Y61" s="6">
        <f t="shared" si="120"/>
        <v>0</v>
      </c>
      <c r="Z61" s="6">
        <f t="shared" si="120"/>
        <v>0</v>
      </c>
      <c r="AA61" s="6">
        <f t="shared" si="120"/>
        <v>0</v>
      </c>
      <c r="AB61" s="6">
        <f t="shared" si="120"/>
        <v>0</v>
      </c>
      <c r="AC61" s="6">
        <f t="shared" si="120"/>
        <v>0</v>
      </c>
      <c r="AE61" s="6">
        <f>SUM(B61:M61)</f>
        <v>0</v>
      </c>
      <c r="AF61" s="6">
        <f>SUM(N61:Y61)</f>
        <v>0</v>
      </c>
      <c r="AG61" s="6">
        <f>SUM(Q61:AB61)</f>
        <v>0</v>
      </c>
      <c r="AH61" s="6">
        <f>SUM(R61:AC61)</f>
        <v>0</v>
      </c>
      <c r="AJ61" s="77" t="e">
        <f t="shared" si="119"/>
        <v>#DIV/0!</v>
      </c>
      <c r="AK61" s="77">
        <f t="shared" si="119"/>
        <v>0</v>
      </c>
      <c r="AL61" s="77" t="e">
        <f t="shared" si="119"/>
        <v>#DIV/0!</v>
      </c>
      <c r="AM61" s="77" t="e">
        <f t="shared" si="119"/>
        <v>#DIV/0!</v>
      </c>
    </row>
    <row r="62" spans="1:39" x14ac:dyDescent="0.2">
      <c r="A62" s="18" t="s">
        <v>1179</v>
      </c>
      <c r="B62" s="6">
        <f t="shared" ref="B62:AC62" si="121">B5</f>
        <v>0</v>
      </c>
      <c r="C62" s="6">
        <f t="shared" si="121"/>
        <v>0</v>
      </c>
      <c r="D62" s="6">
        <f t="shared" si="121"/>
        <v>0</v>
      </c>
      <c r="E62" s="6">
        <f t="shared" si="121"/>
        <v>0</v>
      </c>
      <c r="F62" s="6">
        <f t="shared" si="121"/>
        <v>0</v>
      </c>
      <c r="G62" s="6">
        <f t="shared" si="121"/>
        <v>0</v>
      </c>
      <c r="H62" s="6">
        <f t="shared" si="121"/>
        <v>0</v>
      </c>
      <c r="I62" s="6">
        <f t="shared" si="121"/>
        <v>0</v>
      </c>
      <c r="J62" s="6">
        <f t="shared" si="121"/>
        <v>0</v>
      </c>
      <c r="K62" s="6">
        <f t="shared" si="121"/>
        <v>0</v>
      </c>
      <c r="L62" s="6">
        <f t="shared" si="121"/>
        <v>0</v>
      </c>
      <c r="M62" s="6">
        <f t="shared" si="121"/>
        <v>0</v>
      </c>
      <c r="N62" s="6">
        <f t="shared" si="121"/>
        <v>0</v>
      </c>
      <c r="O62" s="6">
        <f t="shared" si="121"/>
        <v>0</v>
      </c>
      <c r="P62" s="6">
        <f t="shared" si="121"/>
        <v>0</v>
      </c>
      <c r="Q62" s="6">
        <f t="shared" si="121"/>
        <v>0</v>
      </c>
      <c r="R62" s="6">
        <f t="shared" si="121"/>
        <v>0</v>
      </c>
      <c r="S62" s="6">
        <f t="shared" si="121"/>
        <v>0</v>
      </c>
      <c r="T62" s="6">
        <f t="shared" si="121"/>
        <v>0</v>
      </c>
      <c r="U62" s="6">
        <f t="shared" si="121"/>
        <v>0</v>
      </c>
      <c r="V62" s="6">
        <f t="shared" si="121"/>
        <v>0</v>
      </c>
      <c r="W62" s="6">
        <f t="shared" si="121"/>
        <v>0</v>
      </c>
      <c r="X62" s="6">
        <f t="shared" si="121"/>
        <v>0</v>
      </c>
      <c r="Y62" s="6">
        <f t="shared" si="121"/>
        <v>0</v>
      </c>
      <c r="Z62" s="6">
        <f t="shared" si="121"/>
        <v>0</v>
      </c>
      <c r="AA62" s="6">
        <f t="shared" si="121"/>
        <v>0</v>
      </c>
      <c r="AB62" s="6">
        <f t="shared" si="121"/>
        <v>0</v>
      </c>
      <c r="AC62" s="6">
        <f t="shared" si="121"/>
        <v>0</v>
      </c>
      <c r="AE62" s="6">
        <f t="shared" ref="AE62:AE63" si="122">SUM(B62:M62)</f>
        <v>0</v>
      </c>
      <c r="AF62" s="6">
        <f t="shared" ref="AF62:AF63" si="123">SUM(N62:Y62)</f>
        <v>0</v>
      </c>
      <c r="AG62" s="6">
        <f t="shared" ref="AG62:AG63" si="124">SUM(Q62:AB62)</f>
        <v>0</v>
      </c>
      <c r="AH62" s="6">
        <f t="shared" ref="AH62:AH63" si="125">SUM(R62:AC62)</f>
        <v>0</v>
      </c>
      <c r="AJ62" s="77" t="e">
        <f t="shared" si="119"/>
        <v>#DIV/0!</v>
      </c>
      <c r="AK62" s="77">
        <f t="shared" si="119"/>
        <v>0</v>
      </c>
      <c r="AL62" s="77" t="e">
        <f t="shared" si="119"/>
        <v>#DIV/0!</v>
      </c>
      <c r="AM62" s="77" t="e">
        <f t="shared" si="119"/>
        <v>#DIV/0!</v>
      </c>
    </row>
    <row r="63" spans="1:39" hidden="1" outlineLevel="1" x14ac:dyDescent="0.2">
      <c r="A63" s="176" t="s">
        <v>1181</v>
      </c>
      <c r="B63" s="6">
        <f t="shared" ref="B63:AC63" si="126">B6</f>
        <v>0</v>
      </c>
      <c r="C63" s="6">
        <f t="shared" si="126"/>
        <v>0</v>
      </c>
      <c r="D63" s="6">
        <f t="shared" si="126"/>
        <v>0</v>
      </c>
      <c r="E63" s="6">
        <f t="shared" si="126"/>
        <v>0</v>
      </c>
      <c r="F63" s="6">
        <f t="shared" si="126"/>
        <v>0</v>
      </c>
      <c r="G63" s="6">
        <f t="shared" si="126"/>
        <v>0</v>
      </c>
      <c r="H63" s="6">
        <f t="shared" si="126"/>
        <v>0</v>
      </c>
      <c r="I63" s="6">
        <f t="shared" si="126"/>
        <v>0</v>
      </c>
      <c r="J63" s="6">
        <f t="shared" si="126"/>
        <v>0</v>
      </c>
      <c r="K63" s="6">
        <f t="shared" si="126"/>
        <v>0</v>
      </c>
      <c r="L63" s="6">
        <f t="shared" si="126"/>
        <v>0</v>
      </c>
      <c r="M63" s="6">
        <f t="shared" si="126"/>
        <v>0</v>
      </c>
      <c r="N63" s="6">
        <f t="shared" si="126"/>
        <v>0</v>
      </c>
      <c r="O63" s="6">
        <f t="shared" si="126"/>
        <v>0</v>
      </c>
      <c r="P63" s="6">
        <f t="shared" si="126"/>
        <v>0</v>
      </c>
      <c r="Q63" s="6">
        <f t="shared" si="126"/>
        <v>0</v>
      </c>
      <c r="R63" s="6">
        <f t="shared" si="126"/>
        <v>0</v>
      </c>
      <c r="S63" s="6">
        <f t="shared" si="126"/>
        <v>0</v>
      </c>
      <c r="T63" s="6">
        <f t="shared" si="126"/>
        <v>0</v>
      </c>
      <c r="U63" s="6">
        <f t="shared" si="126"/>
        <v>0</v>
      </c>
      <c r="V63" s="6">
        <f t="shared" si="126"/>
        <v>0</v>
      </c>
      <c r="W63" s="6">
        <f t="shared" si="126"/>
        <v>0</v>
      </c>
      <c r="X63" s="6">
        <f t="shared" si="126"/>
        <v>0</v>
      </c>
      <c r="Y63" s="6">
        <f t="shared" si="126"/>
        <v>0</v>
      </c>
      <c r="Z63" s="6">
        <f t="shared" si="126"/>
        <v>0</v>
      </c>
      <c r="AA63" s="6">
        <f t="shared" si="126"/>
        <v>0</v>
      </c>
      <c r="AB63" s="6">
        <f t="shared" si="126"/>
        <v>0</v>
      </c>
      <c r="AC63" s="6">
        <f t="shared" si="126"/>
        <v>0</v>
      </c>
      <c r="AE63" s="6">
        <f t="shared" si="122"/>
        <v>0</v>
      </c>
      <c r="AF63" s="6">
        <f t="shared" si="123"/>
        <v>0</v>
      </c>
      <c r="AG63" s="6">
        <f t="shared" si="124"/>
        <v>0</v>
      </c>
      <c r="AH63" s="6">
        <f t="shared" si="125"/>
        <v>0</v>
      </c>
      <c r="AJ63" s="77" t="e">
        <f t="shared" si="119"/>
        <v>#DIV/0!</v>
      </c>
      <c r="AK63" s="77">
        <f t="shared" si="119"/>
        <v>0</v>
      </c>
      <c r="AL63" s="77" t="e">
        <f t="shared" si="119"/>
        <v>#DIV/0!</v>
      </c>
      <c r="AM63" s="77" t="e">
        <f t="shared" si="119"/>
        <v>#DIV/0!</v>
      </c>
    </row>
    <row r="64" spans="1:39" hidden="1" outlineLevel="1" x14ac:dyDescent="0.2">
      <c r="A64" s="176" t="s">
        <v>1182</v>
      </c>
      <c r="B64" s="6">
        <f>B8</f>
        <v>0</v>
      </c>
      <c r="C64" s="6">
        <f t="shared" ref="C64:AC64" si="127">C8</f>
        <v>0</v>
      </c>
      <c r="D64" s="6">
        <f t="shared" si="127"/>
        <v>0</v>
      </c>
      <c r="E64" s="6">
        <f t="shared" si="127"/>
        <v>0</v>
      </c>
      <c r="F64" s="6">
        <f t="shared" si="127"/>
        <v>0</v>
      </c>
      <c r="G64" s="6">
        <f t="shared" si="127"/>
        <v>0</v>
      </c>
      <c r="H64" s="6">
        <f t="shared" si="127"/>
        <v>0</v>
      </c>
      <c r="I64" s="6">
        <f t="shared" si="127"/>
        <v>0</v>
      </c>
      <c r="J64" s="6">
        <f t="shared" si="127"/>
        <v>0</v>
      </c>
      <c r="K64" s="6">
        <f t="shared" si="127"/>
        <v>0</v>
      </c>
      <c r="L64" s="6">
        <f t="shared" si="127"/>
        <v>0</v>
      </c>
      <c r="M64" s="6">
        <f t="shared" si="127"/>
        <v>0</v>
      </c>
      <c r="N64" s="6">
        <f t="shared" si="127"/>
        <v>0</v>
      </c>
      <c r="O64" s="6">
        <f t="shared" si="127"/>
        <v>0</v>
      </c>
      <c r="P64" s="6">
        <f t="shared" si="127"/>
        <v>0</v>
      </c>
      <c r="Q64" s="6">
        <f t="shared" si="127"/>
        <v>0</v>
      </c>
      <c r="R64" s="6">
        <f t="shared" si="127"/>
        <v>0</v>
      </c>
      <c r="S64" s="6">
        <f t="shared" si="127"/>
        <v>0</v>
      </c>
      <c r="T64" s="6">
        <f t="shared" si="127"/>
        <v>0</v>
      </c>
      <c r="U64" s="6">
        <f t="shared" si="127"/>
        <v>0</v>
      </c>
      <c r="V64" s="6">
        <f t="shared" si="127"/>
        <v>0</v>
      </c>
      <c r="W64" s="6">
        <f t="shared" si="127"/>
        <v>0</v>
      </c>
      <c r="X64" s="6">
        <f t="shared" si="127"/>
        <v>0</v>
      </c>
      <c r="Y64" s="6">
        <f t="shared" si="127"/>
        <v>0</v>
      </c>
      <c r="Z64" s="6">
        <f t="shared" si="127"/>
        <v>0</v>
      </c>
      <c r="AA64" s="6">
        <f t="shared" si="127"/>
        <v>0</v>
      </c>
      <c r="AB64" s="6">
        <f t="shared" si="127"/>
        <v>0</v>
      </c>
      <c r="AC64" s="6">
        <f t="shared" si="127"/>
        <v>0</v>
      </c>
      <c r="AE64" s="6">
        <f>SUM(B64:M64)</f>
        <v>0</v>
      </c>
      <c r="AF64" s="6">
        <f>SUM(N64:Y64)</f>
        <v>0</v>
      </c>
      <c r="AG64" s="6">
        <f>SUM(Q64:AB64)</f>
        <v>0</v>
      </c>
      <c r="AH64" s="6">
        <f>SUM(R64:AC64)</f>
        <v>0</v>
      </c>
      <c r="AJ64" s="77" t="e">
        <f t="shared" si="119"/>
        <v>#DIV/0!</v>
      </c>
      <c r="AK64" s="77">
        <f t="shared" si="119"/>
        <v>0</v>
      </c>
      <c r="AL64" s="77" t="e">
        <f t="shared" si="119"/>
        <v>#DIV/0!</v>
      </c>
      <c r="AM64" s="77" t="e">
        <f t="shared" si="119"/>
        <v>#DIV/0!</v>
      </c>
    </row>
    <row r="65" spans="1:39" ht="13.5" hidden="1" outlineLevel="1" x14ac:dyDescent="0.35">
      <c r="A65" s="176" t="s">
        <v>2</v>
      </c>
      <c r="B65" s="12">
        <f>B11</f>
        <v>0</v>
      </c>
      <c r="C65" s="12">
        <f t="shared" ref="C65:AC65" si="128">C11</f>
        <v>0</v>
      </c>
      <c r="D65" s="12">
        <f t="shared" si="128"/>
        <v>0</v>
      </c>
      <c r="E65" s="12">
        <f t="shared" si="128"/>
        <v>0</v>
      </c>
      <c r="F65" s="12">
        <f t="shared" si="128"/>
        <v>0</v>
      </c>
      <c r="G65" s="12">
        <f t="shared" si="128"/>
        <v>0</v>
      </c>
      <c r="H65" s="12">
        <f t="shared" si="128"/>
        <v>0</v>
      </c>
      <c r="I65" s="12">
        <f t="shared" si="128"/>
        <v>0</v>
      </c>
      <c r="J65" s="12">
        <f t="shared" si="128"/>
        <v>0</v>
      </c>
      <c r="K65" s="12">
        <f t="shared" si="128"/>
        <v>0</v>
      </c>
      <c r="L65" s="12">
        <f t="shared" si="128"/>
        <v>0</v>
      </c>
      <c r="M65" s="12">
        <f t="shared" si="128"/>
        <v>0</v>
      </c>
      <c r="N65" s="12">
        <f t="shared" si="128"/>
        <v>0</v>
      </c>
      <c r="O65" s="12">
        <f t="shared" si="128"/>
        <v>0</v>
      </c>
      <c r="P65" s="12">
        <f t="shared" si="128"/>
        <v>-0.65813999999999995</v>
      </c>
      <c r="Q65" s="12">
        <f t="shared" si="128"/>
        <v>0</v>
      </c>
      <c r="R65" s="12">
        <f t="shared" si="128"/>
        <v>0</v>
      </c>
      <c r="S65" s="12">
        <f t="shared" si="128"/>
        <v>0</v>
      </c>
      <c r="T65" s="12">
        <f t="shared" si="128"/>
        <v>0</v>
      </c>
      <c r="U65" s="12">
        <f t="shared" si="128"/>
        <v>0</v>
      </c>
      <c r="V65" s="12">
        <f t="shared" si="128"/>
        <v>0</v>
      </c>
      <c r="W65" s="12">
        <f t="shared" si="128"/>
        <v>0</v>
      </c>
      <c r="X65" s="12">
        <f t="shared" si="128"/>
        <v>0</v>
      </c>
      <c r="Y65" s="12">
        <f t="shared" si="128"/>
        <v>0</v>
      </c>
      <c r="Z65" s="12">
        <f t="shared" si="128"/>
        <v>0</v>
      </c>
      <c r="AA65" s="12">
        <f t="shared" si="128"/>
        <v>0</v>
      </c>
      <c r="AB65" s="12">
        <f t="shared" si="128"/>
        <v>0</v>
      </c>
      <c r="AC65" s="12">
        <f t="shared" si="128"/>
        <v>0</v>
      </c>
      <c r="AD65" s="13"/>
      <c r="AE65" s="12">
        <f t="shared" ref="AE65" si="129">SUM(B65:M65)</f>
        <v>0</v>
      </c>
      <c r="AF65" s="12">
        <f t="shared" ref="AF65" si="130">SUM(N65:Y65)</f>
        <v>-0.65813999999999995</v>
      </c>
      <c r="AG65" s="12">
        <f t="shared" ref="AG65" si="131">SUM(Q65:AB65)</f>
        <v>0</v>
      </c>
      <c r="AH65" s="12">
        <f t="shared" ref="AH65" si="132">SUM(R65:AC65)</f>
        <v>0</v>
      </c>
      <c r="AI65" s="167"/>
      <c r="AJ65" s="78" t="e">
        <f t="shared" si="119"/>
        <v>#DIV/0!</v>
      </c>
      <c r="AK65" s="78">
        <f t="shared" si="119"/>
        <v>1.0000000000000007</v>
      </c>
      <c r="AL65" s="78" t="e">
        <f t="shared" si="119"/>
        <v>#DIV/0!</v>
      </c>
      <c r="AM65" s="78" t="e">
        <f t="shared" si="119"/>
        <v>#DIV/0!</v>
      </c>
    </row>
    <row r="66" spans="1:39" ht="13.5" collapsed="1" x14ac:dyDescent="0.35">
      <c r="A66" s="18" t="s">
        <v>1259</v>
      </c>
      <c r="B66" s="12">
        <f>SUM(B63:B65)</f>
        <v>0</v>
      </c>
      <c r="C66" s="12">
        <f t="shared" ref="C66:AC66" si="133">SUM(C63:C65)</f>
        <v>0</v>
      </c>
      <c r="D66" s="12">
        <f t="shared" si="133"/>
        <v>0</v>
      </c>
      <c r="E66" s="12">
        <f t="shared" si="133"/>
        <v>0</v>
      </c>
      <c r="F66" s="12">
        <f t="shared" si="133"/>
        <v>0</v>
      </c>
      <c r="G66" s="12">
        <f t="shared" si="133"/>
        <v>0</v>
      </c>
      <c r="H66" s="12">
        <f t="shared" si="133"/>
        <v>0</v>
      </c>
      <c r="I66" s="12">
        <f t="shared" si="133"/>
        <v>0</v>
      </c>
      <c r="J66" s="12">
        <f t="shared" si="133"/>
        <v>0</v>
      </c>
      <c r="K66" s="12">
        <f t="shared" si="133"/>
        <v>0</v>
      </c>
      <c r="L66" s="12">
        <f t="shared" si="133"/>
        <v>0</v>
      </c>
      <c r="M66" s="12">
        <f t="shared" si="133"/>
        <v>0</v>
      </c>
      <c r="N66" s="12">
        <f t="shared" si="133"/>
        <v>0</v>
      </c>
      <c r="O66" s="12">
        <f t="shared" si="133"/>
        <v>0</v>
      </c>
      <c r="P66" s="12">
        <f t="shared" si="133"/>
        <v>-0.65813999999999995</v>
      </c>
      <c r="Q66" s="12">
        <f t="shared" si="133"/>
        <v>0</v>
      </c>
      <c r="R66" s="12">
        <f t="shared" si="133"/>
        <v>0</v>
      </c>
      <c r="S66" s="12">
        <f t="shared" si="133"/>
        <v>0</v>
      </c>
      <c r="T66" s="12">
        <f t="shared" si="133"/>
        <v>0</v>
      </c>
      <c r="U66" s="12">
        <f t="shared" si="133"/>
        <v>0</v>
      </c>
      <c r="V66" s="12">
        <f t="shared" si="133"/>
        <v>0</v>
      </c>
      <c r="W66" s="12">
        <f t="shared" si="133"/>
        <v>0</v>
      </c>
      <c r="X66" s="12">
        <f t="shared" si="133"/>
        <v>0</v>
      </c>
      <c r="Y66" s="12">
        <f t="shared" si="133"/>
        <v>0</v>
      </c>
      <c r="Z66" s="12">
        <f t="shared" si="133"/>
        <v>0</v>
      </c>
      <c r="AA66" s="12">
        <f t="shared" si="133"/>
        <v>0</v>
      </c>
      <c r="AB66" s="12">
        <f t="shared" si="133"/>
        <v>0</v>
      </c>
      <c r="AC66" s="12">
        <f t="shared" si="133"/>
        <v>0</v>
      </c>
      <c r="AD66" s="13"/>
      <c r="AE66" s="12">
        <f t="shared" ref="AE66" si="134">SUM(AE63:AE65)</f>
        <v>0</v>
      </c>
      <c r="AF66" s="12">
        <f t="shared" ref="AF66" si="135">SUM(AF63:AF65)</f>
        <v>-0.65813999999999995</v>
      </c>
      <c r="AG66" s="12">
        <f t="shared" ref="AG66" si="136">SUM(AG63:AG65)</f>
        <v>0</v>
      </c>
      <c r="AH66" s="12">
        <f t="shared" ref="AH66" si="137">SUM(AH63:AH65)</f>
        <v>0</v>
      </c>
      <c r="AI66" s="167"/>
      <c r="AJ66" s="78" t="e">
        <f t="shared" si="119"/>
        <v>#DIV/0!</v>
      </c>
      <c r="AK66" s="78">
        <f t="shared" si="119"/>
        <v>1.0000000000000007</v>
      </c>
      <c r="AL66" s="78" t="e">
        <f t="shared" si="119"/>
        <v>#DIV/0!</v>
      </c>
      <c r="AM66" s="78" t="e">
        <f t="shared" si="119"/>
        <v>#DIV/0!</v>
      </c>
    </row>
    <row r="67" spans="1:39" x14ac:dyDescent="0.2">
      <c r="A67" s="20" t="s">
        <v>754</v>
      </c>
      <c r="B67" s="15">
        <f>SUM(B60:B62,B66)</f>
        <v>0</v>
      </c>
      <c r="C67" s="15">
        <f t="shared" ref="C67:AC67" si="138">SUM(C60:C62,C66)</f>
        <v>0</v>
      </c>
      <c r="D67" s="15">
        <f t="shared" si="138"/>
        <v>0</v>
      </c>
      <c r="E67" s="15">
        <f t="shared" si="138"/>
        <v>0</v>
      </c>
      <c r="F67" s="15">
        <f t="shared" si="138"/>
        <v>0</v>
      </c>
      <c r="G67" s="15">
        <f t="shared" si="138"/>
        <v>0</v>
      </c>
      <c r="H67" s="15">
        <f t="shared" si="138"/>
        <v>0</v>
      </c>
      <c r="I67" s="15">
        <f t="shared" si="138"/>
        <v>0</v>
      </c>
      <c r="J67" s="15">
        <f t="shared" si="138"/>
        <v>0</v>
      </c>
      <c r="K67" s="15">
        <f t="shared" si="138"/>
        <v>0</v>
      </c>
      <c r="L67" s="15">
        <f t="shared" si="138"/>
        <v>0</v>
      </c>
      <c r="M67" s="15">
        <f t="shared" si="138"/>
        <v>0</v>
      </c>
      <c r="N67" s="15">
        <f t="shared" si="138"/>
        <v>0</v>
      </c>
      <c r="O67" s="15">
        <f t="shared" si="138"/>
        <v>0</v>
      </c>
      <c r="P67" s="15">
        <f t="shared" si="138"/>
        <v>-0.65813999999999995</v>
      </c>
      <c r="Q67" s="15">
        <f t="shared" si="138"/>
        <v>0</v>
      </c>
      <c r="R67" s="15">
        <f t="shared" si="138"/>
        <v>0</v>
      </c>
      <c r="S67" s="15">
        <f t="shared" si="138"/>
        <v>0</v>
      </c>
      <c r="T67" s="15">
        <f t="shared" si="138"/>
        <v>0</v>
      </c>
      <c r="U67" s="15">
        <f t="shared" si="138"/>
        <v>0</v>
      </c>
      <c r="V67" s="15">
        <f t="shared" si="138"/>
        <v>0</v>
      </c>
      <c r="W67" s="15">
        <f t="shared" si="138"/>
        <v>0</v>
      </c>
      <c r="X67" s="15">
        <f t="shared" si="138"/>
        <v>0</v>
      </c>
      <c r="Y67" s="15">
        <f t="shared" si="138"/>
        <v>0</v>
      </c>
      <c r="Z67" s="15">
        <f t="shared" si="138"/>
        <v>0</v>
      </c>
      <c r="AA67" s="15">
        <f t="shared" si="138"/>
        <v>0</v>
      </c>
      <c r="AB67" s="15">
        <f t="shared" si="138"/>
        <v>0</v>
      </c>
      <c r="AC67" s="15">
        <f t="shared" si="138"/>
        <v>0</v>
      </c>
      <c r="AD67" s="15"/>
      <c r="AE67" s="15">
        <f t="shared" ref="AE67" si="139">SUM(AE60:AE62,AE66)</f>
        <v>0</v>
      </c>
      <c r="AF67" s="15">
        <f t="shared" ref="AF67" si="140">SUM(AF60:AF62,AF66)</f>
        <v>-0.65813999999999995</v>
      </c>
      <c r="AG67" s="15">
        <f t="shared" ref="AG67" si="141">SUM(AG60:AG62,AG66)</f>
        <v>0</v>
      </c>
      <c r="AH67" s="15">
        <f t="shared" ref="AH67" si="142">SUM(AH60:AH62,AH66)</f>
        <v>0</v>
      </c>
      <c r="AI67" s="162"/>
      <c r="AJ67" s="79" t="e">
        <f t="shared" si="119"/>
        <v>#DIV/0!</v>
      </c>
      <c r="AK67" s="79">
        <f t="shared" si="119"/>
        <v>1.0000000000000007</v>
      </c>
      <c r="AL67" s="79" t="e">
        <f t="shared" si="119"/>
        <v>#DIV/0!</v>
      </c>
      <c r="AM67" s="79" t="e">
        <f t="shared" si="119"/>
        <v>#DIV/0!</v>
      </c>
    </row>
    <row r="68" spans="1:39" x14ac:dyDescent="0.2">
      <c r="A68" s="22" t="s">
        <v>1261</v>
      </c>
      <c r="B68" s="8">
        <f t="shared" ref="B68:AC68" si="143">B15-B67</f>
        <v>0</v>
      </c>
      <c r="C68" s="8">
        <f t="shared" si="143"/>
        <v>0</v>
      </c>
      <c r="D68" s="8">
        <f t="shared" si="143"/>
        <v>0</v>
      </c>
      <c r="E68" s="8">
        <f t="shared" si="143"/>
        <v>0</v>
      </c>
      <c r="F68" s="8">
        <f t="shared" si="143"/>
        <v>0</v>
      </c>
      <c r="G68" s="8">
        <f t="shared" si="143"/>
        <v>0</v>
      </c>
      <c r="H68" s="8">
        <f t="shared" si="143"/>
        <v>0</v>
      </c>
      <c r="I68" s="8">
        <f t="shared" si="143"/>
        <v>0</v>
      </c>
      <c r="J68" s="8">
        <f t="shared" si="143"/>
        <v>0</v>
      </c>
      <c r="K68" s="8">
        <f t="shared" si="143"/>
        <v>0</v>
      </c>
      <c r="L68" s="8">
        <f t="shared" si="143"/>
        <v>0</v>
      </c>
      <c r="M68" s="8">
        <f t="shared" si="143"/>
        <v>0</v>
      </c>
      <c r="N68" s="8">
        <f t="shared" si="143"/>
        <v>0</v>
      </c>
      <c r="O68" s="8">
        <f t="shared" si="143"/>
        <v>0</v>
      </c>
      <c r="P68" s="8">
        <f t="shared" si="143"/>
        <v>0</v>
      </c>
      <c r="Q68" s="8">
        <f t="shared" si="143"/>
        <v>0</v>
      </c>
      <c r="R68" s="8">
        <f t="shared" si="143"/>
        <v>0</v>
      </c>
      <c r="S68" s="8">
        <f t="shared" si="143"/>
        <v>0</v>
      </c>
      <c r="T68" s="8">
        <f t="shared" si="143"/>
        <v>0</v>
      </c>
      <c r="U68" s="8">
        <f t="shared" si="143"/>
        <v>0</v>
      </c>
      <c r="V68" s="8">
        <f t="shared" si="143"/>
        <v>0</v>
      </c>
      <c r="W68" s="8">
        <f t="shared" si="143"/>
        <v>0</v>
      </c>
      <c r="X68" s="8">
        <f t="shared" si="143"/>
        <v>0</v>
      </c>
      <c r="Y68" s="8">
        <f t="shared" si="143"/>
        <v>0</v>
      </c>
      <c r="Z68" s="8">
        <f t="shared" si="143"/>
        <v>0</v>
      </c>
      <c r="AA68" s="8">
        <f t="shared" si="143"/>
        <v>0</v>
      </c>
      <c r="AB68" s="8">
        <f t="shared" si="143"/>
        <v>0</v>
      </c>
      <c r="AC68" s="8">
        <f t="shared" si="143"/>
        <v>0</v>
      </c>
      <c r="AE68" s="8">
        <f>AE15-AE67</f>
        <v>0</v>
      </c>
      <c r="AF68" s="8">
        <f>AF15-AF67</f>
        <v>0</v>
      </c>
      <c r="AG68" s="8">
        <f>AG15-AG67</f>
        <v>0</v>
      </c>
      <c r="AH68" s="8">
        <f>AH15-AH67</f>
        <v>0</v>
      </c>
      <c r="AJ68" s="91"/>
      <c r="AK68" s="91"/>
      <c r="AL68" s="91"/>
      <c r="AM68" s="91"/>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8DCD2-E9A3-4858-B2EF-E7FCB19A4C39}">
  <sheetPr codeName="Sheet2"/>
  <dimension ref="A1:A39"/>
  <sheetViews>
    <sheetView showGridLines="0" view="pageBreakPreview" zoomScaleNormal="100" zoomScaleSheetLayoutView="100" workbookViewId="0">
      <selection activeCell="A18" sqref="A18:A26"/>
    </sheetView>
  </sheetViews>
  <sheetFormatPr defaultRowHeight="11.25" x14ac:dyDescent="0.2"/>
  <cols>
    <col min="1" max="1" width="188.28515625" style="1" customWidth="1"/>
    <col min="2" max="16384" width="9.140625" style="1"/>
  </cols>
  <sheetData>
    <row r="1" spans="1:1" x14ac:dyDescent="0.2">
      <c r="A1" s="105" t="s">
        <v>1012</v>
      </c>
    </row>
    <row r="2" spans="1:1" x14ac:dyDescent="0.2">
      <c r="A2" s="103"/>
    </row>
    <row r="3" spans="1:1" x14ac:dyDescent="0.2">
      <c r="A3" s="103" t="s">
        <v>992</v>
      </c>
    </row>
    <row r="4" spans="1:1" x14ac:dyDescent="0.2">
      <c r="A4" s="103" t="s">
        <v>993</v>
      </c>
    </row>
    <row r="5" spans="1:1" x14ac:dyDescent="0.2">
      <c r="A5" s="103" t="s">
        <v>994</v>
      </c>
    </row>
    <row r="6" spans="1:1" x14ac:dyDescent="0.2">
      <c r="A6" s="103" t="s">
        <v>995</v>
      </c>
    </row>
    <row r="7" spans="1:1" x14ac:dyDescent="0.2">
      <c r="A7" s="103" t="s">
        <v>996</v>
      </c>
    </row>
    <row r="8" spans="1:1" x14ac:dyDescent="0.2">
      <c r="A8" s="103" t="s">
        <v>997</v>
      </c>
    </row>
    <row r="9" spans="1:1" x14ac:dyDescent="0.2">
      <c r="A9" s="103"/>
    </row>
    <row r="10" spans="1:1" x14ac:dyDescent="0.2">
      <c r="A10" s="104" t="s">
        <v>998</v>
      </c>
    </row>
    <row r="11" spans="1:1" x14ac:dyDescent="0.2">
      <c r="A11" s="103"/>
    </row>
    <row r="12" spans="1:1" x14ac:dyDescent="0.2">
      <c r="A12" s="106" t="s">
        <v>999</v>
      </c>
    </row>
    <row r="13" spans="1:1" ht="4.5" customHeight="1" x14ac:dyDescent="0.2">
      <c r="A13" s="103"/>
    </row>
    <row r="14" spans="1:1" ht="22.5" x14ac:dyDescent="0.2">
      <c r="A14" s="103" t="s">
        <v>1000</v>
      </c>
    </row>
    <row r="15" spans="1:1" x14ac:dyDescent="0.2">
      <c r="A15" s="103"/>
    </row>
    <row r="16" spans="1:1" x14ac:dyDescent="0.2">
      <c r="A16" s="106" t="s">
        <v>1001</v>
      </c>
    </row>
    <row r="17" spans="1:1" ht="4.5" customHeight="1" x14ac:dyDescent="0.2">
      <c r="A17" s="103"/>
    </row>
    <row r="18" spans="1:1" ht="22.5" x14ac:dyDescent="0.2">
      <c r="A18" s="103" t="s">
        <v>1002</v>
      </c>
    </row>
    <row r="19" spans="1:1" x14ac:dyDescent="0.2">
      <c r="A19" s="103"/>
    </row>
    <row r="20" spans="1:1" ht="22.5" x14ac:dyDescent="0.2">
      <c r="A20" s="103" t="s">
        <v>1003</v>
      </c>
    </row>
    <row r="21" spans="1:1" x14ac:dyDescent="0.2">
      <c r="A21" s="103"/>
    </row>
    <row r="22" spans="1:1" ht="33.75" x14ac:dyDescent="0.2">
      <c r="A22" s="103" t="s">
        <v>1004</v>
      </c>
    </row>
    <row r="23" spans="1:1" x14ac:dyDescent="0.2">
      <c r="A23" s="103"/>
    </row>
    <row r="24" spans="1:1" ht="33.75" x14ac:dyDescent="0.2">
      <c r="A24" s="103" t="s">
        <v>1005</v>
      </c>
    </row>
    <row r="25" spans="1:1" x14ac:dyDescent="0.2">
      <c r="A25" s="103"/>
    </row>
    <row r="26" spans="1:1" ht="22.5" x14ac:dyDescent="0.2">
      <c r="A26" s="103" t="s">
        <v>1006</v>
      </c>
    </row>
    <row r="27" spans="1:1" x14ac:dyDescent="0.2">
      <c r="A27" s="103"/>
    </row>
    <row r="28" spans="1:1" x14ac:dyDescent="0.2">
      <c r="A28" s="106" t="s">
        <v>1007</v>
      </c>
    </row>
    <row r="29" spans="1:1" ht="4.5" customHeight="1" x14ac:dyDescent="0.2">
      <c r="A29" s="103"/>
    </row>
    <row r="30" spans="1:1" ht="33.75" x14ac:dyDescent="0.2">
      <c r="A30" s="103" t="s">
        <v>1008</v>
      </c>
    </row>
    <row r="31" spans="1:1" x14ac:dyDescent="0.2">
      <c r="A31" s="103"/>
    </row>
    <row r="32" spans="1:1" ht="22.5" x14ac:dyDescent="0.2">
      <c r="A32" s="103" t="s">
        <v>1009</v>
      </c>
    </row>
    <row r="33" spans="1:1" x14ac:dyDescent="0.2">
      <c r="A33" s="103"/>
    </row>
    <row r="34" spans="1:1" x14ac:dyDescent="0.2">
      <c r="A34" s="104" t="s">
        <v>1010</v>
      </c>
    </row>
    <row r="35" spans="1:1" x14ac:dyDescent="0.2">
      <c r="A35" s="103"/>
    </row>
    <row r="36" spans="1:1" x14ac:dyDescent="0.2">
      <c r="A36" s="103"/>
    </row>
    <row r="37" spans="1:1" x14ac:dyDescent="0.2">
      <c r="A37" s="103"/>
    </row>
    <row r="38" spans="1:1" x14ac:dyDescent="0.2">
      <c r="A38" s="103"/>
    </row>
    <row r="39" spans="1:1" x14ac:dyDescent="0.2">
      <c r="A39" s="104" t="s">
        <v>1011</v>
      </c>
    </row>
  </sheetData>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E30B3-F1DC-4334-9887-796689EA2AF1}">
  <sheetPr codeName="Sheet20">
    <tabColor theme="8" tint="0.39997558519241921"/>
  </sheetPr>
  <dimension ref="A1:AO137"/>
  <sheetViews>
    <sheetView showGridLines="0" zoomScaleNormal="100" workbookViewId="0">
      <pane xSplit="1" ySplit="3" topLeftCell="B4" activePane="bottomRight" state="frozen"/>
      <selection pane="topRight"/>
      <selection pane="bottomLeft"/>
      <selection pane="bottomRight" activeCell="AF147" sqref="AF147"/>
    </sheetView>
  </sheetViews>
  <sheetFormatPr defaultRowHeight="11.25" outlineLevelRow="1" outlineLevelCol="1" x14ac:dyDescent="0.2"/>
  <cols>
    <col min="1" max="1" width="29.7109375" style="1" customWidth="1"/>
    <col min="2" max="2" width="6" style="1" customWidth="1" outlineLevel="1"/>
    <col min="3" max="3" width="6.140625" style="1" customWidth="1" outlineLevel="1"/>
    <col min="4" max="4" width="6.28515625" style="1" customWidth="1" outlineLevel="1"/>
    <col min="5" max="5" width="6.140625" style="1" customWidth="1" outlineLevel="1"/>
    <col min="6" max="6" width="6.42578125" style="1" customWidth="1" outlineLevel="1"/>
    <col min="7" max="7" width="6.140625" style="1" customWidth="1" outlineLevel="1"/>
    <col min="8" max="8" width="5.5703125" style="1" customWidth="1" outlineLevel="1"/>
    <col min="9" max="9" width="6.42578125" style="1" customWidth="1" outlineLevel="1"/>
    <col min="10" max="10" width="6.28515625" style="1" customWidth="1" outlineLevel="1"/>
    <col min="11" max="11" width="5.85546875" style="1" customWidth="1" outlineLevel="1"/>
    <col min="12" max="13" width="6.140625" style="1" customWidth="1" outlineLevel="1"/>
    <col min="14" max="14" width="6" style="1" customWidth="1" outlineLevel="1"/>
    <col min="15" max="15" width="6.140625" style="1" customWidth="1" outlineLevel="1"/>
    <col min="16" max="16" width="6.28515625" style="1" customWidth="1" outlineLevel="1"/>
    <col min="17" max="17" width="6.140625" style="1" customWidth="1" outlineLevel="1"/>
    <col min="18" max="18" width="6.42578125" style="1" customWidth="1" outlineLevel="1"/>
    <col min="19" max="19" width="6.140625" style="1" customWidth="1" outlineLevel="1"/>
    <col min="20" max="20" width="5.5703125" style="1" customWidth="1" outlineLevel="1"/>
    <col min="21" max="21" width="6.42578125" style="1" customWidth="1" outlineLevel="1"/>
    <col min="22" max="22" width="6.28515625" style="1" customWidth="1" outlineLevel="1"/>
    <col min="23" max="23" width="5.85546875" style="1" customWidth="1" outlineLevel="1"/>
    <col min="24" max="25" width="6.140625" style="1" customWidth="1" outlineLevel="1"/>
    <col min="26" max="26" width="6" style="1" customWidth="1" outlineLevel="1"/>
    <col min="27" max="27" width="6.140625" style="1" customWidth="1" outlineLevel="1"/>
    <col min="28" max="28" width="6.28515625" style="1" customWidth="1" outlineLevel="1"/>
    <col min="29" max="29" width="6.140625" style="1" customWidth="1" outlineLevel="1"/>
    <col min="30" max="30" width="1.42578125" style="1" customWidth="1" outlineLevel="1"/>
    <col min="31" max="32" width="6.85546875" style="1" bestFit="1" customWidth="1"/>
    <col min="33" max="33" width="6.85546875" style="1" hidden="1" customWidth="1" outlineLevel="1"/>
    <col min="34" max="34" width="6.85546875" style="1" bestFit="1" customWidth="1" collapsed="1"/>
    <col min="35" max="35" width="1.42578125" style="1" customWidth="1"/>
    <col min="36" max="37" width="6" style="1" bestFit="1" customWidth="1"/>
    <col min="38" max="38" width="6.28515625" style="1" hidden="1" customWidth="1" outlineLevel="1"/>
    <col min="39" max="39" width="6.140625" style="1" bestFit="1" customWidth="1" collapsed="1"/>
    <col min="40" max="40" width="1.42578125" style="1" customWidth="1"/>
    <col min="41" max="41" width="89" style="1" customWidth="1"/>
    <col min="42" max="16384" width="9.140625" style="1"/>
  </cols>
  <sheetData>
    <row r="1" spans="1:41" x14ac:dyDescent="0.2">
      <c r="A1" s="135" t="s">
        <v>1195</v>
      </c>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row>
    <row r="2" spans="1:41" x14ac:dyDescent="0.2">
      <c r="A2" s="135"/>
      <c r="B2" s="139"/>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50" t="s">
        <v>1246</v>
      </c>
      <c r="AK2" s="151"/>
      <c r="AL2" s="151"/>
      <c r="AM2" s="151"/>
      <c r="AN2" s="139"/>
    </row>
    <row r="3" spans="1:41" ht="27" x14ac:dyDescent="0.35">
      <c r="A3" s="136" t="s">
        <v>73</v>
      </c>
      <c r="B3" s="140">
        <v>43861</v>
      </c>
      <c r="C3" s="140">
        <f>EOMONTH(B3,1)</f>
        <v>43890</v>
      </c>
      <c r="D3" s="140">
        <f t="shared" ref="D3:AC3" si="0">EOMONTH(C3,1)</f>
        <v>43921</v>
      </c>
      <c r="E3" s="140">
        <f t="shared" si="0"/>
        <v>43951</v>
      </c>
      <c r="F3" s="140">
        <f t="shared" si="0"/>
        <v>43982</v>
      </c>
      <c r="G3" s="140">
        <f t="shared" si="0"/>
        <v>44012</v>
      </c>
      <c r="H3" s="140">
        <f t="shared" si="0"/>
        <v>44043</v>
      </c>
      <c r="I3" s="140">
        <f t="shared" si="0"/>
        <v>44074</v>
      </c>
      <c r="J3" s="140">
        <f t="shared" si="0"/>
        <v>44104</v>
      </c>
      <c r="K3" s="140">
        <f t="shared" si="0"/>
        <v>44135</v>
      </c>
      <c r="L3" s="140">
        <f t="shared" si="0"/>
        <v>44165</v>
      </c>
      <c r="M3" s="140">
        <f t="shared" si="0"/>
        <v>44196</v>
      </c>
      <c r="N3" s="140">
        <f t="shared" si="0"/>
        <v>44227</v>
      </c>
      <c r="O3" s="140">
        <f t="shared" si="0"/>
        <v>44255</v>
      </c>
      <c r="P3" s="140">
        <f t="shared" si="0"/>
        <v>44286</v>
      </c>
      <c r="Q3" s="140">
        <f t="shared" si="0"/>
        <v>44316</v>
      </c>
      <c r="R3" s="140">
        <f t="shared" si="0"/>
        <v>44347</v>
      </c>
      <c r="S3" s="140">
        <f t="shared" si="0"/>
        <v>44377</v>
      </c>
      <c r="T3" s="140">
        <f t="shared" si="0"/>
        <v>44408</v>
      </c>
      <c r="U3" s="140">
        <f t="shared" si="0"/>
        <v>44439</v>
      </c>
      <c r="V3" s="140">
        <f t="shared" si="0"/>
        <v>44469</v>
      </c>
      <c r="W3" s="140">
        <f t="shared" si="0"/>
        <v>44500</v>
      </c>
      <c r="X3" s="140">
        <f t="shared" si="0"/>
        <v>44530</v>
      </c>
      <c r="Y3" s="140">
        <f t="shared" si="0"/>
        <v>44561</v>
      </c>
      <c r="Z3" s="140">
        <f t="shared" si="0"/>
        <v>44592</v>
      </c>
      <c r="AA3" s="140">
        <f t="shared" si="0"/>
        <v>44620</v>
      </c>
      <c r="AB3" s="140">
        <f t="shared" si="0"/>
        <v>44651</v>
      </c>
      <c r="AC3" s="140">
        <f t="shared" si="0"/>
        <v>44681</v>
      </c>
      <c r="AD3" s="139"/>
      <c r="AE3" s="137" t="s">
        <v>74</v>
      </c>
      <c r="AF3" s="137" t="s">
        <v>75</v>
      </c>
      <c r="AG3" s="138" t="s">
        <v>77</v>
      </c>
      <c r="AH3" s="138" t="s">
        <v>76</v>
      </c>
      <c r="AI3" s="139"/>
      <c r="AJ3" s="137" t="s">
        <v>74</v>
      </c>
      <c r="AK3" s="137" t="s">
        <v>75</v>
      </c>
      <c r="AL3" s="138" t="s">
        <v>77</v>
      </c>
      <c r="AM3" s="138" t="s">
        <v>76</v>
      </c>
      <c r="AN3" s="139"/>
      <c r="AO3" s="173" t="s">
        <v>1202</v>
      </c>
    </row>
    <row r="4" spans="1:41" x14ac:dyDescent="0.2">
      <c r="A4" s="175" t="s">
        <v>1198</v>
      </c>
      <c r="B4" s="6"/>
      <c r="C4" s="6"/>
      <c r="D4" s="6"/>
      <c r="E4" s="6"/>
      <c r="F4" s="6"/>
      <c r="G4" s="6"/>
      <c r="H4" s="6"/>
      <c r="I4" s="6"/>
      <c r="J4" s="6"/>
      <c r="K4" s="6"/>
      <c r="L4" s="6"/>
      <c r="M4" s="6"/>
      <c r="N4" s="6"/>
      <c r="O4" s="6"/>
      <c r="P4" s="6"/>
      <c r="Q4" s="6"/>
      <c r="R4" s="6"/>
      <c r="S4" s="6"/>
      <c r="T4" s="6"/>
      <c r="U4" s="6"/>
      <c r="V4" s="6"/>
      <c r="W4" s="6"/>
      <c r="X4" s="6"/>
      <c r="Y4" s="6"/>
      <c r="Z4" s="6"/>
      <c r="AA4" s="6"/>
      <c r="AB4" s="6"/>
      <c r="AC4" s="6"/>
      <c r="AE4" s="6"/>
      <c r="AF4" s="6"/>
      <c r="AG4" s="6"/>
      <c r="AH4" s="6"/>
      <c r="AJ4" s="77"/>
      <c r="AK4" s="77"/>
      <c r="AL4" s="77"/>
      <c r="AM4" s="77"/>
    </row>
    <row r="5" spans="1:41" x14ac:dyDescent="0.2">
      <c r="A5" s="18" t="s">
        <v>1290</v>
      </c>
      <c r="B5" s="6">
        <v>0</v>
      </c>
      <c r="C5" s="6">
        <v>0</v>
      </c>
      <c r="D5" s="6">
        <v>0</v>
      </c>
      <c r="E5" s="6">
        <v>0</v>
      </c>
      <c r="F5" s="6">
        <v>0</v>
      </c>
      <c r="G5" s="6">
        <v>0</v>
      </c>
      <c r="H5" s="6">
        <v>0</v>
      </c>
      <c r="I5" s="6">
        <v>0</v>
      </c>
      <c r="J5" s="6">
        <v>0</v>
      </c>
      <c r="K5" s="6">
        <v>0</v>
      </c>
      <c r="L5" s="6">
        <v>0</v>
      </c>
      <c r="M5" s="6">
        <v>0</v>
      </c>
      <c r="N5" s="6">
        <v>0</v>
      </c>
      <c r="O5" s="6">
        <v>1.1274999999999999</v>
      </c>
      <c r="P5" s="6">
        <v>0</v>
      </c>
      <c r="Q5" s="6">
        <v>0</v>
      </c>
      <c r="R5" s="6">
        <v>0.60499999999999998</v>
      </c>
      <c r="S5" s="6">
        <v>0</v>
      </c>
      <c r="T5" s="6">
        <v>8.5640000000000001</v>
      </c>
      <c r="U5" s="6">
        <v>6.46</v>
      </c>
      <c r="V5" s="6">
        <v>20.617999999999999</v>
      </c>
      <c r="W5" s="6">
        <v>16.302</v>
      </c>
      <c r="X5" s="6">
        <v>11.657999999999999</v>
      </c>
      <c r="Y5" s="6">
        <v>13.182</v>
      </c>
      <c r="Z5" s="6">
        <v>16.731999999999999</v>
      </c>
      <c r="AA5" s="6">
        <v>12.272</v>
      </c>
      <c r="AB5" s="6">
        <v>10.914</v>
      </c>
      <c r="AC5" s="6">
        <v>12.486000000000001</v>
      </c>
      <c r="AE5" s="6">
        <f>SUM(B5:M5)</f>
        <v>0</v>
      </c>
      <c r="AF5" s="6">
        <f>SUM(N5:Y5)</f>
        <v>78.516499999999994</v>
      </c>
      <c r="AG5" s="6">
        <f>SUM(Q5:AB5)</f>
        <v>117.307</v>
      </c>
      <c r="AH5" s="6">
        <f>SUM(R5:AC5)</f>
        <v>129.79300000000001</v>
      </c>
      <c r="AJ5" s="77">
        <f t="shared" ref="AJ5:AJ24" si="1">AE5/AE$133</f>
        <v>0</v>
      </c>
      <c r="AK5" s="77">
        <f t="shared" ref="AK5:AK24" si="2">AF5/AF$133</f>
        <v>6.9053283975213473E-2</v>
      </c>
      <c r="AL5" s="77">
        <f t="shared" ref="AL5:AL24" si="3">AG5/AG$133</f>
        <v>9.9415383442211E-2</v>
      </c>
      <c r="AM5" s="77">
        <f t="shared" ref="AM5:AM24" si="4">AH5/AH$133</f>
        <v>0.10777159466488219</v>
      </c>
      <c r="AO5" s="1" t="s">
        <v>1201</v>
      </c>
    </row>
    <row r="6" spans="1:41" x14ac:dyDescent="0.2">
      <c r="A6" s="18" t="s">
        <v>1291</v>
      </c>
      <c r="B6" s="6">
        <v>11.678000000000001</v>
      </c>
      <c r="C6" s="6">
        <v>8.25</v>
      </c>
      <c r="D6" s="6">
        <v>0</v>
      </c>
      <c r="E6" s="6">
        <v>10.118</v>
      </c>
      <c r="F6" s="6">
        <v>16.027999999999999</v>
      </c>
      <c r="G6" s="6">
        <v>8.5399999999999991</v>
      </c>
      <c r="H6" s="6">
        <v>1.76</v>
      </c>
      <c r="I6" s="6">
        <v>8.65</v>
      </c>
      <c r="J6" s="6">
        <v>8.5619999999999994</v>
      </c>
      <c r="K6" s="6">
        <v>8.4580000000000002</v>
      </c>
      <c r="L6" s="6">
        <v>10.518000000000001</v>
      </c>
      <c r="M6" s="6">
        <v>13.474</v>
      </c>
      <c r="N6" s="6">
        <v>8.6940000000000008</v>
      </c>
      <c r="O6" s="6">
        <v>16.818999999999999</v>
      </c>
      <c r="P6" s="6">
        <v>6.7119999999999997</v>
      </c>
      <c r="Q6" s="6">
        <v>20.332000000000001</v>
      </c>
      <c r="R6" s="6">
        <v>10.421460000000002</v>
      </c>
      <c r="S6" s="6">
        <v>6.5960000000000001</v>
      </c>
      <c r="T6" s="6">
        <v>11.108000000000001</v>
      </c>
      <c r="U6" s="6">
        <v>5.3639999999999999</v>
      </c>
      <c r="V6" s="6">
        <v>7.3280000000000003</v>
      </c>
      <c r="W6" s="6">
        <v>3.9</v>
      </c>
      <c r="X6" s="6">
        <v>10.038</v>
      </c>
      <c r="Y6" s="6">
        <v>9.7219999999999995</v>
      </c>
      <c r="Z6" s="6">
        <v>6.2140000000000004</v>
      </c>
      <c r="AA6" s="6">
        <v>14.816000000000001</v>
      </c>
      <c r="AB6" s="6">
        <v>6.4859999999999998</v>
      </c>
      <c r="AC6" s="6">
        <v>4.91</v>
      </c>
      <c r="AE6" s="6">
        <f t="shared" ref="AE6:AE24" si="5">SUM(B6:M6)</f>
        <v>106.036</v>
      </c>
      <c r="AF6" s="6">
        <f t="shared" ref="AF6:AF24" si="6">SUM(N6:Y6)</f>
        <v>117.03446000000001</v>
      </c>
      <c r="AG6" s="6">
        <f t="shared" ref="AG6:AG24" si="7">SUM(Q6:AB6)</f>
        <v>112.32546000000001</v>
      </c>
      <c r="AH6" s="6">
        <f t="shared" ref="AH6:AH24" si="8">SUM(R6:AC6)</f>
        <v>96.903459999999995</v>
      </c>
      <c r="AJ6" s="77">
        <f t="shared" si="1"/>
        <v>8.801166000942022E-2</v>
      </c>
      <c r="AK6" s="77">
        <f t="shared" si="2"/>
        <v>0.10292885955519876</v>
      </c>
      <c r="AL6" s="77">
        <f t="shared" si="3"/>
        <v>9.5193625923625472E-2</v>
      </c>
      <c r="AM6" s="77">
        <f t="shared" si="4"/>
        <v>8.0462277724874409E-2</v>
      </c>
      <c r="AO6" s="1" t="s">
        <v>1203</v>
      </c>
    </row>
    <row r="7" spans="1:41" x14ac:dyDescent="0.2">
      <c r="A7" s="18" t="s">
        <v>1292</v>
      </c>
      <c r="B7" s="6">
        <v>5.0039999999999996</v>
      </c>
      <c r="C7" s="6">
        <v>7.3479999999999999</v>
      </c>
      <c r="D7" s="6">
        <v>5.23</v>
      </c>
      <c r="E7" s="6">
        <v>7.9927000000000001</v>
      </c>
      <c r="F7" s="6">
        <v>1.986</v>
      </c>
      <c r="G7" s="6">
        <v>7.2744999999999997</v>
      </c>
      <c r="H7" s="6">
        <v>5.84</v>
      </c>
      <c r="I7" s="6">
        <v>4.5940000000000003</v>
      </c>
      <c r="J7" s="6">
        <v>6.9660000000000002</v>
      </c>
      <c r="K7" s="6">
        <v>5.6239999999999997</v>
      </c>
      <c r="L7" s="6">
        <v>6.452</v>
      </c>
      <c r="M7" s="6">
        <v>4.88</v>
      </c>
      <c r="N7" s="6">
        <v>6.75</v>
      </c>
      <c r="O7" s="6">
        <v>7.1219999999999999</v>
      </c>
      <c r="P7" s="6">
        <v>5.5659999999999998</v>
      </c>
      <c r="Q7" s="6">
        <v>5.79</v>
      </c>
      <c r="R7" s="6">
        <v>6.11</v>
      </c>
      <c r="S7" s="6">
        <v>5.2140000000000004</v>
      </c>
      <c r="T7" s="6">
        <v>5.9720000000000004</v>
      </c>
      <c r="U7" s="6">
        <v>5.1479999999999997</v>
      </c>
      <c r="V7" s="6">
        <v>7.1120000000000001</v>
      </c>
      <c r="W7" s="6">
        <v>3.39</v>
      </c>
      <c r="X7" s="6">
        <v>6.1280000000000001</v>
      </c>
      <c r="Y7" s="6">
        <v>5.952</v>
      </c>
      <c r="Z7" s="6">
        <v>4.9800000000000004</v>
      </c>
      <c r="AA7" s="6">
        <v>7.3319999999999999</v>
      </c>
      <c r="AB7" s="6">
        <v>6.9320000000000004</v>
      </c>
      <c r="AC7" s="6">
        <v>6.2519999999999998</v>
      </c>
      <c r="AE7" s="6">
        <f t="shared" si="5"/>
        <v>69.191200000000009</v>
      </c>
      <c r="AF7" s="6">
        <f t="shared" si="6"/>
        <v>70.253999999999991</v>
      </c>
      <c r="AG7" s="6">
        <f t="shared" si="7"/>
        <v>70.06</v>
      </c>
      <c r="AH7" s="6">
        <f t="shared" si="8"/>
        <v>70.521999999999991</v>
      </c>
      <c r="AJ7" s="77">
        <f t="shared" si="1"/>
        <v>5.7429857501639037E-2</v>
      </c>
      <c r="AK7" s="77">
        <f t="shared" si="2"/>
        <v>6.1786623351711388E-2</v>
      </c>
      <c r="AL7" s="77">
        <f t="shared" si="3"/>
        <v>5.9374476919206033E-2</v>
      </c>
      <c r="AM7" s="77">
        <f t="shared" si="4"/>
        <v>5.8556843581370491E-2</v>
      </c>
    </row>
    <row r="8" spans="1:41" x14ac:dyDescent="0.2">
      <c r="A8" s="18" t="s">
        <v>1293</v>
      </c>
      <c r="B8" s="6">
        <v>4.1479999999999997</v>
      </c>
      <c r="C8" s="6">
        <v>3.76</v>
      </c>
      <c r="D8" s="6">
        <v>4.1340000000000003</v>
      </c>
      <c r="E8" s="6">
        <v>3.35</v>
      </c>
      <c r="F8" s="6">
        <v>3.0640000000000001</v>
      </c>
      <c r="G8" s="6">
        <v>2.4700000000000002</v>
      </c>
      <c r="H8" s="6">
        <v>2.8660000000000001</v>
      </c>
      <c r="I8" s="6">
        <v>3.8479999999999999</v>
      </c>
      <c r="J8" s="6">
        <v>3.13</v>
      </c>
      <c r="K8" s="6">
        <v>3.32</v>
      </c>
      <c r="L8" s="6">
        <v>3.0859999999999999</v>
      </c>
      <c r="M8" s="6">
        <v>3.6360000000000001</v>
      </c>
      <c r="N8" s="6">
        <v>2.9980000000000002</v>
      </c>
      <c r="O8" s="6">
        <v>5.4162400000000002</v>
      </c>
      <c r="P8" s="6">
        <v>2.2280000000000002</v>
      </c>
      <c r="Q8" s="6">
        <v>7.5141</v>
      </c>
      <c r="R8" s="6">
        <v>5.0780000000000003</v>
      </c>
      <c r="S8" s="6">
        <v>3.33</v>
      </c>
      <c r="T8" s="6">
        <v>4.8499999999999996</v>
      </c>
      <c r="U8" s="6">
        <v>6.9779999999999998</v>
      </c>
      <c r="V8" s="6">
        <v>3.7440000000000002</v>
      </c>
      <c r="W8" s="6">
        <v>4.9619999999999997</v>
      </c>
      <c r="X8" s="6">
        <v>6.79</v>
      </c>
      <c r="Y8" s="6">
        <v>5.3959999999999999</v>
      </c>
      <c r="Z8" s="6">
        <v>7.6159999999999997</v>
      </c>
      <c r="AA8" s="6">
        <v>5.9420000000000002</v>
      </c>
      <c r="AB8" s="6">
        <v>4.8499999999999996</v>
      </c>
      <c r="AC8" s="6">
        <v>5.96</v>
      </c>
      <c r="AE8" s="6">
        <f t="shared" si="5"/>
        <v>40.811999999999998</v>
      </c>
      <c r="AF8" s="6">
        <f t="shared" si="6"/>
        <v>59.284340000000007</v>
      </c>
      <c r="AG8" s="6">
        <f t="shared" si="7"/>
        <v>67.0501</v>
      </c>
      <c r="AH8" s="6">
        <f t="shared" si="8"/>
        <v>65.495999999999995</v>
      </c>
      <c r="AJ8" s="77">
        <f t="shared" si="1"/>
        <v>3.3874645104534855E-2</v>
      </c>
      <c r="AK8" s="77">
        <f t="shared" si="2"/>
        <v>5.2139083699644123E-2</v>
      </c>
      <c r="AL8" s="77">
        <f t="shared" si="3"/>
        <v>5.6823645659155819E-2</v>
      </c>
      <c r="AM8" s="77">
        <f t="shared" si="4"/>
        <v>5.4383582813950851E-2</v>
      </c>
    </row>
    <row r="9" spans="1:41" x14ac:dyDescent="0.2">
      <c r="A9" s="18" t="s">
        <v>1294</v>
      </c>
      <c r="B9" s="6">
        <v>5.1280000000000001</v>
      </c>
      <c r="C9" s="6">
        <v>6.782</v>
      </c>
      <c r="D9" s="6">
        <v>4.37</v>
      </c>
      <c r="E9" s="6">
        <v>7.6280000000000001</v>
      </c>
      <c r="F9" s="6">
        <v>6.49</v>
      </c>
      <c r="G9" s="6">
        <v>4.8179999999999996</v>
      </c>
      <c r="H9" s="6">
        <v>5.6479999999999997</v>
      </c>
      <c r="I9" s="6">
        <v>3.6080000000000001</v>
      </c>
      <c r="J9" s="6">
        <v>3.4319999999999999</v>
      </c>
      <c r="K9" s="6">
        <v>5.3620000000000001</v>
      </c>
      <c r="L9" s="6">
        <v>7.3540000000000001</v>
      </c>
      <c r="M9" s="6">
        <v>3.8119999999999998</v>
      </c>
      <c r="N9" s="6">
        <v>4.4880000000000004</v>
      </c>
      <c r="O9" s="6">
        <v>5.2359999999999998</v>
      </c>
      <c r="P9" s="6">
        <v>3.3439999999999999</v>
      </c>
      <c r="Q9" s="6">
        <v>3.7959999999999998</v>
      </c>
      <c r="R9" s="6">
        <v>3.6</v>
      </c>
      <c r="S9" s="6">
        <v>3.2120000000000002</v>
      </c>
      <c r="T9" s="6">
        <v>4.8319999999999999</v>
      </c>
      <c r="U9" s="6">
        <v>4.6479999999999997</v>
      </c>
      <c r="V9" s="6">
        <v>8.44</v>
      </c>
      <c r="W9" s="6">
        <v>6.0140000000000002</v>
      </c>
      <c r="X9" s="6">
        <v>6.548</v>
      </c>
      <c r="Y9" s="6">
        <v>5.8440000000000003</v>
      </c>
      <c r="Z9" s="6">
        <v>4.92</v>
      </c>
      <c r="AA9" s="6">
        <v>4.9180000000000001</v>
      </c>
      <c r="AB9" s="6">
        <v>4.4080000000000004</v>
      </c>
      <c r="AC9" s="6">
        <v>5.76</v>
      </c>
      <c r="AE9" s="6">
        <f t="shared" si="5"/>
        <v>64.432000000000002</v>
      </c>
      <c r="AF9" s="6">
        <f t="shared" si="6"/>
        <v>60.00200000000001</v>
      </c>
      <c r="AG9" s="6">
        <f t="shared" si="7"/>
        <v>61.180000000000007</v>
      </c>
      <c r="AH9" s="6">
        <f t="shared" si="8"/>
        <v>63.143999999999998</v>
      </c>
      <c r="AJ9" s="77">
        <f t="shared" si="1"/>
        <v>5.3479641609707682E-2</v>
      </c>
      <c r="AK9" s="77">
        <f t="shared" si="2"/>
        <v>5.2770247592299195E-2</v>
      </c>
      <c r="AL9" s="77">
        <f t="shared" si="3"/>
        <v>5.1848850955138817E-2</v>
      </c>
      <c r="AM9" s="77">
        <f t="shared" si="4"/>
        <v>5.2430636270980102E-2</v>
      </c>
    </row>
    <row r="10" spans="1:41" x14ac:dyDescent="0.2">
      <c r="A10" s="18" t="s">
        <v>1295</v>
      </c>
      <c r="B10" s="6">
        <v>4.2024999999999997</v>
      </c>
      <c r="C10" s="6">
        <v>5.7938400000000003</v>
      </c>
      <c r="D10" s="6">
        <v>2.4849999999999999</v>
      </c>
      <c r="E10" s="6">
        <v>0.49</v>
      </c>
      <c r="F10" s="6">
        <v>0.38</v>
      </c>
      <c r="G10" s="6">
        <v>3.3475000000000001</v>
      </c>
      <c r="H10" s="6">
        <v>6.0975000000000001</v>
      </c>
      <c r="I10" s="6">
        <v>5.9634999999999998</v>
      </c>
      <c r="J10" s="6">
        <v>0.38</v>
      </c>
      <c r="K10" s="6">
        <v>5.0149999999999997</v>
      </c>
      <c r="L10" s="6">
        <v>0.38</v>
      </c>
      <c r="M10" s="6">
        <v>3.68</v>
      </c>
      <c r="N10" s="6">
        <v>2.1124999999999998</v>
      </c>
      <c r="O10" s="6">
        <v>1.9750000000000001</v>
      </c>
      <c r="P10" s="6">
        <v>3.0724999999999998</v>
      </c>
      <c r="Q10" s="6">
        <v>1.67</v>
      </c>
      <c r="R10" s="6">
        <v>3.11</v>
      </c>
      <c r="S10" s="6">
        <v>0.38</v>
      </c>
      <c r="T10" s="6">
        <v>3.7675000000000001</v>
      </c>
      <c r="U10" s="6">
        <v>4.8099999999999996</v>
      </c>
      <c r="V10" s="6">
        <v>7.7415000000000003</v>
      </c>
      <c r="W10" s="6">
        <v>2.8258000000000001</v>
      </c>
      <c r="X10" s="6">
        <v>3.7574999999999998</v>
      </c>
      <c r="Y10" s="6">
        <v>4.8174999999999999</v>
      </c>
      <c r="Z10" s="6">
        <v>4.2699999999999996</v>
      </c>
      <c r="AA10" s="6">
        <v>2.78</v>
      </c>
      <c r="AB10" s="6">
        <v>4.1224999999999996</v>
      </c>
      <c r="AC10" s="6">
        <v>12.34</v>
      </c>
      <c r="AE10" s="6">
        <f t="shared" si="5"/>
        <v>38.214840000000002</v>
      </c>
      <c r="AF10" s="6">
        <f t="shared" si="6"/>
        <v>40.0398</v>
      </c>
      <c r="AG10" s="6">
        <f t="shared" si="7"/>
        <v>44.052300000000002</v>
      </c>
      <c r="AH10" s="6">
        <f t="shared" si="8"/>
        <v>54.722300000000004</v>
      </c>
      <c r="AJ10" s="77">
        <f t="shared" si="1"/>
        <v>3.1718958706424161E-2</v>
      </c>
      <c r="AK10" s="77">
        <f t="shared" si="2"/>
        <v>3.5213995525918154E-2</v>
      </c>
      <c r="AL10" s="77">
        <f t="shared" si="3"/>
        <v>3.7333460884783613E-2</v>
      </c>
      <c r="AM10" s="77">
        <f t="shared" si="4"/>
        <v>4.543780893214644E-2</v>
      </c>
    </row>
    <row r="11" spans="1:41" x14ac:dyDescent="0.2">
      <c r="A11" s="18" t="s">
        <v>1296</v>
      </c>
      <c r="B11" s="6">
        <v>1.78</v>
      </c>
      <c r="C11" s="6">
        <v>1.78</v>
      </c>
      <c r="D11" s="6">
        <v>1.78</v>
      </c>
      <c r="E11" s="6">
        <v>1.78</v>
      </c>
      <c r="F11" s="6">
        <v>3.2759999999999998</v>
      </c>
      <c r="G11" s="6">
        <v>6.6449999999999996</v>
      </c>
      <c r="H11" s="6">
        <v>5.2960000000000003</v>
      </c>
      <c r="I11" s="6">
        <v>1.82</v>
      </c>
      <c r="J11" s="6">
        <v>1.82</v>
      </c>
      <c r="K11" s="6">
        <v>5.8079999999999998</v>
      </c>
      <c r="L11" s="6">
        <v>2.77</v>
      </c>
      <c r="M11" s="6">
        <v>2.714</v>
      </c>
      <c r="N11" s="6">
        <v>2.56</v>
      </c>
      <c r="O11" s="6">
        <v>4.96014</v>
      </c>
      <c r="P11" s="6">
        <v>3.4460000000000002</v>
      </c>
      <c r="Q11" s="6">
        <v>2.96</v>
      </c>
      <c r="R11" s="6">
        <v>3.0840000000000001</v>
      </c>
      <c r="S11" s="6">
        <v>2.96</v>
      </c>
      <c r="T11" s="6">
        <v>3.3620000000000001</v>
      </c>
      <c r="U11" s="6">
        <v>2.96</v>
      </c>
      <c r="V11" s="6">
        <v>5.4359999999999999</v>
      </c>
      <c r="W11" s="6">
        <v>4.556</v>
      </c>
      <c r="X11" s="6">
        <v>3.51</v>
      </c>
      <c r="Y11" s="6">
        <v>4.2300000000000004</v>
      </c>
      <c r="Z11" s="6">
        <v>5.4240000000000004</v>
      </c>
      <c r="AA11" s="6">
        <v>4.702</v>
      </c>
      <c r="AB11" s="6">
        <v>5.7519999999999998</v>
      </c>
      <c r="AC11" s="6">
        <v>4.7140000000000004</v>
      </c>
      <c r="AE11" s="6">
        <f t="shared" si="5"/>
        <v>37.268999999999998</v>
      </c>
      <c r="AF11" s="6">
        <f t="shared" si="6"/>
        <v>44.024140000000003</v>
      </c>
      <c r="AG11" s="6">
        <f t="shared" si="7"/>
        <v>48.936000000000007</v>
      </c>
      <c r="AH11" s="6">
        <f t="shared" si="8"/>
        <v>50.690000000000005</v>
      </c>
      <c r="AJ11" s="77">
        <f t="shared" si="1"/>
        <v>3.093389562875893E-2</v>
      </c>
      <c r="AK11" s="77">
        <f t="shared" si="2"/>
        <v>3.8718122193227601E-2</v>
      </c>
      <c r="AL11" s="77">
        <f t="shared" si="3"/>
        <v>4.1472300920900186E-2</v>
      </c>
      <c r="AM11" s="77">
        <f t="shared" si="4"/>
        <v>4.2089651472443645E-2</v>
      </c>
    </row>
    <row r="12" spans="1:41" x14ac:dyDescent="0.2">
      <c r="A12" s="18" t="s">
        <v>1297</v>
      </c>
      <c r="B12" s="6">
        <v>0.73327999999999993</v>
      </c>
      <c r="C12" s="6">
        <v>2.52</v>
      </c>
      <c r="D12" s="6">
        <v>3.52</v>
      </c>
      <c r="E12" s="6">
        <v>1.4119999999999999</v>
      </c>
      <c r="F12" s="6">
        <v>1.06</v>
      </c>
      <c r="G12" s="6">
        <v>1.742</v>
      </c>
      <c r="H12" s="6">
        <v>2.234</v>
      </c>
      <c r="I12" s="6">
        <v>1.552</v>
      </c>
      <c r="J12" s="6">
        <v>1.18</v>
      </c>
      <c r="K12" s="6">
        <v>3.33</v>
      </c>
      <c r="L12" s="6">
        <v>2.35</v>
      </c>
      <c r="M12" s="6">
        <v>2.6760000000000002</v>
      </c>
      <c r="N12" s="6">
        <v>1.3779999999999999</v>
      </c>
      <c r="O12" s="6">
        <v>2.2559999999999998</v>
      </c>
      <c r="P12" s="6">
        <v>3.1720000000000002</v>
      </c>
      <c r="Q12" s="6">
        <v>1.3540000000000001</v>
      </c>
      <c r="R12" s="6">
        <v>4.8220000000000001</v>
      </c>
      <c r="S12" s="6">
        <v>3.3319999999999999</v>
      </c>
      <c r="T12" s="6">
        <v>10.45</v>
      </c>
      <c r="U12" s="6">
        <v>6.85</v>
      </c>
      <c r="V12" s="6">
        <v>4.2960000000000003</v>
      </c>
      <c r="W12" s="6">
        <v>1.46</v>
      </c>
      <c r="X12" s="6">
        <v>4.7759999999999998</v>
      </c>
      <c r="Y12" s="6">
        <v>4.9279999999999999</v>
      </c>
      <c r="Z12" s="6">
        <v>3.3740000000000001</v>
      </c>
      <c r="AA12" s="6">
        <v>1.6240000000000001</v>
      </c>
      <c r="AB12" s="6">
        <v>2.5</v>
      </c>
      <c r="AC12" s="6">
        <v>1.972</v>
      </c>
      <c r="AE12" s="6">
        <f t="shared" si="5"/>
        <v>24.309280000000001</v>
      </c>
      <c r="AF12" s="6">
        <f t="shared" si="6"/>
        <v>49.073999999999998</v>
      </c>
      <c r="AG12" s="6">
        <f t="shared" si="7"/>
        <v>49.766000000000005</v>
      </c>
      <c r="AH12" s="6">
        <f t="shared" si="8"/>
        <v>50.384000000000007</v>
      </c>
      <c r="AJ12" s="77">
        <f t="shared" si="1"/>
        <v>2.017711047600625E-2</v>
      </c>
      <c r="AK12" s="77">
        <f t="shared" si="2"/>
        <v>4.3159346860846146E-2</v>
      </c>
      <c r="AL12" s="77">
        <f t="shared" si="3"/>
        <v>4.2175709654028087E-2</v>
      </c>
      <c r="AM12" s="77">
        <f t="shared" si="4"/>
        <v>4.1835569141597966E-2</v>
      </c>
    </row>
    <row r="13" spans="1:41" x14ac:dyDescent="0.2">
      <c r="A13" s="18" t="s">
        <v>1298</v>
      </c>
      <c r="B13" s="6">
        <v>0</v>
      </c>
      <c r="C13" s="6">
        <v>0</v>
      </c>
      <c r="D13" s="6">
        <v>0</v>
      </c>
      <c r="E13" s="6">
        <v>0</v>
      </c>
      <c r="F13" s="6">
        <v>0</v>
      </c>
      <c r="G13" s="6">
        <v>0</v>
      </c>
      <c r="H13" s="6">
        <v>0</v>
      </c>
      <c r="I13" s="6">
        <v>0</v>
      </c>
      <c r="J13" s="6">
        <v>0</v>
      </c>
      <c r="K13" s="6">
        <v>4.5019999999999998</v>
      </c>
      <c r="L13" s="6">
        <v>6.2960000000000003</v>
      </c>
      <c r="M13" s="6">
        <v>3.6040000000000001</v>
      </c>
      <c r="N13" s="6">
        <v>1.58</v>
      </c>
      <c r="O13" s="6">
        <v>5.6280000000000001</v>
      </c>
      <c r="P13" s="6">
        <v>2.3559999999999999</v>
      </c>
      <c r="Q13" s="6">
        <v>2.3039999999999998</v>
      </c>
      <c r="R13" s="6">
        <v>2.028</v>
      </c>
      <c r="S13" s="6">
        <v>1.58</v>
      </c>
      <c r="T13" s="6">
        <v>2.59</v>
      </c>
      <c r="U13" s="6">
        <v>3.69</v>
      </c>
      <c r="V13" s="6">
        <v>6.7039999999999997</v>
      </c>
      <c r="W13" s="6">
        <v>2.3039999999999998</v>
      </c>
      <c r="X13" s="6">
        <v>5.6893599999999998</v>
      </c>
      <c r="Y13" s="6">
        <v>1.982</v>
      </c>
      <c r="Z13" s="6">
        <v>3.4119999999999999</v>
      </c>
      <c r="AA13" s="6">
        <v>5.9240000000000004</v>
      </c>
      <c r="AB13" s="6">
        <v>5.2320000000000002</v>
      </c>
      <c r="AC13" s="6">
        <v>3.4761899999999999</v>
      </c>
      <c r="AE13" s="6">
        <f t="shared" si="5"/>
        <v>14.402000000000001</v>
      </c>
      <c r="AF13" s="6">
        <f t="shared" si="6"/>
        <v>38.435360000000003</v>
      </c>
      <c r="AG13" s="6">
        <f t="shared" si="7"/>
        <v>43.439359999999994</v>
      </c>
      <c r="AH13" s="6">
        <f t="shared" si="8"/>
        <v>44.611550000000001</v>
      </c>
      <c r="AJ13" s="77">
        <f t="shared" si="1"/>
        <v>1.1953901764077013E-2</v>
      </c>
      <c r="AK13" s="77">
        <f t="shared" si="2"/>
        <v>3.3802930960620522E-2</v>
      </c>
      <c r="AL13" s="77">
        <f t="shared" si="3"/>
        <v>3.6814006247574672E-2</v>
      </c>
      <c r="AM13" s="77">
        <f t="shared" si="4"/>
        <v>3.7042505250453606E-2</v>
      </c>
    </row>
    <row r="14" spans="1:41" x14ac:dyDescent="0.2">
      <c r="A14" s="18" t="s">
        <v>1299</v>
      </c>
      <c r="B14" s="6">
        <v>0</v>
      </c>
      <c r="C14" s="6">
        <v>0</v>
      </c>
      <c r="D14" s="6">
        <v>0</v>
      </c>
      <c r="E14" s="6">
        <v>0</v>
      </c>
      <c r="F14" s="6">
        <v>0</v>
      </c>
      <c r="G14" s="6">
        <v>0.99</v>
      </c>
      <c r="H14" s="6">
        <v>0.70499999999999996</v>
      </c>
      <c r="I14" s="6">
        <v>4.2160000000000002</v>
      </c>
      <c r="J14" s="6">
        <v>0</v>
      </c>
      <c r="K14" s="6">
        <v>4.2747999999999999</v>
      </c>
      <c r="L14" s="6">
        <v>1.5768</v>
      </c>
      <c r="M14" s="6">
        <v>2.8239999999999998</v>
      </c>
      <c r="N14" s="6">
        <v>3.8279999999999998</v>
      </c>
      <c r="O14" s="6">
        <v>2.8959999999999999</v>
      </c>
      <c r="P14" s="6">
        <v>2.274</v>
      </c>
      <c r="Q14" s="6">
        <v>1.88</v>
      </c>
      <c r="R14" s="6">
        <v>1.8939999999999999</v>
      </c>
      <c r="S14" s="6">
        <v>1.39</v>
      </c>
      <c r="T14" s="6">
        <v>4.3360000000000003</v>
      </c>
      <c r="U14" s="6">
        <v>3.8380000000000001</v>
      </c>
      <c r="V14" s="6">
        <v>2.29</v>
      </c>
      <c r="W14" s="6">
        <v>3.903</v>
      </c>
      <c r="X14" s="6">
        <v>1.51</v>
      </c>
      <c r="Y14" s="6">
        <v>2.74</v>
      </c>
      <c r="Z14" s="6">
        <v>1.51</v>
      </c>
      <c r="AA14" s="6">
        <v>3.2360000000000002</v>
      </c>
      <c r="AB14" s="6">
        <v>7.5252700000000008</v>
      </c>
      <c r="AC14" s="6">
        <v>8.1059999999999999</v>
      </c>
      <c r="AE14" s="6">
        <f t="shared" si="5"/>
        <v>14.586600000000001</v>
      </c>
      <c r="AF14" s="6">
        <f t="shared" si="6"/>
        <v>32.779000000000003</v>
      </c>
      <c r="AG14" s="6">
        <f t="shared" si="7"/>
        <v>36.05227</v>
      </c>
      <c r="AH14" s="6">
        <f t="shared" si="8"/>
        <v>42.278270000000006</v>
      </c>
      <c r="AJ14" s="77">
        <f t="shared" si="1"/>
        <v>1.2107122862927771E-2</v>
      </c>
      <c r="AK14" s="77">
        <f t="shared" si="2"/>
        <v>2.8828304820305576E-2</v>
      </c>
      <c r="AL14" s="77">
        <f t="shared" si="3"/>
        <v>3.0553592249500203E-2</v>
      </c>
      <c r="AM14" s="77">
        <f t="shared" si="4"/>
        <v>3.5105102567722826E-2</v>
      </c>
      <c r="AO14" s="1" t="s">
        <v>1313</v>
      </c>
    </row>
    <row r="15" spans="1:41" x14ac:dyDescent="0.2">
      <c r="A15" s="18" t="s">
        <v>1300</v>
      </c>
      <c r="B15" s="6">
        <v>4.1660000000000004</v>
      </c>
      <c r="C15" s="6">
        <v>2.2240000000000002</v>
      </c>
      <c r="D15" s="6">
        <v>6.6</v>
      </c>
      <c r="E15" s="6">
        <v>3.0680000000000001</v>
      </c>
      <c r="F15" s="6">
        <v>1.3620000000000001</v>
      </c>
      <c r="G15" s="6">
        <v>1.45</v>
      </c>
      <c r="H15" s="6">
        <v>1.5960000000000001</v>
      </c>
      <c r="I15" s="6">
        <v>1.242</v>
      </c>
      <c r="J15" s="6">
        <v>1</v>
      </c>
      <c r="K15" s="6">
        <v>4.9859999999999998</v>
      </c>
      <c r="L15" s="6">
        <v>1.6659999999999999</v>
      </c>
      <c r="M15" s="6">
        <v>1.8420000000000001</v>
      </c>
      <c r="N15" s="6">
        <v>1</v>
      </c>
      <c r="O15" s="6">
        <v>2.738</v>
      </c>
      <c r="P15" s="6">
        <v>1.5780000000000001</v>
      </c>
      <c r="Q15" s="6">
        <v>1</v>
      </c>
      <c r="R15" s="6">
        <v>3.4420000000000002</v>
      </c>
      <c r="S15" s="6">
        <v>4.2519999999999998</v>
      </c>
      <c r="T15" s="6">
        <v>3.1019999999999999</v>
      </c>
      <c r="U15" s="6">
        <v>2.4580000000000002</v>
      </c>
      <c r="V15" s="6">
        <v>1.64</v>
      </c>
      <c r="W15" s="6">
        <v>2.1579999999999999</v>
      </c>
      <c r="X15" s="6">
        <v>1.96</v>
      </c>
      <c r="Y15" s="6">
        <v>4.6059999999999999</v>
      </c>
      <c r="Z15" s="6">
        <v>1.498</v>
      </c>
      <c r="AA15" s="6">
        <v>2.3340000000000001</v>
      </c>
      <c r="AB15" s="6">
        <v>1.08</v>
      </c>
      <c r="AC15" s="6">
        <v>1.08</v>
      </c>
      <c r="AE15" s="6">
        <f t="shared" si="5"/>
        <v>31.202000000000002</v>
      </c>
      <c r="AF15" s="6">
        <f t="shared" si="6"/>
        <v>29.934000000000005</v>
      </c>
      <c r="AG15" s="6">
        <f t="shared" si="7"/>
        <v>29.53</v>
      </c>
      <c r="AH15" s="6">
        <f t="shared" si="8"/>
        <v>29.61</v>
      </c>
      <c r="AJ15" s="77">
        <f t="shared" si="1"/>
        <v>2.5898183782997564E-2</v>
      </c>
      <c r="AK15" s="77">
        <f t="shared" si="2"/>
        <v>2.6326198983831942E-2</v>
      </c>
      <c r="AL15" s="77">
        <f t="shared" si="3"/>
        <v>2.5026096252128951E-2</v>
      </c>
      <c r="AM15" s="77">
        <f t="shared" si="4"/>
        <v>2.4586202014185366E-2</v>
      </c>
    </row>
    <row r="16" spans="1:41" x14ac:dyDescent="0.2">
      <c r="A16" s="18" t="s">
        <v>1301</v>
      </c>
      <c r="B16" s="6">
        <v>1.9359999999999999</v>
      </c>
      <c r="C16" s="6">
        <v>1.9359999999999999</v>
      </c>
      <c r="D16" s="6">
        <v>1.9359999999999999</v>
      </c>
      <c r="E16" s="6">
        <v>1.9359999999999999</v>
      </c>
      <c r="F16" s="6">
        <v>1.958</v>
      </c>
      <c r="G16" s="6">
        <v>1.9359999999999999</v>
      </c>
      <c r="H16" s="6">
        <v>2.0960000000000001</v>
      </c>
      <c r="I16" s="6">
        <v>1.98</v>
      </c>
      <c r="J16" s="6">
        <v>1.9359999999999999</v>
      </c>
      <c r="K16" s="6">
        <v>7.0780000000000003</v>
      </c>
      <c r="L16" s="6">
        <v>1.9359999999999999</v>
      </c>
      <c r="M16" s="6">
        <v>0.47399999999999998</v>
      </c>
      <c r="N16" s="6">
        <v>2.206</v>
      </c>
      <c r="O16" s="6">
        <v>7.6219999999999999</v>
      </c>
      <c r="P16" s="6">
        <v>2.206</v>
      </c>
      <c r="Q16" s="6">
        <v>2.206</v>
      </c>
      <c r="R16" s="6">
        <v>2.206</v>
      </c>
      <c r="S16" s="6">
        <v>2.206</v>
      </c>
      <c r="T16" s="6">
        <v>2.206</v>
      </c>
      <c r="U16" s="6">
        <v>2.206</v>
      </c>
      <c r="V16" s="6">
        <v>2.3660000000000001</v>
      </c>
      <c r="W16" s="6">
        <v>2.206</v>
      </c>
      <c r="X16" s="6">
        <v>2.6360000000000001</v>
      </c>
      <c r="Y16" s="6">
        <v>2.778</v>
      </c>
      <c r="Z16" s="6">
        <v>2.36</v>
      </c>
      <c r="AA16" s="6">
        <v>2.206</v>
      </c>
      <c r="AB16" s="6">
        <v>2.206</v>
      </c>
      <c r="AC16" s="6">
        <v>2.66</v>
      </c>
      <c r="AE16" s="6">
        <f t="shared" si="5"/>
        <v>27.137999999999998</v>
      </c>
      <c r="AF16" s="6">
        <f t="shared" si="6"/>
        <v>33.049999999999997</v>
      </c>
      <c r="AG16" s="6">
        <f t="shared" si="7"/>
        <v>27.787999999999997</v>
      </c>
      <c r="AH16" s="6">
        <f t="shared" si="8"/>
        <v>28.241999999999997</v>
      </c>
      <c r="AJ16" s="77">
        <f t="shared" si="1"/>
        <v>2.2524995561277735E-2</v>
      </c>
      <c r="AK16" s="77">
        <f t="shared" si="2"/>
        <v>2.9066642494008334E-2</v>
      </c>
      <c r="AL16" s="77">
        <f t="shared" si="3"/>
        <v>2.3549785392961705E-2</v>
      </c>
      <c r="AM16" s="77">
        <f t="shared" si="4"/>
        <v>2.3450304535110541E-2</v>
      </c>
    </row>
    <row r="17" spans="1:41" x14ac:dyDescent="0.2">
      <c r="A17" s="18" t="s">
        <v>1302</v>
      </c>
      <c r="B17" s="6">
        <v>0</v>
      </c>
      <c r="C17" s="6">
        <v>0</v>
      </c>
      <c r="D17" s="6">
        <v>0</v>
      </c>
      <c r="E17" s="6">
        <v>0</v>
      </c>
      <c r="F17" s="6">
        <v>0</v>
      </c>
      <c r="G17" s="6">
        <v>0</v>
      </c>
      <c r="H17" s="6">
        <v>0</v>
      </c>
      <c r="I17" s="6">
        <v>0</v>
      </c>
      <c r="J17" s="6">
        <v>0</v>
      </c>
      <c r="K17" s="6">
        <v>0</v>
      </c>
      <c r="L17" s="6">
        <v>0</v>
      </c>
      <c r="M17" s="6">
        <v>0</v>
      </c>
      <c r="N17" s="6">
        <v>0</v>
      </c>
      <c r="O17" s="6">
        <v>0</v>
      </c>
      <c r="P17" s="6">
        <v>0</v>
      </c>
      <c r="Q17" s="6">
        <v>0</v>
      </c>
      <c r="R17" s="6">
        <v>0</v>
      </c>
      <c r="S17" s="6">
        <v>0</v>
      </c>
      <c r="T17" s="6">
        <v>0</v>
      </c>
      <c r="U17" s="6">
        <v>0</v>
      </c>
      <c r="V17" s="6">
        <v>0.44800000000000001</v>
      </c>
      <c r="W17" s="6">
        <v>13.615350000000001</v>
      </c>
      <c r="X17" s="6">
        <v>2.7719999999999998</v>
      </c>
      <c r="Y17" s="6">
        <v>1.1479999999999999</v>
      </c>
      <c r="Z17" s="6">
        <v>3.06</v>
      </c>
      <c r="AA17" s="6">
        <v>1.6060000000000001</v>
      </c>
      <c r="AB17" s="6">
        <v>0.98</v>
      </c>
      <c r="AC17" s="6">
        <v>4.28</v>
      </c>
      <c r="AE17" s="6">
        <f t="shared" si="5"/>
        <v>0</v>
      </c>
      <c r="AF17" s="6">
        <f t="shared" si="6"/>
        <v>17.983350000000002</v>
      </c>
      <c r="AG17" s="6">
        <f t="shared" si="7"/>
        <v>23.629350000000002</v>
      </c>
      <c r="AH17" s="6">
        <f t="shared" si="8"/>
        <v>27.909350000000003</v>
      </c>
      <c r="AJ17" s="77">
        <f t="shared" si="1"/>
        <v>0</v>
      </c>
      <c r="AK17" s="77">
        <f t="shared" si="2"/>
        <v>1.5815903337204989E-2</v>
      </c>
      <c r="AL17" s="77">
        <f t="shared" si="3"/>
        <v>2.0025411021850431E-2</v>
      </c>
      <c r="AM17" s="77">
        <f t="shared" si="4"/>
        <v>2.317409379211768E-2</v>
      </c>
    </row>
    <row r="18" spans="1:41" x14ac:dyDescent="0.2">
      <c r="A18" s="18" t="s">
        <v>1303</v>
      </c>
      <c r="B18" s="6">
        <v>0</v>
      </c>
      <c r="C18" s="6">
        <v>0</v>
      </c>
      <c r="D18" s="6">
        <v>0</v>
      </c>
      <c r="E18" s="6">
        <v>0</v>
      </c>
      <c r="F18" s="6">
        <v>0</v>
      </c>
      <c r="G18" s="6">
        <v>3.6840000000000002</v>
      </c>
      <c r="H18" s="6">
        <v>2.44</v>
      </c>
      <c r="I18" s="6">
        <v>4.6680000000000001</v>
      </c>
      <c r="J18" s="6">
        <v>3.1080000000000001</v>
      </c>
      <c r="K18" s="6">
        <v>13.661</v>
      </c>
      <c r="L18" s="6">
        <v>10.506</v>
      </c>
      <c r="M18" s="6">
        <v>6.42</v>
      </c>
      <c r="N18" s="6">
        <v>2.6219999999999999</v>
      </c>
      <c r="O18" s="6">
        <v>3.8919999999999999</v>
      </c>
      <c r="P18" s="6">
        <v>1.65</v>
      </c>
      <c r="Q18" s="6">
        <v>1.744</v>
      </c>
      <c r="R18" s="6">
        <v>5.5659999999999998</v>
      </c>
      <c r="S18" s="6">
        <v>1.5760000000000001</v>
      </c>
      <c r="T18" s="6">
        <v>1.5680000000000001</v>
      </c>
      <c r="U18" s="6">
        <v>2.54</v>
      </c>
      <c r="V18" s="6">
        <v>1.3120000000000001</v>
      </c>
      <c r="W18" s="6">
        <v>2.8420000000000001</v>
      </c>
      <c r="X18" s="6">
        <v>2.1920000000000002</v>
      </c>
      <c r="Y18" s="6">
        <v>1.71</v>
      </c>
      <c r="Z18" s="6">
        <v>1.486</v>
      </c>
      <c r="AA18" s="6">
        <v>1.794</v>
      </c>
      <c r="AB18" s="6">
        <v>1.6419999999999999</v>
      </c>
      <c r="AC18" s="6">
        <v>1.1000000000000001</v>
      </c>
      <c r="AE18" s="6">
        <f t="shared" si="5"/>
        <v>44.487000000000002</v>
      </c>
      <c r="AF18" s="6">
        <f t="shared" si="6"/>
        <v>29.214000000000002</v>
      </c>
      <c r="AG18" s="6">
        <f t="shared" si="7"/>
        <v>25.972000000000001</v>
      </c>
      <c r="AH18" s="6">
        <f t="shared" si="8"/>
        <v>25.328000000000003</v>
      </c>
      <c r="AJ18" s="77">
        <f t="shared" si="1"/>
        <v>3.6924956796173726E-2</v>
      </c>
      <c r="AK18" s="77">
        <f t="shared" si="2"/>
        <v>2.5692977120119805E-2</v>
      </c>
      <c r="AL18" s="77">
        <f t="shared" si="3"/>
        <v>2.2010760984093908E-2</v>
      </c>
      <c r="AM18" s="77">
        <f t="shared" si="4"/>
        <v>2.1030710051174843E-2</v>
      </c>
    </row>
    <row r="19" spans="1:41" x14ac:dyDescent="0.2">
      <c r="A19" s="18" t="s">
        <v>1304</v>
      </c>
      <c r="B19" s="6">
        <v>1.302</v>
      </c>
      <c r="C19" s="6">
        <v>1.302</v>
      </c>
      <c r="D19" s="6">
        <v>2.6040000000000001</v>
      </c>
      <c r="E19" s="6">
        <v>1.478</v>
      </c>
      <c r="F19" s="6">
        <v>1.302</v>
      </c>
      <c r="G19" s="6">
        <v>1.61</v>
      </c>
      <c r="H19" s="6">
        <v>1.9419999999999999</v>
      </c>
      <c r="I19" s="6">
        <v>1.302</v>
      </c>
      <c r="J19" s="6">
        <v>1.302</v>
      </c>
      <c r="K19" s="6">
        <v>1.302</v>
      </c>
      <c r="L19" s="6">
        <v>2.9980000000000002</v>
      </c>
      <c r="M19" s="6">
        <v>1.732</v>
      </c>
      <c r="N19" s="6">
        <v>4.6520000000000001</v>
      </c>
      <c r="O19" s="6">
        <v>4.2359999999999998</v>
      </c>
      <c r="P19" s="6">
        <v>2.274</v>
      </c>
      <c r="Q19" s="6">
        <v>1.302</v>
      </c>
      <c r="R19" s="6">
        <v>1.302</v>
      </c>
      <c r="S19" s="6">
        <v>1.302</v>
      </c>
      <c r="T19" s="6">
        <v>1.302</v>
      </c>
      <c r="U19" s="6">
        <v>2.4540000000000002</v>
      </c>
      <c r="V19" s="6">
        <v>1.302</v>
      </c>
      <c r="W19" s="6">
        <v>1.58</v>
      </c>
      <c r="X19" s="6">
        <v>4.9139999999999997</v>
      </c>
      <c r="Y19" s="6">
        <v>4.1752399999999996</v>
      </c>
      <c r="Z19" s="6">
        <v>1.4219999999999999</v>
      </c>
      <c r="AA19" s="6">
        <v>1.6595</v>
      </c>
      <c r="AB19" s="6">
        <v>2.1339999999999999</v>
      </c>
      <c r="AC19" s="6">
        <v>1.4219999999999999</v>
      </c>
      <c r="AE19" s="6">
        <f t="shared" si="5"/>
        <v>20.175999999999998</v>
      </c>
      <c r="AF19" s="6">
        <f t="shared" si="6"/>
        <v>30.795239999999996</v>
      </c>
      <c r="AG19" s="6">
        <f t="shared" si="7"/>
        <v>24.848740000000003</v>
      </c>
      <c r="AH19" s="6">
        <f t="shared" si="8"/>
        <v>24.968740000000004</v>
      </c>
      <c r="AJ19" s="77">
        <f t="shared" si="1"/>
        <v>1.6746418691294111E-2</v>
      </c>
      <c r="AK19" s="77">
        <f t="shared" si="2"/>
        <v>2.708363786980893E-2</v>
      </c>
      <c r="AL19" s="77">
        <f t="shared" si="3"/>
        <v>2.1058820148463487E-2</v>
      </c>
      <c r="AM19" s="77">
        <f t="shared" si="4"/>
        <v>2.0732404109411375E-2</v>
      </c>
    </row>
    <row r="20" spans="1:41" x14ac:dyDescent="0.2">
      <c r="A20" s="18" t="s">
        <v>1305</v>
      </c>
      <c r="B20" s="6">
        <v>1.8620000000000001</v>
      </c>
      <c r="C20" s="6">
        <v>2.0699699999999996</v>
      </c>
      <c r="D20" s="6">
        <v>1.026</v>
      </c>
      <c r="E20" s="6">
        <v>1.474</v>
      </c>
      <c r="F20" s="6">
        <v>0.66</v>
      </c>
      <c r="G20" s="6">
        <v>2.702</v>
      </c>
      <c r="H20" s="6">
        <v>0.68799999999999994</v>
      </c>
      <c r="I20" s="6">
        <v>0.86</v>
      </c>
      <c r="J20" s="6">
        <v>1.0580000000000001</v>
      </c>
      <c r="K20" s="6">
        <v>1.1020000000000001</v>
      </c>
      <c r="L20" s="6">
        <v>1.88</v>
      </c>
      <c r="M20" s="6">
        <v>1.56</v>
      </c>
      <c r="N20" s="6">
        <v>3.8279999999999998</v>
      </c>
      <c r="O20" s="6">
        <v>1.5860000000000001</v>
      </c>
      <c r="P20" s="6">
        <v>0.94</v>
      </c>
      <c r="Q20" s="6">
        <v>1.0940000000000001</v>
      </c>
      <c r="R20" s="6">
        <v>1.1519999999999999</v>
      </c>
      <c r="S20" s="6">
        <v>0.94</v>
      </c>
      <c r="T20" s="6">
        <v>0.94</v>
      </c>
      <c r="U20" s="6">
        <v>2.9540000000000002</v>
      </c>
      <c r="V20" s="6">
        <v>2.1120000000000001</v>
      </c>
      <c r="W20" s="6">
        <v>1.3320000000000001</v>
      </c>
      <c r="X20" s="6">
        <v>2.0699999999999998</v>
      </c>
      <c r="Y20" s="6">
        <v>3.452</v>
      </c>
      <c r="Z20" s="6">
        <v>2.27</v>
      </c>
      <c r="AA20" s="6">
        <v>1.1259999999999999</v>
      </c>
      <c r="AB20" s="6">
        <v>1.202</v>
      </c>
      <c r="AC20" s="6">
        <v>4.6260000000000003</v>
      </c>
      <c r="AE20" s="6">
        <f t="shared" si="5"/>
        <v>16.941969999999998</v>
      </c>
      <c r="AF20" s="6">
        <f t="shared" si="6"/>
        <v>22.4</v>
      </c>
      <c r="AG20" s="6">
        <f t="shared" si="7"/>
        <v>20.643999999999998</v>
      </c>
      <c r="AH20" s="6">
        <f t="shared" si="8"/>
        <v>24.176000000000005</v>
      </c>
      <c r="AJ20" s="77">
        <f t="shared" si="1"/>
        <v>1.4062119502148298E-2</v>
      </c>
      <c r="AK20" s="77">
        <f t="shared" si="2"/>
        <v>1.970023575993303E-2</v>
      </c>
      <c r="AL20" s="77">
        <f t="shared" si="3"/>
        <v>1.7495385405653572E-2</v>
      </c>
      <c r="AM20" s="77">
        <f t="shared" si="4"/>
        <v>2.0074164805638148E-2</v>
      </c>
    </row>
    <row r="21" spans="1:41" x14ac:dyDescent="0.2">
      <c r="A21" s="18" t="s">
        <v>1306</v>
      </c>
      <c r="B21" s="6">
        <v>0.89200000000000002</v>
      </c>
      <c r="C21" s="6">
        <v>1.056</v>
      </c>
      <c r="D21" s="6">
        <v>0.97099999999999997</v>
      </c>
      <c r="E21" s="6">
        <v>1.282</v>
      </c>
      <c r="F21" s="6">
        <v>1.1080000000000001</v>
      </c>
      <c r="G21" s="6">
        <v>0</v>
      </c>
      <c r="H21" s="6">
        <v>5.0209999999999999</v>
      </c>
      <c r="I21" s="6">
        <v>2.4660000000000002</v>
      </c>
      <c r="J21" s="6">
        <v>1.1779999999999999</v>
      </c>
      <c r="K21" s="6">
        <v>2.5099999999999998</v>
      </c>
      <c r="L21" s="6">
        <v>1.6839999999999999</v>
      </c>
      <c r="M21" s="6">
        <v>0.86</v>
      </c>
      <c r="N21" s="6">
        <v>0.86</v>
      </c>
      <c r="O21" s="6">
        <v>2.492</v>
      </c>
      <c r="P21" s="6">
        <v>3.5389400000000002</v>
      </c>
      <c r="Q21" s="6">
        <v>0.86</v>
      </c>
      <c r="R21" s="6">
        <v>0.86</v>
      </c>
      <c r="S21" s="6">
        <v>0.86</v>
      </c>
      <c r="T21" s="6">
        <v>1.1459999999999999</v>
      </c>
      <c r="U21" s="6">
        <v>0.92200000000000004</v>
      </c>
      <c r="V21" s="6">
        <v>0.86</v>
      </c>
      <c r="W21" s="6">
        <v>1.1120000000000001</v>
      </c>
      <c r="X21" s="6">
        <v>0.9</v>
      </c>
      <c r="Y21" s="6">
        <v>6.0984699999999998</v>
      </c>
      <c r="Z21" s="6">
        <v>3.2959999999999998</v>
      </c>
      <c r="AA21" s="6">
        <v>1.462</v>
      </c>
      <c r="AB21" s="6">
        <v>0.9</v>
      </c>
      <c r="AC21" s="6">
        <v>1.248</v>
      </c>
      <c r="AE21" s="6">
        <f t="shared" si="5"/>
        <v>19.028000000000002</v>
      </c>
      <c r="AF21" s="6">
        <f t="shared" si="6"/>
        <v>20.509409999999999</v>
      </c>
      <c r="AG21" s="6">
        <f t="shared" si="7"/>
        <v>19.27647</v>
      </c>
      <c r="AH21" s="6">
        <f t="shared" si="8"/>
        <v>19.664469999999998</v>
      </c>
      <c r="AJ21" s="77">
        <f t="shared" si="1"/>
        <v>1.579355942000121E-2</v>
      </c>
      <c r="AK21" s="77">
        <f t="shared" si="2"/>
        <v>1.8037509477550361E-2</v>
      </c>
      <c r="AL21" s="77">
        <f t="shared" si="3"/>
        <v>1.6336430532383206E-2</v>
      </c>
      <c r="AM21" s="77">
        <f t="shared" si="4"/>
        <v>1.6328086184460914E-2</v>
      </c>
    </row>
    <row r="22" spans="1:41" x14ac:dyDescent="0.2">
      <c r="A22" s="18" t="s">
        <v>1307</v>
      </c>
      <c r="B22" s="6">
        <v>0.40799999999999997</v>
      </c>
      <c r="C22" s="6">
        <v>0.40799999999999997</v>
      </c>
      <c r="D22" s="6">
        <v>0.40799999999999997</v>
      </c>
      <c r="E22" s="6">
        <v>2.7807499999999998</v>
      </c>
      <c r="F22" s="6">
        <v>0.40799999999999997</v>
      </c>
      <c r="G22" s="6">
        <v>0.40799999999999997</v>
      </c>
      <c r="H22" s="6">
        <v>0.56799999999999995</v>
      </c>
      <c r="I22" s="6">
        <v>0.63300000000000001</v>
      </c>
      <c r="J22" s="6">
        <v>0.40799999999999997</v>
      </c>
      <c r="K22" s="6">
        <v>0.40799999999999997</v>
      </c>
      <c r="L22" s="6">
        <v>0.53174999999999994</v>
      </c>
      <c r="M22" s="6">
        <v>5.0754599999999996</v>
      </c>
      <c r="N22" s="6">
        <v>2.2702499999999999</v>
      </c>
      <c r="O22" s="6">
        <v>1.26725</v>
      </c>
      <c r="P22" s="6">
        <v>0.46</v>
      </c>
      <c r="Q22" s="6">
        <v>0.50949999999999995</v>
      </c>
      <c r="R22" s="6">
        <v>0.68400000000000005</v>
      </c>
      <c r="S22" s="6">
        <v>0.58374999999999999</v>
      </c>
      <c r="T22" s="6">
        <v>0.70750000000000002</v>
      </c>
      <c r="U22" s="6">
        <v>0.46</v>
      </c>
      <c r="V22" s="6">
        <v>0.46</v>
      </c>
      <c r="W22" s="6">
        <v>0.53425</v>
      </c>
      <c r="X22" s="6">
        <v>0.46</v>
      </c>
      <c r="Y22" s="6">
        <v>2.2949999999999999</v>
      </c>
      <c r="Z22" s="6">
        <v>2.4319999999999999</v>
      </c>
      <c r="AA22" s="6">
        <v>0.68274999999999997</v>
      </c>
      <c r="AB22" s="6">
        <v>8.5764999999999993</v>
      </c>
      <c r="AC22" s="6">
        <v>0.58374999999999999</v>
      </c>
      <c r="AE22" s="6">
        <f t="shared" si="5"/>
        <v>12.44496</v>
      </c>
      <c r="AF22" s="6">
        <f t="shared" si="6"/>
        <v>10.691500000000001</v>
      </c>
      <c r="AG22" s="6">
        <f t="shared" si="7"/>
        <v>18.385249999999999</v>
      </c>
      <c r="AH22" s="6">
        <f t="shared" si="8"/>
        <v>18.459499999999998</v>
      </c>
      <c r="AJ22" s="77">
        <f t="shared" si="1"/>
        <v>1.0329525711558662E-2</v>
      </c>
      <c r="AK22" s="77">
        <f t="shared" si="2"/>
        <v>9.4029049387198225E-3</v>
      </c>
      <c r="AL22" s="77">
        <f t="shared" si="3"/>
        <v>1.5581139049084109E-2</v>
      </c>
      <c r="AM22" s="77">
        <f t="shared" si="4"/>
        <v>1.5327558124986651E-2</v>
      </c>
    </row>
    <row r="23" spans="1:41" x14ac:dyDescent="0.2">
      <c r="A23" s="18" t="s">
        <v>1308</v>
      </c>
      <c r="B23" s="6">
        <v>0.55600000000000005</v>
      </c>
      <c r="C23" s="6">
        <v>2.08873</v>
      </c>
      <c r="D23" s="6">
        <v>0.55600000000000005</v>
      </c>
      <c r="E23" s="6">
        <v>0.55600000000000005</v>
      </c>
      <c r="F23" s="6">
        <v>0.55600000000000005</v>
      </c>
      <c r="G23" s="6">
        <v>0.77600000000000002</v>
      </c>
      <c r="H23" s="6">
        <v>4.4279999999999999</v>
      </c>
      <c r="I23" s="6">
        <v>1.641</v>
      </c>
      <c r="J23" s="6">
        <v>0.70599999999999996</v>
      </c>
      <c r="K23" s="6">
        <v>0.53600000000000003</v>
      </c>
      <c r="L23" s="6">
        <v>0.60199999999999998</v>
      </c>
      <c r="M23" s="6">
        <v>0.54</v>
      </c>
      <c r="N23" s="6">
        <v>0.54</v>
      </c>
      <c r="O23" s="6">
        <v>0.54</v>
      </c>
      <c r="P23" s="6">
        <v>0.54</v>
      </c>
      <c r="Q23" s="6">
        <v>0.78800000000000003</v>
      </c>
      <c r="R23" s="6">
        <v>0.79600000000000004</v>
      </c>
      <c r="S23" s="6">
        <v>0.54</v>
      </c>
      <c r="T23" s="6">
        <v>0.54</v>
      </c>
      <c r="U23" s="6">
        <v>8.2319999999999993</v>
      </c>
      <c r="V23" s="6">
        <v>0.54</v>
      </c>
      <c r="W23" s="6">
        <v>0.54</v>
      </c>
      <c r="X23" s="6">
        <v>0.54</v>
      </c>
      <c r="Y23" s="6">
        <v>4.0380000000000003</v>
      </c>
      <c r="Z23" s="6">
        <v>0.54</v>
      </c>
      <c r="AA23" s="6">
        <v>0.54</v>
      </c>
      <c r="AB23" s="6">
        <v>0.54</v>
      </c>
      <c r="AC23" s="6">
        <v>0.82799999999999996</v>
      </c>
      <c r="AE23" s="6">
        <f t="shared" si="5"/>
        <v>13.541729999999998</v>
      </c>
      <c r="AF23" s="6">
        <f t="shared" si="6"/>
        <v>18.173999999999999</v>
      </c>
      <c r="AG23" s="6">
        <f t="shared" si="7"/>
        <v>18.173999999999996</v>
      </c>
      <c r="AH23" s="6">
        <f t="shared" si="8"/>
        <v>18.213999999999995</v>
      </c>
      <c r="AJ23" s="77">
        <f t="shared" si="1"/>
        <v>1.1239863222861725E-2</v>
      </c>
      <c r="AK23" s="77">
        <f t="shared" si="2"/>
        <v>1.5983575209867096E-2</v>
      </c>
      <c r="AL23" s="77">
        <f t="shared" si="3"/>
        <v>1.5402108814297034E-2</v>
      </c>
      <c r="AM23" s="77">
        <f t="shared" si="4"/>
        <v>1.512371102621993E-2</v>
      </c>
    </row>
    <row r="24" spans="1:41" x14ac:dyDescent="0.2">
      <c r="A24" s="18" t="s">
        <v>1289</v>
      </c>
      <c r="B24" s="6">
        <v>0.84599999999999997</v>
      </c>
      <c r="C24" s="6">
        <v>0.84599999999999997</v>
      </c>
      <c r="D24" s="6">
        <v>1.431</v>
      </c>
      <c r="E24" s="6">
        <v>0.84599999999999997</v>
      </c>
      <c r="F24" s="6">
        <v>1.0660000000000001</v>
      </c>
      <c r="G24" s="6">
        <v>1.0660000000000001</v>
      </c>
      <c r="H24" s="6">
        <v>0.84599999999999997</v>
      </c>
      <c r="I24" s="6">
        <v>0.84599999999999997</v>
      </c>
      <c r="J24" s="6">
        <v>0.84599999999999997</v>
      </c>
      <c r="K24" s="6">
        <v>0.95599999999999996</v>
      </c>
      <c r="L24" s="6">
        <v>1.038</v>
      </c>
      <c r="M24" s="6">
        <v>1.23</v>
      </c>
      <c r="N24" s="6">
        <v>0.84599999999999997</v>
      </c>
      <c r="O24" s="6">
        <v>0.89</v>
      </c>
      <c r="P24" s="6">
        <v>0.84599999999999997</v>
      </c>
      <c r="Q24" s="6">
        <v>0.97799999999999998</v>
      </c>
      <c r="R24" s="6">
        <v>3.08</v>
      </c>
      <c r="S24" s="6">
        <v>0.84599999999999997</v>
      </c>
      <c r="T24" s="6">
        <v>0.91200000000000003</v>
      </c>
      <c r="U24" s="6">
        <v>1.722</v>
      </c>
      <c r="V24" s="6">
        <v>1.67</v>
      </c>
      <c r="W24" s="6">
        <v>2.714</v>
      </c>
      <c r="X24" s="6">
        <v>1.1379999999999999</v>
      </c>
      <c r="Y24" s="6">
        <v>1.1419999999999999</v>
      </c>
      <c r="Z24" s="6">
        <v>0.88600000000000001</v>
      </c>
      <c r="AA24" s="6">
        <v>0.88600000000000001</v>
      </c>
      <c r="AB24" s="6">
        <v>1.53</v>
      </c>
      <c r="AC24" s="6">
        <v>1.018</v>
      </c>
      <c r="AE24" s="6">
        <f t="shared" si="5"/>
        <v>11.863</v>
      </c>
      <c r="AF24" s="6">
        <f t="shared" si="6"/>
        <v>16.783999999999999</v>
      </c>
      <c r="AG24" s="6">
        <f t="shared" si="7"/>
        <v>17.503999999999998</v>
      </c>
      <c r="AH24" s="6">
        <f t="shared" si="8"/>
        <v>17.544</v>
      </c>
      <c r="AJ24" s="77">
        <f t="shared" si="1"/>
        <v>9.8464891422889583E-3</v>
      </c>
      <c r="AK24" s="77">
        <f t="shared" si="2"/>
        <v>1.4761105222978393E-2</v>
      </c>
      <c r="AL24" s="77">
        <f t="shared" si="3"/>
        <v>1.4834296945386559E-2</v>
      </c>
      <c r="AM24" s="77">
        <f t="shared" si="4"/>
        <v>1.456738696848592E-2</v>
      </c>
    </row>
    <row r="25" spans="1:41" ht="3" customHeight="1" x14ac:dyDescent="0.2">
      <c r="A25" s="18"/>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E25" s="6"/>
      <c r="AF25" s="6"/>
      <c r="AG25" s="6"/>
      <c r="AH25" s="6"/>
      <c r="AJ25" s="77"/>
      <c r="AK25" s="77"/>
      <c r="AL25" s="77"/>
      <c r="AM25" s="77"/>
    </row>
    <row r="26" spans="1:41" x14ac:dyDescent="0.2">
      <c r="A26" s="175" t="s">
        <v>1196</v>
      </c>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E26" s="6"/>
      <c r="AF26" s="6"/>
      <c r="AG26" s="6"/>
      <c r="AH26" s="6"/>
      <c r="AJ26" s="77"/>
      <c r="AK26" s="77"/>
      <c r="AL26" s="77"/>
      <c r="AM26" s="77"/>
    </row>
    <row r="27" spans="1:41" x14ac:dyDescent="0.2">
      <c r="A27" s="18" t="s">
        <v>1309</v>
      </c>
      <c r="B27" s="6">
        <v>0</v>
      </c>
      <c r="C27" s="6">
        <v>0</v>
      </c>
      <c r="D27" s="6">
        <v>0</v>
      </c>
      <c r="E27" s="6">
        <v>0</v>
      </c>
      <c r="F27" s="6">
        <v>0</v>
      </c>
      <c r="G27" s="6">
        <v>0</v>
      </c>
      <c r="H27" s="6">
        <v>0</v>
      </c>
      <c r="I27" s="6">
        <v>26.271989999999999</v>
      </c>
      <c r="J27" s="6">
        <v>12.02875</v>
      </c>
      <c r="K27" s="6">
        <v>10.151999999999999</v>
      </c>
      <c r="L27" s="6">
        <v>9.7420000000000009</v>
      </c>
      <c r="M27" s="6">
        <v>3.3559399999999999</v>
      </c>
      <c r="N27" s="6">
        <v>2.35</v>
      </c>
      <c r="O27" s="6">
        <v>2.992</v>
      </c>
      <c r="P27" s="6">
        <v>2.13</v>
      </c>
      <c r="Q27" s="6">
        <v>2.4540000000000002</v>
      </c>
      <c r="R27" s="6">
        <v>1.8</v>
      </c>
      <c r="S27" s="6">
        <v>0</v>
      </c>
      <c r="T27" s="6">
        <v>0</v>
      </c>
      <c r="U27" s="6">
        <v>0</v>
      </c>
      <c r="V27" s="6">
        <v>0</v>
      </c>
      <c r="W27" s="6">
        <v>0</v>
      </c>
      <c r="X27" s="6">
        <v>0</v>
      </c>
      <c r="Y27" s="6">
        <v>0</v>
      </c>
      <c r="Z27" s="6">
        <v>0</v>
      </c>
      <c r="AA27" s="6">
        <v>0</v>
      </c>
      <c r="AB27" s="6">
        <v>0</v>
      </c>
      <c r="AC27" s="6">
        <v>0</v>
      </c>
      <c r="AE27" s="6">
        <f>SUM(B27:M27)</f>
        <v>61.550679999999993</v>
      </c>
      <c r="AF27" s="6">
        <f>SUM(N27:Y27)</f>
        <v>11.726000000000001</v>
      </c>
      <c r="AG27" s="6">
        <f t="shared" ref="AG27:AH30" si="9">SUM(Q27:AB27)</f>
        <v>4.2540000000000004</v>
      </c>
      <c r="AH27" s="6">
        <f t="shared" si="9"/>
        <v>1.8</v>
      </c>
      <c r="AJ27" s="77">
        <f t="shared" ref="AJ27:AM30" si="10">AE27/AE$133</f>
        <v>5.108809764144838E-2</v>
      </c>
      <c r="AK27" s="77">
        <f t="shared" si="10"/>
        <v>1.0312721630400659E-2</v>
      </c>
      <c r="AL27" s="77">
        <f t="shared" si="10"/>
        <v>3.605181627380852E-3</v>
      </c>
      <c r="AM27" s="77">
        <f t="shared" si="10"/>
        <v>1.4946019461510862E-3</v>
      </c>
      <c r="AO27" s="1" t="s">
        <v>1314</v>
      </c>
    </row>
    <row r="28" spans="1:41" x14ac:dyDescent="0.2">
      <c r="A28" s="18" t="s">
        <v>1310</v>
      </c>
      <c r="B28" s="6">
        <v>4.8620000000000001</v>
      </c>
      <c r="C28" s="6">
        <v>2.1019999999999999</v>
      </c>
      <c r="D28" s="6">
        <v>3.9575999999999998</v>
      </c>
      <c r="E28" s="6">
        <v>2.5059999999999998</v>
      </c>
      <c r="F28" s="6">
        <v>2.5720000000000001</v>
      </c>
      <c r="G28" s="6">
        <v>2.68</v>
      </c>
      <c r="H28" s="6">
        <v>3.3559999999999999</v>
      </c>
      <c r="I28" s="6">
        <v>6.58</v>
      </c>
      <c r="J28" s="6">
        <v>1.8240000000000001</v>
      </c>
      <c r="K28" s="6">
        <v>2.7480000000000002</v>
      </c>
      <c r="L28" s="6">
        <v>4.1879999999999997</v>
      </c>
      <c r="M28" s="6">
        <v>1.8240000000000001</v>
      </c>
      <c r="N28" s="6">
        <v>4.0179999999999998</v>
      </c>
      <c r="O28" s="6">
        <v>2.3220000000000001</v>
      </c>
      <c r="P28" s="6">
        <v>2.7320000000000002</v>
      </c>
      <c r="Q28" s="6">
        <v>3.3279999999999998</v>
      </c>
      <c r="R28" s="6">
        <v>1.8240000000000001</v>
      </c>
      <c r="S28" s="6">
        <v>0</v>
      </c>
      <c r="T28" s="6">
        <v>0</v>
      </c>
      <c r="U28" s="6">
        <v>0</v>
      </c>
      <c r="V28" s="6">
        <v>0</v>
      </c>
      <c r="W28" s="6">
        <v>0</v>
      </c>
      <c r="X28" s="6">
        <v>0</v>
      </c>
      <c r="Y28" s="6">
        <v>0</v>
      </c>
      <c r="Z28" s="6">
        <v>0</v>
      </c>
      <c r="AA28" s="6">
        <v>0</v>
      </c>
      <c r="AB28" s="6">
        <v>0</v>
      </c>
      <c r="AC28" s="6">
        <v>0</v>
      </c>
      <c r="AE28" s="6">
        <f>SUM(B28:M28)</f>
        <v>39.199600000000004</v>
      </c>
      <c r="AF28" s="6">
        <f>SUM(N28:Y28)</f>
        <v>14.223999999999998</v>
      </c>
      <c r="AG28" s="6">
        <f t="shared" si="9"/>
        <v>5.1520000000000001</v>
      </c>
      <c r="AH28" s="6">
        <f t="shared" si="9"/>
        <v>1.8240000000000001</v>
      </c>
      <c r="AJ28" s="77">
        <f t="shared" si="10"/>
        <v>3.2536326037433221E-2</v>
      </c>
      <c r="AK28" s="77">
        <f t="shared" si="10"/>
        <v>1.2509649707557474E-2</v>
      </c>
      <c r="AL28" s="77">
        <f t="shared" si="10"/>
        <v>4.3662190278011635E-3</v>
      </c>
      <c r="AM28" s="77">
        <f t="shared" si="10"/>
        <v>1.5145299720997674E-3</v>
      </c>
      <c r="AO28" s="1" t="s">
        <v>1199</v>
      </c>
    </row>
    <row r="29" spans="1:41" x14ac:dyDescent="0.2">
      <c r="A29" s="18" t="s">
        <v>1312</v>
      </c>
      <c r="B29" s="6">
        <v>3.504</v>
      </c>
      <c r="C29" s="6">
        <v>7.7619999999999996</v>
      </c>
      <c r="D29" s="6">
        <v>4.1340000000000003</v>
      </c>
      <c r="E29" s="6">
        <v>3.25</v>
      </c>
      <c r="F29" s="6">
        <v>4.548</v>
      </c>
      <c r="G29" s="6">
        <v>6.11</v>
      </c>
      <c r="H29" s="6">
        <v>3.9060000000000001</v>
      </c>
      <c r="I29" s="6">
        <v>0</v>
      </c>
      <c r="J29" s="6">
        <v>0</v>
      </c>
      <c r="K29" s="6">
        <v>0</v>
      </c>
      <c r="L29" s="6">
        <v>0</v>
      </c>
      <c r="M29" s="6">
        <v>0</v>
      </c>
      <c r="N29" s="6">
        <v>0</v>
      </c>
      <c r="O29" s="6">
        <v>0</v>
      </c>
      <c r="P29" s="6">
        <v>0</v>
      </c>
      <c r="Q29" s="6">
        <v>0</v>
      </c>
      <c r="R29" s="6">
        <v>0</v>
      </c>
      <c r="S29" s="6">
        <v>0</v>
      </c>
      <c r="T29" s="6">
        <v>0</v>
      </c>
      <c r="U29" s="6">
        <v>0</v>
      </c>
      <c r="V29" s="6">
        <v>0</v>
      </c>
      <c r="W29" s="6">
        <v>0</v>
      </c>
      <c r="X29" s="6">
        <v>0</v>
      </c>
      <c r="Y29" s="6">
        <v>0</v>
      </c>
      <c r="Z29" s="6">
        <v>0</v>
      </c>
      <c r="AA29" s="6">
        <v>0</v>
      </c>
      <c r="AB29" s="6">
        <v>0</v>
      </c>
      <c r="AC29" s="6">
        <v>0</v>
      </c>
      <c r="AE29" s="6">
        <f>SUM(B29:M29)</f>
        <v>33.213999999999999</v>
      </c>
      <c r="AF29" s="6">
        <f>SUM(N29:Y29)</f>
        <v>0</v>
      </c>
      <c r="AG29" s="6">
        <f t="shared" si="9"/>
        <v>0</v>
      </c>
      <c r="AH29" s="6">
        <f t="shared" si="9"/>
        <v>0</v>
      </c>
      <c r="AJ29" s="77">
        <f t="shared" si="10"/>
        <v>2.7568177558120667E-2</v>
      </c>
      <c r="AK29" s="77">
        <f t="shared" si="10"/>
        <v>0</v>
      </c>
      <c r="AL29" s="77">
        <f t="shared" si="10"/>
        <v>0</v>
      </c>
      <c r="AM29" s="77">
        <f t="shared" si="10"/>
        <v>0</v>
      </c>
      <c r="AO29" s="1" t="s">
        <v>1200</v>
      </c>
    </row>
    <row r="30" spans="1:41" x14ac:dyDescent="0.2">
      <c r="A30" s="18" t="s">
        <v>1311</v>
      </c>
      <c r="B30" s="6">
        <v>1.3979999999999999</v>
      </c>
      <c r="C30" s="6">
        <v>2.0760000000000001</v>
      </c>
      <c r="D30" s="6">
        <v>1.3979999999999999</v>
      </c>
      <c r="E30" s="6">
        <v>1.3979999999999999</v>
      </c>
      <c r="F30" s="6">
        <v>3.0760000000000001</v>
      </c>
      <c r="G30" s="6">
        <v>2.1739999999999999</v>
      </c>
      <c r="H30" s="6">
        <v>3.1619999999999999</v>
      </c>
      <c r="I30" s="6">
        <v>2.3879999999999999</v>
      </c>
      <c r="J30" s="6">
        <v>1.6140000000000001</v>
      </c>
      <c r="K30" s="6">
        <v>0.55920000000000003</v>
      </c>
      <c r="L30" s="6">
        <v>8.1693499999999997</v>
      </c>
      <c r="M30" s="6">
        <v>0.54</v>
      </c>
      <c r="N30" s="6">
        <v>0</v>
      </c>
      <c r="O30" s="6">
        <v>8.7999999999999995E-2</v>
      </c>
      <c r="P30" s="6">
        <v>0</v>
      </c>
      <c r="Q30" s="6">
        <v>0</v>
      </c>
      <c r="R30" s="6">
        <v>0</v>
      </c>
      <c r="S30" s="6">
        <v>0</v>
      </c>
      <c r="T30" s="6">
        <v>0</v>
      </c>
      <c r="U30" s="6">
        <v>0</v>
      </c>
      <c r="V30" s="6">
        <v>0</v>
      </c>
      <c r="W30" s="6">
        <v>0</v>
      </c>
      <c r="X30" s="6">
        <v>0</v>
      </c>
      <c r="Y30" s="6">
        <v>0</v>
      </c>
      <c r="Z30" s="6">
        <v>0</v>
      </c>
      <c r="AA30" s="6">
        <v>0</v>
      </c>
      <c r="AB30" s="6">
        <v>0</v>
      </c>
      <c r="AC30" s="6">
        <v>0</v>
      </c>
      <c r="AE30" s="6">
        <f>SUM(B30:M30)</f>
        <v>27.952550000000002</v>
      </c>
      <c r="AF30" s="6">
        <f>SUM(N30:Y30)</f>
        <v>8.7999999999999995E-2</v>
      </c>
      <c r="AG30" s="6">
        <f t="shared" si="9"/>
        <v>0</v>
      </c>
      <c r="AH30" s="6">
        <f t="shared" si="9"/>
        <v>0</v>
      </c>
      <c r="AJ30" s="77">
        <f t="shared" si="10"/>
        <v>2.3201085734998673E-2</v>
      </c>
      <c r="AK30" s="77">
        <f t="shared" si="10"/>
        <v>7.7393783342594047E-5</v>
      </c>
      <c r="AL30" s="77">
        <f t="shared" si="10"/>
        <v>0</v>
      </c>
      <c r="AM30" s="77">
        <f t="shared" si="10"/>
        <v>0</v>
      </c>
      <c r="AO30" s="1" t="s">
        <v>1315</v>
      </c>
    </row>
    <row r="31" spans="1:41" ht="3" customHeight="1" x14ac:dyDescent="0.2">
      <c r="A31" s="18"/>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E31" s="6"/>
      <c r="AF31" s="6"/>
      <c r="AG31" s="6"/>
      <c r="AH31" s="6"/>
      <c r="AJ31" s="77"/>
      <c r="AK31" s="77"/>
      <c r="AL31" s="77"/>
      <c r="AM31" s="77"/>
    </row>
    <row r="32" spans="1:41" hidden="1" outlineLevel="1" x14ac:dyDescent="0.2">
      <c r="A32" s="176" t="s">
        <v>232</v>
      </c>
      <c r="B32" s="6">
        <v>1.58</v>
      </c>
      <c r="C32" s="6">
        <v>1.58</v>
      </c>
      <c r="D32" s="6">
        <v>3.3180000000000001</v>
      </c>
      <c r="E32" s="6">
        <v>1.58</v>
      </c>
      <c r="F32" s="6">
        <v>1.58</v>
      </c>
      <c r="G32" s="6">
        <v>1.58</v>
      </c>
      <c r="H32" s="6">
        <v>2.6339999999999999</v>
      </c>
      <c r="I32" s="6">
        <v>1.58</v>
      </c>
      <c r="J32" s="6">
        <v>1.58</v>
      </c>
      <c r="K32" s="6">
        <v>6.2447999999999997</v>
      </c>
      <c r="L32" s="6">
        <v>2.8780000000000001</v>
      </c>
      <c r="M32" s="6">
        <v>0.86</v>
      </c>
      <c r="N32" s="6">
        <v>0.86</v>
      </c>
      <c r="O32" s="6">
        <v>0.94</v>
      </c>
      <c r="P32" s="6">
        <v>0.94</v>
      </c>
      <c r="Q32" s="6">
        <v>0.94</v>
      </c>
      <c r="R32" s="6">
        <v>0.94</v>
      </c>
      <c r="S32" s="6">
        <v>0.94</v>
      </c>
      <c r="T32" s="6">
        <v>0.94</v>
      </c>
      <c r="U32" s="6">
        <v>0.94</v>
      </c>
      <c r="V32" s="6">
        <v>4.49</v>
      </c>
      <c r="W32" s="6">
        <v>1.02</v>
      </c>
      <c r="X32" s="6">
        <v>1.02</v>
      </c>
      <c r="Y32" s="6">
        <v>1.02</v>
      </c>
      <c r="Z32" s="6">
        <v>1.02</v>
      </c>
      <c r="AA32" s="6">
        <v>1.5920000000000001</v>
      </c>
      <c r="AB32" s="6">
        <v>1.02</v>
      </c>
      <c r="AC32" s="6">
        <v>1.02</v>
      </c>
      <c r="AE32" s="6">
        <f t="shared" ref="AE32:AE63" si="11">SUM(B32:M32)</f>
        <v>26.994799999999998</v>
      </c>
      <c r="AF32" s="6">
        <f t="shared" ref="AF32:AF63" si="12">SUM(N32:Y32)</f>
        <v>14.989999999999997</v>
      </c>
      <c r="AG32" s="6">
        <f t="shared" ref="AG32:AG63" si="13">SUM(Q32:AB32)</f>
        <v>15.881999999999998</v>
      </c>
      <c r="AH32" s="6">
        <f t="shared" ref="AH32:AH63" si="14">SUM(R32:AC32)</f>
        <v>15.961999999999998</v>
      </c>
      <c r="AJ32" s="77">
        <f t="shared" ref="AJ32:AJ63" si="15">AE32/AE$133</f>
        <v>2.2406137157402174E-2</v>
      </c>
      <c r="AK32" s="77">
        <f t="shared" ref="AK32:AK63" si="16">AF32/AF$133</f>
        <v>1.3183327412562326E-2</v>
      </c>
      <c r="AL32" s="77">
        <f t="shared" ref="AL32:AL63" si="17">AG32/AG$133</f>
        <v>1.3459683734382388E-2</v>
      </c>
      <c r="AM32" s="77">
        <f t="shared" ref="AM32:AM63" si="18">AH32/AH$133</f>
        <v>1.3253797924702019E-2</v>
      </c>
    </row>
    <row r="33" spans="1:39" hidden="1" outlineLevel="1" x14ac:dyDescent="0.2">
      <c r="A33" s="176" t="s">
        <v>213</v>
      </c>
      <c r="B33" s="6">
        <v>0.57599999999999996</v>
      </c>
      <c r="C33" s="6">
        <v>2.9710000000000001</v>
      </c>
      <c r="D33" s="6">
        <v>0.84</v>
      </c>
      <c r="E33" s="6">
        <v>0.84</v>
      </c>
      <c r="F33" s="6">
        <v>0.57599999999999996</v>
      </c>
      <c r="G33" s="6">
        <v>0.57599999999999996</v>
      </c>
      <c r="H33" s="6">
        <v>0.92800000000000005</v>
      </c>
      <c r="I33" s="6">
        <v>3.47</v>
      </c>
      <c r="J33" s="6">
        <v>0.57599999999999996</v>
      </c>
      <c r="K33" s="6">
        <v>1.1919999999999999</v>
      </c>
      <c r="L33" s="6">
        <v>1.484</v>
      </c>
      <c r="M33" s="6">
        <v>2.9580000000000002</v>
      </c>
      <c r="N33" s="6">
        <v>0.64200000000000002</v>
      </c>
      <c r="O33" s="6">
        <v>0.86199999999999999</v>
      </c>
      <c r="P33" s="6">
        <v>0.57599999999999996</v>
      </c>
      <c r="Q33" s="6">
        <v>1.1220000000000001</v>
      </c>
      <c r="R33" s="6">
        <v>3.4279999999999999</v>
      </c>
      <c r="S33" s="6">
        <v>0.57599999999999996</v>
      </c>
      <c r="T33" s="6">
        <v>0.57599999999999996</v>
      </c>
      <c r="U33" s="6">
        <v>0.73799999999999999</v>
      </c>
      <c r="V33" s="6">
        <v>0.57599999999999996</v>
      </c>
      <c r="W33" s="6">
        <v>0.61599999999999999</v>
      </c>
      <c r="X33" s="6">
        <v>0.61599999999999999</v>
      </c>
      <c r="Y33" s="6">
        <v>0.61599999999999999</v>
      </c>
      <c r="Z33" s="6">
        <v>1.804</v>
      </c>
      <c r="AA33" s="6">
        <v>0.61599999999999999</v>
      </c>
      <c r="AB33" s="6">
        <v>4.1219999999999999</v>
      </c>
      <c r="AC33" s="6">
        <v>1.3160000000000001</v>
      </c>
      <c r="AE33" s="6">
        <f t="shared" si="11"/>
        <v>16.987000000000002</v>
      </c>
      <c r="AF33" s="6">
        <f t="shared" si="12"/>
        <v>10.943999999999999</v>
      </c>
      <c r="AG33" s="6">
        <f t="shared" si="13"/>
        <v>15.405999999999999</v>
      </c>
      <c r="AH33" s="6">
        <f t="shared" si="14"/>
        <v>15.599999999999998</v>
      </c>
      <c r="AJ33" s="77">
        <f t="shared" si="15"/>
        <v>1.4099495158059729E-2</v>
      </c>
      <c r="AK33" s="77">
        <f t="shared" si="16"/>
        <v>9.6249723284244238E-3</v>
      </c>
      <c r="AL33" s="77">
        <f t="shared" si="17"/>
        <v>1.3056283063335542E-2</v>
      </c>
      <c r="AM33" s="77">
        <f t="shared" si="18"/>
        <v>1.2953216866642745E-2</v>
      </c>
    </row>
    <row r="34" spans="1:39" hidden="1" outlineLevel="1" x14ac:dyDescent="0.2">
      <c r="A34" s="176" t="s">
        <v>241</v>
      </c>
      <c r="B34" s="6">
        <v>3.6176599999999999</v>
      </c>
      <c r="C34" s="6">
        <v>0.40715999999999997</v>
      </c>
      <c r="D34" s="6">
        <v>0.40715999999999997</v>
      </c>
      <c r="E34" s="6">
        <v>0.40715999999999997</v>
      </c>
      <c r="F34" s="6">
        <v>0.40715999999999997</v>
      </c>
      <c r="G34" s="6">
        <v>0.50615999999999994</v>
      </c>
      <c r="H34" s="6">
        <v>0.98315999999999992</v>
      </c>
      <c r="I34" s="6">
        <v>0.43425000000000002</v>
      </c>
      <c r="J34" s="6">
        <v>0.36</v>
      </c>
      <c r="K34" s="6">
        <v>0.36</v>
      </c>
      <c r="L34" s="6">
        <v>0.36</v>
      </c>
      <c r="M34" s="6">
        <v>0.36162</v>
      </c>
      <c r="N34" s="6">
        <v>0.36162</v>
      </c>
      <c r="O34" s="6">
        <v>0.36162</v>
      </c>
      <c r="P34" s="6">
        <v>1.91587</v>
      </c>
      <c r="Q34" s="6">
        <v>2.5505399999999998</v>
      </c>
      <c r="R34" s="6">
        <v>2.2046199999999998</v>
      </c>
      <c r="S34" s="6">
        <v>0.93562000000000001</v>
      </c>
      <c r="T34" s="6">
        <v>0.93562000000000001</v>
      </c>
      <c r="U34" s="6">
        <v>2.5068699999999997</v>
      </c>
      <c r="V34" s="6">
        <v>0.93562000000000001</v>
      </c>
      <c r="W34" s="6">
        <v>2.29312</v>
      </c>
      <c r="X34" s="6">
        <v>0.93562000000000001</v>
      </c>
      <c r="Y34" s="6">
        <v>0.93562000000000001</v>
      </c>
      <c r="Z34" s="6">
        <v>1.0346199999999999</v>
      </c>
      <c r="AA34" s="6">
        <v>0.93562000000000001</v>
      </c>
      <c r="AB34" s="6">
        <v>0.93562000000000001</v>
      </c>
      <c r="AC34" s="6">
        <v>0.93562000000000001</v>
      </c>
      <c r="AE34" s="6">
        <f t="shared" si="11"/>
        <v>8.6114900000000016</v>
      </c>
      <c r="AF34" s="6">
        <f t="shared" si="12"/>
        <v>16.87236</v>
      </c>
      <c r="AG34" s="6">
        <f t="shared" si="13"/>
        <v>17.139109999999999</v>
      </c>
      <c r="AH34" s="6">
        <f t="shared" si="14"/>
        <v>15.524190000000001</v>
      </c>
      <c r="AJ34" s="77">
        <f t="shared" si="15"/>
        <v>7.1476812597091773E-3</v>
      </c>
      <c r="AK34" s="77">
        <f t="shared" si="16"/>
        <v>1.4838815617252844E-2</v>
      </c>
      <c r="AL34" s="77">
        <f t="shared" si="17"/>
        <v>1.4525059821734703E-2</v>
      </c>
      <c r="AM34" s="77">
        <f t="shared" si="18"/>
        <v>1.2890269214677352E-2</v>
      </c>
    </row>
    <row r="35" spans="1:39" hidden="1" outlineLevel="1" x14ac:dyDescent="0.2">
      <c r="A35" s="176" t="s">
        <v>253</v>
      </c>
      <c r="B35" s="6">
        <v>0.83328000000000002</v>
      </c>
      <c r="C35" s="6">
        <v>0.69377999999999995</v>
      </c>
      <c r="D35" s="6">
        <v>1.08978</v>
      </c>
      <c r="E35" s="6">
        <v>0.69377999999999995</v>
      </c>
      <c r="F35" s="6">
        <v>0.69377999999999995</v>
      </c>
      <c r="G35" s="6">
        <v>1.7152799999999999</v>
      </c>
      <c r="H35" s="6">
        <v>1.2377799999999999</v>
      </c>
      <c r="I35" s="6">
        <v>3.9474999999999998</v>
      </c>
      <c r="J35" s="6">
        <v>0.84199999999999997</v>
      </c>
      <c r="K35" s="6">
        <v>1.20425</v>
      </c>
      <c r="L35" s="6">
        <v>2.5317500000000002</v>
      </c>
      <c r="M35" s="6">
        <v>0.74299999999999999</v>
      </c>
      <c r="N35" s="6">
        <v>0.64400000000000002</v>
      </c>
      <c r="O35" s="6">
        <v>0.81725000000000003</v>
      </c>
      <c r="P35" s="6">
        <v>0.71825000000000006</v>
      </c>
      <c r="Q35" s="6">
        <v>1.9962500000000001</v>
      </c>
      <c r="R35" s="6">
        <v>0.69395000000000007</v>
      </c>
      <c r="S35" s="6">
        <v>0.64400000000000002</v>
      </c>
      <c r="T35" s="6">
        <v>1.3865000000000001</v>
      </c>
      <c r="U35" s="6">
        <v>0.64400000000000002</v>
      </c>
      <c r="V35" s="6">
        <v>1.5429999999999999</v>
      </c>
      <c r="W35" s="6">
        <v>1.4517500000000001</v>
      </c>
      <c r="X35" s="6">
        <v>2.0945</v>
      </c>
      <c r="Y35" s="6">
        <v>1.3935</v>
      </c>
      <c r="Z35" s="6">
        <v>1.1795</v>
      </c>
      <c r="AA35" s="6">
        <v>1.3774999999999999</v>
      </c>
      <c r="AB35" s="6">
        <v>2.3090000000000002</v>
      </c>
      <c r="AC35" s="6">
        <v>0.71</v>
      </c>
      <c r="AE35" s="6">
        <f t="shared" si="11"/>
        <v>16.225960000000001</v>
      </c>
      <c r="AF35" s="6">
        <f t="shared" si="12"/>
        <v>14.026949999999999</v>
      </c>
      <c r="AG35" s="6">
        <f t="shared" si="13"/>
        <v>16.713449999999998</v>
      </c>
      <c r="AH35" s="6">
        <f t="shared" si="14"/>
        <v>15.427199999999999</v>
      </c>
      <c r="AJ35" s="77">
        <f t="shared" si="15"/>
        <v>1.3467819182602626E-2</v>
      </c>
      <c r="AK35" s="77">
        <f t="shared" si="16"/>
        <v>1.2336349196106815E-2</v>
      </c>
      <c r="AL35" s="77">
        <f t="shared" si="17"/>
        <v>1.4164321314092263E-2</v>
      </c>
      <c r="AM35" s="77">
        <f t="shared" si="18"/>
        <v>1.2809735079812241E-2</v>
      </c>
    </row>
    <row r="36" spans="1:39" hidden="1" outlineLevel="1" x14ac:dyDescent="0.2">
      <c r="A36" s="176" t="s">
        <v>245</v>
      </c>
      <c r="B36" s="6">
        <v>0</v>
      </c>
      <c r="C36" s="6">
        <v>0</v>
      </c>
      <c r="D36" s="6">
        <v>0</v>
      </c>
      <c r="E36" s="6">
        <v>0</v>
      </c>
      <c r="F36" s="6">
        <v>0</v>
      </c>
      <c r="G36" s="6">
        <v>0</v>
      </c>
      <c r="H36" s="6">
        <v>0</v>
      </c>
      <c r="I36" s="6">
        <v>0</v>
      </c>
      <c r="J36" s="6">
        <v>0</v>
      </c>
      <c r="K36" s="6">
        <v>0</v>
      </c>
      <c r="L36" s="6">
        <v>0</v>
      </c>
      <c r="M36" s="6">
        <v>0.433</v>
      </c>
      <c r="N36" s="6">
        <v>0</v>
      </c>
      <c r="O36" s="6">
        <v>0</v>
      </c>
      <c r="P36" s="6">
        <v>0</v>
      </c>
      <c r="Q36" s="6">
        <v>0</v>
      </c>
      <c r="R36" s="6">
        <v>0</v>
      </c>
      <c r="S36" s="6">
        <v>0</v>
      </c>
      <c r="T36" s="6">
        <v>0.47499999999999998</v>
      </c>
      <c r="U36" s="6">
        <v>1.3</v>
      </c>
      <c r="V36" s="6">
        <v>1.464</v>
      </c>
      <c r="W36" s="6">
        <v>0.7</v>
      </c>
      <c r="X36" s="6">
        <v>0.7</v>
      </c>
      <c r="Y36" s="6">
        <v>4.9560000000000004</v>
      </c>
      <c r="Z36" s="6">
        <v>1.8720000000000001</v>
      </c>
      <c r="AA36" s="6">
        <v>0.7</v>
      </c>
      <c r="AB36" s="6">
        <v>1.93</v>
      </c>
      <c r="AC36" s="6">
        <v>0.88</v>
      </c>
      <c r="AE36" s="6">
        <f t="shared" si="11"/>
        <v>0.433</v>
      </c>
      <c r="AF36" s="6">
        <f t="shared" si="12"/>
        <v>9.5950000000000006</v>
      </c>
      <c r="AG36" s="6">
        <f t="shared" si="13"/>
        <v>14.097</v>
      </c>
      <c r="AH36" s="6">
        <f t="shared" si="14"/>
        <v>14.977</v>
      </c>
      <c r="AJ36" s="77">
        <f t="shared" si="15"/>
        <v>3.5939726870194043E-4</v>
      </c>
      <c r="AK36" s="77">
        <f t="shared" si="16"/>
        <v>8.4385608087748868E-3</v>
      </c>
      <c r="AL36" s="77">
        <f t="shared" si="17"/>
        <v>1.1946931217956714E-2</v>
      </c>
      <c r="AM36" s="77">
        <f t="shared" si="18"/>
        <v>1.2435918526391566E-2</v>
      </c>
    </row>
    <row r="37" spans="1:39" hidden="1" outlineLevel="1" x14ac:dyDescent="0.2">
      <c r="A37" s="176" t="s">
        <v>236</v>
      </c>
      <c r="B37" s="6">
        <v>1.0854999999999999</v>
      </c>
      <c r="C37" s="6">
        <v>0.98075000000000001</v>
      </c>
      <c r="D37" s="6">
        <v>0.40600000000000003</v>
      </c>
      <c r="E37" s="6">
        <v>0.40600000000000003</v>
      </c>
      <c r="F37" s="6">
        <v>2.0390000000000001</v>
      </c>
      <c r="G37" s="6">
        <v>0.48025000000000001</v>
      </c>
      <c r="H37" s="6">
        <v>0.505</v>
      </c>
      <c r="I37" s="6">
        <v>0.40600000000000003</v>
      </c>
      <c r="J37" s="6">
        <v>0.47199999999999998</v>
      </c>
      <c r="K37" s="6">
        <v>0.55449999999999999</v>
      </c>
      <c r="L37" s="6">
        <v>1.1697500000000001</v>
      </c>
      <c r="M37" s="6">
        <v>6.8417200000000005</v>
      </c>
      <c r="N37" s="6">
        <v>3.9565000000000001</v>
      </c>
      <c r="O37" s="6">
        <v>1.9197500000000001</v>
      </c>
      <c r="P37" s="6">
        <v>1.4957499999999999</v>
      </c>
      <c r="Q37" s="6">
        <v>0.46</v>
      </c>
      <c r="R37" s="6">
        <v>0.46</v>
      </c>
      <c r="S37" s="6">
        <v>0.46</v>
      </c>
      <c r="T37" s="6">
        <v>0.628</v>
      </c>
      <c r="U37" s="6">
        <v>1.1107</v>
      </c>
      <c r="V37" s="6">
        <v>0.81200000000000006</v>
      </c>
      <c r="W37" s="6">
        <v>0.46</v>
      </c>
      <c r="X37" s="6">
        <v>1.5489999999999999</v>
      </c>
      <c r="Y37" s="6">
        <v>4.0644999999999998</v>
      </c>
      <c r="Z37" s="6">
        <v>2.1419999999999999</v>
      </c>
      <c r="AA37" s="6">
        <v>0.86</v>
      </c>
      <c r="AB37" s="6">
        <v>0.86</v>
      </c>
      <c r="AC37" s="6">
        <v>0.86</v>
      </c>
      <c r="AE37" s="6">
        <f t="shared" si="11"/>
        <v>15.34647</v>
      </c>
      <c r="AF37" s="6">
        <f t="shared" si="12"/>
        <v>17.376200000000001</v>
      </c>
      <c r="AG37" s="6">
        <f t="shared" si="13"/>
        <v>13.866199999999999</v>
      </c>
      <c r="AH37" s="6">
        <f t="shared" si="14"/>
        <v>14.266199999999998</v>
      </c>
      <c r="AJ37" s="77">
        <f t="shared" si="15"/>
        <v>1.2737827718744267E-2</v>
      </c>
      <c r="AK37" s="77">
        <f t="shared" si="16"/>
        <v>1.5281930205881623E-2</v>
      </c>
      <c r="AL37" s="77">
        <f t="shared" si="17"/>
        <v>1.1751332741323076E-2</v>
      </c>
      <c r="AM37" s="77">
        <f t="shared" si="18"/>
        <v>1.1845716824544789E-2</v>
      </c>
    </row>
    <row r="38" spans="1:39" hidden="1" outlineLevel="1" x14ac:dyDescent="0.2">
      <c r="A38" s="176" t="s">
        <v>218</v>
      </c>
      <c r="B38" s="6">
        <v>0.83599999999999997</v>
      </c>
      <c r="C38" s="6">
        <v>0.85599999999999998</v>
      </c>
      <c r="D38" s="6">
        <v>2.6520000000000001</v>
      </c>
      <c r="E38" s="6">
        <v>0.85599999999999998</v>
      </c>
      <c r="F38" s="6">
        <v>0.85599999999999998</v>
      </c>
      <c r="G38" s="6">
        <v>0.85599999999999998</v>
      </c>
      <c r="H38" s="6">
        <v>1.272</v>
      </c>
      <c r="I38" s="6">
        <v>0.85599999999999998</v>
      </c>
      <c r="J38" s="6">
        <v>0.85599999999999998</v>
      </c>
      <c r="K38" s="6">
        <v>2.7153499999999999</v>
      </c>
      <c r="L38" s="6">
        <v>0.85599999999999998</v>
      </c>
      <c r="M38" s="6">
        <v>0.85599999999999998</v>
      </c>
      <c r="N38" s="6">
        <v>0.92200000000000004</v>
      </c>
      <c r="O38" s="6">
        <v>3.218</v>
      </c>
      <c r="P38" s="6">
        <v>0.92200000000000004</v>
      </c>
      <c r="Q38" s="6">
        <v>1.024</v>
      </c>
      <c r="R38" s="6">
        <v>1.208</v>
      </c>
      <c r="S38" s="6">
        <v>0.85599999999999998</v>
      </c>
      <c r="T38" s="6">
        <v>1.024</v>
      </c>
      <c r="U38" s="6">
        <v>2.7080000000000002</v>
      </c>
      <c r="V38" s="6">
        <v>0.85599999999999998</v>
      </c>
      <c r="W38" s="6">
        <v>0.97599999999999998</v>
      </c>
      <c r="X38" s="6">
        <v>0.97599999999999998</v>
      </c>
      <c r="Y38" s="6">
        <v>1.2</v>
      </c>
      <c r="Z38" s="6">
        <v>0.98</v>
      </c>
      <c r="AA38" s="6">
        <v>0.98</v>
      </c>
      <c r="AB38" s="6">
        <v>0.98</v>
      </c>
      <c r="AC38" s="6">
        <v>1.484</v>
      </c>
      <c r="AE38" s="6">
        <f t="shared" si="11"/>
        <v>14.323349999999998</v>
      </c>
      <c r="AF38" s="6">
        <f t="shared" si="12"/>
        <v>15.889999999999997</v>
      </c>
      <c r="AG38" s="6">
        <f t="shared" si="13"/>
        <v>13.768000000000001</v>
      </c>
      <c r="AH38" s="6">
        <f t="shared" si="14"/>
        <v>14.228</v>
      </c>
      <c r="AJ38" s="77">
        <f t="shared" si="15"/>
        <v>1.1888620943792004E-2</v>
      </c>
      <c r="AK38" s="77">
        <f t="shared" si="16"/>
        <v>1.3974854742202492E-2</v>
      </c>
      <c r="AL38" s="77">
        <f t="shared" si="17"/>
        <v>1.166811016590963E-2</v>
      </c>
      <c r="AM38" s="77">
        <f t="shared" si="18"/>
        <v>1.1813998049909808E-2</v>
      </c>
    </row>
    <row r="39" spans="1:39" hidden="1" outlineLevel="1" x14ac:dyDescent="0.2">
      <c r="A39" s="176" t="s">
        <v>205</v>
      </c>
      <c r="B39" s="6">
        <v>3.4197500000000001</v>
      </c>
      <c r="C39" s="6">
        <v>0.82750000000000001</v>
      </c>
      <c r="D39" s="6">
        <v>0.90175000000000005</v>
      </c>
      <c r="E39" s="6">
        <v>0.68799999999999994</v>
      </c>
      <c r="F39" s="6">
        <v>0.68799999999999994</v>
      </c>
      <c r="G39" s="6">
        <v>0.90800000000000003</v>
      </c>
      <c r="H39" s="6">
        <v>1.6027499999999999</v>
      </c>
      <c r="I39" s="6">
        <v>0.76224999999999998</v>
      </c>
      <c r="J39" s="6">
        <v>1.4957499999999999</v>
      </c>
      <c r="K39" s="6">
        <v>1.2729999999999999</v>
      </c>
      <c r="L39" s="6">
        <v>0.81174999999999997</v>
      </c>
      <c r="M39" s="6">
        <v>0.98499999999999999</v>
      </c>
      <c r="N39" s="6">
        <v>1.0840000000000001</v>
      </c>
      <c r="O39" s="6">
        <v>0.91074999999999995</v>
      </c>
      <c r="P39" s="6">
        <v>1.10425</v>
      </c>
      <c r="Q39" s="6">
        <v>1.09975</v>
      </c>
      <c r="R39" s="6">
        <v>0.88600000000000001</v>
      </c>
      <c r="S39" s="6">
        <v>0.68799999999999994</v>
      </c>
      <c r="T39" s="6">
        <v>2.5532499999999998</v>
      </c>
      <c r="U39" s="6">
        <v>1.0345</v>
      </c>
      <c r="V39" s="6">
        <v>1.71075</v>
      </c>
      <c r="W39" s="6">
        <v>0.877</v>
      </c>
      <c r="X39" s="6">
        <v>0.68799999999999994</v>
      </c>
      <c r="Y39" s="6">
        <v>0.78700000000000003</v>
      </c>
      <c r="Z39" s="6">
        <v>0.68799999999999994</v>
      </c>
      <c r="AA39" s="6">
        <v>0.97599999999999998</v>
      </c>
      <c r="AB39" s="6">
        <v>0.76224999999999998</v>
      </c>
      <c r="AC39" s="6">
        <v>0.68799999999999994</v>
      </c>
      <c r="AE39" s="6">
        <f t="shared" si="11"/>
        <v>14.363499999999998</v>
      </c>
      <c r="AF39" s="6">
        <f t="shared" si="12"/>
        <v>13.423250000000001</v>
      </c>
      <c r="AG39" s="6">
        <f t="shared" si="13"/>
        <v>12.750500000000001</v>
      </c>
      <c r="AH39" s="6">
        <f t="shared" si="14"/>
        <v>12.338750000000001</v>
      </c>
      <c r="AJ39" s="77">
        <f t="shared" si="15"/>
        <v>1.192194611778365E-2</v>
      </c>
      <c r="AK39" s="77">
        <f t="shared" si="16"/>
        <v>1.1805410252880406E-2</v>
      </c>
      <c r="AL39" s="77">
        <f t="shared" si="17"/>
        <v>1.0805798857526928E-2</v>
      </c>
      <c r="AM39" s="77">
        <f t="shared" si="18"/>
        <v>1.0245288757262064E-2</v>
      </c>
    </row>
    <row r="40" spans="1:39" hidden="1" outlineLevel="1" x14ac:dyDescent="0.2">
      <c r="A40" s="176" t="s">
        <v>233</v>
      </c>
      <c r="B40" s="6">
        <v>0.45200000000000001</v>
      </c>
      <c r="C40" s="6">
        <v>1.3907499999999999</v>
      </c>
      <c r="D40" s="6">
        <v>0.52625</v>
      </c>
      <c r="E40" s="6">
        <v>0.45200000000000001</v>
      </c>
      <c r="F40" s="6">
        <v>0.58399999999999996</v>
      </c>
      <c r="G40" s="6">
        <v>0.45200000000000001</v>
      </c>
      <c r="H40" s="6">
        <v>1.1439999999999999</v>
      </c>
      <c r="I40" s="6">
        <v>0.77200000000000002</v>
      </c>
      <c r="J40" s="6">
        <v>0.61199999999999999</v>
      </c>
      <c r="K40" s="6">
        <v>1.88598</v>
      </c>
      <c r="L40" s="6">
        <v>0.61199999999999999</v>
      </c>
      <c r="M40" s="6">
        <v>0.62</v>
      </c>
      <c r="N40" s="6">
        <v>0.62</v>
      </c>
      <c r="O40" s="6">
        <v>0.74399999999999999</v>
      </c>
      <c r="P40" s="6">
        <v>0.62</v>
      </c>
      <c r="Q40" s="6">
        <v>0.62</v>
      </c>
      <c r="R40" s="6">
        <v>0.78</v>
      </c>
      <c r="S40" s="6">
        <v>0.62</v>
      </c>
      <c r="T40" s="6">
        <v>1.2324000000000002</v>
      </c>
      <c r="U40" s="6">
        <v>2.1960000000000002</v>
      </c>
      <c r="V40" s="6">
        <v>0.62</v>
      </c>
      <c r="W40" s="6">
        <v>0.62</v>
      </c>
      <c r="X40" s="6">
        <v>0.62</v>
      </c>
      <c r="Y40" s="6">
        <v>1.8280000000000001</v>
      </c>
      <c r="Z40" s="6">
        <v>0.62</v>
      </c>
      <c r="AA40" s="6">
        <v>0.84</v>
      </c>
      <c r="AB40" s="6">
        <v>1.17</v>
      </c>
      <c r="AC40" s="6">
        <v>0.8</v>
      </c>
      <c r="AE40" s="6">
        <f t="shared" si="11"/>
        <v>9.5029799999999991</v>
      </c>
      <c r="AF40" s="6">
        <f t="shared" si="12"/>
        <v>11.120399999999998</v>
      </c>
      <c r="AG40" s="6">
        <f t="shared" si="13"/>
        <v>11.766399999999999</v>
      </c>
      <c r="AH40" s="6">
        <f t="shared" si="14"/>
        <v>11.946400000000001</v>
      </c>
      <c r="AJ40" s="77">
        <f t="shared" si="15"/>
        <v>7.8876329250096196E-3</v>
      </c>
      <c r="AK40" s="77">
        <f t="shared" si="16"/>
        <v>9.7801116850338952E-3</v>
      </c>
      <c r="AL40" s="77">
        <f t="shared" si="17"/>
        <v>9.9717933945496114E-3</v>
      </c>
      <c r="AM40" s="77">
        <f t="shared" si="18"/>
        <v>9.9195070497218544E-3</v>
      </c>
    </row>
    <row r="41" spans="1:39" hidden="1" outlineLevel="1" x14ac:dyDescent="0.2">
      <c r="A41" s="176" t="s">
        <v>238</v>
      </c>
      <c r="B41" s="6">
        <v>0.748</v>
      </c>
      <c r="C41" s="6">
        <v>1.026</v>
      </c>
      <c r="D41" s="6">
        <v>1.43</v>
      </c>
      <c r="E41" s="6">
        <v>0.79200000000000004</v>
      </c>
      <c r="F41" s="6">
        <v>0.748</v>
      </c>
      <c r="G41" s="6">
        <v>0.748</v>
      </c>
      <c r="H41" s="6">
        <v>1.004</v>
      </c>
      <c r="I41" s="6">
        <v>0.748</v>
      </c>
      <c r="J41" s="6">
        <v>1.8180000000000001</v>
      </c>
      <c r="K41" s="6">
        <v>1.0920000000000001</v>
      </c>
      <c r="L41" s="6">
        <v>5.9156199999999997</v>
      </c>
      <c r="M41" s="6">
        <v>1.1339999999999999</v>
      </c>
      <c r="N41" s="6">
        <v>0.93600000000000005</v>
      </c>
      <c r="O41" s="6">
        <v>2.3610000000000002</v>
      </c>
      <c r="P41" s="6">
        <v>0.76</v>
      </c>
      <c r="Q41" s="6">
        <v>0.76</v>
      </c>
      <c r="R41" s="6">
        <v>1.048</v>
      </c>
      <c r="S41" s="6">
        <v>0.76</v>
      </c>
      <c r="T41" s="6">
        <v>0.76</v>
      </c>
      <c r="U41" s="6">
        <v>1.4179999999999999</v>
      </c>
      <c r="V41" s="6">
        <v>1.17</v>
      </c>
      <c r="W41" s="6">
        <v>0.95799999999999996</v>
      </c>
      <c r="X41" s="6">
        <v>0.76</v>
      </c>
      <c r="Y41" s="6">
        <v>0.76</v>
      </c>
      <c r="Z41" s="6">
        <v>0.76</v>
      </c>
      <c r="AA41" s="6">
        <v>0.76</v>
      </c>
      <c r="AB41" s="6">
        <v>0.93600000000000005</v>
      </c>
      <c r="AC41" s="6">
        <v>1.0840000000000001</v>
      </c>
      <c r="AE41" s="6">
        <f t="shared" si="11"/>
        <v>17.203620000000001</v>
      </c>
      <c r="AF41" s="6">
        <f t="shared" si="12"/>
        <v>12.450999999999999</v>
      </c>
      <c r="AG41" s="6">
        <f t="shared" si="13"/>
        <v>10.85</v>
      </c>
      <c r="AH41" s="6">
        <f t="shared" si="14"/>
        <v>11.173999999999999</v>
      </c>
      <c r="AJ41" s="77">
        <f t="shared" si="15"/>
        <v>1.4279293394425119E-2</v>
      </c>
      <c r="AK41" s="77">
        <f t="shared" si="16"/>
        <v>1.0950340868166347E-2</v>
      </c>
      <c r="AL41" s="77">
        <f t="shared" si="17"/>
        <v>9.1951623547442962E-3</v>
      </c>
      <c r="AM41" s="77">
        <f t="shared" si="18"/>
        <v>9.2781567479401309E-3</v>
      </c>
    </row>
    <row r="42" spans="1:39" hidden="1" outlineLevel="1" x14ac:dyDescent="0.2">
      <c r="A42" s="176" t="s">
        <v>225</v>
      </c>
      <c r="B42" s="6">
        <v>1.762</v>
      </c>
      <c r="C42" s="6">
        <v>0.78</v>
      </c>
      <c r="D42" s="6">
        <v>1.1759999999999999</v>
      </c>
      <c r="E42" s="6">
        <v>0.7</v>
      </c>
      <c r="F42" s="6">
        <v>0.6</v>
      </c>
      <c r="G42" s="6">
        <v>3.9572500000000002</v>
      </c>
      <c r="H42" s="6">
        <v>0.58799999999999997</v>
      </c>
      <c r="I42" s="6">
        <v>0.54400000000000004</v>
      </c>
      <c r="J42" s="6">
        <v>1.274</v>
      </c>
      <c r="K42" s="6">
        <v>0.5</v>
      </c>
      <c r="L42" s="6">
        <v>0.628</v>
      </c>
      <c r="M42" s="6">
        <v>0.67600000000000005</v>
      </c>
      <c r="N42" s="6">
        <v>0.5</v>
      </c>
      <c r="O42" s="6">
        <v>0.84399999999999997</v>
      </c>
      <c r="P42" s="6">
        <v>0.5</v>
      </c>
      <c r="Q42" s="6">
        <v>0.8</v>
      </c>
      <c r="R42" s="6">
        <v>0.56599999999999995</v>
      </c>
      <c r="S42" s="6">
        <v>0.5</v>
      </c>
      <c r="T42" s="6">
        <v>4.5460000000000003</v>
      </c>
      <c r="U42" s="6">
        <v>0.5</v>
      </c>
      <c r="V42" s="6">
        <v>0.5</v>
      </c>
      <c r="W42" s="6">
        <v>1.028</v>
      </c>
      <c r="X42" s="6">
        <v>0.69799999999999995</v>
      </c>
      <c r="Y42" s="6">
        <v>0.66</v>
      </c>
      <c r="Z42" s="6">
        <v>0.5</v>
      </c>
      <c r="AA42" s="6">
        <v>0.61</v>
      </c>
      <c r="AB42" s="6">
        <v>0.5</v>
      </c>
      <c r="AC42" s="6">
        <v>0.5</v>
      </c>
      <c r="AE42" s="6">
        <f t="shared" si="11"/>
        <v>13.185249999999998</v>
      </c>
      <c r="AF42" s="6">
        <f t="shared" si="12"/>
        <v>11.642000000000001</v>
      </c>
      <c r="AG42" s="6">
        <f t="shared" si="13"/>
        <v>11.408000000000001</v>
      </c>
      <c r="AH42" s="6">
        <f t="shared" si="14"/>
        <v>11.108000000000001</v>
      </c>
      <c r="AJ42" s="77">
        <f t="shared" si="15"/>
        <v>1.0943978838688822E-2</v>
      </c>
      <c r="AK42" s="77">
        <f t="shared" si="16"/>
        <v>1.023884574630091E-2</v>
      </c>
      <c r="AL42" s="77">
        <f t="shared" si="17"/>
        <v>9.6680564187025773E-3</v>
      </c>
      <c r="AM42" s="77">
        <f t="shared" si="18"/>
        <v>9.2233546765812593E-3</v>
      </c>
    </row>
    <row r="43" spans="1:39" hidden="1" outlineLevel="1" x14ac:dyDescent="0.2">
      <c r="A43" s="176" t="s">
        <v>243</v>
      </c>
      <c r="B43" s="6">
        <v>0</v>
      </c>
      <c r="C43" s="6">
        <v>0</v>
      </c>
      <c r="D43" s="6">
        <v>0.11</v>
      </c>
      <c r="E43" s="6">
        <v>0</v>
      </c>
      <c r="F43" s="6">
        <v>0</v>
      </c>
      <c r="G43" s="6">
        <v>0</v>
      </c>
      <c r="H43" s="6">
        <v>0</v>
      </c>
      <c r="I43" s="6">
        <v>0</v>
      </c>
      <c r="J43" s="6">
        <v>0</v>
      </c>
      <c r="K43" s="6">
        <v>1.218</v>
      </c>
      <c r="L43" s="6">
        <v>0.70499999999999996</v>
      </c>
      <c r="M43" s="6">
        <v>0</v>
      </c>
      <c r="N43" s="6">
        <v>0</v>
      </c>
      <c r="O43" s="6">
        <v>0</v>
      </c>
      <c r="P43" s="6">
        <v>0</v>
      </c>
      <c r="Q43" s="6">
        <v>0.94299999999999995</v>
      </c>
      <c r="R43" s="6">
        <v>0</v>
      </c>
      <c r="S43" s="6">
        <v>0.45800000000000002</v>
      </c>
      <c r="T43" s="6">
        <v>2.0055000000000001</v>
      </c>
      <c r="U43" s="6">
        <v>2.6840000000000002</v>
      </c>
      <c r="V43" s="6">
        <v>0</v>
      </c>
      <c r="W43" s="6">
        <v>0.82499999999999996</v>
      </c>
      <c r="X43" s="6">
        <v>2.7330000000000001</v>
      </c>
      <c r="Y43" s="6">
        <v>0.11</v>
      </c>
      <c r="Z43" s="6">
        <v>0</v>
      </c>
      <c r="AA43" s="6">
        <v>0</v>
      </c>
      <c r="AB43" s="6">
        <v>0</v>
      </c>
      <c r="AC43" s="6">
        <v>8.0000000000000002E-3</v>
      </c>
      <c r="AE43" s="6">
        <f t="shared" si="11"/>
        <v>2.0329999999999999</v>
      </c>
      <c r="AF43" s="6">
        <f t="shared" si="12"/>
        <v>9.7584999999999997</v>
      </c>
      <c r="AG43" s="6">
        <f t="shared" si="13"/>
        <v>9.7584999999999997</v>
      </c>
      <c r="AH43" s="6">
        <f t="shared" si="14"/>
        <v>8.8234999999999992</v>
      </c>
      <c r="AJ43" s="77">
        <f t="shared" si="15"/>
        <v>1.6874241276467548E-3</v>
      </c>
      <c r="AK43" s="77">
        <f t="shared" si="16"/>
        <v>8.5823549403261819E-3</v>
      </c>
      <c r="AL43" s="77">
        <f t="shared" si="17"/>
        <v>8.2701374966610338E-3</v>
      </c>
      <c r="AM43" s="77">
        <f t="shared" si="18"/>
        <v>7.3264557065911709E-3</v>
      </c>
    </row>
    <row r="44" spans="1:39" hidden="1" outlineLevel="1" x14ac:dyDescent="0.2">
      <c r="A44" s="176" t="s">
        <v>254</v>
      </c>
      <c r="B44" s="6">
        <v>0</v>
      </c>
      <c r="C44" s="6">
        <v>0</v>
      </c>
      <c r="D44" s="6">
        <v>0</v>
      </c>
      <c r="E44" s="6">
        <v>0</v>
      </c>
      <c r="F44" s="6">
        <v>0</v>
      </c>
      <c r="G44" s="6">
        <v>0</v>
      </c>
      <c r="H44" s="6">
        <v>0</v>
      </c>
      <c r="I44" s="6">
        <v>0</v>
      </c>
      <c r="J44" s="6">
        <v>0</v>
      </c>
      <c r="K44" s="6">
        <v>0</v>
      </c>
      <c r="L44" s="6">
        <v>0</v>
      </c>
      <c r="M44" s="6">
        <v>0</v>
      </c>
      <c r="N44" s="6">
        <v>0</v>
      </c>
      <c r="O44" s="6">
        <v>0</v>
      </c>
      <c r="P44" s="6">
        <v>0</v>
      </c>
      <c r="Q44" s="6">
        <v>0</v>
      </c>
      <c r="R44" s="6">
        <v>0</v>
      </c>
      <c r="S44" s="6">
        <v>0.72199999999999998</v>
      </c>
      <c r="T44" s="6">
        <v>0.66</v>
      </c>
      <c r="U44" s="6">
        <v>1.1339999999999999</v>
      </c>
      <c r="V44" s="6">
        <v>0.70399999999999996</v>
      </c>
      <c r="W44" s="6">
        <v>0</v>
      </c>
      <c r="X44" s="6">
        <v>0.26500000000000001</v>
      </c>
      <c r="Y44" s="6">
        <v>2.8165</v>
      </c>
      <c r="Z44" s="6">
        <v>0.85</v>
      </c>
      <c r="AA44" s="6">
        <v>0.45550000000000002</v>
      </c>
      <c r="AB44" s="6">
        <v>0</v>
      </c>
      <c r="AC44" s="6">
        <v>0.80100000000000005</v>
      </c>
      <c r="AE44" s="6">
        <f t="shared" si="11"/>
        <v>0</v>
      </c>
      <c r="AF44" s="6">
        <f t="shared" si="12"/>
        <v>6.3014999999999999</v>
      </c>
      <c r="AG44" s="6">
        <f t="shared" si="13"/>
        <v>7.6069999999999993</v>
      </c>
      <c r="AH44" s="6">
        <f t="shared" si="14"/>
        <v>8.4079999999999995</v>
      </c>
      <c r="AJ44" s="77">
        <f t="shared" si="15"/>
        <v>0</v>
      </c>
      <c r="AK44" s="77">
        <f t="shared" si="16"/>
        <v>5.5420105196972323E-3</v>
      </c>
      <c r="AL44" s="77">
        <f t="shared" si="17"/>
        <v>6.4467834131373145E-3</v>
      </c>
      <c r="AM44" s="77">
        <f t="shared" si="18"/>
        <v>6.9814517573546292E-3</v>
      </c>
    </row>
    <row r="45" spans="1:39" hidden="1" outlineLevel="1" x14ac:dyDescent="0.2">
      <c r="A45" s="176" t="s">
        <v>255</v>
      </c>
      <c r="B45" s="6">
        <v>0.55200000000000005</v>
      </c>
      <c r="C45" s="6">
        <v>0.59199999999999997</v>
      </c>
      <c r="D45" s="6">
        <v>0.60199999999999998</v>
      </c>
      <c r="E45" s="6">
        <v>0.60199999999999998</v>
      </c>
      <c r="F45" s="6">
        <v>0.60199999999999998</v>
      </c>
      <c r="G45" s="6">
        <v>0.79200000000000004</v>
      </c>
      <c r="H45" s="6">
        <v>0.76200000000000001</v>
      </c>
      <c r="I45" s="6">
        <v>0.60199999999999998</v>
      </c>
      <c r="J45" s="6">
        <v>0.60199999999999998</v>
      </c>
      <c r="K45" s="6">
        <v>0.60199999999999998</v>
      </c>
      <c r="L45" s="6">
        <v>0.60199999999999998</v>
      </c>
      <c r="M45" s="6">
        <v>0.60199999999999998</v>
      </c>
      <c r="N45" s="6">
        <v>0.60199999999999998</v>
      </c>
      <c r="O45" s="6">
        <v>0.76200000000000001</v>
      </c>
      <c r="P45" s="6">
        <v>0.60199999999999998</v>
      </c>
      <c r="Q45" s="6">
        <v>0.60199999999999998</v>
      </c>
      <c r="R45" s="6">
        <v>0.60199999999999998</v>
      </c>
      <c r="S45" s="6">
        <v>0.60199999999999998</v>
      </c>
      <c r="T45" s="6">
        <v>0.60199999999999998</v>
      </c>
      <c r="U45" s="6">
        <v>0.72599999999999998</v>
      </c>
      <c r="V45" s="6">
        <v>0.60199999999999998</v>
      </c>
      <c r="W45" s="6">
        <v>0.60199999999999998</v>
      </c>
      <c r="X45" s="6">
        <v>0.77800000000000002</v>
      </c>
      <c r="Y45" s="6">
        <v>0.60199999999999998</v>
      </c>
      <c r="Z45" s="6">
        <v>0.60199999999999998</v>
      </c>
      <c r="AA45" s="6">
        <v>1.19</v>
      </c>
      <c r="AB45" s="6">
        <v>0.60199999999999998</v>
      </c>
      <c r="AC45" s="6">
        <v>0.78200000000000003</v>
      </c>
      <c r="AE45" s="6">
        <f t="shared" si="11"/>
        <v>7.5140000000000011</v>
      </c>
      <c r="AF45" s="6">
        <f t="shared" si="12"/>
        <v>7.6840000000000011</v>
      </c>
      <c r="AG45" s="6">
        <f t="shared" si="13"/>
        <v>8.1120000000000001</v>
      </c>
      <c r="AH45" s="6">
        <f t="shared" si="14"/>
        <v>8.2919999999999998</v>
      </c>
      <c r="AJ45" s="77">
        <f t="shared" si="15"/>
        <v>6.2367461363195863E-3</v>
      </c>
      <c r="AK45" s="77">
        <f t="shared" si="16"/>
        <v>6.7578844455055999E-3</v>
      </c>
      <c r="AL45" s="77">
        <f t="shared" si="17"/>
        <v>6.8747610158235708E-3</v>
      </c>
      <c r="AM45" s="77">
        <f t="shared" si="18"/>
        <v>6.8851329652693371E-3</v>
      </c>
    </row>
    <row r="46" spans="1:39" hidden="1" outlineLevel="1" x14ac:dyDescent="0.2">
      <c r="A46" s="176" t="s">
        <v>242</v>
      </c>
      <c r="B46" s="6">
        <v>0.248</v>
      </c>
      <c r="C46" s="6">
        <v>1.2655000000000001</v>
      </c>
      <c r="D46" s="6">
        <v>0.26800000000000002</v>
      </c>
      <c r="E46" s="6">
        <v>1.4379999999999999</v>
      </c>
      <c r="F46" s="6">
        <v>0.26800000000000002</v>
      </c>
      <c r="G46" s="6">
        <v>0.26800000000000002</v>
      </c>
      <c r="H46" s="6">
        <v>0.68899999999999995</v>
      </c>
      <c r="I46" s="6">
        <v>0.26800000000000002</v>
      </c>
      <c r="J46" s="6">
        <v>0.26800000000000002</v>
      </c>
      <c r="K46" s="6">
        <v>0.26800000000000002</v>
      </c>
      <c r="L46" s="6">
        <v>0.26800000000000002</v>
      </c>
      <c r="M46" s="6">
        <v>0.55700000000000005</v>
      </c>
      <c r="N46" s="6">
        <v>0.28199999999999997</v>
      </c>
      <c r="O46" s="6">
        <v>1.2244999999999999</v>
      </c>
      <c r="P46" s="6">
        <v>0.46</v>
      </c>
      <c r="Q46" s="6">
        <v>2.3694999999999999</v>
      </c>
      <c r="R46" s="6">
        <v>0.92125000000000001</v>
      </c>
      <c r="S46" s="6">
        <v>0.46</v>
      </c>
      <c r="T46" s="6">
        <v>0.54249999999999998</v>
      </c>
      <c r="U46" s="6">
        <v>0.46</v>
      </c>
      <c r="V46" s="6">
        <v>0.71599999999999997</v>
      </c>
      <c r="W46" s="6">
        <v>0.46</v>
      </c>
      <c r="X46" s="6">
        <v>0.46</v>
      </c>
      <c r="Y46" s="6">
        <v>0.46</v>
      </c>
      <c r="Z46" s="6">
        <v>0.50949999999999995</v>
      </c>
      <c r="AA46" s="6">
        <v>0.46</v>
      </c>
      <c r="AB46" s="6">
        <v>1.944</v>
      </c>
      <c r="AC46" s="6">
        <v>0.46</v>
      </c>
      <c r="AE46" s="6">
        <f t="shared" si="11"/>
        <v>6.0734999999999992</v>
      </c>
      <c r="AF46" s="6">
        <f t="shared" si="12"/>
        <v>8.8157500000000013</v>
      </c>
      <c r="AG46" s="6">
        <f t="shared" si="13"/>
        <v>9.7627500000000005</v>
      </c>
      <c r="AH46" s="6">
        <f t="shared" si="14"/>
        <v>7.8532500000000001</v>
      </c>
      <c r="AJ46" s="77">
        <f t="shared" si="15"/>
        <v>5.0411069548758312E-3</v>
      </c>
      <c r="AK46" s="77">
        <f t="shared" si="16"/>
        <v>7.7532300625281093E-3</v>
      </c>
      <c r="AL46" s="77">
        <f t="shared" si="17"/>
        <v>8.27373928836681E-3</v>
      </c>
      <c r="AM46" s="77">
        <f t="shared" si="18"/>
        <v>6.5208237408950097E-3</v>
      </c>
    </row>
    <row r="47" spans="1:39" hidden="1" outlineLevel="1" x14ac:dyDescent="0.2">
      <c r="A47" s="176" t="s">
        <v>231</v>
      </c>
      <c r="B47" s="6">
        <v>1.6160000000000001</v>
      </c>
      <c r="C47" s="6">
        <v>0.47599999999999998</v>
      </c>
      <c r="D47" s="6">
        <v>0.47599999999999998</v>
      </c>
      <c r="E47" s="6">
        <v>0.67400000000000004</v>
      </c>
      <c r="F47" s="6">
        <v>0.89400000000000002</v>
      </c>
      <c r="G47" s="6">
        <v>0.47599999999999998</v>
      </c>
      <c r="H47" s="6">
        <v>1.6739999999999999</v>
      </c>
      <c r="I47" s="6">
        <v>0.47599999999999998</v>
      </c>
      <c r="J47" s="6">
        <v>0.47599999999999998</v>
      </c>
      <c r="K47" s="6">
        <v>1.1220000000000001</v>
      </c>
      <c r="L47" s="6">
        <v>0.84799999999999998</v>
      </c>
      <c r="M47" s="6">
        <v>0.84199999999999997</v>
      </c>
      <c r="N47" s="6">
        <v>0.47599999999999998</v>
      </c>
      <c r="O47" s="6">
        <v>0.52</v>
      </c>
      <c r="P47" s="6">
        <v>0.47599999999999998</v>
      </c>
      <c r="Q47" s="6">
        <v>0.63</v>
      </c>
      <c r="R47" s="6">
        <v>2.0880000000000001</v>
      </c>
      <c r="S47" s="6">
        <v>0.47599999999999998</v>
      </c>
      <c r="T47" s="6">
        <v>0.47599999999999998</v>
      </c>
      <c r="U47" s="6">
        <v>0.47599999999999998</v>
      </c>
      <c r="V47" s="6">
        <v>0.47599999999999998</v>
      </c>
      <c r="W47" s="6">
        <v>0.47599999999999998</v>
      </c>
      <c r="X47" s="6">
        <v>0.47599999999999998</v>
      </c>
      <c r="Y47" s="6">
        <v>0.47599999999999998</v>
      </c>
      <c r="Z47" s="6">
        <v>0.52</v>
      </c>
      <c r="AA47" s="6">
        <v>0.47599999999999998</v>
      </c>
      <c r="AB47" s="6">
        <v>0.79</v>
      </c>
      <c r="AC47" s="6">
        <v>0.62</v>
      </c>
      <c r="AE47" s="6">
        <f t="shared" si="11"/>
        <v>10.050000000000001</v>
      </c>
      <c r="AF47" s="6">
        <f t="shared" si="12"/>
        <v>7.5219999999999994</v>
      </c>
      <c r="AG47" s="6">
        <f t="shared" si="13"/>
        <v>7.8360000000000003</v>
      </c>
      <c r="AH47" s="6">
        <f t="shared" si="14"/>
        <v>7.8259999999999996</v>
      </c>
      <c r="AJ47" s="77">
        <f t="shared" si="15"/>
        <v>8.3416687077471161E-3</v>
      </c>
      <c r="AK47" s="77">
        <f t="shared" si="16"/>
        <v>6.6154095261703686E-3</v>
      </c>
      <c r="AL47" s="77">
        <f t="shared" si="17"/>
        <v>6.6408564250485082E-3</v>
      </c>
      <c r="AM47" s="77">
        <f t="shared" si="18"/>
        <v>6.498197128099111E-3</v>
      </c>
    </row>
    <row r="48" spans="1:39" hidden="1" outlineLevel="1" x14ac:dyDescent="0.2">
      <c r="A48" s="176" t="s">
        <v>610</v>
      </c>
      <c r="B48" s="6">
        <v>1.18875</v>
      </c>
      <c r="C48" s="6">
        <v>0.46600000000000003</v>
      </c>
      <c r="D48" s="6">
        <v>0.49075000000000002</v>
      </c>
      <c r="E48" s="6">
        <v>0.46600000000000003</v>
      </c>
      <c r="F48" s="6">
        <v>0.46600000000000003</v>
      </c>
      <c r="G48" s="6">
        <v>0.46600000000000003</v>
      </c>
      <c r="H48" s="6">
        <v>0.65800000000000003</v>
      </c>
      <c r="I48" s="6">
        <v>0.49075000000000002</v>
      </c>
      <c r="J48" s="6">
        <v>0.46600000000000003</v>
      </c>
      <c r="K48" s="6">
        <v>0.46600000000000003</v>
      </c>
      <c r="L48" s="6">
        <v>0.91149999999999998</v>
      </c>
      <c r="M48" s="6">
        <v>2.56975</v>
      </c>
      <c r="N48" s="6">
        <v>0.46600000000000003</v>
      </c>
      <c r="O48" s="6">
        <v>0.46600000000000003</v>
      </c>
      <c r="P48" s="6">
        <v>0.46600000000000003</v>
      </c>
      <c r="Q48" s="6">
        <v>0.46600000000000003</v>
      </c>
      <c r="R48" s="6">
        <v>0.78174999999999994</v>
      </c>
      <c r="S48" s="6">
        <v>0.46600000000000003</v>
      </c>
      <c r="T48" s="6">
        <v>0.61450000000000005</v>
      </c>
      <c r="U48" s="6">
        <v>0.46600000000000003</v>
      </c>
      <c r="V48" s="6">
        <v>0.65500000000000003</v>
      </c>
      <c r="W48" s="6">
        <v>0.46600000000000003</v>
      </c>
      <c r="X48" s="6">
        <v>0.56499999999999995</v>
      </c>
      <c r="Y48" s="6">
        <v>0.46600000000000003</v>
      </c>
      <c r="Z48" s="6">
        <v>0.46600000000000003</v>
      </c>
      <c r="AA48" s="6">
        <v>0.46600000000000003</v>
      </c>
      <c r="AB48" s="6">
        <v>1.4552499999999999</v>
      </c>
      <c r="AC48" s="6">
        <v>0.64600000000000002</v>
      </c>
      <c r="AE48" s="6">
        <f t="shared" si="11"/>
        <v>9.1055000000000028</v>
      </c>
      <c r="AF48" s="6">
        <f t="shared" si="12"/>
        <v>6.3442500000000015</v>
      </c>
      <c r="AG48" s="6">
        <f t="shared" si="13"/>
        <v>7.3335000000000008</v>
      </c>
      <c r="AH48" s="6">
        <f t="shared" si="14"/>
        <v>7.5135000000000014</v>
      </c>
      <c r="AJ48" s="77">
        <f t="shared" si="15"/>
        <v>7.5577178525762581E-3</v>
      </c>
      <c r="AK48" s="77">
        <f t="shared" si="16"/>
        <v>5.5796080678551414E-3</v>
      </c>
      <c r="AL48" s="77">
        <f t="shared" si="17"/>
        <v>6.214997523365651E-3</v>
      </c>
      <c r="AM48" s="77">
        <f t="shared" si="18"/>
        <v>6.238717623558993E-3</v>
      </c>
    </row>
    <row r="49" spans="1:39" hidden="1" outlineLevel="1" x14ac:dyDescent="0.2">
      <c r="A49" s="176" t="s">
        <v>257</v>
      </c>
      <c r="B49" s="6">
        <v>0.41799999999999998</v>
      </c>
      <c r="C49" s="6">
        <v>0.41799999999999998</v>
      </c>
      <c r="D49" s="6">
        <v>0.41799999999999998</v>
      </c>
      <c r="E49" s="6">
        <v>0.41799999999999998</v>
      </c>
      <c r="F49" s="6">
        <v>0.41799999999999998</v>
      </c>
      <c r="G49" s="6">
        <v>0.214</v>
      </c>
      <c r="H49" s="6">
        <v>0.214</v>
      </c>
      <c r="I49" s="6">
        <v>0.214</v>
      </c>
      <c r="J49" s="6">
        <v>0.51649999999999996</v>
      </c>
      <c r="K49" s="6">
        <v>0.57150000000000001</v>
      </c>
      <c r="L49" s="6">
        <v>0.27800000000000002</v>
      </c>
      <c r="M49" s="6">
        <v>0.56599999999999995</v>
      </c>
      <c r="N49" s="6">
        <v>0.23599999999999999</v>
      </c>
      <c r="O49" s="6">
        <v>1.0015000000000001</v>
      </c>
      <c r="P49" s="6">
        <v>0.45600000000000002</v>
      </c>
      <c r="Q49" s="6">
        <v>0.23599999999999999</v>
      </c>
      <c r="R49" s="6">
        <v>0.26350000000000001</v>
      </c>
      <c r="S49" s="6">
        <v>0.61099999999999999</v>
      </c>
      <c r="T49" s="6">
        <v>0.23599999999999999</v>
      </c>
      <c r="U49" s="6">
        <v>0.23599999999999999</v>
      </c>
      <c r="V49" s="6">
        <v>0.3</v>
      </c>
      <c r="W49" s="6">
        <v>0.23599999999999999</v>
      </c>
      <c r="X49" s="6">
        <v>0.23599999999999999</v>
      </c>
      <c r="Y49" s="6">
        <v>0.39100000000000001</v>
      </c>
      <c r="Z49" s="6">
        <v>0.23599999999999999</v>
      </c>
      <c r="AA49" s="6">
        <v>0.42849999999999999</v>
      </c>
      <c r="AB49" s="6">
        <v>2.6339999999999999</v>
      </c>
      <c r="AC49" s="6">
        <v>0.3735</v>
      </c>
      <c r="AE49" s="6">
        <f t="shared" si="11"/>
        <v>4.6639999999999997</v>
      </c>
      <c r="AF49" s="6">
        <f t="shared" si="12"/>
        <v>4.4389999999999992</v>
      </c>
      <c r="AG49" s="6">
        <f t="shared" si="13"/>
        <v>6.0439999999999996</v>
      </c>
      <c r="AH49" s="6">
        <f t="shared" si="14"/>
        <v>6.1814999999999998</v>
      </c>
      <c r="AJ49" s="77">
        <f t="shared" si="15"/>
        <v>3.871198293824134E-3</v>
      </c>
      <c r="AK49" s="77">
        <f t="shared" si="16"/>
        <v>3.9039886847474425E-3</v>
      </c>
      <c r="AL49" s="77">
        <f t="shared" si="17"/>
        <v>5.1221715458133208E-3</v>
      </c>
      <c r="AM49" s="77">
        <f t="shared" si="18"/>
        <v>5.1327121834071881E-3</v>
      </c>
    </row>
    <row r="50" spans="1:39" hidden="1" outlineLevel="1" x14ac:dyDescent="0.2">
      <c r="A50" s="176" t="s">
        <v>215</v>
      </c>
      <c r="B50" s="6">
        <v>0.36</v>
      </c>
      <c r="C50" s="6">
        <v>1.2884099999999998</v>
      </c>
      <c r="D50" s="6">
        <v>0.55800000000000005</v>
      </c>
      <c r="E50" s="6">
        <v>0.36</v>
      </c>
      <c r="F50" s="6">
        <v>0.36</v>
      </c>
      <c r="G50" s="6">
        <v>0.36</v>
      </c>
      <c r="H50" s="6">
        <v>0.45600000000000002</v>
      </c>
      <c r="I50" s="6">
        <v>0.36</v>
      </c>
      <c r="J50" s="6">
        <v>0.36</v>
      </c>
      <c r="K50" s="6">
        <v>0.47</v>
      </c>
      <c r="L50" s="6">
        <v>0.47</v>
      </c>
      <c r="M50" s="6">
        <v>0.36</v>
      </c>
      <c r="N50" s="6">
        <v>0.36</v>
      </c>
      <c r="O50" s="6">
        <v>0.36</v>
      </c>
      <c r="P50" s="6">
        <v>0.36</v>
      </c>
      <c r="Q50" s="6">
        <v>0.36</v>
      </c>
      <c r="R50" s="6">
        <v>0.36</v>
      </c>
      <c r="S50" s="6">
        <v>0.36</v>
      </c>
      <c r="T50" s="6">
        <v>1.95933</v>
      </c>
      <c r="U50" s="6">
        <v>0.49199999999999999</v>
      </c>
      <c r="V50" s="6">
        <v>0.48799999999999999</v>
      </c>
      <c r="W50" s="6">
        <v>0.36</v>
      </c>
      <c r="X50" s="6">
        <v>0.36</v>
      </c>
      <c r="Y50" s="6">
        <v>0.36</v>
      </c>
      <c r="Z50" s="6">
        <v>0.36</v>
      </c>
      <c r="AA50" s="6">
        <v>0.36</v>
      </c>
      <c r="AB50" s="6">
        <v>0.36</v>
      </c>
      <c r="AC50" s="6">
        <v>0.36</v>
      </c>
      <c r="AE50" s="6">
        <f t="shared" si="11"/>
        <v>5.76241</v>
      </c>
      <c r="AF50" s="6">
        <f t="shared" si="12"/>
        <v>6.1793300000000011</v>
      </c>
      <c r="AG50" s="6">
        <f t="shared" si="13"/>
        <v>6.179330000000002</v>
      </c>
      <c r="AH50" s="6">
        <f t="shared" si="14"/>
        <v>6.179330000000002</v>
      </c>
      <c r="AJ50" s="77">
        <f t="shared" si="15"/>
        <v>4.7828970326576183E-3</v>
      </c>
      <c r="AK50" s="77">
        <f t="shared" si="16"/>
        <v>5.434565082072634E-3</v>
      </c>
      <c r="AL50" s="77">
        <f t="shared" si="17"/>
        <v>5.2368610685292255E-3</v>
      </c>
      <c r="AM50" s="77">
        <f t="shared" si="18"/>
        <v>5.1309103577276633E-3</v>
      </c>
    </row>
    <row r="51" spans="1:39" hidden="1" outlineLevel="1" x14ac:dyDescent="0.2">
      <c r="A51" s="176" t="s">
        <v>240</v>
      </c>
      <c r="B51" s="6">
        <v>0</v>
      </c>
      <c r="C51" s="6">
        <v>0</v>
      </c>
      <c r="D51" s="6">
        <v>0</v>
      </c>
      <c r="E51" s="6">
        <v>0</v>
      </c>
      <c r="F51" s="6">
        <v>0</v>
      </c>
      <c r="G51" s="6">
        <v>0</v>
      </c>
      <c r="H51" s="6">
        <v>0</v>
      </c>
      <c r="I51" s="6">
        <v>0</v>
      </c>
      <c r="J51" s="6">
        <v>0</v>
      </c>
      <c r="K51" s="6">
        <v>0</v>
      </c>
      <c r="L51" s="6">
        <v>0</v>
      </c>
      <c r="M51" s="6">
        <v>0.1825</v>
      </c>
      <c r="N51" s="6">
        <v>0.5675</v>
      </c>
      <c r="O51" s="6">
        <v>1.7885</v>
      </c>
      <c r="P51" s="6">
        <v>1.8454999999999999</v>
      </c>
      <c r="Q51" s="6">
        <v>0.87350000000000005</v>
      </c>
      <c r="R51" s="6">
        <v>0.53</v>
      </c>
      <c r="S51" s="6">
        <v>0.155</v>
      </c>
      <c r="T51" s="6">
        <v>4.3624999999999998</v>
      </c>
      <c r="U51" s="6">
        <v>0.50800000000000001</v>
      </c>
      <c r="V51" s="6">
        <v>0.26500000000000001</v>
      </c>
      <c r="W51" s="6">
        <v>0</v>
      </c>
      <c r="X51" s="6">
        <v>0</v>
      </c>
      <c r="Y51" s="6">
        <v>0.1825</v>
      </c>
      <c r="Z51" s="6">
        <v>0</v>
      </c>
      <c r="AA51" s="6">
        <v>0</v>
      </c>
      <c r="AB51" s="6">
        <v>4.3999999999999997E-2</v>
      </c>
      <c r="AC51" s="6">
        <v>0</v>
      </c>
      <c r="AE51" s="6">
        <f t="shared" si="11"/>
        <v>0.1825</v>
      </c>
      <c r="AF51" s="6">
        <f t="shared" si="12"/>
        <v>11.077999999999998</v>
      </c>
      <c r="AG51" s="6">
        <f t="shared" si="13"/>
        <v>6.9204999999999997</v>
      </c>
      <c r="AH51" s="6">
        <f t="shared" si="14"/>
        <v>6.0469999999999988</v>
      </c>
      <c r="AJ51" s="77">
        <f t="shared" si="15"/>
        <v>1.5147806359839291E-4</v>
      </c>
      <c r="AK51" s="77">
        <f t="shared" si="16"/>
        <v>9.7428219530597358E-3</v>
      </c>
      <c r="AL51" s="77">
        <f t="shared" si="17"/>
        <v>5.8649881176044156E-3</v>
      </c>
      <c r="AM51" s="77">
        <f t="shared" si="18"/>
        <v>5.0210322046531199E-3</v>
      </c>
    </row>
    <row r="52" spans="1:39" hidden="1" outlineLevel="1" x14ac:dyDescent="0.2">
      <c r="A52" s="176" t="s">
        <v>259</v>
      </c>
      <c r="B52" s="6">
        <v>0</v>
      </c>
      <c r="C52" s="6">
        <v>0</v>
      </c>
      <c r="D52" s="6">
        <v>0</v>
      </c>
      <c r="E52" s="6">
        <v>0</v>
      </c>
      <c r="F52" s="6">
        <v>0</v>
      </c>
      <c r="G52" s="6">
        <v>0</v>
      </c>
      <c r="H52" s="6">
        <v>0</v>
      </c>
      <c r="I52" s="6">
        <v>0</v>
      </c>
      <c r="J52" s="6">
        <v>0</v>
      </c>
      <c r="K52" s="6">
        <v>0</v>
      </c>
      <c r="L52" s="6">
        <v>0</v>
      </c>
      <c r="M52" s="6">
        <v>0</v>
      </c>
      <c r="N52" s="6">
        <v>0</v>
      </c>
      <c r="O52" s="6">
        <v>0</v>
      </c>
      <c r="P52" s="6">
        <v>0</v>
      </c>
      <c r="Q52" s="6">
        <v>0</v>
      </c>
      <c r="R52" s="6">
        <v>0</v>
      </c>
      <c r="S52" s="6">
        <v>0</v>
      </c>
      <c r="T52" s="6">
        <v>0</v>
      </c>
      <c r="U52" s="6">
        <v>0</v>
      </c>
      <c r="V52" s="6">
        <v>0</v>
      </c>
      <c r="W52" s="6">
        <v>0</v>
      </c>
      <c r="X52" s="6">
        <v>0</v>
      </c>
      <c r="Y52" s="6">
        <v>0</v>
      </c>
      <c r="Z52" s="6">
        <v>0</v>
      </c>
      <c r="AA52" s="6">
        <v>0.73</v>
      </c>
      <c r="AB52" s="6">
        <v>0.26500000000000001</v>
      </c>
      <c r="AC52" s="6">
        <v>5.0474399999999999</v>
      </c>
      <c r="AE52" s="6">
        <f t="shared" si="11"/>
        <v>0</v>
      </c>
      <c r="AF52" s="6">
        <f t="shared" si="12"/>
        <v>0</v>
      </c>
      <c r="AG52" s="6">
        <f t="shared" si="13"/>
        <v>0.995</v>
      </c>
      <c r="AH52" s="6">
        <f t="shared" si="14"/>
        <v>6.04244</v>
      </c>
      <c r="AJ52" s="77">
        <f t="shared" si="15"/>
        <v>0</v>
      </c>
      <c r="AK52" s="77">
        <f t="shared" si="16"/>
        <v>0</v>
      </c>
      <c r="AL52" s="77">
        <f t="shared" si="17"/>
        <v>8.4324299935212678E-4</v>
      </c>
      <c r="AM52" s="77">
        <f t="shared" si="18"/>
        <v>5.0172458797228718E-3</v>
      </c>
    </row>
    <row r="53" spans="1:39" hidden="1" outlineLevel="1" x14ac:dyDescent="0.2">
      <c r="A53" s="176" t="s">
        <v>260</v>
      </c>
      <c r="B53" s="6">
        <v>0</v>
      </c>
      <c r="C53" s="6">
        <v>0</v>
      </c>
      <c r="D53" s="6">
        <v>0</v>
      </c>
      <c r="E53" s="6">
        <v>0</v>
      </c>
      <c r="F53" s="6">
        <v>0</v>
      </c>
      <c r="G53" s="6">
        <v>0</v>
      </c>
      <c r="H53" s="6">
        <v>0</v>
      </c>
      <c r="I53" s="6">
        <v>0</v>
      </c>
      <c r="J53" s="6">
        <v>0</v>
      </c>
      <c r="K53" s="6">
        <v>0</v>
      </c>
      <c r="L53" s="6">
        <v>0</v>
      </c>
      <c r="M53" s="6">
        <v>0</v>
      </c>
      <c r="N53" s="6">
        <v>0</v>
      </c>
      <c r="O53" s="6">
        <v>0</v>
      </c>
      <c r="P53" s="6">
        <v>0</v>
      </c>
      <c r="Q53" s="6">
        <v>0</v>
      </c>
      <c r="R53" s="6">
        <v>0</v>
      </c>
      <c r="S53" s="6">
        <v>0</v>
      </c>
      <c r="T53" s="6">
        <v>0</v>
      </c>
      <c r="U53" s="6">
        <v>0</v>
      </c>
      <c r="V53" s="6">
        <v>0</v>
      </c>
      <c r="W53" s="6">
        <v>0</v>
      </c>
      <c r="X53" s="6">
        <v>0</v>
      </c>
      <c r="Y53" s="6">
        <v>0</v>
      </c>
      <c r="Z53" s="6">
        <v>0</v>
      </c>
      <c r="AA53" s="6">
        <v>0</v>
      </c>
      <c r="AB53" s="6">
        <v>0</v>
      </c>
      <c r="AC53" s="6">
        <v>5.9749999999999996</v>
      </c>
      <c r="AE53" s="6">
        <f t="shared" si="11"/>
        <v>0</v>
      </c>
      <c r="AF53" s="6">
        <f t="shared" si="12"/>
        <v>0</v>
      </c>
      <c r="AG53" s="6">
        <f t="shared" si="13"/>
        <v>0</v>
      </c>
      <c r="AH53" s="6">
        <f t="shared" si="14"/>
        <v>5.9749999999999996</v>
      </c>
      <c r="AJ53" s="77">
        <f t="shared" si="15"/>
        <v>0</v>
      </c>
      <c r="AK53" s="77">
        <f t="shared" si="16"/>
        <v>0</v>
      </c>
      <c r="AL53" s="77">
        <f t="shared" si="17"/>
        <v>0</v>
      </c>
      <c r="AM53" s="77">
        <f t="shared" si="18"/>
        <v>4.9612481268070776E-3</v>
      </c>
    </row>
    <row r="54" spans="1:39" hidden="1" outlineLevel="1" x14ac:dyDescent="0.2">
      <c r="A54" s="176" t="s">
        <v>229</v>
      </c>
      <c r="B54" s="6">
        <v>0.25600000000000001</v>
      </c>
      <c r="C54" s="6">
        <v>0.25600000000000001</v>
      </c>
      <c r="D54" s="6">
        <v>0.25600000000000001</v>
      </c>
      <c r="E54" s="6">
        <v>0.25600000000000001</v>
      </c>
      <c r="F54" s="6">
        <v>0.25600000000000001</v>
      </c>
      <c r="G54" s="6">
        <v>0.25600000000000001</v>
      </c>
      <c r="H54" s="6">
        <v>0.41599999999999998</v>
      </c>
      <c r="I54" s="6">
        <v>0.25600000000000001</v>
      </c>
      <c r="J54" s="6">
        <v>0.57999999999999996</v>
      </c>
      <c r="K54" s="6">
        <v>0.25600000000000001</v>
      </c>
      <c r="L54" s="6">
        <v>0.50349999999999995</v>
      </c>
      <c r="M54" s="6">
        <v>0.29599999999999999</v>
      </c>
      <c r="N54" s="6">
        <v>0.29599999999999999</v>
      </c>
      <c r="O54" s="6">
        <v>0.29599999999999999</v>
      </c>
      <c r="P54" s="6">
        <v>0.29599999999999999</v>
      </c>
      <c r="Q54" s="6">
        <v>0.53825000000000001</v>
      </c>
      <c r="R54" s="6">
        <v>0.29599999999999999</v>
      </c>
      <c r="S54" s="6">
        <v>0.29599999999999999</v>
      </c>
      <c r="T54" s="6">
        <v>0.29599999999999999</v>
      </c>
      <c r="U54" s="6">
        <v>0.29599999999999999</v>
      </c>
      <c r="V54" s="6">
        <v>0.42399999999999999</v>
      </c>
      <c r="W54" s="6">
        <v>0.75824999999999998</v>
      </c>
      <c r="X54" s="6">
        <v>0.29599999999999999</v>
      </c>
      <c r="Y54" s="6">
        <v>0.29599999999999999</v>
      </c>
      <c r="Z54" s="6">
        <v>1.9205000000000001</v>
      </c>
      <c r="AA54" s="6">
        <v>0.29599999999999999</v>
      </c>
      <c r="AB54" s="6">
        <v>0.29599999999999999</v>
      </c>
      <c r="AC54" s="6">
        <v>0.29599999999999999</v>
      </c>
      <c r="AE54" s="6">
        <f t="shared" si="11"/>
        <v>3.8435000000000001</v>
      </c>
      <c r="AF54" s="6">
        <f t="shared" si="12"/>
        <v>4.3845000000000001</v>
      </c>
      <c r="AG54" s="6">
        <f t="shared" si="13"/>
        <v>6.0090000000000003</v>
      </c>
      <c r="AH54" s="6">
        <f t="shared" si="14"/>
        <v>5.7667500000000009</v>
      </c>
      <c r="AJ54" s="77">
        <f t="shared" si="15"/>
        <v>3.1901695202214966E-3</v>
      </c>
      <c r="AK54" s="77">
        <f t="shared" si="16"/>
        <v>3.8560573075636776E-3</v>
      </c>
      <c r="AL54" s="77">
        <f t="shared" si="17"/>
        <v>5.0925097317657594E-3</v>
      </c>
      <c r="AM54" s="77">
        <f t="shared" si="18"/>
        <v>4.7883309849815429E-3</v>
      </c>
    </row>
    <row r="55" spans="1:39" hidden="1" outlineLevel="1" x14ac:dyDescent="0.2">
      <c r="A55" s="176" t="s">
        <v>246</v>
      </c>
      <c r="B55" s="6">
        <v>0</v>
      </c>
      <c r="C55" s="6">
        <v>0</v>
      </c>
      <c r="D55" s="6">
        <v>0</v>
      </c>
      <c r="E55" s="6">
        <v>0</v>
      </c>
      <c r="F55" s="6">
        <v>0</v>
      </c>
      <c r="G55" s="6">
        <v>0</v>
      </c>
      <c r="H55" s="6">
        <v>0</v>
      </c>
      <c r="I55" s="6">
        <v>0</v>
      </c>
      <c r="J55" s="6">
        <v>0</v>
      </c>
      <c r="K55" s="6">
        <v>0</v>
      </c>
      <c r="L55" s="6">
        <v>0</v>
      </c>
      <c r="M55" s="6">
        <v>0</v>
      </c>
      <c r="N55" s="6">
        <v>0</v>
      </c>
      <c r="O55" s="6">
        <v>0</v>
      </c>
      <c r="P55" s="6">
        <v>0</v>
      </c>
      <c r="Q55" s="6">
        <v>0</v>
      </c>
      <c r="R55" s="6">
        <v>0.64</v>
      </c>
      <c r="S55" s="6">
        <v>0</v>
      </c>
      <c r="T55" s="6">
        <v>2.875</v>
      </c>
      <c r="U55" s="6">
        <v>0</v>
      </c>
      <c r="V55" s="6">
        <v>1.2010000000000001</v>
      </c>
      <c r="W55" s="6">
        <v>0.375</v>
      </c>
      <c r="X55" s="6">
        <v>0.375</v>
      </c>
      <c r="Y55" s="6">
        <v>0</v>
      </c>
      <c r="Z55" s="6">
        <v>0</v>
      </c>
      <c r="AA55" s="6">
        <v>0</v>
      </c>
      <c r="AB55" s="6">
        <v>0</v>
      </c>
      <c r="AC55" s="6">
        <v>0</v>
      </c>
      <c r="AE55" s="6">
        <f t="shared" si="11"/>
        <v>0</v>
      </c>
      <c r="AF55" s="6">
        <f t="shared" si="12"/>
        <v>5.4660000000000002</v>
      </c>
      <c r="AG55" s="6">
        <f t="shared" si="13"/>
        <v>5.4660000000000002</v>
      </c>
      <c r="AH55" s="6">
        <f t="shared" si="14"/>
        <v>5.4660000000000002</v>
      </c>
      <c r="AJ55" s="77">
        <f t="shared" si="15"/>
        <v>0</v>
      </c>
      <c r="AK55" s="77">
        <f t="shared" si="16"/>
        <v>4.8072093153479446E-3</v>
      </c>
      <c r="AL55" s="77">
        <f t="shared" si="17"/>
        <v>4.6323278738278646E-3</v>
      </c>
      <c r="AM55" s="77">
        <f t="shared" si="18"/>
        <v>4.5386079098121319E-3</v>
      </c>
    </row>
    <row r="56" spans="1:39" hidden="1" outlineLevel="1" x14ac:dyDescent="0.2">
      <c r="A56" s="176" t="s">
        <v>248</v>
      </c>
      <c r="B56" s="6">
        <v>0.4</v>
      </c>
      <c r="C56" s="6">
        <v>0.33600000000000002</v>
      </c>
      <c r="D56" s="6">
        <v>0.54800000000000004</v>
      </c>
      <c r="E56" s="6">
        <v>0.33600000000000002</v>
      </c>
      <c r="F56" s="6">
        <v>0.46679999999999999</v>
      </c>
      <c r="G56" s="6">
        <v>1.3320000000000001</v>
      </c>
      <c r="H56" s="6">
        <v>1.1779999999999999</v>
      </c>
      <c r="I56" s="6">
        <v>0.33600000000000002</v>
      </c>
      <c r="J56" s="6">
        <v>0.33600000000000002</v>
      </c>
      <c r="K56" s="6">
        <v>0.33600000000000002</v>
      </c>
      <c r="L56" s="6">
        <v>0.33600000000000002</v>
      </c>
      <c r="M56" s="6">
        <v>0.40400000000000003</v>
      </c>
      <c r="N56" s="6">
        <v>0.36</v>
      </c>
      <c r="O56" s="6">
        <v>0.42399999999999999</v>
      </c>
      <c r="P56" s="6">
        <v>0.36</v>
      </c>
      <c r="Q56" s="6">
        <v>0.36</v>
      </c>
      <c r="R56" s="6">
        <v>0.36</v>
      </c>
      <c r="S56" s="6">
        <v>0.66</v>
      </c>
      <c r="T56" s="6">
        <v>0.36</v>
      </c>
      <c r="U56" s="6">
        <v>0.36</v>
      </c>
      <c r="V56" s="6">
        <v>0.36</v>
      </c>
      <c r="W56" s="6">
        <v>0.80400000000000005</v>
      </c>
      <c r="X56" s="6">
        <v>0.36</v>
      </c>
      <c r="Y56" s="6">
        <v>0.42399999999999999</v>
      </c>
      <c r="Z56" s="6">
        <v>0.36</v>
      </c>
      <c r="AA56" s="6">
        <v>0.36</v>
      </c>
      <c r="AB56" s="6">
        <v>0.36</v>
      </c>
      <c r="AC56" s="6">
        <v>0.36</v>
      </c>
      <c r="AE56" s="6">
        <f t="shared" si="11"/>
        <v>6.3448000000000011</v>
      </c>
      <c r="AF56" s="6">
        <f t="shared" si="12"/>
        <v>5.1920000000000002</v>
      </c>
      <c r="AG56" s="6">
        <f t="shared" si="13"/>
        <v>5.1280000000000001</v>
      </c>
      <c r="AH56" s="6">
        <f t="shared" si="14"/>
        <v>5.128000000000001</v>
      </c>
      <c r="AJ56" s="77">
        <f t="shared" si="15"/>
        <v>5.266290509145663E-3</v>
      </c>
      <c r="AK56" s="77">
        <f t="shared" si="16"/>
        <v>4.566233217213049E-3</v>
      </c>
      <c r="AL56" s="77">
        <f t="shared" si="17"/>
        <v>4.3458794981685494E-3</v>
      </c>
      <c r="AM56" s="77">
        <f t="shared" si="18"/>
        <v>4.2579548777015395E-3</v>
      </c>
    </row>
    <row r="57" spans="1:39" hidden="1" outlineLevel="1" x14ac:dyDescent="0.2">
      <c r="A57" s="176" t="s">
        <v>227</v>
      </c>
      <c r="B57" s="6">
        <v>0.36</v>
      </c>
      <c r="C57" s="6">
        <v>0.36</v>
      </c>
      <c r="D57" s="6">
        <v>0.36</v>
      </c>
      <c r="E57" s="6">
        <v>0.36</v>
      </c>
      <c r="F57" s="6">
        <v>0.36</v>
      </c>
      <c r="G57" s="6">
        <v>0.36</v>
      </c>
      <c r="H57" s="6">
        <v>1.496</v>
      </c>
      <c r="I57" s="6">
        <v>0.36</v>
      </c>
      <c r="J57" s="6">
        <v>0.36</v>
      </c>
      <c r="K57" s="6">
        <v>1.46</v>
      </c>
      <c r="L57" s="6">
        <v>0.36</v>
      </c>
      <c r="M57" s="6">
        <v>0.36</v>
      </c>
      <c r="N57" s="6">
        <v>0.36</v>
      </c>
      <c r="O57" s="6">
        <v>0.52</v>
      </c>
      <c r="P57" s="6">
        <v>0.36</v>
      </c>
      <c r="Q57" s="6">
        <v>0.36</v>
      </c>
      <c r="R57" s="6">
        <v>0.36</v>
      </c>
      <c r="S57" s="6">
        <v>0.36</v>
      </c>
      <c r="T57" s="6">
        <v>0.36</v>
      </c>
      <c r="U57" s="6">
        <v>0.36</v>
      </c>
      <c r="V57" s="6">
        <v>0.36</v>
      </c>
      <c r="W57" s="6">
        <v>0.36</v>
      </c>
      <c r="X57" s="6">
        <v>0.36</v>
      </c>
      <c r="Y57" s="6">
        <v>0.52</v>
      </c>
      <c r="Z57" s="6">
        <v>0.40400000000000003</v>
      </c>
      <c r="AA57" s="6">
        <v>0.88800000000000001</v>
      </c>
      <c r="AB57" s="6">
        <v>0.36</v>
      </c>
      <c r="AC57" s="6">
        <v>0.36</v>
      </c>
      <c r="AE57" s="6">
        <f t="shared" si="11"/>
        <v>6.5560000000000009</v>
      </c>
      <c r="AF57" s="6">
        <f t="shared" si="12"/>
        <v>4.6399999999999988</v>
      </c>
      <c r="AG57" s="6">
        <f t="shared" si="13"/>
        <v>5.0519999999999996</v>
      </c>
      <c r="AH57" s="6">
        <f t="shared" si="14"/>
        <v>5.0520000000000005</v>
      </c>
      <c r="AJ57" s="77">
        <f t="shared" si="15"/>
        <v>5.4415900545263787E-3</v>
      </c>
      <c r="AK57" s="77">
        <f t="shared" si="16"/>
        <v>4.080763121700413E-3</v>
      </c>
      <c r="AL57" s="77">
        <f t="shared" si="17"/>
        <v>4.2814709876652706E-3</v>
      </c>
      <c r="AM57" s="77">
        <f t="shared" si="18"/>
        <v>4.1948494621973824E-3</v>
      </c>
    </row>
    <row r="58" spans="1:39" hidden="1" outlineLevel="1" x14ac:dyDescent="0.2">
      <c r="A58" s="176" t="s">
        <v>250</v>
      </c>
      <c r="B58" s="6">
        <v>0</v>
      </c>
      <c r="C58" s="6">
        <v>0</v>
      </c>
      <c r="D58" s="6">
        <v>0</v>
      </c>
      <c r="E58" s="6">
        <v>0</v>
      </c>
      <c r="F58" s="6">
        <v>0</v>
      </c>
      <c r="G58" s="6">
        <v>0</v>
      </c>
      <c r="H58" s="6">
        <v>0</v>
      </c>
      <c r="I58" s="6">
        <v>0</v>
      </c>
      <c r="J58" s="6">
        <v>0</v>
      </c>
      <c r="K58" s="6">
        <v>0</v>
      </c>
      <c r="L58" s="6">
        <v>0</v>
      </c>
      <c r="M58" s="6">
        <v>0</v>
      </c>
      <c r="N58" s="6">
        <v>0</v>
      </c>
      <c r="O58" s="6">
        <v>0</v>
      </c>
      <c r="P58" s="6">
        <v>0</v>
      </c>
      <c r="Q58" s="6">
        <v>0</v>
      </c>
      <c r="R58" s="6">
        <v>0</v>
      </c>
      <c r="S58" s="6">
        <v>0</v>
      </c>
      <c r="T58" s="6">
        <v>0</v>
      </c>
      <c r="U58" s="6">
        <v>1.7675000000000001</v>
      </c>
      <c r="V58" s="6">
        <v>0.83250000000000002</v>
      </c>
      <c r="W58" s="6">
        <v>0.78800000000000003</v>
      </c>
      <c r="X58" s="6">
        <v>1.6479999999999999</v>
      </c>
      <c r="Y58" s="6">
        <v>0</v>
      </c>
      <c r="Z58" s="6">
        <v>0</v>
      </c>
      <c r="AA58" s="6">
        <v>0</v>
      </c>
      <c r="AB58" s="6">
        <v>0</v>
      </c>
      <c r="AC58" s="6">
        <v>0</v>
      </c>
      <c r="AE58" s="6">
        <f t="shared" si="11"/>
        <v>0</v>
      </c>
      <c r="AF58" s="6">
        <f t="shared" si="12"/>
        <v>5.0359999999999996</v>
      </c>
      <c r="AG58" s="6">
        <f t="shared" si="13"/>
        <v>5.0359999999999996</v>
      </c>
      <c r="AH58" s="6">
        <f t="shared" si="14"/>
        <v>5.0359999999999996</v>
      </c>
      <c r="AJ58" s="77">
        <f t="shared" si="15"/>
        <v>0</v>
      </c>
      <c r="AK58" s="77">
        <f t="shared" si="16"/>
        <v>4.4290351467420868E-3</v>
      </c>
      <c r="AL58" s="77">
        <f t="shared" si="17"/>
        <v>4.2679113012435276E-3</v>
      </c>
      <c r="AM58" s="77">
        <f t="shared" si="18"/>
        <v>4.181564111564927E-3</v>
      </c>
    </row>
    <row r="59" spans="1:39" hidden="1" outlineLevel="1" x14ac:dyDescent="0.2">
      <c r="A59" s="176" t="s">
        <v>239</v>
      </c>
      <c r="B59" s="6">
        <v>0.316</v>
      </c>
      <c r="C59" s="6">
        <v>0.316</v>
      </c>
      <c r="D59" s="6">
        <v>0.316</v>
      </c>
      <c r="E59" s="6">
        <v>0.51600000000000001</v>
      </c>
      <c r="F59" s="6">
        <v>0.316</v>
      </c>
      <c r="G59" s="6">
        <v>0.316</v>
      </c>
      <c r="H59" s="6">
        <v>0.47599999999999998</v>
      </c>
      <c r="I59" s="6">
        <v>0.316</v>
      </c>
      <c r="J59" s="6">
        <v>0.316</v>
      </c>
      <c r="K59" s="6">
        <v>0.316</v>
      </c>
      <c r="L59" s="6">
        <v>0.316</v>
      </c>
      <c r="M59" s="6">
        <v>0.36</v>
      </c>
      <c r="N59" s="6">
        <v>0.36</v>
      </c>
      <c r="O59" s="6">
        <v>0.72124999999999995</v>
      </c>
      <c r="P59" s="6">
        <v>0.40949999999999998</v>
      </c>
      <c r="Q59" s="6">
        <v>0.36</v>
      </c>
      <c r="R59" s="6">
        <v>0.52</v>
      </c>
      <c r="S59" s="6">
        <v>0.36</v>
      </c>
      <c r="T59" s="6">
        <v>0.36</v>
      </c>
      <c r="U59" s="6">
        <v>0.36</v>
      </c>
      <c r="V59" s="6">
        <v>0.36</v>
      </c>
      <c r="W59" s="6">
        <v>0.36</v>
      </c>
      <c r="X59" s="6">
        <v>0.36</v>
      </c>
      <c r="Y59" s="6">
        <v>0.36</v>
      </c>
      <c r="Z59" s="6">
        <v>0.36</v>
      </c>
      <c r="AA59" s="6">
        <v>0.36</v>
      </c>
      <c r="AB59" s="6">
        <v>0.36</v>
      </c>
      <c r="AC59" s="6">
        <v>0.61424999999999996</v>
      </c>
      <c r="AE59" s="6">
        <f t="shared" si="11"/>
        <v>4.1959999999999997</v>
      </c>
      <c r="AF59" s="6">
        <f t="shared" si="12"/>
        <v>4.8907499999999997</v>
      </c>
      <c r="AG59" s="6">
        <f t="shared" si="13"/>
        <v>4.4799999999999995</v>
      </c>
      <c r="AH59" s="6">
        <f t="shared" si="14"/>
        <v>4.7342499999999994</v>
      </c>
      <c r="AJ59" s="77">
        <f t="shared" si="15"/>
        <v>3.4827504375827757E-3</v>
      </c>
      <c r="AK59" s="77">
        <f t="shared" si="16"/>
        <v>4.3012914304862713E-3</v>
      </c>
      <c r="AL59" s="77">
        <f t="shared" si="17"/>
        <v>3.7967121980879677E-3</v>
      </c>
      <c r="AM59" s="77">
        <f t="shared" si="18"/>
        <v>3.9310107019809885E-3</v>
      </c>
    </row>
    <row r="60" spans="1:39" hidden="1" outlineLevel="1" x14ac:dyDescent="0.2">
      <c r="A60" s="176" t="s">
        <v>619</v>
      </c>
      <c r="B60" s="6">
        <v>0.36</v>
      </c>
      <c r="C60" s="6">
        <v>0.36</v>
      </c>
      <c r="D60" s="6">
        <v>0.36</v>
      </c>
      <c r="E60" s="6">
        <v>0.36</v>
      </c>
      <c r="F60" s="6">
        <v>0.36</v>
      </c>
      <c r="G60" s="6">
        <v>0.36</v>
      </c>
      <c r="H60" s="6">
        <v>0.45600000000000002</v>
      </c>
      <c r="I60" s="6">
        <v>0.36</v>
      </c>
      <c r="J60" s="6">
        <v>0.36</v>
      </c>
      <c r="K60" s="6">
        <v>0.36</v>
      </c>
      <c r="L60" s="6">
        <v>0.36</v>
      </c>
      <c r="M60" s="6">
        <v>0.36</v>
      </c>
      <c r="N60" s="6">
        <v>0.36</v>
      </c>
      <c r="O60" s="6">
        <v>0.36</v>
      </c>
      <c r="P60" s="6">
        <v>0.36</v>
      </c>
      <c r="Q60" s="6">
        <v>0.36</v>
      </c>
      <c r="R60" s="6">
        <v>0.36</v>
      </c>
      <c r="S60" s="6">
        <v>0.36</v>
      </c>
      <c r="T60" s="6">
        <v>0.36</v>
      </c>
      <c r="U60" s="6">
        <v>0.36</v>
      </c>
      <c r="V60" s="6">
        <v>0.45600000000000002</v>
      </c>
      <c r="W60" s="6">
        <v>0.36</v>
      </c>
      <c r="X60" s="6">
        <v>0.36</v>
      </c>
      <c r="Y60" s="6">
        <v>0.36</v>
      </c>
      <c r="Z60" s="6">
        <v>0.36</v>
      </c>
      <c r="AA60" s="6">
        <v>0.36</v>
      </c>
      <c r="AB60" s="6">
        <v>0.36</v>
      </c>
      <c r="AC60" s="6">
        <v>0.36</v>
      </c>
      <c r="AE60" s="6">
        <f t="shared" si="11"/>
        <v>4.4159999999999995</v>
      </c>
      <c r="AF60" s="6">
        <f t="shared" si="12"/>
        <v>4.4159999999999995</v>
      </c>
      <c r="AG60" s="6">
        <f t="shared" si="13"/>
        <v>4.4159999999999995</v>
      </c>
      <c r="AH60" s="6">
        <f t="shared" si="14"/>
        <v>4.4159999999999995</v>
      </c>
      <c r="AJ60" s="77">
        <f t="shared" si="15"/>
        <v>3.6653541306876877E-3</v>
      </c>
      <c r="AK60" s="77">
        <f t="shared" si="16"/>
        <v>3.8837607641010832E-3</v>
      </c>
      <c r="AL60" s="77">
        <f t="shared" si="17"/>
        <v>3.7424734524009965E-3</v>
      </c>
      <c r="AM60" s="77">
        <f t="shared" si="18"/>
        <v>3.6667567745573308E-3</v>
      </c>
    </row>
    <row r="61" spans="1:39" hidden="1" outlineLevel="1" x14ac:dyDescent="0.2">
      <c r="A61" s="176" t="s">
        <v>620</v>
      </c>
      <c r="B61" s="6">
        <v>0.72</v>
      </c>
      <c r="C61" s="6">
        <v>0.36</v>
      </c>
      <c r="D61" s="6">
        <v>0.36</v>
      </c>
      <c r="E61" s="6">
        <v>0.36</v>
      </c>
      <c r="F61" s="6">
        <v>0.36</v>
      </c>
      <c r="G61" s="6">
        <v>0.36</v>
      </c>
      <c r="H61" s="6">
        <v>0.39200000000000002</v>
      </c>
      <c r="I61" s="6">
        <v>0.36</v>
      </c>
      <c r="J61" s="6">
        <v>0.36</v>
      </c>
      <c r="K61" s="6">
        <v>0.36</v>
      </c>
      <c r="L61" s="6">
        <v>0.36</v>
      </c>
      <c r="M61" s="6">
        <v>0.36</v>
      </c>
      <c r="N61" s="6">
        <v>0.36</v>
      </c>
      <c r="O61" s="6">
        <v>0.36</v>
      </c>
      <c r="P61" s="6">
        <v>0.36</v>
      </c>
      <c r="Q61" s="6">
        <v>0.36</v>
      </c>
      <c r="R61" s="6">
        <v>0.36</v>
      </c>
      <c r="S61" s="6">
        <v>0.36</v>
      </c>
      <c r="T61" s="6">
        <v>0.36</v>
      </c>
      <c r="U61" s="6">
        <v>0.36</v>
      </c>
      <c r="V61" s="6">
        <v>0.39200000000000002</v>
      </c>
      <c r="W61" s="6">
        <v>0.36</v>
      </c>
      <c r="X61" s="6">
        <v>0.36</v>
      </c>
      <c r="Y61" s="6">
        <v>0.36</v>
      </c>
      <c r="Z61" s="6">
        <v>0.36</v>
      </c>
      <c r="AA61" s="6">
        <v>0.36</v>
      </c>
      <c r="AB61" s="6">
        <v>0.36</v>
      </c>
      <c r="AC61" s="6">
        <v>0.36</v>
      </c>
      <c r="AE61" s="6">
        <f t="shared" si="11"/>
        <v>4.7119999999999997</v>
      </c>
      <c r="AF61" s="6">
        <f t="shared" si="12"/>
        <v>4.3519999999999994</v>
      </c>
      <c r="AG61" s="6">
        <f t="shared" si="13"/>
        <v>4.3519999999999994</v>
      </c>
      <c r="AH61" s="6">
        <f t="shared" si="14"/>
        <v>4.3519999999999994</v>
      </c>
      <c r="AJ61" s="77">
        <f t="shared" si="15"/>
        <v>3.9110390995924782E-3</v>
      </c>
      <c r="AK61" s="77">
        <f t="shared" si="16"/>
        <v>3.82747437621556E-3</v>
      </c>
      <c r="AL61" s="77">
        <f t="shared" si="17"/>
        <v>3.6882347067140253E-3</v>
      </c>
      <c r="AM61" s="77">
        <f t="shared" si="18"/>
        <v>3.6136153720275144E-3</v>
      </c>
    </row>
    <row r="62" spans="1:39" hidden="1" outlineLevel="1" x14ac:dyDescent="0.2">
      <c r="A62" s="176" t="s">
        <v>212</v>
      </c>
      <c r="B62" s="6">
        <v>3.5999999999999997E-2</v>
      </c>
      <c r="C62" s="6">
        <v>2.0867300000000002</v>
      </c>
      <c r="D62" s="6">
        <v>0</v>
      </c>
      <c r="E62" s="6">
        <v>0</v>
      </c>
      <c r="F62" s="6">
        <v>0.13750000000000001</v>
      </c>
      <c r="G62" s="6">
        <v>0</v>
      </c>
      <c r="H62" s="6">
        <v>0.2535</v>
      </c>
      <c r="I62" s="6">
        <v>0.746</v>
      </c>
      <c r="J62" s="6">
        <v>0</v>
      </c>
      <c r="K62" s="6">
        <v>0</v>
      </c>
      <c r="L62" s="6">
        <v>0</v>
      </c>
      <c r="M62" s="6">
        <v>0.39600000000000002</v>
      </c>
      <c r="N62" s="6">
        <v>0.30249999999999999</v>
      </c>
      <c r="O62" s="6">
        <v>0</v>
      </c>
      <c r="P62" s="6">
        <v>0</v>
      </c>
      <c r="Q62" s="6">
        <v>0</v>
      </c>
      <c r="R62" s="6">
        <v>0</v>
      </c>
      <c r="S62" s="6">
        <v>2.75E-2</v>
      </c>
      <c r="T62" s="6">
        <v>0</v>
      </c>
      <c r="U62" s="6">
        <v>0</v>
      </c>
      <c r="V62" s="6">
        <v>0.96</v>
      </c>
      <c r="W62" s="6">
        <v>1.8654999999999999</v>
      </c>
      <c r="X62" s="6">
        <v>0</v>
      </c>
      <c r="Y62" s="6">
        <v>5.5E-2</v>
      </c>
      <c r="Z62" s="6">
        <v>0</v>
      </c>
      <c r="AA62" s="6">
        <v>0</v>
      </c>
      <c r="AB62" s="6">
        <v>0</v>
      </c>
      <c r="AC62" s="6">
        <v>0</v>
      </c>
      <c r="AE62" s="6">
        <f t="shared" si="11"/>
        <v>3.6557300000000001</v>
      </c>
      <c r="AF62" s="6">
        <f t="shared" si="12"/>
        <v>3.2105000000000001</v>
      </c>
      <c r="AG62" s="6">
        <f t="shared" si="13"/>
        <v>2.9079999999999999</v>
      </c>
      <c r="AH62" s="6">
        <f t="shared" si="14"/>
        <v>2.9079999999999999</v>
      </c>
      <c r="AJ62" s="77">
        <f t="shared" si="15"/>
        <v>3.0343172681564544E-3</v>
      </c>
      <c r="AK62" s="77">
        <f t="shared" si="16"/>
        <v>2.823553879788616E-3</v>
      </c>
      <c r="AL62" s="77">
        <f t="shared" si="17"/>
        <v>2.4644730071517432E-3</v>
      </c>
      <c r="AM62" s="77">
        <f t="shared" si="18"/>
        <v>2.4146124774485325E-3</v>
      </c>
    </row>
    <row r="63" spans="1:39" hidden="1" outlineLevel="1" x14ac:dyDescent="0.2">
      <c r="A63" s="176" t="s">
        <v>224</v>
      </c>
      <c r="B63" s="6">
        <v>0</v>
      </c>
      <c r="C63" s="6">
        <v>0</v>
      </c>
      <c r="D63" s="6">
        <v>0</v>
      </c>
      <c r="E63" s="6">
        <v>0</v>
      </c>
      <c r="F63" s="6">
        <v>0</v>
      </c>
      <c r="G63" s="6">
        <v>2.1135000000000002</v>
      </c>
      <c r="H63" s="6">
        <v>0</v>
      </c>
      <c r="I63" s="6">
        <v>0</v>
      </c>
      <c r="J63" s="6">
        <v>0.74399999999999999</v>
      </c>
      <c r="K63" s="6">
        <v>1.9935</v>
      </c>
      <c r="L63" s="6">
        <v>0</v>
      </c>
      <c r="M63" s="6">
        <v>0</v>
      </c>
      <c r="N63" s="6">
        <v>0</v>
      </c>
      <c r="O63" s="6">
        <v>0</v>
      </c>
      <c r="P63" s="6">
        <v>0</v>
      </c>
      <c r="Q63" s="6">
        <v>1.383</v>
      </c>
      <c r="R63" s="6">
        <v>1.6950099999999999</v>
      </c>
      <c r="S63" s="6">
        <v>0</v>
      </c>
      <c r="T63" s="6">
        <v>0</v>
      </c>
      <c r="U63" s="6">
        <v>0.23749999999999999</v>
      </c>
      <c r="V63" s="6">
        <v>0.34749999999999998</v>
      </c>
      <c r="W63" s="6">
        <v>0</v>
      </c>
      <c r="X63" s="6">
        <v>0</v>
      </c>
      <c r="Y63" s="6">
        <v>0</v>
      </c>
      <c r="Z63" s="6">
        <v>0</v>
      </c>
      <c r="AA63" s="6">
        <v>0.1825</v>
      </c>
      <c r="AB63" s="6">
        <v>0.155</v>
      </c>
      <c r="AC63" s="6">
        <v>0</v>
      </c>
      <c r="AE63" s="6">
        <f t="shared" si="11"/>
        <v>4.851</v>
      </c>
      <c r="AF63" s="6">
        <f t="shared" si="12"/>
        <v>3.6630099999999999</v>
      </c>
      <c r="AG63" s="6">
        <f t="shared" si="13"/>
        <v>4.0005100000000002</v>
      </c>
      <c r="AH63" s="6">
        <f t="shared" si="14"/>
        <v>2.6175099999999998</v>
      </c>
      <c r="AJ63" s="77">
        <f t="shared" si="15"/>
        <v>4.0264114329633099E-3</v>
      </c>
      <c r="AK63" s="77">
        <f t="shared" si="16"/>
        <v>3.2215250263835844E-3</v>
      </c>
      <c r="AL63" s="77">
        <f t="shared" si="17"/>
        <v>3.3903538204403789E-3</v>
      </c>
      <c r="AM63" s="77">
        <f t="shared" si="18"/>
        <v>2.1734086333721828E-3</v>
      </c>
    </row>
    <row r="64" spans="1:39" hidden="1" outlineLevel="1" x14ac:dyDescent="0.2">
      <c r="A64" s="176" t="s">
        <v>258</v>
      </c>
      <c r="B64" s="6">
        <v>0</v>
      </c>
      <c r="C64" s="6">
        <v>0</v>
      </c>
      <c r="D64" s="6">
        <v>0</v>
      </c>
      <c r="E64" s="6">
        <v>0</v>
      </c>
      <c r="F64" s="6">
        <v>0</v>
      </c>
      <c r="G64" s="6">
        <v>0</v>
      </c>
      <c r="H64" s="6">
        <v>0</v>
      </c>
      <c r="I64" s="6">
        <v>0</v>
      </c>
      <c r="J64" s="6">
        <v>0</v>
      </c>
      <c r="K64" s="6">
        <v>0</v>
      </c>
      <c r="L64" s="6">
        <v>0</v>
      </c>
      <c r="M64" s="6">
        <v>8.2500000000000004E-2</v>
      </c>
      <c r="N64" s="6">
        <v>0</v>
      </c>
      <c r="O64" s="6">
        <v>0</v>
      </c>
      <c r="P64" s="6">
        <v>0</v>
      </c>
      <c r="Q64" s="6">
        <v>0</v>
      </c>
      <c r="R64" s="6">
        <v>0</v>
      </c>
      <c r="S64" s="6">
        <v>0</v>
      </c>
      <c r="T64" s="6">
        <v>0</v>
      </c>
      <c r="U64" s="6">
        <v>0</v>
      </c>
      <c r="V64" s="6">
        <v>0</v>
      </c>
      <c r="W64" s="6">
        <v>0</v>
      </c>
      <c r="X64" s="6">
        <v>0</v>
      </c>
      <c r="Y64" s="6">
        <v>0</v>
      </c>
      <c r="Z64" s="6">
        <v>0</v>
      </c>
      <c r="AA64" s="6">
        <v>0</v>
      </c>
      <c r="AB64" s="6">
        <v>2.5125000000000002</v>
      </c>
      <c r="AC64" s="6">
        <v>0</v>
      </c>
      <c r="AE64" s="6">
        <f t="shared" ref="AE64:AE95" si="19">SUM(B64:M64)</f>
        <v>8.2500000000000004E-2</v>
      </c>
      <c r="AF64" s="6">
        <f t="shared" ref="AF64:AF95" si="20">SUM(N64:Y64)</f>
        <v>0</v>
      </c>
      <c r="AG64" s="6">
        <f t="shared" ref="AG64:AG95" si="21">SUM(Q64:AB64)</f>
        <v>2.5125000000000002</v>
      </c>
      <c r="AH64" s="6">
        <f t="shared" ref="AH64:AH95" si="22">SUM(R64:AC64)</f>
        <v>2.5125000000000002</v>
      </c>
      <c r="AJ64" s="77">
        <f t="shared" ref="AJ64:AJ95" si="23">AE64/AE$133</f>
        <v>6.8476384914342004E-5</v>
      </c>
      <c r="AK64" s="77">
        <f t="shared" ref="AK64:AK95" si="24">AF64/AF$133</f>
        <v>0</v>
      </c>
      <c r="AL64" s="77">
        <f t="shared" ref="AL64:AL95" si="25">AG64/AG$133</f>
        <v>2.1292945084142902E-3</v>
      </c>
      <c r="AM64" s="77">
        <f t="shared" ref="AM64:AM95" si="26">AH64/AH$133</f>
        <v>2.0862152165025578E-3</v>
      </c>
    </row>
    <row r="65" spans="1:39" hidden="1" outlineLevel="1" x14ac:dyDescent="0.2">
      <c r="A65" s="176" t="s">
        <v>249</v>
      </c>
      <c r="B65" s="6">
        <v>5.6000000000000001E-2</v>
      </c>
      <c r="C65" s="6">
        <v>5.6000000000000001E-2</v>
      </c>
      <c r="D65" s="6">
        <v>5.6000000000000001E-2</v>
      </c>
      <c r="E65" s="6">
        <v>0.54100000000000004</v>
      </c>
      <c r="F65" s="6">
        <v>0.56850000000000001</v>
      </c>
      <c r="G65" s="6">
        <v>0.21099999999999999</v>
      </c>
      <c r="H65" s="6">
        <v>0.13850000000000001</v>
      </c>
      <c r="I65" s="6">
        <v>5.6000000000000001E-2</v>
      </c>
      <c r="J65" s="6">
        <v>5.6000000000000001E-2</v>
      </c>
      <c r="K65" s="6">
        <v>5.6000000000000001E-2</v>
      </c>
      <c r="L65" s="6">
        <v>5.6000000000000001E-2</v>
      </c>
      <c r="M65" s="6">
        <v>0.08</v>
      </c>
      <c r="N65" s="6">
        <v>0.70250000000000001</v>
      </c>
      <c r="O65" s="6">
        <v>0.08</v>
      </c>
      <c r="P65" s="6">
        <v>0.08</v>
      </c>
      <c r="Q65" s="6">
        <v>0.08</v>
      </c>
      <c r="R65" s="6">
        <v>0.08</v>
      </c>
      <c r="S65" s="6">
        <v>0.08</v>
      </c>
      <c r="T65" s="6">
        <v>0.08</v>
      </c>
      <c r="U65" s="6">
        <v>0.19</v>
      </c>
      <c r="V65" s="6">
        <v>0.08</v>
      </c>
      <c r="W65" s="6">
        <v>0.38850000000000001</v>
      </c>
      <c r="X65" s="6">
        <v>0.53749999999999998</v>
      </c>
      <c r="Y65" s="6">
        <v>0.08</v>
      </c>
      <c r="Z65" s="6">
        <v>0.19</v>
      </c>
      <c r="AA65" s="6">
        <v>0.3175</v>
      </c>
      <c r="AB65" s="6">
        <v>0.08</v>
      </c>
      <c r="AC65" s="6">
        <v>0.08</v>
      </c>
      <c r="AE65" s="6">
        <f t="shared" si="19"/>
        <v>1.9310000000000005</v>
      </c>
      <c r="AF65" s="6">
        <f t="shared" si="20"/>
        <v>2.4585000000000004</v>
      </c>
      <c r="AG65" s="6">
        <f t="shared" si="21"/>
        <v>2.1835</v>
      </c>
      <c r="AH65" s="6">
        <f t="shared" si="22"/>
        <v>2.1835</v>
      </c>
      <c r="AJ65" s="77">
        <f t="shared" si="23"/>
        <v>1.6027624153890235E-3</v>
      </c>
      <c r="AK65" s="77">
        <f t="shared" si="24"/>
        <v>2.1621888221337216E-3</v>
      </c>
      <c r="AL65" s="77">
        <f t="shared" si="25"/>
        <v>1.8504734563672049E-3</v>
      </c>
      <c r="AM65" s="77">
        <f t="shared" si="26"/>
        <v>1.8130351941227205E-3</v>
      </c>
    </row>
    <row r="66" spans="1:39" hidden="1" outlineLevel="1" x14ac:dyDescent="0.2">
      <c r="A66" s="176" t="s">
        <v>651</v>
      </c>
      <c r="B66" s="6">
        <v>0</v>
      </c>
      <c r="C66" s="6">
        <v>0</v>
      </c>
      <c r="D66" s="6">
        <v>0</v>
      </c>
      <c r="E66" s="6">
        <v>0</v>
      </c>
      <c r="F66" s="6">
        <v>0</v>
      </c>
      <c r="G66" s="6">
        <v>0</v>
      </c>
      <c r="H66" s="6">
        <v>0</v>
      </c>
      <c r="I66" s="6">
        <v>0</v>
      </c>
      <c r="J66" s="6">
        <v>0</v>
      </c>
      <c r="K66" s="6">
        <v>0</v>
      </c>
      <c r="L66" s="6">
        <v>0</v>
      </c>
      <c r="M66" s="6">
        <v>0</v>
      </c>
      <c r="N66" s="6">
        <v>0</v>
      </c>
      <c r="O66" s="6">
        <v>0</v>
      </c>
      <c r="P66" s="6">
        <v>0</v>
      </c>
      <c r="Q66" s="6">
        <v>0</v>
      </c>
      <c r="R66" s="6">
        <v>0</v>
      </c>
      <c r="S66" s="6">
        <v>0</v>
      </c>
      <c r="T66" s="6">
        <v>0</v>
      </c>
      <c r="U66" s="6">
        <v>0</v>
      </c>
      <c r="V66" s="6">
        <v>0</v>
      </c>
      <c r="W66" s="6">
        <v>0</v>
      </c>
      <c r="X66" s="6">
        <v>0.41249999999999998</v>
      </c>
      <c r="Y66" s="6">
        <v>0.99</v>
      </c>
      <c r="Z66" s="6">
        <v>0.41249999999999998</v>
      </c>
      <c r="AA66" s="6">
        <v>0</v>
      </c>
      <c r="AB66" s="6">
        <v>0</v>
      </c>
      <c r="AC66" s="6">
        <v>0</v>
      </c>
      <c r="AE66" s="6">
        <f t="shared" si="19"/>
        <v>0</v>
      </c>
      <c r="AF66" s="6">
        <f t="shared" si="20"/>
        <v>1.4024999999999999</v>
      </c>
      <c r="AG66" s="6">
        <f t="shared" si="21"/>
        <v>1.8149999999999999</v>
      </c>
      <c r="AH66" s="6">
        <f t="shared" si="22"/>
        <v>1.8149999999999999</v>
      </c>
      <c r="AJ66" s="77">
        <f t="shared" si="23"/>
        <v>0</v>
      </c>
      <c r="AK66" s="77">
        <f t="shared" si="24"/>
        <v>1.2334634220225926E-3</v>
      </c>
      <c r="AL66" s="77">
        <f t="shared" si="25"/>
        <v>1.5381769284664422E-3</v>
      </c>
      <c r="AM66" s="77">
        <f t="shared" si="26"/>
        <v>1.5070569623690118E-3</v>
      </c>
    </row>
    <row r="67" spans="1:39" hidden="1" outlineLevel="1" x14ac:dyDescent="0.2">
      <c r="A67" s="176" t="s">
        <v>609</v>
      </c>
      <c r="B67" s="6">
        <v>0.26500000000000001</v>
      </c>
      <c r="C67" s="6">
        <v>0</v>
      </c>
      <c r="D67" s="6">
        <v>0</v>
      </c>
      <c r="E67" s="6">
        <v>0.374</v>
      </c>
      <c r="F67" s="6">
        <v>0</v>
      </c>
      <c r="G67" s="6">
        <v>0</v>
      </c>
      <c r="H67" s="6">
        <v>0.22</v>
      </c>
      <c r="I67" s="6">
        <v>0.27500000000000002</v>
      </c>
      <c r="J67" s="6">
        <v>0</v>
      </c>
      <c r="K67" s="6">
        <v>0</v>
      </c>
      <c r="L67" s="6">
        <v>5.5E-2</v>
      </c>
      <c r="M67" s="6">
        <v>0</v>
      </c>
      <c r="N67" s="6">
        <v>0</v>
      </c>
      <c r="O67" s="6">
        <v>0.1925</v>
      </c>
      <c r="P67" s="6">
        <v>0</v>
      </c>
      <c r="Q67" s="6">
        <v>0</v>
      </c>
      <c r="R67" s="6">
        <v>0</v>
      </c>
      <c r="S67" s="6">
        <v>8.2500000000000004E-2</v>
      </c>
      <c r="T67" s="6">
        <v>0</v>
      </c>
      <c r="U67" s="6">
        <v>5.5E-2</v>
      </c>
      <c r="V67" s="6">
        <v>5.5E-2</v>
      </c>
      <c r="W67" s="6">
        <v>0</v>
      </c>
      <c r="X67" s="6">
        <v>0</v>
      </c>
      <c r="Y67" s="6">
        <v>0.33</v>
      </c>
      <c r="Z67" s="6">
        <v>0.41249999999999998</v>
      </c>
      <c r="AA67" s="6">
        <v>0.31</v>
      </c>
      <c r="AB67" s="6">
        <v>0</v>
      </c>
      <c r="AC67" s="6">
        <v>0</v>
      </c>
      <c r="AE67" s="6">
        <f t="shared" si="19"/>
        <v>1.1889999999999998</v>
      </c>
      <c r="AF67" s="6">
        <f t="shared" si="20"/>
        <v>0.71500000000000008</v>
      </c>
      <c r="AG67" s="6">
        <f t="shared" si="21"/>
        <v>1.2449999999999999</v>
      </c>
      <c r="AH67" s="6">
        <f t="shared" si="22"/>
        <v>1.2449999999999999</v>
      </c>
      <c r="AJ67" s="77">
        <f t="shared" si="23"/>
        <v>9.8688995955336506E-4</v>
      </c>
      <c r="AK67" s="77">
        <f t="shared" si="24"/>
        <v>6.2882448965857676E-4</v>
      </c>
      <c r="AL67" s="77">
        <f t="shared" si="25"/>
        <v>1.0551130996918571E-3</v>
      </c>
      <c r="AM67" s="77">
        <f t="shared" si="26"/>
        <v>1.0337663460878346E-3</v>
      </c>
    </row>
    <row r="68" spans="1:39" hidden="1" outlineLevel="1" x14ac:dyDescent="0.2">
      <c r="A68" s="176" t="s">
        <v>606</v>
      </c>
      <c r="B68" s="6">
        <v>0.67</v>
      </c>
      <c r="C68" s="6">
        <v>0.69199999999999995</v>
      </c>
      <c r="D68" s="6">
        <v>0.39200000000000002</v>
      </c>
      <c r="E68" s="6">
        <v>0.39200000000000002</v>
      </c>
      <c r="F68" s="6">
        <v>0.39200000000000002</v>
      </c>
      <c r="G68" s="6">
        <v>0.39200000000000002</v>
      </c>
      <c r="H68" s="6">
        <v>0.39200000000000002</v>
      </c>
      <c r="I68" s="6">
        <v>0.39200000000000002</v>
      </c>
      <c r="J68" s="6">
        <v>0.39200000000000002</v>
      </c>
      <c r="K68" s="6">
        <v>0.39200000000000002</v>
      </c>
      <c r="L68" s="6">
        <v>0.39200000000000002</v>
      </c>
      <c r="M68" s="6">
        <v>0.39200000000000002</v>
      </c>
      <c r="N68" s="6">
        <v>0.39800000000000002</v>
      </c>
      <c r="O68" s="6">
        <v>0.39800000000000002</v>
      </c>
      <c r="P68" s="6">
        <v>0.39800000000000002</v>
      </c>
      <c r="Q68" s="6">
        <v>0.39800000000000002</v>
      </c>
      <c r="R68" s="6">
        <v>0.39800000000000002</v>
      </c>
      <c r="S68" s="6">
        <v>0.39800000000000002</v>
      </c>
      <c r="T68" s="6">
        <v>0.39800000000000002</v>
      </c>
      <c r="U68" s="6">
        <v>0</v>
      </c>
      <c r="V68" s="6">
        <v>0</v>
      </c>
      <c r="W68" s="6">
        <v>0</v>
      </c>
      <c r="X68" s="6">
        <v>0</v>
      </c>
      <c r="Y68" s="6">
        <v>0</v>
      </c>
      <c r="Z68" s="6">
        <v>0</v>
      </c>
      <c r="AA68" s="6">
        <v>0</v>
      </c>
      <c r="AB68" s="6">
        <v>0</v>
      </c>
      <c r="AC68" s="6">
        <v>0</v>
      </c>
      <c r="AE68" s="6">
        <f t="shared" si="19"/>
        <v>5.2820000000000009</v>
      </c>
      <c r="AF68" s="6">
        <f t="shared" si="20"/>
        <v>2.7860000000000005</v>
      </c>
      <c r="AG68" s="6">
        <f t="shared" si="21"/>
        <v>1.5920000000000001</v>
      </c>
      <c r="AH68" s="6">
        <f t="shared" si="22"/>
        <v>1.194</v>
      </c>
      <c r="AJ68" s="77">
        <f t="shared" si="23"/>
        <v>4.38414866809157E-3</v>
      </c>
      <c r="AK68" s="77">
        <f t="shared" si="24"/>
        <v>2.4502168226416712E-3</v>
      </c>
      <c r="AL68" s="77">
        <f t="shared" si="25"/>
        <v>1.3491887989634029E-3</v>
      </c>
      <c r="AM68" s="77">
        <f t="shared" si="26"/>
        <v>9.9141929094688714E-4</v>
      </c>
    </row>
    <row r="69" spans="1:39" hidden="1" outlineLevel="1" x14ac:dyDescent="0.2">
      <c r="A69" s="176" t="s">
        <v>256</v>
      </c>
      <c r="B69" s="6">
        <v>0</v>
      </c>
      <c r="C69" s="6">
        <v>0</v>
      </c>
      <c r="D69" s="6">
        <v>0</v>
      </c>
      <c r="E69" s="6">
        <v>0</v>
      </c>
      <c r="F69" s="6">
        <v>0</v>
      </c>
      <c r="G69" s="6">
        <v>0</v>
      </c>
      <c r="H69" s="6">
        <v>0</v>
      </c>
      <c r="I69" s="6">
        <v>0</v>
      </c>
      <c r="J69" s="6">
        <v>0</v>
      </c>
      <c r="K69" s="6">
        <v>0</v>
      </c>
      <c r="L69" s="6">
        <v>0</v>
      </c>
      <c r="M69" s="6">
        <v>0</v>
      </c>
      <c r="N69" s="6">
        <v>0</v>
      </c>
      <c r="O69" s="6">
        <v>0</v>
      </c>
      <c r="P69" s="6">
        <v>0</v>
      </c>
      <c r="Q69" s="6">
        <v>0</v>
      </c>
      <c r="R69" s="6">
        <v>0</v>
      </c>
      <c r="S69" s="6">
        <v>0</v>
      </c>
      <c r="T69" s="6">
        <v>0</v>
      </c>
      <c r="U69" s="6">
        <v>0</v>
      </c>
      <c r="V69" s="6">
        <v>0</v>
      </c>
      <c r="W69" s="6">
        <v>0</v>
      </c>
      <c r="X69" s="6">
        <v>0</v>
      </c>
      <c r="Y69" s="6">
        <v>0</v>
      </c>
      <c r="Z69" s="6">
        <v>0</v>
      </c>
      <c r="AA69" s="6">
        <v>0.70550000000000002</v>
      </c>
      <c r="AB69" s="6">
        <v>0.48499999999999999</v>
      </c>
      <c r="AC69" s="6">
        <v>0</v>
      </c>
      <c r="AE69" s="6">
        <f t="shared" si="19"/>
        <v>0</v>
      </c>
      <c r="AF69" s="6">
        <f t="shared" si="20"/>
        <v>0</v>
      </c>
      <c r="AG69" s="6">
        <f t="shared" si="21"/>
        <v>1.1905000000000001</v>
      </c>
      <c r="AH69" s="6">
        <f t="shared" si="22"/>
        <v>1.1905000000000001</v>
      </c>
      <c r="AJ69" s="77">
        <f t="shared" si="23"/>
        <v>0</v>
      </c>
      <c r="AK69" s="77">
        <f t="shared" si="24"/>
        <v>0</v>
      </c>
      <c r="AL69" s="77">
        <f t="shared" si="25"/>
        <v>1.0089254178177961E-3</v>
      </c>
      <c r="AM69" s="77">
        <f t="shared" si="26"/>
        <v>9.8851312049603795E-4</v>
      </c>
    </row>
    <row r="70" spans="1:39" hidden="1" outlineLevel="1" x14ac:dyDescent="0.2">
      <c r="A70" s="176" t="s">
        <v>611</v>
      </c>
      <c r="B70" s="6">
        <v>0</v>
      </c>
      <c r="C70" s="6">
        <v>0</v>
      </c>
      <c r="D70" s="6">
        <v>0</v>
      </c>
      <c r="E70" s="6">
        <v>0</v>
      </c>
      <c r="F70" s="6">
        <v>0</v>
      </c>
      <c r="G70" s="6">
        <v>0</v>
      </c>
      <c r="H70" s="6">
        <v>0</v>
      </c>
      <c r="I70" s="6">
        <v>0</v>
      </c>
      <c r="J70" s="6">
        <v>0</v>
      </c>
      <c r="K70" s="6">
        <v>0</v>
      </c>
      <c r="L70" s="6">
        <v>0</v>
      </c>
      <c r="M70" s="6">
        <v>0</v>
      </c>
      <c r="N70" s="6">
        <v>0</v>
      </c>
      <c r="O70" s="6">
        <v>0</v>
      </c>
      <c r="P70" s="6">
        <v>0</v>
      </c>
      <c r="Q70" s="6">
        <v>0</v>
      </c>
      <c r="R70" s="6">
        <v>0</v>
      </c>
      <c r="S70" s="6">
        <v>0</v>
      </c>
      <c r="T70" s="6">
        <v>0</v>
      </c>
      <c r="U70" s="6">
        <v>0</v>
      </c>
      <c r="V70" s="6">
        <v>0</v>
      </c>
      <c r="W70" s="6">
        <v>0.37902999999999998</v>
      </c>
      <c r="X70" s="6">
        <v>0</v>
      </c>
      <c r="Y70" s="6">
        <v>0.64</v>
      </c>
      <c r="Z70" s="6">
        <v>0</v>
      </c>
      <c r="AA70" s="6">
        <v>0</v>
      </c>
      <c r="AB70" s="6">
        <v>0</v>
      </c>
      <c r="AC70" s="6">
        <v>0.13750000000000001</v>
      </c>
      <c r="AE70" s="6">
        <f t="shared" si="19"/>
        <v>0</v>
      </c>
      <c r="AF70" s="6">
        <f t="shared" si="20"/>
        <v>1.0190299999999999</v>
      </c>
      <c r="AG70" s="6">
        <f t="shared" si="21"/>
        <v>1.0190299999999999</v>
      </c>
      <c r="AH70" s="6">
        <f t="shared" si="22"/>
        <v>1.1565299999999998</v>
      </c>
      <c r="AJ70" s="77">
        <f t="shared" si="23"/>
        <v>0</v>
      </c>
      <c r="AK70" s="77">
        <f t="shared" si="24"/>
        <v>8.9621121635913195E-4</v>
      </c>
      <c r="AL70" s="77">
        <f t="shared" si="25"/>
        <v>8.6360795339678162E-4</v>
      </c>
      <c r="AM70" s="77">
        <f t="shared" si="26"/>
        <v>9.6030666043450859E-4</v>
      </c>
    </row>
    <row r="71" spans="1:39" hidden="1" outlineLevel="1" x14ac:dyDescent="0.2">
      <c r="A71" s="176" t="s">
        <v>252</v>
      </c>
      <c r="B71" s="6">
        <v>0</v>
      </c>
      <c r="C71" s="6">
        <v>0</v>
      </c>
      <c r="D71" s="6">
        <v>0</v>
      </c>
      <c r="E71" s="6">
        <v>0</v>
      </c>
      <c r="F71" s="6">
        <v>0</v>
      </c>
      <c r="G71" s="6">
        <v>0</v>
      </c>
      <c r="H71" s="6">
        <v>0</v>
      </c>
      <c r="I71" s="6">
        <v>0</v>
      </c>
      <c r="J71" s="6">
        <v>0</v>
      </c>
      <c r="K71" s="6">
        <v>0</v>
      </c>
      <c r="L71" s="6">
        <v>0</v>
      </c>
      <c r="M71" s="6">
        <v>0</v>
      </c>
      <c r="N71" s="6">
        <v>0</v>
      </c>
      <c r="O71" s="6">
        <v>0</v>
      </c>
      <c r="P71" s="6">
        <v>0</v>
      </c>
      <c r="Q71" s="6">
        <v>0</v>
      </c>
      <c r="R71" s="6">
        <v>0</v>
      </c>
      <c r="S71" s="6">
        <v>0</v>
      </c>
      <c r="T71" s="6">
        <v>0</v>
      </c>
      <c r="U71" s="6">
        <v>0</v>
      </c>
      <c r="V71" s="6">
        <v>0</v>
      </c>
      <c r="W71" s="6">
        <v>0</v>
      </c>
      <c r="X71" s="6">
        <v>1.1325700000000001</v>
      </c>
      <c r="Y71" s="6">
        <v>0</v>
      </c>
      <c r="Z71" s="6">
        <v>0</v>
      </c>
      <c r="AA71" s="6">
        <v>0</v>
      </c>
      <c r="AB71" s="6">
        <v>0</v>
      </c>
      <c r="AC71" s="6">
        <v>0</v>
      </c>
      <c r="AE71" s="6">
        <f t="shared" si="19"/>
        <v>0</v>
      </c>
      <c r="AF71" s="6">
        <f t="shared" si="20"/>
        <v>1.1325700000000001</v>
      </c>
      <c r="AG71" s="6">
        <f t="shared" si="21"/>
        <v>1.1325700000000001</v>
      </c>
      <c r="AH71" s="6">
        <f t="shared" si="22"/>
        <v>1.1325700000000001</v>
      </c>
      <c r="AJ71" s="77">
        <f t="shared" si="23"/>
        <v>0</v>
      </c>
      <c r="AK71" s="77">
        <f t="shared" si="24"/>
        <v>9.9606678636729278E-4</v>
      </c>
      <c r="AL71" s="77">
        <f t="shared" si="25"/>
        <v>9.5983087816707373E-4</v>
      </c>
      <c r="AM71" s="77">
        <f t="shared" si="26"/>
        <v>9.404118478624088E-4</v>
      </c>
    </row>
    <row r="72" spans="1:39" hidden="1" outlineLevel="1" x14ac:dyDescent="0.2">
      <c r="A72" s="176" t="s">
        <v>628</v>
      </c>
      <c r="B72" s="6">
        <v>0</v>
      </c>
      <c r="C72" s="6">
        <v>0</v>
      </c>
      <c r="D72" s="6">
        <v>0</v>
      </c>
      <c r="E72" s="6">
        <v>0</v>
      </c>
      <c r="F72" s="6">
        <v>0</v>
      </c>
      <c r="G72" s="6">
        <v>0</v>
      </c>
      <c r="H72" s="6">
        <v>0.18499000000000002</v>
      </c>
      <c r="I72" s="6">
        <v>0</v>
      </c>
      <c r="J72" s="6">
        <v>0</v>
      </c>
      <c r="K72" s="6">
        <v>0</v>
      </c>
      <c r="L72" s="6">
        <v>0</v>
      </c>
      <c r="M72" s="6">
        <v>0</v>
      </c>
      <c r="N72" s="6">
        <v>0</v>
      </c>
      <c r="O72" s="6">
        <v>0</v>
      </c>
      <c r="P72" s="6">
        <v>0.18562999999999999</v>
      </c>
      <c r="Q72" s="6">
        <v>0.37723000000000001</v>
      </c>
      <c r="R72" s="6">
        <v>0</v>
      </c>
      <c r="S72" s="6">
        <v>0</v>
      </c>
      <c r="T72" s="6">
        <v>0.38212000000000002</v>
      </c>
      <c r="U72" s="6">
        <v>0</v>
      </c>
      <c r="V72" s="6">
        <v>0.18941</v>
      </c>
      <c r="W72" s="6">
        <v>0.18289</v>
      </c>
      <c r="X72" s="6">
        <v>0.18331999999999998</v>
      </c>
      <c r="Y72" s="6">
        <v>0</v>
      </c>
      <c r="Z72" s="6">
        <v>0</v>
      </c>
      <c r="AA72" s="6">
        <v>0</v>
      </c>
      <c r="AB72" s="6">
        <v>0</v>
      </c>
      <c r="AC72" s="6">
        <v>0</v>
      </c>
      <c r="AE72" s="6">
        <f t="shared" si="19"/>
        <v>0.18499000000000002</v>
      </c>
      <c r="AF72" s="6">
        <f t="shared" si="20"/>
        <v>1.5005999999999999</v>
      </c>
      <c r="AG72" s="6">
        <f t="shared" si="21"/>
        <v>1.31497</v>
      </c>
      <c r="AH72" s="6">
        <f t="shared" si="22"/>
        <v>0.93774000000000002</v>
      </c>
      <c r="AJ72" s="77">
        <f t="shared" si="23"/>
        <v>1.5354480539762579E-4</v>
      </c>
      <c r="AK72" s="77">
        <f t="shared" si="24"/>
        <v>1.3197399009533708E-3</v>
      </c>
      <c r="AL72" s="77">
        <f t="shared" si="25"/>
        <v>1.1144113033749409E-3</v>
      </c>
      <c r="AM72" s="77">
        <f t="shared" si="26"/>
        <v>7.7863779387984423E-4</v>
      </c>
    </row>
    <row r="73" spans="1:39" hidden="1" outlineLevel="1" x14ac:dyDescent="0.2">
      <c r="A73" s="176" t="s">
        <v>654</v>
      </c>
      <c r="B73" s="6">
        <v>0</v>
      </c>
      <c r="C73" s="6">
        <v>0</v>
      </c>
      <c r="D73" s="6">
        <v>0</v>
      </c>
      <c r="E73" s="6">
        <v>0</v>
      </c>
      <c r="F73" s="6">
        <v>0</v>
      </c>
      <c r="G73" s="6">
        <v>0</v>
      </c>
      <c r="H73" s="6">
        <v>0</v>
      </c>
      <c r="I73" s="6">
        <v>0</v>
      </c>
      <c r="J73" s="6">
        <v>0</v>
      </c>
      <c r="K73" s="6">
        <v>0</v>
      </c>
      <c r="L73" s="6">
        <v>0</v>
      </c>
      <c r="M73" s="6">
        <v>0</v>
      </c>
      <c r="N73" s="6">
        <v>0</v>
      </c>
      <c r="O73" s="6">
        <v>0</v>
      </c>
      <c r="P73" s="6">
        <v>0</v>
      </c>
      <c r="Q73" s="6">
        <v>0</v>
      </c>
      <c r="R73" s="6">
        <v>0</v>
      </c>
      <c r="S73" s="6">
        <v>0</v>
      </c>
      <c r="T73" s="6">
        <v>0</v>
      </c>
      <c r="U73" s="6">
        <v>0</v>
      </c>
      <c r="V73" s="6">
        <v>0</v>
      </c>
      <c r="W73" s="6">
        <v>0</v>
      </c>
      <c r="X73" s="6">
        <v>0</v>
      </c>
      <c r="Y73" s="6">
        <v>0</v>
      </c>
      <c r="Z73" s="6">
        <v>0</v>
      </c>
      <c r="AA73" s="6">
        <v>0.11</v>
      </c>
      <c r="AB73" s="6">
        <v>0.77</v>
      </c>
      <c r="AC73" s="6">
        <v>0</v>
      </c>
      <c r="AE73" s="6">
        <f t="shared" si="19"/>
        <v>0</v>
      </c>
      <c r="AF73" s="6">
        <f t="shared" si="20"/>
        <v>0</v>
      </c>
      <c r="AG73" s="6">
        <f t="shared" si="21"/>
        <v>0.88</v>
      </c>
      <c r="AH73" s="6">
        <f t="shared" si="22"/>
        <v>0.88</v>
      </c>
      <c r="AJ73" s="77">
        <f t="shared" si="23"/>
        <v>0</v>
      </c>
      <c r="AK73" s="77">
        <f t="shared" si="24"/>
        <v>0</v>
      </c>
      <c r="AL73" s="77">
        <f t="shared" si="25"/>
        <v>7.457827531958508E-4</v>
      </c>
      <c r="AM73" s="77">
        <f t="shared" si="26"/>
        <v>7.3069428478497549E-4</v>
      </c>
    </row>
    <row r="74" spans="1:39" hidden="1" outlineLevel="1" x14ac:dyDescent="0.2">
      <c r="A74" s="176" t="s">
        <v>647</v>
      </c>
      <c r="B74" s="6">
        <v>0</v>
      </c>
      <c r="C74" s="6">
        <v>0</v>
      </c>
      <c r="D74" s="6">
        <v>0</v>
      </c>
      <c r="E74" s="6">
        <v>0</v>
      </c>
      <c r="F74" s="6">
        <v>0</v>
      </c>
      <c r="G74" s="6">
        <v>0</v>
      </c>
      <c r="H74" s="6">
        <v>0</v>
      </c>
      <c r="I74" s="6">
        <v>0</v>
      </c>
      <c r="J74" s="6">
        <v>0</v>
      </c>
      <c r="K74" s="6">
        <v>0</v>
      </c>
      <c r="L74" s="6">
        <v>0</v>
      </c>
      <c r="M74" s="6">
        <v>0</v>
      </c>
      <c r="N74" s="6">
        <v>0</v>
      </c>
      <c r="O74" s="6">
        <v>0</v>
      </c>
      <c r="P74" s="6">
        <v>0</v>
      </c>
      <c r="Q74" s="6">
        <v>0.38500000000000001</v>
      </c>
      <c r="R74" s="6">
        <v>0</v>
      </c>
      <c r="S74" s="6">
        <v>0</v>
      </c>
      <c r="T74" s="6">
        <v>0.78749999999999998</v>
      </c>
      <c r="U74" s="6">
        <v>0</v>
      </c>
      <c r="V74" s="6">
        <v>0</v>
      </c>
      <c r="W74" s="6">
        <v>0</v>
      </c>
      <c r="X74" s="6">
        <v>0</v>
      </c>
      <c r="Y74" s="6">
        <v>0</v>
      </c>
      <c r="Z74" s="6">
        <v>0</v>
      </c>
      <c r="AA74" s="6">
        <v>0</v>
      </c>
      <c r="AB74" s="6">
        <v>0</v>
      </c>
      <c r="AC74" s="6">
        <v>0</v>
      </c>
      <c r="AE74" s="6">
        <f t="shared" si="19"/>
        <v>0</v>
      </c>
      <c r="AF74" s="6">
        <f t="shared" si="20"/>
        <v>1.1724999999999999</v>
      </c>
      <c r="AG74" s="6">
        <f t="shared" si="21"/>
        <v>1.1724999999999999</v>
      </c>
      <c r="AH74" s="6">
        <f t="shared" si="22"/>
        <v>0.78749999999999998</v>
      </c>
      <c r="AJ74" s="77">
        <f t="shared" si="23"/>
        <v>0</v>
      </c>
      <c r="AK74" s="77">
        <f t="shared" si="24"/>
        <v>1.0311842155589946E-3</v>
      </c>
      <c r="AL74" s="77">
        <f t="shared" si="25"/>
        <v>9.9367077059333534E-4</v>
      </c>
      <c r="AM74" s="77">
        <f t="shared" si="26"/>
        <v>6.5388835144110022E-4</v>
      </c>
    </row>
    <row r="75" spans="1:39" hidden="1" outlineLevel="1" x14ac:dyDescent="0.2">
      <c r="A75" s="176" t="s">
        <v>648</v>
      </c>
      <c r="B75" s="6">
        <v>0</v>
      </c>
      <c r="C75" s="6">
        <v>0</v>
      </c>
      <c r="D75" s="6">
        <v>0</v>
      </c>
      <c r="E75" s="6">
        <v>0</v>
      </c>
      <c r="F75" s="6">
        <v>0</v>
      </c>
      <c r="G75" s="6">
        <v>0</v>
      </c>
      <c r="H75" s="6">
        <v>0</v>
      </c>
      <c r="I75" s="6">
        <v>0</v>
      </c>
      <c r="J75" s="6">
        <v>0</v>
      </c>
      <c r="K75" s="6">
        <v>0</v>
      </c>
      <c r="L75" s="6">
        <v>0</v>
      </c>
      <c r="M75" s="6">
        <v>0</v>
      </c>
      <c r="N75" s="6">
        <v>0</v>
      </c>
      <c r="O75" s="6">
        <v>0</v>
      </c>
      <c r="P75" s="6">
        <v>0</v>
      </c>
      <c r="Q75" s="6">
        <v>0</v>
      </c>
      <c r="R75" s="6">
        <v>0</v>
      </c>
      <c r="S75" s="6">
        <v>0.7762</v>
      </c>
      <c r="T75" s="6">
        <v>0</v>
      </c>
      <c r="U75" s="6">
        <v>0</v>
      </c>
      <c r="V75" s="6">
        <v>0</v>
      </c>
      <c r="W75" s="6">
        <v>0</v>
      </c>
      <c r="X75" s="6">
        <v>0</v>
      </c>
      <c r="Y75" s="6">
        <v>0</v>
      </c>
      <c r="Z75" s="6">
        <v>0</v>
      </c>
      <c r="AA75" s="6">
        <v>0</v>
      </c>
      <c r="AB75" s="6">
        <v>0</v>
      </c>
      <c r="AC75" s="6">
        <v>0</v>
      </c>
      <c r="AE75" s="6">
        <f t="shared" si="19"/>
        <v>0</v>
      </c>
      <c r="AF75" s="6">
        <f t="shared" si="20"/>
        <v>0.7762</v>
      </c>
      <c r="AG75" s="6">
        <f t="shared" si="21"/>
        <v>0.7762</v>
      </c>
      <c r="AH75" s="6">
        <f t="shared" si="22"/>
        <v>0.7762</v>
      </c>
      <c r="AJ75" s="77">
        <f t="shared" si="23"/>
        <v>0</v>
      </c>
      <c r="AK75" s="77">
        <f t="shared" si="24"/>
        <v>6.8264834807410806E-4</v>
      </c>
      <c r="AL75" s="77">
        <f t="shared" si="25"/>
        <v>6.5781428753479475E-4</v>
      </c>
      <c r="AM75" s="77">
        <f t="shared" si="26"/>
        <v>6.4450557255692946E-4</v>
      </c>
    </row>
    <row r="76" spans="1:39" hidden="1" outlineLevel="1" x14ac:dyDescent="0.2">
      <c r="A76" s="176" t="s">
        <v>616</v>
      </c>
      <c r="B76" s="6">
        <v>0.128</v>
      </c>
      <c r="C76" s="6">
        <v>0</v>
      </c>
      <c r="D76" s="6">
        <v>0</v>
      </c>
      <c r="E76" s="6">
        <v>0</v>
      </c>
      <c r="F76" s="6">
        <v>0</v>
      </c>
      <c r="G76" s="6">
        <v>0</v>
      </c>
      <c r="H76" s="6">
        <v>0</v>
      </c>
      <c r="I76" s="6">
        <v>0</v>
      </c>
      <c r="J76" s="6">
        <v>0</v>
      </c>
      <c r="K76" s="6">
        <v>0.32</v>
      </c>
      <c r="L76" s="6">
        <v>0</v>
      </c>
      <c r="M76" s="6">
        <v>0</v>
      </c>
      <c r="N76" s="6">
        <v>0</v>
      </c>
      <c r="O76" s="6">
        <v>0.155</v>
      </c>
      <c r="P76" s="6">
        <v>0</v>
      </c>
      <c r="Q76" s="6">
        <v>0.32</v>
      </c>
      <c r="R76" s="6">
        <v>0.44750000000000001</v>
      </c>
      <c r="S76" s="6">
        <v>0</v>
      </c>
      <c r="T76" s="6">
        <v>0</v>
      </c>
      <c r="U76" s="6">
        <v>0</v>
      </c>
      <c r="V76" s="6">
        <v>0</v>
      </c>
      <c r="W76" s="6">
        <v>0</v>
      </c>
      <c r="X76" s="6">
        <v>0</v>
      </c>
      <c r="Y76" s="6">
        <v>0.26500000000000001</v>
      </c>
      <c r="Z76" s="6">
        <v>0</v>
      </c>
      <c r="AA76" s="6">
        <v>0</v>
      </c>
      <c r="AB76" s="6">
        <v>0</v>
      </c>
      <c r="AC76" s="6">
        <v>0</v>
      </c>
      <c r="AE76" s="6">
        <f t="shared" si="19"/>
        <v>0.44800000000000001</v>
      </c>
      <c r="AF76" s="6">
        <f t="shared" si="20"/>
        <v>1.1875</v>
      </c>
      <c r="AG76" s="6">
        <f t="shared" si="21"/>
        <v>1.0325000000000002</v>
      </c>
      <c r="AH76" s="6">
        <f t="shared" si="22"/>
        <v>0.71250000000000002</v>
      </c>
      <c r="AJ76" s="77">
        <f t="shared" si="23"/>
        <v>3.7184752050454807E-4</v>
      </c>
      <c r="AK76" s="77">
        <f t="shared" si="24"/>
        <v>1.0443763377196642E-3</v>
      </c>
      <c r="AL76" s="77">
        <f t="shared" si="25"/>
        <v>8.7502351440308648E-4</v>
      </c>
      <c r="AM76" s="77">
        <f t="shared" si="26"/>
        <v>5.9161327035147163E-4</v>
      </c>
    </row>
    <row r="77" spans="1:39" hidden="1" outlineLevel="1" x14ac:dyDescent="0.2">
      <c r="A77" s="176" t="s">
        <v>641</v>
      </c>
      <c r="B77" s="6">
        <v>0</v>
      </c>
      <c r="C77" s="6">
        <v>0</v>
      </c>
      <c r="D77" s="6">
        <v>0</v>
      </c>
      <c r="E77" s="6">
        <v>0</v>
      </c>
      <c r="F77" s="6">
        <v>0</v>
      </c>
      <c r="G77" s="6">
        <v>0</v>
      </c>
      <c r="H77" s="6">
        <v>0</v>
      </c>
      <c r="I77" s="6">
        <v>0</v>
      </c>
      <c r="J77" s="6">
        <v>0</v>
      </c>
      <c r="K77" s="6">
        <v>0</v>
      </c>
      <c r="L77" s="6">
        <v>0</v>
      </c>
      <c r="M77" s="6">
        <v>0</v>
      </c>
      <c r="N77" s="6">
        <v>0</v>
      </c>
      <c r="O77" s="6">
        <v>0.21</v>
      </c>
      <c r="P77" s="6">
        <v>8.2500000000000004E-2</v>
      </c>
      <c r="Q77" s="6">
        <v>0</v>
      </c>
      <c r="R77" s="6">
        <v>0</v>
      </c>
      <c r="S77" s="6">
        <v>0.23749999999999999</v>
      </c>
      <c r="T77" s="6">
        <v>0.21</v>
      </c>
      <c r="U77" s="6">
        <v>0</v>
      </c>
      <c r="V77" s="6">
        <v>0</v>
      </c>
      <c r="W77" s="6">
        <v>0</v>
      </c>
      <c r="X77" s="6">
        <v>0</v>
      </c>
      <c r="Y77" s="6">
        <v>0</v>
      </c>
      <c r="Z77" s="6">
        <v>0</v>
      </c>
      <c r="AA77" s="6">
        <v>0</v>
      </c>
      <c r="AB77" s="6">
        <v>0</v>
      </c>
      <c r="AC77" s="6">
        <v>0</v>
      </c>
      <c r="AE77" s="6">
        <f t="shared" si="19"/>
        <v>0</v>
      </c>
      <c r="AF77" s="6">
        <f t="shared" si="20"/>
        <v>0.74</v>
      </c>
      <c r="AG77" s="6">
        <f t="shared" si="21"/>
        <v>0.44750000000000001</v>
      </c>
      <c r="AH77" s="6">
        <f t="shared" si="22"/>
        <v>0.44750000000000001</v>
      </c>
      <c r="AJ77" s="77">
        <f t="shared" si="23"/>
        <v>0</v>
      </c>
      <c r="AK77" s="77">
        <f t="shared" si="24"/>
        <v>6.5081135992635906E-4</v>
      </c>
      <c r="AL77" s="77">
        <f t="shared" si="25"/>
        <v>3.7924747960811736E-4</v>
      </c>
      <c r="AM77" s="77">
        <f t="shared" si="26"/>
        <v>3.7157465050145061E-4</v>
      </c>
    </row>
    <row r="78" spans="1:39" hidden="1" outlineLevel="1" x14ac:dyDescent="0.2">
      <c r="A78" s="176" t="s">
        <v>247</v>
      </c>
      <c r="B78" s="6">
        <v>0</v>
      </c>
      <c r="C78" s="6">
        <v>0</v>
      </c>
      <c r="D78" s="6">
        <v>0</v>
      </c>
      <c r="E78" s="6">
        <v>0</v>
      </c>
      <c r="F78" s="6">
        <v>0</v>
      </c>
      <c r="G78" s="6">
        <v>0.11</v>
      </c>
      <c r="H78" s="6">
        <v>0</v>
      </c>
      <c r="I78" s="6">
        <v>0</v>
      </c>
      <c r="J78" s="6">
        <v>0</v>
      </c>
      <c r="K78" s="6">
        <v>0</v>
      </c>
      <c r="L78" s="6">
        <v>0</v>
      </c>
      <c r="M78" s="6">
        <v>0</v>
      </c>
      <c r="N78" s="6">
        <v>0</v>
      </c>
      <c r="O78" s="6">
        <v>0</v>
      </c>
      <c r="P78" s="6">
        <v>0</v>
      </c>
      <c r="Q78" s="6">
        <v>0</v>
      </c>
      <c r="R78" s="6">
        <v>0</v>
      </c>
      <c r="S78" s="6">
        <v>0</v>
      </c>
      <c r="T78" s="6">
        <v>0</v>
      </c>
      <c r="U78" s="6">
        <v>0</v>
      </c>
      <c r="V78" s="6">
        <v>0.3805</v>
      </c>
      <c r="W78" s="6">
        <v>0</v>
      </c>
      <c r="X78" s="6">
        <v>0</v>
      </c>
      <c r="Y78" s="6">
        <v>0</v>
      </c>
      <c r="Z78" s="6">
        <v>0</v>
      </c>
      <c r="AA78" s="6">
        <v>0</v>
      </c>
      <c r="AB78" s="6">
        <v>0</v>
      </c>
      <c r="AC78" s="6">
        <v>0</v>
      </c>
      <c r="AE78" s="6">
        <f t="shared" si="19"/>
        <v>0.11</v>
      </c>
      <c r="AF78" s="6">
        <f t="shared" si="20"/>
        <v>0.3805</v>
      </c>
      <c r="AG78" s="6">
        <f t="shared" si="21"/>
        <v>0.3805</v>
      </c>
      <c r="AH78" s="6">
        <f t="shared" si="22"/>
        <v>0.3805</v>
      </c>
      <c r="AJ78" s="77">
        <f t="shared" si="23"/>
        <v>9.1301846552455996E-5</v>
      </c>
      <c r="AK78" s="77">
        <f t="shared" si="24"/>
        <v>3.3464016547564814E-4</v>
      </c>
      <c r="AL78" s="77">
        <f t="shared" si="25"/>
        <v>3.2246629271706959E-4</v>
      </c>
      <c r="AM78" s="77">
        <f t="shared" si="26"/>
        <v>3.1594224472804907E-4</v>
      </c>
    </row>
    <row r="79" spans="1:39" hidden="1" outlineLevel="1" x14ac:dyDescent="0.2">
      <c r="A79" s="176" t="s">
        <v>235</v>
      </c>
      <c r="B79" s="6">
        <v>0</v>
      </c>
      <c r="C79" s="6">
        <v>0</v>
      </c>
      <c r="D79" s="6">
        <v>0</v>
      </c>
      <c r="E79" s="6">
        <v>0</v>
      </c>
      <c r="F79" s="6">
        <v>0</v>
      </c>
      <c r="G79" s="6">
        <v>0</v>
      </c>
      <c r="H79" s="6">
        <v>0</v>
      </c>
      <c r="I79" s="6">
        <v>0</v>
      </c>
      <c r="J79" s="6">
        <v>0</v>
      </c>
      <c r="K79" s="6">
        <v>0.67800000000000005</v>
      </c>
      <c r="L79" s="6">
        <v>7.5003599999999997</v>
      </c>
      <c r="M79" s="6">
        <v>0.67800000000000005</v>
      </c>
      <c r="N79" s="6">
        <v>0.38</v>
      </c>
      <c r="O79" s="6">
        <v>0.50761999999999996</v>
      </c>
      <c r="P79" s="6">
        <v>0.44600000000000001</v>
      </c>
      <c r="Q79" s="6">
        <v>0.38</v>
      </c>
      <c r="R79" s="6">
        <v>0.38</v>
      </c>
      <c r="S79" s="6">
        <v>0</v>
      </c>
      <c r="T79" s="6">
        <v>0</v>
      </c>
      <c r="U79" s="6">
        <v>0</v>
      </c>
      <c r="V79" s="6">
        <v>0</v>
      </c>
      <c r="W79" s="6">
        <v>0</v>
      </c>
      <c r="X79" s="6">
        <v>0</v>
      </c>
      <c r="Y79" s="6">
        <v>0</v>
      </c>
      <c r="Z79" s="6">
        <v>0</v>
      </c>
      <c r="AA79" s="6">
        <v>0</v>
      </c>
      <c r="AB79" s="6">
        <v>0</v>
      </c>
      <c r="AC79" s="6">
        <v>0</v>
      </c>
      <c r="AE79" s="6">
        <f t="shared" si="19"/>
        <v>8.8563600000000005</v>
      </c>
      <c r="AF79" s="6">
        <f t="shared" si="20"/>
        <v>2.09362</v>
      </c>
      <c r="AG79" s="6">
        <f t="shared" si="21"/>
        <v>0.76</v>
      </c>
      <c r="AH79" s="6">
        <f t="shared" si="22"/>
        <v>0.38</v>
      </c>
      <c r="AJ79" s="77">
        <f t="shared" si="23"/>
        <v>7.3509274703028116E-3</v>
      </c>
      <c r="AK79" s="77">
        <f t="shared" si="24"/>
        <v>1.8412860532013838E-3</v>
      </c>
      <c r="AL79" s="77">
        <f t="shared" si="25"/>
        <v>6.4408510503278029E-4</v>
      </c>
      <c r="AM79" s="77">
        <f t="shared" si="26"/>
        <v>3.1552707752078484E-4</v>
      </c>
    </row>
    <row r="80" spans="1:39" hidden="1" outlineLevel="1" x14ac:dyDescent="0.2">
      <c r="A80" s="176" t="s">
        <v>653</v>
      </c>
      <c r="B80" s="6">
        <v>0</v>
      </c>
      <c r="C80" s="6">
        <v>0</v>
      </c>
      <c r="D80" s="6">
        <v>0</v>
      </c>
      <c r="E80" s="6">
        <v>0</v>
      </c>
      <c r="F80" s="6">
        <v>0</v>
      </c>
      <c r="G80" s="6">
        <v>0</v>
      </c>
      <c r="H80" s="6">
        <v>0</v>
      </c>
      <c r="I80" s="6">
        <v>0</v>
      </c>
      <c r="J80" s="6">
        <v>0</v>
      </c>
      <c r="K80" s="6">
        <v>0</v>
      </c>
      <c r="L80" s="6">
        <v>0</v>
      </c>
      <c r="M80" s="6">
        <v>0</v>
      </c>
      <c r="N80" s="6">
        <v>0</v>
      </c>
      <c r="O80" s="6">
        <v>0</v>
      </c>
      <c r="P80" s="6">
        <v>0</v>
      </c>
      <c r="Q80" s="6">
        <v>0</v>
      </c>
      <c r="R80" s="6">
        <v>0</v>
      </c>
      <c r="S80" s="6">
        <v>0</v>
      </c>
      <c r="T80" s="6">
        <v>0</v>
      </c>
      <c r="U80" s="6">
        <v>0</v>
      </c>
      <c r="V80" s="6">
        <v>0</v>
      </c>
      <c r="W80" s="6">
        <v>0</v>
      </c>
      <c r="X80" s="6">
        <v>0</v>
      </c>
      <c r="Y80" s="6">
        <v>0</v>
      </c>
      <c r="Z80" s="6">
        <v>0</v>
      </c>
      <c r="AA80" s="6">
        <v>0.35849999999999999</v>
      </c>
      <c r="AB80" s="6">
        <v>0</v>
      </c>
      <c r="AC80" s="6">
        <v>0</v>
      </c>
      <c r="AE80" s="6">
        <f t="shared" si="19"/>
        <v>0</v>
      </c>
      <c r="AF80" s="6">
        <f t="shared" si="20"/>
        <v>0</v>
      </c>
      <c r="AG80" s="6">
        <f t="shared" si="21"/>
        <v>0.35849999999999999</v>
      </c>
      <c r="AH80" s="6">
        <f t="shared" si="22"/>
        <v>0.35849999999999999</v>
      </c>
      <c r="AJ80" s="77">
        <f t="shared" si="23"/>
        <v>0</v>
      </c>
      <c r="AK80" s="77">
        <f t="shared" si="24"/>
        <v>0</v>
      </c>
      <c r="AL80" s="77">
        <f t="shared" si="25"/>
        <v>3.0382172388717331E-4</v>
      </c>
      <c r="AM80" s="77">
        <f t="shared" si="26"/>
        <v>2.9767488760842464E-4</v>
      </c>
    </row>
    <row r="81" spans="1:39" hidden="1" outlineLevel="1" x14ac:dyDescent="0.2">
      <c r="A81" s="176" t="s">
        <v>636</v>
      </c>
      <c r="B81" s="6">
        <v>0</v>
      </c>
      <c r="C81" s="6">
        <v>0</v>
      </c>
      <c r="D81" s="6">
        <v>0</v>
      </c>
      <c r="E81" s="6">
        <v>0</v>
      </c>
      <c r="F81" s="6">
        <v>0</v>
      </c>
      <c r="G81" s="6">
        <v>0</v>
      </c>
      <c r="H81" s="6">
        <v>0</v>
      </c>
      <c r="I81" s="6">
        <v>0</v>
      </c>
      <c r="J81" s="6">
        <v>0</v>
      </c>
      <c r="K81" s="6">
        <v>0</v>
      </c>
      <c r="L81" s="6">
        <v>0.74</v>
      </c>
      <c r="M81" s="6">
        <v>0.35199999999999998</v>
      </c>
      <c r="N81" s="6">
        <v>0.3</v>
      </c>
      <c r="O81" s="6">
        <v>0.376</v>
      </c>
      <c r="P81" s="6">
        <v>0.3</v>
      </c>
      <c r="Q81" s="6">
        <v>0.3</v>
      </c>
      <c r="R81" s="6">
        <v>0.3</v>
      </c>
      <c r="S81" s="6">
        <v>0</v>
      </c>
      <c r="T81" s="6">
        <v>0</v>
      </c>
      <c r="U81" s="6">
        <v>0</v>
      </c>
      <c r="V81" s="6">
        <v>0</v>
      </c>
      <c r="W81" s="6">
        <v>0</v>
      </c>
      <c r="X81" s="6">
        <v>0</v>
      </c>
      <c r="Y81" s="6">
        <v>0</v>
      </c>
      <c r="Z81" s="6">
        <v>0</v>
      </c>
      <c r="AA81" s="6">
        <v>0</v>
      </c>
      <c r="AB81" s="6">
        <v>0</v>
      </c>
      <c r="AC81" s="6">
        <v>0</v>
      </c>
      <c r="AE81" s="6">
        <f t="shared" si="19"/>
        <v>1.0920000000000001</v>
      </c>
      <c r="AF81" s="6">
        <f t="shared" si="20"/>
        <v>1.5760000000000001</v>
      </c>
      <c r="AG81" s="6">
        <f t="shared" si="21"/>
        <v>0.6</v>
      </c>
      <c r="AH81" s="6">
        <f t="shared" si="22"/>
        <v>0.3</v>
      </c>
      <c r="AJ81" s="77">
        <f t="shared" si="23"/>
        <v>9.0637833122983599E-4</v>
      </c>
      <c r="AK81" s="77">
        <f t="shared" si="24"/>
        <v>1.3860523016810027E-3</v>
      </c>
      <c r="AL81" s="77">
        <f t="shared" si="25"/>
        <v>5.0848824081535288E-4</v>
      </c>
      <c r="AM81" s="77">
        <f t="shared" si="26"/>
        <v>2.4910032435851437E-4</v>
      </c>
    </row>
    <row r="82" spans="1:39" hidden="1" outlineLevel="1" x14ac:dyDescent="0.2">
      <c r="A82" s="176" t="s">
        <v>614</v>
      </c>
      <c r="B82" s="6">
        <v>0.65749999999999997</v>
      </c>
      <c r="C82" s="6">
        <v>0.34749999999999998</v>
      </c>
      <c r="D82" s="6">
        <v>0</v>
      </c>
      <c r="E82" s="6">
        <v>0</v>
      </c>
      <c r="F82" s="6">
        <v>0</v>
      </c>
      <c r="G82" s="6">
        <v>0</v>
      </c>
      <c r="H82" s="6">
        <v>0</v>
      </c>
      <c r="I82" s="6">
        <v>0</v>
      </c>
      <c r="J82" s="6">
        <v>0</v>
      </c>
      <c r="K82" s="6">
        <v>0.155</v>
      </c>
      <c r="L82" s="6">
        <v>0</v>
      </c>
      <c r="M82" s="6">
        <v>0.29249999999999998</v>
      </c>
      <c r="N82" s="6">
        <v>0</v>
      </c>
      <c r="O82" s="6">
        <v>0</v>
      </c>
      <c r="P82" s="6">
        <v>0</v>
      </c>
      <c r="Q82" s="6">
        <v>0</v>
      </c>
      <c r="R82" s="6">
        <v>0</v>
      </c>
      <c r="S82" s="6">
        <v>0</v>
      </c>
      <c r="T82" s="6">
        <v>0</v>
      </c>
      <c r="U82" s="6">
        <v>0.21</v>
      </c>
      <c r="V82" s="6">
        <v>0</v>
      </c>
      <c r="W82" s="6">
        <v>0</v>
      </c>
      <c r="X82" s="6">
        <v>0</v>
      </c>
      <c r="Y82" s="6">
        <v>0</v>
      </c>
      <c r="Z82" s="6">
        <v>0</v>
      </c>
      <c r="AA82" s="6">
        <v>0</v>
      </c>
      <c r="AB82" s="6">
        <v>0</v>
      </c>
      <c r="AC82" s="6">
        <v>0</v>
      </c>
      <c r="AE82" s="6">
        <f t="shared" si="19"/>
        <v>1.4524999999999999</v>
      </c>
      <c r="AF82" s="6">
        <f t="shared" si="20"/>
        <v>0.21</v>
      </c>
      <c r="AG82" s="6">
        <f t="shared" si="21"/>
        <v>0.21</v>
      </c>
      <c r="AH82" s="6">
        <f t="shared" si="22"/>
        <v>0.21</v>
      </c>
      <c r="AJ82" s="77">
        <f t="shared" si="23"/>
        <v>1.2055993828858393E-3</v>
      </c>
      <c r="AK82" s="77">
        <f t="shared" si="24"/>
        <v>1.8468971024937218E-4</v>
      </c>
      <c r="AL82" s="77">
        <f t="shared" si="25"/>
        <v>1.779708842853735E-4</v>
      </c>
      <c r="AM82" s="77">
        <f t="shared" si="26"/>
        <v>1.7437022705096004E-4</v>
      </c>
    </row>
    <row r="83" spans="1:39" hidden="1" outlineLevel="1" x14ac:dyDescent="0.2">
      <c r="A83" s="176" t="s">
        <v>639</v>
      </c>
      <c r="B83" s="6">
        <v>0</v>
      </c>
      <c r="C83" s="6">
        <v>0</v>
      </c>
      <c r="D83" s="6">
        <v>0</v>
      </c>
      <c r="E83" s="6">
        <v>0</v>
      </c>
      <c r="F83" s="6">
        <v>0</v>
      </c>
      <c r="G83" s="6">
        <v>0</v>
      </c>
      <c r="H83" s="6">
        <v>0</v>
      </c>
      <c r="I83" s="6">
        <v>0</v>
      </c>
      <c r="J83" s="6">
        <v>0</v>
      </c>
      <c r="K83" s="6">
        <v>0</v>
      </c>
      <c r="L83" s="6">
        <v>0</v>
      </c>
      <c r="M83" s="6">
        <v>1.056</v>
      </c>
      <c r="N83" s="6">
        <v>0</v>
      </c>
      <c r="O83" s="6">
        <v>0</v>
      </c>
      <c r="P83" s="6">
        <v>2.75E-2</v>
      </c>
      <c r="Q83" s="6">
        <v>0</v>
      </c>
      <c r="R83" s="6">
        <v>0</v>
      </c>
      <c r="S83" s="6">
        <v>0</v>
      </c>
      <c r="T83" s="6">
        <v>0</v>
      </c>
      <c r="U83" s="6">
        <v>0</v>
      </c>
      <c r="V83" s="6">
        <v>0.1825</v>
      </c>
      <c r="W83" s="6">
        <v>0</v>
      </c>
      <c r="X83" s="6">
        <v>0</v>
      </c>
      <c r="Y83" s="6">
        <v>0</v>
      </c>
      <c r="Z83" s="6">
        <v>0</v>
      </c>
      <c r="AA83" s="6">
        <v>0</v>
      </c>
      <c r="AB83" s="6">
        <v>0</v>
      </c>
      <c r="AC83" s="6">
        <v>0</v>
      </c>
      <c r="AE83" s="6">
        <f t="shared" si="19"/>
        <v>1.056</v>
      </c>
      <c r="AF83" s="6">
        <f t="shared" si="20"/>
        <v>0.21</v>
      </c>
      <c r="AG83" s="6">
        <f t="shared" si="21"/>
        <v>0.1825</v>
      </c>
      <c r="AH83" s="6">
        <f t="shared" si="22"/>
        <v>0.1825</v>
      </c>
      <c r="AJ83" s="77">
        <f t="shared" si="23"/>
        <v>8.7649772690357765E-4</v>
      </c>
      <c r="AK83" s="77">
        <f t="shared" si="24"/>
        <v>1.8468971024937218E-4</v>
      </c>
      <c r="AL83" s="77">
        <f t="shared" si="25"/>
        <v>1.5466517324800317E-4</v>
      </c>
      <c r="AM83" s="77">
        <f t="shared" si="26"/>
        <v>1.5153603065142958E-4</v>
      </c>
    </row>
    <row r="84" spans="1:39" hidden="1" outlineLevel="1" x14ac:dyDescent="0.2">
      <c r="A84" s="176" t="s">
        <v>649</v>
      </c>
      <c r="B84" s="6">
        <v>0</v>
      </c>
      <c r="C84" s="6">
        <v>0</v>
      </c>
      <c r="D84" s="6">
        <v>0</v>
      </c>
      <c r="E84" s="6">
        <v>0</v>
      </c>
      <c r="F84" s="6">
        <v>0</v>
      </c>
      <c r="G84" s="6">
        <v>0</v>
      </c>
      <c r="H84" s="6">
        <v>0</v>
      </c>
      <c r="I84" s="6">
        <v>0</v>
      </c>
      <c r="J84" s="6">
        <v>0</v>
      </c>
      <c r="K84" s="6">
        <v>0</v>
      </c>
      <c r="L84" s="6">
        <v>0</v>
      </c>
      <c r="M84" s="6">
        <v>0</v>
      </c>
      <c r="N84" s="6">
        <v>0</v>
      </c>
      <c r="O84" s="6">
        <v>0</v>
      </c>
      <c r="P84" s="6">
        <v>0</v>
      </c>
      <c r="Q84" s="6">
        <v>0</v>
      </c>
      <c r="R84" s="6">
        <v>0</v>
      </c>
      <c r="S84" s="6">
        <v>0.1825</v>
      </c>
      <c r="T84" s="6">
        <v>0</v>
      </c>
      <c r="U84" s="6">
        <v>0</v>
      </c>
      <c r="V84" s="6">
        <v>0</v>
      </c>
      <c r="W84" s="6">
        <v>0</v>
      </c>
      <c r="X84" s="6">
        <v>0</v>
      </c>
      <c r="Y84" s="6">
        <v>0</v>
      </c>
      <c r="Z84" s="6">
        <v>0</v>
      </c>
      <c r="AA84" s="6">
        <v>0</v>
      </c>
      <c r="AB84" s="6">
        <v>0</v>
      </c>
      <c r="AC84" s="6">
        <v>0</v>
      </c>
      <c r="AE84" s="6">
        <f t="shared" si="19"/>
        <v>0</v>
      </c>
      <c r="AF84" s="6">
        <f t="shared" si="20"/>
        <v>0.1825</v>
      </c>
      <c r="AG84" s="6">
        <f t="shared" si="21"/>
        <v>0.1825</v>
      </c>
      <c r="AH84" s="6">
        <f t="shared" si="22"/>
        <v>0.1825</v>
      </c>
      <c r="AJ84" s="77">
        <f t="shared" si="23"/>
        <v>0</v>
      </c>
      <c r="AK84" s="77">
        <f t="shared" si="24"/>
        <v>1.6050415295481153E-4</v>
      </c>
      <c r="AL84" s="77">
        <f t="shared" si="25"/>
        <v>1.5466517324800317E-4</v>
      </c>
      <c r="AM84" s="77">
        <f t="shared" si="26"/>
        <v>1.5153603065142958E-4</v>
      </c>
    </row>
    <row r="85" spans="1:39" hidden="1" outlineLevel="1" x14ac:dyDescent="0.2">
      <c r="A85" s="176" t="s">
        <v>640</v>
      </c>
      <c r="B85" s="6">
        <v>0</v>
      </c>
      <c r="C85" s="6">
        <v>0</v>
      </c>
      <c r="D85" s="6">
        <v>0</v>
      </c>
      <c r="E85" s="6">
        <v>0</v>
      </c>
      <c r="F85" s="6">
        <v>0</v>
      </c>
      <c r="G85" s="6">
        <v>0</v>
      </c>
      <c r="H85" s="6">
        <v>0</v>
      </c>
      <c r="I85" s="6">
        <v>0</v>
      </c>
      <c r="J85" s="6">
        <v>0</v>
      </c>
      <c r="K85" s="6">
        <v>0</v>
      </c>
      <c r="L85" s="6">
        <v>0</v>
      </c>
      <c r="M85" s="6">
        <v>0</v>
      </c>
      <c r="N85" s="6">
        <v>0</v>
      </c>
      <c r="O85" s="6">
        <v>0.155</v>
      </c>
      <c r="P85" s="6">
        <v>0</v>
      </c>
      <c r="Q85" s="6">
        <v>0</v>
      </c>
      <c r="R85" s="6">
        <v>0</v>
      </c>
      <c r="S85" s="6">
        <v>0.155</v>
      </c>
      <c r="T85" s="6">
        <v>0</v>
      </c>
      <c r="U85" s="6">
        <v>0</v>
      </c>
      <c r="V85" s="6">
        <v>0</v>
      </c>
      <c r="W85" s="6">
        <v>0</v>
      </c>
      <c r="X85" s="6">
        <v>0</v>
      </c>
      <c r="Y85" s="6">
        <v>0</v>
      </c>
      <c r="Z85" s="6">
        <v>0</v>
      </c>
      <c r="AA85" s="6">
        <v>0</v>
      </c>
      <c r="AB85" s="6">
        <v>0</v>
      </c>
      <c r="AC85" s="6">
        <v>0</v>
      </c>
      <c r="AE85" s="6">
        <f t="shared" si="19"/>
        <v>0</v>
      </c>
      <c r="AF85" s="6">
        <f t="shared" si="20"/>
        <v>0.31</v>
      </c>
      <c r="AG85" s="6">
        <f t="shared" si="21"/>
        <v>0.155</v>
      </c>
      <c r="AH85" s="6">
        <f t="shared" si="22"/>
        <v>0.155</v>
      </c>
      <c r="AJ85" s="77">
        <f t="shared" si="23"/>
        <v>0</v>
      </c>
      <c r="AK85" s="77">
        <f t="shared" si="24"/>
        <v>2.7263719132050176E-4</v>
      </c>
      <c r="AL85" s="77">
        <f t="shared" si="25"/>
        <v>1.3135946221063281E-4</v>
      </c>
      <c r="AM85" s="77">
        <f t="shared" si="26"/>
        <v>1.2870183425189909E-4</v>
      </c>
    </row>
    <row r="86" spans="1:39" hidden="1" outlineLevel="1" x14ac:dyDescent="0.2">
      <c r="A86" s="176" t="s">
        <v>230</v>
      </c>
      <c r="B86" s="6">
        <v>0</v>
      </c>
      <c r="C86" s="6">
        <v>0.155</v>
      </c>
      <c r="D86" s="6">
        <v>0.55000000000000004</v>
      </c>
      <c r="E86" s="6">
        <v>0</v>
      </c>
      <c r="F86" s="6">
        <v>0</v>
      </c>
      <c r="G86" s="6">
        <v>0</v>
      </c>
      <c r="H86" s="6">
        <v>0.13750000000000001</v>
      </c>
      <c r="I86" s="6">
        <v>0</v>
      </c>
      <c r="J86" s="6">
        <v>0</v>
      </c>
      <c r="K86" s="6">
        <v>3.1154999999999999</v>
      </c>
      <c r="L86" s="6">
        <v>8.2500000000000004E-2</v>
      </c>
      <c r="M86" s="6">
        <v>0</v>
      </c>
      <c r="N86" s="6">
        <v>0</v>
      </c>
      <c r="O86" s="6">
        <v>0</v>
      </c>
      <c r="P86" s="6">
        <v>0.22</v>
      </c>
      <c r="Q86" s="6">
        <v>0.92849999999999999</v>
      </c>
      <c r="R86" s="6">
        <v>0</v>
      </c>
      <c r="S86" s="6">
        <v>0</v>
      </c>
      <c r="T86" s="6">
        <v>0</v>
      </c>
      <c r="U86" s="6">
        <v>0</v>
      </c>
      <c r="V86" s="6">
        <v>0</v>
      </c>
      <c r="W86" s="6">
        <v>0</v>
      </c>
      <c r="X86" s="6">
        <v>0</v>
      </c>
      <c r="Y86" s="6">
        <v>8.2500000000000004E-2</v>
      </c>
      <c r="Z86" s="6">
        <v>0</v>
      </c>
      <c r="AA86" s="6">
        <v>5.5E-2</v>
      </c>
      <c r="AB86" s="6">
        <v>0</v>
      </c>
      <c r="AC86" s="6">
        <v>0</v>
      </c>
      <c r="AE86" s="6">
        <f t="shared" si="19"/>
        <v>4.0404999999999998</v>
      </c>
      <c r="AF86" s="6">
        <f t="shared" si="20"/>
        <v>1.2310000000000001</v>
      </c>
      <c r="AG86" s="6">
        <f t="shared" si="21"/>
        <v>1.0659999999999998</v>
      </c>
      <c r="AH86" s="6">
        <f t="shared" si="22"/>
        <v>0.13750000000000001</v>
      </c>
      <c r="AJ86" s="77">
        <f t="shared" si="23"/>
        <v>3.3536828272290767E-3</v>
      </c>
      <c r="AK86" s="77">
        <f t="shared" si="24"/>
        <v>1.0826334919856056E-3</v>
      </c>
      <c r="AL86" s="77">
        <f t="shared" si="25"/>
        <v>9.034141078486101E-4</v>
      </c>
      <c r="AM86" s="77">
        <f t="shared" si="26"/>
        <v>1.1417098199765242E-4</v>
      </c>
    </row>
    <row r="87" spans="1:39" hidden="1" outlineLevel="1" x14ac:dyDescent="0.2">
      <c r="A87" s="176" t="s">
        <v>652</v>
      </c>
      <c r="B87" s="6">
        <v>0</v>
      </c>
      <c r="C87" s="6">
        <v>0</v>
      </c>
      <c r="D87" s="6">
        <v>0</v>
      </c>
      <c r="E87" s="6">
        <v>0</v>
      </c>
      <c r="F87" s="6">
        <v>0</v>
      </c>
      <c r="G87" s="6">
        <v>0</v>
      </c>
      <c r="H87" s="6">
        <v>0</v>
      </c>
      <c r="I87" s="6">
        <v>0</v>
      </c>
      <c r="J87" s="6">
        <v>0</v>
      </c>
      <c r="K87" s="6">
        <v>0</v>
      </c>
      <c r="L87" s="6">
        <v>0</v>
      </c>
      <c r="M87" s="6">
        <v>0</v>
      </c>
      <c r="N87" s="6">
        <v>0</v>
      </c>
      <c r="O87" s="6">
        <v>0</v>
      </c>
      <c r="P87" s="6">
        <v>0</v>
      </c>
      <c r="Q87" s="6">
        <v>0</v>
      </c>
      <c r="R87" s="6">
        <v>0</v>
      </c>
      <c r="S87" s="6">
        <v>0</v>
      </c>
      <c r="T87" s="6">
        <v>0</v>
      </c>
      <c r="U87" s="6">
        <v>0</v>
      </c>
      <c r="V87" s="6">
        <v>0</v>
      </c>
      <c r="W87" s="6">
        <v>0</v>
      </c>
      <c r="X87" s="6">
        <v>0</v>
      </c>
      <c r="Y87" s="6">
        <v>0</v>
      </c>
      <c r="Z87" s="6">
        <v>0</v>
      </c>
      <c r="AA87" s="6">
        <v>0.09</v>
      </c>
      <c r="AB87" s="6">
        <v>0</v>
      </c>
      <c r="AC87" s="6">
        <v>0</v>
      </c>
      <c r="AE87" s="6">
        <f t="shared" si="19"/>
        <v>0</v>
      </c>
      <c r="AF87" s="6">
        <f t="shared" si="20"/>
        <v>0</v>
      </c>
      <c r="AG87" s="6">
        <f t="shared" si="21"/>
        <v>0.09</v>
      </c>
      <c r="AH87" s="6">
        <f t="shared" si="22"/>
        <v>0.09</v>
      </c>
      <c r="AJ87" s="77">
        <f t="shared" si="23"/>
        <v>0</v>
      </c>
      <c r="AK87" s="77">
        <f t="shared" si="24"/>
        <v>0</v>
      </c>
      <c r="AL87" s="77">
        <f t="shared" si="25"/>
        <v>7.6273236122302923E-5</v>
      </c>
      <c r="AM87" s="77">
        <f t="shared" si="26"/>
        <v>7.4730097307554305E-5</v>
      </c>
    </row>
    <row r="88" spans="1:39" hidden="1" outlineLevel="1" x14ac:dyDescent="0.2">
      <c r="A88" s="176" t="s">
        <v>650</v>
      </c>
      <c r="B88" s="6">
        <v>0</v>
      </c>
      <c r="C88" s="6">
        <v>0</v>
      </c>
      <c r="D88" s="6">
        <v>0</v>
      </c>
      <c r="E88" s="6">
        <v>0</v>
      </c>
      <c r="F88" s="6">
        <v>0</v>
      </c>
      <c r="G88" s="6">
        <v>0</v>
      </c>
      <c r="H88" s="6">
        <v>0</v>
      </c>
      <c r="I88" s="6">
        <v>0</v>
      </c>
      <c r="J88" s="6">
        <v>0</v>
      </c>
      <c r="K88" s="6">
        <v>0</v>
      </c>
      <c r="L88" s="6">
        <v>0</v>
      </c>
      <c r="M88" s="6">
        <v>0</v>
      </c>
      <c r="N88" s="6">
        <v>0</v>
      </c>
      <c r="O88" s="6">
        <v>0</v>
      </c>
      <c r="P88" s="6">
        <v>0</v>
      </c>
      <c r="Q88" s="6">
        <v>0</v>
      </c>
      <c r="R88" s="6">
        <v>0</v>
      </c>
      <c r="S88" s="6">
        <v>0</v>
      </c>
      <c r="T88" s="6">
        <v>0</v>
      </c>
      <c r="U88" s="6">
        <v>0</v>
      </c>
      <c r="V88" s="6">
        <v>5.5E-2</v>
      </c>
      <c r="W88" s="6">
        <v>0</v>
      </c>
      <c r="X88" s="6">
        <v>0</v>
      </c>
      <c r="Y88" s="6">
        <v>0</v>
      </c>
      <c r="Z88" s="6">
        <v>0</v>
      </c>
      <c r="AA88" s="6">
        <v>0</v>
      </c>
      <c r="AB88" s="6">
        <v>0</v>
      </c>
      <c r="AC88" s="6">
        <v>0</v>
      </c>
      <c r="AE88" s="6">
        <f t="shared" si="19"/>
        <v>0</v>
      </c>
      <c r="AF88" s="6">
        <f t="shared" si="20"/>
        <v>5.5E-2</v>
      </c>
      <c r="AG88" s="6">
        <f t="shared" si="21"/>
        <v>5.5E-2</v>
      </c>
      <c r="AH88" s="6">
        <f t="shared" si="22"/>
        <v>5.5E-2</v>
      </c>
      <c r="AJ88" s="77">
        <f t="shared" si="23"/>
        <v>0</v>
      </c>
      <c r="AK88" s="77">
        <f t="shared" si="24"/>
        <v>4.8371114589121288E-5</v>
      </c>
      <c r="AL88" s="77">
        <f t="shared" si="25"/>
        <v>4.6611422074740675E-5</v>
      </c>
      <c r="AM88" s="77">
        <f t="shared" si="26"/>
        <v>4.5668392799060968E-5</v>
      </c>
    </row>
    <row r="89" spans="1:39" hidden="1" outlineLevel="1" x14ac:dyDescent="0.2">
      <c r="A89" s="176" t="s">
        <v>207</v>
      </c>
      <c r="B89" s="6">
        <v>2.298</v>
      </c>
      <c r="C89" s="6">
        <v>0.98799999999999999</v>
      </c>
      <c r="D89" s="6">
        <v>1.5860000000000001</v>
      </c>
      <c r="E89" s="6">
        <v>1.7765</v>
      </c>
      <c r="F89" s="6">
        <v>0.98799999999999999</v>
      </c>
      <c r="G89" s="6">
        <v>0.98799999999999999</v>
      </c>
      <c r="H89" s="6">
        <v>1.6220000000000001</v>
      </c>
      <c r="I89" s="6">
        <v>1.028</v>
      </c>
      <c r="J89" s="6">
        <v>4.0039999999999996</v>
      </c>
      <c r="K89" s="6">
        <v>1.446</v>
      </c>
      <c r="L89" s="6">
        <v>1.028</v>
      </c>
      <c r="M89" s="6">
        <v>1.4239999999999999</v>
      </c>
      <c r="N89" s="6">
        <v>0.36599999999999999</v>
      </c>
      <c r="O89" s="6">
        <v>0</v>
      </c>
      <c r="P89" s="6">
        <v>0</v>
      </c>
      <c r="Q89" s="6">
        <v>0</v>
      </c>
      <c r="R89" s="6">
        <v>0</v>
      </c>
      <c r="S89" s="6">
        <v>0</v>
      </c>
      <c r="T89" s="6">
        <v>0</v>
      </c>
      <c r="U89" s="6">
        <v>0</v>
      </c>
      <c r="V89" s="6">
        <v>0</v>
      </c>
      <c r="W89" s="6">
        <v>0</v>
      </c>
      <c r="X89" s="6">
        <v>0</v>
      </c>
      <c r="Y89" s="6">
        <v>0</v>
      </c>
      <c r="Z89" s="6">
        <v>0</v>
      </c>
      <c r="AA89" s="6">
        <v>0</v>
      </c>
      <c r="AB89" s="6">
        <v>0</v>
      </c>
      <c r="AC89" s="6">
        <v>0</v>
      </c>
      <c r="AE89" s="6">
        <f t="shared" si="19"/>
        <v>19.176499999999997</v>
      </c>
      <c r="AF89" s="6">
        <f t="shared" si="20"/>
        <v>0.36599999999999999</v>
      </c>
      <c r="AG89" s="6">
        <f t="shared" si="21"/>
        <v>0</v>
      </c>
      <c r="AH89" s="6">
        <f t="shared" si="22"/>
        <v>0</v>
      </c>
      <c r="AJ89" s="77">
        <f t="shared" si="23"/>
        <v>1.591681691284702E-2</v>
      </c>
      <c r="AK89" s="77">
        <f t="shared" si="24"/>
        <v>3.2188778072033439E-4</v>
      </c>
      <c r="AL89" s="77">
        <f t="shared" si="25"/>
        <v>0</v>
      </c>
      <c r="AM89" s="77">
        <f t="shared" si="26"/>
        <v>0</v>
      </c>
    </row>
    <row r="90" spans="1:39" hidden="1" outlineLevel="1" x14ac:dyDescent="0.2">
      <c r="A90" s="176" t="s">
        <v>204</v>
      </c>
      <c r="B90" s="6">
        <v>4.1955</v>
      </c>
      <c r="C90" s="6">
        <v>1.778</v>
      </c>
      <c r="D90" s="6">
        <v>6.9835000000000003</v>
      </c>
      <c r="E90" s="6">
        <v>0</v>
      </c>
      <c r="F90" s="6">
        <v>0</v>
      </c>
      <c r="G90" s="6">
        <v>0</v>
      </c>
      <c r="H90" s="6">
        <v>0</v>
      </c>
      <c r="I90" s="6">
        <v>0</v>
      </c>
      <c r="J90" s="6">
        <v>0</v>
      </c>
      <c r="K90" s="6">
        <v>0</v>
      </c>
      <c r="L90" s="6">
        <v>0</v>
      </c>
      <c r="M90" s="6">
        <v>0</v>
      </c>
      <c r="N90" s="6">
        <v>0</v>
      </c>
      <c r="O90" s="6">
        <v>0</v>
      </c>
      <c r="P90" s="6">
        <v>0</v>
      </c>
      <c r="Q90" s="6">
        <v>0</v>
      </c>
      <c r="R90" s="6">
        <v>0</v>
      </c>
      <c r="S90" s="6">
        <v>0</v>
      </c>
      <c r="T90" s="6">
        <v>0</v>
      </c>
      <c r="U90" s="6">
        <v>0</v>
      </c>
      <c r="V90" s="6">
        <v>0</v>
      </c>
      <c r="W90" s="6">
        <v>0</v>
      </c>
      <c r="X90" s="6">
        <v>0</v>
      </c>
      <c r="Y90" s="6">
        <v>0</v>
      </c>
      <c r="Z90" s="6">
        <v>0</v>
      </c>
      <c r="AA90" s="6">
        <v>0</v>
      </c>
      <c r="AB90" s="6">
        <v>0</v>
      </c>
      <c r="AC90" s="6">
        <v>0</v>
      </c>
      <c r="AE90" s="6">
        <f t="shared" si="19"/>
        <v>12.957000000000001</v>
      </c>
      <c r="AF90" s="6">
        <f t="shared" si="20"/>
        <v>0</v>
      </c>
      <c r="AG90" s="6">
        <f t="shared" si="21"/>
        <v>0</v>
      </c>
      <c r="AH90" s="6">
        <f t="shared" si="22"/>
        <v>0</v>
      </c>
      <c r="AJ90" s="77">
        <f t="shared" si="23"/>
        <v>1.0754527507092477E-2</v>
      </c>
      <c r="AK90" s="77">
        <f t="shared" si="24"/>
        <v>0</v>
      </c>
      <c r="AL90" s="77">
        <f t="shared" si="25"/>
        <v>0</v>
      </c>
      <c r="AM90" s="77">
        <f t="shared" si="26"/>
        <v>0</v>
      </c>
    </row>
    <row r="91" spans="1:39" hidden="1" outlineLevel="1" x14ac:dyDescent="0.2">
      <c r="A91" s="176" t="s">
        <v>607</v>
      </c>
      <c r="B91" s="6">
        <v>3.0625</v>
      </c>
      <c r="C91" s="6">
        <v>1.9824999999999999</v>
      </c>
      <c r="D91" s="6">
        <v>3.375</v>
      </c>
      <c r="E91" s="6">
        <v>2.6625000000000001</v>
      </c>
      <c r="F91" s="6">
        <v>0</v>
      </c>
      <c r="G91" s="6">
        <v>0</v>
      </c>
      <c r="H91" s="6">
        <v>0</v>
      </c>
      <c r="I91" s="6">
        <v>0</v>
      </c>
      <c r="J91" s="6">
        <v>0</v>
      </c>
      <c r="K91" s="6">
        <v>0</v>
      </c>
      <c r="L91" s="6">
        <v>0</v>
      </c>
      <c r="M91" s="6">
        <v>0</v>
      </c>
      <c r="N91" s="6">
        <v>0</v>
      </c>
      <c r="O91" s="6">
        <v>0</v>
      </c>
      <c r="P91" s="6">
        <v>0</v>
      </c>
      <c r="Q91" s="6">
        <v>0</v>
      </c>
      <c r="R91" s="6">
        <v>0</v>
      </c>
      <c r="S91" s="6">
        <v>0</v>
      </c>
      <c r="T91" s="6">
        <v>0</v>
      </c>
      <c r="U91" s="6">
        <v>0</v>
      </c>
      <c r="V91" s="6">
        <v>0</v>
      </c>
      <c r="W91" s="6">
        <v>0</v>
      </c>
      <c r="X91" s="6">
        <v>0</v>
      </c>
      <c r="Y91" s="6">
        <v>0</v>
      </c>
      <c r="Z91" s="6">
        <v>0</v>
      </c>
      <c r="AA91" s="6">
        <v>0</v>
      </c>
      <c r="AB91" s="6">
        <v>0</v>
      </c>
      <c r="AC91" s="6">
        <v>0</v>
      </c>
      <c r="AE91" s="6">
        <f t="shared" si="19"/>
        <v>11.0825</v>
      </c>
      <c r="AF91" s="6">
        <f t="shared" si="20"/>
        <v>0</v>
      </c>
      <c r="AG91" s="6">
        <f t="shared" si="21"/>
        <v>0</v>
      </c>
      <c r="AH91" s="6">
        <f t="shared" si="22"/>
        <v>0</v>
      </c>
      <c r="AJ91" s="77">
        <f t="shared" si="23"/>
        <v>9.1986610401599417E-3</v>
      </c>
      <c r="AK91" s="77">
        <f t="shared" si="24"/>
        <v>0</v>
      </c>
      <c r="AL91" s="77">
        <f t="shared" si="25"/>
        <v>0</v>
      </c>
      <c r="AM91" s="77">
        <f t="shared" si="26"/>
        <v>0</v>
      </c>
    </row>
    <row r="92" spans="1:39" hidden="1" outlineLevel="1" x14ac:dyDescent="0.2">
      <c r="A92" s="176" t="s">
        <v>208</v>
      </c>
      <c r="B92" s="6">
        <v>8.2394999999999996</v>
      </c>
      <c r="C92" s="6">
        <v>0.81599999999999995</v>
      </c>
      <c r="D92" s="6">
        <v>0.34599999999999997</v>
      </c>
      <c r="E92" s="6">
        <v>0.71499999999999997</v>
      </c>
      <c r="F92" s="6">
        <v>0</v>
      </c>
      <c r="G92" s="6">
        <v>0</v>
      </c>
      <c r="H92" s="6">
        <v>0</v>
      </c>
      <c r="I92" s="6">
        <v>0</v>
      </c>
      <c r="J92" s="6">
        <v>0</v>
      </c>
      <c r="K92" s="6">
        <v>0</v>
      </c>
      <c r="L92" s="6">
        <v>0</v>
      </c>
      <c r="M92" s="6">
        <v>0</v>
      </c>
      <c r="N92" s="6">
        <v>0</v>
      </c>
      <c r="O92" s="6">
        <v>0</v>
      </c>
      <c r="P92" s="6">
        <v>0</v>
      </c>
      <c r="Q92" s="6">
        <v>0</v>
      </c>
      <c r="R92" s="6">
        <v>0</v>
      </c>
      <c r="S92" s="6">
        <v>0</v>
      </c>
      <c r="T92" s="6">
        <v>0</v>
      </c>
      <c r="U92" s="6">
        <v>0</v>
      </c>
      <c r="V92" s="6">
        <v>0</v>
      </c>
      <c r="W92" s="6">
        <v>0</v>
      </c>
      <c r="X92" s="6">
        <v>0</v>
      </c>
      <c r="Y92" s="6">
        <v>0</v>
      </c>
      <c r="Z92" s="6">
        <v>0</v>
      </c>
      <c r="AA92" s="6">
        <v>0</v>
      </c>
      <c r="AB92" s="6">
        <v>0</v>
      </c>
      <c r="AC92" s="6">
        <v>0</v>
      </c>
      <c r="AE92" s="6">
        <f t="shared" si="19"/>
        <v>10.1165</v>
      </c>
      <c r="AF92" s="6">
        <f t="shared" si="20"/>
        <v>0</v>
      </c>
      <c r="AG92" s="6">
        <f t="shared" si="21"/>
        <v>0</v>
      </c>
      <c r="AH92" s="6">
        <f t="shared" si="22"/>
        <v>0</v>
      </c>
      <c r="AJ92" s="77">
        <f t="shared" si="23"/>
        <v>8.3968648240720107E-3</v>
      </c>
      <c r="AK92" s="77">
        <f t="shared" si="24"/>
        <v>0</v>
      </c>
      <c r="AL92" s="77">
        <f t="shared" si="25"/>
        <v>0</v>
      </c>
      <c r="AM92" s="77">
        <f t="shared" si="26"/>
        <v>0</v>
      </c>
    </row>
    <row r="93" spans="1:39" hidden="1" outlineLevel="1" x14ac:dyDescent="0.2">
      <c r="A93" s="176" t="s">
        <v>618</v>
      </c>
      <c r="B93" s="6">
        <v>1.1000000000000001</v>
      </c>
      <c r="C93" s="6">
        <v>0.78</v>
      </c>
      <c r="D93" s="6">
        <v>0.78</v>
      </c>
      <c r="E93" s="6">
        <v>0.78</v>
      </c>
      <c r="F93" s="6">
        <v>1.07</v>
      </c>
      <c r="G93" s="6">
        <v>0.78</v>
      </c>
      <c r="H93" s="6">
        <v>0.78</v>
      </c>
      <c r="I93" s="6">
        <v>0</v>
      </c>
      <c r="J93" s="6">
        <v>0</v>
      </c>
      <c r="K93" s="6">
        <v>0</v>
      </c>
      <c r="L93" s="6">
        <v>0</v>
      </c>
      <c r="M93" s="6">
        <v>0</v>
      </c>
      <c r="N93" s="6">
        <v>0</v>
      </c>
      <c r="O93" s="6">
        <v>0</v>
      </c>
      <c r="P93" s="6">
        <v>0</v>
      </c>
      <c r="Q93" s="6">
        <v>0</v>
      </c>
      <c r="R93" s="6">
        <v>0</v>
      </c>
      <c r="S93" s="6">
        <v>0</v>
      </c>
      <c r="T93" s="6">
        <v>0</v>
      </c>
      <c r="U93" s="6">
        <v>0</v>
      </c>
      <c r="V93" s="6">
        <v>0</v>
      </c>
      <c r="W93" s="6">
        <v>0</v>
      </c>
      <c r="X93" s="6">
        <v>0</v>
      </c>
      <c r="Y93" s="6">
        <v>0</v>
      </c>
      <c r="Z93" s="6">
        <v>0</v>
      </c>
      <c r="AA93" s="6">
        <v>0</v>
      </c>
      <c r="AB93" s="6">
        <v>0</v>
      </c>
      <c r="AC93" s="6">
        <v>0</v>
      </c>
      <c r="AE93" s="6">
        <f t="shared" si="19"/>
        <v>6.0700000000000012</v>
      </c>
      <c r="AF93" s="6">
        <f t="shared" si="20"/>
        <v>0</v>
      </c>
      <c r="AG93" s="6">
        <f t="shared" si="21"/>
        <v>0</v>
      </c>
      <c r="AH93" s="6">
        <f t="shared" si="22"/>
        <v>0</v>
      </c>
      <c r="AJ93" s="77">
        <f t="shared" si="23"/>
        <v>5.0382018961218911E-3</v>
      </c>
      <c r="AK93" s="77">
        <f t="shared" si="24"/>
        <v>0</v>
      </c>
      <c r="AL93" s="77">
        <f t="shared" si="25"/>
        <v>0</v>
      </c>
      <c r="AM93" s="77">
        <f t="shared" si="26"/>
        <v>0</v>
      </c>
    </row>
    <row r="94" spans="1:39" hidden="1" outlineLevel="1" x14ac:dyDescent="0.2">
      <c r="A94" s="176" t="s">
        <v>613</v>
      </c>
      <c r="B94" s="6">
        <v>0.38</v>
      </c>
      <c r="C94" s="6">
        <v>1.6737500000000001</v>
      </c>
      <c r="D94" s="6">
        <v>0.42949999999999999</v>
      </c>
      <c r="E94" s="6">
        <v>0.80074999999999996</v>
      </c>
      <c r="F94" s="6">
        <v>0.38</v>
      </c>
      <c r="G94" s="6">
        <v>1.3383800000000001</v>
      </c>
      <c r="H94" s="6">
        <v>0</v>
      </c>
      <c r="I94" s="6">
        <v>0</v>
      </c>
      <c r="J94" s="6">
        <v>0</v>
      </c>
      <c r="K94" s="6">
        <v>0</v>
      </c>
      <c r="L94" s="6">
        <v>0</v>
      </c>
      <c r="M94" s="6">
        <v>0</v>
      </c>
      <c r="N94" s="6">
        <v>0</v>
      </c>
      <c r="O94" s="6">
        <v>0</v>
      </c>
      <c r="P94" s="6">
        <v>0</v>
      </c>
      <c r="Q94" s="6">
        <v>0</v>
      </c>
      <c r="R94" s="6">
        <v>0</v>
      </c>
      <c r="S94" s="6">
        <v>0</v>
      </c>
      <c r="T94" s="6">
        <v>0</v>
      </c>
      <c r="U94" s="6">
        <v>0</v>
      </c>
      <c r="V94" s="6">
        <v>0</v>
      </c>
      <c r="W94" s="6">
        <v>0</v>
      </c>
      <c r="X94" s="6">
        <v>0</v>
      </c>
      <c r="Y94" s="6">
        <v>0</v>
      </c>
      <c r="Z94" s="6">
        <v>0</v>
      </c>
      <c r="AA94" s="6">
        <v>0</v>
      </c>
      <c r="AB94" s="6">
        <v>0</v>
      </c>
      <c r="AC94" s="6">
        <v>0</v>
      </c>
      <c r="AE94" s="6">
        <f t="shared" si="19"/>
        <v>5.0023799999999996</v>
      </c>
      <c r="AF94" s="6">
        <f t="shared" si="20"/>
        <v>0</v>
      </c>
      <c r="AG94" s="6">
        <f t="shared" si="21"/>
        <v>0</v>
      </c>
      <c r="AH94" s="6">
        <f t="shared" si="22"/>
        <v>0</v>
      </c>
      <c r="AJ94" s="77">
        <f t="shared" si="23"/>
        <v>4.1520593741552255E-3</v>
      </c>
      <c r="AK94" s="77">
        <f t="shared" si="24"/>
        <v>0</v>
      </c>
      <c r="AL94" s="77">
        <f t="shared" si="25"/>
        <v>0</v>
      </c>
      <c r="AM94" s="77">
        <f t="shared" si="26"/>
        <v>0</v>
      </c>
    </row>
    <row r="95" spans="1:39" hidden="1" outlineLevel="1" x14ac:dyDescent="0.2">
      <c r="A95" s="176" t="s">
        <v>624</v>
      </c>
      <c r="B95" s="6">
        <v>0</v>
      </c>
      <c r="C95" s="6">
        <v>0</v>
      </c>
      <c r="D95" s="6">
        <v>0.21</v>
      </c>
      <c r="E95" s="6">
        <v>1.1830000000000001</v>
      </c>
      <c r="F95" s="6">
        <v>3.242</v>
      </c>
      <c r="G95" s="6">
        <v>0.1925</v>
      </c>
      <c r="H95" s="6">
        <v>0</v>
      </c>
      <c r="I95" s="6">
        <v>0.13750000000000001</v>
      </c>
      <c r="J95" s="6">
        <v>0</v>
      </c>
      <c r="K95" s="6">
        <v>0</v>
      </c>
      <c r="L95" s="6">
        <v>0</v>
      </c>
      <c r="M95" s="6">
        <v>0</v>
      </c>
      <c r="N95" s="6">
        <v>0</v>
      </c>
      <c r="O95" s="6">
        <v>0</v>
      </c>
      <c r="P95" s="6">
        <v>0</v>
      </c>
      <c r="Q95" s="6">
        <v>0</v>
      </c>
      <c r="R95" s="6">
        <v>0</v>
      </c>
      <c r="S95" s="6">
        <v>0</v>
      </c>
      <c r="T95" s="6">
        <v>0</v>
      </c>
      <c r="U95" s="6">
        <v>0</v>
      </c>
      <c r="V95" s="6">
        <v>0</v>
      </c>
      <c r="W95" s="6">
        <v>0</v>
      </c>
      <c r="X95" s="6">
        <v>0</v>
      </c>
      <c r="Y95" s="6">
        <v>0</v>
      </c>
      <c r="Z95" s="6">
        <v>0</v>
      </c>
      <c r="AA95" s="6">
        <v>0</v>
      </c>
      <c r="AB95" s="6">
        <v>0</v>
      </c>
      <c r="AC95" s="6">
        <v>0</v>
      </c>
      <c r="AE95" s="6">
        <f t="shared" si="19"/>
        <v>4.9649999999999999</v>
      </c>
      <c r="AF95" s="6">
        <f t="shared" si="20"/>
        <v>0</v>
      </c>
      <c r="AG95" s="6">
        <f t="shared" si="21"/>
        <v>0</v>
      </c>
      <c r="AH95" s="6">
        <f t="shared" si="22"/>
        <v>0</v>
      </c>
      <c r="AJ95" s="77">
        <f t="shared" si="23"/>
        <v>4.1210333466631275E-3</v>
      </c>
      <c r="AK95" s="77">
        <f t="shared" si="24"/>
        <v>0</v>
      </c>
      <c r="AL95" s="77">
        <f t="shared" si="25"/>
        <v>0</v>
      </c>
      <c r="AM95" s="77">
        <f t="shared" si="26"/>
        <v>0</v>
      </c>
    </row>
    <row r="96" spans="1:39" hidden="1" outlineLevel="1" x14ac:dyDescent="0.2">
      <c r="A96" s="176" t="s">
        <v>209</v>
      </c>
      <c r="B96" s="6">
        <v>4.5642800000000001</v>
      </c>
      <c r="C96" s="6">
        <v>0</v>
      </c>
      <c r="D96" s="6">
        <v>0</v>
      </c>
      <c r="E96" s="6">
        <v>0</v>
      </c>
      <c r="F96" s="6">
        <v>0</v>
      </c>
      <c r="G96" s="6">
        <v>0</v>
      </c>
      <c r="H96" s="6">
        <v>0</v>
      </c>
      <c r="I96" s="6">
        <v>0</v>
      </c>
      <c r="J96" s="6">
        <v>0</v>
      </c>
      <c r="K96" s="6">
        <v>0</v>
      </c>
      <c r="L96" s="6">
        <v>0</v>
      </c>
      <c r="M96" s="6">
        <v>0</v>
      </c>
      <c r="N96" s="6">
        <v>0</v>
      </c>
      <c r="O96" s="6">
        <v>0</v>
      </c>
      <c r="P96" s="6">
        <v>0</v>
      </c>
      <c r="Q96" s="6">
        <v>0</v>
      </c>
      <c r="R96" s="6">
        <v>0</v>
      </c>
      <c r="S96" s="6">
        <v>0</v>
      </c>
      <c r="T96" s="6">
        <v>0</v>
      </c>
      <c r="U96" s="6">
        <v>0</v>
      </c>
      <c r="V96" s="6">
        <v>0</v>
      </c>
      <c r="W96" s="6">
        <v>0</v>
      </c>
      <c r="X96" s="6">
        <v>0</v>
      </c>
      <c r="Y96" s="6">
        <v>0</v>
      </c>
      <c r="Z96" s="6">
        <v>0</v>
      </c>
      <c r="AA96" s="6">
        <v>0</v>
      </c>
      <c r="AB96" s="6">
        <v>0</v>
      </c>
      <c r="AC96" s="6">
        <v>0</v>
      </c>
      <c r="AE96" s="6">
        <f t="shared" ref="AE96:AE129" si="27">SUM(B96:M96)</f>
        <v>4.5642800000000001</v>
      </c>
      <c r="AF96" s="6">
        <f t="shared" ref="AF96:AF129" si="28">SUM(N96:Y96)</f>
        <v>0</v>
      </c>
      <c r="AG96" s="6">
        <f t="shared" ref="AG96:AG129" si="29">SUM(Q96:AB96)</f>
        <v>0</v>
      </c>
      <c r="AH96" s="6">
        <f t="shared" ref="AH96:AH129" si="30">SUM(R96:AC96)</f>
        <v>0</v>
      </c>
      <c r="AJ96" s="77">
        <f t="shared" ref="AJ96:AJ130" si="31">AE96/AE$133</f>
        <v>3.7884290198403987E-3</v>
      </c>
      <c r="AK96" s="77">
        <f t="shared" ref="AK96:AK130" si="32">AF96/AF$133</f>
        <v>0</v>
      </c>
      <c r="AL96" s="77">
        <f t="shared" ref="AL96:AL130" si="33">AG96/AG$133</f>
        <v>0</v>
      </c>
      <c r="AM96" s="77">
        <f t="shared" ref="AM96:AM130" si="34">AH96/AH$133</f>
        <v>0</v>
      </c>
    </row>
    <row r="97" spans="1:39" hidden="1" outlineLevel="1" x14ac:dyDescent="0.2">
      <c r="A97" s="176" t="s">
        <v>223</v>
      </c>
      <c r="B97" s="6">
        <v>0.44750000000000001</v>
      </c>
      <c r="C97" s="6">
        <v>0.34749999999999998</v>
      </c>
      <c r="D97" s="6">
        <v>1.0625</v>
      </c>
      <c r="E97" s="6">
        <v>0</v>
      </c>
      <c r="F97" s="6">
        <v>1.3109999999999999</v>
      </c>
      <c r="G97" s="6">
        <v>0</v>
      </c>
      <c r="H97" s="6">
        <v>8.2500000000000004E-2</v>
      </c>
      <c r="I97" s="6">
        <v>0</v>
      </c>
      <c r="J97" s="6">
        <v>0</v>
      </c>
      <c r="K97" s="6">
        <v>0.53</v>
      </c>
      <c r="L97" s="6">
        <v>0</v>
      </c>
      <c r="M97" s="6">
        <v>0</v>
      </c>
      <c r="N97" s="6">
        <v>0</v>
      </c>
      <c r="O97" s="6">
        <v>0</v>
      </c>
      <c r="P97" s="6">
        <v>0</v>
      </c>
      <c r="Q97" s="6">
        <v>0</v>
      </c>
      <c r="R97" s="6">
        <v>0</v>
      </c>
      <c r="S97" s="6">
        <v>0</v>
      </c>
      <c r="T97" s="6">
        <v>0</v>
      </c>
      <c r="U97" s="6">
        <v>0</v>
      </c>
      <c r="V97" s="6">
        <v>0</v>
      </c>
      <c r="W97" s="6">
        <v>0</v>
      </c>
      <c r="X97" s="6">
        <v>0</v>
      </c>
      <c r="Y97" s="6">
        <v>0</v>
      </c>
      <c r="Z97" s="6">
        <v>0</v>
      </c>
      <c r="AA97" s="6">
        <v>0</v>
      </c>
      <c r="AB97" s="6">
        <v>0</v>
      </c>
      <c r="AC97" s="6">
        <v>0</v>
      </c>
      <c r="AE97" s="6">
        <f t="shared" si="27"/>
        <v>3.7809999999999997</v>
      </c>
      <c r="AF97" s="6">
        <f t="shared" si="28"/>
        <v>0</v>
      </c>
      <c r="AG97" s="6">
        <f t="shared" si="29"/>
        <v>0</v>
      </c>
      <c r="AH97" s="6">
        <f t="shared" si="30"/>
        <v>0</v>
      </c>
      <c r="AJ97" s="77">
        <f t="shared" si="31"/>
        <v>3.1382934710439646E-3</v>
      </c>
      <c r="AK97" s="77">
        <f t="shared" si="32"/>
        <v>0</v>
      </c>
      <c r="AL97" s="77">
        <f t="shared" si="33"/>
        <v>0</v>
      </c>
      <c r="AM97" s="77">
        <f t="shared" si="34"/>
        <v>0</v>
      </c>
    </row>
    <row r="98" spans="1:39" hidden="1" outlineLevel="1" x14ac:dyDescent="0.2">
      <c r="A98" s="176" t="s">
        <v>625</v>
      </c>
      <c r="B98" s="6">
        <v>0</v>
      </c>
      <c r="C98" s="6">
        <v>0</v>
      </c>
      <c r="D98" s="6">
        <v>0</v>
      </c>
      <c r="E98" s="6">
        <v>2.8507500000000001</v>
      </c>
      <c r="F98" s="6">
        <v>0</v>
      </c>
      <c r="G98" s="6">
        <v>0</v>
      </c>
      <c r="H98" s="6">
        <v>0</v>
      </c>
      <c r="I98" s="6">
        <v>0</v>
      </c>
      <c r="J98" s="6">
        <v>0</v>
      </c>
      <c r="K98" s="6">
        <v>0</v>
      </c>
      <c r="L98" s="6">
        <v>0</v>
      </c>
      <c r="M98" s="6">
        <v>0</v>
      </c>
      <c r="N98" s="6">
        <v>0</v>
      </c>
      <c r="O98" s="6">
        <v>0</v>
      </c>
      <c r="P98" s="6">
        <v>0</v>
      </c>
      <c r="Q98" s="6">
        <v>0</v>
      </c>
      <c r="R98" s="6">
        <v>0</v>
      </c>
      <c r="S98" s="6">
        <v>0</v>
      </c>
      <c r="T98" s="6">
        <v>0</v>
      </c>
      <c r="U98" s="6">
        <v>0</v>
      </c>
      <c r="V98" s="6">
        <v>0</v>
      </c>
      <c r="W98" s="6">
        <v>0</v>
      </c>
      <c r="X98" s="6">
        <v>0</v>
      </c>
      <c r="Y98" s="6">
        <v>0</v>
      </c>
      <c r="Z98" s="6">
        <v>0</v>
      </c>
      <c r="AA98" s="6">
        <v>0</v>
      </c>
      <c r="AB98" s="6">
        <v>0</v>
      </c>
      <c r="AC98" s="6">
        <v>0</v>
      </c>
      <c r="AE98" s="6">
        <f t="shared" si="27"/>
        <v>2.8507500000000001</v>
      </c>
      <c r="AF98" s="6">
        <f t="shared" si="28"/>
        <v>0</v>
      </c>
      <c r="AG98" s="6">
        <f t="shared" si="29"/>
        <v>0</v>
      </c>
      <c r="AH98" s="6">
        <f t="shared" si="30"/>
        <v>0</v>
      </c>
      <c r="AJ98" s="77">
        <f t="shared" si="31"/>
        <v>2.3661703550855815E-3</v>
      </c>
      <c r="AK98" s="77">
        <f t="shared" si="32"/>
        <v>0</v>
      </c>
      <c r="AL98" s="77">
        <f t="shared" si="33"/>
        <v>0</v>
      </c>
      <c r="AM98" s="77">
        <f t="shared" si="34"/>
        <v>0</v>
      </c>
    </row>
    <row r="99" spans="1:39" hidden="1" outlineLevel="1" x14ac:dyDescent="0.2">
      <c r="A99" s="176" t="s">
        <v>234</v>
      </c>
      <c r="B99" s="6">
        <v>0</v>
      </c>
      <c r="C99" s="6">
        <v>0</v>
      </c>
      <c r="D99" s="6">
        <v>0</v>
      </c>
      <c r="E99" s="6">
        <v>0</v>
      </c>
      <c r="F99" s="6">
        <v>0</v>
      </c>
      <c r="G99" s="6">
        <v>0</v>
      </c>
      <c r="H99" s="6">
        <v>0</v>
      </c>
      <c r="I99" s="6">
        <v>0</v>
      </c>
      <c r="J99" s="6">
        <v>0</v>
      </c>
      <c r="K99" s="6">
        <v>1.341</v>
      </c>
      <c r="L99" s="6">
        <v>1.3274999999999999</v>
      </c>
      <c r="M99" s="6">
        <v>0.13750000000000001</v>
      </c>
      <c r="N99" s="6">
        <v>0</v>
      </c>
      <c r="O99" s="6">
        <v>0</v>
      </c>
      <c r="P99" s="6">
        <v>0</v>
      </c>
      <c r="Q99" s="6">
        <v>0</v>
      </c>
      <c r="R99" s="6">
        <v>0</v>
      </c>
      <c r="S99" s="6">
        <v>0</v>
      </c>
      <c r="T99" s="6">
        <v>0</v>
      </c>
      <c r="U99" s="6">
        <v>0</v>
      </c>
      <c r="V99" s="6">
        <v>0</v>
      </c>
      <c r="W99" s="6">
        <v>0</v>
      </c>
      <c r="X99" s="6">
        <v>0</v>
      </c>
      <c r="Y99" s="6">
        <v>0</v>
      </c>
      <c r="Z99" s="6">
        <v>0</v>
      </c>
      <c r="AA99" s="6">
        <v>0</v>
      </c>
      <c r="AB99" s="6">
        <v>0</v>
      </c>
      <c r="AC99" s="6">
        <v>0</v>
      </c>
      <c r="AE99" s="6">
        <f t="shared" si="27"/>
        <v>2.806</v>
      </c>
      <c r="AF99" s="6">
        <f t="shared" si="28"/>
        <v>0</v>
      </c>
      <c r="AG99" s="6">
        <f t="shared" si="29"/>
        <v>0</v>
      </c>
      <c r="AH99" s="6">
        <f t="shared" si="30"/>
        <v>0</v>
      </c>
      <c r="AJ99" s="77">
        <f t="shared" si="31"/>
        <v>2.3290271038744685E-3</v>
      </c>
      <c r="AK99" s="77">
        <f t="shared" si="32"/>
        <v>0</v>
      </c>
      <c r="AL99" s="77">
        <f t="shared" si="33"/>
        <v>0</v>
      </c>
      <c r="AM99" s="77">
        <f t="shared" si="34"/>
        <v>0</v>
      </c>
    </row>
    <row r="100" spans="1:39" hidden="1" outlineLevel="1" x14ac:dyDescent="0.2">
      <c r="A100" s="176" t="s">
        <v>217</v>
      </c>
      <c r="B100" s="6">
        <v>0.224</v>
      </c>
      <c r="C100" s="6">
        <v>0.40250000000000002</v>
      </c>
      <c r="D100" s="6">
        <v>0.67455999999999994</v>
      </c>
      <c r="E100" s="6">
        <v>0</v>
      </c>
      <c r="F100" s="6">
        <v>0</v>
      </c>
      <c r="G100" s="6">
        <v>0</v>
      </c>
      <c r="H100" s="6">
        <v>0</v>
      </c>
      <c r="I100" s="6">
        <v>0</v>
      </c>
      <c r="J100" s="6">
        <v>0</v>
      </c>
      <c r="K100" s="6">
        <v>0</v>
      </c>
      <c r="L100" s="6">
        <v>0</v>
      </c>
      <c r="M100" s="6">
        <v>0</v>
      </c>
      <c r="N100" s="6">
        <v>0</v>
      </c>
      <c r="O100" s="6">
        <v>0</v>
      </c>
      <c r="P100" s="6">
        <v>0</v>
      </c>
      <c r="Q100" s="6">
        <v>0</v>
      </c>
      <c r="R100" s="6">
        <v>0</v>
      </c>
      <c r="S100" s="6">
        <v>0</v>
      </c>
      <c r="T100" s="6">
        <v>0</v>
      </c>
      <c r="U100" s="6">
        <v>0</v>
      </c>
      <c r="V100" s="6">
        <v>0</v>
      </c>
      <c r="W100" s="6">
        <v>0</v>
      </c>
      <c r="X100" s="6">
        <v>0</v>
      </c>
      <c r="Y100" s="6">
        <v>0</v>
      </c>
      <c r="Z100" s="6">
        <v>0</v>
      </c>
      <c r="AA100" s="6">
        <v>0</v>
      </c>
      <c r="AB100" s="6">
        <v>0</v>
      </c>
      <c r="AC100" s="6">
        <v>0</v>
      </c>
      <c r="AE100" s="6">
        <f t="shared" si="27"/>
        <v>1.3010600000000001</v>
      </c>
      <c r="AF100" s="6">
        <f t="shared" si="28"/>
        <v>0</v>
      </c>
      <c r="AG100" s="6">
        <f t="shared" si="29"/>
        <v>0</v>
      </c>
      <c r="AH100" s="6">
        <f t="shared" si="30"/>
        <v>0</v>
      </c>
      <c r="AJ100" s="77">
        <f t="shared" si="31"/>
        <v>1.0799016406867127E-3</v>
      </c>
      <c r="AK100" s="77">
        <f t="shared" si="32"/>
        <v>0</v>
      </c>
      <c r="AL100" s="77">
        <f t="shared" si="33"/>
        <v>0</v>
      </c>
      <c r="AM100" s="77">
        <f t="shared" si="34"/>
        <v>0</v>
      </c>
    </row>
    <row r="101" spans="1:39" hidden="1" outlineLevel="1" x14ac:dyDescent="0.2">
      <c r="A101" s="176" t="s">
        <v>237</v>
      </c>
      <c r="B101" s="6">
        <v>0</v>
      </c>
      <c r="C101" s="6">
        <v>0</v>
      </c>
      <c r="D101" s="6">
        <v>0</v>
      </c>
      <c r="E101" s="6">
        <v>0</v>
      </c>
      <c r="F101" s="6">
        <v>0</v>
      </c>
      <c r="G101" s="6">
        <v>0</v>
      </c>
      <c r="H101" s="6">
        <v>0.35749999999999998</v>
      </c>
      <c r="I101" s="6">
        <v>0</v>
      </c>
      <c r="J101" s="6">
        <v>0</v>
      </c>
      <c r="K101" s="6">
        <v>0.87</v>
      </c>
      <c r="L101" s="6">
        <v>5.5E-2</v>
      </c>
      <c r="M101" s="6">
        <v>0</v>
      </c>
      <c r="N101" s="6">
        <v>4.1719999999999997</v>
      </c>
      <c r="O101" s="6">
        <v>0</v>
      </c>
      <c r="P101" s="6">
        <v>0</v>
      </c>
      <c r="Q101" s="6">
        <v>0</v>
      </c>
      <c r="R101" s="6">
        <v>0</v>
      </c>
      <c r="S101" s="6">
        <v>0</v>
      </c>
      <c r="T101" s="6">
        <v>0</v>
      </c>
      <c r="U101" s="6">
        <v>0</v>
      </c>
      <c r="V101" s="6">
        <v>0</v>
      </c>
      <c r="W101" s="6">
        <v>0</v>
      </c>
      <c r="X101" s="6">
        <v>0</v>
      </c>
      <c r="Y101" s="6">
        <v>0</v>
      </c>
      <c r="Z101" s="6">
        <v>0</v>
      </c>
      <c r="AA101" s="6">
        <v>0</v>
      </c>
      <c r="AB101" s="6">
        <v>0</v>
      </c>
      <c r="AC101" s="6">
        <v>0</v>
      </c>
      <c r="AE101" s="6">
        <f t="shared" si="27"/>
        <v>1.2825</v>
      </c>
      <c r="AF101" s="6">
        <f t="shared" si="28"/>
        <v>4.1719999999999997</v>
      </c>
      <c r="AG101" s="6">
        <f t="shared" si="29"/>
        <v>0</v>
      </c>
      <c r="AH101" s="6">
        <f t="shared" si="30"/>
        <v>0</v>
      </c>
      <c r="AJ101" s="77">
        <f t="shared" si="31"/>
        <v>1.0644965291229528E-3</v>
      </c>
      <c r="AK101" s="77">
        <f t="shared" si="32"/>
        <v>3.6691689102875272E-3</v>
      </c>
      <c r="AL101" s="77">
        <f t="shared" si="33"/>
        <v>0</v>
      </c>
      <c r="AM101" s="77">
        <f t="shared" si="34"/>
        <v>0</v>
      </c>
    </row>
    <row r="102" spans="1:39" hidden="1" outlineLevel="1" x14ac:dyDescent="0.2">
      <c r="A102" s="176" t="s">
        <v>615</v>
      </c>
      <c r="B102" s="6">
        <v>0.43</v>
      </c>
      <c r="C102" s="6">
        <v>0.23749999999999999</v>
      </c>
      <c r="D102" s="6">
        <v>0</v>
      </c>
      <c r="E102" s="6">
        <v>0.11</v>
      </c>
      <c r="F102" s="6">
        <v>0</v>
      </c>
      <c r="G102" s="6">
        <v>0</v>
      </c>
      <c r="H102" s="6">
        <v>0</v>
      </c>
      <c r="I102" s="6">
        <v>0</v>
      </c>
      <c r="J102" s="6">
        <v>0</v>
      </c>
      <c r="K102" s="6">
        <v>0.34749999999999998</v>
      </c>
      <c r="L102" s="6">
        <v>-5.5E-2</v>
      </c>
      <c r="M102" s="6">
        <v>0</v>
      </c>
      <c r="N102" s="6">
        <v>0</v>
      </c>
      <c r="O102" s="6">
        <v>0</v>
      </c>
      <c r="P102" s="6">
        <v>0</v>
      </c>
      <c r="Q102" s="6">
        <v>0</v>
      </c>
      <c r="R102" s="6">
        <v>0</v>
      </c>
      <c r="S102" s="6">
        <v>0</v>
      </c>
      <c r="T102" s="6">
        <v>0</v>
      </c>
      <c r="U102" s="6">
        <v>0</v>
      </c>
      <c r="V102" s="6">
        <v>0</v>
      </c>
      <c r="W102" s="6">
        <v>0</v>
      </c>
      <c r="X102" s="6">
        <v>0</v>
      </c>
      <c r="Y102" s="6">
        <v>0</v>
      </c>
      <c r="Z102" s="6">
        <v>0</v>
      </c>
      <c r="AA102" s="6">
        <v>0</v>
      </c>
      <c r="AB102" s="6">
        <v>0</v>
      </c>
      <c r="AC102" s="6">
        <v>0</v>
      </c>
      <c r="AE102" s="6">
        <f t="shared" si="27"/>
        <v>1.07</v>
      </c>
      <c r="AF102" s="6">
        <f t="shared" si="28"/>
        <v>0</v>
      </c>
      <c r="AG102" s="6">
        <f t="shared" si="29"/>
        <v>0</v>
      </c>
      <c r="AH102" s="6">
        <f t="shared" si="30"/>
        <v>0</v>
      </c>
      <c r="AJ102" s="77">
        <f t="shared" si="31"/>
        <v>8.8811796191934475E-4</v>
      </c>
      <c r="AK102" s="77">
        <f t="shared" si="32"/>
        <v>0</v>
      </c>
      <c r="AL102" s="77">
        <f t="shared" si="33"/>
        <v>0</v>
      </c>
      <c r="AM102" s="77">
        <f t="shared" si="34"/>
        <v>0</v>
      </c>
    </row>
    <row r="103" spans="1:39" hidden="1" outlineLevel="1" x14ac:dyDescent="0.2">
      <c r="A103" s="176" t="s">
        <v>221</v>
      </c>
      <c r="B103" s="6">
        <v>0</v>
      </c>
      <c r="C103" s="6">
        <v>0</v>
      </c>
      <c r="D103" s="6">
        <v>0</v>
      </c>
      <c r="E103" s="6">
        <v>1.04975</v>
      </c>
      <c r="F103" s="6">
        <v>0</v>
      </c>
      <c r="G103" s="6">
        <v>0</v>
      </c>
      <c r="H103" s="6">
        <v>0</v>
      </c>
      <c r="I103" s="6">
        <v>0</v>
      </c>
      <c r="J103" s="6">
        <v>0</v>
      </c>
      <c r="K103" s="6">
        <v>0</v>
      </c>
      <c r="L103" s="6">
        <v>0</v>
      </c>
      <c r="M103" s="6">
        <v>0</v>
      </c>
      <c r="N103" s="6">
        <v>0</v>
      </c>
      <c r="O103" s="6">
        <v>0</v>
      </c>
      <c r="P103" s="6">
        <v>1.7809999999999999</v>
      </c>
      <c r="Q103" s="6">
        <v>0</v>
      </c>
      <c r="R103" s="6">
        <v>0</v>
      </c>
      <c r="S103" s="6">
        <v>0</v>
      </c>
      <c r="T103" s="6">
        <v>0</v>
      </c>
      <c r="U103" s="6">
        <v>0</v>
      </c>
      <c r="V103" s="6">
        <v>0</v>
      </c>
      <c r="W103" s="6">
        <v>0</v>
      </c>
      <c r="X103" s="6">
        <v>0</v>
      </c>
      <c r="Y103" s="6">
        <v>0</v>
      </c>
      <c r="Z103" s="6">
        <v>0</v>
      </c>
      <c r="AA103" s="6">
        <v>0</v>
      </c>
      <c r="AB103" s="6">
        <v>0</v>
      </c>
      <c r="AC103" s="6">
        <v>0</v>
      </c>
      <c r="AE103" s="6">
        <f t="shared" si="27"/>
        <v>1.04975</v>
      </c>
      <c r="AF103" s="6">
        <f t="shared" si="28"/>
        <v>1.7809999999999999</v>
      </c>
      <c r="AG103" s="6">
        <f t="shared" si="29"/>
        <v>0</v>
      </c>
      <c r="AH103" s="6">
        <f t="shared" si="30"/>
        <v>0</v>
      </c>
      <c r="AJ103" s="77">
        <f t="shared" si="31"/>
        <v>8.7131012198582436E-4</v>
      </c>
      <c r="AK103" s="77">
        <f t="shared" si="32"/>
        <v>1.5663446378768183E-3</v>
      </c>
      <c r="AL103" s="77">
        <f t="shared" si="33"/>
        <v>0</v>
      </c>
      <c r="AM103" s="77">
        <f t="shared" si="34"/>
        <v>0</v>
      </c>
    </row>
    <row r="104" spans="1:39" hidden="1" outlineLevel="1" x14ac:dyDescent="0.2">
      <c r="A104" s="176" t="s">
        <v>206</v>
      </c>
      <c r="B104" s="6">
        <v>0.64300000000000002</v>
      </c>
      <c r="C104" s="6">
        <v>0</v>
      </c>
      <c r="D104" s="6">
        <v>0</v>
      </c>
      <c r="E104" s="6">
        <v>0</v>
      </c>
      <c r="F104" s="6">
        <v>0</v>
      </c>
      <c r="G104" s="6">
        <v>0</v>
      </c>
      <c r="H104" s="6">
        <v>0</v>
      </c>
      <c r="I104" s="6">
        <v>0</v>
      </c>
      <c r="J104" s="6">
        <v>0</v>
      </c>
      <c r="K104" s="6">
        <v>0</v>
      </c>
      <c r="L104" s="6">
        <v>0</v>
      </c>
      <c r="M104" s="6">
        <v>0</v>
      </c>
      <c r="N104" s="6">
        <v>0</v>
      </c>
      <c r="O104" s="6">
        <v>0</v>
      </c>
      <c r="P104" s="6">
        <v>0</v>
      </c>
      <c r="Q104" s="6">
        <v>0</v>
      </c>
      <c r="R104" s="6">
        <v>0</v>
      </c>
      <c r="S104" s="6">
        <v>0</v>
      </c>
      <c r="T104" s="6">
        <v>0</v>
      </c>
      <c r="U104" s="6">
        <v>0</v>
      </c>
      <c r="V104" s="6">
        <v>0</v>
      </c>
      <c r="W104" s="6">
        <v>0</v>
      </c>
      <c r="X104" s="6">
        <v>0</v>
      </c>
      <c r="Y104" s="6">
        <v>0</v>
      </c>
      <c r="Z104" s="6">
        <v>0</v>
      </c>
      <c r="AA104" s="6">
        <v>0</v>
      </c>
      <c r="AB104" s="6">
        <v>0</v>
      </c>
      <c r="AC104" s="6">
        <v>0</v>
      </c>
      <c r="AE104" s="6">
        <f t="shared" si="27"/>
        <v>0.64300000000000002</v>
      </c>
      <c r="AF104" s="6">
        <f t="shared" si="28"/>
        <v>0</v>
      </c>
      <c r="AG104" s="6">
        <f t="shared" si="29"/>
        <v>0</v>
      </c>
      <c r="AH104" s="6">
        <f t="shared" si="30"/>
        <v>0</v>
      </c>
      <c r="AJ104" s="77">
        <f t="shared" si="31"/>
        <v>5.3370079393844734E-4</v>
      </c>
      <c r="AK104" s="77">
        <f t="shared" si="32"/>
        <v>0</v>
      </c>
      <c r="AL104" s="77">
        <f t="shared" si="33"/>
        <v>0</v>
      </c>
      <c r="AM104" s="77">
        <f t="shared" si="34"/>
        <v>0</v>
      </c>
    </row>
    <row r="105" spans="1:39" hidden="1" outlineLevel="1" x14ac:dyDescent="0.2">
      <c r="A105" s="176" t="s">
        <v>216</v>
      </c>
      <c r="B105" s="6">
        <v>0</v>
      </c>
      <c r="C105" s="6">
        <v>0</v>
      </c>
      <c r="D105" s="6">
        <v>0.30717</v>
      </c>
      <c r="E105" s="6">
        <v>0</v>
      </c>
      <c r="F105" s="6">
        <v>0</v>
      </c>
      <c r="G105" s="6">
        <v>0.2</v>
      </c>
      <c r="H105" s="6">
        <v>0.09</v>
      </c>
      <c r="I105" s="6">
        <v>0</v>
      </c>
      <c r="J105" s="6">
        <v>0</v>
      </c>
      <c r="K105" s="6">
        <v>0</v>
      </c>
      <c r="L105" s="6">
        <v>0</v>
      </c>
      <c r="M105" s="6">
        <v>0</v>
      </c>
      <c r="N105" s="6">
        <v>0</v>
      </c>
      <c r="O105" s="6">
        <v>0</v>
      </c>
      <c r="P105" s="6">
        <v>0</v>
      </c>
      <c r="Q105" s="6">
        <v>0</v>
      </c>
      <c r="R105" s="6">
        <v>0</v>
      </c>
      <c r="S105" s="6">
        <v>0</v>
      </c>
      <c r="T105" s="6">
        <v>0</v>
      </c>
      <c r="U105" s="6">
        <v>0</v>
      </c>
      <c r="V105" s="6">
        <v>0</v>
      </c>
      <c r="W105" s="6">
        <v>0</v>
      </c>
      <c r="X105" s="6">
        <v>0</v>
      </c>
      <c r="Y105" s="6">
        <v>0</v>
      </c>
      <c r="Z105" s="6">
        <v>0</v>
      </c>
      <c r="AA105" s="6">
        <v>0</v>
      </c>
      <c r="AB105" s="6">
        <v>0</v>
      </c>
      <c r="AC105" s="6">
        <v>0</v>
      </c>
      <c r="AE105" s="6">
        <f t="shared" si="27"/>
        <v>0.59716999999999998</v>
      </c>
      <c r="AF105" s="6">
        <f t="shared" si="28"/>
        <v>0</v>
      </c>
      <c r="AG105" s="6">
        <f t="shared" si="29"/>
        <v>0</v>
      </c>
      <c r="AH105" s="6">
        <f t="shared" si="30"/>
        <v>0</v>
      </c>
      <c r="AJ105" s="77">
        <f t="shared" si="31"/>
        <v>4.9566112459754679E-4</v>
      </c>
      <c r="AK105" s="77">
        <f t="shared" si="32"/>
        <v>0</v>
      </c>
      <c r="AL105" s="77">
        <f t="shared" si="33"/>
        <v>0</v>
      </c>
      <c r="AM105" s="77">
        <f t="shared" si="34"/>
        <v>0</v>
      </c>
    </row>
    <row r="106" spans="1:39" hidden="1" outlineLevel="1" x14ac:dyDescent="0.2">
      <c r="A106" s="176" t="s">
        <v>617</v>
      </c>
      <c r="B106" s="6">
        <v>0</v>
      </c>
      <c r="C106" s="6">
        <v>0.16500000000000001</v>
      </c>
      <c r="D106" s="6">
        <v>0</v>
      </c>
      <c r="E106" s="6">
        <v>0.11</v>
      </c>
      <c r="F106" s="6">
        <v>0.2475</v>
      </c>
      <c r="G106" s="6">
        <v>0</v>
      </c>
      <c r="H106" s="6">
        <v>0</v>
      </c>
      <c r="I106" s="6">
        <v>0</v>
      </c>
      <c r="J106" s="6">
        <v>0</v>
      </c>
      <c r="K106" s="6">
        <v>0</v>
      </c>
      <c r="L106" s="6">
        <v>0</v>
      </c>
      <c r="M106" s="6">
        <v>0</v>
      </c>
      <c r="N106" s="6">
        <v>0</v>
      </c>
      <c r="O106" s="6">
        <v>0</v>
      </c>
      <c r="P106" s="6">
        <v>0</v>
      </c>
      <c r="Q106" s="6">
        <v>0</v>
      </c>
      <c r="R106" s="6">
        <v>0</v>
      </c>
      <c r="S106" s="6">
        <v>0</v>
      </c>
      <c r="T106" s="6">
        <v>0</v>
      </c>
      <c r="U106" s="6">
        <v>0</v>
      </c>
      <c r="V106" s="6">
        <v>0</v>
      </c>
      <c r="W106" s="6">
        <v>0</v>
      </c>
      <c r="X106" s="6">
        <v>0</v>
      </c>
      <c r="Y106" s="6">
        <v>0</v>
      </c>
      <c r="Z106" s="6">
        <v>0</v>
      </c>
      <c r="AA106" s="6">
        <v>0</v>
      </c>
      <c r="AB106" s="6">
        <v>0</v>
      </c>
      <c r="AC106" s="6">
        <v>0</v>
      </c>
      <c r="AE106" s="6">
        <f t="shared" si="27"/>
        <v>0.52249999999999996</v>
      </c>
      <c r="AF106" s="6">
        <f t="shared" si="28"/>
        <v>0</v>
      </c>
      <c r="AG106" s="6">
        <f t="shared" si="29"/>
        <v>0</v>
      </c>
      <c r="AH106" s="6">
        <f t="shared" si="30"/>
        <v>0</v>
      </c>
      <c r="AJ106" s="77">
        <f t="shared" si="31"/>
        <v>4.3368377112416596E-4</v>
      </c>
      <c r="AK106" s="77">
        <f t="shared" si="32"/>
        <v>0</v>
      </c>
      <c r="AL106" s="77">
        <f t="shared" si="33"/>
        <v>0</v>
      </c>
      <c r="AM106" s="77">
        <f t="shared" si="34"/>
        <v>0</v>
      </c>
    </row>
    <row r="107" spans="1:39" hidden="1" outlineLevel="1" x14ac:dyDescent="0.2">
      <c r="A107" s="176" t="s">
        <v>630</v>
      </c>
      <c r="B107" s="6">
        <v>0</v>
      </c>
      <c r="C107" s="6">
        <v>0</v>
      </c>
      <c r="D107" s="6">
        <v>0</v>
      </c>
      <c r="E107" s="6">
        <v>0</v>
      </c>
      <c r="F107" s="6">
        <v>0</v>
      </c>
      <c r="G107" s="6">
        <v>0.47799999999999998</v>
      </c>
      <c r="H107" s="6">
        <v>0</v>
      </c>
      <c r="I107" s="6">
        <v>0</v>
      </c>
      <c r="J107" s="6">
        <v>0</v>
      </c>
      <c r="K107" s="6">
        <v>0</v>
      </c>
      <c r="L107" s="6">
        <v>0</v>
      </c>
      <c r="M107" s="6">
        <v>0</v>
      </c>
      <c r="N107" s="6">
        <v>0</v>
      </c>
      <c r="O107" s="6">
        <v>0</v>
      </c>
      <c r="P107" s="6">
        <v>0</v>
      </c>
      <c r="Q107" s="6">
        <v>0</v>
      </c>
      <c r="R107" s="6">
        <v>0</v>
      </c>
      <c r="S107" s="6">
        <v>0</v>
      </c>
      <c r="T107" s="6">
        <v>0</v>
      </c>
      <c r="U107" s="6">
        <v>0</v>
      </c>
      <c r="V107" s="6">
        <v>0</v>
      </c>
      <c r="W107" s="6">
        <v>0</v>
      </c>
      <c r="X107" s="6">
        <v>0</v>
      </c>
      <c r="Y107" s="6">
        <v>0</v>
      </c>
      <c r="Z107" s="6">
        <v>0</v>
      </c>
      <c r="AA107" s="6">
        <v>0</v>
      </c>
      <c r="AB107" s="6">
        <v>0</v>
      </c>
      <c r="AC107" s="6">
        <v>0</v>
      </c>
      <c r="AE107" s="6">
        <f t="shared" si="27"/>
        <v>0.47799999999999998</v>
      </c>
      <c r="AF107" s="6">
        <f t="shared" si="28"/>
        <v>0</v>
      </c>
      <c r="AG107" s="6">
        <f t="shared" si="29"/>
        <v>0</v>
      </c>
      <c r="AH107" s="6">
        <f t="shared" si="30"/>
        <v>0</v>
      </c>
      <c r="AJ107" s="77">
        <f t="shared" si="31"/>
        <v>3.9674802410976333E-4</v>
      </c>
      <c r="AK107" s="77">
        <f t="shared" si="32"/>
        <v>0</v>
      </c>
      <c r="AL107" s="77">
        <f t="shared" si="33"/>
        <v>0</v>
      </c>
      <c r="AM107" s="77">
        <f t="shared" si="34"/>
        <v>0</v>
      </c>
    </row>
    <row r="108" spans="1:39" hidden="1" outlineLevel="1" x14ac:dyDescent="0.2">
      <c r="A108" s="176" t="s">
        <v>638</v>
      </c>
      <c r="B108" s="6">
        <v>0</v>
      </c>
      <c r="C108" s="6">
        <v>0</v>
      </c>
      <c r="D108" s="6">
        <v>0</v>
      </c>
      <c r="E108" s="6">
        <v>0</v>
      </c>
      <c r="F108" s="6">
        <v>0</v>
      </c>
      <c r="G108" s="6">
        <v>0</v>
      </c>
      <c r="H108" s="6">
        <v>0</v>
      </c>
      <c r="I108" s="6">
        <v>0</v>
      </c>
      <c r="J108" s="6">
        <v>0</v>
      </c>
      <c r="K108" s="6">
        <v>0</v>
      </c>
      <c r="L108" s="6">
        <v>0</v>
      </c>
      <c r="M108" s="6">
        <v>0.41249999999999998</v>
      </c>
      <c r="N108" s="6">
        <v>0</v>
      </c>
      <c r="O108" s="6">
        <v>8.2500000000000004E-2</v>
      </c>
      <c r="P108" s="6">
        <v>0</v>
      </c>
      <c r="Q108" s="6">
        <v>0.13750000000000001</v>
      </c>
      <c r="R108" s="6">
        <v>0</v>
      </c>
      <c r="S108" s="6">
        <v>0</v>
      </c>
      <c r="T108" s="6">
        <v>0</v>
      </c>
      <c r="U108" s="6">
        <v>0</v>
      </c>
      <c r="V108" s="6">
        <v>0</v>
      </c>
      <c r="W108" s="6">
        <v>0</v>
      </c>
      <c r="X108" s="6">
        <v>0</v>
      </c>
      <c r="Y108" s="6">
        <v>0</v>
      </c>
      <c r="Z108" s="6">
        <v>0</v>
      </c>
      <c r="AA108" s="6">
        <v>0</v>
      </c>
      <c r="AB108" s="6">
        <v>0</v>
      </c>
      <c r="AC108" s="6">
        <v>0</v>
      </c>
      <c r="AE108" s="6">
        <f t="shared" si="27"/>
        <v>0.41249999999999998</v>
      </c>
      <c r="AF108" s="6">
        <f t="shared" si="28"/>
        <v>0.22000000000000003</v>
      </c>
      <c r="AG108" s="6">
        <f t="shared" si="29"/>
        <v>0.13750000000000001</v>
      </c>
      <c r="AH108" s="6">
        <f t="shared" si="30"/>
        <v>0</v>
      </c>
      <c r="AJ108" s="77">
        <f t="shared" si="31"/>
        <v>3.4238192457170999E-4</v>
      </c>
      <c r="AK108" s="77">
        <f t="shared" si="32"/>
        <v>1.9348445835648515E-4</v>
      </c>
      <c r="AL108" s="77">
        <f t="shared" si="33"/>
        <v>1.165285551868517E-4</v>
      </c>
      <c r="AM108" s="77">
        <f t="shared" si="34"/>
        <v>0</v>
      </c>
    </row>
    <row r="109" spans="1:39" hidden="1" outlineLevel="1" x14ac:dyDescent="0.2">
      <c r="A109" s="176" t="s">
        <v>621</v>
      </c>
      <c r="B109" s="6">
        <v>0</v>
      </c>
      <c r="C109" s="6">
        <v>0.26500000000000001</v>
      </c>
      <c r="D109" s="6">
        <v>0.11</v>
      </c>
      <c r="E109" s="6">
        <v>0</v>
      </c>
      <c r="F109" s="6">
        <v>0</v>
      </c>
      <c r="G109" s="6">
        <v>0</v>
      </c>
      <c r="H109" s="6">
        <v>0</v>
      </c>
      <c r="I109" s="6">
        <v>0</v>
      </c>
      <c r="J109" s="6">
        <v>0</v>
      </c>
      <c r="K109" s="6">
        <v>0</v>
      </c>
      <c r="L109" s="6">
        <v>0</v>
      </c>
      <c r="M109" s="6">
        <v>0</v>
      </c>
      <c r="N109" s="6">
        <v>0</v>
      </c>
      <c r="O109" s="6">
        <v>0</v>
      </c>
      <c r="P109" s="6">
        <v>0</v>
      </c>
      <c r="Q109" s="6">
        <v>0</v>
      </c>
      <c r="R109" s="6">
        <v>0</v>
      </c>
      <c r="S109" s="6">
        <v>0</v>
      </c>
      <c r="T109" s="6">
        <v>0</v>
      </c>
      <c r="U109" s="6">
        <v>0</v>
      </c>
      <c r="V109" s="6">
        <v>0</v>
      </c>
      <c r="W109" s="6">
        <v>0</v>
      </c>
      <c r="X109" s="6">
        <v>0</v>
      </c>
      <c r="Y109" s="6">
        <v>0</v>
      </c>
      <c r="Z109" s="6">
        <v>0</v>
      </c>
      <c r="AA109" s="6">
        <v>0</v>
      </c>
      <c r="AB109" s="6">
        <v>0</v>
      </c>
      <c r="AC109" s="6">
        <v>0</v>
      </c>
      <c r="AE109" s="6">
        <f t="shared" si="27"/>
        <v>0.375</v>
      </c>
      <c r="AF109" s="6">
        <f t="shared" si="28"/>
        <v>0</v>
      </c>
      <c r="AG109" s="6">
        <f t="shared" si="29"/>
        <v>0</v>
      </c>
      <c r="AH109" s="6">
        <f t="shared" si="30"/>
        <v>0</v>
      </c>
      <c r="AJ109" s="77">
        <f t="shared" si="31"/>
        <v>3.1125629506519091E-4</v>
      </c>
      <c r="AK109" s="77">
        <f t="shared" si="32"/>
        <v>0</v>
      </c>
      <c r="AL109" s="77">
        <f t="shared" si="33"/>
        <v>0</v>
      </c>
      <c r="AM109" s="77">
        <f t="shared" si="34"/>
        <v>0</v>
      </c>
    </row>
    <row r="110" spans="1:39" hidden="1" outlineLevel="1" x14ac:dyDescent="0.2">
      <c r="A110" s="176" t="s">
        <v>633</v>
      </c>
      <c r="B110" s="6">
        <v>0</v>
      </c>
      <c r="C110" s="6">
        <v>0</v>
      </c>
      <c r="D110" s="6">
        <v>0</v>
      </c>
      <c r="E110" s="6">
        <v>0</v>
      </c>
      <c r="F110" s="6">
        <v>0</v>
      </c>
      <c r="G110" s="6">
        <v>0</v>
      </c>
      <c r="H110" s="6">
        <v>0</v>
      </c>
      <c r="I110" s="6">
        <v>0</v>
      </c>
      <c r="J110" s="6">
        <v>0</v>
      </c>
      <c r="K110" s="6">
        <v>0.35749999999999998</v>
      </c>
      <c r="L110" s="6">
        <v>0</v>
      </c>
      <c r="M110" s="6">
        <v>0</v>
      </c>
      <c r="N110" s="6">
        <v>0</v>
      </c>
      <c r="O110" s="6">
        <v>0</v>
      </c>
      <c r="P110" s="6">
        <v>0</v>
      </c>
      <c r="Q110" s="6">
        <v>0</v>
      </c>
      <c r="R110" s="6">
        <v>0</v>
      </c>
      <c r="S110" s="6">
        <v>0</v>
      </c>
      <c r="T110" s="6">
        <v>0</v>
      </c>
      <c r="U110" s="6">
        <v>0</v>
      </c>
      <c r="V110" s="6">
        <v>0</v>
      </c>
      <c r="W110" s="6">
        <v>0</v>
      </c>
      <c r="X110" s="6">
        <v>0</v>
      </c>
      <c r="Y110" s="6">
        <v>0</v>
      </c>
      <c r="Z110" s="6">
        <v>0</v>
      </c>
      <c r="AA110" s="6">
        <v>0</v>
      </c>
      <c r="AB110" s="6">
        <v>0</v>
      </c>
      <c r="AC110" s="6">
        <v>0</v>
      </c>
      <c r="AE110" s="6">
        <f t="shared" si="27"/>
        <v>0.35749999999999998</v>
      </c>
      <c r="AF110" s="6">
        <f t="shared" si="28"/>
        <v>0</v>
      </c>
      <c r="AG110" s="6">
        <f t="shared" si="29"/>
        <v>0</v>
      </c>
      <c r="AH110" s="6">
        <f t="shared" si="30"/>
        <v>0</v>
      </c>
      <c r="AJ110" s="77">
        <f t="shared" si="31"/>
        <v>2.9673100129548201E-4</v>
      </c>
      <c r="AK110" s="77">
        <f t="shared" si="32"/>
        <v>0</v>
      </c>
      <c r="AL110" s="77">
        <f t="shared" si="33"/>
        <v>0</v>
      </c>
      <c r="AM110" s="77">
        <f t="shared" si="34"/>
        <v>0</v>
      </c>
    </row>
    <row r="111" spans="1:39" hidden="1" outlineLevel="1" x14ac:dyDescent="0.2">
      <c r="A111" s="176" t="s">
        <v>631</v>
      </c>
      <c r="B111" s="6">
        <v>0</v>
      </c>
      <c r="C111" s="6">
        <v>0</v>
      </c>
      <c r="D111" s="6">
        <v>0</v>
      </c>
      <c r="E111" s="6">
        <v>0</v>
      </c>
      <c r="F111" s="6">
        <v>0</v>
      </c>
      <c r="G111" s="6">
        <v>0</v>
      </c>
      <c r="H111" s="6">
        <v>0</v>
      </c>
      <c r="I111" s="6">
        <v>0.35749999999999998</v>
      </c>
      <c r="J111" s="6">
        <v>0</v>
      </c>
      <c r="K111" s="6">
        <v>0</v>
      </c>
      <c r="L111" s="6">
        <v>0</v>
      </c>
      <c r="M111" s="6">
        <v>0</v>
      </c>
      <c r="N111" s="6">
        <v>0</v>
      </c>
      <c r="O111" s="6">
        <v>0</v>
      </c>
      <c r="P111" s="6">
        <v>0</v>
      </c>
      <c r="Q111" s="6">
        <v>0</v>
      </c>
      <c r="R111" s="6">
        <v>0</v>
      </c>
      <c r="S111" s="6">
        <v>0</v>
      </c>
      <c r="T111" s="6">
        <v>0</v>
      </c>
      <c r="U111" s="6">
        <v>0</v>
      </c>
      <c r="V111" s="6">
        <v>0</v>
      </c>
      <c r="W111" s="6">
        <v>0</v>
      </c>
      <c r="X111" s="6">
        <v>0</v>
      </c>
      <c r="Y111" s="6">
        <v>0</v>
      </c>
      <c r="Z111" s="6">
        <v>0</v>
      </c>
      <c r="AA111" s="6">
        <v>0</v>
      </c>
      <c r="AB111" s="6">
        <v>0</v>
      </c>
      <c r="AC111" s="6">
        <v>0</v>
      </c>
      <c r="AE111" s="6">
        <f t="shared" si="27"/>
        <v>0.35749999999999998</v>
      </c>
      <c r="AF111" s="6">
        <f t="shared" si="28"/>
        <v>0</v>
      </c>
      <c r="AG111" s="6">
        <f t="shared" si="29"/>
        <v>0</v>
      </c>
      <c r="AH111" s="6">
        <f t="shared" si="30"/>
        <v>0</v>
      </c>
      <c r="AJ111" s="77">
        <f t="shared" si="31"/>
        <v>2.9673100129548201E-4</v>
      </c>
      <c r="AK111" s="77">
        <f t="shared" si="32"/>
        <v>0</v>
      </c>
      <c r="AL111" s="77">
        <f t="shared" si="33"/>
        <v>0</v>
      </c>
      <c r="AM111" s="77">
        <f t="shared" si="34"/>
        <v>0</v>
      </c>
    </row>
    <row r="112" spans="1:39" hidden="1" outlineLevel="1" x14ac:dyDescent="0.2">
      <c r="A112" s="176" t="s">
        <v>622</v>
      </c>
      <c r="B112" s="6">
        <v>0</v>
      </c>
      <c r="C112" s="6">
        <v>0</v>
      </c>
      <c r="D112" s="6">
        <v>0.29249999999999998</v>
      </c>
      <c r="E112" s="6">
        <v>0</v>
      </c>
      <c r="F112" s="6">
        <v>0</v>
      </c>
      <c r="G112" s="6">
        <v>0</v>
      </c>
      <c r="H112" s="6">
        <v>0</v>
      </c>
      <c r="I112" s="6">
        <v>5.5E-2</v>
      </c>
      <c r="J112" s="6">
        <v>0</v>
      </c>
      <c r="K112" s="6">
        <v>0</v>
      </c>
      <c r="L112" s="6">
        <v>0</v>
      </c>
      <c r="M112" s="6">
        <v>0</v>
      </c>
      <c r="N112" s="6">
        <v>0</v>
      </c>
      <c r="O112" s="6">
        <v>0</v>
      </c>
      <c r="P112" s="6">
        <v>0</v>
      </c>
      <c r="Q112" s="6">
        <v>0</v>
      </c>
      <c r="R112" s="6">
        <v>0</v>
      </c>
      <c r="S112" s="6">
        <v>0</v>
      </c>
      <c r="T112" s="6">
        <v>0</v>
      </c>
      <c r="U112" s="6">
        <v>0</v>
      </c>
      <c r="V112" s="6">
        <v>0</v>
      </c>
      <c r="W112" s="6">
        <v>0</v>
      </c>
      <c r="X112" s="6">
        <v>0</v>
      </c>
      <c r="Y112" s="6">
        <v>0</v>
      </c>
      <c r="Z112" s="6">
        <v>0</v>
      </c>
      <c r="AA112" s="6">
        <v>0</v>
      </c>
      <c r="AB112" s="6">
        <v>0</v>
      </c>
      <c r="AC112" s="6">
        <v>0</v>
      </c>
      <c r="AE112" s="6">
        <f t="shared" si="27"/>
        <v>0.34749999999999998</v>
      </c>
      <c r="AF112" s="6">
        <f t="shared" si="28"/>
        <v>0</v>
      </c>
      <c r="AG112" s="6">
        <f t="shared" si="29"/>
        <v>0</v>
      </c>
      <c r="AH112" s="6">
        <f t="shared" si="30"/>
        <v>0</v>
      </c>
      <c r="AJ112" s="77">
        <f t="shared" si="31"/>
        <v>2.8843083342707686E-4</v>
      </c>
      <c r="AK112" s="77">
        <f t="shared" si="32"/>
        <v>0</v>
      </c>
      <c r="AL112" s="77">
        <f t="shared" si="33"/>
        <v>0</v>
      </c>
      <c r="AM112" s="77">
        <f t="shared" si="34"/>
        <v>0</v>
      </c>
    </row>
    <row r="113" spans="1:39" hidden="1" outlineLevel="1" x14ac:dyDescent="0.2">
      <c r="A113" s="176" t="s">
        <v>220</v>
      </c>
      <c r="B113" s="6">
        <v>0</v>
      </c>
      <c r="C113" s="6">
        <v>0</v>
      </c>
      <c r="D113" s="6">
        <v>0</v>
      </c>
      <c r="E113" s="6">
        <v>0.32350000000000001</v>
      </c>
      <c r="F113" s="6">
        <v>0</v>
      </c>
      <c r="G113" s="6">
        <v>0</v>
      </c>
      <c r="H113" s="6">
        <v>0</v>
      </c>
      <c r="I113" s="6">
        <v>0</v>
      </c>
      <c r="J113" s="6">
        <v>0</v>
      </c>
      <c r="K113" s="6">
        <v>0</v>
      </c>
      <c r="L113" s="6">
        <v>0</v>
      </c>
      <c r="M113" s="6">
        <v>0</v>
      </c>
      <c r="N113" s="6">
        <v>0</v>
      </c>
      <c r="O113" s="6">
        <v>0</v>
      </c>
      <c r="P113" s="6">
        <v>0</v>
      </c>
      <c r="Q113" s="6">
        <v>0</v>
      </c>
      <c r="R113" s="6">
        <v>0</v>
      </c>
      <c r="S113" s="6">
        <v>0</v>
      </c>
      <c r="T113" s="6">
        <v>0</v>
      </c>
      <c r="U113" s="6">
        <v>0</v>
      </c>
      <c r="V113" s="6">
        <v>0</v>
      </c>
      <c r="W113" s="6">
        <v>0</v>
      </c>
      <c r="X113" s="6">
        <v>0</v>
      </c>
      <c r="Y113" s="6">
        <v>0</v>
      </c>
      <c r="Z113" s="6">
        <v>0</v>
      </c>
      <c r="AA113" s="6">
        <v>0</v>
      </c>
      <c r="AB113" s="6">
        <v>0</v>
      </c>
      <c r="AC113" s="6">
        <v>0</v>
      </c>
      <c r="AE113" s="6">
        <f t="shared" si="27"/>
        <v>0.32350000000000001</v>
      </c>
      <c r="AF113" s="6">
        <f t="shared" si="28"/>
        <v>0</v>
      </c>
      <c r="AG113" s="6">
        <f t="shared" si="29"/>
        <v>0</v>
      </c>
      <c r="AH113" s="6">
        <f t="shared" si="30"/>
        <v>0</v>
      </c>
      <c r="AJ113" s="77">
        <f t="shared" si="31"/>
        <v>2.6851043054290468E-4</v>
      </c>
      <c r="AK113" s="77">
        <f t="shared" si="32"/>
        <v>0</v>
      </c>
      <c r="AL113" s="77">
        <f t="shared" si="33"/>
        <v>0</v>
      </c>
      <c r="AM113" s="77">
        <f t="shared" si="34"/>
        <v>0</v>
      </c>
    </row>
    <row r="114" spans="1:39" hidden="1" outlineLevel="1" x14ac:dyDescent="0.2">
      <c r="A114" s="176" t="s">
        <v>612</v>
      </c>
      <c r="B114" s="6">
        <v>0</v>
      </c>
      <c r="C114" s="6">
        <v>0.155</v>
      </c>
      <c r="D114" s="6">
        <v>0.155</v>
      </c>
      <c r="E114" s="6">
        <v>0</v>
      </c>
      <c r="F114" s="6">
        <v>0</v>
      </c>
      <c r="G114" s="6">
        <v>0</v>
      </c>
      <c r="H114" s="6">
        <v>0</v>
      </c>
      <c r="I114" s="6">
        <v>0</v>
      </c>
      <c r="J114" s="6">
        <v>0</v>
      </c>
      <c r="K114" s="6">
        <v>0</v>
      </c>
      <c r="L114" s="6">
        <v>0</v>
      </c>
      <c r="M114" s="6">
        <v>0</v>
      </c>
      <c r="N114" s="6">
        <v>0</v>
      </c>
      <c r="O114" s="6">
        <v>0</v>
      </c>
      <c r="P114" s="6">
        <v>0</v>
      </c>
      <c r="Q114" s="6">
        <v>0</v>
      </c>
      <c r="R114" s="6">
        <v>0</v>
      </c>
      <c r="S114" s="6">
        <v>0</v>
      </c>
      <c r="T114" s="6">
        <v>0</v>
      </c>
      <c r="U114" s="6">
        <v>0</v>
      </c>
      <c r="V114" s="6">
        <v>0</v>
      </c>
      <c r="W114" s="6">
        <v>0</v>
      </c>
      <c r="X114" s="6">
        <v>0</v>
      </c>
      <c r="Y114" s="6">
        <v>0</v>
      </c>
      <c r="Z114" s="6">
        <v>0</v>
      </c>
      <c r="AA114" s="6">
        <v>0</v>
      </c>
      <c r="AB114" s="6">
        <v>0</v>
      </c>
      <c r="AC114" s="6">
        <v>0</v>
      </c>
      <c r="AE114" s="6">
        <f t="shared" si="27"/>
        <v>0.31</v>
      </c>
      <c r="AF114" s="6">
        <f t="shared" si="28"/>
        <v>0</v>
      </c>
      <c r="AG114" s="6">
        <f t="shared" si="29"/>
        <v>0</v>
      </c>
      <c r="AH114" s="6">
        <f t="shared" si="30"/>
        <v>0</v>
      </c>
      <c r="AJ114" s="77">
        <f t="shared" si="31"/>
        <v>2.5730520392055784E-4</v>
      </c>
      <c r="AK114" s="77">
        <f t="shared" si="32"/>
        <v>0</v>
      </c>
      <c r="AL114" s="77">
        <f t="shared" si="33"/>
        <v>0</v>
      </c>
      <c r="AM114" s="77">
        <f t="shared" si="34"/>
        <v>0</v>
      </c>
    </row>
    <row r="115" spans="1:39" hidden="1" outlineLevel="1" x14ac:dyDescent="0.2">
      <c r="A115" s="176" t="s">
        <v>608</v>
      </c>
      <c r="B115" s="6">
        <v>0.29249999999999998</v>
      </c>
      <c r="C115" s="6">
        <v>0</v>
      </c>
      <c r="D115" s="6">
        <v>0</v>
      </c>
      <c r="E115" s="6">
        <v>0</v>
      </c>
      <c r="F115" s="6">
        <v>0</v>
      </c>
      <c r="G115" s="6">
        <v>0</v>
      </c>
      <c r="H115" s="6">
        <v>0</v>
      </c>
      <c r="I115" s="6">
        <v>0</v>
      </c>
      <c r="J115" s="6">
        <v>0</v>
      </c>
      <c r="K115" s="6">
        <v>0</v>
      </c>
      <c r="L115" s="6">
        <v>0</v>
      </c>
      <c r="M115" s="6">
        <v>0</v>
      </c>
      <c r="N115" s="6">
        <v>0</v>
      </c>
      <c r="O115" s="6">
        <v>0</v>
      </c>
      <c r="P115" s="6">
        <v>0</v>
      </c>
      <c r="Q115" s="6">
        <v>0</v>
      </c>
      <c r="R115" s="6">
        <v>0</v>
      </c>
      <c r="S115" s="6">
        <v>0</v>
      </c>
      <c r="T115" s="6">
        <v>0</v>
      </c>
      <c r="U115" s="6">
        <v>0</v>
      </c>
      <c r="V115" s="6">
        <v>0</v>
      </c>
      <c r="W115" s="6">
        <v>0</v>
      </c>
      <c r="X115" s="6">
        <v>0</v>
      </c>
      <c r="Y115" s="6">
        <v>0</v>
      </c>
      <c r="Z115" s="6">
        <v>0</v>
      </c>
      <c r="AA115" s="6">
        <v>0</v>
      </c>
      <c r="AB115" s="6">
        <v>0</v>
      </c>
      <c r="AC115" s="6">
        <v>0</v>
      </c>
      <c r="AE115" s="6">
        <f t="shared" si="27"/>
        <v>0.29249999999999998</v>
      </c>
      <c r="AF115" s="6">
        <f t="shared" si="28"/>
        <v>0</v>
      </c>
      <c r="AG115" s="6">
        <f t="shared" si="29"/>
        <v>0</v>
      </c>
      <c r="AH115" s="6">
        <f t="shared" si="30"/>
        <v>0</v>
      </c>
      <c r="AJ115" s="77">
        <f t="shared" si="31"/>
        <v>2.4277991015084888E-4</v>
      </c>
      <c r="AK115" s="77">
        <f t="shared" si="32"/>
        <v>0</v>
      </c>
      <c r="AL115" s="77">
        <f t="shared" si="33"/>
        <v>0</v>
      </c>
      <c r="AM115" s="77">
        <f t="shared" si="34"/>
        <v>0</v>
      </c>
    </row>
    <row r="116" spans="1:39" hidden="1" outlineLevel="1" x14ac:dyDescent="0.2">
      <c r="A116" s="176" t="s">
        <v>627</v>
      </c>
      <c r="B116" s="6">
        <v>0</v>
      </c>
      <c r="C116" s="6">
        <v>0</v>
      </c>
      <c r="D116" s="6">
        <v>0</v>
      </c>
      <c r="E116" s="6">
        <v>0</v>
      </c>
      <c r="F116" s="6">
        <v>0.27500000000000002</v>
      </c>
      <c r="G116" s="6">
        <v>0</v>
      </c>
      <c r="H116" s="6">
        <v>0</v>
      </c>
      <c r="I116" s="6">
        <v>0</v>
      </c>
      <c r="J116" s="6">
        <v>0</v>
      </c>
      <c r="K116" s="6">
        <v>0</v>
      </c>
      <c r="L116" s="6">
        <v>0</v>
      </c>
      <c r="M116" s="6">
        <v>0</v>
      </c>
      <c r="N116" s="6">
        <v>0</v>
      </c>
      <c r="O116" s="6">
        <v>0</v>
      </c>
      <c r="P116" s="6">
        <v>0</v>
      </c>
      <c r="Q116" s="6">
        <v>0</v>
      </c>
      <c r="R116" s="6">
        <v>0</v>
      </c>
      <c r="S116" s="6">
        <v>0</v>
      </c>
      <c r="T116" s="6">
        <v>0</v>
      </c>
      <c r="U116" s="6">
        <v>0</v>
      </c>
      <c r="V116" s="6">
        <v>0</v>
      </c>
      <c r="W116" s="6">
        <v>0</v>
      </c>
      <c r="X116" s="6">
        <v>0</v>
      </c>
      <c r="Y116" s="6">
        <v>0</v>
      </c>
      <c r="Z116" s="6">
        <v>0</v>
      </c>
      <c r="AA116" s="6">
        <v>0</v>
      </c>
      <c r="AB116" s="6">
        <v>0</v>
      </c>
      <c r="AC116" s="6">
        <v>0</v>
      </c>
      <c r="AE116" s="6">
        <f t="shared" si="27"/>
        <v>0.27500000000000002</v>
      </c>
      <c r="AF116" s="6">
        <f t="shared" si="28"/>
        <v>0</v>
      </c>
      <c r="AG116" s="6">
        <f t="shared" si="29"/>
        <v>0</v>
      </c>
      <c r="AH116" s="6">
        <f t="shared" si="30"/>
        <v>0</v>
      </c>
      <c r="AJ116" s="77">
        <f t="shared" si="31"/>
        <v>2.2825461638114E-4</v>
      </c>
      <c r="AK116" s="77">
        <f t="shared" si="32"/>
        <v>0</v>
      </c>
      <c r="AL116" s="77">
        <f t="shared" si="33"/>
        <v>0</v>
      </c>
      <c r="AM116" s="77">
        <f t="shared" si="34"/>
        <v>0</v>
      </c>
    </row>
    <row r="117" spans="1:39" hidden="1" outlineLevel="1" x14ac:dyDescent="0.2">
      <c r="A117" s="176" t="s">
        <v>626</v>
      </c>
      <c r="B117" s="6">
        <v>0</v>
      </c>
      <c r="C117" s="6">
        <v>0</v>
      </c>
      <c r="D117" s="6">
        <v>0</v>
      </c>
      <c r="E117" s="6">
        <v>0</v>
      </c>
      <c r="F117" s="6">
        <v>0.27</v>
      </c>
      <c r="G117" s="6">
        <v>0</v>
      </c>
      <c r="H117" s="6">
        <v>0</v>
      </c>
      <c r="I117" s="6">
        <v>0</v>
      </c>
      <c r="J117" s="6">
        <v>0</v>
      </c>
      <c r="K117" s="6">
        <v>0</v>
      </c>
      <c r="L117" s="6">
        <v>0</v>
      </c>
      <c r="M117" s="6">
        <v>0</v>
      </c>
      <c r="N117" s="6">
        <v>0</v>
      </c>
      <c r="O117" s="6">
        <v>0</v>
      </c>
      <c r="P117" s="6">
        <v>0</v>
      </c>
      <c r="Q117" s="6">
        <v>0</v>
      </c>
      <c r="R117" s="6">
        <v>0</v>
      </c>
      <c r="S117" s="6">
        <v>0</v>
      </c>
      <c r="T117" s="6">
        <v>0</v>
      </c>
      <c r="U117" s="6">
        <v>0</v>
      </c>
      <c r="V117" s="6">
        <v>0</v>
      </c>
      <c r="W117" s="6">
        <v>0</v>
      </c>
      <c r="X117" s="6">
        <v>0</v>
      </c>
      <c r="Y117" s="6">
        <v>0</v>
      </c>
      <c r="Z117" s="6">
        <v>0</v>
      </c>
      <c r="AA117" s="6">
        <v>0</v>
      </c>
      <c r="AB117" s="6">
        <v>0</v>
      </c>
      <c r="AC117" s="6">
        <v>0</v>
      </c>
      <c r="AE117" s="6">
        <f t="shared" si="27"/>
        <v>0.27</v>
      </c>
      <c r="AF117" s="6">
        <f t="shared" si="28"/>
        <v>0</v>
      </c>
      <c r="AG117" s="6">
        <f t="shared" si="29"/>
        <v>0</v>
      </c>
      <c r="AH117" s="6">
        <f t="shared" si="30"/>
        <v>0</v>
      </c>
      <c r="AJ117" s="77">
        <f t="shared" si="31"/>
        <v>2.2410453244693746E-4</v>
      </c>
      <c r="AK117" s="77">
        <f t="shared" si="32"/>
        <v>0</v>
      </c>
      <c r="AL117" s="77">
        <f t="shared" si="33"/>
        <v>0</v>
      </c>
      <c r="AM117" s="77">
        <f t="shared" si="34"/>
        <v>0</v>
      </c>
    </row>
    <row r="118" spans="1:39" hidden="1" outlineLevel="1" x14ac:dyDescent="0.2">
      <c r="A118" s="176" t="s">
        <v>226</v>
      </c>
      <c r="B118" s="6">
        <v>0</v>
      </c>
      <c r="C118" s="6">
        <v>0</v>
      </c>
      <c r="D118" s="6">
        <v>0</v>
      </c>
      <c r="E118" s="6">
        <v>0</v>
      </c>
      <c r="F118" s="6">
        <v>0</v>
      </c>
      <c r="G118" s="6">
        <v>0</v>
      </c>
      <c r="H118" s="6">
        <v>0.25800000000000001</v>
      </c>
      <c r="I118" s="6">
        <v>0</v>
      </c>
      <c r="J118" s="6">
        <v>0</v>
      </c>
      <c r="K118" s="6">
        <v>0</v>
      </c>
      <c r="L118" s="6">
        <v>0</v>
      </c>
      <c r="M118" s="6">
        <v>0</v>
      </c>
      <c r="N118" s="6">
        <v>0</v>
      </c>
      <c r="O118" s="6">
        <v>0</v>
      </c>
      <c r="P118" s="6">
        <v>0</v>
      </c>
      <c r="Q118" s="6">
        <v>0</v>
      </c>
      <c r="R118" s="6">
        <v>0</v>
      </c>
      <c r="S118" s="6">
        <v>0</v>
      </c>
      <c r="T118" s="6">
        <v>0</v>
      </c>
      <c r="U118" s="6">
        <v>0</v>
      </c>
      <c r="V118" s="6">
        <v>0</v>
      </c>
      <c r="W118" s="6">
        <v>0</v>
      </c>
      <c r="X118" s="6">
        <v>0</v>
      </c>
      <c r="Y118" s="6">
        <v>0</v>
      </c>
      <c r="Z118" s="6">
        <v>0</v>
      </c>
      <c r="AA118" s="6">
        <v>0</v>
      </c>
      <c r="AB118" s="6">
        <v>0</v>
      </c>
      <c r="AC118" s="6">
        <v>0</v>
      </c>
      <c r="AE118" s="6">
        <f t="shared" si="27"/>
        <v>0.25800000000000001</v>
      </c>
      <c r="AF118" s="6">
        <f t="shared" si="28"/>
        <v>0</v>
      </c>
      <c r="AG118" s="6">
        <f t="shared" si="29"/>
        <v>0</v>
      </c>
      <c r="AH118" s="6">
        <f t="shared" si="30"/>
        <v>0</v>
      </c>
      <c r="AJ118" s="77">
        <f t="shared" si="31"/>
        <v>2.1414433100485134E-4</v>
      </c>
      <c r="AK118" s="77">
        <f t="shared" si="32"/>
        <v>0</v>
      </c>
      <c r="AL118" s="77">
        <f t="shared" si="33"/>
        <v>0</v>
      </c>
      <c r="AM118" s="77">
        <f t="shared" si="34"/>
        <v>0</v>
      </c>
    </row>
    <row r="119" spans="1:39" hidden="1" outlineLevel="1" x14ac:dyDescent="0.2">
      <c r="A119" s="176" t="s">
        <v>629</v>
      </c>
      <c r="B119" s="6">
        <v>0</v>
      </c>
      <c r="C119" s="6">
        <v>0</v>
      </c>
      <c r="D119" s="6">
        <v>0</v>
      </c>
      <c r="E119" s="6">
        <v>0</v>
      </c>
      <c r="F119" s="6">
        <v>0</v>
      </c>
      <c r="G119" s="6">
        <v>0</v>
      </c>
      <c r="H119" s="6">
        <v>0.23</v>
      </c>
      <c r="I119" s="6">
        <v>0</v>
      </c>
      <c r="J119" s="6">
        <v>0</v>
      </c>
      <c r="K119" s="6">
        <v>0</v>
      </c>
      <c r="L119" s="6">
        <v>0</v>
      </c>
      <c r="M119" s="6">
        <v>0</v>
      </c>
      <c r="N119" s="6">
        <v>0</v>
      </c>
      <c r="O119" s="6">
        <v>0</v>
      </c>
      <c r="P119" s="6">
        <v>0</v>
      </c>
      <c r="Q119" s="6">
        <v>0</v>
      </c>
      <c r="R119" s="6">
        <v>0</v>
      </c>
      <c r="S119" s="6">
        <v>0</v>
      </c>
      <c r="T119" s="6">
        <v>0</v>
      </c>
      <c r="U119" s="6">
        <v>0</v>
      </c>
      <c r="V119" s="6">
        <v>0</v>
      </c>
      <c r="W119" s="6">
        <v>0</v>
      </c>
      <c r="X119" s="6">
        <v>0</v>
      </c>
      <c r="Y119" s="6">
        <v>0</v>
      </c>
      <c r="Z119" s="6">
        <v>0</v>
      </c>
      <c r="AA119" s="6">
        <v>0</v>
      </c>
      <c r="AB119" s="6">
        <v>0</v>
      </c>
      <c r="AC119" s="6">
        <v>0</v>
      </c>
      <c r="AE119" s="6">
        <f t="shared" si="27"/>
        <v>0.23</v>
      </c>
      <c r="AF119" s="6">
        <f t="shared" si="28"/>
        <v>0</v>
      </c>
      <c r="AG119" s="6">
        <f t="shared" si="29"/>
        <v>0</v>
      </c>
      <c r="AH119" s="6">
        <f t="shared" si="30"/>
        <v>0</v>
      </c>
      <c r="AJ119" s="77">
        <f t="shared" si="31"/>
        <v>1.9090386097331711E-4</v>
      </c>
      <c r="AK119" s="77">
        <f t="shared" si="32"/>
        <v>0</v>
      </c>
      <c r="AL119" s="77">
        <f t="shared" si="33"/>
        <v>0</v>
      </c>
      <c r="AM119" s="77">
        <f t="shared" si="34"/>
        <v>0</v>
      </c>
    </row>
    <row r="120" spans="1:39" hidden="1" outlineLevel="1" x14ac:dyDescent="0.2">
      <c r="A120" s="176" t="s">
        <v>605</v>
      </c>
      <c r="B120" s="6">
        <v>0.06</v>
      </c>
      <c r="C120" s="6">
        <v>0.11</v>
      </c>
      <c r="D120" s="6">
        <v>0</v>
      </c>
      <c r="E120" s="6">
        <v>0</v>
      </c>
      <c r="F120" s="6">
        <v>0</v>
      </c>
      <c r="G120" s="6">
        <v>0</v>
      </c>
      <c r="H120" s="6">
        <v>0</v>
      </c>
      <c r="I120" s="6">
        <v>0</v>
      </c>
      <c r="J120" s="6">
        <v>0</v>
      </c>
      <c r="K120" s="6">
        <v>0</v>
      </c>
      <c r="L120" s="6">
        <v>0</v>
      </c>
      <c r="M120" s="6">
        <v>0</v>
      </c>
      <c r="N120" s="6">
        <v>0</v>
      </c>
      <c r="O120" s="6">
        <v>0</v>
      </c>
      <c r="P120" s="6">
        <v>0</v>
      </c>
      <c r="Q120" s="6">
        <v>0</v>
      </c>
      <c r="R120" s="6">
        <v>0</v>
      </c>
      <c r="S120" s="6">
        <v>0</v>
      </c>
      <c r="T120" s="6">
        <v>0</v>
      </c>
      <c r="U120" s="6">
        <v>0</v>
      </c>
      <c r="V120" s="6">
        <v>0</v>
      </c>
      <c r="W120" s="6">
        <v>0</v>
      </c>
      <c r="X120" s="6">
        <v>0</v>
      </c>
      <c r="Y120" s="6">
        <v>0</v>
      </c>
      <c r="Z120" s="6">
        <v>0</v>
      </c>
      <c r="AA120" s="6">
        <v>0</v>
      </c>
      <c r="AB120" s="6">
        <v>0</v>
      </c>
      <c r="AC120" s="6">
        <v>0</v>
      </c>
      <c r="AE120" s="6">
        <f t="shared" si="27"/>
        <v>0.16999999999999998</v>
      </c>
      <c r="AF120" s="6">
        <f t="shared" si="28"/>
        <v>0</v>
      </c>
      <c r="AG120" s="6">
        <f t="shared" si="29"/>
        <v>0</v>
      </c>
      <c r="AH120" s="6">
        <f t="shared" si="30"/>
        <v>0</v>
      </c>
      <c r="AJ120" s="77">
        <f t="shared" si="31"/>
        <v>1.4110285376288652E-4</v>
      </c>
      <c r="AK120" s="77">
        <f t="shared" si="32"/>
        <v>0</v>
      </c>
      <c r="AL120" s="77">
        <f t="shared" si="33"/>
        <v>0</v>
      </c>
      <c r="AM120" s="77">
        <f t="shared" si="34"/>
        <v>0</v>
      </c>
    </row>
    <row r="121" spans="1:39" hidden="1" outlineLevel="1" x14ac:dyDescent="0.2">
      <c r="A121" s="176" t="s">
        <v>604</v>
      </c>
      <c r="B121" s="6">
        <v>0.155</v>
      </c>
      <c r="C121" s="6">
        <v>0</v>
      </c>
      <c r="D121" s="6">
        <v>0</v>
      </c>
      <c r="E121" s="6">
        <v>0</v>
      </c>
      <c r="F121" s="6">
        <v>0</v>
      </c>
      <c r="G121" s="6">
        <v>0</v>
      </c>
      <c r="H121" s="6">
        <v>0</v>
      </c>
      <c r="I121" s="6">
        <v>0</v>
      </c>
      <c r="J121" s="6">
        <v>0</v>
      </c>
      <c r="K121" s="6">
        <v>0</v>
      </c>
      <c r="L121" s="6">
        <v>0</v>
      </c>
      <c r="M121" s="6">
        <v>0</v>
      </c>
      <c r="N121" s="6">
        <v>0</v>
      </c>
      <c r="O121" s="6">
        <v>0.50002999999999997</v>
      </c>
      <c r="P121" s="6">
        <v>0</v>
      </c>
      <c r="Q121" s="6">
        <v>0</v>
      </c>
      <c r="R121" s="6">
        <v>0</v>
      </c>
      <c r="S121" s="6">
        <v>0</v>
      </c>
      <c r="T121" s="6">
        <v>0</v>
      </c>
      <c r="U121" s="6">
        <v>0</v>
      </c>
      <c r="V121" s="6">
        <v>0</v>
      </c>
      <c r="W121" s="6">
        <v>0</v>
      </c>
      <c r="X121" s="6">
        <v>0</v>
      </c>
      <c r="Y121" s="6">
        <v>0</v>
      </c>
      <c r="Z121" s="6">
        <v>0</v>
      </c>
      <c r="AA121" s="6">
        <v>0</v>
      </c>
      <c r="AB121" s="6">
        <v>0</v>
      </c>
      <c r="AC121" s="6">
        <v>0</v>
      </c>
      <c r="AE121" s="6">
        <f t="shared" si="27"/>
        <v>0.155</v>
      </c>
      <c r="AF121" s="6">
        <f t="shared" si="28"/>
        <v>0.50002999999999997</v>
      </c>
      <c r="AG121" s="6">
        <f t="shared" si="29"/>
        <v>0</v>
      </c>
      <c r="AH121" s="6">
        <f t="shared" si="30"/>
        <v>0</v>
      </c>
      <c r="AJ121" s="77">
        <f t="shared" si="31"/>
        <v>1.2865260196027892E-4</v>
      </c>
      <c r="AK121" s="77">
        <f t="shared" si="32"/>
        <v>4.3976378959996936E-4</v>
      </c>
      <c r="AL121" s="77">
        <f t="shared" si="33"/>
        <v>0</v>
      </c>
      <c r="AM121" s="77">
        <f t="shared" si="34"/>
        <v>0</v>
      </c>
    </row>
    <row r="122" spans="1:39" hidden="1" outlineLevel="1" x14ac:dyDescent="0.2">
      <c r="A122" s="176" t="s">
        <v>635</v>
      </c>
      <c r="B122" s="6">
        <v>0</v>
      </c>
      <c r="C122" s="6">
        <v>0</v>
      </c>
      <c r="D122" s="6">
        <v>0</v>
      </c>
      <c r="E122" s="6">
        <v>0</v>
      </c>
      <c r="F122" s="6">
        <v>0</v>
      </c>
      <c r="G122" s="6">
        <v>0</v>
      </c>
      <c r="H122" s="6">
        <v>0</v>
      </c>
      <c r="I122" s="6">
        <v>0</v>
      </c>
      <c r="J122" s="6">
        <v>0</v>
      </c>
      <c r="K122" s="6">
        <v>0</v>
      </c>
      <c r="L122" s="6">
        <v>0.155</v>
      </c>
      <c r="M122" s="6">
        <v>0</v>
      </c>
      <c r="N122" s="6">
        <v>0</v>
      </c>
      <c r="O122" s="6">
        <v>0</v>
      </c>
      <c r="P122" s="6">
        <v>0</v>
      </c>
      <c r="Q122" s="6">
        <v>0</v>
      </c>
      <c r="R122" s="6">
        <v>0</v>
      </c>
      <c r="S122" s="6">
        <v>0</v>
      </c>
      <c r="T122" s="6">
        <v>0</v>
      </c>
      <c r="U122" s="6">
        <v>0</v>
      </c>
      <c r="V122" s="6">
        <v>0</v>
      </c>
      <c r="W122" s="6">
        <v>0</v>
      </c>
      <c r="X122" s="6">
        <v>0</v>
      </c>
      <c r="Y122" s="6">
        <v>0</v>
      </c>
      <c r="Z122" s="6">
        <v>0</v>
      </c>
      <c r="AA122" s="6">
        <v>0</v>
      </c>
      <c r="AB122" s="6">
        <v>0</v>
      </c>
      <c r="AC122" s="6">
        <v>0</v>
      </c>
      <c r="AE122" s="6">
        <f t="shared" si="27"/>
        <v>0.155</v>
      </c>
      <c r="AF122" s="6">
        <f t="shared" si="28"/>
        <v>0</v>
      </c>
      <c r="AG122" s="6">
        <f t="shared" si="29"/>
        <v>0</v>
      </c>
      <c r="AH122" s="6">
        <f t="shared" si="30"/>
        <v>0</v>
      </c>
      <c r="AJ122" s="77">
        <f t="shared" si="31"/>
        <v>1.2865260196027892E-4</v>
      </c>
      <c r="AK122" s="77">
        <f t="shared" si="32"/>
        <v>0</v>
      </c>
      <c r="AL122" s="77">
        <f t="shared" si="33"/>
        <v>0</v>
      </c>
      <c r="AM122" s="77">
        <f t="shared" si="34"/>
        <v>0</v>
      </c>
    </row>
    <row r="123" spans="1:39" hidden="1" outlineLevel="1" x14ac:dyDescent="0.2">
      <c r="A123" s="176" t="s">
        <v>632</v>
      </c>
      <c r="B123" s="6">
        <v>0</v>
      </c>
      <c r="C123" s="6">
        <v>0</v>
      </c>
      <c r="D123" s="6">
        <v>0</v>
      </c>
      <c r="E123" s="6">
        <v>0</v>
      </c>
      <c r="F123" s="6">
        <v>0</v>
      </c>
      <c r="G123" s="6">
        <v>0</v>
      </c>
      <c r="H123" s="6">
        <v>0</v>
      </c>
      <c r="I123" s="6">
        <v>0</v>
      </c>
      <c r="J123" s="6">
        <v>8.2500000000000004E-2</v>
      </c>
      <c r="K123" s="6">
        <v>0</v>
      </c>
      <c r="L123" s="6">
        <v>0</v>
      </c>
      <c r="M123" s="6">
        <v>0</v>
      </c>
      <c r="N123" s="6">
        <v>0</v>
      </c>
      <c r="O123" s="6">
        <v>0</v>
      </c>
      <c r="P123" s="6">
        <v>0</v>
      </c>
      <c r="Q123" s="6">
        <v>0</v>
      </c>
      <c r="R123" s="6">
        <v>0</v>
      </c>
      <c r="S123" s="6">
        <v>0</v>
      </c>
      <c r="T123" s="6">
        <v>0</v>
      </c>
      <c r="U123" s="6">
        <v>0</v>
      </c>
      <c r="V123" s="6">
        <v>0</v>
      </c>
      <c r="W123" s="6">
        <v>0</v>
      </c>
      <c r="X123" s="6">
        <v>0</v>
      </c>
      <c r="Y123" s="6">
        <v>0</v>
      </c>
      <c r="Z123" s="6">
        <v>0</v>
      </c>
      <c r="AA123" s="6">
        <v>0</v>
      </c>
      <c r="AB123" s="6">
        <v>0</v>
      </c>
      <c r="AC123" s="6">
        <v>0</v>
      </c>
      <c r="AE123" s="6">
        <f t="shared" si="27"/>
        <v>8.2500000000000004E-2</v>
      </c>
      <c r="AF123" s="6">
        <f t="shared" si="28"/>
        <v>0</v>
      </c>
      <c r="AG123" s="6">
        <f t="shared" si="29"/>
        <v>0</v>
      </c>
      <c r="AH123" s="6">
        <f t="shared" si="30"/>
        <v>0</v>
      </c>
      <c r="AJ123" s="77">
        <f t="shared" si="31"/>
        <v>6.8476384914342004E-5</v>
      </c>
      <c r="AK123" s="77">
        <f t="shared" si="32"/>
        <v>0</v>
      </c>
      <c r="AL123" s="77">
        <f t="shared" si="33"/>
        <v>0</v>
      </c>
      <c r="AM123" s="77">
        <f t="shared" si="34"/>
        <v>0</v>
      </c>
    </row>
    <row r="124" spans="1:39" hidden="1" outlineLevel="1" x14ac:dyDescent="0.2">
      <c r="A124" s="176" t="s">
        <v>244</v>
      </c>
      <c r="B124" s="6">
        <v>0</v>
      </c>
      <c r="C124" s="6">
        <v>0</v>
      </c>
      <c r="D124" s="6">
        <v>0</v>
      </c>
      <c r="E124" s="6">
        <v>0</v>
      </c>
      <c r="F124" s="6">
        <v>0</v>
      </c>
      <c r="G124" s="6">
        <v>0</v>
      </c>
      <c r="H124" s="6">
        <v>0</v>
      </c>
      <c r="I124" s="6">
        <v>0</v>
      </c>
      <c r="J124" s="6">
        <v>0</v>
      </c>
      <c r="K124" s="6">
        <v>0</v>
      </c>
      <c r="L124" s="6">
        <v>0</v>
      </c>
      <c r="M124" s="6">
        <v>0</v>
      </c>
      <c r="N124" s="6">
        <v>0</v>
      </c>
      <c r="O124" s="6">
        <v>0</v>
      </c>
      <c r="P124" s="6">
        <v>0</v>
      </c>
      <c r="Q124" s="6">
        <v>5.0000000000000001E-3</v>
      </c>
      <c r="R124" s="6">
        <v>0</v>
      </c>
      <c r="S124" s="6">
        <v>0</v>
      </c>
      <c r="T124" s="6">
        <v>0</v>
      </c>
      <c r="U124" s="6">
        <v>0</v>
      </c>
      <c r="V124" s="6">
        <v>0</v>
      </c>
      <c r="W124" s="6">
        <v>0</v>
      </c>
      <c r="X124" s="6">
        <v>0</v>
      </c>
      <c r="Y124" s="6">
        <v>0</v>
      </c>
      <c r="Z124" s="6">
        <v>0</v>
      </c>
      <c r="AA124" s="6">
        <v>0</v>
      </c>
      <c r="AB124" s="6">
        <v>0</v>
      </c>
      <c r="AC124" s="6">
        <v>0</v>
      </c>
      <c r="AE124" s="6">
        <f t="shared" si="27"/>
        <v>0</v>
      </c>
      <c r="AF124" s="6">
        <f t="shared" si="28"/>
        <v>5.0000000000000001E-3</v>
      </c>
      <c r="AG124" s="6">
        <f t="shared" si="29"/>
        <v>5.0000000000000001E-3</v>
      </c>
      <c r="AH124" s="6">
        <f t="shared" si="30"/>
        <v>0</v>
      </c>
      <c r="AJ124" s="77">
        <f t="shared" si="31"/>
        <v>0</v>
      </c>
      <c r="AK124" s="77">
        <f t="shared" si="32"/>
        <v>4.3973740535564806E-6</v>
      </c>
      <c r="AL124" s="77">
        <f t="shared" si="33"/>
        <v>4.2374020067946068E-6</v>
      </c>
      <c r="AM124" s="77">
        <f t="shared" si="34"/>
        <v>0</v>
      </c>
    </row>
    <row r="125" spans="1:39" hidden="1" outlineLevel="1" x14ac:dyDescent="0.2">
      <c r="A125" s="176" t="s">
        <v>637</v>
      </c>
      <c r="B125" s="6">
        <v>0</v>
      </c>
      <c r="C125" s="6">
        <v>0</v>
      </c>
      <c r="D125" s="6">
        <v>0</v>
      </c>
      <c r="E125" s="6">
        <v>0</v>
      </c>
      <c r="F125" s="6">
        <v>0</v>
      </c>
      <c r="G125" s="6">
        <v>0</v>
      </c>
      <c r="H125" s="6">
        <v>0</v>
      </c>
      <c r="I125" s="6">
        <v>0</v>
      </c>
      <c r="J125" s="6">
        <v>0</v>
      </c>
      <c r="K125" s="6">
        <v>0</v>
      </c>
      <c r="L125" s="6">
        <v>0</v>
      </c>
      <c r="M125" s="6">
        <v>0</v>
      </c>
      <c r="N125" s="6">
        <v>0.09</v>
      </c>
      <c r="O125" s="6">
        <v>0</v>
      </c>
      <c r="P125" s="6">
        <v>0.11</v>
      </c>
      <c r="Q125" s="6">
        <v>0</v>
      </c>
      <c r="R125" s="6">
        <v>0</v>
      </c>
      <c r="S125" s="6">
        <v>0</v>
      </c>
      <c r="T125" s="6">
        <v>0</v>
      </c>
      <c r="U125" s="6">
        <v>0</v>
      </c>
      <c r="V125" s="6">
        <v>0</v>
      </c>
      <c r="W125" s="6">
        <v>0</v>
      </c>
      <c r="X125" s="6">
        <v>0</v>
      </c>
      <c r="Y125" s="6">
        <v>0</v>
      </c>
      <c r="Z125" s="6">
        <v>0</v>
      </c>
      <c r="AA125" s="6">
        <v>0</v>
      </c>
      <c r="AB125" s="6">
        <v>0</v>
      </c>
      <c r="AC125" s="6">
        <v>0</v>
      </c>
      <c r="AE125" s="6">
        <f t="shared" si="27"/>
        <v>0</v>
      </c>
      <c r="AF125" s="6">
        <f t="shared" si="28"/>
        <v>0.2</v>
      </c>
      <c r="AG125" s="6">
        <f t="shared" si="29"/>
        <v>0</v>
      </c>
      <c r="AH125" s="6">
        <f t="shared" si="30"/>
        <v>0</v>
      </c>
      <c r="AJ125" s="77">
        <f t="shared" si="31"/>
        <v>0</v>
      </c>
      <c r="AK125" s="77">
        <f t="shared" si="32"/>
        <v>1.7589496214225924E-4</v>
      </c>
      <c r="AL125" s="77">
        <f t="shared" si="33"/>
        <v>0</v>
      </c>
      <c r="AM125" s="77">
        <f t="shared" si="34"/>
        <v>0</v>
      </c>
    </row>
    <row r="126" spans="1:39" hidden="1" outlineLevel="1" x14ac:dyDescent="0.2">
      <c r="A126" s="176" t="s">
        <v>643</v>
      </c>
      <c r="B126" s="6">
        <v>0</v>
      </c>
      <c r="C126" s="6">
        <v>0</v>
      </c>
      <c r="D126" s="6">
        <v>0</v>
      </c>
      <c r="E126" s="6">
        <v>0</v>
      </c>
      <c r="F126" s="6">
        <v>0</v>
      </c>
      <c r="G126" s="6">
        <v>0</v>
      </c>
      <c r="H126" s="6">
        <v>0</v>
      </c>
      <c r="I126" s="6">
        <v>0</v>
      </c>
      <c r="J126" s="6">
        <v>0</v>
      </c>
      <c r="K126" s="6">
        <v>0</v>
      </c>
      <c r="L126" s="6">
        <v>0</v>
      </c>
      <c r="M126" s="6">
        <v>0</v>
      </c>
      <c r="N126" s="6">
        <v>0</v>
      </c>
      <c r="O126" s="6">
        <v>0</v>
      </c>
      <c r="P126" s="6">
        <v>0.155</v>
      </c>
      <c r="Q126" s="6">
        <v>0</v>
      </c>
      <c r="R126" s="6">
        <v>0</v>
      </c>
      <c r="S126" s="6">
        <v>0</v>
      </c>
      <c r="T126" s="6">
        <v>0</v>
      </c>
      <c r="U126" s="6">
        <v>0</v>
      </c>
      <c r="V126" s="6">
        <v>0</v>
      </c>
      <c r="W126" s="6">
        <v>0</v>
      </c>
      <c r="X126" s="6">
        <v>0</v>
      </c>
      <c r="Y126" s="6">
        <v>0</v>
      </c>
      <c r="Z126" s="6">
        <v>0</v>
      </c>
      <c r="AA126" s="6">
        <v>0</v>
      </c>
      <c r="AB126" s="6">
        <v>0</v>
      </c>
      <c r="AC126" s="6">
        <v>0</v>
      </c>
      <c r="AE126" s="6">
        <f t="shared" si="27"/>
        <v>0</v>
      </c>
      <c r="AF126" s="6">
        <f t="shared" si="28"/>
        <v>0.155</v>
      </c>
      <c r="AG126" s="6">
        <f t="shared" si="29"/>
        <v>0</v>
      </c>
      <c r="AH126" s="6">
        <f t="shared" si="30"/>
        <v>0</v>
      </c>
      <c r="AJ126" s="77">
        <f t="shared" si="31"/>
        <v>0</v>
      </c>
      <c r="AK126" s="77">
        <f t="shared" si="32"/>
        <v>1.3631859566025088E-4</v>
      </c>
      <c r="AL126" s="77">
        <f t="shared" si="33"/>
        <v>0</v>
      </c>
      <c r="AM126" s="77">
        <f t="shared" si="34"/>
        <v>0</v>
      </c>
    </row>
    <row r="127" spans="1:39" hidden="1" outlineLevel="1" x14ac:dyDescent="0.2">
      <c r="A127" s="176" t="s">
        <v>645</v>
      </c>
      <c r="B127" s="6">
        <v>0</v>
      </c>
      <c r="C127" s="6">
        <v>0</v>
      </c>
      <c r="D127" s="6">
        <v>0</v>
      </c>
      <c r="E127" s="6">
        <v>0</v>
      </c>
      <c r="F127" s="6">
        <v>0</v>
      </c>
      <c r="G127" s="6">
        <v>0</v>
      </c>
      <c r="H127" s="6">
        <v>0</v>
      </c>
      <c r="I127" s="6">
        <v>0</v>
      </c>
      <c r="J127" s="6">
        <v>0</v>
      </c>
      <c r="K127" s="6">
        <v>0</v>
      </c>
      <c r="L127" s="6">
        <v>0</v>
      </c>
      <c r="M127" s="6">
        <v>0</v>
      </c>
      <c r="N127" s="6">
        <v>0</v>
      </c>
      <c r="O127" s="6">
        <v>0</v>
      </c>
      <c r="P127" s="6">
        <v>0.11</v>
      </c>
      <c r="Q127" s="6">
        <v>0</v>
      </c>
      <c r="R127" s="6">
        <v>0</v>
      </c>
      <c r="S127" s="6">
        <v>0</v>
      </c>
      <c r="T127" s="6">
        <v>0</v>
      </c>
      <c r="U127" s="6">
        <v>0</v>
      </c>
      <c r="V127" s="6">
        <v>0</v>
      </c>
      <c r="W127" s="6">
        <v>0</v>
      </c>
      <c r="X127" s="6">
        <v>0</v>
      </c>
      <c r="Y127" s="6">
        <v>0</v>
      </c>
      <c r="Z127" s="6">
        <v>0</v>
      </c>
      <c r="AA127" s="6">
        <v>0</v>
      </c>
      <c r="AB127" s="6">
        <v>0</v>
      </c>
      <c r="AC127" s="6">
        <v>0</v>
      </c>
      <c r="AE127" s="6">
        <f t="shared" si="27"/>
        <v>0</v>
      </c>
      <c r="AF127" s="6">
        <f t="shared" si="28"/>
        <v>0.11</v>
      </c>
      <c r="AG127" s="6">
        <f t="shared" si="29"/>
        <v>0</v>
      </c>
      <c r="AH127" s="6">
        <f t="shared" si="30"/>
        <v>0</v>
      </c>
      <c r="AJ127" s="77">
        <f t="shared" si="31"/>
        <v>0</v>
      </c>
      <c r="AK127" s="77">
        <f t="shared" si="32"/>
        <v>9.6742229178242576E-5</v>
      </c>
      <c r="AL127" s="77">
        <f t="shared" si="33"/>
        <v>0</v>
      </c>
      <c r="AM127" s="77">
        <f t="shared" si="34"/>
        <v>0</v>
      </c>
    </row>
    <row r="128" spans="1:39" hidden="1" outlineLevel="1" x14ac:dyDescent="0.2">
      <c r="A128" s="176" t="s">
        <v>644</v>
      </c>
      <c r="B128" s="6">
        <v>0</v>
      </c>
      <c r="C128" s="6">
        <v>0</v>
      </c>
      <c r="D128" s="6">
        <v>0</v>
      </c>
      <c r="E128" s="6">
        <v>0</v>
      </c>
      <c r="F128" s="6">
        <v>0</v>
      </c>
      <c r="G128" s="6">
        <v>0</v>
      </c>
      <c r="H128" s="6">
        <v>0</v>
      </c>
      <c r="I128" s="6">
        <v>0</v>
      </c>
      <c r="J128" s="6">
        <v>0</v>
      </c>
      <c r="K128" s="6">
        <v>0</v>
      </c>
      <c r="L128" s="6">
        <v>0</v>
      </c>
      <c r="M128" s="6">
        <v>0</v>
      </c>
      <c r="N128" s="6">
        <v>0</v>
      </c>
      <c r="O128" s="6">
        <v>0</v>
      </c>
      <c r="P128" s="6">
        <v>0.11</v>
      </c>
      <c r="Q128" s="6">
        <v>0</v>
      </c>
      <c r="R128" s="6">
        <v>0</v>
      </c>
      <c r="S128" s="6">
        <v>0</v>
      </c>
      <c r="T128" s="6">
        <v>0</v>
      </c>
      <c r="U128" s="6">
        <v>0</v>
      </c>
      <c r="V128" s="6">
        <v>0</v>
      </c>
      <c r="W128" s="6">
        <v>0</v>
      </c>
      <c r="X128" s="6">
        <v>0</v>
      </c>
      <c r="Y128" s="6">
        <v>0</v>
      </c>
      <c r="Z128" s="6">
        <v>0</v>
      </c>
      <c r="AA128" s="6">
        <v>0</v>
      </c>
      <c r="AB128" s="6">
        <v>0</v>
      </c>
      <c r="AC128" s="6">
        <v>0</v>
      </c>
      <c r="AE128" s="6">
        <f t="shared" si="27"/>
        <v>0</v>
      </c>
      <c r="AF128" s="6">
        <f t="shared" si="28"/>
        <v>0.11</v>
      </c>
      <c r="AG128" s="6">
        <f t="shared" si="29"/>
        <v>0</v>
      </c>
      <c r="AH128" s="6">
        <f t="shared" si="30"/>
        <v>0</v>
      </c>
      <c r="AJ128" s="77">
        <f t="shared" si="31"/>
        <v>0</v>
      </c>
      <c r="AK128" s="77">
        <f t="shared" si="32"/>
        <v>9.6742229178242576E-5</v>
      </c>
      <c r="AL128" s="77">
        <f t="shared" si="33"/>
        <v>0</v>
      </c>
      <c r="AM128" s="77">
        <f t="shared" si="34"/>
        <v>0</v>
      </c>
    </row>
    <row r="129" spans="1:40" ht="13.5" hidden="1" outlineLevel="1" x14ac:dyDescent="0.35">
      <c r="A129" s="176" t="s">
        <v>642</v>
      </c>
      <c r="B129" s="12">
        <v>0</v>
      </c>
      <c r="C129" s="12">
        <v>0</v>
      </c>
      <c r="D129" s="12">
        <v>0</v>
      </c>
      <c r="E129" s="12">
        <v>0</v>
      </c>
      <c r="F129" s="12">
        <v>0</v>
      </c>
      <c r="G129" s="12">
        <v>0</v>
      </c>
      <c r="H129" s="12">
        <v>0</v>
      </c>
      <c r="I129" s="12">
        <v>0</v>
      </c>
      <c r="J129" s="12">
        <v>0</v>
      </c>
      <c r="K129" s="12">
        <v>0</v>
      </c>
      <c r="L129" s="12">
        <v>0</v>
      </c>
      <c r="M129" s="12">
        <v>0</v>
      </c>
      <c r="N129" s="12">
        <v>0</v>
      </c>
      <c r="O129" s="12">
        <v>0</v>
      </c>
      <c r="P129" s="12">
        <v>1.7999999999999999E-2</v>
      </c>
      <c r="Q129" s="12">
        <v>0</v>
      </c>
      <c r="R129" s="12">
        <v>0</v>
      </c>
      <c r="S129" s="12">
        <v>0</v>
      </c>
      <c r="T129" s="12">
        <v>0</v>
      </c>
      <c r="U129" s="12">
        <v>0</v>
      </c>
      <c r="V129" s="12">
        <v>0</v>
      </c>
      <c r="W129" s="12">
        <v>0</v>
      </c>
      <c r="X129" s="12">
        <v>0</v>
      </c>
      <c r="Y129" s="12">
        <v>0</v>
      </c>
      <c r="Z129" s="12">
        <v>0</v>
      </c>
      <c r="AA129" s="12">
        <v>0</v>
      </c>
      <c r="AB129" s="12">
        <v>0</v>
      </c>
      <c r="AC129" s="12">
        <v>0</v>
      </c>
      <c r="AD129" s="13"/>
      <c r="AE129" s="12">
        <f t="shared" si="27"/>
        <v>0</v>
      </c>
      <c r="AF129" s="12">
        <f t="shared" si="28"/>
        <v>1.7999999999999999E-2</v>
      </c>
      <c r="AG129" s="12">
        <f t="shared" si="29"/>
        <v>0</v>
      </c>
      <c r="AH129" s="12">
        <f t="shared" si="30"/>
        <v>0</v>
      </c>
      <c r="AI129" s="13"/>
      <c r="AJ129" s="78">
        <f t="shared" si="31"/>
        <v>0</v>
      </c>
      <c r="AK129" s="78">
        <f t="shared" si="32"/>
        <v>1.5830546592803329E-5</v>
      </c>
      <c r="AL129" s="78">
        <f t="shared" si="33"/>
        <v>0</v>
      </c>
      <c r="AM129" s="78">
        <f t="shared" si="34"/>
        <v>0</v>
      </c>
      <c r="AN129" s="13"/>
    </row>
    <row r="130" spans="1:40" collapsed="1" x14ac:dyDescent="0.2">
      <c r="A130" s="19" t="s">
        <v>1197</v>
      </c>
      <c r="B130" s="6">
        <v>49.609219999999993</v>
      </c>
      <c r="C130" s="6">
        <v>31.044830000000001</v>
      </c>
      <c r="D130" s="6">
        <v>35.179419999999993</v>
      </c>
      <c r="E130" s="6">
        <v>27.229689999999998</v>
      </c>
      <c r="F130" s="6">
        <v>22.780239999999992</v>
      </c>
      <c r="G130" s="6">
        <v>24.142319999999994</v>
      </c>
      <c r="H130" s="6">
        <v>25.512179999999994</v>
      </c>
      <c r="I130" s="6">
        <v>20.965749999999996</v>
      </c>
      <c r="J130" s="6">
        <v>20.164750000000002</v>
      </c>
      <c r="K130" s="6">
        <v>36.429380000000002</v>
      </c>
      <c r="L130" s="6">
        <v>34.901229999999998</v>
      </c>
      <c r="M130" s="6">
        <v>29.590589999999992</v>
      </c>
      <c r="N130" s="6">
        <v>22.322619999999993</v>
      </c>
      <c r="O130" s="6">
        <v>24.438769999999998</v>
      </c>
      <c r="P130" s="6">
        <v>20.386749999999992</v>
      </c>
      <c r="Q130" s="6">
        <v>24.885019999999997</v>
      </c>
      <c r="R130" s="6">
        <v>23.957579999999997</v>
      </c>
      <c r="S130" s="6">
        <v>15.624819999999994</v>
      </c>
      <c r="T130" s="6">
        <v>33.343719999999998</v>
      </c>
      <c r="U130" s="6">
        <v>26.834069999999997</v>
      </c>
      <c r="V130" s="6">
        <v>25.51878</v>
      </c>
      <c r="W130" s="6">
        <v>21.406040000000001</v>
      </c>
      <c r="X130" s="6">
        <v>22.915009999999999</v>
      </c>
      <c r="Y130" s="6">
        <v>28.847119999999997</v>
      </c>
      <c r="Z130" s="6">
        <v>20.923120000000001</v>
      </c>
      <c r="AA130" s="6">
        <v>19.566119999999994</v>
      </c>
      <c r="AB130" s="6">
        <v>29.717619999999993</v>
      </c>
      <c r="AC130" s="6">
        <v>27.918309999999995</v>
      </c>
      <c r="AE130" s="6">
        <f t="shared" ref="AE130" si="35">SUM(AE32:AE129)</f>
        <v>357.54959999999994</v>
      </c>
      <c r="AF130" s="6">
        <f t="shared" ref="AF130" si="36">SUM(AF32:AF129)</f>
        <v>290.48029999999989</v>
      </c>
      <c r="AG130" s="6">
        <f t="shared" ref="AG130" si="37">SUM(AG32:AG129)</f>
        <v>293.53901999999988</v>
      </c>
      <c r="AH130" s="6">
        <f t="shared" ref="AH130" si="38">SUM(AH32:AH129)</f>
        <v>296.57230999999979</v>
      </c>
      <c r="AJ130" s="77">
        <f t="shared" si="31"/>
        <v>0.29677217012810925</v>
      </c>
      <c r="AK130" s="77">
        <f t="shared" si="32"/>
        <v>0.25547010685786042</v>
      </c>
      <c r="AL130" s="77">
        <f t="shared" si="33"/>
        <v>0.24876856648410436</v>
      </c>
      <c r="AM130" s="77">
        <f t="shared" si="34"/>
        <v>0.24625419538917939</v>
      </c>
    </row>
    <row r="131" spans="1:40" x14ac:dyDescent="0.2">
      <c r="A131" s="19" t="s">
        <v>655</v>
      </c>
      <c r="B131" s="6">
        <v>0.36467999999999995</v>
      </c>
      <c r="C131" s="6">
        <v>0</v>
      </c>
      <c r="D131" s="6">
        <v>0.1076</v>
      </c>
      <c r="E131" s="6">
        <v>0.25307000000000002</v>
      </c>
      <c r="F131" s="6">
        <v>0.18359999999999999</v>
      </c>
      <c r="G131" s="6">
        <v>0.20905000000000001</v>
      </c>
      <c r="H131" s="6">
        <v>9.2100000000000012E-3</v>
      </c>
      <c r="I131" s="6">
        <v>-1.03556</v>
      </c>
      <c r="J131" s="6">
        <v>0.18045</v>
      </c>
      <c r="K131" s="6">
        <v>0.1799</v>
      </c>
      <c r="L131" s="6">
        <v>0.18248</v>
      </c>
      <c r="M131" s="6">
        <v>0.41142000000000001</v>
      </c>
      <c r="N131" s="6">
        <v>0</v>
      </c>
      <c r="O131" s="6">
        <v>0.18234999999999998</v>
      </c>
      <c r="P131" s="6">
        <v>0.64949999999999997</v>
      </c>
      <c r="Q131" s="6">
        <v>0</v>
      </c>
      <c r="R131" s="6">
        <v>0</v>
      </c>
      <c r="S131" s="6">
        <v>0.19431999999999999</v>
      </c>
      <c r="T131" s="6">
        <v>0</v>
      </c>
      <c r="U131" s="6">
        <v>0</v>
      </c>
      <c r="V131" s="6">
        <v>0.12171000000000001</v>
      </c>
      <c r="W131" s="6">
        <v>0</v>
      </c>
      <c r="X131" s="6">
        <v>0</v>
      </c>
      <c r="Y131" s="6">
        <v>0.39694999999999997</v>
      </c>
      <c r="Z131" s="6">
        <v>0</v>
      </c>
      <c r="AA131" s="6">
        <v>0.19287000000000001</v>
      </c>
      <c r="AB131" s="6">
        <v>0.19712000000000002</v>
      </c>
      <c r="AC131" s="6">
        <v>0.37412000000000001</v>
      </c>
      <c r="AE131" s="6">
        <f>SUM(B131:M131)</f>
        <v>1.0458999999999998</v>
      </c>
      <c r="AF131" s="6">
        <f>SUM(N131:Y131)</f>
        <v>1.5448299999999999</v>
      </c>
      <c r="AG131" s="6">
        <f>SUM(Q131:AB131)</f>
        <v>1.10297</v>
      </c>
      <c r="AH131" s="6">
        <f>SUM(R131:AC131)</f>
        <v>1.47709</v>
      </c>
      <c r="AJ131" s="77">
        <f t="shared" ref="AJ131:AJ133" si="39">AE131/AE$133</f>
        <v>8.6811455735648834E-4</v>
      </c>
      <c r="AK131" s="77">
        <f t="shared" ref="AK131:AK133" si="40">AF131/AF$133</f>
        <v>1.3586390718311316E-3</v>
      </c>
      <c r="AL131" s="77">
        <f t="shared" ref="AL131:AL133" si="41">AG131/AG$133</f>
        <v>9.3474545828684951E-4</v>
      </c>
      <c r="AM131" s="77">
        <f t="shared" ref="AM131:AM133" si="42">AH131/AH$133</f>
        <v>1.2264786603557265E-3</v>
      </c>
    </row>
    <row r="132" spans="1:40" ht="13.5" x14ac:dyDescent="0.35">
      <c r="A132" s="19" t="s">
        <v>656</v>
      </c>
      <c r="B132" s="12">
        <v>0</v>
      </c>
      <c r="C132" s="12">
        <v>0</v>
      </c>
      <c r="D132" s="12">
        <v>0</v>
      </c>
      <c r="E132" s="12">
        <v>0</v>
      </c>
      <c r="F132" s="12">
        <v>78.206999999999994</v>
      </c>
      <c r="G132" s="12">
        <v>0</v>
      </c>
      <c r="H132" s="12">
        <v>0</v>
      </c>
      <c r="I132" s="12">
        <v>0</v>
      </c>
      <c r="J132" s="12">
        <v>0</v>
      </c>
      <c r="K132" s="12">
        <v>0</v>
      </c>
      <c r="L132" s="12">
        <v>0</v>
      </c>
      <c r="M132" s="12">
        <v>0</v>
      </c>
      <c r="N132" s="12">
        <v>0</v>
      </c>
      <c r="O132" s="12">
        <v>0</v>
      </c>
      <c r="P132" s="12">
        <v>0</v>
      </c>
      <c r="Q132" s="12">
        <v>0</v>
      </c>
      <c r="R132" s="12">
        <v>0</v>
      </c>
      <c r="S132" s="12">
        <v>0</v>
      </c>
      <c r="T132" s="12">
        <v>0</v>
      </c>
      <c r="U132" s="12">
        <v>0</v>
      </c>
      <c r="V132" s="12">
        <v>0</v>
      </c>
      <c r="W132" s="12">
        <v>0</v>
      </c>
      <c r="X132" s="12">
        <v>0</v>
      </c>
      <c r="Y132" s="12">
        <v>0</v>
      </c>
      <c r="Z132" s="12">
        <v>0</v>
      </c>
      <c r="AA132" s="12">
        <v>0</v>
      </c>
      <c r="AB132" s="12">
        <v>0</v>
      </c>
      <c r="AC132" s="12">
        <v>0</v>
      </c>
      <c r="AD132" s="13"/>
      <c r="AE132" s="12">
        <f>SUM(B132:M132)</f>
        <v>78.206999999999994</v>
      </c>
      <c r="AF132" s="12">
        <f>SUM(N132:Y132)</f>
        <v>0</v>
      </c>
      <c r="AG132" s="12">
        <f>SUM(Q132:AB132)</f>
        <v>0</v>
      </c>
      <c r="AH132" s="12">
        <f>SUM(R132:AC132)</f>
        <v>0</v>
      </c>
      <c r="AI132" s="13"/>
      <c r="AJ132" s="78">
        <f t="shared" si="39"/>
        <v>6.4913122848435686E-2</v>
      </c>
      <c r="AK132" s="78">
        <f t="shared" si="40"/>
        <v>0</v>
      </c>
      <c r="AL132" s="78">
        <f t="shared" si="41"/>
        <v>0</v>
      </c>
      <c r="AM132" s="78">
        <f t="shared" si="42"/>
        <v>0</v>
      </c>
      <c r="AN132" s="13"/>
    </row>
    <row r="133" spans="1:40" x14ac:dyDescent="0.2">
      <c r="A133" s="20" t="s">
        <v>1245</v>
      </c>
      <c r="B133" s="15">
        <f>SUM(B5:B24,B27:B30,B130,B131,B132)</f>
        <v>104.37968000000001</v>
      </c>
      <c r="C133" s="15">
        <f t="shared" ref="C133:AC133" si="43">SUM(C5:C24,C27:C30,C130,C131,C132)</f>
        <v>91.14936999999999</v>
      </c>
      <c r="D133" s="15">
        <f t="shared" si="43"/>
        <v>81.827619999999996</v>
      </c>
      <c r="E133" s="15">
        <f t="shared" si="43"/>
        <v>80.828209999999999</v>
      </c>
      <c r="F133" s="15">
        <f t="shared" si="43"/>
        <v>152.07083999999998</v>
      </c>
      <c r="G133" s="15">
        <f t="shared" si="43"/>
        <v>84.774370000000005</v>
      </c>
      <c r="H133" s="15">
        <f t="shared" si="43"/>
        <v>86.016889999999975</v>
      </c>
      <c r="I133" s="15">
        <f t="shared" si="43"/>
        <v>105.05967999999999</v>
      </c>
      <c r="J133" s="15">
        <f t="shared" si="43"/>
        <v>72.823949999999982</v>
      </c>
      <c r="K133" s="15">
        <f t="shared" si="43"/>
        <v>128.30128000000005</v>
      </c>
      <c r="L133" s="15">
        <f t="shared" si="43"/>
        <v>120.80760999999998</v>
      </c>
      <c r="M133" s="15">
        <f t="shared" si="43"/>
        <v>96.755409999999998</v>
      </c>
      <c r="N133" s="15">
        <f t="shared" si="43"/>
        <v>81.903369999999995</v>
      </c>
      <c r="O133" s="15">
        <f t="shared" si="43"/>
        <v>108.72225000000002</v>
      </c>
      <c r="P133" s="15">
        <f t="shared" si="43"/>
        <v>72.101690000000005</v>
      </c>
      <c r="Q133" s="15">
        <f t="shared" si="43"/>
        <v>88.748620000000017</v>
      </c>
      <c r="R133" s="15">
        <f t="shared" si="43"/>
        <v>87.422039999999996</v>
      </c>
      <c r="S133" s="15">
        <f t="shared" si="43"/>
        <v>56.91888999999999</v>
      </c>
      <c r="T133" s="15">
        <f t="shared" si="43"/>
        <v>105.59872000000001</v>
      </c>
      <c r="U133" s="15">
        <f t="shared" si="43"/>
        <v>101.52806999999999</v>
      </c>
      <c r="V133" s="15">
        <f t="shared" si="43"/>
        <v>112.05998999999998</v>
      </c>
      <c r="W133" s="15">
        <f t="shared" si="43"/>
        <v>99.656440000000003</v>
      </c>
      <c r="X133" s="15">
        <f t="shared" si="43"/>
        <v>102.90187000000002</v>
      </c>
      <c r="Y133" s="15">
        <f t="shared" si="43"/>
        <v>119.48027999999999</v>
      </c>
      <c r="Z133" s="15">
        <f t="shared" si="43"/>
        <v>98.625119999999995</v>
      </c>
      <c r="AA133" s="15">
        <f t="shared" si="43"/>
        <v>97.60123999999999</v>
      </c>
      <c r="AB133" s="15">
        <f t="shared" si="43"/>
        <v>109.42701000000001</v>
      </c>
      <c r="AC133" s="15">
        <f t="shared" si="43"/>
        <v>113.11436999999999</v>
      </c>
      <c r="AD133" s="15"/>
      <c r="AE133" s="15">
        <f t="shared" ref="AE133" si="44">SUM(AE5:AE24,AE27:AE30,AE130,AE131,AE132)</f>
        <v>1204.7949099999996</v>
      </c>
      <c r="AF133" s="15">
        <f t="shared" ref="AF133" si="45">SUM(AF5:AF24,AF27:AF30,AF130,AF131,AF132)</f>
        <v>1137.04223</v>
      </c>
      <c r="AG133" s="15">
        <f t="shared" ref="AG133" si="46">SUM(AG5:AG24,AG27:AG30,AG130,AG131,AG132)</f>
        <v>1179.9682899999998</v>
      </c>
      <c r="AH133" s="15">
        <f t="shared" ref="AH133" si="47">SUM(AH5:AH24,AH27:AH30,AH130,AH131,AH132)</f>
        <v>1204.33404</v>
      </c>
      <c r="AI133" s="15"/>
      <c r="AJ133" s="79">
        <f t="shared" si="39"/>
        <v>1</v>
      </c>
      <c r="AK133" s="79">
        <f t="shared" si="40"/>
        <v>1</v>
      </c>
      <c r="AL133" s="79">
        <f t="shared" si="41"/>
        <v>1</v>
      </c>
      <c r="AM133" s="79">
        <f t="shared" si="42"/>
        <v>1</v>
      </c>
      <c r="AN133" s="15"/>
    </row>
    <row r="134" spans="1:40" x14ac:dyDescent="0.2">
      <c r="A134" s="18" t="s">
        <v>1</v>
      </c>
      <c r="B134" s="6">
        <f>IS!C5</f>
        <v>92.143619999999999</v>
      </c>
      <c r="C134" s="6">
        <f>IS!D5</f>
        <v>0</v>
      </c>
      <c r="D134" s="6">
        <f>IS!E5</f>
        <v>0</v>
      </c>
      <c r="E134" s="6">
        <f>IS!F5</f>
        <v>0</v>
      </c>
      <c r="F134" s="6">
        <f>IS!G5</f>
        <v>0</v>
      </c>
      <c r="G134" s="6">
        <f>IS!H5</f>
        <v>0</v>
      </c>
      <c r="H134" s="6">
        <f>IS!I5</f>
        <v>0</v>
      </c>
      <c r="I134" s="6">
        <f>IS!J5</f>
        <v>0</v>
      </c>
      <c r="J134" s="6">
        <f>IS!K5</f>
        <v>0</v>
      </c>
      <c r="K134" s="6">
        <f>IS!L5</f>
        <v>0</v>
      </c>
      <c r="L134" s="6">
        <f>IS!M5</f>
        <v>0</v>
      </c>
      <c r="M134" s="6">
        <f>IS!N5</f>
        <v>-90.199699999999993</v>
      </c>
      <c r="N134" s="6">
        <f>IS!O5</f>
        <v>90.199699999999993</v>
      </c>
      <c r="O134" s="6">
        <f>IS!P5</f>
        <v>0</v>
      </c>
      <c r="P134" s="6">
        <f>IS!Q5</f>
        <v>0</v>
      </c>
      <c r="Q134" s="6">
        <f>IS!R5</f>
        <v>0</v>
      </c>
      <c r="R134" s="6">
        <f>IS!S5</f>
        <v>0</v>
      </c>
      <c r="S134" s="6">
        <f>IS!T5</f>
        <v>0</v>
      </c>
      <c r="T134" s="6">
        <f>IS!U5</f>
        <v>0</v>
      </c>
      <c r="U134" s="6">
        <f>IS!V5</f>
        <v>0</v>
      </c>
      <c r="V134" s="6">
        <f>IS!W5</f>
        <v>0</v>
      </c>
      <c r="W134" s="6">
        <f>IS!X5</f>
        <v>0</v>
      </c>
      <c r="X134" s="6">
        <f>IS!Y5</f>
        <v>0</v>
      </c>
      <c r="Y134" s="6">
        <f>IS!Z5</f>
        <v>-104.88045</v>
      </c>
      <c r="Z134" s="6">
        <f>IS!AA5</f>
        <v>104.88045</v>
      </c>
      <c r="AA134" s="6">
        <f>IS!AB5</f>
        <v>0</v>
      </c>
      <c r="AB134" s="6">
        <f>IS!AC5</f>
        <v>0</v>
      </c>
      <c r="AC134" s="6">
        <f>IS!AD5</f>
        <v>0</v>
      </c>
      <c r="AE134" s="6">
        <f t="shared" ref="AE134" si="48">SUM(B134:M134)</f>
        <v>1.9439200000000056</v>
      </c>
      <c r="AF134" s="6">
        <f t="shared" ref="AF134" si="49">SUM(N134:Y134)</f>
        <v>-14.680750000000003</v>
      </c>
      <c r="AG134" s="6">
        <f t="shared" ref="AG134" si="50">SUM(Q134:AB134)</f>
        <v>0</v>
      </c>
      <c r="AH134" s="6">
        <f t="shared" ref="AH134" si="51">SUM(R134:AC134)</f>
        <v>0</v>
      </c>
      <c r="AJ134" s="77"/>
      <c r="AK134" s="77"/>
      <c r="AL134" s="77"/>
      <c r="AM134" s="77"/>
    </row>
    <row r="135" spans="1:40" ht="13.5" x14ac:dyDescent="0.35">
      <c r="A135" s="18" t="s">
        <v>2</v>
      </c>
      <c r="B135" s="12">
        <f>IS!C6</f>
        <v>0</v>
      </c>
      <c r="C135" s="12">
        <f>IS!D6</f>
        <v>0</v>
      </c>
      <c r="D135" s="12">
        <f>IS!E6</f>
        <v>0</v>
      </c>
      <c r="E135" s="12">
        <f>IS!F6</f>
        <v>0</v>
      </c>
      <c r="F135" s="12">
        <f>IS!G6</f>
        <v>0</v>
      </c>
      <c r="G135" s="12">
        <f>IS!H6</f>
        <v>0</v>
      </c>
      <c r="H135" s="12">
        <f>IS!I6</f>
        <v>0</v>
      </c>
      <c r="I135" s="12">
        <f>IS!J6</f>
        <v>0</v>
      </c>
      <c r="J135" s="12">
        <f>IS!K6</f>
        <v>0</v>
      </c>
      <c r="K135" s="12">
        <f>IS!L6</f>
        <v>0</v>
      </c>
      <c r="L135" s="12">
        <f>IS!M6</f>
        <v>0</v>
      </c>
      <c r="M135" s="12">
        <f>IS!N6</f>
        <v>0</v>
      </c>
      <c r="N135" s="12">
        <f>IS!O6</f>
        <v>0</v>
      </c>
      <c r="O135" s="12">
        <f>IS!P6</f>
        <v>0</v>
      </c>
      <c r="P135" s="12">
        <f>IS!Q6</f>
        <v>-0.65813999999999995</v>
      </c>
      <c r="Q135" s="12">
        <f>IS!R6</f>
        <v>0</v>
      </c>
      <c r="R135" s="12">
        <f>IS!S6</f>
        <v>0</v>
      </c>
      <c r="S135" s="12">
        <f>IS!T6</f>
        <v>0</v>
      </c>
      <c r="T135" s="12">
        <f>IS!U6</f>
        <v>0</v>
      </c>
      <c r="U135" s="12">
        <f>IS!V6</f>
        <v>0</v>
      </c>
      <c r="V135" s="12">
        <f>IS!W6</f>
        <v>0</v>
      </c>
      <c r="W135" s="12">
        <f>IS!X6</f>
        <v>0</v>
      </c>
      <c r="X135" s="12">
        <f>IS!Y6</f>
        <v>0</v>
      </c>
      <c r="Y135" s="12">
        <f>IS!Z6</f>
        <v>0</v>
      </c>
      <c r="Z135" s="12">
        <f>IS!AA6</f>
        <v>0</v>
      </c>
      <c r="AA135" s="12">
        <f>IS!AB6</f>
        <v>0</v>
      </c>
      <c r="AB135" s="12">
        <f>IS!AC6</f>
        <v>0</v>
      </c>
      <c r="AC135" s="12">
        <f>IS!AD6</f>
        <v>0</v>
      </c>
      <c r="AE135" s="12">
        <f t="shared" ref="AE135" si="52">SUM(B135:M135)</f>
        <v>0</v>
      </c>
      <c r="AF135" s="12">
        <f t="shared" ref="AF135" si="53">SUM(N135:Y135)</f>
        <v>-0.65813999999999995</v>
      </c>
      <c r="AG135" s="12">
        <f t="shared" ref="AG135" si="54">SUM(Q135:AB135)</f>
        <v>0</v>
      </c>
      <c r="AH135" s="12">
        <f t="shared" ref="AH135" si="55">SUM(R135:AC135)</f>
        <v>0</v>
      </c>
      <c r="AJ135" s="77"/>
      <c r="AK135" s="77"/>
      <c r="AL135" s="77"/>
      <c r="AM135" s="77"/>
    </row>
    <row r="136" spans="1:40" x14ac:dyDescent="0.2">
      <c r="A136" s="20" t="s">
        <v>78</v>
      </c>
      <c r="B136" s="15">
        <f>SUM(B133:B135)</f>
        <v>196.52330000000001</v>
      </c>
      <c r="C136" s="15">
        <f t="shared" ref="C136:AC136" si="56">SUM(C133:C135)</f>
        <v>91.14936999999999</v>
      </c>
      <c r="D136" s="15">
        <f t="shared" si="56"/>
        <v>81.827619999999996</v>
      </c>
      <c r="E136" s="15">
        <f t="shared" si="56"/>
        <v>80.828209999999999</v>
      </c>
      <c r="F136" s="15">
        <f t="shared" si="56"/>
        <v>152.07083999999998</v>
      </c>
      <c r="G136" s="15">
        <f t="shared" si="56"/>
        <v>84.774370000000005</v>
      </c>
      <c r="H136" s="15">
        <f t="shared" si="56"/>
        <v>86.016889999999975</v>
      </c>
      <c r="I136" s="15">
        <f t="shared" si="56"/>
        <v>105.05967999999999</v>
      </c>
      <c r="J136" s="15">
        <f t="shared" si="56"/>
        <v>72.823949999999982</v>
      </c>
      <c r="K136" s="15">
        <f t="shared" si="56"/>
        <v>128.30128000000005</v>
      </c>
      <c r="L136" s="15">
        <f t="shared" si="56"/>
        <v>120.80760999999998</v>
      </c>
      <c r="M136" s="15">
        <f t="shared" si="56"/>
        <v>6.5557100000000048</v>
      </c>
      <c r="N136" s="15">
        <f t="shared" si="56"/>
        <v>172.10307</v>
      </c>
      <c r="O136" s="15">
        <f t="shared" si="56"/>
        <v>108.72225000000002</v>
      </c>
      <c r="P136" s="15">
        <f t="shared" si="56"/>
        <v>71.443550000000002</v>
      </c>
      <c r="Q136" s="15">
        <f t="shared" si="56"/>
        <v>88.748620000000017</v>
      </c>
      <c r="R136" s="15">
        <f t="shared" si="56"/>
        <v>87.422039999999996</v>
      </c>
      <c r="S136" s="15">
        <f t="shared" si="56"/>
        <v>56.91888999999999</v>
      </c>
      <c r="T136" s="15">
        <f t="shared" si="56"/>
        <v>105.59872000000001</v>
      </c>
      <c r="U136" s="15">
        <f t="shared" si="56"/>
        <v>101.52806999999999</v>
      </c>
      <c r="V136" s="15">
        <f t="shared" si="56"/>
        <v>112.05998999999998</v>
      </c>
      <c r="W136" s="15">
        <f t="shared" si="56"/>
        <v>99.656440000000003</v>
      </c>
      <c r="X136" s="15">
        <f t="shared" si="56"/>
        <v>102.90187000000002</v>
      </c>
      <c r="Y136" s="15">
        <f t="shared" si="56"/>
        <v>14.599829999999997</v>
      </c>
      <c r="Z136" s="15">
        <f t="shared" si="56"/>
        <v>203.50556999999998</v>
      </c>
      <c r="AA136" s="15">
        <f t="shared" si="56"/>
        <v>97.60123999999999</v>
      </c>
      <c r="AB136" s="15">
        <f t="shared" si="56"/>
        <v>109.42701000000001</v>
      </c>
      <c r="AC136" s="15">
        <f t="shared" si="56"/>
        <v>113.11436999999999</v>
      </c>
      <c r="AD136" s="15"/>
      <c r="AE136" s="15">
        <f t="shared" ref="AE136" si="57">SUM(AE133:AE135)</f>
        <v>1206.7388299999996</v>
      </c>
      <c r="AF136" s="15">
        <f t="shared" ref="AF136" si="58">SUM(AF133:AF135)</f>
        <v>1121.70334</v>
      </c>
      <c r="AG136" s="15">
        <f t="shared" ref="AG136" si="59">SUM(AG133:AG135)</f>
        <v>1179.9682899999998</v>
      </c>
      <c r="AH136" s="15">
        <f t="shared" ref="AH136" si="60">SUM(AH133:AH135)</f>
        <v>1204.33404</v>
      </c>
      <c r="AI136" s="15"/>
      <c r="AJ136" s="79"/>
      <c r="AK136" s="79"/>
      <c r="AL136" s="79"/>
      <c r="AM136" s="79"/>
      <c r="AN136" s="15"/>
    </row>
    <row r="137" spans="1:40" x14ac:dyDescent="0.2">
      <c r="A137" s="22" t="s">
        <v>957</v>
      </c>
      <c r="B137" s="8">
        <f>IS!C7-B136</f>
        <v>0</v>
      </c>
      <c r="C137" s="8">
        <f>IS!D7-C136</f>
        <v>0</v>
      </c>
      <c r="D137" s="8">
        <f>IS!E7-D136</f>
        <v>0</v>
      </c>
      <c r="E137" s="8">
        <f>IS!F7-E136</f>
        <v>0</v>
      </c>
      <c r="F137" s="8">
        <f>IS!G7-F136</f>
        <v>0</v>
      </c>
      <c r="G137" s="8">
        <f>IS!H7-G136</f>
        <v>0</v>
      </c>
      <c r="H137" s="8">
        <f>IS!I7-H136</f>
        <v>0</v>
      </c>
      <c r="I137" s="8">
        <f>IS!J7-I136</f>
        <v>0</v>
      </c>
      <c r="J137" s="8">
        <f>IS!K7-J136</f>
        <v>0</v>
      </c>
      <c r="K137" s="8">
        <f>IS!L7-K136</f>
        <v>0</v>
      </c>
      <c r="L137" s="8">
        <f>IS!M7-L136</f>
        <v>0</v>
      </c>
      <c r="M137" s="8">
        <f>IS!N7-M136</f>
        <v>0</v>
      </c>
      <c r="N137" s="8">
        <f>IS!O7-N136</f>
        <v>0</v>
      </c>
      <c r="O137" s="8">
        <f>IS!P7-O136</f>
        <v>0</v>
      </c>
      <c r="P137" s="8">
        <f>IS!Q7-P136</f>
        <v>0</v>
      </c>
      <c r="Q137" s="8">
        <f>IS!R7-Q136</f>
        <v>0</v>
      </c>
      <c r="R137" s="8">
        <f>IS!S7-R136</f>
        <v>0</v>
      </c>
      <c r="S137" s="8">
        <f>IS!T7-S136</f>
        <v>0</v>
      </c>
      <c r="T137" s="8">
        <f>IS!U7-T136</f>
        <v>0</v>
      </c>
      <c r="U137" s="8">
        <f>IS!V7-U136</f>
        <v>0</v>
      </c>
      <c r="V137" s="8">
        <f>IS!W7-V136</f>
        <v>0</v>
      </c>
      <c r="W137" s="8">
        <f>IS!X7-W136</f>
        <v>0</v>
      </c>
      <c r="X137" s="8">
        <f>IS!Y7-X136</f>
        <v>0</v>
      </c>
      <c r="Y137" s="8">
        <f>IS!Z7-Y136</f>
        <v>0</v>
      </c>
      <c r="Z137" s="8">
        <f>IS!AA7-Z136</f>
        <v>0</v>
      </c>
      <c r="AA137" s="8">
        <f>IS!AB7-AA136</f>
        <v>0</v>
      </c>
      <c r="AB137" s="8">
        <f>IS!AC7-AB136</f>
        <v>0</v>
      </c>
      <c r="AC137" s="8">
        <f>IS!AD7-AC136</f>
        <v>0</v>
      </c>
      <c r="AE137" s="8">
        <f>IS!AF7-AE136</f>
        <v>0</v>
      </c>
      <c r="AF137" s="8">
        <f>IS!AG7-AF136</f>
        <v>0</v>
      </c>
      <c r="AG137" s="8">
        <f>IS!AH7-AG136</f>
        <v>0</v>
      </c>
      <c r="AH137" s="8">
        <f>IS!AI7-AH136</f>
        <v>0</v>
      </c>
    </row>
  </sheetData>
  <sortState xmlns:xlrd2="http://schemas.microsoft.com/office/spreadsheetml/2017/richdata2" ref="A32:AM35">
    <sortCondition descending="1" ref="AH32:AH35"/>
  </sortState>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AB5B1-76EE-447F-95A3-9FADF20D8FE3}">
  <sheetPr codeName="Sheet21">
    <tabColor theme="8" tint="0.39997558519241921"/>
  </sheetPr>
  <dimension ref="A1:AH10"/>
  <sheetViews>
    <sheetView showGridLines="0" zoomScaleNormal="100" workbookViewId="0">
      <pane xSplit="1" ySplit="2" topLeftCell="B3" activePane="bottomRight" state="frozen"/>
      <selection pane="topRight"/>
      <selection pane="bottomLeft"/>
      <selection pane="bottomRight" activeCell="B7" sqref="B7:AH10"/>
    </sheetView>
  </sheetViews>
  <sheetFormatPr defaultRowHeight="11.25" outlineLevelCol="1" x14ac:dyDescent="0.2"/>
  <cols>
    <col min="1" max="1" width="35.5703125" style="1" customWidth="1"/>
    <col min="2" max="2" width="6" style="1" hidden="1" customWidth="1" outlineLevel="1"/>
    <col min="3" max="3" width="6.140625" style="1" hidden="1" customWidth="1" outlineLevel="1"/>
    <col min="4" max="4" width="6.28515625" style="1" hidden="1" customWidth="1" outlineLevel="1"/>
    <col min="5" max="5" width="6.140625" style="1" hidden="1" customWidth="1" outlineLevel="1"/>
    <col min="6" max="6" width="6.42578125" style="1" hidden="1" customWidth="1" outlineLevel="1"/>
    <col min="7" max="7" width="6.140625" style="1" hidden="1" customWidth="1" outlineLevel="1"/>
    <col min="8" max="8" width="5.5703125" style="1" hidden="1" customWidth="1" outlineLevel="1"/>
    <col min="9" max="9" width="6.42578125" style="1" hidden="1" customWidth="1" outlineLevel="1"/>
    <col min="10" max="10" width="6.28515625" style="1" hidden="1" customWidth="1" outlineLevel="1"/>
    <col min="11" max="11" width="5.85546875" style="1" hidden="1" customWidth="1" outlineLevel="1"/>
    <col min="12" max="13" width="6.140625" style="1" hidden="1" customWidth="1" outlineLevel="1"/>
    <col min="14" max="14" width="6" style="1" hidden="1" customWidth="1" outlineLevel="1"/>
    <col min="15" max="15" width="6.140625" style="1" hidden="1" customWidth="1" outlineLevel="1"/>
    <col min="16" max="16" width="6.28515625" style="1" hidden="1" customWidth="1" outlineLevel="1"/>
    <col min="17" max="17" width="6.140625" style="1" hidden="1" customWidth="1" outlineLevel="1"/>
    <col min="18" max="18" width="6.42578125" style="1" hidden="1" customWidth="1" outlineLevel="1"/>
    <col min="19" max="19" width="6.140625" style="1" hidden="1" customWidth="1" outlineLevel="1"/>
    <col min="20" max="20" width="5.5703125" style="1" hidden="1" customWidth="1" outlineLevel="1"/>
    <col min="21" max="21" width="6.42578125" style="1" hidden="1" customWidth="1" outlineLevel="1"/>
    <col min="22" max="22" width="6.28515625" style="1" hidden="1" customWidth="1" outlineLevel="1"/>
    <col min="23" max="23" width="5.85546875" style="1" hidden="1" customWidth="1" outlineLevel="1"/>
    <col min="24" max="25" width="6.140625" style="1" hidden="1" customWidth="1" outlineLevel="1"/>
    <col min="26" max="26" width="6" style="1" hidden="1" customWidth="1" outlineLevel="1"/>
    <col min="27" max="27" width="6.140625" style="1" hidden="1" customWidth="1" outlineLevel="1"/>
    <col min="28" max="28" width="6.28515625" style="1" hidden="1" customWidth="1" outlineLevel="1"/>
    <col min="29" max="29" width="6.140625" style="1" hidden="1" customWidth="1" outlineLevel="1"/>
    <col min="30" max="30" width="1.42578125" style="1" hidden="1" customWidth="1" outlineLevel="1"/>
    <col min="31" max="31" width="6.140625" style="1" bestFit="1" customWidth="1" collapsed="1"/>
    <col min="32" max="32" width="6.140625" style="1" bestFit="1" customWidth="1"/>
    <col min="33" max="33" width="6.28515625" style="1" bestFit="1" customWidth="1" outlineLevel="1"/>
    <col min="34" max="34" width="6.140625" style="1" bestFit="1" customWidth="1"/>
    <col min="35" max="16384" width="9.140625" style="1"/>
  </cols>
  <sheetData>
    <row r="1" spans="1:34" x14ac:dyDescent="0.2">
      <c r="A1" s="135" t="s">
        <v>1167</v>
      </c>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row>
    <row r="2" spans="1:34" ht="27" x14ac:dyDescent="0.35">
      <c r="A2" s="136" t="s">
        <v>73</v>
      </c>
      <c r="B2" s="140">
        <v>43861</v>
      </c>
      <c r="C2" s="140">
        <f>EOMONTH(B2,1)</f>
        <v>43890</v>
      </c>
      <c r="D2" s="140">
        <f t="shared" ref="D2:AC2" si="0">EOMONTH(C2,1)</f>
        <v>43921</v>
      </c>
      <c r="E2" s="140">
        <f t="shared" si="0"/>
        <v>43951</v>
      </c>
      <c r="F2" s="140">
        <f t="shared" si="0"/>
        <v>43982</v>
      </c>
      <c r="G2" s="140">
        <f t="shared" si="0"/>
        <v>44012</v>
      </c>
      <c r="H2" s="140">
        <f t="shared" si="0"/>
        <v>44043</v>
      </c>
      <c r="I2" s="140">
        <f t="shared" si="0"/>
        <v>44074</v>
      </c>
      <c r="J2" s="140">
        <f t="shared" si="0"/>
        <v>44104</v>
      </c>
      <c r="K2" s="140">
        <f t="shared" si="0"/>
        <v>44135</v>
      </c>
      <c r="L2" s="140">
        <f t="shared" si="0"/>
        <v>44165</v>
      </c>
      <c r="M2" s="140">
        <f t="shared" si="0"/>
        <v>44196</v>
      </c>
      <c r="N2" s="140">
        <f t="shared" si="0"/>
        <v>44227</v>
      </c>
      <c r="O2" s="140">
        <f t="shared" si="0"/>
        <v>44255</v>
      </c>
      <c r="P2" s="140">
        <f t="shared" si="0"/>
        <v>44286</v>
      </c>
      <c r="Q2" s="140">
        <f t="shared" si="0"/>
        <v>44316</v>
      </c>
      <c r="R2" s="140">
        <f t="shared" si="0"/>
        <v>44347</v>
      </c>
      <c r="S2" s="140">
        <f t="shared" si="0"/>
        <v>44377</v>
      </c>
      <c r="T2" s="140">
        <f t="shared" si="0"/>
        <v>44408</v>
      </c>
      <c r="U2" s="140">
        <f t="shared" si="0"/>
        <v>44439</v>
      </c>
      <c r="V2" s="140">
        <f t="shared" si="0"/>
        <v>44469</v>
      </c>
      <c r="W2" s="140">
        <f t="shared" si="0"/>
        <v>44500</v>
      </c>
      <c r="X2" s="140">
        <f t="shared" si="0"/>
        <v>44530</v>
      </c>
      <c r="Y2" s="140">
        <f t="shared" si="0"/>
        <v>44561</v>
      </c>
      <c r="Z2" s="140">
        <f t="shared" si="0"/>
        <v>44592</v>
      </c>
      <c r="AA2" s="140">
        <f t="shared" si="0"/>
        <v>44620</v>
      </c>
      <c r="AB2" s="140">
        <f t="shared" si="0"/>
        <v>44651</v>
      </c>
      <c r="AC2" s="140">
        <f t="shared" si="0"/>
        <v>44681</v>
      </c>
      <c r="AD2" s="139"/>
      <c r="AE2" s="137" t="s">
        <v>74</v>
      </c>
      <c r="AF2" s="137" t="s">
        <v>75</v>
      </c>
      <c r="AG2" s="138" t="s">
        <v>77</v>
      </c>
      <c r="AH2" s="138" t="s">
        <v>76</v>
      </c>
    </row>
    <row r="3" spans="1:34" x14ac:dyDescent="0.2">
      <c r="A3" s="18" t="s">
        <v>1161</v>
      </c>
      <c r="B3" s="6">
        <f>IS!C10</f>
        <v>26.866340000000001</v>
      </c>
      <c r="C3" s="6">
        <f>IS!D10</f>
        <v>12.104799999999999</v>
      </c>
      <c r="D3" s="6">
        <f>IS!E10</f>
        <v>10.597940000000001</v>
      </c>
      <c r="E3" s="6">
        <f>IS!F10</f>
        <v>4.9291700000000001</v>
      </c>
      <c r="F3" s="6">
        <f>IS!G10</f>
        <v>6.7110900000000004</v>
      </c>
      <c r="G3" s="6">
        <f>IS!H10</f>
        <v>19.224250000000001</v>
      </c>
      <c r="H3" s="6">
        <f>IS!I10</f>
        <v>18.316849999999999</v>
      </c>
      <c r="I3" s="6">
        <f>IS!J10</f>
        <v>23.815290000000001</v>
      </c>
      <c r="J3" s="6">
        <f>IS!K10</f>
        <v>15.431329999999999</v>
      </c>
      <c r="K3" s="6">
        <f>IS!L10</f>
        <v>22.960290000000001</v>
      </c>
      <c r="L3" s="6">
        <f>IS!M10</f>
        <v>25.782970000000002</v>
      </c>
      <c r="M3" s="6">
        <f>IS!N10</f>
        <v>27.886050000000001</v>
      </c>
      <c r="N3" s="6">
        <f>IS!O10</f>
        <v>5.9565600000000005</v>
      </c>
      <c r="O3" s="6">
        <f>IS!P10</f>
        <v>6.5231899999999996</v>
      </c>
      <c r="P3" s="6">
        <f>IS!Q10</f>
        <v>3.7902600000000004</v>
      </c>
      <c r="Q3" s="6">
        <f>IS!R10</f>
        <v>8.5922999999999998</v>
      </c>
      <c r="R3" s="6">
        <f>IS!S10</f>
        <v>5.81053</v>
      </c>
      <c r="S3" s="6">
        <f>IS!T10</f>
        <v>2.3069000000000002</v>
      </c>
      <c r="T3" s="6">
        <f>IS!U10</f>
        <v>10.481350000000001</v>
      </c>
      <c r="U3" s="6">
        <f>IS!V10</f>
        <v>17.246869999999998</v>
      </c>
      <c r="V3" s="6">
        <f>IS!W10</f>
        <v>24.47363</v>
      </c>
      <c r="W3" s="6">
        <f>IS!X10</f>
        <v>22.325669999999999</v>
      </c>
      <c r="X3" s="6">
        <f>IS!Y10</f>
        <v>21.026130000000002</v>
      </c>
      <c r="Y3" s="6">
        <f>IS!Z10</f>
        <v>-44.264230000000005</v>
      </c>
      <c r="Z3" s="6">
        <f>IS!AA10</f>
        <v>9.6022499999999997</v>
      </c>
      <c r="AA3" s="6">
        <f>IS!AB10</f>
        <v>10.500350000000001</v>
      </c>
      <c r="AB3" s="6">
        <f>IS!AC10</f>
        <v>4.9490100000000004</v>
      </c>
      <c r="AC3" s="6">
        <f>IS!AD10</f>
        <v>9.9608799999999995</v>
      </c>
      <c r="AE3" s="6">
        <f>SUM(B3:M3)</f>
        <v>214.62637000000004</v>
      </c>
      <c r="AF3" s="6">
        <f>SUM(N3:Y3)</f>
        <v>84.269159999999999</v>
      </c>
      <c r="AG3" s="6">
        <f>SUM(Q3:AB3)</f>
        <v>93.050760000000011</v>
      </c>
      <c r="AH3" s="6">
        <f>SUM(R3:AC3)</f>
        <v>94.419339999999991</v>
      </c>
    </row>
    <row r="4" spans="1:34" ht="13.5" x14ac:dyDescent="0.35">
      <c r="A4" s="18" t="s">
        <v>765</v>
      </c>
      <c r="B4" s="12">
        <f>-'QoE - AP-COGS'!C13</f>
        <v>-8.40428</v>
      </c>
      <c r="C4" s="12">
        <f>-'QoE - AP-COGS'!D13</f>
        <v>-4.7893400000000002</v>
      </c>
      <c r="D4" s="12">
        <f>-'QoE - AP-COGS'!E13</f>
        <v>-4.93</v>
      </c>
      <c r="E4" s="12">
        <f>-'QoE - AP-COGS'!F13</f>
        <v>-1.67431</v>
      </c>
      <c r="F4" s="12">
        <f>-'QoE - AP-COGS'!G13</f>
        <v>-2.8731900000000001</v>
      </c>
      <c r="G4" s="12">
        <f>-'QoE - AP-COGS'!H13</f>
        <v>-7.5441199999999995</v>
      </c>
      <c r="H4" s="12">
        <f>-'QoE - AP-COGS'!I13</f>
        <v>-11.055099999999998</v>
      </c>
      <c r="I4" s="12">
        <f>-'QoE - AP-COGS'!J13</f>
        <v>-10.525409999999997</v>
      </c>
      <c r="J4" s="12">
        <f>-'QoE - AP-COGS'!K13</f>
        <v>-6.6717200000000005</v>
      </c>
      <c r="K4" s="12">
        <f>-'QoE - AP-COGS'!L13</f>
        <v>-14.148739999999998</v>
      </c>
      <c r="L4" s="12">
        <f>-'QoE - AP-COGS'!M13</f>
        <v>-7.2177099999999994</v>
      </c>
      <c r="M4" s="12">
        <f>-'QoE - AP-COGS'!N13</f>
        <v>-11.610799999999999</v>
      </c>
      <c r="N4" s="12">
        <f>-'QoE - AP-COGS'!O13</f>
        <v>-1.9797300000000009</v>
      </c>
      <c r="O4" s="12">
        <f>-'QoE - AP-COGS'!P13</f>
        <v>0.94010000000000016</v>
      </c>
      <c r="P4" s="12">
        <f>-'QoE - AP-COGS'!Q13</f>
        <v>-1.8215500000000011</v>
      </c>
      <c r="Q4" s="12">
        <f>-'QoE - AP-COGS'!R13</f>
        <v>-0.99426000000000248</v>
      </c>
      <c r="R4" s="12">
        <f>-'QoE - AP-COGS'!S13</f>
        <v>-1.232</v>
      </c>
      <c r="S4" s="12">
        <f>-'QoE - AP-COGS'!T13</f>
        <v>-0.78898000000000001</v>
      </c>
      <c r="T4" s="12">
        <f>-'QoE - AP-COGS'!U13</f>
        <v>-0.17280999999999991</v>
      </c>
      <c r="U4" s="12">
        <f>-'QoE - AP-COGS'!V13</f>
        <v>-13.201619999999998</v>
      </c>
      <c r="V4" s="12">
        <f>-'QoE - AP-COGS'!W13</f>
        <v>-11.57549</v>
      </c>
      <c r="W4" s="12">
        <f>-'QoE - AP-COGS'!X13</f>
        <v>-13.897549999999999</v>
      </c>
      <c r="X4" s="12">
        <f>-'QoE - AP-COGS'!Y13</f>
        <v>-9.95031</v>
      </c>
      <c r="Y4" s="12">
        <f>-'QoE - AP-COGS'!Z13</f>
        <v>54.674199999999999</v>
      </c>
      <c r="Z4" s="12">
        <f>-'QoE - AP-COGS'!AA13</f>
        <v>-5.1249500000000001</v>
      </c>
      <c r="AA4" s="12">
        <f>-'QoE - AP-COGS'!AB13</f>
        <v>-0.65800000000000003</v>
      </c>
      <c r="AB4" s="12">
        <f>-'QoE - AP-COGS'!AC13</f>
        <v>5.7829499999999996</v>
      </c>
      <c r="AC4" s="12">
        <f>-'QoE - AP-COGS'!AD13</f>
        <v>-2.6108700000000002</v>
      </c>
      <c r="AD4" s="13"/>
      <c r="AE4" s="12">
        <f>SUM(B4:M4)</f>
        <v>-91.44471999999999</v>
      </c>
      <c r="AF4" s="12">
        <f>SUM(N4:Y4)</f>
        <v>0</v>
      </c>
      <c r="AG4" s="12">
        <f>SUM(Q4:AB4)</f>
        <v>2.8611799999999898</v>
      </c>
      <c r="AH4" s="12">
        <f>SUM(R4:AC4)</f>
        <v>1.2445700000000008</v>
      </c>
    </row>
    <row r="5" spans="1:34" x14ac:dyDescent="0.2">
      <c r="A5" s="20" t="s">
        <v>1163</v>
      </c>
      <c r="B5" s="15">
        <f>SUM(B3:B4)</f>
        <v>18.462060000000001</v>
      </c>
      <c r="C5" s="15">
        <f t="shared" ref="C5:AC5" si="1">SUM(C3:C4)</f>
        <v>7.315459999999999</v>
      </c>
      <c r="D5" s="15">
        <f t="shared" si="1"/>
        <v>5.6679400000000015</v>
      </c>
      <c r="E5" s="15">
        <f t="shared" si="1"/>
        <v>3.2548599999999999</v>
      </c>
      <c r="F5" s="15">
        <f t="shared" si="1"/>
        <v>3.8379000000000003</v>
      </c>
      <c r="G5" s="15">
        <f t="shared" si="1"/>
        <v>11.680130000000002</v>
      </c>
      <c r="H5" s="15">
        <f t="shared" si="1"/>
        <v>7.261750000000001</v>
      </c>
      <c r="I5" s="15">
        <f t="shared" si="1"/>
        <v>13.289880000000004</v>
      </c>
      <c r="J5" s="15">
        <f t="shared" si="1"/>
        <v>8.7596099999999986</v>
      </c>
      <c r="K5" s="15">
        <f t="shared" si="1"/>
        <v>8.8115500000000022</v>
      </c>
      <c r="L5" s="15">
        <f t="shared" si="1"/>
        <v>18.565260000000002</v>
      </c>
      <c r="M5" s="15">
        <f t="shared" si="1"/>
        <v>16.27525</v>
      </c>
      <c r="N5" s="15">
        <f t="shared" si="1"/>
        <v>3.9768299999999996</v>
      </c>
      <c r="O5" s="15">
        <f t="shared" si="1"/>
        <v>7.4632899999999998</v>
      </c>
      <c r="P5" s="15">
        <f t="shared" si="1"/>
        <v>1.9687099999999993</v>
      </c>
      <c r="Q5" s="15">
        <f t="shared" si="1"/>
        <v>7.5980399999999975</v>
      </c>
      <c r="R5" s="15">
        <f t="shared" si="1"/>
        <v>4.5785299999999998</v>
      </c>
      <c r="S5" s="15">
        <f t="shared" si="1"/>
        <v>1.5179200000000002</v>
      </c>
      <c r="T5" s="15">
        <f t="shared" si="1"/>
        <v>10.308540000000001</v>
      </c>
      <c r="U5" s="15">
        <f t="shared" si="1"/>
        <v>4.0452499999999993</v>
      </c>
      <c r="V5" s="15">
        <f t="shared" si="1"/>
        <v>12.89814</v>
      </c>
      <c r="W5" s="15">
        <f t="shared" si="1"/>
        <v>8.4281199999999998</v>
      </c>
      <c r="X5" s="15">
        <f t="shared" si="1"/>
        <v>11.075820000000002</v>
      </c>
      <c r="Y5" s="15">
        <f t="shared" si="1"/>
        <v>10.409969999999994</v>
      </c>
      <c r="Z5" s="15">
        <f t="shared" si="1"/>
        <v>4.4772999999999996</v>
      </c>
      <c r="AA5" s="15">
        <f t="shared" si="1"/>
        <v>9.8423500000000015</v>
      </c>
      <c r="AB5" s="15">
        <f t="shared" si="1"/>
        <v>10.731960000000001</v>
      </c>
      <c r="AC5" s="15">
        <f t="shared" si="1"/>
        <v>7.3500099999999993</v>
      </c>
      <c r="AD5" s="15"/>
      <c r="AE5" s="15">
        <f t="shared" ref="AE5" si="2">SUM(AE3:AE4)</f>
        <v>123.18165000000005</v>
      </c>
      <c r="AF5" s="15">
        <f t="shared" ref="AF5" si="3">SUM(AF3:AF4)</f>
        <v>84.269159999999999</v>
      </c>
      <c r="AG5" s="15">
        <f t="shared" ref="AG5" si="4">SUM(AG3:AG4)</f>
        <v>95.911940000000001</v>
      </c>
      <c r="AH5" s="15">
        <f t="shared" ref="AH5" si="5">SUM(AH3:AH4)</f>
        <v>95.663909999999987</v>
      </c>
    </row>
    <row r="6" spans="1:34" ht="3" customHeight="1" x14ac:dyDescent="0.2"/>
    <row r="7" spans="1:34" x14ac:dyDescent="0.2">
      <c r="A7" s="1" t="s">
        <v>1164</v>
      </c>
      <c r="B7" s="6">
        <v>14.67422</v>
      </c>
      <c r="C7" s="6">
        <v>6.6193199999999974</v>
      </c>
      <c r="D7" s="6">
        <v>4.4579999999999993</v>
      </c>
      <c r="E7" s="6">
        <v>4.41439</v>
      </c>
      <c r="F7" s="6">
        <v>2.6887399999999997</v>
      </c>
      <c r="G7" s="6">
        <v>6.3429399999999969</v>
      </c>
      <c r="H7" s="6">
        <v>18.567939999999989</v>
      </c>
      <c r="I7" s="6">
        <v>19.444990000000001</v>
      </c>
      <c r="J7" s="6">
        <v>10.802000000000003</v>
      </c>
      <c r="K7" s="6">
        <v>20.786879999999993</v>
      </c>
      <c r="L7" s="6">
        <v>28.378999999999991</v>
      </c>
      <c r="M7" s="6">
        <v>13.37894</v>
      </c>
      <c r="N7" s="6">
        <v>5.4189999999999987</v>
      </c>
      <c r="O7" s="6">
        <v>12.664649999999998</v>
      </c>
      <c r="P7" s="6">
        <v>5.3019399999999983</v>
      </c>
      <c r="Q7" s="6">
        <v>5.9709999999999992</v>
      </c>
      <c r="R7" s="6">
        <v>14.46827</v>
      </c>
      <c r="S7" s="6">
        <v>1.3660000000000001</v>
      </c>
      <c r="T7" s="6">
        <v>7.5939999999999994</v>
      </c>
      <c r="U7" s="6">
        <v>13.391999999999999</v>
      </c>
      <c r="V7" s="6">
        <v>21.83199999999999</v>
      </c>
      <c r="W7" s="6">
        <v>13.913999999999996</v>
      </c>
      <c r="X7" s="6">
        <v>10.777930000000001</v>
      </c>
      <c r="Y7" s="6">
        <v>19.337709999999991</v>
      </c>
      <c r="Z7" s="6">
        <v>5.8659999999999988</v>
      </c>
      <c r="AA7" s="6">
        <v>5.0859999999999985</v>
      </c>
      <c r="AB7" s="6">
        <v>17.671269999999993</v>
      </c>
      <c r="AC7" s="6">
        <v>16.676629999999996</v>
      </c>
      <c r="AE7" s="6">
        <v>150.55735999999999</v>
      </c>
      <c r="AF7" s="6">
        <v>132.0385</v>
      </c>
      <c r="AG7" s="6">
        <v>137.27617999999995</v>
      </c>
      <c r="AH7" s="6">
        <v>147.98180999999994</v>
      </c>
    </row>
    <row r="8" spans="1:34" ht="3" customHeight="1" x14ac:dyDescent="0.2"/>
    <row r="9" spans="1:34" x14ac:dyDescent="0.2">
      <c r="A9" s="20" t="s">
        <v>1165</v>
      </c>
      <c r="B9" s="79">
        <v>-0.83085301978571957</v>
      </c>
      <c r="C9" s="79">
        <v>-0.82870748052670118</v>
      </c>
      <c r="D9" s="79">
        <v>-1.377285778375954</v>
      </c>
      <c r="E9" s="79">
        <v>-0.11661407351865161</v>
      </c>
      <c r="F9" s="79">
        <v>-1.4959981255160413</v>
      </c>
      <c r="G9" s="79">
        <v>-2.0308106335547884</v>
      </c>
      <c r="H9" s="79">
        <v>1.3522770969746301E-2</v>
      </c>
      <c r="I9" s="79">
        <v>-0.22475197981588058</v>
      </c>
      <c r="J9" s="79">
        <v>-0.42856230327717038</v>
      </c>
      <c r="K9" s="79">
        <v>-0.10455681660739891</v>
      </c>
      <c r="L9" s="79">
        <v>9.1477148595792257E-2</v>
      </c>
      <c r="M9" s="79">
        <v>-1.0843243186679961</v>
      </c>
      <c r="N9" s="79">
        <v>-9.9199114227717544E-2</v>
      </c>
      <c r="O9" s="79">
        <v>0.48492931111400628</v>
      </c>
      <c r="P9" s="79">
        <v>0.28511827746070273</v>
      </c>
      <c r="Q9" s="79">
        <v>-0.43900519176017427</v>
      </c>
      <c r="R9" s="79">
        <v>0.59839497051133272</v>
      </c>
      <c r="S9" s="79">
        <v>-0.68879941434846259</v>
      </c>
      <c r="T9" s="79">
        <v>-0.38021464313932074</v>
      </c>
      <c r="U9" s="79">
        <v>-0.2878487156511349</v>
      </c>
      <c r="V9" s="79">
        <v>-0.12099807621839553</v>
      </c>
      <c r="W9" s="79">
        <v>-0.60454721862871974</v>
      </c>
      <c r="X9" s="79">
        <v>-0.95085048798795313</v>
      </c>
      <c r="Y9" s="79">
        <v>3.2890109532100764</v>
      </c>
      <c r="Z9" s="79">
        <v>-0.63693317422434403</v>
      </c>
      <c r="AA9" s="79">
        <v>-1.064559575304759</v>
      </c>
      <c r="AB9" s="79">
        <v>0.71994033252844858</v>
      </c>
      <c r="AC9" s="79">
        <v>0.40270426339134457</v>
      </c>
      <c r="AD9" s="3"/>
      <c r="AE9" s="79">
        <v>-0.42554551966107845</v>
      </c>
      <c r="AF9" s="79">
        <v>0.36178341922999735</v>
      </c>
      <c r="AG9" s="79">
        <v>0.322163830607757</v>
      </c>
      <c r="AH9" s="79">
        <v>0.36195306706952679</v>
      </c>
    </row>
    <row r="10" spans="1:34" x14ac:dyDescent="0.2">
      <c r="A10" s="20" t="s">
        <v>1166</v>
      </c>
      <c r="B10" s="79">
        <v>-0.25812888180768723</v>
      </c>
      <c r="C10" s="79">
        <v>-0.10516790244315155</v>
      </c>
      <c r="D10" s="79">
        <v>-0.27140870345446433</v>
      </c>
      <c r="E10" s="79">
        <v>0.26267049354497451</v>
      </c>
      <c r="F10" s="79">
        <v>-0.42739721951546095</v>
      </c>
      <c r="G10" s="79">
        <v>-0.84143788211775727</v>
      </c>
      <c r="H10" s="79">
        <v>0.60890922741025633</v>
      </c>
      <c r="I10" s="79">
        <v>0.31653963308800859</v>
      </c>
      <c r="J10" s="79">
        <v>0.18907517126458095</v>
      </c>
      <c r="K10" s="79">
        <v>0.5761004056404806</v>
      </c>
      <c r="L10" s="79">
        <v>0.34580992987772619</v>
      </c>
      <c r="M10" s="79">
        <v>-0.21648277068287913</v>
      </c>
      <c r="N10" s="79">
        <v>0.26613212769883732</v>
      </c>
      <c r="O10" s="79">
        <v>0.41069907182590903</v>
      </c>
      <c r="P10" s="79">
        <v>0.62868119971180358</v>
      </c>
      <c r="Q10" s="79">
        <v>-0.27249037012225741</v>
      </c>
      <c r="R10" s="79">
        <v>0.68354682349721152</v>
      </c>
      <c r="S10" s="79">
        <v>-0.11121522693997066</v>
      </c>
      <c r="T10" s="79">
        <v>-0.35745851988411914</v>
      </c>
      <c r="U10" s="79">
        <v>0.69793533452807655</v>
      </c>
      <c r="V10" s="79">
        <v>0.40920941736899941</v>
      </c>
      <c r="W10" s="79">
        <v>0.3942705189018253</v>
      </c>
      <c r="X10" s="79">
        <v>-2.7638887986839888E-2</v>
      </c>
      <c r="Y10" s="79">
        <v>0.46167514147228395</v>
      </c>
      <c r="Z10" s="79">
        <v>0.2367371292192294</v>
      </c>
      <c r="AA10" s="79">
        <v>-0.93518482107746848</v>
      </c>
      <c r="AB10" s="79">
        <v>0.39268881070800199</v>
      </c>
      <c r="AC10" s="79">
        <v>0.55926287265472696</v>
      </c>
      <c r="AD10" s="3"/>
      <c r="AE10" s="79">
        <v>0.181829104867407</v>
      </c>
      <c r="AF10" s="79">
        <v>0.36178341922999735</v>
      </c>
      <c r="AG10" s="79">
        <v>0.30132132173258297</v>
      </c>
      <c r="AH10" s="79">
        <v>0.35354277664261557</v>
      </c>
    </row>
  </sheetData>
  <pageMargins left="0.7" right="0.7" top="0.75" bottom="0.75"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F80C4-01F8-4934-902C-FBE9081931C6}">
  <sheetPr codeName="Sheet22">
    <tabColor theme="8" tint="0.39997558519241921"/>
  </sheetPr>
  <dimension ref="A1:O38"/>
  <sheetViews>
    <sheetView showGridLines="0" zoomScaleNormal="100" workbookViewId="0">
      <pane xSplit="1" ySplit="4" topLeftCell="B5" activePane="bottomRight" state="frozen"/>
      <selection pane="topRight"/>
      <selection pane="bottomLeft"/>
      <selection pane="bottomRight" activeCell="A38" sqref="A38"/>
    </sheetView>
  </sheetViews>
  <sheetFormatPr defaultRowHeight="11.25" x14ac:dyDescent="0.2"/>
  <cols>
    <col min="1" max="1" width="20" style="1" bestFit="1" customWidth="1"/>
    <col min="2" max="3" width="6.42578125" style="1" customWidth="1"/>
    <col min="4" max="4" width="1.42578125" style="1" customWidth="1"/>
    <col min="5" max="6" width="6.42578125" style="1" customWidth="1"/>
    <col min="7" max="7" width="1.42578125" style="1" customWidth="1"/>
    <col min="8" max="9" width="6.42578125" style="1" customWidth="1"/>
    <col min="10" max="10" width="1.42578125" style="1" customWidth="1"/>
    <col min="11" max="12" width="6.42578125" style="1" customWidth="1"/>
    <col min="13" max="13" width="1.42578125" style="1" customWidth="1"/>
    <col min="14" max="15" width="4.5703125" style="1" bestFit="1" customWidth="1"/>
    <col min="16" max="16384" width="9.140625" style="1"/>
  </cols>
  <sheetData>
    <row r="1" spans="1:15" x14ac:dyDescent="0.2">
      <c r="A1" s="135" t="s">
        <v>1205</v>
      </c>
      <c r="B1" s="139"/>
      <c r="C1" s="139"/>
      <c r="D1" s="139"/>
      <c r="E1" s="139"/>
      <c r="F1" s="139"/>
      <c r="G1" s="139"/>
      <c r="H1" s="139"/>
      <c r="I1" s="139"/>
      <c r="J1" s="139"/>
      <c r="K1" s="139"/>
      <c r="L1" s="139"/>
      <c r="M1" s="139"/>
      <c r="N1" s="139"/>
      <c r="O1" s="139"/>
    </row>
    <row r="2" spans="1:15" x14ac:dyDescent="0.2">
      <c r="A2" s="135"/>
      <c r="B2" s="181" t="s">
        <v>1210</v>
      </c>
      <c r="C2" s="169"/>
      <c r="D2" s="139"/>
      <c r="E2" s="181" t="s">
        <v>1211</v>
      </c>
      <c r="F2" s="169"/>
      <c r="G2" s="139"/>
      <c r="H2" s="181" t="s">
        <v>1212</v>
      </c>
      <c r="I2" s="169"/>
      <c r="J2" s="139"/>
      <c r="K2" s="181" t="s">
        <v>1213</v>
      </c>
      <c r="L2" s="169"/>
      <c r="M2" s="139"/>
      <c r="N2" s="181" t="s">
        <v>1214</v>
      </c>
      <c r="O2" s="169"/>
    </row>
    <row r="3" spans="1:15" x14ac:dyDescent="0.2">
      <c r="A3" s="135"/>
      <c r="B3" s="150" t="s">
        <v>1208</v>
      </c>
      <c r="C3" s="151"/>
      <c r="D3" s="139"/>
      <c r="E3" s="150" t="s">
        <v>1207</v>
      </c>
      <c r="F3" s="151"/>
      <c r="G3" s="139"/>
      <c r="H3" s="150" t="s">
        <v>1206</v>
      </c>
      <c r="I3" s="151"/>
      <c r="J3" s="139"/>
      <c r="K3" s="150" t="s">
        <v>1209</v>
      </c>
      <c r="L3" s="151"/>
      <c r="M3" s="139"/>
      <c r="N3" s="150" t="s">
        <v>72</v>
      </c>
      <c r="O3" s="151"/>
    </row>
    <row r="4" spans="1:15" ht="13.5" x14ac:dyDescent="0.35">
      <c r="A4" s="136" t="s">
        <v>73</v>
      </c>
      <c r="B4" s="137" t="s">
        <v>74</v>
      </c>
      <c r="C4" s="137" t="s">
        <v>75</v>
      </c>
      <c r="D4" s="139"/>
      <c r="E4" s="137" t="s">
        <v>74</v>
      </c>
      <c r="F4" s="137" t="s">
        <v>75</v>
      </c>
      <c r="G4" s="139"/>
      <c r="H4" s="137" t="s">
        <v>74</v>
      </c>
      <c r="I4" s="137" t="s">
        <v>75</v>
      </c>
      <c r="J4" s="139"/>
      <c r="K4" s="137" t="s">
        <v>74</v>
      </c>
      <c r="L4" s="137" t="s">
        <v>75</v>
      </c>
      <c r="M4" s="139"/>
      <c r="N4" s="137" t="s">
        <v>74</v>
      </c>
      <c r="O4" s="137" t="s">
        <v>75</v>
      </c>
    </row>
    <row r="5" spans="1:15" x14ac:dyDescent="0.2">
      <c r="A5" s="18" t="s">
        <v>1280</v>
      </c>
      <c r="B5" s="6">
        <f>'GL - Payroll'!BA4</f>
        <v>0</v>
      </c>
      <c r="C5" s="6">
        <f>'GL - Payroll'!BB4</f>
        <v>0</v>
      </c>
      <c r="E5" s="6">
        <f>-'GL - Payroll'!BI4</f>
        <v>0</v>
      </c>
      <c r="F5" s="6">
        <f>-'GL - Payroll'!BJ4</f>
        <v>0</v>
      </c>
      <c r="H5" s="6">
        <f t="shared" ref="H5:H31" si="0">SUM(B5,E5)</f>
        <v>0</v>
      </c>
      <c r="I5" s="6">
        <f t="shared" ref="I5:I31" si="1">SUM(C5,F5)</f>
        <v>0</v>
      </c>
      <c r="K5" s="6">
        <f>'GL - Payroll'!BF4</f>
        <v>106.79994000000001</v>
      </c>
      <c r="L5" s="6">
        <f>'GL - Payroll'!BG4</f>
        <v>106.79994000000001</v>
      </c>
      <c r="N5" s="6">
        <f t="shared" ref="N5:N31" si="2">H5-K5</f>
        <v>-106.79994000000001</v>
      </c>
      <c r="O5" s="6">
        <f t="shared" ref="O5:O31" si="3">I5-L5</f>
        <v>-106.79994000000001</v>
      </c>
    </row>
    <row r="6" spans="1:15" x14ac:dyDescent="0.2">
      <c r="A6" s="18" t="s">
        <v>1281</v>
      </c>
      <c r="B6" s="6">
        <f>'GL - Payroll'!BA14</f>
        <v>0</v>
      </c>
      <c r="C6" s="6">
        <f>'GL - Payroll'!BB14</f>
        <v>0</v>
      </c>
      <c r="E6" s="6">
        <f>-'GL - Payroll'!BI14</f>
        <v>-4.7993400000000008</v>
      </c>
      <c r="F6" s="6">
        <f>-'GL - Payroll'!BJ14</f>
        <v>-4.7993400000000008</v>
      </c>
      <c r="H6" s="6">
        <f t="shared" si="0"/>
        <v>-4.7993400000000008</v>
      </c>
      <c r="I6" s="6">
        <f t="shared" si="1"/>
        <v>-4.7993400000000008</v>
      </c>
      <c r="K6" s="6">
        <f>'GL - Payroll'!BF14</f>
        <v>44.54278</v>
      </c>
      <c r="L6" s="6">
        <f>'GL - Payroll'!BG14</f>
        <v>57.969989999999996</v>
      </c>
      <c r="N6" s="6">
        <f t="shared" si="2"/>
        <v>-49.342120000000001</v>
      </c>
      <c r="O6" s="6">
        <f t="shared" si="3"/>
        <v>-62.769329999999997</v>
      </c>
    </row>
    <row r="7" spans="1:15" x14ac:dyDescent="0.2">
      <c r="A7" s="18" t="s">
        <v>1282</v>
      </c>
      <c r="B7" s="6">
        <f>'GL - Payroll'!BA16</f>
        <v>0</v>
      </c>
      <c r="C7" s="6">
        <f>'GL - Payroll'!BB16</f>
        <v>0</v>
      </c>
      <c r="E7" s="6">
        <f>-'GL - Payroll'!BI16</f>
        <v>0</v>
      </c>
      <c r="F7" s="6">
        <f>-'GL - Payroll'!BJ16</f>
        <v>0</v>
      </c>
      <c r="H7" s="6">
        <f t="shared" si="0"/>
        <v>0</v>
      </c>
      <c r="I7" s="6">
        <f t="shared" si="1"/>
        <v>0</v>
      </c>
      <c r="K7" s="6">
        <f>'GL - Payroll'!BF16</f>
        <v>12.116700000000002</v>
      </c>
      <c r="L7" s="6">
        <f>'GL - Payroll'!BG16</f>
        <v>23.240759999999998</v>
      </c>
      <c r="N7" s="6">
        <f t="shared" si="2"/>
        <v>-12.116700000000002</v>
      </c>
      <c r="O7" s="6">
        <f t="shared" si="3"/>
        <v>-23.240759999999998</v>
      </c>
    </row>
    <row r="8" spans="1:15" x14ac:dyDescent="0.2">
      <c r="A8" s="18" t="s">
        <v>1283</v>
      </c>
      <c r="B8" s="6">
        <f>'GL - Payroll'!BA2</f>
        <v>0.16825000000000001</v>
      </c>
      <c r="C8" s="6">
        <f>'GL - Payroll'!BB2</f>
        <v>0</v>
      </c>
      <c r="E8" s="6">
        <f>-'GL - Payroll'!BI2</f>
        <v>0</v>
      </c>
      <c r="F8" s="6">
        <f>-'GL - Payroll'!BJ2</f>
        <v>-0.4079999999999977</v>
      </c>
      <c r="H8" s="6">
        <f t="shared" si="0"/>
        <v>0.16825000000000001</v>
      </c>
      <c r="I8" s="6">
        <f t="shared" si="1"/>
        <v>-0.4079999999999977</v>
      </c>
      <c r="K8" s="6">
        <f>'GL - Payroll'!BF2</f>
        <v>0</v>
      </c>
      <c r="L8" s="6">
        <f>'GL - Payroll'!BG2</f>
        <v>19.126580000000001</v>
      </c>
      <c r="N8" s="6">
        <f t="shared" si="2"/>
        <v>0.16825000000000001</v>
      </c>
      <c r="O8" s="6">
        <f t="shared" si="3"/>
        <v>-19.534579999999998</v>
      </c>
    </row>
    <row r="9" spans="1:15" x14ac:dyDescent="0.2">
      <c r="A9" s="18" t="s">
        <v>1284</v>
      </c>
      <c r="B9" s="6">
        <f>'GL - Payroll'!BA11</f>
        <v>0</v>
      </c>
      <c r="C9" s="6">
        <f>'GL - Payroll'!BB11</f>
        <v>0</v>
      </c>
      <c r="E9" s="6">
        <f>-'GL - Payroll'!BI11</f>
        <v>0</v>
      </c>
      <c r="F9" s="6">
        <f>-'GL - Payroll'!BJ11</f>
        <v>0</v>
      </c>
      <c r="H9" s="6">
        <f t="shared" si="0"/>
        <v>0</v>
      </c>
      <c r="I9" s="6">
        <f t="shared" si="1"/>
        <v>0</v>
      </c>
      <c r="K9" s="6">
        <f>'GL - Payroll'!BF11</f>
        <v>0</v>
      </c>
      <c r="L9" s="6">
        <f>'GL - Payroll'!BG11</f>
        <v>18.479080000000003</v>
      </c>
      <c r="N9" s="6">
        <f t="shared" si="2"/>
        <v>0</v>
      </c>
      <c r="O9" s="6">
        <f t="shared" si="3"/>
        <v>-18.479080000000003</v>
      </c>
    </row>
    <row r="10" spans="1:15" x14ac:dyDescent="0.2">
      <c r="A10" s="18" t="s">
        <v>1285</v>
      </c>
      <c r="B10" s="6">
        <f>'GL - Payroll'!BA3</f>
        <v>0</v>
      </c>
      <c r="C10" s="6">
        <f>'GL - Payroll'!BB3</f>
        <v>0</v>
      </c>
      <c r="E10" s="6">
        <f>-'GL - Payroll'!BI3</f>
        <v>0</v>
      </c>
      <c r="F10" s="6">
        <f>-'GL - Payroll'!BJ3</f>
        <v>0</v>
      </c>
      <c r="H10" s="6">
        <f t="shared" si="0"/>
        <v>0</v>
      </c>
      <c r="I10" s="6">
        <f t="shared" si="1"/>
        <v>0</v>
      </c>
      <c r="K10" s="6">
        <f>'GL - Payroll'!BF3</f>
        <v>0</v>
      </c>
      <c r="L10" s="6">
        <f>'GL - Payroll'!BG3</f>
        <v>16.950130000000001</v>
      </c>
      <c r="N10" s="6">
        <f t="shared" si="2"/>
        <v>0</v>
      </c>
      <c r="O10" s="6">
        <f t="shared" si="3"/>
        <v>-16.950130000000001</v>
      </c>
    </row>
    <row r="11" spans="1:15" x14ac:dyDescent="0.2">
      <c r="A11" s="18" t="s">
        <v>1286</v>
      </c>
      <c r="B11" s="6">
        <f>'GL - Payroll'!BA8</f>
        <v>0</v>
      </c>
      <c r="C11" s="6">
        <f>'GL - Payroll'!BB8</f>
        <v>0</v>
      </c>
      <c r="E11" s="6">
        <f>-'GL - Payroll'!BI8</f>
        <v>0</v>
      </c>
      <c r="F11" s="6">
        <f>-'GL - Payroll'!BJ8</f>
        <v>-0.10153999999999996</v>
      </c>
      <c r="H11" s="6">
        <f t="shared" si="0"/>
        <v>0</v>
      </c>
      <c r="I11" s="6">
        <f t="shared" si="1"/>
        <v>-0.10153999999999996</v>
      </c>
      <c r="K11" s="6">
        <f>'GL - Payroll'!BF8</f>
        <v>0</v>
      </c>
      <c r="L11" s="6">
        <f>'GL - Payroll'!BG8</f>
        <v>16.590769999999999</v>
      </c>
      <c r="N11" s="6">
        <f t="shared" si="2"/>
        <v>0</v>
      </c>
      <c r="O11" s="6">
        <f t="shared" si="3"/>
        <v>-16.692309999999999</v>
      </c>
    </row>
    <row r="12" spans="1:15" x14ac:dyDescent="0.2">
      <c r="A12" s="18" t="s">
        <v>1316</v>
      </c>
      <c r="B12" s="6">
        <f>'GL - Payroll'!BA26</f>
        <v>0</v>
      </c>
      <c r="C12" s="6">
        <f>'GL - Payroll'!BB26</f>
        <v>0</v>
      </c>
      <c r="E12" s="6">
        <f>-'GL - Payroll'!BI26</f>
        <v>0</v>
      </c>
      <c r="F12" s="6">
        <f>-'GL - Payroll'!BJ26</f>
        <v>0</v>
      </c>
      <c r="H12" s="6">
        <f t="shared" si="0"/>
        <v>0</v>
      </c>
      <c r="I12" s="6">
        <f t="shared" si="1"/>
        <v>0</v>
      </c>
      <c r="K12" s="6">
        <f>'GL - Payroll'!BF26</f>
        <v>0</v>
      </c>
      <c r="L12" s="6">
        <f>'GL - Payroll'!BG26</f>
        <v>16.230740000000001</v>
      </c>
      <c r="N12" s="6">
        <f t="shared" si="2"/>
        <v>0</v>
      </c>
      <c r="O12" s="6">
        <f t="shared" si="3"/>
        <v>-16.230740000000001</v>
      </c>
    </row>
    <row r="13" spans="1:15" x14ac:dyDescent="0.2">
      <c r="A13" s="18" t="s">
        <v>1317</v>
      </c>
      <c r="B13" s="6">
        <f>'GL - Payroll'!BA9</f>
        <v>0</v>
      </c>
      <c r="C13" s="6">
        <f>'GL - Payroll'!BB9</f>
        <v>0</v>
      </c>
      <c r="E13" s="6">
        <f>-'GL - Payroll'!BI9</f>
        <v>0</v>
      </c>
      <c r="F13" s="6">
        <f>-'GL - Payroll'!BJ9</f>
        <v>-3.4620000000000317E-2</v>
      </c>
      <c r="H13" s="6">
        <f t="shared" si="0"/>
        <v>0</v>
      </c>
      <c r="I13" s="6">
        <f t="shared" si="1"/>
        <v>-3.4620000000000317E-2</v>
      </c>
      <c r="K13" s="6">
        <f>'GL - Payroll'!BF9</f>
        <v>0</v>
      </c>
      <c r="L13" s="6">
        <f>'GL - Payroll'!BG9</f>
        <v>15.5541</v>
      </c>
      <c r="N13" s="6">
        <f t="shared" si="2"/>
        <v>0</v>
      </c>
      <c r="O13" s="6">
        <f t="shared" si="3"/>
        <v>-15.58872</v>
      </c>
    </row>
    <row r="14" spans="1:15" x14ac:dyDescent="0.2">
      <c r="A14" s="18" t="s">
        <v>1318</v>
      </c>
      <c r="B14" s="6">
        <f>'GL - Payroll'!BA18</f>
        <v>0</v>
      </c>
      <c r="C14" s="6">
        <f>'GL - Payroll'!BB18</f>
        <v>0</v>
      </c>
      <c r="E14" s="6">
        <f>-'GL - Payroll'!BI18</f>
        <v>0</v>
      </c>
      <c r="F14" s="6">
        <f>-'GL - Payroll'!BJ18</f>
        <v>0</v>
      </c>
      <c r="H14" s="6">
        <f t="shared" si="0"/>
        <v>0</v>
      </c>
      <c r="I14" s="6">
        <f t="shared" si="1"/>
        <v>0</v>
      </c>
      <c r="K14" s="6">
        <f>'GL - Payroll'!BF18</f>
        <v>0</v>
      </c>
      <c r="L14" s="6">
        <f>'GL - Payroll'!BG18</f>
        <v>14.5692</v>
      </c>
      <c r="N14" s="6">
        <f t="shared" si="2"/>
        <v>0</v>
      </c>
      <c r="O14" s="6">
        <f t="shared" si="3"/>
        <v>-14.5692</v>
      </c>
    </row>
    <row r="15" spans="1:15" x14ac:dyDescent="0.2">
      <c r="A15" s="18" t="s">
        <v>1319</v>
      </c>
      <c r="B15" s="6">
        <f>'GL - Payroll'!BA10</f>
        <v>0</v>
      </c>
      <c r="C15" s="6">
        <f>'GL - Payroll'!BB10</f>
        <v>0</v>
      </c>
      <c r="E15" s="6">
        <f>-'GL - Payroll'!BI10</f>
        <v>0</v>
      </c>
      <c r="F15" s="6">
        <f>-'GL - Payroll'!BJ10</f>
        <v>0</v>
      </c>
      <c r="H15" s="6">
        <f t="shared" si="0"/>
        <v>0</v>
      </c>
      <c r="I15" s="6">
        <f t="shared" si="1"/>
        <v>0</v>
      </c>
      <c r="K15" s="6">
        <f>'GL - Payroll'!BF10</f>
        <v>0</v>
      </c>
      <c r="L15" s="6">
        <f>'GL - Payroll'!BG10</f>
        <v>7.2902500000000003</v>
      </c>
      <c r="N15" s="6">
        <f t="shared" si="2"/>
        <v>0</v>
      </c>
      <c r="O15" s="6">
        <f t="shared" si="3"/>
        <v>-7.2902500000000003</v>
      </c>
    </row>
    <row r="16" spans="1:15" x14ac:dyDescent="0.2">
      <c r="A16" s="18" t="s">
        <v>1320</v>
      </c>
      <c r="B16" s="6">
        <f>'GL - Payroll'!BA27</f>
        <v>0</v>
      </c>
      <c r="C16" s="6">
        <f>'GL - Payroll'!BB27</f>
        <v>0</v>
      </c>
      <c r="E16" s="6">
        <f>-'GL - Payroll'!BI27</f>
        <v>0</v>
      </c>
      <c r="F16" s="6">
        <f>-'GL - Payroll'!BJ27</f>
        <v>0</v>
      </c>
      <c r="H16" s="6">
        <f t="shared" si="0"/>
        <v>0</v>
      </c>
      <c r="I16" s="6">
        <f t="shared" si="1"/>
        <v>0</v>
      </c>
      <c r="K16" s="6">
        <f>'GL - Payroll'!BF27</f>
        <v>45.63073</v>
      </c>
      <c r="L16" s="6">
        <f>'GL - Payroll'!BG27</f>
        <v>6.5846</v>
      </c>
      <c r="N16" s="6">
        <f t="shared" si="2"/>
        <v>-45.63073</v>
      </c>
      <c r="O16" s="6">
        <f t="shared" si="3"/>
        <v>-6.5846</v>
      </c>
    </row>
    <row r="17" spans="1:15" x14ac:dyDescent="0.2">
      <c r="A17" s="18" t="s">
        <v>1321</v>
      </c>
      <c r="B17" s="6">
        <f>'GL - Payroll'!BA23</f>
        <v>0</v>
      </c>
      <c r="C17" s="6">
        <f>'GL - Payroll'!BB23</f>
        <v>0</v>
      </c>
      <c r="E17" s="6">
        <f>-'GL - Payroll'!BI23</f>
        <v>0</v>
      </c>
      <c r="F17" s="6">
        <f>-'GL - Payroll'!BJ23</f>
        <v>0</v>
      </c>
      <c r="H17" s="6">
        <f t="shared" si="0"/>
        <v>0</v>
      </c>
      <c r="I17" s="6">
        <f t="shared" si="1"/>
        <v>0</v>
      </c>
      <c r="K17" s="6">
        <f>'GL - Payroll'!BF23</f>
        <v>10.821159999999999</v>
      </c>
      <c r="L17" s="6">
        <f>'GL - Payroll'!BG23</f>
        <v>4.5890300000000002</v>
      </c>
      <c r="N17" s="6">
        <f t="shared" si="2"/>
        <v>-10.821159999999999</v>
      </c>
      <c r="O17" s="6">
        <f t="shared" si="3"/>
        <v>-4.5890300000000002</v>
      </c>
    </row>
    <row r="18" spans="1:15" x14ac:dyDescent="0.2">
      <c r="A18" s="18" t="s">
        <v>1322</v>
      </c>
      <c r="B18" s="6">
        <f>'GL - Payroll'!BA22</f>
        <v>0</v>
      </c>
      <c r="C18" s="6">
        <f>'GL - Payroll'!BB22</f>
        <v>0</v>
      </c>
      <c r="E18" s="6">
        <f>-'GL - Payroll'!BI22</f>
        <v>-9.9999999999980105E-3</v>
      </c>
      <c r="F18" s="6">
        <f>-'GL - Payroll'!BJ22</f>
        <v>0</v>
      </c>
      <c r="H18" s="6">
        <f t="shared" si="0"/>
        <v>-9.9999999999980105E-3</v>
      </c>
      <c r="I18" s="6">
        <f t="shared" si="1"/>
        <v>0</v>
      </c>
      <c r="K18" s="6">
        <f>'GL - Payroll'!BF22</f>
        <v>9.6246100000000006</v>
      </c>
      <c r="L18" s="6">
        <f>'GL - Payroll'!BG22</f>
        <v>3.49038</v>
      </c>
      <c r="N18" s="6">
        <f t="shared" si="2"/>
        <v>-9.6346099999999986</v>
      </c>
      <c r="O18" s="6">
        <f t="shared" si="3"/>
        <v>-3.49038</v>
      </c>
    </row>
    <row r="19" spans="1:15" x14ac:dyDescent="0.2">
      <c r="A19" s="18" t="s">
        <v>1323</v>
      </c>
      <c r="B19" s="6">
        <f>'GL - Payroll'!BA20</f>
        <v>0</v>
      </c>
      <c r="C19" s="6">
        <f>'GL - Payroll'!BB20</f>
        <v>0</v>
      </c>
      <c r="E19" s="6">
        <f>-'GL - Payroll'!BI20</f>
        <v>0</v>
      </c>
      <c r="F19" s="6">
        <f>-'GL - Payroll'!BJ20</f>
        <v>0</v>
      </c>
      <c r="H19" s="6">
        <f t="shared" si="0"/>
        <v>0</v>
      </c>
      <c r="I19" s="6">
        <f t="shared" si="1"/>
        <v>0</v>
      </c>
      <c r="K19" s="6">
        <f>'GL - Payroll'!BF20</f>
        <v>0</v>
      </c>
      <c r="L19" s="6">
        <f>'GL - Payroll'!BG20</f>
        <v>3.0245000000000002</v>
      </c>
      <c r="N19" s="6">
        <f t="shared" si="2"/>
        <v>0</v>
      </c>
      <c r="O19" s="6">
        <f t="shared" si="3"/>
        <v>-3.0245000000000002</v>
      </c>
    </row>
    <row r="20" spans="1:15" x14ac:dyDescent="0.2">
      <c r="A20" s="18" t="s">
        <v>1324</v>
      </c>
      <c r="B20" s="6">
        <f>'GL - Payroll'!BA15</f>
        <v>0</v>
      </c>
      <c r="C20" s="6">
        <f>'GL - Payroll'!BB15</f>
        <v>0</v>
      </c>
      <c r="E20" s="6">
        <f>-'GL - Payroll'!BI15</f>
        <v>0</v>
      </c>
      <c r="F20" s="6">
        <f>-'GL - Payroll'!BJ15</f>
        <v>0</v>
      </c>
      <c r="H20" s="6">
        <f t="shared" si="0"/>
        <v>0</v>
      </c>
      <c r="I20" s="6">
        <f t="shared" si="1"/>
        <v>0</v>
      </c>
      <c r="K20" s="6">
        <f>'GL - Payroll'!BF15</f>
        <v>0</v>
      </c>
      <c r="L20" s="6">
        <f>'GL - Payroll'!BG15</f>
        <v>2.9615300000000002</v>
      </c>
      <c r="N20" s="6">
        <f t="shared" si="2"/>
        <v>0</v>
      </c>
      <c r="O20" s="6">
        <f t="shared" si="3"/>
        <v>-2.9615300000000002</v>
      </c>
    </row>
    <row r="21" spans="1:15" x14ac:dyDescent="0.2">
      <c r="A21" s="18" t="s">
        <v>1325</v>
      </c>
      <c r="B21" s="6">
        <f>'GL - Payroll'!BA25</f>
        <v>0</v>
      </c>
      <c r="C21" s="6">
        <f>'GL - Payroll'!BB25</f>
        <v>0</v>
      </c>
      <c r="E21" s="6">
        <f>-'GL - Payroll'!BI25</f>
        <v>0</v>
      </c>
      <c r="F21" s="6">
        <f>-'GL - Payroll'!BJ25</f>
        <v>0</v>
      </c>
      <c r="H21" s="6">
        <f t="shared" si="0"/>
        <v>0</v>
      </c>
      <c r="I21" s="6">
        <f t="shared" si="1"/>
        <v>0</v>
      </c>
      <c r="K21" s="6">
        <f>'GL - Payroll'!BF25</f>
        <v>0</v>
      </c>
      <c r="L21" s="6">
        <f>'GL - Payroll'!BG25</f>
        <v>2.8159999999999998</v>
      </c>
      <c r="N21" s="6">
        <f t="shared" si="2"/>
        <v>0</v>
      </c>
      <c r="O21" s="6">
        <f t="shared" si="3"/>
        <v>-2.8159999999999998</v>
      </c>
    </row>
    <row r="22" spans="1:15" x14ac:dyDescent="0.2">
      <c r="A22" s="18" t="s">
        <v>1326</v>
      </c>
      <c r="B22" s="6">
        <f>'GL - Payroll'!BA7</f>
        <v>0</v>
      </c>
      <c r="C22" s="6">
        <f>'GL - Payroll'!BB7</f>
        <v>0</v>
      </c>
      <c r="E22" s="6">
        <f>-'GL - Payroll'!BI7</f>
        <v>0</v>
      </c>
      <c r="F22" s="6">
        <f>-'GL - Payroll'!BJ7</f>
        <v>0</v>
      </c>
      <c r="H22" s="6">
        <f t="shared" si="0"/>
        <v>0</v>
      </c>
      <c r="I22" s="6">
        <f t="shared" si="1"/>
        <v>0</v>
      </c>
      <c r="K22" s="6">
        <f>'GL - Payroll'!BF7</f>
        <v>0</v>
      </c>
      <c r="L22" s="6">
        <f>'GL - Payroll'!BG7</f>
        <v>2.38863</v>
      </c>
      <c r="N22" s="6">
        <f t="shared" si="2"/>
        <v>0</v>
      </c>
      <c r="O22" s="6">
        <f t="shared" si="3"/>
        <v>-2.38863</v>
      </c>
    </row>
    <row r="23" spans="1:15" x14ac:dyDescent="0.2">
      <c r="A23" s="18" t="s">
        <v>1327</v>
      </c>
      <c r="B23" s="6">
        <f>'GL - Payroll'!BA24</f>
        <v>0</v>
      </c>
      <c r="C23" s="6">
        <f>'GL - Payroll'!BB24</f>
        <v>0</v>
      </c>
      <c r="E23" s="6">
        <f>-'GL - Payroll'!BI24</f>
        <v>0</v>
      </c>
      <c r="F23" s="6">
        <f>-'GL - Payroll'!BJ24</f>
        <v>0</v>
      </c>
      <c r="H23" s="6">
        <f t="shared" si="0"/>
        <v>0</v>
      </c>
      <c r="I23" s="6">
        <f t="shared" si="1"/>
        <v>0</v>
      </c>
      <c r="K23" s="6">
        <f>'GL - Payroll'!BF24</f>
        <v>0</v>
      </c>
      <c r="L23" s="6">
        <f>'GL - Payroll'!BG24</f>
        <v>2.0346199999999999</v>
      </c>
      <c r="N23" s="6">
        <f t="shared" si="2"/>
        <v>0</v>
      </c>
      <c r="O23" s="6">
        <f t="shared" si="3"/>
        <v>-2.0346199999999999</v>
      </c>
    </row>
    <row r="24" spans="1:15" x14ac:dyDescent="0.2">
      <c r="A24" s="18" t="s">
        <v>1328</v>
      </c>
      <c r="B24" s="6">
        <f>'GL - Payroll'!BA6</f>
        <v>0</v>
      </c>
      <c r="C24" s="6">
        <f>'GL - Payroll'!BB6</f>
        <v>0</v>
      </c>
      <c r="E24" s="6">
        <f>-'GL - Payroll'!BI6</f>
        <v>-4.607600000000005</v>
      </c>
      <c r="F24" s="6">
        <f>-'GL - Payroll'!BJ6</f>
        <v>0</v>
      </c>
      <c r="H24" s="6">
        <f t="shared" si="0"/>
        <v>-4.607600000000005</v>
      </c>
      <c r="I24" s="6">
        <f t="shared" si="1"/>
        <v>0</v>
      </c>
      <c r="K24" s="6">
        <f>'GL - Payroll'!BF6</f>
        <v>48.440309999999997</v>
      </c>
      <c r="L24" s="6">
        <f>'GL - Payroll'!BG6</f>
        <v>0</v>
      </c>
      <c r="N24" s="6">
        <f t="shared" si="2"/>
        <v>-53.047910000000002</v>
      </c>
      <c r="O24" s="6">
        <f t="shared" si="3"/>
        <v>0</v>
      </c>
    </row>
    <row r="25" spans="1:15" x14ac:dyDescent="0.2">
      <c r="A25" s="18" t="s">
        <v>1329</v>
      </c>
      <c r="B25" s="6">
        <f>'GL - Payroll'!BA28</f>
        <v>0</v>
      </c>
      <c r="C25" s="6">
        <f>'GL - Payroll'!BB28</f>
        <v>0</v>
      </c>
      <c r="E25" s="6">
        <f>-'GL - Payroll'!BI28</f>
        <v>-4.3577100000000026</v>
      </c>
      <c r="F25" s="6">
        <f>-'GL - Payroll'!BJ28</f>
        <v>0</v>
      </c>
      <c r="H25" s="6">
        <f t="shared" si="0"/>
        <v>-4.3577100000000026</v>
      </c>
      <c r="I25" s="6">
        <f t="shared" si="1"/>
        <v>0</v>
      </c>
      <c r="K25" s="6">
        <f>'GL - Payroll'!BF28</f>
        <v>12.87504</v>
      </c>
      <c r="L25" s="6">
        <f>'GL - Payroll'!BG28</f>
        <v>0</v>
      </c>
      <c r="N25" s="6">
        <f t="shared" si="2"/>
        <v>-17.232750000000003</v>
      </c>
      <c r="O25" s="6">
        <f t="shared" si="3"/>
        <v>0</v>
      </c>
    </row>
    <row r="26" spans="1:15" x14ac:dyDescent="0.2">
      <c r="A26" s="18" t="s">
        <v>1330</v>
      </c>
      <c r="B26" s="6">
        <f>'GL - Payroll'!BA13</f>
        <v>0</v>
      </c>
      <c r="C26" s="6">
        <f>'GL - Payroll'!BB13</f>
        <v>0</v>
      </c>
      <c r="E26" s="6">
        <f>-'GL - Payroll'!BI13</f>
        <v>0</v>
      </c>
      <c r="F26" s="6">
        <f>-'GL - Payroll'!BJ13</f>
        <v>0</v>
      </c>
      <c r="H26" s="6">
        <f t="shared" si="0"/>
        <v>0</v>
      </c>
      <c r="I26" s="6">
        <f t="shared" si="1"/>
        <v>0</v>
      </c>
      <c r="K26" s="6">
        <f>'GL - Payroll'!BF13</f>
        <v>11.55785</v>
      </c>
      <c r="L26" s="6">
        <f>'GL - Payroll'!BG13</f>
        <v>0</v>
      </c>
      <c r="N26" s="6">
        <f t="shared" si="2"/>
        <v>-11.55785</v>
      </c>
      <c r="O26" s="6">
        <f t="shared" si="3"/>
        <v>0</v>
      </c>
    </row>
    <row r="27" spans="1:15" x14ac:dyDescent="0.2">
      <c r="A27" s="18" t="s">
        <v>1331</v>
      </c>
      <c r="B27" s="6">
        <f>'GL - Payroll'!BA5</f>
        <v>0</v>
      </c>
      <c r="C27" s="6">
        <f>'GL - Payroll'!BB5</f>
        <v>0</v>
      </c>
      <c r="E27" s="6">
        <f>-'GL - Payroll'!BI5</f>
        <v>0</v>
      </c>
      <c r="F27" s="6">
        <f>-'GL - Payroll'!BJ5</f>
        <v>0</v>
      </c>
      <c r="H27" s="6">
        <f t="shared" si="0"/>
        <v>0</v>
      </c>
      <c r="I27" s="6">
        <f t="shared" si="1"/>
        <v>0</v>
      </c>
      <c r="K27" s="6">
        <f>'GL - Payroll'!BF5</f>
        <v>10.59844</v>
      </c>
      <c r="L27" s="6">
        <f>'GL - Payroll'!BG5</f>
        <v>0</v>
      </c>
      <c r="N27" s="6">
        <f t="shared" si="2"/>
        <v>-10.59844</v>
      </c>
      <c r="O27" s="6">
        <f t="shared" si="3"/>
        <v>0</v>
      </c>
    </row>
    <row r="28" spans="1:15" x14ac:dyDescent="0.2">
      <c r="A28" s="18" t="s">
        <v>1332</v>
      </c>
      <c r="B28" s="6">
        <f>'GL - Payroll'!BA12</f>
        <v>0</v>
      </c>
      <c r="C28" s="6">
        <f>'GL - Payroll'!BB12</f>
        <v>0</v>
      </c>
      <c r="E28" s="6">
        <f>-'GL - Payroll'!BI12</f>
        <v>-0.64788000000000068</v>
      </c>
      <c r="F28" s="6">
        <f>-'GL - Payroll'!BJ12</f>
        <v>0</v>
      </c>
      <c r="H28" s="6">
        <f t="shared" si="0"/>
        <v>-0.64788000000000068</v>
      </c>
      <c r="I28" s="6">
        <f t="shared" si="1"/>
        <v>0</v>
      </c>
      <c r="K28" s="6">
        <f>'GL - Payroll'!BF12</f>
        <v>4.9896199999999995</v>
      </c>
      <c r="L28" s="6">
        <f>'GL - Payroll'!BG12</f>
        <v>0</v>
      </c>
      <c r="N28" s="6">
        <f t="shared" si="2"/>
        <v>-5.6375000000000002</v>
      </c>
      <c r="O28" s="6">
        <f t="shared" si="3"/>
        <v>0</v>
      </c>
    </row>
    <row r="29" spans="1:15" x14ac:dyDescent="0.2">
      <c r="A29" s="18" t="s">
        <v>1333</v>
      </c>
      <c r="B29" s="6">
        <f>'GL - Payroll'!BA19</f>
        <v>0</v>
      </c>
      <c r="C29" s="6">
        <f>'GL - Payroll'!BB19</f>
        <v>0</v>
      </c>
      <c r="E29" s="6">
        <f>-'GL - Payroll'!BI19</f>
        <v>0</v>
      </c>
      <c r="F29" s="6">
        <f>-'GL - Payroll'!BJ19</f>
        <v>0</v>
      </c>
      <c r="H29" s="6">
        <f t="shared" si="0"/>
        <v>0</v>
      </c>
      <c r="I29" s="6">
        <f t="shared" si="1"/>
        <v>0</v>
      </c>
      <c r="K29" s="6">
        <f>'GL - Payroll'!BF19</f>
        <v>1.7307699999999999</v>
      </c>
      <c r="L29" s="6">
        <f>'GL - Payroll'!BG19</f>
        <v>0</v>
      </c>
      <c r="N29" s="6">
        <f t="shared" si="2"/>
        <v>-1.7307699999999999</v>
      </c>
      <c r="O29" s="6">
        <f t="shared" si="3"/>
        <v>0</v>
      </c>
    </row>
    <row r="30" spans="1:15" x14ac:dyDescent="0.2">
      <c r="A30" s="18" t="s">
        <v>1334</v>
      </c>
      <c r="B30" s="6">
        <f>'GL - Payroll'!BA21</f>
        <v>0</v>
      </c>
      <c r="C30" s="6">
        <f>'GL - Payroll'!BB21</f>
        <v>0</v>
      </c>
      <c r="E30" s="6">
        <f>-'GL - Payroll'!BI21</f>
        <v>0</v>
      </c>
      <c r="F30" s="6">
        <f>-'GL - Payroll'!BJ21</f>
        <v>0</v>
      </c>
      <c r="H30" s="6">
        <f t="shared" si="0"/>
        <v>0</v>
      </c>
      <c r="I30" s="6">
        <f t="shared" si="1"/>
        <v>0</v>
      </c>
      <c r="K30" s="6">
        <f>'GL - Payroll'!BF21</f>
        <v>1.0580000000000001</v>
      </c>
      <c r="L30" s="6">
        <f>'GL - Payroll'!BG21</f>
        <v>0</v>
      </c>
      <c r="N30" s="6">
        <f t="shared" si="2"/>
        <v>-1.0580000000000001</v>
      </c>
      <c r="O30" s="6">
        <f t="shared" si="3"/>
        <v>0</v>
      </c>
    </row>
    <row r="31" spans="1:15" ht="13.5" x14ac:dyDescent="0.35">
      <c r="A31" s="18" t="s">
        <v>1335</v>
      </c>
      <c r="B31" s="12">
        <f>'GL - Payroll'!BA17</f>
        <v>0</v>
      </c>
      <c r="C31" s="12">
        <f>'GL - Payroll'!BB17</f>
        <v>0</v>
      </c>
      <c r="E31" s="6">
        <f>-'GL - Payroll'!BI17</f>
        <v>0</v>
      </c>
      <c r="F31" s="6">
        <f>-'GL - Payroll'!BJ17</f>
        <v>0</v>
      </c>
      <c r="H31" s="6">
        <f t="shared" si="0"/>
        <v>0</v>
      </c>
      <c r="I31" s="6">
        <f t="shared" si="1"/>
        <v>0</v>
      </c>
      <c r="K31" s="6">
        <f>'GL - Payroll'!BF17</f>
        <v>0.96</v>
      </c>
      <c r="L31" s="6">
        <f>'GL - Payroll'!BG17</f>
        <v>0</v>
      </c>
      <c r="N31" s="6">
        <f t="shared" si="2"/>
        <v>-0.96</v>
      </c>
      <c r="O31" s="6">
        <f t="shared" si="3"/>
        <v>0</v>
      </c>
    </row>
    <row r="32" spans="1:15" x14ac:dyDescent="0.2">
      <c r="A32" s="3" t="s">
        <v>812</v>
      </c>
      <c r="B32" s="15">
        <f>SUM(B5:B31)</f>
        <v>0.16825000000000001</v>
      </c>
      <c r="C32" s="15">
        <f>SUM(C5:C31)</f>
        <v>0</v>
      </c>
    </row>
    <row r="33" spans="1:5" x14ac:dyDescent="0.2">
      <c r="A33" s="34" t="s">
        <v>1277</v>
      </c>
    </row>
    <row r="34" spans="1:5" x14ac:dyDescent="0.2">
      <c r="A34" s="37" t="s">
        <v>5</v>
      </c>
      <c r="B34" s="8">
        <f>IS!AF9</f>
        <v>173.02637999999999</v>
      </c>
      <c r="C34" s="8">
        <f>IS!AG9</f>
        <v>204.69147999999998</v>
      </c>
    </row>
    <row r="35" spans="1:5" x14ac:dyDescent="0.2">
      <c r="A35" s="37" t="s">
        <v>31</v>
      </c>
      <c r="B35" s="8">
        <f>IS!AF22</f>
        <v>106.79994000000001</v>
      </c>
      <c r="C35" s="8">
        <f>IS!AG22</f>
        <v>106.79993999999998</v>
      </c>
    </row>
    <row r="36" spans="1:5" x14ac:dyDescent="0.2">
      <c r="A36" s="37" t="s">
        <v>29</v>
      </c>
      <c r="B36" s="8">
        <f>IS!AF24</f>
        <v>55.265339999999995</v>
      </c>
      <c r="C36" s="8">
        <f>IS!AG24</f>
        <v>17.22486</v>
      </c>
    </row>
    <row r="37" spans="1:5" x14ac:dyDescent="0.2">
      <c r="A37" s="37" t="s">
        <v>32</v>
      </c>
      <c r="B37" s="8">
        <f>IS!AF26</f>
        <v>0</v>
      </c>
      <c r="C37" s="8">
        <f>IS!AG26</f>
        <v>17.335350000000002</v>
      </c>
    </row>
    <row r="38" spans="1:5" x14ac:dyDescent="0.2">
      <c r="A38" s="22" t="s">
        <v>603</v>
      </c>
      <c r="B38" s="8">
        <f>B32-SUM(B34:B37)</f>
        <v>-334.92340999999999</v>
      </c>
      <c r="C38" s="8">
        <f>C32-SUM(C34:C37)</f>
        <v>-346.05162999999993</v>
      </c>
      <c r="E38" s="1" t="s">
        <v>1278</v>
      </c>
    </row>
  </sheetData>
  <sortState xmlns:xlrd2="http://schemas.microsoft.com/office/spreadsheetml/2017/richdata2" ref="A24:O31">
    <sortCondition descending="1" ref="B24:B31"/>
  </sortState>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9A814-B3FF-43A1-BF45-2110DD20729F}">
  <sheetPr codeName="Sheet23">
    <tabColor theme="9"/>
  </sheetPr>
  <dimension ref="A1:AK52"/>
  <sheetViews>
    <sheetView showGridLines="0" zoomScaleNormal="100" workbookViewId="0">
      <pane xSplit="1" ySplit="3" topLeftCell="B7" activePane="bottomRight" state="frozen"/>
      <selection pane="topRight"/>
      <selection pane="bottomLeft"/>
      <selection pane="bottomRight" activeCell="A53" sqref="A53"/>
    </sheetView>
  </sheetViews>
  <sheetFormatPr defaultRowHeight="11.25" outlineLevelRow="1" outlineLevelCol="1" x14ac:dyDescent="0.2"/>
  <cols>
    <col min="1" max="1" width="20.140625" style="1" customWidth="1"/>
    <col min="2" max="13" width="6.5703125" style="1" hidden="1" customWidth="1" outlineLevel="1"/>
    <col min="14" max="14" width="6.140625" style="1" hidden="1" customWidth="1" outlineLevel="1"/>
    <col min="15" max="15" width="6" style="1" hidden="1" customWidth="1" outlineLevel="1"/>
    <col min="16" max="16" width="6.140625" style="1" hidden="1" customWidth="1" outlineLevel="1"/>
    <col min="17" max="17" width="6.28515625" style="1" hidden="1" customWidth="1" outlineLevel="1"/>
    <col min="18" max="18" width="6.140625" style="1" hidden="1" customWidth="1" outlineLevel="1"/>
    <col min="19" max="19" width="6.42578125" style="1" hidden="1" customWidth="1" outlineLevel="1"/>
    <col min="20" max="20" width="6.140625" style="1" hidden="1" customWidth="1" outlineLevel="1"/>
    <col min="21" max="21" width="5.5703125" style="1" hidden="1" customWidth="1" outlineLevel="1"/>
    <col min="22" max="22" width="6.42578125" style="1" hidden="1" customWidth="1" outlineLevel="1"/>
    <col min="23" max="23" width="6.28515625" style="1" hidden="1" customWidth="1" outlineLevel="1"/>
    <col min="24" max="24" width="5.85546875" style="1" hidden="1" customWidth="1" outlineLevel="1"/>
    <col min="25" max="26" width="6.140625" style="1" hidden="1" customWidth="1" outlineLevel="1"/>
    <col min="27" max="27" width="6" style="1" hidden="1" customWidth="1" outlineLevel="1"/>
    <col min="28" max="28" width="6.140625" style="1" hidden="1" customWidth="1" outlineLevel="1"/>
    <col min="29" max="29" width="6.28515625" style="1" hidden="1" customWidth="1" outlineLevel="1"/>
    <col min="30" max="30" width="6.140625" style="1" hidden="1" customWidth="1" outlineLevel="1"/>
    <col min="31" max="31" width="1.42578125" style="1" hidden="1" customWidth="1" outlineLevel="1"/>
    <col min="32" max="32" width="6" style="1" customWidth="1" collapsed="1"/>
    <col min="33" max="33" width="6.140625" style="1" bestFit="1" customWidth="1"/>
    <col min="34" max="34" width="6.28515625" style="1" hidden="1" customWidth="1" outlineLevel="1"/>
    <col min="35" max="35" width="6.140625" style="1" bestFit="1" customWidth="1" collapsed="1"/>
    <col min="36" max="16384" width="9.140625" style="1"/>
  </cols>
  <sheetData>
    <row r="1" spans="1:37" x14ac:dyDescent="0.2">
      <c r="A1" s="135" t="s">
        <v>87</v>
      </c>
      <c r="B1" s="139"/>
      <c r="C1" s="139"/>
      <c r="D1" s="139"/>
      <c r="E1" s="139"/>
      <c r="F1" s="139"/>
      <c r="G1" s="139"/>
      <c r="H1" s="141"/>
      <c r="I1" s="139"/>
      <c r="J1" s="139"/>
      <c r="K1" s="139"/>
      <c r="L1" s="139"/>
      <c r="M1" s="139"/>
      <c r="N1" s="141"/>
      <c r="O1" s="139"/>
      <c r="P1" s="139"/>
      <c r="Q1" s="139"/>
      <c r="R1" s="139"/>
      <c r="S1" s="139"/>
      <c r="T1" s="139"/>
      <c r="U1" s="139"/>
      <c r="V1" s="139"/>
      <c r="W1" s="139"/>
      <c r="X1" s="139"/>
      <c r="Y1" s="139"/>
      <c r="Z1" s="139"/>
      <c r="AA1" s="139"/>
      <c r="AB1" s="139"/>
      <c r="AC1" s="139"/>
      <c r="AD1" s="139"/>
      <c r="AE1" s="139"/>
      <c r="AF1" s="139"/>
      <c r="AG1" s="139"/>
      <c r="AH1" s="139"/>
      <c r="AI1" s="139"/>
    </row>
    <row r="2" spans="1:37" x14ac:dyDescent="0.2">
      <c r="A2" s="139"/>
      <c r="B2" s="139"/>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row>
    <row r="3" spans="1:37" ht="13.5" x14ac:dyDescent="0.35">
      <c r="A3" s="136" t="s">
        <v>73</v>
      </c>
      <c r="B3" s="140">
        <v>43830</v>
      </c>
      <c r="C3" s="140">
        <f>EOMONTH(B3,1)</f>
        <v>43861</v>
      </c>
      <c r="D3" s="140">
        <f>EOMONTH(C3,1)</f>
        <v>43890</v>
      </c>
      <c r="E3" s="140">
        <f t="shared" ref="E3:AD3" si="0">EOMONTH(D3,1)</f>
        <v>43921</v>
      </c>
      <c r="F3" s="140">
        <f t="shared" si="0"/>
        <v>43951</v>
      </c>
      <c r="G3" s="140">
        <f t="shared" si="0"/>
        <v>43982</v>
      </c>
      <c r="H3" s="140">
        <f t="shared" si="0"/>
        <v>44012</v>
      </c>
      <c r="I3" s="140">
        <f t="shared" si="0"/>
        <v>44043</v>
      </c>
      <c r="J3" s="140">
        <f t="shared" si="0"/>
        <v>44074</v>
      </c>
      <c r="K3" s="140">
        <f t="shared" si="0"/>
        <v>44104</v>
      </c>
      <c r="L3" s="140">
        <f t="shared" si="0"/>
        <v>44135</v>
      </c>
      <c r="M3" s="140">
        <f t="shared" si="0"/>
        <v>44165</v>
      </c>
      <c r="N3" s="140">
        <f t="shared" si="0"/>
        <v>44196</v>
      </c>
      <c r="O3" s="140">
        <f t="shared" si="0"/>
        <v>44227</v>
      </c>
      <c r="P3" s="140">
        <f t="shared" si="0"/>
        <v>44255</v>
      </c>
      <c r="Q3" s="140">
        <f t="shared" si="0"/>
        <v>44286</v>
      </c>
      <c r="R3" s="140">
        <f t="shared" si="0"/>
        <v>44316</v>
      </c>
      <c r="S3" s="140">
        <f t="shared" si="0"/>
        <v>44347</v>
      </c>
      <c r="T3" s="140">
        <f t="shared" si="0"/>
        <v>44377</v>
      </c>
      <c r="U3" s="140">
        <f t="shared" si="0"/>
        <v>44408</v>
      </c>
      <c r="V3" s="140">
        <f t="shared" si="0"/>
        <v>44439</v>
      </c>
      <c r="W3" s="140">
        <f t="shared" si="0"/>
        <v>44469</v>
      </c>
      <c r="X3" s="140">
        <f t="shared" si="0"/>
        <v>44500</v>
      </c>
      <c r="Y3" s="140">
        <f t="shared" si="0"/>
        <v>44530</v>
      </c>
      <c r="Z3" s="140">
        <f t="shared" si="0"/>
        <v>44561</v>
      </c>
      <c r="AA3" s="140">
        <f t="shared" si="0"/>
        <v>44592</v>
      </c>
      <c r="AB3" s="140">
        <f t="shared" si="0"/>
        <v>44620</v>
      </c>
      <c r="AC3" s="140">
        <f t="shared" si="0"/>
        <v>44651</v>
      </c>
      <c r="AD3" s="140">
        <f t="shared" si="0"/>
        <v>44681</v>
      </c>
      <c r="AE3" s="139"/>
      <c r="AF3" s="137">
        <v>44196</v>
      </c>
      <c r="AG3" s="137">
        <v>44561</v>
      </c>
      <c r="AH3" s="137">
        <v>44651</v>
      </c>
      <c r="AI3" s="137">
        <v>44681</v>
      </c>
      <c r="AK3" s="93"/>
    </row>
    <row r="4" spans="1:37" x14ac:dyDescent="0.2">
      <c r="A4" s="18" t="s">
        <v>48</v>
      </c>
      <c r="B4" s="6">
        <v>7.7909999999999993E-2</v>
      </c>
      <c r="C4" s="6">
        <v>37.489879999999999</v>
      </c>
      <c r="D4" s="6">
        <v>15.343</v>
      </c>
      <c r="E4" s="6">
        <v>36.520809999999997</v>
      </c>
      <c r="F4" s="6">
        <v>21.224509999999999</v>
      </c>
      <c r="G4" s="6">
        <v>136.64160000000001</v>
      </c>
      <c r="H4" s="6">
        <v>36.113579999999999</v>
      </c>
      <c r="I4" s="6">
        <v>26.113220000000002</v>
      </c>
      <c r="J4" s="6">
        <v>66.118960000000001</v>
      </c>
      <c r="K4" s="6">
        <v>27.449900000000003</v>
      </c>
      <c r="L4" s="6">
        <v>63.463809999999995</v>
      </c>
      <c r="M4" s="6">
        <v>69.603160000000003</v>
      </c>
      <c r="N4" s="6">
        <v>3.9811700000000001</v>
      </c>
      <c r="O4" s="6">
        <v>27.178090000000001</v>
      </c>
      <c r="P4" s="6">
        <v>70.055329999999998</v>
      </c>
      <c r="Q4" s="6">
        <v>44.274239999999999</v>
      </c>
      <c r="R4" s="6">
        <v>49.766750000000002</v>
      </c>
      <c r="S4" s="6">
        <v>28.85671</v>
      </c>
      <c r="T4" s="6">
        <v>64.473919999999993</v>
      </c>
      <c r="U4" s="6">
        <v>41.633009999999999</v>
      </c>
      <c r="V4" s="6">
        <v>40.142530000000001</v>
      </c>
      <c r="W4" s="6">
        <v>68.764789999999991</v>
      </c>
      <c r="X4" s="6">
        <v>17.753820000000001</v>
      </c>
      <c r="Y4" s="6">
        <v>47.820050000000002</v>
      </c>
      <c r="Z4" s="6">
        <v>13.52647</v>
      </c>
      <c r="AA4" s="6">
        <v>20.662599999999998</v>
      </c>
      <c r="AB4" s="6">
        <v>53.358080000000001</v>
      </c>
      <c r="AC4" s="6">
        <v>25.969339999999999</v>
      </c>
      <c r="AD4" s="6">
        <v>84.958660000000009</v>
      </c>
      <c r="AF4" s="6">
        <f>N4</f>
        <v>3.9811700000000001</v>
      </c>
      <c r="AG4" s="6">
        <f>Z4</f>
        <v>13.52647</v>
      </c>
      <c r="AH4" s="6">
        <f>AC4</f>
        <v>25.969339999999999</v>
      </c>
      <c r="AI4" s="6">
        <f>AD4</f>
        <v>84.958660000000009</v>
      </c>
      <c r="AK4" s="93"/>
    </row>
    <row r="5" spans="1:37" x14ac:dyDescent="0.2">
      <c r="A5" s="18" t="s">
        <v>49</v>
      </c>
      <c r="B5" s="6">
        <v>93.087589999999992</v>
      </c>
      <c r="C5" s="6">
        <v>131.84116</v>
      </c>
      <c r="D5" s="6">
        <v>91.173240000000007</v>
      </c>
      <c r="E5" s="6">
        <v>81.567210000000003</v>
      </c>
      <c r="F5" s="6">
        <v>66.166960000000003</v>
      </c>
      <c r="G5" s="6">
        <v>55.422519999999999</v>
      </c>
      <c r="H5" s="6">
        <v>72.846980000000002</v>
      </c>
      <c r="I5" s="6">
        <v>52.358930000000001</v>
      </c>
      <c r="J5" s="6">
        <v>66.487380000000002</v>
      </c>
      <c r="K5" s="6">
        <v>56.289209999999997</v>
      </c>
      <c r="L5" s="6">
        <v>73.268039999999999</v>
      </c>
      <c r="M5" s="6">
        <v>84.761630000000011</v>
      </c>
      <c r="N5" s="6">
        <v>88.854050000000001</v>
      </c>
      <c r="O5" s="6">
        <v>78.215770000000006</v>
      </c>
      <c r="P5" s="6">
        <v>84.595969999999994</v>
      </c>
      <c r="Q5" s="6">
        <v>46.569249999999997</v>
      </c>
      <c r="R5" s="6">
        <v>50.004469999999998</v>
      </c>
      <c r="S5" s="6">
        <v>59.2027</v>
      </c>
      <c r="T5" s="6">
        <v>43.31456</v>
      </c>
      <c r="U5" s="6">
        <v>73.45599</v>
      </c>
      <c r="V5" s="6">
        <v>75.891929999999988</v>
      </c>
      <c r="W5" s="6">
        <v>97.994479999999996</v>
      </c>
      <c r="X5" s="6">
        <v>80.459770000000006</v>
      </c>
      <c r="Y5" s="6">
        <v>93.786969999999997</v>
      </c>
      <c r="Z5" s="6">
        <v>104.88045</v>
      </c>
      <c r="AA5" s="6">
        <v>123.04849</v>
      </c>
      <c r="AB5" s="6">
        <v>142.49084999999999</v>
      </c>
      <c r="AC5" s="6">
        <v>129.82294999999999</v>
      </c>
      <c r="AD5" s="6">
        <v>122.08196000000001</v>
      </c>
      <c r="AF5" s="6">
        <f t="shared" ref="AF5:AF9" si="1">N5</f>
        <v>88.854050000000001</v>
      </c>
      <c r="AG5" s="6">
        <f t="shared" ref="AG5:AG9" si="2">Z5</f>
        <v>104.88045</v>
      </c>
      <c r="AH5" s="6">
        <f t="shared" ref="AH5:AH9" si="3">AC5</f>
        <v>129.82294999999999</v>
      </c>
      <c r="AI5" s="6">
        <f t="shared" ref="AI5:AI9" si="4">AD5</f>
        <v>122.08196000000001</v>
      </c>
      <c r="AJ5" s="1" t="s">
        <v>814</v>
      </c>
      <c r="AK5" s="93" t="s">
        <v>891</v>
      </c>
    </row>
    <row r="6" spans="1:37" x14ac:dyDescent="0.2">
      <c r="A6" s="18" t="s">
        <v>50</v>
      </c>
      <c r="B6" s="6">
        <v>-92.143619999999999</v>
      </c>
      <c r="C6" s="6">
        <v>0</v>
      </c>
      <c r="D6" s="6">
        <v>0</v>
      </c>
      <c r="E6" s="6">
        <v>0</v>
      </c>
      <c r="F6" s="6">
        <v>0</v>
      </c>
      <c r="G6" s="6">
        <v>0</v>
      </c>
      <c r="H6" s="6">
        <v>0</v>
      </c>
      <c r="I6" s="6">
        <v>0</v>
      </c>
      <c r="J6" s="6">
        <v>0</v>
      </c>
      <c r="K6" s="6">
        <v>0</v>
      </c>
      <c r="L6" s="6">
        <v>0</v>
      </c>
      <c r="M6" s="6">
        <v>0</v>
      </c>
      <c r="N6" s="6">
        <v>-90.199699999999993</v>
      </c>
      <c r="O6" s="6">
        <v>0</v>
      </c>
      <c r="P6" s="6">
        <v>0</v>
      </c>
      <c r="Q6" s="6">
        <v>0</v>
      </c>
      <c r="R6" s="6">
        <v>0</v>
      </c>
      <c r="S6" s="6">
        <v>0</v>
      </c>
      <c r="T6" s="6">
        <v>0</v>
      </c>
      <c r="U6" s="6">
        <v>0</v>
      </c>
      <c r="V6" s="6">
        <v>0</v>
      </c>
      <c r="W6" s="6">
        <v>0</v>
      </c>
      <c r="X6" s="6">
        <v>0</v>
      </c>
      <c r="Y6" s="6">
        <v>0</v>
      </c>
      <c r="Z6" s="6">
        <v>-104.88045</v>
      </c>
      <c r="AA6" s="6">
        <v>0</v>
      </c>
      <c r="AB6" s="6">
        <v>0</v>
      </c>
      <c r="AC6" s="6">
        <v>0</v>
      </c>
      <c r="AD6" s="6">
        <v>0</v>
      </c>
      <c r="AF6" s="6">
        <f t="shared" si="1"/>
        <v>-90.199699999999993</v>
      </c>
      <c r="AG6" s="6">
        <f t="shared" si="2"/>
        <v>-104.88045</v>
      </c>
      <c r="AH6" s="6">
        <f t="shared" si="3"/>
        <v>0</v>
      </c>
      <c r="AI6" s="6">
        <f t="shared" si="4"/>
        <v>0</v>
      </c>
      <c r="AK6" s="93"/>
    </row>
    <row r="7" spans="1:37" x14ac:dyDescent="0.2">
      <c r="A7" s="18" t="s">
        <v>51</v>
      </c>
      <c r="B7" s="6">
        <v>0</v>
      </c>
      <c r="C7" s="6">
        <v>0.14668</v>
      </c>
      <c r="D7" s="6">
        <v>0.29227999999999998</v>
      </c>
      <c r="E7" s="6">
        <v>1.8887799999999999</v>
      </c>
      <c r="F7" s="6">
        <v>2.03287</v>
      </c>
      <c r="G7" s="6">
        <v>2.03287</v>
      </c>
      <c r="H7" s="6">
        <v>6.8328699999999998</v>
      </c>
      <c r="I7" s="6">
        <v>8.0898699999999995</v>
      </c>
      <c r="J7" s="6">
        <v>8.0898699999999995</v>
      </c>
      <c r="K7" s="6">
        <v>8.1517900000000001</v>
      </c>
      <c r="L7" s="6">
        <v>9.6776400000000002</v>
      </c>
      <c r="M7" s="6">
        <v>9.6776400000000002</v>
      </c>
      <c r="N7" s="6">
        <v>357.15047999999996</v>
      </c>
      <c r="O7" s="6">
        <v>457.18952000000002</v>
      </c>
      <c r="P7" s="6">
        <v>457.20464000000004</v>
      </c>
      <c r="Q7" s="6">
        <v>538.49764000000005</v>
      </c>
      <c r="R7" s="6">
        <v>568.64298999999994</v>
      </c>
      <c r="S7" s="6">
        <v>623.09718999999996</v>
      </c>
      <c r="T7" s="6">
        <v>623.16011000000003</v>
      </c>
      <c r="U7" s="6">
        <v>676.81128000000001</v>
      </c>
      <c r="V7" s="6">
        <v>730.91375000000005</v>
      </c>
      <c r="W7" s="6">
        <v>731.00756000000001</v>
      </c>
      <c r="X7" s="6">
        <v>836.09438999999998</v>
      </c>
      <c r="Y7" s="6">
        <v>836.18121999999994</v>
      </c>
      <c r="Z7" s="6">
        <v>0</v>
      </c>
      <c r="AA7" s="6">
        <v>0</v>
      </c>
      <c r="AB7" s="6">
        <v>0</v>
      </c>
      <c r="AC7" s="6">
        <v>0</v>
      </c>
      <c r="AD7" s="6">
        <v>0.11172</v>
      </c>
      <c r="AF7" s="6">
        <f t="shared" si="1"/>
        <v>357.15047999999996</v>
      </c>
      <c r="AG7" s="6">
        <f t="shared" si="2"/>
        <v>0</v>
      </c>
      <c r="AH7" s="6">
        <f t="shared" si="3"/>
        <v>0</v>
      </c>
      <c r="AI7" s="6">
        <f t="shared" si="4"/>
        <v>0.11172</v>
      </c>
      <c r="AJ7" s="1" t="s">
        <v>832</v>
      </c>
      <c r="AK7" s="93"/>
    </row>
    <row r="8" spans="1:37" x14ac:dyDescent="0.2">
      <c r="A8" s="18" t="s">
        <v>52</v>
      </c>
      <c r="B8" s="6">
        <v>2</v>
      </c>
      <c r="C8" s="6">
        <v>-6.2455800000000004</v>
      </c>
      <c r="D8" s="6">
        <v>-5.5048999999999992</v>
      </c>
      <c r="E8" s="6">
        <v>-5.7661499999999997</v>
      </c>
      <c r="F8" s="6">
        <v>-5.6913299999999998</v>
      </c>
      <c r="G8" s="6">
        <v>-4.7214999999999998</v>
      </c>
      <c r="H8" s="6">
        <v>-3.2850100000000002</v>
      </c>
      <c r="I8" s="6">
        <v>-2.7331599999999998</v>
      </c>
      <c r="J8" s="6">
        <v>-4.3647900000000002</v>
      </c>
      <c r="K8" s="6">
        <v>-4.2844799999999994</v>
      </c>
      <c r="L8" s="6">
        <v>-1.8798800000000002</v>
      </c>
      <c r="M8" s="6">
        <v>-10.50986</v>
      </c>
      <c r="N8" s="6">
        <v>4.9829600000000003</v>
      </c>
      <c r="O8" s="6">
        <v>6.1011800000000003</v>
      </c>
      <c r="P8" s="6">
        <v>5.9157500000000001</v>
      </c>
      <c r="Q8" s="6">
        <v>6.9911599999999998</v>
      </c>
      <c r="R8" s="6">
        <v>6.6565300000000001</v>
      </c>
      <c r="S8" s="6">
        <v>3.76871</v>
      </c>
      <c r="T8" s="6">
        <v>3.3862899999999998</v>
      </c>
      <c r="U8" s="6">
        <v>2.29914</v>
      </c>
      <c r="V8" s="6">
        <v>4.1830699999999998</v>
      </c>
      <c r="W8" s="6">
        <v>5.1677600000000004</v>
      </c>
      <c r="X8" s="6">
        <v>7.6072899999999999</v>
      </c>
      <c r="Y8" s="6">
        <v>6.7044700000000006</v>
      </c>
      <c r="Z8" s="6">
        <v>4.3322899999999995</v>
      </c>
      <c r="AA8" s="6">
        <v>5.54549</v>
      </c>
      <c r="AB8" s="6">
        <v>2.5390600000000001</v>
      </c>
      <c r="AC8" s="6">
        <v>3.5936999999999997</v>
      </c>
      <c r="AD8" s="6">
        <v>-0.74363000000000001</v>
      </c>
      <c r="AF8" s="6">
        <f t="shared" si="1"/>
        <v>4.9829600000000003</v>
      </c>
      <c r="AG8" s="6">
        <f t="shared" si="2"/>
        <v>4.3322899999999995</v>
      </c>
      <c r="AH8" s="6">
        <f t="shared" si="3"/>
        <v>3.5936999999999997</v>
      </c>
      <c r="AI8" s="6">
        <f t="shared" si="4"/>
        <v>-0.74363000000000001</v>
      </c>
      <c r="AJ8" s="1" t="s">
        <v>815</v>
      </c>
      <c r="AK8" s="93" t="s">
        <v>897</v>
      </c>
    </row>
    <row r="9" spans="1:37" ht="13.5" x14ac:dyDescent="0.35">
      <c r="A9" s="18" t="s">
        <v>53</v>
      </c>
      <c r="B9" s="12">
        <v>1.6542699999999999</v>
      </c>
      <c r="C9" s="12">
        <v>-3.8974799999999998</v>
      </c>
      <c r="D9" s="12">
        <v>5.77E-3</v>
      </c>
      <c r="E9" s="12">
        <v>-0.10123</v>
      </c>
      <c r="F9" s="12">
        <v>-1.19123</v>
      </c>
      <c r="G9" s="12">
        <v>0.27</v>
      </c>
      <c r="H9" s="12">
        <v>0</v>
      </c>
      <c r="I9" s="12">
        <v>-3.4890100000000004</v>
      </c>
      <c r="J9" s="12">
        <v>0</v>
      </c>
      <c r="K9" s="12">
        <v>2.71</v>
      </c>
      <c r="L9" s="12">
        <v>11.978860000000001</v>
      </c>
      <c r="M9" s="12">
        <v>0</v>
      </c>
      <c r="N9" s="12">
        <v>45.641269999999999</v>
      </c>
      <c r="O9" s="12">
        <v>-18.304759999999998</v>
      </c>
      <c r="P9" s="12">
        <v>0.21</v>
      </c>
      <c r="Q9" s="12">
        <v>2.30993</v>
      </c>
      <c r="R9" s="12">
        <v>0</v>
      </c>
      <c r="S9" s="12">
        <v>0.155</v>
      </c>
      <c r="T9" s="12">
        <v>0</v>
      </c>
      <c r="U9" s="12">
        <v>0</v>
      </c>
      <c r="V9" s="12">
        <v>2.036</v>
      </c>
      <c r="W9" s="12">
        <v>0.43</v>
      </c>
      <c r="X9" s="12">
        <v>0</v>
      </c>
      <c r="Y9" s="12">
        <v>0.82</v>
      </c>
      <c r="Z9" s="12">
        <v>7.0175000000000001</v>
      </c>
      <c r="AA9" s="12">
        <v>0</v>
      </c>
      <c r="AB9" s="12">
        <v>0</v>
      </c>
      <c r="AC9" s="12">
        <v>0</v>
      </c>
      <c r="AD9" s="12">
        <v>0</v>
      </c>
      <c r="AE9" s="13"/>
      <c r="AF9" s="12">
        <f t="shared" si="1"/>
        <v>45.641269999999999</v>
      </c>
      <c r="AG9" s="12">
        <f t="shared" si="2"/>
        <v>7.0175000000000001</v>
      </c>
      <c r="AH9" s="12">
        <f t="shared" si="3"/>
        <v>0</v>
      </c>
      <c r="AI9" s="12">
        <f t="shared" si="4"/>
        <v>0</v>
      </c>
      <c r="AJ9" s="1" t="s">
        <v>1336</v>
      </c>
      <c r="AK9" s="93"/>
    </row>
    <row r="10" spans="1:37" x14ac:dyDescent="0.2">
      <c r="A10" s="20" t="s">
        <v>54</v>
      </c>
      <c r="B10" s="15">
        <f>SUM(B4:B9)</f>
        <v>4.6761499999999963</v>
      </c>
      <c r="C10" s="15">
        <f t="shared" ref="C10:AD10" si="5">SUM(C4:C9)</f>
        <v>159.33466000000001</v>
      </c>
      <c r="D10" s="15">
        <f t="shared" si="5"/>
        <v>101.30939000000002</v>
      </c>
      <c r="E10" s="15">
        <f t="shared" si="5"/>
        <v>114.10942</v>
      </c>
      <c r="F10" s="15">
        <f t="shared" si="5"/>
        <v>82.541780000000003</v>
      </c>
      <c r="G10" s="15">
        <f t="shared" si="5"/>
        <v>189.64549000000002</v>
      </c>
      <c r="H10" s="15">
        <f t="shared" si="5"/>
        <v>112.50842</v>
      </c>
      <c r="I10" s="15">
        <f t="shared" si="5"/>
        <v>80.339850000000013</v>
      </c>
      <c r="J10" s="15">
        <f t="shared" si="5"/>
        <v>136.33141999999998</v>
      </c>
      <c r="K10" s="15">
        <f t="shared" si="5"/>
        <v>90.316419999999994</v>
      </c>
      <c r="L10" s="15">
        <f t="shared" si="5"/>
        <v>156.50846999999999</v>
      </c>
      <c r="M10" s="15">
        <f t="shared" si="5"/>
        <v>153.53257000000002</v>
      </c>
      <c r="N10" s="15">
        <f t="shared" si="5"/>
        <v>410.41022999999996</v>
      </c>
      <c r="O10" s="15">
        <f t="shared" si="5"/>
        <v>550.37980000000005</v>
      </c>
      <c r="P10" s="15">
        <f t="shared" si="5"/>
        <v>617.98169000000007</v>
      </c>
      <c r="Q10" s="15">
        <f t="shared" si="5"/>
        <v>638.64222000000007</v>
      </c>
      <c r="R10" s="15">
        <f t="shared" si="5"/>
        <v>675.07073999999989</v>
      </c>
      <c r="S10" s="15">
        <f t="shared" si="5"/>
        <v>715.08030999999994</v>
      </c>
      <c r="T10" s="15">
        <f t="shared" si="5"/>
        <v>734.33488</v>
      </c>
      <c r="U10" s="15">
        <f t="shared" si="5"/>
        <v>794.19942000000003</v>
      </c>
      <c r="V10" s="15">
        <f t="shared" si="5"/>
        <v>853.16728000000001</v>
      </c>
      <c r="W10" s="15">
        <f t="shared" si="5"/>
        <v>903.36459000000002</v>
      </c>
      <c r="X10" s="15">
        <f t="shared" si="5"/>
        <v>941.91527000000008</v>
      </c>
      <c r="Y10" s="15">
        <f t="shared" si="5"/>
        <v>985.31271000000004</v>
      </c>
      <c r="Z10" s="15">
        <f t="shared" si="5"/>
        <v>24.876260000000002</v>
      </c>
      <c r="AA10" s="15">
        <f t="shared" si="5"/>
        <v>149.25658000000001</v>
      </c>
      <c r="AB10" s="15">
        <f t="shared" si="5"/>
        <v>198.38799</v>
      </c>
      <c r="AC10" s="15">
        <f t="shared" si="5"/>
        <v>159.38598999999999</v>
      </c>
      <c r="AD10" s="15">
        <f t="shared" si="5"/>
        <v>206.40871000000001</v>
      </c>
      <c r="AE10" s="15"/>
      <c r="AF10" s="15">
        <f t="shared" ref="AF10" si="6">SUM(AF4:AF9)</f>
        <v>410.41022999999996</v>
      </c>
      <c r="AG10" s="15">
        <f t="shared" ref="AG10" si="7">SUM(AG4:AG9)</f>
        <v>24.876260000000002</v>
      </c>
      <c r="AH10" s="15">
        <f t="shared" ref="AH10" si="8">SUM(AH4:AH9)</f>
        <v>159.38598999999999</v>
      </c>
      <c r="AI10" s="15">
        <f t="shared" ref="AI10" si="9">SUM(AI4:AI9)</f>
        <v>206.40871000000001</v>
      </c>
      <c r="AK10" s="93"/>
    </row>
    <row r="11" spans="1:37" outlineLevel="1" x14ac:dyDescent="0.2">
      <c r="A11" s="18" t="s">
        <v>55</v>
      </c>
      <c r="B11" s="6">
        <v>8.8629999999999995</v>
      </c>
      <c r="C11" s="6">
        <v>8.8629999999999995</v>
      </c>
      <c r="D11" s="6">
        <v>8.8629999999999995</v>
      </c>
      <c r="E11" s="6">
        <v>8.8629999999999995</v>
      </c>
      <c r="F11" s="6">
        <v>8.8629999999999995</v>
      </c>
      <c r="G11" s="6">
        <v>8.8629999999999995</v>
      </c>
      <c r="H11" s="6">
        <v>8.8629999999999995</v>
      </c>
      <c r="I11" s="6">
        <v>8.8629999999999995</v>
      </c>
      <c r="J11" s="6">
        <v>8.8629999999999995</v>
      </c>
      <c r="K11" s="6">
        <v>8.8629999999999995</v>
      </c>
      <c r="L11" s="6">
        <v>8.8629999999999995</v>
      </c>
      <c r="M11" s="6">
        <v>8.8629999999999995</v>
      </c>
      <c r="N11" s="6">
        <v>8.8629999999999995</v>
      </c>
      <c r="O11" s="6">
        <v>8.8629999999999995</v>
      </c>
      <c r="P11" s="6">
        <v>8.8629999999999995</v>
      </c>
      <c r="Q11" s="6">
        <v>8.8629999999999995</v>
      </c>
      <c r="R11" s="6">
        <v>8.8629999999999995</v>
      </c>
      <c r="S11" s="6">
        <v>8.8629999999999995</v>
      </c>
      <c r="T11" s="6">
        <v>8.8629999999999995</v>
      </c>
      <c r="U11" s="6">
        <v>8.8629999999999995</v>
      </c>
      <c r="V11" s="6">
        <v>8.8629999999999995</v>
      </c>
      <c r="W11" s="6">
        <v>8.8629999999999995</v>
      </c>
      <c r="X11" s="6">
        <v>8.8629999999999995</v>
      </c>
      <c r="Y11" s="6">
        <v>8.8629999999999995</v>
      </c>
      <c r="Z11" s="6">
        <v>8.8629999999999995</v>
      </c>
      <c r="AA11" s="6">
        <v>8.8629999999999995</v>
      </c>
      <c r="AB11" s="6">
        <v>8.8629999999999995</v>
      </c>
      <c r="AC11" s="6">
        <v>8.8629999999999995</v>
      </c>
      <c r="AD11" s="6">
        <v>8.8629999999999995</v>
      </c>
      <c r="AF11" s="6">
        <f t="shared" ref="AF11:AF14" si="10">N11</f>
        <v>8.8629999999999995</v>
      </c>
      <c r="AG11" s="6">
        <f t="shared" ref="AG11:AG14" si="11">Z11</f>
        <v>8.8629999999999995</v>
      </c>
      <c r="AH11" s="6">
        <f t="shared" ref="AH11:AH14" si="12">AC11</f>
        <v>8.8629999999999995</v>
      </c>
      <c r="AI11" s="6">
        <f t="shared" ref="AI11:AI14" si="13">AD11</f>
        <v>8.8629999999999995</v>
      </c>
      <c r="AK11" s="93"/>
    </row>
    <row r="12" spans="1:37" outlineLevel="1" x14ac:dyDescent="0.2">
      <c r="A12" s="18" t="s">
        <v>56</v>
      </c>
      <c r="B12" s="6">
        <v>49.185000000000002</v>
      </c>
      <c r="C12" s="6">
        <v>49.185000000000002</v>
      </c>
      <c r="D12" s="6">
        <v>49.185000000000002</v>
      </c>
      <c r="E12" s="6">
        <v>49.185000000000002</v>
      </c>
      <c r="F12" s="6">
        <v>49.185000000000002</v>
      </c>
      <c r="G12" s="6">
        <v>49.185000000000002</v>
      </c>
      <c r="H12" s="6">
        <v>46.045190000000005</v>
      </c>
      <c r="I12" s="6">
        <v>46.045190000000005</v>
      </c>
      <c r="J12" s="6">
        <v>46.045190000000005</v>
      </c>
      <c r="K12" s="6">
        <v>46.045190000000005</v>
      </c>
      <c r="L12" s="6">
        <v>46.045190000000005</v>
      </c>
      <c r="M12" s="6">
        <v>46.045190000000005</v>
      </c>
      <c r="N12" s="6">
        <v>46.045000000000002</v>
      </c>
      <c r="O12" s="6">
        <v>46.045000000000002</v>
      </c>
      <c r="P12" s="6">
        <v>46.045000000000002</v>
      </c>
      <c r="Q12" s="6">
        <v>46.045000000000002</v>
      </c>
      <c r="R12" s="6">
        <v>46.045000000000002</v>
      </c>
      <c r="S12" s="6">
        <v>46.045000000000002</v>
      </c>
      <c r="T12" s="6">
        <v>46.045000000000002</v>
      </c>
      <c r="U12" s="6">
        <v>46.045000000000002</v>
      </c>
      <c r="V12" s="6">
        <v>46.045000000000002</v>
      </c>
      <c r="W12" s="6">
        <v>46.045000000000002</v>
      </c>
      <c r="X12" s="6">
        <v>46.045000000000002</v>
      </c>
      <c r="Y12" s="6">
        <v>46.045000000000002</v>
      </c>
      <c r="Z12" s="6">
        <v>46.045000000000002</v>
      </c>
      <c r="AA12" s="6">
        <v>46.045000000000002</v>
      </c>
      <c r="AB12" s="6">
        <v>46.045000000000002</v>
      </c>
      <c r="AC12" s="6">
        <v>46.045000000000002</v>
      </c>
      <c r="AD12" s="6">
        <v>46.045000000000002</v>
      </c>
      <c r="AF12" s="6">
        <f t="shared" si="10"/>
        <v>46.045000000000002</v>
      </c>
      <c r="AG12" s="6">
        <f t="shared" si="11"/>
        <v>46.045000000000002</v>
      </c>
      <c r="AH12" s="6">
        <f t="shared" si="12"/>
        <v>46.045000000000002</v>
      </c>
      <c r="AI12" s="6">
        <f t="shared" si="13"/>
        <v>46.045000000000002</v>
      </c>
      <c r="AJ12" s="1" t="s">
        <v>132</v>
      </c>
      <c r="AK12" s="93" t="s">
        <v>1337</v>
      </c>
    </row>
    <row r="13" spans="1:37" outlineLevel="1" x14ac:dyDescent="0.2">
      <c r="A13" s="18" t="s">
        <v>57</v>
      </c>
      <c r="B13" s="6">
        <v>-8.8629999999999995</v>
      </c>
      <c r="C13" s="6">
        <v>-8.8629999999999995</v>
      </c>
      <c r="D13" s="6">
        <v>-8.8629999999999995</v>
      </c>
      <c r="E13" s="6">
        <v>-8.8629999999999995</v>
      </c>
      <c r="F13" s="6">
        <v>-8.8629999999999995</v>
      </c>
      <c r="G13" s="6">
        <v>-8.8629999999999995</v>
      </c>
      <c r="H13" s="6">
        <v>-8.8629999999999995</v>
      </c>
      <c r="I13" s="6">
        <v>-8.8629999999999995</v>
      </c>
      <c r="J13" s="6">
        <v>-8.8629999999999995</v>
      </c>
      <c r="K13" s="6">
        <v>-8.8629999999999995</v>
      </c>
      <c r="L13" s="6">
        <v>-8.8629999999999995</v>
      </c>
      <c r="M13" s="6">
        <v>-8.8629999999999995</v>
      </c>
      <c r="N13" s="6">
        <v>-8.8629999999999995</v>
      </c>
      <c r="O13" s="6">
        <v>-8.8629999999999995</v>
      </c>
      <c r="P13" s="6">
        <v>-8.8629999999999995</v>
      </c>
      <c r="Q13" s="6">
        <v>-8.8629999999999995</v>
      </c>
      <c r="R13" s="6">
        <v>-8.8629999999999995</v>
      </c>
      <c r="S13" s="6">
        <v>-8.8629999999999995</v>
      </c>
      <c r="T13" s="6">
        <v>-8.8629999999999995</v>
      </c>
      <c r="U13" s="6">
        <v>-8.8629999999999995</v>
      </c>
      <c r="V13" s="6">
        <v>-8.8629999999999995</v>
      </c>
      <c r="W13" s="6">
        <v>-8.8629999999999995</v>
      </c>
      <c r="X13" s="6">
        <v>-8.8629999999999995</v>
      </c>
      <c r="Y13" s="6">
        <v>-8.8629999999999995</v>
      </c>
      <c r="Z13" s="6">
        <v>-8.8629999999999995</v>
      </c>
      <c r="AA13" s="6">
        <v>-8.8629999999999995</v>
      </c>
      <c r="AB13" s="6">
        <v>-8.8629999999999995</v>
      </c>
      <c r="AC13" s="6">
        <v>-8.8629999999999995</v>
      </c>
      <c r="AD13" s="6">
        <v>-8.8629999999999995</v>
      </c>
      <c r="AF13" s="6">
        <f t="shared" si="10"/>
        <v>-8.8629999999999995</v>
      </c>
      <c r="AG13" s="6">
        <f t="shared" si="11"/>
        <v>-8.8629999999999995</v>
      </c>
      <c r="AH13" s="6">
        <f t="shared" si="12"/>
        <v>-8.8629999999999995</v>
      </c>
      <c r="AI13" s="6">
        <f t="shared" si="13"/>
        <v>-8.8629999999999995</v>
      </c>
      <c r="AK13" s="93"/>
    </row>
    <row r="14" spans="1:37" ht="13.5" outlineLevel="1" x14ac:dyDescent="0.35">
      <c r="A14" s="18" t="s">
        <v>58</v>
      </c>
      <c r="B14" s="12">
        <v>-49.185000000000002</v>
      </c>
      <c r="C14" s="12">
        <v>-49.185000000000002</v>
      </c>
      <c r="D14" s="12">
        <v>-49.185000000000002</v>
      </c>
      <c r="E14" s="12">
        <v>-49.185000000000002</v>
      </c>
      <c r="F14" s="12">
        <v>-49.185000000000002</v>
      </c>
      <c r="G14" s="12">
        <v>-49.185000000000002</v>
      </c>
      <c r="H14" s="12">
        <v>-22.582000000000001</v>
      </c>
      <c r="I14" s="12">
        <v>-22.582000000000001</v>
      </c>
      <c r="J14" s="12">
        <v>-22.582000000000001</v>
      </c>
      <c r="K14" s="12">
        <v>-22.582000000000001</v>
      </c>
      <c r="L14" s="12">
        <v>-22.582000000000001</v>
      </c>
      <c r="M14" s="12">
        <v>-22.582000000000001</v>
      </c>
      <c r="N14" s="12">
        <v>-46.045000000000002</v>
      </c>
      <c r="O14" s="12">
        <v>-46.045000000000002</v>
      </c>
      <c r="P14" s="12">
        <v>-46.045000000000002</v>
      </c>
      <c r="Q14" s="12">
        <v>-46.045000000000002</v>
      </c>
      <c r="R14" s="12">
        <v>-46.045000000000002</v>
      </c>
      <c r="S14" s="12">
        <v>-46.045000000000002</v>
      </c>
      <c r="T14" s="12">
        <v>-46.045000000000002</v>
      </c>
      <c r="U14" s="12">
        <v>-46.045000000000002</v>
      </c>
      <c r="V14" s="12">
        <v>-46.045000000000002</v>
      </c>
      <c r="W14" s="12">
        <v>-46.045000000000002</v>
      </c>
      <c r="X14" s="12">
        <v>-46.045000000000002</v>
      </c>
      <c r="Y14" s="12">
        <v>-46.045000000000002</v>
      </c>
      <c r="Z14" s="12">
        <v>-46.045000000000002</v>
      </c>
      <c r="AA14" s="12">
        <v>-46.045000000000002</v>
      </c>
      <c r="AB14" s="12">
        <v>-46.045000000000002</v>
      </c>
      <c r="AC14" s="12">
        <v>-46.045000000000002</v>
      </c>
      <c r="AD14" s="12">
        <v>-46.045000000000002</v>
      </c>
      <c r="AE14" s="13"/>
      <c r="AF14" s="12">
        <f t="shared" si="10"/>
        <v>-46.045000000000002</v>
      </c>
      <c r="AG14" s="12">
        <f t="shared" si="11"/>
        <v>-46.045000000000002</v>
      </c>
      <c r="AH14" s="12">
        <f t="shared" si="12"/>
        <v>-46.045000000000002</v>
      </c>
      <c r="AI14" s="12">
        <f t="shared" si="13"/>
        <v>-46.045000000000002</v>
      </c>
      <c r="AK14" s="93"/>
    </row>
    <row r="15" spans="1:37" ht="13.5" x14ac:dyDescent="0.35">
      <c r="A15" s="19" t="s">
        <v>88</v>
      </c>
      <c r="B15" s="12">
        <f t="shared" ref="B15" si="14">SUM(B11:B14)</f>
        <v>0</v>
      </c>
      <c r="C15" s="12">
        <f t="shared" ref="C15" si="15">SUM(C11:C14)</f>
        <v>0</v>
      </c>
      <c r="D15" s="12">
        <f t="shared" ref="D15" si="16">SUM(D11:D14)</f>
        <v>0</v>
      </c>
      <c r="E15" s="12">
        <f t="shared" ref="E15" si="17">SUM(E11:E14)</f>
        <v>0</v>
      </c>
      <c r="F15" s="12">
        <f t="shared" ref="F15" si="18">SUM(F11:F14)</f>
        <v>0</v>
      </c>
      <c r="G15" s="12">
        <f t="shared" ref="G15" si="19">SUM(G11:G14)</f>
        <v>0</v>
      </c>
      <c r="H15" s="12">
        <f t="shared" ref="H15" si="20">SUM(H11:H14)</f>
        <v>23.463190000000004</v>
      </c>
      <c r="I15" s="12">
        <f t="shared" ref="I15" si="21">SUM(I11:I14)</f>
        <v>23.463190000000004</v>
      </c>
      <c r="J15" s="12">
        <f t="shared" ref="J15" si="22">SUM(J11:J14)</f>
        <v>23.463190000000004</v>
      </c>
      <c r="K15" s="12">
        <f t="shared" ref="K15" si="23">SUM(K11:K14)</f>
        <v>23.463190000000004</v>
      </c>
      <c r="L15" s="12">
        <f t="shared" ref="L15" si="24">SUM(L11:L14)</f>
        <v>23.463190000000004</v>
      </c>
      <c r="M15" s="12">
        <f t="shared" ref="M15" si="25">SUM(M11:M14)</f>
        <v>23.463190000000004</v>
      </c>
      <c r="N15" s="12">
        <f t="shared" ref="N15" si="26">SUM(N11:N14)</f>
        <v>0</v>
      </c>
      <c r="O15" s="12">
        <f t="shared" ref="O15" si="27">SUM(O11:O14)</f>
        <v>0</v>
      </c>
      <c r="P15" s="12">
        <f t="shared" ref="P15" si="28">SUM(P11:P14)</f>
        <v>0</v>
      </c>
      <c r="Q15" s="12">
        <f t="shared" ref="Q15" si="29">SUM(Q11:Q14)</f>
        <v>0</v>
      </c>
      <c r="R15" s="12">
        <f t="shared" ref="R15" si="30">SUM(R11:R14)</f>
        <v>0</v>
      </c>
      <c r="S15" s="12">
        <f t="shared" ref="S15" si="31">SUM(S11:S14)</f>
        <v>0</v>
      </c>
      <c r="T15" s="12">
        <f t="shared" ref="T15" si="32">SUM(T11:T14)</f>
        <v>0</v>
      </c>
      <c r="U15" s="12">
        <f t="shared" ref="U15" si="33">SUM(U11:U14)</f>
        <v>0</v>
      </c>
      <c r="V15" s="12">
        <f t="shared" ref="V15" si="34">SUM(V11:V14)</f>
        <v>0</v>
      </c>
      <c r="W15" s="12">
        <f t="shared" ref="W15" si="35">SUM(W11:W14)</f>
        <v>0</v>
      </c>
      <c r="X15" s="12">
        <f t="shared" ref="X15" si="36">SUM(X11:X14)</f>
        <v>0</v>
      </c>
      <c r="Y15" s="12">
        <f t="shared" ref="Y15" si="37">SUM(Y11:Y14)</f>
        <v>0</v>
      </c>
      <c r="Z15" s="12">
        <f t="shared" ref="Z15" si="38">SUM(Z11:Z14)</f>
        <v>0</v>
      </c>
      <c r="AA15" s="12">
        <f t="shared" ref="AA15" si="39">SUM(AA11:AA14)</f>
        <v>0</v>
      </c>
      <c r="AB15" s="12">
        <f t="shared" ref="AB15" si="40">SUM(AB11:AB14)</f>
        <v>0</v>
      </c>
      <c r="AC15" s="12">
        <f t="shared" ref="AC15" si="41">SUM(AC11:AC14)</f>
        <v>0</v>
      </c>
      <c r="AD15" s="12">
        <f t="shared" ref="AD15" si="42">SUM(AD11:AD14)</f>
        <v>0</v>
      </c>
      <c r="AE15" s="13"/>
      <c r="AF15" s="12">
        <f>SUM(AF11:AF14)</f>
        <v>0</v>
      </c>
      <c r="AG15" s="12">
        <f t="shared" ref="AG15:AI15" si="43">SUM(AG11:AG14)</f>
        <v>0</v>
      </c>
      <c r="AH15" s="12">
        <f t="shared" si="43"/>
        <v>0</v>
      </c>
      <c r="AI15" s="12">
        <f t="shared" si="43"/>
        <v>0</v>
      </c>
      <c r="AK15" s="93"/>
    </row>
    <row r="16" spans="1:37" x14ac:dyDescent="0.2">
      <c r="A16" s="20" t="s">
        <v>89</v>
      </c>
      <c r="B16" s="15">
        <f t="shared" ref="B16:AD16" si="44">SUM(B10,B15)</f>
        <v>4.6761499999999963</v>
      </c>
      <c r="C16" s="15">
        <f t="shared" si="44"/>
        <v>159.33466000000001</v>
      </c>
      <c r="D16" s="15">
        <f t="shared" si="44"/>
        <v>101.30939000000002</v>
      </c>
      <c r="E16" s="15">
        <f t="shared" si="44"/>
        <v>114.10942</v>
      </c>
      <c r="F16" s="15">
        <f t="shared" si="44"/>
        <v>82.541780000000003</v>
      </c>
      <c r="G16" s="15">
        <f t="shared" si="44"/>
        <v>189.64549000000002</v>
      </c>
      <c r="H16" s="15">
        <f t="shared" si="44"/>
        <v>135.97161</v>
      </c>
      <c r="I16" s="15">
        <f t="shared" si="44"/>
        <v>103.80304000000001</v>
      </c>
      <c r="J16" s="15">
        <f t="shared" si="44"/>
        <v>159.79460999999998</v>
      </c>
      <c r="K16" s="15">
        <f t="shared" si="44"/>
        <v>113.77960999999999</v>
      </c>
      <c r="L16" s="15">
        <f t="shared" si="44"/>
        <v>179.97165999999999</v>
      </c>
      <c r="M16" s="15">
        <f t="shared" si="44"/>
        <v>176.99576000000002</v>
      </c>
      <c r="N16" s="15">
        <f t="shared" si="44"/>
        <v>410.41022999999996</v>
      </c>
      <c r="O16" s="15">
        <f t="shared" si="44"/>
        <v>550.37980000000005</v>
      </c>
      <c r="P16" s="15">
        <f t="shared" si="44"/>
        <v>617.98169000000007</v>
      </c>
      <c r="Q16" s="15">
        <f t="shared" si="44"/>
        <v>638.64222000000007</v>
      </c>
      <c r="R16" s="15">
        <f t="shared" si="44"/>
        <v>675.07073999999989</v>
      </c>
      <c r="S16" s="15">
        <f t="shared" si="44"/>
        <v>715.08030999999994</v>
      </c>
      <c r="T16" s="15">
        <f t="shared" si="44"/>
        <v>734.33488</v>
      </c>
      <c r="U16" s="15">
        <f t="shared" si="44"/>
        <v>794.19942000000003</v>
      </c>
      <c r="V16" s="15">
        <f t="shared" si="44"/>
        <v>853.16728000000001</v>
      </c>
      <c r="W16" s="15">
        <f t="shared" si="44"/>
        <v>903.36459000000002</v>
      </c>
      <c r="X16" s="15">
        <f t="shared" si="44"/>
        <v>941.91527000000008</v>
      </c>
      <c r="Y16" s="15">
        <f t="shared" si="44"/>
        <v>985.31271000000004</v>
      </c>
      <c r="Z16" s="15">
        <f t="shared" si="44"/>
        <v>24.876260000000002</v>
      </c>
      <c r="AA16" s="15">
        <f t="shared" si="44"/>
        <v>149.25658000000001</v>
      </c>
      <c r="AB16" s="15">
        <f t="shared" si="44"/>
        <v>198.38799</v>
      </c>
      <c r="AC16" s="15">
        <f t="shared" si="44"/>
        <v>159.38598999999999</v>
      </c>
      <c r="AD16" s="15">
        <f t="shared" si="44"/>
        <v>206.40871000000001</v>
      </c>
      <c r="AE16" s="15"/>
      <c r="AF16" s="15">
        <f>SUM(AF10,AF15)</f>
        <v>410.41022999999996</v>
      </c>
      <c r="AG16" s="15">
        <f>SUM(AG10,AG15)</f>
        <v>24.876260000000002</v>
      </c>
      <c r="AH16" s="15">
        <f>SUM(AH10,AH15)</f>
        <v>159.38598999999999</v>
      </c>
      <c r="AI16" s="15">
        <f>SUM(AI10,AI15)</f>
        <v>206.40871000000001</v>
      </c>
      <c r="AK16" s="93"/>
    </row>
    <row r="17" spans="1:37" ht="3" customHeight="1" x14ac:dyDescent="0.2">
      <c r="A17" s="19"/>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F17" s="6"/>
      <c r="AG17" s="6"/>
      <c r="AH17" s="6"/>
      <c r="AI17" s="6"/>
      <c r="AK17" s="93"/>
    </row>
    <row r="18" spans="1:37" x14ac:dyDescent="0.2">
      <c r="A18" s="19" t="s">
        <v>59</v>
      </c>
      <c r="B18" s="6">
        <v>0</v>
      </c>
      <c r="C18" s="6">
        <v>8.40428</v>
      </c>
      <c r="D18" s="6">
        <v>13.193620000000001</v>
      </c>
      <c r="E18" s="6">
        <v>18.123619999999999</v>
      </c>
      <c r="F18" s="6">
        <v>19.797930000000001</v>
      </c>
      <c r="G18" s="6">
        <v>22.671119999999998</v>
      </c>
      <c r="H18" s="6">
        <v>30.215240000000001</v>
      </c>
      <c r="I18" s="6">
        <v>41.270339999999997</v>
      </c>
      <c r="J18" s="6">
        <v>51.795749999999998</v>
      </c>
      <c r="K18" s="6">
        <v>58.467469999999999</v>
      </c>
      <c r="L18" s="6">
        <v>72.616210000000009</v>
      </c>
      <c r="M18" s="6">
        <v>79.833919999999992</v>
      </c>
      <c r="N18" s="6">
        <v>0</v>
      </c>
      <c r="O18" s="6">
        <v>1.97973</v>
      </c>
      <c r="P18" s="6">
        <v>1.0396300000000001</v>
      </c>
      <c r="Q18" s="6">
        <v>2.8611800000000001</v>
      </c>
      <c r="R18" s="6">
        <v>3.8554400000000002</v>
      </c>
      <c r="S18" s="6">
        <v>5.08744</v>
      </c>
      <c r="T18" s="6">
        <v>5.8764200000000004</v>
      </c>
      <c r="U18" s="6">
        <v>6.0492299999999997</v>
      </c>
      <c r="V18" s="6">
        <v>19.25085</v>
      </c>
      <c r="W18" s="6">
        <v>30.826340000000002</v>
      </c>
      <c r="X18" s="6">
        <v>44.723889999999997</v>
      </c>
      <c r="Y18" s="6">
        <v>54.674199999999999</v>
      </c>
      <c r="Z18" s="6">
        <v>0</v>
      </c>
      <c r="AA18" s="6">
        <v>5.1249500000000001</v>
      </c>
      <c r="AB18" s="6">
        <v>5.7829499999999996</v>
      </c>
      <c r="AC18" s="6">
        <v>0</v>
      </c>
      <c r="AD18" s="6">
        <v>2.6108699999999998</v>
      </c>
      <c r="AF18" s="6">
        <f t="shared" ref="AF18:AF25" si="45">N18</f>
        <v>0</v>
      </c>
      <c r="AG18" s="6">
        <f t="shared" ref="AG18:AG25" si="46">Z18</f>
        <v>0</v>
      </c>
      <c r="AH18" s="6">
        <f t="shared" ref="AH18:AH25" si="47">AC18</f>
        <v>0</v>
      </c>
      <c r="AI18" s="6">
        <f t="shared" ref="AI18:AI25" si="48">AD18</f>
        <v>2.6108699999999998</v>
      </c>
      <c r="AJ18" s="1" t="s">
        <v>816</v>
      </c>
      <c r="AK18" s="95" t="s">
        <v>900</v>
      </c>
    </row>
    <row r="19" spans="1:37" x14ac:dyDescent="0.2">
      <c r="A19" s="19" t="s">
        <v>60</v>
      </c>
      <c r="B19" s="6">
        <v>3.882E-2</v>
      </c>
      <c r="C19" s="6">
        <v>13.144500000000001</v>
      </c>
      <c r="D19" s="6">
        <v>11.07025</v>
      </c>
      <c r="E19" s="6">
        <v>9.1310000000000002</v>
      </c>
      <c r="F19" s="6">
        <v>5.2820499999999999</v>
      </c>
      <c r="G19" s="6">
        <v>7.5939199999999998</v>
      </c>
      <c r="H19" s="6">
        <v>15.717040000000001</v>
      </c>
      <c r="I19" s="6">
        <v>11.007879999999998</v>
      </c>
      <c r="J19" s="6">
        <v>21.760529999999999</v>
      </c>
      <c r="K19" s="6">
        <v>12.04153</v>
      </c>
      <c r="L19" s="6">
        <v>16.303650000000001</v>
      </c>
      <c r="M19" s="6">
        <v>13.01732</v>
      </c>
      <c r="N19" s="6">
        <v>0</v>
      </c>
      <c r="O19" s="6">
        <v>6.2296400000000007</v>
      </c>
      <c r="P19" s="6">
        <v>7.6360700000000001</v>
      </c>
      <c r="Q19" s="6">
        <v>5.06677</v>
      </c>
      <c r="R19" s="6">
        <v>9.2280200000000008</v>
      </c>
      <c r="S19" s="6">
        <v>3.2629200000000003</v>
      </c>
      <c r="T19" s="6">
        <v>2.5171300000000003</v>
      </c>
      <c r="U19" s="6">
        <v>11.928180000000001</v>
      </c>
      <c r="V19" s="6">
        <v>8.4929299999999994</v>
      </c>
      <c r="W19" s="6">
        <v>15.487399999999999</v>
      </c>
      <c r="X19" s="6">
        <v>13.46537</v>
      </c>
      <c r="Y19" s="6">
        <v>11.85153</v>
      </c>
      <c r="Z19" s="6">
        <v>-0.43043999999999999</v>
      </c>
      <c r="AA19" s="6">
        <v>0.11720999999999999</v>
      </c>
      <c r="AB19" s="6">
        <v>8.30687</v>
      </c>
      <c r="AC19" s="6">
        <v>19.947470000000003</v>
      </c>
      <c r="AD19" s="6">
        <v>7.2065000000000001</v>
      </c>
      <c r="AF19" s="6">
        <f t="shared" si="45"/>
        <v>0</v>
      </c>
      <c r="AG19" s="6">
        <f t="shared" si="46"/>
        <v>-0.43043999999999999</v>
      </c>
      <c r="AH19" s="6">
        <f t="shared" si="47"/>
        <v>19.947470000000003</v>
      </c>
      <c r="AI19" s="6">
        <f t="shared" si="48"/>
        <v>7.2065000000000001</v>
      </c>
      <c r="AK19" s="93"/>
    </row>
    <row r="20" spans="1:37" hidden="1" outlineLevel="1" x14ac:dyDescent="0.2">
      <c r="A20" s="19" t="s">
        <v>61</v>
      </c>
      <c r="B20" s="6">
        <v>0</v>
      </c>
      <c r="C20" s="6">
        <v>0</v>
      </c>
      <c r="D20" s="6">
        <v>0</v>
      </c>
      <c r="E20" s="6">
        <v>0</v>
      </c>
      <c r="F20" s="6">
        <v>-7.9406099999999995</v>
      </c>
      <c r="G20" s="6">
        <v>0</v>
      </c>
      <c r="H20" s="6">
        <v>0</v>
      </c>
      <c r="I20" s="6">
        <v>0</v>
      </c>
      <c r="J20" s="6">
        <v>0</v>
      </c>
      <c r="K20" s="6">
        <v>0</v>
      </c>
      <c r="L20" s="6">
        <v>0</v>
      </c>
      <c r="M20" s="6">
        <v>0</v>
      </c>
      <c r="N20" s="6">
        <v>0</v>
      </c>
      <c r="O20" s="6">
        <v>0</v>
      </c>
      <c r="P20" s="6">
        <v>0</v>
      </c>
      <c r="Q20" s="6">
        <v>0</v>
      </c>
      <c r="R20" s="6">
        <v>0</v>
      </c>
      <c r="S20" s="6">
        <v>0</v>
      </c>
      <c r="T20" s="6">
        <v>0</v>
      </c>
      <c r="U20" s="6">
        <v>0</v>
      </c>
      <c r="V20" s="6">
        <v>0</v>
      </c>
      <c r="W20" s="6">
        <v>-11.519450000000001</v>
      </c>
      <c r="X20" s="6">
        <v>0</v>
      </c>
      <c r="Y20" s="6">
        <v>0</v>
      </c>
      <c r="Z20" s="6">
        <v>0</v>
      </c>
      <c r="AA20" s="6">
        <v>0</v>
      </c>
      <c r="AB20" s="6">
        <v>0</v>
      </c>
      <c r="AC20" s="6">
        <v>-11.10338</v>
      </c>
      <c r="AD20" s="6">
        <v>0</v>
      </c>
      <c r="AF20" s="6">
        <f t="shared" si="45"/>
        <v>0</v>
      </c>
      <c r="AG20" s="6">
        <f t="shared" si="46"/>
        <v>0</v>
      </c>
      <c r="AH20" s="6">
        <f t="shared" si="47"/>
        <v>-11.10338</v>
      </c>
      <c r="AI20" s="6">
        <f t="shared" si="48"/>
        <v>0</v>
      </c>
      <c r="AJ20" s="1" t="s">
        <v>677</v>
      </c>
      <c r="AK20" s="93"/>
    </row>
    <row r="21" spans="1:37" hidden="1" outlineLevel="1" x14ac:dyDescent="0.2">
      <c r="A21" s="19" t="s">
        <v>62</v>
      </c>
      <c r="B21" s="6">
        <v>0</v>
      </c>
      <c r="C21" s="6">
        <v>1.03603</v>
      </c>
      <c r="D21" s="6">
        <v>2.0101400000000003</v>
      </c>
      <c r="E21" s="6">
        <v>2.9474699999999996</v>
      </c>
      <c r="F21" s="6">
        <v>3.6395399999999998</v>
      </c>
      <c r="G21" s="6">
        <v>5.0593199999999996</v>
      </c>
      <c r="H21" s="6">
        <v>5.9755900000000004</v>
      </c>
      <c r="I21" s="6">
        <v>6.7980299999999998</v>
      </c>
      <c r="J21" s="6">
        <v>7.7208199999999998</v>
      </c>
      <c r="K21" s="6">
        <v>8.6249599999999997</v>
      </c>
      <c r="L21" s="6">
        <v>10.002780000000001</v>
      </c>
      <c r="M21" s="6">
        <v>10.04627</v>
      </c>
      <c r="N21" s="6">
        <v>0</v>
      </c>
      <c r="O21" s="6">
        <v>0</v>
      </c>
      <c r="P21" s="6">
        <v>0</v>
      </c>
      <c r="Q21" s="6">
        <v>0</v>
      </c>
      <c r="R21" s="6">
        <v>0.90413999999999994</v>
      </c>
      <c r="S21" s="6">
        <v>0</v>
      </c>
      <c r="T21" s="6">
        <v>0.45206999999999997</v>
      </c>
      <c r="U21" s="6">
        <v>0.45206999999999997</v>
      </c>
      <c r="V21" s="6">
        <v>0.45206999999999997</v>
      </c>
      <c r="W21" s="6">
        <v>0.45206999999999997</v>
      </c>
      <c r="X21" s="6">
        <v>0.45206999999999997</v>
      </c>
      <c r="Y21" s="6">
        <v>0.45206999999999997</v>
      </c>
      <c r="Z21" s="6">
        <v>0</v>
      </c>
      <c r="AA21" s="6">
        <v>0</v>
      </c>
      <c r="AB21" s="6">
        <v>0</v>
      </c>
      <c r="AC21" s="6">
        <v>0</v>
      </c>
      <c r="AD21" s="6">
        <v>0</v>
      </c>
      <c r="AF21" s="6">
        <f t="shared" si="45"/>
        <v>0</v>
      </c>
      <c r="AG21" s="6">
        <f t="shared" si="46"/>
        <v>0</v>
      </c>
      <c r="AH21" s="6">
        <f t="shared" si="47"/>
        <v>0</v>
      </c>
      <c r="AI21" s="6">
        <f t="shared" si="48"/>
        <v>0</v>
      </c>
      <c r="AK21" s="93"/>
    </row>
    <row r="22" spans="1:37" hidden="1" outlineLevel="1" x14ac:dyDescent="0.2">
      <c r="A22" s="18" t="s">
        <v>63</v>
      </c>
      <c r="B22" s="6">
        <v>0</v>
      </c>
      <c r="C22" s="6">
        <v>0</v>
      </c>
      <c r="D22" s="6">
        <v>0</v>
      </c>
      <c r="E22" s="6">
        <v>-0.34205000000000002</v>
      </c>
      <c r="F22" s="6">
        <v>-0.30845</v>
      </c>
      <c r="G22" s="6">
        <v>0</v>
      </c>
      <c r="H22" s="6">
        <v>0</v>
      </c>
      <c r="I22" s="6">
        <v>0</v>
      </c>
      <c r="J22" s="6">
        <v>0</v>
      </c>
      <c r="K22" s="6">
        <v>-0.47266000000000002</v>
      </c>
      <c r="L22" s="6">
        <v>0</v>
      </c>
      <c r="M22" s="6">
        <v>0</v>
      </c>
      <c r="N22" s="6">
        <v>0</v>
      </c>
      <c r="O22" s="6">
        <v>0</v>
      </c>
      <c r="P22" s="6">
        <v>0</v>
      </c>
      <c r="Q22" s="6">
        <v>-0.39062999999999998</v>
      </c>
      <c r="R22" s="6">
        <v>0</v>
      </c>
      <c r="S22" s="6">
        <v>0</v>
      </c>
      <c r="T22" s="6">
        <v>0</v>
      </c>
      <c r="U22" s="6">
        <v>9.3600000000000003E-3</v>
      </c>
      <c r="V22" s="6">
        <v>0</v>
      </c>
      <c r="W22" s="6">
        <v>-0.37898000000000004</v>
      </c>
      <c r="X22" s="6">
        <v>0</v>
      </c>
      <c r="Y22" s="6">
        <v>0</v>
      </c>
      <c r="Z22" s="6">
        <v>0</v>
      </c>
      <c r="AA22" s="6">
        <v>-0.55315000000000003</v>
      </c>
      <c r="AB22" s="6">
        <v>0</v>
      </c>
      <c r="AC22" s="6">
        <v>-0.40600000000000003</v>
      </c>
      <c r="AD22" s="6">
        <v>0</v>
      </c>
      <c r="AF22" s="6">
        <f t="shared" si="45"/>
        <v>0</v>
      </c>
      <c r="AG22" s="6">
        <f t="shared" si="46"/>
        <v>0</v>
      </c>
      <c r="AH22" s="6">
        <f t="shared" si="47"/>
        <v>-0.40600000000000003</v>
      </c>
      <c r="AI22" s="6">
        <f t="shared" si="48"/>
        <v>0</v>
      </c>
      <c r="AK22" s="93"/>
    </row>
    <row r="23" spans="1:37" hidden="1" outlineLevel="1" x14ac:dyDescent="0.2">
      <c r="A23" s="18" t="s">
        <v>64</v>
      </c>
      <c r="B23" s="6">
        <v>0</v>
      </c>
      <c r="C23" s="6">
        <v>0</v>
      </c>
      <c r="D23" s="6">
        <v>0</v>
      </c>
      <c r="E23" s="6">
        <v>-2.5883600000000002</v>
      </c>
      <c r="F23" s="6">
        <v>-2.30192</v>
      </c>
      <c r="G23" s="6">
        <v>0</v>
      </c>
      <c r="H23" s="6">
        <v>0</v>
      </c>
      <c r="I23" s="6">
        <v>0</v>
      </c>
      <c r="J23" s="6">
        <v>0</v>
      </c>
      <c r="K23" s="6">
        <v>-3.5156799999999997</v>
      </c>
      <c r="L23" s="6">
        <v>0</v>
      </c>
      <c r="M23" s="6">
        <v>0</v>
      </c>
      <c r="N23" s="6">
        <v>0</v>
      </c>
      <c r="O23" s="6">
        <v>0</v>
      </c>
      <c r="P23" s="6">
        <v>0</v>
      </c>
      <c r="Q23" s="6">
        <v>-2.8113200000000003</v>
      </c>
      <c r="R23" s="6">
        <v>0</v>
      </c>
      <c r="S23" s="6">
        <v>0</v>
      </c>
      <c r="T23" s="6">
        <v>0</v>
      </c>
      <c r="U23" s="6">
        <v>0.16416</v>
      </c>
      <c r="V23" s="6">
        <v>0</v>
      </c>
      <c r="W23" s="6">
        <v>-3.3603000000000001</v>
      </c>
      <c r="X23" s="6">
        <v>0</v>
      </c>
      <c r="Y23" s="6">
        <v>0</v>
      </c>
      <c r="Z23" s="6">
        <v>0</v>
      </c>
      <c r="AA23" s="6">
        <v>-4.3043999999999993</v>
      </c>
      <c r="AB23" s="6">
        <v>0</v>
      </c>
      <c r="AC23" s="6">
        <v>-3.2999800000000001</v>
      </c>
      <c r="AD23" s="6">
        <v>0</v>
      </c>
      <c r="AF23" s="6">
        <f t="shared" si="45"/>
        <v>0</v>
      </c>
      <c r="AG23" s="6">
        <f t="shared" si="46"/>
        <v>0</v>
      </c>
      <c r="AH23" s="6">
        <f t="shared" si="47"/>
        <v>-3.2999800000000001</v>
      </c>
      <c r="AI23" s="6">
        <f t="shared" si="48"/>
        <v>0</v>
      </c>
      <c r="AK23" s="93"/>
    </row>
    <row r="24" spans="1:37" hidden="1" outlineLevel="1" x14ac:dyDescent="0.2">
      <c r="A24" s="18" t="s">
        <v>65</v>
      </c>
      <c r="B24" s="6">
        <v>0</v>
      </c>
      <c r="C24" s="6">
        <v>0</v>
      </c>
      <c r="D24" s="6">
        <v>0</v>
      </c>
      <c r="E24" s="6">
        <v>0</v>
      </c>
      <c r="F24" s="6">
        <v>0</v>
      </c>
      <c r="G24" s="6">
        <v>0</v>
      </c>
      <c r="H24" s="6">
        <v>0</v>
      </c>
      <c r="I24" s="6">
        <v>0</v>
      </c>
      <c r="J24" s="6">
        <v>0</v>
      </c>
      <c r="K24" s="6">
        <v>0</v>
      </c>
      <c r="L24" s="6">
        <v>0</v>
      </c>
      <c r="M24" s="6">
        <v>0</v>
      </c>
      <c r="N24" s="6">
        <v>0.10306999999999999</v>
      </c>
      <c r="O24" s="6">
        <v>0.1333</v>
      </c>
      <c r="P24" s="6">
        <v>0.19266999999999998</v>
      </c>
      <c r="Q24" s="6">
        <v>0.23333000000000001</v>
      </c>
      <c r="R24" s="6">
        <v>2.843E-2</v>
      </c>
      <c r="S24" s="6">
        <v>5.4520000000000006E-2</v>
      </c>
      <c r="T24" s="6">
        <v>9.3159999999999993E-2</v>
      </c>
      <c r="U24" s="6">
        <v>4.487E-2</v>
      </c>
      <c r="V24" s="6">
        <v>9.2269999999999991E-2</v>
      </c>
      <c r="W24" s="6">
        <v>0.15118999999999999</v>
      </c>
      <c r="X24" s="6">
        <v>9.443E-2</v>
      </c>
      <c r="Y24" s="6">
        <v>0.11747</v>
      </c>
      <c r="Z24" s="6">
        <v>0.15165999999999999</v>
      </c>
      <c r="AA24" s="6">
        <v>0.22247999999999998</v>
      </c>
      <c r="AB24" s="6">
        <v>0.31677</v>
      </c>
      <c r="AC24" s="6">
        <v>0.32923000000000002</v>
      </c>
      <c r="AD24" s="6">
        <v>7.1999999999999998E-3</v>
      </c>
      <c r="AF24" s="6">
        <f t="shared" si="45"/>
        <v>0.10306999999999999</v>
      </c>
      <c r="AG24" s="6">
        <f t="shared" si="46"/>
        <v>0.15165999999999999</v>
      </c>
      <c r="AH24" s="6">
        <f t="shared" si="47"/>
        <v>0.32923000000000002</v>
      </c>
      <c r="AI24" s="6">
        <f t="shared" si="48"/>
        <v>7.1999999999999998E-3</v>
      </c>
      <c r="AK24" s="93"/>
    </row>
    <row r="25" spans="1:37" ht="13.5" hidden="1" outlineLevel="1" x14ac:dyDescent="0.35">
      <c r="A25" s="18" t="s">
        <v>66</v>
      </c>
      <c r="B25" s="12">
        <v>0</v>
      </c>
      <c r="C25" s="12">
        <v>0</v>
      </c>
      <c r="D25" s="12">
        <v>0</v>
      </c>
      <c r="E25" s="12">
        <v>0</v>
      </c>
      <c r="F25" s="12">
        <v>-0.14102000000000001</v>
      </c>
      <c r="G25" s="12">
        <v>-0.14102000000000001</v>
      </c>
      <c r="H25" s="12">
        <v>-0.14102000000000001</v>
      </c>
      <c r="I25" s="12">
        <v>-0.20024</v>
      </c>
      <c r="J25" s="12">
        <v>-0.20024</v>
      </c>
      <c r="K25" s="12">
        <v>-0.20024</v>
      </c>
      <c r="L25" s="12">
        <v>-0.22162000000000001</v>
      </c>
      <c r="M25" s="12">
        <v>-0.22162000000000001</v>
      </c>
      <c r="N25" s="12">
        <v>6.1840000000000006E-2</v>
      </c>
      <c r="O25" s="12">
        <v>1.7780000000000001E-2</v>
      </c>
      <c r="P25" s="12">
        <v>2.5680000000000001E-2</v>
      </c>
      <c r="Q25" s="12">
        <v>3.1109999999999999E-2</v>
      </c>
      <c r="R25" s="12">
        <v>3.79E-3</v>
      </c>
      <c r="S25" s="12">
        <v>7.28E-3</v>
      </c>
      <c r="T25" s="12">
        <v>1.242E-2</v>
      </c>
      <c r="U25" s="12">
        <v>5.9900000000000005E-3</v>
      </c>
      <c r="V25" s="12">
        <v>1.231E-2</v>
      </c>
      <c r="W25" s="12">
        <v>2.017E-2</v>
      </c>
      <c r="X25" s="12">
        <v>1.259E-2</v>
      </c>
      <c r="Y25" s="12">
        <v>1.5650000000000001E-2</v>
      </c>
      <c r="Z25" s="12">
        <v>2.0210000000000002E-2</v>
      </c>
      <c r="AA25" s="12">
        <v>2.9659999999999999E-2</v>
      </c>
      <c r="AB25" s="12">
        <v>4.224E-2</v>
      </c>
      <c r="AC25" s="12">
        <v>4.3900000000000002E-2</v>
      </c>
      <c r="AD25" s="12">
        <v>9.5999999999999992E-4</v>
      </c>
      <c r="AE25" s="13"/>
      <c r="AF25" s="12">
        <f t="shared" si="45"/>
        <v>6.1840000000000006E-2</v>
      </c>
      <c r="AG25" s="12">
        <f t="shared" si="46"/>
        <v>2.0210000000000002E-2</v>
      </c>
      <c r="AH25" s="12">
        <f t="shared" si="47"/>
        <v>4.3900000000000002E-2</v>
      </c>
      <c r="AI25" s="12">
        <f t="shared" si="48"/>
        <v>9.5999999999999992E-4</v>
      </c>
      <c r="AK25" s="93"/>
    </row>
    <row r="26" spans="1:37" collapsed="1" x14ac:dyDescent="0.2">
      <c r="A26" s="19" t="s">
        <v>67</v>
      </c>
      <c r="B26" s="6">
        <f>SUM(B22:B25)</f>
        <v>0</v>
      </c>
      <c r="C26" s="6">
        <f t="shared" ref="C26:AD26" si="49">SUM(C22:C25)</f>
        <v>0</v>
      </c>
      <c r="D26" s="6">
        <f t="shared" si="49"/>
        <v>0</v>
      </c>
      <c r="E26" s="6">
        <f t="shared" si="49"/>
        <v>-2.9304100000000002</v>
      </c>
      <c r="F26" s="6">
        <f t="shared" si="49"/>
        <v>-2.7513900000000002</v>
      </c>
      <c r="G26" s="6">
        <f t="shared" si="49"/>
        <v>-0.14102000000000001</v>
      </c>
      <c r="H26" s="6">
        <f t="shared" si="49"/>
        <v>-0.14102000000000001</v>
      </c>
      <c r="I26" s="6">
        <f t="shared" si="49"/>
        <v>-0.20024</v>
      </c>
      <c r="J26" s="6">
        <f t="shared" si="49"/>
        <v>-0.20024</v>
      </c>
      <c r="K26" s="6">
        <f t="shared" si="49"/>
        <v>-4.18858</v>
      </c>
      <c r="L26" s="6">
        <f t="shared" si="49"/>
        <v>-0.22162000000000001</v>
      </c>
      <c r="M26" s="6">
        <f t="shared" si="49"/>
        <v>-0.22162000000000001</v>
      </c>
      <c r="N26" s="6">
        <f t="shared" si="49"/>
        <v>0.16491</v>
      </c>
      <c r="O26" s="6">
        <f t="shared" si="49"/>
        <v>0.15107999999999999</v>
      </c>
      <c r="P26" s="6">
        <f t="shared" si="49"/>
        <v>0.21834999999999999</v>
      </c>
      <c r="Q26" s="6">
        <f t="shared" si="49"/>
        <v>-2.9375100000000001</v>
      </c>
      <c r="R26" s="6">
        <f t="shared" si="49"/>
        <v>3.2219999999999999E-2</v>
      </c>
      <c r="S26" s="6">
        <f t="shared" si="49"/>
        <v>6.1800000000000008E-2</v>
      </c>
      <c r="T26" s="6">
        <f t="shared" si="49"/>
        <v>0.10557999999999999</v>
      </c>
      <c r="U26" s="6">
        <f t="shared" si="49"/>
        <v>0.22438</v>
      </c>
      <c r="V26" s="6">
        <f t="shared" si="49"/>
        <v>0.10457999999999999</v>
      </c>
      <c r="W26" s="6">
        <f t="shared" si="49"/>
        <v>-3.56792</v>
      </c>
      <c r="X26" s="6">
        <f t="shared" si="49"/>
        <v>0.10702</v>
      </c>
      <c r="Y26" s="6">
        <f t="shared" si="49"/>
        <v>0.13312000000000002</v>
      </c>
      <c r="Z26" s="6">
        <f t="shared" si="49"/>
        <v>0.17186999999999999</v>
      </c>
      <c r="AA26" s="6">
        <f t="shared" si="49"/>
        <v>-4.60541</v>
      </c>
      <c r="AB26" s="6">
        <f t="shared" si="49"/>
        <v>0.35901</v>
      </c>
      <c r="AC26" s="6">
        <f t="shared" si="49"/>
        <v>-3.3328500000000005</v>
      </c>
      <c r="AD26" s="6">
        <f t="shared" si="49"/>
        <v>8.1600000000000006E-3</v>
      </c>
      <c r="AF26" s="6">
        <f t="shared" ref="AF26" si="50">SUM(AF22:AF25)</f>
        <v>0.16491</v>
      </c>
      <c r="AG26" s="6">
        <f t="shared" ref="AG26" si="51">SUM(AG22:AG25)</f>
        <v>0.17186999999999999</v>
      </c>
      <c r="AH26" s="6">
        <f t="shared" ref="AH26" si="52">SUM(AH22:AH25)</f>
        <v>-3.3328500000000005</v>
      </c>
      <c r="AI26" s="6">
        <f t="shared" ref="AI26" si="53">SUM(AI22:AI25)</f>
        <v>8.1600000000000006E-3</v>
      </c>
      <c r="AJ26" s="1" t="s">
        <v>133</v>
      </c>
      <c r="AK26" s="95" t="s">
        <v>901</v>
      </c>
    </row>
    <row r="27" spans="1:37" ht="13.5" x14ac:dyDescent="0.35">
      <c r="A27" s="19" t="s">
        <v>68</v>
      </c>
      <c r="B27" s="12">
        <v>0</v>
      </c>
      <c r="C27" s="12">
        <v>0.20008000000000001</v>
      </c>
      <c r="D27" s="12">
        <v>-0.52027000000000001</v>
      </c>
      <c r="E27" s="12">
        <v>-2.0251800000000002</v>
      </c>
      <c r="F27" s="12">
        <v>-1.9741199999999999</v>
      </c>
      <c r="G27" s="12">
        <v>-1.76047</v>
      </c>
      <c r="H27" s="12">
        <v>-2.2190400000000001</v>
      </c>
      <c r="I27" s="12">
        <v>-0.86121999999999999</v>
      </c>
      <c r="J27" s="12">
        <v>-0.40141000000000004</v>
      </c>
      <c r="K27" s="12">
        <v>-0.77633000000000008</v>
      </c>
      <c r="L27" s="12">
        <v>-0.23131000000000002</v>
      </c>
      <c r="M27" s="12">
        <v>-0.57913999999999999</v>
      </c>
      <c r="N27" s="12">
        <v>0.98965000000000003</v>
      </c>
      <c r="O27" s="12">
        <v>0.47099999999999997</v>
      </c>
      <c r="P27" s="12">
        <v>1.0386300000000002</v>
      </c>
      <c r="Q27" s="12">
        <v>0.45874000000000004</v>
      </c>
      <c r="R27" s="12">
        <v>6.1200000000000004E-3</v>
      </c>
      <c r="S27" s="12">
        <v>0.59713000000000005</v>
      </c>
      <c r="T27" s="12">
        <v>0.19941999999999999</v>
      </c>
      <c r="U27" s="12">
        <v>8.3680000000000004E-2</v>
      </c>
      <c r="V27" s="12">
        <v>0.94710000000000005</v>
      </c>
      <c r="W27" s="12">
        <v>2.0522100000000001</v>
      </c>
      <c r="X27" s="12">
        <v>2.07402</v>
      </c>
      <c r="Y27" s="12">
        <v>1.4398199999999999</v>
      </c>
      <c r="Z27" s="12">
        <v>0.74003999999999992</v>
      </c>
      <c r="AA27" s="12">
        <v>0.37611</v>
      </c>
      <c r="AB27" s="12">
        <v>6.9980000000000001E-2</v>
      </c>
      <c r="AC27" s="12">
        <v>0.87263999999999997</v>
      </c>
      <c r="AD27" s="12">
        <v>1.7476800000000001</v>
      </c>
      <c r="AE27" s="13"/>
      <c r="AF27" s="12">
        <f t="shared" ref="AF27" si="54">N27</f>
        <v>0.98965000000000003</v>
      </c>
      <c r="AG27" s="12">
        <f t="shared" ref="AG27" si="55">Z27</f>
        <v>0.74003999999999992</v>
      </c>
      <c r="AH27" s="12">
        <f t="shared" ref="AH27" si="56">AC27</f>
        <v>0.87263999999999997</v>
      </c>
      <c r="AI27" s="12">
        <f t="shared" ref="AI27" si="57">AD27</f>
        <v>1.7476800000000001</v>
      </c>
      <c r="AJ27" s="1" t="s">
        <v>202</v>
      </c>
      <c r="AK27" s="93"/>
    </row>
    <row r="28" spans="1:37" ht="13.5" x14ac:dyDescent="0.35">
      <c r="A28" s="19" t="s">
        <v>90</v>
      </c>
      <c r="B28" s="12">
        <f>SUM(B18,B19,B20,B21,B26,B27)</f>
        <v>3.882E-2</v>
      </c>
      <c r="C28" s="12">
        <f t="shared" ref="C28:AD28" si="58">SUM(C18,C19,C20,C21,C26,C27)</f>
        <v>22.784890000000001</v>
      </c>
      <c r="D28" s="12">
        <f t="shared" si="58"/>
        <v>25.753740000000001</v>
      </c>
      <c r="E28" s="12">
        <f t="shared" si="58"/>
        <v>25.246499999999997</v>
      </c>
      <c r="F28" s="12">
        <f t="shared" si="58"/>
        <v>16.0534</v>
      </c>
      <c r="G28" s="12">
        <f t="shared" si="58"/>
        <v>33.422870000000003</v>
      </c>
      <c r="H28" s="12">
        <f t="shared" si="58"/>
        <v>49.547810000000005</v>
      </c>
      <c r="I28" s="12">
        <f t="shared" si="58"/>
        <v>58.014789999999991</v>
      </c>
      <c r="J28" s="12">
        <f t="shared" si="58"/>
        <v>80.675450000000012</v>
      </c>
      <c r="K28" s="12">
        <f t="shared" si="58"/>
        <v>74.169049999999999</v>
      </c>
      <c r="L28" s="12">
        <f t="shared" si="58"/>
        <v>98.469710000000021</v>
      </c>
      <c r="M28" s="12">
        <f t="shared" si="58"/>
        <v>102.09674999999999</v>
      </c>
      <c r="N28" s="12">
        <f t="shared" si="58"/>
        <v>1.15456</v>
      </c>
      <c r="O28" s="12">
        <f t="shared" si="58"/>
        <v>8.8314500000000002</v>
      </c>
      <c r="P28" s="12">
        <f t="shared" si="58"/>
        <v>9.9326799999999995</v>
      </c>
      <c r="Q28" s="12">
        <f t="shared" si="58"/>
        <v>5.4491799999999992</v>
      </c>
      <c r="R28" s="12">
        <f t="shared" si="58"/>
        <v>14.02594</v>
      </c>
      <c r="S28" s="12">
        <f t="shared" si="58"/>
        <v>9.00929</v>
      </c>
      <c r="T28" s="12">
        <f t="shared" si="58"/>
        <v>9.15062</v>
      </c>
      <c r="U28" s="12">
        <f t="shared" si="58"/>
        <v>18.737539999999999</v>
      </c>
      <c r="V28" s="12">
        <f t="shared" si="58"/>
        <v>29.247529999999998</v>
      </c>
      <c r="W28" s="12">
        <f t="shared" si="58"/>
        <v>33.730650000000004</v>
      </c>
      <c r="X28" s="12">
        <f t="shared" si="58"/>
        <v>60.822369999999992</v>
      </c>
      <c r="Y28" s="12">
        <f t="shared" si="58"/>
        <v>68.550740000000005</v>
      </c>
      <c r="Z28" s="12">
        <f t="shared" si="58"/>
        <v>0.48146999999999995</v>
      </c>
      <c r="AA28" s="12">
        <f t="shared" si="58"/>
        <v>1.0128600000000001</v>
      </c>
      <c r="AB28" s="12">
        <f t="shared" si="58"/>
        <v>14.518809999999998</v>
      </c>
      <c r="AC28" s="12">
        <f t="shared" si="58"/>
        <v>6.3838800000000022</v>
      </c>
      <c r="AD28" s="12">
        <f t="shared" si="58"/>
        <v>11.573210000000001</v>
      </c>
      <c r="AE28" s="13"/>
      <c r="AF28" s="12">
        <f t="shared" ref="AF28" si="59">SUM(AF18,AF19,AF20,AF21,AF26,AF27)</f>
        <v>1.15456</v>
      </c>
      <c r="AG28" s="12">
        <f t="shared" ref="AG28" si="60">SUM(AG18,AG19,AG20,AG21,AG26,AG27)</f>
        <v>0.48146999999999995</v>
      </c>
      <c r="AH28" s="12">
        <f t="shared" ref="AH28" si="61">SUM(AH18,AH19,AH20,AH21,AH26,AH27)</f>
        <v>6.3838800000000022</v>
      </c>
      <c r="AI28" s="12">
        <f t="shared" ref="AI28" si="62">SUM(AI18,AI19,AI20,AI21,AI26,AI27)</f>
        <v>11.573210000000001</v>
      </c>
      <c r="AK28" s="93"/>
    </row>
    <row r="29" spans="1:37" x14ac:dyDescent="0.2">
      <c r="A29" s="20" t="s">
        <v>91</v>
      </c>
      <c r="B29" s="15">
        <f>B28</f>
        <v>3.882E-2</v>
      </c>
      <c r="C29" s="15">
        <f t="shared" ref="C29:AD29" si="63">C28</f>
        <v>22.784890000000001</v>
      </c>
      <c r="D29" s="15">
        <f t="shared" si="63"/>
        <v>25.753740000000001</v>
      </c>
      <c r="E29" s="15">
        <f t="shared" si="63"/>
        <v>25.246499999999997</v>
      </c>
      <c r="F29" s="15">
        <f t="shared" si="63"/>
        <v>16.0534</v>
      </c>
      <c r="G29" s="15">
        <f t="shared" si="63"/>
        <v>33.422870000000003</v>
      </c>
      <c r="H29" s="15">
        <f t="shared" si="63"/>
        <v>49.547810000000005</v>
      </c>
      <c r="I29" s="15">
        <f t="shared" si="63"/>
        <v>58.014789999999991</v>
      </c>
      <c r="J29" s="15">
        <f t="shared" si="63"/>
        <v>80.675450000000012</v>
      </c>
      <c r="K29" s="15">
        <f t="shared" si="63"/>
        <v>74.169049999999999</v>
      </c>
      <c r="L29" s="15">
        <f t="shared" si="63"/>
        <v>98.469710000000021</v>
      </c>
      <c r="M29" s="15">
        <f t="shared" si="63"/>
        <v>102.09674999999999</v>
      </c>
      <c r="N29" s="15">
        <f t="shared" si="63"/>
        <v>1.15456</v>
      </c>
      <c r="O29" s="15">
        <f t="shared" si="63"/>
        <v>8.8314500000000002</v>
      </c>
      <c r="P29" s="15">
        <f t="shared" si="63"/>
        <v>9.9326799999999995</v>
      </c>
      <c r="Q29" s="15">
        <f t="shared" si="63"/>
        <v>5.4491799999999992</v>
      </c>
      <c r="R29" s="15">
        <f t="shared" si="63"/>
        <v>14.02594</v>
      </c>
      <c r="S29" s="15">
        <f t="shared" si="63"/>
        <v>9.00929</v>
      </c>
      <c r="T29" s="15">
        <f t="shared" si="63"/>
        <v>9.15062</v>
      </c>
      <c r="U29" s="15">
        <f t="shared" si="63"/>
        <v>18.737539999999999</v>
      </c>
      <c r="V29" s="15">
        <f t="shared" si="63"/>
        <v>29.247529999999998</v>
      </c>
      <c r="W29" s="15">
        <f t="shared" si="63"/>
        <v>33.730650000000004</v>
      </c>
      <c r="X29" s="15">
        <f t="shared" si="63"/>
        <v>60.822369999999992</v>
      </c>
      <c r="Y29" s="15">
        <f t="shared" si="63"/>
        <v>68.550740000000005</v>
      </c>
      <c r="Z29" s="15">
        <f t="shared" si="63"/>
        <v>0.48146999999999995</v>
      </c>
      <c r="AA29" s="15">
        <f t="shared" si="63"/>
        <v>1.0128600000000001</v>
      </c>
      <c r="AB29" s="15">
        <f t="shared" si="63"/>
        <v>14.518809999999998</v>
      </c>
      <c r="AC29" s="15">
        <f t="shared" si="63"/>
        <v>6.3838800000000022</v>
      </c>
      <c r="AD29" s="15">
        <f t="shared" si="63"/>
        <v>11.573210000000001</v>
      </c>
      <c r="AE29" s="15"/>
      <c r="AF29" s="15">
        <f t="shared" ref="AF29" si="64">AF28</f>
        <v>1.15456</v>
      </c>
      <c r="AG29" s="15">
        <f t="shared" ref="AG29" si="65">AG28</f>
        <v>0.48146999999999995</v>
      </c>
      <c r="AH29" s="15">
        <f t="shared" ref="AH29" si="66">AH28</f>
        <v>6.3838800000000022</v>
      </c>
      <c r="AI29" s="15">
        <f t="shared" ref="AI29" si="67">AI28</f>
        <v>11.573210000000001</v>
      </c>
      <c r="AK29" s="93"/>
    </row>
    <row r="30" spans="1:37" ht="3" customHeight="1" x14ac:dyDescent="0.2">
      <c r="A30" s="19"/>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F30" s="6"/>
      <c r="AG30" s="6"/>
      <c r="AH30" s="6"/>
      <c r="AI30" s="6"/>
      <c r="AK30" s="93"/>
    </row>
    <row r="31" spans="1:37" x14ac:dyDescent="0.2">
      <c r="A31" s="19" t="s">
        <v>69</v>
      </c>
      <c r="B31" s="6">
        <v>1</v>
      </c>
      <c r="C31" s="6">
        <v>1</v>
      </c>
      <c r="D31" s="6">
        <v>1</v>
      </c>
      <c r="E31" s="6">
        <v>1</v>
      </c>
      <c r="F31" s="6">
        <v>1</v>
      </c>
      <c r="G31" s="6">
        <v>1</v>
      </c>
      <c r="H31" s="6">
        <v>1</v>
      </c>
      <c r="I31" s="6">
        <v>1</v>
      </c>
      <c r="J31" s="6">
        <v>1</v>
      </c>
      <c r="K31" s="6">
        <v>1</v>
      </c>
      <c r="L31" s="6">
        <v>1</v>
      </c>
      <c r="M31" s="6">
        <v>1</v>
      </c>
      <c r="N31" s="6">
        <v>1</v>
      </c>
      <c r="O31" s="6">
        <v>1</v>
      </c>
      <c r="P31" s="6">
        <v>1</v>
      </c>
      <c r="Q31" s="6">
        <v>1</v>
      </c>
      <c r="R31" s="6">
        <v>1</v>
      </c>
      <c r="S31" s="6">
        <v>1</v>
      </c>
      <c r="T31" s="6">
        <v>1</v>
      </c>
      <c r="U31" s="6">
        <v>1</v>
      </c>
      <c r="V31" s="6">
        <v>1</v>
      </c>
      <c r="W31" s="6">
        <v>1</v>
      </c>
      <c r="X31" s="6">
        <v>1</v>
      </c>
      <c r="Y31" s="6">
        <v>1</v>
      </c>
      <c r="Z31" s="6">
        <v>1</v>
      </c>
      <c r="AA31" s="6">
        <v>1</v>
      </c>
      <c r="AB31" s="6">
        <v>1</v>
      </c>
      <c r="AC31" s="6">
        <v>1</v>
      </c>
      <c r="AD31" s="6">
        <v>1</v>
      </c>
      <c r="AF31" s="6">
        <f t="shared" ref="AF31:AF34" si="68">N31</f>
        <v>1</v>
      </c>
      <c r="AG31" s="6">
        <f t="shared" ref="AG31:AG34" si="69">Z31</f>
        <v>1</v>
      </c>
      <c r="AH31" s="6">
        <f t="shared" ref="AH31:AH34" si="70">AC31</f>
        <v>1</v>
      </c>
      <c r="AI31" s="6">
        <f t="shared" ref="AI31:AI34" si="71">AD31</f>
        <v>1</v>
      </c>
      <c r="AK31" s="93"/>
    </row>
    <row r="32" spans="1:37" x14ac:dyDescent="0.2">
      <c r="A32" s="19" t="s">
        <v>70</v>
      </c>
      <c r="B32" s="6">
        <v>-2679.8326000000002</v>
      </c>
      <c r="C32" s="6">
        <v>-2679.8326000000002</v>
      </c>
      <c r="D32" s="6">
        <v>-2773.8326000000002</v>
      </c>
      <c r="E32" s="6">
        <v>-2788.8326000000002</v>
      </c>
      <c r="F32" s="6">
        <v>-2843.8326000000002</v>
      </c>
      <c r="G32" s="6">
        <v>-2843.8326000000002</v>
      </c>
      <c r="H32" s="6">
        <v>-2943.8326000000002</v>
      </c>
      <c r="I32" s="6">
        <v>-3010.8326000000002</v>
      </c>
      <c r="J32" s="6">
        <v>-3010.8326000000002</v>
      </c>
      <c r="K32" s="6">
        <v>-3060.8326000000002</v>
      </c>
      <c r="L32" s="6">
        <v>-3060.8326000000002</v>
      </c>
      <c r="M32" s="6">
        <v>-3120.8326000000002</v>
      </c>
      <c r="N32" s="6">
        <v>0</v>
      </c>
      <c r="O32" s="6">
        <v>0</v>
      </c>
      <c r="P32" s="6">
        <v>0</v>
      </c>
      <c r="Q32" s="6">
        <v>0</v>
      </c>
      <c r="R32" s="6">
        <v>0</v>
      </c>
      <c r="S32" s="6">
        <v>0</v>
      </c>
      <c r="T32" s="6">
        <v>0</v>
      </c>
      <c r="U32" s="6">
        <v>0</v>
      </c>
      <c r="V32" s="6">
        <v>0</v>
      </c>
      <c r="W32" s="6">
        <v>0</v>
      </c>
      <c r="X32" s="6">
        <v>0</v>
      </c>
      <c r="Y32" s="6">
        <v>0</v>
      </c>
      <c r="Z32" s="6">
        <v>-886.26805000000002</v>
      </c>
      <c r="AA32" s="6">
        <v>-19.086830000000003</v>
      </c>
      <c r="AB32" s="6">
        <v>-19.173659999999998</v>
      </c>
      <c r="AC32" s="6">
        <v>-98.274050000000003</v>
      </c>
      <c r="AD32" s="6">
        <v>-98.274050000000003</v>
      </c>
      <c r="AF32" s="6">
        <f t="shared" si="68"/>
        <v>0</v>
      </c>
      <c r="AG32" s="6">
        <f t="shared" si="69"/>
        <v>-886.26805000000002</v>
      </c>
      <c r="AH32" s="6">
        <f t="shared" si="70"/>
        <v>-98.274050000000003</v>
      </c>
      <c r="AI32" s="6">
        <f t="shared" si="71"/>
        <v>-98.274050000000003</v>
      </c>
      <c r="AK32" s="93"/>
    </row>
    <row r="33" spans="1:37" x14ac:dyDescent="0.2">
      <c r="A33" s="19" t="s">
        <v>71</v>
      </c>
      <c r="B33" s="6">
        <v>2376.42076</v>
      </c>
      <c r="C33" s="6">
        <v>2683.4699300000002</v>
      </c>
      <c r="D33" s="6">
        <v>2683.4699300000002</v>
      </c>
      <c r="E33" s="6">
        <v>2683.4699300000002</v>
      </c>
      <c r="F33" s="6">
        <v>2683.4699300000002</v>
      </c>
      <c r="G33" s="6">
        <v>2683.4699300000002</v>
      </c>
      <c r="H33" s="6">
        <v>2683.4699300000002</v>
      </c>
      <c r="I33" s="6">
        <v>2683.4699300000002</v>
      </c>
      <c r="J33" s="6">
        <v>2683.4699300000002</v>
      </c>
      <c r="K33" s="6">
        <v>2683.4699300000002</v>
      </c>
      <c r="L33" s="6">
        <v>2683.4699300000002</v>
      </c>
      <c r="M33" s="6">
        <v>2683.4699300000002</v>
      </c>
      <c r="N33" s="6">
        <v>0.94396999999999998</v>
      </c>
      <c r="O33" s="6">
        <v>409.60131999999999</v>
      </c>
      <c r="P33" s="6">
        <v>409.60131999999999</v>
      </c>
      <c r="Q33" s="6">
        <v>409.60131999999999</v>
      </c>
      <c r="R33" s="6">
        <v>409.60131999999999</v>
      </c>
      <c r="S33" s="6">
        <v>409.60131999999999</v>
      </c>
      <c r="T33" s="6">
        <v>409.60131999999999</v>
      </c>
      <c r="U33" s="6">
        <v>409.60131999999999</v>
      </c>
      <c r="V33" s="6">
        <v>409.60131999999999</v>
      </c>
      <c r="W33" s="6">
        <v>409.60131999999999</v>
      </c>
      <c r="X33" s="6">
        <v>409.60131999999999</v>
      </c>
      <c r="Y33" s="6">
        <v>409.60131999999999</v>
      </c>
      <c r="Z33" s="6">
        <v>409.60131999999999</v>
      </c>
      <c r="AA33" s="6">
        <v>23.39479</v>
      </c>
      <c r="AB33" s="6">
        <v>23.39479</v>
      </c>
      <c r="AC33" s="6">
        <v>23.39479</v>
      </c>
      <c r="AD33" s="6">
        <v>23.39479</v>
      </c>
      <c r="AF33" s="6">
        <f t="shared" si="68"/>
        <v>0.94396999999999998</v>
      </c>
      <c r="AG33" s="6">
        <f t="shared" si="69"/>
        <v>409.60131999999999</v>
      </c>
      <c r="AH33" s="6">
        <f t="shared" si="70"/>
        <v>23.39479</v>
      </c>
      <c r="AI33" s="6">
        <f t="shared" si="71"/>
        <v>23.39479</v>
      </c>
      <c r="AK33" s="93"/>
    </row>
    <row r="34" spans="1:37" ht="13.5" x14ac:dyDescent="0.35">
      <c r="A34" s="19" t="s">
        <v>47</v>
      </c>
      <c r="B34" s="12">
        <v>307.04917</v>
      </c>
      <c r="C34" s="12">
        <v>131.91244</v>
      </c>
      <c r="D34" s="12">
        <v>164.91831999999999</v>
      </c>
      <c r="E34" s="12">
        <v>193.22558999999998</v>
      </c>
      <c r="F34" s="12">
        <v>225.85104999999999</v>
      </c>
      <c r="G34" s="12">
        <v>315.58528999999999</v>
      </c>
      <c r="H34" s="12">
        <v>345.78646999999995</v>
      </c>
      <c r="I34" s="12">
        <v>372.15091999999999</v>
      </c>
      <c r="J34" s="12">
        <v>405.48183</v>
      </c>
      <c r="K34" s="12">
        <v>415.97323</v>
      </c>
      <c r="L34" s="12">
        <v>457.86462</v>
      </c>
      <c r="M34" s="12">
        <v>511.26168000000001</v>
      </c>
      <c r="N34" s="12">
        <v>407.31170000000003</v>
      </c>
      <c r="O34" s="12">
        <v>130.94703000000001</v>
      </c>
      <c r="P34" s="12">
        <v>197.44768999999999</v>
      </c>
      <c r="Q34" s="12">
        <v>222.59172000000001</v>
      </c>
      <c r="R34" s="12">
        <v>250.44348000000002</v>
      </c>
      <c r="S34" s="12">
        <v>295.46969999999999</v>
      </c>
      <c r="T34" s="12">
        <v>314.58294000000001</v>
      </c>
      <c r="U34" s="12">
        <v>364.86056000000002</v>
      </c>
      <c r="V34" s="12">
        <v>413.31842999999998</v>
      </c>
      <c r="W34" s="12">
        <v>459.03262000000001</v>
      </c>
      <c r="X34" s="12">
        <v>470.49158</v>
      </c>
      <c r="Y34" s="12">
        <v>506.16065000000003</v>
      </c>
      <c r="Z34" s="12">
        <v>500.06152000000003</v>
      </c>
      <c r="AA34" s="12">
        <v>142.93576000000002</v>
      </c>
      <c r="AB34" s="12">
        <v>178.64804999999998</v>
      </c>
      <c r="AC34" s="12">
        <v>226.88137</v>
      </c>
      <c r="AD34" s="12">
        <v>268.71476000000001</v>
      </c>
      <c r="AE34" s="13"/>
      <c r="AF34" s="12">
        <f t="shared" si="68"/>
        <v>407.31170000000003</v>
      </c>
      <c r="AG34" s="12">
        <f t="shared" si="69"/>
        <v>500.06152000000003</v>
      </c>
      <c r="AH34" s="12">
        <f t="shared" si="70"/>
        <v>226.88137</v>
      </c>
      <c r="AI34" s="12">
        <f t="shared" si="71"/>
        <v>268.71476000000001</v>
      </c>
      <c r="AK34" s="93"/>
    </row>
    <row r="35" spans="1:37" ht="13.5" x14ac:dyDescent="0.35">
      <c r="A35" s="20" t="s">
        <v>93</v>
      </c>
      <c r="B35" s="21">
        <f>SUM(B31:B34)</f>
        <v>4.6373299999997926</v>
      </c>
      <c r="C35" s="21">
        <f t="shared" ref="C35:AD35" si="72">SUM(C31:C34)</f>
        <v>136.54977000000002</v>
      </c>
      <c r="D35" s="21">
        <f t="shared" si="72"/>
        <v>75.555650000000014</v>
      </c>
      <c r="E35" s="21">
        <f t="shared" si="72"/>
        <v>88.862920000000003</v>
      </c>
      <c r="F35" s="21">
        <f t="shared" si="72"/>
        <v>66.488380000000006</v>
      </c>
      <c r="G35" s="21">
        <f t="shared" si="72"/>
        <v>156.22262000000001</v>
      </c>
      <c r="H35" s="21">
        <f t="shared" si="72"/>
        <v>86.423799999999972</v>
      </c>
      <c r="I35" s="21">
        <f t="shared" si="72"/>
        <v>45.788250000000005</v>
      </c>
      <c r="J35" s="21">
        <f t="shared" si="72"/>
        <v>79.119160000000022</v>
      </c>
      <c r="K35" s="21">
        <f t="shared" si="72"/>
        <v>39.610560000000021</v>
      </c>
      <c r="L35" s="21">
        <f t="shared" si="72"/>
        <v>81.501950000000022</v>
      </c>
      <c r="M35" s="21">
        <f t="shared" si="72"/>
        <v>74.899010000000033</v>
      </c>
      <c r="N35" s="21">
        <f t="shared" si="72"/>
        <v>409.25567000000001</v>
      </c>
      <c r="O35" s="21">
        <f t="shared" si="72"/>
        <v>541.54835000000003</v>
      </c>
      <c r="P35" s="21">
        <f t="shared" si="72"/>
        <v>608.04900999999995</v>
      </c>
      <c r="Q35" s="21">
        <f t="shared" si="72"/>
        <v>633.19304</v>
      </c>
      <c r="R35" s="21">
        <f t="shared" si="72"/>
        <v>661.04480000000001</v>
      </c>
      <c r="S35" s="21">
        <f t="shared" si="72"/>
        <v>706.07101999999998</v>
      </c>
      <c r="T35" s="21">
        <f t="shared" si="72"/>
        <v>725.18425999999999</v>
      </c>
      <c r="U35" s="21">
        <f t="shared" si="72"/>
        <v>775.46188000000006</v>
      </c>
      <c r="V35" s="21">
        <f t="shared" si="72"/>
        <v>823.91975000000002</v>
      </c>
      <c r="W35" s="21">
        <f t="shared" si="72"/>
        <v>869.63393999999994</v>
      </c>
      <c r="X35" s="21">
        <f t="shared" si="72"/>
        <v>881.09289999999999</v>
      </c>
      <c r="Y35" s="21">
        <f t="shared" si="72"/>
        <v>916.76197000000002</v>
      </c>
      <c r="Z35" s="21">
        <f t="shared" si="72"/>
        <v>24.39479</v>
      </c>
      <c r="AA35" s="21">
        <f t="shared" si="72"/>
        <v>148.24372000000002</v>
      </c>
      <c r="AB35" s="21">
        <f t="shared" si="72"/>
        <v>183.86917999999997</v>
      </c>
      <c r="AC35" s="21">
        <f t="shared" si="72"/>
        <v>153.00211000000002</v>
      </c>
      <c r="AD35" s="21">
        <f t="shared" si="72"/>
        <v>194.83550000000002</v>
      </c>
      <c r="AE35" s="21"/>
      <c r="AF35" s="21">
        <f t="shared" ref="AF35" si="73">SUM(AF31:AF34)</f>
        <v>409.25567000000001</v>
      </c>
      <c r="AG35" s="21">
        <f t="shared" ref="AG35" si="74">SUM(AG31:AG34)</f>
        <v>24.39479</v>
      </c>
      <c r="AH35" s="21">
        <f t="shared" ref="AH35" si="75">SUM(AH31:AH34)</f>
        <v>153.00211000000002</v>
      </c>
      <c r="AI35" s="21">
        <f t="shared" ref="AI35" si="76">SUM(AI31:AI34)</f>
        <v>194.83550000000002</v>
      </c>
      <c r="AK35" s="93"/>
    </row>
    <row r="36" spans="1:37" x14ac:dyDescent="0.2">
      <c r="A36" s="20" t="s">
        <v>92</v>
      </c>
      <c r="B36" s="15">
        <f>SUM(B29,B35)</f>
        <v>4.6761499999997929</v>
      </c>
      <c r="C36" s="15">
        <f t="shared" ref="C36:AD36" si="77">SUM(C29,C35)</f>
        <v>159.33466000000001</v>
      </c>
      <c r="D36" s="15">
        <f t="shared" si="77"/>
        <v>101.30939000000001</v>
      </c>
      <c r="E36" s="15">
        <f t="shared" si="77"/>
        <v>114.10942</v>
      </c>
      <c r="F36" s="15">
        <f t="shared" si="77"/>
        <v>82.541780000000003</v>
      </c>
      <c r="G36" s="15">
        <f t="shared" si="77"/>
        <v>189.64549</v>
      </c>
      <c r="H36" s="15">
        <f t="shared" si="77"/>
        <v>135.97160999999997</v>
      </c>
      <c r="I36" s="15">
        <f t="shared" si="77"/>
        <v>103.80304</v>
      </c>
      <c r="J36" s="15">
        <f t="shared" si="77"/>
        <v>159.79461000000003</v>
      </c>
      <c r="K36" s="15">
        <f t="shared" si="77"/>
        <v>113.77961000000002</v>
      </c>
      <c r="L36" s="15">
        <f t="shared" si="77"/>
        <v>179.97166000000004</v>
      </c>
      <c r="M36" s="15">
        <f t="shared" si="77"/>
        <v>176.99576000000002</v>
      </c>
      <c r="N36" s="15">
        <f t="shared" si="77"/>
        <v>410.41023000000001</v>
      </c>
      <c r="O36" s="15">
        <f t="shared" si="77"/>
        <v>550.37980000000005</v>
      </c>
      <c r="P36" s="15">
        <f t="shared" si="77"/>
        <v>617.98168999999996</v>
      </c>
      <c r="Q36" s="15">
        <f t="shared" si="77"/>
        <v>638.64221999999995</v>
      </c>
      <c r="R36" s="15">
        <f t="shared" si="77"/>
        <v>675.07074</v>
      </c>
      <c r="S36" s="15">
        <f t="shared" si="77"/>
        <v>715.08030999999994</v>
      </c>
      <c r="T36" s="15">
        <f t="shared" si="77"/>
        <v>734.33488</v>
      </c>
      <c r="U36" s="15">
        <f t="shared" si="77"/>
        <v>794.19942000000003</v>
      </c>
      <c r="V36" s="15">
        <f t="shared" si="77"/>
        <v>853.16728000000001</v>
      </c>
      <c r="W36" s="15">
        <f t="shared" si="77"/>
        <v>903.36458999999991</v>
      </c>
      <c r="X36" s="15">
        <f t="shared" si="77"/>
        <v>941.91526999999996</v>
      </c>
      <c r="Y36" s="15">
        <f t="shared" si="77"/>
        <v>985.31271000000004</v>
      </c>
      <c r="Z36" s="15">
        <f t="shared" si="77"/>
        <v>24.876260000000002</v>
      </c>
      <c r="AA36" s="15">
        <f t="shared" si="77"/>
        <v>149.25658000000001</v>
      </c>
      <c r="AB36" s="15">
        <f t="shared" si="77"/>
        <v>198.38798999999997</v>
      </c>
      <c r="AC36" s="15">
        <f t="shared" si="77"/>
        <v>159.38599000000002</v>
      </c>
      <c r="AD36" s="15">
        <f t="shared" si="77"/>
        <v>206.40871000000001</v>
      </c>
      <c r="AE36" s="15"/>
      <c r="AF36" s="15">
        <f t="shared" ref="AF36" si="78">SUM(AF29,AF35)</f>
        <v>410.41023000000001</v>
      </c>
      <c r="AG36" s="15">
        <f t="shared" ref="AG36" si="79">SUM(AG29,AG35)</f>
        <v>24.876260000000002</v>
      </c>
      <c r="AH36" s="15">
        <f t="shared" ref="AH36" si="80">SUM(AH29,AH35)</f>
        <v>159.38599000000002</v>
      </c>
      <c r="AI36" s="15">
        <f t="shared" ref="AI36" si="81">SUM(AI29,AI35)</f>
        <v>206.40871000000001</v>
      </c>
      <c r="AK36" s="93"/>
    </row>
    <row r="37" spans="1:37" x14ac:dyDescent="0.2">
      <c r="AK37" s="93"/>
    </row>
    <row r="38" spans="1:37" x14ac:dyDescent="0.2">
      <c r="A38" s="22" t="s">
        <v>94</v>
      </c>
      <c r="B38" s="8">
        <f>ROUND(B16-B36,5)</f>
        <v>0</v>
      </c>
      <c r="C38" s="8">
        <f t="shared" ref="C38:AI38" si="82">ROUND(C16-C36,5)</f>
        <v>0</v>
      </c>
      <c r="D38" s="8">
        <f t="shared" si="82"/>
        <v>0</v>
      </c>
      <c r="E38" s="8">
        <f t="shared" si="82"/>
        <v>0</v>
      </c>
      <c r="F38" s="8">
        <f t="shared" si="82"/>
        <v>0</v>
      </c>
      <c r="G38" s="8">
        <f t="shared" si="82"/>
        <v>0</v>
      </c>
      <c r="H38" s="8">
        <f t="shared" si="82"/>
        <v>0</v>
      </c>
      <c r="I38" s="8">
        <f t="shared" si="82"/>
        <v>0</v>
      </c>
      <c r="J38" s="8">
        <f t="shared" si="82"/>
        <v>0</v>
      </c>
      <c r="K38" s="8">
        <f t="shared" si="82"/>
        <v>0</v>
      </c>
      <c r="L38" s="8">
        <f t="shared" si="82"/>
        <v>0</v>
      </c>
      <c r="M38" s="8">
        <f t="shared" si="82"/>
        <v>0</v>
      </c>
      <c r="N38" s="8">
        <f t="shared" si="82"/>
        <v>0</v>
      </c>
      <c r="O38" s="8">
        <f t="shared" si="82"/>
        <v>0</v>
      </c>
      <c r="P38" s="8">
        <f t="shared" si="82"/>
        <v>0</v>
      </c>
      <c r="Q38" s="8">
        <f t="shared" si="82"/>
        <v>0</v>
      </c>
      <c r="R38" s="8">
        <f t="shared" si="82"/>
        <v>0</v>
      </c>
      <c r="S38" s="8">
        <f t="shared" si="82"/>
        <v>0</v>
      </c>
      <c r="T38" s="8">
        <f t="shared" si="82"/>
        <v>0</v>
      </c>
      <c r="U38" s="8">
        <f t="shared" si="82"/>
        <v>0</v>
      </c>
      <c r="V38" s="8">
        <f t="shared" si="82"/>
        <v>0</v>
      </c>
      <c r="W38" s="8">
        <f t="shared" si="82"/>
        <v>0</v>
      </c>
      <c r="X38" s="8">
        <f t="shared" si="82"/>
        <v>0</v>
      </c>
      <c r="Y38" s="8">
        <f t="shared" si="82"/>
        <v>0</v>
      </c>
      <c r="Z38" s="8">
        <f t="shared" si="82"/>
        <v>0</v>
      </c>
      <c r="AA38" s="8">
        <f t="shared" si="82"/>
        <v>0</v>
      </c>
      <c r="AB38" s="8">
        <f t="shared" si="82"/>
        <v>0</v>
      </c>
      <c r="AC38" s="8">
        <f t="shared" si="82"/>
        <v>0</v>
      </c>
      <c r="AD38" s="8">
        <f t="shared" si="82"/>
        <v>0</v>
      </c>
      <c r="AF38" s="8">
        <f t="shared" si="82"/>
        <v>0</v>
      </c>
      <c r="AG38" s="8">
        <f t="shared" si="82"/>
        <v>0</v>
      </c>
      <c r="AH38" s="8">
        <f t="shared" si="82"/>
        <v>0</v>
      </c>
      <c r="AI38" s="8">
        <f t="shared" si="82"/>
        <v>0</v>
      </c>
      <c r="AK38" s="93"/>
    </row>
    <row r="39" spans="1:37" x14ac:dyDescent="0.2">
      <c r="A39" s="22" t="s">
        <v>95</v>
      </c>
      <c r="B39" s="23" t="s">
        <v>96</v>
      </c>
      <c r="C39" s="8">
        <f>ROUND(IS!C58-(C35-B35),5)</f>
        <v>0</v>
      </c>
      <c r="D39" s="8">
        <f>ROUND(IS!D58-(D35-C35),5)</f>
        <v>94</v>
      </c>
      <c r="E39" s="8">
        <f>ROUND(IS!E58-(E35-D35),5)</f>
        <v>15</v>
      </c>
      <c r="F39" s="8">
        <f>ROUND(IS!F58-(F35-E35),5)</f>
        <v>55</v>
      </c>
      <c r="G39" s="8">
        <f>ROUND(IS!G58-(G35-F35),5)</f>
        <v>0</v>
      </c>
      <c r="H39" s="8">
        <f>ROUND(IS!H58-(H35-G35),5)</f>
        <v>100</v>
      </c>
      <c r="I39" s="8">
        <f>ROUND(IS!I58-(I35-H35),5)</f>
        <v>67</v>
      </c>
      <c r="J39" s="8">
        <f>ROUND(IS!J58-(J35-I35),5)</f>
        <v>0</v>
      </c>
      <c r="K39" s="8">
        <f>ROUND(IS!K58-(K35-J35),5)</f>
        <v>50</v>
      </c>
      <c r="L39" s="8">
        <f>ROUND(IS!L58-(L35-K35),5)</f>
        <v>0</v>
      </c>
      <c r="M39" s="8">
        <f>ROUND(IS!M58-(M35-L35),5)</f>
        <v>60</v>
      </c>
      <c r="N39" s="8">
        <f>ROUND(IS!N58-(N35-M35),5)</f>
        <v>-438.30664000000002</v>
      </c>
      <c r="O39" s="8">
        <f>ROUND(IS!O58-(O35-N35),5)</f>
        <v>-1.34565</v>
      </c>
      <c r="P39" s="8">
        <f>ROUND(IS!P58-(P35-O35),5)</f>
        <v>0</v>
      </c>
      <c r="Q39" s="8">
        <f>ROUND(IS!Q58-(Q35-P35),5)</f>
        <v>0</v>
      </c>
      <c r="R39" s="8">
        <f>ROUND(IS!R58-(R35-Q35),5)</f>
        <v>0</v>
      </c>
      <c r="S39" s="8">
        <f>ROUND(IS!S58-(S35-R35),5)</f>
        <v>0</v>
      </c>
      <c r="T39" s="8">
        <f>ROUND(IS!T58-(T35-S35),5)</f>
        <v>0</v>
      </c>
      <c r="U39" s="8">
        <f>ROUND(IS!U58-(U35-T35),5)</f>
        <v>0</v>
      </c>
      <c r="V39" s="8">
        <f>ROUND(IS!V58-(V35-U35),5)</f>
        <v>0</v>
      </c>
      <c r="W39" s="8">
        <f>ROUND(IS!W58-(W35-V35),5)</f>
        <v>0</v>
      </c>
      <c r="X39" s="8">
        <f>ROUND(IS!X58-(X35-W35),5)</f>
        <v>0</v>
      </c>
      <c r="Y39" s="8">
        <f>ROUND(IS!Y58-(Y35-X35),5)</f>
        <v>0</v>
      </c>
      <c r="Z39" s="8">
        <f>ROUND(IS!Z58-(Z35-Y35),5)</f>
        <v>886.26805000000002</v>
      </c>
      <c r="AA39" s="8">
        <f>ROUND(IS!AA58-(AA35-Z35),5)</f>
        <v>19.086829999999999</v>
      </c>
      <c r="AB39" s="8">
        <f>ROUND(IS!AB58-(AB35-AA35),5)</f>
        <v>8.6830000000000004E-2</v>
      </c>
      <c r="AC39" s="8">
        <f>ROUND(IS!AC58-(AC35-AB35),5)</f>
        <v>79.100390000000004</v>
      </c>
      <c r="AD39" s="8">
        <f>ROUND(IS!AD58-(AD35-AC35),5)</f>
        <v>0</v>
      </c>
      <c r="AF39" s="8"/>
      <c r="AG39" s="8"/>
      <c r="AH39" s="8"/>
      <c r="AI39" s="8"/>
      <c r="AK39" s="93"/>
    </row>
    <row r="40" spans="1:37" x14ac:dyDescent="0.2">
      <c r="A40" s="22" t="s">
        <v>97</v>
      </c>
      <c r="B40" s="23" t="s">
        <v>96</v>
      </c>
      <c r="C40" s="8">
        <f>C32-B32</f>
        <v>0</v>
      </c>
      <c r="D40" s="8">
        <f t="shared" ref="D40:AD40" si="83">D32-C32</f>
        <v>-94</v>
      </c>
      <c r="E40" s="8">
        <f t="shared" si="83"/>
        <v>-15</v>
      </c>
      <c r="F40" s="8">
        <f t="shared" si="83"/>
        <v>-55</v>
      </c>
      <c r="G40" s="8">
        <f t="shared" si="83"/>
        <v>0</v>
      </c>
      <c r="H40" s="8">
        <f t="shared" si="83"/>
        <v>-100</v>
      </c>
      <c r="I40" s="8">
        <f t="shared" si="83"/>
        <v>-67</v>
      </c>
      <c r="J40" s="8">
        <f t="shared" si="83"/>
        <v>0</v>
      </c>
      <c r="K40" s="8">
        <f t="shared" si="83"/>
        <v>-50</v>
      </c>
      <c r="L40" s="8">
        <f t="shared" si="83"/>
        <v>0</v>
      </c>
      <c r="M40" s="8">
        <f t="shared" si="83"/>
        <v>-60</v>
      </c>
      <c r="N40" s="8">
        <v>-40</v>
      </c>
      <c r="O40" s="8">
        <f t="shared" si="83"/>
        <v>0</v>
      </c>
      <c r="P40" s="8">
        <f t="shared" si="83"/>
        <v>0</v>
      </c>
      <c r="Q40" s="8">
        <f t="shared" si="83"/>
        <v>0</v>
      </c>
      <c r="R40" s="8">
        <f t="shared" si="83"/>
        <v>0</v>
      </c>
      <c r="S40" s="8">
        <f t="shared" si="83"/>
        <v>0</v>
      </c>
      <c r="T40" s="8">
        <f t="shared" si="83"/>
        <v>0</v>
      </c>
      <c r="U40" s="8">
        <f t="shared" si="83"/>
        <v>0</v>
      </c>
      <c r="V40" s="8">
        <f t="shared" si="83"/>
        <v>0</v>
      </c>
      <c r="W40" s="8">
        <f t="shared" si="83"/>
        <v>0</v>
      </c>
      <c r="X40" s="8">
        <f t="shared" si="83"/>
        <v>0</v>
      </c>
      <c r="Y40" s="8">
        <f t="shared" si="83"/>
        <v>0</v>
      </c>
      <c r="Z40" s="8">
        <f t="shared" si="83"/>
        <v>-886.26805000000002</v>
      </c>
      <c r="AA40" s="8">
        <f>AA32</f>
        <v>-19.086830000000003</v>
      </c>
      <c r="AB40" s="8">
        <f t="shared" si="83"/>
        <v>-8.6829999999995522E-2</v>
      </c>
      <c r="AC40" s="8">
        <f t="shared" si="83"/>
        <v>-79.100390000000004</v>
      </c>
      <c r="AD40" s="8">
        <f t="shared" si="83"/>
        <v>0</v>
      </c>
      <c r="AF40" s="8">
        <f>SUM(C40:N40)</f>
        <v>-481</v>
      </c>
      <c r="AG40" s="8">
        <f>SUM(O40:Z40)</f>
        <v>-886.26805000000002</v>
      </c>
      <c r="AH40" s="8">
        <f>SUM(R40:AC40)</f>
        <v>-984.54209999999989</v>
      </c>
      <c r="AI40" s="8">
        <f>SUM(S40:AD40)</f>
        <v>-984.54209999999989</v>
      </c>
      <c r="AK40" s="93"/>
    </row>
    <row r="41" spans="1:37" x14ac:dyDescent="0.2">
      <c r="A41" s="22" t="s">
        <v>124</v>
      </c>
      <c r="B41" s="23" t="s">
        <v>96</v>
      </c>
      <c r="C41" s="8">
        <v>0</v>
      </c>
      <c r="D41" s="8">
        <v>0</v>
      </c>
      <c r="E41" s="8">
        <v>0</v>
      </c>
      <c r="F41" s="8">
        <v>0</v>
      </c>
      <c r="G41" s="8">
        <v>0</v>
      </c>
      <c r="H41" s="8">
        <v>0</v>
      </c>
      <c r="I41" s="8">
        <v>0</v>
      </c>
      <c r="J41" s="8">
        <v>0</v>
      </c>
      <c r="K41" s="8">
        <v>0</v>
      </c>
      <c r="L41" s="8">
        <v>0</v>
      </c>
      <c r="M41" s="8">
        <v>0</v>
      </c>
      <c r="N41" s="32">
        <f>SUM('GL - FY20 fix JE'!R5,'GL - FY20 fix JE'!R6)/1000</f>
        <v>448.83623999999998</v>
      </c>
      <c r="O41" s="8">
        <v>0</v>
      </c>
      <c r="P41" s="8">
        <v>0</v>
      </c>
      <c r="Q41" s="8">
        <v>0</v>
      </c>
      <c r="R41" s="8">
        <v>0</v>
      </c>
      <c r="S41" s="8">
        <v>0</v>
      </c>
      <c r="T41" s="8">
        <v>0</v>
      </c>
      <c r="U41" s="8">
        <v>0</v>
      </c>
      <c r="V41" s="8">
        <v>0</v>
      </c>
      <c r="W41" s="8">
        <v>0</v>
      </c>
      <c r="X41" s="8">
        <v>0</v>
      </c>
      <c r="Y41" s="8">
        <v>0</v>
      </c>
      <c r="Z41" s="8">
        <v>0</v>
      </c>
      <c r="AA41" s="8">
        <v>0</v>
      </c>
      <c r="AB41" s="8">
        <v>0</v>
      </c>
      <c r="AC41" s="8">
        <v>0</v>
      </c>
      <c r="AD41" s="8">
        <v>0</v>
      </c>
      <c r="AF41" s="8">
        <f t="shared" ref="AF41:AF46" si="84">SUM(C41:N41)</f>
        <v>448.83623999999998</v>
      </c>
      <c r="AG41" s="8">
        <f t="shared" ref="AG41:AG46" si="85">SUM(O41:Z41)</f>
        <v>0</v>
      </c>
      <c r="AH41" s="8">
        <f t="shared" ref="AH41:AH46" si="86">SUM(R41:AC41)</f>
        <v>0</v>
      </c>
      <c r="AI41" s="8">
        <f t="shared" ref="AI41:AI46" si="87">SUM(S41:AD41)</f>
        <v>0</v>
      </c>
      <c r="AJ41" s="1" t="s">
        <v>129</v>
      </c>
      <c r="AK41" s="93"/>
    </row>
    <row r="42" spans="1:37" x14ac:dyDescent="0.2">
      <c r="A42" s="22" t="s">
        <v>123</v>
      </c>
      <c r="B42" s="23" t="s">
        <v>96</v>
      </c>
      <c r="C42" s="8">
        <v>0</v>
      </c>
      <c r="D42" s="8">
        <v>0</v>
      </c>
      <c r="E42" s="8">
        <v>0</v>
      </c>
      <c r="F42" s="8">
        <v>0</v>
      </c>
      <c r="G42" s="8">
        <v>0</v>
      </c>
      <c r="H42" s="8">
        <v>0</v>
      </c>
      <c r="I42" s="8">
        <v>0</v>
      </c>
      <c r="J42" s="8">
        <v>0</v>
      </c>
      <c r="K42" s="8">
        <v>0</v>
      </c>
      <c r="L42" s="8">
        <v>0</v>
      </c>
      <c r="M42" s="8">
        <v>0</v>
      </c>
      <c r="N42" s="32">
        <f>SUM('GL - FY20 fix JE'!R2,'GL - FY20 fix JE'!R9,'GL - FY20 fix JE'!R10,'GL - FY20 fix JE'!R11,'GL - FY20 fix JE'!R12)/1000</f>
        <v>29.287589999999998</v>
      </c>
      <c r="O42" s="8">
        <v>0</v>
      </c>
      <c r="P42" s="8">
        <v>0</v>
      </c>
      <c r="Q42" s="8">
        <v>0</v>
      </c>
      <c r="R42" s="8">
        <v>0</v>
      </c>
      <c r="S42" s="8">
        <v>0</v>
      </c>
      <c r="T42" s="8">
        <v>0</v>
      </c>
      <c r="U42" s="8">
        <v>0</v>
      </c>
      <c r="V42" s="8">
        <v>0</v>
      </c>
      <c r="W42" s="8">
        <v>0</v>
      </c>
      <c r="X42" s="8">
        <v>0</v>
      </c>
      <c r="Y42" s="8">
        <v>0</v>
      </c>
      <c r="Z42" s="8">
        <v>0</v>
      </c>
      <c r="AA42" s="8">
        <v>0</v>
      </c>
      <c r="AB42" s="8">
        <v>0</v>
      </c>
      <c r="AC42" s="8">
        <v>0</v>
      </c>
      <c r="AD42" s="8">
        <v>0</v>
      </c>
      <c r="AF42" s="8">
        <f t="shared" si="84"/>
        <v>29.287589999999998</v>
      </c>
      <c r="AG42" s="8">
        <f t="shared" si="85"/>
        <v>0</v>
      </c>
      <c r="AH42" s="8">
        <f t="shared" si="86"/>
        <v>0</v>
      </c>
      <c r="AI42" s="8">
        <f t="shared" si="87"/>
        <v>0</v>
      </c>
      <c r="AK42" s="93"/>
    </row>
    <row r="43" spans="1:37" x14ac:dyDescent="0.2">
      <c r="A43" s="22" t="s">
        <v>125</v>
      </c>
      <c r="B43" s="23" t="s">
        <v>96</v>
      </c>
      <c r="C43" s="8">
        <v>0</v>
      </c>
      <c r="D43" s="8">
        <v>0</v>
      </c>
      <c r="E43" s="8">
        <v>0</v>
      </c>
      <c r="F43" s="8">
        <v>0</v>
      </c>
      <c r="G43" s="8">
        <v>0</v>
      </c>
      <c r="H43" s="8">
        <v>0</v>
      </c>
      <c r="I43" s="8">
        <v>0</v>
      </c>
      <c r="J43" s="8">
        <v>0</v>
      </c>
      <c r="K43" s="8">
        <v>0</v>
      </c>
      <c r="L43" s="8">
        <v>0</v>
      </c>
      <c r="M43" s="8">
        <v>0</v>
      </c>
      <c r="N43" s="32">
        <f>SUM('GL - FY20 fix JE'!R7,'GL - FY20 fix JE'!R15)/1000</f>
        <v>-0.78166000000000002</v>
      </c>
      <c r="O43" s="8">
        <v>0</v>
      </c>
      <c r="P43" s="8">
        <v>0</v>
      </c>
      <c r="Q43" s="8">
        <v>0</v>
      </c>
      <c r="R43" s="8">
        <v>0</v>
      </c>
      <c r="S43" s="8">
        <v>0</v>
      </c>
      <c r="T43" s="8">
        <v>0</v>
      </c>
      <c r="U43" s="8">
        <v>0</v>
      </c>
      <c r="V43" s="8">
        <v>0</v>
      </c>
      <c r="W43" s="8">
        <v>0</v>
      </c>
      <c r="X43" s="8">
        <v>0</v>
      </c>
      <c r="Y43" s="8">
        <v>0</v>
      </c>
      <c r="Z43" s="8">
        <v>0</v>
      </c>
      <c r="AA43" s="8">
        <v>0</v>
      </c>
      <c r="AB43" s="8">
        <v>0</v>
      </c>
      <c r="AC43" s="8">
        <v>0</v>
      </c>
      <c r="AD43" s="8">
        <v>0</v>
      </c>
      <c r="AF43" s="8">
        <f t="shared" si="84"/>
        <v>-0.78166000000000002</v>
      </c>
      <c r="AG43" s="8">
        <f t="shared" si="85"/>
        <v>0</v>
      </c>
      <c r="AH43" s="8">
        <f t="shared" si="86"/>
        <v>0</v>
      </c>
      <c r="AI43" s="8">
        <f t="shared" si="87"/>
        <v>0</v>
      </c>
      <c r="AK43" s="93"/>
    </row>
    <row r="44" spans="1:37" x14ac:dyDescent="0.2">
      <c r="A44" s="22" t="s">
        <v>126</v>
      </c>
      <c r="B44" s="23" t="s">
        <v>96</v>
      </c>
      <c r="C44" s="8">
        <v>0</v>
      </c>
      <c r="D44" s="8">
        <v>0</v>
      </c>
      <c r="E44" s="8">
        <v>0</v>
      </c>
      <c r="F44" s="8">
        <v>0</v>
      </c>
      <c r="G44" s="8">
        <v>0</v>
      </c>
      <c r="H44" s="8">
        <v>0</v>
      </c>
      <c r="I44" s="8">
        <v>0</v>
      </c>
      <c r="J44" s="8">
        <v>0</v>
      </c>
      <c r="K44" s="8">
        <v>0</v>
      </c>
      <c r="L44" s="8">
        <v>0</v>
      </c>
      <c r="M44" s="8">
        <v>0</v>
      </c>
      <c r="N44" s="32">
        <f>'GL - FY20 fix JE'!R8/1000</f>
        <v>2.9829599999999998</v>
      </c>
      <c r="O44" s="8">
        <v>0</v>
      </c>
      <c r="P44" s="8">
        <v>0</v>
      </c>
      <c r="Q44" s="8">
        <v>0</v>
      </c>
      <c r="R44" s="8">
        <v>0</v>
      </c>
      <c r="S44" s="8">
        <v>0</v>
      </c>
      <c r="T44" s="8">
        <v>0</v>
      </c>
      <c r="U44" s="8">
        <v>0</v>
      </c>
      <c r="V44" s="8">
        <v>0</v>
      </c>
      <c r="W44" s="8">
        <v>0</v>
      </c>
      <c r="X44" s="8">
        <v>0</v>
      </c>
      <c r="Y44" s="8">
        <v>0</v>
      </c>
      <c r="Z44" s="8">
        <v>0</v>
      </c>
      <c r="AA44" s="8">
        <v>0</v>
      </c>
      <c r="AB44" s="8">
        <v>0</v>
      </c>
      <c r="AC44" s="8">
        <v>0</v>
      </c>
      <c r="AD44" s="8">
        <v>0</v>
      </c>
      <c r="AF44" s="8">
        <f t="shared" si="84"/>
        <v>2.9829599999999998</v>
      </c>
      <c r="AG44" s="8">
        <f t="shared" si="85"/>
        <v>0</v>
      </c>
      <c r="AH44" s="8">
        <f t="shared" si="86"/>
        <v>0</v>
      </c>
      <c r="AI44" s="8">
        <f t="shared" si="87"/>
        <v>0</v>
      </c>
      <c r="AK44" s="93"/>
    </row>
    <row r="45" spans="1:37" x14ac:dyDescent="0.2">
      <c r="A45" s="22" t="s">
        <v>128</v>
      </c>
      <c r="B45" s="23" t="s">
        <v>96</v>
      </c>
      <c r="C45" s="8">
        <v>0</v>
      </c>
      <c r="D45" s="8">
        <v>0</v>
      </c>
      <c r="E45" s="8">
        <v>0</v>
      </c>
      <c r="F45" s="8">
        <v>0</v>
      </c>
      <c r="G45" s="8">
        <v>0</v>
      </c>
      <c r="H45" s="8">
        <v>0</v>
      </c>
      <c r="I45" s="8">
        <v>0</v>
      </c>
      <c r="J45" s="8">
        <v>0</v>
      </c>
      <c r="K45" s="8">
        <v>0</v>
      </c>
      <c r="L45" s="8">
        <v>0</v>
      </c>
      <c r="M45" s="8">
        <v>0</v>
      </c>
      <c r="N45" s="32">
        <f>'GL - FY20 fix JE'!R14/1000</f>
        <v>-2.0327000000000002</v>
      </c>
      <c r="O45" s="8">
        <v>0</v>
      </c>
      <c r="P45" s="8">
        <v>0</v>
      </c>
      <c r="Q45" s="8">
        <v>0</v>
      </c>
      <c r="R45" s="8">
        <v>0</v>
      </c>
      <c r="S45" s="8">
        <v>0</v>
      </c>
      <c r="T45" s="8">
        <v>0</v>
      </c>
      <c r="U45" s="8">
        <v>0</v>
      </c>
      <c r="V45" s="8">
        <v>0</v>
      </c>
      <c r="W45" s="8">
        <v>0</v>
      </c>
      <c r="X45" s="8">
        <v>0</v>
      </c>
      <c r="Y45" s="8">
        <v>0</v>
      </c>
      <c r="Z45" s="8">
        <v>0</v>
      </c>
      <c r="AA45" s="8">
        <v>0</v>
      </c>
      <c r="AB45" s="8">
        <v>0</v>
      </c>
      <c r="AC45" s="8">
        <v>0</v>
      </c>
      <c r="AD45" s="8">
        <v>0</v>
      </c>
      <c r="AF45" s="8">
        <f t="shared" si="84"/>
        <v>-2.0327000000000002</v>
      </c>
      <c r="AG45" s="8">
        <f t="shared" si="85"/>
        <v>0</v>
      </c>
      <c r="AH45" s="8">
        <f t="shared" si="86"/>
        <v>0</v>
      </c>
      <c r="AI45" s="8">
        <f t="shared" si="87"/>
        <v>0</v>
      </c>
      <c r="AK45" s="93"/>
    </row>
    <row r="46" spans="1:37" x14ac:dyDescent="0.2">
      <c r="A46" s="22" t="s">
        <v>127</v>
      </c>
      <c r="B46" s="23" t="s">
        <v>96</v>
      </c>
      <c r="C46" s="8">
        <v>0</v>
      </c>
      <c r="D46" s="8">
        <v>0</v>
      </c>
      <c r="E46" s="8">
        <v>0</v>
      </c>
      <c r="F46" s="8">
        <v>0</v>
      </c>
      <c r="G46" s="8">
        <v>0</v>
      </c>
      <c r="H46" s="8">
        <v>0</v>
      </c>
      <c r="I46" s="8">
        <v>0</v>
      </c>
      <c r="J46" s="8">
        <v>0</v>
      </c>
      <c r="K46" s="8">
        <v>0</v>
      </c>
      <c r="L46" s="8">
        <v>0</v>
      </c>
      <c r="M46" s="8">
        <v>0</v>
      </c>
      <c r="N46" s="32">
        <f>'GL - FY20 fix JE'!R3/1000</f>
        <v>1.421E-2</v>
      </c>
      <c r="O46" s="8">
        <v>0</v>
      </c>
      <c r="P46" s="8">
        <v>0</v>
      </c>
      <c r="Q46" s="8">
        <v>0</v>
      </c>
      <c r="R46" s="8">
        <v>0</v>
      </c>
      <c r="S46" s="8">
        <v>0</v>
      </c>
      <c r="T46" s="8">
        <v>0</v>
      </c>
      <c r="U46" s="8">
        <v>0</v>
      </c>
      <c r="V46" s="8">
        <v>0</v>
      </c>
      <c r="W46" s="8">
        <v>0</v>
      </c>
      <c r="X46" s="8">
        <v>0</v>
      </c>
      <c r="Y46" s="8">
        <v>0</v>
      </c>
      <c r="Z46" s="8">
        <v>0</v>
      </c>
      <c r="AA46" s="8">
        <v>0</v>
      </c>
      <c r="AB46" s="8">
        <v>0</v>
      </c>
      <c r="AC46" s="8">
        <v>0</v>
      </c>
      <c r="AD46" s="8">
        <v>0</v>
      </c>
      <c r="AF46" s="8">
        <f t="shared" si="84"/>
        <v>1.421E-2</v>
      </c>
      <c r="AG46" s="8">
        <f t="shared" si="85"/>
        <v>0</v>
      </c>
      <c r="AH46" s="8">
        <f t="shared" si="86"/>
        <v>0</v>
      </c>
      <c r="AI46" s="8">
        <f t="shared" si="87"/>
        <v>0</v>
      </c>
      <c r="AK46" s="93"/>
    </row>
    <row r="47" spans="1:37" x14ac:dyDescent="0.2">
      <c r="A47" s="97" t="s">
        <v>949</v>
      </c>
      <c r="B47" s="23" t="s">
        <v>96</v>
      </c>
      <c r="C47" s="8">
        <v>0</v>
      </c>
      <c r="D47" s="8">
        <v>0</v>
      </c>
      <c r="E47" s="8">
        <v>0</v>
      </c>
      <c r="F47" s="8">
        <v>0</v>
      </c>
      <c r="G47" s="8">
        <v>0</v>
      </c>
      <c r="H47" s="8">
        <v>0</v>
      </c>
      <c r="I47" s="8">
        <v>0</v>
      </c>
      <c r="J47" s="8">
        <v>0</v>
      </c>
      <c r="K47" s="8">
        <v>0</v>
      </c>
      <c r="L47" s="8">
        <v>0</v>
      </c>
      <c r="M47" s="8">
        <v>0</v>
      </c>
      <c r="N47" s="33">
        <v>0</v>
      </c>
      <c r="O47" s="33">
        <v>1.34565</v>
      </c>
      <c r="P47" s="8">
        <v>0</v>
      </c>
      <c r="Q47" s="8">
        <v>0</v>
      </c>
      <c r="R47" s="8">
        <v>0</v>
      </c>
      <c r="S47" s="8">
        <v>0</v>
      </c>
      <c r="T47" s="8">
        <v>0</v>
      </c>
      <c r="U47" s="8">
        <v>0</v>
      </c>
      <c r="V47" s="8">
        <v>0</v>
      </c>
      <c r="W47" s="8">
        <v>0</v>
      </c>
      <c r="X47" s="8">
        <v>0</v>
      </c>
      <c r="Y47" s="8">
        <v>0</v>
      </c>
      <c r="Z47" s="8">
        <v>0</v>
      </c>
      <c r="AA47" s="8">
        <v>0</v>
      </c>
      <c r="AB47" s="8">
        <v>0</v>
      </c>
      <c r="AC47" s="8">
        <v>0</v>
      </c>
      <c r="AD47" s="8">
        <v>0</v>
      </c>
      <c r="AF47" s="8">
        <f t="shared" ref="AF47:AF48" si="88">SUM(C47:N47)</f>
        <v>0</v>
      </c>
      <c r="AG47" s="8">
        <f t="shared" ref="AG47:AG48" si="89">SUM(O47:Z47)</f>
        <v>1.34565</v>
      </c>
      <c r="AH47" s="8">
        <f t="shared" ref="AH47:AH48" si="90">SUM(R47:AC47)</f>
        <v>0</v>
      </c>
      <c r="AI47" s="8">
        <f t="shared" ref="AI47:AI48" si="91">SUM(S47:AD47)</f>
        <v>0</v>
      </c>
      <c r="AJ47" s="1" t="s">
        <v>130</v>
      </c>
      <c r="AK47" s="93"/>
    </row>
    <row r="48" spans="1:37" x14ac:dyDescent="0.2">
      <c r="A48" s="22" t="s">
        <v>98</v>
      </c>
      <c r="B48" s="23" t="s">
        <v>96</v>
      </c>
      <c r="C48" s="8">
        <f>ROUND(SUM(C39:C47),5)</f>
        <v>0</v>
      </c>
      <c r="D48" s="8">
        <f t="shared" ref="D48:AD48" si="92">ROUND(SUM(D39:D47),5)</f>
        <v>0</v>
      </c>
      <c r="E48" s="8">
        <f t="shared" si="92"/>
        <v>0</v>
      </c>
      <c r="F48" s="8">
        <f t="shared" si="92"/>
        <v>0</v>
      </c>
      <c r="G48" s="8">
        <f t="shared" si="92"/>
        <v>0</v>
      </c>
      <c r="H48" s="8">
        <f t="shared" si="92"/>
        <v>0</v>
      </c>
      <c r="I48" s="8">
        <f t="shared" si="92"/>
        <v>0</v>
      </c>
      <c r="J48" s="8">
        <f t="shared" si="92"/>
        <v>0</v>
      </c>
      <c r="K48" s="8">
        <f t="shared" si="92"/>
        <v>0</v>
      </c>
      <c r="L48" s="8">
        <f t="shared" si="92"/>
        <v>0</v>
      </c>
      <c r="M48" s="8">
        <f t="shared" si="92"/>
        <v>0</v>
      </c>
      <c r="N48" s="8">
        <f t="shared" si="92"/>
        <v>0</v>
      </c>
      <c r="O48" s="8">
        <f t="shared" si="92"/>
        <v>0</v>
      </c>
      <c r="P48" s="8">
        <f t="shared" si="92"/>
        <v>0</v>
      </c>
      <c r="Q48" s="8">
        <f t="shared" si="92"/>
        <v>0</v>
      </c>
      <c r="R48" s="8">
        <f t="shared" si="92"/>
        <v>0</v>
      </c>
      <c r="S48" s="8">
        <f t="shared" si="92"/>
        <v>0</v>
      </c>
      <c r="T48" s="8">
        <f t="shared" si="92"/>
        <v>0</v>
      </c>
      <c r="U48" s="8">
        <f t="shared" si="92"/>
        <v>0</v>
      </c>
      <c r="V48" s="8">
        <f t="shared" si="92"/>
        <v>0</v>
      </c>
      <c r="W48" s="8">
        <f t="shared" si="92"/>
        <v>0</v>
      </c>
      <c r="X48" s="8">
        <f t="shared" si="92"/>
        <v>0</v>
      </c>
      <c r="Y48" s="8">
        <f t="shared" si="92"/>
        <v>0</v>
      </c>
      <c r="Z48" s="8">
        <f t="shared" si="92"/>
        <v>0</v>
      </c>
      <c r="AA48" s="8">
        <f t="shared" si="92"/>
        <v>0</v>
      </c>
      <c r="AB48" s="8">
        <f t="shared" si="92"/>
        <v>0</v>
      </c>
      <c r="AC48" s="8">
        <f t="shared" si="92"/>
        <v>0</v>
      </c>
      <c r="AD48" s="8">
        <f t="shared" si="92"/>
        <v>0</v>
      </c>
      <c r="AF48" s="8">
        <f t="shared" si="88"/>
        <v>0</v>
      </c>
      <c r="AG48" s="8">
        <f t="shared" si="89"/>
        <v>0</v>
      </c>
      <c r="AH48" s="8">
        <f t="shared" si="90"/>
        <v>0</v>
      </c>
      <c r="AI48" s="8">
        <f t="shared" si="91"/>
        <v>0</v>
      </c>
    </row>
    <row r="52" spans="36:36" x14ac:dyDescent="0.2">
      <c r="AJ52" s="1" t="s">
        <v>788</v>
      </c>
    </row>
  </sheetData>
  <pageMargins left="0.7" right="0.7" top="0.75" bottom="0.75" header="0.3" footer="0.3"/>
  <pageSetup orientation="portrait" horizontalDpi="1200" verticalDpi="1200"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ADFD0-3209-4D6A-B40E-8617B47734B6}">
  <sheetPr codeName="Sheet24">
    <tabColor theme="9" tint="0.39997558519241921"/>
  </sheetPr>
  <dimension ref="A1:I12"/>
  <sheetViews>
    <sheetView showGridLines="0" zoomScaleNormal="100" workbookViewId="0">
      <selection activeCell="B3" sqref="B3"/>
    </sheetView>
  </sheetViews>
  <sheetFormatPr defaultRowHeight="11.25" outlineLevelRow="1" x14ac:dyDescent="0.2"/>
  <cols>
    <col min="1" max="1" width="7.85546875" style="1" customWidth="1"/>
    <col min="2" max="2" width="7.140625" style="1" bestFit="1" customWidth="1"/>
    <col min="3" max="5" width="5.85546875" style="1" bestFit="1" customWidth="1"/>
    <col min="6" max="6" width="5" style="1" bestFit="1" customWidth="1"/>
    <col min="7" max="7" width="8.42578125" style="1" bestFit="1" customWidth="1"/>
    <col min="8" max="8" width="7.85546875" style="1" bestFit="1" customWidth="1"/>
    <col min="9" max="9" width="6.7109375" style="1" bestFit="1" customWidth="1"/>
    <col min="10" max="16384" width="9.140625" style="1"/>
  </cols>
  <sheetData>
    <row r="1" spans="1:9" x14ac:dyDescent="0.2">
      <c r="A1" s="135" t="s">
        <v>795</v>
      </c>
      <c r="B1" s="139"/>
      <c r="C1" s="139"/>
      <c r="D1" s="139"/>
      <c r="E1" s="139"/>
      <c r="F1" s="139"/>
      <c r="G1" s="139"/>
      <c r="H1" s="139"/>
      <c r="I1" s="139"/>
    </row>
    <row r="2" spans="1:9" ht="27" x14ac:dyDescent="0.35">
      <c r="A2" s="136" t="s">
        <v>796</v>
      </c>
      <c r="B2" s="152" t="s">
        <v>797</v>
      </c>
      <c r="C2" s="152" t="s">
        <v>798</v>
      </c>
      <c r="D2" s="152" t="s">
        <v>799</v>
      </c>
      <c r="E2" s="152" t="s">
        <v>800</v>
      </c>
      <c r="F2" s="152" t="s">
        <v>801</v>
      </c>
      <c r="G2" s="153" t="s">
        <v>802</v>
      </c>
      <c r="H2" s="152" t="s">
        <v>72</v>
      </c>
      <c r="I2" s="153" t="s">
        <v>950</v>
      </c>
    </row>
    <row r="3" spans="1:9" x14ac:dyDescent="0.2">
      <c r="A3" s="89">
        <v>44196</v>
      </c>
      <c r="B3" s="6">
        <v>62.988959999999999</v>
      </c>
      <c r="C3" s="6">
        <v>18.42952</v>
      </c>
      <c r="D3" s="6">
        <v>3.26</v>
      </c>
      <c r="E3" s="6">
        <v>1.54322</v>
      </c>
      <c r="F3" s="6">
        <v>2.6323500000000002</v>
      </c>
      <c r="G3" s="6">
        <f>SUM(B3:F3)</f>
        <v>88.854050000000015</v>
      </c>
      <c r="H3" s="6">
        <f>I3-G3</f>
        <v>0</v>
      </c>
      <c r="I3" s="6">
        <f>BS!AF5</f>
        <v>88.854050000000001</v>
      </c>
    </row>
    <row r="4" spans="1:9" x14ac:dyDescent="0.2">
      <c r="A4" s="89">
        <v>44561</v>
      </c>
      <c r="B4" s="6">
        <v>80.418259999999989</v>
      </c>
      <c r="C4" s="6">
        <v>15.475770000000001</v>
      </c>
      <c r="D4" s="6">
        <v>2.3967199999999997</v>
      </c>
      <c r="E4" s="6">
        <v>4.9359500000000001</v>
      </c>
      <c r="F4" s="6">
        <v>1.6537500000000001</v>
      </c>
      <c r="G4" s="6">
        <f>SUM(B4:F4)</f>
        <v>104.88045</v>
      </c>
      <c r="H4" s="6">
        <f t="shared" ref="H4:H5" si="0">I4-G4</f>
        <v>0</v>
      </c>
      <c r="I4" s="6">
        <f>BS!AG5</f>
        <v>104.88045</v>
      </c>
    </row>
    <row r="5" spans="1:9" hidden="1" outlineLevel="1" x14ac:dyDescent="0.2">
      <c r="A5" s="89">
        <v>44651</v>
      </c>
      <c r="B5" s="6">
        <f>'AR aging detail'!B35</f>
        <v>72.825779999999995</v>
      </c>
      <c r="C5" s="6">
        <f>'AR aging detail'!C35</f>
        <v>28.226789999999998</v>
      </c>
      <c r="D5" s="6">
        <f>'AR aging detail'!D35</f>
        <v>17.389990000000001</v>
      </c>
      <c r="E5" s="6">
        <f>'AR aging detail'!E35</f>
        <v>5.0627399999999998</v>
      </c>
      <c r="F5" s="6">
        <f>'AR aging detail'!F35</f>
        <v>6.3176500000000004</v>
      </c>
      <c r="G5" s="6">
        <f>SUM(B5:F5)</f>
        <v>129.82294999999999</v>
      </c>
      <c r="H5" s="6">
        <f t="shared" si="0"/>
        <v>0</v>
      </c>
      <c r="I5" s="6">
        <f>BS!AH5</f>
        <v>129.82294999999999</v>
      </c>
    </row>
    <row r="6" spans="1:9" collapsed="1" x14ac:dyDescent="0.2">
      <c r="A6" s="89">
        <v>44681</v>
      </c>
      <c r="B6" s="6">
        <f>'AR aging detail'!B79</f>
        <v>84.461479999999995</v>
      </c>
      <c r="C6" s="6">
        <f>'AR aging detail'!C79</f>
        <v>12.335800000000001</v>
      </c>
      <c r="D6" s="6">
        <f>'AR aging detail'!D79</f>
        <v>7.8260000000000005</v>
      </c>
      <c r="E6" s="6">
        <f>'AR aging detail'!E79</f>
        <v>12.96429</v>
      </c>
      <c r="F6" s="6">
        <f>'AR aging detail'!F79</f>
        <v>4.4943900000000001</v>
      </c>
      <c r="G6" s="6">
        <f>SUM(B6:F6)</f>
        <v>122.08196</v>
      </c>
      <c r="H6" s="6">
        <f t="shared" ref="H6" si="1">I6-G6</f>
        <v>0</v>
      </c>
      <c r="I6" s="6">
        <f>BS!AI5</f>
        <v>122.08196000000001</v>
      </c>
    </row>
    <row r="7" spans="1:9" ht="3" customHeight="1" x14ac:dyDescent="0.2"/>
    <row r="8" spans="1:9" x14ac:dyDescent="0.2">
      <c r="A8" s="34" t="s">
        <v>813</v>
      </c>
    </row>
    <row r="9" spans="1:9" x14ac:dyDescent="0.2">
      <c r="A9" s="90">
        <v>44196</v>
      </c>
      <c r="B9" s="91">
        <f>B3/$G3</f>
        <v>0.7089036459227237</v>
      </c>
      <c r="C9" s="91">
        <f t="shared" ref="C9:I9" si="2">C3/$G3</f>
        <v>0.20741339308675291</v>
      </c>
      <c r="D9" s="91">
        <f t="shared" si="2"/>
        <v>3.6689379943851734E-2</v>
      </c>
      <c r="E9" s="91">
        <f t="shared" si="2"/>
        <v>1.7368032183113766E-2</v>
      </c>
      <c r="F9" s="91">
        <f t="shared" si="2"/>
        <v>2.9625548863557706E-2</v>
      </c>
      <c r="G9" s="91">
        <f t="shared" si="2"/>
        <v>1</v>
      </c>
      <c r="H9" s="91">
        <f t="shared" si="2"/>
        <v>0</v>
      </c>
      <c r="I9" s="91">
        <f t="shared" si="2"/>
        <v>0.99999999999999989</v>
      </c>
    </row>
    <row r="10" spans="1:9" x14ac:dyDescent="0.2">
      <c r="A10" s="90">
        <v>44561</v>
      </c>
      <c r="B10" s="91">
        <f t="shared" ref="B10:I10" si="3">B4/$G4</f>
        <v>0.76676120287432015</v>
      </c>
      <c r="C10" s="91">
        <f t="shared" si="3"/>
        <v>0.14755628908914867</v>
      </c>
      <c r="D10" s="91">
        <f t="shared" si="3"/>
        <v>2.2851923308872146E-2</v>
      </c>
      <c r="E10" s="91">
        <f t="shared" si="3"/>
        <v>4.7062631786953621E-2</v>
      </c>
      <c r="F10" s="91">
        <f t="shared" si="3"/>
        <v>1.5767952940705349E-2</v>
      </c>
      <c r="G10" s="91">
        <f t="shared" si="3"/>
        <v>1</v>
      </c>
      <c r="H10" s="91">
        <f t="shared" si="3"/>
        <v>0</v>
      </c>
      <c r="I10" s="91">
        <f t="shared" si="3"/>
        <v>1</v>
      </c>
    </row>
    <row r="11" spans="1:9" hidden="1" outlineLevel="1" x14ac:dyDescent="0.2">
      <c r="A11" s="90">
        <v>44651</v>
      </c>
      <c r="B11" s="91">
        <f t="shared" ref="B11:I12" si="4">B5/$G5</f>
        <v>0.56096229518740715</v>
      </c>
      <c r="C11" s="91">
        <f t="shared" si="4"/>
        <v>0.21742527033933523</v>
      </c>
      <c r="D11" s="91">
        <f t="shared" si="4"/>
        <v>0.13395158560177536</v>
      </c>
      <c r="E11" s="91">
        <f t="shared" si="4"/>
        <v>3.8997265121459651E-2</v>
      </c>
      <c r="F11" s="91">
        <f t="shared" si="4"/>
        <v>4.8663583750022631E-2</v>
      </c>
      <c r="G11" s="91">
        <f t="shared" si="4"/>
        <v>1</v>
      </c>
      <c r="H11" s="91">
        <f t="shared" si="4"/>
        <v>0</v>
      </c>
      <c r="I11" s="91">
        <f t="shared" si="4"/>
        <v>1</v>
      </c>
    </row>
    <row r="12" spans="1:9" collapsed="1" x14ac:dyDescent="0.2">
      <c r="A12" s="90">
        <v>44681</v>
      </c>
      <c r="B12" s="91">
        <f t="shared" si="4"/>
        <v>0.69184243110120447</v>
      </c>
      <c r="C12" s="91">
        <f t="shared" si="4"/>
        <v>0.10104523223578653</v>
      </c>
      <c r="D12" s="91">
        <f t="shared" si="4"/>
        <v>6.4104475386863063E-2</v>
      </c>
      <c r="E12" s="91">
        <f t="shared" si="4"/>
        <v>0.1061933311031376</v>
      </c>
      <c r="F12" s="91">
        <f t="shared" si="4"/>
        <v>3.6814530173008363E-2</v>
      </c>
      <c r="G12" s="91">
        <f t="shared" si="4"/>
        <v>1</v>
      </c>
      <c r="H12" s="91">
        <f t="shared" si="4"/>
        <v>0</v>
      </c>
      <c r="I12" s="91">
        <f t="shared" si="4"/>
        <v>1.0000000000000002</v>
      </c>
    </row>
  </sheetData>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534DC-284E-4DED-B29D-067A65BD318E}">
  <sheetPr codeName="Sheet25">
    <tabColor theme="9" tint="0.39997558519241921"/>
  </sheetPr>
  <dimension ref="A1:I79"/>
  <sheetViews>
    <sheetView showGridLines="0" zoomScaleNormal="100" workbookViewId="0">
      <selection activeCell="A5" sqref="A5"/>
    </sheetView>
  </sheetViews>
  <sheetFormatPr defaultRowHeight="11.25" outlineLevelRow="1" x14ac:dyDescent="0.2"/>
  <cols>
    <col min="1" max="1" width="26.42578125" style="1" bestFit="1" customWidth="1"/>
    <col min="2" max="2" width="7.140625" style="1" bestFit="1" customWidth="1"/>
    <col min="3" max="3" width="4.7109375" style="1" bestFit="1" customWidth="1"/>
    <col min="4" max="5" width="5" style="1" bestFit="1" customWidth="1"/>
    <col min="6" max="6" width="3.85546875" style="1" bestFit="1" customWidth="1"/>
    <col min="7" max="7" width="5.5703125" style="1" bestFit="1" customWidth="1"/>
    <col min="8" max="16384" width="9.140625" style="1"/>
  </cols>
  <sheetData>
    <row r="1" spans="1:9" x14ac:dyDescent="0.2">
      <c r="A1" s="135" t="s">
        <v>803</v>
      </c>
      <c r="B1" s="139"/>
      <c r="C1" s="139"/>
      <c r="D1" s="139"/>
      <c r="E1" s="139"/>
      <c r="F1" s="139"/>
      <c r="G1" s="139"/>
    </row>
    <row r="2" spans="1:9" x14ac:dyDescent="0.2">
      <c r="A2" s="139"/>
      <c r="B2" s="141"/>
      <c r="C2" s="141"/>
      <c r="D2" s="141"/>
      <c r="E2" s="141"/>
      <c r="F2" s="141"/>
      <c r="G2" s="141"/>
    </row>
    <row r="3" spans="1:9" ht="13.5" x14ac:dyDescent="0.35">
      <c r="A3" s="136" t="s">
        <v>796</v>
      </c>
      <c r="B3" s="152" t="s">
        <v>797</v>
      </c>
      <c r="C3" s="152" t="s">
        <v>798</v>
      </c>
      <c r="D3" s="152" t="s">
        <v>799</v>
      </c>
      <c r="E3" s="152" t="s">
        <v>800</v>
      </c>
      <c r="F3" s="152" t="s">
        <v>801</v>
      </c>
      <c r="G3" s="153" t="s">
        <v>134</v>
      </c>
    </row>
    <row r="4" spans="1:9" x14ac:dyDescent="0.2">
      <c r="A4" s="1" t="s">
        <v>1338</v>
      </c>
      <c r="B4" s="6">
        <v>6.4859999999999998</v>
      </c>
      <c r="C4" s="6">
        <v>14.816000000000001</v>
      </c>
      <c r="D4" s="6">
        <v>12.078290000000001</v>
      </c>
      <c r="E4" s="6">
        <v>3.9</v>
      </c>
      <c r="F4" s="6">
        <v>7.4244500000000002</v>
      </c>
      <c r="G4" s="6">
        <f t="shared" ref="G4:G34" si="0">SUM(B4:F4)</f>
        <v>44.704740000000001</v>
      </c>
      <c r="H4" s="1" t="s">
        <v>811</v>
      </c>
      <c r="I4" s="93" t="s">
        <v>892</v>
      </c>
    </row>
    <row r="5" spans="1:9" x14ac:dyDescent="0.2">
      <c r="A5" s="1" t="s">
        <v>1339</v>
      </c>
      <c r="B5" s="6">
        <v>10.914</v>
      </c>
      <c r="C5" s="6">
        <v>5.8120000000000003</v>
      </c>
      <c r="D5" s="6">
        <v>0</v>
      </c>
      <c r="E5" s="6">
        <v>0</v>
      </c>
      <c r="F5" s="6">
        <v>0</v>
      </c>
      <c r="G5" s="6">
        <f t="shared" si="0"/>
        <v>16.725999999999999</v>
      </c>
    </row>
    <row r="6" spans="1:9" x14ac:dyDescent="0.2">
      <c r="A6" s="1" t="s">
        <v>1354</v>
      </c>
      <c r="B6" s="6">
        <v>8.5285899999999994</v>
      </c>
      <c r="C6" s="6">
        <v>0</v>
      </c>
      <c r="D6" s="6">
        <v>0</v>
      </c>
      <c r="E6" s="6">
        <v>0</v>
      </c>
      <c r="F6" s="6">
        <v>0</v>
      </c>
      <c r="G6" s="6">
        <f t="shared" si="0"/>
        <v>8.5285899999999994</v>
      </c>
    </row>
    <row r="7" spans="1:9" x14ac:dyDescent="0.2">
      <c r="A7" s="1" t="s">
        <v>1355</v>
      </c>
      <c r="B7" s="6">
        <v>8.5155100000000008</v>
      </c>
      <c r="C7" s="6">
        <v>0</v>
      </c>
      <c r="D7" s="6">
        <v>0</v>
      </c>
      <c r="E7" s="6">
        <v>0</v>
      </c>
      <c r="F7" s="6">
        <v>-8.0199999999999994E-3</v>
      </c>
      <c r="G7" s="6">
        <f t="shared" si="0"/>
        <v>8.5074900000000007</v>
      </c>
    </row>
    <row r="8" spans="1:9" x14ac:dyDescent="0.2">
      <c r="A8" s="1" t="s">
        <v>1356</v>
      </c>
      <c r="B8" s="6">
        <v>1.53</v>
      </c>
      <c r="C8" s="6">
        <v>0.88600000000000001</v>
      </c>
      <c r="D8" s="6">
        <v>0.88600000000000001</v>
      </c>
      <c r="E8" s="6">
        <v>1.1627400000000001</v>
      </c>
      <c r="F8" s="6">
        <v>1.1394500000000001</v>
      </c>
      <c r="G8" s="6">
        <f t="shared" si="0"/>
        <v>5.60419</v>
      </c>
      <c r="I8" s="93" t="s">
        <v>893</v>
      </c>
    </row>
    <row r="9" spans="1:9" x14ac:dyDescent="0.2">
      <c r="A9" s="1" t="s">
        <v>1357</v>
      </c>
      <c r="B9" s="6">
        <v>4.8365400000000003</v>
      </c>
      <c r="C9" s="6">
        <v>0</v>
      </c>
      <c r="D9" s="6">
        <v>0</v>
      </c>
      <c r="E9" s="6">
        <v>0</v>
      </c>
      <c r="F9" s="6">
        <v>0</v>
      </c>
      <c r="G9" s="6">
        <f t="shared" si="0"/>
        <v>4.8365400000000003</v>
      </c>
    </row>
    <row r="10" spans="1:9" x14ac:dyDescent="0.2">
      <c r="A10" s="1" t="s">
        <v>1358</v>
      </c>
      <c r="B10" s="6">
        <v>2.5056700000000003</v>
      </c>
      <c r="C10" s="6">
        <v>1.6240000000000001</v>
      </c>
      <c r="D10" s="6">
        <v>0</v>
      </c>
      <c r="E10" s="6">
        <v>0</v>
      </c>
      <c r="F10" s="6">
        <v>0</v>
      </c>
      <c r="G10" s="6">
        <f t="shared" si="0"/>
        <v>4.1296700000000008</v>
      </c>
    </row>
    <row r="11" spans="1:9" x14ac:dyDescent="0.2">
      <c r="A11" s="1" t="s">
        <v>1359</v>
      </c>
      <c r="B11" s="6">
        <v>4.1224999999999996</v>
      </c>
      <c r="C11" s="6">
        <v>0</v>
      </c>
      <c r="D11" s="6">
        <v>0</v>
      </c>
      <c r="E11" s="6">
        <v>0</v>
      </c>
      <c r="F11" s="6">
        <v>0</v>
      </c>
      <c r="G11" s="6">
        <f t="shared" si="0"/>
        <v>4.1224999999999996</v>
      </c>
    </row>
    <row r="12" spans="1:9" x14ac:dyDescent="0.2">
      <c r="A12" s="1" t="s">
        <v>1360</v>
      </c>
      <c r="B12" s="6">
        <v>1.93</v>
      </c>
      <c r="C12" s="6">
        <v>0.7</v>
      </c>
      <c r="D12" s="6">
        <v>1.1862600000000001</v>
      </c>
      <c r="E12" s="6">
        <v>0</v>
      </c>
      <c r="F12" s="6">
        <v>0</v>
      </c>
      <c r="G12" s="6">
        <f t="shared" si="0"/>
        <v>3.8162599999999998</v>
      </c>
    </row>
    <row r="13" spans="1:9" x14ac:dyDescent="0.2">
      <c r="A13" s="1" t="s">
        <v>1340</v>
      </c>
      <c r="B13" s="6">
        <v>3.7478699999999998</v>
      </c>
      <c r="C13" s="6">
        <v>0</v>
      </c>
      <c r="D13" s="6">
        <v>0</v>
      </c>
      <c r="E13" s="6">
        <v>0</v>
      </c>
      <c r="F13" s="6">
        <v>0</v>
      </c>
      <c r="G13" s="6">
        <f t="shared" si="0"/>
        <v>3.7478699999999998</v>
      </c>
    </row>
    <row r="14" spans="1:9" x14ac:dyDescent="0.2">
      <c r="A14" s="1" t="s">
        <v>1341</v>
      </c>
      <c r="B14" s="6">
        <v>1.2099300000000002</v>
      </c>
      <c r="C14" s="6">
        <v>1.1259999999999999</v>
      </c>
      <c r="D14" s="6">
        <v>1.3013399999999999</v>
      </c>
      <c r="E14" s="6">
        <v>0</v>
      </c>
      <c r="F14" s="6">
        <v>0</v>
      </c>
      <c r="G14" s="6">
        <f t="shared" si="0"/>
        <v>3.63727</v>
      </c>
    </row>
    <row r="15" spans="1:9" x14ac:dyDescent="0.2">
      <c r="A15" s="1" t="s">
        <v>1342</v>
      </c>
      <c r="B15" s="6">
        <v>0</v>
      </c>
      <c r="C15" s="6">
        <v>1.08</v>
      </c>
      <c r="D15" s="6">
        <v>1.08</v>
      </c>
      <c r="E15" s="6">
        <v>0</v>
      </c>
      <c r="F15" s="6">
        <v>1</v>
      </c>
      <c r="G15" s="6">
        <f t="shared" si="0"/>
        <v>3.16</v>
      </c>
      <c r="I15" s="93" t="s">
        <v>894</v>
      </c>
    </row>
    <row r="16" spans="1:9" x14ac:dyDescent="0.2">
      <c r="A16" s="1" t="s">
        <v>1343</v>
      </c>
      <c r="B16" s="6">
        <v>2.9697399999999998</v>
      </c>
      <c r="C16" s="6">
        <v>0</v>
      </c>
      <c r="D16" s="6">
        <v>0</v>
      </c>
      <c r="E16" s="6">
        <v>0</v>
      </c>
      <c r="F16" s="6">
        <v>0</v>
      </c>
      <c r="G16" s="6">
        <f t="shared" si="0"/>
        <v>2.9697399999999998</v>
      </c>
    </row>
    <row r="17" spans="1:7" x14ac:dyDescent="0.2">
      <c r="A17" s="1" t="s">
        <v>1344</v>
      </c>
      <c r="B17" s="6">
        <v>2.7919999999999998</v>
      </c>
      <c r="C17" s="6">
        <v>0</v>
      </c>
      <c r="D17" s="6">
        <v>0</v>
      </c>
      <c r="E17" s="6">
        <v>0</v>
      </c>
      <c r="F17" s="6">
        <v>0</v>
      </c>
      <c r="G17" s="6">
        <f t="shared" si="0"/>
        <v>2.7919999999999998</v>
      </c>
    </row>
    <row r="18" spans="1:7" x14ac:dyDescent="0.2">
      <c r="A18" s="1" t="s">
        <v>1345</v>
      </c>
      <c r="B18" s="6">
        <v>2.6219999999999999</v>
      </c>
      <c r="C18" s="6">
        <v>0</v>
      </c>
      <c r="D18" s="6">
        <v>0</v>
      </c>
      <c r="E18" s="6">
        <v>0</v>
      </c>
      <c r="F18" s="6">
        <v>0</v>
      </c>
      <c r="G18" s="6">
        <f t="shared" si="0"/>
        <v>2.6219999999999999</v>
      </c>
    </row>
    <row r="19" spans="1:7" x14ac:dyDescent="0.2">
      <c r="A19" s="1" t="s">
        <v>1346</v>
      </c>
      <c r="B19" s="6">
        <v>2.60921</v>
      </c>
      <c r="C19" s="6">
        <v>0</v>
      </c>
      <c r="D19" s="6">
        <v>0</v>
      </c>
      <c r="E19" s="6">
        <v>0</v>
      </c>
      <c r="F19" s="6">
        <v>0</v>
      </c>
      <c r="G19" s="6">
        <f t="shared" si="0"/>
        <v>2.60921</v>
      </c>
    </row>
    <row r="20" spans="1:7" x14ac:dyDescent="0.2">
      <c r="A20" s="1" t="s">
        <v>1347</v>
      </c>
      <c r="B20" s="6">
        <v>1.665</v>
      </c>
      <c r="C20" s="6">
        <v>0</v>
      </c>
      <c r="D20" s="6">
        <v>0</v>
      </c>
      <c r="E20" s="6">
        <v>0</v>
      </c>
      <c r="F20" s="6">
        <v>0</v>
      </c>
      <c r="G20" s="6">
        <f t="shared" si="0"/>
        <v>1.665</v>
      </c>
    </row>
    <row r="21" spans="1:7" x14ac:dyDescent="0.2">
      <c r="A21" s="1" t="s">
        <v>1348</v>
      </c>
      <c r="B21" s="6">
        <v>1.43466</v>
      </c>
      <c r="C21" s="6">
        <v>0</v>
      </c>
      <c r="D21" s="6">
        <v>0</v>
      </c>
      <c r="E21" s="6">
        <v>0</v>
      </c>
      <c r="F21" s="6">
        <v>0</v>
      </c>
      <c r="G21" s="6">
        <f t="shared" si="0"/>
        <v>1.43466</v>
      </c>
    </row>
    <row r="22" spans="1:7" x14ac:dyDescent="0.2">
      <c r="A22" s="1" t="s">
        <v>1349</v>
      </c>
      <c r="B22" s="6">
        <v>0.60199999999999998</v>
      </c>
      <c r="C22" s="6">
        <v>0.59592999999999996</v>
      </c>
      <c r="D22" s="6">
        <v>0</v>
      </c>
      <c r="E22" s="6">
        <v>0</v>
      </c>
      <c r="F22" s="6">
        <v>0</v>
      </c>
      <c r="G22" s="6">
        <f t="shared" si="0"/>
        <v>1.1979299999999999</v>
      </c>
    </row>
    <row r="23" spans="1:7" x14ac:dyDescent="0.2">
      <c r="A23" s="1" t="s">
        <v>1350</v>
      </c>
      <c r="B23" s="6">
        <v>1.1855599999999999</v>
      </c>
      <c r="C23" s="6">
        <v>0</v>
      </c>
      <c r="D23" s="6">
        <v>0</v>
      </c>
      <c r="E23" s="6">
        <v>0</v>
      </c>
      <c r="F23" s="6">
        <v>0</v>
      </c>
      <c r="G23" s="6">
        <f t="shared" si="0"/>
        <v>1.1855599999999999</v>
      </c>
    </row>
    <row r="24" spans="1:7" x14ac:dyDescent="0.2">
      <c r="A24" s="1" t="s">
        <v>1351</v>
      </c>
      <c r="B24" s="6">
        <v>0</v>
      </c>
      <c r="C24" s="6">
        <v>0.27363999999999999</v>
      </c>
      <c r="D24" s="6">
        <v>0.85809999999999997</v>
      </c>
      <c r="E24" s="6">
        <v>0</v>
      </c>
      <c r="F24" s="6">
        <v>0</v>
      </c>
      <c r="G24" s="6">
        <f t="shared" si="0"/>
        <v>1.13174</v>
      </c>
    </row>
    <row r="25" spans="1:7" x14ac:dyDescent="0.2">
      <c r="A25" s="1" t="s">
        <v>1352</v>
      </c>
      <c r="B25" s="6">
        <v>0.91600000000000004</v>
      </c>
      <c r="C25" s="6">
        <v>0</v>
      </c>
      <c r="D25" s="6">
        <v>0</v>
      </c>
      <c r="E25" s="6">
        <v>0</v>
      </c>
      <c r="F25" s="6">
        <v>0</v>
      </c>
      <c r="G25" s="6">
        <f t="shared" si="0"/>
        <v>0.91600000000000004</v>
      </c>
    </row>
    <row r="26" spans="1:7" x14ac:dyDescent="0.2">
      <c r="A26" s="1" t="s">
        <v>1353</v>
      </c>
      <c r="B26" s="6">
        <v>0.86</v>
      </c>
      <c r="C26" s="6">
        <v>0</v>
      </c>
      <c r="D26" s="6">
        <v>0</v>
      </c>
      <c r="E26" s="6">
        <v>0</v>
      </c>
      <c r="F26" s="6">
        <v>0</v>
      </c>
      <c r="G26" s="6">
        <f t="shared" si="0"/>
        <v>0.86</v>
      </c>
    </row>
    <row r="27" spans="1:7" x14ac:dyDescent="0.2">
      <c r="A27" s="1" t="s">
        <v>1361</v>
      </c>
      <c r="B27" s="6">
        <v>0</v>
      </c>
      <c r="C27" s="6">
        <v>0.626</v>
      </c>
      <c r="D27" s="6">
        <v>0</v>
      </c>
      <c r="E27" s="6">
        <v>0</v>
      </c>
      <c r="F27" s="6">
        <v>0</v>
      </c>
      <c r="G27" s="6">
        <f t="shared" si="0"/>
        <v>0.626</v>
      </c>
    </row>
    <row r="28" spans="1:7" x14ac:dyDescent="0.2">
      <c r="A28" s="1" t="s">
        <v>1362</v>
      </c>
      <c r="B28" s="6">
        <v>0</v>
      </c>
      <c r="C28" s="6">
        <v>0.57722000000000007</v>
      </c>
      <c r="D28" s="6">
        <v>0</v>
      </c>
      <c r="E28" s="6">
        <v>0</v>
      </c>
      <c r="F28" s="6">
        <v>0</v>
      </c>
      <c r="G28" s="6">
        <f t="shared" si="0"/>
        <v>0.57722000000000007</v>
      </c>
    </row>
    <row r="29" spans="1:7" x14ac:dyDescent="0.2">
      <c r="A29" s="1" t="s">
        <v>1363</v>
      </c>
      <c r="B29" s="6">
        <v>0.48499999999999999</v>
      </c>
      <c r="C29" s="6">
        <v>0</v>
      </c>
      <c r="D29" s="6">
        <v>0</v>
      </c>
      <c r="E29" s="6">
        <v>0</v>
      </c>
      <c r="F29" s="6">
        <v>0</v>
      </c>
      <c r="G29" s="6">
        <f t="shared" si="0"/>
        <v>0.48499999999999999</v>
      </c>
    </row>
    <row r="30" spans="1:7" x14ac:dyDescent="0.2">
      <c r="A30" s="1" t="s">
        <v>1364</v>
      </c>
      <c r="B30" s="6">
        <v>0.314</v>
      </c>
      <c r="C30" s="6">
        <v>0</v>
      </c>
      <c r="D30" s="6">
        <v>0</v>
      </c>
      <c r="E30" s="6">
        <v>0</v>
      </c>
      <c r="F30" s="6">
        <v>0</v>
      </c>
      <c r="G30" s="6">
        <f t="shared" si="0"/>
        <v>0.314</v>
      </c>
    </row>
    <row r="31" spans="1:7" x14ac:dyDescent="0.2">
      <c r="A31" s="1" t="s">
        <v>1365</v>
      </c>
      <c r="B31" s="6">
        <v>0</v>
      </c>
      <c r="C31" s="6">
        <v>0.11</v>
      </c>
      <c r="D31" s="6">
        <v>0</v>
      </c>
      <c r="E31" s="6">
        <v>0</v>
      </c>
      <c r="F31" s="6">
        <v>0</v>
      </c>
      <c r="G31" s="6">
        <f t="shared" si="0"/>
        <v>0.11</v>
      </c>
    </row>
    <row r="32" spans="1:7" x14ac:dyDescent="0.2">
      <c r="A32" s="1" t="s">
        <v>1366</v>
      </c>
      <c r="B32" s="6">
        <v>4.3999999999999997E-2</v>
      </c>
      <c r="C32" s="6">
        <v>0</v>
      </c>
      <c r="D32" s="6">
        <v>0</v>
      </c>
      <c r="E32" s="6">
        <v>0</v>
      </c>
      <c r="F32" s="6">
        <v>0</v>
      </c>
      <c r="G32" s="6">
        <f t="shared" si="0"/>
        <v>4.3999999999999997E-2</v>
      </c>
    </row>
    <row r="33" spans="1:9" x14ac:dyDescent="0.2">
      <c r="A33" s="1" t="s">
        <v>1367</v>
      </c>
      <c r="B33" s="6">
        <v>0</v>
      </c>
      <c r="C33" s="6">
        <v>0</v>
      </c>
      <c r="D33" s="6">
        <v>0</v>
      </c>
      <c r="E33" s="6">
        <v>0</v>
      </c>
      <c r="F33" s="6">
        <v>-0.36</v>
      </c>
      <c r="G33" s="6">
        <f t="shared" si="0"/>
        <v>-0.36</v>
      </c>
    </row>
    <row r="34" spans="1:9" ht="13.5" x14ac:dyDescent="0.35">
      <c r="A34" s="1" t="s">
        <v>1368</v>
      </c>
      <c r="B34" s="12">
        <v>0</v>
      </c>
      <c r="C34" s="12">
        <v>0</v>
      </c>
      <c r="D34" s="12">
        <v>0</v>
      </c>
      <c r="E34" s="12">
        <v>0</v>
      </c>
      <c r="F34" s="12">
        <v>-2.8782299999999998</v>
      </c>
      <c r="G34" s="12">
        <f t="shared" si="0"/>
        <v>-2.8782299999999998</v>
      </c>
      <c r="H34" s="1" t="s">
        <v>810</v>
      </c>
      <c r="I34" s="93" t="s">
        <v>991</v>
      </c>
    </row>
    <row r="35" spans="1:9" x14ac:dyDescent="0.2">
      <c r="A35" s="3" t="s">
        <v>812</v>
      </c>
      <c r="B35" s="15">
        <f>SUM(B4:B34)</f>
        <v>72.825779999999995</v>
      </c>
      <c r="C35" s="15">
        <f t="shared" ref="C35:G35" si="1">SUM(C4:C34)</f>
        <v>28.226789999999998</v>
      </c>
      <c r="D35" s="15">
        <f t="shared" si="1"/>
        <v>17.389990000000001</v>
      </c>
      <c r="E35" s="15">
        <f t="shared" si="1"/>
        <v>5.0627399999999998</v>
      </c>
      <c r="F35" s="15">
        <f t="shared" si="1"/>
        <v>6.3176500000000004</v>
      </c>
      <c r="G35" s="15">
        <f t="shared" si="1"/>
        <v>129.82295000000005</v>
      </c>
    </row>
    <row r="38" spans="1:9" x14ac:dyDescent="0.2">
      <c r="A38" s="135" t="s">
        <v>951</v>
      </c>
      <c r="B38" s="139"/>
      <c r="C38" s="139"/>
      <c r="D38" s="139"/>
      <c r="E38" s="139"/>
      <c r="F38" s="139"/>
      <c r="G38" s="139"/>
    </row>
    <row r="39" spans="1:9" x14ac:dyDescent="0.2">
      <c r="A39" s="139"/>
      <c r="B39" s="141"/>
      <c r="C39" s="141"/>
      <c r="D39" s="141"/>
      <c r="E39" s="141"/>
      <c r="F39" s="141"/>
      <c r="G39" s="141"/>
    </row>
    <row r="40" spans="1:9" ht="13.5" x14ac:dyDescent="0.35">
      <c r="A40" s="136" t="s">
        <v>796</v>
      </c>
      <c r="B40" s="152" t="s">
        <v>797</v>
      </c>
      <c r="C40" s="152" t="s">
        <v>798</v>
      </c>
      <c r="D40" s="152" t="s">
        <v>799</v>
      </c>
      <c r="E40" s="152" t="s">
        <v>800</v>
      </c>
      <c r="F40" s="152" t="s">
        <v>801</v>
      </c>
      <c r="G40" s="153" t="s">
        <v>134</v>
      </c>
    </row>
    <row r="41" spans="1:9" x14ac:dyDescent="0.2">
      <c r="A41" s="1" t="s">
        <v>1338</v>
      </c>
      <c r="B41" s="6">
        <v>7.4960000000000004</v>
      </c>
      <c r="C41" s="6">
        <v>3.9</v>
      </c>
      <c r="D41" s="6">
        <v>6.83</v>
      </c>
      <c r="E41" s="6">
        <v>12.078290000000001</v>
      </c>
      <c r="F41" s="6">
        <v>6.3244499999999997</v>
      </c>
      <c r="G41" s="6">
        <f t="shared" ref="G41:G77" si="2">SUM(B41:F41)</f>
        <v>36.628740000000001</v>
      </c>
    </row>
    <row r="42" spans="1:9" x14ac:dyDescent="0.2">
      <c r="A42" s="1" t="s">
        <v>1359</v>
      </c>
      <c r="B42" s="6">
        <v>12.34</v>
      </c>
      <c r="C42" s="6">
        <v>0</v>
      </c>
      <c r="D42" s="6">
        <v>0</v>
      </c>
      <c r="E42" s="6">
        <v>0</v>
      </c>
      <c r="F42" s="6">
        <v>0</v>
      </c>
      <c r="G42" s="6">
        <f t="shared" si="2"/>
        <v>12.34</v>
      </c>
    </row>
    <row r="43" spans="1:9" x14ac:dyDescent="0.2">
      <c r="A43" s="1" t="s">
        <v>1354</v>
      </c>
      <c r="B43" s="6">
        <v>10.72842</v>
      </c>
      <c r="C43" s="6">
        <v>0</v>
      </c>
      <c r="D43" s="6">
        <v>0</v>
      </c>
      <c r="E43" s="6">
        <v>0</v>
      </c>
      <c r="F43" s="6">
        <v>0</v>
      </c>
      <c r="G43" s="6">
        <f t="shared" si="2"/>
        <v>10.72842</v>
      </c>
    </row>
    <row r="44" spans="1:9" x14ac:dyDescent="0.2">
      <c r="A44" s="1" t="s">
        <v>1339</v>
      </c>
      <c r="B44" s="6">
        <v>10.700979999999999</v>
      </c>
      <c r="C44" s="6">
        <v>0</v>
      </c>
      <c r="D44" s="6">
        <v>0</v>
      </c>
      <c r="E44" s="6">
        <v>0</v>
      </c>
      <c r="F44" s="6">
        <v>0</v>
      </c>
      <c r="G44" s="6">
        <f t="shared" si="2"/>
        <v>10.700979999999999</v>
      </c>
    </row>
    <row r="45" spans="1:9" x14ac:dyDescent="0.2">
      <c r="A45" s="1" t="s">
        <v>1345</v>
      </c>
      <c r="B45" s="6">
        <v>5.98332</v>
      </c>
      <c r="C45" s="6">
        <v>0</v>
      </c>
      <c r="D45" s="6">
        <v>0</v>
      </c>
      <c r="E45" s="6">
        <v>0</v>
      </c>
      <c r="F45" s="6">
        <v>0</v>
      </c>
      <c r="G45" s="6">
        <f t="shared" si="2"/>
        <v>5.98332</v>
      </c>
    </row>
    <row r="46" spans="1:9" x14ac:dyDescent="0.2">
      <c r="A46" s="1" t="s">
        <v>1352</v>
      </c>
      <c r="B46" s="6">
        <v>5.76</v>
      </c>
      <c r="C46" s="6">
        <v>0</v>
      </c>
      <c r="D46" s="6">
        <v>0</v>
      </c>
      <c r="E46" s="6">
        <v>0</v>
      </c>
      <c r="F46" s="6">
        <v>0</v>
      </c>
      <c r="G46" s="6">
        <f t="shared" si="2"/>
        <v>5.76</v>
      </c>
    </row>
    <row r="47" spans="1:9" x14ac:dyDescent="0.2">
      <c r="A47" s="1" t="s">
        <v>1356</v>
      </c>
      <c r="B47" s="6">
        <v>1.018</v>
      </c>
      <c r="C47" s="6">
        <v>1.53</v>
      </c>
      <c r="D47" s="6">
        <v>0.88600000000000001</v>
      </c>
      <c r="E47" s="6">
        <v>0.88600000000000001</v>
      </c>
      <c r="F47" s="6">
        <v>1.4161900000000001</v>
      </c>
      <c r="G47" s="6">
        <f t="shared" si="2"/>
        <v>5.7361900000000006</v>
      </c>
    </row>
    <row r="48" spans="1:9" x14ac:dyDescent="0.2">
      <c r="A48" s="1" t="s">
        <v>1341</v>
      </c>
      <c r="B48" s="6">
        <v>4.8028999999999993</v>
      </c>
      <c r="C48" s="6">
        <v>0.22993</v>
      </c>
      <c r="D48" s="6">
        <v>0</v>
      </c>
      <c r="E48" s="6">
        <v>0</v>
      </c>
      <c r="F48" s="6">
        <v>0</v>
      </c>
      <c r="G48" s="6">
        <f t="shared" si="2"/>
        <v>5.0328299999999997</v>
      </c>
    </row>
    <row r="49" spans="1:7" x14ac:dyDescent="0.2">
      <c r="A49" s="1" t="s">
        <v>1344</v>
      </c>
      <c r="B49" s="6">
        <v>4.79338</v>
      </c>
      <c r="C49" s="6">
        <v>0</v>
      </c>
      <c r="D49" s="6">
        <v>0</v>
      </c>
      <c r="E49" s="6">
        <v>0</v>
      </c>
      <c r="F49" s="6">
        <v>0</v>
      </c>
      <c r="G49" s="6">
        <f t="shared" si="2"/>
        <v>4.79338</v>
      </c>
    </row>
    <row r="50" spans="1:7" x14ac:dyDescent="0.2">
      <c r="A50" s="1" t="s">
        <v>1358</v>
      </c>
      <c r="B50" s="6">
        <v>1.972</v>
      </c>
      <c r="C50" s="6">
        <v>2.5056700000000003</v>
      </c>
      <c r="D50" s="6">
        <v>0</v>
      </c>
      <c r="E50" s="6">
        <v>0</v>
      </c>
      <c r="F50" s="6">
        <v>0</v>
      </c>
      <c r="G50" s="6">
        <f t="shared" si="2"/>
        <v>4.4776699999999998</v>
      </c>
    </row>
    <row r="51" spans="1:7" ht="3" hidden="1" customHeight="1" outlineLevel="1" x14ac:dyDescent="0.2">
      <c r="B51" s="6"/>
      <c r="C51" s="6"/>
      <c r="D51" s="6"/>
      <c r="E51" s="6"/>
      <c r="F51" s="6"/>
      <c r="G51" s="6"/>
    </row>
    <row r="52" spans="1:7" hidden="1" outlineLevel="1" x14ac:dyDescent="0.2">
      <c r="A52" s="1" t="s">
        <v>251</v>
      </c>
      <c r="B52" s="6">
        <v>3.3280400000000001</v>
      </c>
      <c r="C52" s="6">
        <v>0</v>
      </c>
      <c r="D52" s="6">
        <v>0</v>
      </c>
      <c r="E52" s="6">
        <v>0</v>
      </c>
      <c r="F52" s="6">
        <v>0</v>
      </c>
      <c r="G52" s="6">
        <f t="shared" si="2"/>
        <v>3.3280400000000001</v>
      </c>
    </row>
    <row r="53" spans="1:7" hidden="1" outlineLevel="1" x14ac:dyDescent="0.2">
      <c r="A53" s="1" t="s">
        <v>245</v>
      </c>
      <c r="B53" s="6">
        <v>0.89458000000000004</v>
      </c>
      <c r="C53" s="6">
        <v>1.93</v>
      </c>
      <c r="D53" s="6">
        <v>0</v>
      </c>
      <c r="E53" s="6">
        <v>0</v>
      </c>
      <c r="F53" s="6">
        <v>0</v>
      </c>
      <c r="G53" s="6">
        <f t="shared" si="2"/>
        <v>2.8245800000000001</v>
      </c>
    </row>
    <row r="54" spans="1:7" hidden="1" outlineLevel="1" x14ac:dyDescent="0.2">
      <c r="A54" s="1" t="s">
        <v>233</v>
      </c>
      <c r="B54" s="6">
        <v>0.81458000000000008</v>
      </c>
      <c r="C54" s="6">
        <v>1.0615599999999998</v>
      </c>
      <c r="D54" s="6">
        <v>0</v>
      </c>
      <c r="E54" s="6">
        <v>0</v>
      </c>
      <c r="F54" s="6">
        <v>0</v>
      </c>
      <c r="G54" s="6">
        <f t="shared" si="2"/>
        <v>1.8761399999999999</v>
      </c>
    </row>
    <row r="55" spans="1:7" hidden="1" outlineLevel="1" x14ac:dyDescent="0.2">
      <c r="A55" s="1" t="s">
        <v>253</v>
      </c>
      <c r="B55" s="6">
        <v>0.64400000000000002</v>
      </c>
      <c r="C55" s="6">
        <v>1.17</v>
      </c>
      <c r="D55" s="6">
        <v>0</v>
      </c>
      <c r="E55" s="6">
        <v>0</v>
      </c>
      <c r="F55" s="6">
        <v>0</v>
      </c>
      <c r="G55" s="6">
        <f t="shared" si="2"/>
        <v>1.8140000000000001</v>
      </c>
    </row>
    <row r="56" spans="1:7" hidden="1" outlineLevel="1" x14ac:dyDescent="0.2">
      <c r="A56" s="1" t="s">
        <v>218</v>
      </c>
      <c r="B56" s="6">
        <v>1.5248199999999998</v>
      </c>
      <c r="C56" s="6">
        <v>0</v>
      </c>
      <c r="D56" s="6">
        <v>0</v>
      </c>
      <c r="E56" s="6">
        <v>0</v>
      </c>
      <c r="F56" s="6">
        <v>0</v>
      </c>
      <c r="G56" s="6">
        <f t="shared" si="2"/>
        <v>1.5248199999999998</v>
      </c>
    </row>
    <row r="57" spans="1:7" hidden="1" outlineLevel="1" x14ac:dyDescent="0.2">
      <c r="A57" s="88" t="s">
        <v>219</v>
      </c>
      <c r="B57" s="6">
        <v>1.48</v>
      </c>
      <c r="C57" s="6">
        <v>0</v>
      </c>
      <c r="D57" s="6">
        <v>0</v>
      </c>
      <c r="E57" s="6">
        <v>0</v>
      </c>
      <c r="F57" s="6">
        <v>0</v>
      </c>
      <c r="G57" s="6">
        <f t="shared" si="2"/>
        <v>1.48</v>
      </c>
    </row>
    <row r="58" spans="1:7" hidden="1" outlineLevel="1" x14ac:dyDescent="0.2">
      <c r="A58" s="1" t="s">
        <v>210</v>
      </c>
      <c r="B58" s="6">
        <v>1.4219999999999999</v>
      </c>
      <c r="C58" s="6">
        <v>0</v>
      </c>
      <c r="D58" s="6">
        <v>0</v>
      </c>
      <c r="E58" s="6">
        <v>0</v>
      </c>
      <c r="F58" s="6">
        <v>0</v>
      </c>
      <c r="G58" s="6">
        <f t="shared" si="2"/>
        <v>1.4219999999999999</v>
      </c>
    </row>
    <row r="59" spans="1:7" hidden="1" outlineLevel="1" x14ac:dyDescent="0.2">
      <c r="A59" s="1" t="s">
        <v>213</v>
      </c>
      <c r="B59" s="6">
        <v>1.3597399999999999</v>
      </c>
      <c r="C59" s="6">
        <v>0</v>
      </c>
      <c r="D59" s="6">
        <v>0</v>
      </c>
      <c r="E59" s="6">
        <v>0</v>
      </c>
      <c r="F59" s="6">
        <v>0</v>
      </c>
      <c r="G59" s="6">
        <f t="shared" si="2"/>
        <v>1.3597399999999999</v>
      </c>
    </row>
    <row r="60" spans="1:7" hidden="1" outlineLevel="1" x14ac:dyDescent="0.2">
      <c r="A60" s="1" t="s">
        <v>211</v>
      </c>
      <c r="B60" s="6">
        <v>1.08</v>
      </c>
      <c r="C60" s="6">
        <v>0</v>
      </c>
      <c r="D60" s="6">
        <v>0</v>
      </c>
      <c r="E60" s="6">
        <v>0</v>
      </c>
      <c r="F60" s="6">
        <v>0</v>
      </c>
      <c r="G60" s="6">
        <f t="shared" si="2"/>
        <v>1.08</v>
      </c>
    </row>
    <row r="61" spans="1:7" hidden="1" outlineLevel="1" x14ac:dyDescent="0.2">
      <c r="A61" s="1" t="s">
        <v>232</v>
      </c>
      <c r="B61" s="6">
        <v>1.02</v>
      </c>
      <c r="C61" s="6">
        <v>0</v>
      </c>
      <c r="D61" s="6">
        <v>0</v>
      </c>
      <c r="E61" s="6">
        <v>0</v>
      </c>
      <c r="F61" s="6">
        <v>0</v>
      </c>
      <c r="G61" s="6">
        <f t="shared" si="2"/>
        <v>1.02</v>
      </c>
    </row>
    <row r="62" spans="1:7" hidden="1" outlineLevel="1" x14ac:dyDescent="0.2">
      <c r="A62" s="1" t="s">
        <v>222</v>
      </c>
      <c r="B62" s="6">
        <v>0.9</v>
      </c>
      <c r="C62" s="6">
        <v>0</v>
      </c>
      <c r="D62" s="6">
        <v>0</v>
      </c>
      <c r="E62" s="6">
        <v>0</v>
      </c>
      <c r="F62" s="6">
        <v>0</v>
      </c>
      <c r="G62" s="6">
        <f t="shared" si="2"/>
        <v>0.9</v>
      </c>
    </row>
    <row r="63" spans="1:7" hidden="1" outlineLevel="1" x14ac:dyDescent="0.2">
      <c r="A63" s="1" t="s">
        <v>214</v>
      </c>
      <c r="B63" s="6">
        <v>0.85132000000000008</v>
      </c>
      <c r="C63" s="6">
        <v>0</v>
      </c>
      <c r="D63" s="6">
        <v>0</v>
      </c>
      <c r="E63" s="6">
        <v>0</v>
      </c>
      <c r="F63" s="6">
        <v>0</v>
      </c>
      <c r="G63" s="6">
        <f t="shared" si="2"/>
        <v>0.85132000000000008</v>
      </c>
    </row>
    <row r="64" spans="1:7" hidden="1" outlineLevel="1" x14ac:dyDescent="0.2">
      <c r="A64" s="1" t="s">
        <v>255</v>
      </c>
      <c r="B64" s="6">
        <v>0.79658000000000007</v>
      </c>
      <c r="C64" s="6">
        <v>0</v>
      </c>
      <c r="D64" s="6">
        <v>0</v>
      </c>
      <c r="E64" s="6">
        <v>0</v>
      </c>
      <c r="F64" s="6">
        <v>0</v>
      </c>
      <c r="G64" s="6">
        <f t="shared" si="2"/>
        <v>0.79658000000000007</v>
      </c>
    </row>
    <row r="65" spans="1:7" hidden="1" outlineLevel="1" x14ac:dyDescent="0.2">
      <c r="A65" s="1" t="s">
        <v>231</v>
      </c>
      <c r="B65" s="6">
        <v>0.63166</v>
      </c>
      <c r="C65" s="6">
        <v>0</v>
      </c>
      <c r="D65" s="6">
        <v>0</v>
      </c>
      <c r="E65" s="6">
        <v>0</v>
      </c>
      <c r="F65" s="6">
        <v>0</v>
      </c>
      <c r="G65" s="6">
        <f t="shared" si="2"/>
        <v>0.63166</v>
      </c>
    </row>
    <row r="66" spans="1:7" hidden="1" outlineLevel="1" x14ac:dyDescent="0.2">
      <c r="A66" s="1" t="s">
        <v>259</v>
      </c>
      <c r="B66" s="6">
        <v>0.51249999999999996</v>
      </c>
      <c r="C66" s="6">
        <v>0</v>
      </c>
      <c r="D66" s="6">
        <v>0</v>
      </c>
      <c r="E66" s="6">
        <v>0</v>
      </c>
      <c r="F66" s="6">
        <v>0</v>
      </c>
      <c r="G66" s="6">
        <f t="shared" si="2"/>
        <v>0.51249999999999996</v>
      </c>
    </row>
    <row r="67" spans="1:7" hidden="1" outlineLevel="1" x14ac:dyDescent="0.2">
      <c r="A67" s="1" t="s">
        <v>619</v>
      </c>
      <c r="B67" s="6">
        <v>0.36</v>
      </c>
      <c r="C67" s="6">
        <v>0</v>
      </c>
      <c r="D67" s="6">
        <v>0</v>
      </c>
      <c r="E67" s="6">
        <v>0</v>
      </c>
      <c r="F67" s="6">
        <v>0</v>
      </c>
      <c r="G67" s="6">
        <f t="shared" si="2"/>
        <v>0.36</v>
      </c>
    </row>
    <row r="68" spans="1:7" hidden="1" outlineLevel="1" x14ac:dyDescent="0.2">
      <c r="A68" s="1" t="s">
        <v>227</v>
      </c>
      <c r="B68" s="6">
        <v>0.36</v>
      </c>
      <c r="C68" s="6">
        <v>0</v>
      </c>
      <c r="D68" s="6">
        <v>0</v>
      </c>
      <c r="E68" s="6">
        <v>0</v>
      </c>
      <c r="F68" s="6">
        <v>0</v>
      </c>
      <c r="G68" s="6">
        <f t="shared" si="2"/>
        <v>0.36</v>
      </c>
    </row>
    <row r="69" spans="1:7" hidden="1" outlineLevel="1" x14ac:dyDescent="0.2">
      <c r="A69" s="1" t="s">
        <v>620</v>
      </c>
      <c r="B69" s="6">
        <v>0.36</v>
      </c>
      <c r="C69" s="6">
        <v>0</v>
      </c>
      <c r="D69" s="6">
        <v>0</v>
      </c>
      <c r="E69" s="6">
        <v>0</v>
      </c>
      <c r="F69" s="6">
        <v>0</v>
      </c>
      <c r="G69" s="6">
        <f t="shared" si="2"/>
        <v>0.36</v>
      </c>
    </row>
    <row r="70" spans="1:7" hidden="1" outlineLevel="1" x14ac:dyDescent="0.2">
      <c r="A70" s="1" t="s">
        <v>610</v>
      </c>
      <c r="B70" s="6">
        <v>0.19458</v>
      </c>
      <c r="C70" s="6">
        <v>0</v>
      </c>
      <c r="D70" s="6">
        <v>0</v>
      </c>
      <c r="E70" s="6">
        <v>0</v>
      </c>
      <c r="F70" s="6">
        <v>0</v>
      </c>
      <c r="G70" s="6">
        <f t="shared" si="2"/>
        <v>0.19458</v>
      </c>
    </row>
    <row r="71" spans="1:7" hidden="1" outlineLevel="1" x14ac:dyDescent="0.2">
      <c r="A71" s="1" t="s">
        <v>239</v>
      </c>
      <c r="B71" s="6">
        <v>0.19458</v>
      </c>
      <c r="C71" s="6">
        <v>0</v>
      </c>
      <c r="D71" s="6">
        <v>0</v>
      </c>
      <c r="E71" s="6">
        <v>0</v>
      </c>
      <c r="F71" s="6">
        <v>0</v>
      </c>
      <c r="G71" s="6">
        <f t="shared" si="2"/>
        <v>0.19458</v>
      </c>
    </row>
    <row r="72" spans="1:7" hidden="1" outlineLevel="1" x14ac:dyDescent="0.2">
      <c r="A72" s="1" t="s">
        <v>257</v>
      </c>
      <c r="B72" s="6">
        <v>0.13750000000000001</v>
      </c>
      <c r="C72" s="6">
        <v>0</v>
      </c>
      <c r="D72" s="6">
        <v>0</v>
      </c>
      <c r="E72" s="6">
        <v>0</v>
      </c>
      <c r="F72" s="6">
        <v>0</v>
      </c>
      <c r="G72" s="6">
        <f t="shared" si="2"/>
        <v>0.13750000000000001</v>
      </c>
    </row>
    <row r="73" spans="1:7" hidden="1" outlineLevel="1" x14ac:dyDescent="0.2">
      <c r="A73" s="88" t="s">
        <v>654</v>
      </c>
      <c r="B73" s="6">
        <v>0</v>
      </c>
      <c r="C73" s="6">
        <v>0</v>
      </c>
      <c r="D73" s="6">
        <v>0.11</v>
      </c>
      <c r="E73" s="6">
        <v>0</v>
      </c>
      <c r="F73" s="6">
        <v>0</v>
      </c>
      <c r="G73" s="6">
        <f t="shared" si="2"/>
        <v>0.11</v>
      </c>
    </row>
    <row r="74" spans="1:7" hidden="1" outlineLevel="1" x14ac:dyDescent="0.2">
      <c r="A74" s="1" t="s">
        <v>243</v>
      </c>
      <c r="B74" s="6">
        <v>0</v>
      </c>
      <c r="C74" s="6">
        <v>8.6400000000000001E-3</v>
      </c>
      <c r="D74" s="6">
        <v>0</v>
      </c>
      <c r="E74" s="6">
        <v>0</v>
      </c>
      <c r="F74" s="6">
        <v>0</v>
      </c>
      <c r="G74" s="6">
        <f t="shared" si="2"/>
        <v>8.6400000000000001E-3</v>
      </c>
    </row>
    <row r="75" spans="1:7" hidden="1" outlineLevel="1" x14ac:dyDescent="0.2">
      <c r="A75" s="1" t="s">
        <v>228</v>
      </c>
      <c r="B75" s="6">
        <v>0</v>
      </c>
      <c r="C75" s="6">
        <v>0</v>
      </c>
      <c r="D75" s="6">
        <v>0</v>
      </c>
      <c r="E75" s="6">
        <v>0</v>
      </c>
      <c r="F75" s="6">
        <v>-8.0199999999999994E-3</v>
      </c>
      <c r="G75" s="6">
        <f t="shared" si="2"/>
        <v>-8.0199999999999994E-3</v>
      </c>
    </row>
    <row r="76" spans="1:7" hidden="1" outlineLevel="1" x14ac:dyDescent="0.2">
      <c r="A76" s="88" t="s">
        <v>248</v>
      </c>
      <c r="B76" s="6">
        <v>0</v>
      </c>
      <c r="C76" s="6">
        <v>0</v>
      </c>
      <c r="D76" s="6">
        <v>0</v>
      </c>
      <c r="E76" s="6">
        <v>0</v>
      </c>
      <c r="F76" s="6">
        <v>-0.36</v>
      </c>
      <c r="G76" s="6">
        <f t="shared" si="2"/>
        <v>-0.36</v>
      </c>
    </row>
    <row r="77" spans="1:7" ht="13.5" hidden="1" outlineLevel="1" x14ac:dyDescent="0.35">
      <c r="A77" s="1" t="s">
        <v>804</v>
      </c>
      <c r="B77" s="12">
        <v>0</v>
      </c>
      <c r="C77" s="12">
        <v>0</v>
      </c>
      <c r="D77" s="12">
        <v>0</v>
      </c>
      <c r="E77" s="12">
        <v>0</v>
      </c>
      <c r="F77" s="12">
        <v>-2.8782299999999998</v>
      </c>
      <c r="G77" s="12">
        <f t="shared" si="2"/>
        <v>-2.8782299999999998</v>
      </c>
    </row>
    <row r="78" spans="1:7" ht="13.5" collapsed="1" x14ac:dyDescent="0.35">
      <c r="A78" s="1" t="s">
        <v>1204</v>
      </c>
      <c r="B78" s="12">
        <f>SUM(B52:B77)</f>
        <v>18.866479999999996</v>
      </c>
      <c r="C78" s="12">
        <f t="shared" ref="C78:G78" si="3">SUM(C52:C77)</f>
        <v>4.1701999999999995</v>
      </c>
      <c r="D78" s="12">
        <f t="shared" si="3"/>
        <v>0.11</v>
      </c>
      <c r="E78" s="12">
        <f t="shared" si="3"/>
        <v>0</v>
      </c>
      <c r="F78" s="12">
        <f t="shared" si="3"/>
        <v>-3.2462499999999999</v>
      </c>
      <c r="G78" s="12">
        <f t="shared" si="3"/>
        <v>19.900429999999997</v>
      </c>
    </row>
    <row r="79" spans="1:7" x14ac:dyDescent="0.2">
      <c r="A79" s="3" t="s">
        <v>812</v>
      </c>
      <c r="B79" s="15">
        <f>SUM(B41:B50,B78)</f>
        <v>84.461479999999995</v>
      </c>
      <c r="C79" s="15">
        <f t="shared" ref="C79:G79" si="4">SUM(C41:C50,C78)</f>
        <v>12.335800000000001</v>
      </c>
      <c r="D79" s="15">
        <f t="shared" si="4"/>
        <v>7.8260000000000005</v>
      </c>
      <c r="E79" s="15">
        <f t="shared" si="4"/>
        <v>12.96429</v>
      </c>
      <c r="F79" s="15">
        <f t="shared" si="4"/>
        <v>4.4943900000000001</v>
      </c>
      <c r="G79" s="15">
        <f t="shared" si="4"/>
        <v>122.08196000000002</v>
      </c>
    </row>
  </sheetData>
  <sortState xmlns:xlrd2="http://schemas.microsoft.com/office/spreadsheetml/2017/richdata2" ref="A4:I34">
    <sortCondition descending="1" ref="G4:G34"/>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7732A-9A05-490A-AA92-D565F5C97410}">
  <sheetPr codeName="Sheet26">
    <tabColor theme="9" tint="0.39997558519241921"/>
  </sheetPr>
  <dimension ref="A1:E46"/>
  <sheetViews>
    <sheetView showGridLines="0" zoomScaleNormal="100" workbookViewId="0">
      <selection activeCell="A44" sqref="A44"/>
    </sheetView>
  </sheetViews>
  <sheetFormatPr defaultRowHeight="11.25" x14ac:dyDescent="0.2"/>
  <cols>
    <col min="1" max="1" width="26.42578125" style="1" bestFit="1" customWidth="1"/>
    <col min="2" max="2" width="10.28515625" style="1" bestFit="1" customWidth="1"/>
    <col min="3" max="3" width="9.140625" style="1" bestFit="1" customWidth="1"/>
    <col min="4" max="4" width="7" style="1" bestFit="1" customWidth="1"/>
    <col min="5" max="16384" width="9.140625" style="1"/>
  </cols>
  <sheetData>
    <row r="1" spans="1:5" x14ac:dyDescent="0.2">
      <c r="A1" s="135" t="s">
        <v>953</v>
      </c>
      <c r="B1" s="139"/>
      <c r="C1" s="139"/>
      <c r="D1" s="139"/>
    </row>
    <row r="2" spans="1:5" x14ac:dyDescent="0.2">
      <c r="A2" s="139"/>
      <c r="B2" s="141"/>
      <c r="C2" s="154" t="s">
        <v>842</v>
      </c>
      <c r="D2" s="154" t="s">
        <v>843</v>
      </c>
      <c r="E2" s="96" t="s">
        <v>902</v>
      </c>
    </row>
    <row r="3" spans="1:5" ht="13.5" x14ac:dyDescent="0.35">
      <c r="A3" s="136" t="s">
        <v>796</v>
      </c>
      <c r="B3" s="152" t="s">
        <v>844</v>
      </c>
      <c r="C3" s="152" t="s">
        <v>845</v>
      </c>
      <c r="D3" s="152" t="s">
        <v>846</v>
      </c>
    </row>
    <row r="4" spans="1:5" x14ac:dyDescent="0.2">
      <c r="A4" s="1" t="s">
        <v>1370</v>
      </c>
      <c r="B4" s="6">
        <v>4</v>
      </c>
      <c r="C4" s="6">
        <v>820.8</v>
      </c>
      <c r="D4" s="6">
        <v>3.2831999999999999</v>
      </c>
    </row>
    <row r="5" spans="1:5" x14ac:dyDescent="0.2">
      <c r="A5" s="1" t="s">
        <v>1371</v>
      </c>
      <c r="B5" s="6">
        <v>31</v>
      </c>
      <c r="C5" s="6">
        <v>52.92</v>
      </c>
      <c r="D5" s="6">
        <v>1.64039</v>
      </c>
    </row>
    <row r="6" spans="1:5" x14ac:dyDescent="0.2">
      <c r="A6" s="1" t="s">
        <v>1372</v>
      </c>
      <c r="B6" s="6">
        <v>1</v>
      </c>
      <c r="C6" s="6">
        <v>570</v>
      </c>
      <c r="D6" s="6">
        <v>0.56999999999999995</v>
      </c>
    </row>
    <row r="7" spans="1:5" x14ac:dyDescent="0.2">
      <c r="A7" s="1" t="s">
        <v>1373</v>
      </c>
      <c r="B7" s="6">
        <v>2</v>
      </c>
      <c r="C7" s="6">
        <v>209</v>
      </c>
      <c r="D7" s="6">
        <v>0.41799999999999998</v>
      </c>
    </row>
    <row r="8" spans="1:5" x14ac:dyDescent="0.2">
      <c r="A8" s="1" t="s">
        <v>1374</v>
      </c>
      <c r="B8" s="6">
        <v>8</v>
      </c>
      <c r="C8" s="6">
        <v>48.07</v>
      </c>
      <c r="D8" s="6">
        <v>0.38456000000000001</v>
      </c>
    </row>
    <row r="9" spans="1:5" x14ac:dyDescent="0.2">
      <c r="A9" s="1" t="s">
        <v>1375</v>
      </c>
      <c r="B9" s="6">
        <v>1</v>
      </c>
      <c r="C9" s="6">
        <v>302.8</v>
      </c>
      <c r="D9" s="6">
        <v>0.30280000000000001</v>
      </c>
    </row>
    <row r="10" spans="1:5" x14ac:dyDescent="0.2">
      <c r="A10" s="1" t="s">
        <v>1376</v>
      </c>
      <c r="B10" s="6">
        <v>3</v>
      </c>
      <c r="C10" s="6">
        <v>80</v>
      </c>
      <c r="D10" s="6">
        <v>0.24001</v>
      </c>
    </row>
    <row r="11" spans="1:5" x14ac:dyDescent="0.2">
      <c r="A11" s="1" t="s">
        <v>1377</v>
      </c>
      <c r="B11" s="6">
        <v>1</v>
      </c>
      <c r="C11" s="6">
        <v>228</v>
      </c>
      <c r="D11" s="6">
        <v>0.22800000000000001</v>
      </c>
    </row>
    <row r="12" spans="1:5" x14ac:dyDescent="0.2">
      <c r="A12" s="1" t="s">
        <v>1378</v>
      </c>
      <c r="B12" s="6">
        <v>4</v>
      </c>
      <c r="C12" s="6">
        <v>34.770000000000003</v>
      </c>
      <c r="D12" s="6">
        <v>0.13908999999999999</v>
      </c>
    </row>
    <row r="13" spans="1:5" x14ac:dyDescent="0.2">
      <c r="A13" s="1" t="s">
        <v>1379</v>
      </c>
      <c r="B13" s="6">
        <v>1</v>
      </c>
      <c r="C13" s="6">
        <v>136</v>
      </c>
      <c r="D13" s="6">
        <v>0.13600000000000001</v>
      </c>
    </row>
    <row r="14" spans="1:5" x14ac:dyDescent="0.2">
      <c r="A14" s="1" t="s">
        <v>1380</v>
      </c>
      <c r="B14" s="6">
        <v>1</v>
      </c>
      <c r="C14" s="6">
        <v>119.39</v>
      </c>
      <c r="D14" s="6">
        <v>0.11939</v>
      </c>
    </row>
    <row r="15" spans="1:5" x14ac:dyDescent="0.2">
      <c r="A15" s="1" t="s">
        <v>1381</v>
      </c>
      <c r="B15" s="6">
        <v>2</v>
      </c>
      <c r="C15" s="6">
        <v>49.72</v>
      </c>
      <c r="D15" s="6">
        <v>9.9440000000000001E-2</v>
      </c>
    </row>
    <row r="16" spans="1:5" x14ac:dyDescent="0.2">
      <c r="A16" s="1" t="s">
        <v>1382</v>
      </c>
      <c r="B16" s="6">
        <v>2</v>
      </c>
      <c r="C16" s="6">
        <v>47.72</v>
      </c>
      <c r="D16" s="6">
        <v>9.5439999999999997E-2</v>
      </c>
    </row>
    <row r="17" spans="1:4" x14ac:dyDescent="0.2">
      <c r="A17" s="1" t="s">
        <v>1383</v>
      </c>
      <c r="B17" s="6">
        <v>35</v>
      </c>
      <c r="C17" s="6">
        <v>2.63</v>
      </c>
      <c r="D17" s="6">
        <v>9.212999999999999E-2</v>
      </c>
    </row>
    <row r="18" spans="1:4" x14ac:dyDescent="0.2">
      <c r="A18" s="1" t="s">
        <v>1384</v>
      </c>
      <c r="B18" s="6">
        <v>32</v>
      </c>
      <c r="C18" s="6">
        <v>2.87</v>
      </c>
      <c r="D18" s="6">
        <v>9.1840000000000005E-2</v>
      </c>
    </row>
    <row r="19" spans="1:4" x14ac:dyDescent="0.2">
      <c r="A19" s="1" t="s">
        <v>1385</v>
      </c>
      <c r="B19" s="6">
        <v>8</v>
      </c>
      <c r="C19" s="6">
        <v>11.48</v>
      </c>
      <c r="D19" s="6">
        <v>9.1840000000000005E-2</v>
      </c>
    </row>
    <row r="20" spans="1:4" x14ac:dyDescent="0.2">
      <c r="A20" s="1" t="s">
        <v>1386</v>
      </c>
      <c r="B20" s="6">
        <v>50</v>
      </c>
      <c r="C20" s="6">
        <v>1.75</v>
      </c>
      <c r="D20" s="6">
        <v>8.7499999999999994E-2</v>
      </c>
    </row>
    <row r="21" spans="1:4" x14ac:dyDescent="0.2">
      <c r="A21" s="1" t="s">
        <v>1387</v>
      </c>
      <c r="B21" s="6">
        <v>46</v>
      </c>
      <c r="C21" s="6">
        <v>1.78</v>
      </c>
      <c r="D21" s="6">
        <v>8.1810000000000008E-2</v>
      </c>
    </row>
    <row r="22" spans="1:4" x14ac:dyDescent="0.2">
      <c r="A22" s="1" t="s">
        <v>1388</v>
      </c>
      <c r="B22" s="6">
        <v>11</v>
      </c>
      <c r="C22" s="6">
        <v>6.59</v>
      </c>
      <c r="D22" s="6">
        <v>7.2450000000000001E-2</v>
      </c>
    </row>
    <row r="23" spans="1:4" x14ac:dyDescent="0.2">
      <c r="A23" s="1" t="s">
        <v>1389</v>
      </c>
      <c r="B23" s="6">
        <v>1</v>
      </c>
      <c r="C23" s="6">
        <v>65</v>
      </c>
      <c r="D23" s="6">
        <v>6.5000000000000002E-2</v>
      </c>
    </row>
    <row r="24" spans="1:4" x14ac:dyDescent="0.2">
      <c r="A24" s="1" t="s">
        <v>1390</v>
      </c>
      <c r="B24" s="6">
        <v>42</v>
      </c>
      <c r="C24" s="6">
        <v>1.44</v>
      </c>
      <c r="D24" s="6">
        <v>6.0560000000000003E-2</v>
      </c>
    </row>
    <row r="25" spans="1:4" x14ac:dyDescent="0.2">
      <c r="A25" s="1" t="s">
        <v>1391</v>
      </c>
      <c r="B25" s="6">
        <v>5</v>
      </c>
      <c r="C25" s="6">
        <v>10.220000000000001</v>
      </c>
      <c r="D25" s="6">
        <v>5.1110000000000003E-2</v>
      </c>
    </row>
    <row r="26" spans="1:4" x14ac:dyDescent="0.2">
      <c r="A26" s="1" t="s">
        <v>1392</v>
      </c>
      <c r="B26" s="6">
        <v>1</v>
      </c>
      <c r="C26" s="6">
        <v>48</v>
      </c>
      <c r="D26" s="6">
        <v>4.8000000000000001E-2</v>
      </c>
    </row>
    <row r="27" spans="1:4" x14ac:dyDescent="0.2">
      <c r="A27" s="1" t="s">
        <v>1393</v>
      </c>
      <c r="B27" s="6">
        <v>1</v>
      </c>
      <c r="C27" s="6">
        <v>42.5</v>
      </c>
      <c r="D27" s="6">
        <v>4.2500000000000003E-2</v>
      </c>
    </row>
    <row r="28" spans="1:4" x14ac:dyDescent="0.2">
      <c r="A28" s="1" t="s">
        <v>1394</v>
      </c>
      <c r="B28" s="6">
        <v>2</v>
      </c>
      <c r="C28" s="6">
        <v>16</v>
      </c>
      <c r="D28" s="6">
        <v>3.2000000000000001E-2</v>
      </c>
    </row>
    <row r="29" spans="1:4" x14ac:dyDescent="0.2">
      <c r="A29" s="1" t="s">
        <v>1395</v>
      </c>
      <c r="B29" s="6">
        <v>5</v>
      </c>
      <c r="C29" s="6">
        <v>4.5</v>
      </c>
      <c r="D29" s="6">
        <v>2.2499999999999999E-2</v>
      </c>
    </row>
    <row r="30" spans="1:4" x14ac:dyDescent="0.2">
      <c r="A30" s="1" t="s">
        <v>1396</v>
      </c>
      <c r="B30" s="6">
        <v>3</v>
      </c>
      <c r="C30" s="6">
        <v>7.19</v>
      </c>
      <c r="D30" s="6">
        <v>2.1569999999999999E-2</v>
      </c>
    </row>
    <row r="31" spans="1:4" x14ac:dyDescent="0.2">
      <c r="A31" s="1" t="s">
        <v>1397</v>
      </c>
      <c r="B31" s="6">
        <v>12</v>
      </c>
      <c r="C31" s="6">
        <v>1.02</v>
      </c>
      <c r="D31" s="6">
        <v>1.227E-2</v>
      </c>
    </row>
    <row r="32" spans="1:4" x14ac:dyDescent="0.2">
      <c r="A32" s="1" t="s">
        <v>1398</v>
      </c>
      <c r="B32" s="6">
        <v>1</v>
      </c>
      <c r="C32" s="6">
        <v>11.03</v>
      </c>
      <c r="D32" s="6">
        <v>1.103E-2</v>
      </c>
    </row>
    <row r="33" spans="1:5" x14ac:dyDescent="0.2">
      <c r="A33" s="1" t="s">
        <v>1399</v>
      </c>
      <c r="B33" s="6">
        <v>1</v>
      </c>
      <c r="C33" s="6">
        <v>8</v>
      </c>
      <c r="D33" s="6">
        <v>8.0000000000000002E-3</v>
      </c>
    </row>
    <row r="34" spans="1:5" x14ac:dyDescent="0.2">
      <c r="A34" s="1" t="s">
        <v>1400</v>
      </c>
      <c r="B34" s="6">
        <v>7</v>
      </c>
      <c r="C34" s="6">
        <v>0.86</v>
      </c>
      <c r="D34" s="6">
        <v>5.9800000000000001E-3</v>
      </c>
    </row>
    <row r="35" spans="1:5" x14ac:dyDescent="0.2">
      <c r="A35" s="1" t="s">
        <v>1401</v>
      </c>
      <c r="B35" s="6">
        <v>-30</v>
      </c>
      <c r="C35" s="6">
        <v>0</v>
      </c>
      <c r="D35" s="6">
        <v>0</v>
      </c>
      <c r="E35" s="1" t="s">
        <v>847</v>
      </c>
    </row>
    <row r="36" spans="1:5" x14ac:dyDescent="0.2">
      <c r="A36" s="1" t="s">
        <v>1402</v>
      </c>
      <c r="B36" s="6">
        <v>2</v>
      </c>
      <c r="C36" s="6">
        <v>0</v>
      </c>
      <c r="D36" s="6">
        <v>0</v>
      </c>
      <c r="E36" s="1" t="s">
        <v>764</v>
      </c>
    </row>
    <row r="37" spans="1:5" x14ac:dyDescent="0.2">
      <c r="A37" s="1" t="s">
        <v>1403</v>
      </c>
      <c r="B37" s="6">
        <v>42</v>
      </c>
      <c r="C37" s="6">
        <v>0</v>
      </c>
      <c r="D37" s="6">
        <v>0</v>
      </c>
      <c r="E37" s="1" t="s">
        <v>764</v>
      </c>
    </row>
    <row r="38" spans="1:5" x14ac:dyDescent="0.2">
      <c r="A38" s="1" t="s">
        <v>1404</v>
      </c>
      <c r="B38" s="6">
        <v>40</v>
      </c>
      <c r="C38" s="6">
        <v>0</v>
      </c>
      <c r="D38" s="6">
        <v>0</v>
      </c>
      <c r="E38" s="1" t="s">
        <v>764</v>
      </c>
    </row>
    <row r="39" spans="1:5" x14ac:dyDescent="0.2">
      <c r="A39" s="1" t="s">
        <v>1405</v>
      </c>
      <c r="B39" s="6">
        <v>33</v>
      </c>
      <c r="C39" s="6">
        <v>0</v>
      </c>
      <c r="D39" s="6">
        <v>0</v>
      </c>
      <c r="E39" s="1" t="s">
        <v>764</v>
      </c>
    </row>
    <row r="40" spans="1:5" x14ac:dyDescent="0.2">
      <c r="A40" s="1" t="s">
        <v>1406</v>
      </c>
      <c r="B40" s="6">
        <v>14</v>
      </c>
      <c r="C40" s="6">
        <v>0</v>
      </c>
      <c r="D40" s="6">
        <v>0</v>
      </c>
      <c r="E40" s="1" t="s">
        <v>764</v>
      </c>
    </row>
    <row r="41" spans="1:5" x14ac:dyDescent="0.2">
      <c r="A41" s="1" t="s">
        <v>1407</v>
      </c>
      <c r="B41" s="6">
        <v>25</v>
      </c>
      <c r="C41" s="6">
        <v>0</v>
      </c>
      <c r="D41" s="6">
        <v>0</v>
      </c>
      <c r="E41" s="1" t="s">
        <v>764</v>
      </c>
    </row>
    <row r="42" spans="1:5" x14ac:dyDescent="0.2">
      <c r="A42" s="1" t="s">
        <v>1369</v>
      </c>
      <c r="B42" s="6">
        <v>3</v>
      </c>
      <c r="C42" s="6">
        <v>0</v>
      </c>
      <c r="D42" s="6">
        <v>0</v>
      </c>
      <c r="E42" s="1" t="s">
        <v>764</v>
      </c>
    </row>
    <row r="43" spans="1:5" ht="13.5" x14ac:dyDescent="0.35">
      <c r="A43" s="1" t="s">
        <v>1408</v>
      </c>
      <c r="B43" s="6">
        <v>-518</v>
      </c>
      <c r="C43" s="6">
        <v>18</v>
      </c>
      <c r="D43" s="12">
        <v>-9.3239999999999998</v>
      </c>
      <c r="E43" s="1" t="s">
        <v>848</v>
      </c>
    </row>
    <row r="44" spans="1:5" x14ac:dyDescent="0.2">
      <c r="A44" s="3" t="s">
        <v>134</v>
      </c>
      <c r="B44" s="15"/>
      <c r="C44" s="15"/>
      <c r="D44" s="15">
        <f t="shared" ref="D44" si="0">SUM(D4:D43)</f>
        <v>-0.76958999999999733</v>
      </c>
    </row>
    <row r="45" spans="1:5" x14ac:dyDescent="0.2">
      <c r="D45" s="8">
        <f>BS!AD8</f>
        <v>-0.74363000000000001</v>
      </c>
      <c r="E45" s="7" t="s">
        <v>952</v>
      </c>
    </row>
    <row r="46" spans="1:5" x14ac:dyDescent="0.2">
      <c r="D46" s="8">
        <f>D44-D45</f>
        <v>-2.5959999999997319E-2</v>
      </c>
      <c r="E46" s="7" t="s">
        <v>603</v>
      </c>
    </row>
  </sheetData>
  <sortState xmlns:xlrd2="http://schemas.microsoft.com/office/spreadsheetml/2017/richdata2" ref="A4:E34">
    <sortCondition descending="1" ref="D4:D34"/>
  </sortState>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870E6-F6E5-4F4F-924F-7A7AC7A6C7D3}">
  <sheetPr codeName="Sheet44">
    <tabColor theme="9" tint="0.39997558519241921"/>
  </sheetPr>
  <dimension ref="A1:AC2"/>
  <sheetViews>
    <sheetView showGridLines="0" workbookViewId="0">
      <selection activeCell="A2" sqref="A2"/>
    </sheetView>
  </sheetViews>
  <sheetFormatPr defaultRowHeight="11.25" x14ac:dyDescent="0.2"/>
  <cols>
    <col min="1" max="1" width="11.85546875" style="1" bestFit="1" customWidth="1"/>
    <col min="2" max="2" width="6" style="1" bestFit="1" customWidth="1"/>
    <col min="3" max="3" width="6.140625" style="1" bestFit="1" customWidth="1"/>
    <col min="4" max="4" width="6.28515625" style="1" bestFit="1" customWidth="1"/>
    <col min="5" max="5" width="6.140625" style="1" bestFit="1" customWidth="1"/>
    <col min="6" max="6" width="6.42578125" style="1" bestFit="1" customWidth="1"/>
    <col min="7" max="7" width="6.140625" style="1" bestFit="1" customWidth="1"/>
    <col min="8" max="8" width="5.5703125" style="1" bestFit="1" customWidth="1"/>
    <col min="9" max="9" width="6.42578125" style="1" bestFit="1" customWidth="1"/>
    <col min="10" max="10" width="6.28515625" style="1" bestFit="1" customWidth="1"/>
    <col min="11" max="11" width="5.85546875" style="1" bestFit="1" customWidth="1"/>
    <col min="12" max="13" width="6.140625" style="1" bestFit="1" customWidth="1"/>
    <col min="14" max="14" width="6" style="1" bestFit="1" customWidth="1"/>
    <col min="15" max="15" width="6.140625" style="1" bestFit="1" customWidth="1"/>
    <col min="16" max="16" width="6.28515625" style="1" bestFit="1" customWidth="1"/>
    <col min="17" max="17" width="6.140625" style="1" bestFit="1" customWidth="1"/>
    <col min="18" max="18" width="6.42578125" style="1" bestFit="1" customWidth="1"/>
    <col min="19" max="19" width="6.140625" style="1" bestFit="1" customWidth="1"/>
    <col min="20" max="20" width="5.5703125" style="1" bestFit="1" customWidth="1"/>
    <col min="21" max="21" width="6.42578125" style="1" bestFit="1" customWidth="1"/>
    <col min="22" max="22" width="6.28515625" style="1" bestFit="1" customWidth="1"/>
    <col min="23" max="23" width="5.85546875" style="1" bestFit="1" customWidth="1"/>
    <col min="24" max="25" width="6.140625" style="1" bestFit="1" customWidth="1"/>
    <col min="26" max="26" width="6" style="1" bestFit="1" customWidth="1"/>
    <col min="27" max="27" width="6.140625" style="1" bestFit="1" customWidth="1"/>
    <col min="28" max="28" width="6.28515625" style="1" bestFit="1" customWidth="1"/>
    <col min="29" max="29" width="6.140625" style="1" bestFit="1" customWidth="1"/>
    <col min="30" max="16384" width="9.140625" style="1"/>
  </cols>
  <sheetData>
    <row r="1" spans="1:29" ht="13.5" x14ac:dyDescent="0.35">
      <c r="B1" s="140">
        <v>43861</v>
      </c>
      <c r="C1" s="140">
        <f>EOMONTH(B1,1)</f>
        <v>43890</v>
      </c>
      <c r="D1" s="140">
        <f t="shared" ref="D1:AC1" si="0">EOMONTH(C1,1)</f>
        <v>43921</v>
      </c>
      <c r="E1" s="140">
        <f t="shared" si="0"/>
        <v>43951</v>
      </c>
      <c r="F1" s="140">
        <f t="shared" si="0"/>
        <v>43982</v>
      </c>
      <c r="G1" s="140">
        <f t="shared" si="0"/>
        <v>44012</v>
      </c>
      <c r="H1" s="140">
        <f t="shared" si="0"/>
        <v>44043</v>
      </c>
      <c r="I1" s="140">
        <f t="shared" si="0"/>
        <v>44074</v>
      </c>
      <c r="J1" s="140">
        <f t="shared" si="0"/>
        <v>44104</v>
      </c>
      <c r="K1" s="140">
        <f t="shared" si="0"/>
        <v>44135</v>
      </c>
      <c r="L1" s="140">
        <f t="shared" si="0"/>
        <v>44165</v>
      </c>
      <c r="M1" s="140">
        <f t="shared" si="0"/>
        <v>44196</v>
      </c>
      <c r="N1" s="140">
        <f t="shared" si="0"/>
        <v>44227</v>
      </c>
      <c r="O1" s="140">
        <f t="shared" si="0"/>
        <v>44255</v>
      </c>
      <c r="P1" s="140">
        <f t="shared" si="0"/>
        <v>44286</v>
      </c>
      <c r="Q1" s="140">
        <f t="shared" si="0"/>
        <v>44316</v>
      </c>
      <c r="R1" s="140">
        <f t="shared" si="0"/>
        <v>44347</v>
      </c>
      <c r="S1" s="140">
        <f t="shared" si="0"/>
        <v>44377</v>
      </c>
      <c r="T1" s="140">
        <f t="shared" si="0"/>
        <v>44408</v>
      </c>
      <c r="U1" s="140">
        <f t="shared" si="0"/>
        <v>44439</v>
      </c>
      <c r="V1" s="140">
        <f t="shared" si="0"/>
        <v>44469</v>
      </c>
      <c r="W1" s="140">
        <f t="shared" si="0"/>
        <v>44500</v>
      </c>
      <c r="X1" s="140">
        <f t="shared" si="0"/>
        <v>44530</v>
      </c>
      <c r="Y1" s="140">
        <f t="shared" si="0"/>
        <v>44561</v>
      </c>
      <c r="Z1" s="140">
        <f t="shared" si="0"/>
        <v>44592</v>
      </c>
      <c r="AA1" s="140">
        <f t="shared" si="0"/>
        <v>44620</v>
      </c>
      <c r="AB1" s="140">
        <f t="shared" si="0"/>
        <v>44651</v>
      </c>
      <c r="AC1" s="140">
        <f t="shared" si="0"/>
        <v>44681</v>
      </c>
    </row>
    <row r="2" spans="1:29" x14ac:dyDescent="0.2">
      <c r="A2" s="1" t="s">
        <v>1243</v>
      </c>
      <c r="B2" s="6">
        <f>BS!C8</f>
        <v>-6.2455800000000004</v>
      </c>
      <c r="C2" s="6">
        <f>BS!D8</f>
        <v>-5.5048999999999992</v>
      </c>
      <c r="D2" s="6">
        <f>BS!E8</f>
        <v>-5.7661499999999997</v>
      </c>
      <c r="E2" s="6">
        <f>BS!F8</f>
        <v>-5.6913299999999998</v>
      </c>
      <c r="F2" s="6">
        <f>BS!G8</f>
        <v>-4.7214999999999998</v>
      </c>
      <c r="G2" s="6">
        <f>BS!H8</f>
        <v>-3.2850100000000002</v>
      </c>
      <c r="H2" s="6">
        <f>BS!I8</f>
        <v>-2.7331599999999998</v>
      </c>
      <c r="I2" s="6">
        <f>BS!J8</f>
        <v>-4.3647900000000002</v>
      </c>
      <c r="J2" s="6">
        <f>BS!K8</f>
        <v>-4.2844799999999994</v>
      </c>
      <c r="K2" s="6">
        <f>BS!L8</f>
        <v>-1.8798800000000002</v>
      </c>
      <c r="L2" s="6">
        <f>BS!M8</f>
        <v>-10.50986</v>
      </c>
      <c r="M2" s="6">
        <f>BS!N8</f>
        <v>4.9829600000000003</v>
      </c>
      <c r="N2" s="6">
        <f>BS!O8</f>
        <v>6.1011800000000003</v>
      </c>
      <c r="O2" s="6">
        <f>BS!P8</f>
        <v>5.9157500000000001</v>
      </c>
      <c r="P2" s="6">
        <f>BS!Q8</f>
        <v>6.9911599999999998</v>
      </c>
      <c r="Q2" s="6">
        <f>BS!R8</f>
        <v>6.6565300000000001</v>
      </c>
      <c r="R2" s="6">
        <f>BS!S8</f>
        <v>3.76871</v>
      </c>
      <c r="S2" s="6">
        <f>BS!T8</f>
        <v>3.3862899999999998</v>
      </c>
      <c r="T2" s="6">
        <f>BS!U8</f>
        <v>2.29914</v>
      </c>
      <c r="U2" s="6">
        <f>BS!V8</f>
        <v>4.1830699999999998</v>
      </c>
      <c r="V2" s="6">
        <f>BS!W8</f>
        <v>5.1677600000000004</v>
      </c>
      <c r="W2" s="6">
        <f>BS!X8</f>
        <v>7.6072899999999999</v>
      </c>
      <c r="X2" s="6">
        <f>BS!Y8</f>
        <v>6.7044700000000006</v>
      </c>
      <c r="Y2" s="6">
        <f>BS!Z8</f>
        <v>4.3322899999999995</v>
      </c>
      <c r="Z2" s="6">
        <f>BS!AA8</f>
        <v>5.54549</v>
      </c>
      <c r="AA2" s="6">
        <f>BS!AB8</f>
        <v>2.5390600000000001</v>
      </c>
      <c r="AB2" s="6">
        <f>BS!AC8</f>
        <v>3.5936999999999997</v>
      </c>
      <c r="AC2" s="6">
        <f>BS!AD8</f>
        <v>-0.74363000000000001</v>
      </c>
    </row>
  </sheetData>
  <pageMargins left="0.7" right="0.7" top="0.75" bottom="0.75" header="0.3" footer="0.3"/>
  <pageSetup orientation="portrait" horizontalDpi="1200" verticalDpi="12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FBBC2-8CB2-4AA6-A72E-B52505068BDE}">
  <sheetPr>
    <tabColor theme="9" tint="0.39997558519241921"/>
  </sheetPr>
  <dimension ref="A1:N12"/>
  <sheetViews>
    <sheetView showGridLines="0" zoomScaleNormal="100" workbookViewId="0"/>
  </sheetViews>
  <sheetFormatPr defaultRowHeight="11.25" outlineLevelRow="1" outlineLevelCol="1" x14ac:dyDescent="0.2"/>
  <cols>
    <col min="1" max="1" width="18.85546875" style="1" customWidth="1"/>
    <col min="2" max="2" width="6.140625" style="1" bestFit="1" customWidth="1"/>
    <col min="3" max="3" width="8.5703125" style="1" bestFit="1" customWidth="1"/>
    <col min="4" max="4" width="8.7109375" style="1" bestFit="1" customWidth="1"/>
    <col min="5" max="5" width="7.85546875" style="1" hidden="1" customWidth="1" outlineLevel="1"/>
    <col min="6" max="6" width="6.140625" style="1" bestFit="1" customWidth="1" collapsed="1"/>
    <col min="7" max="7" width="8.5703125" style="1" bestFit="1" customWidth="1"/>
    <col min="8" max="8" width="8.7109375" style="1" bestFit="1" customWidth="1"/>
    <col min="9" max="9" width="7.85546875" style="1" hidden="1" customWidth="1" outlineLevel="1"/>
    <col min="10" max="10" width="6.140625" style="1" bestFit="1" customWidth="1" collapsed="1"/>
    <col min="11" max="11" width="8.5703125" style="1" bestFit="1" customWidth="1"/>
    <col min="12" max="12" width="8.7109375" style="1" bestFit="1" customWidth="1"/>
    <col min="13" max="13" width="7.85546875" style="1" hidden="1" customWidth="1" outlineLevel="1"/>
    <col min="14" max="14" width="6.140625" style="1" bestFit="1" customWidth="1" collapsed="1"/>
    <col min="15" max="16384" width="9.140625" style="1"/>
  </cols>
  <sheetData>
    <row r="1" spans="1:14" x14ac:dyDescent="0.2">
      <c r="A1" s="135" t="s">
        <v>1247</v>
      </c>
      <c r="B1" s="139"/>
      <c r="C1" s="139"/>
      <c r="D1" s="139"/>
      <c r="E1" s="139"/>
      <c r="F1" s="139"/>
      <c r="G1" s="139"/>
      <c r="H1" s="139"/>
      <c r="I1" s="139"/>
      <c r="J1" s="139"/>
      <c r="K1" s="139"/>
      <c r="L1" s="139"/>
      <c r="M1" s="139"/>
      <c r="N1" s="139"/>
    </row>
    <row r="2" spans="1:14" x14ac:dyDescent="0.2">
      <c r="A2" s="139"/>
      <c r="B2" s="141"/>
      <c r="C2" s="141"/>
      <c r="D2" s="141"/>
      <c r="E2" s="141"/>
      <c r="F2" s="141"/>
      <c r="G2" s="141"/>
      <c r="H2" s="141"/>
      <c r="I2" s="141"/>
      <c r="J2" s="141"/>
      <c r="K2" s="141"/>
      <c r="L2" s="141"/>
      <c r="M2" s="141"/>
      <c r="N2" s="141"/>
    </row>
    <row r="3" spans="1:14" ht="13.5" x14ac:dyDescent="0.35">
      <c r="A3" s="136" t="s">
        <v>73</v>
      </c>
      <c r="B3" s="145">
        <v>43830</v>
      </c>
      <c r="C3" s="152" t="s">
        <v>1248</v>
      </c>
      <c r="D3" s="152" t="s">
        <v>1249</v>
      </c>
      <c r="E3" s="152" t="s">
        <v>72</v>
      </c>
      <c r="F3" s="145">
        <v>44196</v>
      </c>
      <c r="G3" s="152" t="s">
        <v>1248</v>
      </c>
      <c r="H3" s="152" t="s">
        <v>1249</v>
      </c>
      <c r="I3" s="152" t="s">
        <v>72</v>
      </c>
      <c r="J3" s="145">
        <v>44561</v>
      </c>
      <c r="K3" s="152" t="s">
        <v>1248</v>
      </c>
      <c r="L3" s="152" t="s">
        <v>1249</v>
      </c>
      <c r="M3" s="152" t="s">
        <v>72</v>
      </c>
      <c r="N3" s="145">
        <v>44681</v>
      </c>
    </row>
    <row r="4" spans="1:14" x14ac:dyDescent="0.2">
      <c r="A4" s="35" t="s">
        <v>55</v>
      </c>
      <c r="B4" s="81">
        <f>BS!B11</f>
        <v>8.8629999999999995</v>
      </c>
      <c r="C4" s="6">
        <v>0</v>
      </c>
      <c r="D4" s="6">
        <v>0</v>
      </c>
      <c r="E4" s="6">
        <f>F4-SUM(B4:D4)</f>
        <v>0</v>
      </c>
      <c r="F4" s="81">
        <f>BS!AF11</f>
        <v>8.8629999999999995</v>
      </c>
      <c r="G4" s="6">
        <v>0</v>
      </c>
      <c r="H4" s="6">
        <v>0</v>
      </c>
      <c r="I4" s="6">
        <f>J4-SUM(F4:H4)</f>
        <v>0</v>
      </c>
      <c r="J4" s="81">
        <f>BS!AG11</f>
        <v>8.8629999999999995</v>
      </c>
      <c r="K4" s="6">
        <v>0</v>
      </c>
      <c r="L4" s="6">
        <v>0</v>
      </c>
      <c r="M4" s="6">
        <f>N4-SUM(J4:L4)</f>
        <v>0</v>
      </c>
      <c r="N4" s="81">
        <f>BS!AI11</f>
        <v>8.8629999999999995</v>
      </c>
    </row>
    <row r="5" spans="1:14" ht="13.5" x14ac:dyDescent="0.35">
      <c r="A5" s="35" t="s">
        <v>56</v>
      </c>
      <c r="B5" s="82">
        <f>BS!B12</f>
        <v>49.185000000000002</v>
      </c>
      <c r="C5" s="12">
        <f>23.46319-0.00019</f>
        <v>23.463000000000001</v>
      </c>
      <c r="D5" s="12">
        <v>-26.603000000000002</v>
      </c>
      <c r="E5" s="12">
        <f>F5-SUM(B5:D5)</f>
        <v>0</v>
      </c>
      <c r="F5" s="82">
        <f>BS!AF12</f>
        <v>46.045000000000002</v>
      </c>
      <c r="G5" s="12">
        <v>0</v>
      </c>
      <c r="H5" s="12">
        <v>0</v>
      </c>
      <c r="I5" s="12">
        <f>J5-SUM(F5:H5)</f>
        <v>0</v>
      </c>
      <c r="J5" s="82">
        <f>BS!AG12</f>
        <v>46.045000000000002</v>
      </c>
      <c r="K5" s="12">
        <v>0</v>
      </c>
      <c r="L5" s="12">
        <v>0</v>
      </c>
      <c r="M5" s="12">
        <f>N5-SUM(J5:L5)</f>
        <v>0</v>
      </c>
      <c r="N5" s="82">
        <f>BS!AI12</f>
        <v>46.045000000000002</v>
      </c>
    </row>
    <row r="6" spans="1:14" x14ac:dyDescent="0.2">
      <c r="A6" s="3" t="s">
        <v>1250</v>
      </c>
      <c r="B6" s="83">
        <f>SUM(B4:B5)</f>
        <v>58.048000000000002</v>
      </c>
      <c r="C6" s="15">
        <f t="shared" ref="C6:N6" si="0">SUM(C4:C5)</f>
        <v>23.463000000000001</v>
      </c>
      <c r="D6" s="15">
        <f t="shared" si="0"/>
        <v>-26.603000000000002</v>
      </c>
      <c r="E6" s="15">
        <f t="shared" si="0"/>
        <v>0</v>
      </c>
      <c r="F6" s="83">
        <f t="shared" si="0"/>
        <v>54.908000000000001</v>
      </c>
      <c r="G6" s="15">
        <f t="shared" si="0"/>
        <v>0</v>
      </c>
      <c r="H6" s="15">
        <f t="shared" si="0"/>
        <v>0</v>
      </c>
      <c r="I6" s="15">
        <f t="shared" si="0"/>
        <v>0</v>
      </c>
      <c r="J6" s="83">
        <f t="shared" si="0"/>
        <v>54.908000000000001</v>
      </c>
      <c r="K6" s="15">
        <f t="shared" si="0"/>
        <v>0</v>
      </c>
      <c r="L6" s="15">
        <f t="shared" si="0"/>
        <v>0</v>
      </c>
      <c r="M6" s="15">
        <f t="shared" si="0"/>
        <v>0</v>
      </c>
      <c r="N6" s="83">
        <f t="shared" si="0"/>
        <v>54.908000000000001</v>
      </c>
    </row>
    <row r="7" spans="1:14" hidden="1" outlineLevel="1" x14ac:dyDescent="0.2">
      <c r="A7" s="38" t="s">
        <v>57</v>
      </c>
      <c r="B7" s="81">
        <f>BS!B13</f>
        <v>-8.8629999999999995</v>
      </c>
      <c r="C7" s="6">
        <v>0</v>
      </c>
      <c r="D7" s="6">
        <v>0</v>
      </c>
      <c r="E7" s="6">
        <f t="shared" ref="E7:E8" si="1">F7-SUM(B7:D7)</f>
        <v>0</v>
      </c>
      <c r="F7" s="81">
        <f>BS!AF13</f>
        <v>-8.8629999999999995</v>
      </c>
      <c r="G7" s="6">
        <v>0</v>
      </c>
      <c r="H7" s="6">
        <v>0</v>
      </c>
      <c r="I7" s="6">
        <f t="shared" ref="I7:I8" si="2">J7-SUM(F7:H7)</f>
        <v>0</v>
      </c>
      <c r="J7" s="81">
        <f>BS!AG13</f>
        <v>-8.8629999999999995</v>
      </c>
      <c r="K7" s="6">
        <v>0</v>
      </c>
      <c r="L7" s="6">
        <v>0</v>
      </c>
      <c r="M7" s="6">
        <f t="shared" ref="M7:M8" si="3">N7-SUM(J7:L7)</f>
        <v>0</v>
      </c>
      <c r="N7" s="81">
        <f>BS!AI13</f>
        <v>-8.8629999999999995</v>
      </c>
    </row>
    <row r="8" spans="1:14" ht="13.5" hidden="1" outlineLevel="1" x14ac:dyDescent="0.35">
      <c r="A8" s="38" t="s">
        <v>58</v>
      </c>
      <c r="B8" s="82">
        <f>BS!B14</f>
        <v>-49.185000000000002</v>
      </c>
      <c r="C8" s="12">
        <v>-23.463000000000001</v>
      </c>
      <c r="D8" s="12">
        <v>26.603000000000002</v>
      </c>
      <c r="E8" s="12">
        <f t="shared" si="1"/>
        <v>0</v>
      </c>
      <c r="F8" s="82">
        <f>BS!AF14</f>
        <v>-46.045000000000002</v>
      </c>
      <c r="G8" s="12">
        <v>0</v>
      </c>
      <c r="H8" s="12">
        <v>0</v>
      </c>
      <c r="I8" s="12">
        <f t="shared" si="2"/>
        <v>0</v>
      </c>
      <c r="J8" s="82">
        <f>BS!AG14</f>
        <v>-46.045000000000002</v>
      </c>
      <c r="K8" s="12">
        <v>0</v>
      </c>
      <c r="L8" s="12">
        <v>0</v>
      </c>
      <c r="M8" s="12">
        <f t="shared" si="3"/>
        <v>0</v>
      </c>
      <c r="N8" s="82">
        <f>BS!AI14</f>
        <v>-46.045000000000002</v>
      </c>
    </row>
    <row r="9" spans="1:14" ht="13.5" collapsed="1" x14ac:dyDescent="0.35">
      <c r="A9" s="35" t="s">
        <v>1251</v>
      </c>
      <c r="B9" s="82">
        <f>SUM(B7:B8)</f>
        <v>-58.048000000000002</v>
      </c>
      <c r="C9" s="12">
        <f t="shared" ref="C9:N9" si="4">SUM(C7:C8)</f>
        <v>-23.463000000000001</v>
      </c>
      <c r="D9" s="12">
        <f t="shared" si="4"/>
        <v>26.603000000000002</v>
      </c>
      <c r="E9" s="12">
        <f t="shared" si="4"/>
        <v>0</v>
      </c>
      <c r="F9" s="82">
        <f t="shared" si="4"/>
        <v>-54.908000000000001</v>
      </c>
      <c r="G9" s="12">
        <f t="shared" si="4"/>
        <v>0</v>
      </c>
      <c r="H9" s="12">
        <f t="shared" si="4"/>
        <v>0</v>
      </c>
      <c r="I9" s="12">
        <f t="shared" si="4"/>
        <v>0</v>
      </c>
      <c r="J9" s="82">
        <f t="shared" si="4"/>
        <v>-54.908000000000001</v>
      </c>
      <c r="K9" s="12">
        <f t="shared" si="4"/>
        <v>0</v>
      </c>
      <c r="L9" s="12">
        <f t="shared" si="4"/>
        <v>0</v>
      </c>
      <c r="M9" s="12">
        <f t="shared" si="4"/>
        <v>0</v>
      </c>
      <c r="N9" s="82">
        <f t="shared" si="4"/>
        <v>-54.908000000000001</v>
      </c>
    </row>
    <row r="10" spans="1:14" x14ac:dyDescent="0.2">
      <c r="A10" s="3" t="s">
        <v>1250</v>
      </c>
      <c r="B10" s="83">
        <f>SUM(B6,B9)</f>
        <v>0</v>
      </c>
      <c r="C10" s="15">
        <f t="shared" ref="C10:N10" si="5">SUM(C6,C9)</f>
        <v>0</v>
      </c>
      <c r="D10" s="15">
        <f t="shared" si="5"/>
        <v>0</v>
      </c>
      <c r="E10" s="15">
        <f t="shared" si="5"/>
        <v>0</v>
      </c>
      <c r="F10" s="83">
        <f t="shared" si="5"/>
        <v>0</v>
      </c>
      <c r="G10" s="15">
        <f t="shared" si="5"/>
        <v>0</v>
      </c>
      <c r="H10" s="15">
        <f t="shared" si="5"/>
        <v>0</v>
      </c>
      <c r="I10" s="15">
        <f t="shared" si="5"/>
        <v>0</v>
      </c>
      <c r="J10" s="83">
        <f t="shared" si="5"/>
        <v>0</v>
      </c>
      <c r="K10" s="15">
        <f t="shared" si="5"/>
        <v>0</v>
      </c>
      <c r="L10" s="15">
        <f t="shared" si="5"/>
        <v>0</v>
      </c>
      <c r="M10" s="15">
        <f t="shared" si="5"/>
        <v>0</v>
      </c>
      <c r="N10" s="83">
        <f t="shared" si="5"/>
        <v>0</v>
      </c>
    </row>
    <row r="11" spans="1:14" x14ac:dyDescent="0.2">
      <c r="A11" s="37" t="s">
        <v>1252</v>
      </c>
      <c r="B11" s="8">
        <f>BS!B15-B10</f>
        <v>0</v>
      </c>
      <c r="C11" s="8"/>
      <c r="D11" s="8"/>
      <c r="E11" s="8"/>
      <c r="F11" s="8">
        <f>BS!AF15-F10</f>
        <v>0</v>
      </c>
      <c r="G11" s="8"/>
      <c r="H11" s="8"/>
      <c r="I11" s="8"/>
      <c r="J11" s="8">
        <f>BS!AG15-J10</f>
        <v>0</v>
      </c>
      <c r="K11" s="8"/>
      <c r="L11" s="8"/>
      <c r="M11" s="8"/>
      <c r="N11" s="8">
        <f>BS!AI15-N10</f>
        <v>0</v>
      </c>
    </row>
    <row r="12" spans="1:14" x14ac:dyDescent="0.2">
      <c r="A12" s="37" t="s">
        <v>957</v>
      </c>
      <c r="B12" s="8"/>
      <c r="C12" s="8">
        <f>IS!AF56+C9</f>
        <v>0</v>
      </c>
      <c r="D12" s="8"/>
      <c r="E12" s="8"/>
      <c r="F12" s="8"/>
      <c r="G12" s="8">
        <f>IS!AG56+G9</f>
        <v>0</v>
      </c>
      <c r="H12" s="8"/>
      <c r="I12" s="8"/>
      <c r="J12" s="8"/>
      <c r="K12" s="8">
        <f>IS!AI56+K9</f>
        <v>0</v>
      </c>
      <c r="L12" s="8"/>
      <c r="M12" s="8"/>
      <c r="N12" s="8"/>
    </row>
  </sheetData>
  <pageMargins left="0.7" right="0.7" top="0.75" bottom="0.75" header="0.3" footer="0.3"/>
  <pageSetup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528CA-7D24-46C4-A717-EA2834F648EC}">
  <sheetPr codeName="Sheet27">
    <tabColor theme="9" tint="0.39997558519241921"/>
  </sheetPr>
  <dimension ref="A1:I12"/>
  <sheetViews>
    <sheetView showGridLines="0" workbookViewId="0"/>
  </sheetViews>
  <sheetFormatPr defaultRowHeight="11.25" outlineLevelRow="1" x14ac:dyDescent="0.2"/>
  <cols>
    <col min="1" max="1" width="7.85546875" style="1" customWidth="1"/>
    <col min="2" max="2" width="7.140625" style="1" bestFit="1" customWidth="1"/>
    <col min="3" max="6" width="5.85546875" style="1" bestFit="1" customWidth="1"/>
    <col min="7" max="7" width="8.42578125" style="1" bestFit="1" customWidth="1"/>
    <col min="8" max="8" width="7.85546875" style="1" bestFit="1" customWidth="1"/>
    <col min="9" max="9" width="9" style="1" bestFit="1" customWidth="1"/>
    <col min="10" max="16384" width="9.140625" style="1"/>
  </cols>
  <sheetData>
    <row r="1" spans="1:9" x14ac:dyDescent="0.2">
      <c r="A1" s="135" t="s">
        <v>839</v>
      </c>
      <c r="B1" s="139"/>
      <c r="C1" s="139"/>
      <c r="D1" s="139"/>
      <c r="E1" s="139"/>
      <c r="F1" s="139"/>
      <c r="G1" s="139"/>
      <c r="H1" s="139"/>
      <c r="I1" s="139"/>
    </row>
    <row r="2" spans="1:9" ht="27" x14ac:dyDescent="0.35">
      <c r="A2" s="136" t="s">
        <v>796</v>
      </c>
      <c r="B2" s="152" t="s">
        <v>797</v>
      </c>
      <c r="C2" s="152" t="s">
        <v>798</v>
      </c>
      <c r="D2" s="152" t="s">
        <v>799</v>
      </c>
      <c r="E2" s="152" t="s">
        <v>800</v>
      </c>
      <c r="F2" s="152" t="s">
        <v>801</v>
      </c>
      <c r="G2" s="153" t="s">
        <v>802</v>
      </c>
      <c r="H2" s="152" t="s">
        <v>72</v>
      </c>
      <c r="I2" s="153" t="s">
        <v>1241</v>
      </c>
    </row>
    <row r="3" spans="1:9" x14ac:dyDescent="0.2">
      <c r="A3" s="89">
        <v>44196</v>
      </c>
      <c r="B3" s="6">
        <v>-91.266720000000007</v>
      </c>
      <c r="C3" s="6">
        <v>11.432799999999999</v>
      </c>
      <c r="D3" s="6">
        <v>7.2177100000000003</v>
      </c>
      <c r="E3" s="6">
        <v>12.98626</v>
      </c>
      <c r="F3" s="6">
        <v>59.629949999999994</v>
      </c>
      <c r="G3" s="6">
        <f>SUM(B3:F3)</f>
        <v>0</v>
      </c>
      <c r="H3" s="6">
        <f>I3-G3</f>
        <v>0</v>
      </c>
      <c r="I3" s="6">
        <f>BS!N18</f>
        <v>0</v>
      </c>
    </row>
    <row r="4" spans="1:9" x14ac:dyDescent="0.2">
      <c r="A4" s="89">
        <v>44561</v>
      </c>
      <c r="B4" s="6">
        <v>-61.58325</v>
      </c>
      <c r="C4" s="6">
        <v>6.9090500000000006</v>
      </c>
      <c r="D4" s="6">
        <v>9.95031</v>
      </c>
      <c r="E4" s="6">
        <v>13.897549999999999</v>
      </c>
      <c r="F4" s="6">
        <v>30.826340000000002</v>
      </c>
      <c r="G4" s="6">
        <f>SUM(B4:F4)</f>
        <v>0</v>
      </c>
      <c r="H4" s="6">
        <f t="shared" ref="H4:H5" si="0">I4-G4</f>
        <v>0</v>
      </c>
      <c r="I4" s="6">
        <f>BS!Z18</f>
        <v>0</v>
      </c>
    </row>
    <row r="5" spans="1:9" hidden="1" outlineLevel="1" x14ac:dyDescent="0.2">
      <c r="A5" s="89">
        <v>44651</v>
      </c>
      <c r="B5" s="6">
        <f>'AP aging detail'!B15</f>
        <v>-25.233070000000001</v>
      </c>
      <c r="C5" s="6">
        <f>'AP aging detail'!C15</f>
        <v>19.450120000000002</v>
      </c>
      <c r="D5" s="6">
        <f>'AP aging detail'!D15</f>
        <v>0.65799999999999992</v>
      </c>
      <c r="E5" s="6">
        <f>'AP aging detail'!E15</f>
        <v>-56.458299999999994</v>
      </c>
      <c r="F5" s="6">
        <f>'AP aging detail'!F15</f>
        <v>61.583250000000007</v>
      </c>
      <c r="G5" s="6">
        <f>SUM(B5:F5)</f>
        <v>0</v>
      </c>
      <c r="H5" s="6">
        <f t="shared" si="0"/>
        <v>0</v>
      </c>
      <c r="I5" s="6">
        <f>BS!AC18</f>
        <v>0</v>
      </c>
    </row>
    <row r="6" spans="1:9" collapsed="1" x14ac:dyDescent="0.2">
      <c r="A6" s="89">
        <v>44681</v>
      </c>
      <c r="B6" s="6">
        <f>'AP aging detail'!B25</f>
        <v>0</v>
      </c>
      <c r="C6" s="6">
        <f>'AP aging detail'!C25</f>
        <v>-22.622199999999999</v>
      </c>
      <c r="D6" s="6">
        <f>'AP aging detail'!D25</f>
        <v>19.450119999999998</v>
      </c>
      <c r="E6" s="6">
        <f>'AP aging detail'!E25</f>
        <v>0.65799999999999992</v>
      </c>
      <c r="F6" s="6">
        <f>'AP aging detail'!F25</f>
        <v>5.1249500000000001</v>
      </c>
      <c r="G6" s="6">
        <f>SUM(B6:F6)</f>
        <v>2.6108699999999989</v>
      </c>
      <c r="H6" s="6">
        <f t="shared" ref="H6" si="1">I6-G6</f>
        <v>0</v>
      </c>
      <c r="I6" s="6">
        <f>BS!AD18</f>
        <v>2.6108699999999998</v>
      </c>
    </row>
    <row r="7" spans="1:9" ht="3" customHeight="1" x14ac:dyDescent="0.2"/>
    <row r="8" spans="1:9" x14ac:dyDescent="0.2">
      <c r="A8" s="34" t="s">
        <v>813</v>
      </c>
    </row>
    <row r="9" spans="1:9" x14ac:dyDescent="0.2">
      <c r="A9" s="90">
        <v>44196</v>
      </c>
      <c r="B9" s="91">
        <f>IFERROR(B3/$G3,0)</f>
        <v>0</v>
      </c>
      <c r="C9" s="91">
        <f t="shared" ref="C9:I9" si="2">IFERROR(C3/$G3,0)</f>
        <v>0</v>
      </c>
      <c r="D9" s="91">
        <f t="shared" si="2"/>
        <v>0</v>
      </c>
      <c r="E9" s="91">
        <f t="shared" si="2"/>
        <v>0</v>
      </c>
      <c r="F9" s="91">
        <f t="shared" si="2"/>
        <v>0</v>
      </c>
      <c r="G9" s="91">
        <f t="shared" si="2"/>
        <v>0</v>
      </c>
      <c r="H9" s="91">
        <f t="shared" si="2"/>
        <v>0</v>
      </c>
      <c r="I9" s="91">
        <f t="shared" si="2"/>
        <v>0</v>
      </c>
    </row>
    <row r="10" spans="1:9" x14ac:dyDescent="0.2">
      <c r="A10" s="90">
        <v>44561</v>
      </c>
      <c r="B10" s="91">
        <f t="shared" ref="B10:I10" si="3">IFERROR(B4/$G4,0)</f>
        <v>0</v>
      </c>
      <c r="C10" s="91">
        <f t="shared" si="3"/>
        <v>0</v>
      </c>
      <c r="D10" s="91">
        <f t="shared" si="3"/>
        <v>0</v>
      </c>
      <c r="E10" s="91">
        <f t="shared" si="3"/>
        <v>0</v>
      </c>
      <c r="F10" s="91">
        <f t="shared" si="3"/>
        <v>0</v>
      </c>
      <c r="G10" s="91">
        <f t="shared" si="3"/>
        <v>0</v>
      </c>
      <c r="H10" s="91">
        <f t="shared" si="3"/>
        <v>0</v>
      </c>
      <c r="I10" s="91">
        <f t="shared" si="3"/>
        <v>0</v>
      </c>
    </row>
    <row r="11" spans="1:9" hidden="1" outlineLevel="1" x14ac:dyDescent="0.2">
      <c r="A11" s="90">
        <v>44651</v>
      </c>
      <c r="B11" s="91">
        <f t="shared" ref="B11:I12" si="4">IFERROR(B5/$G5,0)</f>
        <v>0</v>
      </c>
      <c r="C11" s="91">
        <f t="shared" si="4"/>
        <v>0</v>
      </c>
      <c r="D11" s="91">
        <f t="shared" si="4"/>
        <v>0</v>
      </c>
      <c r="E11" s="91">
        <f t="shared" si="4"/>
        <v>0</v>
      </c>
      <c r="F11" s="91">
        <f t="shared" si="4"/>
        <v>0</v>
      </c>
      <c r="G11" s="91">
        <f t="shared" si="4"/>
        <v>0</v>
      </c>
      <c r="H11" s="91">
        <f t="shared" si="4"/>
        <v>0</v>
      </c>
      <c r="I11" s="91">
        <f t="shared" si="4"/>
        <v>0</v>
      </c>
    </row>
    <row r="12" spans="1:9" collapsed="1" x14ac:dyDescent="0.2">
      <c r="A12" s="90">
        <v>44681</v>
      </c>
      <c r="B12" s="91">
        <f t="shared" si="4"/>
        <v>0</v>
      </c>
      <c r="C12" s="91">
        <f t="shared" si="4"/>
        <v>-8.6646213714202585</v>
      </c>
      <c r="D12" s="91">
        <f t="shared" si="4"/>
        <v>7.4496700333605297</v>
      </c>
      <c r="E12" s="91">
        <f t="shared" si="4"/>
        <v>0.25202327193617463</v>
      </c>
      <c r="F12" s="91">
        <f t="shared" si="4"/>
        <v>1.9629280661235535</v>
      </c>
      <c r="G12" s="91">
        <f t="shared" si="4"/>
        <v>1</v>
      </c>
      <c r="H12" s="91">
        <f t="shared" si="4"/>
        <v>0</v>
      </c>
      <c r="I12" s="91">
        <f t="shared" si="4"/>
        <v>1.0000000000000004</v>
      </c>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0D818-7DF3-4A80-9BDD-A6C8A9A98378}">
  <sheetPr codeName="Sheet3"/>
  <dimension ref="A1:A12"/>
  <sheetViews>
    <sheetView showGridLines="0" view="pageBreakPreview" zoomScaleNormal="100" zoomScaleSheetLayoutView="100" workbookViewId="0"/>
  </sheetViews>
  <sheetFormatPr defaultRowHeight="11.25" x14ac:dyDescent="0.2"/>
  <cols>
    <col min="1" max="1" width="120.5703125" style="1" customWidth="1"/>
    <col min="2" max="16384" width="9.140625" style="1"/>
  </cols>
  <sheetData>
    <row r="1" spans="1:1" x14ac:dyDescent="0.2">
      <c r="A1" s="105" t="s">
        <v>1013</v>
      </c>
    </row>
    <row r="2" spans="1:1" ht="53.25" customHeight="1" x14ac:dyDescent="0.2">
      <c r="A2" s="103" t="s">
        <v>1014</v>
      </c>
    </row>
    <row r="3" spans="1:1" x14ac:dyDescent="0.2">
      <c r="A3" s="103"/>
    </row>
    <row r="4" spans="1:1" ht="22.5" x14ac:dyDescent="0.2">
      <c r="A4" s="103" t="s">
        <v>1015</v>
      </c>
    </row>
    <row r="5" spans="1:1" x14ac:dyDescent="0.2">
      <c r="A5" s="103"/>
    </row>
    <row r="6" spans="1:1" ht="22.5" x14ac:dyDescent="0.2">
      <c r="A6" s="107" t="s">
        <v>1016</v>
      </c>
    </row>
    <row r="7" spans="1:1" x14ac:dyDescent="0.2">
      <c r="A7" s="103"/>
    </row>
    <row r="8" spans="1:1" ht="22.5" x14ac:dyDescent="0.2">
      <c r="A8" s="107" t="s">
        <v>1017</v>
      </c>
    </row>
    <row r="9" spans="1:1" x14ac:dyDescent="0.2">
      <c r="A9" s="103"/>
    </row>
    <row r="10" spans="1:1" ht="22.5" x14ac:dyDescent="0.2">
      <c r="A10" s="107" t="s">
        <v>1018</v>
      </c>
    </row>
    <row r="11" spans="1:1" x14ac:dyDescent="0.2">
      <c r="A11" s="103"/>
    </row>
    <row r="12" spans="1:1" ht="33.75" x14ac:dyDescent="0.2">
      <c r="A12" s="107" t="s">
        <v>1019</v>
      </c>
    </row>
  </sheetData>
  <pageMargins left="0.7" right="0.7" top="0.75" bottom="0.75" header="0.3" footer="0.3"/>
  <pageSetup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F0AC6-9CFB-4EAE-8807-40E434340839}">
  <sheetPr codeName="Sheet28">
    <tabColor theme="9" tint="0.39997558519241921"/>
  </sheetPr>
  <dimension ref="A1:I25"/>
  <sheetViews>
    <sheetView showGridLines="0" workbookViewId="0">
      <selection activeCell="A24" sqref="A24"/>
    </sheetView>
  </sheetViews>
  <sheetFormatPr defaultRowHeight="11.25" x14ac:dyDescent="0.2"/>
  <cols>
    <col min="1" max="1" width="26.42578125" style="1" bestFit="1" customWidth="1"/>
    <col min="2" max="2" width="7.140625" style="1" bestFit="1" customWidth="1"/>
    <col min="3" max="3" width="5.28515625" style="1" bestFit="1" customWidth="1"/>
    <col min="4" max="4" width="5" style="1" bestFit="1" customWidth="1"/>
    <col min="5" max="5" width="5.28515625" style="1" bestFit="1" customWidth="1"/>
    <col min="6" max="6" width="4.7109375" style="1" bestFit="1" customWidth="1"/>
    <col min="7" max="7" width="4.85546875" style="1" bestFit="1" customWidth="1"/>
    <col min="8" max="16384" width="9.140625" style="1"/>
  </cols>
  <sheetData>
    <row r="1" spans="1:9" x14ac:dyDescent="0.2">
      <c r="A1" s="135" t="s">
        <v>833</v>
      </c>
      <c r="B1" s="139"/>
      <c r="C1" s="139"/>
      <c r="D1" s="139"/>
      <c r="E1" s="139"/>
      <c r="F1" s="139"/>
      <c r="G1" s="139"/>
    </row>
    <row r="2" spans="1:9" x14ac:dyDescent="0.2">
      <c r="A2" s="139"/>
      <c r="B2" s="141"/>
      <c r="C2" s="141"/>
      <c r="D2" s="141"/>
      <c r="E2" s="141"/>
      <c r="F2" s="141"/>
      <c r="G2" s="141"/>
    </row>
    <row r="3" spans="1:9" ht="13.5" x14ac:dyDescent="0.35">
      <c r="A3" s="136" t="s">
        <v>796</v>
      </c>
      <c r="B3" s="152" t="s">
        <v>797</v>
      </c>
      <c r="C3" s="152" t="s">
        <v>798</v>
      </c>
      <c r="D3" s="152" t="s">
        <v>799</v>
      </c>
      <c r="E3" s="152" t="s">
        <v>800</v>
      </c>
      <c r="F3" s="152" t="s">
        <v>801</v>
      </c>
      <c r="G3" s="153" t="s">
        <v>134</v>
      </c>
      <c r="H3" s="1" t="s">
        <v>840</v>
      </c>
    </row>
    <row r="4" spans="1:9" x14ac:dyDescent="0.2">
      <c r="A4" s="1" t="s">
        <v>1409</v>
      </c>
      <c r="B4" s="6">
        <v>-0.17599999999999999</v>
      </c>
      <c r="C4" s="6">
        <v>0.17599999999999999</v>
      </c>
      <c r="D4" s="6">
        <v>0</v>
      </c>
      <c r="E4" s="6">
        <v>0</v>
      </c>
      <c r="F4" s="6">
        <v>0</v>
      </c>
      <c r="G4" s="6">
        <f t="shared" ref="G4:G14" si="0">SUM(B4:F4)</f>
        <v>0</v>
      </c>
    </row>
    <row r="5" spans="1:9" x14ac:dyDescent="0.2">
      <c r="A5" s="1" t="s">
        <v>1410</v>
      </c>
      <c r="B5" s="6">
        <v>-2.6127099999999999</v>
      </c>
      <c r="C5" s="6">
        <v>1.76071</v>
      </c>
      <c r="D5" s="6">
        <v>0.17599999999999999</v>
      </c>
      <c r="E5" s="6">
        <v>-9.5923999999999996</v>
      </c>
      <c r="F5" s="6">
        <v>10.2684</v>
      </c>
      <c r="G5" s="6">
        <f t="shared" si="0"/>
        <v>0</v>
      </c>
      <c r="I5" s="93"/>
    </row>
    <row r="6" spans="1:9" x14ac:dyDescent="0.2">
      <c r="A6" s="1" t="s">
        <v>1411</v>
      </c>
      <c r="B6" s="6">
        <v>0</v>
      </c>
      <c r="C6" s="6">
        <v>0</v>
      </c>
      <c r="D6" s="6">
        <v>0</v>
      </c>
      <c r="E6" s="6">
        <v>-0.39737</v>
      </c>
      <c r="F6" s="6">
        <v>0.39737</v>
      </c>
      <c r="G6" s="6">
        <f t="shared" si="0"/>
        <v>0</v>
      </c>
    </row>
    <row r="7" spans="1:9" x14ac:dyDescent="0.2">
      <c r="A7" s="1" t="s">
        <v>1412</v>
      </c>
      <c r="B7" s="6">
        <v>0</v>
      </c>
      <c r="C7" s="6">
        <v>0</v>
      </c>
      <c r="D7" s="6">
        <v>0</v>
      </c>
      <c r="E7" s="6">
        <v>-4.8000000000000001E-2</v>
      </c>
      <c r="F7" s="6">
        <v>4.8000000000000001E-2</v>
      </c>
      <c r="G7" s="6">
        <f t="shared" si="0"/>
        <v>0</v>
      </c>
    </row>
    <row r="8" spans="1:9" x14ac:dyDescent="0.2">
      <c r="A8" s="1" t="s">
        <v>1413</v>
      </c>
      <c r="B8" s="6">
        <v>-0.48199999999999998</v>
      </c>
      <c r="C8" s="6">
        <v>0</v>
      </c>
      <c r="D8" s="6">
        <v>0.48199999999999998</v>
      </c>
      <c r="E8" s="6">
        <v>0</v>
      </c>
      <c r="F8" s="6">
        <v>0</v>
      </c>
      <c r="G8" s="6">
        <f t="shared" si="0"/>
        <v>0</v>
      </c>
    </row>
    <row r="9" spans="1:9" x14ac:dyDescent="0.2">
      <c r="A9" s="1" t="s">
        <v>1414</v>
      </c>
      <c r="B9" s="6">
        <v>0</v>
      </c>
      <c r="C9" s="6">
        <v>0</v>
      </c>
      <c r="D9" s="6">
        <v>0</v>
      </c>
      <c r="E9" s="6">
        <v>-2.2528999999999999</v>
      </c>
      <c r="F9" s="6">
        <v>2.2528999999999999</v>
      </c>
      <c r="G9" s="6">
        <f t="shared" si="0"/>
        <v>0</v>
      </c>
    </row>
    <row r="10" spans="1:9" x14ac:dyDescent="0.2">
      <c r="A10" s="1" t="s">
        <v>1415</v>
      </c>
      <c r="B10" s="6">
        <v>0</v>
      </c>
      <c r="C10" s="6">
        <v>0</v>
      </c>
      <c r="D10" s="6">
        <v>0</v>
      </c>
      <c r="E10" s="6">
        <v>-1.78257</v>
      </c>
      <c r="F10" s="6">
        <v>1.78257</v>
      </c>
      <c r="G10" s="6">
        <f t="shared" si="0"/>
        <v>0</v>
      </c>
    </row>
    <row r="11" spans="1:9" x14ac:dyDescent="0.2">
      <c r="A11" s="1" t="s">
        <v>1416</v>
      </c>
      <c r="B11" s="6">
        <v>-21.96236</v>
      </c>
      <c r="C11" s="6">
        <v>17.51341</v>
      </c>
      <c r="D11" s="6">
        <v>0</v>
      </c>
      <c r="E11" s="6">
        <v>-20.489789999999999</v>
      </c>
      <c r="F11" s="6">
        <v>24.938740000000003</v>
      </c>
      <c r="G11" s="6">
        <f t="shared" si="0"/>
        <v>0</v>
      </c>
    </row>
    <row r="12" spans="1:9" x14ac:dyDescent="0.2">
      <c r="A12" s="1" t="s">
        <v>1417</v>
      </c>
      <c r="B12" s="6">
        <v>0</v>
      </c>
      <c r="C12" s="6">
        <v>0</v>
      </c>
      <c r="D12" s="6">
        <v>0</v>
      </c>
      <c r="E12" s="6">
        <v>-21.02139</v>
      </c>
      <c r="F12" s="6">
        <v>21.02139</v>
      </c>
      <c r="G12" s="6">
        <f t="shared" si="0"/>
        <v>0</v>
      </c>
      <c r="H12" s="1" t="s">
        <v>841</v>
      </c>
      <c r="I12" s="93" t="s">
        <v>899</v>
      </c>
    </row>
    <row r="13" spans="1:9" x14ac:dyDescent="0.2">
      <c r="A13" s="1" t="s">
        <v>1418</v>
      </c>
      <c r="B13" s="6">
        <v>0</v>
      </c>
      <c r="C13" s="6">
        <v>0</v>
      </c>
      <c r="D13" s="6">
        <v>0</v>
      </c>
      <c r="E13" s="6">
        <v>-0.47787999999999997</v>
      </c>
      <c r="F13" s="6">
        <v>0.47787999999999997</v>
      </c>
      <c r="G13" s="6">
        <f t="shared" si="0"/>
        <v>0</v>
      </c>
    </row>
    <row r="14" spans="1:9" ht="13.5" x14ac:dyDescent="0.35">
      <c r="A14" s="1" t="s">
        <v>1419</v>
      </c>
      <c r="B14" s="12">
        <v>0</v>
      </c>
      <c r="C14" s="12">
        <v>0</v>
      </c>
      <c r="D14" s="12">
        <v>0</v>
      </c>
      <c r="E14" s="12">
        <v>-0.39600000000000002</v>
      </c>
      <c r="F14" s="12">
        <v>0.39600000000000002</v>
      </c>
      <c r="G14" s="12">
        <f t="shared" si="0"/>
        <v>0</v>
      </c>
    </row>
    <row r="15" spans="1:9" x14ac:dyDescent="0.2">
      <c r="A15" s="3" t="s">
        <v>812</v>
      </c>
      <c r="B15" s="15">
        <f t="shared" ref="B15:G15" si="1">SUM(B4:B14)</f>
        <v>-25.233070000000001</v>
      </c>
      <c r="C15" s="15">
        <f t="shared" si="1"/>
        <v>19.450120000000002</v>
      </c>
      <c r="D15" s="15">
        <f t="shared" si="1"/>
        <v>0.65799999999999992</v>
      </c>
      <c r="E15" s="15">
        <f t="shared" si="1"/>
        <v>-56.458299999999994</v>
      </c>
      <c r="F15" s="15">
        <f t="shared" si="1"/>
        <v>61.583250000000007</v>
      </c>
      <c r="G15" s="15">
        <f t="shared" si="1"/>
        <v>0</v>
      </c>
    </row>
    <row r="18" spans="1:7" x14ac:dyDescent="0.2">
      <c r="A18" s="135" t="s">
        <v>954</v>
      </c>
      <c r="B18" s="139"/>
      <c r="C18" s="139"/>
      <c r="D18" s="139"/>
      <c r="E18" s="139"/>
      <c r="F18" s="139"/>
      <c r="G18" s="139"/>
    </row>
    <row r="19" spans="1:7" x14ac:dyDescent="0.2">
      <c r="A19" s="139"/>
      <c r="B19" s="141"/>
      <c r="C19" s="141"/>
      <c r="D19" s="141"/>
      <c r="E19" s="141"/>
      <c r="F19" s="141"/>
      <c r="G19" s="141"/>
    </row>
    <row r="20" spans="1:7" ht="13.5" x14ac:dyDescent="0.35">
      <c r="A20" s="136" t="s">
        <v>796</v>
      </c>
      <c r="B20" s="152" t="s">
        <v>797</v>
      </c>
      <c r="C20" s="152" t="s">
        <v>798</v>
      </c>
      <c r="D20" s="152" t="s">
        <v>799</v>
      </c>
      <c r="E20" s="152" t="s">
        <v>800</v>
      </c>
      <c r="F20" s="152" t="s">
        <v>801</v>
      </c>
      <c r="G20" s="153" t="s">
        <v>134</v>
      </c>
    </row>
    <row r="21" spans="1:7" x14ac:dyDescent="0.2">
      <c r="A21" s="1" t="s">
        <v>1416</v>
      </c>
      <c r="B21" s="6">
        <v>0</v>
      </c>
      <c r="C21" s="6">
        <v>-20.214880000000001</v>
      </c>
      <c r="D21" s="6">
        <v>17.51341</v>
      </c>
      <c r="E21" s="6">
        <v>0</v>
      </c>
      <c r="F21" s="6">
        <v>4.44895</v>
      </c>
      <c r="G21" s="6">
        <f t="shared" ref="G21:G24" si="2">SUM(B21:F21)</f>
        <v>1.7474799999999995</v>
      </c>
    </row>
    <row r="22" spans="1:7" x14ac:dyDescent="0.2">
      <c r="A22" s="1" t="s">
        <v>1410</v>
      </c>
      <c r="B22" s="6">
        <v>0</v>
      </c>
      <c r="C22" s="6">
        <v>-1.74932</v>
      </c>
      <c r="D22" s="6">
        <v>1.76071</v>
      </c>
      <c r="E22" s="6">
        <v>0.17599999999999999</v>
      </c>
      <c r="F22" s="6">
        <v>0.67600000000000005</v>
      </c>
      <c r="G22" s="6">
        <f t="shared" si="2"/>
        <v>0.8633900000000001</v>
      </c>
    </row>
    <row r="23" spans="1:7" x14ac:dyDescent="0.2">
      <c r="A23" s="1" t="s">
        <v>1409</v>
      </c>
      <c r="B23" s="6">
        <v>0</v>
      </c>
      <c r="C23" s="6">
        <v>-0.17599999999999999</v>
      </c>
      <c r="D23" s="6">
        <v>0.17599999999999999</v>
      </c>
      <c r="E23" s="6">
        <v>0</v>
      </c>
      <c r="F23" s="6">
        <v>0</v>
      </c>
      <c r="G23" s="6">
        <f t="shared" si="2"/>
        <v>0</v>
      </c>
    </row>
    <row r="24" spans="1:7" ht="13.5" x14ac:dyDescent="0.35">
      <c r="A24" s="1" t="s">
        <v>1413</v>
      </c>
      <c r="B24" s="12">
        <v>0</v>
      </c>
      <c r="C24" s="12">
        <v>-0.48199999999999998</v>
      </c>
      <c r="D24" s="12">
        <v>0</v>
      </c>
      <c r="E24" s="12">
        <v>0.48199999999999998</v>
      </c>
      <c r="F24" s="12">
        <v>0</v>
      </c>
      <c r="G24" s="12">
        <f t="shared" si="2"/>
        <v>0</v>
      </c>
    </row>
    <row r="25" spans="1:7" x14ac:dyDescent="0.2">
      <c r="A25" s="3" t="s">
        <v>812</v>
      </c>
      <c r="B25" s="15">
        <f t="shared" ref="B25:G25" si="3">SUM(B21:B24)</f>
        <v>0</v>
      </c>
      <c r="C25" s="15">
        <f t="shared" si="3"/>
        <v>-22.622199999999999</v>
      </c>
      <c r="D25" s="15">
        <f t="shared" si="3"/>
        <v>19.450119999999998</v>
      </c>
      <c r="E25" s="15">
        <f t="shared" si="3"/>
        <v>0.65799999999999992</v>
      </c>
      <c r="F25" s="15">
        <f t="shared" si="3"/>
        <v>5.1249500000000001</v>
      </c>
      <c r="G25" s="15">
        <f t="shared" si="3"/>
        <v>2.6108699999999994</v>
      </c>
    </row>
  </sheetData>
  <pageMargins left="0.7" right="0.7" top="0.75" bottom="0.75" header="0.3" footer="0.3"/>
  <pageSetup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0A601-018C-4EF9-8720-CD5C943E3407}">
  <sheetPr codeName="Sheet29">
    <tabColor theme="9" tint="0.39997558519241921"/>
  </sheetPr>
  <dimension ref="A1:AC2"/>
  <sheetViews>
    <sheetView showGridLines="0" workbookViewId="0">
      <selection activeCell="AB30" sqref="AB30"/>
    </sheetView>
  </sheetViews>
  <sheetFormatPr defaultRowHeight="11.25" x14ac:dyDescent="0.2"/>
  <cols>
    <col min="1" max="1" width="11.85546875" style="1" bestFit="1" customWidth="1"/>
    <col min="2" max="2" width="6" style="1" bestFit="1" customWidth="1"/>
    <col min="3" max="3" width="6.140625" style="1" bestFit="1" customWidth="1"/>
    <col min="4" max="4" width="6.28515625" style="1" bestFit="1" customWidth="1"/>
    <col min="5" max="5" width="6.140625" style="1" bestFit="1" customWidth="1"/>
    <col min="6" max="6" width="6.42578125" style="1" bestFit="1" customWidth="1"/>
    <col min="7" max="7" width="6.140625" style="1" bestFit="1" customWidth="1"/>
    <col min="8" max="8" width="5.5703125" style="1" bestFit="1" customWidth="1"/>
    <col min="9" max="9" width="6.42578125" style="1" bestFit="1" customWidth="1"/>
    <col min="10" max="10" width="6.28515625" style="1" bestFit="1" customWidth="1"/>
    <col min="11" max="11" width="5.85546875" style="1" bestFit="1" customWidth="1"/>
    <col min="12" max="13" width="6.140625" style="1" bestFit="1" customWidth="1"/>
    <col min="14" max="14" width="6" style="1" bestFit="1" customWidth="1"/>
    <col min="15" max="15" width="6.140625" style="1" bestFit="1" customWidth="1"/>
    <col min="16" max="16" width="6.28515625" style="1" bestFit="1" customWidth="1"/>
    <col min="17" max="17" width="6.140625" style="1" bestFit="1" customWidth="1"/>
    <col min="18" max="18" width="6.42578125" style="1" bestFit="1" customWidth="1"/>
    <col min="19" max="19" width="6.140625" style="1" bestFit="1" customWidth="1"/>
    <col min="20" max="20" width="5.5703125" style="1" bestFit="1" customWidth="1"/>
    <col min="21" max="21" width="6.42578125" style="1" bestFit="1" customWidth="1"/>
    <col min="22" max="22" width="6.28515625" style="1" bestFit="1" customWidth="1"/>
    <col min="23" max="23" width="5.85546875" style="1" bestFit="1" customWidth="1"/>
    <col min="24" max="25" width="6.140625" style="1" bestFit="1" customWidth="1"/>
    <col min="26" max="26" width="6" style="1" bestFit="1" customWidth="1"/>
    <col min="27" max="27" width="6.140625" style="1" bestFit="1" customWidth="1"/>
    <col min="28" max="28" width="6.28515625" style="1" bestFit="1" customWidth="1"/>
    <col min="29" max="29" width="6.140625" style="1" bestFit="1" customWidth="1"/>
    <col min="30" max="16384" width="9.140625" style="1"/>
  </cols>
  <sheetData>
    <row r="1" spans="1:29" ht="13.5" x14ac:dyDescent="0.35">
      <c r="B1" s="140">
        <v>43861</v>
      </c>
      <c r="C1" s="140">
        <f>EOMONTH(B1,1)</f>
        <v>43890</v>
      </c>
      <c r="D1" s="140">
        <f t="shared" ref="D1:AC1" si="0">EOMONTH(C1,1)</f>
        <v>43921</v>
      </c>
      <c r="E1" s="140">
        <f t="shared" si="0"/>
        <v>43951</v>
      </c>
      <c r="F1" s="140">
        <f t="shared" si="0"/>
        <v>43982</v>
      </c>
      <c r="G1" s="140">
        <f t="shared" si="0"/>
        <v>44012</v>
      </c>
      <c r="H1" s="140">
        <f t="shared" si="0"/>
        <v>44043</v>
      </c>
      <c r="I1" s="140">
        <f t="shared" si="0"/>
        <v>44074</v>
      </c>
      <c r="J1" s="140">
        <f t="shared" si="0"/>
        <v>44104</v>
      </c>
      <c r="K1" s="140">
        <f t="shared" si="0"/>
        <v>44135</v>
      </c>
      <c r="L1" s="140">
        <f t="shared" si="0"/>
        <v>44165</v>
      </c>
      <c r="M1" s="140">
        <f t="shared" si="0"/>
        <v>44196</v>
      </c>
      <c r="N1" s="140">
        <f t="shared" si="0"/>
        <v>44227</v>
      </c>
      <c r="O1" s="140">
        <f t="shared" si="0"/>
        <v>44255</v>
      </c>
      <c r="P1" s="140">
        <f t="shared" si="0"/>
        <v>44286</v>
      </c>
      <c r="Q1" s="140">
        <f t="shared" si="0"/>
        <v>44316</v>
      </c>
      <c r="R1" s="140">
        <f t="shared" si="0"/>
        <v>44347</v>
      </c>
      <c r="S1" s="140">
        <f t="shared" si="0"/>
        <v>44377</v>
      </c>
      <c r="T1" s="140">
        <f t="shared" si="0"/>
        <v>44408</v>
      </c>
      <c r="U1" s="140">
        <f t="shared" si="0"/>
        <v>44439</v>
      </c>
      <c r="V1" s="140">
        <f t="shared" si="0"/>
        <v>44469</v>
      </c>
      <c r="W1" s="140">
        <f t="shared" si="0"/>
        <v>44500</v>
      </c>
      <c r="X1" s="140">
        <f t="shared" si="0"/>
        <v>44530</v>
      </c>
      <c r="Y1" s="140">
        <f t="shared" si="0"/>
        <v>44561</v>
      </c>
      <c r="Z1" s="140">
        <f t="shared" si="0"/>
        <v>44592</v>
      </c>
      <c r="AA1" s="140">
        <f t="shared" si="0"/>
        <v>44620</v>
      </c>
      <c r="AB1" s="140">
        <f t="shared" si="0"/>
        <v>44651</v>
      </c>
      <c r="AC1" s="140">
        <f t="shared" si="0"/>
        <v>44681</v>
      </c>
    </row>
    <row r="2" spans="1:29" x14ac:dyDescent="0.2">
      <c r="A2" s="1" t="s">
        <v>1242</v>
      </c>
      <c r="B2" s="6">
        <f>BS!C18</f>
        <v>8.40428</v>
      </c>
      <c r="C2" s="6">
        <f>BS!D18</f>
        <v>13.193620000000001</v>
      </c>
      <c r="D2" s="6">
        <f>BS!E18</f>
        <v>18.123619999999999</v>
      </c>
      <c r="E2" s="6">
        <f>BS!F18</f>
        <v>19.797930000000001</v>
      </c>
      <c r="F2" s="6">
        <f>BS!G18</f>
        <v>22.671119999999998</v>
      </c>
      <c r="G2" s="6">
        <f>BS!H18</f>
        <v>30.215240000000001</v>
      </c>
      <c r="H2" s="6">
        <f>BS!I18</f>
        <v>41.270339999999997</v>
      </c>
      <c r="I2" s="6">
        <f>BS!J18</f>
        <v>51.795749999999998</v>
      </c>
      <c r="J2" s="6">
        <f>BS!K18</f>
        <v>58.467469999999999</v>
      </c>
      <c r="K2" s="6">
        <f>BS!L18</f>
        <v>72.616210000000009</v>
      </c>
      <c r="L2" s="6">
        <f>BS!M18</f>
        <v>79.833919999999992</v>
      </c>
      <c r="M2" s="6">
        <f>BS!N18</f>
        <v>0</v>
      </c>
      <c r="N2" s="6">
        <f>BS!O18</f>
        <v>1.97973</v>
      </c>
      <c r="O2" s="6">
        <f>BS!P18</f>
        <v>1.0396300000000001</v>
      </c>
      <c r="P2" s="6">
        <f>BS!Q18</f>
        <v>2.8611800000000001</v>
      </c>
      <c r="Q2" s="6">
        <f>BS!R18</f>
        <v>3.8554400000000002</v>
      </c>
      <c r="R2" s="6">
        <f>BS!S18</f>
        <v>5.08744</v>
      </c>
      <c r="S2" s="6">
        <f>BS!T18</f>
        <v>5.8764200000000004</v>
      </c>
      <c r="T2" s="6">
        <f>BS!U18</f>
        <v>6.0492299999999997</v>
      </c>
      <c r="U2" s="6">
        <f>BS!V18</f>
        <v>19.25085</v>
      </c>
      <c r="V2" s="6">
        <f>BS!W18</f>
        <v>30.826340000000002</v>
      </c>
      <c r="W2" s="6">
        <f>BS!X18</f>
        <v>44.723889999999997</v>
      </c>
      <c r="X2" s="6">
        <f>BS!Y18</f>
        <v>54.674199999999999</v>
      </c>
      <c r="Y2" s="6">
        <f>BS!Z18</f>
        <v>0</v>
      </c>
      <c r="Z2" s="6">
        <f>BS!AA18</f>
        <v>5.1249500000000001</v>
      </c>
      <c r="AA2" s="6">
        <f>BS!AB18</f>
        <v>5.7829499999999996</v>
      </c>
      <c r="AB2" s="6">
        <f>BS!AC18</f>
        <v>0</v>
      </c>
      <c r="AC2" s="6">
        <f>BS!AD18</f>
        <v>2.6108699999999998</v>
      </c>
    </row>
  </sheetData>
  <pageMargins left="0.7" right="0.7" top="0.75" bottom="0.75" header="0.3" footer="0.3"/>
  <pageSetup orientation="portrait" horizontalDpi="1200" verticalDpi="12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89D55-3EA5-4C96-9B8F-5295497C4118}">
  <sheetPr codeName="Sheet30">
    <tabColor theme="9" tint="0.39997558519241921"/>
  </sheetPr>
  <dimension ref="A1:C21"/>
  <sheetViews>
    <sheetView showGridLines="0" workbookViewId="0">
      <selection sqref="A1:C21"/>
    </sheetView>
  </sheetViews>
  <sheetFormatPr defaultRowHeight="11.25" outlineLevelRow="1" x14ac:dyDescent="0.2"/>
  <cols>
    <col min="1" max="1" width="32.5703125" style="1" customWidth="1"/>
    <col min="2" max="2" width="5.5703125" style="1" bestFit="1" customWidth="1"/>
    <col min="3" max="3" width="4" style="1" bestFit="1" customWidth="1"/>
    <col min="4" max="16384" width="9.140625" style="1"/>
  </cols>
  <sheetData>
    <row r="1" spans="1:3" x14ac:dyDescent="0.2">
      <c r="A1" s="135" t="s">
        <v>1215</v>
      </c>
      <c r="B1" s="139"/>
    </row>
    <row r="2" spans="1:3" x14ac:dyDescent="0.2">
      <c r="A2" s="139"/>
      <c r="B2" s="141"/>
    </row>
    <row r="3" spans="1:3" ht="13.5" x14ac:dyDescent="0.35">
      <c r="A3" s="136" t="s">
        <v>796</v>
      </c>
      <c r="B3" s="153" t="s">
        <v>134</v>
      </c>
      <c r="C3" s="153" t="s">
        <v>752</v>
      </c>
    </row>
    <row r="4" spans="1:3" x14ac:dyDescent="0.2">
      <c r="A4" s="164" t="s">
        <v>1216</v>
      </c>
      <c r="B4" s="83">
        <f>BS!B35</f>
        <v>4.6373299999997926</v>
      </c>
      <c r="C4" s="133"/>
    </row>
    <row r="5" spans="1:3" x14ac:dyDescent="0.2">
      <c r="A5" s="1" t="s">
        <v>1217</v>
      </c>
      <c r="B5" s="6">
        <f>IS!AF58</f>
        <v>407.31169999999963</v>
      </c>
      <c r="C5" s="133"/>
    </row>
    <row r="6" spans="1:3" x14ac:dyDescent="0.2">
      <c r="A6" s="1" t="s">
        <v>70</v>
      </c>
      <c r="B6" s="6">
        <f>SUM(BS!C40:N40)</f>
        <v>-481</v>
      </c>
      <c r="C6" s="133"/>
    </row>
    <row r="7" spans="1:3" x14ac:dyDescent="0.2">
      <c r="A7" s="1" t="s">
        <v>1222</v>
      </c>
      <c r="B7" s="6">
        <f>-'QoE - FY20 YE AJE'!E22</f>
        <v>478.30664000000024</v>
      </c>
      <c r="C7" s="133">
        <v>1</v>
      </c>
    </row>
    <row r="8" spans="1:3" hidden="1" outlineLevel="1" x14ac:dyDescent="0.2">
      <c r="A8" s="1" t="s">
        <v>1218</v>
      </c>
      <c r="B8" s="6">
        <f>B9-SUM(B4:B7)</f>
        <v>0</v>
      </c>
      <c r="C8" s="133"/>
    </row>
    <row r="9" spans="1:3" collapsed="1" x14ac:dyDescent="0.2">
      <c r="A9" s="164" t="s">
        <v>1219</v>
      </c>
      <c r="B9" s="83">
        <f>BS!AF35</f>
        <v>409.25567000000001</v>
      </c>
      <c r="C9" s="133"/>
    </row>
    <row r="10" spans="1:3" x14ac:dyDescent="0.2">
      <c r="A10" s="1" t="s">
        <v>1217</v>
      </c>
      <c r="B10" s="6">
        <f>IS!AG58</f>
        <v>500.06151999999997</v>
      </c>
      <c r="C10" s="133"/>
    </row>
    <row r="11" spans="1:3" x14ac:dyDescent="0.2">
      <c r="A11" s="1" t="s">
        <v>70</v>
      </c>
      <c r="B11" s="6">
        <f>-SUM('GL - Due from owner'!BF5,'GL - Due from owner'!BF10,'GL - Due from owner'!BF12)</f>
        <v>-537.73413000000005</v>
      </c>
      <c r="C11" s="133"/>
    </row>
    <row r="12" spans="1:3" x14ac:dyDescent="0.2">
      <c r="A12" s="1" t="s">
        <v>1224</v>
      </c>
      <c r="B12" s="6">
        <f>-'GL - Due from owner'!BF4</f>
        <v>5</v>
      </c>
      <c r="C12" s="133">
        <v>2</v>
      </c>
    </row>
    <row r="13" spans="1:3" x14ac:dyDescent="0.2">
      <c r="A13" s="1" t="s">
        <v>1225</v>
      </c>
      <c r="B13" s="6">
        <f>-'GL - Due from owner'!BF9</f>
        <v>3.6165599999999998</v>
      </c>
      <c r="C13" s="133">
        <v>3</v>
      </c>
    </row>
    <row r="14" spans="1:3" x14ac:dyDescent="0.2">
      <c r="A14" s="1" t="s">
        <v>1226</v>
      </c>
      <c r="B14" s="6">
        <f>-'GL - Due from owner'!BF2</f>
        <v>-357.15047999999996</v>
      </c>
      <c r="C14" s="133">
        <v>4</v>
      </c>
    </row>
    <row r="15" spans="1:3" x14ac:dyDescent="0.2">
      <c r="A15" s="1" t="s">
        <v>1227</v>
      </c>
      <c r="B15" s="6">
        <f>BS!O47</f>
        <v>1.34565</v>
      </c>
      <c r="C15" s="133">
        <v>5</v>
      </c>
    </row>
    <row r="16" spans="1:3" hidden="1" outlineLevel="1" x14ac:dyDescent="0.2">
      <c r="A16" s="1" t="s">
        <v>1218</v>
      </c>
      <c r="B16" s="6">
        <f>ROUND(B17-SUM(B9:B15),5)</f>
        <v>0</v>
      </c>
      <c r="C16" s="133"/>
    </row>
    <row r="17" spans="1:3" collapsed="1" x14ac:dyDescent="0.2">
      <c r="A17" s="164" t="s">
        <v>1220</v>
      </c>
      <c r="B17" s="83">
        <f>BS!AG35</f>
        <v>24.39479</v>
      </c>
      <c r="C17" s="133"/>
    </row>
    <row r="18" spans="1:3" x14ac:dyDescent="0.2">
      <c r="A18" s="1" t="s">
        <v>1217</v>
      </c>
      <c r="B18" s="6">
        <f>SUM(IS!AA58:AD58)</f>
        <v>268.71476000000001</v>
      </c>
      <c r="C18" s="133"/>
    </row>
    <row r="19" spans="1:3" x14ac:dyDescent="0.2">
      <c r="A19" s="1" t="s">
        <v>70</v>
      </c>
      <c r="B19" s="6">
        <f>SUM(BS!AA40:AD40)</f>
        <v>-98.274050000000003</v>
      </c>
      <c r="C19" s="133"/>
    </row>
    <row r="20" spans="1:3" hidden="1" outlineLevel="1" x14ac:dyDescent="0.2">
      <c r="A20" s="1" t="s">
        <v>1218</v>
      </c>
      <c r="B20" s="6">
        <f>B21-SUM(B17:B19)</f>
        <v>0</v>
      </c>
      <c r="C20" s="133"/>
    </row>
    <row r="21" spans="1:3" collapsed="1" x14ac:dyDescent="0.2">
      <c r="A21" s="164" t="s">
        <v>1221</v>
      </c>
      <c r="B21" s="83">
        <f>BS!AI35</f>
        <v>194.83550000000002</v>
      </c>
      <c r="C21" s="133"/>
    </row>
  </sheetData>
  <pageMargins left="0.7" right="0.7" top="0.75" bottom="0.75" header="0.3" footer="0.3"/>
  <pageSetup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E110E-8AB3-49DD-BCDB-58A2FD02DEDD}">
  <sheetPr codeName="Sheet31"/>
  <dimension ref="A1"/>
  <sheetViews>
    <sheetView workbookViewId="0"/>
  </sheetViews>
  <sheetFormatPr defaultRowHeight="15" x14ac:dyDescent="0.25"/>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B0B08-C467-4DEC-9D39-E55C8EA11E8B}">
  <sheetPr codeName="Sheet32"/>
  <dimension ref="A1:S15"/>
  <sheetViews>
    <sheetView showGridLines="0" workbookViewId="0">
      <pane ySplit="1" topLeftCell="A2" activePane="bottomLeft" state="frozen"/>
      <selection pane="bottomLeft" activeCell="A15" sqref="A15"/>
    </sheetView>
  </sheetViews>
  <sheetFormatPr defaultRowHeight="11.25" x14ac:dyDescent="0.2"/>
  <cols>
    <col min="1" max="1" width="6.28515625" style="1" bestFit="1" customWidth="1"/>
    <col min="2" max="2" width="14.28515625" style="1" bestFit="1" customWidth="1"/>
    <col min="3" max="3" width="8.7109375" style="1" bestFit="1" customWidth="1"/>
    <col min="4" max="4" width="9.85546875" style="1" bestFit="1" customWidth="1"/>
    <col min="5" max="5" width="3.28515625" style="1" bestFit="1" customWidth="1"/>
    <col min="6" max="6" width="21.5703125" style="1" customWidth="1"/>
    <col min="7" max="7" width="35.28515625" style="1" customWidth="1"/>
    <col min="8" max="8" width="19.7109375" style="1" customWidth="1"/>
    <col min="9" max="9" width="21" style="1" customWidth="1"/>
    <col min="10" max="10" width="21.42578125" style="1" customWidth="1"/>
    <col min="11" max="11" width="23.85546875" style="1" bestFit="1" customWidth="1"/>
    <col min="12" max="12" width="5.85546875" style="1" bestFit="1" customWidth="1"/>
    <col min="13" max="13" width="8.7109375" style="1" bestFit="1" customWidth="1"/>
    <col min="14" max="15" width="9.5703125" style="1" bestFit="1" customWidth="1"/>
    <col min="16" max="16" width="10.140625" style="1" bestFit="1" customWidth="1"/>
    <col min="17" max="17" width="1.42578125" style="1" customWidth="1"/>
    <col min="18" max="18" width="9.5703125" style="1" bestFit="1" customWidth="1"/>
    <col min="19" max="19" width="6.140625" style="1" bestFit="1" customWidth="1"/>
    <col min="20" max="16384" width="9.140625" style="1"/>
  </cols>
  <sheetData>
    <row r="1" spans="1:19" x14ac:dyDescent="0.2">
      <c r="A1" s="4" t="s">
        <v>99</v>
      </c>
      <c r="B1" s="4" t="s">
        <v>100</v>
      </c>
      <c r="C1" s="4" t="s">
        <v>101</v>
      </c>
      <c r="D1" s="4" t="s">
        <v>102</v>
      </c>
      <c r="E1" s="4" t="s">
        <v>103</v>
      </c>
      <c r="F1" s="4" t="s">
        <v>104</v>
      </c>
      <c r="G1" s="4" t="s">
        <v>105</v>
      </c>
      <c r="H1" s="4" t="s">
        <v>106</v>
      </c>
      <c r="I1" s="4" t="s">
        <v>107</v>
      </c>
      <c r="J1" s="4" t="s">
        <v>108</v>
      </c>
      <c r="K1" s="4" t="s">
        <v>109</v>
      </c>
      <c r="L1" s="4" t="s">
        <v>110</v>
      </c>
      <c r="M1" s="4" t="s">
        <v>111</v>
      </c>
      <c r="N1" s="24" t="s">
        <v>112</v>
      </c>
      <c r="O1" s="24" t="s">
        <v>113</v>
      </c>
      <c r="P1" s="25" t="s">
        <v>114</v>
      </c>
      <c r="R1" s="25" t="s">
        <v>115</v>
      </c>
      <c r="S1" s="26" t="s">
        <v>116</v>
      </c>
    </row>
    <row r="2" spans="1:19" x14ac:dyDescent="0.2">
      <c r="A2" s="29">
        <v>43975</v>
      </c>
      <c r="B2" s="1" t="s">
        <v>117</v>
      </c>
      <c r="C2" s="27">
        <v>44196</v>
      </c>
      <c r="D2" s="1" t="s">
        <v>118</v>
      </c>
      <c r="E2" s="1" t="s">
        <v>119</v>
      </c>
      <c r="G2" s="1" t="s">
        <v>120</v>
      </c>
      <c r="J2" s="1" t="s">
        <v>4</v>
      </c>
      <c r="K2" s="1" t="s">
        <v>121</v>
      </c>
      <c r="N2" s="6">
        <v>22716.18</v>
      </c>
      <c r="O2" s="6"/>
      <c r="P2" s="6">
        <v>22716.18</v>
      </c>
      <c r="R2" s="6">
        <v>22716.18</v>
      </c>
      <c r="S2" s="28">
        <v>44196</v>
      </c>
    </row>
    <row r="3" spans="1:19" x14ac:dyDescent="0.2">
      <c r="A3" s="29">
        <v>43975</v>
      </c>
      <c r="B3" s="1" t="s">
        <v>117</v>
      </c>
      <c r="C3" s="27">
        <v>44196</v>
      </c>
      <c r="D3" s="1" t="s">
        <v>118</v>
      </c>
      <c r="E3" s="1" t="s">
        <v>119</v>
      </c>
      <c r="G3" s="1" t="s">
        <v>120</v>
      </c>
      <c r="J3" s="1" t="s">
        <v>60</v>
      </c>
      <c r="K3" s="1" t="s">
        <v>4</v>
      </c>
      <c r="N3" s="6">
        <v>14.21</v>
      </c>
      <c r="O3" s="6"/>
      <c r="P3" s="6">
        <v>0</v>
      </c>
      <c r="R3" s="31">
        <v>14.21</v>
      </c>
      <c r="S3" s="28">
        <v>44196</v>
      </c>
    </row>
    <row r="4" spans="1:19" x14ac:dyDescent="0.2">
      <c r="A4" s="29">
        <v>43975</v>
      </c>
      <c r="B4" s="1" t="s">
        <v>117</v>
      </c>
      <c r="C4" s="27">
        <v>44196</v>
      </c>
      <c r="D4" s="1" t="s">
        <v>118</v>
      </c>
      <c r="E4" s="1" t="s">
        <v>119</v>
      </c>
      <c r="G4" s="1" t="s">
        <v>120</v>
      </c>
      <c r="J4" s="1" t="s">
        <v>70</v>
      </c>
      <c r="K4" s="1" t="s">
        <v>4</v>
      </c>
      <c r="N4" s="6"/>
      <c r="O4" s="6">
        <v>3160832.6</v>
      </c>
      <c r="P4" s="6">
        <v>0</v>
      </c>
      <c r="R4" s="6">
        <v>-3160832.6</v>
      </c>
      <c r="S4" s="28">
        <v>44196</v>
      </c>
    </row>
    <row r="5" spans="1:19" x14ac:dyDescent="0.2">
      <c r="A5" s="29">
        <v>43975</v>
      </c>
      <c r="B5" s="1" t="s">
        <v>117</v>
      </c>
      <c r="C5" s="27">
        <v>44196</v>
      </c>
      <c r="D5" s="1" t="s">
        <v>118</v>
      </c>
      <c r="E5" s="1" t="s">
        <v>119</v>
      </c>
      <c r="G5" s="1" t="s">
        <v>120</v>
      </c>
      <c r="J5" s="1" t="s">
        <v>51</v>
      </c>
      <c r="K5" s="1" t="s">
        <v>4</v>
      </c>
      <c r="N5" s="6">
        <v>91685.759999999995</v>
      </c>
      <c r="O5" s="6"/>
      <c r="P5" s="6">
        <v>0</v>
      </c>
      <c r="R5" s="6">
        <v>91685.759999999995</v>
      </c>
      <c r="S5" s="28">
        <v>44196</v>
      </c>
    </row>
    <row r="6" spans="1:19" x14ac:dyDescent="0.2">
      <c r="A6" s="29">
        <v>43975</v>
      </c>
      <c r="B6" s="1" t="s">
        <v>117</v>
      </c>
      <c r="C6" s="27">
        <v>44196</v>
      </c>
      <c r="D6" s="1" t="s">
        <v>118</v>
      </c>
      <c r="E6" s="1" t="s">
        <v>119</v>
      </c>
      <c r="G6" s="1" t="s">
        <v>120</v>
      </c>
      <c r="J6" s="1" t="s">
        <v>51</v>
      </c>
      <c r="K6" s="1" t="s">
        <v>4</v>
      </c>
      <c r="N6" s="6">
        <v>357150.48</v>
      </c>
      <c r="O6" s="6"/>
      <c r="P6" s="6">
        <v>357150.48</v>
      </c>
      <c r="R6" s="6">
        <v>357150.48</v>
      </c>
      <c r="S6" s="28">
        <v>44196</v>
      </c>
    </row>
    <row r="7" spans="1:19" x14ac:dyDescent="0.2">
      <c r="A7" s="29">
        <v>43975</v>
      </c>
      <c r="B7" s="1" t="s">
        <v>117</v>
      </c>
      <c r="C7" s="27">
        <v>44196</v>
      </c>
      <c r="D7" s="1" t="s">
        <v>118</v>
      </c>
      <c r="E7" s="1" t="s">
        <v>119</v>
      </c>
      <c r="G7" s="1" t="s">
        <v>120</v>
      </c>
      <c r="J7" s="1" t="s">
        <v>65</v>
      </c>
      <c r="K7" s="1" t="s">
        <v>4</v>
      </c>
      <c r="N7" s="6"/>
      <c r="O7" s="6">
        <v>498.2</v>
      </c>
      <c r="P7" s="6">
        <v>-103.07</v>
      </c>
      <c r="R7" s="31">
        <v>-498.2</v>
      </c>
      <c r="S7" s="28">
        <v>44196</v>
      </c>
    </row>
    <row r="8" spans="1:19" x14ac:dyDescent="0.2">
      <c r="A8" s="29">
        <v>43975</v>
      </c>
      <c r="B8" s="1" t="s">
        <v>117</v>
      </c>
      <c r="C8" s="27">
        <v>44196</v>
      </c>
      <c r="D8" s="1" t="s">
        <v>118</v>
      </c>
      <c r="E8" s="1" t="s">
        <v>119</v>
      </c>
      <c r="G8" s="1" t="s">
        <v>120</v>
      </c>
      <c r="J8" s="1" t="s">
        <v>52</v>
      </c>
      <c r="K8" s="1" t="s">
        <v>4</v>
      </c>
      <c r="N8" s="6">
        <v>2982.96</v>
      </c>
      <c r="O8" s="6"/>
      <c r="P8" s="6">
        <v>4982.96</v>
      </c>
      <c r="R8" s="31">
        <v>2982.96</v>
      </c>
      <c r="S8" s="28">
        <v>44196</v>
      </c>
    </row>
    <row r="9" spans="1:19" x14ac:dyDescent="0.2">
      <c r="A9" s="29">
        <v>43975</v>
      </c>
      <c r="B9" s="1" t="s">
        <v>117</v>
      </c>
      <c r="C9" s="27">
        <v>44196</v>
      </c>
      <c r="D9" s="1" t="s">
        <v>118</v>
      </c>
      <c r="E9" s="1" t="s">
        <v>119</v>
      </c>
      <c r="G9" s="1" t="s">
        <v>120</v>
      </c>
      <c r="J9" s="1" t="s">
        <v>30</v>
      </c>
      <c r="K9" s="1" t="s">
        <v>4</v>
      </c>
      <c r="N9" s="6">
        <v>16568.52</v>
      </c>
      <c r="O9" s="6"/>
      <c r="P9" s="6">
        <v>16568.52</v>
      </c>
      <c r="R9" s="6">
        <v>16568.52</v>
      </c>
      <c r="S9" s="28">
        <v>44196</v>
      </c>
    </row>
    <row r="10" spans="1:19" x14ac:dyDescent="0.2">
      <c r="A10" s="29">
        <v>43975</v>
      </c>
      <c r="B10" s="1" t="s">
        <v>117</v>
      </c>
      <c r="C10" s="27">
        <v>44196</v>
      </c>
      <c r="D10" s="1" t="s">
        <v>118</v>
      </c>
      <c r="E10" s="1" t="s">
        <v>119</v>
      </c>
      <c r="G10" s="1" t="s">
        <v>120</v>
      </c>
      <c r="J10" s="1" t="s">
        <v>32</v>
      </c>
      <c r="K10" s="1" t="s">
        <v>4</v>
      </c>
      <c r="N10" s="6">
        <v>2017.64</v>
      </c>
      <c r="O10" s="6"/>
      <c r="P10" s="6">
        <v>0</v>
      </c>
      <c r="R10" s="6">
        <v>2017.64</v>
      </c>
      <c r="S10" s="28">
        <v>44196</v>
      </c>
    </row>
    <row r="11" spans="1:19" x14ac:dyDescent="0.2">
      <c r="A11" s="29">
        <v>43975</v>
      </c>
      <c r="B11" s="1" t="s">
        <v>117</v>
      </c>
      <c r="C11" s="27">
        <v>44196</v>
      </c>
      <c r="D11" s="1" t="s">
        <v>118</v>
      </c>
      <c r="E11" s="1" t="s">
        <v>119</v>
      </c>
      <c r="G11" s="1" t="s">
        <v>120</v>
      </c>
      <c r="J11" s="1" t="s">
        <v>33</v>
      </c>
      <c r="K11" s="1" t="s">
        <v>4</v>
      </c>
      <c r="N11" s="6">
        <v>383.14</v>
      </c>
      <c r="O11" s="6"/>
      <c r="P11" s="6">
        <v>12598.85</v>
      </c>
      <c r="R11" s="6">
        <v>383.14</v>
      </c>
      <c r="S11" s="28">
        <v>44196</v>
      </c>
    </row>
    <row r="12" spans="1:19" x14ac:dyDescent="0.2">
      <c r="A12" s="29">
        <v>43975</v>
      </c>
      <c r="B12" s="1" t="s">
        <v>117</v>
      </c>
      <c r="C12" s="27">
        <v>44196</v>
      </c>
      <c r="D12" s="1" t="s">
        <v>118</v>
      </c>
      <c r="E12" s="1" t="s">
        <v>119</v>
      </c>
      <c r="G12" s="1" t="s">
        <v>120</v>
      </c>
      <c r="J12" s="1" t="s">
        <v>34</v>
      </c>
      <c r="K12" s="1" t="s">
        <v>4</v>
      </c>
      <c r="N12" s="6"/>
      <c r="O12" s="6">
        <v>12397.89</v>
      </c>
      <c r="P12" s="6">
        <v>0</v>
      </c>
      <c r="R12" s="6">
        <v>-12397.89</v>
      </c>
      <c r="S12" s="28">
        <v>44196</v>
      </c>
    </row>
    <row r="13" spans="1:19" x14ac:dyDescent="0.2">
      <c r="A13" s="29">
        <v>43975</v>
      </c>
      <c r="B13" s="1" t="s">
        <v>117</v>
      </c>
      <c r="C13" s="27">
        <v>44196</v>
      </c>
      <c r="D13" s="1" t="s">
        <v>118</v>
      </c>
      <c r="E13" s="1" t="s">
        <v>119</v>
      </c>
      <c r="G13" s="1" t="s">
        <v>120</v>
      </c>
      <c r="J13" s="1" t="s">
        <v>71</v>
      </c>
      <c r="K13" s="1" t="s">
        <v>4</v>
      </c>
      <c r="N13" s="6">
        <v>2682525.96</v>
      </c>
      <c r="O13" s="6"/>
      <c r="P13" s="6">
        <v>63434.879999999997</v>
      </c>
      <c r="R13" s="6">
        <v>2682525.96</v>
      </c>
      <c r="S13" s="28">
        <v>44196</v>
      </c>
    </row>
    <row r="14" spans="1:19" x14ac:dyDescent="0.2">
      <c r="A14" s="29">
        <v>43975</v>
      </c>
      <c r="B14" s="1" t="s">
        <v>117</v>
      </c>
      <c r="C14" s="27">
        <v>44196</v>
      </c>
      <c r="D14" s="1" t="s">
        <v>118</v>
      </c>
      <c r="E14" s="1" t="s">
        <v>119</v>
      </c>
      <c r="F14" s="1" t="s">
        <v>1437</v>
      </c>
      <c r="G14" s="1" t="s">
        <v>120</v>
      </c>
      <c r="J14" s="1" t="s">
        <v>68</v>
      </c>
      <c r="K14" s="1" t="s">
        <v>4</v>
      </c>
      <c r="N14" s="6"/>
      <c r="O14" s="6">
        <v>2032.7</v>
      </c>
      <c r="P14" s="6">
        <v>-226.9</v>
      </c>
      <c r="R14" s="31">
        <v>-2032.7</v>
      </c>
      <c r="S14" s="28">
        <v>44196</v>
      </c>
    </row>
    <row r="15" spans="1:19" x14ac:dyDescent="0.2">
      <c r="A15" s="29">
        <v>43975</v>
      </c>
      <c r="B15" s="1" t="s">
        <v>117</v>
      </c>
      <c r="C15" s="27">
        <v>44196</v>
      </c>
      <c r="D15" s="1" t="s">
        <v>118</v>
      </c>
      <c r="E15" s="1" t="s">
        <v>119</v>
      </c>
      <c r="G15" s="1" t="s">
        <v>120</v>
      </c>
      <c r="J15" s="1" t="s">
        <v>66</v>
      </c>
      <c r="K15" s="1" t="s">
        <v>4</v>
      </c>
      <c r="N15" s="6"/>
      <c r="O15" s="6">
        <v>283.45999999999998</v>
      </c>
      <c r="P15" s="6">
        <v>-61.84</v>
      </c>
      <c r="R15" s="31">
        <v>-283.45999999999998</v>
      </c>
      <c r="S15" s="28">
        <v>44196</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DFB7E-4B10-4C7E-BE73-4F25D08BD370}">
  <sheetPr codeName="Sheet33"/>
  <dimension ref="A1:BJ82"/>
  <sheetViews>
    <sheetView showGridLines="0" zoomScaleNormal="100" workbookViewId="0">
      <pane ySplit="1" topLeftCell="A2" activePane="bottomLeft" state="frozen"/>
      <selection pane="bottomLeft" activeCell="A23" sqref="A23"/>
    </sheetView>
  </sheetViews>
  <sheetFormatPr defaultRowHeight="11.25" x14ac:dyDescent="0.2"/>
  <cols>
    <col min="1" max="1" width="6.28515625" style="1" bestFit="1" customWidth="1"/>
    <col min="2" max="2" width="14.28515625" style="1" bestFit="1" customWidth="1"/>
    <col min="3" max="3" width="8.7109375" style="1" bestFit="1" customWidth="1"/>
    <col min="4" max="4" width="9.85546875" style="1" bestFit="1" customWidth="1"/>
    <col min="5" max="5" width="3.28515625" style="1" bestFit="1" customWidth="1"/>
    <col min="6" max="6" width="21.5703125" style="1" customWidth="1"/>
    <col min="7" max="7" width="35.28515625" style="1" customWidth="1"/>
    <col min="8" max="8" width="19.7109375" style="1" customWidth="1"/>
    <col min="9" max="9" width="21" style="1" customWidth="1"/>
    <col min="10" max="10" width="21.42578125" style="1" customWidth="1"/>
    <col min="11" max="11" width="23.85546875" style="1" bestFit="1" customWidth="1"/>
    <col min="12" max="13" width="4.28515625" style="1" customWidth="1"/>
    <col min="14" max="15" width="8.5703125" style="1" customWidth="1"/>
    <col min="16" max="16" width="10.140625" style="1" bestFit="1" customWidth="1"/>
    <col min="17" max="17" width="1.42578125" style="1" customWidth="1"/>
    <col min="18" max="18" width="9.5703125" style="1" bestFit="1" customWidth="1"/>
    <col min="19" max="19" width="6.140625" style="1" bestFit="1" customWidth="1"/>
    <col min="20" max="20" width="15.28515625" style="1" customWidth="1"/>
    <col min="21" max="26" width="9.140625" style="1"/>
    <col min="27" max="27" width="26.5703125" style="1" bestFit="1" customWidth="1"/>
    <col min="28" max="28" width="6" style="1" bestFit="1" customWidth="1"/>
    <col min="29" max="29" width="6.140625" style="1" bestFit="1" customWidth="1"/>
    <col min="30" max="30" width="6.28515625" style="1" bestFit="1" customWidth="1"/>
    <col min="31" max="31" width="6.140625" style="1" bestFit="1" customWidth="1"/>
    <col min="32" max="32" width="6.42578125" style="1" bestFit="1" customWidth="1"/>
    <col min="33" max="33" width="6.140625" style="1" bestFit="1" customWidth="1"/>
    <col min="34" max="34" width="5.5703125" style="1" bestFit="1" customWidth="1"/>
    <col min="35" max="35" width="6.42578125" style="1" bestFit="1" customWidth="1"/>
    <col min="36" max="36" width="6.28515625" style="1" bestFit="1" customWidth="1"/>
    <col min="37" max="37" width="5.85546875" style="1" bestFit="1" customWidth="1"/>
    <col min="38" max="39" width="6.140625" style="1" bestFit="1" customWidth="1"/>
    <col min="40" max="40" width="6" style="1" bestFit="1" customWidth="1"/>
    <col min="41" max="41" width="6.140625" style="1" bestFit="1" customWidth="1"/>
    <col min="42" max="42" width="6.28515625" style="1" bestFit="1" customWidth="1"/>
    <col min="43" max="43" width="6.140625" style="1" bestFit="1" customWidth="1"/>
    <col min="44" max="44" width="6.42578125" style="1" bestFit="1" customWidth="1"/>
    <col min="45" max="45" width="6.140625" style="1" bestFit="1" customWidth="1"/>
    <col min="46" max="46" width="5.5703125" style="1" bestFit="1" customWidth="1"/>
    <col min="47" max="47" width="6.42578125" style="1" bestFit="1" customWidth="1"/>
    <col min="48" max="48" width="6.28515625" style="1" bestFit="1" customWidth="1"/>
    <col min="49" max="49" width="5.85546875" style="1" bestFit="1" customWidth="1"/>
    <col min="50" max="51" width="6.140625" style="1" bestFit="1" customWidth="1"/>
    <col min="52" max="52" width="6" style="1" bestFit="1" customWidth="1"/>
    <col min="53" max="53" width="6.140625" style="1" bestFit="1" customWidth="1"/>
    <col min="54" max="54" width="6.28515625" style="1" bestFit="1" customWidth="1"/>
    <col min="55" max="55" width="6.140625" style="1" bestFit="1" customWidth="1"/>
    <col min="56" max="56" width="2" style="1" customWidth="1"/>
    <col min="57" max="57" width="4.7109375" style="1" bestFit="1" customWidth="1"/>
    <col min="58" max="58" width="5.28515625" style="1" bestFit="1" customWidth="1"/>
    <col min="59" max="59" width="6.28515625" style="1" bestFit="1" customWidth="1"/>
    <col min="60" max="60" width="6.140625" style="1" bestFit="1" customWidth="1"/>
    <col min="61" max="16384" width="9.140625" style="1"/>
  </cols>
  <sheetData>
    <row r="1" spans="1:62" ht="27" x14ac:dyDescent="0.35">
      <c r="A1" s="4" t="s">
        <v>99</v>
      </c>
      <c r="B1" s="4" t="s">
        <v>100</v>
      </c>
      <c r="C1" s="4" t="s">
        <v>101</v>
      </c>
      <c r="D1" s="4" t="s">
        <v>102</v>
      </c>
      <c r="E1" s="4" t="s">
        <v>103</v>
      </c>
      <c r="F1" s="4" t="s">
        <v>104</v>
      </c>
      <c r="G1" s="4" t="s">
        <v>105</v>
      </c>
      <c r="H1" s="4" t="s">
        <v>106</v>
      </c>
      <c r="I1" s="4" t="s">
        <v>107</v>
      </c>
      <c r="J1" s="4" t="s">
        <v>108</v>
      </c>
      <c r="K1" s="4" t="s">
        <v>109</v>
      </c>
      <c r="L1" s="4" t="s">
        <v>110</v>
      </c>
      <c r="M1" s="4" t="s">
        <v>111</v>
      </c>
      <c r="N1" s="25" t="s">
        <v>112</v>
      </c>
      <c r="O1" s="25" t="s">
        <v>113</v>
      </c>
      <c r="P1" s="25" t="s">
        <v>114</v>
      </c>
      <c r="R1" s="25" t="s">
        <v>115</v>
      </c>
      <c r="S1" s="26" t="s">
        <v>116</v>
      </c>
      <c r="T1" s="26" t="s">
        <v>180</v>
      </c>
      <c r="U1" s="26" t="s">
        <v>817</v>
      </c>
      <c r="AB1" s="42">
        <v>43861</v>
      </c>
      <c r="AC1" s="42">
        <f>EOMONTH(AB1,1)</f>
        <v>43890</v>
      </c>
      <c r="AD1" s="42">
        <f t="shared" ref="AD1:BC1" si="0">EOMONTH(AC1,1)</f>
        <v>43921</v>
      </c>
      <c r="AE1" s="42">
        <f t="shared" si="0"/>
        <v>43951</v>
      </c>
      <c r="AF1" s="42">
        <f t="shared" si="0"/>
        <v>43982</v>
      </c>
      <c r="AG1" s="42">
        <f t="shared" si="0"/>
        <v>44012</v>
      </c>
      <c r="AH1" s="42">
        <f t="shared" si="0"/>
        <v>44043</v>
      </c>
      <c r="AI1" s="42">
        <f t="shared" si="0"/>
        <v>44074</v>
      </c>
      <c r="AJ1" s="42">
        <f t="shared" si="0"/>
        <v>44104</v>
      </c>
      <c r="AK1" s="42">
        <f t="shared" si="0"/>
        <v>44135</v>
      </c>
      <c r="AL1" s="42">
        <f t="shared" si="0"/>
        <v>44165</v>
      </c>
      <c r="AM1" s="42">
        <f t="shared" si="0"/>
        <v>44196</v>
      </c>
      <c r="AN1" s="42">
        <f t="shared" si="0"/>
        <v>44227</v>
      </c>
      <c r="AO1" s="42">
        <f t="shared" si="0"/>
        <v>44255</v>
      </c>
      <c r="AP1" s="42">
        <f t="shared" si="0"/>
        <v>44286</v>
      </c>
      <c r="AQ1" s="42">
        <f t="shared" si="0"/>
        <v>44316</v>
      </c>
      <c r="AR1" s="42">
        <f t="shared" si="0"/>
        <v>44347</v>
      </c>
      <c r="AS1" s="42">
        <f t="shared" si="0"/>
        <v>44377</v>
      </c>
      <c r="AT1" s="42">
        <f t="shared" si="0"/>
        <v>44408</v>
      </c>
      <c r="AU1" s="42">
        <f t="shared" si="0"/>
        <v>44439</v>
      </c>
      <c r="AV1" s="42">
        <f t="shared" si="0"/>
        <v>44469</v>
      </c>
      <c r="AW1" s="42">
        <f t="shared" si="0"/>
        <v>44500</v>
      </c>
      <c r="AX1" s="42">
        <f t="shared" si="0"/>
        <v>44530</v>
      </c>
      <c r="AY1" s="42">
        <f t="shared" si="0"/>
        <v>44561</v>
      </c>
      <c r="AZ1" s="42">
        <f t="shared" si="0"/>
        <v>44592</v>
      </c>
      <c r="BA1" s="42">
        <f t="shared" si="0"/>
        <v>44620</v>
      </c>
      <c r="BB1" s="42">
        <f t="shared" si="0"/>
        <v>44651</v>
      </c>
      <c r="BC1" s="42">
        <f t="shared" si="0"/>
        <v>44681</v>
      </c>
      <c r="BE1" s="10" t="s">
        <v>74</v>
      </c>
      <c r="BF1" s="10" t="s">
        <v>75</v>
      </c>
      <c r="BG1" s="11" t="s">
        <v>77</v>
      </c>
      <c r="BH1" s="11" t="s">
        <v>76</v>
      </c>
      <c r="BI1" s="93" t="s">
        <v>1426</v>
      </c>
    </row>
    <row r="2" spans="1:62" x14ac:dyDescent="0.2">
      <c r="A2" s="29">
        <v>39124</v>
      </c>
      <c r="B2" s="1" t="s">
        <v>164</v>
      </c>
      <c r="C2" s="27">
        <v>43831</v>
      </c>
      <c r="F2" s="1" t="s">
        <v>165</v>
      </c>
      <c r="J2" s="1" t="s">
        <v>51</v>
      </c>
      <c r="K2" s="1" t="s">
        <v>60</v>
      </c>
      <c r="N2" s="6">
        <v>135.31</v>
      </c>
      <c r="O2" s="6"/>
      <c r="P2" s="6">
        <v>135.31</v>
      </c>
      <c r="R2" s="31">
        <v>135.31</v>
      </c>
      <c r="S2" s="28">
        <v>43861</v>
      </c>
      <c r="T2" s="1" t="s">
        <v>184</v>
      </c>
      <c r="U2" s="1" t="s">
        <v>819</v>
      </c>
      <c r="AA2" s="1" t="s">
        <v>144</v>
      </c>
      <c r="AB2" s="6">
        <f>BS!B7</f>
        <v>0</v>
      </c>
      <c r="AC2" s="6">
        <f t="shared" ref="AC2:BC2" si="1">AB13</f>
        <v>0.14668</v>
      </c>
      <c r="AD2" s="6">
        <f t="shared" si="1"/>
        <v>0.29227999999999998</v>
      </c>
      <c r="AE2" s="6">
        <f t="shared" si="1"/>
        <v>1.8887799999999999</v>
      </c>
      <c r="AF2" s="6">
        <f t="shared" si="1"/>
        <v>2.03287</v>
      </c>
      <c r="AG2" s="6">
        <f t="shared" si="1"/>
        <v>2.03287</v>
      </c>
      <c r="AH2" s="6">
        <f t="shared" si="1"/>
        <v>6.8328699999999998</v>
      </c>
      <c r="AI2" s="6">
        <f t="shared" si="1"/>
        <v>8.0898699999999995</v>
      </c>
      <c r="AJ2" s="6">
        <f t="shared" si="1"/>
        <v>8.0898699999999995</v>
      </c>
      <c r="AK2" s="6">
        <f t="shared" si="1"/>
        <v>8.1517900000000001</v>
      </c>
      <c r="AL2" s="6">
        <f t="shared" si="1"/>
        <v>9.6776400000000002</v>
      </c>
      <c r="AM2" s="6">
        <f t="shared" si="1"/>
        <v>9.6776400000000002</v>
      </c>
      <c r="AN2" s="6">
        <f t="shared" si="1"/>
        <v>357.15047999999996</v>
      </c>
      <c r="AO2" s="6">
        <f t="shared" si="1"/>
        <v>457.18951999999996</v>
      </c>
      <c r="AP2" s="6">
        <f t="shared" si="1"/>
        <v>457.20463999999998</v>
      </c>
      <c r="AQ2" s="6">
        <f t="shared" si="1"/>
        <v>538.49763999999993</v>
      </c>
      <c r="AR2" s="6">
        <f t="shared" si="1"/>
        <v>568.64298999999994</v>
      </c>
      <c r="AS2" s="6">
        <f t="shared" si="1"/>
        <v>623.09718999999984</v>
      </c>
      <c r="AT2" s="6">
        <f t="shared" si="1"/>
        <v>623.1601099999998</v>
      </c>
      <c r="AU2" s="6">
        <f t="shared" si="1"/>
        <v>676.81127999999978</v>
      </c>
      <c r="AV2" s="6">
        <f t="shared" si="1"/>
        <v>730.91374999999982</v>
      </c>
      <c r="AW2" s="6">
        <f t="shared" si="1"/>
        <v>731.00755999999978</v>
      </c>
      <c r="AX2" s="6">
        <f t="shared" si="1"/>
        <v>836.09438999999975</v>
      </c>
      <c r="AY2" s="6">
        <f t="shared" si="1"/>
        <v>836.18121999999971</v>
      </c>
      <c r="AZ2" s="6">
        <f t="shared" si="1"/>
        <v>0</v>
      </c>
      <c r="BA2" s="6">
        <f t="shared" si="1"/>
        <v>0</v>
      </c>
      <c r="BB2" s="6">
        <f t="shared" si="1"/>
        <v>0</v>
      </c>
      <c r="BC2" s="6">
        <f t="shared" si="1"/>
        <v>0</v>
      </c>
      <c r="BE2" s="6">
        <f>AB2</f>
        <v>0</v>
      </c>
      <c r="BF2" s="6">
        <f>BE13</f>
        <v>357.15047999999996</v>
      </c>
      <c r="BG2" s="6">
        <f>AQ2</f>
        <v>538.49763999999993</v>
      </c>
      <c r="BH2" s="6">
        <f>AR2</f>
        <v>568.64298999999994</v>
      </c>
    </row>
    <row r="3" spans="1:62" x14ac:dyDescent="0.2">
      <c r="A3" s="29">
        <v>39148</v>
      </c>
      <c r="B3" s="1" t="s">
        <v>164</v>
      </c>
      <c r="C3" s="27">
        <v>43853</v>
      </c>
      <c r="F3" s="1" t="s">
        <v>165</v>
      </c>
      <c r="J3" s="1" t="s">
        <v>51</v>
      </c>
      <c r="K3" s="1" t="s">
        <v>60</v>
      </c>
      <c r="N3" s="6">
        <v>11.37</v>
      </c>
      <c r="O3" s="6"/>
      <c r="P3" s="6">
        <v>146.68</v>
      </c>
      <c r="R3" s="31">
        <v>11.37</v>
      </c>
      <c r="S3" s="28">
        <v>43861</v>
      </c>
      <c r="T3" s="1" t="s">
        <v>184</v>
      </c>
      <c r="U3" s="1" t="s">
        <v>819</v>
      </c>
      <c r="AA3" s="35" t="s">
        <v>818</v>
      </c>
      <c r="AB3" s="6">
        <f t="shared" ref="AB3:AK12" si="2">SUMIFS($R:$R,$S:$S,AB$1,$U:$U,$AA3)/1000</f>
        <v>0</v>
      </c>
      <c r="AC3" s="6">
        <f t="shared" si="2"/>
        <v>0</v>
      </c>
      <c r="AD3" s="6">
        <f t="shared" si="2"/>
        <v>0</v>
      </c>
      <c r="AE3" s="6">
        <f t="shared" si="2"/>
        <v>0</v>
      </c>
      <c r="AF3" s="6">
        <f t="shared" si="2"/>
        <v>0</v>
      </c>
      <c r="AG3" s="6">
        <f t="shared" si="2"/>
        <v>0</v>
      </c>
      <c r="AH3" s="6">
        <f t="shared" si="2"/>
        <v>0</v>
      </c>
      <c r="AI3" s="6">
        <f t="shared" si="2"/>
        <v>0</v>
      </c>
      <c r="AJ3" s="6">
        <f t="shared" si="2"/>
        <v>0</v>
      </c>
      <c r="AK3" s="6">
        <f t="shared" si="2"/>
        <v>0</v>
      </c>
      <c r="AL3" s="6">
        <f t="shared" ref="AL3:AU12" si="3">SUMIFS($R:$R,$S:$S,AL$1,$U:$U,$AA3)/1000</f>
        <v>0</v>
      </c>
      <c r="AM3" s="6">
        <f t="shared" si="3"/>
        <v>-91.444720000000004</v>
      </c>
      <c r="AN3" s="6">
        <f t="shared" si="3"/>
        <v>0</v>
      </c>
      <c r="AO3" s="6">
        <f t="shared" si="3"/>
        <v>0</v>
      </c>
      <c r="AP3" s="6">
        <f t="shared" si="3"/>
        <v>0</v>
      </c>
      <c r="AQ3" s="6">
        <f t="shared" si="3"/>
        <v>0</v>
      </c>
      <c r="AR3" s="6">
        <f t="shared" si="3"/>
        <v>0</v>
      </c>
      <c r="AS3" s="6">
        <f t="shared" si="3"/>
        <v>0</v>
      </c>
      <c r="AT3" s="6">
        <f t="shared" si="3"/>
        <v>0</v>
      </c>
      <c r="AU3" s="6">
        <f t="shared" si="3"/>
        <v>0</v>
      </c>
      <c r="AV3" s="6">
        <f t="shared" ref="AV3:BC12" si="4">SUMIFS($R:$R,$S:$S,AV$1,$U:$U,$AA3)/1000</f>
        <v>0</v>
      </c>
      <c r="AW3" s="6">
        <f t="shared" si="4"/>
        <v>0</v>
      </c>
      <c r="AX3" s="6">
        <f t="shared" si="4"/>
        <v>0</v>
      </c>
      <c r="AY3" s="6">
        <f t="shared" si="4"/>
        <v>0</v>
      </c>
      <c r="AZ3" s="6">
        <f t="shared" si="4"/>
        <v>0</v>
      </c>
      <c r="BA3" s="6">
        <f t="shared" si="4"/>
        <v>0</v>
      </c>
      <c r="BB3" s="6">
        <f t="shared" si="4"/>
        <v>0</v>
      </c>
      <c r="BC3" s="6">
        <f t="shared" si="4"/>
        <v>0</v>
      </c>
      <c r="BE3" s="6">
        <f t="shared" ref="BE3" si="5">SUM(AB3:AM3)</f>
        <v>-91.444720000000004</v>
      </c>
      <c r="BF3" s="6">
        <f t="shared" ref="BF3" si="6">SUM(AN3:AY3)</f>
        <v>0</v>
      </c>
      <c r="BG3" s="6">
        <f t="shared" ref="BG3:BH3" si="7">SUM(AQ3:BB3)</f>
        <v>0</v>
      </c>
      <c r="BH3" s="6">
        <f t="shared" si="7"/>
        <v>0</v>
      </c>
      <c r="BI3" s="1" t="s">
        <v>826</v>
      </c>
      <c r="BJ3" s="95" t="s">
        <v>895</v>
      </c>
    </row>
    <row r="4" spans="1:62" x14ac:dyDescent="0.2">
      <c r="A4" s="29">
        <v>39149</v>
      </c>
      <c r="B4" s="1" t="s">
        <v>164</v>
      </c>
      <c r="C4" s="27">
        <v>43862</v>
      </c>
      <c r="F4" s="1" t="s">
        <v>165</v>
      </c>
      <c r="J4" s="1" t="s">
        <v>51</v>
      </c>
      <c r="K4" s="1" t="s">
        <v>60</v>
      </c>
      <c r="N4" s="6">
        <v>135.31</v>
      </c>
      <c r="O4" s="6"/>
      <c r="P4" s="6">
        <v>281.99</v>
      </c>
      <c r="R4" s="31">
        <v>135.31</v>
      </c>
      <c r="S4" s="28">
        <v>43890</v>
      </c>
      <c r="T4" s="1" t="s">
        <v>184</v>
      </c>
      <c r="U4" s="1" t="s">
        <v>819</v>
      </c>
      <c r="AA4" s="35" t="s">
        <v>820</v>
      </c>
      <c r="AB4" s="6">
        <f t="shared" si="2"/>
        <v>0</v>
      </c>
      <c r="AC4" s="6">
        <f t="shared" si="2"/>
        <v>0</v>
      </c>
      <c r="AD4" s="6">
        <f t="shared" si="2"/>
        <v>0</v>
      </c>
      <c r="AE4" s="6">
        <f t="shared" si="2"/>
        <v>0</v>
      </c>
      <c r="AF4" s="6">
        <f t="shared" si="2"/>
        <v>0</v>
      </c>
      <c r="AG4" s="6">
        <f t="shared" si="2"/>
        <v>0</v>
      </c>
      <c r="AH4" s="6">
        <f t="shared" si="2"/>
        <v>0</v>
      </c>
      <c r="AI4" s="6">
        <f t="shared" si="2"/>
        <v>0</v>
      </c>
      <c r="AJ4" s="6">
        <f t="shared" si="2"/>
        <v>0</v>
      </c>
      <c r="AK4" s="6">
        <f t="shared" si="2"/>
        <v>0</v>
      </c>
      <c r="AL4" s="6">
        <f t="shared" si="3"/>
        <v>0</v>
      </c>
      <c r="AM4" s="6">
        <f t="shared" si="3"/>
        <v>0</v>
      </c>
      <c r="AN4" s="6">
        <f t="shared" si="3"/>
        <v>0</v>
      </c>
      <c r="AO4" s="6">
        <f t="shared" si="3"/>
        <v>0</v>
      </c>
      <c r="AP4" s="6">
        <f t="shared" si="3"/>
        <v>0</v>
      </c>
      <c r="AQ4" s="6">
        <f t="shared" si="3"/>
        <v>0</v>
      </c>
      <c r="AR4" s="6">
        <f t="shared" si="3"/>
        <v>0</v>
      </c>
      <c r="AS4" s="6">
        <f t="shared" si="3"/>
        <v>0</v>
      </c>
      <c r="AT4" s="6">
        <f t="shared" si="3"/>
        <v>0</v>
      </c>
      <c r="AU4" s="6">
        <f t="shared" si="3"/>
        <v>0</v>
      </c>
      <c r="AV4" s="6">
        <f t="shared" si="4"/>
        <v>0</v>
      </c>
      <c r="AW4" s="6">
        <f t="shared" si="4"/>
        <v>0</v>
      </c>
      <c r="AX4" s="6">
        <f t="shared" si="4"/>
        <v>0</v>
      </c>
      <c r="AY4" s="6">
        <f t="shared" si="4"/>
        <v>-5</v>
      </c>
      <c r="AZ4" s="6">
        <f t="shared" si="4"/>
        <v>0</v>
      </c>
      <c r="BA4" s="6">
        <f t="shared" si="4"/>
        <v>0</v>
      </c>
      <c r="BB4" s="6">
        <f t="shared" si="4"/>
        <v>0</v>
      </c>
      <c r="BC4" s="6">
        <f t="shared" si="4"/>
        <v>0</v>
      </c>
      <c r="BE4" s="6">
        <f t="shared" ref="BE4:BE12" si="8">SUM(AB4:AM4)</f>
        <v>0</v>
      </c>
      <c r="BF4" s="6">
        <f t="shared" ref="BF4:BF12" si="9">SUM(AN4:AY4)</f>
        <v>-5</v>
      </c>
      <c r="BG4" s="6">
        <f t="shared" ref="BG4:BG12" si="10">SUM(AQ4:BB4)</f>
        <v>-5</v>
      </c>
      <c r="BH4" s="6">
        <f t="shared" ref="BH4:BH12" si="11">SUM(AR4:BC4)</f>
        <v>-5</v>
      </c>
      <c r="BI4" s="1" t="s">
        <v>829</v>
      </c>
    </row>
    <row r="5" spans="1:62" x14ac:dyDescent="0.2">
      <c r="A5" s="29">
        <v>39547</v>
      </c>
      <c r="B5" s="1" t="s">
        <v>164</v>
      </c>
      <c r="C5" s="27">
        <v>43882</v>
      </c>
      <c r="F5" s="1" t="s">
        <v>165</v>
      </c>
      <c r="J5" s="1" t="s">
        <v>51</v>
      </c>
      <c r="K5" s="1" t="s">
        <v>60</v>
      </c>
      <c r="N5" s="6">
        <v>10.29</v>
      </c>
      <c r="O5" s="6"/>
      <c r="P5" s="6">
        <v>292.27999999999997</v>
      </c>
      <c r="R5" s="31">
        <v>10.29</v>
      </c>
      <c r="S5" s="28">
        <v>43890</v>
      </c>
      <c r="T5" s="1" t="s">
        <v>184</v>
      </c>
      <c r="U5" s="1" t="s">
        <v>819</v>
      </c>
      <c r="AA5" s="35" t="s">
        <v>831</v>
      </c>
      <c r="AB5" s="6">
        <f t="shared" si="2"/>
        <v>0</v>
      </c>
      <c r="AC5" s="6">
        <f t="shared" si="2"/>
        <v>0</v>
      </c>
      <c r="AD5" s="6">
        <f t="shared" si="2"/>
        <v>0</v>
      </c>
      <c r="AE5" s="6">
        <f t="shared" si="2"/>
        <v>0</v>
      </c>
      <c r="AF5" s="6">
        <f t="shared" si="2"/>
        <v>0</v>
      </c>
      <c r="AG5" s="6">
        <f t="shared" si="2"/>
        <v>0</v>
      </c>
      <c r="AH5" s="6">
        <f t="shared" si="2"/>
        <v>0</v>
      </c>
      <c r="AI5" s="6">
        <f t="shared" si="2"/>
        <v>0</v>
      </c>
      <c r="AJ5" s="6">
        <f t="shared" si="2"/>
        <v>0</v>
      </c>
      <c r="AK5" s="6">
        <f t="shared" si="2"/>
        <v>0</v>
      </c>
      <c r="AL5" s="6">
        <f t="shared" si="3"/>
        <v>0</v>
      </c>
      <c r="AM5" s="6">
        <f t="shared" si="3"/>
        <v>0</v>
      </c>
      <c r="AN5" s="6">
        <f t="shared" si="3"/>
        <v>100</v>
      </c>
      <c r="AO5" s="6">
        <f t="shared" si="3"/>
        <v>0</v>
      </c>
      <c r="AP5" s="6">
        <f t="shared" si="3"/>
        <v>80</v>
      </c>
      <c r="AQ5" s="6">
        <f t="shared" si="3"/>
        <v>30</v>
      </c>
      <c r="AR5" s="6">
        <f t="shared" si="3"/>
        <v>58</v>
      </c>
      <c r="AS5" s="6">
        <f t="shared" si="3"/>
        <v>0</v>
      </c>
      <c r="AT5" s="6">
        <f t="shared" si="3"/>
        <v>52</v>
      </c>
      <c r="AU5" s="6">
        <f t="shared" si="3"/>
        <v>54</v>
      </c>
      <c r="AV5" s="6">
        <f t="shared" si="4"/>
        <v>0</v>
      </c>
      <c r="AW5" s="6">
        <f t="shared" si="4"/>
        <v>105</v>
      </c>
      <c r="AX5" s="6">
        <f t="shared" si="4"/>
        <v>0</v>
      </c>
      <c r="AY5" s="6">
        <f t="shared" si="4"/>
        <v>55</v>
      </c>
      <c r="AZ5" s="6">
        <f t="shared" si="4"/>
        <v>0</v>
      </c>
      <c r="BA5" s="6">
        <f t="shared" si="4"/>
        <v>0</v>
      </c>
      <c r="BB5" s="6">
        <f t="shared" si="4"/>
        <v>0</v>
      </c>
      <c r="BC5" s="6">
        <f t="shared" si="4"/>
        <v>0</v>
      </c>
      <c r="BE5" s="6">
        <f t="shared" si="8"/>
        <v>0</v>
      </c>
      <c r="BF5" s="6">
        <f t="shared" si="9"/>
        <v>534</v>
      </c>
      <c r="BG5" s="6">
        <f t="shared" si="10"/>
        <v>354</v>
      </c>
      <c r="BH5" s="6">
        <f t="shared" si="11"/>
        <v>324</v>
      </c>
      <c r="BI5" s="1" t="s">
        <v>827</v>
      </c>
      <c r="BJ5" s="93" t="s">
        <v>1427</v>
      </c>
    </row>
    <row r="6" spans="1:62" x14ac:dyDescent="0.2">
      <c r="A6" s="29">
        <v>39929</v>
      </c>
      <c r="B6" s="1" t="s">
        <v>164</v>
      </c>
      <c r="C6" s="27">
        <v>43891</v>
      </c>
      <c r="F6" s="1" t="s">
        <v>165</v>
      </c>
      <c r="J6" s="1" t="s">
        <v>51</v>
      </c>
      <c r="K6" s="1" t="s">
        <v>60</v>
      </c>
      <c r="N6" s="6">
        <v>135.61000000000001</v>
      </c>
      <c r="O6" s="6"/>
      <c r="P6" s="6">
        <v>427.89</v>
      </c>
      <c r="R6" s="31">
        <v>135.61000000000001</v>
      </c>
      <c r="S6" s="28">
        <v>43921</v>
      </c>
      <c r="T6" s="1" t="s">
        <v>184</v>
      </c>
      <c r="U6" s="1" t="s">
        <v>819</v>
      </c>
      <c r="AA6" s="35" t="s">
        <v>948</v>
      </c>
      <c r="AB6" s="6">
        <f t="shared" si="2"/>
        <v>0</v>
      </c>
      <c r="AC6" s="6">
        <f t="shared" si="2"/>
        <v>0</v>
      </c>
      <c r="AD6" s="6">
        <f t="shared" si="2"/>
        <v>0</v>
      </c>
      <c r="AE6" s="6">
        <f t="shared" si="2"/>
        <v>0</v>
      </c>
      <c r="AF6" s="6">
        <f t="shared" si="2"/>
        <v>0</v>
      </c>
      <c r="AG6" s="6">
        <f t="shared" si="2"/>
        <v>0</v>
      </c>
      <c r="AH6" s="6">
        <f t="shared" si="2"/>
        <v>0</v>
      </c>
      <c r="AI6" s="6">
        <f t="shared" si="2"/>
        <v>0</v>
      </c>
      <c r="AJ6" s="6">
        <f t="shared" si="2"/>
        <v>0</v>
      </c>
      <c r="AK6" s="6">
        <f t="shared" si="2"/>
        <v>0</v>
      </c>
      <c r="AL6" s="6">
        <f t="shared" si="3"/>
        <v>0</v>
      </c>
      <c r="AM6" s="6">
        <f t="shared" si="3"/>
        <v>0</v>
      </c>
      <c r="AN6" s="6">
        <f t="shared" si="3"/>
        <v>0</v>
      </c>
      <c r="AO6" s="6">
        <f t="shared" si="3"/>
        <v>0</v>
      </c>
      <c r="AP6" s="6">
        <f t="shared" si="3"/>
        <v>0</v>
      </c>
      <c r="AQ6" s="6">
        <f t="shared" si="3"/>
        <v>0</v>
      </c>
      <c r="AR6" s="6">
        <f t="shared" si="3"/>
        <v>0</v>
      </c>
      <c r="AS6" s="6">
        <f t="shared" si="3"/>
        <v>0</v>
      </c>
      <c r="AT6" s="6">
        <f t="shared" si="3"/>
        <v>0</v>
      </c>
      <c r="AU6" s="6">
        <f t="shared" si="3"/>
        <v>0</v>
      </c>
      <c r="AV6" s="6">
        <f t="shared" si="4"/>
        <v>0</v>
      </c>
      <c r="AW6" s="6">
        <f t="shared" si="4"/>
        <v>0</v>
      </c>
      <c r="AX6" s="6">
        <f t="shared" si="4"/>
        <v>0</v>
      </c>
      <c r="AY6" s="6">
        <f t="shared" si="4"/>
        <v>-886.26805000000002</v>
      </c>
      <c r="AZ6" s="6">
        <f t="shared" si="4"/>
        <v>0</v>
      </c>
      <c r="BA6" s="6">
        <f t="shared" si="4"/>
        <v>0</v>
      </c>
      <c r="BB6" s="6">
        <f t="shared" si="4"/>
        <v>0</v>
      </c>
      <c r="BC6" s="6">
        <f t="shared" si="4"/>
        <v>0</v>
      </c>
      <c r="BE6" s="6">
        <f t="shared" ref="BE6" si="12">SUM(AB6:AM6)</f>
        <v>0</v>
      </c>
      <c r="BF6" s="6">
        <f t="shared" ref="BF6" si="13">SUM(AN6:AY6)</f>
        <v>-886.26805000000002</v>
      </c>
      <c r="BG6" s="6">
        <f t="shared" ref="BG6" si="14">SUM(AQ6:BB6)</f>
        <v>-886.26805000000002</v>
      </c>
      <c r="BH6" s="6">
        <f t="shared" ref="BH6" si="15">SUM(AR6:BC6)</f>
        <v>-886.26805000000002</v>
      </c>
      <c r="BJ6" s="93"/>
    </row>
    <row r="7" spans="1:62" x14ac:dyDescent="0.2">
      <c r="A7" s="29">
        <v>39984</v>
      </c>
      <c r="B7" s="1" t="s">
        <v>164</v>
      </c>
      <c r="C7" s="27">
        <v>43899</v>
      </c>
      <c r="F7" s="1" t="s">
        <v>166</v>
      </c>
      <c r="J7" s="1" t="s">
        <v>51</v>
      </c>
      <c r="K7" s="1" t="s">
        <v>60</v>
      </c>
      <c r="N7" s="6">
        <v>203.89</v>
      </c>
      <c r="O7" s="6"/>
      <c r="P7" s="6">
        <v>631.78</v>
      </c>
      <c r="R7" s="31">
        <v>203.89</v>
      </c>
      <c r="S7" s="28">
        <v>43921</v>
      </c>
      <c r="T7" s="1" t="s">
        <v>184</v>
      </c>
      <c r="U7" s="1" t="s">
        <v>819</v>
      </c>
      <c r="AA7" s="35" t="s">
        <v>821</v>
      </c>
      <c r="AB7" s="6">
        <f t="shared" si="2"/>
        <v>0</v>
      </c>
      <c r="AC7" s="6">
        <f t="shared" si="2"/>
        <v>0</v>
      </c>
      <c r="AD7" s="6">
        <f t="shared" si="2"/>
        <v>0</v>
      </c>
      <c r="AE7" s="6">
        <f t="shared" si="2"/>
        <v>0</v>
      </c>
      <c r="AF7" s="6">
        <f t="shared" si="2"/>
        <v>0</v>
      </c>
      <c r="AG7" s="6">
        <f t="shared" si="2"/>
        <v>4.8</v>
      </c>
      <c r="AH7" s="6">
        <f t="shared" si="2"/>
        <v>0</v>
      </c>
      <c r="AI7" s="6">
        <f t="shared" si="2"/>
        <v>0</v>
      </c>
      <c r="AJ7" s="6">
        <f t="shared" si="2"/>
        <v>0</v>
      </c>
      <c r="AK7" s="6">
        <f t="shared" si="2"/>
        <v>0</v>
      </c>
      <c r="AL7" s="6">
        <f t="shared" si="3"/>
        <v>0</v>
      </c>
      <c r="AM7" s="6">
        <f t="shared" si="3"/>
        <v>0</v>
      </c>
      <c r="AN7" s="6">
        <f t="shared" si="3"/>
        <v>0</v>
      </c>
      <c r="AO7" s="6">
        <f t="shared" si="3"/>
        <v>0</v>
      </c>
      <c r="AP7" s="6">
        <f t="shared" si="3"/>
        <v>0</v>
      </c>
      <c r="AQ7" s="6">
        <f t="shared" si="3"/>
        <v>0</v>
      </c>
      <c r="AR7" s="6">
        <f t="shared" si="3"/>
        <v>0</v>
      </c>
      <c r="AS7" s="6">
        <f t="shared" si="3"/>
        <v>0</v>
      </c>
      <c r="AT7" s="6">
        <f t="shared" si="3"/>
        <v>0</v>
      </c>
      <c r="AU7" s="6">
        <f t="shared" si="3"/>
        <v>0</v>
      </c>
      <c r="AV7" s="6">
        <f t="shared" si="4"/>
        <v>0</v>
      </c>
      <c r="AW7" s="6">
        <f t="shared" si="4"/>
        <v>0</v>
      </c>
      <c r="AX7" s="6">
        <f t="shared" si="4"/>
        <v>0</v>
      </c>
      <c r="AY7" s="6">
        <f t="shared" si="4"/>
        <v>0</v>
      </c>
      <c r="AZ7" s="6">
        <f t="shared" si="4"/>
        <v>0</v>
      </c>
      <c r="BA7" s="6">
        <f t="shared" si="4"/>
        <v>0</v>
      </c>
      <c r="BB7" s="6">
        <f t="shared" si="4"/>
        <v>0</v>
      </c>
      <c r="BC7" s="6">
        <f t="shared" si="4"/>
        <v>0</v>
      </c>
      <c r="BE7" s="6">
        <f t="shared" si="8"/>
        <v>4.8</v>
      </c>
      <c r="BF7" s="6">
        <f t="shared" si="9"/>
        <v>0</v>
      </c>
      <c r="BG7" s="6">
        <f t="shared" si="10"/>
        <v>0</v>
      </c>
      <c r="BH7" s="6">
        <f t="shared" si="11"/>
        <v>0</v>
      </c>
    </row>
    <row r="8" spans="1:62" x14ac:dyDescent="0.2">
      <c r="A8" s="29">
        <v>39740</v>
      </c>
      <c r="B8" s="1" t="s">
        <v>167</v>
      </c>
      <c r="C8" s="27">
        <v>43915</v>
      </c>
      <c r="D8" s="1">
        <v>11168</v>
      </c>
      <c r="F8" s="1" t="s">
        <v>1420</v>
      </c>
      <c r="G8" s="1" t="s">
        <v>168</v>
      </c>
      <c r="J8" s="1" t="s">
        <v>51</v>
      </c>
      <c r="K8" s="1" t="s">
        <v>48</v>
      </c>
      <c r="N8" s="6">
        <v>1257</v>
      </c>
      <c r="O8" s="6"/>
      <c r="P8" s="6">
        <v>1888.78</v>
      </c>
      <c r="R8" s="31">
        <v>1257</v>
      </c>
      <c r="S8" s="28">
        <v>43921</v>
      </c>
      <c r="T8" s="1" t="s">
        <v>184</v>
      </c>
      <c r="U8" s="1" t="s">
        <v>1420</v>
      </c>
      <c r="AA8" s="35" t="s">
        <v>822</v>
      </c>
      <c r="AB8" s="6">
        <f t="shared" si="2"/>
        <v>0</v>
      </c>
      <c r="AC8" s="6">
        <f t="shared" si="2"/>
        <v>0</v>
      </c>
      <c r="AD8" s="6">
        <f t="shared" si="2"/>
        <v>0</v>
      </c>
      <c r="AE8" s="6">
        <f t="shared" si="2"/>
        <v>0</v>
      </c>
      <c r="AF8" s="6">
        <f t="shared" si="2"/>
        <v>0</v>
      </c>
      <c r="AG8" s="6">
        <f t="shared" si="2"/>
        <v>0</v>
      </c>
      <c r="AH8" s="6">
        <f t="shared" si="2"/>
        <v>0</v>
      </c>
      <c r="AI8" s="6">
        <f t="shared" si="2"/>
        <v>0</v>
      </c>
      <c r="AJ8" s="6">
        <f t="shared" si="2"/>
        <v>0</v>
      </c>
      <c r="AK8" s="6">
        <f t="shared" si="2"/>
        <v>0</v>
      </c>
      <c r="AL8" s="6">
        <f t="shared" si="3"/>
        <v>0</v>
      </c>
      <c r="AM8" s="6">
        <f t="shared" si="3"/>
        <v>-11.211679999999999</v>
      </c>
      <c r="AN8" s="6">
        <f t="shared" si="3"/>
        <v>0</v>
      </c>
      <c r="AO8" s="6">
        <f t="shared" si="3"/>
        <v>0</v>
      </c>
      <c r="AP8" s="6">
        <f t="shared" si="3"/>
        <v>0</v>
      </c>
      <c r="AQ8" s="6">
        <f t="shared" si="3"/>
        <v>0</v>
      </c>
      <c r="AR8" s="6">
        <f t="shared" si="3"/>
        <v>0</v>
      </c>
      <c r="AS8" s="6">
        <f t="shared" si="3"/>
        <v>0</v>
      </c>
      <c r="AT8" s="6">
        <f t="shared" si="3"/>
        <v>0</v>
      </c>
      <c r="AU8" s="6">
        <f t="shared" si="3"/>
        <v>0</v>
      </c>
      <c r="AV8" s="6">
        <f t="shared" si="4"/>
        <v>0</v>
      </c>
      <c r="AW8" s="6">
        <f t="shared" si="4"/>
        <v>0</v>
      </c>
      <c r="AX8" s="6">
        <f t="shared" si="4"/>
        <v>0</v>
      </c>
      <c r="AY8" s="6">
        <f t="shared" si="4"/>
        <v>0</v>
      </c>
      <c r="AZ8" s="6">
        <f t="shared" si="4"/>
        <v>0</v>
      </c>
      <c r="BA8" s="6">
        <f t="shared" si="4"/>
        <v>0</v>
      </c>
      <c r="BB8" s="6">
        <f t="shared" si="4"/>
        <v>0</v>
      </c>
      <c r="BC8" s="6">
        <f t="shared" si="4"/>
        <v>0</v>
      </c>
      <c r="BE8" s="6">
        <f t="shared" si="8"/>
        <v>-11.211679999999999</v>
      </c>
      <c r="BF8" s="6">
        <f t="shared" si="9"/>
        <v>0</v>
      </c>
      <c r="BG8" s="6">
        <f t="shared" si="10"/>
        <v>0</v>
      </c>
      <c r="BH8" s="6">
        <f t="shared" si="11"/>
        <v>0</v>
      </c>
      <c r="BJ8" s="95" t="s">
        <v>1428</v>
      </c>
    </row>
    <row r="9" spans="1:62" x14ac:dyDescent="0.2">
      <c r="A9" s="29">
        <v>40333</v>
      </c>
      <c r="B9" s="1" t="s">
        <v>164</v>
      </c>
      <c r="C9" s="27">
        <v>43927</v>
      </c>
      <c r="F9" s="1" t="s">
        <v>1424</v>
      </c>
      <c r="J9" s="1" t="s">
        <v>51</v>
      </c>
      <c r="K9" s="1" t="s">
        <v>60</v>
      </c>
      <c r="N9" s="6">
        <v>50</v>
      </c>
      <c r="O9" s="6"/>
      <c r="P9" s="6">
        <v>1938.78</v>
      </c>
      <c r="R9" s="31">
        <v>50</v>
      </c>
      <c r="S9" s="28">
        <v>43951</v>
      </c>
      <c r="T9" s="1" t="s">
        <v>184</v>
      </c>
      <c r="U9" s="1" t="s">
        <v>819</v>
      </c>
      <c r="AA9" s="35" t="s">
        <v>824</v>
      </c>
      <c r="AB9" s="6">
        <f t="shared" si="2"/>
        <v>0</v>
      </c>
      <c r="AC9" s="6">
        <f t="shared" si="2"/>
        <v>0</v>
      </c>
      <c r="AD9" s="6">
        <f t="shared" si="2"/>
        <v>0</v>
      </c>
      <c r="AE9" s="6">
        <f t="shared" si="2"/>
        <v>0</v>
      </c>
      <c r="AF9" s="6">
        <f t="shared" si="2"/>
        <v>0</v>
      </c>
      <c r="AG9" s="6">
        <f t="shared" si="2"/>
        <v>0</v>
      </c>
      <c r="AH9" s="6">
        <f t="shared" si="2"/>
        <v>0</v>
      </c>
      <c r="AI9" s="6">
        <f t="shared" si="2"/>
        <v>0</v>
      </c>
      <c r="AJ9" s="6">
        <f t="shared" si="2"/>
        <v>0</v>
      </c>
      <c r="AK9" s="6">
        <f t="shared" si="2"/>
        <v>0</v>
      </c>
      <c r="AL9" s="6">
        <f t="shared" si="3"/>
        <v>0</v>
      </c>
      <c r="AM9" s="6">
        <f t="shared" si="3"/>
        <v>0</v>
      </c>
      <c r="AN9" s="6">
        <f t="shared" si="3"/>
        <v>0</v>
      </c>
      <c r="AO9" s="6">
        <f t="shared" si="3"/>
        <v>0</v>
      </c>
      <c r="AP9" s="6">
        <f t="shared" si="3"/>
        <v>0</v>
      </c>
      <c r="AQ9" s="6">
        <f t="shared" si="3"/>
        <v>0</v>
      </c>
      <c r="AR9" s="6">
        <f t="shared" si="3"/>
        <v>-3.6165599999999998</v>
      </c>
      <c r="AS9" s="6">
        <f t="shared" si="3"/>
        <v>0</v>
      </c>
      <c r="AT9" s="6">
        <f t="shared" si="3"/>
        <v>0</v>
      </c>
      <c r="AU9" s="6">
        <f t="shared" si="3"/>
        <v>0</v>
      </c>
      <c r="AV9" s="6">
        <f t="shared" si="4"/>
        <v>0</v>
      </c>
      <c r="AW9" s="6">
        <f t="shared" si="4"/>
        <v>0</v>
      </c>
      <c r="AX9" s="6">
        <f t="shared" si="4"/>
        <v>0</v>
      </c>
      <c r="AY9" s="6">
        <f t="shared" si="4"/>
        <v>0</v>
      </c>
      <c r="AZ9" s="6">
        <f t="shared" si="4"/>
        <v>0</v>
      </c>
      <c r="BA9" s="6">
        <f t="shared" si="4"/>
        <v>0</v>
      </c>
      <c r="BB9" s="6">
        <f t="shared" si="4"/>
        <v>0</v>
      </c>
      <c r="BC9" s="6">
        <f t="shared" si="4"/>
        <v>0</v>
      </c>
      <c r="BE9" s="6">
        <f t="shared" si="8"/>
        <v>0</v>
      </c>
      <c r="BF9" s="6">
        <f t="shared" si="9"/>
        <v>-3.6165599999999998</v>
      </c>
      <c r="BG9" s="6">
        <f t="shared" si="10"/>
        <v>-3.6165599999999998</v>
      </c>
      <c r="BH9" s="6">
        <f t="shared" si="11"/>
        <v>-3.6165599999999998</v>
      </c>
    </row>
    <row r="10" spans="1:62" x14ac:dyDescent="0.2">
      <c r="A10" s="29">
        <v>40340</v>
      </c>
      <c r="B10" s="1" t="s">
        <v>164</v>
      </c>
      <c r="C10" s="27">
        <v>43932</v>
      </c>
      <c r="F10" s="1" t="s">
        <v>169</v>
      </c>
      <c r="J10" s="1" t="s">
        <v>51</v>
      </c>
      <c r="K10" s="1" t="s">
        <v>60</v>
      </c>
      <c r="N10" s="6">
        <v>54.19</v>
      </c>
      <c r="O10" s="6"/>
      <c r="P10" s="6">
        <v>1992.97</v>
      </c>
      <c r="R10" s="31">
        <v>54.19</v>
      </c>
      <c r="S10" s="28">
        <v>43951</v>
      </c>
      <c r="T10" s="1" t="s">
        <v>184</v>
      </c>
      <c r="U10" s="1" t="s">
        <v>819</v>
      </c>
      <c r="AA10" s="35" t="s">
        <v>819</v>
      </c>
      <c r="AB10" s="6">
        <f t="shared" si="2"/>
        <v>0.14668</v>
      </c>
      <c r="AC10" s="6">
        <f t="shared" si="2"/>
        <v>0.14560000000000001</v>
      </c>
      <c r="AD10" s="6">
        <f t="shared" si="2"/>
        <v>0.33950000000000002</v>
      </c>
      <c r="AE10" s="6">
        <f t="shared" si="2"/>
        <v>0.14408999999999997</v>
      </c>
      <c r="AF10" s="6">
        <f t="shared" si="2"/>
        <v>0</v>
      </c>
      <c r="AG10" s="6">
        <f t="shared" si="2"/>
        <v>0</v>
      </c>
      <c r="AH10" s="6">
        <f t="shared" si="2"/>
        <v>0</v>
      </c>
      <c r="AI10" s="6">
        <f t="shared" si="2"/>
        <v>0</v>
      </c>
      <c r="AJ10" s="6">
        <f t="shared" si="2"/>
        <v>6.1920000000000003E-2</v>
      </c>
      <c r="AK10" s="6">
        <f t="shared" si="2"/>
        <v>0.26885000000000003</v>
      </c>
      <c r="AL10" s="6">
        <f t="shared" si="3"/>
        <v>0</v>
      </c>
      <c r="AM10" s="6">
        <f t="shared" si="3"/>
        <v>0</v>
      </c>
      <c r="AN10" s="6">
        <f t="shared" si="3"/>
        <v>3.9039999999999998E-2</v>
      </c>
      <c r="AO10" s="6">
        <f t="shared" si="3"/>
        <v>1.512E-2</v>
      </c>
      <c r="AP10" s="6">
        <f t="shared" si="3"/>
        <v>0</v>
      </c>
      <c r="AQ10" s="6">
        <f t="shared" si="3"/>
        <v>0.14535000000000001</v>
      </c>
      <c r="AR10" s="6">
        <f t="shared" si="3"/>
        <v>7.0760000000000003E-2</v>
      </c>
      <c r="AS10" s="6">
        <f t="shared" si="3"/>
        <v>6.2920000000000004E-2</v>
      </c>
      <c r="AT10" s="6">
        <f t="shared" si="3"/>
        <v>0.35816999999999999</v>
      </c>
      <c r="AU10" s="6">
        <f t="shared" si="3"/>
        <v>0.10247000000000001</v>
      </c>
      <c r="AV10" s="6">
        <f t="shared" si="4"/>
        <v>9.3810000000000004E-2</v>
      </c>
      <c r="AW10" s="6">
        <f t="shared" si="4"/>
        <v>8.6830000000000004E-2</v>
      </c>
      <c r="AX10" s="6">
        <f t="shared" si="4"/>
        <v>8.6830000000000004E-2</v>
      </c>
      <c r="AY10" s="6">
        <f t="shared" si="4"/>
        <v>8.6830000000000004E-2</v>
      </c>
      <c r="AZ10" s="6">
        <f t="shared" si="4"/>
        <v>0</v>
      </c>
      <c r="BA10" s="6">
        <f t="shared" si="4"/>
        <v>0</v>
      </c>
      <c r="BB10" s="6">
        <f t="shared" si="4"/>
        <v>0</v>
      </c>
      <c r="BC10" s="6">
        <f t="shared" si="4"/>
        <v>0.11172</v>
      </c>
      <c r="BE10" s="6">
        <f t="shared" si="8"/>
        <v>1.1066400000000001</v>
      </c>
      <c r="BF10" s="6">
        <f t="shared" si="9"/>
        <v>1.1481299999999999</v>
      </c>
      <c r="BG10" s="6">
        <f t="shared" si="10"/>
        <v>1.0939699999999999</v>
      </c>
      <c r="BH10" s="6">
        <f t="shared" si="11"/>
        <v>1.0603399999999998</v>
      </c>
      <c r="BI10" s="1" t="s">
        <v>828</v>
      </c>
    </row>
    <row r="11" spans="1:62" x14ac:dyDescent="0.2">
      <c r="A11" s="29">
        <v>40347</v>
      </c>
      <c r="B11" s="1" t="s">
        <v>164</v>
      </c>
      <c r="C11" s="27">
        <v>43937</v>
      </c>
      <c r="F11" s="1" t="s">
        <v>169</v>
      </c>
      <c r="J11" s="1" t="s">
        <v>51</v>
      </c>
      <c r="K11" s="1" t="s">
        <v>60</v>
      </c>
      <c r="N11" s="6">
        <v>11.07</v>
      </c>
      <c r="O11" s="6"/>
      <c r="P11" s="6">
        <v>2004.04</v>
      </c>
      <c r="R11" s="31">
        <v>11.07</v>
      </c>
      <c r="S11" s="28">
        <v>43951</v>
      </c>
      <c r="T11" s="1" t="s">
        <v>184</v>
      </c>
      <c r="U11" s="1" t="s">
        <v>819</v>
      </c>
      <c r="AA11" s="35" t="s">
        <v>823</v>
      </c>
      <c r="AB11" s="6">
        <f t="shared" si="2"/>
        <v>0</v>
      </c>
      <c r="AC11" s="6">
        <f t="shared" si="2"/>
        <v>0</v>
      </c>
      <c r="AD11" s="6">
        <f t="shared" si="2"/>
        <v>0</v>
      </c>
      <c r="AE11" s="6">
        <f t="shared" si="2"/>
        <v>0</v>
      </c>
      <c r="AF11" s="6">
        <f t="shared" si="2"/>
        <v>0</v>
      </c>
      <c r="AG11" s="6">
        <f t="shared" si="2"/>
        <v>0</v>
      </c>
      <c r="AH11" s="6">
        <f t="shared" si="2"/>
        <v>0</v>
      </c>
      <c r="AI11" s="6">
        <f t="shared" si="2"/>
        <v>0</v>
      </c>
      <c r="AJ11" s="6">
        <f t="shared" si="2"/>
        <v>0</v>
      </c>
      <c r="AK11" s="6">
        <f t="shared" si="2"/>
        <v>0</v>
      </c>
      <c r="AL11" s="6">
        <f t="shared" si="3"/>
        <v>0</v>
      </c>
      <c r="AM11" s="6">
        <f t="shared" si="3"/>
        <v>448.83623999999998</v>
      </c>
      <c r="AN11" s="6">
        <f t="shared" si="3"/>
        <v>0</v>
      </c>
      <c r="AO11" s="6">
        <f t="shared" si="3"/>
        <v>0</v>
      </c>
      <c r="AP11" s="6">
        <f t="shared" si="3"/>
        <v>0</v>
      </c>
      <c r="AQ11" s="6">
        <f t="shared" si="3"/>
        <v>0</v>
      </c>
      <c r="AR11" s="6">
        <f t="shared" si="3"/>
        <v>0</v>
      </c>
      <c r="AS11" s="6">
        <f t="shared" si="3"/>
        <v>0</v>
      </c>
      <c r="AT11" s="6">
        <f t="shared" si="3"/>
        <v>0</v>
      </c>
      <c r="AU11" s="6">
        <f t="shared" si="3"/>
        <v>0</v>
      </c>
      <c r="AV11" s="6">
        <f t="shared" si="4"/>
        <v>0</v>
      </c>
      <c r="AW11" s="6">
        <f t="shared" si="4"/>
        <v>0</v>
      </c>
      <c r="AX11" s="6">
        <f t="shared" si="4"/>
        <v>0</v>
      </c>
      <c r="AY11" s="6">
        <f t="shared" si="4"/>
        <v>0</v>
      </c>
      <c r="AZ11" s="6">
        <f t="shared" si="4"/>
        <v>0</v>
      </c>
      <c r="BA11" s="6">
        <f t="shared" si="4"/>
        <v>0</v>
      </c>
      <c r="BB11" s="6">
        <f t="shared" si="4"/>
        <v>0</v>
      </c>
      <c r="BC11" s="6">
        <f t="shared" si="4"/>
        <v>0</v>
      </c>
      <c r="BE11" s="6">
        <f t="shared" si="8"/>
        <v>448.83623999999998</v>
      </c>
      <c r="BF11" s="6">
        <f t="shared" si="9"/>
        <v>0</v>
      </c>
      <c r="BG11" s="6">
        <f t="shared" si="10"/>
        <v>0</v>
      </c>
      <c r="BH11" s="6">
        <f t="shared" si="11"/>
        <v>0</v>
      </c>
      <c r="BI11" s="1" t="s">
        <v>826</v>
      </c>
      <c r="BJ11" s="95" t="s">
        <v>1429</v>
      </c>
    </row>
    <row r="12" spans="1:62" ht="13.5" x14ac:dyDescent="0.35">
      <c r="A12" s="29">
        <v>40359</v>
      </c>
      <c r="B12" s="1" t="s">
        <v>164</v>
      </c>
      <c r="C12" s="27">
        <v>43944</v>
      </c>
      <c r="F12" s="1" t="s">
        <v>169</v>
      </c>
      <c r="J12" s="1" t="s">
        <v>51</v>
      </c>
      <c r="K12" s="1" t="s">
        <v>60</v>
      </c>
      <c r="N12" s="6">
        <v>28.83</v>
      </c>
      <c r="O12" s="6"/>
      <c r="P12" s="6">
        <v>2032.87</v>
      </c>
      <c r="R12" s="31">
        <v>28.83</v>
      </c>
      <c r="S12" s="28">
        <v>43951</v>
      </c>
      <c r="T12" s="1" t="s">
        <v>184</v>
      </c>
      <c r="U12" s="1" t="s">
        <v>819</v>
      </c>
      <c r="AA12" s="1" t="s">
        <v>1420</v>
      </c>
      <c r="AB12" s="12">
        <f t="shared" si="2"/>
        <v>0</v>
      </c>
      <c r="AC12" s="12">
        <f t="shared" si="2"/>
        <v>0</v>
      </c>
      <c r="AD12" s="12">
        <f t="shared" si="2"/>
        <v>1.2569999999999999</v>
      </c>
      <c r="AE12" s="12">
        <f t="shared" si="2"/>
        <v>0</v>
      </c>
      <c r="AF12" s="12">
        <f t="shared" si="2"/>
        <v>0</v>
      </c>
      <c r="AG12" s="12">
        <f t="shared" si="2"/>
        <v>0</v>
      </c>
      <c r="AH12" s="12">
        <f t="shared" si="2"/>
        <v>1.2569999999999999</v>
      </c>
      <c r="AI12" s="12">
        <f t="shared" si="2"/>
        <v>0</v>
      </c>
      <c r="AJ12" s="12">
        <f t="shared" si="2"/>
        <v>0</v>
      </c>
      <c r="AK12" s="12">
        <f t="shared" si="2"/>
        <v>1.2569999999999999</v>
      </c>
      <c r="AL12" s="12">
        <f t="shared" si="3"/>
        <v>0</v>
      </c>
      <c r="AM12" s="12">
        <f t="shared" si="3"/>
        <v>1.2929999999999999</v>
      </c>
      <c r="AN12" s="12">
        <f t="shared" si="3"/>
        <v>0</v>
      </c>
      <c r="AO12" s="12">
        <f t="shared" si="3"/>
        <v>0</v>
      </c>
      <c r="AP12" s="12">
        <f t="shared" si="3"/>
        <v>1.2929999999999999</v>
      </c>
      <c r="AQ12" s="12">
        <f t="shared" si="3"/>
        <v>0</v>
      </c>
      <c r="AR12" s="12">
        <f t="shared" si="3"/>
        <v>0</v>
      </c>
      <c r="AS12" s="12">
        <f t="shared" si="3"/>
        <v>0</v>
      </c>
      <c r="AT12" s="12">
        <f t="shared" si="3"/>
        <v>1.2929999999999999</v>
      </c>
      <c r="AU12" s="12">
        <f t="shared" si="3"/>
        <v>0</v>
      </c>
      <c r="AV12" s="12">
        <f t="shared" si="4"/>
        <v>0</v>
      </c>
      <c r="AW12" s="12">
        <f t="shared" si="4"/>
        <v>0</v>
      </c>
      <c r="AX12" s="12">
        <f t="shared" si="4"/>
        <v>0</v>
      </c>
      <c r="AY12" s="12">
        <f t="shared" si="4"/>
        <v>0</v>
      </c>
      <c r="AZ12" s="12">
        <f t="shared" si="4"/>
        <v>0</v>
      </c>
      <c r="BA12" s="12">
        <f t="shared" si="4"/>
        <v>0</v>
      </c>
      <c r="BB12" s="12">
        <f t="shared" si="4"/>
        <v>0</v>
      </c>
      <c r="BC12" s="12">
        <f t="shared" si="4"/>
        <v>0</v>
      </c>
      <c r="BE12" s="12">
        <f t="shared" si="8"/>
        <v>5.0640000000000001</v>
      </c>
      <c r="BF12" s="12">
        <f t="shared" si="9"/>
        <v>2.5859999999999999</v>
      </c>
      <c r="BG12" s="12">
        <f t="shared" si="10"/>
        <v>1.2929999999999999</v>
      </c>
      <c r="BH12" s="12">
        <f t="shared" si="11"/>
        <v>1.2929999999999999</v>
      </c>
      <c r="BI12" s="1" t="s">
        <v>830</v>
      </c>
      <c r="BJ12" s="96" t="s">
        <v>896</v>
      </c>
    </row>
    <row r="13" spans="1:62" x14ac:dyDescent="0.2">
      <c r="A13" s="29">
        <v>43972</v>
      </c>
      <c r="B13" s="1" t="s">
        <v>117</v>
      </c>
      <c r="C13" s="27">
        <v>43983</v>
      </c>
      <c r="D13" s="1" t="s">
        <v>170</v>
      </c>
      <c r="E13" s="1" t="s">
        <v>119</v>
      </c>
      <c r="J13" s="1" t="s">
        <v>51</v>
      </c>
      <c r="K13" s="1" t="s">
        <v>121</v>
      </c>
      <c r="N13" s="6">
        <v>4800</v>
      </c>
      <c r="O13" s="6"/>
      <c r="P13" s="6">
        <v>6832.87</v>
      </c>
      <c r="R13" s="31">
        <v>4800</v>
      </c>
      <c r="S13" s="28">
        <v>44012</v>
      </c>
      <c r="T13" s="1" t="s">
        <v>185</v>
      </c>
      <c r="U13" s="1" t="s">
        <v>821</v>
      </c>
      <c r="AA13" s="1" t="s">
        <v>148</v>
      </c>
      <c r="AB13" s="6">
        <f>IF(ABS(SUM(AB2:AB12))&lt;0.00001,0,SUM(AB2:AB12))</f>
        <v>0.14668</v>
      </c>
      <c r="AC13" s="6">
        <f t="shared" ref="AC13:BC13" si="16">IF(ABS(SUM(AC2:AC12))&lt;0.00001,0,SUM(AC2:AC12))</f>
        <v>0.29227999999999998</v>
      </c>
      <c r="AD13" s="6">
        <f t="shared" si="16"/>
        <v>1.8887799999999999</v>
      </c>
      <c r="AE13" s="6">
        <f t="shared" si="16"/>
        <v>2.03287</v>
      </c>
      <c r="AF13" s="6">
        <f t="shared" si="16"/>
        <v>2.03287</v>
      </c>
      <c r="AG13" s="6">
        <f t="shared" si="16"/>
        <v>6.8328699999999998</v>
      </c>
      <c r="AH13" s="6">
        <f t="shared" si="16"/>
        <v>8.0898699999999995</v>
      </c>
      <c r="AI13" s="6">
        <f t="shared" si="16"/>
        <v>8.0898699999999995</v>
      </c>
      <c r="AJ13" s="6">
        <f t="shared" si="16"/>
        <v>8.1517900000000001</v>
      </c>
      <c r="AK13" s="6">
        <f t="shared" si="16"/>
        <v>9.6776400000000002</v>
      </c>
      <c r="AL13" s="6">
        <f t="shared" si="16"/>
        <v>9.6776400000000002</v>
      </c>
      <c r="AM13" s="6">
        <f t="shared" si="16"/>
        <v>357.15047999999996</v>
      </c>
      <c r="AN13" s="6">
        <f t="shared" si="16"/>
        <v>457.18951999999996</v>
      </c>
      <c r="AO13" s="6">
        <f t="shared" si="16"/>
        <v>457.20463999999998</v>
      </c>
      <c r="AP13" s="6">
        <f t="shared" si="16"/>
        <v>538.49763999999993</v>
      </c>
      <c r="AQ13" s="6">
        <f t="shared" si="16"/>
        <v>568.64298999999994</v>
      </c>
      <c r="AR13" s="6">
        <f t="shared" si="16"/>
        <v>623.09718999999984</v>
      </c>
      <c r="AS13" s="6">
        <f t="shared" si="16"/>
        <v>623.1601099999998</v>
      </c>
      <c r="AT13" s="6">
        <f t="shared" si="16"/>
        <v>676.81127999999978</v>
      </c>
      <c r="AU13" s="6">
        <f t="shared" si="16"/>
        <v>730.91374999999982</v>
      </c>
      <c r="AV13" s="6">
        <f t="shared" si="16"/>
        <v>731.00755999999978</v>
      </c>
      <c r="AW13" s="6">
        <f t="shared" si="16"/>
        <v>836.09438999999975</v>
      </c>
      <c r="AX13" s="6">
        <f t="shared" si="16"/>
        <v>836.18121999999971</v>
      </c>
      <c r="AY13" s="6">
        <f t="shared" si="16"/>
        <v>0</v>
      </c>
      <c r="AZ13" s="6">
        <f t="shared" si="16"/>
        <v>0</v>
      </c>
      <c r="BA13" s="6">
        <f t="shared" si="16"/>
        <v>0</v>
      </c>
      <c r="BB13" s="6">
        <f t="shared" si="16"/>
        <v>0</v>
      </c>
      <c r="BC13" s="6">
        <f t="shared" si="16"/>
        <v>0.11172</v>
      </c>
      <c r="BE13" s="6">
        <f t="shared" ref="BE13" si="17">IF(ABS(SUM(BE2:BE12))&lt;0.00001,0,SUM(BE2:BE12))</f>
        <v>357.15047999999996</v>
      </c>
      <c r="BF13" s="6">
        <f t="shared" ref="BF13" si="18">IF(ABS(SUM(BF2:BF12))&lt;0.00001,0,SUM(BF2:BF12))</f>
        <v>0</v>
      </c>
      <c r="BG13" s="6">
        <f t="shared" ref="BG13" si="19">IF(ABS(SUM(BG2:BG12))&lt;0.00001,0,SUM(BG2:BG12))</f>
        <v>0</v>
      </c>
      <c r="BH13" s="6">
        <f t="shared" ref="BH13" si="20">IF(ABS(SUM(BH2:BH12))&lt;0.00001,0,SUM(BH2:BH12))</f>
        <v>0.1117199999999241</v>
      </c>
    </row>
    <row r="14" spans="1:62" x14ac:dyDescent="0.2">
      <c r="A14" s="29">
        <v>40916</v>
      </c>
      <c r="B14" s="1" t="s">
        <v>167</v>
      </c>
      <c r="C14" s="27">
        <v>44020</v>
      </c>
      <c r="D14" s="1">
        <v>11191</v>
      </c>
      <c r="F14" s="1" t="s">
        <v>1420</v>
      </c>
      <c r="J14" s="1" t="s">
        <v>51</v>
      </c>
      <c r="K14" s="1" t="s">
        <v>48</v>
      </c>
      <c r="N14" s="6">
        <v>1257</v>
      </c>
      <c r="O14" s="6"/>
      <c r="P14" s="6">
        <v>8089.87</v>
      </c>
      <c r="R14" s="31">
        <v>1257</v>
      </c>
      <c r="S14" s="28">
        <v>44043</v>
      </c>
      <c r="T14" s="1" t="s">
        <v>184</v>
      </c>
      <c r="U14" s="1" t="s">
        <v>1420</v>
      </c>
      <c r="AA14" s="22" t="s">
        <v>825</v>
      </c>
      <c r="AB14" s="8">
        <f>ROUND(BS!C7-AB13,5)</f>
        <v>0</v>
      </c>
      <c r="AC14" s="8">
        <f>ROUND(BS!D7-AC13,5)</f>
        <v>0</v>
      </c>
      <c r="AD14" s="8">
        <f>ROUND(BS!E7-AD13,5)</f>
        <v>0</v>
      </c>
      <c r="AE14" s="8">
        <f>ROUND(BS!F7-AE13,5)</f>
        <v>0</v>
      </c>
      <c r="AF14" s="8">
        <f>ROUND(BS!G7-AF13,5)</f>
        <v>0</v>
      </c>
      <c r="AG14" s="8">
        <f>ROUND(BS!H7-AG13,5)</f>
        <v>0</v>
      </c>
      <c r="AH14" s="8">
        <f>ROUND(BS!I7-AH13,5)</f>
        <v>0</v>
      </c>
      <c r="AI14" s="8">
        <f>ROUND(BS!J7-AI13,5)</f>
        <v>0</v>
      </c>
      <c r="AJ14" s="8">
        <f>ROUND(BS!K7-AJ13,5)</f>
        <v>0</v>
      </c>
      <c r="AK14" s="8">
        <f>ROUND(BS!L7-AK13,5)</f>
        <v>0</v>
      </c>
      <c r="AL14" s="8">
        <f>ROUND(BS!M7-AL13,5)</f>
        <v>0</v>
      </c>
      <c r="AM14" s="8">
        <f>ROUND(BS!N7-AM13,5)</f>
        <v>0</v>
      </c>
      <c r="AN14" s="8">
        <f>ROUND(BS!O7-AN13,5)</f>
        <v>0</v>
      </c>
      <c r="AO14" s="8">
        <f>ROUND(BS!P7-AO13,5)</f>
        <v>0</v>
      </c>
      <c r="AP14" s="8">
        <f>ROUND(BS!Q7-AP13,5)</f>
        <v>0</v>
      </c>
      <c r="AQ14" s="8">
        <f>ROUND(BS!R7-AQ13,5)</f>
        <v>0</v>
      </c>
      <c r="AR14" s="8">
        <f>ROUND(BS!S7-AR13,5)</f>
        <v>0</v>
      </c>
      <c r="AS14" s="8">
        <f>ROUND(BS!T7-AS13,5)</f>
        <v>0</v>
      </c>
      <c r="AT14" s="8">
        <f>ROUND(BS!U7-AT13,5)</f>
        <v>0</v>
      </c>
      <c r="AU14" s="8">
        <f>ROUND(BS!V7-AU13,5)</f>
        <v>0</v>
      </c>
      <c r="AV14" s="8">
        <f>ROUND(BS!W7-AV13,5)</f>
        <v>0</v>
      </c>
      <c r="AW14" s="8">
        <f>ROUND(BS!X7-AW13,5)</f>
        <v>0</v>
      </c>
      <c r="AX14" s="8">
        <f>ROUND(BS!Y7-AX13,5)</f>
        <v>0</v>
      </c>
      <c r="AY14" s="8">
        <f>ROUND(BS!Z7-AY13,5)</f>
        <v>0</v>
      </c>
      <c r="AZ14" s="8">
        <f>ROUND(BS!AA7-AZ13,5)</f>
        <v>0</v>
      </c>
      <c r="BA14" s="8">
        <f>ROUND(BS!AB7-BA13,5)</f>
        <v>0</v>
      </c>
      <c r="BB14" s="8">
        <f>ROUND(BS!AC7-BB13,5)</f>
        <v>0</v>
      </c>
      <c r="BC14" s="8">
        <f>ROUND(BS!AD7-BC13,5)</f>
        <v>0</v>
      </c>
      <c r="BE14" s="8">
        <f>ROUND(BS!AF7-BE13,5)</f>
        <v>0</v>
      </c>
      <c r="BF14" s="8">
        <f>ROUND(BS!AG7-BF13,5)</f>
        <v>0</v>
      </c>
      <c r="BG14" s="8">
        <f>ROUND(BS!AH7-BG13,5)</f>
        <v>0</v>
      </c>
      <c r="BH14" s="8">
        <f>ROUND(BS!AI7-BH13,5)</f>
        <v>0</v>
      </c>
    </row>
    <row r="15" spans="1:62" x14ac:dyDescent="0.2">
      <c r="A15" s="29">
        <v>42069</v>
      </c>
      <c r="B15" s="1" t="s">
        <v>164</v>
      </c>
      <c r="C15" s="27">
        <v>44075</v>
      </c>
      <c r="F15" s="1" t="s">
        <v>165</v>
      </c>
      <c r="J15" s="1" t="s">
        <v>51</v>
      </c>
      <c r="K15" s="1" t="s">
        <v>60</v>
      </c>
      <c r="N15" s="6">
        <v>61.92</v>
      </c>
      <c r="O15" s="6"/>
      <c r="P15" s="6">
        <v>8151.79</v>
      </c>
      <c r="R15" s="31">
        <v>61.92</v>
      </c>
      <c r="S15" s="28">
        <v>44104</v>
      </c>
      <c r="T15" s="1" t="s">
        <v>184</v>
      </c>
      <c r="U15" s="1" t="s">
        <v>819</v>
      </c>
    </row>
    <row r="16" spans="1:62" x14ac:dyDescent="0.2">
      <c r="A16" s="29">
        <v>42181</v>
      </c>
      <c r="B16" s="1" t="s">
        <v>167</v>
      </c>
      <c r="C16" s="27">
        <v>44114</v>
      </c>
      <c r="D16" s="1">
        <v>11209</v>
      </c>
      <c r="F16" s="1" t="s">
        <v>1420</v>
      </c>
      <c r="J16" s="1" t="s">
        <v>51</v>
      </c>
      <c r="K16" s="1" t="s">
        <v>48</v>
      </c>
      <c r="N16" s="6">
        <v>1257</v>
      </c>
      <c r="O16" s="6"/>
      <c r="P16" s="6">
        <v>9408.7900000000009</v>
      </c>
      <c r="R16" s="31">
        <v>1257</v>
      </c>
      <c r="S16" s="28">
        <v>44135</v>
      </c>
      <c r="T16" s="1" t="s">
        <v>184</v>
      </c>
      <c r="U16" s="1" t="s">
        <v>1420</v>
      </c>
    </row>
    <row r="17" spans="1:21" x14ac:dyDescent="0.2">
      <c r="A17" s="29">
        <v>42552</v>
      </c>
      <c r="B17" s="1" t="s">
        <v>164</v>
      </c>
      <c r="C17" s="27">
        <v>44124</v>
      </c>
      <c r="F17" s="1" t="s">
        <v>1421</v>
      </c>
      <c r="J17" s="1" t="s">
        <v>51</v>
      </c>
      <c r="K17" s="1" t="s">
        <v>60</v>
      </c>
      <c r="N17" s="6">
        <v>268.85000000000002</v>
      </c>
      <c r="O17" s="6"/>
      <c r="P17" s="6">
        <v>9677.64</v>
      </c>
      <c r="R17" s="31">
        <v>268.85000000000002</v>
      </c>
      <c r="S17" s="28">
        <v>44135</v>
      </c>
      <c r="T17" s="1" t="s">
        <v>184</v>
      </c>
      <c r="U17" s="1" t="s">
        <v>819</v>
      </c>
    </row>
    <row r="18" spans="1:21" x14ac:dyDescent="0.2">
      <c r="A18" s="29">
        <v>43095</v>
      </c>
      <c r="B18" s="1" t="s">
        <v>167</v>
      </c>
      <c r="C18" s="27">
        <v>44196</v>
      </c>
      <c r="D18" s="1">
        <v>11235</v>
      </c>
      <c r="F18" s="1" t="s">
        <v>1420</v>
      </c>
      <c r="J18" s="1" t="s">
        <v>51</v>
      </c>
      <c r="K18" s="1" t="s">
        <v>48</v>
      </c>
      <c r="N18" s="6">
        <v>1293</v>
      </c>
      <c r="O18" s="6"/>
      <c r="P18" s="6">
        <v>10970.64</v>
      </c>
      <c r="R18" s="31">
        <v>1293</v>
      </c>
      <c r="S18" s="28">
        <v>44196</v>
      </c>
      <c r="T18" s="1" t="s">
        <v>184</v>
      </c>
      <c r="U18" s="1" t="s">
        <v>1420</v>
      </c>
    </row>
    <row r="19" spans="1:21" x14ac:dyDescent="0.2">
      <c r="A19" s="29">
        <v>43744</v>
      </c>
      <c r="B19" s="1" t="s">
        <v>117</v>
      </c>
      <c r="C19" s="27">
        <v>44196</v>
      </c>
      <c r="D19" s="1" t="s">
        <v>171</v>
      </c>
      <c r="E19" s="1" t="s">
        <v>119</v>
      </c>
      <c r="J19" s="1" t="s">
        <v>51</v>
      </c>
      <c r="K19" s="1" t="s">
        <v>52</v>
      </c>
      <c r="N19" s="6"/>
      <c r="O19" s="6">
        <v>11211.68</v>
      </c>
      <c r="P19" s="6">
        <v>-241.04</v>
      </c>
      <c r="R19" s="31">
        <v>-11211.68</v>
      </c>
      <c r="S19" s="28">
        <v>44196</v>
      </c>
      <c r="T19" s="1" t="s">
        <v>184</v>
      </c>
      <c r="U19" s="1" t="s">
        <v>822</v>
      </c>
    </row>
    <row r="20" spans="1:21" x14ac:dyDescent="0.2">
      <c r="A20" s="29">
        <v>43747</v>
      </c>
      <c r="B20" s="1" t="s">
        <v>113</v>
      </c>
      <c r="C20" s="27">
        <v>44196</v>
      </c>
      <c r="F20" s="1" t="s">
        <v>59</v>
      </c>
      <c r="J20" s="1" t="s">
        <v>51</v>
      </c>
      <c r="K20" s="1" t="s">
        <v>59</v>
      </c>
      <c r="N20" s="6"/>
      <c r="O20" s="6">
        <v>11228.87</v>
      </c>
      <c r="P20" s="6">
        <v>-11469.91</v>
      </c>
      <c r="R20" s="31">
        <v>-11228.87</v>
      </c>
      <c r="S20" s="28">
        <v>44196</v>
      </c>
      <c r="T20" s="1" t="s">
        <v>184</v>
      </c>
      <c r="U20" s="1" t="s">
        <v>818</v>
      </c>
    </row>
    <row r="21" spans="1:21" x14ac:dyDescent="0.2">
      <c r="A21" s="29">
        <v>43748</v>
      </c>
      <c r="B21" s="1" t="s">
        <v>113</v>
      </c>
      <c r="C21" s="27">
        <v>44196</v>
      </c>
      <c r="F21" s="1" t="s">
        <v>59</v>
      </c>
      <c r="J21" s="1" t="s">
        <v>51</v>
      </c>
      <c r="K21" s="1" t="s">
        <v>59</v>
      </c>
      <c r="N21" s="6"/>
      <c r="O21" s="6">
        <v>849.39</v>
      </c>
      <c r="P21" s="6">
        <v>-12319.3</v>
      </c>
      <c r="R21" s="31">
        <v>-849.39</v>
      </c>
      <c r="S21" s="28">
        <v>44196</v>
      </c>
      <c r="T21" s="1" t="s">
        <v>184</v>
      </c>
      <c r="U21" s="1" t="s">
        <v>818</v>
      </c>
    </row>
    <row r="22" spans="1:21" x14ac:dyDescent="0.2">
      <c r="A22" s="29">
        <v>43749</v>
      </c>
      <c r="B22" s="1" t="s">
        <v>113</v>
      </c>
      <c r="C22" s="27">
        <v>44196</v>
      </c>
      <c r="F22" s="1" t="s">
        <v>59</v>
      </c>
      <c r="J22" s="1" t="s">
        <v>51</v>
      </c>
      <c r="K22" s="1" t="s">
        <v>59</v>
      </c>
      <c r="N22" s="6"/>
      <c r="O22" s="6">
        <v>168</v>
      </c>
      <c r="P22" s="6">
        <v>-12487.3</v>
      </c>
      <c r="R22" s="31">
        <v>-168</v>
      </c>
      <c r="S22" s="28">
        <v>44196</v>
      </c>
      <c r="T22" s="1" t="s">
        <v>184</v>
      </c>
      <c r="U22" s="1" t="s">
        <v>818</v>
      </c>
    </row>
    <row r="23" spans="1:21" x14ac:dyDescent="0.2">
      <c r="A23" s="29">
        <v>43750</v>
      </c>
      <c r="B23" s="1" t="s">
        <v>113</v>
      </c>
      <c r="C23" s="27">
        <v>44196</v>
      </c>
      <c r="F23" s="1" t="s">
        <v>59</v>
      </c>
      <c r="J23" s="1" t="s">
        <v>51</v>
      </c>
      <c r="K23" s="1" t="s">
        <v>59</v>
      </c>
      <c r="N23" s="6"/>
      <c r="O23" s="6">
        <v>1360</v>
      </c>
      <c r="P23" s="6">
        <v>-13847.3</v>
      </c>
      <c r="R23" s="31">
        <v>-1360</v>
      </c>
      <c r="S23" s="28">
        <v>44196</v>
      </c>
      <c r="T23" s="1" t="s">
        <v>184</v>
      </c>
      <c r="U23" s="1" t="s">
        <v>818</v>
      </c>
    </row>
    <row r="24" spans="1:21" x14ac:dyDescent="0.2">
      <c r="A24" s="29">
        <v>43751</v>
      </c>
      <c r="B24" s="1" t="s">
        <v>113</v>
      </c>
      <c r="C24" s="27">
        <v>44196</v>
      </c>
      <c r="F24" s="1" t="s">
        <v>59</v>
      </c>
      <c r="J24" s="1" t="s">
        <v>51</v>
      </c>
      <c r="K24" s="1" t="s">
        <v>59</v>
      </c>
      <c r="N24" s="6"/>
      <c r="O24" s="6">
        <v>76</v>
      </c>
      <c r="P24" s="6">
        <v>-13923.3</v>
      </c>
      <c r="R24" s="31">
        <v>-76</v>
      </c>
      <c r="S24" s="28">
        <v>44196</v>
      </c>
      <c r="T24" s="1" t="s">
        <v>184</v>
      </c>
      <c r="U24" s="1" t="s">
        <v>818</v>
      </c>
    </row>
    <row r="25" spans="1:21" x14ac:dyDescent="0.2">
      <c r="A25" s="29">
        <v>43752</v>
      </c>
      <c r="B25" s="1" t="s">
        <v>113</v>
      </c>
      <c r="C25" s="27">
        <v>44196</v>
      </c>
      <c r="F25" s="1" t="s">
        <v>59</v>
      </c>
      <c r="J25" s="1" t="s">
        <v>51</v>
      </c>
      <c r="K25" s="1" t="s">
        <v>59</v>
      </c>
      <c r="N25" s="6"/>
      <c r="O25" s="6">
        <v>196</v>
      </c>
      <c r="P25" s="6">
        <v>-14119.3</v>
      </c>
      <c r="R25" s="31">
        <v>-196</v>
      </c>
      <c r="S25" s="28">
        <v>44196</v>
      </c>
      <c r="T25" s="1" t="s">
        <v>184</v>
      </c>
      <c r="U25" s="1" t="s">
        <v>818</v>
      </c>
    </row>
    <row r="26" spans="1:21" x14ac:dyDescent="0.2">
      <c r="A26" s="29">
        <v>43753</v>
      </c>
      <c r="B26" s="1" t="s">
        <v>113</v>
      </c>
      <c r="C26" s="27">
        <v>44196</v>
      </c>
      <c r="F26" s="1" t="s">
        <v>59</v>
      </c>
      <c r="J26" s="1" t="s">
        <v>51</v>
      </c>
      <c r="K26" s="1" t="s">
        <v>59</v>
      </c>
      <c r="N26" s="6"/>
      <c r="O26" s="6">
        <v>19.010000000000002</v>
      </c>
      <c r="P26" s="6">
        <v>-14138.31</v>
      </c>
      <c r="R26" s="31">
        <v>-19.010000000000002</v>
      </c>
      <c r="S26" s="28">
        <v>44196</v>
      </c>
      <c r="T26" s="1" t="s">
        <v>184</v>
      </c>
      <c r="U26" s="1" t="s">
        <v>818</v>
      </c>
    </row>
    <row r="27" spans="1:21" x14ac:dyDescent="0.2">
      <c r="A27" s="29">
        <v>43754</v>
      </c>
      <c r="B27" s="1" t="s">
        <v>113</v>
      </c>
      <c r="C27" s="27">
        <v>44196</v>
      </c>
      <c r="F27" s="1" t="s">
        <v>59</v>
      </c>
      <c r="J27" s="1" t="s">
        <v>51</v>
      </c>
      <c r="K27" s="1" t="s">
        <v>59</v>
      </c>
      <c r="N27" s="6"/>
      <c r="O27" s="6">
        <v>159.94999999999999</v>
      </c>
      <c r="P27" s="6">
        <v>-14298.26</v>
      </c>
      <c r="R27" s="31">
        <v>-159.94999999999999</v>
      </c>
      <c r="S27" s="28">
        <v>44196</v>
      </c>
      <c r="T27" s="1" t="s">
        <v>184</v>
      </c>
      <c r="U27" s="1" t="s">
        <v>818</v>
      </c>
    </row>
    <row r="28" spans="1:21" x14ac:dyDescent="0.2">
      <c r="A28" s="29">
        <v>43755</v>
      </c>
      <c r="B28" s="1" t="s">
        <v>113</v>
      </c>
      <c r="C28" s="27">
        <v>44196</v>
      </c>
      <c r="F28" s="1" t="s">
        <v>59</v>
      </c>
      <c r="J28" s="1" t="s">
        <v>51</v>
      </c>
      <c r="K28" s="1" t="s">
        <v>59</v>
      </c>
      <c r="N28" s="6"/>
      <c r="O28" s="6">
        <v>76934.53</v>
      </c>
      <c r="P28" s="6">
        <v>-91232.79</v>
      </c>
      <c r="R28" s="31">
        <v>-76934.53</v>
      </c>
      <c r="S28" s="28">
        <v>44196</v>
      </c>
      <c r="T28" s="1" t="s">
        <v>184</v>
      </c>
      <c r="U28" s="1" t="s">
        <v>818</v>
      </c>
    </row>
    <row r="29" spans="1:21" x14ac:dyDescent="0.2">
      <c r="A29" s="29">
        <v>43756</v>
      </c>
      <c r="B29" s="1" t="s">
        <v>113</v>
      </c>
      <c r="C29" s="27">
        <v>44196</v>
      </c>
      <c r="F29" s="1" t="s">
        <v>59</v>
      </c>
      <c r="J29" s="1" t="s">
        <v>51</v>
      </c>
      <c r="K29" s="1" t="s">
        <v>59</v>
      </c>
      <c r="N29" s="6"/>
      <c r="O29" s="6">
        <v>78</v>
      </c>
      <c r="P29" s="6">
        <v>-91310.79</v>
      </c>
      <c r="R29" s="31">
        <v>-78</v>
      </c>
      <c r="S29" s="28">
        <v>44196</v>
      </c>
      <c r="T29" s="1" t="s">
        <v>184</v>
      </c>
      <c r="U29" s="1" t="s">
        <v>818</v>
      </c>
    </row>
    <row r="30" spans="1:21" x14ac:dyDescent="0.2">
      <c r="A30" s="29">
        <v>43757</v>
      </c>
      <c r="B30" s="1" t="s">
        <v>113</v>
      </c>
      <c r="C30" s="27">
        <v>44196</v>
      </c>
      <c r="F30" s="1" t="s">
        <v>59</v>
      </c>
      <c r="J30" s="1" t="s">
        <v>51</v>
      </c>
      <c r="K30" s="1" t="s">
        <v>59</v>
      </c>
      <c r="N30" s="6"/>
      <c r="O30" s="6">
        <v>11</v>
      </c>
      <c r="P30" s="6">
        <v>-91321.79</v>
      </c>
      <c r="R30" s="31">
        <v>-11</v>
      </c>
      <c r="S30" s="28">
        <v>44196</v>
      </c>
      <c r="T30" s="1" t="s">
        <v>184</v>
      </c>
      <c r="U30" s="1" t="s">
        <v>818</v>
      </c>
    </row>
    <row r="31" spans="1:21" x14ac:dyDescent="0.2">
      <c r="A31" s="29">
        <v>43758</v>
      </c>
      <c r="B31" s="1" t="s">
        <v>113</v>
      </c>
      <c r="C31" s="27">
        <v>44196</v>
      </c>
      <c r="F31" s="1" t="s">
        <v>59</v>
      </c>
      <c r="J31" s="1" t="s">
        <v>51</v>
      </c>
      <c r="K31" s="1" t="s">
        <v>59</v>
      </c>
      <c r="N31" s="6"/>
      <c r="O31" s="6">
        <v>168</v>
      </c>
      <c r="P31" s="6">
        <v>-91489.79</v>
      </c>
      <c r="R31" s="31">
        <v>-168</v>
      </c>
      <c r="S31" s="28">
        <v>44196</v>
      </c>
      <c r="T31" s="1" t="s">
        <v>184</v>
      </c>
      <c r="U31" s="1" t="s">
        <v>818</v>
      </c>
    </row>
    <row r="32" spans="1:21" x14ac:dyDescent="0.2">
      <c r="A32" s="29">
        <v>43759</v>
      </c>
      <c r="B32" s="1" t="s">
        <v>113</v>
      </c>
      <c r="C32" s="27">
        <v>44196</v>
      </c>
      <c r="F32" s="1" t="s">
        <v>59</v>
      </c>
      <c r="J32" s="1" t="s">
        <v>51</v>
      </c>
      <c r="K32" s="1" t="s">
        <v>59</v>
      </c>
      <c r="N32" s="6"/>
      <c r="O32" s="6">
        <v>195.97</v>
      </c>
      <c r="P32" s="6">
        <v>-91685.759999999995</v>
      </c>
      <c r="R32" s="31">
        <v>-195.97</v>
      </c>
      <c r="S32" s="28">
        <v>44196</v>
      </c>
      <c r="T32" s="1" t="s">
        <v>184</v>
      </c>
      <c r="U32" s="1" t="s">
        <v>818</v>
      </c>
    </row>
    <row r="33" spans="1:21" x14ac:dyDescent="0.2">
      <c r="A33" s="29">
        <v>43975</v>
      </c>
      <c r="B33" s="1" t="s">
        <v>117</v>
      </c>
      <c r="C33" s="27">
        <v>44196</v>
      </c>
      <c r="D33" s="1" t="s">
        <v>118</v>
      </c>
      <c r="E33" s="1" t="s">
        <v>119</v>
      </c>
      <c r="G33" s="1" t="s">
        <v>120</v>
      </c>
      <c r="J33" s="1" t="s">
        <v>51</v>
      </c>
      <c r="K33" s="1" t="s">
        <v>4</v>
      </c>
      <c r="N33" s="6">
        <v>91685.759999999995</v>
      </c>
      <c r="O33" s="6"/>
      <c r="P33" s="6">
        <v>0</v>
      </c>
      <c r="R33" s="31">
        <v>91685.759999999995</v>
      </c>
      <c r="S33" s="28">
        <v>44196</v>
      </c>
      <c r="T33" s="1" t="s">
        <v>186</v>
      </c>
      <c r="U33" s="1" t="s">
        <v>823</v>
      </c>
    </row>
    <row r="34" spans="1:21" x14ac:dyDescent="0.2">
      <c r="A34" s="29">
        <v>43975</v>
      </c>
      <c r="B34" s="1" t="s">
        <v>117</v>
      </c>
      <c r="C34" s="27">
        <v>44196</v>
      </c>
      <c r="D34" s="1" t="s">
        <v>118</v>
      </c>
      <c r="E34" s="1" t="s">
        <v>119</v>
      </c>
      <c r="G34" s="1" t="s">
        <v>120</v>
      </c>
      <c r="J34" s="1" t="s">
        <v>51</v>
      </c>
      <c r="K34" s="1" t="s">
        <v>4</v>
      </c>
      <c r="N34" s="6">
        <v>357150.48</v>
      </c>
      <c r="O34" s="6"/>
      <c r="P34" s="6">
        <v>357150.48</v>
      </c>
      <c r="R34" s="31">
        <v>357150.48</v>
      </c>
      <c r="S34" s="28">
        <v>44196</v>
      </c>
      <c r="T34" s="1" t="s">
        <v>186</v>
      </c>
      <c r="U34" s="1" t="s">
        <v>823</v>
      </c>
    </row>
    <row r="35" spans="1:21" x14ac:dyDescent="0.2">
      <c r="A35" s="29">
        <v>43692</v>
      </c>
      <c r="B35" s="1" t="s">
        <v>164</v>
      </c>
      <c r="C35" s="27">
        <v>44217</v>
      </c>
      <c r="F35" s="1" t="s">
        <v>1425</v>
      </c>
      <c r="G35" s="1" t="s">
        <v>173</v>
      </c>
      <c r="J35" s="1" t="s">
        <v>51</v>
      </c>
      <c r="K35" s="1" t="s">
        <v>60</v>
      </c>
      <c r="N35" s="6">
        <v>25</v>
      </c>
      <c r="O35" s="6"/>
      <c r="P35" s="6">
        <v>357175.48</v>
      </c>
      <c r="R35" s="31">
        <v>25</v>
      </c>
      <c r="S35" s="28">
        <v>44227</v>
      </c>
      <c r="T35" s="1" t="s">
        <v>184</v>
      </c>
      <c r="U35" s="1" t="s">
        <v>819</v>
      </c>
    </row>
    <row r="36" spans="1:21" x14ac:dyDescent="0.2">
      <c r="A36" s="29">
        <v>43697</v>
      </c>
      <c r="B36" s="1" t="s">
        <v>164</v>
      </c>
      <c r="C36" s="27">
        <v>44219</v>
      </c>
      <c r="F36" s="1" t="s">
        <v>172</v>
      </c>
      <c r="J36" s="1" t="s">
        <v>51</v>
      </c>
      <c r="K36" s="1" t="s">
        <v>60</v>
      </c>
      <c r="N36" s="6">
        <v>14.04</v>
      </c>
      <c r="O36" s="6"/>
      <c r="P36" s="6">
        <v>357189.52</v>
      </c>
      <c r="R36" s="31">
        <v>14.04</v>
      </c>
      <c r="S36" s="28">
        <v>44227</v>
      </c>
      <c r="T36" s="1" t="s">
        <v>184</v>
      </c>
      <c r="U36" s="1" t="s">
        <v>819</v>
      </c>
    </row>
    <row r="37" spans="1:21" x14ac:dyDescent="0.2">
      <c r="A37" s="29">
        <v>43453</v>
      </c>
      <c r="B37" s="1" t="s">
        <v>167</v>
      </c>
      <c r="C37" s="27">
        <v>44225</v>
      </c>
      <c r="F37" s="1" t="s">
        <v>1422</v>
      </c>
      <c r="J37" s="1" t="s">
        <v>51</v>
      </c>
      <c r="K37" s="1" t="s">
        <v>48</v>
      </c>
      <c r="N37" s="6">
        <v>100000</v>
      </c>
      <c r="O37" s="6"/>
      <c r="P37" s="6">
        <v>457189.52</v>
      </c>
      <c r="R37" s="31">
        <v>100000</v>
      </c>
      <c r="S37" s="28">
        <v>44227</v>
      </c>
      <c r="T37" s="1" t="s">
        <v>184</v>
      </c>
      <c r="U37" s="1" t="s">
        <v>831</v>
      </c>
    </row>
    <row r="38" spans="1:21" x14ac:dyDescent="0.2">
      <c r="A38" s="29">
        <v>44112</v>
      </c>
      <c r="B38" s="1" t="s">
        <v>164</v>
      </c>
      <c r="C38" s="27">
        <v>44252</v>
      </c>
      <c r="F38" s="1" t="s">
        <v>172</v>
      </c>
      <c r="J38" s="1" t="s">
        <v>51</v>
      </c>
      <c r="K38" s="1" t="s">
        <v>60</v>
      </c>
      <c r="N38" s="6">
        <v>15.12</v>
      </c>
      <c r="O38" s="6"/>
      <c r="P38" s="6">
        <v>457204.64</v>
      </c>
      <c r="R38" s="31">
        <v>15.12</v>
      </c>
      <c r="S38" s="28">
        <v>44255</v>
      </c>
      <c r="T38" s="1" t="s">
        <v>184</v>
      </c>
      <c r="U38" s="1" t="s">
        <v>819</v>
      </c>
    </row>
    <row r="39" spans="1:21" x14ac:dyDescent="0.2">
      <c r="A39" s="29">
        <v>44148</v>
      </c>
      <c r="B39" s="1" t="s">
        <v>167</v>
      </c>
      <c r="C39" s="27">
        <v>44267</v>
      </c>
      <c r="F39" s="1" t="s">
        <v>1422</v>
      </c>
      <c r="G39" s="1" t="s">
        <v>174</v>
      </c>
      <c r="J39" s="1" t="s">
        <v>51</v>
      </c>
      <c r="K39" s="1" t="s">
        <v>48</v>
      </c>
      <c r="N39" s="6">
        <v>80000</v>
      </c>
      <c r="O39" s="6"/>
      <c r="P39" s="6">
        <v>537204.64</v>
      </c>
      <c r="R39" s="31">
        <v>80000</v>
      </c>
      <c r="S39" s="28">
        <v>44286</v>
      </c>
      <c r="T39" s="1" t="s">
        <v>184</v>
      </c>
      <c r="U39" s="1" t="s">
        <v>831</v>
      </c>
    </row>
    <row r="40" spans="1:21" x14ac:dyDescent="0.2">
      <c r="A40" s="29">
        <v>44254</v>
      </c>
      <c r="B40" s="1" t="s">
        <v>167</v>
      </c>
      <c r="C40" s="27">
        <v>44284</v>
      </c>
      <c r="D40" s="1">
        <v>11260</v>
      </c>
      <c r="F40" s="1" t="s">
        <v>1420</v>
      </c>
      <c r="J40" s="1" t="s">
        <v>51</v>
      </c>
      <c r="K40" s="1" t="s">
        <v>48</v>
      </c>
      <c r="N40" s="6">
        <v>1293</v>
      </c>
      <c r="O40" s="6"/>
      <c r="P40" s="6">
        <v>538497.64</v>
      </c>
      <c r="R40" s="31">
        <v>1293</v>
      </c>
      <c r="S40" s="28">
        <v>44286</v>
      </c>
      <c r="T40" s="1" t="s">
        <v>184</v>
      </c>
      <c r="U40" s="1" t="s">
        <v>1420</v>
      </c>
    </row>
    <row r="41" spans="1:21" x14ac:dyDescent="0.2">
      <c r="A41" s="29">
        <v>44382</v>
      </c>
      <c r="B41" s="1" t="s">
        <v>167</v>
      </c>
      <c r="C41" s="27">
        <v>44295</v>
      </c>
      <c r="F41" s="1" t="s">
        <v>1422</v>
      </c>
      <c r="J41" s="1" t="s">
        <v>51</v>
      </c>
      <c r="K41" s="1" t="s">
        <v>48</v>
      </c>
      <c r="N41" s="6">
        <v>30000</v>
      </c>
      <c r="O41" s="6"/>
      <c r="P41" s="6">
        <v>568497.64</v>
      </c>
      <c r="R41" s="31">
        <v>30000</v>
      </c>
      <c r="S41" s="28">
        <v>44316</v>
      </c>
      <c r="T41" s="1" t="s">
        <v>184</v>
      </c>
      <c r="U41" s="1" t="s">
        <v>831</v>
      </c>
    </row>
    <row r="42" spans="1:21" x14ac:dyDescent="0.2">
      <c r="A42" s="29">
        <v>44817</v>
      </c>
      <c r="B42" s="1" t="s">
        <v>164</v>
      </c>
      <c r="C42" s="27">
        <v>44316</v>
      </c>
      <c r="F42" s="1" t="s">
        <v>1421</v>
      </c>
      <c r="J42" s="1" t="s">
        <v>51</v>
      </c>
      <c r="K42" s="1" t="s">
        <v>60</v>
      </c>
      <c r="N42" s="6">
        <v>145.35</v>
      </c>
      <c r="O42" s="6"/>
      <c r="P42" s="6">
        <v>568642.99</v>
      </c>
      <c r="R42" s="31">
        <v>145.35</v>
      </c>
      <c r="S42" s="28">
        <v>44316</v>
      </c>
      <c r="T42" s="1" t="s">
        <v>184</v>
      </c>
      <c r="U42" s="1" t="s">
        <v>819</v>
      </c>
    </row>
    <row r="43" spans="1:21" x14ac:dyDescent="0.2">
      <c r="A43" s="29">
        <v>45066</v>
      </c>
      <c r="B43" s="1" t="s">
        <v>164</v>
      </c>
      <c r="C43" s="27">
        <v>44320</v>
      </c>
      <c r="F43" s="1" t="s">
        <v>165</v>
      </c>
      <c r="J43" s="1" t="s">
        <v>51</v>
      </c>
      <c r="K43" s="1" t="s">
        <v>60</v>
      </c>
      <c r="N43" s="6">
        <v>10.8</v>
      </c>
      <c r="O43" s="6"/>
      <c r="P43" s="6">
        <v>568653.79</v>
      </c>
      <c r="R43" s="31">
        <v>10.8</v>
      </c>
      <c r="S43" s="28">
        <v>44347</v>
      </c>
      <c r="T43" s="1" t="s">
        <v>184</v>
      </c>
      <c r="U43" s="1" t="s">
        <v>819</v>
      </c>
    </row>
    <row r="44" spans="1:21" x14ac:dyDescent="0.2">
      <c r="A44" s="29">
        <v>45067</v>
      </c>
      <c r="B44" s="1" t="s">
        <v>164</v>
      </c>
      <c r="C44" s="27">
        <v>44320</v>
      </c>
      <c r="F44" s="1" t="s">
        <v>165</v>
      </c>
      <c r="J44" s="1" t="s">
        <v>51</v>
      </c>
      <c r="K44" s="1" t="s">
        <v>60</v>
      </c>
      <c r="N44" s="6">
        <v>44.84</v>
      </c>
      <c r="O44" s="6"/>
      <c r="P44" s="6">
        <v>568698.63</v>
      </c>
      <c r="R44" s="31">
        <v>44.84</v>
      </c>
      <c r="S44" s="28">
        <v>44347</v>
      </c>
      <c r="T44" s="1" t="s">
        <v>184</v>
      </c>
      <c r="U44" s="1" t="s">
        <v>819</v>
      </c>
    </row>
    <row r="45" spans="1:21" x14ac:dyDescent="0.2">
      <c r="A45" s="29">
        <v>44830</v>
      </c>
      <c r="B45" s="1" t="s">
        <v>167</v>
      </c>
      <c r="C45" s="27">
        <v>44329</v>
      </c>
      <c r="F45" s="1" t="s">
        <v>1422</v>
      </c>
      <c r="J45" s="1" t="s">
        <v>51</v>
      </c>
      <c r="K45" s="1" t="s">
        <v>48</v>
      </c>
      <c r="N45" s="6">
        <v>58000</v>
      </c>
      <c r="O45" s="6"/>
      <c r="P45" s="6">
        <v>626698.63</v>
      </c>
      <c r="R45" s="31">
        <v>58000</v>
      </c>
      <c r="S45" s="28">
        <v>44347</v>
      </c>
      <c r="T45" s="1" t="s">
        <v>184</v>
      </c>
      <c r="U45" s="1" t="s">
        <v>831</v>
      </c>
    </row>
    <row r="46" spans="1:21" x14ac:dyDescent="0.2">
      <c r="A46" s="29">
        <v>45114</v>
      </c>
      <c r="B46" s="1" t="s">
        <v>164</v>
      </c>
      <c r="C46" s="27">
        <v>44341</v>
      </c>
      <c r="F46" s="1" t="s">
        <v>172</v>
      </c>
      <c r="J46" s="1" t="s">
        <v>51</v>
      </c>
      <c r="K46" s="1" t="s">
        <v>60</v>
      </c>
      <c r="N46" s="6">
        <v>15.12</v>
      </c>
      <c r="O46" s="6"/>
      <c r="P46" s="6">
        <v>626713.75</v>
      </c>
      <c r="R46" s="31">
        <v>15.12</v>
      </c>
      <c r="S46" s="28">
        <v>44347</v>
      </c>
      <c r="T46" s="1" t="s">
        <v>184</v>
      </c>
      <c r="U46" s="1" t="s">
        <v>819</v>
      </c>
    </row>
    <row r="47" spans="1:21" x14ac:dyDescent="0.2">
      <c r="A47" s="29">
        <v>45142</v>
      </c>
      <c r="B47" s="1" t="s">
        <v>117</v>
      </c>
      <c r="C47" s="27">
        <v>44347</v>
      </c>
      <c r="D47" s="1" t="s">
        <v>175</v>
      </c>
      <c r="E47" s="1" t="s">
        <v>119</v>
      </c>
      <c r="G47" s="1" t="s">
        <v>176</v>
      </c>
      <c r="J47" s="1" t="s">
        <v>51</v>
      </c>
      <c r="K47" s="1" t="s">
        <v>121</v>
      </c>
      <c r="N47" s="6"/>
      <c r="O47" s="6">
        <v>1808.28</v>
      </c>
      <c r="P47" s="6">
        <v>624905.47</v>
      </c>
      <c r="R47" s="31">
        <v>-1808.28</v>
      </c>
      <c r="S47" s="28">
        <v>44347</v>
      </c>
      <c r="T47" s="1" t="s">
        <v>184</v>
      </c>
      <c r="U47" s="1" t="s">
        <v>824</v>
      </c>
    </row>
    <row r="48" spans="1:21" x14ac:dyDescent="0.2">
      <c r="A48" s="29">
        <v>45142</v>
      </c>
      <c r="B48" s="1" t="s">
        <v>117</v>
      </c>
      <c r="C48" s="27">
        <v>44347</v>
      </c>
      <c r="D48" s="1" t="s">
        <v>175</v>
      </c>
      <c r="E48" s="1" t="s">
        <v>119</v>
      </c>
      <c r="G48" s="1" t="s">
        <v>176</v>
      </c>
      <c r="J48" s="1" t="s">
        <v>51</v>
      </c>
      <c r="K48" s="1" t="s">
        <v>51</v>
      </c>
      <c r="N48" s="6"/>
      <c r="O48" s="6">
        <v>1808.28</v>
      </c>
      <c r="P48" s="6">
        <v>623097.18999999994</v>
      </c>
      <c r="R48" s="31">
        <v>-1808.28</v>
      </c>
      <c r="S48" s="28">
        <v>44347</v>
      </c>
      <c r="T48" s="1" t="s">
        <v>184</v>
      </c>
      <c r="U48" s="1" t="s">
        <v>824</v>
      </c>
    </row>
    <row r="49" spans="1:21" x14ac:dyDescent="0.2">
      <c r="A49" s="29">
        <v>45314</v>
      </c>
      <c r="B49" s="1" t="s">
        <v>164</v>
      </c>
      <c r="C49" s="27">
        <v>44348</v>
      </c>
      <c r="F49" s="1" t="s">
        <v>165</v>
      </c>
      <c r="J49" s="1" t="s">
        <v>51</v>
      </c>
      <c r="K49" s="1" t="s">
        <v>60</v>
      </c>
      <c r="N49" s="6">
        <v>51.26</v>
      </c>
      <c r="O49" s="6"/>
      <c r="P49" s="6">
        <v>623148.44999999995</v>
      </c>
      <c r="R49" s="31">
        <v>51.26</v>
      </c>
      <c r="S49" s="28">
        <v>44377</v>
      </c>
      <c r="T49" s="1" t="s">
        <v>184</v>
      </c>
      <c r="U49" s="1" t="s">
        <v>819</v>
      </c>
    </row>
    <row r="50" spans="1:21" x14ac:dyDescent="0.2">
      <c r="A50" s="29">
        <v>45319</v>
      </c>
      <c r="B50" s="1" t="s">
        <v>164</v>
      </c>
      <c r="C50" s="27">
        <v>44361</v>
      </c>
      <c r="F50" s="1" t="s">
        <v>165</v>
      </c>
      <c r="J50" s="1" t="s">
        <v>51</v>
      </c>
      <c r="K50" s="1" t="s">
        <v>60</v>
      </c>
      <c r="N50" s="6">
        <v>8.1</v>
      </c>
      <c r="O50" s="6"/>
      <c r="P50" s="6">
        <v>623156.55000000005</v>
      </c>
      <c r="R50" s="31">
        <v>8.1</v>
      </c>
      <c r="S50" s="28">
        <v>44377</v>
      </c>
      <c r="T50" s="1" t="s">
        <v>184</v>
      </c>
      <c r="U50" s="1" t="s">
        <v>819</v>
      </c>
    </row>
    <row r="51" spans="1:21" x14ac:dyDescent="0.2">
      <c r="A51" s="29">
        <v>45320</v>
      </c>
      <c r="B51" s="1" t="s">
        <v>164</v>
      </c>
      <c r="C51" s="27">
        <v>44361</v>
      </c>
      <c r="F51" s="1" t="s">
        <v>165</v>
      </c>
      <c r="J51" s="1" t="s">
        <v>51</v>
      </c>
      <c r="K51" s="1" t="s">
        <v>60</v>
      </c>
      <c r="N51" s="6">
        <v>3.56</v>
      </c>
      <c r="O51" s="6"/>
      <c r="P51" s="6">
        <v>623160.11</v>
      </c>
      <c r="R51" s="31">
        <v>3.56</v>
      </c>
      <c r="S51" s="28">
        <v>44377</v>
      </c>
      <c r="T51" s="1" t="s">
        <v>184</v>
      </c>
      <c r="U51" s="1" t="s">
        <v>819</v>
      </c>
    </row>
    <row r="52" spans="1:21" x14ac:dyDescent="0.2">
      <c r="A52" s="29">
        <v>45612</v>
      </c>
      <c r="B52" s="1" t="s">
        <v>164</v>
      </c>
      <c r="C52" s="27">
        <v>44378</v>
      </c>
      <c r="F52" s="1" t="s">
        <v>165</v>
      </c>
      <c r="J52" s="1" t="s">
        <v>51</v>
      </c>
      <c r="K52" s="1" t="s">
        <v>60</v>
      </c>
      <c r="N52" s="6">
        <v>86.83</v>
      </c>
      <c r="O52" s="6"/>
      <c r="P52" s="6">
        <v>623246.93999999994</v>
      </c>
      <c r="R52" s="31">
        <v>86.83</v>
      </c>
      <c r="S52" s="28">
        <v>44408</v>
      </c>
      <c r="T52" s="1" t="s">
        <v>184</v>
      </c>
      <c r="U52" s="1" t="s">
        <v>819</v>
      </c>
    </row>
    <row r="53" spans="1:21" x14ac:dyDescent="0.2">
      <c r="A53" s="29">
        <v>45367</v>
      </c>
      <c r="B53" s="1" t="s">
        <v>167</v>
      </c>
      <c r="C53" s="27">
        <v>44385</v>
      </c>
      <c r="F53" s="1" t="s">
        <v>1422</v>
      </c>
      <c r="J53" s="1" t="s">
        <v>51</v>
      </c>
      <c r="K53" s="1" t="s">
        <v>48</v>
      </c>
      <c r="N53" s="6">
        <v>52000</v>
      </c>
      <c r="O53" s="6"/>
      <c r="P53" s="6">
        <v>675246.94</v>
      </c>
      <c r="R53" s="31">
        <v>52000</v>
      </c>
      <c r="S53" s="28">
        <v>44408</v>
      </c>
      <c r="T53" s="1" t="s">
        <v>184</v>
      </c>
      <c r="U53" s="1" t="s">
        <v>831</v>
      </c>
    </row>
    <row r="54" spans="1:21" x14ac:dyDescent="0.2">
      <c r="A54" s="29">
        <v>45616</v>
      </c>
      <c r="B54" s="1" t="s">
        <v>164</v>
      </c>
      <c r="C54" s="27">
        <v>44385</v>
      </c>
      <c r="F54" s="1" t="s">
        <v>165</v>
      </c>
      <c r="J54" s="1" t="s">
        <v>51</v>
      </c>
      <c r="K54" s="1" t="s">
        <v>60</v>
      </c>
      <c r="N54" s="6">
        <v>19.739999999999998</v>
      </c>
      <c r="O54" s="6"/>
      <c r="P54" s="6">
        <v>675266.68</v>
      </c>
      <c r="R54" s="31">
        <v>19.739999999999998</v>
      </c>
      <c r="S54" s="28">
        <v>44408</v>
      </c>
      <c r="T54" s="1" t="s">
        <v>184</v>
      </c>
      <c r="U54" s="1" t="s">
        <v>819</v>
      </c>
    </row>
    <row r="55" spans="1:21" x14ac:dyDescent="0.2">
      <c r="A55" s="29">
        <v>45617</v>
      </c>
      <c r="B55" s="1" t="s">
        <v>164</v>
      </c>
      <c r="C55" s="27">
        <v>44385</v>
      </c>
      <c r="F55" s="1" t="s">
        <v>165</v>
      </c>
      <c r="J55" s="1" t="s">
        <v>51</v>
      </c>
      <c r="K55" s="1" t="s">
        <v>60</v>
      </c>
      <c r="N55" s="6">
        <v>4.84</v>
      </c>
      <c r="O55" s="6"/>
      <c r="P55" s="6">
        <v>675271.52</v>
      </c>
      <c r="R55" s="31">
        <v>4.84</v>
      </c>
      <c r="S55" s="28">
        <v>44408</v>
      </c>
      <c r="T55" s="1" t="s">
        <v>184</v>
      </c>
      <c r="U55" s="1" t="s">
        <v>819</v>
      </c>
    </row>
    <row r="56" spans="1:21" x14ac:dyDescent="0.2">
      <c r="A56" s="29">
        <v>45618</v>
      </c>
      <c r="B56" s="1" t="s">
        <v>164</v>
      </c>
      <c r="C56" s="27">
        <v>44385</v>
      </c>
      <c r="F56" s="1" t="s">
        <v>165</v>
      </c>
      <c r="J56" s="1" t="s">
        <v>51</v>
      </c>
      <c r="K56" s="1" t="s">
        <v>60</v>
      </c>
      <c r="N56" s="6">
        <v>7.02</v>
      </c>
      <c r="O56" s="6"/>
      <c r="P56" s="6">
        <v>675278.54</v>
      </c>
      <c r="R56" s="31">
        <v>7.02</v>
      </c>
      <c r="S56" s="28">
        <v>44408</v>
      </c>
      <c r="T56" s="1" t="s">
        <v>184</v>
      </c>
      <c r="U56" s="1" t="s">
        <v>819</v>
      </c>
    </row>
    <row r="57" spans="1:21" x14ac:dyDescent="0.2">
      <c r="A57" s="29">
        <v>45619</v>
      </c>
      <c r="B57" s="1" t="s">
        <v>164</v>
      </c>
      <c r="C57" s="27">
        <v>44385</v>
      </c>
      <c r="F57" s="1" t="s">
        <v>165</v>
      </c>
      <c r="J57" s="1" t="s">
        <v>51</v>
      </c>
      <c r="K57" s="1" t="s">
        <v>60</v>
      </c>
      <c r="N57" s="6">
        <v>45</v>
      </c>
      <c r="O57" s="6"/>
      <c r="P57" s="6">
        <v>675323.54</v>
      </c>
      <c r="R57" s="31">
        <v>45</v>
      </c>
      <c r="S57" s="28">
        <v>44408</v>
      </c>
      <c r="T57" s="1" t="s">
        <v>184</v>
      </c>
      <c r="U57" s="1" t="s">
        <v>819</v>
      </c>
    </row>
    <row r="58" spans="1:21" x14ac:dyDescent="0.2">
      <c r="A58" s="29">
        <v>45620</v>
      </c>
      <c r="B58" s="1" t="s">
        <v>164</v>
      </c>
      <c r="C58" s="27">
        <v>44385</v>
      </c>
      <c r="F58" s="1" t="s">
        <v>165</v>
      </c>
      <c r="J58" s="1" t="s">
        <v>51</v>
      </c>
      <c r="K58" s="1" t="s">
        <v>60</v>
      </c>
      <c r="N58" s="6">
        <v>46.13</v>
      </c>
      <c r="O58" s="6"/>
      <c r="P58" s="6">
        <v>675369.67</v>
      </c>
      <c r="R58" s="31">
        <v>46.13</v>
      </c>
      <c r="S58" s="28">
        <v>44408</v>
      </c>
      <c r="T58" s="1" t="s">
        <v>184</v>
      </c>
      <c r="U58" s="1" t="s">
        <v>819</v>
      </c>
    </row>
    <row r="59" spans="1:21" x14ac:dyDescent="0.2">
      <c r="A59" s="29">
        <v>45621</v>
      </c>
      <c r="B59" s="1" t="s">
        <v>164</v>
      </c>
      <c r="C59" s="27">
        <v>44386</v>
      </c>
      <c r="F59" s="1" t="s">
        <v>165</v>
      </c>
      <c r="J59" s="1" t="s">
        <v>51</v>
      </c>
      <c r="K59" s="1" t="s">
        <v>60</v>
      </c>
      <c r="N59" s="6">
        <v>4.84</v>
      </c>
      <c r="O59" s="6"/>
      <c r="P59" s="6">
        <v>675374.51</v>
      </c>
      <c r="R59" s="31">
        <v>4.84</v>
      </c>
      <c r="S59" s="28">
        <v>44408</v>
      </c>
      <c r="T59" s="1" t="s">
        <v>184</v>
      </c>
      <c r="U59" s="1" t="s">
        <v>819</v>
      </c>
    </row>
    <row r="60" spans="1:21" x14ac:dyDescent="0.2">
      <c r="A60" s="29">
        <v>45622</v>
      </c>
      <c r="B60" s="1" t="s">
        <v>164</v>
      </c>
      <c r="C60" s="27">
        <v>44386</v>
      </c>
      <c r="F60" s="1" t="s">
        <v>165</v>
      </c>
      <c r="J60" s="1" t="s">
        <v>51</v>
      </c>
      <c r="K60" s="1" t="s">
        <v>60</v>
      </c>
      <c r="N60" s="6">
        <v>7.02</v>
      </c>
      <c r="O60" s="6"/>
      <c r="P60" s="6">
        <v>675381.53</v>
      </c>
      <c r="R60" s="31">
        <v>7.02</v>
      </c>
      <c r="S60" s="28">
        <v>44408</v>
      </c>
      <c r="T60" s="1" t="s">
        <v>184</v>
      </c>
      <c r="U60" s="1" t="s">
        <v>819</v>
      </c>
    </row>
    <row r="61" spans="1:21" x14ac:dyDescent="0.2">
      <c r="A61" s="29">
        <v>45623</v>
      </c>
      <c r="B61" s="1" t="s">
        <v>164</v>
      </c>
      <c r="C61" s="27">
        <v>44387</v>
      </c>
      <c r="F61" s="1" t="s">
        <v>165</v>
      </c>
      <c r="J61" s="1" t="s">
        <v>51</v>
      </c>
      <c r="K61" s="1" t="s">
        <v>60</v>
      </c>
      <c r="N61" s="6">
        <v>45</v>
      </c>
      <c r="O61" s="6"/>
      <c r="P61" s="6">
        <v>675426.53</v>
      </c>
      <c r="R61" s="31">
        <v>45</v>
      </c>
      <c r="S61" s="28">
        <v>44408</v>
      </c>
      <c r="T61" s="1" t="s">
        <v>184</v>
      </c>
      <c r="U61" s="1" t="s">
        <v>819</v>
      </c>
    </row>
    <row r="62" spans="1:21" x14ac:dyDescent="0.2">
      <c r="A62" s="29">
        <v>45625</v>
      </c>
      <c r="B62" s="1" t="s">
        <v>164</v>
      </c>
      <c r="C62" s="27">
        <v>44392</v>
      </c>
      <c r="F62" s="1" t="s">
        <v>165</v>
      </c>
      <c r="J62" s="1" t="s">
        <v>51</v>
      </c>
      <c r="K62" s="1" t="s">
        <v>60</v>
      </c>
      <c r="N62" s="6">
        <v>8.66</v>
      </c>
      <c r="O62" s="6"/>
      <c r="P62" s="6">
        <v>675435.19</v>
      </c>
      <c r="R62" s="31">
        <v>8.66</v>
      </c>
      <c r="S62" s="28">
        <v>44408</v>
      </c>
      <c r="T62" s="1" t="s">
        <v>184</v>
      </c>
      <c r="U62" s="1" t="s">
        <v>819</v>
      </c>
    </row>
    <row r="63" spans="1:21" x14ac:dyDescent="0.2">
      <c r="A63" s="29">
        <v>45626</v>
      </c>
      <c r="B63" s="1" t="s">
        <v>164</v>
      </c>
      <c r="C63" s="27">
        <v>44392</v>
      </c>
      <c r="F63" s="1" t="s">
        <v>165</v>
      </c>
      <c r="J63" s="1" t="s">
        <v>51</v>
      </c>
      <c r="K63" s="1" t="s">
        <v>60</v>
      </c>
      <c r="N63" s="6">
        <v>8.09</v>
      </c>
      <c r="O63" s="6"/>
      <c r="P63" s="6">
        <v>675443.28</v>
      </c>
      <c r="R63" s="31">
        <v>8.09</v>
      </c>
      <c r="S63" s="28">
        <v>44408</v>
      </c>
      <c r="T63" s="1" t="s">
        <v>184</v>
      </c>
      <c r="U63" s="1" t="s">
        <v>819</v>
      </c>
    </row>
    <row r="64" spans="1:21" x14ac:dyDescent="0.2">
      <c r="A64" s="29">
        <v>45628</v>
      </c>
      <c r="B64" s="1" t="s">
        <v>164</v>
      </c>
      <c r="C64" s="27">
        <v>44393</v>
      </c>
      <c r="F64" s="1" t="s">
        <v>165</v>
      </c>
      <c r="J64" s="1" t="s">
        <v>51</v>
      </c>
      <c r="K64" s="1" t="s">
        <v>60</v>
      </c>
      <c r="N64" s="6">
        <v>15</v>
      </c>
      <c r="O64" s="6"/>
      <c r="P64" s="6">
        <v>675458.28</v>
      </c>
      <c r="R64" s="31">
        <v>15</v>
      </c>
      <c r="S64" s="28">
        <v>44408</v>
      </c>
      <c r="T64" s="1" t="s">
        <v>184</v>
      </c>
      <c r="U64" s="1" t="s">
        <v>819</v>
      </c>
    </row>
    <row r="65" spans="1:21" x14ac:dyDescent="0.2">
      <c r="A65" s="29">
        <v>45433</v>
      </c>
      <c r="B65" s="1" t="s">
        <v>167</v>
      </c>
      <c r="C65" s="27">
        <v>44397</v>
      </c>
      <c r="D65" s="1">
        <v>11286</v>
      </c>
      <c r="F65" s="1" t="s">
        <v>1420</v>
      </c>
      <c r="J65" s="1" t="s">
        <v>51</v>
      </c>
      <c r="K65" s="1" t="s">
        <v>48</v>
      </c>
      <c r="N65" s="6">
        <v>1293</v>
      </c>
      <c r="O65" s="6"/>
      <c r="P65" s="6">
        <v>676751.28</v>
      </c>
      <c r="R65" s="31">
        <v>1293</v>
      </c>
      <c r="S65" s="28">
        <v>44408</v>
      </c>
      <c r="T65" s="1" t="s">
        <v>184</v>
      </c>
      <c r="U65" s="1" t="s">
        <v>1420</v>
      </c>
    </row>
    <row r="66" spans="1:21" x14ac:dyDescent="0.2">
      <c r="A66" s="29">
        <v>45669</v>
      </c>
      <c r="B66" s="1" t="s">
        <v>164</v>
      </c>
      <c r="C66" s="27">
        <v>44399</v>
      </c>
      <c r="F66" s="1" t="s">
        <v>1423</v>
      </c>
      <c r="J66" s="1" t="s">
        <v>51</v>
      </c>
      <c r="K66" s="1" t="s">
        <v>60</v>
      </c>
      <c r="N66" s="6">
        <v>60</v>
      </c>
      <c r="O66" s="6"/>
      <c r="P66" s="6">
        <v>676811.28</v>
      </c>
      <c r="R66" s="31">
        <v>60</v>
      </c>
      <c r="S66" s="28">
        <v>44408</v>
      </c>
      <c r="T66" s="1" t="s">
        <v>184</v>
      </c>
      <c r="U66" s="1" t="s">
        <v>819</v>
      </c>
    </row>
    <row r="67" spans="1:21" x14ac:dyDescent="0.2">
      <c r="A67" s="29">
        <v>45921</v>
      </c>
      <c r="B67" s="1" t="s">
        <v>164</v>
      </c>
      <c r="C67" s="27">
        <v>44409</v>
      </c>
      <c r="F67" s="1" t="s">
        <v>165</v>
      </c>
      <c r="J67" s="1" t="s">
        <v>51</v>
      </c>
      <c r="K67" s="1" t="s">
        <v>60</v>
      </c>
      <c r="N67" s="6">
        <v>86.83</v>
      </c>
      <c r="O67" s="6"/>
      <c r="P67" s="6">
        <v>676898.11</v>
      </c>
      <c r="R67" s="31">
        <v>86.83</v>
      </c>
      <c r="S67" s="28">
        <v>44439</v>
      </c>
      <c r="T67" s="1" t="s">
        <v>184</v>
      </c>
      <c r="U67" s="1" t="s">
        <v>819</v>
      </c>
    </row>
    <row r="68" spans="1:21" x14ac:dyDescent="0.2">
      <c r="A68" s="29">
        <v>45764</v>
      </c>
      <c r="B68" s="1" t="s">
        <v>167</v>
      </c>
      <c r="C68" s="27">
        <v>44427</v>
      </c>
      <c r="F68" s="1" t="s">
        <v>1422</v>
      </c>
      <c r="J68" s="1" t="s">
        <v>51</v>
      </c>
      <c r="K68" s="1" t="s">
        <v>48</v>
      </c>
      <c r="N68" s="6">
        <v>54000</v>
      </c>
      <c r="O68" s="6"/>
      <c r="P68" s="6">
        <v>730898.11</v>
      </c>
      <c r="R68" s="31">
        <v>54000</v>
      </c>
      <c r="S68" s="28">
        <v>44439</v>
      </c>
      <c r="T68" s="1" t="s">
        <v>184</v>
      </c>
      <c r="U68" s="1" t="s">
        <v>831</v>
      </c>
    </row>
    <row r="69" spans="1:21" x14ac:dyDescent="0.2">
      <c r="A69" s="29">
        <v>45935</v>
      </c>
      <c r="B69" s="1" t="s">
        <v>164</v>
      </c>
      <c r="C69" s="27">
        <v>44435</v>
      </c>
      <c r="F69" s="1" t="s">
        <v>165</v>
      </c>
      <c r="J69" s="1" t="s">
        <v>51</v>
      </c>
      <c r="K69" s="1" t="s">
        <v>60</v>
      </c>
      <c r="N69" s="6">
        <v>15.64</v>
      </c>
      <c r="O69" s="6"/>
      <c r="P69" s="6">
        <v>730913.75</v>
      </c>
      <c r="R69" s="31">
        <v>15.64</v>
      </c>
      <c r="S69" s="28">
        <v>44439</v>
      </c>
      <c r="T69" s="1" t="s">
        <v>184</v>
      </c>
      <c r="U69" s="1" t="s">
        <v>819</v>
      </c>
    </row>
    <row r="70" spans="1:21" x14ac:dyDescent="0.2">
      <c r="A70" s="29">
        <v>45936</v>
      </c>
      <c r="B70" s="1" t="s">
        <v>164</v>
      </c>
      <c r="C70" s="27">
        <v>44440</v>
      </c>
      <c r="F70" s="1" t="s">
        <v>165</v>
      </c>
      <c r="J70" s="1" t="s">
        <v>51</v>
      </c>
      <c r="K70" s="1" t="s">
        <v>60</v>
      </c>
      <c r="N70" s="6">
        <v>6.98</v>
      </c>
      <c r="O70" s="6"/>
      <c r="P70" s="6">
        <v>730920.73</v>
      </c>
      <c r="R70" s="31">
        <v>6.98</v>
      </c>
      <c r="S70" s="28">
        <v>44469</v>
      </c>
      <c r="T70" s="1" t="s">
        <v>184</v>
      </c>
      <c r="U70" s="1" t="s">
        <v>819</v>
      </c>
    </row>
    <row r="71" spans="1:21" x14ac:dyDescent="0.2">
      <c r="A71" s="29">
        <v>46253</v>
      </c>
      <c r="B71" s="1" t="s">
        <v>164</v>
      </c>
      <c r="C71" s="27">
        <v>44441</v>
      </c>
      <c r="F71" s="1" t="s">
        <v>165</v>
      </c>
      <c r="J71" s="1" t="s">
        <v>51</v>
      </c>
      <c r="K71" s="1" t="s">
        <v>60</v>
      </c>
      <c r="N71" s="6">
        <v>86.83</v>
      </c>
      <c r="O71" s="6"/>
      <c r="P71" s="6">
        <v>731007.56</v>
      </c>
      <c r="R71" s="31">
        <v>86.83</v>
      </c>
      <c r="S71" s="28">
        <v>44469</v>
      </c>
      <c r="T71" s="1" t="s">
        <v>184</v>
      </c>
      <c r="U71" s="1" t="s">
        <v>819</v>
      </c>
    </row>
    <row r="72" spans="1:21" x14ac:dyDescent="0.2">
      <c r="A72" s="29">
        <v>46572</v>
      </c>
      <c r="B72" s="1" t="s">
        <v>164</v>
      </c>
      <c r="C72" s="27">
        <v>44471</v>
      </c>
      <c r="F72" s="1" t="s">
        <v>165</v>
      </c>
      <c r="J72" s="1" t="s">
        <v>51</v>
      </c>
      <c r="K72" s="1" t="s">
        <v>60</v>
      </c>
      <c r="N72" s="6">
        <v>86.83</v>
      </c>
      <c r="O72" s="6"/>
      <c r="P72" s="6">
        <v>731094.39</v>
      </c>
      <c r="R72" s="31">
        <v>86.83</v>
      </c>
      <c r="S72" s="28">
        <v>44500</v>
      </c>
      <c r="T72" s="1" t="s">
        <v>184</v>
      </c>
      <c r="U72" s="1" t="s">
        <v>819</v>
      </c>
    </row>
    <row r="73" spans="1:21" x14ac:dyDescent="0.2">
      <c r="A73" s="29">
        <v>46414</v>
      </c>
      <c r="B73" s="1" t="s">
        <v>167</v>
      </c>
      <c r="C73" s="27">
        <v>44488</v>
      </c>
      <c r="F73" s="1" t="s">
        <v>1422</v>
      </c>
      <c r="G73" s="1" t="s">
        <v>177</v>
      </c>
      <c r="J73" s="1" t="s">
        <v>51</v>
      </c>
      <c r="K73" s="1" t="s">
        <v>48</v>
      </c>
      <c r="N73" s="6">
        <v>70000</v>
      </c>
      <c r="O73" s="6"/>
      <c r="P73" s="6">
        <v>801094.39</v>
      </c>
      <c r="R73" s="31">
        <v>70000</v>
      </c>
      <c r="S73" s="28">
        <v>44500</v>
      </c>
      <c r="T73" s="1" t="s">
        <v>184</v>
      </c>
      <c r="U73" s="1" t="s">
        <v>831</v>
      </c>
    </row>
    <row r="74" spans="1:21" x14ac:dyDescent="0.2">
      <c r="A74" s="29">
        <v>46478</v>
      </c>
      <c r="B74" s="1" t="s">
        <v>167</v>
      </c>
      <c r="C74" s="27">
        <v>44497</v>
      </c>
      <c r="F74" s="1" t="s">
        <v>1422</v>
      </c>
      <c r="J74" s="1" t="s">
        <v>51</v>
      </c>
      <c r="K74" s="1" t="s">
        <v>48</v>
      </c>
      <c r="N74" s="6">
        <v>35000</v>
      </c>
      <c r="O74" s="6"/>
      <c r="P74" s="6">
        <v>836094.39</v>
      </c>
      <c r="R74" s="31">
        <v>35000</v>
      </c>
      <c r="S74" s="28">
        <v>44500</v>
      </c>
      <c r="T74" s="1" t="s">
        <v>184</v>
      </c>
      <c r="U74" s="1" t="s">
        <v>831</v>
      </c>
    </row>
    <row r="75" spans="1:21" x14ac:dyDescent="0.2">
      <c r="A75" s="29">
        <v>46851</v>
      </c>
      <c r="B75" s="1" t="s">
        <v>164</v>
      </c>
      <c r="C75" s="27">
        <v>44501</v>
      </c>
      <c r="F75" s="1" t="s">
        <v>165</v>
      </c>
      <c r="J75" s="1" t="s">
        <v>51</v>
      </c>
      <c r="K75" s="1" t="s">
        <v>60</v>
      </c>
      <c r="N75" s="6">
        <v>86.83</v>
      </c>
      <c r="O75" s="6"/>
      <c r="P75" s="6">
        <v>836181.22</v>
      </c>
      <c r="R75" s="31">
        <v>86.83</v>
      </c>
      <c r="S75" s="28">
        <v>44530</v>
      </c>
      <c r="T75" s="1" t="s">
        <v>184</v>
      </c>
      <c r="U75" s="1" t="s">
        <v>819</v>
      </c>
    </row>
    <row r="76" spans="1:21" x14ac:dyDescent="0.2">
      <c r="A76" s="29">
        <v>47216</v>
      </c>
      <c r="B76" s="1" t="s">
        <v>164</v>
      </c>
      <c r="C76" s="27">
        <v>44532</v>
      </c>
      <c r="F76" s="1" t="s">
        <v>165</v>
      </c>
      <c r="J76" s="1" t="s">
        <v>51</v>
      </c>
      <c r="K76" s="1" t="s">
        <v>60</v>
      </c>
      <c r="N76" s="6">
        <v>86.83</v>
      </c>
      <c r="O76" s="6"/>
      <c r="P76" s="6">
        <v>836268.05</v>
      </c>
      <c r="R76" s="31">
        <v>86.83</v>
      </c>
      <c r="S76" s="28">
        <v>44561</v>
      </c>
      <c r="T76" s="1" t="s">
        <v>184</v>
      </c>
      <c r="U76" s="1" t="s">
        <v>819</v>
      </c>
    </row>
    <row r="77" spans="1:21" x14ac:dyDescent="0.2">
      <c r="A77" s="29">
        <v>47026</v>
      </c>
      <c r="B77" s="1" t="s">
        <v>167</v>
      </c>
      <c r="C77" s="27">
        <v>44551</v>
      </c>
      <c r="F77" s="1" t="s">
        <v>1422</v>
      </c>
      <c r="J77" s="1" t="s">
        <v>51</v>
      </c>
      <c r="K77" s="1" t="s">
        <v>48</v>
      </c>
      <c r="N77" s="6">
        <v>55000</v>
      </c>
      <c r="O77" s="6"/>
      <c r="P77" s="6">
        <v>891268.05</v>
      </c>
      <c r="R77" s="31">
        <v>55000</v>
      </c>
      <c r="S77" s="28">
        <v>44561</v>
      </c>
      <c r="T77" s="1" t="s">
        <v>184</v>
      </c>
      <c r="U77" s="1" t="s">
        <v>831</v>
      </c>
    </row>
    <row r="78" spans="1:21" x14ac:dyDescent="0.2">
      <c r="A78" s="29">
        <v>47212</v>
      </c>
      <c r="B78" s="1" t="s">
        <v>178</v>
      </c>
      <c r="C78" s="27">
        <v>44554</v>
      </c>
      <c r="G78" s="1" t="s">
        <v>179</v>
      </c>
      <c r="J78" s="1" t="s">
        <v>51</v>
      </c>
      <c r="K78" s="1" t="s">
        <v>48</v>
      </c>
      <c r="N78" s="6"/>
      <c r="O78" s="6">
        <v>5000</v>
      </c>
      <c r="P78" s="6">
        <v>886268.05</v>
      </c>
      <c r="R78" s="31">
        <v>-5000</v>
      </c>
      <c r="S78" s="28">
        <v>44561</v>
      </c>
      <c r="T78" s="1" t="s">
        <v>185</v>
      </c>
      <c r="U78" s="1" t="s">
        <v>820</v>
      </c>
    </row>
    <row r="79" spans="1:21" x14ac:dyDescent="0.2">
      <c r="A79" s="29">
        <v>48585</v>
      </c>
      <c r="B79" s="1" t="s">
        <v>117</v>
      </c>
      <c r="C79" s="27">
        <v>44561</v>
      </c>
      <c r="D79" s="1" t="s">
        <v>946</v>
      </c>
      <c r="G79" s="1" t="s">
        <v>947</v>
      </c>
      <c r="J79" s="1" t="s">
        <v>51</v>
      </c>
      <c r="K79" s="1" t="s">
        <v>70</v>
      </c>
      <c r="N79" s="6"/>
      <c r="O79" s="6">
        <v>886268.05</v>
      </c>
      <c r="P79" s="6">
        <v>0</v>
      </c>
      <c r="R79" s="31">
        <v>-886268.05</v>
      </c>
      <c r="S79" s="28">
        <v>44561</v>
      </c>
      <c r="T79" s="1" t="s">
        <v>184</v>
      </c>
      <c r="U79" s="1" t="s">
        <v>948</v>
      </c>
    </row>
    <row r="80" spans="1:21" x14ac:dyDescent="0.2">
      <c r="A80" s="29">
        <v>48459</v>
      </c>
      <c r="B80" s="1" t="s">
        <v>164</v>
      </c>
      <c r="C80" s="27">
        <v>44652</v>
      </c>
      <c r="F80" s="1" t="s">
        <v>165</v>
      </c>
      <c r="J80" s="1" t="s">
        <v>51</v>
      </c>
      <c r="K80" s="1" t="s">
        <v>60</v>
      </c>
      <c r="N80" s="6">
        <v>100.39</v>
      </c>
      <c r="O80" s="6"/>
      <c r="P80" s="6">
        <v>100.39</v>
      </c>
      <c r="R80" s="31">
        <v>100.39</v>
      </c>
      <c r="S80" s="28">
        <v>44681</v>
      </c>
      <c r="T80" s="1" t="s">
        <v>184</v>
      </c>
      <c r="U80" s="1" t="s">
        <v>819</v>
      </c>
    </row>
    <row r="81" spans="1:21" x14ac:dyDescent="0.2">
      <c r="A81" s="29">
        <v>48468</v>
      </c>
      <c r="B81" s="1" t="s">
        <v>164</v>
      </c>
      <c r="C81" s="27">
        <v>44681</v>
      </c>
      <c r="F81" s="1" t="s">
        <v>165</v>
      </c>
      <c r="J81" s="1" t="s">
        <v>51</v>
      </c>
      <c r="K81" s="1" t="s">
        <v>60</v>
      </c>
      <c r="N81" s="6">
        <v>2.99</v>
      </c>
      <c r="O81" s="6"/>
      <c r="P81" s="6">
        <v>103.38</v>
      </c>
      <c r="R81" s="31">
        <v>2.99</v>
      </c>
      <c r="S81" s="28">
        <v>44681</v>
      </c>
      <c r="T81" s="1" t="s">
        <v>184</v>
      </c>
      <c r="U81" s="1" t="s">
        <v>819</v>
      </c>
    </row>
    <row r="82" spans="1:21" x14ac:dyDescent="0.2">
      <c r="A82" s="29">
        <v>48469</v>
      </c>
      <c r="B82" s="1" t="s">
        <v>164</v>
      </c>
      <c r="C82" s="27">
        <v>44681</v>
      </c>
      <c r="F82" s="1" t="s">
        <v>165</v>
      </c>
      <c r="J82" s="1" t="s">
        <v>51</v>
      </c>
      <c r="K82" s="1" t="s">
        <v>60</v>
      </c>
      <c r="N82" s="6">
        <v>8.34</v>
      </c>
      <c r="O82" s="6"/>
      <c r="P82" s="6">
        <v>111.72</v>
      </c>
      <c r="R82" s="31">
        <v>8.34</v>
      </c>
      <c r="S82" s="28">
        <v>44681</v>
      </c>
      <c r="T82" s="1" t="s">
        <v>184</v>
      </c>
      <c r="U82" s="1" t="s">
        <v>819</v>
      </c>
    </row>
  </sheetData>
  <autoFilter ref="A1:U82" xr:uid="{CFDDFB7E-4B10-4C7E-BE73-4F25D08BD370}"/>
  <sortState xmlns:xlrd2="http://schemas.microsoft.com/office/spreadsheetml/2017/richdata2" ref="Y2:Y86">
    <sortCondition ref="Y2:Y86"/>
  </sortState>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915AC-7D5D-406F-B54A-48B5307B62A7}">
  <sheetPr codeName="Sheet34"/>
  <dimension ref="A1:T1045"/>
  <sheetViews>
    <sheetView showGridLines="0" workbookViewId="0">
      <pane ySplit="1" topLeftCell="A52" activePane="bottomLeft" state="frozen"/>
      <selection pane="bottomLeft" activeCell="A55" sqref="A55"/>
    </sheetView>
  </sheetViews>
  <sheetFormatPr defaultRowHeight="11.25" x14ac:dyDescent="0.2"/>
  <cols>
    <col min="1" max="1" width="6.28515625" style="1" bestFit="1" customWidth="1"/>
    <col min="2" max="2" width="14.28515625" style="1" bestFit="1" customWidth="1"/>
    <col min="3" max="3" width="8.7109375" style="1" bestFit="1" customWidth="1"/>
    <col min="4" max="4" width="9.85546875" style="1" bestFit="1" customWidth="1"/>
    <col min="5" max="5" width="3.28515625" style="1" bestFit="1" customWidth="1"/>
    <col min="6" max="6" width="21.5703125" style="1" customWidth="1"/>
    <col min="7" max="7" width="35.28515625" style="1" customWidth="1"/>
    <col min="8" max="8" width="19.7109375" style="1" customWidth="1"/>
    <col min="9" max="9" width="21" style="1" customWidth="1"/>
    <col min="10" max="10" width="21.42578125" style="1" customWidth="1"/>
    <col min="11" max="11" width="23.85546875" style="1" bestFit="1" customWidth="1"/>
    <col min="12" max="13" width="4.28515625" style="1" customWidth="1"/>
    <col min="14" max="15" width="8.5703125" style="1" customWidth="1"/>
    <col min="16" max="16" width="10.140625" style="1" bestFit="1" customWidth="1"/>
    <col min="17" max="17" width="1.42578125" style="1" customWidth="1"/>
    <col min="18" max="18" width="9.5703125" style="1" bestFit="1" customWidth="1"/>
    <col min="19" max="19" width="6.140625" style="1" bestFit="1" customWidth="1"/>
    <col min="20" max="20" width="15.28515625" style="1" customWidth="1"/>
    <col min="21" max="16384" width="9.140625" style="1"/>
  </cols>
  <sheetData>
    <row r="1" spans="1:20" x14ac:dyDescent="0.2">
      <c r="A1" s="4" t="s">
        <v>99</v>
      </c>
      <c r="B1" s="4" t="s">
        <v>100</v>
      </c>
      <c r="C1" s="4" t="s">
        <v>101</v>
      </c>
      <c r="D1" s="4" t="s">
        <v>102</v>
      </c>
      <c r="E1" s="4" t="s">
        <v>103</v>
      </c>
      <c r="F1" s="4" t="s">
        <v>104</v>
      </c>
      <c r="G1" s="4" t="s">
        <v>105</v>
      </c>
      <c r="H1" s="4" t="s">
        <v>106</v>
      </c>
      <c r="I1" s="4" t="s">
        <v>107</v>
      </c>
      <c r="J1" s="4" t="s">
        <v>108</v>
      </c>
      <c r="K1" s="4" t="s">
        <v>109</v>
      </c>
      <c r="L1" s="4" t="s">
        <v>110</v>
      </c>
      <c r="M1" s="4" t="s">
        <v>111</v>
      </c>
      <c r="N1" s="25" t="s">
        <v>112</v>
      </c>
      <c r="O1" s="25" t="s">
        <v>113</v>
      </c>
      <c r="P1" s="25" t="s">
        <v>114</v>
      </c>
      <c r="R1" s="25" t="s">
        <v>115</v>
      </c>
      <c r="S1" s="26" t="s">
        <v>116</v>
      </c>
      <c r="T1" s="26" t="s">
        <v>180</v>
      </c>
    </row>
    <row r="2" spans="1:20" x14ac:dyDescent="0.2">
      <c r="A2" s="29">
        <v>38622</v>
      </c>
      <c r="B2" s="1" t="s">
        <v>200</v>
      </c>
      <c r="C2" s="27">
        <v>43831</v>
      </c>
      <c r="D2" s="1">
        <v>51132</v>
      </c>
      <c r="F2" s="1" t="s">
        <v>1430</v>
      </c>
      <c r="G2" s="1" t="s">
        <v>1431</v>
      </c>
      <c r="H2" s="1" t="s">
        <v>1431</v>
      </c>
      <c r="J2" s="1" t="s">
        <v>68</v>
      </c>
      <c r="K2" s="1" t="s">
        <v>49</v>
      </c>
      <c r="M2" s="1">
        <v>6.3E-2</v>
      </c>
      <c r="N2" s="6"/>
      <c r="O2" s="6">
        <v>1.26</v>
      </c>
      <c r="P2" s="6">
        <v>-1.62</v>
      </c>
      <c r="R2" s="31">
        <v>-1.26</v>
      </c>
      <c r="S2" s="28">
        <v>43861</v>
      </c>
      <c r="T2" s="1" t="s">
        <v>185</v>
      </c>
    </row>
    <row r="3" spans="1:20" x14ac:dyDescent="0.2">
      <c r="A3" s="29">
        <v>38622</v>
      </c>
      <c r="B3" s="1" t="s">
        <v>200</v>
      </c>
      <c r="C3" s="27">
        <v>43831</v>
      </c>
      <c r="D3" s="1">
        <v>51132</v>
      </c>
      <c r="F3" s="1" t="s">
        <v>1432</v>
      </c>
      <c r="G3" s="1" t="s">
        <v>1433</v>
      </c>
      <c r="H3" s="1" t="s">
        <v>1433</v>
      </c>
      <c r="J3" s="1" t="s">
        <v>68</v>
      </c>
      <c r="K3" s="1" t="s">
        <v>49</v>
      </c>
      <c r="M3" s="1">
        <v>1.7999999999999999E-2</v>
      </c>
      <c r="N3" s="6"/>
      <c r="O3" s="6">
        <v>0.36</v>
      </c>
      <c r="P3" s="6">
        <v>-0.36</v>
      </c>
      <c r="R3" s="31">
        <v>-0.36</v>
      </c>
      <c r="S3" s="28">
        <v>43861</v>
      </c>
      <c r="T3" s="1" t="s">
        <v>185</v>
      </c>
    </row>
    <row r="4" spans="1:20" x14ac:dyDescent="0.2">
      <c r="A4" s="29">
        <v>38644</v>
      </c>
      <c r="B4" s="1" t="s">
        <v>200</v>
      </c>
      <c r="C4" s="27">
        <v>43831</v>
      </c>
      <c r="D4" s="1">
        <v>51154</v>
      </c>
      <c r="F4" s="1" t="s">
        <v>1430</v>
      </c>
      <c r="G4" s="1" t="s">
        <v>1431</v>
      </c>
      <c r="H4" s="1" t="s">
        <v>1431</v>
      </c>
      <c r="J4" s="1" t="s">
        <v>68</v>
      </c>
      <c r="K4" s="1" t="s">
        <v>49</v>
      </c>
      <c r="M4" s="1">
        <v>6.3E-2</v>
      </c>
      <c r="N4" s="6"/>
      <c r="O4" s="6">
        <v>0.5</v>
      </c>
      <c r="P4" s="6">
        <v>-2.2599999999999998</v>
      </c>
      <c r="R4" s="31">
        <v>-0.5</v>
      </c>
      <c r="S4" s="28">
        <v>43861</v>
      </c>
      <c r="T4" s="1" t="s">
        <v>185</v>
      </c>
    </row>
    <row r="5" spans="1:20" x14ac:dyDescent="0.2">
      <c r="A5" s="29">
        <v>38644</v>
      </c>
      <c r="B5" s="1" t="s">
        <v>200</v>
      </c>
      <c r="C5" s="27">
        <v>43831</v>
      </c>
      <c r="D5" s="1">
        <v>51154</v>
      </c>
      <c r="F5" s="1" t="s">
        <v>1432</v>
      </c>
      <c r="G5" s="1" t="s">
        <v>1433</v>
      </c>
      <c r="H5" s="1" t="s">
        <v>1433</v>
      </c>
      <c r="J5" s="1" t="s">
        <v>68</v>
      </c>
      <c r="K5" s="1" t="s">
        <v>49</v>
      </c>
      <c r="M5" s="1">
        <v>1.7999999999999999E-2</v>
      </c>
      <c r="N5" s="6"/>
      <c r="O5" s="6">
        <v>0.14000000000000001</v>
      </c>
      <c r="P5" s="6">
        <v>-1.76</v>
      </c>
      <c r="R5" s="31">
        <v>-0.14000000000000001</v>
      </c>
      <c r="S5" s="28">
        <v>43861</v>
      </c>
      <c r="T5" s="1" t="s">
        <v>185</v>
      </c>
    </row>
    <row r="6" spans="1:20" x14ac:dyDescent="0.2">
      <c r="A6" s="29">
        <v>38662</v>
      </c>
      <c r="B6" s="1" t="s">
        <v>198</v>
      </c>
      <c r="C6" s="27">
        <v>43836</v>
      </c>
      <c r="F6" s="1" t="s">
        <v>1430</v>
      </c>
      <c r="G6" s="1" t="s">
        <v>199</v>
      </c>
      <c r="H6" s="1" t="s">
        <v>1431</v>
      </c>
      <c r="J6" s="1" t="s">
        <v>68</v>
      </c>
      <c r="K6" s="1" t="s">
        <v>48</v>
      </c>
      <c r="N6" s="6">
        <v>779.45</v>
      </c>
      <c r="O6" s="6"/>
      <c r="P6" s="6">
        <v>777.19</v>
      </c>
      <c r="R6" s="31">
        <v>779.45</v>
      </c>
      <c r="S6" s="28">
        <v>43861</v>
      </c>
      <c r="T6" s="1" t="s">
        <v>184</v>
      </c>
    </row>
    <row r="7" spans="1:20" x14ac:dyDescent="0.2">
      <c r="A7" s="29">
        <v>38663</v>
      </c>
      <c r="B7" s="1" t="s">
        <v>198</v>
      </c>
      <c r="C7" s="27">
        <v>43836</v>
      </c>
      <c r="F7" s="1" t="s">
        <v>1432</v>
      </c>
      <c r="G7" s="1">
        <v>210284</v>
      </c>
      <c r="H7" s="1" t="s">
        <v>1433</v>
      </c>
      <c r="J7" s="1" t="s">
        <v>68</v>
      </c>
      <c r="K7" s="1" t="s">
        <v>48</v>
      </c>
      <c r="N7" s="6">
        <v>222.68</v>
      </c>
      <c r="O7" s="6"/>
      <c r="P7" s="6">
        <v>999.87</v>
      </c>
      <c r="R7" s="31">
        <v>222.68</v>
      </c>
      <c r="S7" s="28">
        <v>43861</v>
      </c>
      <c r="T7" s="1" t="s">
        <v>184</v>
      </c>
    </row>
    <row r="8" spans="1:20" x14ac:dyDescent="0.2">
      <c r="A8" s="29">
        <v>38659</v>
      </c>
      <c r="B8" s="1" t="s">
        <v>200</v>
      </c>
      <c r="C8" s="27">
        <v>43838</v>
      </c>
      <c r="D8" s="1">
        <v>51157</v>
      </c>
      <c r="F8" s="1" t="s">
        <v>1430</v>
      </c>
      <c r="G8" s="1" t="s">
        <v>1431</v>
      </c>
      <c r="H8" s="1" t="s">
        <v>1431</v>
      </c>
      <c r="J8" s="1" t="s">
        <v>68</v>
      </c>
      <c r="K8" s="1" t="s">
        <v>49</v>
      </c>
      <c r="M8" s="1">
        <v>6.3E-2</v>
      </c>
      <c r="N8" s="6"/>
      <c r="O8" s="6">
        <v>6.17</v>
      </c>
      <c r="P8" s="6">
        <v>991.94</v>
      </c>
      <c r="R8" s="31">
        <v>-6.17</v>
      </c>
      <c r="S8" s="28">
        <v>43861</v>
      </c>
      <c r="T8" s="1" t="s">
        <v>185</v>
      </c>
    </row>
    <row r="9" spans="1:20" x14ac:dyDescent="0.2">
      <c r="A9" s="29">
        <v>38659</v>
      </c>
      <c r="B9" s="1" t="s">
        <v>200</v>
      </c>
      <c r="C9" s="27">
        <v>43838</v>
      </c>
      <c r="D9" s="1">
        <v>51157</v>
      </c>
      <c r="F9" s="1" t="s">
        <v>1432</v>
      </c>
      <c r="G9" s="1" t="s">
        <v>1433</v>
      </c>
      <c r="H9" s="1" t="s">
        <v>1433</v>
      </c>
      <c r="J9" s="1" t="s">
        <v>68</v>
      </c>
      <c r="K9" s="1" t="s">
        <v>49</v>
      </c>
      <c r="M9" s="1">
        <v>1.7999999999999999E-2</v>
      </c>
      <c r="N9" s="6"/>
      <c r="O9" s="6">
        <v>1.76</v>
      </c>
      <c r="P9" s="6">
        <v>998.11</v>
      </c>
      <c r="R9" s="31">
        <v>-1.76</v>
      </c>
      <c r="S9" s="28">
        <v>43861</v>
      </c>
      <c r="T9" s="1" t="s">
        <v>185</v>
      </c>
    </row>
    <row r="10" spans="1:20" x14ac:dyDescent="0.2">
      <c r="A10" s="29">
        <v>38285</v>
      </c>
      <c r="B10" s="1" t="s">
        <v>200</v>
      </c>
      <c r="C10" s="27">
        <v>43839</v>
      </c>
      <c r="D10" s="1">
        <v>51071</v>
      </c>
      <c r="F10" s="1" t="s">
        <v>1430</v>
      </c>
      <c r="G10" s="1" t="s">
        <v>1431</v>
      </c>
      <c r="H10" s="1" t="s">
        <v>1431</v>
      </c>
      <c r="J10" s="1" t="s">
        <v>68</v>
      </c>
      <c r="K10" s="1" t="s">
        <v>49</v>
      </c>
      <c r="M10" s="1">
        <v>6.3E-2</v>
      </c>
      <c r="N10" s="6"/>
      <c r="O10" s="6">
        <v>13.48</v>
      </c>
      <c r="P10" s="6">
        <v>974.61</v>
      </c>
      <c r="R10" s="31">
        <v>-13.48</v>
      </c>
      <c r="S10" s="28">
        <v>43861</v>
      </c>
      <c r="T10" s="1" t="s">
        <v>185</v>
      </c>
    </row>
    <row r="11" spans="1:20" x14ac:dyDescent="0.2">
      <c r="A11" s="29">
        <v>38285</v>
      </c>
      <c r="B11" s="1" t="s">
        <v>200</v>
      </c>
      <c r="C11" s="27">
        <v>43839</v>
      </c>
      <c r="D11" s="1">
        <v>51071</v>
      </c>
      <c r="F11" s="1" t="s">
        <v>1432</v>
      </c>
      <c r="G11" s="1" t="s">
        <v>1433</v>
      </c>
      <c r="H11" s="1" t="s">
        <v>1433</v>
      </c>
      <c r="J11" s="1" t="s">
        <v>68</v>
      </c>
      <c r="K11" s="1" t="s">
        <v>49</v>
      </c>
      <c r="M11" s="1">
        <v>1.7999999999999999E-2</v>
      </c>
      <c r="N11" s="6"/>
      <c r="O11" s="6">
        <v>3.85</v>
      </c>
      <c r="P11" s="6">
        <v>988.09</v>
      </c>
      <c r="R11" s="31">
        <v>-3.85</v>
      </c>
      <c r="S11" s="28">
        <v>43861</v>
      </c>
      <c r="T11" s="1" t="s">
        <v>185</v>
      </c>
    </row>
    <row r="12" spans="1:20" x14ac:dyDescent="0.2">
      <c r="A12" s="29">
        <v>38898</v>
      </c>
      <c r="B12" s="1" t="s">
        <v>200</v>
      </c>
      <c r="C12" s="27">
        <v>43840</v>
      </c>
      <c r="D12" s="1">
        <v>51180</v>
      </c>
      <c r="F12" s="1" t="s">
        <v>1430</v>
      </c>
      <c r="G12" s="1" t="s">
        <v>1431</v>
      </c>
      <c r="H12" s="1" t="s">
        <v>1431</v>
      </c>
      <c r="J12" s="1" t="s">
        <v>68</v>
      </c>
      <c r="K12" s="1" t="s">
        <v>49</v>
      </c>
      <c r="M12" s="1">
        <v>6.3E-2</v>
      </c>
      <c r="N12" s="6"/>
      <c r="O12" s="6">
        <v>248.03</v>
      </c>
      <c r="P12" s="6">
        <v>655.71</v>
      </c>
      <c r="R12" s="31">
        <v>-248.03</v>
      </c>
      <c r="S12" s="28">
        <v>43861</v>
      </c>
      <c r="T12" s="1" t="s">
        <v>185</v>
      </c>
    </row>
    <row r="13" spans="1:20" x14ac:dyDescent="0.2">
      <c r="A13" s="29">
        <v>38898</v>
      </c>
      <c r="B13" s="1" t="s">
        <v>200</v>
      </c>
      <c r="C13" s="27">
        <v>43840</v>
      </c>
      <c r="D13" s="1">
        <v>51180</v>
      </c>
      <c r="F13" s="1" t="s">
        <v>1432</v>
      </c>
      <c r="G13" s="1" t="s">
        <v>1433</v>
      </c>
      <c r="H13" s="1" t="s">
        <v>1433</v>
      </c>
      <c r="J13" s="1" t="s">
        <v>68</v>
      </c>
      <c r="K13" s="1" t="s">
        <v>49</v>
      </c>
      <c r="M13" s="1">
        <v>1.7999999999999999E-2</v>
      </c>
      <c r="N13" s="6"/>
      <c r="O13" s="6">
        <v>70.87</v>
      </c>
      <c r="P13" s="6">
        <v>903.74</v>
      </c>
      <c r="R13" s="31">
        <v>-70.87</v>
      </c>
      <c r="S13" s="28">
        <v>43861</v>
      </c>
      <c r="T13" s="1" t="s">
        <v>185</v>
      </c>
    </row>
    <row r="14" spans="1:20" x14ac:dyDescent="0.2">
      <c r="A14" s="29">
        <v>38857</v>
      </c>
      <c r="B14" s="1" t="s">
        <v>200</v>
      </c>
      <c r="C14" s="27">
        <v>43843</v>
      </c>
      <c r="D14" s="1">
        <v>51168</v>
      </c>
      <c r="F14" s="1" t="s">
        <v>1430</v>
      </c>
      <c r="G14" s="1" t="s">
        <v>1431</v>
      </c>
      <c r="H14" s="1" t="s">
        <v>1431</v>
      </c>
      <c r="J14" s="1" t="s">
        <v>68</v>
      </c>
      <c r="K14" s="1" t="s">
        <v>49</v>
      </c>
      <c r="M14" s="1">
        <v>6.3E-2</v>
      </c>
      <c r="N14" s="6"/>
      <c r="O14" s="6">
        <v>5.88</v>
      </c>
      <c r="P14" s="6">
        <v>648.15</v>
      </c>
      <c r="R14" s="31">
        <v>-5.88</v>
      </c>
      <c r="S14" s="28">
        <v>43861</v>
      </c>
      <c r="T14" s="1" t="s">
        <v>185</v>
      </c>
    </row>
    <row r="15" spans="1:20" x14ac:dyDescent="0.2">
      <c r="A15" s="29">
        <v>38857</v>
      </c>
      <c r="B15" s="1" t="s">
        <v>200</v>
      </c>
      <c r="C15" s="27">
        <v>43843</v>
      </c>
      <c r="D15" s="1">
        <v>51168</v>
      </c>
      <c r="F15" s="1" t="s">
        <v>1432</v>
      </c>
      <c r="G15" s="1" t="s">
        <v>1433</v>
      </c>
      <c r="H15" s="1" t="s">
        <v>1433</v>
      </c>
      <c r="J15" s="1" t="s">
        <v>68</v>
      </c>
      <c r="K15" s="1" t="s">
        <v>49</v>
      </c>
      <c r="M15" s="1">
        <v>1.7999999999999999E-2</v>
      </c>
      <c r="N15" s="6"/>
      <c r="O15" s="6">
        <v>1.68</v>
      </c>
      <c r="P15" s="6">
        <v>654.03</v>
      </c>
      <c r="R15" s="31">
        <v>-1.68</v>
      </c>
      <c r="S15" s="28">
        <v>43861</v>
      </c>
      <c r="T15" s="1" t="s">
        <v>185</v>
      </c>
    </row>
    <row r="16" spans="1:20" x14ac:dyDescent="0.2">
      <c r="A16" s="29">
        <v>38866</v>
      </c>
      <c r="B16" s="1" t="s">
        <v>200</v>
      </c>
      <c r="C16" s="27">
        <v>43843</v>
      </c>
      <c r="D16" s="1">
        <v>51172</v>
      </c>
      <c r="F16" s="1" t="s">
        <v>1430</v>
      </c>
      <c r="G16" s="1" t="s">
        <v>1431</v>
      </c>
      <c r="H16" s="1" t="s">
        <v>1431</v>
      </c>
      <c r="J16" s="1" t="s">
        <v>68</v>
      </c>
      <c r="K16" s="1" t="s">
        <v>49</v>
      </c>
      <c r="M16" s="1">
        <v>6.3E-2</v>
      </c>
      <c r="N16" s="6"/>
      <c r="O16" s="6">
        <v>16.13</v>
      </c>
      <c r="P16" s="6">
        <v>627.41</v>
      </c>
      <c r="R16" s="31">
        <v>-16.13</v>
      </c>
      <c r="S16" s="28">
        <v>43861</v>
      </c>
      <c r="T16" s="1" t="s">
        <v>185</v>
      </c>
    </row>
    <row r="17" spans="1:20" x14ac:dyDescent="0.2">
      <c r="A17" s="29">
        <v>38866</v>
      </c>
      <c r="B17" s="1" t="s">
        <v>200</v>
      </c>
      <c r="C17" s="27">
        <v>43843</v>
      </c>
      <c r="D17" s="1">
        <v>51172</v>
      </c>
      <c r="F17" s="1" t="s">
        <v>1432</v>
      </c>
      <c r="G17" s="1" t="s">
        <v>1433</v>
      </c>
      <c r="H17" s="1" t="s">
        <v>1433</v>
      </c>
      <c r="J17" s="1" t="s">
        <v>68</v>
      </c>
      <c r="K17" s="1" t="s">
        <v>49</v>
      </c>
      <c r="M17" s="1">
        <v>1.7999999999999999E-2</v>
      </c>
      <c r="N17" s="6"/>
      <c r="O17" s="6">
        <v>4.6100000000000003</v>
      </c>
      <c r="P17" s="6">
        <v>643.54</v>
      </c>
      <c r="R17" s="31">
        <v>-4.6100000000000003</v>
      </c>
      <c r="S17" s="28">
        <v>43861</v>
      </c>
      <c r="T17" s="1" t="s">
        <v>185</v>
      </c>
    </row>
    <row r="18" spans="1:20" x14ac:dyDescent="0.2">
      <c r="A18" s="29">
        <v>38677</v>
      </c>
      <c r="B18" s="1" t="s">
        <v>200</v>
      </c>
      <c r="C18" s="27">
        <v>43844</v>
      </c>
      <c r="D18" s="1">
        <v>51159</v>
      </c>
      <c r="F18" s="1" t="s">
        <v>1430</v>
      </c>
      <c r="G18" s="1" t="s">
        <v>1431</v>
      </c>
      <c r="H18" s="1" t="s">
        <v>1431</v>
      </c>
      <c r="J18" s="1" t="s">
        <v>68</v>
      </c>
      <c r="K18" s="1" t="s">
        <v>49</v>
      </c>
      <c r="M18" s="1">
        <v>6.3E-2</v>
      </c>
      <c r="N18" s="6"/>
      <c r="O18" s="6">
        <v>57.27</v>
      </c>
      <c r="P18" s="6">
        <v>553.78</v>
      </c>
      <c r="R18" s="31">
        <v>-57.27</v>
      </c>
      <c r="S18" s="28">
        <v>43861</v>
      </c>
      <c r="T18" s="1" t="s">
        <v>185</v>
      </c>
    </row>
    <row r="19" spans="1:20" x14ac:dyDescent="0.2">
      <c r="A19" s="29">
        <v>38677</v>
      </c>
      <c r="B19" s="1" t="s">
        <v>200</v>
      </c>
      <c r="C19" s="27">
        <v>43844</v>
      </c>
      <c r="D19" s="1">
        <v>51159</v>
      </c>
      <c r="F19" s="1" t="s">
        <v>1432</v>
      </c>
      <c r="G19" s="1" t="s">
        <v>1433</v>
      </c>
      <c r="H19" s="1" t="s">
        <v>1433</v>
      </c>
      <c r="J19" s="1" t="s">
        <v>68</v>
      </c>
      <c r="K19" s="1" t="s">
        <v>49</v>
      </c>
      <c r="M19" s="1">
        <v>1.7999999999999999E-2</v>
      </c>
      <c r="N19" s="6"/>
      <c r="O19" s="6">
        <v>16.36</v>
      </c>
      <c r="P19" s="6">
        <v>611.04999999999995</v>
      </c>
      <c r="R19" s="31">
        <v>-16.36</v>
      </c>
      <c r="S19" s="28">
        <v>43861</v>
      </c>
      <c r="T19" s="1" t="s">
        <v>185</v>
      </c>
    </row>
    <row r="20" spans="1:20" x14ac:dyDescent="0.2">
      <c r="A20" s="29">
        <v>38874</v>
      </c>
      <c r="B20" s="1" t="s">
        <v>200</v>
      </c>
      <c r="C20" s="27">
        <v>43844</v>
      </c>
      <c r="D20" s="1">
        <v>51175</v>
      </c>
      <c r="F20" s="1" t="s">
        <v>1430</v>
      </c>
      <c r="G20" s="1" t="s">
        <v>1431</v>
      </c>
      <c r="H20" s="1" t="s">
        <v>1431</v>
      </c>
      <c r="J20" s="1" t="s">
        <v>68</v>
      </c>
      <c r="K20" s="1" t="s">
        <v>49</v>
      </c>
      <c r="M20" s="1">
        <v>6.3E-2</v>
      </c>
      <c r="N20" s="6"/>
      <c r="O20" s="6">
        <v>18.77</v>
      </c>
      <c r="P20" s="6">
        <v>529.65</v>
      </c>
      <c r="R20" s="31">
        <v>-18.77</v>
      </c>
      <c r="S20" s="28">
        <v>43861</v>
      </c>
      <c r="T20" s="1" t="s">
        <v>185</v>
      </c>
    </row>
    <row r="21" spans="1:20" x14ac:dyDescent="0.2">
      <c r="A21" s="29">
        <v>38874</v>
      </c>
      <c r="B21" s="1" t="s">
        <v>200</v>
      </c>
      <c r="C21" s="27">
        <v>43844</v>
      </c>
      <c r="D21" s="1">
        <v>51175</v>
      </c>
      <c r="F21" s="1" t="s">
        <v>1432</v>
      </c>
      <c r="G21" s="1" t="s">
        <v>1433</v>
      </c>
      <c r="H21" s="1" t="s">
        <v>1433</v>
      </c>
      <c r="J21" s="1" t="s">
        <v>68</v>
      </c>
      <c r="K21" s="1" t="s">
        <v>49</v>
      </c>
      <c r="M21" s="1">
        <v>1.7999999999999999E-2</v>
      </c>
      <c r="N21" s="6"/>
      <c r="O21" s="6">
        <v>5.36</v>
      </c>
      <c r="P21" s="6">
        <v>548.41999999999996</v>
      </c>
      <c r="R21" s="31">
        <v>-5.36</v>
      </c>
      <c r="S21" s="28">
        <v>43861</v>
      </c>
      <c r="T21" s="1" t="s">
        <v>185</v>
      </c>
    </row>
    <row r="22" spans="1:20" x14ac:dyDescent="0.2">
      <c r="A22" s="29">
        <v>38880</v>
      </c>
      <c r="B22" s="1" t="s">
        <v>200</v>
      </c>
      <c r="C22" s="27">
        <v>43845</v>
      </c>
      <c r="D22" s="1">
        <v>51177</v>
      </c>
      <c r="F22" s="1" t="s">
        <v>1430</v>
      </c>
      <c r="G22" s="1" t="s">
        <v>1431</v>
      </c>
      <c r="H22" s="1" t="s">
        <v>1431</v>
      </c>
      <c r="J22" s="1" t="s">
        <v>68</v>
      </c>
      <c r="K22" s="1" t="s">
        <v>49</v>
      </c>
      <c r="M22" s="1">
        <v>6.3E-2</v>
      </c>
      <c r="N22" s="6"/>
      <c r="O22" s="6">
        <v>242.5</v>
      </c>
      <c r="P22" s="6">
        <v>217.86</v>
      </c>
      <c r="R22" s="31">
        <v>-242.5</v>
      </c>
      <c r="S22" s="28">
        <v>43861</v>
      </c>
      <c r="T22" s="1" t="s">
        <v>185</v>
      </c>
    </row>
    <row r="23" spans="1:20" x14ac:dyDescent="0.2">
      <c r="A23" s="29">
        <v>38880</v>
      </c>
      <c r="B23" s="1" t="s">
        <v>200</v>
      </c>
      <c r="C23" s="27">
        <v>43845</v>
      </c>
      <c r="D23" s="1">
        <v>51177</v>
      </c>
      <c r="F23" s="1" t="s">
        <v>1432</v>
      </c>
      <c r="G23" s="1" t="s">
        <v>1433</v>
      </c>
      <c r="H23" s="1" t="s">
        <v>1433</v>
      </c>
      <c r="J23" s="1" t="s">
        <v>68</v>
      </c>
      <c r="K23" s="1" t="s">
        <v>49</v>
      </c>
      <c r="M23" s="1">
        <v>1.7999999999999999E-2</v>
      </c>
      <c r="N23" s="6"/>
      <c r="O23" s="6">
        <v>69.290000000000006</v>
      </c>
      <c r="P23" s="6">
        <v>460.36</v>
      </c>
      <c r="R23" s="31">
        <v>-69.290000000000006</v>
      </c>
      <c r="S23" s="28">
        <v>43861</v>
      </c>
      <c r="T23" s="1" t="s">
        <v>185</v>
      </c>
    </row>
    <row r="24" spans="1:20" x14ac:dyDescent="0.2">
      <c r="A24" s="29">
        <v>38147</v>
      </c>
      <c r="B24" s="1" t="s">
        <v>200</v>
      </c>
      <c r="C24" s="27">
        <v>43850</v>
      </c>
      <c r="D24" s="1">
        <v>50997</v>
      </c>
      <c r="F24" s="1" t="s">
        <v>1430</v>
      </c>
      <c r="G24" s="1" t="s">
        <v>1431</v>
      </c>
      <c r="H24" s="1" t="s">
        <v>1431</v>
      </c>
      <c r="J24" s="1" t="s">
        <v>68</v>
      </c>
      <c r="K24" s="1" t="s">
        <v>49</v>
      </c>
      <c r="M24" s="1">
        <v>6.3E-2</v>
      </c>
      <c r="N24" s="6"/>
      <c r="O24" s="6">
        <v>60.73</v>
      </c>
      <c r="P24" s="6">
        <v>139.78</v>
      </c>
      <c r="R24" s="31">
        <v>-60.73</v>
      </c>
      <c r="S24" s="28">
        <v>43861</v>
      </c>
      <c r="T24" s="1" t="s">
        <v>185</v>
      </c>
    </row>
    <row r="25" spans="1:20" x14ac:dyDescent="0.2">
      <c r="A25" s="29">
        <v>38147</v>
      </c>
      <c r="B25" s="1" t="s">
        <v>200</v>
      </c>
      <c r="C25" s="27">
        <v>43850</v>
      </c>
      <c r="D25" s="1">
        <v>50997</v>
      </c>
      <c r="F25" s="1" t="s">
        <v>1432</v>
      </c>
      <c r="G25" s="1" t="s">
        <v>1433</v>
      </c>
      <c r="H25" s="1" t="s">
        <v>1433</v>
      </c>
      <c r="J25" s="1" t="s">
        <v>68</v>
      </c>
      <c r="K25" s="1" t="s">
        <v>49</v>
      </c>
      <c r="M25" s="1">
        <v>1.7999999999999999E-2</v>
      </c>
      <c r="N25" s="6"/>
      <c r="O25" s="6">
        <v>17.350000000000001</v>
      </c>
      <c r="P25" s="6">
        <v>200.51</v>
      </c>
      <c r="R25" s="31">
        <v>-17.350000000000001</v>
      </c>
      <c r="S25" s="28">
        <v>43861</v>
      </c>
      <c r="T25" s="1" t="s">
        <v>185</v>
      </c>
    </row>
    <row r="26" spans="1:20" x14ac:dyDescent="0.2">
      <c r="A26" s="29">
        <v>38970</v>
      </c>
      <c r="B26" s="1" t="s">
        <v>200</v>
      </c>
      <c r="C26" s="27">
        <v>43852</v>
      </c>
      <c r="D26" s="1">
        <v>51228</v>
      </c>
      <c r="F26" s="1" t="s">
        <v>1430</v>
      </c>
      <c r="G26" s="1" t="s">
        <v>1431</v>
      </c>
      <c r="H26" s="1" t="s">
        <v>1431</v>
      </c>
      <c r="J26" s="1" t="s">
        <v>68</v>
      </c>
      <c r="K26" s="1" t="s">
        <v>49</v>
      </c>
      <c r="M26" s="1">
        <v>6.3E-2</v>
      </c>
      <c r="N26" s="6"/>
      <c r="O26" s="6">
        <v>2.9</v>
      </c>
      <c r="P26" s="6">
        <v>136.05000000000001</v>
      </c>
      <c r="R26" s="31">
        <v>-2.9</v>
      </c>
      <c r="S26" s="28">
        <v>43861</v>
      </c>
      <c r="T26" s="1" t="s">
        <v>185</v>
      </c>
    </row>
    <row r="27" spans="1:20" x14ac:dyDescent="0.2">
      <c r="A27" s="29">
        <v>38970</v>
      </c>
      <c r="B27" s="1" t="s">
        <v>200</v>
      </c>
      <c r="C27" s="27">
        <v>43852</v>
      </c>
      <c r="D27" s="1">
        <v>51228</v>
      </c>
      <c r="F27" s="1" t="s">
        <v>1432</v>
      </c>
      <c r="G27" s="1" t="s">
        <v>1433</v>
      </c>
      <c r="H27" s="1" t="s">
        <v>1433</v>
      </c>
      <c r="J27" s="1" t="s">
        <v>68</v>
      </c>
      <c r="K27" s="1" t="s">
        <v>49</v>
      </c>
      <c r="M27" s="1">
        <v>1.7999999999999999E-2</v>
      </c>
      <c r="N27" s="6"/>
      <c r="O27" s="6">
        <v>0.83</v>
      </c>
      <c r="P27" s="6">
        <v>138.94999999999999</v>
      </c>
      <c r="R27" s="31">
        <v>-0.83</v>
      </c>
      <c r="S27" s="28">
        <v>43861</v>
      </c>
      <c r="T27" s="1" t="s">
        <v>185</v>
      </c>
    </row>
    <row r="28" spans="1:20" x14ac:dyDescent="0.2">
      <c r="A28" s="29">
        <v>38985</v>
      </c>
      <c r="B28" s="1" t="s">
        <v>200</v>
      </c>
      <c r="C28" s="27">
        <v>43852</v>
      </c>
      <c r="D28" s="1">
        <v>51229</v>
      </c>
      <c r="F28" s="1" t="s">
        <v>1430</v>
      </c>
      <c r="G28" s="1" t="s">
        <v>1431</v>
      </c>
      <c r="H28" s="1" t="s">
        <v>1431</v>
      </c>
      <c r="J28" s="1" t="s">
        <v>68</v>
      </c>
      <c r="K28" s="1" t="s">
        <v>49</v>
      </c>
      <c r="M28" s="1">
        <v>6.3E-2</v>
      </c>
      <c r="N28" s="6"/>
      <c r="O28" s="6">
        <v>16.13</v>
      </c>
      <c r="P28" s="6">
        <v>115.31</v>
      </c>
      <c r="R28" s="31">
        <v>-16.13</v>
      </c>
      <c r="S28" s="28">
        <v>43861</v>
      </c>
      <c r="T28" s="1" t="s">
        <v>185</v>
      </c>
    </row>
    <row r="29" spans="1:20" x14ac:dyDescent="0.2">
      <c r="A29" s="29">
        <v>38985</v>
      </c>
      <c r="B29" s="1" t="s">
        <v>200</v>
      </c>
      <c r="C29" s="27">
        <v>43852</v>
      </c>
      <c r="D29" s="1">
        <v>51229</v>
      </c>
      <c r="F29" s="1" t="s">
        <v>1432</v>
      </c>
      <c r="G29" s="1" t="s">
        <v>1433</v>
      </c>
      <c r="H29" s="1" t="s">
        <v>1433</v>
      </c>
      <c r="J29" s="1" t="s">
        <v>68</v>
      </c>
      <c r="K29" s="1" t="s">
        <v>49</v>
      </c>
      <c r="M29" s="1">
        <v>1.7999999999999999E-2</v>
      </c>
      <c r="N29" s="6"/>
      <c r="O29" s="6">
        <v>4.6100000000000003</v>
      </c>
      <c r="P29" s="6">
        <v>131.44</v>
      </c>
      <c r="R29" s="31">
        <v>-4.6100000000000003</v>
      </c>
      <c r="S29" s="28">
        <v>43861</v>
      </c>
      <c r="T29" s="1" t="s">
        <v>185</v>
      </c>
    </row>
    <row r="30" spans="1:20" x14ac:dyDescent="0.2">
      <c r="A30" s="29">
        <v>38986</v>
      </c>
      <c r="B30" s="1" t="s">
        <v>200</v>
      </c>
      <c r="C30" s="27">
        <v>43852</v>
      </c>
      <c r="D30" s="1">
        <v>51230</v>
      </c>
      <c r="F30" s="1" t="s">
        <v>1430</v>
      </c>
      <c r="G30" s="1" t="s">
        <v>1431</v>
      </c>
      <c r="H30" s="1" t="s">
        <v>1431</v>
      </c>
      <c r="J30" s="1" t="s">
        <v>68</v>
      </c>
      <c r="K30" s="1" t="s">
        <v>49</v>
      </c>
      <c r="M30" s="1">
        <v>6.3E-2</v>
      </c>
      <c r="N30" s="6"/>
      <c r="O30" s="6">
        <v>22.18</v>
      </c>
      <c r="P30" s="6">
        <v>86.79</v>
      </c>
      <c r="R30" s="31">
        <v>-22.18</v>
      </c>
      <c r="S30" s="28">
        <v>43861</v>
      </c>
      <c r="T30" s="1" t="s">
        <v>185</v>
      </c>
    </row>
    <row r="31" spans="1:20" x14ac:dyDescent="0.2">
      <c r="A31" s="29">
        <v>38986</v>
      </c>
      <c r="B31" s="1" t="s">
        <v>200</v>
      </c>
      <c r="C31" s="27">
        <v>43852</v>
      </c>
      <c r="D31" s="1">
        <v>51230</v>
      </c>
      <c r="F31" s="1" t="s">
        <v>1432</v>
      </c>
      <c r="G31" s="1" t="s">
        <v>1433</v>
      </c>
      <c r="H31" s="1" t="s">
        <v>1433</v>
      </c>
      <c r="J31" s="1" t="s">
        <v>68</v>
      </c>
      <c r="K31" s="1" t="s">
        <v>49</v>
      </c>
      <c r="M31" s="1">
        <v>1.7999999999999999E-2</v>
      </c>
      <c r="N31" s="6"/>
      <c r="O31" s="6">
        <v>6.34</v>
      </c>
      <c r="P31" s="6">
        <v>108.97</v>
      </c>
      <c r="R31" s="31">
        <v>-6.34</v>
      </c>
      <c r="S31" s="28">
        <v>43861</v>
      </c>
      <c r="T31" s="1" t="s">
        <v>185</v>
      </c>
    </row>
    <row r="32" spans="1:20" x14ac:dyDescent="0.2">
      <c r="A32" s="29">
        <v>38987</v>
      </c>
      <c r="B32" s="1" t="s">
        <v>200</v>
      </c>
      <c r="C32" s="27">
        <v>43852</v>
      </c>
      <c r="D32" s="1">
        <v>51231</v>
      </c>
      <c r="F32" s="1" t="s">
        <v>1430</v>
      </c>
      <c r="G32" s="1" t="s">
        <v>1431</v>
      </c>
      <c r="H32" s="1" t="s">
        <v>1431</v>
      </c>
      <c r="J32" s="1" t="s">
        <v>68</v>
      </c>
      <c r="K32" s="1" t="s">
        <v>49</v>
      </c>
      <c r="M32" s="1">
        <v>6.3E-2</v>
      </c>
      <c r="N32" s="6"/>
      <c r="O32" s="6">
        <v>20.16</v>
      </c>
      <c r="P32" s="6">
        <v>60.87</v>
      </c>
      <c r="R32" s="31">
        <v>-20.16</v>
      </c>
      <c r="S32" s="28">
        <v>43861</v>
      </c>
      <c r="T32" s="1" t="s">
        <v>185</v>
      </c>
    </row>
    <row r="33" spans="1:20" x14ac:dyDescent="0.2">
      <c r="A33" s="29">
        <v>38987</v>
      </c>
      <c r="B33" s="1" t="s">
        <v>200</v>
      </c>
      <c r="C33" s="27">
        <v>43852</v>
      </c>
      <c r="D33" s="1">
        <v>51231</v>
      </c>
      <c r="F33" s="1" t="s">
        <v>1432</v>
      </c>
      <c r="G33" s="1" t="s">
        <v>1433</v>
      </c>
      <c r="H33" s="1" t="s">
        <v>1433</v>
      </c>
      <c r="J33" s="1" t="s">
        <v>68</v>
      </c>
      <c r="K33" s="1" t="s">
        <v>49</v>
      </c>
      <c r="M33" s="1">
        <v>1.7999999999999999E-2</v>
      </c>
      <c r="N33" s="6"/>
      <c r="O33" s="6">
        <v>5.76</v>
      </c>
      <c r="P33" s="6">
        <v>81.03</v>
      </c>
      <c r="R33" s="31">
        <v>-5.76</v>
      </c>
      <c r="S33" s="28">
        <v>43861</v>
      </c>
      <c r="T33" s="1" t="s">
        <v>185</v>
      </c>
    </row>
    <row r="34" spans="1:20" x14ac:dyDescent="0.2">
      <c r="A34" s="29">
        <v>38988</v>
      </c>
      <c r="B34" s="1" t="s">
        <v>200</v>
      </c>
      <c r="C34" s="27">
        <v>43852</v>
      </c>
      <c r="D34" s="1">
        <v>51232</v>
      </c>
      <c r="F34" s="1" t="s">
        <v>1430</v>
      </c>
      <c r="G34" s="1" t="s">
        <v>1431</v>
      </c>
      <c r="H34" s="1" t="s">
        <v>1431</v>
      </c>
      <c r="J34" s="1" t="s">
        <v>68</v>
      </c>
      <c r="K34" s="1" t="s">
        <v>49</v>
      </c>
      <c r="M34" s="1">
        <v>6.3E-2</v>
      </c>
      <c r="N34" s="6"/>
      <c r="O34" s="6">
        <v>14.11</v>
      </c>
      <c r="P34" s="6">
        <v>42.73</v>
      </c>
      <c r="R34" s="31">
        <v>-14.11</v>
      </c>
      <c r="S34" s="28">
        <v>43861</v>
      </c>
      <c r="T34" s="1" t="s">
        <v>185</v>
      </c>
    </row>
    <row r="35" spans="1:20" x14ac:dyDescent="0.2">
      <c r="A35" s="29">
        <v>38988</v>
      </c>
      <c r="B35" s="1" t="s">
        <v>200</v>
      </c>
      <c r="C35" s="27">
        <v>43852</v>
      </c>
      <c r="D35" s="1">
        <v>51232</v>
      </c>
      <c r="F35" s="1" t="s">
        <v>1432</v>
      </c>
      <c r="G35" s="1" t="s">
        <v>1433</v>
      </c>
      <c r="H35" s="1" t="s">
        <v>1433</v>
      </c>
      <c r="J35" s="1" t="s">
        <v>68</v>
      </c>
      <c r="K35" s="1" t="s">
        <v>49</v>
      </c>
      <c r="M35" s="1">
        <v>1.7999999999999999E-2</v>
      </c>
      <c r="N35" s="6"/>
      <c r="O35" s="6">
        <v>4.03</v>
      </c>
      <c r="P35" s="6">
        <v>56.84</v>
      </c>
      <c r="R35" s="31">
        <v>-4.03</v>
      </c>
      <c r="S35" s="28">
        <v>43861</v>
      </c>
      <c r="T35" s="1" t="s">
        <v>185</v>
      </c>
    </row>
    <row r="36" spans="1:20" x14ac:dyDescent="0.2">
      <c r="A36" s="29">
        <v>38989</v>
      </c>
      <c r="B36" s="1" t="s">
        <v>200</v>
      </c>
      <c r="C36" s="27">
        <v>43852</v>
      </c>
      <c r="D36" s="1">
        <v>51233</v>
      </c>
      <c r="F36" s="1" t="s">
        <v>1430</v>
      </c>
      <c r="G36" s="1" t="s">
        <v>1431</v>
      </c>
      <c r="H36" s="1" t="s">
        <v>1431</v>
      </c>
      <c r="J36" s="1" t="s">
        <v>68</v>
      </c>
      <c r="K36" s="1" t="s">
        <v>49</v>
      </c>
      <c r="M36" s="1">
        <v>6.3E-2</v>
      </c>
      <c r="N36" s="6"/>
      <c r="O36" s="6">
        <v>4.03</v>
      </c>
      <c r="P36" s="6">
        <v>37.549999999999997</v>
      </c>
      <c r="R36" s="31">
        <v>-4.03</v>
      </c>
      <c r="S36" s="28">
        <v>43861</v>
      </c>
      <c r="T36" s="1" t="s">
        <v>185</v>
      </c>
    </row>
    <row r="37" spans="1:20" x14ac:dyDescent="0.2">
      <c r="A37" s="29">
        <v>38989</v>
      </c>
      <c r="B37" s="1" t="s">
        <v>200</v>
      </c>
      <c r="C37" s="27">
        <v>43852</v>
      </c>
      <c r="D37" s="1">
        <v>51233</v>
      </c>
      <c r="F37" s="1" t="s">
        <v>1432</v>
      </c>
      <c r="G37" s="1" t="s">
        <v>1433</v>
      </c>
      <c r="H37" s="1" t="s">
        <v>1433</v>
      </c>
      <c r="J37" s="1" t="s">
        <v>68</v>
      </c>
      <c r="K37" s="1" t="s">
        <v>49</v>
      </c>
      <c r="M37" s="1">
        <v>1.7999999999999999E-2</v>
      </c>
      <c r="N37" s="6"/>
      <c r="O37" s="6">
        <v>1.1499999999999999</v>
      </c>
      <c r="P37" s="6">
        <v>41.58</v>
      </c>
      <c r="R37" s="31">
        <v>-1.1499999999999999</v>
      </c>
      <c r="S37" s="28">
        <v>43861</v>
      </c>
      <c r="T37" s="1" t="s">
        <v>185</v>
      </c>
    </row>
    <row r="38" spans="1:20" x14ac:dyDescent="0.2">
      <c r="A38" s="29">
        <v>38990</v>
      </c>
      <c r="B38" s="1" t="s">
        <v>200</v>
      </c>
      <c r="C38" s="27">
        <v>43852</v>
      </c>
      <c r="D38" s="1">
        <v>51234</v>
      </c>
      <c r="F38" s="1" t="s">
        <v>1430</v>
      </c>
      <c r="G38" s="1" t="s">
        <v>1431</v>
      </c>
      <c r="H38" s="1" t="s">
        <v>1431</v>
      </c>
      <c r="J38" s="1" t="s">
        <v>68</v>
      </c>
      <c r="K38" s="1" t="s">
        <v>49</v>
      </c>
      <c r="M38" s="1">
        <v>6.3E-2</v>
      </c>
      <c r="N38" s="6"/>
      <c r="O38" s="6">
        <v>64.510000000000005</v>
      </c>
      <c r="P38" s="6">
        <v>-45.39</v>
      </c>
      <c r="R38" s="31">
        <v>-64.510000000000005</v>
      </c>
      <c r="S38" s="28">
        <v>43861</v>
      </c>
      <c r="T38" s="1" t="s">
        <v>185</v>
      </c>
    </row>
    <row r="39" spans="1:20" x14ac:dyDescent="0.2">
      <c r="A39" s="29">
        <v>38990</v>
      </c>
      <c r="B39" s="1" t="s">
        <v>200</v>
      </c>
      <c r="C39" s="27">
        <v>43852</v>
      </c>
      <c r="D39" s="1">
        <v>51234</v>
      </c>
      <c r="F39" s="1" t="s">
        <v>1432</v>
      </c>
      <c r="G39" s="1" t="s">
        <v>1433</v>
      </c>
      <c r="H39" s="1" t="s">
        <v>1433</v>
      </c>
      <c r="J39" s="1" t="s">
        <v>68</v>
      </c>
      <c r="K39" s="1" t="s">
        <v>49</v>
      </c>
      <c r="M39" s="1">
        <v>1.7999999999999999E-2</v>
      </c>
      <c r="N39" s="6"/>
      <c r="O39" s="6">
        <v>18.43</v>
      </c>
      <c r="P39" s="6">
        <v>19.12</v>
      </c>
      <c r="R39" s="31">
        <v>-18.43</v>
      </c>
      <c r="S39" s="28">
        <v>43861</v>
      </c>
      <c r="T39" s="1" t="s">
        <v>185</v>
      </c>
    </row>
    <row r="40" spans="1:20" x14ac:dyDescent="0.2">
      <c r="A40" s="29">
        <v>38991</v>
      </c>
      <c r="B40" s="1" t="s">
        <v>200</v>
      </c>
      <c r="C40" s="27">
        <v>43852</v>
      </c>
      <c r="D40" s="1">
        <v>51235</v>
      </c>
      <c r="F40" s="1" t="s">
        <v>1430</v>
      </c>
      <c r="G40" s="1" t="s">
        <v>1431</v>
      </c>
      <c r="H40" s="1" t="s">
        <v>1431</v>
      </c>
      <c r="J40" s="1" t="s">
        <v>68</v>
      </c>
      <c r="K40" s="1" t="s">
        <v>49</v>
      </c>
      <c r="M40" s="1">
        <v>6.3E-2</v>
      </c>
      <c r="N40" s="6"/>
      <c r="O40" s="6">
        <v>14.11</v>
      </c>
      <c r="P40" s="6">
        <v>-63.53</v>
      </c>
      <c r="R40" s="31">
        <v>-14.11</v>
      </c>
      <c r="S40" s="28">
        <v>43861</v>
      </c>
      <c r="T40" s="1" t="s">
        <v>185</v>
      </c>
    </row>
    <row r="41" spans="1:20" x14ac:dyDescent="0.2">
      <c r="A41" s="29">
        <v>38991</v>
      </c>
      <c r="B41" s="1" t="s">
        <v>200</v>
      </c>
      <c r="C41" s="27">
        <v>43852</v>
      </c>
      <c r="D41" s="1">
        <v>51235</v>
      </c>
      <c r="F41" s="1" t="s">
        <v>1432</v>
      </c>
      <c r="G41" s="1" t="s">
        <v>1433</v>
      </c>
      <c r="H41" s="1" t="s">
        <v>1433</v>
      </c>
      <c r="J41" s="1" t="s">
        <v>68</v>
      </c>
      <c r="K41" s="1" t="s">
        <v>49</v>
      </c>
      <c r="M41" s="1">
        <v>1.7999999999999999E-2</v>
      </c>
      <c r="N41" s="6"/>
      <c r="O41" s="6">
        <v>4.03</v>
      </c>
      <c r="P41" s="6">
        <v>-49.42</v>
      </c>
      <c r="R41" s="31">
        <v>-4.03</v>
      </c>
      <c r="S41" s="28">
        <v>43861</v>
      </c>
      <c r="T41" s="1" t="s">
        <v>185</v>
      </c>
    </row>
    <row r="42" spans="1:20" x14ac:dyDescent="0.2">
      <c r="A42" s="29">
        <v>38992</v>
      </c>
      <c r="B42" s="1" t="s">
        <v>200</v>
      </c>
      <c r="C42" s="27">
        <v>43852</v>
      </c>
      <c r="D42" s="1">
        <v>51236</v>
      </c>
      <c r="F42" s="1" t="s">
        <v>1430</v>
      </c>
      <c r="G42" s="1" t="s">
        <v>1431</v>
      </c>
      <c r="H42" s="1" t="s">
        <v>1431</v>
      </c>
      <c r="J42" s="1" t="s">
        <v>68</v>
      </c>
      <c r="K42" s="1" t="s">
        <v>49</v>
      </c>
      <c r="M42" s="1">
        <v>6.3E-2</v>
      </c>
      <c r="N42" s="6"/>
      <c r="O42" s="6">
        <v>8.06</v>
      </c>
      <c r="P42" s="6">
        <v>-73.89</v>
      </c>
      <c r="R42" s="31">
        <v>-8.06</v>
      </c>
      <c r="S42" s="28">
        <v>43861</v>
      </c>
      <c r="T42" s="1" t="s">
        <v>185</v>
      </c>
    </row>
    <row r="43" spans="1:20" x14ac:dyDescent="0.2">
      <c r="A43" s="29">
        <v>38992</v>
      </c>
      <c r="B43" s="1" t="s">
        <v>200</v>
      </c>
      <c r="C43" s="27">
        <v>43852</v>
      </c>
      <c r="D43" s="1">
        <v>51236</v>
      </c>
      <c r="F43" s="1" t="s">
        <v>1432</v>
      </c>
      <c r="G43" s="1" t="s">
        <v>1433</v>
      </c>
      <c r="H43" s="1" t="s">
        <v>1433</v>
      </c>
      <c r="J43" s="1" t="s">
        <v>68</v>
      </c>
      <c r="K43" s="1" t="s">
        <v>49</v>
      </c>
      <c r="M43" s="1">
        <v>1.7999999999999999E-2</v>
      </c>
      <c r="N43" s="6"/>
      <c r="O43" s="6">
        <v>2.2999999999999998</v>
      </c>
      <c r="P43" s="6">
        <v>-65.83</v>
      </c>
      <c r="R43" s="31">
        <v>-2.2999999999999998</v>
      </c>
      <c r="S43" s="28">
        <v>43861</v>
      </c>
      <c r="T43" s="1" t="s">
        <v>185</v>
      </c>
    </row>
    <row r="44" spans="1:20" x14ac:dyDescent="0.2">
      <c r="A44" s="29">
        <v>38968</v>
      </c>
      <c r="B44" s="1" t="s">
        <v>200</v>
      </c>
      <c r="C44" s="27">
        <v>43853</v>
      </c>
      <c r="D44" s="1">
        <v>51227</v>
      </c>
      <c r="F44" s="1" t="s">
        <v>1430</v>
      </c>
      <c r="G44" s="1" t="s">
        <v>1431</v>
      </c>
      <c r="H44" s="1" t="s">
        <v>1431</v>
      </c>
      <c r="J44" s="1" t="s">
        <v>68</v>
      </c>
      <c r="K44" s="1" t="s">
        <v>49</v>
      </c>
      <c r="M44" s="1">
        <v>6.3E-2</v>
      </c>
      <c r="N44" s="6"/>
      <c r="O44" s="6">
        <v>57.71</v>
      </c>
      <c r="P44" s="6">
        <v>-148.09</v>
      </c>
      <c r="R44" s="31">
        <v>-57.71</v>
      </c>
      <c r="S44" s="28">
        <v>43861</v>
      </c>
      <c r="T44" s="1" t="s">
        <v>185</v>
      </c>
    </row>
    <row r="45" spans="1:20" x14ac:dyDescent="0.2">
      <c r="A45" s="29">
        <v>38968</v>
      </c>
      <c r="B45" s="1" t="s">
        <v>200</v>
      </c>
      <c r="C45" s="27">
        <v>43853</v>
      </c>
      <c r="D45" s="1">
        <v>51227</v>
      </c>
      <c r="F45" s="1" t="s">
        <v>1432</v>
      </c>
      <c r="G45" s="1" t="s">
        <v>1433</v>
      </c>
      <c r="H45" s="1" t="s">
        <v>1433</v>
      </c>
      <c r="J45" s="1" t="s">
        <v>68</v>
      </c>
      <c r="K45" s="1" t="s">
        <v>49</v>
      </c>
      <c r="M45" s="1">
        <v>1.7999999999999999E-2</v>
      </c>
      <c r="N45" s="6"/>
      <c r="O45" s="6">
        <v>16.489999999999998</v>
      </c>
      <c r="P45" s="6">
        <v>-90.38</v>
      </c>
      <c r="R45" s="31">
        <v>-16.489999999999998</v>
      </c>
      <c r="S45" s="28">
        <v>43861</v>
      </c>
      <c r="T45" s="1" t="s">
        <v>185</v>
      </c>
    </row>
    <row r="46" spans="1:20" x14ac:dyDescent="0.2">
      <c r="A46" s="29">
        <v>39007</v>
      </c>
      <c r="B46" s="1" t="s">
        <v>200</v>
      </c>
      <c r="C46" s="27">
        <v>43853</v>
      </c>
      <c r="D46" s="1">
        <v>51248</v>
      </c>
      <c r="F46" s="1" t="s">
        <v>1430</v>
      </c>
      <c r="G46" s="1" t="s">
        <v>1431</v>
      </c>
      <c r="H46" s="1" t="s">
        <v>1431</v>
      </c>
      <c r="J46" s="1" t="s">
        <v>68</v>
      </c>
      <c r="K46" s="1" t="s">
        <v>49</v>
      </c>
      <c r="M46" s="1">
        <v>6.3E-2</v>
      </c>
      <c r="N46" s="6"/>
      <c r="O46" s="6">
        <v>11.21</v>
      </c>
      <c r="P46" s="6">
        <v>-162.5</v>
      </c>
      <c r="R46" s="31">
        <v>-11.21</v>
      </c>
      <c r="S46" s="28">
        <v>43861</v>
      </c>
      <c r="T46" s="1" t="s">
        <v>185</v>
      </c>
    </row>
    <row r="47" spans="1:20" x14ac:dyDescent="0.2">
      <c r="A47" s="29">
        <v>39007</v>
      </c>
      <c r="B47" s="1" t="s">
        <v>200</v>
      </c>
      <c r="C47" s="27">
        <v>43853</v>
      </c>
      <c r="D47" s="1">
        <v>51248</v>
      </c>
      <c r="F47" s="1" t="s">
        <v>1432</v>
      </c>
      <c r="G47" s="1" t="s">
        <v>1433</v>
      </c>
      <c r="H47" s="1" t="s">
        <v>1433</v>
      </c>
      <c r="J47" s="1" t="s">
        <v>68</v>
      </c>
      <c r="K47" s="1" t="s">
        <v>49</v>
      </c>
      <c r="M47" s="1">
        <v>1.7999999999999999E-2</v>
      </c>
      <c r="N47" s="6"/>
      <c r="O47" s="6">
        <v>3.2</v>
      </c>
      <c r="P47" s="6">
        <v>-151.29</v>
      </c>
      <c r="R47" s="31">
        <v>-3.2</v>
      </c>
      <c r="S47" s="28">
        <v>43861</v>
      </c>
      <c r="T47" s="1" t="s">
        <v>185</v>
      </c>
    </row>
    <row r="48" spans="1:20" x14ac:dyDescent="0.2">
      <c r="A48" s="29">
        <v>39011</v>
      </c>
      <c r="B48" s="1" t="s">
        <v>200</v>
      </c>
      <c r="C48" s="27">
        <v>43853</v>
      </c>
      <c r="D48" s="1">
        <v>51249</v>
      </c>
      <c r="F48" s="1" t="s">
        <v>1430</v>
      </c>
      <c r="G48" s="1" t="s">
        <v>1431</v>
      </c>
      <c r="H48" s="1" t="s">
        <v>1431</v>
      </c>
      <c r="J48" s="1" t="s">
        <v>68</v>
      </c>
      <c r="K48" s="1" t="s">
        <v>49</v>
      </c>
      <c r="M48" s="1">
        <v>6.3E-2</v>
      </c>
      <c r="N48" s="6"/>
      <c r="O48" s="6">
        <v>29.23</v>
      </c>
      <c r="P48" s="6">
        <v>-200.08</v>
      </c>
      <c r="R48" s="31">
        <v>-29.23</v>
      </c>
      <c r="S48" s="28">
        <v>43861</v>
      </c>
      <c r="T48" s="1" t="s">
        <v>185</v>
      </c>
    </row>
    <row r="49" spans="1:20" x14ac:dyDescent="0.2">
      <c r="A49" s="29">
        <v>39011</v>
      </c>
      <c r="B49" s="1" t="s">
        <v>200</v>
      </c>
      <c r="C49" s="27">
        <v>43853</v>
      </c>
      <c r="D49" s="1">
        <v>51249</v>
      </c>
      <c r="F49" s="1" t="s">
        <v>1432</v>
      </c>
      <c r="G49" s="1" t="s">
        <v>1433</v>
      </c>
      <c r="H49" s="1" t="s">
        <v>1433</v>
      </c>
      <c r="J49" s="1" t="s">
        <v>68</v>
      </c>
      <c r="K49" s="1" t="s">
        <v>49</v>
      </c>
      <c r="M49" s="1">
        <v>1.7999999999999999E-2</v>
      </c>
      <c r="N49" s="6"/>
      <c r="O49" s="6">
        <v>8.35</v>
      </c>
      <c r="P49" s="6">
        <v>-170.85</v>
      </c>
      <c r="R49" s="31">
        <v>-8.35</v>
      </c>
      <c r="S49" s="28">
        <v>43861</v>
      </c>
      <c r="T49" s="1" t="s">
        <v>185</v>
      </c>
    </row>
    <row r="50" spans="1:20" x14ac:dyDescent="0.2">
      <c r="A50" s="29">
        <v>38944</v>
      </c>
      <c r="B50" s="1" t="s">
        <v>200</v>
      </c>
      <c r="C50" s="27">
        <v>43862</v>
      </c>
      <c r="D50" s="1">
        <v>51203</v>
      </c>
      <c r="F50" s="1" t="s">
        <v>1430</v>
      </c>
      <c r="G50" s="1" t="s">
        <v>1431</v>
      </c>
      <c r="H50" s="1" t="s">
        <v>1431</v>
      </c>
      <c r="J50" s="1" t="s">
        <v>68</v>
      </c>
      <c r="K50" s="1" t="s">
        <v>49</v>
      </c>
      <c r="M50" s="1">
        <v>6.3E-2</v>
      </c>
      <c r="N50" s="6"/>
      <c r="O50" s="6">
        <v>1.26</v>
      </c>
      <c r="P50" s="6">
        <v>-201.7</v>
      </c>
      <c r="R50" s="31">
        <v>-1.26</v>
      </c>
      <c r="S50" s="28">
        <v>43890</v>
      </c>
      <c r="T50" s="1" t="s">
        <v>185</v>
      </c>
    </row>
    <row r="51" spans="1:20" x14ac:dyDescent="0.2">
      <c r="A51" s="29">
        <v>38944</v>
      </c>
      <c r="B51" s="1" t="s">
        <v>200</v>
      </c>
      <c r="C51" s="27">
        <v>43862</v>
      </c>
      <c r="D51" s="1">
        <v>51203</v>
      </c>
      <c r="F51" s="1" t="s">
        <v>1432</v>
      </c>
      <c r="G51" s="1" t="s">
        <v>1433</v>
      </c>
      <c r="H51" s="1" t="s">
        <v>1433</v>
      </c>
      <c r="J51" s="1" t="s">
        <v>68</v>
      </c>
      <c r="K51" s="1" t="s">
        <v>49</v>
      </c>
      <c r="M51" s="1">
        <v>1.7999999999999999E-2</v>
      </c>
      <c r="N51" s="6"/>
      <c r="O51" s="6">
        <v>0.36</v>
      </c>
      <c r="P51" s="6">
        <v>-200.44</v>
      </c>
      <c r="R51" s="31">
        <v>-0.36</v>
      </c>
      <c r="S51" s="28">
        <v>43890</v>
      </c>
      <c r="T51" s="1" t="s">
        <v>185</v>
      </c>
    </row>
    <row r="52" spans="1:20" x14ac:dyDescent="0.2">
      <c r="A52" s="29">
        <v>38966</v>
      </c>
      <c r="B52" s="1" t="s">
        <v>200</v>
      </c>
      <c r="C52" s="27">
        <v>43862</v>
      </c>
      <c r="D52" s="1">
        <v>51225</v>
      </c>
      <c r="F52" s="1" t="s">
        <v>1430</v>
      </c>
      <c r="G52" s="1" t="s">
        <v>1431</v>
      </c>
      <c r="H52" s="1" t="s">
        <v>1431</v>
      </c>
      <c r="J52" s="1" t="s">
        <v>68</v>
      </c>
      <c r="K52" s="1" t="s">
        <v>49</v>
      </c>
      <c r="M52" s="1">
        <v>6.3E-2</v>
      </c>
      <c r="N52" s="6"/>
      <c r="O52" s="6">
        <v>0.5</v>
      </c>
      <c r="P52" s="6">
        <v>-202.34</v>
      </c>
      <c r="R52" s="31">
        <v>-0.5</v>
      </c>
      <c r="S52" s="28">
        <v>43890</v>
      </c>
      <c r="T52" s="1" t="s">
        <v>185</v>
      </c>
    </row>
    <row r="53" spans="1:20" x14ac:dyDescent="0.2">
      <c r="A53" s="29">
        <v>38966</v>
      </c>
      <c r="B53" s="1" t="s">
        <v>200</v>
      </c>
      <c r="C53" s="27">
        <v>43862</v>
      </c>
      <c r="D53" s="1">
        <v>51225</v>
      </c>
      <c r="F53" s="1" t="s">
        <v>1432</v>
      </c>
      <c r="G53" s="1" t="s">
        <v>1433</v>
      </c>
      <c r="H53" s="1" t="s">
        <v>1433</v>
      </c>
      <c r="J53" s="1" t="s">
        <v>68</v>
      </c>
      <c r="K53" s="1" t="s">
        <v>49</v>
      </c>
      <c r="M53" s="1">
        <v>1.7999999999999999E-2</v>
      </c>
      <c r="N53" s="6"/>
      <c r="O53" s="6">
        <v>0.14000000000000001</v>
      </c>
      <c r="P53" s="6">
        <v>-201.84</v>
      </c>
      <c r="R53" s="31">
        <v>-0.14000000000000001</v>
      </c>
      <c r="S53" s="28">
        <v>43890</v>
      </c>
      <c r="T53" s="1" t="s">
        <v>185</v>
      </c>
    </row>
    <row r="54" spans="1:20" x14ac:dyDescent="0.2">
      <c r="A54" s="29">
        <v>39083</v>
      </c>
      <c r="B54" s="1" t="s">
        <v>200</v>
      </c>
      <c r="C54" s="27">
        <v>43863</v>
      </c>
      <c r="D54" s="1">
        <v>51265</v>
      </c>
      <c r="F54" s="1" t="s">
        <v>1430</v>
      </c>
      <c r="G54" s="1" t="s">
        <v>1431</v>
      </c>
      <c r="H54" s="1" t="s">
        <v>1431</v>
      </c>
      <c r="J54" s="1" t="s">
        <v>68</v>
      </c>
      <c r="K54" s="1" t="s">
        <v>49</v>
      </c>
      <c r="M54" s="1">
        <v>6.3E-2</v>
      </c>
      <c r="N54" s="6"/>
      <c r="O54" s="6">
        <v>8.57</v>
      </c>
      <c r="P54" s="6">
        <v>-213.36</v>
      </c>
      <c r="R54" s="31">
        <v>-8.57</v>
      </c>
      <c r="S54" s="28">
        <v>43890</v>
      </c>
      <c r="T54" s="1" t="s">
        <v>185</v>
      </c>
    </row>
    <row r="55" spans="1:20" x14ac:dyDescent="0.2">
      <c r="A55" s="29">
        <v>39083</v>
      </c>
      <c r="B55" s="1" t="s">
        <v>200</v>
      </c>
      <c r="C55" s="27">
        <v>43863</v>
      </c>
      <c r="D55" s="1">
        <v>51265</v>
      </c>
      <c r="F55" s="1" t="s">
        <v>1432</v>
      </c>
      <c r="G55" s="1" t="s">
        <v>1433</v>
      </c>
      <c r="H55" s="1" t="s">
        <v>1433</v>
      </c>
      <c r="J55" s="1" t="s">
        <v>68</v>
      </c>
      <c r="K55" s="1" t="s">
        <v>49</v>
      </c>
      <c r="M55" s="1">
        <v>1.7999999999999999E-2</v>
      </c>
      <c r="N55" s="6"/>
      <c r="O55" s="6">
        <v>2.4500000000000002</v>
      </c>
      <c r="P55" s="6">
        <v>-204.79</v>
      </c>
      <c r="R55" s="31">
        <v>-2.4500000000000002</v>
      </c>
      <c r="S55" s="28">
        <v>43890</v>
      </c>
      <c r="T55" s="1" t="s">
        <v>185</v>
      </c>
    </row>
    <row r="56" spans="1:20" x14ac:dyDescent="0.2">
      <c r="A56" s="29">
        <v>39028</v>
      </c>
      <c r="B56" s="1" t="s">
        <v>200</v>
      </c>
      <c r="C56" s="27">
        <v>43864</v>
      </c>
      <c r="D56" s="1">
        <v>51253</v>
      </c>
      <c r="F56" s="1" t="s">
        <v>1430</v>
      </c>
      <c r="G56" s="1" t="s">
        <v>1431</v>
      </c>
      <c r="H56" s="1" t="s">
        <v>1431</v>
      </c>
      <c r="J56" s="1" t="s">
        <v>68</v>
      </c>
      <c r="K56" s="1" t="s">
        <v>49</v>
      </c>
      <c r="M56" s="1">
        <v>6.3E-2</v>
      </c>
      <c r="N56" s="6"/>
      <c r="O56" s="6">
        <v>10.9</v>
      </c>
      <c r="P56" s="6">
        <v>-227.37</v>
      </c>
      <c r="R56" s="31">
        <v>-10.9</v>
      </c>
      <c r="S56" s="28">
        <v>43890</v>
      </c>
      <c r="T56" s="1" t="s">
        <v>185</v>
      </c>
    </row>
    <row r="57" spans="1:20" x14ac:dyDescent="0.2">
      <c r="A57" s="29">
        <v>39028</v>
      </c>
      <c r="B57" s="1" t="s">
        <v>200</v>
      </c>
      <c r="C57" s="27">
        <v>43864</v>
      </c>
      <c r="D57" s="1">
        <v>51253</v>
      </c>
      <c r="F57" s="1" t="s">
        <v>1432</v>
      </c>
      <c r="G57" s="1" t="s">
        <v>1433</v>
      </c>
      <c r="H57" s="1" t="s">
        <v>1433</v>
      </c>
      <c r="J57" s="1" t="s">
        <v>68</v>
      </c>
      <c r="K57" s="1" t="s">
        <v>49</v>
      </c>
      <c r="M57" s="1">
        <v>1.7999999999999999E-2</v>
      </c>
      <c r="N57" s="6"/>
      <c r="O57" s="6">
        <v>3.11</v>
      </c>
      <c r="P57" s="6">
        <v>-216.47</v>
      </c>
      <c r="R57" s="31">
        <v>-3.11</v>
      </c>
      <c r="S57" s="28">
        <v>43890</v>
      </c>
      <c r="T57" s="1" t="s">
        <v>185</v>
      </c>
    </row>
    <row r="58" spans="1:20" x14ac:dyDescent="0.2">
      <c r="A58" s="29">
        <v>39035</v>
      </c>
      <c r="B58" s="1" t="s">
        <v>200</v>
      </c>
      <c r="C58" s="27">
        <v>43866</v>
      </c>
      <c r="D58" s="1">
        <v>51257</v>
      </c>
      <c r="F58" s="1" t="s">
        <v>1430</v>
      </c>
      <c r="G58" s="1" t="s">
        <v>1431</v>
      </c>
      <c r="H58" s="1" t="s">
        <v>1431</v>
      </c>
      <c r="J58" s="1" t="s">
        <v>68</v>
      </c>
      <c r="K58" s="1" t="s">
        <v>49</v>
      </c>
      <c r="M58" s="1">
        <v>6.3E-2</v>
      </c>
      <c r="N58" s="6"/>
      <c r="O58" s="6">
        <v>4.16</v>
      </c>
      <c r="P58" s="6">
        <v>-232.72</v>
      </c>
      <c r="R58" s="31">
        <v>-4.16</v>
      </c>
      <c r="S58" s="28">
        <v>43890</v>
      </c>
      <c r="T58" s="1" t="s">
        <v>185</v>
      </c>
    </row>
    <row r="59" spans="1:20" x14ac:dyDescent="0.2">
      <c r="A59" s="29">
        <v>39035</v>
      </c>
      <c r="B59" s="1" t="s">
        <v>200</v>
      </c>
      <c r="C59" s="27">
        <v>43866</v>
      </c>
      <c r="D59" s="1">
        <v>51257</v>
      </c>
      <c r="F59" s="1" t="s">
        <v>1432</v>
      </c>
      <c r="G59" s="1" t="s">
        <v>1433</v>
      </c>
      <c r="H59" s="1" t="s">
        <v>1433</v>
      </c>
      <c r="J59" s="1" t="s">
        <v>68</v>
      </c>
      <c r="K59" s="1" t="s">
        <v>49</v>
      </c>
      <c r="M59" s="1">
        <v>1.7999999999999999E-2</v>
      </c>
      <c r="N59" s="6"/>
      <c r="O59" s="6">
        <v>1.19</v>
      </c>
      <c r="P59" s="6">
        <v>-228.56</v>
      </c>
      <c r="R59" s="31">
        <v>-1.19</v>
      </c>
      <c r="S59" s="28">
        <v>43890</v>
      </c>
      <c r="T59" s="1" t="s">
        <v>185</v>
      </c>
    </row>
    <row r="60" spans="1:20" x14ac:dyDescent="0.2">
      <c r="A60" s="29">
        <v>39038</v>
      </c>
      <c r="B60" s="1" t="s">
        <v>200</v>
      </c>
      <c r="C60" s="27">
        <v>43868</v>
      </c>
      <c r="D60" s="1">
        <v>51260</v>
      </c>
      <c r="F60" s="1" t="s">
        <v>1430</v>
      </c>
      <c r="G60" s="1" t="s">
        <v>1431</v>
      </c>
      <c r="H60" s="1" t="s">
        <v>1431</v>
      </c>
      <c r="J60" s="1" t="s">
        <v>68</v>
      </c>
      <c r="K60" s="1" t="s">
        <v>49</v>
      </c>
      <c r="M60" s="1">
        <v>6.3E-2</v>
      </c>
      <c r="N60" s="6"/>
      <c r="O60" s="6">
        <v>56.57</v>
      </c>
      <c r="P60" s="6">
        <v>-305.45</v>
      </c>
      <c r="R60" s="31">
        <v>-56.57</v>
      </c>
      <c r="S60" s="28">
        <v>43890</v>
      </c>
      <c r="T60" s="1" t="s">
        <v>185</v>
      </c>
    </row>
    <row r="61" spans="1:20" x14ac:dyDescent="0.2">
      <c r="A61" s="29">
        <v>39038</v>
      </c>
      <c r="B61" s="1" t="s">
        <v>200</v>
      </c>
      <c r="C61" s="27">
        <v>43868</v>
      </c>
      <c r="D61" s="1">
        <v>51260</v>
      </c>
      <c r="F61" s="1" t="s">
        <v>1432</v>
      </c>
      <c r="G61" s="1" t="s">
        <v>1433</v>
      </c>
      <c r="H61" s="1" t="s">
        <v>1433</v>
      </c>
      <c r="J61" s="1" t="s">
        <v>68</v>
      </c>
      <c r="K61" s="1" t="s">
        <v>49</v>
      </c>
      <c r="M61" s="1">
        <v>1.7999999999999999E-2</v>
      </c>
      <c r="N61" s="6"/>
      <c r="O61" s="6">
        <v>16.16</v>
      </c>
      <c r="P61" s="6">
        <v>-248.88</v>
      </c>
      <c r="R61" s="31">
        <v>-16.16</v>
      </c>
      <c r="S61" s="28">
        <v>43890</v>
      </c>
      <c r="T61" s="1" t="s">
        <v>185</v>
      </c>
    </row>
    <row r="62" spans="1:20" x14ac:dyDescent="0.2">
      <c r="A62" s="29">
        <v>39293</v>
      </c>
      <c r="B62" s="1" t="s">
        <v>200</v>
      </c>
      <c r="C62" s="27">
        <v>43871</v>
      </c>
      <c r="D62" s="1">
        <v>51272</v>
      </c>
      <c r="F62" s="1" t="s">
        <v>1430</v>
      </c>
      <c r="G62" s="1" t="s">
        <v>1431</v>
      </c>
      <c r="H62" s="1" t="s">
        <v>1431</v>
      </c>
      <c r="J62" s="1" t="s">
        <v>68</v>
      </c>
      <c r="K62" s="1" t="s">
        <v>49</v>
      </c>
      <c r="M62" s="1">
        <v>6.3E-2</v>
      </c>
      <c r="N62" s="6"/>
      <c r="O62" s="6">
        <v>4.66</v>
      </c>
      <c r="P62" s="6">
        <v>-311.44</v>
      </c>
      <c r="R62" s="31">
        <v>-4.66</v>
      </c>
      <c r="S62" s="28">
        <v>43890</v>
      </c>
      <c r="T62" s="1" t="s">
        <v>185</v>
      </c>
    </row>
    <row r="63" spans="1:20" x14ac:dyDescent="0.2">
      <c r="A63" s="29">
        <v>39293</v>
      </c>
      <c r="B63" s="1" t="s">
        <v>200</v>
      </c>
      <c r="C63" s="27">
        <v>43871</v>
      </c>
      <c r="D63" s="1">
        <v>51272</v>
      </c>
      <c r="F63" s="1" t="s">
        <v>1432</v>
      </c>
      <c r="G63" s="1" t="s">
        <v>1433</v>
      </c>
      <c r="H63" s="1" t="s">
        <v>1433</v>
      </c>
      <c r="J63" s="1" t="s">
        <v>68</v>
      </c>
      <c r="K63" s="1" t="s">
        <v>49</v>
      </c>
      <c r="M63" s="1">
        <v>1.7999999999999999E-2</v>
      </c>
      <c r="N63" s="6"/>
      <c r="O63" s="6">
        <v>1.33</v>
      </c>
      <c r="P63" s="6">
        <v>-306.77999999999997</v>
      </c>
      <c r="R63" s="31">
        <v>-1.33</v>
      </c>
      <c r="S63" s="28">
        <v>43890</v>
      </c>
      <c r="T63" s="1" t="s">
        <v>185</v>
      </c>
    </row>
    <row r="64" spans="1:20" x14ac:dyDescent="0.2">
      <c r="A64" s="29">
        <v>39039</v>
      </c>
      <c r="B64" s="1" t="s">
        <v>200</v>
      </c>
      <c r="C64" s="27">
        <v>43872</v>
      </c>
      <c r="D64" s="1">
        <v>51261</v>
      </c>
      <c r="F64" s="1" t="s">
        <v>1430</v>
      </c>
      <c r="G64" s="1" t="s">
        <v>1431</v>
      </c>
      <c r="H64" s="1" t="s">
        <v>1431</v>
      </c>
      <c r="J64" s="1" t="s">
        <v>68</v>
      </c>
      <c r="K64" s="1" t="s">
        <v>49</v>
      </c>
      <c r="M64" s="1">
        <v>6.3E-2</v>
      </c>
      <c r="N64" s="6"/>
      <c r="O64" s="6">
        <v>109.81</v>
      </c>
      <c r="P64" s="6">
        <v>-452.62</v>
      </c>
      <c r="R64" s="31">
        <v>-109.81</v>
      </c>
      <c r="S64" s="28">
        <v>43890</v>
      </c>
      <c r="T64" s="1" t="s">
        <v>185</v>
      </c>
    </row>
    <row r="65" spans="1:20" x14ac:dyDescent="0.2">
      <c r="A65" s="29">
        <v>39039</v>
      </c>
      <c r="B65" s="1" t="s">
        <v>200</v>
      </c>
      <c r="C65" s="27">
        <v>43872</v>
      </c>
      <c r="D65" s="1">
        <v>51261</v>
      </c>
      <c r="F65" s="1" t="s">
        <v>1432</v>
      </c>
      <c r="G65" s="1" t="s">
        <v>1433</v>
      </c>
      <c r="H65" s="1" t="s">
        <v>1433</v>
      </c>
      <c r="J65" s="1" t="s">
        <v>68</v>
      </c>
      <c r="K65" s="1" t="s">
        <v>49</v>
      </c>
      <c r="M65" s="1">
        <v>1.7999999999999999E-2</v>
      </c>
      <c r="N65" s="6"/>
      <c r="O65" s="6">
        <v>31.37</v>
      </c>
      <c r="P65" s="6">
        <v>-342.81</v>
      </c>
      <c r="R65" s="31">
        <v>-31.37</v>
      </c>
      <c r="S65" s="28">
        <v>43890</v>
      </c>
      <c r="T65" s="1" t="s">
        <v>185</v>
      </c>
    </row>
    <row r="66" spans="1:20" x14ac:dyDescent="0.2">
      <c r="A66" s="29">
        <v>39041</v>
      </c>
      <c r="B66" s="1" t="s">
        <v>200</v>
      </c>
      <c r="C66" s="27">
        <v>43873</v>
      </c>
      <c r="D66" s="1">
        <v>51263</v>
      </c>
      <c r="F66" s="1" t="s">
        <v>1430</v>
      </c>
      <c r="G66" s="1" t="s">
        <v>1431</v>
      </c>
      <c r="H66" s="1" t="s">
        <v>1431</v>
      </c>
      <c r="J66" s="1" t="s">
        <v>68</v>
      </c>
      <c r="K66" s="1" t="s">
        <v>49</v>
      </c>
      <c r="M66" s="1">
        <v>6.3E-2</v>
      </c>
      <c r="N66" s="6"/>
      <c r="O66" s="6">
        <v>0.76</v>
      </c>
      <c r="P66" s="6">
        <v>-453.6</v>
      </c>
      <c r="R66" s="31">
        <v>-0.76</v>
      </c>
      <c r="S66" s="28">
        <v>43890</v>
      </c>
      <c r="T66" s="1" t="s">
        <v>185</v>
      </c>
    </row>
    <row r="67" spans="1:20" x14ac:dyDescent="0.2">
      <c r="A67" s="29">
        <v>39041</v>
      </c>
      <c r="B67" s="1" t="s">
        <v>200</v>
      </c>
      <c r="C67" s="27">
        <v>43873</v>
      </c>
      <c r="D67" s="1">
        <v>51263</v>
      </c>
      <c r="F67" s="1" t="s">
        <v>1432</v>
      </c>
      <c r="G67" s="1" t="s">
        <v>1433</v>
      </c>
      <c r="H67" s="1" t="s">
        <v>1433</v>
      </c>
      <c r="J67" s="1" t="s">
        <v>68</v>
      </c>
      <c r="K67" s="1" t="s">
        <v>49</v>
      </c>
      <c r="M67" s="1">
        <v>1.7999999999999999E-2</v>
      </c>
      <c r="N67" s="6"/>
      <c r="O67" s="6">
        <v>0.22</v>
      </c>
      <c r="P67" s="6">
        <v>-452.84</v>
      </c>
      <c r="R67" s="31">
        <v>-0.22</v>
      </c>
      <c r="S67" s="28">
        <v>43890</v>
      </c>
      <c r="T67" s="1" t="s">
        <v>185</v>
      </c>
    </row>
    <row r="68" spans="1:20" x14ac:dyDescent="0.2">
      <c r="A68" s="29">
        <v>39290</v>
      </c>
      <c r="B68" s="1" t="s">
        <v>200</v>
      </c>
      <c r="C68" s="27">
        <v>43873</v>
      </c>
      <c r="D68" s="1">
        <v>51270</v>
      </c>
      <c r="F68" s="1" t="s">
        <v>1430</v>
      </c>
      <c r="G68" s="1" t="s">
        <v>1431</v>
      </c>
      <c r="H68" s="1" t="s">
        <v>1431</v>
      </c>
      <c r="J68" s="1" t="s">
        <v>68</v>
      </c>
      <c r="K68" s="1" t="s">
        <v>49</v>
      </c>
      <c r="M68" s="1">
        <v>6.3E-2</v>
      </c>
      <c r="N68" s="6"/>
      <c r="O68" s="6">
        <v>57.71</v>
      </c>
      <c r="P68" s="6">
        <v>-527.79999999999995</v>
      </c>
      <c r="R68" s="31">
        <v>-57.71</v>
      </c>
      <c r="S68" s="28">
        <v>43890</v>
      </c>
      <c r="T68" s="1" t="s">
        <v>185</v>
      </c>
    </row>
    <row r="69" spans="1:20" x14ac:dyDescent="0.2">
      <c r="A69" s="29">
        <v>39290</v>
      </c>
      <c r="B69" s="1" t="s">
        <v>200</v>
      </c>
      <c r="C69" s="27">
        <v>43873</v>
      </c>
      <c r="D69" s="1">
        <v>51270</v>
      </c>
      <c r="F69" s="1" t="s">
        <v>1432</v>
      </c>
      <c r="G69" s="1" t="s">
        <v>1433</v>
      </c>
      <c r="H69" s="1" t="s">
        <v>1433</v>
      </c>
      <c r="J69" s="1" t="s">
        <v>68</v>
      </c>
      <c r="K69" s="1" t="s">
        <v>49</v>
      </c>
      <c r="M69" s="1">
        <v>1.7999999999999999E-2</v>
      </c>
      <c r="N69" s="6"/>
      <c r="O69" s="6">
        <v>16.489999999999998</v>
      </c>
      <c r="P69" s="6">
        <v>-470.09</v>
      </c>
      <c r="R69" s="31">
        <v>-16.489999999999998</v>
      </c>
      <c r="S69" s="28">
        <v>43890</v>
      </c>
      <c r="T69" s="1" t="s">
        <v>185</v>
      </c>
    </row>
    <row r="70" spans="1:20" x14ac:dyDescent="0.2">
      <c r="A70" s="29">
        <v>39291</v>
      </c>
      <c r="B70" s="1" t="s">
        <v>200</v>
      </c>
      <c r="C70" s="27">
        <v>43873</v>
      </c>
      <c r="D70" s="1">
        <v>51271</v>
      </c>
      <c r="F70" s="1" t="s">
        <v>1430</v>
      </c>
      <c r="G70" s="1" t="s">
        <v>1431</v>
      </c>
      <c r="H70" s="1" t="s">
        <v>1431</v>
      </c>
      <c r="J70" s="1" t="s">
        <v>68</v>
      </c>
      <c r="K70" s="1" t="s">
        <v>49</v>
      </c>
      <c r="M70" s="1">
        <v>6.3E-2</v>
      </c>
      <c r="N70" s="6"/>
      <c r="O70" s="6">
        <v>0.5</v>
      </c>
      <c r="P70" s="6">
        <v>-528.44000000000005</v>
      </c>
      <c r="R70" s="31">
        <v>-0.5</v>
      </c>
      <c r="S70" s="28">
        <v>43890</v>
      </c>
      <c r="T70" s="1" t="s">
        <v>185</v>
      </c>
    </row>
    <row r="71" spans="1:20" x14ac:dyDescent="0.2">
      <c r="A71" s="29">
        <v>39291</v>
      </c>
      <c r="B71" s="1" t="s">
        <v>200</v>
      </c>
      <c r="C71" s="27">
        <v>43873</v>
      </c>
      <c r="D71" s="1">
        <v>51271</v>
      </c>
      <c r="F71" s="1" t="s">
        <v>1432</v>
      </c>
      <c r="G71" s="1" t="s">
        <v>1433</v>
      </c>
      <c r="H71" s="1" t="s">
        <v>1433</v>
      </c>
      <c r="J71" s="1" t="s">
        <v>68</v>
      </c>
      <c r="K71" s="1" t="s">
        <v>49</v>
      </c>
      <c r="M71" s="1">
        <v>1.7999999999999999E-2</v>
      </c>
      <c r="N71" s="6"/>
      <c r="O71" s="6">
        <v>0.14000000000000001</v>
      </c>
      <c r="P71" s="6">
        <v>-527.94000000000005</v>
      </c>
      <c r="R71" s="31">
        <v>-0.14000000000000001</v>
      </c>
      <c r="S71" s="28">
        <v>43890</v>
      </c>
      <c r="T71" s="1" t="s">
        <v>185</v>
      </c>
    </row>
    <row r="72" spans="1:20" x14ac:dyDescent="0.2">
      <c r="A72" s="29">
        <v>39040</v>
      </c>
      <c r="B72" s="1" t="s">
        <v>200</v>
      </c>
      <c r="C72" s="27">
        <v>43874</v>
      </c>
      <c r="D72" s="1">
        <v>51262</v>
      </c>
      <c r="F72" s="1" t="s">
        <v>1430</v>
      </c>
      <c r="G72" s="1" t="s">
        <v>1431</v>
      </c>
      <c r="H72" s="1" t="s">
        <v>1431</v>
      </c>
      <c r="J72" s="1" t="s">
        <v>68</v>
      </c>
      <c r="K72" s="1" t="s">
        <v>49</v>
      </c>
      <c r="M72" s="1">
        <v>6.3E-2</v>
      </c>
      <c r="N72" s="6"/>
      <c r="O72" s="6">
        <v>15.65</v>
      </c>
      <c r="P72" s="6">
        <v>-548.55999999999995</v>
      </c>
      <c r="R72" s="31">
        <v>-15.65</v>
      </c>
      <c r="S72" s="28">
        <v>43890</v>
      </c>
      <c r="T72" s="1" t="s">
        <v>185</v>
      </c>
    </row>
    <row r="73" spans="1:20" x14ac:dyDescent="0.2">
      <c r="A73" s="29">
        <v>39040</v>
      </c>
      <c r="B73" s="1" t="s">
        <v>200</v>
      </c>
      <c r="C73" s="27">
        <v>43874</v>
      </c>
      <c r="D73" s="1">
        <v>51262</v>
      </c>
      <c r="F73" s="1" t="s">
        <v>1432</v>
      </c>
      <c r="G73" s="1" t="s">
        <v>1433</v>
      </c>
      <c r="H73" s="1" t="s">
        <v>1433</v>
      </c>
      <c r="J73" s="1" t="s">
        <v>68</v>
      </c>
      <c r="K73" s="1" t="s">
        <v>49</v>
      </c>
      <c r="M73" s="1">
        <v>1.7999999999999999E-2</v>
      </c>
      <c r="N73" s="6"/>
      <c r="O73" s="6">
        <v>4.47</v>
      </c>
      <c r="P73" s="6">
        <v>-532.91</v>
      </c>
      <c r="R73" s="31">
        <v>-4.47</v>
      </c>
      <c r="S73" s="28">
        <v>43890</v>
      </c>
      <c r="T73" s="1" t="s">
        <v>185</v>
      </c>
    </row>
    <row r="74" spans="1:20" x14ac:dyDescent="0.2">
      <c r="A74" s="29">
        <v>39310</v>
      </c>
      <c r="B74" s="1" t="s">
        <v>200</v>
      </c>
      <c r="C74" s="27">
        <v>43874</v>
      </c>
      <c r="D74" s="1">
        <v>51280</v>
      </c>
      <c r="F74" s="1" t="s">
        <v>1430</v>
      </c>
      <c r="G74" s="1" t="s">
        <v>1431</v>
      </c>
      <c r="H74" s="1" t="s">
        <v>1431</v>
      </c>
      <c r="J74" s="1" t="s">
        <v>68</v>
      </c>
      <c r="K74" s="1" t="s">
        <v>49</v>
      </c>
      <c r="M74" s="1">
        <v>6.3E-2</v>
      </c>
      <c r="N74" s="6"/>
      <c r="O74" s="6">
        <v>18.77</v>
      </c>
      <c r="P74" s="6">
        <v>-572.69000000000005</v>
      </c>
      <c r="R74" s="31">
        <v>-18.77</v>
      </c>
      <c r="S74" s="28">
        <v>43890</v>
      </c>
      <c r="T74" s="1" t="s">
        <v>185</v>
      </c>
    </row>
    <row r="75" spans="1:20" x14ac:dyDescent="0.2">
      <c r="A75" s="29">
        <v>39310</v>
      </c>
      <c r="B75" s="1" t="s">
        <v>200</v>
      </c>
      <c r="C75" s="27">
        <v>43874</v>
      </c>
      <c r="D75" s="1">
        <v>51280</v>
      </c>
      <c r="F75" s="1" t="s">
        <v>1432</v>
      </c>
      <c r="G75" s="1" t="s">
        <v>1433</v>
      </c>
      <c r="H75" s="1" t="s">
        <v>1433</v>
      </c>
      <c r="J75" s="1" t="s">
        <v>68</v>
      </c>
      <c r="K75" s="1" t="s">
        <v>49</v>
      </c>
      <c r="M75" s="1">
        <v>1.7999999999999999E-2</v>
      </c>
      <c r="N75" s="6"/>
      <c r="O75" s="6">
        <v>5.36</v>
      </c>
      <c r="P75" s="6">
        <v>-553.91999999999996</v>
      </c>
      <c r="R75" s="31">
        <v>-5.36</v>
      </c>
      <c r="S75" s="28">
        <v>43890</v>
      </c>
      <c r="T75" s="1" t="s">
        <v>185</v>
      </c>
    </row>
    <row r="76" spans="1:20" x14ac:dyDescent="0.2">
      <c r="A76" s="29">
        <v>39334</v>
      </c>
      <c r="B76" s="1" t="s">
        <v>198</v>
      </c>
      <c r="C76" s="27">
        <v>43881</v>
      </c>
      <c r="F76" s="1" t="s">
        <v>1430</v>
      </c>
      <c r="G76" s="1" t="s">
        <v>199</v>
      </c>
      <c r="H76" s="1" t="s">
        <v>1431</v>
      </c>
      <c r="J76" s="1" t="s">
        <v>68</v>
      </c>
      <c r="K76" s="1" t="s">
        <v>48</v>
      </c>
      <c r="N76" s="6">
        <v>858.53</v>
      </c>
      <c r="O76" s="6"/>
      <c r="P76" s="6">
        <v>285.83999999999997</v>
      </c>
      <c r="R76" s="31">
        <v>858.53</v>
      </c>
      <c r="S76" s="28">
        <v>43890</v>
      </c>
      <c r="T76" s="1" t="s">
        <v>184</v>
      </c>
    </row>
    <row r="77" spans="1:20" x14ac:dyDescent="0.2">
      <c r="A77" s="29">
        <v>39335</v>
      </c>
      <c r="B77" s="1" t="s">
        <v>198</v>
      </c>
      <c r="C77" s="27">
        <v>43881</v>
      </c>
      <c r="F77" s="1" t="s">
        <v>1432</v>
      </c>
      <c r="G77" s="1">
        <v>210284</v>
      </c>
      <c r="H77" s="1" t="s">
        <v>1433</v>
      </c>
      <c r="J77" s="1" t="s">
        <v>68</v>
      </c>
      <c r="K77" s="1" t="s">
        <v>48</v>
      </c>
      <c r="N77" s="6">
        <v>245.28</v>
      </c>
      <c r="O77" s="6"/>
      <c r="P77" s="6">
        <v>531.12</v>
      </c>
      <c r="R77" s="31">
        <v>245.28</v>
      </c>
      <c r="S77" s="28">
        <v>43890</v>
      </c>
      <c r="T77" s="1" t="s">
        <v>184</v>
      </c>
    </row>
    <row r="78" spans="1:20" x14ac:dyDescent="0.2">
      <c r="A78" s="29">
        <v>39380</v>
      </c>
      <c r="B78" s="1" t="s">
        <v>200</v>
      </c>
      <c r="C78" s="27">
        <v>43885</v>
      </c>
      <c r="D78" s="1">
        <v>51292</v>
      </c>
      <c r="F78" s="1" t="s">
        <v>1430</v>
      </c>
      <c r="G78" s="1" t="s">
        <v>1431</v>
      </c>
      <c r="H78" s="1" t="s">
        <v>1431</v>
      </c>
      <c r="J78" s="1" t="s">
        <v>68</v>
      </c>
      <c r="K78" s="1" t="s">
        <v>49</v>
      </c>
      <c r="M78" s="1">
        <v>6.3E-2</v>
      </c>
      <c r="N78" s="6"/>
      <c r="O78" s="6">
        <v>6.17</v>
      </c>
      <c r="P78" s="6">
        <v>523.19000000000005</v>
      </c>
      <c r="R78" s="31">
        <v>-6.17</v>
      </c>
      <c r="S78" s="28">
        <v>43890</v>
      </c>
      <c r="T78" s="1" t="s">
        <v>185</v>
      </c>
    </row>
    <row r="79" spans="1:20" x14ac:dyDescent="0.2">
      <c r="A79" s="29">
        <v>39380</v>
      </c>
      <c r="B79" s="1" t="s">
        <v>200</v>
      </c>
      <c r="C79" s="27">
        <v>43885</v>
      </c>
      <c r="D79" s="1">
        <v>51292</v>
      </c>
      <c r="F79" s="1" t="s">
        <v>1432</v>
      </c>
      <c r="G79" s="1" t="s">
        <v>1433</v>
      </c>
      <c r="H79" s="1" t="s">
        <v>1433</v>
      </c>
      <c r="J79" s="1" t="s">
        <v>68</v>
      </c>
      <c r="K79" s="1" t="s">
        <v>49</v>
      </c>
      <c r="M79" s="1">
        <v>1.7999999999999999E-2</v>
      </c>
      <c r="N79" s="6"/>
      <c r="O79" s="6">
        <v>1.76</v>
      </c>
      <c r="P79" s="6">
        <v>529.36</v>
      </c>
      <c r="R79" s="31">
        <v>-1.76</v>
      </c>
      <c r="S79" s="28">
        <v>43890</v>
      </c>
      <c r="T79" s="1" t="s">
        <v>185</v>
      </c>
    </row>
    <row r="80" spans="1:20" x14ac:dyDescent="0.2">
      <c r="A80" s="29">
        <v>39285</v>
      </c>
      <c r="B80" s="1" t="s">
        <v>200</v>
      </c>
      <c r="C80" s="27">
        <v>43886</v>
      </c>
      <c r="D80" s="1">
        <v>51268</v>
      </c>
      <c r="F80" s="1" t="s">
        <v>1430</v>
      </c>
      <c r="G80" s="1" t="s">
        <v>1431</v>
      </c>
      <c r="H80" s="1" t="s">
        <v>1431</v>
      </c>
      <c r="J80" s="1" t="s">
        <v>68</v>
      </c>
      <c r="K80" s="1" t="s">
        <v>49</v>
      </c>
      <c r="M80" s="1">
        <v>6.3E-2</v>
      </c>
      <c r="N80" s="6"/>
      <c r="O80" s="6">
        <v>2.27</v>
      </c>
      <c r="P80" s="6">
        <v>520.27</v>
      </c>
      <c r="R80" s="31">
        <v>-2.27</v>
      </c>
      <c r="S80" s="28">
        <v>43890</v>
      </c>
      <c r="T80" s="1" t="s">
        <v>185</v>
      </c>
    </row>
    <row r="81" spans="1:20" x14ac:dyDescent="0.2">
      <c r="A81" s="29">
        <v>39285</v>
      </c>
      <c r="B81" s="1" t="s">
        <v>200</v>
      </c>
      <c r="C81" s="27">
        <v>43886</v>
      </c>
      <c r="D81" s="1">
        <v>51268</v>
      </c>
      <c r="F81" s="1" t="s">
        <v>1432</v>
      </c>
      <c r="G81" s="1" t="s">
        <v>1433</v>
      </c>
      <c r="H81" s="1" t="s">
        <v>1433</v>
      </c>
      <c r="J81" s="1" t="s">
        <v>68</v>
      </c>
      <c r="K81" s="1" t="s">
        <v>49</v>
      </c>
      <c r="M81" s="1">
        <v>1.7999999999999999E-2</v>
      </c>
      <c r="N81" s="6"/>
      <c r="O81" s="6">
        <v>0.65</v>
      </c>
      <c r="P81" s="6">
        <v>522.54</v>
      </c>
      <c r="R81" s="31">
        <v>-0.65</v>
      </c>
      <c r="S81" s="28">
        <v>43890</v>
      </c>
      <c r="T81" s="1" t="s">
        <v>185</v>
      </c>
    </row>
    <row r="82" spans="1:20" x14ac:dyDescent="0.2">
      <c r="A82" s="29">
        <v>39433</v>
      </c>
      <c r="B82" s="1" t="s">
        <v>200</v>
      </c>
      <c r="C82" s="27">
        <v>43891</v>
      </c>
      <c r="D82" s="1">
        <v>51322</v>
      </c>
      <c r="F82" s="1" t="s">
        <v>1430</v>
      </c>
      <c r="G82" s="1" t="s">
        <v>1431</v>
      </c>
      <c r="H82" s="1" t="s">
        <v>1431</v>
      </c>
      <c r="J82" s="1" t="s">
        <v>68</v>
      </c>
      <c r="K82" s="1" t="s">
        <v>49</v>
      </c>
      <c r="M82" s="1">
        <v>6.3E-2</v>
      </c>
      <c r="N82" s="6"/>
      <c r="O82" s="6">
        <v>1.26</v>
      </c>
      <c r="P82" s="6">
        <v>518.65</v>
      </c>
      <c r="R82" s="31">
        <v>-1.26</v>
      </c>
      <c r="S82" s="28">
        <v>43921</v>
      </c>
      <c r="T82" s="1" t="s">
        <v>185</v>
      </c>
    </row>
    <row r="83" spans="1:20" x14ac:dyDescent="0.2">
      <c r="A83" s="29">
        <v>39433</v>
      </c>
      <c r="B83" s="1" t="s">
        <v>200</v>
      </c>
      <c r="C83" s="27">
        <v>43891</v>
      </c>
      <c r="D83" s="1">
        <v>51322</v>
      </c>
      <c r="F83" s="1" t="s">
        <v>1432</v>
      </c>
      <c r="G83" s="1" t="s">
        <v>1433</v>
      </c>
      <c r="H83" s="1" t="s">
        <v>1433</v>
      </c>
      <c r="J83" s="1" t="s">
        <v>68</v>
      </c>
      <c r="K83" s="1" t="s">
        <v>49</v>
      </c>
      <c r="M83" s="1">
        <v>1.7999999999999999E-2</v>
      </c>
      <c r="N83" s="6"/>
      <c r="O83" s="6">
        <v>0.36</v>
      </c>
      <c r="P83" s="6">
        <v>519.91</v>
      </c>
      <c r="R83" s="31">
        <v>-0.36</v>
      </c>
      <c r="S83" s="28">
        <v>43921</v>
      </c>
      <c r="T83" s="1" t="s">
        <v>185</v>
      </c>
    </row>
    <row r="84" spans="1:20" x14ac:dyDescent="0.2">
      <c r="A84" s="29">
        <v>39457</v>
      </c>
      <c r="B84" s="1" t="s">
        <v>200</v>
      </c>
      <c r="C84" s="27">
        <v>43891</v>
      </c>
      <c r="D84" s="1">
        <v>51346</v>
      </c>
      <c r="F84" s="1" t="s">
        <v>1430</v>
      </c>
      <c r="G84" s="1" t="s">
        <v>1431</v>
      </c>
      <c r="H84" s="1" t="s">
        <v>1431</v>
      </c>
      <c r="J84" s="1" t="s">
        <v>68</v>
      </c>
      <c r="K84" s="1" t="s">
        <v>49</v>
      </c>
      <c r="M84" s="1">
        <v>6.3E-2</v>
      </c>
      <c r="N84" s="6"/>
      <c r="O84" s="6">
        <v>0.5</v>
      </c>
      <c r="P84" s="6">
        <v>518.01</v>
      </c>
      <c r="R84" s="31">
        <v>-0.5</v>
      </c>
      <c r="S84" s="28">
        <v>43921</v>
      </c>
      <c r="T84" s="1" t="s">
        <v>185</v>
      </c>
    </row>
    <row r="85" spans="1:20" x14ac:dyDescent="0.2">
      <c r="A85" s="29">
        <v>39457</v>
      </c>
      <c r="B85" s="1" t="s">
        <v>200</v>
      </c>
      <c r="C85" s="27">
        <v>43891</v>
      </c>
      <c r="D85" s="1">
        <v>51346</v>
      </c>
      <c r="F85" s="1" t="s">
        <v>1432</v>
      </c>
      <c r="G85" s="1" t="s">
        <v>1433</v>
      </c>
      <c r="H85" s="1" t="s">
        <v>1433</v>
      </c>
      <c r="J85" s="1" t="s">
        <v>68</v>
      </c>
      <c r="K85" s="1" t="s">
        <v>49</v>
      </c>
      <c r="M85" s="1">
        <v>1.7999999999999999E-2</v>
      </c>
      <c r="N85" s="6"/>
      <c r="O85" s="6">
        <v>0.14000000000000001</v>
      </c>
      <c r="P85" s="6">
        <v>518.51</v>
      </c>
      <c r="R85" s="31">
        <v>-0.14000000000000001</v>
      </c>
      <c r="S85" s="28">
        <v>43921</v>
      </c>
      <c r="T85" s="1" t="s">
        <v>185</v>
      </c>
    </row>
    <row r="86" spans="1:20" x14ac:dyDescent="0.2">
      <c r="A86" s="29">
        <v>39375</v>
      </c>
      <c r="B86" s="1" t="s">
        <v>200</v>
      </c>
      <c r="C86" s="27">
        <v>43895</v>
      </c>
      <c r="D86" s="1">
        <v>51287</v>
      </c>
      <c r="F86" s="1" t="s">
        <v>1430</v>
      </c>
      <c r="G86" s="1" t="s">
        <v>1431</v>
      </c>
      <c r="H86" s="1" t="s">
        <v>1431</v>
      </c>
      <c r="J86" s="1" t="s">
        <v>68</v>
      </c>
      <c r="K86" s="1" t="s">
        <v>49</v>
      </c>
      <c r="M86" s="1">
        <v>6.3E-2</v>
      </c>
      <c r="N86" s="6"/>
      <c r="O86" s="6">
        <v>34.520000000000003</v>
      </c>
      <c r="P86" s="6">
        <v>473.63</v>
      </c>
      <c r="R86" s="31">
        <v>-34.520000000000003</v>
      </c>
      <c r="S86" s="28">
        <v>43921</v>
      </c>
      <c r="T86" s="1" t="s">
        <v>185</v>
      </c>
    </row>
    <row r="87" spans="1:20" x14ac:dyDescent="0.2">
      <c r="A87" s="29">
        <v>39375</v>
      </c>
      <c r="B87" s="1" t="s">
        <v>200</v>
      </c>
      <c r="C87" s="27">
        <v>43895</v>
      </c>
      <c r="D87" s="1">
        <v>51287</v>
      </c>
      <c r="F87" s="1" t="s">
        <v>1432</v>
      </c>
      <c r="G87" s="1" t="s">
        <v>1433</v>
      </c>
      <c r="H87" s="1" t="s">
        <v>1433</v>
      </c>
      <c r="J87" s="1" t="s">
        <v>68</v>
      </c>
      <c r="K87" s="1" t="s">
        <v>49</v>
      </c>
      <c r="M87" s="1">
        <v>1.7999999999999999E-2</v>
      </c>
      <c r="N87" s="6"/>
      <c r="O87" s="6">
        <v>9.86</v>
      </c>
      <c r="P87" s="6">
        <v>508.15</v>
      </c>
      <c r="R87" s="31">
        <v>-9.86</v>
      </c>
      <c r="S87" s="28">
        <v>43921</v>
      </c>
      <c r="T87" s="1" t="s">
        <v>185</v>
      </c>
    </row>
    <row r="88" spans="1:20" x14ac:dyDescent="0.2">
      <c r="A88" s="29">
        <v>39382</v>
      </c>
      <c r="B88" s="1" t="s">
        <v>200</v>
      </c>
      <c r="C88" s="27">
        <v>43895</v>
      </c>
      <c r="D88" s="1">
        <v>51294</v>
      </c>
      <c r="F88" s="1" t="s">
        <v>1430</v>
      </c>
      <c r="G88" s="1" t="s">
        <v>1431</v>
      </c>
      <c r="H88" s="1" t="s">
        <v>1431</v>
      </c>
      <c r="J88" s="1" t="s">
        <v>68</v>
      </c>
      <c r="K88" s="1" t="s">
        <v>49</v>
      </c>
      <c r="M88" s="1">
        <v>6.3E-2</v>
      </c>
      <c r="N88" s="6"/>
      <c r="O88" s="6">
        <v>9.1999999999999993</v>
      </c>
      <c r="P88" s="6">
        <v>461.8</v>
      </c>
      <c r="R88" s="31">
        <v>-9.1999999999999993</v>
      </c>
      <c r="S88" s="28">
        <v>43921</v>
      </c>
      <c r="T88" s="1" t="s">
        <v>185</v>
      </c>
    </row>
    <row r="89" spans="1:20" x14ac:dyDescent="0.2">
      <c r="A89" s="29">
        <v>39382</v>
      </c>
      <c r="B89" s="1" t="s">
        <v>200</v>
      </c>
      <c r="C89" s="27">
        <v>43895</v>
      </c>
      <c r="D89" s="1">
        <v>51294</v>
      </c>
      <c r="F89" s="1" t="s">
        <v>1432</v>
      </c>
      <c r="G89" s="1" t="s">
        <v>1433</v>
      </c>
      <c r="H89" s="1" t="s">
        <v>1433</v>
      </c>
      <c r="J89" s="1" t="s">
        <v>68</v>
      </c>
      <c r="K89" s="1" t="s">
        <v>49</v>
      </c>
      <c r="M89" s="1">
        <v>1.7999999999999999E-2</v>
      </c>
      <c r="N89" s="6"/>
      <c r="O89" s="6">
        <v>2.63</v>
      </c>
      <c r="P89" s="6">
        <v>471</v>
      </c>
      <c r="R89" s="31">
        <v>-2.63</v>
      </c>
      <c r="S89" s="28">
        <v>43921</v>
      </c>
      <c r="T89" s="1" t="s">
        <v>185</v>
      </c>
    </row>
    <row r="90" spans="1:20" x14ac:dyDescent="0.2">
      <c r="A90" s="29">
        <v>39385</v>
      </c>
      <c r="B90" s="1" t="s">
        <v>200</v>
      </c>
      <c r="C90" s="27">
        <v>43895</v>
      </c>
      <c r="D90" s="1">
        <v>51297</v>
      </c>
      <c r="F90" s="1" t="s">
        <v>1430</v>
      </c>
      <c r="G90" s="1" t="s">
        <v>1431</v>
      </c>
      <c r="H90" s="1" t="s">
        <v>1431</v>
      </c>
      <c r="J90" s="1" t="s">
        <v>68</v>
      </c>
      <c r="K90" s="1" t="s">
        <v>49</v>
      </c>
      <c r="M90" s="1">
        <v>6.3E-2</v>
      </c>
      <c r="N90" s="6"/>
      <c r="O90" s="6">
        <v>9.58</v>
      </c>
      <c r="P90" s="6">
        <v>449.48</v>
      </c>
      <c r="R90" s="31">
        <v>-9.58</v>
      </c>
      <c r="S90" s="28">
        <v>43921</v>
      </c>
      <c r="T90" s="1" t="s">
        <v>185</v>
      </c>
    </row>
    <row r="91" spans="1:20" x14ac:dyDescent="0.2">
      <c r="A91" s="29">
        <v>39385</v>
      </c>
      <c r="B91" s="1" t="s">
        <v>200</v>
      </c>
      <c r="C91" s="27">
        <v>43895</v>
      </c>
      <c r="D91" s="1">
        <v>51297</v>
      </c>
      <c r="F91" s="1" t="s">
        <v>1432</v>
      </c>
      <c r="G91" s="1" t="s">
        <v>1433</v>
      </c>
      <c r="H91" s="1" t="s">
        <v>1433</v>
      </c>
      <c r="J91" s="1" t="s">
        <v>68</v>
      </c>
      <c r="K91" s="1" t="s">
        <v>49</v>
      </c>
      <c r="M91" s="1">
        <v>1.7999999999999999E-2</v>
      </c>
      <c r="N91" s="6"/>
      <c r="O91" s="6">
        <v>2.74</v>
      </c>
      <c r="P91" s="6">
        <v>459.06</v>
      </c>
      <c r="R91" s="31">
        <v>-2.74</v>
      </c>
      <c r="S91" s="28">
        <v>43921</v>
      </c>
      <c r="T91" s="1" t="s">
        <v>185</v>
      </c>
    </row>
    <row r="92" spans="1:20" x14ac:dyDescent="0.2">
      <c r="A92" s="29">
        <v>39497</v>
      </c>
      <c r="B92" s="1" t="s">
        <v>200</v>
      </c>
      <c r="C92" s="27">
        <v>43896</v>
      </c>
      <c r="D92" s="1">
        <v>51362</v>
      </c>
      <c r="F92" s="1" t="s">
        <v>1430</v>
      </c>
      <c r="G92" s="1" t="s">
        <v>1431</v>
      </c>
      <c r="H92" s="1" t="s">
        <v>1431</v>
      </c>
      <c r="J92" s="1" t="s">
        <v>68</v>
      </c>
      <c r="K92" s="1" t="s">
        <v>49</v>
      </c>
      <c r="M92" s="1">
        <v>6.3E-2</v>
      </c>
      <c r="N92" s="6"/>
      <c r="O92" s="6">
        <v>56.57</v>
      </c>
      <c r="P92" s="6">
        <v>376.75</v>
      </c>
      <c r="R92" s="31">
        <v>-56.57</v>
      </c>
      <c r="S92" s="28">
        <v>43921</v>
      </c>
      <c r="T92" s="1" t="s">
        <v>185</v>
      </c>
    </row>
    <row r="93" spans="1:20" x14ac:dyDescent="0.2">
      <c r="A93" s="29">
        <v>39497</v>
      </c>
      <c r="B93" s="1" t="s">
        <v>200</v>
      </c>
      <c r="C93" s="27">
        <v>43896</v>
      </c>
      <c r="D93" s="1">
        <v>51362</v>
      </c>
      <c r="F93" s="1" t="s">
        <v>1432</v>
      </c>
      <c r="G93" s="1" t="s">
        <v>1433</v>
      </c>
      <c r="H93" s="1" t="s">
        <v>1433</v>
      </c>
      <c r="J93" s="1" t="s">
        <v>68</v>
      </c>
      <c r="K93" s="1" t="s">
        <v>49</v>
      </c>
      <c r="M93" s="1">
        <v>1.7999999999999999E-2</v>
      </c>
      <c r="N93" s="6"/>
      <c r="O93" s="6">
        <v>16.16</v>
      </c>
      <c r="P93" s="6">
        <v>433.32</v>
      </c>
      <c r="R93" s="31">
        <v>-16.16</v>
      </c>
      <c r="S93" s="28">
        <v>43921</v>
      </c>
      <c r="T93" s="1" t="s">
        <v>185</v>
      </c>
    </row>
    <row r="94" spans="1:20" x14ac:dyDescent="0.2">
      <c r="A94" s="29">
        <v>39667</v>
      </c>
      <c r="B94" s="1" t="s">
        <v>200</v>
      </c>
      <c r="C94" s="27">
        <v>43906</v>
      </c>
      <c r="D94" s="1">
        <v>51369</v>
      </c>
      <c r="F94" s="1" t="s">
        <v>1430</v>
      </c>
      <c r="G94" s="1" t="s">
        <v>1431</v>
      </c>
      <c r="H94" s="1" t="s">
        <v>1431</v>
      </c>
      <c r="J94" s="1" t="s">
        <v>68</v>
      </c>
      <c r="K94" s="1" t="s">
        <v>49</v>
      </c>
      <c r="M94" s="1">
        <v>6.3E-2</v>
      </c>
      <c r="N94" s="6"/>
      <c r="O94" s="6">
        <v>6.17</v>
      </c>
      <c r="P94" s="6">
        <v>368.82</v>
      </c>
      <c r="R94" s="31">
        <v>-6.17</v>
      </c>
      <c r="S94" s="28">
        <v>43921</v>
      </c>
      <c r="T94" s="1" t="s">
        <v>185</v>
      </c>
    </row>
    <row r="95" spans="1:20" x14ac:dyDescent="0.2">
      <c r="A95" s="29">
        <v>39667</v>
      </c>
      <c r="B95" s="1" t="s">
        <v>200</v>
      </c>
      <c r="C95" s="27">
        <v>43906</v>
      </c>
      <c r="D95" s="1">
        <v>51369</v>
      </c>
      <c r="F95" s="1" t="s">
        <v>1432</v>
      </c>
      <c r="G95" s="1" t="s">
        <v>1433</v>
      </c>
      <c r="H95" s="1" t="s">
        <v>1433</v>
      </c>
      <c r="J95" s="1" t="s">
        <v>68</v>
      </c>
      <c r="K95" s="1" t="s">
        <v>49</v>
      </c>
      <c r="M95" s="1">
        <v>1.7999999999999999E-2</v>
      </c>
      <c r="N95" s="6"/>
      <c r="O95" s="6">
        <v>1.76</v>
      </c>
      <c r="P95" s="6">
        <v>374.99</v>
      </c>
      <c r="R95" s="31">
        <v>-1.76</v>
      </c>
      <c r="S95" s="28">
        <v>43921</v>
      </c>
      <c r="T95" s="1" t="s">
        <v>185</v>
      </c>
    </row>
    <row r="96" spans="1:20" x14ac:dyDescent="0.2">
      <c r="A96" s="29">
        <v>39699</v>
      </c>
      <c r="B96" s="1" t="s">
        <v>198</v>
      </c>
      <c r="C96" s="27">
        <v>43908</v>
      </c>
      <c r="F96" s="1" t="s">
        <v>1430</v>
      </c>
      <c r="G96" s="1" t="s">
        <v>199</v>
      </c>
      <c r="H96" s="1" t="s">
        <v>1431</v>
      </c>
      <c r="J96" s="1" t="s">
        <v>68</v>
      </c>
      <c r="K96" s="1" t="s">
        <v>48</v>
      </c>
      <c r="N96" s="6">
        <v>1399.65</v>
      </c>
      <c r="O96" s="6"/>
      <c r="P96" s="6">
        <v>1768.47</v>
      </c>
      <c r="R96" s="31">
        <v>1399.65</v>
      </c>
      <c r="S96" s="28">
        <v>43921</v>
      </c>
      <c r="T96" s="1" t="s">
        <v>184</v>
      </c>
    </row>
    <row r="97" spans="1:20" x14ac:dyDescent="0.2">
      <c r="A97" s="29">
        <v>39700</v>
      </c>
      <c r="B97" s="1" t="s">
        <v>198</v>
      </c>
      <c r="C97" s="27">
        <v>43908</v>
      </c>
      <c r="F97" s="1" t="s">
        <v>1432</v>
      </c>
      <c r="G97" s="1">
        <v>210284</v>
      </c>
      <c r="H97" s="1" t="s">
        <v>1433</v>
      </c>
      <c r="J97" s="1" t="s">
        <v>68</v>
      </c>
      <c r="K97" s="1" t="s">
        <v>48</v>
      </c>
      <c r="N97" s="6">
        <v>399.88</v>
      </c>
      <c r="O97" s="6"/>
      <c r="P97" s="6">
        <v>2168.35</v>
      </c>
      <c r="R97" s="31">
        <v>399.88</v>
      </c>
      <c r="S97" s="28">
        <v>43921</v>
      </c>
      <c r="T97" s="1" t="s">
        <v>184</v>
      </c>
    </row>
    <row r="98" spans="1:20" x14ac:dyDescent="0.2">
      <c r="A98" s="29">
        <v>39503</v>
      </c>
      <c r="B98" s="1" t="s">
        <v>200</v>
      </c>
      <c r="C98" s="27">
        <v>43910</v>
      </c>
      <c r="D98" s="1">
        <v>51367</v>
      </c>
      <c r="F98" s="1" t="s">
        <v>1430</v>
      </c>
      <c r="G98" s="1" t="s">
        <v>1431</v>
      </c>
      <c r="H98" s="1" t="s">
        <v>1431</v>
      </c>
      <c r="J98" s="1" t="s">
        <v>68</v>
      </c>
      <c r="K98" s="1" t="s">
        <v>49</v>
      </c>
      <c r="M98" s="1">
        <v>6.3E-2</v>
      </c>
      <c r="N98" s="6"/>
      <c r="O98" s="6">
        <v>58.97</v>
      </c>
      <c r="P98" s="6">
        <v>2092.5300000000002</v>
      </c>
      <c r="R98" s="31">
        <v>-58.97</v>
      </c>
      <c r="S98" s="28">
        <v>43921</v>
      </c>
      <c r="T98" s="1" t="s">
        <v>185</v>
      </c>
    </row>
    <row r="99" spans="1:20" x14ac:dyDescent="0.2">
      <c r="A99" s="29">
        <v>39503</v>
      </c>
      <c r="B99" s="1" t="s">
        <v>200</v>
      </c>
      <c r="C99" s="27">
        <v>43910</v>
      </c>
      <c r="D99" s="1">
        <v>51367</v>
      </c>
      <c r="F99" s="1" t="s">
        <v>1432</v>
      </c>
      <c r="G99" s="1" t="s">
        <v>1433</v>
      </c>
      <c r="H99" s="1" t="s">
        <v>1433</v>
      </c>
      <c r="J99" s="1" t="s">
        <v>68</v>
      </c>
      <c r="K99" s="1" t="s">
        <v>49</v>
      </c>
      <c r="M99" s="1">
        <v>1.7999999999999999E-2</v>
      </c>
      <c r="N99" s="6"/>
      <c r="O99" s="6">
        <v>16.850000000000001</v>
      </c>
      <c r="P99" s="6">
        <v>2151.5</v>
      </c>
      <c r="R99" s="31">
        <v>-16.850000000000001</v>
      </c>
      <c r="S99" s="28">
        <v>43921</v>
      </c>
      <c r="T99" s="1" t="s">
        <v>185</v>
      </c>
    </row>
    <row r="100" spans="1:20" x14ac:dyDescent="0.2">
      <c r="A100" s="29">
        <v>39697</v>
      </c>
      <c r="B100" s="1" t="s">
        <v>200</v>
      </c>
      <c r="C100" s="27">
        <v>43910</v>
      </c>
      <c r="D100" s="1">
        <v>51370</v>
      </c>
      <c r="F100" s="1" t="s">
        <v>1430</v>
      </c>
      <c r="G100" s="1" t="s">
        <v>1431</v>
      </c>
      <c r="H100" s="1" t="s">
        <v>1431</v>
      </c>
      <c r="J100" s="1" t="s">
        <v>68</v>
      </c>
      <c r="K100" s="1" t="s">
        <v>49</v>
      </c>
      <c r="M100" s="1">
        <v>6.3E-2</v>
      </c>
      <c r="N100" s="6"/>
      <c r="O100" s="6">
        <v>13.55</v>
      </c>
      <c r="P100" s="6">
        <v>2075.11</v>
      </c>
      <c r="R100" s="31">
        <v>-13.55</v>
      </c>
      <c r="S100" s="28">
        <v>43921</v>
      </c>
      <c r="T100" s="1" t="s">
        <v>185</v>
      </c>
    </row>
    <row r="101" spans="1:20" x14ac:dyDescent="0.2">
      <c r="A101" s="29">
        <v>39697</v>
      </c>
      <c r="B101" s="1" t="s">
        <v>200</v>
      </c>
      <c r="C101" s="27">
        <v>43910</v>
      </c>
      <c r="D101" s="1">
        <v>51370</v>
      </c>
      <c r="F101" s="1" t="s">
        <v>1432</v>
      </c>
      <c r="G101" s="1" t="s">
        <v>1433</v>
      </c>
      <c r="H101" s="1" t="s">
        <v>1433</v>
      </c>
      <c r="J101" s="1" t="s">
        <v>68</v>
      </c>
      <c r="K101" s="1" t="s">
        <v>49</v>
      </c>
      <c r="M101" s="1">
        <v>1.7999999999999999E-2</v>
      </c>
      <c r="N101" s="6"/>
      <c r="O101" s="6">
        <v>3.87</v>
      </c>
      <c r="P101" s="6">
        <v>2088.66</v>
      </c>
      <c r="R101" s="31">
        <v>-3.87</v>
      </c>
      <c r="S101" s="28">
        <v>43921</v>
      </c>
      <c r="T101" s="1" t="s">
        <v>185</v>
      </c>
    </row>
    <row r="102" spans="1:20" x14ac:dyDescent="0.2">
      <c r="A102" s="29">
        <v>39698</v>
      </c>
      <c r="B102" s="1" t="s">
        <v>200</v>
      </c>
      <c r="C102" s="27">
        <v>43910</v>
      </c>
      <c r="D102" s="1">
        <v>51371</v>
      </c>
      <c r="F102" s="1" t="s">
        <v>1430</v>
      </c>
      <c r="G102" s="1" t="s">
        <v>1431</v>
      </c>
      <c r="H102" s="1" t="s">
        <v>1431</v>
      </c>
      <c r="J102" s="1" t="s">
        <v>68</v>
      </c>
      <c r="K102" s="1" t="s">
        <v>49</v>
      </c>
      <c r="M102" s="1">
        <v>6.3E-2</v>
      </c>
      <c r="N102" s="6"/>
      <c r="O102" s="6">
        <v>6.17</v>
      </c>
      <c r="P102" s="6">
        <v>2067.1799999999998</v>
      </c>
      <c r="R102" s="31">
        <v>-6.17</v>
      </c>
      <c r="S102" s="28">
        <v>43921</v>
      </c>
      <c r="T102" s="1" t="s">
        <v>185</v>
      </c>
    </row>
    <row r="103" spans="1:20" x14ac:dyDescent="0.2">
      <c r="A103" s="29">
        <v>39698</v>
      </c>
      <c r="B103" s="1" t="s">
        <v>200</v>
      </c>
      <c r="C103" s="27">
        <v>43910</v>
      </c>
      <c r="D103" s="1">
        <v>51371</v>
      </c>
      <c r="F103" s="1" t="s">
        <v>1432</v>
      </c>
      <c r="G103" s="1" t="s">
        <v>1433</v>
      </c>
      <c r="H103" s="1" t="s">
        <v>1433</v>
      </c>
      <c r="J103" s="1" t="s">
        <v>68</v>
      </c>
      <c r="K103" s="1" t="s">
        <v>49</v>
      </c>
      <c r="M103" s="1">
        <v>1.7999999999999999E-2</v>
      </c>
      <c r="N103" s="6"/>
      <c r="O103" s="6">
        <v>1.76</v>
      </c>
      <c r="P103" s="6">
        <v>2073.35</v>
      </c>
      <c r="R103" s="31">
        <v>-1.76</v>
      </c>
      <c r="S103" s="28">
        <v>43921</v>
      </c>
      <c r="T103" s="1" t="s">
        <v>185</v>
      </c>
    </row>
    <row r="104" spans="1:20" x14ac:dyDescent="0.2">
      <c r="A104" s="29">
        <v>39704</v>
      </c>
      <c r="B104" s="1" t="s">
        <v>200</v>
      </c>
      <c r="C104" s="27">
        <v>43910</v>
      </c>
      <c r="D104" s="1">
        <v>51372</v>
      </c>
      <c r="F104" s="1" t="s">
        <v>1430</v>
      </c>
      <c r="G104" s="1" t="s">
        <v>1431</v>
      </c>
      <c r="H104" s="1" t="s">
        <v>1431</v>
      </c>
      <c r="J104" s="1" t="s">
        <v>68</v>
      </c>
      <c r="K104" s="1" t="s">
        <v>49</v>
      </c>
      <c r="M104" s="1">
        <v>6.3E-2</v>
      </c>
      <c r="N104" s="6"/>
      <c r="O104" s="6">
        <v>8.06</v>
      </c>
      <c r="P104" s="6">
        <v>2056.8200000000002</v>
      </c>
      <c r="R104" s="31">
        <v>-8.06</v>
      </c>
      <c r="S104" s="28">
        <v>43921</v>
      </c>
      <c r="T104" s="1" t="s">
        <v>185</v>
      </c>
    </row>
    <row r="105" spans="1:20" x14ac:dyDescent="0.2">
      <c r="A105" s="29">
        <v>39704</v>
      </c>
      <c r="B105" s="1" t="s">
        <v>200</v>
      </c>
      <c r="C105" s="27">
        <v>43910</v>
      </c>
      <c r="D105" s="1">
        <v>51372</v>
      </c>
      <c r="F105" s="1" t="s">
        <v>1432</v>
      </c>
      <c r="G105" s="1" t="s">
        <v>1433</v>
      </c>
      <c r="H105" s="1" t="s">
        <v>1433</v>
      </c>
      <c r="J105" s="1" t="s">
        <v>68</v>
      </c>
      <c r="K105" s="1" t="s">
        <v>49</v>
      </c>
      <c r="M105" s="1">
        <v>1.7999999999999999E-2</v>
      </c>
      <c r="N105" s="6"/>
      <c r="O105" s="6">
        <v>2.2999999999999998</v>
      </c>
      <c r="P105" s="6">
        <v>2064.88</v>
      </c>
      <c r="R105" s="31">
        <v>-2.2999999999999998</v>
      </c>
      <c r="S105" s="28">
        <v>43921</v>
      </c>
      <c r="T105" s="1" t="s">
        <v>185</v>
      </c>
    </row>
    <row r="106" spans="1:20" x14ac:dyDescent="0.2">
      <c r="A106" s="29">
        <v>39716</v>
      </c>
      <c r="B106" s="1" t="s">
        <v>200</v>
      </c>
      <c r="C106" s="27">
        <v>43910</v>
      </c>
      <c r="D106" s="1">
        <v>51380</v>
      </c>
      <c r="F106" s="1" t="s">
        <v>1430</v>
      </c>
      <c r="G106" s="1" t="s">
        <v>1431</v>
      </c>
      <c r="H106" s="1" t="s">
        <v>1431</v>
      </c>
      <c r="J106" s="1" t="s">
        <v>68</v>
      </c>
      <c r="K106" s="1" t="s">
        <v>49</v>
      </c>
      <c r="M106" s="1">
        <v>6.3E-2</v>
      </c>
      <c r="N106" s="6"/>
      <c r="O106" s="6">
        <v>1.64</v>
      </c>
      <c r="P106" s="6">
        <v>2054.71</v>
      </c>
      <c r="R106" s="31">
        <v>-1.64</v>
      </c>
      <c r="S106" s="28">
        <v>43921</v>
      </c>
      <c r="T106" s="1" t="s">
        <v>185</v>
      </c>
    </row>
    <row r="107" spans="1:20" x14ac:dyDescent="0.2">
      <c r="A107" s="29">
        <v>39716</v>
      </c>
      <c r="B107" s="1" t="s">
        <v>200</v>
      </c>
      <c r="C107" s="27">
        <v>43910</v>
      </c>
      <c r="D107" s="1">
        <v>51380</v>
      </c>
      <c r="F107" s="1" t="s">
        <v>1432</v>
      </c>
      <c r="G107" s="1" t="s">
        <v>1433</v>
      </c>
      <c r="H107" s="1" t="s">
        <v>1433</v>
      </c>
      <c r="J107" s="1" t="s">
        <v>68</v>
      </c>
      <c r="K107" s="1" t="s">
        <v>49</v>
      </c>
      <c r="M107" s="1">
        <v>1.7999999999999999E-2</v>
      </c>
      <c r="N107" s="6"/>
      <c r="O107" s="6">
        <v>0.47</v>
      </c>
      <c r="P107" s="6">
        <v>2056.35</v>
      </c>
      <c r="R107" s="31">
        <v>-0.47</v>
      </c>
      <c r="S107" s="28">
        <v>43921</v>
      </c>
      <c r="T107" s="1" t="s">
        <v>185</v>
      </c>
    </row>
    <row r="108" spans="1:20" x14ac:dyDescent="0.2">
      <c r="A108" s="29">
        <v>39767</v>
      </c>
      <c r="B108" s="1" t="s">
        <v>200</v>
      </c>
      <c r="C108" s="27">
        <v>43915</v>
      </c>
      <c r="D108" s="1">
        <v>51402</v>
      </c>
      <c r="F108" s="1" t="s">
        <v>1430</v>
      </c>
      <c r="G108" s="1" t="s">
        <v>1431</v>
      </c>
      <c r="H108" s="1" t="s">
        <v>1431</v>
      </c>
      <c r="J108" s="1" t="s">
        <v>68</v>
      </c>
      <c r="K108" s="1" t="s">
        <v>49</v>
      </c>
      <c r="M108" s="1">
        <v>6.3E-2</v>
      </c>
      <c r="N108" s="6"/>
      <c r="O108" s="6">
        <v>15.41</v>
      </c>
      <c r="P108" s="6">
        <v>2034.9</v>
      </c>
      <c r="R108" s="31">
        <v>-15.41</v>
      </c>
      <c r="S108" s="28">
        <v>43921</v>
      </c>
      <c r="T108" s="1" t="s">
        <v>185</v>
      </c>
    </row>
    <row r="109" spans="1:20" x14ac:dyDescent="0.2">
      <c r="A109" s="29">
        <v>39767</v>
      </c>
      <c r="B109" s="1" t="s">
        <v>200</v>
      </c>
      <c r="C109" s="27">
        <v>43915</v>
      </c>
      <c r="D109" s="1">
        <v>51402</v>
      </c>
      <c r="F109" s="1" t="s">
        <v>1432</v>
      </c>
      <c r="G109" s="1" t="s">
        <v>1433</v>
      </c>
      <c r="H109" s="1" t="s">
        <v>1433</v>
      </c>
      <c r="J109" s="1" t="s">
        <v>68</v>
      </c>
      <c r="K109" s="1" t="s">
        <v>49</v>
      </c>
      <c r="M109" s="1">
        <v>1.7999999999999999E-2</v>
      </c>
      <c r="N109" s="6"/>
      <c r="O109" s="6">
        <v>4.4000000000000004</v>
      </c>
      <c r="P109" s="6">
        <v>2050.31</v>
      </c>
      <c r="R109" s="31">
        <v>-4.4000000000000004</v>
      </c>
      <c r="S109" s="28">
        <v>43921</v>
      </c>
      <c r="T109" s="1" t="s">
        <v>185</v>
      </c>
    </row>
    <row r="110" spans="1:20" x14ac:dyDescent="0.2">
      <c r="A110" s="29">
        <v>39756</v>
      </c>
      <c r="B110" s="1" t="s">
        <v>200</v>
      </c>
      <c r="C110" s="27">
        <v>43917</v>
      </c>
      <c r="D110" s="1">
        <v>51400</v>
      </c>
      <c r="F110" s="1" t="s">
        <v>1430</v>
      </c>
      <c r="G110" s="1" t="s">
        <v>1431</v>
      </c>
      <c r="H110" s="1" t="s">
        <v>1431</v>
      </c>
      <c r="J110" s="1" t="s">
        <v>68</v>
      </c>
      <c r="K110" s="1" t="s">
        <v>49</v>
      </c>
      <c r="M110" s="1">
        <v>6.3E-2</v>
      </c>
      <c r="N110" s="6"/>
      <c r="O110" s="6">
        <v>7.56</v>
      </c>
      <c r="P110" s="6">
        <v>2025.18</v>
      </c>
      <c r="R110" s="31">
        <v>-7.56</v>
      </c>
      <c r="S110" s="28">
        <v>43921</v>
      </c>
      <c r="T110" s="1" t="s">
        <v>185</v>
      </c>
    </row>
    <row r="111" spans="1:20" x14ac:dyDescent="0.2">
      <c r="A111" s="29">
        <v>39756</v>
      </c>
      <c r="B111" s="1" t="s">
        <v>200</v>
      </c>
      <c r="C111" s="27">
        <v>43917</v>
      </c>
      <c r="D111" s="1">
        <v>51400</v>
      </c>
      <c r="F111" s="1" t="s">
        <v>1432</v>
      </c>
      <c r="G111" s="1" t="s">
        <v>1433</v>
      </c>
      <c r="H111" s="1" t="s">
        <v>1433</v>
      </c>
      <c r="J111" s="1" t="s">
        <v>68</v>
      </c>
      <c r="K111" s="1" t="s">
        <v>49</v>
      </c>
      <c r="M111" s="1">
        <v>1.7999999999999999E-2</v>
      </c>
      <c r="N111" s="6"/>
      <c r="O111" s="6">
        <v>2.16</v>
      </c>
      <c r="P111" s="6">
        <v>2032.74</v>
      </c>
      <c r="R111" s="31">
        <v>-2.16</v>
      </c>
      <c r="S111" s="28">
        <v>43921</v>
      </c>
      <c r="T111" s="1" t="s">
        <v>185</v>
      </c>
    </row>
    <row r="112" spans="1:20" x14ac:dyDescent="0.2">
      <c r="A112" s="29">
        <v>39836</v>
      </c>
      <c r="B112" s="1" t="s">
        <v>200</v>
      </c>
      <c r="C112" s="27">
        <v>43922</v>
      </c>
      <c r="D112" s="1">
        <v>51438</v>
      </c>
      <c r="F112" s="1" t="s">
        <v>1430</v>
      </c>
      <c r="G112" s="1" t="s">
        <v>1431</v>
      </c>
      <c r="H112" s="1" t="s">
        <v>1431</v>
      </c>
      <c r="J112" s="1" t="s">
        <v>68</v>
      </c>
      <c r="K112" s="1" t="s">
        <v>49</v>
      </c>
      <c r="M112" s="1">
        <v>6.3E-2</v>
      </c>
      <c r="N112" s="6"/>
      <c r="O112" s="6">
        <v>1.26</v>
      </c>
      <c r="P112" s="6">
        <v>2023.56</v>
      </c>
      <c r="R112" s="31">
        <v>-1.26</v>
      </c>
      <c r="S112" s="28">
        <v>43951</v>
      </c>
      <c r="T112" s="1" t="s">
        <v>185</v>
      </c>
    </row>
    <row r="113" spans="1:20" x14ac:dyDescent="0.2">
      <c r="A113" s="29">
        <v>39836</v>
      </c>
      <c r="B113" s="1" t="s">
        <v>200</v>
      </c>
      <c r="C113" s="27">
        <v>43922</v>
      </c>
      <c r="D113" s="1">
        <v>51438</v>
      </c>
      <c r="F113" s="1" t="s">
        <v>1432</v>
      </c>
      <c r="G113" s="1" t="s">
        <v>1433</v>
      </c>
      <c r="H113" s="1" t="s">
        <v>1433</v>
      </c>
      <c r="J113" s="1" t="s">
        <v>68</v>
      </c>
      <c r="K113" s="1" t="s">
        <v>49</v>
      </c>
      <c r="M113" s="1">
        <v>1.7999999999999999E-2</v>
      </c>
      <c r="N113" s="6"/>
      <c r="O113" s="6">
        <v>0.36</v>
      </c>
      <c r="P113" s="6">
        <v>2024.82</v>
      </c>
      <c r="R113" s="31">
        <v>-0.36</v>
      </c>
      <c r="S113" s="28">
        <v>43951</v>
      </c>
      <c r="T113" s="1" t="s">
        <v>185</v>
      </c>
    </row>
    <row r="114" spans="1:20" x14ac:dyDescent="0.2">
      <c r="A114" s="29">
        <v>39860</v>
      </c>
      <c r="B114" s="1" t="s">
        <v>200</v>
      </c>
      <c r="C114" s="27">
        <v>43922</v>
      </c>
      <c r="D114" s="1">
        <v>51462</v>
      </c>
      <c r="F114" s="1" t="s">
        <v>1430</v>
      </c>
      <c r="G114" s="1" t="s">
        <v>1431</v>
      </c>
      <c r="H114" s="1" t="s">
        <v>1431</v>
      </c>
      <c r="J114" s="1" t="s">
        <v>68</v>
      </c>
      <c r="K114" s="1" t="s">
        <v>49</v>
      </c>
      <c r="M114" s="1">
        <v>6.3E-2</v>
      </c>
      <c r="N114" s="6"/>
      <c r="O114" s="6">
        <v>0.5</v>
      </c>
      <c r="P114" s="6">
        <v>2022.92</v>
      </c>
      <c r="R114" s="31">
        <v>-0.5</v>
      </c>
      <c r="S114" s="28">
        <v>43951</v>
      </c>
      <c r="T114" s="1" t="s">
        <v>185</v>
      </c>
    </row>
    <row r="115" spans="1:20" x14ac:dyDescent="0.2">
      <c r="A115" s="29">
        <v>39860</v>
      </c>
      <c r="B115" s="1" t="s">
        <v>200</v>
      </c>
      <c r="C115" s="27">
        <v>43922</v>
      </c>
      <c r="D115" s="1">
        <v>51462</v>
      </c>
      <c r="F115" s="1" t="s">
        <v>1432</v>
      </c>
      <c r="G115" s="1" t="s">
        <v>1433</v>
      </c>
      <c r="H115" s="1" t="s">
        <v>1433</v>
      </c>
      <c r="J115" s="1" t="s">
        <v>68</v>
      </c>
      <c r="K115" s="1" t="s">
        <v>49</v>
      </c>
      <c r="M115" s="1">
        <v>1.7999999999999999E-2</v>
      </c>
      <c r="N115" s="6"/>
      <c r="O115" s="6">
        <v>0.14000000000000001</v>
      </c>
      <c r="P115" s="6">
        <v>2023.42</v>
      </c>
      <c r="R115" s="31">
        <v>-0.14000000000000001</v>
      </c>
      <c r="S115" s="28">
        <v>43951</v>
      </c>
      <c r="T115" s="1" t="s">
        <v>185</v>
      </c>
    </row>
    <row r="116" spans="1:20" x14ac:dyDescent="0.2">
      <c r="A116" s="29">
        <v>39897</v>
      </c>
      <c r="B116" s="1" t="s">
        <v>200</v>
      </c>
      <c r="C116" s="27">
        <v>43929</v>
      </c>
      <c r="D116" s="1">
        <v>51468</v>
      </c>
      <c r="F116" s="1" t="s">
        <v>1430</v>
      </c>
      <c r="G116" s="1" t="s">
        <v>1431</v>
      </c>
      <c r="H116" s="1" t="s">
        <v>1431</v>
      </c>
      <c r="J116" s="1" t="s">
        <v>68</v>
      </c>
      <c r="K116" s="1" t="s">
        <v>49</v>
      </c>
      <c r="M116" s="1">
        <v>6.3E-2</v>
      </c>
      <c r="N116" s="6"/>
      <c r="O116" s="6">
        <v>11.72</v>
      </c>
      <c r="P116" s="6">
        <v>2007.85</v>
      </c>
      <c r="R116" s="31">
        <v>-11.72</v>
      </c>
      <c r="S116" s="28">
        <v>43951</v>
      </c>
      <c r="T116" s="1" t="s">
        <v>185</v>
      </c>
    </row>
    <row r="117" spans="1:20" x14ac:dyDescent="0.2">
      <c r="A117" s="29">
        <v>39897</v>
      </c>
      <c r="B117" s="1" t="s">
        <v>200</v>
      </c>
      <c r="C117" s="27">
        <v>43929</v>
      </c>
      <c r="D117" s="1">
        <v>51468</v>
      </c>
      <c r="F117" s="1" t="s">
        <v>1432</v>
      </c>
      <c r="G117" s="1" t="s">
        <v>1433</v>
      </c>
      <c r="H117" s="1" t="s">
        <v>1433</v>
      </c>
      <c r="J117" s="1" t="s">
        <v>68</v>
      </c>
      <c r="K117" s="1" t="s">
        <v>49</v>
      </c>
      <c r="M117" s="1">
        <v>1.7999999999999999E-2</v>
      </c>
      <c r="N117" s="6"/>
      <c r="O117" s="6">
        <v>3.35</v>
      </c>
      <c r="P117" s="6">
        <v>2019.57</v>
      </c>
      <c r="R117" s="31">
        <v>-3.35</v>
      </c>
      <c r="S117" s="28">
        <v>43951</v>
      </c>
      <c r="T117" s="1" t="s">
        <v>185</v>
      </c>
    </row>
    <row r="118" spans="1:20" x14ac:dyDescent="0.2">
      <c r="A118" s="29">
        <v>39755</v>
      </c>
      <c r="B118" s="1" t="s">
        <v>200</v>
      </c>
      <c r="C118" s="27">
        <v>43930</v>
      </c>
      <c r="D118" s="1">
        <v>51399</v>
      </c>
      <c r="F118" s="1" t="s">
        <v>1430</v>
      </c>
      <c r="G118" s="1" t="s">
        <v>1431</v>
      </c>
      <c r="H118" s="1" t="s">
        <v>1431</v>
      </c>
      <c r="J118" s="1" t="s">
        <v>68</v>
      </c>
      <c r="K118" s="1" t="s">
        <v>49</v>
      </c>
      <c r="M118" s="1">
        <v>6.3E-2</v>
      </c>
      <c r="N118" s="6"/>
      <c r="O118" s="6">
        <v>4.03</v>
      </c>
      <c r="P118" s="6">
        <v>2002.67</v>
      </c>
      <c r="R118" s="31">
        <v>-4.03</v>
      </c>
      <c r="S118" s="28">
        <v>43951</v>
      </c>
      <c r="T118" s="1" t="s">
        <v>185</v>
      </c>
    </row>
    <row r="119" spans="1:20" x14ac:dyDescent="0.2">
      <c r="A119" s="29">
        <v>39755</v>
      </c>
      <c r="B119" s="1" t="s">
        <v>200</v>
      </c>
      <c r="C119" s="27">
        <v>43930</v>
      </c>
      <c r="D119" s="1">
        <v>51399</v>
      </c>
      <c r="F119" s="1" t="s">
        <v>1432</v>
      </c>
      <c r="G119" s="1" t="s">
        <v>1433</v>
      </c>
      <c r="H119" s="1" t="s">
        <v>1433</v>
      </c>
      <c r="J119" s="1" t="s">
        <v>68</v>
      </c>
      <c r="K119" s="1" t="s">
        <v>49</v>
      </c>
      <c r="M119" s="1">
        <v>1.7999999999999999E-2</v>
      </c>
      <c r="N119" s="6"/>
      <c r="O119" s="6">
        <v>1.1499999999999999</v>
      </c>
      <c r="P119" s="6">
        <v>2006.7</v>
      </c>
      <c r="R119" s="31">
        <v>-1.1499999999999999</v>
      </c>
      <c r="S119" s="28">
        <v>43951</v>
      </c>
      <c r="T119" s="1" t="s">
        <v>185</v>
      </c>
    </row>
    <row r="120" spans="1:20" x14ac:dyDescent="0.2">
      <c r="A120" s="29">
        <v>39777</v>
      </c>
      <c r="B120" s="1" t="s">
        <v>200</v>
      </c>
      <c r="C120" s="27">
        <v>43930</v>
      </c>
      <c r="D120" s="1">
        <v>51412</v>
      </c>
      <c r="F120" s="1" t="s">
        <v>1430</v>
      </c>
      <c r="G120" s="1" t="s">
        <v>1431</v>
      </c>
      <c r="H120" s="1" t="s">
        <v>1431</v>
      </c>
      <c r="J120" s="1" t="s">
        <v>68</v>
      </c>
      <c r="K120" s="1" t="s">
        <v>49</v>
      </c>
      <c r="M120" s="1">
        <v>6.3E-2</v>
      </c>
      <c r="N120" s="6"/>
      <c r="O120" s="6">
        <v>49.77</v>
      </c>
      <c r="P120" s="6">
        <v>1938.68</v>
      </c>
      <c r="R120" s="31">
        <v>-49.77</v>
      </c>
      <c r="S120" s="28">
        <v>43951</v>
      </c>
      <c r="T120" s="1" t="s">
        <v>185</v>
      </c>
    </row>
    <row r="121" spans="1:20" x14ac:dyDescent="0.2">
      <c r="A121" s="29">
        <v>39777</v>
      </c>
      <c r="B121" s="1" t="s">
        <v>200</v>
      </c>
      <c r="C121" s="27">
        <v>43930</v>
      </c>
      <c r="D121" s="1">
        <v>51412</v>
      </c>
      <c r="F121" s="1" t="s">
        <v>1432</v>
      </c>
      <c r="G121" s="1" t="s">
        <v>1433</v>
      </c>
      <c r="H121" s="1" t="s">
        <v>1433</v>
      </c>
      <c r="J121" s="1" t="s">
        <v>68</v>
      </c>
      <c r="K121" s="1" t="s">
        <v>49</v>
      </c>
      <c r="M121" s="1">
        <v>1.7999999999999999E-2</v>
      </c>
      <c r="N121" s="6"/>
      <c r="O121" s="6">
        <v>14.22</v>
      </c>
      <c r="P121" s="6">
        <v>1988.45</v>
      </c>
      <c r="R121" s="31">
        <v>-14.22</v>
      </c>
      <c r="S121" s="28">
        <v>43951</v>
      </c>
      <c r="T121" s="1" t="s">
        <v>185</v>
      </c>
    </row>
    <row r="122" spans="1:20" x14ac:dyDescent="0.2">
      <c r="A122" s="29">
        <v>39896</v>
      </c>
      <c r="B122" s="1" t="s">
        <v>200</v>
      </c>
      <c r="C122" s="27">
        <v>43931</v>
      </c>
      <c r="D122" s="1">
        <v>51467</v>
      </c>
      <c r="F122" s="1" t="s">
        <v>1430</v>
      </c>
      <c r="G122" s="1" t="s">
        <v>1431</v>
      </c>
      <c r="H122" s="1" t="s">
        <v>1431</v>
      </c>
      <c r="J122" s="1" t="s">
        <v>68</v>
      </c>
      <c r="K122" s="1" t="s">
        <v>49</v>
      </c>
      <c r="M122" s="1">
        <v>6.3E-2</v>
      </c>
      <c r="N122" s="6"/>
      <c r="O122" s="6">
        <v>56.57</v>
      </c>
      <c r="P122" s="6">
        <v>1865.95</v>
      </c>
      <c r="R122" s="31">
        <v>-56.57</v>
      </c>
      <c r="S122" s="28">
        <v>43951</v>
      </c>
      <c r="T122" s="1" t="s">
        <v>185</v>
      </c>
    </row>
    <row r="123" spans="1:20" x14ac:dyDescent="0.2">
      <c r="A123" s="29">
        <v>39896</v>
      </c>
      <c r="B123" s="1" t="s">
        <v>200</v>
      </c>
      <c r="C123" s="27">
        <v>43931</v>
      </c>
      <c r="D123" s="1">
        <v>51467</v>
      </c>
      <c r="F123" s="1" t="s">
        <v>1432</v>
      </c>
      <c r="G123" s="1" t="s">
        <v>1433</v>
      </c>
      <c r="H123" s="1" t="s">
        <v>1433</v>
      </c>
      <c r="J123" s="1" t="s">
        <v>68</v>
      </c>
      <c r="K123" s="1" t="s">
        <v>49</v>
      </c>
      <c r="M123" s="1">
        <v>1.7999999999999999E-2</v>
      </c>
      <c r="N123" s="6"/>
      <c r="O123" s="6">
        <v>16.16</v>
      </c>
      <c r="P123" s="6">
        <v>1922.52</v>
      </c>
      <c r="R123" s="31">
        <v>-16.16</v>
      </c>
      <c r="S123" s="28">
        <v>43951</v>
      </c>
      <c r="T123" s="1" t="s">
        <v>185</v>
      </c>
    </row>
    <row r="124" spans="1:20" x14ac:dyDescent="0.2">
      <c r="A124" s="29">
        <v>39768</v>
      </c>
      <c r="B124" s="1" t="s">
        <v>200</v>
      </c>
      <c r="C124" s="27">
        <v>43934</v>
      </c>
      <c r="D124" s="1">
        <v>51403</v>
      </c>
      <c r="F124" s="1" t="s">
        <v>1430</v>
      </c>
      <c r="G124" s="1" t="s">
        <v>1431</v>
      </c>
      <c r="H124" s="1" t="s">
        <v>1431</v>
      </c>
      <c r="J124" s="1" t="s">
        <v>68</v>
      </c>
      <c r="K124" s="1" t="s">
        <v>49</v>
      </c>
      <c r="M124" s="1">
        <v>6.3E-2</v>
      </c>
      <c r="N124" s="6"/>
      <c r="O124" s="6">
        <v>17.510000000000002</v>
      </c>
      <c r="P124" s="6">
        <v>1843.44</v>
      </c>
      <c r="R124" s="31">
        <v>-17.510000000000002</v>
      </c>
      <c r="S124" s="28">
        <v>43951</v>
      </c>
      <c r="T124" s="1" t="s">
        <v>185</v>
      </c>
    </row>
    <row r="125" spans="1:20" x14ac:dyDescent="0.2">
      <c r="A125" s="29">
        <v>39768</v>
      </c>
      <c r="B125" s="1" t="s">
        <v>200</v>
      </c>
      <c r="C125" s="27">
        <v>43934</v>
      </c>
      <c r="D125" s="1">
        <v>51403</v>
      </c>
      <c r="F125" s="1" t="s">
        <v>1432</v>
      </c>
      <c r="G125" s="1" t="s">
        <v>1433</v>
      </c>
      <c r="H125" s="1" t="s">
        <v>1433</v>
      </c>
      <c r="J125" s="1" t="s">
        <v>68</v>
      </c>
      <c r="K125" s="1" t="s">
        <v>49</v>
      </c>
      <c r="M125" s="1">
        <v>1.7999999999999999E-2</v>
      </c>
      <c r="N125" s="6"/>
      <c r="O125" s="6">
        <v>5</v>
      </c>
      <c r="P125" s="6">
        <v>1860.95</v>
      </c>
      <c r="R125" s="31">
        <v>-5</v>
      </c>
      <c r="S125" s="28">
        <v>43951</v>
      </c>
      <c r="T125" s="1" t="s">
        <v>185</v>
      </c>
    </row>
    <row r="126" spans="1:20" x14ac:dyDescent="0.2">
      <c r="A126" s="29">
        <v>39773</v>
      </c>
      <c r="B126" s="1" t="s">
        <v>200</v>
      </c>
      <c r="C126" s="27">
        <v>43936</v>
      </c>
      <c r="D126" s="1">
        <v>51408</v>
      </c>
      <c r="F126" s="1" t="s">
        <v>1430</v>
      </c>
      <c r="G126" s="1" t="s">
        <v>1431</v>
      </c>
      <c r="H126" s="1" t="s">
        <v>1431</v>
      </c>
      <c r="J126" s="1" t="s">
        <v>68</v>
      </c>
      <c r="K126" s="1" t="s">
        <v>49</v>
      </c>
      <c r="M126" s="1">
        <v>6.3E-2</v>
      </c>
      <c r="N126" s="6"/>
      <c r="O126" s="6">
        <v>87.32</v>
      </c>
      <c r="P126" s="6">
        <v>1731.17</v>
      </c>
      <c r="R126" s="31">
        <v>-87.32</v>
      </c>
      <c r="S126" s="28">
        <v>43951</v>
      </c>
      <c r="T126" s="1" t="s">
        <v>185</v>
      </c>
    </row>
    <row r="127" spans="1:20" x14ac:dyDescent="0.2">
      <c r="A127" s="29">
        <v>39773</v>
      </c>
      <c r="B127" s="1" t="s">
        <v>200</v>
      </c>
      <c r="C127" s="27">
        <v>43936</v>
      </c>
      <c r="D127" s="1">
        <v>51408</v>
      </c>
      <c r="F127" s="1" t="s">
        <v>1432</v>
      </c>
      <c r="G127" s="1" t="s">
        <v>1433</v>
      </c>
      <c r="H127" s="1" t="s">
        <v>1433</v>
      </c>
      <c r="J127" s="1" t="s">
        <v>68</v>
      </c>
      <c r="K127" s="1" t="s">
        <v>49</v>
      </c>
      <c r="M127" s="1">
        <v>1.7999999999999999E-2</v>
      </c>
      <c r="N127" s="6"/>
      <c r="O127" s="6">
        <v>24.95</v>
      </c>
      <c r="P127" s="6">
        <v>1818.49</v>
      </c>
      <c r="R127" s="31">
        <v>-24.95</v>
      </c>
      <c r="S127" s="28">
        <v>43951</v>
      </c>
      <c r="T127" s="1" t="s">
        <v>185</v>
      </c>
    </row>
    <row r="128" spans="1:20" x14ac:dyDescent="0.2">
      <c r="A128" s="29">
        <v>39895</v>
      </c>
      <c r="B128" s="1" t="s">
        <v>200</v>
      </c>
      <c r="C128" s="27">
        <v>43936</v>
      </c>
      <c r="D128" s="1">
        <v>51466</v>
      </c>
      <c r="F128" s="1" t="s">
        <v>1430</v>
      </c>
      <c r="G128" s="1" t="s">
        <v>1431</v>
      </c>
      <c r="H128" s="1" t="s">
        <v>1431</v>
      </c>
      <c r="J128" s="1" t="s">
        <v>68</v>
      </c>
      <c r="K128" s="1" t="s">
        <v>49</v>
      </c>
      <c r="M128" s="1">
        <v>6.3E-2</v>
      </c>
      <c r="N128" s="6"/>
      <c r="O128" s="6">
        <v>20.66</v>
      </c>
      <c r="P128" s="6">
        <v>1704.61</v>
      </c>
      <c r="R128" s="31">
        <v>-20.66</v>
      </c>
      <c r="S128" s="28">
        <v>43951</v>
      </c>
      <c r="T128" s="1" t="s">
        <v>185</v>
      </c>
    </row>
    <row r="129" spans="1:20" x14ac:dyDescent="0.2">
      <c r="A129" s="29">
        <v>39895</v>
      </c>
      <c r="B129" s="1" t="s">
        <v>200</v>
      </c>
      <c r="C129" s="27">
        <v>43936</v>
      </c>
      <c r="D129" s="1">
        <v>51466</v>
      </c>
      <c r="F129" s="1" t="s">
        <v>1432</v>
      </c>
      <c r="G129" s="1" t="s">
        <v>1433</v>
      </c>
      <c r="H129" s="1" t="s">
        <v>1433</v>
      </c>
      <c r="J129" s="1" t="s">
        <v>68</v>
      </c>
      <c r="K129" s="1" t="s">
        <v>49</v>
      </c>
      <c r="M129" s="1">
        <v>1.7999999999999999E-2</v>
      </c>
      <c r="N129" s="6"/>
      <c r="O129" s="6">
        <v>5.9</v>
      </c>
      <c r="P129" s="6">
        <v>1725.27</v>
      </c>
      <c r="R129" s="31">
        <v>-5.9</v>
      </c>
      <c r="S129" s="28">
        <v>43951</v>
      </c>
      <c r="T129" s="1" t="s">
        <v>185</v>
      </c>
    </row>
    <row r="130" spans="1:20" x14ac:dyDescent="0.2">
      <c r="A130" s="29">
        <v>40125</v>
      </c>
      <c r="B130" s="1" t="s">
        <v>198</v>
      </c>
      <c r="C130" s="27">
        <v>43941</v>
      </c>
      <c r="F130" s="1" t="s">
        <v>1430</v>
      </c>
      <c r="G130" s="1" t="s">
        <v>199</v>
      </c>
      <c r="H130" s="1" t="s">
        <v>1431</v>
      </c>
      <c r="J130" s="1" t="s">
        <v>68</v>
      </c>
      <c r="K130" s="1" t="s">
        <v>48</v>
      </c>
      <c r="N130" s="6">
        <v>232.1</v>
      </c>
      <c r="O130" s="6"/>
      <c r="P130" s="6">
        <v>1936.71</v>
      </c>
      <c r="R130" s="31">
        <v>232.1</v>
      </c>
      <c r="S130" s="28">
        <v>43951</v>
      </c>
      <c r="T130" s="1" t="s">
        <v>184</v>
      </c>
    </row>
    <row r="131" spans="1:20" x14ac:dyDescent="0.2">
      <c r="A131" s="29">
        <v>40126</v>
      </c>
      <c r="B131" s="1" t="s">
        <v>198</v>
      </c>
      <c r="C131" s="27">
        <v>43941</v>
      </c>
      <c r="F131" s="1" t="s">
        <v>1432</v>
      </c>
      <c r="G131" s="1">
        <v>210284</v>
      </c>
      <c r="H131" s="1" t="s">
        <v>1433</v>
      </c>
      <c r="J131" s="1" t="s">
        <v>68</v>
      </c>
      <c r="K131" s="1" t="s">
        <v>48</v>
      </c>
      <c r="N131" s="6">
        <v>66.3</v>
      </c>
      <c r="O131" s="6"/>
      <c r="P131" s="6">
        <v>2003.01</v>
      </c>
      <c r="R131" s="31">
        <v>66.3</v>
      </c>
      <c r="S131" s="28">
        <v>43951</v>
      </c>
      <c r="T131" s="1" t="s">
        <v>184</v>
      </c>
    </row>
    <row r="132" spans="1:20" x14ac:dyDescent="0.2">
      <c r="A132" s="29">
        <v>40088</v>
      </c>
      <c r="B132" s="1" t="s">
        <v>200</v>
      </c>
      <c r="C132" s="27">
        <v>43944</v>
      </c>
      <c r="D132" s="1">
        <v>51487</v>
      </c>
      <c r="F132" s="1" t="s">
        <v>1430</v>
      </c>
      <c r="G132" s="1" t="s">
        <v>1431</v>
      </c>
      <c r="H132" s="1" t="s">
        <v>1431</v>
      </c>
      <c r="J132" s="1" t="s">
        <v>68</v>
      </c>
      <c r="K132" s="1" t="s">
        <v>49</v>
      </c>
      <c r="M132" s="1">
        <v>6.3E-2</v>
      </c>
      <c r="N132" s="6"/>
      <c r="O132" s="6">
        <v>16.88</v>
      </c>
      <c r="P132" s="6">
        <v>1981.31</v>
      </c>
      <c r="R132" s="31">
        <v>-16.88</v>
      </c>
      <c r="S132" s="28">
        <v>43951</v>
      </c>
      <c r="T132" s="1" t="s">
        <v>185</v>
      </c>
    </row>
    <row r="133" spans="1:20" x14ac:dyDescent="0.2">
      <c r="A133" s="29">
        <v>40088</v>
      </c>
      <c r="B133" s="1" t="s">
        <v>200</v>
      </c>
      <c r="C133" s="27">
        <v>43944</v>
      </c>
      <c r="D133" s="1">
        <v>51487</v>
      </c>
      <c r="F133" s="1" t="s">
        <v>1432</v>
      </c>
      <c r="G133" s="1" t="s">
        <v>1433</v>
      </c>
      <c r="H133" s="1" t="s">
        <v>1433</v>
      </c>
      <c r="J133" s="1" t="s">
        <v>68</v>
      </c>
      <c r="K133" s="1" t="s">
        <v>49</v>
      </c>
      <c r="M133" s="1">
        <v>1.7999999999999999E-2</v>
      </c>
      <c r="N133" s="6"/>
      <c r="O133" s="6">
        <v>4.82</v>
      </c>
      <c r="P133" s="6">
        <v>1998.19</v>
      </c>
      <c r="R133" s="31">
        <v>-4.82</v>
      </c>
      <c r="S133" s="28">
        <v>43951</v>
      </c>
      <c r="T133" s="1" t="s">
        <v>185</v>
      </c>
    </row>
    <row r="134" spans="1:20" x14ac:dyDescent="0.2">
      <c r="A134" s="29">
        <v>40163</v>
      </c>
      <c r="B134" s="1" t="s">
        <v>200</v>
      </c>
      <c r="C134" s="27">
        <v>43945</v>
      </c>
      <c r="D134" s="1">
        <v>51505</v>
      </c>
      <c r="F134" s="1" t="s">
        <v>1430</v>
      </c>
      <c r="G134" s="1" t="s">
        <v>1431</v>
      </c>
      <c r="H134" s="1" t="s">
        <v>1431</v>
      </c>
      <c r="J134" s="1" t="s">
        <v>68</v>
      </c>
      <c r="K134" s="1" t="s">
        <v>49</v>
      </c>
      <c r="M134" s="1">
        <v>6.3E-2</v>
      </c>
      <c r="N134" s="6"/>
      <c r="O134" s="6">
        <v>5.59</v>
      </c>
      <c r="P134" s="6">
        <v>1974.12</v>
      </c>
      <c r="R134" s="31">
        <v>-5.59</v>
      </c>
      <c r="S134" s="28">
        <v>43951</v>
      </c>
      <c r="T134" s="1" t="s">
        <v>185</v>
      </c>
    </row>
    <row r="135" spans="1:20" x14ac:dyDescent="0.2">
      <c r="A135" s="29">
        <v>40163</v>
      </c>
      <c r="B135" s="1" t="s">
        <v>200</v>
      </c>
      <c r="C135" s="27">
        <v>43945</v>
      </c>
      <c r="D135" s="1">
        <v>51505</v>
      </c>
      <c r="F135" s="1" t="s">
        <v>1432</v>
      </c>
      <c r="G135" s="1" t="s">
        <v>1433</v>
      </c>
      <c r="H135" s="1" t="s">
        <v>1433</v>
      </c>
      <c r="J135" s="1" t="s">
        <v>68</v>
      </c>
      <c r="K135" s="1" t="s">
        <v>49</v>
      </c>
      <c r="M135" s="1">
        <v>1.7999999999999999E-2</v>
      </c>
      <c r="N135" s="6"/>
      <c r="O135" s="6">
        <v>1.6</v>
      </c>
      <c r="P135" s="6">
        <v>1979.71</v>
      </c>
      <c r="R135" s="31">
        <v>-1.6</v>
      </c>
      <c r="S135" s="28">
        <v>43951</v>
      </c>
      <c r="T135" s="1" t="s">
        <v>185</v>
      </c>
    </row>
    <row r="136" spans="1:20" x14ac:dyDescent="0.2">
      <c r="A136" s="29">
        <v>40213</v>
      </c>
      <c r="B136" s="1" t="s">
        <v>200</v>
      </c>
      <c r="C136" s="27">
        <v>43952</v>
      </c>
      <c r="D136" s="1">
        <v>51529</v>
      </c>
      <c r="F136" s="1" t="s">
        <v>1430</v>
      </c>
      <c r="G136" s="1" t="s">
        <v>1431</v>
      </c>
      <c r="H136" s="1" t="s">
        <v>1431</v>
      </c>
      <c r="J136" s="1" t="s">
        <v>68</v>
      </c>
      <c r="K136" s="1" t="s">
        <v>49</v>
      </c>
      <c r="M136" s="1">
        <v>6.3E-2</v>
      </c>
      <c r="N136" s="6"/>
      <c r="O136" s="6">
        <v>1.26</v>
      </c>
      <c r="P136" s="6">
        <v>1972.5</v>
      </c>
      <c r="R136" s="31">
        <v>-1.26</v>
      </c>
      <c r="S136" s="28">
        <v>43982</v>
      </c>
      <c r="T136" s="1" t="s">
        <v>185</v>
      </c>
    </row>
    <row r="137" spans="1:20" x14ac:dyDescent="0.2">
      <c r="A137" s="29">
        <v>40213</v>
      </c>
      <c r="B137" s="1" t="s">
        <v>200</v>
      </c>
      <c r="C137" s="27">
        <v>43952</v>
      </c>
      <c r="D137" s="1">
        <v>51529</v>
      </c>
      <c r="F137" s="1" t="s">
        <v>1432</v>
      </c>
      <c r="G137" s="1" t="s">
        <v>1433</v>
      </c>
      <c r="H137" s="1" t="s">
        <v>1433</v>
      </c>
      <c r="J137" s="1" t="s">
        <v>68</v>
      </c>
      <c r="K137" s="1" t="s">
        <v>49</v>
      </c>
      <c r="M137" s="1">
        <v>1.7999999999999999E-2</v>
      </c>
      <c r="N137" s="6"/>
      <c r="O137" s="6">
        <v>0.36</v>
      </c>
      <c r="P137" s="6">
        <v>1973.76</v>
      </c>
      <c r="R137" s="31">
        <v>-0.36</v>
      </c>
      <c r="S137" s="28">
        <v>43982</v>
      </c>
      <c r="T137" s="1" t="s">
        <v>185</v>
      </c>
    </row>
    <row r="138" spans="1:20" x14ac:dyDescent="0.2">
      <c r="A138" s="29">
        <v>40236</v>
      </c>
      <c r="B138" s="1" t="s">
        <v>200</v>
      </c>
      <c r="C138" s="27">
        <v>43952</v>
      </c>
      <c r="D138" s="1">
        <v>51552</v>
      </c>
      <c r="F138" s="1" t="s">
        <v>1430</v>
      </c>
      <c r="G138" s="1" t="s">
        <v>1431</v>
      </c>
      <c r="H138" s="1" t="s">
        <v>1431</v>
      </c>
      <c r="J138" s="1" t="s">
        <v>68</v>
      </c>
      <c r="K138" s="1" t="s">
        <v>49</v>
      </c>
      <c r="M138" s="1">
        <v>6.3E-2</v>
      </c>
      <c r="N138" s="6"/>
      <c r="O138" s="6">
        <v>0.5</v>
      </c>
      <c r="P138" s="6">
        <v>1971.86</v>
      </c>
      <c r="R138" s="31">
        <v>-0.5</v>
      </c>
      <c r="S138" s="28">
        <v>43982</v>
      </c>
      <c r="T138" s="1" t="s">
        <v>185</v>
      </c>
    </row>
    <row r="139" spans="1:20" x14ac:dyDescent="0.2">
      <c r="A139" s="29">
        <v>40236</v>
      </c>
      <c r="B139" s="1" t="s">
        <v>200</v>
      </c>
      <c r="C139" s="27">
        <v>43952</v>
      </c>
      <c r="D139" s="1">
        <v>51552</v>
      </c>
      <c r="F139" s="1" t="s">
        <v>1432</v>
      </c>
      <c r="G139" s="1" t="s">
        <v>1433</v>
      </c>
      <c r="H139" s="1" t="s">
        <v>1433</v>
      </c>
      <c r="J139" s="1" t="s">
        <v>68</v>
      </c>
      <c r="K139" s="1" t="s">
        <v>49</v>
      </c>
      <c r="M139" s="1">
        <v>1.7999999999999999E-2</v>
      </c>
      <c r="N139" s="6"/>
      <c r="O139" s="6">
        <v>0.14000000000000001</v>
      </c>
      <c r="P139" s="6">
        <v>1972.36</v>
      </c>
      <c r="R139" s="31">
        <v>-0.14000000000000001</v>
      </c>
      <c r="S139" s="28">
        <v>43982</v>
      </c>
      <c r="T139" s="1" t="s">
        <v>185</v>
      </c>
    </row>
    <row r="140" spans="1:20" x14ac:dyDescent="0.2">
      <c r="A140" s="29">
        <v>40268</v>
      </c>
      <c r="B140" s="1" t="s">
        <v>200</v>
      </c>
      <c r="C140" s="27">
        <v>43959</v>
      </c>
      <c r="D140" s="1">
        <v>51565</v>
      </c>
      <c r="F140" s="1" t="s">
        <v>1430</v>
      </c>
      <c r="G140" s="1" t="s">
        <v>1431</v>
      </c>
      <c r="H140" s="1" t="s">
        <v>1431</v>
      </c>
      <c r="J140" s="1" t="s">
        <v>68</v>
      </c>
      <c r="K140" s="1" t="s">
        <v>49</v>
      </c>
      <c r="M140" s="1">
        <v>6.3E-2</v>
      </c>
      <c r="N140" s="6"/>
      <c r="O140" s="6">
        <v>56.57</v>
      </c>
      <c r="P140" s="6">
        <v>1899.13</v>
      </c>
      <c r="R140" s="31">
        <v>-56.57</v>
      </c>
      <c r="S140" s="28">
        <v>43982</v>
      </c>
      <c r="T140" s="1" t="s">
        <v>185</v>
      </c>
    </row>
    <row r="141" spans="1:20" x14ac:dyDescent="0.2">
      <c r="A141" s="29">
        <v>40268</v>
      </c>
      <c r="B141" s="1" t="s">
        <v>200</v>
      </c>
      <c r="C141" s="27">
        <v>43959</v>
      </c>
      <c r="D141" s="1">
        <v>51565</v>
      </c>
      <c r="F141" s="1" t="s">
        <v>1432</v>
      </c>
      <c r="G141" s="1" t="s">
        <v>1433</v>
      </c>
      <c r="H141" s="1" t="s">
        <v>1433</v>
      </c>
      <c r="J141" s="1" t="s">
        <v>68</v>
      </c>
      <c r="K141" s="1" t="s">
        <v>49</v>
      </c>
      <c r="M141" s="1">
        <v>1.7999999999999999E-2</v>
      </c>
      <c r="N141" s="6"/>
      <c r="O141" s="6">
        <v>16.16</v>
      </c>
      <c r="P141" s="6">
        <v>1955.7</v>
      </c>
      <c r="R141" s="31">
        <v>-16.16</v>
      </c>
      <c r="S141" s="28">
        <v>43982</v>
      </c>
      <c r="T141" s="1" t="s">
        <v>185</v>
      </c>
    </row>
    <row r="142" spans="1:20" x14ac:dyDescent="0.2">
      <c r="A142" s="29">
        <v>39790</v>
      </c>
      <c r="B142" s="1" t="s">
        <v>200</v>
      </c>
      <c r="C142" s="27">
        <v>43962</v>
      </c>
      <c r="D142" s="1">
        <v>51416</v>
      </c>
      <c r="F142" s="1" t="s">
        <v>1430</v>
      </c>
      <c r="G142" s="1" t="s">
        <v>1431</v>
      </c>
      <c r="H142" s="1" t="s">
        <v>1431</v>
      </c>
      <c r="J142" s="1" t="s">
        <v>68</v>
      </c>
      <c r="K142" s="1" t="s">
        <v>49</v>
      </c>
      <c r="M142" s="1">
        <v>6.3E-2</v>
      </c>
      <c r="N142" s="6"/>
      <c r="O142" s="6">
        <v>27.22</v>
      </c>
      <c r="P142" s="6">
        <v>1864.13</v>
      </c>
      <c r="R142" s="31">
        <v>-27.22</v>
      </c>
      <c r="S142" s="28">
        <v>43982</v>
      </c>
      <c r="T142" s="1" t="s">
        <v>185</v>
      </c>
    </row>
    <row r="143" spans="1:20" x14ac:dyDescent="0.2">
      <c r="A143" s="29">
        <v>39790</v>
      </c>
      <c r="B143" s="1" t="s">
        <v>200</v>
      </c>
      <c r="C143" s="27">
        <v>43962</v>
      </c>
      <c r="D143" s="1">
        <v>51416</v>
      </c>
      <c r="F143" s="1" t="s">
        <v>1432</v>
      </c>
      <c r="G143" s="1" t="s">
        <v>1433</v>
      </c>
      <c r="H143" s="1" t="s">
        <v>1433</v>
      </c>
      <c r="J143" s="1" t="s">
        <v>68</v>
      </c>
      <c r="K143" s="1" t="s">
        <v>49</v>
      </c>
      <c r="M143" s="1">
        <v>1.7999999999999999E-2</v>
      </c>
      <c r="N143" s="6"/>
      <c r="O143" s="6">
        <v>7.78</v>
      </c>
      <c r="P143" s="6">
        <v>1891.35</v>
      </c>
      <c r="R143" s="31">
        <v>-7.78</v>
      </c>
      <c r="S143" s="28">
        <v>43982</v>
      </c>
      <c r="T143" s="1" t="s">
        <v>185</v>
      </c>
    </row>
    <row r="144" spans="1:20" x14ac:dyDescent="0.2">
      <c r="A144" s="29">
        <v>40394</v>
      </c>
      <c r="B144" s="1" t="s">
        <v>200</v>
      </c>
      <c r="C144" s="27">
        <v>43966</v>
      </c>
      <c r="D144" s="1">
        <v>51570</v>
      </c>
      <c r="F144" s="1" t="s">
        <v>1430</v>
      </c>
      <c r="G144" s="1" t="s">
        <v>1431</v>
      </c>
      <c r="H144" s="1" t="s">
        <v>1431</v>
      </c>
      <c r="J144" s="1" t="s">
        <v>68</v>
      </c>
      <c r="K144" s="1" t="s">
        <v>49</v>
      </c>
      <c r="M144" s="1">
        <v>6.3E-2</v>
      </c>
      <c r="N144" s="6"/>
      <c r="O144" s="6">
        <v>2.3199999999999998</v>
      </c>
      <c r="P144" s="6">
        <v>1861.15</v>
      </c>
      <c r="R144" s="31">
        <v>-2.3199999999999998</v>
      </c>
      <c r="S144" s="28">
        <v>43982</v>
      </c>
      <c r="T144" s="1" t="s">
        <v>185</v>
      </c>
    </row>
    <row r="145" spans="1:20" x14ac:dyDescent="0.2">
      <c r="A145" s="29">
        <v>40394</v>
      </c>
      <c r="B145" s="1" t="s">
        <v>200</v>
      </c>
      <c r="C145" s="27">
        <v>43966</v>
      </c>
      <c r="D145" s="1">
        <v>51570</v>
      </c>
      <c r="F145" s="1" t="s">
        <v>1432</v>
      </c>
      <c r="G145" s="1" t="s">
        <v>1433</v>
      </c>
      <c r="H145" s="1" t="s">
        <v>1433</v>
      </c>
      <c r="J145" s="1" t="s">
        <v>68</v>
      </c>
      <c r="K145" s="1" t="s">
        <v>49</v>
      </c>
      <c r="M145" s="1">
        <v>1.7999999999999999E-2</v>
      </c>
      <c r="N145" s="6"/>
      <c r="O145" s="6">
        <v>0.66</v>
      </c>
      <c r="P145" s="6">
        <v>1863.47</v>
      </c>
      <c r="R145" s="31">
        <v>-0.66</v>
      </c>
      <c r="S145" s="28">
        <v>43982</v>
      </c>
      <c r="T145" s="1" t="s">
        <v>185</v>
      </c>
    </row>
    <row r="146" spans="1:20" x14ac:dyDescent="0.2">
      <c r="A146" s="29">
        <v>40068</v>
      </c>
      <c r="B146" s="1" t="s">
        <v>200</v>
      </c>
      <c r="C146" s="27">
        <v>43969</v>
      </c>
      <c r="D146" s="1">
        <v>51481</v>
      </c>
      <c r="F146" s="1" t="s">
        <v>1430</v>
      </c>
      <c r="G146" s="1" t="s">
        <v>1431</v>
      </c>
      <c r="H146" s="1" t="s">
        <v>1431</v>
      </c>
      <c r="J146" s="1" t="s">
        <v>68</v>
      </c>
      <c r="K146" s="1" t="s">
        <v>49</v>
      </c>
      <c r="M146" s="1">
        <v>6.3E-2</v>
      </c>
      <c r="N146" s="6"/>
      <c r="O146" s="6">
        <v>11.34</v>
      </c>
      <c r="P146" s="6">
        <v>1846.57</v>
      </c>
      <c r="R146" s="31">
        <v>-11.34</v>
      </c>
      <c r="S146" s="28">
        <v>43982</v>
      </c>
      <c r="T146" s="1" t="s">
        <v>185</v>
      </c>
    </row>
    <row r="147" spans="1:20" x14ac:dyDescent="0.2">
      <c r="A147" s="29">
        <v>40068</v>
      </c>
      <c r="B147" s="1" t="s">
        <v>200</v>
      </c>
      <c r="C147" s="27">
        <v>43969</v>
      </c>
      <c r="D147" s="1">
        <v>51481</v>
      </c>
      <c r="F147" s="1" t="s">
        <v>1432</v>
      </c>
      <c r="G147" s="1" t="s">
        <v>1433</v>
      </c>
      <c r="H147" s="1" t="s">
        <v>1433</v>
      </c>
      <c r="J147" s="1" t="s">
        <v>68</v>
      </c>
      <c r="K147" s="1" t="s">
        <v>49</v>
      </c>
      <c r="M147" s="1">
        <v>1.7999999999999999E-2</v>
      </c>
      <c r="N147" s="6"/>
      <c r="O147" s="6">
        <v>3.24</v>
      </c>
      <c r="P147" s="6">
        <v>1857.91</v>
      </c>
      <c r="R147" s="31">
        <v>-3.24</v>
      </c>
      <c r="S147" s="28">
        <v>43982</v>
      </c>
      <c r="T147" s="1" t="s">
        <v>185</v>
      </c>
    </row>
    <row r="148" spans="1:20" x14ac:dyDescent="0.2">
      <c r="A148" s="29">
        <v>40443</v>
      </c>
      <c r="B148" s="1" t="s">
        <v>200</v>
      </c>
      <c r="C148" s="27">
        <v>43971</v>
      </c>
      <c r="D148" s="1">
        <v>51579</v>
      </c>
      <c r="F148" s="1" t="s">
        <v>1430</v>
      </c>
      <c r="G148" s="1" t="s">
        <v>1431</v>
      </c>
      <c r="H148" s="1" t="s">
        <v>1431</v>
      </c>
      <c r="J148" s="1" t="s">
        <v>68</v>
      </c>
      <c r="K148" s="1" t="s">
        <v>49</v>
      </c>
      <c r="M148" s="1">
        <v>6.3E-2</v>
      </c>
      <c r="N148" s="6"/>
      <c r="O148" s="6">
        <v>66.97</v>
      </c>
      <c r="P148" s="6">
        <v>1760.47</v>
      </c>
      <c r="R148" s="31">
        <v>-66.97</v>
      </c>
      <c r="S148" s="28">
        <v>43982</v>
      </c>
      <c r="T148" s="1" t="s">
        <v>185</v>
      </c>
    </row>
    <row r="149" spans="1:20" x14ac:dyDescent="0.2">
      <c r="A149" s="29">
        <v>40443</v>
      </c>
      <c r="B149" s="1" t="s">
        <v>200</v>
      </c>
      <c r="C149" s="27">
        <v>43971</v>
      </c>
      <c r="D149" s="1">
        <v>51579</v>
      </c>
      <c r="F149" s="1" t="s">
        <v>1432</v>
      </c>
      <c r="G149" s="1" t="s">
        <v>1433</v>
      </c>
      <c r="H149" s="1" t="s">
        <v>1433</v>
      </c>
      <c r="J149" s="1" t="s">
        <v>68</v>
      </c>
      <c r="K149" s="1" t="s">
        <v>49</v>
      </c>
      <c r="M149" s="1">
        <v>1.7999999999999999E-2</v>
      </c>
      <c r="N149" s="6"/>
      <c r="O149" s="6">
        <v>19.13</v>
      </c>
      <c r="P149" s="6">
        <v>1827.44</v>
      </c>
      <c r="R149" s="31">
        <v>-19.13</v>
      </c>
      <c r="S149" s="28">
        <v>43982</v>
      </c>
      <c r="T149" s="1" t="s">
        <v>185</v>
      </c>
    </row>
    <row r="150" spans="1:20" x14ac:dyDescent="0.2">
      <c r="A150" s="29">
        <v>40501</v>
      </c>
      <c r="B150" s="1" t="s">
        <v>200</v>
      </c>
      <c r="C150" s="27">
        <v>43983</v>
      </c>
      <c r="D150" s="1">
        <v>51613</v>
      </c>
      <c r="F150" s="1" t="s">
        <v>1430</v>
      </c>
      <c r="G150" s="1" t="s">
        <v>1431</v>
      </c>
      <c r="H150" s="1" t="s">
        <v>1431</v>
      </c>
      <c r="J150" s="1" t="s">
        <v>68</v>
      </c>
      <c r="K150" s="1" t="s">
        <v>49</v>
      </c>
      <c r="M150" s="1">
        <v>6.3E-2</v>
      </c>
      <c r="N150" s="6"/>
      <c r="O150" s="6">
        <v>1.26</v>
      </c>
      <c r="P150" s="6">
        <v>1758.85</v>
      </c>
      <c r="R150" s="31">
        <v>-1.26</v>
      </c>
      <c r="S150" s="28">
        <v>44012</v>
      </c>
      <c r="T150" s="1" t="s">
        <v>185</v>
      </c>
    </row>
    <row r="151" spans="1:20" x14ac:dyDescent="0.2">
      <c r="A151" s="29">
        <v>40501</v>
      </c>
      <c r="B151" s="1" t="s">
        <v>200</v>
      </c>
      <c r="C151" s="27">
        <v>43983</v>
      </c>
      <c r="D151" s="1">
        <v>51613</v>
      </c>
      <c r="F151" s="1" t="s">
        <v>1432</v>
      </c>
      <c r="G151" s="1" t="s">
        <v>1433</v>
      </c>
      <c r="H151" s="1" t="s">
        <v>1433</v>
      </c>
      <c r="J151" s="1" t="s">
        <v>68</v>
      </c>
      <c r="K151" s="1" t="s">
        <v>49</v>
      </c>
      <c r="M151" s="1">
        <v>1.7999999999999999E-2</v>
      </c>
      <c r="N151" s="6"/>
      <c r="O151" s="6">
        <v>0.36</v>
      </c>
      <c r="P151" s="6">
        <v>1760.11</v>
      </c>
      <c r="R151" s="31">
        <v>-0.36</v>
      </c>
      <c r="S151" s="28">
        <v>44012</v>
      </c>
      <c r="T151" s="1" t="s">
        <v>185</v>
      </c>
    </row>
    <row r="152" spans="1:20" x14ac:dyDescent="0.2">
      <c r="A152" s="29">
        <v>40524</v>
      </c>
      <c r="B152" s="1" t="s">
        <v>200</v>
      </c>
      <c r="C152" s="27">
        <v>43983</v>
      </c>
      <c r="D152" s="1">
        <v>51636</v>
      </c>
      <c r="F152" s="1" t="s">
        <v>1430</v>
      </c>
      <c r="G152" s="1" t="s">
        <v>1431</v>
      </c>
      <c r="H152" s="1" t="s">
        <v>1431</v>
      </c>
      <c r="J152" s="1" t="s">
        <v>68</v>
      </c>
      <c r="K152" s="1" t="s">
        <v>49</v>
      </c>
      <c r="M152" s="1">
        <v>6.3E-2</v>
      </c>
      <c r="N152" s="6"/>
      <c r="O152" s="6">
        <v>0.5</v>
      </c>
      <c r="P152" s="6">
        <v>1758.21</v>
      </c>
      <c r="R152" s="31">
        <v>-0.5</v>
      </c>
      <c r="S152" s="28">
        <v>44012</v>
      </c>
      <c r="T152" s="1" t="s">
        <v>185</v>
      </c>
    </row>
    <row r="153" spans="1:20" x14ac:dyDescent="0.2">
      <c r="A153" s="29">
        <v>40524</v>
      </c>
      <c r="B153" s="1" t="s">
        <v>200</v>
      </c>
      <c r="C153" s="27">
        <v>43983</v>
      </c>
      <c r="D153" s="1">
        <v>51636</v>
      </c>
      <c r="F153" s="1" t="s">
        <v>1432</v>
      </c>
      <c r="G153" s="1" t="s">
        <v>1433</v>
      </c>
      <c r="H153" s="1" t="s">
        <v>1433</v>
      </c>
      <c r="J153" s="1" t="s">
        <v>68</v>
      </c>
      <c r="K153" s="1" t="s">
        <v>49</v>
      </c>
      <c r="M153" s="1">
        <v>1.7999999999999999E-2</v>
      </c>
      <c r="N153" s="6"/>
      <c r="O153" s="6">
        <v>0.14000000000000001</v>
      </c>
      <c r="P153" s="6">
        <v>1758.71</v>
      </c>
      <c r="R153" s="31">
        <v>-0.14000000000000001</v>
      </c>
      <c r="S153" s="28">
        <v>44012</v>
      </c>
      <c r="T153" s="1" t="s">
        <v>185</v>
      </c>
    </row>
    <row r="154" spans="1:20" x14ac:dyDescent="0.2">
      <c r="A154" s="29">
        <v>40542</v>
      </c>
      <c r="B154" s="1" t="s">
        <v>198</v>
      </c>
      <c r="C154" s="27">
        <v>43985</v>
      </c>
      <c r="F154" s="1" t="s">
        <v>1430</v>
      </c>
      <c r="G154" s="1" t="s">
        <v>199</v>
      </c>
      <c r="H154" s="1" t="s">
        <v>1431</v>
      </c>
      <c r="J154" s="1" t="s">
        <v>68</v>
      </c>
      <c r="K154" s="1" t="s">
        <v>48</v>
      </c>
      <c r="N154" s="6">
        <v>465.1</v>
      </c>
      <c r="O154" s="6"/>
      <c r="P154" s="6">
        <v>2223.31</v>
      </c>
      <c r="R154" s="31">
        <v>465.1</v>
      </c>
      <c r="S154" s="28">
        <v>44012</v>
      </c>
      <c r="T154" s="1" t="s">
        <v>184</v>
      </c>
    </row>
    <row r="155" spans="1:20" x14ac:dyDescent="0.2">
      <c r="A155" s="29">
        <v>40543</v>
      </c>
      <c r="B155" s="1" t="s">
        <v>198</v>
      </c>
      <c r="C155" s="27">
        <v>43985</v>
      </c>
      <c r="F155" s="1" t="s">
        <v>1432</v>
      </c>
      <c r="G155" s="1">
        <v>210284</v>
      </c>
      <c r="H155" s="1" t="s">
        <v>1433</v>
      </c>
      <c r="J155" s="1" t="s">
        <v>68</v>
      </c>
      <c r="K155" s="1" t="s">
        <v>48</v>
      </c>
      <c r="N155" s="6">
        <v>132.87</v>
      </c>
      <c r="O155" s="6"/>
      <c r="P155" s="6">
        <v>2356.1799999999998</v>
      </c>
      <c r="R155" s="31">
        <v>132.87</v>
      </c>
      <c r="S155" s="28">
        <v>44012</v>
      </c>
      <c r="T155" s="1" t="s">
        <v>184</v>
      </c>
    </row>
    <row r="156" spans="1:20" x14ac:dyDescent="0.2">
      <c r="A156" s="29">
        <v>40411</v>
      </c>
      <c r="B156" s="1" t="s">
        <v>200</v>
      </c>
      <c r="C156" s="27">
        <v>43987</v>
      </c>
      <c r="D156" s="1">
        <v>51575</v>
      </c>
      <c r="F156" s="1" t="s">
        <v>1430</v>
      </c>
      <c r="G156" s="1" t="s">
        <v>1431</v>
      </c>
      <c r="H156" s="1" t="s">
        <v>1431</v>
      </c>
      <c r="J156" s="1" t="s">
        <v>68</v>
      </c>
      <c r="K156" s="1" t="s">
        <v>49</v>
      </c>
      <c r="M156" s="1">
        <v>6.3E-2</v>
      </c>
      <c r="N156" s="6"/>
      <c r="O156" s="6">
        <v>8.85</v>
      </c>
      <c r="P156" s="6">
        <v>2344.8000000000002</v>
      </c>
      <c r="R156" s="31">
        <v>-8.85</v>
      </c>
      <c r="S156" s="28">
        <v>44012</v>
      </c>
      <c r="T156" s="1" t="s">
        <v>185</v>
      </c>
    </row>
    <row r="157" spans="1:20" x14ac:dyDescent="0.2">
      <c r="A157" s="29">
        <v>40411</v>
      </c>
      <c r="B157" s="1" t="s">
        <v>200</v>
      </c>
      <c r="C157" s="27">
        <v>43987</v>
      </c>
      <c r="D157" s="1">
        <v>51575</v>
      </c>
      <c r="F157" s="1" t="s">
        <v>1432</v>
      </c>
      <c r="G157" s="1" t="s">
        <v>1433</v>
      </c>
      <c r="H157" s="1" t="s">
        <v>1433</v>
      </c>
      <c r="J157" s="1" t="s">
        <v>68</v>
      </c>
      <c r="K157" s="1" t="s">
        <v>49</v>
      </c>
      <c r="M157" s="1">
        <v>1.7999999999999999E-2</v>
      </c>
      <c r="N157" s="6"/>
      <c r="O157" s="6">
        <v>2.5299999999999998</v>
      </c>
      <c r="P157" s="6">
        <v>2353.65</v>
      </c>
      <c r="R157" s="31">
        <v>-2.5299999999999998</v>
      </c>
      <c r="S157" s="28">
        <v>44012</v>
      </c>
      <c r="T157" s="1" t="s">
        <v>185</v>
      </c>
    </row>
    <row r="158" spans="1:20" x14ac:dyDescent="0.2">
      <c r="A158" s="29">
        <v>40271</v>
      </c>
      <c r="B158" s="1" t="s">
        <v>200</v>
      </c>
      <c r="C158" s="27">
        <v>43990</v>
      </c>
      <c r="D158" s="1">
        <v>51568</v>
      </c>
      <c r="F158" s="1" t="s">
        <v>1430</v>
      </c>
      <c r="G158" s="1" t="s">
        <v>1431</v>
      </c>
      <c r="H158" s="1" t="s">
        <v>1431</v>
      </c>
      <c r="J158" s="1" t="s">
        <v>68</v>
      </c>
      <c r="K158" s="1" t="s">
        <v>49</v>
      </c>
      <c r="M158" s="1">
        <v>6.3E-2</v>
      </c>
      <c r="N158" s="6"/>
      <c r="O158" s="6">
        <v>26.33</v>
      </c>
      <c r="P158" s="6">
        <v>2310.9499999999998</v>
      </c>
      <c r="R158" s="31">
        <v>-26.33</v>
      </c>
      <c r="S158" s="28">
        <v>44012</v>
      </c>
      <c r="T158" s="1" t="s">
        <v>185</v>
      </c>
    </row>
    <row r="159" spans="1:20" x14ac:dyDescent="0.2">
      <c r="A159" s="29">
        <v>40271</v>
      </c>
      <c r="B159" s="1" t="s">
        <v>200</v>
      </c>
      <c r="C159" s="27">
        <v>43990</v>
      </c>
      <c r="D159" s="1">
        <v>51568</v>
      </c>
      <c r="F159" s="1" t="s">
        <v>1432</v>
      </c>
      <c r="G159" s="1" t="s">
        <v>1433</v>
      </c>
      <c r="H159" s="1" t="s">
        <v>1433</v>
      </c>
      <c r="J159" s="1" t="s">
        <v>68</v>
      </c>
      <c r="K159" s="1" t="s">
        <v>49</v>
      </c>
      <c r="M159" s="1">
        <v>1.7999999999999999E-2</v>
      </c>
      <c r="N159" s="6"/>
      <c r="O159" s="6">
        <v>7.52</v>
      </c>
      <c r="P159" s="6">
        <v>2337.2800000000002</v>
      </c>
      <c r="R159" s="31">
        <v>-7.52</v>
      </c>
      <c r="S159" s="28">
        <v>44012</v>
      </c>
      <c r="T159" s="1" t="s">
        <v>185</v>
      </c>
    </row>
    <row r="160" spans="1:20" x14ac:dyDescent="0.2">
      <c r="A160" s="29">
        <v>40441</v>
      </c>
      <c r="B160" s="1" t="s">
        <v>200</v>
      </c>
      <c r="C160" s="27">
        <v>43990</v>
      </c>
      <c r="D160" s="1">
        <v>51577</v>
      </c>
      <c r="F160" s="1" t="s">
        <v>1430</v>
      </c>
      <c r="G160" s="1" t="s">
        <v>1431</v>
      </c>
      <c r="H160" s="1" t="s">
        <v>1431</v>
      </c>
      <c r="J160" s="1" t="s">
        <v>68</v>
      </c>
      <c r="K160" s="1" t="s">
        <v>49</v>
      </c>
      <c r="M160" s="1">
        <v>6.3E-2</v>
      </c>
      <c r="N160" s="6"/>
      <c r="O160" s="6">
        <v>51.03</v>
      </c>
      <c r="P160" s="6">
        <v>2245.34</v>
      </c>
      <c r="R160" s="31">
        <v>-51.03</v>
      </c>
      <c r="S160" s="28">
        <v>44012</v>
      </c>
      <c r="T160" s="1" t="s">
        <v>185</v>
      </c>
    </row>
    <row r="161" spans="1:20" x14ac:dyDescent="0.2">
      <c r="A161" s="29">
        <v>40441</v>
      </c>
      <c r="B161" s="1" t="s">
        <v>200</v>
      </c>
      <c r="C161" s="27">
        <v>43990</v>
      </c>
      <c r="D161" s="1">
        <v>51577</v>
      </c>
      <c r="F161" s="1" t="s">
        <v>1432</v>
      </c>
      <c r="G161" s="1" t="s">
        <v>1433</v>
      </c>
      <c r="H161" s="1" t="s">
        <v>1433</v>
      </c>
      <c r="J161" s="1" t="s">
        <v>68</v>
      </c>
      <c r="K161" s="1" t="s">
        <v>49</v>
      </c>
      <c r="M161" s="1">
        <v>1.7999999999999999E-2</v>
      </c>
      <c r="N161" s="6"/>
      <c r="O161" s="6">
        <v>14.58</v>
      </c>
      <c r="P161" s="6">
        <v>2296.37</v>
      </c>
      <c r="R161" s="31">
        <v>-14.58</v>
      </c>
      <c r="S161" s="28">
        <v>44012</v>
      </c>
      <c r="T161" s="1" t="s">
        <v>185</v>
      </c>
    </row>
    <row r="162" spans="1:20" x14ac:dyDescent="0.2">
      <c r="A162" s="29">
        <v>40442</v>
      </c>
      <c r="B162" s="1" t="s">
        <v>200</v>
      </c>
      <c r="C162" s="27">
        <v>43990</v>
      </c>
      <c r="D162" s="1">
        <v>51578</v>
      </c>
      <c r="F162" s="1" t="s">
        <v>1430</v>
      </c>
      <c r="G162" s="1" t="s">
        <v>1431</v>
      </c>
      <c r="H162" s="1" t="s">
        <v>1431</v>
      </c>
      <c r="J162" s="1" t="s">
        <v>68</v>
      </c>
      <c r="K162" s="1" t="s">
        <v>49</v>
      </c>
      <c r="M162" s="1">
        <v>6.3E-2</v>
      </c>
      <c r="N162" s="6"/>
      <c r="O162" s="6">
        <v>54.56</v>
      </c>
      <c r="P162" s="6">
        <v>2175.19</v>
      </c>
      <c r="R162" s="31">
        <v>-54.56</v>
      </c>
      <c r="S162" s="28">
        <v>44012</v>
      </c>
      <c r="T162" s="1" t="s">
        <v>185</v>
      </c>
    </row>
    <row r="163" spans="1:20" x14ac:dyDescent="0.2">
      <c r="A163" s="29">
        <v>40442</v>
      </c>
      <c r="B163" s="1" t="s">
        <v>200</v>
      </c>
      <c r="C163" s="27">
        <v>43990</v>
      </c>
      <c r="D163" s="1">
        <v>51578</v>
      </c>
      <c r="F163" s="1" t="s">
        <v>1432</v>
      </c>
      <c r="G163" s="1" t="s">
        <v>1433</v>
      </c>
      <c r="H163" s="1" t="s">
        <v>1433</v>
      </c>
      <c r="J163" s="1" t="s">
        <v>68</v>
      </c>
      <c r="K163" s="1" t="s">
        <v>49</v>
      </c>
      <c r="M163" s="1">
        <v>1.7999999999999999E-2</v>
      </c>
      <c r="N163" s="6"/>
      <c r="O163" s="6">
        <v>15.59</v>
      </c>
      <c r="P163" s="6">
        <v>2229.75</v>
      </c>
      <c r="R163" s="31">
        <v>-15.59</v>
      </c>
      <c r="S163" s="28">
        <v>44012</v>
      </c>
      <c r="T163" s="1" t="s">
        <v>185</v>
      </c>
    </row>
    <row r="164" spans="1:20" x14ac:dyDescent="0.2">
      <c r="A164" s="29">
        <v>40462</v>
      </c>
      <c r="B164" s="1" t="s">
        <v>200</v>
      </c>
      <c r="C164" s="27">
        <v>43990</v>
      </c>
      <c r="D164" s="1">
        <v>51585</v>
      </c>
      <c r="F164" s="1" t="s">
        <v>1430</v>
      </c>
      <c r="G164" s="1" t="s">
        <v>1431</v>
      </c>
      <c r="H164" s="1" t="s">
        <v>1431</v>
      </c>
      <c r="J164" s="1" t="s">
        <v>68</v>
      </c>
      <c r="K164" s="1" t="s">
        <v>49</v>
      </c>
      <c r="M164" s="1">
        <v>6.3E-2</v>
      </c>
      <c r="N164" s="6"/>
      <c r="O164" s="6">
        <v>17.510000000000002</v>
      </c>
      <c r="P164" s="6">
        <v>2152.6799999999998</v>
      </c>
      <c r="R164" s="31">
        <v>-17.510000000000002</v>
      </c>
      <c r="S164" s="28">
        <v>44012</v>
      </c>
      <c r="T164" s="1" t="s">
        <v>185</v>
      </c>
    </row>
    <row r="165" spans="1:20" x14ac:dyDescent="0.2">
      <c r="A165" s="29">
        <v>40462</v>
      </c>
      <c r="B165" s="1" t="s">
        <v>200</v>
      </c>
      <c r="C165" s="27">
        <v>43990</v>
      </c>
      <c r="D165" s="1">
        <v>51585</v>
      </c>
      <c r="F165" s="1" t="s">
        <v>1432</v>
      </c>
      <c r="G165" s="1" t="s">
        <v>1433</v>
      </c>
      <c r="H165" s="1" t="s">
        <v>1433</v>
      </c>
      <c r="J165" s="1" t="s">
        <v>68</v>
      </c>
      <c r="K165" s="1" t="s">
        <v>49</v>
      </c>
      <c r="M165" s="1">
        <v>1.7999999999999999E-2</v>
      </c>
      <c r="N165" s="6"/>
      <c r="O165" s="6">
        <v>5</v>
      </c>
      <c r="P165" s="6">
        <v>2170.19</v>
      </c>
      <c r="R165" s="31">
        <v>-5</v>
      </c>
      <c r="S165" s="28">
        <v>44012</v>
      </c>
      <c r="T165" s="1" t="s">
        <v>185</v>
      </c>
    </row>
    <row r="166" spans="1:20" x14ac:dyDescent="0.2">
      <c r="A166" s="29">
        <v>40893</v>
      </c>
      <c r="B166" s="1" t="s">
        <v>198</v>
      </c>
      <c r="C166" s="27">
        <v>43990</v>
      </c>
      <c r="F166" s="1" t="s">
        <v>1430</v>
      </c>
      <c r="G166" s="1" t="s">
        <v>199</v>
      </c>
      <c r="H166" s="1" t="s">
        <v>1431</v>
      </c>
      <c r="J166" s="1" t="s">
        <v>68</v>
      </c>
      <c r="K166" s="1" t="s">
        <v>48</v>
      </c>
      <c r="N166" s="6">
        <v>246.17</v>
      </c>
      <c r="O166" s="6"/>
      <c r="P166" s="6">
        <v>2398.85</v>
      </c>
      <c r="R166" s="31">
        <v>246.17</v>
      </c>
      <c r="S166" s="28">
        <v>44012</v>
      </c>
      <c r="T166" s="1" t="s">
        <v>184</v>
      </c>
    </row>
    <row r="167" spans="1:20" x14ac:dyDescent="0.2">
      <c r="A167" s="29">
        <v>40894</v>
      </c>
      <c r="B167" s="1" t="s">
        <v>198</v>
      </c>
      <c r="C167" s="27">
        <v>43990</v>
      </c>
      <c r="F167" s="1" t="s">
        <v>1432</v>
      </c>
      <c r="G167" s="1">
        <v>210284</v>
      </c>
      <c r="H167" s="1" t="s">
        <v>1433</v>
      </c>
      <c r="J167" s="1" t="s">
        <v>68</v>
      </c>
      <c r="K167" s="1" t="s">
        <v>48</v>
      </c>
      <c r="N167" s="6">
        <v>70.319999999999993</v>
      </c>
      <c r="O167" s="6"/>
      <c r="P167" s="6">
        <v>2469.17</v>
      </c>
      <c r="R167" s="31">
        <v>70.319999999999993</v>
      </c>
      <c r="S167" s="28">
        <v>44012</v>
      </c>
      <c r="T167" s="1" t="s">
        <v>184</v>
      </c>
    </row>
    <row r="168" spans="1:20" x14ac:dyDescent="0.2">
      <c r="A168" s="29">
        <v>40563</v>
      </c>
      <c r="B168" s="1" t="s">
        <v>200</v>
      </c>
      <c r="C168" s="27">
        <v>43991</v>
      </c>
      <c r="D168" s="1">
        <v>51638</v>
      </c>
      <c r="F168" s="1" t="s">
        <v>1430</v>
      </c>
      <c r="G168" s="1" t="s">
        <v>1431</v>
      </c>
      <c r="H168" s="1" t="s">
        <v>1431</v>
      </c>
      <c r="J168" s="1" t="s">
        <v>68</v>
      </c>
      <c r="K168" s="1" t="s">
        <v>49</v>
      </c>
      <c r="M168" s="1">
        <v>6.3E-2</v>
      </c>
      <c r="N168" s="6"/>
      <c r="O168" s="6">
        <v>15.62</v>
      </c>
      <c r="P168" s="6">
        <v>2449.09</v>
      </c>
      <c r="R168" s="31">
        <v>-15.62</v>
      </c>
      <c r="S168" s="28">
        <v>44012</v>
      </c>
      <c r="T168" s="1" t="s">
        <v>185</v>
      </c>
    </row>
    <row r="169" spans="1:20" x14ac:dyDescent="0.2">
      <c r="A169" s="29">
        <v>40563</v>
      </c>
      <c r="B169" s="1" t="s">
        <v>200</v>
      </c>
      <c r="C169" s="27">
        <v>43991</v>
      </c>
      <c r="D169" s="1">
        <v>51638</v>
      </c>
      <c r="F169" s="1" t="s">
        <v>1432</v>
      </c>
      <c r="G169" s="1" t="s">
        <v>1433</v>
      </c>
      <c r="H169" s="1" t="s">
        <v>1433</v>
      </c>
      <c r="J169" s="1" t="s">
        <v>68</v>
      </c>
      <c r="K169" s="1" t="s">
        <v>49</v>
      </c>
      <c r="M169" s="1">
        <v>1.7999999999999999E-2</v>
      </c>
      <c r="N169" s="6"/>
      <c r="O169" s="6">
        <v>4.46</v>
      </c>
      <c r="P169" s="6">
        <v>2464.71</v>
      </c>
      <c r="R169" s="31">
        <v>-4.46</v>
      </c>
      <c r="S169" s="28">
        <v>44012</v>
      </c>
      <c r="T169" s="1" t="s">
        <v>185</v>
      </c>
    </row>
    <row r="170" spans="1:20" x14ac:dyDescent="0.2">
      <c r="A170" s="29">
        <v>40564</v>
      </c>
      <c r="B170" s="1" t="s">
        <v>200</v>
      </c>
      <c r="C170" s="27">
        <v>43991</v>
      </c>
      <c r="D170" s="1">
        <v>51639</v>
      </c>
      <c r="F170" s="1" t="s">
        <v>1430</v>
      </c>
      <c r="G170" s="1" t="s">
        <v>1431</v>
      </c>
      <c r="H170" s="1" t="s">
        <v>1431</v>
      </c>
      <c r="J170" s="1" t="s">
        <v>68</v>
      </c>
      <c r="K170" s="1" t="s">
        <v>49</v>
      </c>
      <c r="M170" s="1">
        <v>6.3E-2</v>
      </c>
      <c r="N170" s="6"/>
      <c r="O170" s="6">
        <v>13.86</v>
      </c>
      <c r="P170" s="6">
        <v>2431.27</v>
      </c>
      <c r="R170" s="31">
        <v>-13.86</v>
      </c>
      <c r="S170" s="28">
        <v>44012</v>
      </c>
      <c r="T170" s="1" t="s">
        <v>185</v>
      </c>
    </row>
    <row r="171" spans="1:20" x14ac:dyDescent="0.2">
      <c r="A171" s="29">
        <v>40564</v>
      </c>
      <c r="B171" s="1" t="s">
        <v>200</v>
      </c>
      <c r="C171" s="27">
        <v>43991</v>
      </c>
      <c r="D171" s="1">
        <v>51639</v>
      </c>
      <c r="F171" s="1" t="s">
        <v>1432</v>
      </c>
      <c r="G171" s="1" t="s">
        <v>1433</v>
      </c>
      <c r="H171" s="1" t="s">
        <v>1433</v>
      </c>
      <c r="J171" s="1" t="s">
        <v>68</v>
      </c>
      <c r="K171" s="1" t="s">
        <v>49</v>
      </c>
      <c r="M171" s="1">
        <v>1.7999999999999999E-2</v>
      </c>
      <c r="N171" s="6"/>
      <c r="O171" s="6">
        <v>3.96</v>
      </c>
      <c r="P171" s="6">
        <v>2445.13</v>
      </c>
      <c r="R171" s="31">
        <v>-3.96</v>
      </c>
      <c r="S171" s="28">
        <v>44012</v>
      </c>
      <c r="T171" s="1" t="s">
        <v>185</v>
      </c>
    </row>
    <row r="172" spans="1:20" x14ac:dyDescent="0.2">
      <c r="A172" s="29">
        <v>40576</v>
      </c>
      <c r="B172" s="1" t="s">
        <v>200</v>
      </c>
      <c r="C172" s="27">
        <v>43994</v>
      </c>
      <c r="D172" s="1">
        <v>51644</v>
      </c>
      <c r="F172" s="1" t="s">
        <v>1430</v>
      </c>
      <c r="G172" s="1" t="s">
        <v>1431</v>
      </c>
      <c r="H172" s="1" t="s">
        <v>1431</v>
      </c>
      <c r="J172" s="1" t="s">
        <v>68</v>
      </c>
      <c r="K172" s="1" t="s">
        <v>49</v>
      </c>
      <c r="M172" s="1">
        <v>6.3E-2</v>
      </c>
      <c r="N172" s="6"/>
      <c r="O172" s="6">
        <v>25.07</v>
      </c>
      <c r="P172" s="6">
        <v>2399.04</v>
      </c>
      <c r="R172" s="31">
        <v>-25.07</v>
      </c>
      <c r="S172" s="28">
        <v>44012</v>
      </c>
      <c r="T172" s="1" t="s">
        <v>185</v>
      </c>
    </row>
    <row r="173" spans="1:20" x14ac:dyDescent="0.2">
      <c r="A173" s="29">
        <v>40576</v>
      </c>
      <c r="B173" s="1" t="s">
        <v>200</v>
      </c>
      <c r="C173" s="27">
        <v>43994</v>
      </c>
      <c r="D173" s="1">
        <v>51644</v>
      </c>
      <c r="F173" s="1" t="s">
        <v>1432</v>
      </c>
      <c r="G173" s="1" t="s">
        <v>1433</v>
      </c>
      <c r="H173" s="1" t="s">
        <v>1433</v>
      </c>
      <c r="J173" s="1" t="s">
        <v>68</v>
      </c>
      <c r="K173" s="1" t="s">
        <v>49</v>
      </c>
      <c r="M173" s="1">
        <v>1.7999999999999999E-2</v>
      </c>
      <c r="N173" s="6"/>
      <c r="O173" s="6">
        <v>7.16</v>
      </c>
      <c r="P173" s="6">
        <v>2424.11</v>
      </c>
      <c r="R173" s="31">
        <v>-7.16</v>
      </c>
      <c r="S173" s="28">
        <v>44012</v>
      </c>
      <c r="T173" s="1" t="s">
        <v>185</v>
      </c>
    </row>
    <row r="174" spans="1:20" x14ac:dyDescent="0.2">
      <c r="A174" s="29">
        <v>40577</v>
      </c>
      <c r="B174" s="1" t="s">
        <v>200</v>
      </c>
      <c r="C174" s="27">
        <v>43997</v>
      </c>
      <c r="D174" s="1">
        <v>51645</v>
      </c>
      <c r="F174" s="1" t="s">
        <v>1430</v>
      </c>
      <c r="G174" s="1" t="s">
        <v>1431</v>
      </c>
      <c r="H174" s="1" t="s">
        <v>1431</v>
      </c>
      <c r="J174" s="1" t="s">
        <v>68</v>
      </c>
      <c r="K174" s="1" t="s">
        <v>49</v>
      </c>
      <c r="M174" s="1">
        <v>6.3E-2</v>
      </c>
      <c r="N174" s="6"/>
      <c r="O174" s="6">
        <v>5.17</v>
      </c>
      <c r="P174" s="6">
        <v>2392.39</v>
      </c>
      <c r="R174" s="31">
        <v>-5.17</v>
      </c>
      <c r="S174" s="28">
        <v>44012</v>
      </c>
      <c r="T174" s="1" t="s">
        <v>185</v>
      </c>
    </row>
    <row r="175" spans="1:20" x14ac:dyDescent="0.2">
      <c r="A175" s="29">
        <v>40577</v>
      </c>
      <c r="B175" s="1" t="s">
        <v>200</v>
      </c>
      <c r="C175" s="27">
        <v>43997</v>
      </c>
      <c r="D175" s="1">
        <v>51645</v>
      </c>
      <c r="F175" s="1" t="s">
        <v>1432</v>
      </c>
      <c r="G175" s="1" t="s">
        <v>1433</v>
      </c>
      <c r="H175" s="1" t="s">
        <v>1433</v>
      </c>
      <c r="J175" s="1" t="s">
        <v>68</v>
      </c>
      <c r="K175" s="1" t="s">
        <v>49</v>
      </c>
      <c r="M175" s="1">
        <v>1.7999999999999999E-2</v>
      </c>
      <c r="N175" s="6"/>
      <c r="O175" s="6">
        <v>1.48</v>
      </c>
      <c r="P175" s="6">
        <v>2397.56</v>
      </c>
      <c r="R175" s="31">
        <v>-1.48</v>
      </c>
      <c r="S175" s="28">
        <v>44012</v>
      </c>
      <c r="T175" s="1" t="s">
        <v>185</v>
      </c>
    </row>
    <row r="176" spans="1:20" x14ac:dyDescent="0.2">
      <c r="A176" s="29">
        <v>40696</v>
      </c>
      <c r="B176" s="1" t="s">
        <v>200</v>
      </c>
      <c r="C176" s="27">
        <v>43997</v>
      </c>
      <c r="D176" s="1">
        <v>51653</v>
      </c>
      <c r="F176" s="1" t="s">
        <v>1430</v>
      </c>
      <c r="G176" s="1" t="s">
        <v>1431</v>
      </c>
      <c r="H176" s="1" t="s">
        <v>1431</v>
      </c>
      <c r="J176" s="1" t="s">
        <v>68</v>
      </c>
      <c r="K176" s="1" t="s">
        <v>49</v>
      </c>
      <c r="M176" s="1">
        <v>6.3E-2</v>
      </c>
      <c r="N176" s="6"/>
      <c r="O176" s="6">
        <v>118.13</v>
      </c>
      <c r="P176" s="6">
        <v>2240.5100000000002</v>
      </c>
      <c r="R176" s="31">
        <v>-118.13</v>
      </c>
      <c r="S176" s="28">
        <v>44012</v>
      </c>
      <c r="T176" s="1" t="s">
        <v>185</v>
      </c>
    </row>
    <row r="177" spans="1:20" x14ac:dyDescent="0.2">
      <c r="A177" s="29">
        <v>40696</v>
      </c>
      <c r="B177" s="1" t="s">
        <v>200</v>
      </c>
      <c r="C177" s="27">
        <v>43997</v>
      </c>
      <c r="D177" s="1">
        <v>51653</v>
      </c>
      <c r="F177" s="1" t="s">
        <v>1432</v>
      </c>
      <c r="G177" s="1" t="s">
        <v>1433</v>
      </c>
      <c r="H177" s="1" t="s">
        <v>1433</v>
      </c>
      <c r="J177" s="1" t="s">
        <v>68</v>
      </c>
      <c r="K177" s="1" t="s">
        <v>49</v>
      </c>
      <c r="M177" s="1">
        <v>1.7999999999999999E-2</v>
      </c>
      <c r="N177" s="6"/>
      <c r="O177" s="6">
        <v>33.75</v>
      </c>
      <c r="P177" s="6">
        <v>2358.64</v>
      </c>
      <c r="R177" s="31">
        <v>-33.75</v>
      </c>
      <c r="S177" s="28">
        <v>44012</v>
      </c>
      <c r="T177" s="1" t="s">
        <v>185</v>
      </c>
    </row>
    <row r="178" spans="1:20" x14ac:dyDescent="0.2">
      <c r="A178" s="29">
        <v>40713</v>
      </c>
      <c r="B178" s="1" t="s">
        <v>200</v>
      </c>
      <c r="C178" s="27">
        <v>44004</v>
      </c>
      <c r="D178" s="1">
        <v>51660</v>
      </c>
      <c r="F178" s="1" t="s">
        <v>1430</v>
      </c>
      <c r="G178" s="1" t="s">
        <v>1431</v>
      </c>
      <c r="H178" s="1" t="s">
        <v>1431</v>
      </c>
      <c r="J178" s="1" t="s">
        <v>68</v>
      </c>
      <c r="K178" s="1" t="s">
        <v>49</v>
      </c>
      <c r="M178" s="1">
        <v>6.3E-2</v>
      </c>
      <c r="N178" s="6"/>
      <c r="O178" s="6">
        <v>17.510000000000002</v>
      </c>
      <c r="P178" s="6">
        <v>2218</v>
      </c>
      <c r="R178" s="31">
        <v>-17.510000000000002</v>
      </c>
      <c r="S178" s="28">
        <v>44012</v>
      </c>
      <c r="T178" s="1" t="s">
        <v>185</v>
      </c>
    </row>
    <row r="179" spans="1:20" x14ac:dyDescent="0.2">
      <c r="A179" s="29">
        <v>40713</v>
      </c>
      <c r="B179" s="1" t="s">
        <v>200</v>
      </c>
      <c r="C179" s="27">
        <v>44004</v>
      </c>
      <c r="D179" s="1">
        <v>51660</v>
      </c>
      <c r="F179" s="1" t="s">
        <v>1432</v>
      </c>
      <c r="G179" s="1" t="s">
        <v>1433</v>
      </c>
      <c r="H179" s="1" t="s">
        <v>1433</v>
      </c>
      <c r="J179" s="1" t="s">
        <v>68</v>
      </c>
      <c r="K179" s="1" t="s">
        <v>49</v>
      </c>
      <c r="M179" s="1">
        <v>1.7999999999999999E-2</v>
      </c>
      <c r="N179" s="6"/>
      <c r="O179" s="6">
        <v>5</v>
      </c>
      <c r="P179" s="6">
        <v>2235.5100000000002</v>
      </c>
      <c r="R179" s="31">
        <v>-5</v>
      </c>
      <c r="S179" s="28">
        <v>44012</v>
      </c>
      <c r="T179" s="1" t="s">
        <v>185</v>
      </c>
    </row>
    <row r="180" spans="1:20" x14ac:dyDescent="0.2">
      <c r="A180" s="29">
        <v>40895</v>
      </c>
      <c r="B180" s="1" t="s">
        <v>198</v>
      </c>
      <c r="C180" s="27">
        <v>44004</v>
      </c>
      <c r="F180" s="1" t="s">
        <v>1432</v>
      </c>
      <c r="G180" s="1">
        <v>210284</v>
      </c>
      <c r="H180" s="1" t="s">
        <v>1433</v>
      </c>
      <c r="J180" s="1" t="s">
        <v>68</v>
      </c>
      <c r="K180" s="1" t="s">
        <v>48</v>
      </c>
      <c r="N180" s="6">
        <v>31.5</v>
      </c>
      <c r="O180" s="6"/>
      <c r="P180" s="6">
        <v>2249.5</v>
      </c>
      <c r="R180" s="31">
        <v>31.5</v>
      </c>
      <c r="S180" s="28">
        <v>44012</v>
      </c>
      <c r="T180" s="1" t="s">
        <v>184</v>
      </c>
    </row>
    <row r="181" spans="1:20" x14ac:dyDescent="0.2">
      <c r="A181" s="29">
        <v>40594</v>
      </c>
      <c r="B181" s="1" t="s">
        <v>200</v>
      </c>
      <c r="C181" s="27">
        <v>44005</v>
      </c>
      <c r="D181" s="1">
        <v>51652</v>
      </c>
      <c r="F181" s="1" t="s">
        <v>1430</v>
      </c>
      <c r="G181" s="1" t="s">
        <v>1431</v>
      </c>
      <c r="H181" s="1" t="s">
        <v>1431</v>
      </c>
      <c r="J181" s="1" t="s">
        <v>68</v>
      </c>
      <c r="K181" s="1" t="s">
        <v>49</v>
      </c>
      <c r="M181" s="1">
        <v>6.3E-2</v>
      </c>
      <c r="N181" s="6"/>
      <c r="O181" s="6">
        <v>23.69</v>
      </c>
      <c r="P181" s="6">
        <v>2219.04</v>
      </c>
      <c r="R181" s="31">
        <v>-23.69</v>
      </c>
      <c r="S181" s="28">
        <v>44012</v>
      </c>
      <c r="T181" s="1" t="s">
        <v>185</v>
      </c>
    </row>
    <row r="182" spans="1:20" x14ac:dyDescent="0.2">
      <c r="A182" s="29">
        <v>40594</v>
      </c>
      <c r="B182" s="1" t="s">
        <v>200</v>
      </c>
      <c r="C182" s="27">
        <v>44005</v>
      </c>
      <c r="D182" s="1">
        <v>51652</v>
      </c>
      <c r="F182" s="1" t="s">
        <v>1432</v>
      </c>
      <c r="G182" s="1" t="s">
        <v>1433</v>
      </c>
      <c r="H182" s="1" t="s">
        <v>1433</v>
      </c>
      <c r="J182" s="1" t="s">
        <v>68</v>
      </c>
      <c r="K182" s="1" t="s">
        <v>49</v>
      </c>
      <c r="M182" s="1">
        <v>1.7999999999999999E-2</v>
      </c>
      <c r="N182" s="6"/>
      <c r="O182" s="6">
        <v>6.77</v>
      </c>
      <c r="P182" s="6">
        <v>2242.73</v>
      </c>
      <c r="R182" s="31">
        <v>-6.77</v>
      </c>
      <c r="S182" s="28">
        <v>44012</v>
      </c>
      <c r="T182" s="1" t="s">
        <v>185</v>
      </c>
    </row>
    <row r="183" spans="1:20" x14ac:dyDescent="0.2">
      <c r="A183" s="29">
        <v>40817</v>
      </c>
      <c r="B183" s="1" t="s">
        <v>200</v>
      </c>
      <c r="C183" s="27">
        <v>44013</v>
      </c>
      <c r="D183" s="1">
        <v>51717</v>
      </c>
      <c r="F183" s="1" t="s">
        <v>1430</v>
      </c>
      <c r="G183" s="1" t="s">
        <v>1431</v>
      </c>
      <c r="H183" s="1" t="s">
        <v>1431</v>
      </c>
      <c r="J183" s="1" t="s">
        <v>68</v>
      </c>
      <c r="K183" s="1" t="s">
        <v>49</v>
      </c>
      <c r="M183" s="1">
        <v>6.3E-2</v>
      </c>
      <c r="N183" s="6"/>
      <c r="O183" s="6">
        <v>1.26</v>
      </c>
      <c r="P183" s="6">
        <v>2217.42</v>
      </c>
      <c r="R183" s="31">
        <v>-1.26</v>
      </c>
      <c r="S183" s="28">
        <v>44043</v>
      </c>
      <c r="T183" s="1" t="s">
        <v>185</v>
      </c>
    </row>
    <row r="184" spans="1:20" x14ac:dyDescent="0.2">
      <c r="A184" s="29">
        <v>40817</v>
      </c>
      <c r="B184" s="1" t="s">
        <v>200</v>
      </c>
      <c r="C184" s="27">
        <v>44013</v>
      </c>
      <c r="D184" s="1">
        <v>51717</v>
      </c>
      <c r="F184" s="1" t="s">
        <v>1432</v>
      </c>
      <c r="G184" s="1" t="s">
        <v>1433</v>
      </c>
      <c r="H184" s="1" t="s">
        <v>1433</v>
      </c>
      <c r="J184" s="1" t="s">
        <v>68</v>
      </c>
      <c r="K184" s="1" t="s">
        <v>49</v>
      </c>
      <c r="M184" s="1">
        <v>1.7999999999999999E-2</v>
      </c>
      <c r="N184" s="6"/>
      <c r="O184" s="6">
        <v>0.36</v>
      </c>
      <c r="P184" s="6">
        <v>2218.6799999999998</v>
      </c>
      <c r="R184" s="31">
        <v>-0.36</v>
      </c>
      <c r="S184" s="28">
        <v>44043</v>
      </c>
      <c r="T184" s="1" t="s">
        <v>185</v>
      </c>
    </row>
    <row r="185" spans="1:20" x14ac:dyDescent="0.2">
      <c r="A185" s="29">
        <v>40840</v>
      </c>
      <c r="B185" s="1" t="s">
        <v>200</v>
      </c>
      <c r="C185" s="27">
        <v>44013</v>
      </c>
      <c r="D185" s="1">
        <v>51740</v>
      </c>
      <c r="F185" s="1" t="s">
        <v>1430</v>
      </c>
      <c r="G185" s="1" t="s">
        <v>1431</v>
      </c>
      <c r="H185" s="1" t="s">
        <v>1431</v>
      </c>
      <c r="J185" s="1" t="s">
        <v>68</v>
      </c>
      <c r="K185" s="1" t="s">
        <v>49</v>
      </c>
      <c r="M185" s="1">
        <v>6.3E-2</v>
      </c>
      <c r="N185" s="6"/>
      <c r="O185" s="6">
        <v>0.5</v>
      </c>
      <c r="P185" s="6">
        <v>2216.7800000000002</v>
      </c>
      <c r="R185" s="31">
        <v>-0.5</v>
      </c>
      <c r="S185" s="28">
        <v>44043</v>
      </c>
      <c r="T185" s="1" t="s">
        <v>185</v>
      </c>
    </row>
    <row r="186" spans="1:20" x14ac:dyDescent="0.2">
      <c r="A186" s="29">
        <v>40840</v>
      </c>
      <c r="B186" s="1" t="s">
        <v>200</v>
      </c>
      <c r="C186" s="27">
        <v>44013</v>
      </c>
      <c r="D186" s="1">
        <v>51740</v>
      </c>
      <c r="F186" s="1" t="s">
        <v>1432</v>
      </c>
      <c r="G186" s="1" t="s">
        <v>1433</v>
      </c>
      <c r="H186" s="1" t="s">
        <v>1433</v>
      </c>
      <c r="J186" s="1" t="s">
        <v>68</v>
      </c>
      <c r="K186" s="1" t="s">
        <v>49</v>
      </c>
      <c r="M186" s="1">
        <v>1.7999999999999999E-2</v>
      </c>
      <c r="N186" s="6"/>
      <c r="O186" s="6">
        <v>0.14000000000000001</v>
      </c>
      <c r="P186" s="6">
        <v>2217.2800000000002</v>
      </c>
      <c r="R186" s="31">
        <v>-0.14000000000000001</v>
      </c>
      <c r="S186" s="28">
        <v>44043</v>
      </c>
      <c r="T186" s="1" t="s">
        <v>185</v>
      </c>
    </row>
    <row r="187" spans="1:20" x14ac:dyDescent="0.2">
      <c r="A187" s="29">
        <v>40736</v>
      </c>
      <c r="B187" s="1" t="s">
        <v>200</v>
      </c>
      <c r="C187" s="27">
        <v>44015</v>
      </c>
      <c r="D187" s="1">
        <v>51673</v>
      </c>
      <c r="F187" s="1" t="s">
        <v>1430</v>
      </c>
      <c r="G187" s="1" t="s">
        <v>1431</v>
      </c>
      <c r="H187" s="1" t="s">
        <v>1431</v>
      </c>
      <c r="J187" s="1" t="s">
        <v>68</v>
      </c>
      <c r="K187" s="1" t="s">
        <v>49</v>
      </c>
      <c r="M187" s="1">
        <v>6.3E-2</v>
      </c>
      <c r="N187" s="6"/>
      <c r="O187" s="6">
        <v>13.86</v>
      </c>
      <c r="P187" s="6">
        <v>2198.96</v>
      </c>
      <c r="R187" s="31">
        <v>-13.86</v>
      </c>
      <c r="S187" s="28">
        <v>44043</v>
      </c>
      <c r="T187" s="1" t="s">
        <v>185</v>
      </c>
    </row>
    <row r="188" spans="1:20" x14ac:dyDescent="0.2">
      <c r="A188" s="29">
        <v>40736</v>
      </c>
      <c r="B188" s="1" t="s">
        <v>200</v>
      </c>
      <c r="C188" s="27">
        <v>44015</v>
      </c>
      <c r="D188" s="1">
        <v>51673</v>
      </c>
      <c r="F188" s="1" t="s">
        <v>1432</v>
      </c>
      <c r="G188" s="1" t="s">
        <v>1433</v>
      </c>
      <c r="H188" s="1" t="s">
        <v>1433</v>
      </c>
      <c r="J188" s="1" t="s">
        <v>68</v>
      </c>
      <c r="K188" s="1" t="s">
        <v>49</v>
      </c>
      <c r="M188" s="1">
        <v>1.7999999999999999E-2</v>
      </c>
      <c r="N188" s="6"/>
      <c r="O188" s="6">
        <v>3.96</v>
      </c>
      <c r="P188" s="6">
        <v>2212.8200000000002</v>
      </c>
      <c r="R188" s="31">
        <v>-3.96</v>
      </c>
      <c r="S188" s="28">
        <v>44043</v>
      </c>
      <c r="T188" s="1" t="s">
        <v>185</v>
      </c>
    </row>
    <row r="189" spans="1:20" x14ac:dyDescent="0.2">
      <c r="A189" s="29">
        <v>40745</v>
      </c>
      <c r="B189" s="1" t="s">
        <v>200</v>
      </c>
      <c r="C189" s="27">
        <v>44018</v>
      </c>
      <c r="D189" s="1">
        <v>51674</v>
      </c>
      <c r="F189" s="1" t="s">
        <v>1430</v>
      </c>
      <c r="G189" s="1" t="s">
        <v>1431</v>
      </c>
      <c r="H189" s="1" t="s">
        <v>1431</v>
      </c>
      <c r="J189" s="1" t="s">
        <v>68</v>
      </c>
      <c r="K189" s="1" t="s">
        <v>49</v>
      </c>
      <c r="M189" s="1">
        <v>6.3E-2</v>
      </c>
      <c r="N189" s="6"/>
      <c r="O189" s="6">
        <v>71.06</v>
      </c>
      <c r="P189" s="6">
        <v>2107.6</v>
      </c>
      <c r="R189" s="31">
        <v>-71.06</v>
      </c>
      <c r="S189" s="28">
        <v>44043</v>
      </c>
      <c r="T189" s="1" t="s">
        <v>185</v>
      </c>
    </row>
    <row r="190" spans="1:20" x14ac:dyDescent="0.2">
      <c r="A190" s="29">
        <v>40745</v>
      </c>
      <c r="B190" s="1" t="s">
        <v>200</v>
      </c>
      <c r="C190" s="27">
        <v>44018</v>
      </c>
      <c r="D190" s="1">
        <v>51674</v>
      </c>
      <c r="F190" s="1" t="s">
        <v>1432</v>
      </c>
      <c r="G190" s="1" t="s">
        <v>1433</v>
      </c>
      <c r="H190" s="1" t="s">
        <v>1433</v>
      </c>
      <c r="J190" s="1" t="s">
        <v>68</v>
      </c>
      <c r="K190" s="1" t="s">
        <v>49</v>
      </c>
      <c r="M190" s="1">
        <v>1.7999999999999999E-2</v>
      </c>
      <c r="N190" s="6"/>
      <c r="O190" s="6">
        <v>20.3</v>
      </c>
      <c r="P190" s="6">
        <v>2178.66</v>
      </c>
      <c r="R190" s="31">
        <v>-20.3</v>
      </c>
      <c r="S190" s="28">
        <v>44043</v>
      </c>
      <c r="T190" s="1" t="s">
        <v>185</v>
      </c>
    </row>
    <row r="191" spans="1:20" x14ac:dyDescent="0.2">
      <c r="A191" s="29">
        <v>40778</v>
      </c>
      <c r="B191" s="1" t="s">
        <v>200</v>
      </c>
      <c r="C191" s="27">
        <v>44018</v>
      </c>
      <c r="D191" s="1">
        <v>51688</v>
      </c>
      <c r="F191" s="1" t="s">
        <v>1430</v>
      </c>
      <c r="G191" s="1" t="s">
        <v>1431</v>
      </c>
      <c r="H191" s="1" t="s">
        <v>1431</v>
      </c>
      <c r="J191" s="1" t="s">
        <v>68</v>
      </c>
      <c r="K191" s="1" t="s">
        <v>49</v>
      </c>
      <c r="M191" s="1">
        <v>6.3E-2</v>
      </c>
      <c r="N191" s="6"/>
      <c r="O191" s="6">
        <v>56.57</v>
      </c>
      <c r="P191" s="6">
        <v>2034.87</v>
      </c>
      <c r="R191" s="31">
        <v>-56.57</v>
      </c>
      <c r="S191" s="28">
        <v>44043</v>
      </c>
      <c r="T191" s="1" t="s">
        <v>185</v>
      </c>
    </row>
    <row r="192" spans="1:20" x14ac:dyDescent="0.2">
      <c r="A192" s="29">
        <v>40778</v>
      </c>
      <c r="B192" s="1" t="s">
        <v>200</v>
      </c>
      <c r="C192" s="27">
        <v>44018</v>
      </c>
      <c r="D192" s="1">
        <v>51688</v>
      </c>
      <c r="F192" s="1" t="s">
        <v>1432</v>
      </c>
      <c r="G192" s="1" t="s">
        <v>1433</v>
      </c>
      <c r="H192" s="1" t="s">
        <v>1433</v>
      </c>
      <c r="J192" s="1" t="s">
        <v>68</v>
      </c>
      <c r="K192" s="1" t="s">
        <v>49</v>
      </c>
      <c r="M192" s="1">
        <v>1.7999999999999999E-2</v>
      </c>
      <c r="N192" s="6"/>
      <c r="O192" s="6">
        <v>16.16</v>
      </c>
      <c r="P192" s="6">
        <v>2091.44</v>
      </c>
      <c r="R192" s="31">
        <v>-16.16</v>
      </c>
      <c r="S192" s="28">
        <v>44043</v>
      </c>
      <c r="T192" s="1" t="s">
        <v>185</v>
      </c>
    </row>
    <row r="193" spans="1:20" x14ac:dyDescent="0.2">
      <c r="A193" s="29">
        <v>40842</v>
      </c>
      <c r="B193" s="1" t="s">
        <v>200</v>
      </c>
      <c r="C193" s="27">
        <v>44018</v>
      </c>
      <c r="D193" s="1">
        <v>51742</v>
      </c>
      <c r="F193" s="1" t="s">
        <v>1430</v>
      </c>
      <c r="G193" s="1" t="s">
        <v>1431</v>
      </c>
      <c r="H193" s="1" t="s">
        <v>1431</v>
      </c>
      <c r="J193" s="1" t="s">
        <v>68</v>
      </c>
      <c r="K193" s="1" t="s">
        <v>49</v>
      </c>
      <c r="M193" s="1">
        <v>6.3E-2</v>
      </c>
      <c r="N193" s="6"/>
      <c r="O193" s="6">
        <v>240.98</v>
      </c>
      <c r="P193" s="6">
        <v>1725.04</v>
      </c>
      <c r="R193" s="31">
        <v>-240.98</v>
      </c>
      <c r="S193" s="28">
        <v>44043</v>
      </c>
      <c r="T193" s="1" t="s">
        <v>185</v>
      </c>
    </row>
    <row r="194" spans="1:20" x14ac:dyDescent="0.2">
      <c r="A194" s="29">
        <v>40842</v>
      </c>
      <c r="B194" s="1" t="s">
        <v>200</v>
      </c>
      <c r="C194" s="27">
        <v>44018</v>
      </c>
      <c r="D194" s="1">
        <v>51742</v>
      </c>
      <c r="F194" s="1" t="s">
        <v>1432</v>
      </c>
      <c r="G194" s="1" t="s">
        <v>1433</v>
      </c>
      <c r="H194" s="1" t="s">
        <v>1433</v>
      </c>
      <c r="J194" s="1" t="s">
        <v>68</v>
      </c>
      <c r="K194" s="1" t="s">
        <v>49</v>
      </c>
      <c r="M194" s="1">
        <v>1.7999999999999999E-2</v>
      </c>
      <c r="N194" s="6"/>
      <c r="O194" s="6">
        <v>68.849999999999994</v>
      </c>
      <c r="P194" s="6">
        <v>1966.02</v>
      </c>
      <c r="R194" s="31">
        <v>-68.849999999999994</v>
      </c>
      <c r="S194" s="28">
        <v>44043</v>
      </c>
      <c r="T194" s="1" t="s">
        <v>185</v>
      </c>
    </row>
    <row r="195" spans="1:20" x14ac:dyDescent="0.2">
      <c r="A195" s="29">
        <v>40892</v>
      </c>
      <c r="B195" s="1" t="s">
        <v>200</v>
      </c>
      <c r="C195" s="27">
        <v>44019</v>
      </c>
      <c r="D195" s="1">
        <v>51750</v>
      </c>
      <c r="F195" s="1" t="s">
        <v>1430</v>
      </c>
      <c r="G195" s="1" t="s">
        <v>1431</v>
      </c>
      <c r="H195" s="1" t="s">
        <v>1431</v>
      </c>
      <c r="J195" s="1" t="s">
        <v>68</v>
      </c>
      <c r="K195" s="1" t="s">
        <v>49</v>
      </c>
      <c r="M195" s="1">
        <v>6.3E-2</v>
      </c>
      <c r="N195" s="6"/>
      <c r="O195" s="6">
        <v>7.31</v>
      </c>
      <c r="P195" s="6">
        <v>1715.64</v>
      </c>
      <c r="R195" s="31">
        <v>-7.31</v>
      </c>
      <c r="S195" s="28">
        <v>44043</v>
      </c>
      <c r="T195" s="1" t="s">
        <v>185</v>
      </c>
    </row>
    <row r="196" spans="1:20" x14ac:dyDescent="0.2">
      <c r="A196" s="29">
        <v>40892</v>
      </c>
      <c r="B196" s="1" t="s">
        <v>200</v>
      </c>
      <c r="C196" s="27">
        <v>44019</v>
      </c>
      <c r="D196" s="1">
        <v>51750</v>
      </c>
      <c r="F196" s="1" t="s">
        <v>1432</v>
      </c>
      <c r="G196" s="1" t="s">
        <v>1433</v>
      </c>
      <c r="H196" s="1" t="s">
        <v>1433</v>
      </c>
      <c r="J196" s="1" t="s">
        <v>68</v>
      </c>
      <c r="K196" s="1" t="s">
        <v>49</v>
      </c>
      <c r="M196" s="1">
        <v>1.7999999999999999E-2</v>
      </c>
      <c r="N196" s="6"/>
      <c r="O196" s="6">
        <v>2.09</v>
      </c>
      <c r="P196" s="6">
        <v>1722.95</v>
      </c>
      <c r="R196" s="31">
        <v>-2.09</v>
      </c>
      <c r="S196" s="28">
        <v>44043</v>
      </c>
      <c r="T196" s="1" t="s">
        <v>185</v>
      </c>
    </row>
    <row r="197" spans="1:20" x14ac:dyDescent="0.2">
      <c r="A197" s="29">
        <v>40795</v>
      </c>
      <c r="B197" s="1" t="s">
        <v>200</v>
      </c>
      <c r="C197" s="27">
        <v>44021</v>
      </c>
      <c r="D197" s="1">
        <v>51695</v>
      </c>
      <c r="F197" s="1" t="s">
        <v>1430</v>
      </c>
      <c r="G197" s="1" t="s">
        <v>1431</v>
      </c>
      <c r="H197" s="1" t="s">
        <v>1431</v>
      </c>
      <c r="J197" s="1" t="s">
        <v>68</v>
      </c>
      <c r="K197" s="1" t="s">
        <v>49</v>
      </c>
      <c r="M197" s="1">
        <v>6.3E-2</v>
      </c>
      <c r="N197" s="6"/>
      <c r="O197" s="6">
        <v>22.62</v>
      </c>
      <c r="P197" s="6">
        <v>1686.56</v>
      </c>
      <c r="R197" s="31">
        <v>-22.62</v>
      </c>
      <c r="S197" s="28">
        <v>44043</v>
      </c>
      <c r="T197" s="1" t="s">
        <v>185</v>
      </c>
    </row>
    <row r="198" spans="1:20" x14ac:dyDescent="0.2">
      <c r="A198" s="29">
        <v>40795</v>
      </c>
      <c r="B198" s="1" t="s">
        <v>200</v>
      </c>
      <c r="C198" s="27">
        <v>44021</v>
      </c>
      <c r="D198" s="1">
        <v>51695</v>
      </c>
      <c r="F198" s="1" t="s">
        <v>1432</v>
      </c>
      <c r="G198" s="1" t="s">
        <v>1433</v>
      </c>
      <c r="H198" s="1" t="s">
        <v>1433</v>
      </c>
      <c r="J198" s="1" t="s">
        <v>68</v>
      </c>
      <c r="K198" s="1" t="s">
        <v>49</v>
      </c>
      <c r="M198" s="1">
        <v>1.7999999999999999E-2</v>
      </c>
      <c r="N198" s="6"/>
      <c r="O198" s="6">
        <v>6.46</v>
      </c>
      <c r="P198" s="6">
        <v>1709.18</v>
      </c>
      <c r="R198" s="31">
        <v>-6.46</v>
      </c>
      <c r="S198" s="28">
        <v>44043</v>
      </c>
      <c r="T198" s="1" t="s">
        <v>185</v>
      </c>
    </row>
    <row r="199" spans="1:20" x14ac:dyDescent="0.2">
      <c r="A199" s="29">
        <v>40910</v>
      </c>
      <c r="B199" s="1" t="s">
        <v>200</v>
      </c>
      <c r="C199" s="27">
        <v>44029</v>
      </c>
      <c r="D199" s="1">
        <v>51753</v>
      </c>
      <c r="F199" s="1" t="s">
        <v>1430</v>
      </c>
      <c r="G199" s="1" t="s">
        <v>1431</v>
      </c>
      <c r="H199" s="1" t="s">
        <v>1431</v>
      </c>
      <c r="J199" s="1" t="s">
        <v>68</v>
      </c>
      <c r="K199" s="1" t="s">
        <v>49</v>
      </c>
      <c r="M199" s="1">
        <v>6.3E-2</v>
      </c>
      <c r="N199" s="6"/>
      <c r="O199" s="6">
        <v>6.05</v>
      </c>
      <c r="P199" s="6">
        <v>1678.78</v>
      </c>
      <c r="R199" s="31">
        <v>-6.05</v>
      </c>
      <c r="S199" s="28">
        <v>44043</v>
      </c>
      <c r="T199" s="1" t="s">
        <v>185</v>
      </c>
    </row>
    <row r="200" spans="1:20" x14ac:dyDescent="0.2">
      <c r="A200" s="29">
        <v>40910</v>
      </c>
      <c r="B200" s="1" t="s">
        <v>200</v>
      </c>
      <c r="C200" s="27">
        <v>44029</v>
      </c>
      <c r="D200" s="1">
        <v>51753</v>
      </c>
      <c r="F200" s="1" t="s">
        <v>1432</v>
      </c>
      <c r="G200" s="1" t="s">
        <v>1433</v>
      </c>
      <c r="H200" s="1" t="s">
        <v>1433</v>
      </c>
      <c r="J200" s="1" t="s">
        <v>68</v>
      </c>
      <c r="K200" s="1" t="s">
        <v>49</v>
      </c>
      <c r="M200" s="1">
        <v>1.7999999999999999E-2</v>
      </c>
      <c r="N200" s="6"/>
      <c r="O200" s="6">
        <v>1.73</v>
      </c>
      <c r="P200" s="6">
        <v>1684.83</v>
      </c>
      <c r="R200" s="31">
        <v>-1.73</v>
      </c>
      <c r="S200" s="28">
        <v>44043</v>
      </c>
      <c r="T200" s="1" t="s">
        <v>185</v>
      </c>
    </row>
    <row r="201" spans="1:20" x14ac:dyDescent="0.2">
      <c r="A201" s="29">
        <v>41084</v>
      </c>
      <c r="B201" s="1" t="s">
        <v>200</v>
      </c>
      <c r="C201" s="27">
        <v>44032</v>
      </c>
      <c r="D201" s="1">
        <v>51763</v>
      </c>
      <c r="F201" s="1" t="s">
        <v>1430</v>
      </c>
      <c r="G201" s="1" t="s">
        <v>1431</v>
      </c>
      <c r="H201" s="1" t="s">
        <v>1431</v>
      </c>
      <c r="J201" s="1" t="s">
        <v>68</v>
      </c>
      <c r="K201" s="1" t="s">
        <v>49</v>
      </c>
      <c r="M201" s="1">
        <v>6.3E-2</v>
      </c>
      <c r="N201" s="6"/>
      <c r="O201" s="6">
        <v>59.98</v>
      </c>
      <c r="P201" s="6">
        <v>1601.66</v>
      </c>
      <c r="R201" s="31">
        <v>-59.98</v>
      </c>
      <c r="S201" s="28">
        <v>44043</v>
      </c>
      <c r="T201" s="1" t="s">
        <v>185</v>
      </c>
    </row>
    <row r="202" spans="1:20" x14ac:dyDescent="0.2">
      <c r="A202" s="29">
        <v>41084</v>
      </c>
      <c r="B202" s="1" t="s">
        <v>200</v>
      </c>
      <c r="C202" s="27">
        <v>44032</v>
      </c>
      <c r="D202" s="1">
        <v>51763</v>
      </c>
      <c r="F202" s="1" t="s">
        <v>1432</v>
      </c>
      <c r="G202" s="1" t="s">
        <v>1433</v>
      </c>
      <c r="H202" s="1" t="s">
        <v>1433</v>
      </c>
      <c r="J202" s="1" t="s">
        <v>68</v>
      </c>
      <c r="K202" s="1" t="s">
        <v>49</v>
      </c>
      <c r="M202" s="1">
        <v>1.7999999999999999E-2</v>
      </c>
      <c r="N202" s="6"/>
      <c r="O202" s="6">
        <v>17.14</v>
      </c>
      <c r="P202" s="6">
        <v>1661.64</v>
      </c>
      <c r="R202" s="31">
        <v>-17.14</v>
      </c>
      <c r="S202" s="28">
        <v>44043</v>
      </c>
      <c r="T202" s="1" t="s">
        <v>185</v>
      </c>
    </row>
    <row r="203" spans="1:20" x14ac:dyDescent="0.2">
      <c r="A203" s="29">
        <v>41125</v>
      </c>
      <c r="B203" s="1" t="s">
        <v>198</v>
      </c>
      <c r="C203" s="27">
        <v>44032</v>
      </c>
      <c r="F203" s="1" t="s">
        <v>1430</v>
      </c>
      <c r="G203" s="1" t="s">
        <v>199</v>
      </c>
      <c r="H203" s="1" t="s">
        <v>1431</v>
      </c>
      <c r="J203" s="1" t="s">
        <v>68</v>
      </c>
      <c r="K203" s="1" t="s">
        <v>48</v>
      </c>
      <c r="N203" s="6">
        <v>99.11</v>
      </c>
      <c r="O203" s="6"/>
      <c r="P203" s="6">
        <v>1700.77</v>
      </c>
      <c r="R203" s="31">
        <v>99.11</v>
      </c>
      <c r="S203" s="28">
        <v>44043</v>
      </c>
      <c r="T203" s="1" t="s">
        <v>184</v>
      </c>
    </row>
    <row r="204" spans="1:20" x14ac:dyDescent="0.2">
      <c r="A204" s="29">
        <v>41126</v>
      </c>
      <c r="B204" s="1" t="s">
        <v>198</v>
      </c>
      <c r="C204" s="27">
        <v>44032</v>
      </c>
      <c r="F204" s="1" t="s">
        <v>1432</v>
      </c>
      <c r="G204" s="1">
        <v>210284</v>
      </c>
      <c r="H204" s="1" t="s">
        <v>1433</v>
      </c>
      <c r="J204" s="1" t="s">
        <v>68</v>
      </c>
      <c r="K204" s="1" t="s">
        <v>48</v>
      </c>
      <c r="N204" s="6">
        <v>28.32</v>
      </c>
      <c r="O204" s="6"/>
      <c r="P204" s="6">
        <v>1729.09</v>
      </c>
      <c r="R204" s="31">
        <v>28.32</v>
      </c>
      <c r="S204" s="28">
        <v>44043</v>
      </c>
      <c r="T204" s="1" t="s">
        <v>184</v>
      </c>
    </row>
    <row r="205" spans="1:20" x14ac:dyDescent="0.2">
      <c r="A205" s="29">
        <v>40873</v>
      </c>
      <c r="B205" s="1" t="s">
        <v>200</v>
      </c>
      <c r="C205" s="27">
        <v>44034</v>
      </c>
      <c r="D205" s="1">
        <v>51747</v>
      </c>
      <c r="F205" s="1" t="s">
        <v>1430</v>
      </c>
      <c r="G205" s="1" t="s">
        <v>1431</v>
      </c>
      <c r="H205" s="1" t="s">
        <v>1431</v>
      </c>
      <c r="J205" s="1" t="s">
        <v>68</v>
      </c>
      <c r="K205" s="1" t="s">
        <v>49</v>
      </c>
      <c r="M205" s="1">
        <v>6.3E-2</v>
      </c>
      <c r="N205" s="6"/>
      <c r="O205" s="6">
        <v>17.510000000000002</v>
      </c>
      <c r="P205" s="6">
        <v>1706.58</v>
      </c>
      <c r="R205" s="31">
        <v>-17.510000000000002</v>
      </c>
      <c r="S205" s="28">
        <v>44043</v>
      </c>
      <c r="T205" s="1" t="s">
        <v>185</v>
      </c>
    </row>
    <row r="206" spans="1:20" x14ac:dyDescent="0.2">
      <c r="A206" s="29">
        <v>40873</v>
      </c>
      <c r="B206" s="1" t="s">
        <v>200</v>
      </c>
      <c r="C206" s="27">
        <v>44034</v>
      </c>
      <c r="D206" s="1">
        <v>51747</v>
      </c>
      <c r="F206" s="1" t="s">
        <v>1432</v>
      </c>
      <c r="G206" s="1" t="s">
        <v>1433</v>
      </c>
      <c r="H206" s="1" t="s">
        <v>1433</v>
      </c>
      <c r="J206" s="1" t="s">
        <v>68</v>
      </c>
      <c r="K206" s="1" t="s">
        <v>49</v>
      </c>
      <c r="M206" s="1">
        <v>1.7999999999999999E-2</v>
      </c>
      <c r="N206" s="6"/>
      <c r="O206" s="6">
        <v>5</v>
      </c>
      <c r="P206" s="6">
        <v>1724.09</v>
      </c>
      <c r="R206" s="31">
        <v>-5</v>
      </c>
      <c r="S206" s="28">
        <v>44043</v>
      </c>
      <c r="T206" s="1" t="s">
        <v>185</v>
      </c>
    </row>
    <row r="207" spans="1:20" x14ac:dyDescent="0.2">
      <c r="A207" s="29">
        <v>41155</v>
      </c>
      <c r="B207" s="1" t="s">
        <v>200</v>
      </c>
      <c r="C207" s="27">
        <v>44035</v>
      </c>
      <c r="D207" s="1">
        <v>51781</v>
      </c>
      <c r="F207" s="1" t="s">
        <v>1430</v>
      </c>
      <c r="G207" s="1" t="s">
        <v>1431</v>
      </c>
      <c r="H207" s="1" t="s">
        <v>1431</v>
      </c>
      <c r="J207" s="1" t="s">
        <v>68</v>
      </c>
      <c r="K207" s="1" t="s">
        <v>49</v>
      </c>
      <c r="M207" s="1">
        <v>6.3E-2</v>
      </c>
      <c r="N207" s="6"/>
      <c r="O207" s="6">
        <v>22.18</v>
      </c>
      <c r="P207" s="6">
        <v>1678.06</v>
      </c>
      <c r="R207" s="31">
        <v>-22.18</v>
      </c>
      <c r="S207" s="28">
        <v>44043</v>
      </c>
      <c r="T207" s="1" t="s">
        <v>185</v>
      </c>
    </row>
    <row r="208" spans="1:20" x14ac:dyDescent="0.2">
      <c r="A208" s="29">
        <v>41155</v>
      </c>
      <c r="B208" s="1" t="s">
        <v>200</v>
      </c>
      <c r="C208" s="27">
        <v>44035</v>
      </c>
      <c r="D208" s="1">
        <v>51781</v>
      </c>
      <c r="F208" s="1" t="s">
        <v>1432</v>
      </c>
      <c r="G208" s="1" t="s">
        <v>1433</v>
      </c>
      <c r="H208" s="1" t="s">
        <v>1433</v>
      </c>
      <c r="J208" s="1" t="s">
        <v>68</v>
      </c>
      <c r="K208" s="1" t="s">
        <v>49</v>
      </c>
      <c r="M208" s="1">
        <v>1.7999999999999999E-2</v>
      </c>
      <c r="N208" s="6"/>
      <c r="O208" s="6">
        <v>6.34</v>
      </c>
      <c r="P208" s="6">
        <v>1700.24</v>
      </c>
      <c r="R208" s="31">
        <v>-6.34</v>
      </c>
      <c r="S208" s="28">
        <v>44043</v>
      </c>
      <c r="T208" s="1" t="s">
        <v>185</v>
      </c>
    </row>
    <row r="209" spans="1:20" x14ac:dyDescent="0.2">
      <c r="A209" s="29">
        <v>41156</v>
      </c>
      <c r="B209" s="1" t="s">
        <v>200</v>
      </c>
      <c r="C209" s="27">
        <v>44035</v>
      </c>
      <c r="D209" s="1">
        <v>51782</v>
      </c>
      <c r="F209" s="1" t="s">
        <v>1430</v>
      </c>
      <c r="G209" s="1" t="s">
        <v>1431</v>
      </c>
      <c r="H209" s="1" t="s">
        <v>1431</v>
      </c>
      <c r="J209" s="1" t="s">
        <v>68</v>
      </c>
      <c r="K209" s="1" t="s">
        <v>49</v>
      </c>
      <c r="M209" s="1">
        <v>6.3E-2</v>
      </c>
      <c r="N209" s="6"/>
      <c r="O209" s="6">
        <v>28.22</v>
      </c>
      <c r="P209" s="6">
        <v>1641.78</v>
      </c>
      <c r="R209" s="31">
        <v>-28.22</v>
      </c>
      <c r="S209" s="28">
        <v>44043</v>
      </c>
      <c r="T209" s="1" t="s">
        <v>185</v>
      </c>
    </row>
    <row r="210" spans="1:20" x14ac:dyDescent="0.2">
      <c r="A210" s="29">
        <v>41156</v>
      </c>
      <c r="B210" s="1" t="s">
        <v>200</v>
      </c>
      <c r="C210" s="27">
        <v>44035</v>
      </c>
      <c r="D210" s="1">
        <v>51782</v>
      </c>
      <c r="F210" s="1" t="s">
        <v>1432</v>
      </c>
      <c r="G210" s="1" t="s">
        <v>1433</v>
      </c>
      <c r="H210" s="1" t="s">
        <v>1433</v>
      </c>
      <c r="J210" s="1" t="s">
        <v>68</v>
      </c>
      <c r="K210" s="1" t="s">
        <v>49</v>
      </c>
      <c r="M210" s="1">
        <v>1.7999999999999999E-2</v>
      </c>
      <c r="N210" s="6"/>
      <c r="O210" s="6">
        <v>8.06</v>
      </c>
      <c r="P210" s="6">
        <v>1670</v>
      </c>
      <c r="R210" s="31">
        <v>-8.06</v>
      </c>
      <c r="S210" s="28">
        <v>44043</v>
      </c>
      <c r="T210" s="1" t="s">
        <v>185</v>
      </c>
    </row>
    <row r="211" spans="1:20" x14ac:dyDescent="0.2">
      <c r="A211" s="29">
        <v>41157</v>
      </c>
      <c r="B211" s="1" t="s">
        <v>200</v>
      </c>
      <c r="C211" s="27">
        <v>44035</v>
      </c>
      <c r="D211" s="1">
        <v>51783</v>
      </c>
      <c r="F211" s="1" t="s">
        <v>1430</v>
      </c>
      <c r="G211" s="1" t="s">
        <v>1431</v>
      </c>
      <c r="H211" s="1" t="s">
        <v>1431</v>
      </c>
      <c r="J211" s="1" t="s">
        <v>68</v>
      </c>
      <c r="K211" s="1" t="s">
        <v>49</v>
      </c>
      <c r="M211" s="1">
        <v>6.3E-2</v>
      </c>
      <c r="N211" s="6"/>
      <c r="O211" s="6">
        <v>16.13</v>
      </c>
      <c r="P211" s="6">
        <v>1621.04</v>
      </c>
      <c r="R211" s="31">
        <v>-16.13</v>
      </c>
      <c r="S211" s="28">
        <v>44043</v>
      </c>
      <c r="T211" s="1" t="s">
        <v>185</v>
      </c>
    </row>
    <row r="212" spans="1:20" x14ac:dyDescent="0.2">
      <c r="A212" s="29">
        <v>41157</v>
      </c>
      <c r="B212" s="1" t="s">
        <v>200</v>
      </c>
      <c r="C212" s="27">
        <v>44035</v>
      </c>
      <c r="D212" s="1">
        <v>51783</v>
      </c>
      <c r="F212" s="1" t="s">
        <v>1432</v>
      </c>
      <c r="G212" s="1" t="s">
        <v>1433</v>
      </c>
      <c r="H212" s="1" t="s">
        <v>1433</v>
      </c>
      <c r="J212" s="1" t="s">
        <v>68</v>
      </c>
      <c r="K212" s="1" t="s">
        <v>49</v>
      </c>
      <c r="M212" s="1">
        <v>1.7999999999999999E-2</v>
      </c>
      <c r="N212" s="6"/>
      <c r="O212" s="6">
        <v>4.6100000000000003</v>
      </c>
      <c r="P212" s="6">
        <v>1637.17</v>
      </c>
      <c r="R212" s="31">
        <v>-4.6100000000000003</v>
      </c>
      <c r="S212" s="28">
        <v>44043</v>
      </c>
      <c r="T212" s="1" t="s">
        <v>185</v>
      </c>
    </row>
    <row r="213" spans="1:20" x14ac:dyDescent="0.2">
      <c r="A213" s="29">
        <v>41159</v>
      </c>
      <c r="B213" s="1" t="s">
        <v>200</v>
      </c>
      <c r="C213" s="27">
        <v>44036</v>
      </c>
      <c r="D213" s="1">
        <v>51784</v>
      </c>
      <c r="F213" s="1" t="s">
        <v>1430</v>
      </c>
      <c r="G213" s="1" t="s">
        <v>1431</v>
      </c>
      <c r="H213" s="1" t="s">
        <v>1431</v>
      </c>
      <c r="J213" s="1" t="s">
        <v>68</v>
      </c>
      <c r="K213" s="1" t="s">
        <v>49</v>
      </c>
      <c r="M213" s="1">
        <v>6.3E-2</v>
      </c>
      <c r="N213" s="6"/>
      <c r="O213" s="6">
        <v>26.21</v>
      </c>
      <c r="P213" s="6">
        <v>1587.34</v>
      </c>
      <c r="R213" s="31">
        <v>-26.21</v>
      </c>
      <c r="S213" s="28">
        <v>44043</v>
      </c>
      <c r="T213" s="1" t="s">
        <v>185</v>
      </c>
    </row>
    <row r="214" spans="1:20" x14ac:dyDescent="0.2">
      <c r="A214" s="29">
        <v>41159</v>
      </c>
      <c r="B214" s="1" t="s">
        <v>200</v>
      </c>
      <c r="C214" s="27">
        <v>44036</v>
      </c>
      <c r="D214" s="1">
        <v>51784</v>
      </c>
      <c r="F214" s="1" t="s">
        <v>1432</v>
      </c>
      <c r="G214" s="1" t="s">
        <v>1433</v>
      </c>
      <c r="H214" s="1" t="s">
        <v>1433</v>
      </c>
      <c r="J214" s="1" t="s">
        <v>68</v>
      </c>
      <c r="K214" s="1" t="s">
        <v>49</v>
      </c>
      <c r="M214" s="1">
        <v>1.7999999999999999E-2</v>
      </c>
      <c r="N214" s="6"/>
      <c r="O214" s="6">
        <v>7.49</v>
      </c>
      <c r="P214" s="6">
        <v>1613.55</v>
      </c>
      <c r="R214" s="31">
        <v>-7.49</v>
      </c>
      <c r="S214" s="28">
        <v>44043</v>
      </c>
      <c r="T214" s="1" t="s">
        <v>185</v>
      </c>
    </row>
    <row r="215" spans="1:20" x14ac:dyDescent="0.2">
      <c r="A215" s="29">
        <v>41160</v>
      </c>
      <c r="B215" s="1" t="s">
        <v>200</v>
      </c>
      <c r="C215" s="27">
        <v>44036</v>
      </c>
      <c r="D215" s="1">
        <v>51785</v>
      </c>
      <c r="F215" s="1" t="s">
        <v>1430</v>
      </c>
      <c r="G215" s="1" t="s">
        <v>1431</v>
      </c>
      <c r="H215" s="1" t="s">
        <v>1431</v>
      </c>
      <c r="J215" s="1" t="s">
        <v>68</v>
      </c>
      <c r="K215" s="1" t="s">
        <v>49</v>
      </c>
      <c r="M215" s="1">
        <v>6.3E-2</v>
      </c>
      <c r="N215" s="6"/>
      <c r="O215" s="6">
        <v>16.13</v>
      </c>
      <c r="P215" s="6">
        <v>1566.6</v>
      </c>
      <c r="R215" s="31">
        <v>-16.13</v>
      </c>
      <c r="S215" s="28">
        <v>44043</v>
      </c>
      <c r="T215" s="1" t="s">
        <v>185</v>
      </c>
    </row>
    <row r="216" spans="1:20" x14ac:dyDescent="0.2">
      <c r="A216" s="29">
        <v>41160</v>
      </c>
      <c r="B216" s="1" t="s">
        <v>200</v>
      </c>
      <c r="C216" s="27">
        <v>44036</v>
      </c>
      <c r="D216" s="1">
        <v>51785</v>
      </c>
      <c r="F216" s="1" t="s">
        <v>1432</v>
      </c>
      <c r="G216" s="1" t="s">
        <v>1433</v>
      </c>
      <c r="H216" s="1" t="s">
        <v>1433</v>
      </c>
      <c r="J216" s="1" t="s">
        <v>68</v>
      </c>
      <c r="K216" s="1" t="s">
        <v>49</v>
      </c>
      <c r="M216" s="1">
        <v>1.7999999999999999E-2</v>
      </c>
      <c r="N216" s="6"/>
      <c r="O216" s="6">
        <v>4.6100000000000003</v>
      </c>
      <c r="P216" s="6">
        <v>1582.73</v>
      </c>
      <c r="R216" s="31">
        <v>-4.6100000000000003</v>
      </c>
      <c r="S216" s="28">
        <v>44043</v>
      </c>
      <c r="T216" s="1" t="s">
        <v>185</v>
      </c>
    </row>
    <row r="217" spans="1:20" x14ac:dyDescent="0.2">
      <c r="A217" s="29">
        <v>41161</v>
      </c>
      <c r="B217" s="1" t="s">
        <v>200</v>
      </c>
      <c r="C217" s="27">
        <v>44036</v>
      </c>
      <c r="D217" s="1">
        <v>51786</v>
      </c>
      <c r="F217" s="1" t="s">
        <v>1430</v>
      </c>
      <c r="G217" s="1" t="s">
        <v>1431</v>
      </c>
      <c r="H217" s="1" t="s">
        <v>1431</v>
      </c>
      <c r="J217" s="1" t="s">
        <v>68</v>
      </c>
      <c r="K217" s="1" t="s">
        <v>49</v>
      </c>
      <c r="M217" s="1">
        <v>6.3E-2</v>
      </c>
      <c r="N217" s="6"/>
      <c r="O217" s="6">
        <v>10.08</v>
      </c>
      <c r="P217" s="6">
        <v>1553.64</v>
      </c>
      <c r="R217" s="31">
        <v>-10.08</v>
      </c>
      <c r="S217" s="28">
        <v>44043</v>
      </c>
      <c r="T217" s="1" t="s">
        <v>185</v>
      </c>
    </row>
    <row r="218" spans="1:20" x14ac:dyDescent="0.2">
      <c r="A218" s="29">
        <v>41161</v>
      </c>
      <c r="B218" s="1" t="s">
        <v>200</v>
      </c>
      <c r="C218" s="27">
        <v>44036</v>
      </c>
      <c r="D218" s="1">
        <v>51786</v>
      </c>
      <c r="F218" s="1" t="s">
        <v>1432</v>
      </c>
      <c r="G218" s="1" t="s">
        <v>1433</v>
      </c>
      <c r="H218" s="1" t="s">
        <v>1433</v>
      </c>
      <c r="J218" s="1" t="s">
        <v>68</v>
      </c>
      <c r="K218" s="1" t="s">
        <v>49</v>
      </c>
      <c r="M218" s="1">
        <v>1.7999999999999999E-2</v>
      </c>
      <c r="N218" s="6"/>
      <c r="O218" s="6">
        <v>2.88</v>
      </c>
      <c r="P218" s="6">
        <v>1563.72</v>
      </c>
      <c r="R218" s="31">
        <v>-2.88</v>
      </c>
      <c r="S218" s="28">
        <v>44043</v>
      </c>
      <c r="T218" s="1" t="s">
        <v>185</v>
      </c>
    </row>
    <row r="219" spans="1:20" x14ac:dyDescent="0.2">
      <c r="A219" s="29">
        <v>41162</v>
      </c>
      <c r="B219" s="1" t="s">
        <v>200</v>
      </c>
      <c r="C219" s="27">
        <v>44036</v>
      </c>
      <c r="D219" s="1">
        <v>51787</v>
      </c>
      <c r="F219" s="1" t="s">
        <v>1430</v>
      </c>
      <c r="G219" s="1" t="s">
        <v>1431</v>
      </c>
      <c r="H219" s="1" t="s">
        <v>1431</v>
      </c>
      <c r="J219" s="1" t="s">
        <v>68</v>
      </c>
      <c r="K219" s="1" t="s">
        <v>49</v>
      </c>
      <c r="M219" s="1">
        <v>6.3E-2</v>
      </c>
      <c r="N219" s="6"/>
      <c r="O219" s="6">
        <v>30.24</v>
      </c>
      <c r="P219" s="6">
        <v>1514.76</v>
      </c>
      <c r="R219" s="31">
        <v>-30.24</v>
      </c>
      <c r="S219" s="28">
        <v>44043</v>
      </c>
      <c r="T219" s="1" t="s">
        <v>185</v>
      </c>
    </row>
    <row r="220" spans="1:20" x14ac:dyDescent="0.2">
      <c r="A220" s="29">
        <v>41162</v>
      </c>
      <c r="B220" s="1" t="s">
        <v>200</v>
      </c>
      <c r="C220" s="27">
        <v>44036</v>
      </c>
      <c r="D220" s="1">
        <v>51787</v>
      </c>
      <c r="F220" s="1" t="s">
        <v>1432</v>
      </c>
      <c r="G220" s="1" t="s">
        <v>1433</v>
      </c>
      <c r="H220" s="1" t="s">
        <v>1433</v>
      </c>
      <c r="J220" s="1" t="s">
        <v>68</v>
      </c>
      <c r="K220" s="1" t="s">
        <v>49</v>
      </c>
      <c r="M220" s="1">
        <v>1.7999999999999999E-2</v>
      </c>
      <c r="N220" s="6"/>
      <c r="O220" s="6">
        <v>8.64</v>
      </c>
      <c r="P220" s="6">
        <v>1545</v>
      </c>
      <c r="R220" s="31">
        <v>-8.64</v>
      </c>
      <c r="S220" s="28">
        <v>44043</v>
      </c>
      <c r="T220" s="1" t="s">
        <v>185</v>
      </c>
    </row>
    <row r="221" spans="1:20" x14ac:dyDescent="0.2">
      <c r="A221" s="29">
        <v>41163</v>
      </c>
      <c r="B221" s="1" t="s">
        <v>200</v>
      </c>
      <c r="C221" s="27">
        <v>44036</v>
      </c>
      <c r="D221" s="1">
        <v>51788</v>
      </c>
      <c r="F221" s="1" t="s">
        <v>1430</v>
      </c>
      <c r="G221" s="1" t="s">
        <v>1431</v>
      </c>
      <c r="H221" s="1" t="s">
        <v>1431</v>
      </c>
      <c r="J221" s="1" t="s">
        <v>68</v>
      </c>
      <c r="K221" s="1" t="s">
        <v>49</v>
      </c>
      <c r="M221" s="1">
        <v>6.3E-2</v>
      </c>
      <c r="N221" s="6"/>
      <c r="O221" s="6">
        <v>10.08</v>
      </c>
      <c r="P221" s="6">
        <v>1501.8</v>
      </c>
      <c r="R221" s="31">
        <v>-10.08</v>
      </c>
      <c r="S221" s="28">
        <v>44043</v>
      </c>
      <c r="T221" s="1" t="s">
        <v>185</v>
      </c>
    </row>
    <row r="222" spans="1:20" x14ac:dyDescent="0.2">
      <c r="A222" s="29">
        <v>41163</v>
      </c>
      <c r="B222" s="1" t="s">
        <v>200</v>
      </c>
      <c r="C222" s="27">
        <v>44036</v>
      </c>
      <c r="D222" s="1">
        <v>51788</v>
      </c>
      <c r="F222" s="1" t="s">
        <v>1432</v>
      </c>
      <c r="G222" s="1" t="s">
        <v>1433</v>
      </c>
      <c r="H222" s="1" t="s">
        <v>1433</v>
      </c>
      <c r="J222" s="1" t="s">
        <v>68</v>
      </c>
      <c r="K222" s="1" t="s">
        <v>49</v>
      </c>
      <c r="M222" s="1">
        <v>1.7999999999999999E-2</v>
      </c>
      <c r="N222" s="6"/>
      <c r="O222" s="6">
        <v>2.88</v>
      </c>
      <c r="P222" s="6">
        <v>1511.88</v>
      </c>
      <c r="R222" s="31">
        <v>-2.88</v>
      </c>
      <c r="S222" s="28">
        <v>44043</v>
      </c>
      <c r="T222" s="1" t="s">
        <v>185</v>
      </c>
    </row>
    <row r="223" spans="1:20" x14ac:dyDescent="0.2">
      <c r="A223" s="29">
        <v>41164</v>
      </c>
      <c r="B223" s="1" t="s">
        <v>200</v>
      </c>
      <c r="C223" s="27">
        <v>44036</v>
      </c>
      <c r="D223" s="1">
        <v>51789</v>
      </c>
      <c r="F223" s="1" t="s">
        <v>1430</v>
      </c>
      <c r="G223" s="1" t="s">
        <v>1431</v>
      </c>
      <c r="H223" s="1" t="s">
        <v>1431</v>
      </c>
      <c r="J223" s="1" t="s">
        <v>68</v>
      </c>
      <c r="K223" s="1" t="s">
        <v>49</v>
      </c>
      <c r="M223" s="1">
        <v>6.3E-2</v>
      </c>
      <c r="N223" s="6"/>
      <c r="O223" s="6">
        <v>12.1</v>
      </c>
      <c r="P223" s="6">
        <v>1486.24</v>
      </c>
      <c r="R223" s="31">
        <v>-12.1</v>
      </c>
      <c r="S223" s="28">
        <v>44043</v>
      </c>
      <c r="T223" s="1" t="s">
        <v>185</v>
      </c>
    </row>
    <row r="224" spans="1:20" x14ac:dyDescent="0.2">
      <c r="A224" s="29">
        <v>41164</v>
      </c>
      <c r="B224" s="1" t="s">
        <v>200</v>
      </c>
      <c r="C224" s="27">
        <v>44036</v>
      </c>
      <c r="D224" s="1">
        <v>51789</v>
      </c>
      <c r="F224" s="1" t="s">
        <v>1432</v>
      </c>
      <c r="G224" s="1" t="s">
        <v>1433</v>
      </c>
      <c r="H224" s="1" t="s">
        <v>1433</v>
      </c>
      <c r="J224" s="1" t="s">
        <v>68</v>
      </c>
      <c r="K224" s="1" t="s">
        <v>49</v>
      </c>
      <c r="M224" s="1">
        <v>1.7999999999999999E-2</v>
      </c>
      <c r="N224" s="6"/>
      <c r="O224" s="6">
        <v>3.46</v>
      </c>
      <c r="P224" s="6">
        <v>1498.34</v>
      </c>
      <c r="R224" s="31">
        <v>-3.46</v>
      </c>
      <c r="S224" s="28">
        <v>44043</v>
      </c>
      <c r="T224" s="1" t="s">
        <v>185</v>
      </c>
    </row>
    <row r="225" spans="1:20" x14ac:dyDescent="0.2">
      <c r="A225" s="29">
        <v>41165</v>
      </c>
      <c r="B225" s="1" t="s">
        <v>200</v>
      </c>
      <c r="C225" s="27">
        <v>44036</v>
      </c>
      <c r="D225" s="1">
        <v>51790</v>
      </c>
      <c r="F225" s="1" t="s">
        <v>1430</v>
      </c>
      <c r="G225" s="1" t="s">
        <v>1431</v>
      </c>
      <c r="H225" s="1" t="s">
        <v>1431</v>
      </c>
      <c r="J225" s="1" t="s">
        <v>68</v>
      </c>
      <c r="K225" s="1" t="s">
        <v>49</v>
      </c>
      <c r="M225" s="1">
        <v>6.3E-2</v>
      </c>
      <c r="N225" s="6"/>
      <c r="O225" s="6">
        <v>22.18</v>
      </c>
      <c r="P225" s="6">
        <v>1457.72</v>
      </c>
      <c r="R225" s="31">
        <v>-22.18</v>
      </c>
      <c r="S225" s="28">
        <v>44043</v>
      </c>
      <c r="T225" s="1" t="s">
        <v>185</v>
      </c>
    </row>
    <row r="226" spans="1:20" x14ac:dyDescent="0.2">
      <c r="A226" s="29">
        <v>41165</v>
      </c>
      <c r="B226" s="1" t="s">
        <v>200</v>
      </c>
      <c r="C226" s="27">
        <v>44036</v>
      </c>
      <c r="D226" s="1">
        <v>51790</v>
      </c>
      <c r="F226" s="1" t="s">
        <v>1432</v>
      </c>
      <c r="G226" s="1" t="s">
        <v>1433</v>
      </c>
      <c r="H226" s="1" t="s">
        <v>1433</v>
      </c>
      <c r="J226" s="1" t="s">
        <v>68</v>
      </c>
      <c r="K226" s="1" t="s">
        <v>49</v>
      </c>
      <c r="M226" s="1">
        <v>1.7999999999999999E-2</v>
      </c>
      <c r="N226" s="6"/>
      <c r="O226" s="6">
        <v>6.34</v>
      </c>
      <c r="P226" s="6">
        <v>1479.9</v>
      </c>
      <c r="R226" s="31">
        <v>-6.34</v>
      </c>
      <c r="S226" s="28">
        <v>44043</v>
      </c>
      <c r="T226" s="1" t="s">
        <v>185</v>
      </c>
    </row>
    <row r="227" spans="1:20" x14ac:dyDescent="0.2">
      <c r="A227" s="29">
        <v>41166</v>
      </c>
      <c r="B227" s="1" t="s">
        <v>200</v>
      </c>
      <c r="C227" s="27">
        <v>44036</v>
      </c>
      <c r="D227" s="1">
        <v>51791</v>
      </c>
      <c r="F227" s="1" t="s">
        <v>1430</v>
      </c>
      <c r="G227" s="1" t="s">
        <v>1431</v>
      </c>
      <c r="H227" s="1" t="s">
        <v>1431</v>
      </c>
      <c r="J227" s="1" t="s">
        <v>68</v>
      </c>
      <c r="K227" s="1" t="s">
        <v>49</v>
      </c>
      <c r="M227" s="1">
        <v>6.3E-2</v>
      </c>
      <c r="N227" s="6"/>
      <c r="O227" s="6">
        <v>46.37</v>
      </c>
      <c r="P227" s="6">
        <v>1398.1</v>
      </c>
      <c r="R227" s="31">
        <v>-46.37</v>
      </c>
      <c r="S227" s="28">
        <v>44043</v>
      </c>
      <c r="T227" s="1" t="s">
        <v>185</v>
      </c>
    </row>
    <row r="228" spans="1:20" x14ac:dyDescent="0.2">
      <c r="A228" s="29">
        <v>41166</v>
      </c>
      <c r="B228" s="1" t="s">
        <v>200</v>
      </c>
      <c r="C228" s="27">
        <v>44036</v>
      </c>
      <c r="D228" s="1">
        <v>51791</v>
      </c>
      <c r="F228" s="1" t="s">
        <v>1432</v>
      </c>
      <c r="G228" s="1" t="s">
        <v>1433</v>
      </c>
      <c r="H228" s="1" t="s">
        <v>1433</v>
      </c>
      <c r="J228" s="1" t="s">
        <v>68</v>
      </c>
      <c r="K228" s="1" t="s">
        <v>49</v>
      </c>
      <c r="M228" s="1">
        <v>1.7999999999999999E-2</v>
      </c>
      <c r="N228" s="6"/>
      <c r="O228" s="6">
        <v>13.25</v>
      </c>
      <c r="P228" s="6">
        <v>1444.47</v>
      </c>
      <c r="R228" s="31">
        <v>-13.25</v>
      </c>
      <c r="S228" s="28">
        <v>44043</v>
      </c>
      <c r="T228" s="1" t="s">
        <v>185</v>
      </c>
    </row>
    <row r="229" spans="1:20" x14ac:dyDescent="0.2">
      <c r="A229" s="29">
        <v>41167</v>
      </c>
      <c r="B229" s="1" t="s">
        <v>200</v>
      </c>
      <c r="C229" s="27">
        <v>44036</v>
      </c>
      <c r="D229" s="1">
        <v>51792</v>
      </c>
      <c r="F229" s="1" t="s">
        <v>1430</v>
      </c>
      <c r="G229" s="1" t="s">
        <v>1431</v>
      </c>
      <c r="H229" s="1" t="s">
        <v>1431</v>
      </c>
      <c r="J229" s="1" t="s">
        <v>68</v>
      </c>
      <c r="K229" s="1" t="s">
        <v>49</v>
      </c>
      <c r="M229" s="1">
        <v>6.3E-2</v>
      </c>
      <c r="N229" s="6"/>
      <c r="O229" s="6">
        <v>10.08</v>
      </c>
      <c r="P229" s="6">
        <v>1385.14</v>
      </c>
      <c r="R229" s="31">
        <v>-10.08</v>
      </c>
      <c r="S229" s="28">
        <v>44043</v>
      </c>
      <c r="T229" s="1" t="s">
        <v>185</v>
      </c>
    </row>
    <row r="230" spans="1:20" x14ac:dyDescent="0.2">
      <c r="A230" s="29">
        <v>41167</v>
      </c>
      <c r="B230" s="1" t="s">
        <v>200</v>
      </c>
      <c r="C230" s="27">
        <v>44036</v>
      </c>
      <c r="D230" s="1">
        <v>51792</v>
      </c>
      <c r="F230" s="1" t="s">
        <v>1432</v>
      </c>
      <c r="G230" s="1" t="s">
        <v>1433</v>
      </c>
      <c r="H230" s="1" t="s">
        <v>1433</v>
      </c>
      <c r="J230" s="1" t="s">
        <v>68</v>
      </c>
      <c r="K230" s="1" t="s">
        <v>49</v>
      </c>
      <c r="M230" s="1">
        <v>1.7999999999999999E-2</v>
      </c>
      <c r="N230" s="6"/>
      <c r="O230" s="6">
        <v>2.88</v>
      </c>
      <c r="P230" s="6">
        <v>1395.22</v>
      </c>
      <c r="R230" s="31">
        <v>-2.88</v>
      </c>
      <c r="S230" s="28">
        <v>44043</v>
      </c>
      <c r="T230" s="1" t="s">
        <v>185</v>
      </c>
    </row>
    <row r="231" spans="1:20" x14ac:dyDescent="0.2">
      <c r="A231" s="29">
        <v>41168</v>
      </c>
      <c r="B231" s="1" t="s">
        <v>200</v>
      </c>
      <c r="C231" s="27">
        <v>44036</v>
      </c>
      <c r="D231" s="1">
        <v>51793</v>
      </c>
      <c r="F231" s="1" t="s">
        <v>1430</v>
      </c>
      <c r="G231" s="1" t="s">
        <v>1431</v>
      </c>
      <c r="H231" s="1" t="s">
        <v>1431</v>
      </c>
      <c r="J231" s="1" t="s">
        <v>68</v>
      </c>
      <c r="K231" s="1" t="s">
        <v>49</v>
      </c>
      <c r="M231" s="1">
        <v>6.3E-2</v>
      </c>
      <c r="N231" s="6"/>
      <c r="O231" s="6">
        <v>40.32</v>
      </c>
      <c r="P231" s="6">
        <v>1333.3</v>
      </c>
      <c r="R231" s="31">
        <v>-40.32</v>
      </c>
      <c r="S231" s="28">
        <v>44043</v>
      </c>
      <c r="T231" s="1" t="s">
        <v>185</v>
      </c>
    </row>
    <row r="232" spans="1:20" x14ac:dyDescent="0.2">
      <c r="A232" s="29">
        <v>41168</v>
      </c>
      <c r="B232" s="1" t="s">
        <v>200</v>
      </c>
      <c r="C232" s="27">
        <v>44036</v>
      </c>
      <c r="D232" s="1">
        <v>51793</v>
      </c>
      <c r="F232" s="1" t="s">
        <v>1432</v>
      </c>
      <c r="G232" s="1" t="s">
        <v>1433</v>
      </c>
      <c r="H232" s="1" t="s">
        <v>1433</v>
      </c>
      <c r="J232" s="1" t="s">
        <v>68</v>
      </c>
      <c r="K232" s="1" t="s">
        <v>49</v>
      </c>
      <c r="M232" s="1">
        <v>1.7999999999999999E-2</v>
      </c>
      <c r="N232" s="6"/>
      <c r="O232" s="6">
        <v>11.52</v>
      </c>
      <c r="P232" s="6">
        <v>1373.62</v>
      </c>
      <c r="R232" s="31">
        <v>-11.52</v>
      </c>
      <c r="S232" s="28">
        <v>44043</v>
      </c>
      <c r="T232" s="1" t="s">
        <v>185</v>
      </c>
    </row>
    <row r="233" spans="1:20" x14ac:dyDescent="0.2">
      <c r="A233" s="29">
        <v>41169</v>
      </c>
      <c r="B233" s="1" t="s">
        <v>200</v>
      </c>
      <c r="C233" s="27">
        <v>44036</v>
      </c>
      <c r="D233" s="1">
        <v>51794</v>
      </c>
      <c r="F233" s="1" t="s">
        <v>1430</v>
      </c>
      <c r="G233" s="1" t="s">
        <v>1431</v>
      </c>
      <c r="H233" s="1" t="s">
        <v>1431</v>
      </c>
      <c r="J233" s="1" t="s">
        <v>68</v>
      </c>
      <c r="K233" s="1" t="s">
        <v>49</v>
      </c>
      <c r="M233" s="1">
        <v>6.3E-2</v>
      </c>
      <c r="N233" s="6"/>
      <c r="O233" s="6">
        <v>110.88</v>
      </c>
      <c r="P233" s="6">
        <v>1190.74</v>
      </c>
      <c r="R233" s="31">
        <v>-110.88</v>
      </c>
      <c r="S233" s="28">
        <v>44043</v>
      </c>
      <c r="T233" s="1" t="s">
        <v>185</v>
      </c>
    </row>
    <row r="234" spans="1:20" x14ac:dyDescent="0.2">
      <c r="A234" s="29">
        <v>41169</v>
      </c>
      <c r="B234" s="1" t="s">
        <v>200</v>
      </c>
      <c r="C234" s="27">
        <v>44036</v>
      </c>
      <c r="D234" s="1">
        <v>51794</v>
      </c>
      <c r="F234" s="1" t="s">
        <v>1432</v>
      </c>
      <c r="G234" s="1" t="s">
        <v>1433</v>
      </c>
      <c r="H234" s="1" t="s">
        <v>1433</v>
      </c>
      <c r="J234" s="1" t="s">
        <v>68</v>
      </c>
      <c r="K234" s="1" t="s">
        <v>49</v>
      </c>
      <c r="M234" s="1">
        <v>1.7999999999999999E-2</v>
      </c>
      <c r="N234" s="6"/>
      <c r="O234" s="6">
        <v>31.68</v>
      </c>
      <c r="P234" s="6">
        <v>1301.6199999999999</v>
      </c>
      <c r="R234" s="31">
        <v>-31.68</v>
      </c>
      <c r="S234" s="28">
        <v>44043</v>
      </c>
      <c r="T234" s="1" t="s">
        <v>185</v>
      </c>
    </row>
    <row r="235" spans="1:20" x14ac:dyDescent="0.2">
      <c r="A235" s="29">
        <v>41170</v>
      </c>
      <c r="B235" s="1" t="s">
        <v>200</v>
      </c>
      <c r="C235" s="27">
        <v>44036</v>
      </c>
      <c r="D235" s="1">
        <v>51795</v>
      </c>
      <c r="F235" s="1" t="s">
        <v>1430</v>
      </c>
      <c r="G235" s="1" t="s">
        <v>1431</v>
      </c>
      <c r="H235" s="1" t="s">
        <v>1431</v>
      </c>
      <c r="J235" s="1" t="s">
        <v>68</v>
      </c>
      <c r="K235" s="1" t="s">
        <v>49</v>
      </c>
      <c r="M235" s="1">
        <v>6.3E-2</v>
      </c>
      <c r="N235" s="6"/>
      <c r="O235" s="6">
        <v>10.08</v>
      </c>
      <c r="P235" s="6">
        <v>1177.78</v>
      </c>
      <c r="R235" s="31">
        <v>-10.08</v>
      </c>
      <c r="S235" s="28">
        <v>44043</v>
      </c>
      <c r="T235" s="1" t="s">
        <v>185</v>
      </c>
    </row>
    <row r="236" spans="1:20" x14ac:dyDescent="0.2">
      <c r="A236" s="29">
        <v>41170</v>
      </c>
      <c r="B236" s="1" t="s">
        <v>200</v>
      </c>
      <c r="C236" s="27">
        <v>44036</v>
      </c>
      <c r="D236" s="1">
        <v>51795</v>
      </c>
      <c r="F236" s="1" t="s">
        <v>1432</v>
      </c>
      <c r="G236" s="1" t="s">
        <v>1433</v>
      </c>
      <c r="H236" s="1" t="s">
        <v>1433</v>
      </c>
      <c r="J236" s="1" t="s">
        <v>68</v>
      </c>
      <c r="K236" s="1" t="s">
        <v>49</v>
      </c>
      <c r="M236" s="1">
        <v>1.7999999999999999E-2</v>
      </c>
      <c r="N236" s="6"/>
      <c r="O236" s="6">
        <v>2.88</v>
      </c>
      <c r="P236" s="6">
        <v>1187.8599999999999</v>
      </c>
      <c r="R236" s="31">
        <v>-2.88</v>
      </c>
      <c r="S236" s="28">
        <v>44043</v>
      </c>
      <c r="T236" s="1" t="s">
        <v>185</v>
      </c>
    </row>
    <row r="237" spans="1:20" x14ac:dyDescent="0.2">
      <c r="A237" s="29">
        <v>41171</v>
      </c>
      <c r="B237" s="1" t="s">
        <v>200</v>
      </c>
      <c r="C237" s="27">
        <v>44036</v>
      </c>
      <c r="D237" s="1">
        <v>51796</v>
      </c>
      <c r="F237" s="1" t="s">
        <v>1430</v>
      </c>
      <c r="G237" s="1" t="s">
        <v>1431</v>
      </c>
      <c r="H237" s="1" t="s">
        <v>1431</v>
      </c>
      <c r="J237" s="1" t="s">
        <v>68</v>
      </c>
      <c r="K237" s="1" t="s">
        <v>49</v>
      </c>
      <c r="M237" s="1">
        <v>6.3E-2</v>
      </c>
      <c r="N237" s="6"/>
      <c r="O237" s="6">
        <v>42.34</v>
      </c>
      <c r="P237" s="6">
        <v>1123.3399999999999</v>
      </c>
      <c r="R237" s="31">
        <v>-42.34</v>
      </c>
      <c r="S237" s="28">
        <v>44043</v>
      </c>
      <c r="T237" s="1" t="s">
        <v>185</v>
      </c>
    </row>
    <row r="238" spans="1:20" x14ac:dyDescent="0.2">
      <c r="A238" s="29">
        <v>41171</v>
      </c>
      <c r="B238" s="1" t="s">
        <v>200</v>
      </c>
      <c r="C238" s="27">
        <v>44036</v>
      </c>
      <c r="D238" s="1">
        <v>51796</v>
      </c>
      <c r="F238" s="1" t="s">
        <v>1432</v>
      </c>
      <c r="G238" s="1" t="s">
        <v>1433</v>
      </c>
      <c r="H238" s="1" t="s">
        <v>1433</v>
      </c>
      <c r="J238" s="1" t="s">
        <v>68</v>
      </c>
      <c r="K238" s="1" t="s">
        <v>49</v>
      </c>
      <c r="M238" s="1">
        <v>1.7999999999999999E-2</v>
      </c>
      <c r="N238" s="6"/>
      <c r="O238" s="6">
        <v>12.1</v>
      </c>
      <c r="P238" s="6">
        <v>1165.68</v>
      </c>
      <c r="R238" s="31">
        <v>-12.1</v>
      </c>
      <c r="S238" s="28">
        <v>44043</v>
      </c>
      <c r="T238" s="1" t="s">
        <v>185</v>
      </c>
    </row>
    <row r="239" spans="1:20" x14ac:dyDescent="0.2">
      <c r="A239" s="29">
        <v>41172</v>
      </c>
      <c r="B239" s="1" t="s">
        <v>200</v>
      </c>
      <c r="C239" s="27">
        <v>44036</v>
      </c>
      <c r="D239" s="1">
        <v>51797</v>
      </c>
      <c r="F239" s="1" t="s">
        <v>1430</v>
      </c>
      <c r="G239" s="1" t="s">
        <v>1431</v>
      </c>
      <c r="H239" s="1" t="s">
        <v>1431</v>
      </c>
      <c r="J239" s="1" t="s">
        <v>68</v>
      </c>
      <c r="K239" s="1" t="s">
        <v>49</v>
      </c>
      <c r="M239" s="1">
        <v>6.3E-2</v>
      </c>
      <c r="N239" s="6"/>
      <c r="O239" s="6">
        <v>10.08</v>
      </c>
      <c r="P239" s="6">
        <v>1110.3800000000001</v>
      </c>
      <c r="R239" s="31">
        <v>-10.08</v>
      </c>
      <c r="S239" s="28">
        <v>44043</v>
      </c>
      <c r="T239" s="1" t="s">
        <v>185</v>
      </c>
    </row>
    <row r="240" spans="1:20" x14ac:dyDescent="0.2">
      <c r="A240" s="29">
        <v>41172</v>
      </c>
      <c r="B240" s="1" t="s">
        <v>200</v>
      </c>
      <c r="C240" s="27">
        <v>44036</v>
      </c>
      <c r="D240" s="1">
        <v>51797</v>
      </c>
      <c r="F240" s="1" t="s">
        <v>1432</v>
      </c>
      <c r="G240" s="1" t="s">
        <v>1433</v>
      </c>
      <c r="H240" s="1" t="s">
        <v>1433</v>
      </c>
      <c r="J240" s="1" t="s">
        <v>68</v>
      </c>
      <c r="K240" s="1" t="s">
        <v>49</v>
      </c>
      <c r="M240" s="1">
        <v>1.7999999999999999E-2</v>
      </c>
      <c r="N240" s="6"/>
      <c r="O240" s="6">
        <v>2.88</v>
      </c>
      <c r="P240" s="6">
        <v>1120.46</v>
      </c>
      <c r="R240" s="31">
        <v>-2.88</v>
      </c>
      <c r="S240" s="28">
        <v>44043</v>
      </c>
      <c r="T240" s="1" t="s">
        <v>185</v>
      </c>
    </row>
    <row r="241" spans="1:20" x14ac:dyDescent="0.2">
      <c r="A241" s="29">
        <v>41173</v>
      </c>
      <c r="B241" s="1" t="s">
        <v>200</v>
      </c>
      <c r="C241" s="27">
        <v>44036</v>
      </c>
      <c r="D241" s="1">
        <v>51798</v>
      </c>
      <c r="F241" s="1" t="s">
        <v>1430</v>
      </c>
      <c r="G241" s="1" t="s">
        <v>1431</v>
      </c>
      <c r="H241" s="1" t="s">
        <v>1431</v>
      </c>
      <c r="J241" s="1" t="s">
        <v>68</v>
      </c>
      <c r="K241" s="1" t="s">
        <v>49</v>
      </c>
      <c r="M241" s="1">
        <v>6.3E-2</v>
      </c>
      <c r="N241" s="6"/>
      <c r="O241" s="6">
        <v>16.13</v>
      </c>
      <c r="P241" s="6">
        <v>1089.6400000000001</v>
      </c>
      <c r="R241" s="31">
        <v>-16.13</v>
      </c>
      <c r="S241" s="28">
        <v>44043</v>
      </c>
      <c r="T241" s="1" t="s">
        <v>185</v>
      </c>
    </row>
    <row r="242" spans="1:20" x14ac:dyDescent="0.2">
      <c r="A242" s="29">
        <v>41173</v>
      </c>
      <c r="B242" s="1" t="s">
        <v>200</v>
      </c>
      <c r="C242" s="27">
        <v>44036</v>
      </c>
      <c r="D242" s="1">
        <v>51798</v>
      </c>
      <c r="F242" s="1" t="s">
        <v>1432</v>
      </c>
      <c r="G242" s="1" t="s">
        <v>1433</v>
      </c>
      <c r="H242" s="1" t="s">
        <v>1433</v>
      </c>
      <c r="J242" s="1" t="s">
        <v>68</v>
      </c>
      <c r="K242" s="1" t="s">
        <v>49</v>
      </c>
      <c r="M242" s="1">
        <v>1.7999999999999999E-2</v>
      </c>
      <c r="N242" s="6"/>
      <c r="O242" s="6">
        <v>4.6100000000000003</v>
      </c>
      <c r="P242" s="6">
        <v>1105.77</v>
      </c>
      <c r="R242" s="31">
        <v>-4.6100000000000003</v>
      </c>
      <c r="S242" s="28">
        <v>44043</v>
      </c>
      <c r="T242" s="1" t="s">
        <v>185</v>
      </c>
    </row>
    <row r="243" spans="1:20" x14ac:dyDescent="0.2">
      <c r="A243" s="29">
        <v>41174</v>
      </c>
      <c r="B243" s="1" t="s">
        <v>200</v>
      </c>
      <c r="C243" s="27">
        <v>44036</v>
      </c>
      <c r="D243" s="1">
        <v>51799</v>
      </c>
      <c r="F243" s="1" t="s">
        <v>1430</v>
      </c>
      <c r="G243" s="1" t="s">
        <v>1431</v>
      </c>
      <c r="H243" s="1" t="s">
        <v>1431</v>
      </c>
      <c r="J243" s="1" t="s">
        <v>68</v>
      </c>
      <c r="K243" s="1" t="s">
        <v>49</v>
      </c>
      <c r="M243" s="1">
        <v>6.3E-2</v>
      </c>
      <c r="N243" s="6"/>
      <c r="O243" s="6">
        <v>26.21</v>
      </c>
      <c r="P243" s="6">
        <v>1055.94</v>
      </c>
      <c r="R243" s="31">
        <v>-26.21</v>
      </c>
      <c r="S243" s="28">
        <v>44043</v>
      </c>
      <c r="T243" s="1" t="s">
        <v>185</v>
      </c>
    </row>
    <row r="244" spans="1:20" x14ac:dyDescent="0.2">
      <c r="A244" s="29">
        <v>41174</v>
      </c>
      <c r="B244" s="1" t="s">
        <v>200</v>
      </c>
      <c r="C244" s="27">
        <v>44036</v>
      </c>
      <c r="D244" s="1">
        <v>51799</v>
      </c>
      <c r="F244" s="1" t="s">
        <v>1432</v>
      </c>
      <c r="G244" s="1" t="s">
        <v>1433</v>
      </c>
      <c r="H244" s="1" t="s">
        <v>1433</v>
      </c>
      <c r="J244" s="1" t="s">
        <v>68</v>
      </c>
      <c r="K244" s="1" t="s">
        <v>49</v>
      </c>
      <c r="M244" s="1">
        <v>1.7999999999999999E-2</v>
      </c>
      <c r="N244" s="6"/>
      <c r="O244" s="6">
        <v>7.49</v>
      </c>
      <c r="P244" s="6">
        <v>1082.1500000000001</v>
      </c>
      <c r="R244" s="31">
        <v>-7.49</v>
      </c>
      <c r="S244" s="28">
        <v>44043</v>
      </c>
      <c r="T244" s="1" t="s">
        <v>185</v>
      </c>
    </row>
    <row r="245" spans="1:20" x14ac:dyDescent="0.2">
      <c r="A245" s="29">
        <v>41175</v>
      </c>
      <c r="B245" s="1" t="s">
        <v>200</v>
      </c>
      <c r="C245" s="27">
        <v>44036</v>
      </c>
      <c r="D245" s="1">
        <v>51800</v>
      </c>
      <c r="F245" s="1" t="s">
        <v>1430</v>
      </c>
      <c r="G245" s="1" t="s">
        <v>1431</v>
      </c>
      <c r="H245" s="1" t="s">
        <v>1431</v>
      </c>
      <c r="J245" s="1" t="s">
        <v>68</v>
      </c>
      <c r="K245" s="1" t="s">
        <v>49</v>
      </c>
      <c r="M245" s="1">
        <v>6.3E-2</v>
      </c>
      <c r="N245" s="6"/>
      <c r="O245" s="6">
        <v>6.05</v>
      </c>
      <c r="P245" s="6">
        <v>1048.1600000000001</v>
      </c>
      <c r="R245" s="31">
        <v>-6.05</v>
      </c>
      <c r="S245" s="28">
        <v>44043</v>
      </c>
      <c r="T245" s="1" t="s">
        <v>185</v>
      </c>
    </row>
    <row r="246" spans="1:20" x14ac:dyDescent="0.2">
      <c r="A246" s="29">
        <v>41175</v>
      </c>
      <c r="B246" s="1" t="s">
        <v>200</v>
      </c>
      <c r="C246" s="27">
        <v>44036</v>
      </c>
      <c r="D246" s="1">
        <v>51800</v>
      </c>
      <c r="F246" s="1" t="s">
        <v>1432</v>
      </c>
      <c r="G246" s="1" t="s">
        <v>1433</v>
      </c>
      <c r="H246" s="1" t="s">
        <v>1433</v>
      </c>
      <c r="J246" s="1" t="s">
        <v>68</v>
      </c>
      <c r="K246" s="1" t="s">
        <v>49</v>
      </c>
      <c r="M246" s="1">
        <v>1.7999999999999999E-2</v>
      </c>
      <c r="N246" s="6"/>
      <c r="O246" s="6">
        <v>1.73</v>
      </c>
      <c r="P246" s="6">
        <v>1054.21</v>
      </c>
      <c r="R246" s="31">
        <v>-1.73</v>
      </c>
      <c r="S246" s="28">
        <v>44043</v>
      </c>
      <c r="T246" s="1" t="s">
        <v>185</v>
      </c>
    </row>
    <row r="247" spans="1:20" x14ac:dyDescent="0.2">
      <c r="A247" s="29">
        <v>41176</v>
      </c>
      <c r="B247" s="1" t="s">
        <v>200</v>
      </c>
      <c r="C247" s="27">
        <v>44036</v>
      </c>
      <c r="D247" s="1">
        <v>51801</v>
      </c>
      <c r="F247" s="1" t="s">
        <v>1430</v>
      </c>
      <c r="G247" s="1" t="s">
        <v>1431</v>
      </c>
      <c r="H247" s="1" t="s">
        <v>1431</v>
      </c>
      <c r="J247" s="1" t="s">
        <v>68</v>
      </c>
      <c r="K247" s="1" t="s">
        <v>49</v>
      </c>
      <c r="M247" s="1">
        <v>6.3E-2</v>
      </c>
      <c r="N247" s="6"/>
      <c r="O247" s="6">
        <v>6.05</v>
      </c>
      <c r="P247" s="6">
        <v>1040.3800000000001</v>
      </c>
      <c r="R247" s="31">
        <v>-6.05</v>
      </c>
      <c r="S247" s="28">
        <v>44043</v>
      </c>
      <c r="T247" s="1" t="s">
        <v>185</v>
      </c>
    </row>
    <row r="248" spans="1:20" x14ac:dyDescent="0.2">
      <c r="A248" s="29">
        <v>41176</v>
      </c>
      <c r="B248" s="1" t="s">
        <v>200</v>
      </c>
      <c r="C248" s="27">
        <v>44036</v>
      </c>
      <c r="D248" s="1">
        <v>51801</v>
      </c>
      <c r="F248" s="1" t="s">
        <v>1432</v>
      </c>
      <c r="G248" s="1" t="s">
        <v>1433</v>
      </c>
      <c r="H248" s="1" t="s">
        <v>1433</v>
      </c>
      <c r="J248" s="1" t="s">
        <v>68</v>
      </c>
      <c r="K248" s="1" t="s">
        <v>49</v>
      </c>
      <c r="M248" s="1">
        <v>1.7999999999999999E-2</v>
      </c>
      <c r="N248" s="6"/>
      <c r="O248" s="6">
        <v>1.73</v>
      </c>
      <c r="P248" s="6">
        <v>1046.43</v>
      </c>
      <c r="R248" s="31">
        <v>-1.73</v>
      </c>
      <c r="S248" s="28">
        <v>44043</v>
      </c>
      <c r="T248" s="1" t="s">
        <v>185</v>
      </c>
    </row>
    <row r="249" spans="1:20" x14ac:dyDescent="0.2">
      <c r="A249" s="29">
        <v>41177</v>
      </c>
      <c r="B249" s="1" t="s">
        <v>200</v>
      </c>
      <c r="C249" s="27">
        <v>44036</v>
      </c>
      <c r="D249" s="1">
        <v>51802</v>
      </c>
      <c r="F249" s="1" t="s">
        <v>1430</v>
      </c>
      <c r="G249" s="1" t="s">
        <v>1431</v>
      </c>
      <c r="H249" s="1" t="s">
        <v>1431</v>
      </c>
      <c r="J249" s="1" t="s">
        <v>68</v>
      </c>
      <c r="K249" s="1" t="s">
        <v>49</v>
      </c>
      <c r="M249" s="1">
        <v>6.3E-2</v>
      </c>
      <c r="N249" s="6"/>
      <c r="O249" s="6">
        <v>6.05</v>
      </c>
      <c r="P249" s="6">
        <v>1032.5999999999999</v>
      </c>
      <c r="R249" s="31">
        <v>-6.05</v>
      </c>
      <c r="S249" s="28">
        <v>44043</v>
      </c>
      <c r="T249" s="1" t="s">
        <v>185</v>
      </c>
    </row>
    <row r="250" spans="1:20" x14ac:dyDescent="0.2">
      <c r="A250" s="29">
        <v>41177</v>
      </c>
      <c r="B250" s="1" t="s">
        <v>200</v>
      </c>
      <c r="C250" s="27">
        <v>44036</v>
      </c>
      <c r="D250" s="1">
        <v>51802</v>
      </c>
      <c r="F250" s="1" t="s">
        <v>1432</v>
      </c>
      <c r="G250" s="1" t="s">
        <v>1433</v>
      </c>
      <c r="H250" s="1" t="s">
        <v>1433</v>
      </c>
      <c r="J250" s="1" t="s">
        <v>68</v>
      </c>
      <c r="K250" s="1" t="s">
        <v>49</v>
      </c>
      <c r="M250" s="1">
        <v>1.7999999999999999E-2</v>
      </c>
      <c r="N250" s="6"/>
      <c r="O250" s="6">
        <v>1.73</v>
      </c>
      <c r="P250" s="6">
        <v>1038.6500000000001</v>
      </c>
      <c r="R250" s="31">
        <v>-1.73</v>
      </c>
      <c r="S250" s="28">
        <v>44043</v>
      </c>
      <c r="T250" s="1" t="s">
        <v>185</v>
      </c>
    </row>
    <row r="251" spans="1:20" x14ac:dyDescent="0.2">
      <c r="A251" s="29">
        <v>41178</v>
      </c>
      <c r="B251" s="1" t="s">
        <v>200</v>
      </c>
      <c r="C251" s="27">
        <v>44036</v>
      </c>
      <c r="D251" s="1">
        <v>51803</v>
      </c>
      <c r="F251" s="1" t="s">
        <v>1430</v>
      </c>
      <c r="G251" s="1" t="s">
        <v>1431</v>
      </c>
      <c r="H251" s="1" t="s">
        <v>1431</v>
      </c>
      <c r="J251" s="1" t="s">
        <v>68</v>
      </c>
      <c r="K251" s="1" t="s">
        <v>49</v>
      </c>
      <c r="M251" s="1">
        <v>6.3E-2</v>
      </c>
      <c r="N251" s="6"/>
      <c r="O251" s="6">
        <v>2.02</v>
      </c>
      <c r="P251" s="6">
        <v>1030</v>
      </c>
      <c r="R251" s="31">
        <v>-2.02</v>
      </c>
      <c r="S251" s="28">
        <v>44043</v>
      </c>
      <c r="T251" s="1" t="s">
        <v>185</v>
      </c>
    </row>
    <row r="252" spans="1:20" x14ac:dyDescent="0.2">
      <c r="A252" s="29">
        <v>41178</v>
      </c>
      <c r="B252" s="1" t="s">
        <v>200</v>
      </c>
      <c r="C252" s="27">
        <v>44036</v>
      </c>
      <c r="D252" s="1">
        <v>51803</v>
      </c>
      <c r="F252" s="1" t="s">
        <v>1432</v>
      </c>
      <c r="G252" s="1" t="s">
        <v>1433</v>
      </c>
      <c r="H252" s="1" t="s">
        <v>1433</v>
      </c>
      <c r="J252" s="1" t="s">
        <v>68</v>
      </c>
      <c r="K252" s="1" t="s">
        <v>49</v>
      </c>
      <c r="M252" s="1">
        <v>1.7999999999999999E-2</v>
      </c>
      <c r="N252" s="6"/>
      <c r="O252" s="6">
        <v>0.57999999999999996</v>
      </c>
      <c r="P252" s="6">
        <v>1032.02</v>
      </c>
      <c r="R252" s="31">
        <v>-0.57999999999999996</v>
      </c>
      <c r="S252" s="28">
        <v>44043</v>
      </c>
      <c r="T252" s="1" t="s">
        <v>185</v>
      </c>
    </row>
    <row r="253" spans="1:20" x14ac:dyDescent="0.2">
      <c r="A253" s="29">
        <v>41179</v>
      </c>
      <c r="B253" s="1" t="s">
        <v>200</v>
      </c>
      <c r="C253" s="27">
        <v>44036</v>
      </c>
      <c r="D253" s="1">
        <v>51804</v>
      </c>
      <c r="F253" s="1" t="s">
        <v>1430</v>
      </c>
      <c r="G253" s="1" t="s">
        <v>1431</v>
      </c>
      <c r="H253" s="1" t="s">
        <v>1431</v>
      </c>
      <c r="J253" s="1" t="s">
        <v>68</v>
      </c>
      <c r="K253" s="1" t="s">
        <v>49</v>
      </c>
      <c r="M253" s="1">
        <v>6.3E-2</v>
      </c>
      <c r="N253" s="6"/>
      <c r="O253" s="6">
        <v>16.13</v>
      </c>
      <c r="P253" s="6">
        <v>1009.26</v>
      </c>
      <c r="R253" s="31">
        <v>-16.13</v>
      </c>
      <c r="S253" s="28">
        <v>44043</v>
      </c>
      <c r="T253" s="1" t="s">
        <v>185</v>
      </c>
    </row>
    <row r="254" spans="1:20" x14ac:dyDescent="0.2">
      <c r="A254" s="29">
        <v>41179</v>
      </c>
      <c r="B254" s="1" t="s">
        <v>200</v>
      </c>
      <c r="C254" s="27">
        <v>44036</v>
      </c>
      <c r="D254" s="1">
        <v>51804</v>
      </c>
      <c r="F254" s="1" t="s">
        <v>1432</v>
      </c>
      <c r="G254" s="1" t="s">
        <v>1433</v>
      </c>
      <c r="H254" s="1" t="s">
        <v>1433</v>
      </c>
      <c r="J254" s="1" t="s">
        <v>68</v>
      </c>
      <c r="K254" s="1" t="s">
        <v>49</v>
      </c>
      <c r="M254" s="1">
        <v>1.7999999999999999E-2</v>
      </c>
      <c r="N254" s="6"/>
      <c r="O254" s="6">
        <v>4.6100000000000003</v>
      </c>
      <c r="P254" s="6">
        <v>1025.3900000000001</v>
      </c>
      <c r="R254" s="31">
        <v>-4.6100000000000003</v>
      </c>
      <c r="S254" s="28">
        <v>44043</v>
      </c>
      <c r="T254" s="1" t="s">
        <v>185</v>
      </c>
    </row>
    <row r="255" spans="1:20" x14ac:dyDescent="0.2">
      <c r="A255" s="29">
        <v>41180</v>
      </c>
      <c r="B255" s="1" t="s">
        <v>200</v>
      </c>
      <c r="C255" s="27">
        <v>44036</v>
      </c>
      <c r="D255" s="1">
        <v>51805</v>
      </c>
      <c r="F255" s="1" t="s">
        <v>1430</v>
      </c>
      <c r="G255" s="1" t="s">
        <v>1431</v>
      </c>
      <c r="H255" s="1" t="s">
        <v>1431</v>
      </c>
      <c r="J255" s="1" t="s">
        <v>68</v>
      </c>
      <c r="K255" s="1" t="s">
        <v>49</v>
      </c>
      <c r="M255" s="1">
        <v>6.3E-2</v>
      </c>
      <c r="N255" s="6"/>
      <c r="O255" s="6">
        <v>34.270000000000003</v>
      </c>
      <c r="P255" s="6">
        <v>965.2</v>
      </c>
      <c r="R255" s="31">
        <v>-34.270000000000003</v>
      </c>
      <c r="S255" s="28">
        <v>44043</v>
      </c>
      <c r="T255" s="1" t="s">
        <v>185</v>
      </c>
    </row>
    <row r="256" spans="1:20" x14ac:dyDescent="0.2">
      <c r="A256" s="29">
        <v>41180</v>
      </c>
      <c r="B256" s="1" t="s">
        <v>200</v>
      </c>
      <c r="C256" s="27">
        <v>44036</v>
      </c>
      <c r="D256" s="1">
        <v>51805</v>
      </c>
      <c r="F256" s="1" t="s">
        <v>1432</v>
      </c>
      <c r="G256" s="1" t="s">
        <v>1433</v>
      </c>
      <c r="H256" s="1" t="s">
        <v>1433</v>
      </c>
      <c r="J256" s="1" t="s">
        <v>68</v>
      </c>
      <c r="K256" s="1" t="s">
        <v>49</v>
      </c>
      <c r="M256" s="1">
        <v>1.7999999999999999E-2</v>
      </c>
      <c r="N256" s="6"/>
      <c r="O256" s="6">
        <v>9.7899999999999991</v>
      </c>
      <c r="P256" s="6">
        <v>999.47</v>
      </c>
      <c r="R256" s="31">
        <v>-9.7899999999999991</v>
      </c>
      <c r="S256" s="28">
        <v>44043</v>
      </c>
      <c r="T256" s="1" t="s">
        <v>185</v>
      </c>
    </row>
    <row r="257" spans="1:20" x14ac:dyDescent="0.2">
      <c r="A257" s="29">
        <v>41192</v>
      </c>
      <c r="B257" s="1" t="s">
        <v>200</v>
      </c>
      <c r="C257" s="27">
        <v>44039</v>
      </c>
      <c r="D257" s="1">
        <v>51807</v>
      </c>
      <c r="F257" s="1" t="s">
        <v>1430</v>
      </c>
      <c r="G257" s="1" t="s">
        <v>1431</v>
      </c>
      <c r="H257" s="1" t="s">
        <v>1431</v>
      </c>
      <c r="J257" s="1" t="s">
        <v>68</v>
      </c>
      <c r="K257" s="1" t="s">
        <v>49</v>
      </c>
      <c r="M257" s="1">
        <v>6.3E-2</v>
      </c>
      <c r="N257" s="6"/>
      <c r="O257" s="6">
        <v>24.19</v>
      </c>
      <c r="P257" s="6">
        <v>934.1</v>
      </c>
      <c r="R257" s="31">
        <v>-24.19</v>
      </c>
      <c r="S257" s="28">
        <v>44043</v>
      </c>
      <c r="T257" s="1" t="s">
        <v>185</v>
      </c>
    </row>
    <row r="258" spans="1:20" x14ac:dyDescent="0.2">
      <c r="A258" s="29">
        <v>41192</v>
      </c>
      <c r="B258" s="1" t="s">
        <v>200</v>
      </c>
      <c r="C258" s="27">
        <v>44039</v>
      </c>
      <c r="D258" s="1">
        <v>51807</v>
      </c>
      <c r="F258" s="1" t="s">
        <v>1432</v>
      </c>
      <c r="G258" s="1" t="s">
        <v>1433</v>
      </c>
      <c r="H258" s="1" t="s">
        <v>1433</v>
      </c>
      <c r="J258" s="1" t="s">
        <v>68</v>
      </c>
      <c r="K258" s="1" t="s">
        <v>49</v>
      </c>
      <c r="M258" s="1">
        <v>1.7999999999999999E-2</v>
      </c>
      <c r="N258" s="6"/>
      <c r="O258" s="6">
        <v>6.91</v>
      </c>
      <c r="P258" s="6">
        <v>958.29</v>
      </c>
      <c r="R258" s="31">
        <v>-6.91</v>
      </c>
      <c r="S258" s="28">
        <v>44043</v>
      </c>
      <c r="T258" s="1" t="s">
        <v>185</v>
      </c>
    </row>
    <row r="259" spans="1:20" x14ac:dyDescent="0.2">
      <c r="A259" s="29">
        <v>41227</v>
      </c>
      <c r="B259" s="1" t="s">
        <v>200</v>
      </c>
      <c r="C259" s="27">
        <v>44042</v>
      </c>
      <c r="D259" s="1">
        <v>51809</v>
      </c>
      <c r="F259" s="1" t="s">
        <v>1430</v>
      </c>
      <c r="G259" s="1" t="s">
        <v>1431</v>
      </c>
      <c r="H259" s="1" t="s">
        <v>1431</v>
      </c>
      <c r="J259" s="1" t="s">
        <v>68</v>
      </c>
      <c r="K259" s="1" t="s">
        <v>49</v>
      </c>
      <c r="M259" s="1">
        <v>6.3E-2</v>
      </c>
      <c r="N259" s="6"/>
      <c r="O259" s="6">
        <v>6.17</v>
      </c>
      <c r="P259" s="6">
        <v>926.17</v>
      </c>
      <c r="R259" s="31">
        <v>-6.17</v>
      </c>
      <c r="S259" s="28">
        <v>44043</v>
      </c>
      <c r="T259" s="1" t="s">
        <v>185</v>
      </c>
    </row>
    <row r="260" spans="1:20" x14ac:dyDescent="0.2">
      <c r="A260" s="29">
        <v>41227</v>
      </c>
      <c r="B260" s="1" t="s">
        <v>200</v>
      </c>
      <c r="C260" s="27">
        <v>44042</v>
      </c>
      <c r="D260" s="1">
        <v>51809</v>
      </c>
      <c r="F260" s="1" t="s">
        <v>1432</v>
      </c>
      <c r="G260" s="1" t="s">
        <v>1433</v>
      </c>
      <c r="H260" s="1" t="s">
        <v>1433</v>
      </c>
      <c r="J260" s="1" t="s">
        <v>68</v>
      </c>
      <c r="K260" s="1" t="s">
        <v>49</v>
      </c>
      <c r="M260" s="1">
        <v>1.7999999999999999E-2</v>
      </c>
      <c r="N260" s="6"/>
      <c r="O260" s="6">
        <v>1.76</v>
      </c>
      <c r="P260" s="6">
        <v>932.34</v>
      </c>
      <c r="R260" s="31">
        <v>-1.76</v>
      </c>
      <c r="S260" s="28">
        <v>44043</v>
      </c>
      <c r="T260" s="1" t="s">
        <v>185</v>
      </c>
    </row>
    <row r="261" spans="1:20" x14ac:dyDescent="0.2">
      <c r="A261" s="29">
        <v>41108</v>
      </c>
      <c r="B261" s="1" t="s">
        <v>200</v>
      </c>
      <c r="C261" s="27">
        <v>44043</v>
      </c>
      <c r="D261" s="1">
        <v>51768</v>
      </c>
      <c r="F261" s="1" t="s">
        <v>1430</v>
      </c>
      <c r="G261" s="1" t="s">
        <v>1431</v>
      </c>
      <c r="H261" s="1" t="s">
        <v>1431</v>
      </c>
      <c r="J261" s="1" t="s">
        <v>68</v>
      </c>
      <c r="K261" s="1" t="s">
        <v>49</v>
      </c>
      <c r="M261" s="1">
        <v>6.3E-2</v>
      </c>
      <c r="N261" s="6"/>
      <c r="O261" s="6">
        <v>6.17</v>
      </c>
      <c r="P261" s="6">
        <v>918.24</v>
      </c>
      <c r="R261" s="31">
        <v>-6.17</v>
      </c>
      <c r="S261" s="28">
        <v>44043</v>
      </c>
      <c r="T261" s="1" t="s">
        <v>185</v>
      </c>
    </row>
    <row r="262" spans="1:20" x14ac:dyDescent="0.2">
      <c r="A262" s="29">
        <v>41108</v>
      </c>
      <c r="B262" s="1" t="s">
        <v>200</v>
      </c>
      <c r="C262" s="27">
        <v>44043</v>
      </c>
      <c r="D262" s="1">
        <v>51768</v>
      </c>
      <c r="F262" s="1" t="s">
        <v>1432</v>
      </c>
      <c r="G262" s="1" t="s">
        <v>1433</v>
      </c>
      <c r="H262" s="1" t="s">
        <v>1433</v>
      </c>
      <c r="J262" s="1" t="s">
        <v>68</v>
      </c>
      <c r="K262" s="1" t="s">
        <v>49</v>
      </c>
      <c r="M262" s="1">
        <v>1.7999999999999999E-2</v>
      </c>
      <c r="N262" s="6"/>
      <c r="O262" s="6">
        <v>1.76</v>
      </c>
      <c r="P262" s="6">
        <v>924.41</v>
      </c>
      <c r="R262" s="31">
        <v>-1.76</v>
      </c>
      <c r="S262" s="28">
        <v>44043</v>
      </c>
      <c r="T262" s="1" t="s">
        <v>185</v>
      </c>
    </row>
    <row r="263" spans="1:20" x14ac:dyDescent="0.2">
      <c r="A263" s="29">
        <v>41140</v>
      </c>
      <c r="B263" s="1" t="s">
        <v>200</v>
      </c>
      <c r="C263" s="27">
        <v>44043</v>
      </c>
      <c r="D263" s="1">
        <v>51778</v>
      </c>
      <c r="F263" s="1" t="s">
        <v>1430</v>
      </c>
      <c r="G263" s="1" t="s">
        <v>1431</v>
      </c>
      <c r="H263" s="1" t="s">
        <v>1431</v>
      </c>
      <c r="J263" s="1" t="s">
        <v>68</v>
      </c>
      <c r="K263" s="1" t="s">
        <v>49</v>
      </c>
      <c r="M263" s="1">
        <v>6.3E-2</v>
      </c>
      <c r="N263" s="6"/>
      <c r="O263" s="6">
        <v>8.06</v>
      </c>
      <c r="P263" s="6">
        <v>907.88</v>
      </c>
      <c r="R263" s="31">
        <v>-8.06</v>
      </c>
      <c r="S263" s="28">
        <v>44043</v>
      </c>
      <c r="T263" s="1" t="s">
        <v>185</v>
      </c>
    </row>
    <row r="264" spans="1:20" x14ac:dyDescent="0.2">
      <c r="A264" s="29">
        <v>41140</v>
      </c>
      <c r="B264" s="1" t="s">
        <v>200</v>
      </c>
      <c r="C264" s="27">
        <v>44043</v>
      </c>
      <c r="D264" s="1">
        <v>51778</v>
      </c>
      <c r="F264" s="1" t="s">
        <v>1432</v>
      </c>
      <c r="G264" s="1" t="s">
        <v>1433</v>
      </c>
      <c r="H264" s="1" t="s">
        <v>1433</v>
      </c>
      <c r="J264" s="1" t="s">
        <v>68</v>
      </c>
      <c r="K264" s="1" t="s">
        <v>49</v>
      </c>
      <c r="M264" s="1">
        <v>1.7999999999999999E-2</v>
      </c>
      <c r="N264" s="6"/>
      <c r="O264" s="6">
        <v>2.2999999999999998</v>
      </c>
      <c r="P264" s="6">
        <v>915.94</v>
      </c>
      <c r="R264" s="31">
        <v>-2.2999999999999998</v>
      </c>
      <c r="S264" s="28">
        <v>44043</v>
      </c>
      <c r="T264" s="1" t="s">
        <v>185</v>
      </c>
    </row>
    <row r="265" spans="1:20" x14ac:dyDescent="0.2">
      <c r="A265" s="29">
        <v>41309</v>
      </c>
      <c r="B265" s="1" t="s">
        <v>200</v>
      </c>
      <c r="C265" s="27">
        <v>44043</v>
      </c>
      <c r="D265" s="1">
        <v>51864</v>
      </c>
      <c r="F265" s="1" t="s">
        <v>1430</v>
      </c>
      <c r="G265" s="1" t="s">
        <v>1431</v>
      </c>
      <c r="H265" s="1" t="s">
        <v>1431</v>
      </c>
      <c r="J265" s="1" t="s">
        <v>68</v>
      </c>
      <c r="K265" s="1" t="s">
        <v>49</v>
      </c>
      <c r="M265" s="1">
        <v>6.3E-2</v>
      </c>
      <c r="N265" s="6"/>
      <c r="O265" s="6">
        <v>36.29</v>
      </c>
      <c r="P265" s="6">
        <v>861.22</v>
      </c>
      <c r="R265" s="31">
        <v>-36.29</v>
      </c>
      <c r="S265" s="28">
        <v>44043</v>
      </c>
      <c r="T265" s="1" t="s">
        <v>185</v>
      </c>
    </row>
    <row r="266" spans="1:20" x14ac:dyDescent="0.2">
      <c r="A266" s="29">
        <v>41309</v>
      </c>
      <c r="B266" s="1" t="s">
        <v>200</v>
      </c>
      <c r="C266" s="27">
        <v>44043</v>
      </c>
      <c r="D266" s="1">
        <v>51864</v>
      </c>
      <c r="F266" s="1" t="s">
        <v>1432</v>
      </c>
      <c r="G266" s="1" t="s">
        <v>1433</v>
      </c>
      <c r="H266" s="1" t="s">
        <v>1433</v>
      </c>
      <c r="J266" s="1" t="s">
        <v>68</v>
      </c>
      <c r="K266" s="1" t="s">
        <v>49</v>
      </c>
      <c r="M266" s="1">
        <v>1.7999999999999999E-2</v>
      </c>
      <c r="N266" s="6"/>
      <c r="O266" s="6">
        <v>10.37</v>
      </c>
      <c r="P266" s="6">
        <v>897.51</v>
      </c>
      <c r="R266" s="31">
        <v>-10.37</v>
      </c>
      <c r="S266" s="28">
        <v>44043</v>
      </c>
      <c r="T266" s="1" t="s">
        <v>185</v>
      </c>
    </row>
    <row r="267" spans="1:20" x14ac:dyDescent="0.2">
      <c r="A267" s="29">
        <v>40914</v>
      </c>
      <c r="B267" s="1" t="s">
        <v>200</v>
      </c>
      <c r="C267" s="27">
        <v>44044</v>
      </c>
      <c r="D267" s="1">
        <v>51756</v>
      </c>
      <c r="F267" s="1" t="s">
        <v>1430</v>
      </c>
      <c r="G267" s="1" t="s">
        <v>1431</v>
      </c>
      <c r="H267" s="1" t="s">
        <v>1431</v>
      </c>
      <c r="J267" s="1" t="s">
        <v>68</v>
      </c>
      <c r="K267" s="1" t="s">
        <v>49</v>
      </c>
      <c r="M267" s="1">
        <v>6.3E-2</v>
      </c>
      <c r="N267" s="6"/>
      <c r="O267" s="6">
        <v>6.17</v>
      </c>
      <c r="P267" s="6">
        <v>853.29</v>
      </c>
      <c r="R267" s="31">
        <v>-6.17</v>
      </c>
      <c r="S267" s="28">
        <v>44074</v>
      </c>
      <c r="T267" s="1" t="s">
        <v>185</v>
      </c>
    </row>
    <row r="268" spans="1:20" x14ac:dyDescent="0.2">
      <c r="A268" s="29">
        <v>40914</v>
      </c>
      <c r="B268" s="1" t="s">
        <v>200</v>
      </c>
      <c r="C268" s="27">
        <v>44044</v>
      </c>
      <c r="D268" s="1">
        <v>51756</v>
      </c>
      <c r="F268" s="1" t="s">
        <v>1432</v>
      </c>
      <c r="G268" s="1" t="s">
        <v>1433</v>
      </c>
      <c r="H268" s="1" t="s">
        <v>1433</v>
      </c>
      <c r="J268" s="1" t="s">
        <v>68</v>
      </c>
      <c r="K268" s="1" t="s">
        <v>49</v>
      </c>
      <c r="M268" s="1">
        <v>1.7999999999999999E-2</v>
      </c>
      <c r="N268" s="6"/>
      <c r="O268" s="6">
        <v>1.76</v>
      </c>
      <c r="P268" s="6">
        <v>859.46</v>
      </c>
      <c r="R268" s="31">
        <v>-1.76</v>
      </c>
      <c r="S268" s="28">
        <v>44074</v>
      </c>
      <c r="T268" s="1" t="s">
        <v>185</v>
      </c>
    </row>
    <row r="269" spans="1:20" x14ac:dyDescent="0.2">
      <c r="A269" s="29">
        <v>41282</v>
      </c>
      <c r="B269" s="1" t="s">
        <v>200</v>
      </c>
      <c r="C269" s="27">
        <v>44044</v>
      </c>
      <c r="D269" s="1">
        <v>51839</v>
      </c>
      <c r="F269" s="1" t="s">
        <v>1430</v>
      </c>
      <c r="G269" s="1" t="s">
        <v>1431</v>
      </c>
      <c r="H269" s="1" t="s">
        <v>1431</v>
      </c>
      <c r="J269" s="1" t="s">
        <v>68</v>
      </c>
      <c r="K269" s="1" t="s">
        <v>49</v>
      </c>
      <c r="M269" s="1">
        <v>6.3E-2</v>
      </c>
      <c r="N269" s="6"/>
      <c r="O269" s="6">
        <v>1.26</v>
      </c>
      <c r="P269" s="6">
        <v>851.67</v>
      </c>
      <c r="R269" s="31">
        <v>-1.26</v>
      </c>
      <c r="S269" s="28">
        <v>44074</v>
      </c>
      <c r="T269" s="1" t="s">
        <v>185</v>
      </c>
    </row>
    <row r="270" spans="1:20" x14ac:dyDescent="0.2">
      <c r="A270" s="29">
        <v>41282</v>
      </c>
      <c r="B270" s="1" t="s">
        <v>200</v>
      </c>
      <c r="C270" s="27">
        <v>44044</v>
      </c>
      <c r="D270" s="1">
        <v>51839</v>
      </c>
      <c r="F270" s="1" t="s">
        <v>1432</v>
      </c>
      <c r="G270" s="1" t="s">
        <v>1433</v>
      </c>
      <c r="H270" s="1" t="s">
        <v>1433</v>
      </c>
      <c r="J270" s="1" t="s">
        <v>68</v>
      </c>
      <c r="K270" s="1" t="s">
        <v>49</v>
      </c>
      <c r="M270" s="1">
        <v>1.7999999999999999E-2</v>
      </c>
      <c r="N270" s="6"/>
      <c r="O270" s="6">
        <v>0.36</v>
      </c>
      <c r="P270" s="6">
        <v>852.93</v>
      </c>
      <c r="R270" s="31">
        <v>-0.36</v>
      </c>
      <c r="S270" s="28">
        <v>44074</v>
      </c>
      <c r="T270" s="1" t="s">
        <v>185</v>
      </c>
    </row>
    <row r="271" spans="1:20" x14ac:dyDescent="0.2">
      <c r="A271" s="29">
        <v>41304</v>
      </c>
      <c r="B271" s="1" t="s">
        <v>200</v>
      </c>
      <c r="C271" s="27">
        <v>44044</v>
      </c>
      <c r="D271" s="1">
        <v>51861</v>
      </c>
      <c r="F271" s="1" t="s">
        <v>1430</v>
      </c>
      <c r="G271" s="1" t="s">
        <v>1431</v>
      </c>
      <c r="H271" s="1" t="s">
        <v>1431</v>
      </c>
      <c r="J271" s="1" t="s">
        <v>68</v>
      </c>
      <c r="K271" s="1" t="s">
        <v>49</v>
      </c>
      <c r="M271" s="1">
        <v>6.3E-2</v>
      </c>
      <c r="N271" s="6"/>
      <c r="O271" s="6">
        <v>0.5</v>
      </c>
      <c r="P271" s="6">
        <v>851.03</v>
      </c>
      <c r="R271" s="31">
        <v>-0.5</v>
      </c>
      <c r="S271" s="28">
        <v>44074</v>
      </c>
      <c r="T271" s="1" t="s">
        <v>185</v>
      </c>
    </row>
    <row r="272" spans="1:20" x14ac:dyDescent="0.2">
      <c r="A272" s="29">
        <v>41304</v>
      </c>
      <c r="B272" s="1" t="s">
        <v>200</v>
      </c>
      <c r="C272" s="27">
        <v>44044</v>
      </c>
      <c r="D272" s="1">
        <v>51861</v>
      </c>
      <c r="F272" s="1" t="s">
        <v>1432</v>
      </c>
      <c r="G272" s="1" t="s">
        <v>1433</v>
      </c>
      <c r="H272" s="1" t="s">
        <v>1433</v>
      </c>
      <c r="J272" s="1" t="s">
        <v>68</v>
      </c>
      <c r="K272" s="1" t="s">
        <v>49</v>
      </c>
      <c r="M272" s="1">
        <v>1.7999999999999999E-2</v>
      </c>
      <c r="N272" s="6"/>
      <c r="O272" s="6">
        <v>0.14000000000000001</v>
      </c>
      <c r="P272" s="6">
        <v>851.53</v>
      </c>
      <c r="R272" s="31">
        <v>-0.14000000000000001</v>
      </c>
      <c r="S272" s="28">
        <v>44074</v>
      </c>
      <c r="T272" s="1" t="s">
        <v>185</v>
      </c>
    </row>
    <row r="273" spans="1:20" x14ac:dyDescent="0.2">
      <c r="A273" s="29">
        <v>40925</v>
      </c>
      <c r="B273" s="1" t="s">
        <v>200</v>
      </c>
      <c r="C273" s="27">
        <v>44046</v>
      </c>
      <c r="D273" s="1">
        <v>51762</v>
      </c>
      <c r="F273" s="1" t="s">
        <v>1430</v>
      </c>
      <c r="G273" s="1" t="s">
        <v>1431</v>
      </c>
      <c r="H273" s="1" t="s">
        <v>1431</v>
      </c>
      <c r="J273" s="1" t="s">
        <v>68</v>
      </c>
      <c r="K273" s="1" t="s">
        <v>49</v>
      </c>
      <c r="M273" s="1">
        <v>6.3E-2</v>
      </c>
      <c r="N273" s="6"/>
      <c r="O273" s="6">
        <v>3.53</v>
      </c>
      <c r="P273" s="6">
        <v>846.49</v>
      </c>
      <c r="R273" s="31">
        <v>-3.53</v>
      </c>
      <c r="S273" s="28">
        <v>44074</v>
      </c>
      <c r="T273" s="1" t="s">
        <v>185</v>
      </c>
    </row>
    <row r="274" spans="1:20" x14ac:dyDescent="0.2">
      <c r="A274" s="29">
        <v>40925</v>
      </c>
      <c r="B274" s="1" t="s">
        <v>200</v>
      </c>
      <c r="C274" s="27">
        <v>44046</v>
      </c>
      <c r="D274" s="1">
        <v>51762</v>
      </c>
      <c r="F274" s="1" t="s">
        <v>1432</v>
      </c>
      <c r="G274" s="1" t="s">
        <v>1433</v>
      </c>
      <c r="H274" s="1" t="s">
        <v>1433</v>
      </c>
      <c r="J274" s="1" t="s">
        <v>68</v>
      </c>
      <c r="K274" s="1" t="s">
        <v>49</v>
      </c>
      <c r="M274" s="1">
        <v>1.7999999999999999E-2</v>
      </c>
      <c r="N274" s="6"/>
      <c r="O274" s="6">
        <v>1.01</v>
      </c>
      <c r="P274" s="6">
        <v>850.02</v>
      </c>
      <c r="R274" s="31">
        <v>-1.01</v>
      </c>
      <c r="S274" s="28">
        <v>44074</v>
      </c>
      <c r="T274" s="1" t="s">
        <v>185</v>
      </c>
    </row>
    <row r="275" spans="1:20" x14ac:dyDescent="0.2">
      <c r="A275" s="29">
        <v>41110</v>
      </c>
      <c r="B275" s="1" t="s">
        <v>200</v>
      </c>
      <c r="C275" s="27">
        <v>44046</v>
      </c>
      <c r="D275" s="1">
        <v>51770</v>
      </c>
      <c r="F275" s="1" t="s">
        <v>1430</v>
      </c>
      <c r="G275" s="1" t="s">
        <v>1431</v>
      </c>
      <c r="H275" s="1" t="s">
        <v>1431</v>
      </c>
      <c r="J275" s="1" t="s">
        <v>68</v>
      </c>
      <c r="K275" s="1" t="s">
        <v>49</v>
      </c>
      <c r="M275" s="1">
        <v>6.3E-2</v>
      </c>
      <c r="N275" s="6"/>
      <c r="O275" s="6">
        <v>115.42</v>
      </c>
      <c r="P275" s="6">
        <v>698.09</v>
      </c>
      <c r="R275" s="31">
        <v>-115.42</v>
      </c>
      <c r="S275" s="28">
        <v>44074</v>
      </c>
      <c r="T275" s="1" t="s">
        <v>185</v>
      </c>
    </row>
    <row r="276" spans="1:20" x14ac:dyDescent="0.2">
      <c r="A276" s="29">
        <v>41110</v>
      </c>
      <c r="B276" s="1" t="s">
        <v>200</v>
      </c>
      <c r="C276" s="27">
        <v>44046</v>
      </c>
      <c r="D276" s="1">
        <v>51770</v>
      </c>
      <c r="F276" s="1" t="s">
        <v>1432</v>
      </c>
      <c r="G276" s="1" t="s">
        <v>1433</v>
      </c>
      <c r="H276" s="1" t="s">
        <v>1433</v>
      </c>
      <c r="J276" s="1" t="s">
        <v>68</v>
      </c>
      <c r="K276" s="1" t="s">
        <v>49</v>
      </c>
      <c r="M276" s="1">
        <v>1.7999999999999999E-2</v>
      </c>
      <c r="N276" s="6"/>
      <c r="O276" s="6">
        <v>32.979999999999997</v>
      </c>
      <c r="P276" s="6">
        <v>813.51</v>
      </c>
      <c r="R276" s="31">
        <v>-32.979999999999997</v>
      </c>
      <c r="S276" s="28">
        <v>44074</v>
      </c>
      <c r="T276" s="1" t="s">
        <v>185</v>
      </c>
    </row>
    <row r="277" spans="1:20" x14ac:dyDescent="0.2">
      <c r="A277" s="29">
        <v>41235</v>
      </c>
      <c r="B277" s="1" t="s">
        <v>200</v>
      </c>
      <c r="C277" s="27">
        <v>44046</v>
      </c>
      <c r="D277" s="1">
        <v>51815</v>
      </c>
      <c r="F277" s="1" t="s">
        <v>1430</v>
      </c>
      <c r="G277" s="1" t="s">
        <v>1431</v>
      </c>
      <c r="H277" s="1" t="s">
        <v>1431</v>
      </c>
      <c r="J277" s="1" t="s">
        <v>68</v>
      </c>
      <c r="K277" s="1" t="s">
        <v>49</v>
      </c>
      <c r="M277" s="1">
        <v>6.3E-2</v>
      </c>
      <c r="N277" s="6"/>
      <c r="O277" s="6">
        <v>212.81</v>
      </c>
      <c r="P277" s="6">
        <v>424.48</v>
      </c>
      <c r="R277" s="31">
        <v>-212.81</v>
      </c>
      <c r="S277" s="28">
        <v>44074</v>
      </c>
      <c r="T277" s="1" t="s">
        <v>185</v>
      </c>
    </row>
    <row r="278" spans="1:20" x14ac:dyDescent="0.2">
      <c r="A278" s="29">
        <v>41235</v>
      </c>
      <c r="B278" s="1" t="s">
        <v>200</v>
      </c>
      <c r="C278" s="27">
        <v>44046</v>
      </c>
      <c r="D278" s="1">
        <v>51815</v>
      </c>
      <c r="F278" s="1" t="s">
        <v>1432</v>
      </c>
      <c r="G278" s="1" t="s">
        <v>1433</v>
      </c>
      <c r="H278" s="1" t="s">
        <v>1433</v>
      </c>
      <c r="J278" s="1" t="s">
        <v>68</v>
      </c>
      <c r="K278" s="1" t="s">
        <v>49</v>
      </c>
      <c r="M278" s="1">
        <v>1.7999999999999999E-2</v>
      </c>
      <c r="N278" s="6"/>
      <c r="O278" s="6">
        <v>60.8</v>
      </c>
      <c r="P278" s="6">
        <v>637.29</v>
      </c>
      <c r="R278" s="31">
        <v>-60.8</v>
      </c>
      <c r="S278" s="28">
        <v>44074</v>
      </c>
      <c r="T278" s="1" t="s">
        <v>185</v>
      </c>
    </row>
    <row r="279" spans="1:20" x14ac:dyDescent="0.2">
      <c r="A279" s="29">
        <v>41308</v>
      </c>
      <c r="B279" s="1" t="s">
        <v>200</v>
      </c>
      <c r="C279" s="27">
        <v>44046</v>
      </c>
      <c r="D279" s="1">
        <v>51863</v>
      </c>
      <c r="F279" s="1" t="s">
        <v>1430</v>
      </c>
      <c r="G279" s="1" t="s">
        <v>1431</v>
      </c>
      <c r="H279" s="1" t="s">
        <v>1431</v>
      </c>
      <c r="J279" s="1" t="s">
        <v>68</v>
      </c>
      <c r="K279" s="1" t="s">
        <v>49</v>
      </c>
      <c r="M279" s="1">
        <v>6.3E-2</v>
      </c>
      <c r="N279" s="6"/>
      <c r="O279" s="6">
        <v>10.08</v>
      </c>
      <c r="P279" s="6">
        <v>411.52</v>
      </c>
      <c r="R279" s="31">
        <v>-10.08</v>
      </c>
      <c r="S279" s="28">
        <v>44074</v>
      </c>
      <c r="T279" s="1" t="s">
        <v>185</v>
      </c>
    </row>
    <row r="280" spans="1:20" x14ac:dyDescent="0.2">
      <c r="A280" s="29">
        <v>41308</v>
      </c>
      <c r="B280" s="1" t="s">
        <v>200</v>
      </c>
      <c r="C280" s="27">
        <v>44046</v>
      </c>
      <c r="D280" s="1">
        <v>51863</v>
      </c>
      <c r="F280" s="1" t="s">
        <v>1432</v>
      </c>
      <c r="G280" s="1" t="s">
        <v>1433</v>
      </c>
      <c r="H280" s="1" t="s">
        <v>1433</v>
      </c>
      <c r="J280" s="1" t="s">
        <v>68</v>
      </c>
      <c r="K280" s="1" t="s">
        <v>49</v>
      </c>
      <c r="M280" s="1">
        <v>1.7999999999999999E-2</v>
      </c>
      <c r="N280" s="6"/>
      <c r="O280" s="6">
        <v>2.88</v>
      </c>
      <c r="P280" s="6">
        <v>421.6</v>
      </c>
      <c r="R280" s="31">
        <v>-2.88</v>
      </c>
      <c r="S280" s="28">
        <v>44074</v>
      </c>
      <c r="T280" s="1" t="s">
        <v>185</v>
      </c>
    </row>
    <row r="281" spans="1:20" x14ac:dyDescent="0.2">
      <c r="A281" s="29">
        <v>41329</v>
      </c>
      <c r="B281" s="1" t="s">
        <v>200</v>
      </c>
      <c r="C281" s="27">
        <v>44047</v>
      </c>
      <c r="D281" s="1">
        <v>51868</v>
      </c>
      <c r="F281" s="1" t="s">
        <v>1430</v>
      </c>
      <c r="G281" s="1" t="s">
        <v>1431</v>
      </c>
      <c r="H281" s="1" t="s">
        <v>1431</v>
      </c>
      <c r="J281" s="1" t="s">
        <v>68</v>
      </c>
      <c r="K281" s="1" t="s">
        <v>49</v>
      </c>
      <c r="M281" s="1">
        <v>6.3E-2</v>
      </c>
      <c r="N281" s="6"/>
      <c r="O281" s="6">
        <v>121.72</v>
      </c>
      <c r="P281" s="6">
        <v>255.02</v>
      </c>
      <c r="R281" s="31">
        <v>-121.72</v>
      </c>
      <c r="S281" s="28">
        <v>44074</v>
      </c>
      <c r="T281" s="1" t="s">
        <v>185</v>
      </c>
    </row>
    <row r="282" spans="1:20" x14ac:dyDescent="0.2">
      <c r="A282" s="29">
        <v>41329</v>
      </c>
      <c r="B282" s="1" t="s">
        <v>200</v>
      </c>
      <c r="C282" s="27">
        <v>44047</v>
      </c>
      <c r="D282" s="1">
        <v>51868</v>
      </c>
      <c r="F282" s="1" t="s">
        <v>1432</v>
      </c>
      <c r="G282" s="1" t="s">
        <v>1433</v>
      </c>
      <c r="H282" s="1" t="s">
        <v>1433</v>
      </c>
      <c r="J282" s="1" t="s">
        <v>68</v>
      </c>
      <c r="K282" s="1" t="s">
        <v>49</v>
      </c>
      <c r="M282" s="1">
        <v>1.7999999999999999E-2</v>
      </c>
      <c r="N282" s="6"/>
      <c r="O282" s="6">
        <v>34.78</v>
      </c>
      <c r="P282" s="6">
        <v>376.74</v>
      </c>
      <c r="R282" s="31">
        <v>-34.78</v>
      </c>
      <c r="S282" s="28">
        <v>44074</v>
      </c>
      <c r="T282" s="1" t="s">
        <v>185</v>
      </c>
    </row>
    <row r="283" spans="1:20" x14ac:dyDescent="0.2">
      <c r="A283" s="29">
        <v>41332</v>
      </c>
      <c r="B283" s="1" t="s">
        <v>200</v>
      </c>
      <c r="C283" s="27">
        <v>44059</v>
      </c>
      <c r="D283" s="1">
        <v>51871</v>
      </c>
      <c r="F283" s="1" t="s">
        <v>1430</v>
      </c>
      <c r="G283" s="1" t="s">
        <v>1431</v>
      </c>
      <c r="H283" s="1" t="s">
        <v>1431</v>
      </c>
      <c r="J283" s="1" t="s">
        <v>68</v>
      </c>
      <c r="K283" s="1" t="s">
        <v>49</v>
      </c>
      <c r="M283" s="1">
        <v>6.3E-2</v>
      </c>
      <c r="N283" s="6"/>
      <c r="O283" s="6">
        <v>433.31</v>
      </c>
      <c r="P283" s="6">
        <v>-302.08999999999997</v>
      </c>
      <c r="R283" s="31">
        <v>-433.31</v>
      </c>
      <c r="S283" s="28">
        <v>44074</v>
      </c>
      <c r="T283" s="1" t="s">
        <v>185</v>
      </c>
    </row>
    <row r="284" spans="1:20" x14ac:dyDescent="0.2">
      <c r="A284" s="29">
        <v>41332</v>
      </c>
      <c r="B284" s="1" t="s">
        <v>200</v>
      </c>
      <c r="C284" s="27">
        <v>44059</v>
      </c>
      <c r="D284" s="1">
        <v>51871</v>
      </c>
      <c r="F284" s="1" t="s">
        <v>1432</v>
      </c>
      <c r="G284" s="1" t="s">
        <v>1433</v>
      </c>
      <c r="H284" s="1" t="s">
        <v>1433</v>
      </c>
      <c r="J284" s="1" t="s">
        <v>68</v>
      </c>
      <c r="K284" s="1" t="s">
        <v>49</v>
      </c>
      <c r="M284" s="1">
        <v>1.7999999999999999E-2</v>
      </c>
      <c r="N284" s="6"/>
      <c r="O284" s="6">
        <v>123.8</v>
      </c>
      <c r="P284" s="6">
        <v>131.22</v>
      </c>
      <c r="R284" s="31">
        <v>-123.8</v>
      </c>
      <c r="S284" s="28">
        <v>44074</v>
      </c>
      <c r="T284" s="1" t="s">
        <v>185</v>
      </c>
    </row>
    <row r="285" spans="1:20" x14ac:dyDescent="0.2">
      <c r="A285" s="29">
        <v>41538</v>
      </c>
      <c r="B285" s="1" t="s">
        <v>198</v>
      </c>
      <c r="C285" s="27">
        <v>44060</v>
      </c>
      <c r="F285" s="1" t="s">
        <v>1430</v>
      </c>
      <c r="G285" s="1" t="s">
        <v>199</v>
      </c>
      <c r="H285" s="1" t="s">
        <v>1431</v>
      </c>
      <c r="J285" s="1" t="s">
        <v>68</v>
      </c>
      <c r="K285" s="1" t="s">
        <v>48</v>
      </c>
      <c r="N285" s="6">
        <v>888.93</v>
      </c>
      <c r="O285" s="6"/>
      <c r="P285" s="6">
        <v>586.84</v>
      </c>
      <c r="R285" s="31">
        <v>888.93</v>
      </c>
      <c r="S285" s="28">
        <v>44074</v>
      </c>
      <c r="T285" s="1" t="s">
        <v>184</v>
      </c>
    </row>
    <row r="286" spans="1:20" x14ac:dyDescent="0.2">
      <c r="A286" s="29">
        <v>41539</v>
      </c>
      <c r="B286" s="1" t="s">
        <v>198</v>
      </c>
      <c r="C286" s="27">
        <v>44060</v>
      </c>
      <c r="F286" s="1" t="s">
        <v>1432</v>
      </c>
      <c r="G286" s="1">
        <v>210284</v>
      </c>
      <c r="H286" s="1" t="s">
        <v>1433</v>
      </c>
      <c r="J286" s="1" t="s">
        <v>68</v>
      </c>
      <c r="K286" s="1" t="s">
        <v>48</v>
      </c>
      <c r="N286" s="6">
        <v>222.45</v>
      </c>
      <c r="O286" s="6"/>
      <c r="P286" s="6">
        <v>809.29</v>
      </c>
      <c r="R286" s="31">
        <v>222.45</v>
      </c>
      <c r="S286" s="28">
        <v>44074</v>
      </c>
      <c r="T286" s="1" t="s">
        <v>184</v>
      </c>
    </row>
    <row r="287" spans="1:20" x14ac:dyDescent="0.2">
      <c r="A287" s="29">
        <v>41096</v>
      </c>
      <c r="B287" s="1" t="s">
        <v>200</v>
      </c>
      <c r="C287" s="27">
        <v>44061</v>
      </c>
      <c r="D287" s="1">
        <v>51767</v>
      </c>
      <c r="F287" s="1" t="s">
        <v>1430</v>
      </c>
      <c r="G287" s="1" t="s">
        <v>1431</v>
      </c>
      <c r="H287" s="1" t="s">
        <v>1431</v>
      </c>
      <c r="J287" s="1" t="s">
        <v>68</v>
      </c>
      <c r="K287" s="1" t="s">
        <v>49</v>
      </c>
      <c r="M287" s="1">
        <v>6.3E-2</v>
      </c>
      <c r="N287" s="6"/>
      <c r="O287" s="6">
        <v>9.32</v>
      </c>
      <c r="P287" s="6">
        <v>797.31</v>
      </c>
      <c r="R287" s="31">
        <v>-9.32</v>
      </c>
      <c r="S287" s="28">
        <v>44074</v>
      </c>
      <c r="T287" s="1" t="s">
        <v>185</v>
      </c>
    </row>
    <row r="288" spans="1:20" x14ac:dyDescent="0.2">
      <c r="A288" s="29">
        <v>41096</v>
      </c>
      <c r="B288" s="1" t="s">
        <v>200</v>
      </c>
      <c r="C288" s="27">
        <v>44061</v>
      </c>
      <c r="D288" s="1">
        <v>51767</v>
      </c>
      <c r="F288" s="1" t="s">
        <v>1432</v>
      </c>
      <c r="G288" s="1" t="s">
        <v>1433</v>
      </c>
      <c r="H288" s="1" t="s">
        <v>1433</v>
      </c>
      <c r="J288" s="1" t="s">
        <v>68</v>
      </c>
      <c r="K288" s="1" t="s">
        <v>49</v>
      </c>
      <c r="M288" s="1">
        <v>1.7999999999999999E-2</v>
      </c>
      <c r="N288" s="6"/>
      <c r="O288" s="6">
        <v>2.66</v>
      </c>
      <c r="P288" s="6">
        <v>806.63</v>
      </c>
      <c r="R288" s="31">
        <v>-2.66</v>
      </c>
      <c r="S288" s="28">
        <v>44074</v>
      </c>
      <c r="T288" s="1" t="s">
        <v>185</v>
      </c>
    </row>
    <row r="289" spans="1:20" x14ac:dyDescent="0.2">
      <c r="A289" s="29">
        <v>41139</v>
      </c>
      <c r="B289" s="1" t="s">
        <v>200</v>
      </c>
      <c r="C289" s="27">
        <v>44061</v>
      </c>
      <c r="D289" s="1">
        <v>51777</v>
      </c>
      <c r="F289" s="1" t="s">
        <v>1430</v>
      </c>
      <c r="G289" s="1" t="s">
        <v>1431</v>
      </c>
      <c r="H289" s="1" t="s">
        <v>1431</v>
      </c>
      <c r="J289" s="1" t="s">
        <v>68</v>
      </c>
      <c r="K289" s="1" t="s">
        <v>49</v>
      </c>
      <c r="M289" s="1">
        <v>6.3E-2</v>
      </c>
      <c r="N289" s="6"/>
      <c r="O289" s="6">
        <v>7.43</v>
      </c>
      <c r="P289" s="6">
        <v>787.76</v>
      </c>
      <c r="R289" s="31">
        <v>-7.43</v>
      </c>
      <c r="S289" s="28">
        <v>44074</v>
      </c>
      <c r="T289" s="1" t="s">
        <v>185</v>
      </c>
    </row>
    <row r="290" spans="1:20" x14ac:dyDescent="0.2">
      <c r="A290" s="29">
        <v>41139</v>
      </c>
      <c r="B290" s="1" t="s">
        <v>200</v>
      </c>
      <c r="C290" s="27">
        <v>44061</v>
      </c>
      <c r="D290" s="1">
        <v>51777</v>
      </c>
      <c r="F290" s="1" t="s">
        <v>1432</v>
      </c>
      <c r="G290" s="1" t="s">
        <v>1433</v>
      </c>
      <c r="H290" s="1" t="s">
        <v>1433</v>
      </c>
      <c r="J290" s="1" t="s">
        <v>68</v>
      </c>
      <c r="K290" s="1" t="s">
        <v>49</v>
      </c>
      <c r="M290" s="1">
        <v>1.7999999999999999E-2</v>
      </c>
      <c r="N290" s="6"/>
      <c r="O290" s="6">
        <v>2.12</v>
      </c>
      <c r="P290" s="6">
        <v>795.19</v>
      </c>
      <c r="R290" s="31">
        <v>-2.12</v>
      </c>
      <c r="S290" s="28">
        <v>44074</v>
      </c>
      <c r="T290" s="1" t="s">
        <v>185</v>
      </c>
    </row>
    <row r="291" spans="1:20" x14ac:dyDescent="0.2">
      <c r="A291" s="29">
        <v>41141</v>
      </c>
      <c r="B291" s="1" t="s">
        <v>200</v>
      </c>
      <c r="C291" s="27">
        <v>44061</v>
      </c>
      <c r="D291" s="1">
        <v>51779</v>
      </c>
      <c r="F291" s="1" t="s">
        <v>1430</v>
      </c>
      <c r="G291" s="1" t="s">
        <v>1431</v>
      </c>
      <c r="H291" s="1" t="s">
        <v>1431</v>
      </c>
      <c r="J291" s="1" t="s">
        <v>68</v>
      </c>
      <c r="K291" s="1" t="s">
        <v>49</v>
      </c>
      <c r="M291" s="1">
        <v>6.3E-2</v>
      </c>
      <c r="N291" s="6"/>
      <c r="O291" s="6">
        <v>5.42</v>
      </c>
      <c r="P291" s="6">
        <v>780.79</v>
      </c>
      <c r="R291" s="31">
        <v>-5.42</v>
      </c>
      <c r="S291" s="28">
        <v>44074</v>
      </c>
      <c r="T291" s="1" t="s">
        <v>185</v>
      </c>
    </row>
    <row r="292" spans="1:20" x14ac:dyDescent="0.2">
      <c r="A292" s="29">
        <v>41141</v>
      </c>
      <c r="B292" s="1" t="s">
        <v>200</v>
      </c>
      <c r="C292" s="27">
        <v>44061</v>
      </c>
      <c r="D292" s="1">
        <v>51779</v>
      </c>
      <c r="F292" s="1" t="s">
        <v>1432</v>
      </c>
      <c r="G292" s="1" t="s">
        <v>1433</v>
      </c>
      <c r="H292" s="1" t="s">
        <v>1433</v>
      </c>
      <c r="J292" s="1" t="s">
        <v>68</v>
      </c>
      <c r="K292" s="1" t="s">
        <v>49</v>
      </c>
      <c r="M292" s="1">
        <v>1.7999999999999999E-2</v>
      </c>
      <c r="N292" s="6"/>
      <c r="O292" s="6">
        <v>1.55</v>
      </c>
      <c r="P292" s="6">
        <v>786.21</v>
      </c>
      <c r="R292" s="31">
        <v>-1.55</v>
      </c>
      <c r="S292" s="28">
        <v>44074</v>
      </c>
      <c r="T292" s="1" t="s">
        <v>185</v>
      </c>
    </row>
    <row r="293" spans="1:20" x14ac:dyDescent="0.2">
      <c r="A293" s="29">
        <v>41340</v>
      </c>
      <c r="B293" s="1" t="s">
        <v>200</v>
      </c>
      <c r="C293" s="27">
        <v>44061</v>
      </c>
      <c r="D293" s="1">
        <v>51874</v>
      </c>
      <c r="F293" s="1" t="s">
        <v>1430</v>
      </c>
      <c r="G293" s="1" t="s">
        <v>1431</v>
      </c>
      <c r="H293" s="1" t="s">
        <v>1431</v>
      </c>
      <c r="J293" s="1" t="s">
        <v>68</v>
      </c>
      <c r="K293" s="1" t="s">
        <v>49</v>
      </c>
      <c r="M293" s="1">
        <v>6.3E-2</v>
      </c>
      <c r="N293" s="6"/>
      <c r="O293" s="6">
        <v>185.22</v>
      </c>
      <c r="P293" s="6">
        <v>542.65</v>
      </c>
      <c r="R293" s="31">
        <v>-185.22</v>
      </c>
      <c r="S293" s="28">
        <v>44074</v>
      </c>
      <c r="T293" s="1" t="s">
        <v>185</v>
      </c>
    </row>
    <row r="294" spans="1:20" x14ac:dyDescent="0.2">
      <c r="A294" s="29">
        <v>41340</v>
      </c>
      <c r="B294" s="1" t="s">
        <v>200</v>
      </c>
      <c r="C294" s="27">
        <v>44061</v>
      </c>
      <c r="D294" s="1">
        <v>51874</v>
      </c>
      <c r="F294" s="1" t="s">
        <v>1432</v>
      </c>
      <c r="G294" s="1" t="s">
        <v>1433</v>
      </c>
      <c r="H294" s="1" t="s">
        <v>1433</v>
      </c>
      <c r="J294" s="1" t="s">
        <v>68</v>
      </c>
      <c r="K294" s="1" t="s">
        <v>49</v>
      </c>
      <c r="M294" s="1">
        <v>1.7999999999999999E-2</v>
      </c>
      <c r="N294" s="6"/>
      <c r="O294" s="6">
        <v>52.92</v>
      </c>
      <c r="P294" s="6">
        <v>727.87</v>
      </c>
      <c r="R294" s="31">
        <v>-52.92</v>
      </c>
      <c r="S294" s="28">
        <v>44074</v>
      </c>
      <c r="T294" s="1" t="s">
        <v>185</v>
      </c>
    </row>
    <row r="295" spans="1:20" x14ac:dyDescent="0.2">
      <c r="A295" s="29">
        <v>41503</v>
      </c>
      <c r="B295" s="1" t="s">
        <v>200</v>
      </c>
      <c r="C295" s="27">
        <v>44068</v>
      </c>
      <c r="D295" s="1">
        <v>51882</v>
      </c>
      <c r="F295" s="1" t="s">
        <v>1430</v>
      </c>
      <c r="G295" s="1" t="s">
        <v>1431</v>
      </c>
      <c r="H295" s="1" t="s">
        <v>1431</v>
      </c>
      <c r="J295" s="1" t="s">
        <v>68</v>
      </c>
      <c r="K295" s="1" t="s">
        <v>49</v>
      </c>
      <c r="M295" s="1">
        <v>6.3E-2</v>
      </c>
      <c r="N295" s="6"/>
      <c r="O295" s="6">
        <v>6.17</v>
      </c>
      <c r="P295" s="6">
        <v>534.72</v>
      </c>
      <c r="R295" s="31">
        <v>-6.17</v>
      </c>
      <c r="S295" s="28">
        <v>44074</v>
      </c>
      <c r="T295" s="1" t="s">
        <v>185</v>
      </c>
    </row>
    <row r="296" spans="1:20" x14ac:dyDescent="0.2">
      <c r="A296" s="29">
        <v>41503</v>
      </c>
      <c r="B296" s="1" t="s">
        <v>200</v>
      </c>
      <c r="C296" s="27">
        <v>44068</v>
      </c>
      <c r="D296" s="1">
        <v>51882</v>
      </c>
      <c r="F296" s="1" t="s">
        <v>1432</v>
      </c>
      <c r="G296" s="1" t="s">
        <v>1433</v>
      </c>
      <c r="H296" s="1" t="s">
        <v>1433</v>
      </c>
      <c r="J296" s="1" t="s">
        <v>68</v>
      </c>
      <c r="K296" s="1" t="s">
        <v>49</v>
      </c>
      <c r="M296" s="1">
        <v>1.7999999999999999E-2</v>
      </c>
      <c r="N296" s="6"/>
      <c r="O296" s="6">
        <v>1.76</v>
      </c>
      <c r="P296" s="6">
        <v>540.89</v>
      </c>
      <c r="R296" s="31">
        <v>-1.76</v>
      </c>
      <c r="S296" s="28">
        <v>44074</v>
      </c>
      <c r="T296" s="1" t="s">
        <v>185</v>
      </c>
    </row>
    <row r="297" spans="1:20" x14ac:dyDescent="0.2">
      <c r="A297" s="29">
        <v>41608</v>
      </c>
      <c r="B297" s="1" t="s">
        <v>200</v>
      </c>
      <c r="C297" s="27">
        <v>44071</v>
      </c>
      <c r="D297" s="1">
        <v>51894</v>
      </c>
      <c r="F297" s="1" t="s">
        <v>1430</v>
      </c>
      <c r="G297" s="1" t="s">
        <v>1431</v>
      </c>
      <c r="H297" s="1" t="s">
        <v>1431</v>
      </c>
      <c r="J297" s="1" t="s">
        <v>68</v>
      </c>
      <c r="K297" s="1" t="s">
        <v>49</v>
      </c>
      <c r="M297" s="1">
        <v>6.3E-2</v>
      </c>
      <c r="N297" s="6"/>
      <c r="O297" s="6">
        <v>78.62</v>
      </c>
      <c r="P297" s="6">
        <v>433.64</v>
      </c>
      <c r="R297" s="31">
        <v>-78.62</v>
      </c>
      <c r="S297" s="28">
        <v>44074</v>
      </c>
      <c r="T297" s="1" t="s">
        <v>185</v>
      </c>
    </row>
    <row r="298" spans="1:20" x14ac:dyDescent="0.2">
      <c r="A298" s="29">
        <v>41608</v>
      </c>
      <c r="B298" s="1" t="s">
        <v>200</v>
      </c>
      <c r="C298" s="27">
        <v>44071</v>
      </c>
      <c r="D298" s="1">
        <v>51894</v>
      </c>
      <c r="F298" s="1" t="s">
        <v>1432</v>
      </c>
      <c r="G298" s="1" t="s">
        <v>1433</v>
      </c>
      <c r="H298" s="1" t="s">
        <v>1433</v>
      </c>
      <c r="J298" s="1" t="s">
        <v>68</v>
      </c>
      <c r="K298" s="1" t="s">
        <v>49</v>
      </c>
      <c r="M298" s="1">
        <v>1.7999999999999999E-2</v>
      </c>
      <c r="N298" s="6"/>
      <c r="O298" s="6">
        <v>22.46</v>
      </c>
      <c r="P298" s="6">
        <v>512.26</v>
      </c>
      <c r="R298" s="31">
        <v>-22.46</v>
      </c>
      <c r="S298" s="28">
        <v>44074</v>
      </c>
      <c r="T298" s="1" t="s">
        <v>185</v>
      </c>
    </row>
    <row r="299" spans="1:20" x14ac:dyDescent="0.2">
      <c r="A299" s="29">
        <v>41500</v>
      </c>
      <c r="B299" s="1" t="s">
        <v>200</v>
      </c>
      <c r="C299" s="27">
        <v>44074</v>
      </c>
      <c r="D299" s="1">
        <v>51880</v>
      </c>
      <c r="F299" s="1" t="s">
        <v>1430</v>
      </c>
      <c r="G299" s="1" t="s">
        <v>1431</v>
      </c>
      <c r="H299" s="1" t="s">
        <v>1431</v>
      </c>
      <c r="J299" s="1" t="s">
        <v>68</v>
      </c>
      <c r="K299" s="1" t="s">
        <v>49</v>
      </c>
      <c r="M299" s="1">
        <v>6.3E-2</v>
      </c>
      <c r="N299" s="6"/>
      <c r="O299" s="6">
        <v>25.07</v>
      </c>
      <c r="P299" s="6">
        <v>401.41</v>
      </c>
      <c r="R299" s="31">
        <v>-25.07</v>
      </c>
      <c r="S299" s="28">
        <v>44074</v>
      </c>
      <c r="T299" s="1" t="s">
        <v>185</v>
      </c>
    </row>
    <row r="300" spans="1:20" x14ac:dyDescent="0.2">
      <c r="A300" s="29">
        <v>41500</v>
      </c>
      <c r="B300" s="1" t="s">
        <v>200</v>
      </c>
      <c r="C300" s="27">
        <v>44074</v>
      </c>
      <c r="D300" s="1">
        <v>51880</v>
      </c>
      <c r="F300" s="1" t="s">
        <v>1432</v>
      </c>
      <c r="G300" s="1" t="s">
        <v>1433</v>
      </c>
      <c r="H300" s="1" t="s">
        <v>1433</v>
      </c>
      <c r="J300" s="1" t="s">
        <v>68</v>
      </c>
      <c r="K300" s="1" t="s">
        <v>49</v>
      </c>
      <c r="M300" s="1">
        <v>1.7999999999999999E-2</v>
      </c>
      <c r="N300" s="6"/>
      <c r="O300" s="6">
        <v>7.16</v>
      </c>
      <c r="P300" s="6">
        <v>426.48</v>
      </c>
      <c r="R300" s="31">
        <v>-7.16</v>
      </c>
      <c r="S300" s="28">
        <v>44074</v>
      </c>
      <c r="T300" s="1" t="s">
        <v>185</v>
      </c>
    </row>
    <row r="301" spans="1:20" x14ac:dyDescent="0.2">
      <c r="A301" s="29">
        <v>41663</v>
      </c>
      <c r="B301" s="1" t="s">
        <v>200</v>
      </c>
      <c r="C301" s="27">
        <v>44075</v>
      </c>
      <c r="D301" s="1">
        <v>51928</v>
      </c>
      <c r="F301" s="1" t="s">
        <v>1430</v>
      </c>
      <c r="G301" s="1" t="s">
        <v>1431</v>
      </c>
      <c r="H301" s="1" t="s">
        <v>1431</v>
      </c>
      <c r="J301" s="1" t="s">
        <v>68</v>
      </c>
      <c r="K301" s="1" t="s">
        <v>49</v>
      </c>
      <c r="M301" s="1">
        <v>6.3E-2</v>
      </c>
      <c r="N301" s="6"/>
      <c r="O301" s="6">
        <v>1.26</v>
      </c>
      <c r="P301" s="6">
        <v>399.79</v>
      </c>
      <c r="R301" s="31">
        <v>-1.26</v>
      </c>
      <c r="S301" s="28">
        <v>44104</v>
      </c>
      <c r="T301" s="1" t="s">
        <v>185</v>
      </c>
    </row>
    <row r="302" spans="1:20" x14ac:dyDescent="0.2">
      <c r="A302" s="29">
        <v>41663</v>
      </c>
      <c r="B302" s="1" t="s">
        <v>200</v>
      </c>
      <c r="C302" s="27">
        <v>44075</v>
      </c>
      <c r="D302" s="1">
        <v>51928</v>
      </c>
      <c r="F302" s="1" t="s">
        <v>1432</v>
      </c>
      <c r="G302" s="1" t="s">
        <v>1433</v>
      </c>
      <c r="H302" s="1" t="s">
        <v>1433</v>
      </c>
      <c r="J302" s="1" t="s">
        <v>68</v>
      </c>
      <c r="K302" s="1" t="s">
        <v>49</v>
      </c>
      <c r="M302" s="1">
        <v>1.7999999999999999E-2</v>
      </c>
      <c r="N302" s="6"/>
      <c r="O302" s="6">
        <v>0.36</v>
      </c>
      <c r="P302" s="6">
        <v>401.05</v>
      </c>
      <c r="R302" s="31">
        <v>-0.36</v>
      </c>
      <c r="S302" s="28">
        <v>44104</v>
      </c>
      <c r="T302" s="1" t="s">
        <v>185</v>
      </c>
    </row>
    <row r="303" spans="1:20" x14ac:dyDescent="0.2">
      <c r="A303" s="29">
        <v>41686</v>
      </c>
      <c r="B303" s="1" t="s">
        <v>200</v>
      </c>
      <c r="C303" s="27">
        <v>44075</v>
      </c>
      <c r="D303" s="1">
        <v>51951</v>
      </c>
      <c r="F303" s="1" t="s">
        <v>1430</v>
      </c>
      <c r="G303" s="1" t="s">
        <v>1431</v>
      </c>
      <c r="H303" s="1" t="s">
        <v>1431</v>
      </c>
      <c r="J303" s="1" t="s">
        <v>68</v>
      </c>
      <c r="K303" s="1" t="s">
        <v>49</v>
      </c>
      <c r="M303" s="1">
        <v>6.3E-2</v>
      </c>
      <c r="N303" s="6"/>
      <c r="O303" s="6">
        <v>0.5</v>
      </c>
      <c r="P303" s="6">
        <v>399.15</v>
      </c>
      <c r="R303" s="31">
        <v>-0.5</v>
      </c>
      <c r="S303" s="28">
        <v>44104</v>
      </c>
      <c r="T303" s="1" t="s">
        <v>185</v>
      </c>
    </row>
    <row r="304" spans="1:20" x14ac:dyDescent="0.2">
      <c r="A304" s="29">
        <v>41686</v>
      </c>
      <c r="B304" s="1" t="s">
        <v>200</v>
      </c>
      <c r="C304" s="27">
        <v>44075</v>
      </c>
      <c r="D304" s="1">
        <v>51951</v>
      </c>
      <c r="F304" s="1" t="s">
        <v>1432</v>
      </c>
      <c r="G304" s="1" t="s">
        <v>1433</v>
      </c>
      <c r="H304" s="1" t="s">
        <v>1433</v>
      </c>
      <c r="J304" s="1" t="s">
        <v>68</v>
      </c>
      <c r="K304" s="1" t="s">
        <v>49</v>
      </c>
      <c r="M304" s="1">
        <v>1.7999999999999999E-2</v>
      </c>
      <c r="N304" s="6"/>
      <c r="O304" s="6">
        <v>0.14000000000000001</v>
      </c>
      <c r="P304" s="6">
        <v>399.65</v>
      </c>
      <c r="R304" s="31">
        <v>-0.14000000000000001</v>
      </c>
      <c r="S304" s="28">
        <v>44104</v>
      </c>
      <c r="T304" s="1" t="s">
        <v>185</v>
      </c>
    </row>
    <row r="305" spans="1:20" x14ac:dyDescent="0.2">
      <c r="A305" s="29">
        <v>41690</v>
      </c>
      <c r="B305" s="1" t="s">
        <v>198</v>
      </c>
      <c r="C305" s="27">
        <v>44076</v>
      </c>
      <c r="F305" s="1" t="s">
        <v>1430</v>
      </c>
      <c r="G305" s="1" t="s">
        <v>199</v>
      </c>
      <c r="H305" s="1" t="s">
        <v>1431</v>
      </c>
      <c r="J305" s="1" t="s">
        <v>68</v>
      </c>
      <c r="K305" s="1" t="s">
        <v>48</v>
      </c>
      <c r="N305" s="6">
        <v>972.6</v>
      </c>
      <c r="O305" s="6"/>
      <c r="P305" s="6">
        <v>1371.75</v>
      </c>
      <c r="R305" s="31">
        <v>972.6</v>
      </c>
      <c r="S305" s="28">
        <v>44104</v>
      </c>
      <c r="T305" s="1" t="s">
        <v>184</v>
      </c>
    </row>
    <row r="306" spans="1:20" x14ac:dyDescent="0.2">
      <c r="A306" s="29">
        <v>41691</v>
      </c>
      <c r="B306" s="1" t="s">
        <v>198</v>
      </c>
      <c r="C306" s="27">
        <v>44076</v>
      </c>
      <c r="F306" s="1" t="s">
        <v>1432</v>
      </c>
      <c r="G306" s="1">
        <v>210284</v>
      </c>
      <c r="H306" s="1" t="s">
        <v>1433</v>
      </c>
      <c r="J306" s="1" t="s">
        <v>68</v>
      </c>
      <c r="K306" s="1" t="s">
        <v>48</v>
      </c>
      <c r="N306" s="6">
        <v>277.89</v>
      </c>
      <c r="O306" s="6"/>
      <c r="P306" s="6">
        <v>1649.64</v>
      </c>
      <c r="R306" s="31">
        <v>277.89</v>
      </c>
      <c r="S306" s="28">
        <v>44104</v>
      </c>
      <c r="T306" s="1" t="s">
        <v>184</v>
      </c>
    </row>
    <row r="307" spans="1:20" x14ac:dyDescent="0.2">
      <c r="A307" s="29">
        <v>41502</v>
      </c>
      <c r="B307" s="1" t="s">
        <v>200</v>
      </c>
      <c r="C307" s="27">
        <v>44082</v>
      </c>
      <c r="D307" s="1">
        <v>51881</v>
      </c>
      <c r="F307" s="1" t="s">
        <v>1430</v>
      </c>
      <c r="G307" s="1" t="s">
        <v>1431</v>
      </c>
      <c r="H307" s="1" t="s">
        <v>1431</v>
      </c>
      <c r="J307" s="1" t="s">
        <v>68</v>
      </c>
      <c r="K307" s="1" t="s">
        <v>49</v>
      </c>
      <c r="M307" s="1">
        <v>6.3E-2</v>
      </c>
      <c r="N307" s="6"/>
      <c r="O307" s="6">
        <v>6.17</v>
      </c>
      <c r="P307" s="6">
        <v>1641.71</v>
      </c>
      <c r="R307" s="31">
        <v>-6.17</v>
      </c>
      <c r="S307" s="28">
        <v>44104</v>
      </c>
      <c r="T307" s="1" t="s">
        <v>185</v>
      </c>
    </row>
    <row r="308" spans="1:20" x14ac:dyDescent="0.2">
      <c r="A308" s="29">
        <v>41502</v>
      </c>
      <c r="B308" s="1" t="s">
        <v>200</v>
      </c>
      <c r="C308" s="27">
        <v>44082</v>
      </c>
      <c r="D308" s="1">
        <v>51881</v>
      </c>
      <c r="F308" s="1" t="s">
        <v>1432</v>
      </c>
      <c r="G308" s="1" t="s">
        <v>1433</v>
      </c>
      <c r="H308" s="1" t="s">
        <v>1433</v>
      </c>
      <c r="J308" s="1" t="s">
        <v>68</v>
      </c>
      <c r="K308" s="1" t="s">
        <v>49</v>
      </c>
      <c r="M308" s="1">
        <v>1.7999999999999999E-2</v>
      </c>
      <c r="N308" s="6"/>
      <c r="O308" s="6">
        <v>1.76</v>
      </c>
      <c r="P308" s="6">
        <v>1647.88</v>
      </c>
      <c r="R308" s="31">
        <v>-1.76</v>
      </c>
      <c r="S308" s="28">
        <v>44104</v>
      </c>
      <c r="T308" s="1" t="s">
        <v>185</v>
      </c>
    </row>
    <row r="309" spans="1:20" x14ac:dyDescent="0.2">
      <c r="A309" s="29">
        <v>41549</v>
      </c>
      <c r="B309" s="1" t="s">
        <v>200</v>
      </c>
      <c r="C309" s="27">
        <v>44082</v>
      </c>
      <c r="D309" s="1">
        <v>51885</v>
      </c>
      <c r="F309" s="1" t="s">
        <v>1430</v>
      </c>
      <c r="G309" s="1" t="s">
        <v>1431</v>
      </c>
      <c r="H309" s="1" t="s">
        <v>1431</v>
      </c>
      <c r="J309" s="1" t="s">
        <v>68</v>
      </c>
      <c r="K309" s="1" t="s">
        <v>49</v>
      </c>
      <c r="M309" s="1">
        <v>6.3E-2</v>
      </c>
      <c r="N309" s="6"/>
      <c r="O309" s="6">
        <v>105.46</v>
      </c>
      <c r="P309" s="6">
        <v>1506.12</v>
      </c>
      <c r="R309" s="31">
        <v>-105.46</v>
      </c>
      <c r="S309" s="28">
        <v>44104</v>
      </c>
      <c r="T309" s="1" t="s">
        <v>185</v>
      </c>
    </row>
    <row r="310" spans="1:20" x14ac:dyDescent="0.2">
      <c r="A310" s="29">
        <v>41549</v>
      </c>
      <c r="B310" s="1" t="s">
        <v>200</v>
      </c>
      <c r="C310" s="27">
        <v>44082</v>
      </c>
      <c r="D310" s="1">
        <v>51885</v>
      </c>
      <c r="F310" s="1" t="s">
        <v>1432</v>
      </c>
      <c r="G310" s="1" t="s">
        <v>1433</v>
      </c>
      <c r="H310" s="1" t="s">
        <v>1433</v>
      </c>
      <c r="J310" s="1" t="s">
        <v>68</v>
      </c>
      <c r="K310" s="1" t="s">
        <v>49</v>
      </c>
      <c r="M310" s="1">
        <v>1.7999999999999999E-2</v>
      </c>
      <c r="N310" s="6"/>
      <c r="O310" s="6">
        <v>30.13</v>
      </c>
      <c r="P310" s="6">
        <v>1611.58</v>
      </c>
      <c r="R310" s="31">
        <v>-30.13</v>
      </c>
      <c r="S310" s="28">
        <v>44104</v>
      </c>
      <c r="T310" s="1" t="s">
        <v>185</v>
      </c>
    </row>
    <row r="311" spans="1:20" x14ac:dyDescent="0.2">
      <c r="A311" s="29">
        <v>41596</v>
      </c>
      <c r="B311" s="1" t="s">
        <v>200</v>
      </c>
      <c r="C311" s="27">
        <v>44082</v>
      </c>
      <c r="D311" s="1">
        <v>51891</v>
      </c>
      <c r="F311" s="1" t="s">
        <v>1430</v>
      </c>
      <c r="G311" s="1" t="s">
        <v>1431</v>
      </c>
      <c r="H311" s="1" t="s">
        <v>1431</v>
      </c>
      <c r="J311" s="1" t="s">
        <v>68</v>
      </c>
      <c r="K311" s="1" t="s">
        <v>49</v>
      </c>
      <c r="M311" s="1">
        <v>6.3E-2</v>
      </c>
      <c r="N311" s="6"/>
      <c r="O311" s="6">
        <v>65.900000000000006</v>
      </c>
      <c r="P311" s="6">
        <v>1421.39</v>
      </c>
      <c r="R311" s="31">
        <v>-65.900000000000006</v>
      </c>
      <c r="S311" s="28">
        <v>44104</v>
      </c>
      <c r="T311" s="1" t="s">
        <v>185</v>
      </c>
    </row>
    <row r="312" spans="1:20" x14ac:dyDescent="0.2">
      <c r="A312" s="29">
        <v>41596</v>
      </c>
      <c r="B312" s="1" t="s">
        <v>200</v>
      </c>
      <c r="C312" s="27">
        <v>44082</v>
      </c>
      <c r="D312" s="1">
        <v>51891</v>
      </c>
      <c r="F312" s="1" t="s">
        <v>1432</v>
      </c>
      <c r="G312" s="1" t="s">
        <v>1433</v>
      </c>
      <c r="H312" s="1" t="s">
        <v>1433</v>
      </c>
      <c r="J312" s="1" t="s">
        <v>68</v>
      </c>
      <c r="K312" s="1" t="s">
        <v>49</v>
      </c>
      <c r="M312" s="1">
        <v>1.7999999999999999E-2</v>
      </c>
      <c r="N312" s="6"/>
      <c r="O312" s="6">
        <v>18.829999999999998</v>
      </c>
      <c r="P312" s="6">
        <v>1487.29</v>
      </c>
      <c r="R312" s="31">
        <v>-18.829999999999998</v>
      </c>
      <c r="S312" s="28">
        <v>44104</v>
      </c>
      <c r="T312" s="1" t="s">
        <v>185</v>
      </c>
    </row>
    <row r="313" spans="1:20" x14ac:dyDescent="0.2">
      <c r="A313" s="29">
        <v>41895</v>
      </c>
      <c r="B313" s="1" t="s">
        <v>200</v>
      </c>
      <c r="C313" s="27">
        <v>44092</v>
      </c>
      <c r="D313" s="1">
        <v>51967</v>
      </c>
      <c r="F313" s="1" t="s">
        <v>1430</v>
      </c>
      <c r="G313" s="1" t="s">
        <v>1431</v>
      </c>
      <c r="H313" s="1" t="s">
        <v>1431</v>
      </c>
      <c r="J313" s="1" t="s">
        <v>68</v>
      </c>
      <c r="K313" s="1" t="s">
        <v>49</v>
      </c>
      <c r="M313" s="1">
        <v>6.3E-2</v>
      </c>
      <c r="N313" s="6"/>
      <c r="O313" s="6">
        <v>11.84</v>
      </c>
      <c r="P313" s="6">
        <v>1406.17</v>
      </c>
      <c r="R313" s="31">
        <v>-11.84</v>
      </c>
      <c r="S313" s="28">
        <v>44104</v>
      </c>
      <c r="T313" s="1" t="s">
        <v>185</v>
      </c>
    </row>
    <row r="314" spans="1:20" x14ac:dyDescent="0.2">
      <c r="A314" s="29">
        <v>41895</v>
      </c>
      <c r="B314" s="1" t="s">
        <v>200</v>
      </c>
      <c r="C314" s="27">
        <v>44092</v>
      </c>
      <c r="D314" s="1">
        <v>51967</v>
      </c>
      <c r="F314" s="1" t="s">
        <v>1432</v>
      </c>
      <c r="G314" s="1" t="s">
        <v>1433</v>
      </c>
      <c r="H314" s="1" t="s">
        <v>1433</v>
      </c>
      <c r="J314" s="1" t="s">
        <v>68</v>
      </c>
      <c r="K314" s="1" t="s">
        <v>49</v>
      </c>
      <c r="M314" s="1">
        <v>1.7999999999999999E-2</v>
      </c>
      <c r="N314" s="6"/>
      <c r="O314" s="6">
        <v>3.38</v>
      </c>
      <c r="P314" s="6">
        <v>1418.01</v>
      </c>
      <c r="R314" s="31">
        <v>-3.38</v>
      </c>
      <c r="S314" s="28">
        <v>44104</v>
      </c>
      <c r="T314" s="1" t="s">
        <v>185</v>
      </c>
    </row>
    <row r="315" spans="1:20" x14ac:dyDescent="0.2">
      <c r="A315" s="29">
        <v>41706</v>
      </c>
      <c r="B315" s="1" t="s">
        <v>200</v>
      </c>
      <c r="C315" s="27">
        <v>44099</v>
      </c>
      <c r="D315" s="1">
        <v>51957</v>
      </c>
      <c r="F315" s="1" t="s">
        <v>1430</v>
      </c>
      <c r="G315" s="1" t="s">
        <v>1431</v>
      </c>
      <c r="H315" s="1" t="s">
        <v>1431</v>
      </c>
      <c r="J315" s="1" t="s">
        <v>68</v>
      </c>
      <c r="K315" s="1" t="s">
        <v>49</v>
      </c>
      <c r="M315" s="1">
        <v>6.3E-2</v>
      </c>
      <c r="N315" s="6"/>
      <c r="O315" s="6">
        <v>452.59</v>
      </c>
      <c r="P315" s="6">
        <v>824.27</v>
      </c>
      <c r="R315" s="31">
        <v>-452.59</v>
      </c>
      <c r="S315" s="28">
        <v>44104</v>
      </c>
      <c r="T315" s="1" t="s">
        <v>185</v>
      </c>
    </row>
    <row r="316" spans="1:20" x14ac:dyDescent="0.2">
      <c r="A316" s="29">
        <v>41706</v>
      </c>
      <c r="B316" s="1" t="s">
        <v>200</v>
      </c>
      <c r="C316" s="27">
        <v>44099</v>
      </c>
      <c r="D316" s="1">
        <v>51957</v>
      </c>
      <c r="F316" s="1" t="s">
        <v>1432</v>
      </c>
      <c r="G316" s="1" t="s">
        <v>1433</v>
      </c>
      <c r="H316" s="1" t="s">
        <v>1433</v>
      </c>
      <c r="J316" s="1" t="s">
        <v>68</v>
      </c>
      <c r="K316" s="1" t="s">
        <v>49</v>
      </c>
      <c r="M316" s="1">
        <v>1.7999999999999999E-2</v>
      </c>
      <c r="N316" s="6"/>
      <c r="O316" s="6">
        <v>129.31</v>
      </c>
      <c r="P316" s="6">
        <v>1276.8599999999999</v>
      </c>
      <c r="R316" s="31">
        <v>-129.31</v>
      </c>
      <c r="S316" s="28">
        <v>44104</v>
      </c>
      <c r="T316" s="1" t="s">
        <v>185</v>
      </c>
    </row>
    <row r="317" spans="1:20" x14ac:dyDescent="0.2">
      <c r="A317" s="29">
        <v>41896</v>
      </c>
      <c r="B317" s="1" t="s">
        <v>200</v>
      </c>
      <c r="C317" s="27">
        <v>44102</v>
      </c>
      <c r="D317" s="1">
        <v>51968</v>
      </c>
      <c r="F317" s="1" t="s">
        <v>1430</v>
      </c>
      <c r="G317" s="1" t="s">
        <v>1431</v>
      </c>
      <c r="H317" s="1" t="s">
        <v>1431</v>
      </c>
      <c r="J317" s="1" t="s">
        <v>68</v>
      </c>
      <c r="K317" s="1" t="s">
        <v>49</v>
      </c>
      <c r="M317" s="1">
        <v>6.3E-2</v>
      </c>
      <c r="N317" s="6"/>
      <c r="O317" s="6">
        <v>10.46</v>
      </c>
      <c r="P317" s="6">
        <v>810.82</v>
      </c>
      <c r="R317" s="31">
        <v>-10.46</v>
      </c>
      <c r="S317" s="28">
        <v>44104</v>
      </c>
      <c r="T317" s="1" t="s">
        <v>185</v>
      </c>
    </row>
    <row r="318" spans="1:20" x14ac:dyDescent="0.2">
      <c r="A318" s="29">
        <v>41896</v>
      </c>
      <c r="B318" s="1" t="s">
        <v>200</v>
      </c>
      <c r="C318" s="27">
        <v>44102</v>
      </c>
      <c r="D318" s="1">
        <v>51968</v>
      </c>
      <c r="F318" s="1" t="s">
        <v>1432</v>
      </c>
      <c r="G318" s="1" t="s">
        <v>1433</v>
      </c>
      <c r="H318" s="1" t="s">
        <v>1433</v>
      </c>
      <c r="J318" s="1" t="s">
        <v>68</v>
      </c>
      <c r="K318" s="1" t="s">
        <v>49</v>
      </c>
      <c r="M318" s="1">
        <v>1.7999999999999999E-2</v>
      </c>
      <c r="N318" s="6"/>
      <c r="O318" s="6">
        <v>2.99</v>
      </c>
      <c r="P318" s="6">
        <v>821.28</v>
      </c>
      <c r="R318" s="31">
        <v>-2.99</v>
      </c>
      <c r="S318" s="28">
        <v>44104</v>
      </c>
      <c r="T318" s="1" t="s">
        <v>185</v>
      </c>
    </row>
    <row r="319" spans="1:20" x14ac:dyDescent="0.2">
      <c r="A319" s="29">
        <v>41921</v>
      </c>
      <c r="B319" s="1" t="s">
        <v>200</v>
      </c>
      <c r="C319" s="27">
        <v>44102</v>
      </c>
      <c r="D319" s="1">
        <v>51969</v>
      </c>
      <c r="F319" s="1" t="s">
        <v>1430</v>
      </c>
      <c r="G319" s="1" t="s">
        <v>1431</v>
      </c>
      <c r="H319" s="1" t="s">
        <v>1431</v>
      </c>
      <c r="J319" s="1" t="s">
        <v>68</v>
      </c>
      <c r="K319" s="1" t="s">
        <v>49</v>
      </c>
      <c r="M319" s="1">
        <v>6.3E-2</v>
      </c>
      <c r="N319" s="6"/>
      <c r="O319" s="6">
        <v>9.32</v>
      </c>
      <c r="P319" s="6">
        <v>798.84</v>
      </c>
      <c r="R319" s="31">
        <v>-9.32</v>
      </c>
      <c r="S319" s="28">
        <v>44104</v>
      </c>
      <c r="T319" s="1" t="s">
        <v>185</v>
      </c>
    </row>
    <row r="320" spans="1:20" x14ac:dyDescent="0.2">
      <c r="A320" s="29">
        <v>41921</v>
      </c>
      <c r="B320" s="1" t="s">
        <v>200</v>
      </c>
      <c r="C320" s="27">
        <v>44102</v>
      </c>
      <c r="D320" s="1">
        <v>51969</v>
      </c>
      <c r="F320" s="1" t="s">
        <v>1432</v>
      </c>
      <c r="G320" s="1" t="s">
        <v>1433</v>
      </c>
      <c r="H320" s="1" t="s">
        <v>1433</v>
      </c>
      <c r="J320" s="1" t="s">
        <v>68</v>
      </c>
      <c r="K320" s="1" t="s">
        <v>49</v>
      </c>
      <c r="M320" s="1">
        <v>1.7999999999999999E-2</v>
      </c>
      <c r="N320" s="6"/>
      <c r="O320" s="6">
        <v>2.66</v>
      </c>
      <c r="P320" s="6">
        <v>808.16</v>
      </c>
      <c r="R320" s="31">
        <v>-2.66</v>
      </c>
      <c r="S320" s="28">
        <v>44104</v>
      </c>
      <c r="T320" s="1" t="s">
        <v>185</v>
      </c>
    </row>
    <row r="321" spans="1:20" x14ac:dyDescent="0.2">
      <c r="A321" s="29">
        <v>41935</v>
      </c>
      <c r="B321" s="1" t="s">
        <v>200</v>
      </c>
      <c r="C321" s="27">
        <v>44102</v>
      </c>
      <c r="D321" s="1">
        <v>51972</v>
      </c>
      <c r="F321" s="1" t="s">
        <v>1430</v>
      </c>
      <c r="G321" s="1" t="s">
        <v>1431</v>
      </c>
      <c r="H321" s="1" t="s">
        <v>1431</v>
      </c>
      <c r="J321" s="1" t="s">
        <v>68</v>
      </c>
      <c r="K321" s="1" t="s">
        <v>49</v>
      </c>
      <c r="M321" s="1">
        <v>6.3E-2</v>
      </c>
      <c r="N321" s="6"/>
      <c r="O321" s="6">
        <v>17.510000000000002</v>
      </c>
      <c r="P321" s="6">
        <v>776.33</v>
      </c>
      <c r="R321" s="31">
        <v>-17.510000000000002</v>
      </c>
      <c r="S321" s="28">
        <v>44104</v>
      </c>
      <c r="T321" s="1" t="s">
        <v>185</v>
      </c>
    </row>
    <row r="322" spans="1:20" x14ac:dyDescent="0.2">
      <c r="A322" s="29">
        <v>41935</v>
      </c>
      <c r="B322" s="1" t="s">
        <v>200</v>
      </c>
      <c r="C322" s="27">
        <v>44102</v>
      </c>
      <c r="D322" s="1">
        <v>51972</v>
      </c>
      <c r="F322" s="1" t="s">
        <v>1432</v>
      </c>
      <c r="G322" s="1" t="s">
        <v>1433</v>
      </c>
      <c r="H322" s="1" t="s">
        <v>1433</v>
      </c>
      <c r="J322" s="1" t="s">
        <v>68</v>
      </c>
      <c r="K322" s="1" t="s">
        <v>49</v>
      </c>
      <c r="M322" s="1">
        <v>1.7999999999999999E-2</v>
      </c>
      <c r="N322" s="6"/>
      <c r="O322" s="6">
        <v>5</v>
      </c>
      <c r="P322" s="6">
        <v>793.84</v>
      </c>
      <c r="R322" s="31">
        <v>-5</v>
      </c>
      <c r="S322" s="28">
        <v>44104</v>
      </c>
      <c r="T322" s="1" t="s">
        <v>185</v>
      </c>
    </row>
    <row r="323" spans="1:20" x14ac:dyDescent="0.2">
      <c r="A323" s="29">
        <v>41996</v>
      </c>
      <c r="B323" s="1" t="s">
        <v>200</v>
      </c>
      <c r="C323" s="27">
        <v>44105</v>
      </c>
      <c r="D323" s="1">
        <v>52000</v>
      </c>
      <c r="F323" s="1" t="s">
        <v>1430</v>
      </c>
      <c r="G323" s="1" t="s">
        <v>1431</v>
      </c>
      <c r="H323" s="1" t="s">
        <v>1431</v>
      </c>
      <c r="J323" s="1" t="s">
        <v>68</v>
      </c>
      <c r="K323" s="1" t="s">
        <v>49</v>
      </c>
      <c r="M323" s="1">
        <v>6.3E-2</v>
      </c>
      <c r="N323" s="6"/>
      <c r="O323" s="6">
        <v>1.26</v>
      </c>
      <c r="P323" s="6">
        <v>774.71</v>
      </c>
      <c r="R323" s="31">
        <v>-1.26</v>
      </c>
      <c r="S323" s="28">
        <v>44135</v>
      </c>
      <c r="T323" s="1" t="s">
        <v>185</v>
      </c>
    </row>
    <row r="324" spans="1:20" x14ac:dyDescent="0.2">
      <c r="A324" s="29">
        <v>41996</v>
      </c>
      <c r="B324" s="1" t="s">
        <v>200</v>
      </c>
      <c r="C324" s="27">
        <v>44105</v>
      </c>
      <c r="D324" s="1">
        <v>52000</v>
      </c>
      <c r="F324" s="1" t="s">
        <v>1432</v>
      </c>
      <c r="G324" s="1" t="s">
        <v>1433</v>
      </c>
      <c r="H324" s="1" t="s">
        <v>1433</v>
      </c>
      <c r="J324" s="1" t="s">
        <v>68</v>
      </c>
      <c r="K324" s="1" t="s">
        <v>49</v>
      </c>
      <c r="M324" s="1">
        <v>1.7999999999999999E-2</v>
      </c>
      <c r="N324" s="6"/>
      <c r="O324" s="6">
        <v>0.36</v>
      </c>
      <c r="P324" s="6">
        <v>775.97</v>
      </c>
      <c r="R324" s="31">
        <v>-0.36</v>
      </c>
      <c r="S324" s="28">
        <v>44135</v>
      </c>
      <c r="T324" s="1" t="s">
        <v>185</v>
      </c>
    </row>
    <row r="325" spans="1:20" x14ac:dyDescent="0.2">
      <c r="A325" s="29">
        <v>42020</v>
      </c>
      <c r="B325" s="1" t="s">
        <v>200</v>
      </c>
      <c r="C325" s="27">
        <v>44105</v>
      </c>
      <c r="D325" s="1">
        <v>52024</v>
      </c>
      <c r="F325" s="1" t="s">
        <v>1430</v>
      </c>
      <c r="G325" s="1" t="s">
        <v>1431</v>
      </c>
      <c r="H325" s="1" t="s">
        <v>1431</v>
      </c>
      <c r="J325" s="1" t="s">
        <v>68</v>
      </c>
      <c r="K325" s="1" t="s">
        <v>49</v>
      </c>
      <c r="M325" s="1">
        <v>6.3E-2</v>
      </c>
      <c r="N325" s="6"/>
      <c r="O325" s="6">
        <v>0.5</v>
      </c>
      <c r="P325" s="6">
        <v>774.07</v>
      </c>
      <c r="R325" s="31">
        <v>-0.5</v>
      </c>
      <c r="S325" s="28">
        <v>44135</v>
      </c>
      <c r="T325" s="1" t="s">
        <v>185</v>
      </c>
    </row>
    <row r="326" spans="1:20" x14ac:dyDescent="0.2">
      <c r="A326" s="29">
        <v>42020</v>
      </c>
      <c r="B326" s="1" t="s">
        <v>200</v>
      </c>
      <c r="C326" s="27">
        <v>44105</v>
      </c>
      <c r="D326" s="1">
        <v>52024</v>
      </c>
      <c r="F326" s="1" t="s">
        <v>1432</v>
      </c>
      <c r="G326" s="1" t="s">
        <v>1433</v>
      </c>
      <c r="H326" s="1" t="s">
        <v>1433</v>
      </c>
      <c r="J326" s="1" t="s">
        <v>68</v>
      </c>
      <c r="K326" s="1" t="s">
        <v>49</v>
      </c>
      <c r="M326" s="1">
        <v>1.7999999999999999E-2</v>
      </c>
      <c r="N326" s="6"/>
      <c r="O326" s="6">
        <v>0.14000000000000001</v>
      </c>
      <c r="P326" s="6">
        <v>774.57</v>
      </c>
      <c r="R326" s="31">
        <v>-0.14000000000000001</v>
      </c>
      <c r="S326" s="28">
        <v>44135</v>
      </c>
      <c r="T326" s="1" t="s">
        <v>185</v>
      </c>
    </row>
    <row r="327" spans="1:20" x14ac:dyDescent="0.2">
      <c r="A327" s="29">
        <v>41621</v>
      </c>
      <c r="B327" s="1" t="s">
        <v>200</v>
      </c>
      <c r="C327" s="27">
        <v>44106</v>
      </c>
      <c r="D327" s="1">
        <v>51902</v>
      </c>
      <c r="F327" s="1" t="s">
        <v>1430</v>
      </c>
      <c r="G327" s="1" t="s">
        <v>1431</v>
      </c>
      <c r="H327" s="1" t="s">
        <v>1431</v>
      </c>
      <c r="J327" s="1" t="s">
        <v>68</v>
      </c>
      <c r="K327" s="1" t="s">
        <v>49</v>
      </c>
      <c r="M327" s="1">
        <v>6.3E-2</v>
      </c>
      <c r="N327" s="6"/>
      <c r="O327" s="6">
        <v>275.44</v>
      </c>
      <c r="P327" s="6">
        <v>419.93</v>
      </c>
      <c r="R327" s="31">
        <v>-275.44</v>
      </c>
      <c r="S327" s="28">
        <v>44135</v>
      </c>
      <c r="T327" s="1" t="s">
        <v>185</v>
      </c>
    </row>
    <row r="328" spans="1:20" x14ac:dyDescent="0.2">
      <c r="A328" s="29">
        <v>41621</v>
      </c>
      <c r="B328" s="1" t="s">
        <v>200</v>
      </c>
      <c r="C328" s="27">
        <v>44106</v>
      </c>
      <c r="D328" s="1">
        <v>51902</v>
      </c>
      <c r="F328" s="1" t="s">
        <v>1432</v>
      </c>
      <c r="G328" s="1" t="s">
        <v>1433</v>
      </c>
      <c r="H328" s="1" t="s">
        <v>1433</v>
      </c>
      <c r="J328" s="1" t="s">
        <v>68</v>
      </c>
      <c r="K328" s="1" t="s">
        <v>49</v>
      </c>
      <c r="M328" s="1">
        <v>1.7999999999999999E-2</v>
      </c>
      <c r="N328" s="6"/>
      <c r="O328" s="6">
        <v>78.7</v>
      </c>
      <c r="P328" s="6">
        <v>695.37</v>
      </c>
      <c r="R328" s="31">
        <v>-78.7</v>
      </c>
      <c r="S328" s="28">
        <v>44135</v>
      </c>
      <c r="T328" s="1" t="s">
        <v>185</v>
      </c>
    </row>
    <row r="329" spans="1:20" x14ac:dyDescent="0.2">
      <c r="A329" s="29">
        <v>41640</v>
      </c>
      <c r="B329" s="1" t="s">
        <v>200</v>
      </c>
      <c r="C329" s="27">
        <v>44106</v>
      </c>
      <c r="D329" s="1">
        <v>51905</v>
      </c>
      <c r="F329" s="1" t="s">
        <v>1430</v>
      </c>
      <c r="G329" s="1" t="s">
        <v>1431</v>
      </c>
      <c r="H329" s="1" t="s">
        <v>1431</v>
      </c>
      <c r="J329" s="1" t="s">
        <v>68</v>
      </c>
      <c r="K329" s="1" t="s">
        <v>49</v>
      </c>
      <c r="M329" s="1">
        <v>6.3E-2</v>
      </c>
      <c r="N329" s="6"/>
      <c r="O329" s="6">
        <v>56.57</v>
      </c>
      <c r="P329" s="6">
        <v>347.2</v>
      </c>
      <c r="R329" s="31">
        <v>-56.57</v>
      </c>
      <c r="S329" s="28">
        <v>44135</v>
      </c>
      <c r="T329" s="1" t="s">
        <v>185</v>
      </c>
    </row>
    <row r="330" spans="1:20" x14ac:dyDescent="0.2">
      <c r="A330" s="29">
        <v>41640</v>
      </c>
      <c r="B330" s="1" t="s">
        <v>200</v>
      </c>
      <c r="C330" s="27">
        <v>44106</v>
      </c>
      <c r="D330" s="1">
        <v>51905</v>
      </c>
      <c r="F330" s="1" t="s">
        <v>1432</v>
      </c>
      <c r="G330" s="1" t="s">
        <v>1433</v>
      </c>
      <c r="H330" s="1" t="s">
        <v>1433</v>
      </c>
      <c r="J330" s="1" t="s">
        <v>68</v>
      </c>
      <c r="K330" s="1" t="s">
        <v>49</v>
      </c>
      <c r="M330" s="1">
        <v>1.7999999999999999E-2</v>
      </c>
      <c r="N330" s="6"/>
      <c r="O330" s="6">
        <v>16.16</v>
      </c>
      <c r="P330" s="6">
        <v>403.77</v>
      </c>
      <c r="R330" s="31">
        <v>-16.16</v>
      </c>
      <c r="S330" s="28">
        <v>44135</v>
      </c>
      <c r="T330" s="1" t="s">
        <v>185</v>
      </c>
    </row>
    <row r="331" spans="1:20" x14ac:dyDescent="0.2">
      <c r="A331" s="29">
        <v>41709</v>
      </c>
      <c r="B331" s="1" t="s">
        <v>200</v>
      </c>
      <c r="C331" s="27">
        <v>44109</v>
      </c>
      <c r="D331" s="1">
        <v>51960</v>
      </c>
      <c r="F331" s="1" t="s">
        <v>1430</v>
      </c>
      <c r="G331" s="1" t="s">
        <v>1431</v>
      </c>
      <c r="H331" s="1" t="s">
        <v>1431</v>
      </c>
      <c r="J331" s="1" t="s">
        <v>68</v>
      </c>
      <c r="K331" s="1" t="s">
        <v>49</v>
      </c>
      <c r="M331" s="1">
        <v>6.3E-2</v>
      </c>
      <c r="N331" s="6"/>
      <c r="O331" s="6">
        <v>118.31</v>
      </c>
      <c r="P331" s="6">
        <v>195.09</v>
      </c>
      <c r="R331" s="31">
        <v>-118.31</v>
      </c>
      <c r="S331" s="28">
        <v>44135</v>
      </c>
      <c r="T331" s="1" t="s">
        <v>185</v>
      </c>
    </row>
    <row r="332" spans="1:20" x14ac:dyDescent="0.2">
      <c r="A332" s="29">
        <v>41709</v>
      </c>
      <c r="B332" s="1" t="s">
        <v>200</v>
      </c>
      <c r="C332" s="27">
        <v>44109</v>
      </c>
      <c r="D332" s="1">
        <v>51960</v>
      </c>
      <c r="F332" s="1" t="s">
        <v>1432</v>
      </c>
      <c r="G332" s="1" t="s">
        <v>1433</v>
      </c>
      <c r="H332" s="1" t="s">
        <v>1433</v>
      </c>
      <c r="J332" s="1" t="s">
        <v>68</v>
      </c>
      <c r="K332" s="1" t="s">
        <v>49</v>
      </c>
      <c r="M332" s="1">
        <v>1.7999999999999999E-2</v>
      </c>
      <c r="N332" s="6"/>
      <c r="O332" s="6">
        <v>33.799999999999997</v>
      </c>
      <c r="P332" s="6">
        <v>313.39999999999998</v>
      </c>
      <c r="R332" s="31">
        <v>-33.799999999999997</v>
      </c>
      <c r="S332" s="28">
        <v>44135</v>
      </c>
      <c r="T332" s="1" t="s">
        <v>185</v>
      </c>
    </row>
    <row r="333" spans="1:20" x14ac:dyDescent="0.2">
      <c r="A333" s="29">
        <v>41893</v>
      </c>
      <c r="B333" s="1" t="s">
        <v>200</v>
      </c>
      <c r="C333" s="27">
        <v>44109</v>
      </c>
      <c r="D333" s="1">
        <v>51965</v>
      </c>
      <c r="F333" s="1" t="s">
        <v>1430</v>
      </c>
      <c r="G333" s="1" t="s">
        <v>1431</v>
      </c>
      <c r="H333" s="1" t="s">
        <v>1431</v>
      </c>
      <c r="J333" s="1" t="s">
        <v>68</v>
      </c>
      <c r="K333" s="1" t="s">
        <v>49</v>
      </c>
      <c r="M333" s="1">
        <v>6.3E-2</v>
      </c>
      <c r="N333" s="6"/>
      <c r="O333" s="6">
        <v>56.57</v>
      </c>
      <c r="P333" s="6">
        <v>122.36</v>
      </c>
      <c r="R333" s="31">
        <v>-56.57</v>
      </c>
      <c r="S333" s="28">
        <v>44135</v>
      </c>
      <c r="T333" s="1" t="s">
        <v>185</v>
      </c>
    </row>
    <row r="334" spans="1:20" x14ac:dyDescent="0.2">
      <c r="A334" s="29">
        <v>41893</v>
      </c>
      <c r="B334" s="1" t="s">
        <v>200</v>
      </c>
      <c r="C334" s="27">
        <v>44109</v>
      </c>
      <c r="D334" s="1">
        <v>51965</v>
      </c>
      <c r="F334" s="1" t="s">
        <v>1432</v>
      </c>
      <c r="G334" s="1" t="s">
        <v>1433</v>
      </c>
      <c r="H334" s="1" t="s">
        <v>1433</v>
      </c>
      <c r="J334" s="1" t="s">
        <v>68</v>
      </c>
      <c r="K334" s="1" t="s">
        <v>49</v>
      </c>
      <c r="M334" s="1">
        <v>1.7999999999999999E-2</v>
      </c>
      <c r="N334" s="6"/>
      <c r="O334" s="6">
        <v>16.16</v>
      </c>
      <c r="P334" s="6">
        <v>178.93</v>
      </c>
      <c r="R334" s="31">
        <v>-16.16</v>
      </c>
      <c r="S334" s="28">
        <v>44135</v>
      </c>
      <c r="T334" s="1" t="s">
        <v>185</v>
      </c>
    </row>
    <row r="335" spans="1:20" x14ac:dyDescent="0.2">
      <c r="A335" s="29">
        <v>41894</v>
      </c>
      <c r="B335" s="1" t="s">
        <v>200</v>
      </c>
      <c r="C335" s="27">
        <v>44109</v>
      </c>
      <c r="D335" s="1">
        <v>51966</v>
      </c>
      <c r="F335" s="1" t="s">
        <v>1430</v>
      </c>
      <c r="G335" s="1" t="s">
        <v>1431</v>
      </c>
      <c r="H335" s="1" t="s">
        <v>1431</v>
      </c>
      <c r="J335" s="1" t="s">
        <v>68</v>
      </c>
      <c r="K335" s="1" t="s">
        <v>49</v>
      </c>
      <c r="M335" s="1">
        <v>6.3E-2</v>
      </c>
      <c r="N335" s="6"/>
      <c r="O335" s="6">
        <v>74.209999999999994</v>
      </c>
      <c r="P335" s="6">
        <v>26.95</v>
      </c>
      <c r="R335" s="31">
        <v>-74.209999999999994</v>
      </c>
      <c r="S335" s="28">
        <v>44135</v>
      </c>
      <c r="T335" s="1" t="s">
        <v>185</v>
      </c>
    </row>
    <row r="336" spans="1:20" x14ac:dyDescent="0.2">
      <c r="A336" s="29">
        <v>41894</v>
      </c>
      <c r="B336" s="1" t="s">
        <v>200</v>
      </c>
      <c r="C336" s="27">
        <v>44109</v>
      </c>
      <c r="D336" s="1">
        <v>51966</v>
      </c>
      <c r="F336" s="1" t="s">
        <v>1432</v>
      </c>
      <c r="G336" s="1" t="s">
        <v>1433</v>
      </c>
      <c r="H336" s="1" t="s">
        <v>1433</v>
      </c>
      <c r="J336" s="1" t="s">
        <v>68</v>
      </c>
      <c r="K336" s="1" t="s">
        <v>49</v>
      </c>
      <c r="M336" s="1">
        <v>1.7999999999999999E-2</v>
      </c>
      <c r="N336" s="6"/>
      <c r="O336" s="6">
        <v>21.2</v>
      </c>
      <c r="P336" s="6">
        <v>101.16</v>
      </c>
      <c r="R336" s="31">
        <v>-21.2</v>
      </c>
      <c r="S336" s="28">
        <v>44135</v>
      </c>
      <c r="T336" s="1" t="s">
        <v>185</v>
      </c>
    </row>
    <row r="337" spans="1:20" x14ac:dyDescent="0.2">
      <c r="A337" s="29">
        <v>42044</v>
      </c>
      <c r="B337" s="1" t="s">
        <v>200</v>
      </c>
      <c r="C337" s="27">
        <v>44113</v>
      </c>
      <c r="D337" s="1">
        <v>52029</v>
      </c>
      <c r="F337" s="1" t="s">
        <v>1430</v>
      </c>
      <c r="G337" s="1" t="s">
        <v>1431</v>
      </c>
      <c r="H337" s="1" t="s">
        <v>1431</v>
      </c>
      <c r="J337" s="1" t="s">
        <v>68</v>
      </c>
      <c r="K337" s="1" t="s">
        <v>49</v>
      </c>
      <c r="M337" s="1">
        <v>6.3E-2</v>
      </c>
      <c r="N337" s="6"/>
      <c r="O337" s="6">
        <v>56.57</v>
      </c>
      <c r="P337" s="6">
        <v>-45.78</v>
      </c>
      <c r="R337" s="31">
        <v>-56.57</v>
      </c>
      <c r="S337" s="28">
        <v>44135</v>
      </c>
      <c r="T337" s="1" t="s">
        <v>185</v>
      </c>
    </row>
    <row r="338" spans="1:20" x14ac:dyDescent="0.2">
      <c r="A338" s="29">
        <v>42044</v>
      </c>
      <c r="B338" s="1" t="s">
        <v>200</v>
      </c>
      <c r="C338" s="27">
        <v>44113</v>
      </c>
      <c r="D338" s="1">
        <v>52029</v>
      </c>
      <c r="F338" s="1" t="s">
        <v>1432</v>
      </c>
      <c r="G338" s="1" t="s">
        <v>1433</v>
      </c>
      <c r="H338" s="1" t="s">
        <v>1433</v>
      </c>
      <c r="J338" s="1" t="s">
        <v>68</v>
      </c>
      <c r="K338" s="1" t="s">
        <v>49</v>
      </c>
      <c r="M338" s="1">
        <v>1.7999999999999999E-2</v>
      </c>
      <c r="N338" s="6"/>
      <c r="O338" s="6">
        <v>16.16</v>
      </c>
      <c r="P338" s="6">
        <v>10.79</v>
      </c>
      <c r="R338" s="31">
        <v>-16.16</v>
      </c>
      <c r="S338" s="28">
        <v>44135</v>
      </c>
      <c r="T338" s="1" t="s">
        <v>185</v>
      </c>
    </row>
    <row r="339" spans="1:20" x14ac:dyDescent="0.2">
      <c r="A339" s="29">
        <v>41973</v>
      </c>
      <c r="B339" s="1" t="s">
        <v>200</v>
      </c>
      <c r="C339" s="27">
        <v>44116</v>
      </c>
      <c r="D339" s="1">
        <v>51978</v>
      </c>
      <c r="F339" s="1" t="s">
        <v>1430</v>
      </c>
      <c r="G339" s="1" t="s">
        <v>1431</v>
      </c>
      <c r="H339" s="1" t="s">
        <v>1431</v>
      </c>
      <c r="J339" s="1" t="s">
        <v>68</v>
      </c>
      <c r="K339" s="1" t="s">
        <v>49</v>
      </c>
      <c r="M339" s="1">
        <v>6.3E-2</v>
      </c>
      <c r="N339" s="6"/>
      <c r="O339" s="6">
        <v>11.09</v>
      </c>
      <c r="P339" s="6">
        <v>-132.77000000000001</v>
      </c>
      <c r="R339" s="31">
        <v>-11.09</v>
      </c>
      <c r="S339" s="28">
        <v>44135</v>
      </c>
      <c r="T339" s="1" t="s">
        <v>185</v>
      </c>
    </row>
    <row r="340" spans="1:20" x14ac:dyDescent="0.2">
      <c r="A340" s="29">
        <v>41973</v>
      </c>
      <c r="B340" s="1" t="s">
        <v>200</v>
      </c>
      <c r="C340" s="27">
        <v>44116</v>
      </c>
      <c r="D340" s="1">
        <v>51978</v>
      </c>
      <c r="F340" s="1" t="s">
        <v>1432</v>
      </c>
      <c r="G340" s="1" t="s">
        <v>1433</v>
      </c>
      <c r="H340" s="1" t="s">
        <v>1433</v>
      </c>
      <c r="J340" s="1" t="s">
        <v>68</v>
      </c>
      <c r="K340" s="1" t="s">
        <v>49</v>
      </c>
      <c r="M340" s="1">
        <v>1.7999999999999999E-2</v>
      </c>
      <c r="N340" s="6"/>
      <c r="O340" s="6">
        <v>3.17</v>
      </c>
      <c r="P340" s="6">
        <v>-121.68</v>
      </c>
      <c r="R340" s="31">
        <v>-3.17</v>
      </c>
      <c r="S340" s="28">
        <v>44135</v>
      </c>
      <c r="T340" s="1" t="s">
        <v>185</v>
      </c>
    </row>
    <row r="341" spans="1:20" x14ac:dyDescent="0.2">
      <c r="A341" s="29">
        <v>42051</v>
      </c>
      <c r="B341" s="1" t="s">
        <v>200</v>
      </c>
      <c r="C341" s="27">
        <v>44116</v>
      </c>
      <c r="D341" s="1">
        <v>52035</v>
      </c>
      <c r="F341" s="1" t="s">
        <v>1430</v>
      </c>
      <c r="G341" s="1" t="s">
        <v>1431</v>
      </c>
      <c r="H341" s="1" t="s">
        <v>1431</v>
      </c>
      <c r="J341" s="1" t="s">
        <v>68</v>
      </c>
      <c r="K341" s="1" t="s">
        <v>49</v>
      </c>
      <c r="M341" s="1">
        <v>6.3E-2</v>
      </c>
      <c r="N341" s="6"/>
      <c r="O341" s="6">
        <v>56.57</v>
      </c>
      <c r="P341" s="6">
        <v>-118.51</v>
      </c>
      <c r="R341" s="31">
        <v>-56.57</v>
      </c>
      <c r="S341" s="28">
        <v>44135</v>
      </c>
      <c r="T341" s="1" t="s">
        <v>185</v>
      </c>
    </row>
    <row r="342" spans="1:20" x14ac:dyDescent="0.2">
      <c r="A342" s="29">
        <v>42051</v>
      </c>
      <c r="B342" s="1" t="s">
        <v>200</v>
      </c>
      <c r="C342" s="27">
        <v>44116</v>
      </c>
      <c r="D342" s="1">
        <v>52035</v>
      </c>
      <c r="F342" s="1" t="s">
        <v>1432</v>
      </c>
      <c r="G342" s="1" t="s">
        <v>1433</v>
      </c>
      <c r="H342" s="1" t="s">
        <v>1433</v>
      </c>
      <c r="J342" s="1" t="s">
        <v>68</v>
      </c>
      <c r="K342" s="1" t="s">
        <v>49</v>
      </c>
      <c r="M342" s="1">
        <v>1.7999999999999999E-2</v>
      </c>
      <c r="N342" s="6"/>
      <c r="O342" s="6">
        <v>16.16</v>
      </c>
      <c r="P342" s="6">
        <v>-61.94</v>
      </c>
      <c r="R342" s="31">
        <v>-16.16</v>
      </c>
      <c r="S342" s="28">
        <v>44135</v>
      </c>
      <c r="T342" s="1" t="s">
        <v>185</v>
      </c>
    </row>
    <row r="343" spans="1:20" x14ac:dyDescent="0.2">
      <c r="A343" s="29">
        <v>42048</v>
      </c>
      <c r="B343" s="1" t="s">
        <v>200</v>
      </c>
      <c r="C343" s="27">
        <v>44117</v>
      </c>
      <c r="D343" s="1">
        <v>52032</v>
      </c>
      <c r="F343" s="1" t="s">
        <v>1430</v>
      </c>
      <c r="G343" s="1" t="s">
        <v>1431</v>
      </c>
      <c r="H343" s="1" t="s">
        <v>1431</v>
      </c>
      <c r="J343" s="1" t="s">
        <v>68</v>
      </c>
      <c r="K343" s="1" t="s">
        <v>49</v>
      </c>
      <c r="M343" s="1">
        <v>6.3E-2</v>
      </c>
      <c r="N343" s="6"/>
      <c r="O343" s="6">
        <v>122.47</v>
      </c>
      <c r="P343" s="6">
        <v>-290.23</v>
      </c>
      <c r="R343" s="31">
        <v>-122.47</v>
      </c>
      <c r="S343" s="28">
        <v>44135</v>
      </c>
      <c r="T343" s="1" t="s">
        <v>185</v>
      </c>
    </row>
    <row r="344" spans="1:20" x14ac:dyDescent="0.2">
      <c r="A344" s="29">
        <v>42048</v>
      </c>
      <c r="B344" s="1" t="s">
        <v>200</v>
      </c>
      <c r="C344" s="27">
        <v>44117</v>
      </c>
      <c r="D344" s="1">
        <v>52032</v>
      </c>
      <c r="F344" s="1" t="s">
        <v>1432</v>
      </c>
      <c r="G344" s="1" t="s">
        <v>1433</v>
      </c>
      <c r="H344" s="1" t="s">
        <v>1433</v>
      </c>
      <c r="J344" s="1" t="s">
        <v>68</v>
      </c>
      <c r="K344" s="1" t="s">
        <v>49</v>
      </c>
      <c r="M344" s="1">
        <v>1.7999999999999999E-2</v>
      </c>
      <c r="N344" s="6"/>
      <c r="O344" s="6">
        <v>34.99</v>
      </c>
      <c r="P344" s="6">
        <v>-167.76</v>
      </c>
      <c r="R344" s="31">
        <v>-34.99</v>
      </c>
      <c r="S344" s="28">
        <v>44135</v>
      </c>
      <c r="T344" s="1" t="s">
        <v>185</v>
      </c>
    </row>
    <row r="345" spans="1:20" x14ac:dyDescent="0.2">
      <c r="A345" s="29">
        <v>42237</v>
      </c>
      <c r="B345" s="1" t="s">
        <v>198</v>
      </c>
      <c r="C345" s="27">
        <v>44124</v>
      </c>
      <c r="F345" s="1" t="s">
        <v>1430</v>
      </c>
      <c r="G345" s="1" t="s">
        <v>199</v>
      </c>
      <c r="H345" s="1" t="s">
        <v>1431</v>
      </c>
      <c r="J345" s="1" t="s">
        <v>68</v>
      </c>
      <c r="K345" s="1" t="s">
        <v>48</v>
      </c>
      <c r="N345" s="6">
        <v>811.42</v>
      </c>
      <c r="O345" s="6"/>
      <c r="P345" s="6">
        <v>521.19000000000005</v>
      </c>
      <c r="R345" s="31">
        <v>811.42</v>
      </c>
      <c r="S345" s="28">
        <v>44135</v>
      </c>
      <c r="T345" s="1" t="s">
        <v>184</v>
      </c>
    </row>
    <row r="346" spans="1:20" x14ac:dyDescent="0.2">
      <c r="A346" s="29">
        <v>42238</v>
      </c>
      <c r="B346" s="1" t="s">
        <v>198</v>
      </c>
      <c r="C346" s="27">
        <v>44124</v>
      </c>
      <c r="F346" s="1" t="s">
        <v>1432</v>
      </c>
      <c r="G346" s="1">
        <v>210284</v>
      </c>
      <c r="H346" s="1" t="s">
        <v>1433</v>
      </c>
      <c r="J346" s="1" t="s">
        <v>68</v>
      </c>
      <c r="K346" s="1" t="s">
        <v>48</v>
      </c>
      <c r="N346" s="6">
        <v>231.82</v>
      </c>
      <c r="O346" s="6"/>
      <c r="P346" s="6">
        <v>753.01</v>
      </c>
      <c r="R346" s="31">
        <v>231.82</v>
      </c>
      <c r="S346" s="28">
        <v>44135</v>
      </c>
      <c r="T346" s="1" t="s">
        <v>184</v>
      </c>
    </row>
    <row r="347" spans="1:20" x14ac:dyDescent="0.2">
      <c r="A347" s="29">
        <v>42055</v>
      </c>
      <c r="B347" s="1" t="s">
        <v>200</v>
      </c>
      <c r="C347" s="27">
        <v>44125</v>
      </c>
      <c r="D347" s="1">
        <v>52038</v>
      </c>
      <c r="F347" s="1" t="s">
        <v>1430</v>
      </c>
      <c r="G347" s="1" t="s">
        <v>1431</v>
      </c>
      <c r="H347" s="1" t="s">
        <v>1431</v>
      </c>
      <c r="J347" s="1" t="s">
        <v>68</v>
      </c>
      <c r="K347" s="1" t="s">
        <v>49</v>
      </c>
      <c r="M347" s="1">
        <v>6.3E-2</v>
      </c>
      <c r="N347" s="6"/>
      <c r="O347" s="6">
        <v>23.56</v>
      </c>
      <c r="P347" s="6">
        <v>722.72</v>
      </c>
      <c r="R347" s="31">
        <v>-23.56</v>
      </c>
      <c r="S347" s="28">
        <v>44135</v>
      </c>
      <c r="T347" s="1" t="s">
        <v>185</v>
      </c>
    </row>
    <row r="348" spans="1:20" x14ac:dyDescent="0.2">
      <c r="A348" s="29">
        <v>42055</v>
      </c>
      <c r="B348" s="1" t="s">
        <v>200</v>
      </c>
      <c r="C348" s="27">
        <v>44125</v>
      </c>
      <c r="D348" s="1">
        <v>52038</v>
      </c>
      <c r="F348" s="1" t="s">
        <v>1432</v>
      </c>
      <c r="G348" s="1" t="s">
        <v>1433</v>
      </c>
      <c r="H348" s="1" t="s">
        <v>1433</v>
      </c>
      <c r="J348" s="1" t="s">
        <v>68</v>
      </c>
      <c r="K348" s="1" t="s">
        <v>49</v>
      </c>
      <c r="M348" s="1">
        <v>1.7999999999999999E-2</v>
      </c>
      <c r="N348" s="6"/>
      <c r="O348" s="6">
        <v>6.73</v>
      </c>
      <c r="P348" s="6">
        <v>746.28</v>
      </c>
      <c r="R348" s="31">
        <v>-6.73</v>
      </c>
      <c r="S348" s="28">
        <v>44135</v>
      </c>
      <c r="T348" s="1" t="s">
        <v>185</v>
      </c>
    </row>
    <row r="349" spans="1:20" x14ac:dyDescent="0.2">
      <c r="A349" s="29">
        <v>42229</v>
      </c>
      <c r="B349" s="1" t="s">
        <v>200</v>
      </c>
      <c r="C349" s="27">
        <v>44125</v>
      </c>
      <c r="D349" s="1">
        <v>52064</v>
      </c>
      <c r="F349" s="1" t="s">
        <v>1430</v>
      </c>
      <c r="G349" s="1" t="s">
        <v>1431</v>
      </c>
      <c r="H349" s="1" t="s">
        <v>1431</v>
      </c>
      <c r="J349" s="1" t="s">
        <v>68</v>
      </c>
      <c r="K349" s="1" t="s">
        <v>49</v>
      </c>
      <c r="M349" s="1">
        <v>6.3E-2</v>
      </c>
      <c r="N349" s="6"/>
      <c r="O349" s="6">
        <v>8.57</v>
      </c>
      <c r="P349" s="6">
        <v>711.7</v>
      </c>
      <c r="R349" s="31">
        <v>-8.57</v>
      </c>
      <c r="S349" s="28">
        <v>44135</v>
      </c>
      <c r="T349" s="1" t="s">
        <v>185</v>
      </c>
    </row>
    <row r="350" spans="1:20" x14ac:dyDescent="0.2">
      <c r="A350" s="29">
        <v>42229</v>
      </c>
      <c r="B350" s="1" t="s">
        <v>200</v>
      </c>
      <c r="C350" s="27">
        <v>44125</v>
      </c>
      <c r="D350" s="1">
        <v>52064</v>
      </c>
      <c r="F350" s="1" t="s">
        <v>1432</v>
      </c>
      <c r="G350" s="1" t="s">
        <v>1433</v>
      </c>
      <c r="H350" s="1" t="s">
        <v>1433</v>
      </c>
      <c r="J350" s="1" t="s">
        <v>68</v>
      </c>
      <c r="K350" s="1" t="s">
        <v>49</v>
      </c>
      <c r="M350" s="1">
        <v>1.7999999999999999E-2</v>
      </c>
      <c r="N350" s="6"/>
      <c r="O350" s="6">
        <v>2.4500000000000002</v>
      </c>
      <c r="P350" s="6">
        <v>720.27</v>
      </c>
      <c r="R350" s="31">
        <v>-2.4500000000000002</v>
      </c>
      <c r="S350" s="28">
        <v>44135</v>
      </c>
      <c r="T350" s="1" t="s">
        <v>185</v>
      </c>
    </row>
    <row r="351" spans="1:20" x14ac:dyDescent="0.2">
      <c r="A351" s="29">
        <v>42254</v>
      </c>
      <c r="B351" s="1" t="s">
        <v>200</v>
      </c>
      <c r="C351" s="27">
        <v>44126</v>
      </c>
      <c r="D351" s="1">
        <v>52068</v>
      </c>
      <c r="F351" s="1" t="s">
        <v>1430</v>
      </c>
      <c r="G351" s="1" t="s">
        <v>1431</v>
      </c>
      <c r="H351" s="1" t="s">
        <v>1431</v>
      </c>
      <c r="J351" s="1" t="s">
        <v>68</v>
      </c>
      <c r="K351" s="1" t="s">
        <v>49</v>
      </c>
      <c r="M351" s="1">
        <v>6.3E-2</v>
      </c>
      <c r="N351" s="6"/>
      <c r="O351" s="6">
        <v>103.62</v>
      </c>
      <c r="P351" s="6">
        <v>578.47</v>
      </c>
      <c r="R351" s="31">
        <v>-103.62</v>
      </c>
      <c r="S351" s="28">
        <v>44135</v>
      </c>
      <c r="T351" s="1" t="s">
        <v>185</v>
      </c>
    </row>
    <row r="352" spans="1:20" x14ac:dyDescent="0.2">
      <c r="A352" s="29">
        <v>42254</v>
      </c>
      <c r="B352" s="1" t="s">
        <v>200</v>
      </c>
      <c r="C352" s="27">
        <v>44126</v>
      </c>
      <c r="D352" s="1">
        <v>52068</v>
      </c>
      <c r="F352" s="1" t="s">
        <v>1432</v>
      </c>
      <c r="G352" s="1" t="s">
        <v>1433</v>
      </c>
      <c r="H352" s="1" t="s">
        <v>1433</v>
      </c>
      <c r="J352" s="1" t="s">
        <v>68</v>
      </c>
      <c r="K352" s="1" t="s">
        <v>49</v>
      </c>
      <c r="M352" s="1">
        <v>1.7999999999999999E-2</v>
      </c>
      <c r="N352" s="6"/>
      <c r="O352" s="6">
        <v>29.61</v>
      </c>
      <c r="P352" s="6">
        <v>682.09</v>
      </c>
      <c r="R352" s="31">
        <v>-29.61</v>
      </c>
      <c r="S352" s="28">
        <v>44135</v>
      </c>
      <c r="T352" s="1" t="s">
        <v>185</v>
      </c>
    </row>
    <row r="353" spans="1:20" x14ac:dyDescent="0.2">
      <c r="A353" s="29">
        <v>42189</v>
      </c>
      <c r="B353" s="1" t="s">
        <v>200</v>
      </c>
      <c r="C353" s="27">
        <v>44132</v>
      </c>
      <c r="D353" s="1">
        <v>52053</v>
      </c>
      <c r="F353" s="1" t="s">
        <v>1430</v>
      </c>
      <c r="G353" s="1" t="s">
        <v>1431</v>
      </c>
      <c r="H353" s="1" t="s">
        <v>1431</v>
      </c>
      <c r="J353" s="1" t="s">
        <v>68</v>
      </c>
      <c r="K353" s="1" t="s">
        <v>49</v>
      </c>
      <c r="M353" s="1">
        <v>6.3E-2</v>
      </c>
      <c r="N353" s="6"/>
      <c r="O353" s="6">
        <v>63.5</v>
      </c>
      <c r="P353" s="6">
        <v>496.83</v>
      </c>
      <c r="R353" s="31">
        <v>-63.5</v>
      </c>
      <c r="S353" s="28">
        <v>44135</v>
      </c>
      <c r="T353" s="1" t="s">
        <v>185</v>
      </c>
    </row>
    <row r="354" spans="1:20" x14ac:dyDescent="0.2">
      <c r="A354" s="29">
        <v>42189</v>
      </c>
      <c r="B354" s="1" t="s">
        <v>200</v>
      </c>
      <c r="C354" s="27">
        <v>44132</v>
      </c>
      <c r="D354" s="1">
        <v>52053</v>
      </c>
      <c r="F354" s="1" t="s">
        <v>1432</v>
      </c>
      <c r="G354" s="1" t="s">
        <v>1433</v>
      </c>
      <c r="H354" s="1" t="s">
        <v>1433</v>
      </c>
      <c r="J354" s="1" t="s">
        <v>68</v>
      </c>
      <c r="K354" s="1" t="s">
        <v>49</v>
      </c>
      <c r="M354" s="1">
        <v>1.7999999999999999E-2</v>
      </c>
      <c r="N354" s="6"/>
      <c r="O354" s="6">
        <v>18.14</v>
      </c>
      <c r="P354" s="6">
        <v>560.33000000000004</v>
      </c>
      <c r="R354" s="31">
        <v>-18.14</v>
      </c>
      <c r="S354" s="28">
        <v>44135</v>
      </c>
      <c r="T354" s="1" t="s">
        <v>185</v>
      </c>
    </row>
    <row r="355" spans="1:20" x14ac:dyDescent="0.2">
      <c r="A355" s="29">
        <v>42295</v>
      </c>
      <c r="B355" s="1" t="s">
        <v>200</v>
      </c>
      <c r="C355" s="27">
        <v>44132</v>
      </c>
      <c r="D355" s="1">
        <v>52080</v>
      </c>
      <c r="F355" s="1" t="s">
        <v>1430</v>
      </c>
      <c r="G355" s="1" t="s">
        <v>1431</v>
      </c>
      <c r="H355" s="1" t="s">
        <v>1431</v>
      </c>
      <c r="J355" s="1" t="s">
        <v>68</v>
      </c>
      <c r="K355" s="1" t="s">
        <v>49</v>
      </c>
      <c r="M355" s="1">
        <v>6.3E-2</v>
      </c>
      <c r="N355" s="6"/>
      <c r="O355" s="6">
        <v>0.88</v>
      </c>
      <c r="P355" s="6">
        <v>495.7</v>
      </c>
      <c r="R355" s="31">
        <v>-0.88</v>
      </c>
      <c r="S355" s="28">
        <v>44135</v>
      </c>
      <c r="T355" s="1" t="s">
        <v>185</v>
      </c>
    </row>
    <row r="356" spans="1:20" x14ac:dyDescent="0.2">
      <c r="A356" s="29">
        <v>42295</v>
      </c>
      <c r="B356" s="1" t="s">
        <v>200</v>
      </c>
      <c r="C356" s="27">
        <v>44132</v>
      </c>
      <c r="D356" s="1">
        <v>52080</v>
      </c>
      <c r="F356" s="1" t="s">
        <v>1432</v>
      </c>
      <c r="G356" s="1" t="s">
        <v>1433</v>
      </c>
      <c r="H356" s="1" t="s">
        <v>1433</v>
      </c>
      <c r="J356" s="1" t="s">
        <v>68</v>
      </c>
      <c r="K356" s="1" t="s">
        <v>49</v>
      </c>
      <c r="M356" s="1">
        <v>1.7999999999999999E-2</v>
      </c>
      <c r="N356" s="6"/>
      <c r="O356" s="6">
        <v>0.25</v>
      </c>
      <c r="P356" s="6">
        <v>496.58</v>
      </c>
      <c r="R356" s="31">
        <v>-0.25</v>
      </c>
      <c r="S356" s="28">
        <v>44135</v>
      </c>
      <c r="T356" s="1" t="s">
        <v>185</v>
      </c>
    </row>
    <row r="357" spans="1:20" x14ac:dyDescent="0.2">
      <c r="A357" s="29">
        <v>42198</v>
      </c>
      <c r="B357" s="1" t="s">
        <v>200</v>
      </c>
      <c r="C357" s="27">
        <v>44133</v>
      </c>
      <c r="D357" s="1">
        <v>52061</v>
      </c>
      <c r="F357" s="1" t="s">
        <v>1430</v>
      </c>
      <c r="G357" s="1" t="s">
        <v>1431</v>
      </c>
      <c r="H357" s="1" t="s">
        <v>1431</v>
      </c>
      <c r="J357" s="1" t="s">
        <v>68</v>
      </c>
      <c r="K357" s="1" t="s">
        <v>49</v>
      </c>
      <c r="M357" s="1">
        <v>6.3E-2</v>
      </c>
      <c r="N357" s="6"/>
      <c r="O357" s="6">
        <v>37.29</v>
      </c>
      <c r="P357" s="6">
        <v>447.75</v>
      </c>
      <c r="R357" s="31">
        <v>-37.29</v>
      </c>
      <c r="S357" s="28">
        <v>44135</v>
      </c>
      <c r="T357" s="1" t="s">
        <v>185</v>
      </c>
    </row>
    <row r="358" spans="1:20" x14ac:dyDescent="0.2">
      <c r="A358" s="29">
        <v>42198</v>
      </c>
      <c r="B358" s="1" t="s">
        <v>200</v>
      </c>
      <c r="C358" s="27">
        <v>44133</v>
      </c>
      <c r="D358" s="1">
        <v>52061</v>
      </c>
      <c r="F358" s="1" t="s">
        <v>1432</v>
      </c>
      <c r="G358" s="1" t="s">
        <v>1433</v>
      </c>
      <c r="H358" s="1" t="s">
        <v>1433</v>
      </c>
      <c r="J358" s="1" t="s">
        <v>68</v>
      </c>
      <c r="K358" s="1" t="s">
        <v>49</v>
      </c>
      <c r="M358" s="1">
        <v>1.7999999999999999E-2</v>
      </c>
      <c r="N358" s="6"/>
      <c r="O358" s="6">
        <v>10.66</v>
      </c>
      <c r="P358" s="6">
        <v>485.04</v>
      </c>
      <c r="R358" s="31">
        <v>-10.66</v>
      </c>
      <c r="S358" s="28">
        <v>44135</v>
      </c>
      <c r="T358" s="1" t="s">
        <v>185</v>
      </c>
    </row>
    <row r="359" spans="1:20" x14ac:dyDescent="0.2">
      <c r="A359" s="29">
        <v>41892</v>
      </c>
      <c r="B359" s="1" t="s">
        <v>200</v>
      </c>
      <c r="C359" s="27">
        <v>44134</v>
      </c>
      <c r="D359" s="1">
        <v>51964</v>
      </c>
      <c r="F359" s="1" t="s">
        <v>1430</v>
      </c>
      <c r="G359" s="1" t="s">
        <v>1431</v>
      </c>
      <c r="H359" s="1" t="s">
        <v>1431</v>
      </c>
      <c r="J359" s="1" t="s">
        <v>68</v>
      </c>
      <c r="K359" s="1" t="s">
        <v>49</v>
      </c>
      <c r="M359" s="1">
        <v>6.3E-2</v>
      </c>
      <c r="N359" s="6"/>
      <c r="O359" s="6">
        <v>18.399999999999999</v>
      </c>
      <c r="P359" s="6">
        <v>424.09</v>
      </c>
      <c r="R359" s="31">
        <v>-18.399999999999999</v>
      </c>
      <c r="S359" s="28">
        <v>44135</v>
      </c>
      <c r="T359" s="1" t="s">
        <v>185</v>
      </c>
    </row>
    <row r="360" spans="1:20" x14ac:dyDescent="0.2">
      <c r="A360" s="29">
        <v>41892</v>
      </c>
      <c r="B360" s="1" t="s">
        <v>200</v>
      </c>
      <c r="C360" s="27">
        <v>44134</v>
      </c>
      <c r="D360" s="1">
        <v>51964</v>
      </c>
      <c r="F360" s="1" t="s">
        <v>1432</v>
      </c>
      <c r="G360" s="1" t="s">
        <v>1433</v>
      </c>
      <c r="H360" s="1" t="s">
        <v>1433</v>
      </c>
      <c r="J360" s="1" t="s">
        <v>68</v>
      </c>
      <c r="K360" s="1" t="s">
        <v>49</v>
      </c>
      <c r="M360" s="1">
        <v>1.7999999999999999E-2</v>
      </c>
      <c r="N360" s="6"/>
      <c r="O360" s="6">
        <v>5.26</v>
      </c>
      <c r="P360" s="6">
        <v>442.49</v>
      </c>
      <c r="R360" s="31">
        <v>-5.26</v>
      </c>
      <c r="S360" s="28">
        <v>44135</v>
      </c>
      <c r="T360" s="1" t="s">
        <v>185</v>
      </c>
    </row>
    <row r="361" spans="1:20" x14ac:dyDescent="0.2">
      <c r="A361" s="29">
        <v>42197</v>
      </c>
      <c r="B361" s="1" t="s">
        <v>200</v>
      </c>
      <c r="C361" s="27">
        <v>44134</v>
      </c>
      <c r="D361" s="1">
        <v>52060</v>
      </c>
      <c r="F361" s="1" t="s">
        <v>1430</v>
      </c>
      <c r="G361" s="1" t="s">
        <v>1431</v>
      </c>
      <c r="H361" s="1" t="s">
        <v>1431</v>
      </c>
      <c r="J361" s="1" t="s">
        <v>68</v>
      </c>
      <c r="K361" s="1" t="s">
        <v>49</v>
      </c>
      <c r="M361" s="1">
        <v>6.3E-2</v>
      </c>
      <c r="N361" s="6"/>
      <c r="O361" s="6">
        <v>17.510000000000002</v>
      </c>
      <c r="P361" s="6">
        <v>401.58</v>
      </c>
      <c r="R361" s="31">
        <v>-17.510000000000002</v>
      </c>
      <c r="S361" s="28">
        <v>44135</v>
      </c>
      <c r="T361" s="1" t="s">
        <v>185</v>
      </c>
    </row>
    <row r="362" spans="1:20" x14ac:dyDescent="0.2">
      <c r="A362" s="29">
        <v>42197</v>
      </c>
      <c r="B362" s="1" t="s">
        <v>200</v>
      </c>
      <c r="C362" s="27">
        <v>44134</v>
      </c>
      <c r="D362" s="1">
        <v>52060</v>
      </c>
      <c r="F362" s="1" t="s">
        <v>1432</v>
      </c>
      <c r="G362" s="1" t="s">
        <v>1433</v>
      </c>
      <c r="H362" s="1" t="s">
        <v>1433</v>
      </c>
      <c r="J362" s="1" t="s">
        <v>68</v>
      </c>
      <c r="K362" s="1" t="s">
        <v>49</v>
      </c>
      <c r="M362" s="1">
        <v>1.7999999999999999E-2</v>
      </c>
      <c r="N362" s="6"/>
      <c r="O362" s="6">
        <v>5</v>
      </c>
      <c r="P362" s="6">
        <v>419.09</v>
      </c>
      <c r="R362" s="31">
        <v>-5</v>
      </c>
      <c r="S362" s="28">
        <v>44135</v>
      </c>
      <c r="T362" s="1" t="s">
        <v>185</v>
      </c>
    </row>
    <row r="363" spans="1:20" x14ac:dyDescent="0.2">
      <c r="A363" s="29">
        <v>42232</v>
      </c>
      <c r="B363" s="1" t="s">
        <v>200</v>
      </c>
      <c r="C363" s="27">
        <v>44134</v>
      </c>
      <c r="D363" s="1">
        <v>52066</v>
      </c>
      <c r="F363" s="1" t="s">
        <v>1430</v>
      </c>
      <c r="G363" s="1" t="s">
        <v>1431</v>
      </c>
      <c r="H363" s="1" t="s">
        <v>1431</v>
      </c>
      <c r="J363" s="1" t="s">
        <v>68</v>
      </c>
      <c r="K363" s="1" t="s">
        <v>49</v>
      </c>
      <c r="M363" s="1">
        <v>6.3E-2</v>
      </c>
      <c r="N363" s="6"/>
      <c r="O363" s="6">
        <v>113.15</v>
      </c>
      <c r="P363" s="6">
        <v>256.10000000000002</v>
      </c>
      <c r="R363" s="31">
        <v>-113.15</v>
      </c>
      <c r="S363" s="28">
        <v>44135</v>
      </c>
      <c r="T363" s="1" t="s">
        <v>185</v>
      </c>
    </row>
    <row r="364" spans="1:20" x14ac:dyDescent="0.2">
      <c r="A364" s="29">
        <v>42232</v>
      </c>
      <c r="B364" s="1" t="s">
        <v>200</v>
      </c>
      <c r="C364" s="27">
        <v>44134</v>
      </c>
      <c r="D364" s="1">
        <v>52066</v>
      </c>
      <c r="F364" s="1" t="s">
        <v>1432</v>
      </c>
      <c r="G364" s="1" t="s">
        <v>1433</v>
      </c>
      <c r="H364" s="1" t="s">
        <v>1433</v>
      </c>
      <c r="J364" s="1" t="s">
        <v>68</v>
      </c>
      <c r="K364" s="1" t="s">
        <v>49</v>
      </c>
      <c r="M364" s="1">
        <v>1.7999999999999999E-2</v>
      </c>
      <c r="N364" s="6"/>
      <c r="O364" s="6">
        <v>32.33</v>
      </c>
      <c r="P364" s="6">
        <v>369.25</v>
      </c>
      <c r="R364" s="31">
        <v>-32.33</v>
      </c>
      <c r="S364" s="28">
        <v>44135</v>
      </c>
      <c r="T364" s="1" t="s">
        <v>185</v>
      </c>
    </row>
    <row r="365" spans="1:20" x14ac:dyDescent="0.2">
      <c r="A365" s="29">
        <v>42382</v>
      </c>
      <c r="B365" s="1" t="s">
        <v>200</v>
      </c>
      <c r="C365" s="27">
        <v>44134</v>
      </c>
      <c r="D365" s="1">
        <v>52143</v>
      </c>
      <c r="F365" s="1" t="s">
        <v>1430</v>
      </c>
      <c r="G365" s="1" t="s">
        <v>1431</v>
      </c>
      <c r="H365" s="1" t="s">
        <v>1431</v>
      </c>
      <c r="J365" s="1" t="s">
        <v>68</v>
      </c>
      <c r="K365" s="1" t="s">
        <v>49</v>
      </c>
      <c r="M365" s="1">
        <v>6.3E-2</v>
      </c>
      <c r="N365" s="6"/>
      <c r="O365" s="6">
        <v>19.28</v>
      </c>
      <c r="P365" s="6">
        <v>231.31</v>
      </c>
      <c r="R365" s="31">
        <v>-19.28</v>
      </c>
      <c r="S365" s="28">
        <v>44135</v>
      </c>
      <c r="T365" s="1" t="s">
        <v>185</v>
      </c>
    </row>
    <row r="366" spans="1:20" x14ac:dyDescent="0.2">
      <c r="A366" s="29">
        <v>42382</v>
      </c>
      <c r="B366" s="1" t="s">
        <v>200</v>
      </c>
      <c r="C366" s="27">
        <v>44134</v>
      </c>
      <c r="D366" s="1">
        <v>52143</v>
      </c>
      <c r="F366" s="1" t="s">
        <v>1432</v>
      </c>
      <c r="G366" s="1" t="s">
        <v>1433</v>
      </c>
      <c r="H366" s="1" t="s">
        <v>1433</v>
      </c>
      <c r="J366" s="1" t="s">
        <v>68</v>
      </c>
      <c r="K366" s="1" t="s">
        <v>49</v>
      </c>
      <c r="M366" s="1">
        <v>1.7999999999999999E-2</v>
      </c>
      <c r="N366" s="6"/>
      <c r="O366" s="6">
        <v>5.51</v>
      </c>
      <c r="P366" s="6">
        <v>250.59</v>
      </c>
      <c r="R366" s="31">
        <v>-5.51</v>
      </c>
      <c r="S366" s="28">
        <v>44135</v>
      </c>
      <c r="T366" s="1" t="s">
        <v>185</v>
      </c>
    </row>
    <row r="367" spans="1:20" x14ac:dyDescent="0.2">
      <c r="A367" s="29">
        <v>42334</v>
      </c>
      <c r="B367" s="1" t="s">
        <v>200</v>
      </c>
      <c r="C367" s="27">
        <v>44136</v>
      </c>
      <c r="D367" s="1">
        <v>52114</v>
      </c>
      <c r="F367" s="1" t="s">
        <v>1430</v>
      </c>
      <c r="G367" s="1" t="s">
        <v>1431</v>
      </c>
      <c r="H367" s="1" t="s">
        <v>1431</v>
      </c>
      <c r="J367" s="1" t="s">
        <v>68</v>
      </c>
      <c r="K367" s="1" t="s">
        <v>49</v>
      </c>
      <c r="M367" s="1">
        <v>6.3E-2</v>
      </c>
      <c r="N367" s="6"/>
      <c r="O367" s="6">
        <v>1.26</v>
      </c>
      <c r="P367" s="6">
        <v>229.69</v>
      </c>
      <c r="R367" s="31">
        <v>-1.26</v>
      </c>
      <c r="S367" s="28">
        <v>44165</v>
      </c>
      <c r="T367" s="1" t="s">
        <v>185</v>
      </c>
    </row>
    <row r="368" spans="1:20" x14ac:dyDescent="0.2">
      <c r="A368" s="29">
        <v>42334</v>
      </c>
      <c r="B368" s="1" t="s">
        <v>200</v>
      </c>
      <c r="C368" s="27">
        <v>44136</v>
      </c>
      <c r="D368" s="1">
        <v>52114</v>
      </c>
      <c r="F368" s="1" t="s">
        <v>1432</v>
      </c>
      <c r="G368" s="1" t="s">
        <v>1433</v>
      </c>
      <c r="H368" s="1" t="s">
        <v>1433</v>
      </c>
      <c r="J368" s="1" t="s">
        <v>68</v>
      </c>
      <c r="K368" s="1" t="s">
        <v>49</v>
      </c>
      <c r="M368" s="1">
        <v>1.7999999999999999E-2</v>
      </c>
      <c r="N368" s="6"/>
      <c r="O368" s="6">
        <v>0.36</v>
      </c>
      <c r="P368" s="6">
        <v>230.95</v>
      </c>
      <c r="R368" s="31">
        <v>-0.36</v>
      </c>
      <c r="S368" s="28">
        <v>44165</v>
      </c>
      <c r="T368" s="1" t="s">
        <v>185</v>
      </c>
    </row>
    <row r="369" spans="1:20" x14ac:dyDescent="0.2">
      <c r="A369" s="29">
        <v>42359</v>
      </c>
      <c r="B369" s="1" t="s">
        <v>200</v>
      </c>
      <c r="C369" s="27">
        <v>44136</v>
      </c>
      <c r="D369" s="1">
        <v>52139</v>
      </c>
      <c r="F369" s="1" t="s">
        <v>1430</v>
      </c>
      <c r="G369" s="1" t="s">
        <v>1431</v>
      </c>
      <c r="H369" s="1" t="s">
        <v>1431</v>
      </c>
      <c r="J369" s="1" t="s">
        <v>68</v>
      </c>
      <c r="K369" s="1" t="s">
        <v>49</v>
      </c>
      <c r="M369" s="1">
        <v>6.3E-2</v>
      </c>
      <c r="N369" s="6"/>
      <c r="O369" s="6">
        <v>0.5</v>
      </c>
      <c r="P369" s="6">
        <v>229.05</v>
      </c>
      <c r="R369" s="31">
        <v>-0.5</v>
      </c>
      <c r="S369" s="28">
        <v>44165</v>
      </c>
      <c r="T369" s="1" t="s">
        <v>185</v>
      </c>
    </row>
    <row r="370" spans="1:20" x14ac:dyDescent="0.2">
      <c r="A370" s="29">
        <v>42359</v>
      </c>
      <c r="B370" s="1" t="s">
        <v>200</v>
      </c>
      <c r="C370" s="27">
        <v>44136</v>
      </c>
      <c r="D370" s="1">
        <v>52139</v>
      </c>
      <c r="F370" s="1" t="s">
        <v>1432</v>
      </c>
      <c r="G370" s="1" t="s">
        <v>1433</v>
      </c>
      <c r="H370" s="1" t="s">
        <v>1433</v>
      </c>
      <c r="J370" s="1" t="s">
        <v>68</v>
      </c>
      <c r="K370" s="1" t="s">
        <v>49</v>
      </c>
      <c r="M370" s="1">
        <v>1.7999999999999999E-2</v>
      </c>
      <c r="N370" s="6"/>
      <c r="O370" s="6">
        <v>0.14000000000000001</v>
      </c>
      <c r="P370" s="6">
        <v>229.55</v>
      </c>
      <c r="R370" s="31">
        <v>-0.14000000000000001</v>
      </c>
      <c r="S370" s="28">
        <v>44165</v>
      </c>
      <c r="T370" s="1" t="s">
        <v>185</v>
      </c>
    </row>
    <row r="371" spans="1:20" x14ac:dyDescent="0.2">
      <c r="A371" s="29">
        <v>42041</v>
      </c>
      <c r="B371" s="1" t="s">
        <v>200</v>
      </c>
      <c r="C371" s="27">
        <v>44137</v>
      </c>
      <c r="D371" s="1">
        <v>52027</v>
      </c>
      <c r="F371" s="1" t="s">
        <v>1430</v>
      </c>
      <c r="G371" s="1" t="s">
        <v>1431</v>
      </c>
      <c r="H371" s="1" t="s">
        <v>1431</v>
      </c>
      <c r="J371" s="1" t="s">
        <v>68</v>
      </c>
      <c r="K371" s="1" t="s">
        <v>49</v>
      </c>
      <c r="M371" s="1">
        <v>6.3E-2</v>
      </c>
      <c r="N371" s="6"/>
      <c r="O371" s="6">
        <v>5.54</v>
      </c>
      <c r="P371" s="6">
        <v>221.93</v>
      </c>
      <c r="R371" s="31">
        <v>-5.54</v>
      </c>
      <c r="S371" s="28">
        <v>44165</v>
      </c>
      <c r="T371" s="1" t="s">
        <v>185</v>
      </c>
    </row>
    <row r="372" spans="1:20" x14ac:dyDescent="0.2">
      <c r="A372" s="29">
        <v>42041</v>
      </c>
      <c r="B372" s="1" t="s">
        <v>200</v>
      </c>
      <c r="C372" s="27">
        <v>44137</v>
      </c>
      <c r="D372" s="1">
        <v>52027</v>
      </c>
      <c r="F372" s="1" t="s">
        <v>1432</v>
      </c>
      <c r="G372" s="1" t="s">
        <v>1433</v>
      </c>
      <c r="H372" s="1" t="s">
        <v>1433</v>
      </c>
      <c r="J372" s="1" t="s">
        <v>68</v>
      </c>
      <c r="K372" s="1" t="s">
        <v>49</v>
      </c>
      <c r="M372" s="1">
        <v>1.7999999999999999E-2</v>
      </c>
      <c r="N372" s="6"/>
      <c r="O372" s="6">
        <v>1.58</v>
      </c>
      <c r="P372" s="6">
        <v>227.47</v>
      </c>
      <c r="R372" s="31">
        <v>-1.58</v>
      </c>
      <c r="S372" s="28">
        <v>44165</v>
      </c>
      <c r="T372" s="1" t="s">
        <v>185</v>
      </c>
    </row>
    <row r="373" spans="1:20" x14ac:dyDescent="0.2">
      <c r="A373" s="29">
        <v>42397</v>
      </c>
      <c r="B373" s="1" t="s">
        <v>200</v>
      </c>
      <c r="C373" s="27">
        <v>44137</v>
      </c>
      <c r="D373" s="1">
        <v>52147</v>
      </c>
      <c r="F373" s="1" t="s">
        <v>1430</v>
      </c>
      <c r="G373" s="1" t="s">
        <v>1431</v>
      </c>
      <c r="H373" s="1" t="s">
        <v>1431</v>
      </c>
      <c r="J373" s="1" t="s">
        <v>68</v>
      </c>
      <c r="K373" s="1" t="s">
        <v>49</v>
      </c>
      <c r="M373" s="1">
        <v>6.3E-2</v>
      </c>
      <c r="N373" s="6"/>
      <c r="O373" s="6">
        <v>6.17</v>
      </c>
      <c r="P373" s="6">
        <v>214</v>
      </c>
      <c r="R373" s="31">
        <v>-6.17</v>
      </c>
      <c r="S373" s="28">
        <v>44165</v>
      </c>
      <c r="T373" s="1" t="s">
        <v>185</v>
      </c>
    </row>
    <row r="374" spans="1:20" x14ac:dyDescent="0.2">
      <c r="A374" s="29">
        <v>42397</v>
      </c>
      <c r="B374" s="1" t="s">
        <v>200</v>
      </c>
      <c r="C374" s="27">
        <v>44137</v>
      </c>
      <c r="D374" s="1">
        <v>52147</v>
      </c>
      <c r="F374" s="1" t="s">
        <v>1432</v>
      </c>
      <c r="G374" s="1" t="s">
        <v>1433</v>
      </c>
      <c r="H374" s="1" t="s">
        <v>1433</v>
      </c>
      <c r="J374" s="1" t="s">
        <v>68</v>
      </c>
      <c r="K374" s="1" t="s">
        <v>49</v>
      </c>
      <c r="M374" s="1">
        <v>1.7999999999999999E-2</v>
      </c>
      <c r="N374" s="6"/>
      <c r="O374" s="6">
        <v>1.76</v>
      </c>
      <c r="P374" s="6">
        <v>220.17</v>
      </c>
      <c r="R374" s="31">
        <v>-1.76</v>
      </c>
      <c r="S374" s="28">
        <v>44165</v>
      </c>
      <c r="T374" s="1" t="s">
        <v>185</v>
      </c>
    </row>
    <row r="375" spans="1:20" x14ac:dyDescent="0.2">
      <c r="A375" s="29">
        <v>42058</v>
      </c>
      <c r="B375" s="1" t="s">
        <v>200</v>
      </c>
      <c r="C375" s="27">
        <v>44140</v>
      </c>
      <c r="D375" s="1">
        <v>52041</v>
      </c>
      <c r="F375" s="1" t="s">
        <v>1430</v>
      </c>
      <c r="G375" s="1" t="s">
        <v>1431</v>
      </c>
      <c r="H375" s="1" t="s">
        <v>1431</v>
      </c>
      <c r="J375" s="1" t="s">
        <v>68</v>
      </c>
      <c r="K375" s="1" t="s">
        <v>49</v>
      </c>
      <c r="M375" s="1">
        <v>6.3E-2</v>
      </c>
      <c r="N375" s="6"/>
      <c r="O375" s="6">
        <v>8.44</v>
      </c>
      <c r="P375" s="6">
        <v>203.15</v>
      </c>
      <c r="R375" s="31">
        <v>-8.44</v>
      </c>
      <c r="S375" s="28">
        <v>44165</v>
      </c>
      <c r="T375" s="1" t="s">
        <v>185</v>
      </c>
    </row>
    <row r="376" spans="1:20" x14ac:dyDescent="0.2">
      <c r="A376" s="29">
        <v>42058</v>
      </c>
      <c r="B376" s="1" t="s">
        <v>200</v>
      </c>
      <c r="C376" s="27">
        <v>44140</v>
      </c>
      <c r="D376" s="1">
        <v>52041</v>
      </c>
      <c r="F376" s="1" t="s">
        <v>1432</v>
      </c>
      <c r="G376" s="1" t="s">
        <v>1433</v>
      </c>
      <c r="H376" s="1" t="s">
        <v>1433</v>
      </c>
      <c r="J376" s="1" t="s">
        <v>68</v>
      </c>
      <c r="K376" s="1" t="s">
        <v>49</v>
      </c>
      <c r="M376" s="1">
        <v>1.7999999999999999E-2</v>
      </c>
      <c r="N376" s="6"/>
      <c r="O376" s="6">
        <v>2.41</v>
      </c>
      <c r="P376" s="6">
        <v>211.59</v>
      </c>
      <c r="R376" s="31">
        <v>-2.41</v>
      </c>
      <c r="S376" s="28">
        <v>44165</v>
      </c>
      <c r="T376" s="1" t="s">
        <v>185</v>
      </c>
    </row>
    <row r="377" spans="1:20" x14ac:dyDescent="0.2">
      <c r="A377" s="29">
        <v>42061</v>
      </c>
      <c r="B377" s="1" t="s">
        <v>200</v>
      </c>
      <c r="C377" s="27">
        <v>44140</v>
      </c>
      <c r="D377" s="1">
        <v>52044</v>
      </c>
      <c r="F377" s="1" t="s">
        <v>1430</v>
      </c>
      <c r="G377" s="1" t="s">
        <v>1431</v>
      </c>
      <c r="H377" s="1" t="s">
        <v>1431</v>
      </c>
      <c r="J377" s="1" t="s">
        <v>68</v>
      </c>
      <c r="K377" s="1" t="s">
        <v>49</v>
      </c>
      <c r="M377" s="1">
        <v>6.3E-2</v>
      </c>
      <c r="N377" s="6"/>
      <c r="O377" s="6">
        <v>223.9</v>
      </c>
      <c r="P377" s="6">
        <v>-84.72</v>
      </c>
      <c r="R377" s="31">
        <v>-223.9</v>
      </c>
      <c r="S377" s="28">
        <v>44165</v>
      </c>
      <c r="T377" s="1" t="s">
        <v>185</v>
      </c>
    </row>
    <row r="378" spans="1:20" x14ac:dyDescent="0.2">
      <c r="A378" s="29">
        <v>42061</v>
      </c>
      <c r="B378" s="1" t="s">
        <v>200</v>
      </c>
      <c r="C378" s="27">
        <v>44140</v>
      </c>
      <c r="D378" s="1">
        <v>52044</v>
      </c>
      <c r="F378" s="1" t="s">
        <v>1432</v>
      </c>
      <c r="G378" s="1" t="s">
        <v>1433</v>
      </c>
      <c r="H378" s="1" t="s">
        <v>1433</v>
      </c>
      <c r="J378" s="1" t="s">
        <v>68</v>
      </c>
      <c r="K378" s="1" t="s">
        <v>49</v>
      </c>
      <c r="M378" s="1">
        <v>1.7999999999999999E-2</v>
      </c>
      <c r="N378" s="6"/>
      <c r="O378" s="6">
        <v>63.97</v>
      </c>
      <c r="P378" s="6">
        <v>139.18</v>
      </c>
      <c r="R378" s="31">
        <v>-63.97</v>
      </c>
      <c r="S378" s="28">
        <v>44165</v>
      </c>
      <c r="T378" s="1" t="s">
        <v>185</v>
      </c>
    </row>
    <row r="379" spans="1:20" x14ac:dyDescent="0.2">
      <c r="A379" s="29">
        <v>42228</v>
      </c>
      <c r="B379" s="1" t="s">
        <v>200</v>
      </c>
      <c r="C379" s="27">
        <v>44140</v>
      </c>
      <c r="D379" s="1">
        <v>52063</v>
      </c>
      <c r="F379" s="1" t="s">
        <v>1430</v>
      </c>
      <c r="G379" s="1" t="s">
        <v>1431</v>
      </c>
      <c r="H379" s="1" t="s">
        <v>1431</v>
      </c>
      <c r="J379" s="1" t="s">
        <v>68</v>
      </c>
      <c r="K379" s="1" t="s">
        <v>49</v>
      </c>
      <c r="M379" s="1">
        <v>6.3E-2</v>
      </c>
      <c r="N379" s="6"/>
      <c r="O379" s="6">
        <v>56.57</v>
      </c>
      <c r="P379" s="6">
        <v>-157.44999999999999</v>
      </c>
      <c r="R379" s="31">
        <v>-56.57</v>
      </c>
      <c r="S379" s="28">
        <v>44165</v>
      </c>
      <c r="T379" s="1" t="s">
        <v>185</v>
      </c>
    </row>
    <row r="380" spans="1:20" x14ac:dyDescent="0.2">
      <c r="A380" s="29">
        <v>42228</v>
      </c>
      <c r="B380" s="1" t="s">
        <v>200</v>
      </c>
      <c r="C380" s="27">
        <v>44140</v>
      </c>
      <c r="D380" s="1">
        <v>52063</v>
      </c>
      <c r="F380" s="1" t="s">
        <v>1432</v>
      </c>
      <c r="G380" s="1" t="s">
        <v>1433</v>
      </c>
      <c r="H380" s="1" t="s">
        <v>1433</v>
      </c>
      <c r="J380" s="1" t="s">
        <v>68</v>
      </c>
      <c r="K380" s="1" t="s">
        <v>49</v>
      </c>
      <c r="M380" s="1">
        <v>1.7999999999999999E-2</v>
      </c>
      <c r="N380" s="6"/>
      <c r="O380" s="6">
        <v>16.16</v>
      </c>
      <c r="P380" s="6">
        <v>-100.88</v>
      </c>
      <c r="R380" s="31">
        <v>-16.16</v>
      </c>
      <c r="S380" s="28">
        <v>44165</v>
      </c>
      <c r="T380" s="1" t="s">
        <v>185</v>
      </c>
    </row>
    <row r="381" spans="1:20" x14ac:dyDescent="0.2">
      <c r="A381" s="29">
        <v>42423</v>
      </c>
      <c r="B381" s="1" t="s">
        <v>200</v>
      </c>
      <c r="C381" s="27">
        <v>44141</v>
      </c>
      <c r="D381" s="1">
        <v>52155</v>
      </c>
      <c r="F381" s="1" t="s">
        <v>1430</v>
      </c>
      <c r="G381" s="1" t="s">
        <v>1431</v>
      </c>
      <c r="H381" s="1" t="s">
        <v>1431</v>
      </c>
      <c r="J381" s="1" t="s">
        <v>68</v>
      </c>
      <c r="K381" s="1" t="s">
        <v>49</v>
      </c>
      <c r="M381" s="1">
        <v>6.3E-2</v>
      </c>
      <c r="N381" s="6"/>
      <c r="O381" s="6">
        <v>20.66</v>
      </c>
      <c r="P381" s="6">
        <v>-184.01</v>
      </c>
      <c r="R381" s="31">
        <v>-20.66</v>
      </c>
      <c r="S381" s="28">
        <v>44165</v>
      </c>
      <c r="T381" s="1" t="s">
        <v>185</v>
      </c>
    </row>
    <row r="382" spans="1:20" x14ac:dyDescent="0.2">
      <c r="A382" s="29">
        <v>42423</v>
      </c>
      <c r="B382" s="1" t="s">
        <v>200</v>
      </c>
      <c r="C382" s="27">
        <v>44141</v>
      </c>
      <c r="D382" s="1">
        <v>52155</v>
      </c>
      <c r="F382" s="1" t="s">
        <v>1432</v>
      </c>
      <c r="G382" s="1" t="s">
        <v>1433</v>
      </c>
      <c r="H382" s="1" t="s">
        <v>1433</v>
      </c>
      <c r="J382" s="1" t="s">
        <v>68</v>
      </c>
      <c r="K382" s="1" t="s">
        <v>49</v>
      </c>
      <c r="M382" s="1">
        <v>1.7999999999999999E-2</v>
      </c>
      <c r="N382" s="6"/>
      <c r="O382" s="6">
        <v>5.9</v>
      </c>
      <c r="P382" s="6">
        <v>-163.35</v>
      </c>
      <c r="R382" s="31">
        <v>-5.9</v>
      </c>
      <c r="S382" s="28">
        <v>44165</v>
      </c>
      <c r="T382" s="1" t="s">
        <v>185</v>
      </c>
    </row>
    <row r="383" spans="1:20" x14ac:dyDescent="0.2">
      <c r="A383" s="29">
        <v>42431</v>
      </c>
      <c r="B383" s="1" t="s">
        <v>200</v>
      </c>
      <c r="C383" s="27">
        <v>44144</v>
      </c>
      <c r="D383" s="1">
        <v>52163</v>
      </c>
      <c r="F383" s="1" t="s">
        <v>1430</v>
      </c>
      <c r="G383" s="1" t="s">
        <v>1431</v>
      </c>
      <c r="H383" s="1" t="s">
        <v>1431</v>
      </c>
      <c r="J383" s="1" t="s">
        <v>68</v>
      </c>
      <c r="K383" s="1" t="s">
        <v>49</v>
      </c>
      <c r="M383" s="1">
        <v>6.3E-2</v>
      </c>
      <c r="N383" s="6"/>
      <c r="O383" s="6">
        <v>32.26</v>
      </c>
      <c r="P383" s="6">
        <v>-225.49</v>
      </c>
      <c r="R383" s="31">
        <v>-32.26</v>
      </c>
      <c r="S383" s="28">
        <v>44165</v>
      </c>
      <c r="T383" s="1" t="s">
        <v>185</v>
      </c>
    </row>
    <row r="384" spans="1:20" x14ac:dyDescent="0.2">
      <c r="A384" s="29">
        <v>42431</v>
      </c>
      <c r="B384" s="1" t="s">
        <v>200</v>
      </c>
      <c r="C384" s="27">
        <v>44144</v>
      </c>
      <c r="D384" s="1">
        <v>52163</v>
      </c>
      <c r="F384" s="1" t="s">
        <v>1432</v>
      </c>
      <c r="G384" s="1" t="s">
        <v>1433</v>
      </c>
      <c r="H384" s="1" t="s">
        <v>1433</v>
      </c>
      <c r="J384" s="1" t="s">
        <v>68</v>
      </c>
      <c r="K384" s="1" t="s">
        <v>49</v>
      </c>
      <c r="M384" s="1">
        <v>1.7999999999999999E-2</v>
      </c>
      <c r="N384" s="6"/>
      <c r="O384" s="6">
        <v>9.2200000000000006</v>
      </c>
      <c r="P384" s="6">
        <v>-193.23</v>
      </c>
      <c r="R384" s="31">
        <v>-9.2200000000000006</v>
      </c>
      <c r="S384" s="28">
        <v>44165</v>
      </c>
      <c r="T384" s="1" t="s">
        <v>185</v>
      </c>
    </row>
    <row r="385" spans="1:20" x14ac:dyDescent="0.2">
      <c r="A385" s="29">
        <v>42432</v>
      </c>
      <c r="B385" s="1" t="s">
        <v>200</v>
      </c>
      <c r="C385" s="27">
        <v>44144</v>
      </c>
      <c r="D385" s="1">
        <v>52164</v>
      </c>
      <c r="F385" s="1" t="s">
        <v>1430</v>
      </c>
      <c r="G385" s="1" t="s">
        <v>1431</v>
      </c>
      <c r="H385" s="1" t="s">
        <v>1431</v>
      </c>
      <c r="J385" s="1" t="s">
        <v>68</v>
      </c>
      <c r="K385" s="1" t="s">
        <v>49</v>
      </c>
      <c r="M385" s="1">
        <v>6.3E-2</v>
      </c>
      <c r="N385" s="6"/>
      <c r="O385" s="6">
        <v>18.14</v>
      </c>
      <c r="P385" s="6">
        <v>-248.81</v>
      </c>
      <c r="R385" s="31">
        <v>-18.14</v>
      </c>
      <c r="S385" s="28">
        <v>44165</v>
      </c>
      <c r="T385" s="1" t="s">
        <v>185</v>
      </c>
    </row>
    <row r="386" spans="1:20" x14ac:dyDescent="0.2">
      <c r="A386" s="29">
        <v>42432</v>
      </c>
      <c r="B386" s="1" t="s">
        <v>200</v>
      </c>
      <c r="C386" s="27">
        <v>44144</v>
      </c>
      <c r="D386" s="1">
        <v>52164</v>
      </c>
      <c r="F386" s="1" t="s">
        <v>1432</v>
      </c>
      <c r="G386" s="1" t="s">
        <v>1433</v>
      </c>
      <c r="H386" s="1" t="s">
        <v>1433</v>
      </c>
      <c r="J386" s="1" t="s">
        <v>68</v>
      </c>
      <c r="K386" s="1" t="s">
        <v>49</v>
      </c>
      <c r="M386" s="1">
        <v>1.7999999999999999E-2</v>
      </c>
      <c r="N386" s="6"/>
      <c r="O386" s="6">
        <v>5.18</v>
      </c>
      <c r="P386" s="6">
        <v>-230.67</v>
      </c>
      <c r="R386" s="31">
        <v>-5.18</v>
      </c>
      <c r="S386" s="28">
        <v>44165</v>
      </c>
      <c r="T386" s="1" t="s">
        <v>185</v>
      </c>
    </row>
    <row r="387" spans="1:20" x14ac:dyDescent="0.2">
      <c r="A387" s="29">
        <v>42433</v>
      </c>
      <c r="B387" s="1" t="s">
        <v>200</v>
      </c>
      <c r="C387" s="27">
        <v>44144</v>
      </c>
      <c r="D387" s="1">
        <v>52165</v>
      </c>
      <c r="F387" s="1" t="s">
        <v>1430</v>
      </c>
      <c r="G387" s="1" t="s">
        <v>1431</v>
      </c>
      <c r="H387" s="1" t="s">
        <v>1431</v>
      </c>
      <c r="J387" s="1" t="s">
        <v>68</v>
      </c>
      <c r="K387" s="1" t="s">
        <v>49</v>
      </c>
      <c r="M387" s="1">
        <v>6.3E-2</v>
      </c>
      <c r="N387" s="6"/>
      <c r="O387" s="6">
        <v>12.1</v>
      </c>
      <c r="P387" s="6">
        <v>-264.37</v>
      </c>
      <c r="R387" s="31">
        <v>-12.1</v>
      </c>
      <c r="S387" s="28">
        <v>44165</v>
      </c>
      <c r="T387" s="1" t="s">
        <v>185</v>
      </c>
    </row>
    <row r="388" spans="1:20" x14ac:dyDescent="0.2">
      <c r="A388" s="29">
        <v>42433</v>
      </c>
      <c r="B388" s="1" t="s">
        <v>200</v>
      </c>
      <c r="C388" s="27">
        <v>44144</v>
      </c>
      <c r="D388" s="1">
        <v>52165</v>
      </c>
      <c r="F388" s="1" t="s">
        <v>1432</v>
      </c>
      <c r="G388" s="1" t="s">
        <v>1433</v>
      </c>
      <c r="H388" s="1" t="s">
        <v>1433</v>
      </c>
      <c r="J388" s="1" t="s">
        <v>68</v>
      </c>
      <c r="K388" s="1" t="s">
        <v>49</v>
      </c>
      <c r="M388" s="1">
        <v>1.7999999999999999E-2</v>
      </c>
      <c r="N388" s="6"/>
      <c r="O388" s="6">
        <v>3.46</v>
      </c>
      <c r="P388" s="6">
        <v>-252.27</v>
      </c>
      <c r="R388" s="31">
        <v>-3.46</v>
      </c>
      <c r="S388" s="28">
        <v>44165</v>
      </c>
      <c r="T388" s="1" t="s">
        <v>185</v>
      </c>
    </row>
    <row r="389" spans="1:20" x14ac:dyDescent="0.2">
      <c r="A389" s="29">
        <v>42434</v>
      </c>
      <c r="B389" s="1" t="s">
        <v>200</v>
      </c>
      <c r="C389" s="27">
        <v>44144</v>
      </c>
      <c r="D389" s="1">
        <v>52166</v>
      </c>
      <c r="F389" s="1" t="s">
        <v>1430</v>
      </c>
      <c r="G389" s="1" t="s">
        <v>1431</v>
      </c>
      <c r="H389" s="1" t="s">
        <v>1431</v>
      </c>
      <c r="J389" s="1" t="s">
        <v>68</v>
      </c>
      <c r="K389" s="1" t="s">
        <v>49</v>
      </c>
      <c r="M389" s="1">
        <v>6.3E-2</v>
      </c>
      <c r="N389" s="6"/>
      <c r="O389" s="6">
        <v>8.06</v>
      </c>
      <c r="P389" s="6">
        <v>-274.73</v>
      </c>
      <c r="R389" s="31">
        <v>-8.06</v>
      </c>
      <c r="S389" s="28">
        <v>44165</v>
      </c>
      <c r="T389" s="1" t="s">
        <v>185</v>
      </c>
    </row>
    <row r="390" spans="1:20" x14ac:dyDescent="0.2">
      <c r="A390" s="29">
        <v>42434</v>
      </c>
      <c r="B390" s="1" t="s">
        <v>200</v>
      </c>
      <c r="C390" s="27">
        <v>44144</v>
      </c>
      <c r="D390" s="1">
        <v>52166</v>
      </c>
      <c r="F390" s="1" t="s">
        <v>1432</v>
      </c>
      <c r="G390" s="1" t="s">
        <v>1433</v>
      </c>
      <c r="H390" s="1" t="s">
        <v>1433</v>
      </c>
      <c r="J390" s="1" t="s">
        <v>68</v>
      </c>
      <c r="K390" s="1" t="s">
        <v>49</v>
      </c>
      <c r="M390" s="1">
        <v>1.7999999999999999E-2</v>
      </c>
      <c r="N390" s="6"/>
      <c r="O390" s="6">
        <v>2.2999999999999998</v>
      </c>
      <c r="P390" s="6">
        <v>-266.67</v>
      </c>
      <c r="R390" s="31">
        <v>-2.2999999999999998</v>
      </c>
      <c r="S390" s="28">
        <v>44165</v>
      </c>
      <c r="T390" s="1" t="s">
        <v>185</v>
      </c>
    </row>
    <row r="391" spans="1:20" x14ac:dyDescent="0.2">
      <c r="A391" s="29">
        <v>42435</v>
      </c>
      <c r="B391" s="1" t="s">
        <v>200</v>
      </c>
      <c r="C391" s="27">
        <v>44144</v>
      </c>
      <c r="D391" s="1">
        <v>52167</v>
      </c>
      <c r="F391" s="1" t="s">
        <v>1430</v>
      </c>
      <c r="G391" s="1" t="s">
        <v>1431</v>
      </c>
      <c r="H391" s="1" t="s">
        <v>1431</v>
      </c>
      <c r="J391" s="1" t="s">
        <v>68</v>
      </c>
      <c r="K391" s="1" t="s">
        <v>49</v>
      </c>
      <c r="M391" s="1">
        <v>6.3E-2</v>
      </c>
      <c r="N391" s="6"/>
      <c r="O391" s="6">
        <v>4.03</v>
      </c>
      <c r="P391" s="6">
        <v>-279.91000000000003</v>
      </c>
      <c r="R391" s="31">
        <v>-4.03</v>
      </c>
      <c r="S391" s="28">
        <v>44165</v>
      </c>
      <c r="T391" s="1" t="s">
        <v>185</v>
      </c>
    </row>
    <row r="392" spans="1:20" x14ac:dyDescent="0.2">
      <c r="A392" s="29">
        <v>42435</v>
      </c>
      <c r="B392" s="1" t="s">
        <v>200</v>
      </c>
      <c r="C392" s="27">
        <v>44144</v>
      </c>
      <c r="D392" s="1">
        <v>52167</v>
      </c>
      <c r="F392" s="1" t="s">
        <v>1432</v>
      </c>
      <c r="G392" s="1" t="s">
        <v>1433</v>
      </c>
      <c r="H392" s="1" t="s">
        <v>1433</v>
      </c>
      <c r="J392" s="1" t="s">
        <v>68</v>
      </c>
      <c r="K392" s="1" t="s">
        <v>49</v>
      </c>
      <c r="M392" s="1">
        <v>1.7999999999999999E-2</v>
      </c>
      <c r="N392" s="6"/>
      <c r="O392" s="6">
        <v>1.1499999999999999</v>
      </c>
      <c r="P392" s="6">
        <v>-275.88</v>
      </c>
      <c r="R392" s="31">
        <v>-1.1499999999999999</v>
      </c>
      <c r="S392" s="28">
        <v>44165</v>
      </c>
      <c r="T392" s="1" t="s">
        <v>185</v>
      </c>
    </row>
    <row r="393" spans="1:20" x14ac:dyDescent="0.2">
      <c r="A393" s="29">
        <v>42438</v>
      </c>
      <c r="B393" s="1" t="s">
        <v>200</v>
      </c>
      <c r="C393" s="27">
        <v>44144</v>
      </c>
      <c r="D393" s="1">
        <v>52170</v>
      </c>
      <c r="F393" s="1" t="s">
        <v>1430</v>
      </c>
      <c r="G393" s="1" t="s">
        <v>1431</v>
      </c>
      <c r="H393" s="1" t="s">
        <v>1431</v>
      </c>
      <c r="J393" s="1" t="s">
        <v>68</v>
      </c>
      <c r="K393" s="1" t="s">
        <v>49</v>
      </c>
      <c r="M393" s="1">
        <v>6.3E-2</v>
      </c>
      <c r="N393" s="6"/>
      <c r="O393" s="6">
        <v>44.35</v>
      </c>
      <c r="P393" s="6">
        <v>-336.93</v>
      </c>
      <c r="R393" s="31">
        <v>-44.35</v>
      </c>
      <c r="S393" s="28">
        <v>44165</v>
      </c>
      <c r="T393" s="1" t="s">
        <v>185</v>
      </c>
    </row>
    <row r="394" spans="1:20" x14ac:dyDescent="0.2">
      <c r="A394" s="29">
        <v>42438</v>
      </c>
      <c r="B394" s="1" t="s">
        <v>200</v>
      </c>
      <c r="C394" s="27">
        <v>44144</v>
      </c>
      <c r="D394" s="1">
        <v>52170</v>
      </c>
      <c r="F394" s="1" t="s">
        <v>1432</v>
      </c>
      <c r="G394" s="1" t="s">
        <v>1433</v>
      </c>
      <c r="H394" s="1" t="s">
        <v>1433</v>
      </c>
      <c r="J394" s="1" t="s">
        <v>68</v>
      </c>
      <c r="K394" s="1" t="s">
        <v>49</v>
      </c>
      <c r="M394" s="1">
        <v>1.7999999999999999E-2</v>
      </c>
      <c r="N394" s="6"/>
      <c r="O394" s="6">
        <v>12.67</v>
      </c>
      <c r="P394" s="6">
        <v>-292.58</v>
      </c>
      <c r="R394" s="31">
        <v>-12.67</v>
      </c>
      <c r="S394" s="28">
        <v>44165</v>
      </c>
      <c r="T394" s="1" t="s">
        <v>185</v>
      </c>
    </row>
    <row r="395" spans="1:20" x14ac:dyDescent="0.2">
      <c r="A395" s="29">
        <v>42439</v>
      </c>
      <c r="B395" s="1" t="s">
        <v>200</v>
      </c>
      <c r="C395" s="27">
        <v>44144</v>
      </c>
      <c r="D395" s="1">
        <v>52171</v>
      </c>
      <c r="F395" s="1" t="s">
        <v>1430</v>
      </c>
      <c r="G395" s="1" t="s">
        <v>1431</v>
      </c>
      <c r="H395" s="1" t="s">
        <v>1431</v>
      </c>
      <c r="J395" s="1" t="s">
        <v>68</v>
      </c>
      <c r="K395" s="1" t="s">
        <v>49</v>
      </c>
      <c r="M395" s="1">
        <v>6.3E-2</v>
      </c>
      <c r="N395" s="6"/>
      <c r="O395" s="6">
        <v>62.5</v>
      </c>
      <c r="P395" s="6">
        <v>-417.29</v>
      </c>
      <c r="R395" s="31">
        <v>-62.5</v>
      </c>
      <c r="S395" s="28">
        <v>44165</v>
      </c>
      <c r="T395" s="1" t="s">
        <v>185</v>
      </c>
    </row>
    <row r="396" spans="1:20" x14ac:dyDescent="0.2">
      <c r="A396" s="29">
        <v>42439</v>
      </c>
      <c r="B396" s="1" t="s">
        <v>200</v>
      </c>
      <c r="C396" s="27">
        <v>44144</v>
      </c>
      <c r="D396" s="1">
        <v>52171</v>
      </c>
      <c r="F396" s="1" t="s">
        <v>1432</v>
      </c>
      <c r="G396" s="1" t="s">
        <v>1433</v>
      </c>
      <c r="H396" s="1" t="s">
        <v>1433</v>
      </c>
      <c r="J396" s="1" t="s">
        <v>68</v>
      </c>
      <c r="K396" s="1" t="s">
        <v>49</v>
      </c>
      <c r="M396" s="1">
        <v>1.7999999999999999E-2</v>
      </c>
      <c r="N396" s="6"/>
      <c r="O396" s="6">
        <v>17.86</v>
      </c>
      <c r="P396" s="6">
        <v>-354.79</v>
      </c>
      <c r="R396" s="31">
        <v>-17.86</v>
      </c>
      <c r="S396" s="28">
        <v>44165</v>
      </c>
      <c r="T396" s="1" t="s">
        <v>185</v>
      </c>
    </row>
    <row r="397" spans="1:20" x14ac:dyDescent="0.2">
      <c r="A397" s="29">
        <v>42440</v>
      </c>
      <c r="B397" s="1" t="s">
        <v>200</v>
      </c>
      <c r="C397" s="27">
        <v>44144</v>
      </c>
      <c r="D397" s="1">
        <v>52172</v>
      </c>
      <c r="F397" s="1" t="s">
        <v>1430</v>
      </c>
      <c r="G397" s="1" t="s">
        <v>1431</v>
      </c>
      <c r="H397" s="1" t="s">
        <v>1431</v>
      </c>
      <c r="J397" s="1" t="s">
        <v>68</v>
      </c>
      <c r="K397" s="1" t="s">
        <v>49</v>
      </c>
      <c r="M397" s="1">
        <v>6.3E-2</v>
      </c>
      <c r="N397" s="6"/>
      <c r="O397" s="6">
        <v>42.34</v>
      </c>
      <c r="P397" s="6">
        <v>-471.73</v>
      </c>
      <c r="R397" s="31">
        <v>-42.34</v>
      </c>
      <c r="S397" s="28">
        <v>44165</v>
      </c>
      <c r="T397" s="1" t="s">
        <v>185</v>
      </c>
    </row>
    <row r="398" spans="1:20" x14ac:dyDescent="0.2">
      <c r="A398" s="29">
        <v>42440</v>
      </c>
      <c r="B398" s="1" t="s">
        <v>200</v>
      </c>
      <c r="C398" s="27">
        <v>44144</v>
      </c>
      <c r="D398" s="1">
        <v>52172</v>
      </c>
      <c r="F398" s="1" t="s">
        <v>1432</v>
      </c>
      <c r="G398" s="1" t="s">
        <v>1433</v>
      </c>
      <c r="H398" s="1" t="s">
        <v>1433</v>
      </c>
      <c r="J398" s="1" t="s">
        <v>68</v>
      </c>
      <c r="K398" s="1" t="s">
        <v>49</v>
      </c>
      <c r="M398" s="1">
        <v>1.7999999999999999E-2</v>
      </c>
      <c r="N398" s="6"/>
      <c r="O398" s="6">
        <v>12.1</v>
      </c>
      <c r="P398" s="6">
        <v>-429.39</v>
      </c>
      <c r="R398" s="31">
        <v>-12.1</v>
      </c>
      <c r="S398" s="28">
        <v>44165</v>
      </c>
      <c r="T398" s="1" t="s">
        <v>185</v>
      </c>
    </row>
    <row r="399" spans="1:20" x14ac:dyDescent="0.2">
      <c r="A399" s="29">
        <v>42441</v>
      </c>
      <c r="B399" s="1" t="s">
        <v>200</v>
      </c>
      <c r="C399" s="27">
        <v>44144</v>
      </c>
      <c r="D399" s="1">
        <v>52173</v>
      </c>
      <c r="F399" s="1" t="s">
        <v>1430</v>
      </c>
      <c r="G399" s="1" t="s">
        <v>1431</v>
      </c>
      <c r="H399" s="1" t="s">
        <v>1431</v>
      </c>
      <c r="J399" s="1" t="s">
        <v>68</v>
      </c>
      <c r="K399" s="1" t="s">
        <v>49</v>
      </c>
      <c r="M399" s="1">
        <v>6.3E-2</v>
      </c>
      <c r="N399" s="6"/>
      <c r="O399" s="6">
        <v>100.8</v>
      </c>
      <c r="P399" s="6">
        <v>-601.33000000000004</v>
      </c>
      <c r="R399" s="31">
        <v>-100.8</v>
      </c>
      <c r="S399" s="28">
        <v>44165</v>
      </c>
      <c r="T399" s="1" t="s">
        <v>185</v>
      </c>
    </row>
    <row r="400" spans="1:20" x14ac:dyDescent="0.2">
      <c r="A400" s="29">
        <v>42441</v>
      </c>
      <c r="B400" s="1" t="s">
        <v>200</v>
      </c>
      <c r="C400" s="27">
        <v>44144</v>
      </c>
      <c r="D400" s="1">
        <v>52173</v>
      </c>
      <c r="F400" s="1" t="s">
        <v>1432</v>
      </c>
      <c r="G400" s="1" t="s">
        <v>1433</v>
      </c>
      <c r="H400" s="1" t="s">
        <v>1433</v>
      </c>
      <c r="J400" s="1" t="s">
        <v>68</v>
      </c>
      <c r="K400" s="1" t="s">
        <v>49</v>
      </c>
      <c r="M400" s="1">
        <v>1.7999999999999999E-2</v>
      </c>
      <c r="N400" s="6"/>
      <c r="O400" s="6">
        <v>28.8</v>
      </c>
      <c r="P400" s="6">
        <v>-500.53</v>
      </c>
      <c r="R400" s="31">
        <v>-28.8</v>
      </c>
      <c r="S400" s="28">
        <v>44165</v>
      </c>
      <c r="T400" s="1" t="s">
        <v>185</v>
      </c>
    </row>
    <row r="401" spans="1:20" x14ac:dyDescent="0.2">
      <c r="A401" s="29">
        <v>42442</v>
      </c>
      <c r="B401" s="1" t="s">
        <v>200</v>
      </c>
      <c r="C401" s="27">
        <v>44144</v>
      </c>
      <c r="D401" s="1">
        <v>52174</v>
      </c>
      <c r="F401" s="1" t="s">
        <v>1430</v>
      </c>
      <c r="G401" s="1" t="s">
        <v>1431</v>
      </c>
      <c r="H401" s="1" t="s">
        <v>1431</v>
      </c>
      <c r="J401" s="1" t="s">
        <v>68</v>
      </c>
      <c r="K401" s="1" t="s">
        <v>49</v>
      </c>
      <c r="M401" s="1">
        <v>6.3E-2</v>
      </c>
      <c r="N401" s="6"/>
      <c r="O401" s="6">
        <v>36.29</v>
      </c>
      <c r="P401" s="6">
        <v>-647.99</v>
      </c>
      <c r="R401" s="31">
        <v>-36.29</v>
      </c>
      <c r="S401" s="28">
        <v>44165</v>
      </c>
      <c r="T401" s="1" t="s">
        <v>185</v>
      </c>
    </row>
    <row r="402" spans="1:20" x14ac:dyDescent="0.2">
      <c r="A402" s="29">
        <v>42442</v>
      </c>
      <c r="B402" s="1" t="s">
        <v>200</v>
      </c>
      <c r="C402" s="27">
        <v>44144</v>
      </c>
      <c r="D402" s="1">
        <v>52174</v>
      </c>
      <c r="F402" s="1" t="s">
        <v>1432</v>
      </c>
      <c r="G402" s="1" t="s">
        <v>1433</v>
      </c>
      <c r="H402" s="1" t="s">
        <v>1433</v>
      </c>
      <c r="J402" s="1" t="s">
        <v>68</v>
      </c>
      <c r="K402" s="1" t="s">
        <v>49</v>
      </c>
      <c r="M402" s="1">
        <v>1.7999999999999999E-2</v>
      </c>
      <c r="N402" s="6"/>
      <c r="O402" s="6">
        <v>10.37</v>
      </c>
      <c r="P402" s="6">
        <v>-611.70000000000005</v>
      </c>
      <c r="R402" s="31">
        <v>-10.37</v>
      </c>
      <c r="S402" s="28">
        <v>44165</v>
      </c>
      <c r="T402" s="1" t="s">
        <v>185</v>
      </c>
    </row>
    <row r="403" spans="1:20" x14ac:dyDescent="0.2">
      <c r="A403" s="29">
        <v>42443</v>
      </c>
      <c r="B403" s="1" t="s">
        <v>200</v>
      </c>
      <c r="C403" s="27">
        <v>44144</v>
      </c>
      <c r="D403" s="1">
        <v>52175</v>
      </c>
      <c r="F403" s="1" t="s">
        <v>1430</v>
      </c>
      <c r="G403" s="1" t="s">
        <v>1431</v>
      </c>
      <c r="H403" s="1" t="s">
        <v>1431</v>
      </c>
      <c r="J403" s="1" t="s">
        <v>68</v>
      </c>
      <c r="K403" s="1" t="s">
        <v>49</v>
      </c>
      <c r="M403" s="1">
        <v>6.3E-2</v>
      </c>
      <c r="N403" s="6"/>
      <c r="O403" s="6">
        <v>22.18</v>
      </c>
      <c r="P403" s="6">
        <v>-676.51</v>
      </c>
      <c r="R403" s="31">
        <v>-22.18</v>
      </c>
      <c r="S403" s="28">
        <v>44165</v>
      </c>
      <c r="T403" s="1" t="s">
        <v>185</v>
      </c>
    </row>
    <row r="404" spans="1:20" x14ac:dyDescent="0.2">
      <c r="A404" s="29">
        <v>42443</v>
      </c>
      <c r="B404" s="1" t="s">
        <v>200</v>
      </c>
      <c r="C404" s="27">
        <v>44144</v>
      </c>
      <c r="D404" s="1">
        <v>52175</v>
      </c>
      <c r="F404" s="1" t="s">
        <v>1432</v>
      </c>
      <c r="G404" s="1" t="s">
        <v>1433</v>
      </c>
      <c r="H404" s="1" t="s">
        <v>1433</v>
      </c>
      <c r="J404" s="1" t="s">
        <v>68</v>
      </c>
      <c r="K404" s="1" t="s">
        <v>49</v>
      </c>
      <c r="M404" s="1">
        <v>1.7999999999999999E-2</v>
      </c>
      <c r="N404" s="6"/>
      <c r="O404" s="6">
        <v>6.34</v>
      </c>
      <c r="P404" s="6">
        <v>-654.33000000000004</v>
      </c>
      <c r="R404" s="31">
        <v>-6.34</v>
      </c>
      <c r="S404" s="28">
        <v>44165</v>
      </c>
      <c r="T404" s="1" t="s">
        <v>185</v>
      </c>
    </row>
    <row r="405" spans="1:20" x14ac:dyDescent="0.2">
      <c r="A405" s="29">
        <v>42444</v>
      </c>
      <c r="B405" s="1" t="s">
        <v>200</v>
      </c>
      <c r="C405" s="27">
        <v>44144</v>
      </c>
      <c r="D405" s="1">
        <v>52176</v>
      </c>
      <c r="F405" s="1" t="s">
        <v>1430</v>
      </c>
      <c r="G405" s="1" t="s">
        <v>1431</v>
      </c>
      <c r="H405" s="1" t="s">
        <v>1431</v>
      </c>
      <c r="J405" s="1" t="s">
        <v>68</v>
      </c>
      <c r="K405" s="1" t="s">
        <v>49</v>
      </c>
      <c r="M405" s="1">
        <v>6.3E-2</v>
      </c>
      <c r="N405" s="6"/>
      <c r="O405" s="6">
        <v>24.19</v>
      </c>
      <c r="P405" s="6">
        <v>-707.61</v>
      </c>
      <c r="R405" s="31">
        <v>-24.19</v>
      </c>
      <c r="S405" s="28">
        <v>44165</v>
      </c>
      <c r="T405" s="1" t="s">
        <v>185</v>
      </c>
    </row>
    <row r="406" spans="1:20" x14ac:dyDescent="0.2">
      <c r="A406" s="29">
        <v>42444</v>
      </c>
      <c r="B406" s="1" t="s">
        <v>200</v>
      </c>
      <c r="C406" s="27">
        <v>44144</v>
      </c>
      <c r="D406" s="1">
        <v>52176</v>
      </c>
      <c r="F406" s="1" t="s">
        <v>1432</v>
      </c>
      <c r="G406" s="1" t="s">
        <v>1433</v>
      </c>
      <c r="H406" s="1" t="s">
        <v>1433</v>
      </c>
      <c r="J406" s="1" t="s">
        <v>68</v>
      </c>
      <c r="K406" s="1" t="s">
        <v>49</v>
      </c>
      <c r="M406" s="1">
        <v>1.7999999999999999E-2</v>
      </c>
      <c r="N406" s="6"/>
      <c r="O406" s="6">
        <v>6.91</v>
      </c>
      <c r="P406" s="6">
        <v>-683.42</v>
      </c>
      <c r="R406" s="31">
        <v>-6.91</v>
      </c>
      <c r="S406" s="28">
        <v>44165</v>
      </c>
      <c r="T406" s="1" t="s">
        <v>185</v>
      </c>
    </row>
    <row r="407" spans="1:20" x14ac:dyDescent="0.2">
      <c r="A407" s="29">
        <v>42462</v>
      </c>
      <c r="B407" s="1" t="s">
        <v>198</v>
      </c>
      <c r="C407" s="27">
        <v>44146</v>
      </c>
      <c r="F407" s="1" t="s">
        <v>1430</v>
      </c>
      <c r="G407" s="1" t="s">
        <v>199</v>
      </c>
      <c r="H407" s="1" t="s">
        <v>1431</v>
      </c>
      <c r="J407" s="1" t="s">
        <v>68</v>
      </c>
      <c r="K407" s="1" t="s">
        <v>48</v>
      </c>
      <c r="N407" s="6">
        <v>1443.81</v>
      </c>
      <c r="O407" s="6"/>
      <c r="P407" s="6">
        <v>736.2</v>
      </c>
      <c r="R407" s="31">
        <v>1443.81</v>
      </c>
      <c r="S407" s="28">
        <v>44165</v>
      </c>
      <c r="T407" s="1" t="s">
        <v>184</v>
      </c>
    </row>
    <row r="408" spans="1:20" x14ac:dyDescent="0.2">
      <c r="A408" s="29">
        <v>42463</v>
      </c>
      <c r="B408" s="1" t="s">
        <v>198</v>
      </c>
      <c r="C408" s="27">
        <v>44146</v>
      </c>
      <c r="F408" s="1" t="s">
        <v>1432</v>
      </c>
      <c r="G408" s="1">
        <v>210284</v>
      </c>
      <c r="H408" s="1" t="s">
        <v>1433</v>
      </c>
      <c r="J408" s="1" t="s">
        <v>68</v>
      </c>
      <c r="K408" s="1" t="s">
        <v>48</v>
      </c>
      <c r="N408" s="6">
        <v>412.5</v>
      </c>
      <c r="O408" s="6"/>
      <c r="P408" s="6">
        <v>1148.7</v>
      </c>
      <c r="R408" s="31">
        <v>412.5</v>
      </c>
      <c r="S408" s="28">
        <v>44165</v>
      </c>
      <c r="T408" s="1" t="s">
        <v>184</v>
      </c>
    </row>
    <row r="409" spans="1:20" x14ac:dyDescent="0.2">
      <c r="A409" s="29">
        <v>42178</v>
      </c>
      <c r="B409" s="1" t="s">
        <v>200</v>
      </c>
      <c r="C409" s="27">
        <v>44151</v>
      </c>
      <c r="D409" s="1">
        <v>52051</v>
      </c>
      <c r="F409" s="1" t="s">
        <v>1430</v>
      </c>
      <c r="G409" s="1" t="s">
        <v>1431</v>
      </c>
      <c r="H409" s="1" t="s">
        <v>1431</v>
      </c>
      <c r="J409" s="1" t="s">
        <v>68</v>
      </c>
      <c r="K409" s="1" t="s">
        <v>49</v>
      </c>
      <c r="M409" s="1">
        <v>6.3E-2</v>
      </c>
      <c r="N409" s="6"/>
      <c r="O409" s="6">
        <v>5.92</v>
      </c>
      <c r="P409" s="6">
        <v>1141.0899999999999</v>
      </c>
      <c r="R409" s="31">
        <v>-5.92</v>
      </c>
      <c r="S409" s="28">
        <v>44165</v>
      </c>
      <c r="T409" s="1" t="s">
        <v>185</v>
      </c>
    </row>
    <row r="410" spans="1:20" x14ac:dyDescent="0.2">
      <c r="A410" s="29">
        <v>42178</v>
      </c>
      <c r="B410" s="1" t="s">
        <v>200</v>
      </c>
      <c r="C410" s="27">
        <v>44151</v>
      </c>
      <c r="D410" s="1">
        <v>52051</v>
      </c>
      <c r="F410" s="1" t="s">
        <v>1432</v>
      </c>
      <c r="G410" s="1" t="s">
        <v>1433</v>
      </c>
      <c r="H410" s="1" t="s">
        <v>1433</v>
      </c>
      <c r="J410" s="1" t="s">
        <v>68</v>
      </c>
      <c r="K410" s="1" t="s">
        <v>49</v>
      </c>
      <c r="M410" s="1">
        <v>1.7999999999999999E-2</v>
      </c>
      <c r="N410" s="6"/>
      <c r="O410" s="6">
        <v>1.69</v>
      </c>
      <c r="P410" s="6">
        <v>1147.01</v>
      </c>
      <c r="R410" s="31">
        <v>-1.69</v>
      </c>
      <c r="S410" s="28">
        <v>44165</v>
      </c>
      <c r="T410" s="1" t="s">
        <v>185</v>
      </c>
    </row>
    <row r="411" spans="1:20" x14ac:dyDescent="0.2">
      <c r="A411" s="29">
        <v>42263</v>
      </c>
      <c r="B411" s="1" t="s">
        <v>200</v>
      </c>
      <c r="C411" s="27">
        <v>44151</v>
      </c>
      <c r="D411" s="1">
        <v>52074</v>
      </c>
      <c r="F411" s="1" t="s">
        <v>1430</v>
      </c>
      <c r="G411" s="1" t="s">
        <v>1431</v>
      </c>
      <c r="H411" s="1" t="s">
        <v>1431</v>
      </c>
      <c r="J411" s="1" t="s">
        <v>68</v>
      </c>
      <c r="K411" s="1" t="s">
        <v>49</v>
      </c>
      <c r="M411" s="1">
        <v>6.3E-2</v>
      </c>
      <c r="N411" s="6"/>
      <c r="O411" s="6">
        <v>18.77</v>
      </c>
      <c r="P411" s="6">
        <v>1116.96</v>
      </c>
      <c r="R411" s="31">
        <v>-18.77</v>
      </c>
      <c r="S411" s="28">
        <v>44165</v>
      </c>
      <c r="T411" s="1" t="s">
        <v>185</v>
      </c>
    </row>
    <row r="412" spans="1:20" x14ac:dyDescent="0.2">
      <c r="A412" s="29">
        <v>42263</v>
      </c>
      <c r="B412" s="1" t="s">
        <v>200</v>
      </c>
      <c r="C412" s="27">
        <v>44151</v>
      </c>
      <c r="D412" s="1">
        <v>52074</v>
      </c>
      <c r="F412" s="1" t="s">
        <v>1432</v>
      </c>
      <c r="G412" s="1" t="s">
        <v>1433</v>
      </c>
      <c r="H412" s="1" t="s">
        <v>1433</v>
      </c>
      <c r="J412" s="1" t="s">
        <v>68</v>
      </c>
      <c r="K412" s="1" t="s">
        <v>49</v>
      </c>
      <c r="M412" s="1">
        <v>1.7999999999999999E-2</v>
      </c>
      <c r="N412" s="6"/>
      <c r="O412" s="6">
        <v>5.36</v>
      </c>
      <c r="P412" s="6">
        <v>1135.73</v>
      </c>
      <c r="R412" s="31">
        <v>-5.36</v>
      </c>
      <c r="S412" s="28">
        <v>44165</v>
      </c>
      <c r="T412" s="1" t="s">
        <v>185</v>
      </c>
    </row>
    <row r="413" spans="1:20" x14ac:dyDescent="0.2">
      <c r="A413" s="29">
        <v>42373</v>
      </c>
      <c r="B413" s="1" t="s">
        <v>200</v>
      </c>
      <c r="C413" s="27">
        <v>44151</v>
      </c>
      <c r="D413" s="1">
        <v>52142</v>
      </c>
      <c r="F413" s="1" t="s">
        <v>1430</v>
      </c>
      <c r="G413" s="1" t="s">
        <v>1431</v>
      </c>
      <c r="H413" s="1" t="s">
        <v>1431</v>
      </c>
      <c r="J413" s="1" t="s">
        <v>68</v>
      </c>
      <c r="K413" s="1" t="s">
        <v>49</v>
      </c>
      <c r="M413" s="1">
        <v>6.3E-2</v>
      </c>
      <c r="N413" s="6"/>
      <c r="O413" s="6">
        <v>63.5</v>
      </c>
      <c r="P413" s="6">
        <v>1035.32</v>
      </c>
      <c r="R413" s="31">
        <v>-63.5</v>
      </c>
      <c r="S413" s="28">
        <v>44165</v>
      </c>
      <c r="T413" s="1" t="s">
        <v>185</v>
      </c>
    </row>
    <row r="414" spans="1:20" x14ac:dyDescent="0.2">
      <c r="A414" s="29">
        <v>42373</v>
      </c>
      <c r="B414" s="1" t="s">
        <v>200</v>
      </c>
      <c r="C414" s="27">
        <v>44151</v>
      </c>
      <c r="D414" s="1">
        <v>52142</v>
      </c>
      <c r="F414" s="1" t="s">
        <v>1432</v>
      </c>
      <c r="G414" s="1" t="s">
        <v>1433</v>
      </c>
      <c r="H414" s="1" t="s">
        <v>1433</v>
      </c>
      <c r="J414" s="1" t="s">
        <v>68</v>
      </c>
      <c r="K414" s="1" t="s">
        <v>49</v>
      </c>
      <c r="M414" s="1">
        <v>1.7999999999999999E-2</v>
      </c>
      <c r="N414" s="6"/>
      <c r="O414" s="6">
        <v>18.14</v>
      </c>
      <c r="P414" s="6">
        <v>1098.82</v>
      </c>
      <c r="R414" s="31">
        <v>-18.14</v>
      </c>
      <c r="S414" s="28">
        <v>44165</v>
      </c>
      <c r="T414" s="1" t="s">
        <v>185</v>
      </c>
    </row>
    <row r="415" spans="1:20" x14ac:dyDescent="0.2">
      <c r="A415" s="29">
        <v>42579</v>
      </c>
      <c r="B415" s="1" t="s">
        <v>200</v>
      </c>
      <c r="C415" s="27">
        <v>44151</v>
      </c>
      <c r="D415" s="1">
        <v>52182</v>
      </c>
      <c r="F415" s="1" t="s">
        <v>1430</v>
      </c>
      <c r="G415" s="1" t="s">
        <v>1431</v>
      </c>
      <c r="H415" s="1" t="s">
        <v>1431</v>
      </c>
      <c r="J415" s="1" t="s">
        <v>68</v>
      </c>
      <c r="K415" s="1" t="s">
        <v>49</v>
      </c>
      <c r="M415" s="1">
        <v>6.3E-2</v>
      </c>
      <c r="N415" s="6"/>
      <c r="O415" s="6">
        <v>24.19</v>
      </c>
      <c r="P415" s="6">
        <v>1004.22</v>
      </c>
      <c r="R415" s="31">
        <v>-24.19</v>
      </c>
      <c r="S415" s="28">
        <v>44165</v>
      </c>
      <c r="T415" s="1" t="s">
        <v>185</v>
      </c>
    </row>
    <row r="416" spans="1:20" x14ac:dyDescent="0.2">
      <c r="A416" s="29">
        <v>42579</v>
      </c>
      <c r="B416" s="1" t="s">
        <v>200</v>
      </c>
      <c r="C416" s="27">
        <v>44151</v>
      </c>
      <c r="D416" s="1">
        <v>52182</v>
      </c>
      <c r="F416" s="1" t="s">
        <v>1432</v>
      </c>
      <c r="G416" s="1" t="s">
        <v>1433</v>
      </c>
      <c r="H416" s="1" t="s">
        <v>1433</v>
      </c>
      <c r="J416" s="1" t="s">
        <v>68</v>
      </c>
      <c r="K416" s="1" t="s">
        <v>49</v>
      </c>
      <c r="M416" s="1">
        <v>1.7999999999999999E-2</v>
      </c>
      <c r="N416" s="6"/>
      <c r="O416" s="6">
        <v>6.91</v>
      </c>
      <c r="P416" s="6">
        <v>1028.4100000000001</v>
      </c>
      <c r="R416" s="31">
        <v>-6.91</v>
      </c>
      <c r="S416" s="28">
        <v>44165</v>
      </c>
      <c r="T416" s="1" t="s">
        <v>185</v>
      </c>
    </row>
    <row r="417" spans="1:20" x14ac:dyDescent="0.2">
      <c r="A417" s="29">
        <v>42583</v>
      </c>
      <c r="B417" s="1" t="s">
        <v>200</v>
      </c>
      <c r="C417" s="27">
        <v>44151</v>
      </c>
      <c r="D417" s="1">
        <v>52186</v>
      </c>
      <c r="F417" s="1" t="s">
        <v>1430</v>
      </c>
      <c r="G417" s="1" t="s">
        <v>1431</v>
      </c>
      <c r="H417" s="1" t="s">
        <v>1431</v>
      </c>
      <c r="J417" s="1" t="s">
        <v>68</v>
      </c>
      <c r="K417" s="1" t="s">
        <v>49</v>
      </c>
      <c r="M417" s="1">
        <v>6.3E-2</v>
      </c>
      <c r="N417" s="6"/>
      <c r="O417" s="6">
        <v>6.17</v>
      </c>
      <c r="P417" s="6">
        <v>996.29</v>
      </c>
      <c r="R417" s="31">
        <v>-6.17</v>
      </c>
      <c r="S417" s="28">
        <v>44165</v>
      </c>
      <c r="T417" s="1" t="s">
        <v>185</v>
      </c>
    </row>
    <row r="418" spans="1:20" x14ac:dyDescent="0.2">
      <c r="A418" s="29">
        <v>42583</v>
      </c>
      <c r="B418" s="1" t="s">
        <v>200</v>
      </c>
      <c r="C418" s="27">
        <v>44151</v>
      </c>
      <c r="D418" s="1">
        <v>52186</v>
      </c>
      <c r="F418" s="1" t="s">
        <v>1432</v>
      </c>
      <c r="G418" s="1" t="s">
        <v>1433</v>
      </c>
      <c r="H418" s="1" t="s">
        <v>1433</v>
      </c>
      <c r="J418" s="1" t="s">
        <v>68</v>
      </c>
      <c r="K418" s="1" t="s">
        <v>49</v>
      </c>
      <c r="M418" s="1">
        <v>1.7999999999999999E-2</v>
      </c>
      <c r="N418" s="6"/>
      <c r="O418" s="6">
        <v>1.76</v>
      </c>
      <c r="P418" s="6">
        <v>1002.46</v>
      </c>
      <c r="R418" s="31">
        <v>-1.76</v>
      </c>
      <c r="S418" s="28">
        <v>44165</v>
      </c>
      <c r="T418" s="1" t="s">
        <v>185</v>
      </c>
    </row>
    <row r="419" spans="1:20" x14ac:dyDescent="0.2">
      <c r="A419" s="29">
        <v>42625</v>
      </c>
      <c r="B419" s="1" t="s">
        <v>200</v>
      </c>
      <c r="C419" s="27">
        <v>44151</v>
      </c>
      <c r="D419" s="1">
        <v>52192</v>
      </c>
      <c r="F419" s="1" t="s">
        <v>1430</v>
      </c>
      <c r="G419" s="1" t="s">
        <v>1431</v>
      </c>
      <c r="H419" s="1" t="s">
        <v>1431</v>
      </c>
      <c r="J419" s="1" t="s">
        <v>68</v>
      </c>
      <c r="K419" s="1" t="s">
        <v>49</v>
      </c>
      <c r="M419" s="1">
        <v>6.3E-2</v>
      </c>
      <c r="N419" s="6"/>
      <c r="O419" s="6">
        <v>37.799999999999997</v>
      </c>
      <c r="P419" s="6">
        <v>947.69</v>
      </c>
      <c r="R419" s="31">
        <v>-37.799999999999997</v>
      </c>
      <c r="S419" s="28">
        <v>44165</v>
      </c>
      <c r="T419" s="1" t="s">
        <v>185</v>
      </c>
    </row>
    <row r="420" spans="1:20" x14ac:dyDescent="0.2">
      <c r="A420" s="29">
        <v>42625</v>
      </c>
      <c r="B420" s="1" t="s">
        <v>200</v>
      </c>
      <c r="C420" s="27">
        <v>44151</v>
      </c>
      <c r="D420" s="1">
        <v>52192</v>
      </c>
      <c r="F420" s="1" t="s">
        <v>1432</v>
      </c>
      <c r="G420" s="1" t="s">
        <v>1433</v>
      </c>
      <c r="H420" s="1" t="s">
        <v>1433</v>
      </c>
      <c r="J420" s="1" t="s">
        <v>68</v>
      </c>
      <c r="K420" s="1" t="s">
        <v>49</v>
      </c>
      <c r="M420" s="1">
        <v>1.7999999999999999E-2</v>
      </c>
      <c r="N420" s="6"/>
      <c r="O420" s="6">
        <v>10.8</v>
      </c>
      <c r="P420" s="6">
        <v>985.49</v>
      </c>
      <c r="R420" s="31">
        <v>-10.8</v>
      </c>
      <c r="S420" s="28">
        <v>44165</v>
      </c>
      <c r="T420" s="1" t="s">
        <v>185</v>
      </c>
    </row>
    <row r="421" spans="1:20" x14ac:dyDescent="0.2">
      <c r="A421" s="29">
        <v>42413</v>
      </c>
      <c r="B421" s="1" t="s">
        <v>200</v>
      </c>
      <c r="C421" s="27">
        <v>44155</v>
      </c>
      <c r="D421" s="1">
        <v>52149</v>
      </c>
      <c r="F421" s="1" t="s">
        <v>1430</v>
      </c>
      <c r="G421" s="1" t="s">
        <v>1431</v>
      </c>
      <c r="H421" s="1" t="s">
        <v>1431</v>
      </c>
      <c r="J421" s="1" t="s">
        <v>68</v>
      </c>
      <c r="K421" s="1" t="s">
        <v>49</v>
      </c>
      <c r="M421" s="1">
        <v>6.3E-2</v>
      </c>
      <c r="N421" s="6"/>
      <c r="O421" s="6">
        <v>113.15</v>
      </c>
      <c r="P421" s="6">
        <v>802.21</v>
      </c>
      <c r="R421" s="31">
        <v>-113.15</v>
      </c>
      <c r="S421" s="28">
        <v>44165</v>
      </c>
      <c r="T421" s="1" t="s">
        <v>185</v>
      </c>
    </row>
    <row r="422" spans="1:20" x14ac:dyDescent="0.2">
      <c r="A422" s="29">
        <v>42413</v>
      </c>
      <c r="B422" s="1" t="s">
        <v>200</v>
      </c>
      <c r="C422" s="27">
        <v>44155</v>
      </c>
      <c r="D422" s="1">
        <v>52149</v>
      </c>
      <c r="F422" s="1" t="s">
        <v>1432</v>
      </c>
      <c r="G422" s="1" t="s">
        <v>1433</v>
      </c>
      <c r="H422" s="1" t="s">
        <v>1433</v>
      </c>
      <c r="J422" s="1" t="s">
        <v>68</v>
      </c>
      <c r="K422" s="1" t="s">
        <v>49</v>
      </c>
      <c r="M422" s="1">
        <v>1.7999999999999999E-2</v>
      </c>
      <c r="N422" s="6"/>
      <c r="O422" s="6">
        <v>32.33</v>
      </c>
      <c r="P422" s="6">
        <v>915.36</v>
      </c>
      <c r="R422" s="31">
        <v>-32.33</v>
      </c>
      <c r="S422" s="28">
        <v>44165</v>
      </c>
      <c r="T422" s="1" t="s">
        <v>185</v>
      </c>
    </row>
    <row r="423" spans="1:20" x14ac:dyDescent="0.2">
      <c r="A423" s="29">
        <v>42632</v>
      </c>
      <c r="B423" s="1" t="s">
        <v>200</v>
      </c>
      <c r="C423" s="27">
        <v>44165</v>
      </c>
      <c r="D423" s="1">
        <v>52196</v>
      </c>
      <c r="F423" s="1" t="s">
        <v>1430</v>
      </c>
      <c r="G423" s="1" t="s">
        <v>1431</v>
      </c>
      <c r="H423" s="1" t="s">
        <v>1431</v>
      </c>
      <c r="J423" s="1" t="s">
        <v>68</v>
      </c>
      <c r="K423" s="1" t="s">
        <v>49</v>
      </c>
      <c r="M423" s="1">
        <v>6.3E-2</v>
      </c>
      <c r="N423" s="6"/>
      <c r="O423" s="6">
        <v>11.72</v>
      </c>
      <c r="P423" s="6">
        <v>787.14</v>
      </c>
      <c r="R423" s="31">
        <v>-11.72</v>
      </c>
      <c r="S423" s="28">
        <v>44165</v>
      </c>
      <c r="T423" s="1" t="s">
        <v>185</v>
      </c>
    </row>
    <row r="424" spans="1:20" x14ac:dyDescent="0.2">
      <c r="A424" s="29">
        <v>42632</v>
      </c>
      <c r="B424" s="1" t="s">
        <v>200</v>
      </c>
      <c r="C424" s="27">
        <v>44165</v>
      </c>
      <c r="D424" s="1">
        <v>52196</v>
      </c>
      <c r="F424" s="1" t="s">
        <v>1432</v>
      </c>
      <c r="G424" s="1" t="s">
        <v>1433</v>
      </c>
      <c r="H424" s="1" t="s">
        <v>1433</v>
      </c>
      <c r="J424" s="1" t="s">
        <v>68</v>
      </c>
      <c r="K424" s="1" t="s">
        <v>49</v>
      </c>
      <c r="M424" s="1">
        <v>1.7999999999999999E-2</v>
      </c>
      <c r="N424" s="6"/>
      <c r="O424" s="6">
        <v>3.35</v>
      </c>
      <c r="P424" s="6">
        <v>798.86</v>
      </c>
      <c r="R424" s="31">
        <v>-3.35</v>
      </c>
      <c r="S424" s="28">
        <v>44165</v>
      </c>
      <c r="T424" s="1" t="s">
        <v>185</v>
      </c>
    </row>
    <row r="425" spans="1:20" x14ac:dyDescent="0.2">
      <c r="A425" s="29">
        <v>42644</v>
      </c>
      <c r="B425" s="1" t="s">
        <v>200</v>
      </c>
      <c r="C425" s="27">
        <v>44165</v>
      </c>
      <c r="D425" s="1">
        <v>52200</v>
      </c>
      <c r="F425" s="1" t="s">
        <v>1430</v>
      </c>
      <c r="G425" s="1" t="s">
        <v>1431</v>
      </c>
      <c r="H425" s="1" t="s">
        <v>1431</v>
      </c>
      <c r="J425" s="1" t="s">
        <v>68</v>
      </c>
      <c r="K425" s="1" t="s">
        <v>49</v>
      </c>
      <c r="M425" s="1">
        <v>6.3E-2</v>
      </c>
      <c r="N425" s="6"/>
      <c r="O425" s="6">
        <v>17.510000000000002</v>
      </c>
      <c r="P425" s="6">
        <v>764.63</v>
      </c>
      <c r="R425" s="31">
        <v>-17.510000000000002</v>
      </c>
      <c r="S425" s="28">
        <v>44165</v>
      </c>
      <c r="T425" s="1" t="s">
        <v>185</v>
      </c>
    </row>
    <row r="426" spans="1:20" x14ac:dyDescent="0.2">
      <c r="A426" s="29">
        <v>42644</v>
      </c>
      <c r="B426" s="1" t="s">
        <v>200</v>
      </c>
      <c r="C426" s="27">
        <v>44165</v>
      </c>
      <c r="D426" s="1">
        <v>52200</v>
      </c>
      <c r="F426" s="1" t="s">
        <v>1432</v>
      </c>
      <c r="G426" s="1" t="s">
        <v>1433</v>
      </c>
      <c r="H426" s="1" t="s">
        <v>1433</v>
      </c>
      <c r="J426" s="1" t="s">
        <v>68</v>
      </c>
      <c r="K426" s="1" t="s">
        <v>49</v>
      </c>
      <c r="M426" s="1">
        <v>1.7999999999999999E-2</v>
      </c>
      <c r="N426" s="6"/>
      <c r="O426" s="6">
        <v>5</v>
      </c>
      <c r="P426" s="6">
        <v>782.14</v>
      </c>
      <c r="R426" s="31">
        <v>-5</v>
      </c>
      <c r="S426" s="28">
        <v>44165</v>
      </c>
      <c r="T426" s="1" t="s">
        <v>185</v>
      </c>
    </row>
    <row r="427" spans="1:20" x14ac:dyDescent="0.2">
      <c r="A427" s="29">
        <v>42646</v>
      </c>
      <c r="B427" s="1" t="s">
        <v>200</v>
      </c>
      <c r="C427" s="27">
        <v>44165</v>
      </c>
      <c r="D427" s="1">
        <v>52202</v>
      </c>
      <c r="F427" s="1" t="s">
        <v>1430</v>
      </c>
      <c r="G427" s="1" t="s">
        <v>1431</v>
      </c>
      <c r="H427" s="1" t="s">
        <v>1431</v>
      </c>
      <c r="J427" s="1" t="s">
        <v>68</v>
      </c>
      <c r="K427" s="1" t="s">
        <v>49</v>
      </c>
      <c r="M427" s="1">
        <v>6.3E-2</v>
      </c>
      <c r="N427" s="6"/>
      <c r="O427" s="6">
        <v>6.17</v>
      </c>
      <c r="P427" s="6">
        <v>756.7</v>
      </c>
      <c r="R427" s="31">
        <v>-6.17</v>
      </c>
      <c r="S427" s="28">
        <v>44165</v>
      </c>
      <c r="T427" s="1" t="s">
        <v>185</v>
      </c>
    </row>
    <row r="428" spans="1:20" x14ac:dyDescent="0.2">
      <c r="A428" s="29">
        <v>42646</v>
      </c>
      <c r="B428" s="1" t="s">
        <v>200</v>
      </c>
      <c r="C428" s="27">
        <v>44165</v>
      </c>
      <c r="D428" s="1">
        <v>52202</v>
      </c>
      <c r="F428" s="1" t="s">
        <v>1432</v>
      </c>
      <c r="G428" s="1" t="s">
        <v>1433</v>
      </c>
      <c r="H428" s="1" t="s">
        <v>1433</v>
      </c>
      <c r="J428" s="1" t="s">
        <v>68</v>
      </c>
      <c r="K428" s="1" t="s">
        <v>49</v>
      </c>
      <c r="M428" s="1">
        <v>1.7999999999999999E-2</v>
      </c>
      <c r="N428" s="6"/>
      <c r="O428" s="6">
        <v>1.76</v>
      </c>
      <c r="P428" s="6">
        <v>762.87</v>
      </c>
      <c r="R428" s="31">
        <v>-1.76</v>
      </c>
      <c r="S428" s="28">
        <v>44165</v>
      </c>
      <c r="T428" s="1" t="s">
        <v>185</v>
      </c>
    </row>
    <row r="429" spans="1:20" x14ac:dyDescent="0.2">
      <c r="A429" s="29">
        <v>42665</v>
      </c>
      <c r="B429" s="1" t="s">
        <v>200</v>
      </c>
      <c r="C429" s="27">
        <v>44165</v>
      </c>
      <c r="D429" s="1">
        <v>52208</v>
      </c>
      <c r="F429" s="1" t="s">
        <v>1430</v>
      </c>
      <c r="G429" s="1" t="s">
        <v>1431</v>
      </c>
      <c r="H429" s="1" t="s">
        <v>1431</v>
      </c>
      <c r="J429" s="1" t="s">
        <v>68</v>
      </c>
      <c r="K429" s="1" t="s">
        <v>49</v>
      </c>
      <c r="M429" s="1">
        <v>6.3E-2</v>
      </c>
      <c r="N429" s="6"/>
      <c r="O429" s="6">
        <v>113.15</v>
      </c>
      <c r="P429" s="6">
        <v>611.22</v>
      </c>
      <c r="R429" s="31">
        <v>-113.15</v>
      </c>
      <c r="S429" s="28">
        <v>44165</v>
      </c>
      <c r="T429" s="1" t="s">
        <v>185</v>
      </c>
    </row>
    <row r="430" spans="1:20" x14ac:dyDescent="0.2">
      <c r="A430" s="29">
        <v>42665</v>
      </c>
      <c r="B430" s="1" t="s">
        <v>200</v>
      </c>
      <c r="C430" s="27">
        <v>44165</v>
      </c>
      <c r="D430" s="1">
        <v>52208</v>
      </c>
      <c r="F430" s="1" t="s">
        <v>1432</v>
      </c>
      <c r="G430" s="1" t="s">
        <v>1433</v>
      </c>
      <c r="H430" s="1" t="s">
        <v>1433</v>
      </c>
      <c r="J430" s="1" t="s">
        <v>68</v>
      </c>
      <c r="K430" s="1" t="s">
        <v>49</v>
      </c>
      <c r="M430" s="1">
        <v>1.7999999999999999E-2</v>
      </c>
      <c r="N430" s="6"/>
      <c r="O430" s="6">
        <v>32.33</v>
      </c>
      <c r="P430" s="6">
        <v>724.37</v>
      </c>
      <c r="R430" s="31">
        <v>-32.33</v>
      </c>
      <c r="S430" s="28">
        <v>44165</v>
      </c>
      <c r="T430" s="1" t="s">
        <v>185</v>
      </c>
    </row>
    <row r="431" spans="1:20" x14ac:dyDescent="0.2">
      <c r="A431" s="29">
        <v>42772</v>
      </c>
      <c r="B431" s="1" t="s">
        <v>200</v>
      </c>
      <c r="C431" s="27">
        <v>44165</v>
      </c>
      <c r="D431" s="1">
        <v>52262</v>
      </c>
      <c r="F431" s="1" t="s">
        <v>1430</v>
      </c>
      <c r="G431" s="1" t="s">
        <v>1431</v>
      </c>
      <c r="H431" s="1" t="s">
        <v>1431</v>
      </c>
      <c r="J431" s="1" t="s">
        <v>68</v>
      </c>
      <c r="K431" s="1" t="s">
        <v>49</v>
      </c>
      <c r="M431" s="1">
        <v>6.3E-2</v>
      </c>
      <c r="N431" s="6"/>
      <c r="O431" s="6">
        <v>24.95</v>
      </c>
      <c r="P431" s="6">
        <v>579.14</v>
      </c>
      <c r="R431" s="31">
        <v>-24.95</v>
      </c>
      <c r="S431" s="28">
        <v>44165</v>
      </c>
      <c r="T431" s="1" t="s">
        <v>185</v>
      </c>
    </row>
    <row r="432" spans="1:20" x14ac:dyDescent="0.2">
      <c r="A432" s="29">
        <v>42772</v>
      </c>
      <c r="B432" s="1" t="s">
        <v>200</v>
      </c>
      <c r="C432" s="27">
        <v>44165</v>
      </c>
      <c r="D432" s="1">
        <v>52262</v>
      </c>
      <c r="F432" s="1" t="s">
        <v>1432</v>
      </c>
      <c r="G432" s="1" t="s">
        <v>1433</v>
      </c>
      <c r="H432" s="1" t="s">
        <v>1433</v>
      </c>
      <c r="J432" s="1" t="s">
        <v>68</v>
      </c>
      <c r="K432" s="1" t="s">
        <v>49</v>
      </c>
      <c r="M432" s="1">
        <v>1.7999999999999999E-2</v>
      </c>
      <c r="N432" s="6"/>
      <c r="O432" s="6">
        <v>7.13</v>
      </c>
      <c r="P432" s="6">
        <v>604.09</v>
      </c>
      <c r="R432" s="31">
        <v>-7.13</v>
      </c>
      <c r="S432" s="28">
        <v>44165</v>
      </c>
      <c r="T432" s="1" t="s">
        <v>185</v>
      </c>
    </row>
    <row r="433" spans="1:20" x14ac:dyDescent="0.2">
      <c r="A433" s="29">
        <v>42950</v>
      </c>
      <c r="B433" s="1" t="s">
        <v>198</v>
      </c>
      <c r="C433" s="27">
        <v>44174</v>
      </c>
      <c r="F433" s="1" t="s">
        <v>1430</v>
      </c>
      <c r="G433" s="1" t="s">
        <v>199</v>
      </c>
      <c r="H433" s="1" t="s">
        <v>1431</v>
      </c>
      <c r="J433" s="1" t="s">
        <v>68</v>
      </c>
      <c r="K433" s="1" t="s">
        <v>48</v>
      </c>
      <c r="N433" s="6">
        <v>623.01</v>
      </c>
      <c r="O433" s="6"/>
      <c r="P433" s="6">
        <v>1202.1500000000001</v>
      </c>
      <c r="R433" s="31">
        <v>623.01</v>
      </c>
      <c r="S433" s="28">
        <v>44196</v>
      </c>
      <c r="T433" s="1" t="s">
        <v>184</v>
      </c>
    </row>
    <row r="434" spans="1:20" x14ac:dyDescent="0.2">
      <c r="A434" s="29">
        <v>42951</v>
      </c>
      <c r="B434" s="1" t="s">
        <v>198</v>
      </c>
      <c r="C434" s="27">
        <v>44174</v>
      </c>
      <c r="F434" s="1" t="s">
        <v>1432</v>
      </c>
      <c r="G434" s="1">
        <v>210284</v>
      </c>
      <c r="H434" s="1" t="s">
        <v>1433</v>
      </c>
      <c r="J434" s="1" t="s">
        <v>68</v>
      </c>
      <c r="K434" s="1" t="s">
        <v>48</v>
      </c>
      <c r="N434" s="6">
        <v>177.99</v>
      </c>
      <c r="O434" s="6"/>
      <c r="P434" s="6">
        <v>1380.14</v>
      </c>
      <c r="R434" s="31">
        <v>177.99</v>
      </c>
      <c r="S434" s="28">
        <v>44196</v>
      </c>
      <c r="T434" s="1" t="s">
        <v>184</v>
      </c>
    </row>
    <row r="435" spans="1:20" x14ac:dyDescent="0.2">
      <c r="A435" s="29">
        <v>42800</v>
      </c>
      <c r="B435" s="1" t="s">
        <v>200</v>
      </c>
      <c r="C435" s="27">
        <v>44186</v>
      </c>
      <c r="D435" s="1">
        <v>52265</v>
      </c>
      <c r="F435" s="1" t="s">
        <v>1430</v>
      </c>
      <c r="G435" s="1" t="s">
        <v>1431</v>
      </c>
      <c r="H435" s="1" t="s">
        <v>1431</v>
      </c>
      <c r="J435" s="1" t="s">
        <v>68</v>
      </c>
      <c r="K435" s="1" t="s">
        <v>49</v>
      </c>
      <c r="M435" s="1">
        <v>6.3E-2</v>
      </c>
      <c r="N435" s="6"/>
      <c r="O435" s="6">
        <v>18.77</v>
      </c>
      <c r="P435" s="6">
        <v>1356.01</v>
      </c>
      <c r="R435" s="31">
        <v>-18.77</v>
      </c>
      <c r="S435" s="28">
        <v>44196</v>
      </c>
      <c r="T435" s="1" t="s">
        <v>185</v>
      </c>
    </row>
    <row r="436" spans="1:20" x14ac:dyDescent="0.2">
      <c r="A436" s="29">
        <v>42800</v>
      </c>
      <c r="B436" s="1" t="s">
        <v>200</v>
      </c>
      <c r="C436" s="27">
        <v>44186</v>
      </c>
      <c r="D436" s="1">
        <v>52265</v>
      </c>
      <c r="F436" s="1" t="s">
        <v>1432</v>
      </c>
      <c r="G436" s="1" t="s">
        <v>1433</v>
      </c>
      <c r="H436" s="1" t="s">
        <v>1433</v>
      </c>
      <c r="J436" s="1" t="s">
        <v>68</v>
      </c>
      <c r="K436" s="1" t="s">
        <v>49</v>
      </c>
      <c r="M436" s="1">
        <v>1.7999999999999999E-2</v>
      </c>
      <c r="N436" s="6"/>
      <c r="O436" s="6">
        <v>5.36</v>
      </c>
      <c r="P436" s="6">
        <v>1374.78</v>
      </c>
      <c r="R436" s="31">
        <v>-5.36</v>
      </c>
      <c r="S436" s="28">
        <v>44196</v>
      </c>
      <c r="T436" s="1" t="s">
        <v>185</v>
      </c>
    </row>
    <row r="437" spans="1:20" x14ac:dyDescent="0.2">
      <c r="A437" s="29">
        <v>42799</v>
      </c>
      <c r="B437" s="1" t="s">
        <v>200</v>
      </c>
      <c r="C437" s="27">
        <v>44193</v>
      </c>
      <c r="D437" s="1">
        <v>52264</v>
      </c>
      <c r="F437" s="1" t="s">
        <v>1430</v>
      </c>
      <c r="G437" s="1" t="s">
        <v>1431</v>
      </c>
      <c r="H437" s="1" t="s">
        <v>1431</v>
      </c>
      <c r="J437" s="1" t="s">
        <v>68</v>
      </c>
      <c r="K437" s="1" t="s">
        <v>49</v>
      </c>
      <c r="M437" s="1">
        <v>6.3E-2</v>
      </c>
      <c r="N437" s="6"/>
      <c r="O437" s="6">
        <v>113.15</v>
      </c>
      <c r="P437" s="6">
        <v>1210.53</v>
      </c>
      <c r="R437" s="31">
        <v>-113.15</v>
      </c>
      <c r="S437" s="28">
        <v>44196</v>
      </c>
      <c r="T437" s="1" t="s">
        <v>185</v>
      </c>
    </row>
    <row r="438" spans="1:20" x14ac:dyDescent="0.2">
      <c r="A438" s="29">
        <v>42799</v>
      </c>
      <c r="B438" s="1" t="s">
        <v>200</v>
      </c>
      <c r="C438" s="27">
        <v>44193</v>
      </c>
      <c r="D438" s="1">
        <v>52264</v>
      </c>
      <c r="F438" s="1" t="s">
        <v>1432</v>
      </c>
      <c r="G438" s="1" t="s">
        <v>1433</v>
      </c>
      <c r="H438" s="1" t="s">
        <v>1433</v>
      </c>
      <c r="J438" s="1" t="s">
        <v>68</v>
      </c>
      <c r="K438" s="1" t="s">
        <v>49</v>
      </c>
      <c r="M438" s="1">
        <v>1.7999999999999999E-2</v>
      </c>
      <c r="N438" s="6"/>
      <c r="O438" s="6">
        <v>32.33</v>
      </c>
      <c r="P438" s="6">
        <v>1323.68</v>
      </c>
      <c r="R438" s="31">
        <v>-32.33</v>
      </c>
      <c r="S438" s="28">
        <v>44196</v>
      </c>
      <c r="T438" s="1" t="s">
        <v>185</v>
      </c>
    </row>
    <row r="439" spans="1:20" x14ac:dyDescent="0.2">
      <c r="A439" s="29">
        <v>42801</v>
      </c>
      <c r="B439" s="1" t="s">
        <v>200</v>
      </c>
      <c r="C439" s="27">
        <v>44193</v>
      </c>
      <c r="D439" s="1">
        <v>52266</v>
      </c>
      <c r="F439" s="1" t="s">
        <v>1430</v>
      </c>
      <c r="G439" s="1" t="s">
        <v>1431</v>
      </c>
      <c r="H439" s="1" t="s">
        <v>1431</v>
      </c>
      <c r="J439" s="1" t="s">
        <v>68</v>
      </c>
      <c r="K439" s="1" t="s">
        <v>49</v>
      </c>
      <c r="M439" s="1">
        <v>6.3E-2</v>
      </c>
      <c r="N439" s="6"/>
      <c r="O439" s="6">
        <v>6.17</v>
      </c>
      <c r="P439" s="6">
        <v>1202.5999999999999</v>
      </c>
      <c r="R439" s="31">
        <v>-6.17</v>
      </c>
      <c r="S439" s="28">
        <v>44196</v>
      </c>
      <c r="T439" s="1" t="s">
        <v>185</v>
      </c>
    </row>
    <row r="440" spans="1:20" x14ac:dyDescent="0.2">
      <c r="A440" s="29">
        <v>42801</v>
      </c>
      <c r="B440" s="1" t="s">
        <v>200</v>
      </c>
      <c r="C440" s="27">
        <v>44193</v>
      </c>
      <c r="D440" s="1">
        <v>52266</v>
      </c>
      <c r="F440" s="1" t="s">
        <v>1432</v>
      </c>
      <c r="G440" s="1" t="s">
        <v>1433</v>
      </c>
      <c r="H440" s="1" t="s">
        <v>1433</v>
      </c>
      <c r="J440" s="1" t="s">
        <v>68</v>
      </c>
      <c r="K440" s="1" t="s">
        <v>49</v>
      </c>
      <c r="M440" s="1">
        <v>1.7999999999999999E-2</v>
      </c>
      <c r="N440" s="6"/>
      <c r="O440" s="6">
        <v>1.76</v>
      </c>
      <c r="P440" s="6">
        <v>1208.77</v>
      </c>
      <c r="R440" s="31">
        <v>-1.76</v>
      </c>
      <c r="S440" s="28">
        <v>44196</v>
      </c>
      <c r="T440" s="1" t="s">
        <v>185</v>
      </c>
    </row>
    <row r="441" spans="1:20" x14ac:dyDescent="0.2">
      <c r="A441" s="29">
        <v>42974</v>
      </c>
      <c r="B441" s="1" t="s">
        <v>200</v>
      </c>
      <c r="C441" s="27">
        <v>44193</v>
      </c>
      <c r="D441" s="1">
        <v>52275</v>
      </c>
      <c r="F441" s="1" t="s">
        <v>1430</v>
      </c>
      <c r="G441" s="1" t="s">
        <v>1431</v>
      </c>
      <c r="H441" s="1" t="s">
        <v>1431</v>
      </c>
      <c r="J441" s="1" t="s">
        <v>68</v>
      </c>
      <c r="K441" s="1" t="s">
        <v>49</v>
      </c>
      <c r="M441" s="1">
        <v>6.3E-2</v>
      </c>
      <c r="N441" s="6"/>
      <c r="O441" s="6">
        <v>6.17</v>
      </c>
      <c r="P441" s="6">
        <v>1194.67</v>
      </c>
      <c r="R441" s="31">
        <v>-6.17</v>
      </c>
      <c r="S441" s="28">
        <v>44196</v>
      </c>
      <c r="T441" s="1" t="s">
        <v>185</v>
      </c>
    </row>
    <row r="442" spans="1:20" x14ac:dyDescent="0.2">
      <c r="A442" s="29">
        <v>42974</v>
      </c>
      <c r="B442" s="1" t="s">
        <v>200</v>
      </c>
      <c r="C442" s="27">
        <v>44193</v>
      </c>
      <c r="D442" s="1">
        <v>52275</v>
      </c>
      <c r="F442" s="1" t="s">
        <v>1432</v>
      </c>
      <c r="G442" s="1" t="s">
        <v>1433</v>
      </c>
      <c r="H442" s="1" t="s">
        <v>1433</v>
      </c>
      <c r="J442" s="1" t="s">
        <v>68</v>
      </c>
      <c r="K442" s="1" t="s">
        <v>49</v>
      </c>
      <c r="M442" s="1">
        <v>1.7999999999999999E-2</v>
      </c>
      <c r="N442" s="6"/>
      <c r="O442" s="6">
        <v>1.76</v>
      </c>
      <c r="P442" s="6">
        <v>1200.8399999999999</v>
      </c>
      <c r="R442" s="31">
        <v>-1.76</v>
      </c>
      <c r="S442" s="28">
        <v>44196</v>
      </c>
      <c r="T442" s="1" t="s">
        <v>185</v>
      </c>
    </row>
    <row r="443" spans="1:20" x14ac:dyDescent="0.2">
      <c r="A443" s="29">
        <v>43041</v>
      </c>
      <c r="B443" s="1" t="s">
        <v>200</v>
      </c>
      <c r="C443" s="27">
        <v>44193</v>
      </c>
      <c r="D443" s="1">
        <v>52303</v>
      </c>
      <c r="F443" s="1" t="s">
        <v>1430</v>
      </c>
      <c r="G443" s="1" t="s">
        <v>1431</v>
      </c>
      <c r="H443" s="1" t="s">
        <v>1431</v>
      </c>
      <c r="J443" s="1" t="s">
        <v>68</v>
      </c>
      <c r="K443" s="1" t="s">
        <v>49</v>
      </c>
      <c r="M443" s="1">
        <v>6.3E-2</v>
      </c>
      <c r="N443" s="6"/>
      <c r="O443" s="6">
        <v>62.12</v>
      </c>
      <c r="P443" s="6">
        <v>1063.94</v>
      </c>
      <c r="R443" s="31">
        <v>-62.12</v>
      </c>
      <c r="S443" s="28">
        <v>44196</v>
      </c>
      <c r="T443" s="1" t="s">
        <v>185</v>
      </c>
    </row>
    <row r="444" spans="1:20" x14ac:dyDescent="0.2">
      <c r="A444" s="29">
        <v>43041</v>
      </c>
      <c r="B444" s="1" t="s">
        <v>200</v>
      </c>
      <c r="C444" s="27">
        <v>44193</v>
      </c>
      <c r="D444" s="1">
        <v>52303</v>
      </c>
      <c r="F444" s="1" t="s">
        <v>1432</v>
      </c>
      <c r="G444" s="1" t="s">
        <v>1433</v>
      </c>
      <c r="H444" s="1" t="s">
        <v>1433</v>
      </c>
      <c r="J444" s="1" t="s">
        <v>68</v>
      </c>
      <c r="K444" s="1" t="s">
        <v>49</v>
      </c>
      <c r="M444" s="1">
        <v>1.7999999999999999E-2</v>
      </c>
      <c r="N444" s="6"/>
      <c r="O444" s="6">
        <v>17.75</v>
      </c>
      <c r="P444" s="6">
        <v>1126.06</v>
      </c>
      <c r="R444" s="31">
        <v>-17.75</v>
      </c>
      <c r="S444" s="28">
        <v>44196</v>
      </c>
      <c r="T444" s="1" t="s">
        <v>185</v>
      </c>
    </row>
    <row r="445" spans="1:20" x14ac:dyDescent="0.2">
      <c r="A445" s="29">
        <v>43047</v>
      </c>
      <c r="B445" s="1" t="s">
        <v>200</v>
      </c>
      <c r="C445" s="27">
        <v>44193</v>
      </c>
      <c r="D445" s="1">
        <v>52309</v>
      </c>
      <c r="F445" s="1" t="s">
        <v>1430</v>
      </c>
      <c r="G445" s="1" t="s">
        <v>1431</v>
      </c>
      <c r="H445" s="1" t="s">
        <v>1431</v>
      </c>
      <c r="J445" s="1" t="s">
        <v>68</v>
      </c>
      <c r="K445" s="1" t="s">
        <v>49</v>
      </c>
      <c r="M445" s="1">
        <v>6.3E-2</v>
      </c>
      <c r="N445" s="6"/>
      <c r="O445" s="6">
        <v>22.93</v>
      </c>
      <c r="P445" s="6">
        <v>1165.19</v>
      </c>
      <c r="R445" s="31">
        <v>-22.93</v>
      </c>
      <c r="S445" s="28">
        <v>44196</v>
      </c>
      <c r="T445" s="1" t="s">
        <v>185</v>
      </c>
    </row>
    <row r="446" spans="1:20" x14ac:dyDescent="0.2">
      <c r="A446" s="29">
        <v>43047</v>
      </c>
      <c r="B446" s="1" t="s">
        <v>200</v>
      </c>
      <c r="C446" s="27">
        <v>44193</v>
      </c>
      <c r="D446" s="1">
        <v>52309</v>
      </c>
      <c r="F446" s="1" t="s">
        <v>1432</v>
      </c>
      <c r="G446" s="1" t="s">
        <v>1433</v>
      </c>
      <c r="H446" s="1" t="s">
        <v>1433</v>
      </c>
      <c r="J446" s="1" t="s">
        <v>68</v>
      </c>
      <c r="K446" s="1" t="s">
        <v>49</v>
      </c>
      <c r="M446" s="1">
        <v>1.7999999999999999E-2</v>
      </c>
      <c r="N446" s="6"/>
      <c r="O446" s="6">
        <v>6.55</v>
      </c>
      <c r="P446" s="6">
        <v>1188.1199999999999</v>
      </c>
      <c r="R446" s="31">
        <v>-6.55</v>
      </c>
      <c r="S446" s="28">
        <v>44196</v>
      </c>
      <c r="T446" s="1" t="s">
        <v>185</v>
      </c>
    </row>
    <row r="447" spans="1:20" x14ac:dyDescent="0.2">
      <c r="A447" s="29">
        <v>43050</v>
      </c>
      <c r="B447" s="1" t="s">
        <v>200</v>
      </c>
      <c r="C447" s="27">
        <v>44193</v>
      </c>
      <c r="D447" s="1">
        <v>52312</v>
      </c>
      <c r="F447" s="1" t="s">
        <v>1430</v>
      </c>
      <c r="G447" s="1" t="s">
        <v>1431</v>
      </c>
      <c r="H447" s="1" t="s">
        <v>1431</v>
      </c>
      <c r="J447" s="1" t="s">
        <v>68</v>
      </c>
      <c r="K447" s="1" t="s">
        <v>49</v>
      </c>
      <c r="M447" s="1">
        <v>6.3E-2</v>
      </c>
      <c r="N447" s="6"/>
      <c r="O447" s="6">
        <v>3.78</v>
      </c>
      <c r="P447" s="6">
        <v>1043.05</v>
      </c>
      <c r="R447" s="31">
        <v>-3.78</v>
      </c>
      <c r="S447" s="28">
        <v>44196</v>
      </c>
      <c r="T447" s="1" t="s">
        <v>185</v>
      </c>
    </row>
    <row r="448" spans="1:20" x14ac:dyDescent="0.2">
      <c r="A448" s="29">
        <v>43050</v>
      </c>
      <c r="B448" s="1" t="s">
        <v>200</v>
      </c>
      <c r="C448" s="27">
        <v>44193</v>
      </c>
      <c r="D448" s="1">
        <v>52312</v>
      </c>
      <c r="F448" s="1" t="s">
        <v>1432</v>
      </c>
      <c r="G448" s="1" t="s">
        <v>1433</v>
      </c>
      <c r="H448" s="1" t="s">
        <v>1433</v>
      </c>
      <c r="J448" s="1" t="s">
        <v>68</v>
      </c>
      <c r="K448" s="1" t="s">
        <v>49</v>
      </c>
      <c r="M448" s="1">
        <v>1.7999999999999999E-2</v>
      </c>
      <c r="N448" s="6"/>
      <c r="O448" s="6">
        <v>1.08</v>
      </c>
      <c r="P448" s="6">
        <v>1046.83</v>
      </c>
      <c r="R448" s="31">
        <v>-1.08</v>
      </c>
      <c r="S448" s="28">
        <v>44196</v>
      </c>
      <c r="T448" s="1" t="s">
        <v>185</v>
      </c>
    </row>
    <row r="449" spans="1:20" x14ac:dyDescent="0.2">
      <c r="A449" s="29">
        <v>43058</v>
      </c>
      <c r="B449" s="1" t="s">
        <v>200</v>
      </c>
      <c r="C449" s="27">
        <v>44193</v>
      </c>
      <c r="D449" s="1">
        <v>52320</v>
      </c>
      <c r="F449" s="1" t="s">
        <v>1430</v>
      </c>
      <c r="G449" s="1" t="s">
        <v>1431</v>
      </c>
      <c r="H449" s="1" t="s">
        <v>1431</v>
      </c>
      <c r="J449" s="1" t="s">
        <v>68</v>
      </c>
      <c r="K449" s="1" t="s">
        <v>49</v>
      </c>
      <c r="M449" s="1">
        <v>6.3E-2</v>
      </c>
      <c r="N449" s="6"/>
      <c r="O449" s="6">
        <v>16.63</v>
      </c>
      <c r="P449" s="6">
        <v>1143.81</v>
      </c>
      <c r="R449" s="31">
        <v>-16.63</v>
      </c>
      <c r="S449" s="28">
        <v>44196</v>
      </c>
      <c r="T449" s="1" t="s">
        <v>185</v>
      </c>
    </row>
    <row r="450" spans="1:20" x14ac:dyDescent="0.2">
      <c r="A450" s="29">
        <v>43058</v>
      </c>
      <c r="B450" s="1" t="s">
        <v>200</v>
      </c>
      <c r="C450" s="27">
        <v>44193</v>
      </c>
      <c r="D450" s="1">
        <v>52320</v>
      </c>
      <c r="F450" s="1" t="s">
        <v>1432</v>
      </c>
      <c r="G450" s="1" t="s">
        <v>1433</v>
      </c>
      <c r="H450" s="1" t="s">
        <v>1433</v>
      </c>
      <c r="J450" s="1" t="s">
        <v>68</v>
      </c>
      <c r="K450" s="1" t="s">
        <v>49</v>
      </c>
      <c r="M450" s="1">
        <v>1.7999999999999999E-2</v>
      </c>
      <c r="N450" s="6"/>
      <c r="O450" s="6">
        <v>4.75</v>
      </c>
      <c r="P450" s="6">
        <v>1160.44</v>
      </c>
      <c r="R450" s="31">
        <v>-4.75</v>
      </c>
      <c r="S450" s="28">
        <v>44196</v>
      </c>
      <c r="T450" s="1" t="s">
        <v>185</v>
      </c>
    </row>
    <row r="451" spans="1:20" x14ac:dyDescent="0.2">
      <c r="A451" s="29">
        <v>43065</v>
      </c>
      <c r="B451" s="1" t="s">
        <v>200</v>
      </c>
      <c r="C451" s="27">
        <v>44193</v>
      </c>
      <c r="D451" s="1">
        <v>52322</v>
      </c>
      <c r="F451" s="1" t="s">
        <v>1430</v>
      </c>
      <c r="G451" s="1" t="s">
        <v>1431</v>
      </c>
      <c r="H451" s="1" t="s">
        <v>1431</v>
      </c>
      <c r="J451" s="1" t="s">
        <v>68</v>
      </c>
      <c r="K451" s="1" t="s">
        <v>49</v>
      </c>
      <c r="M451" s="1">
        <v>6.3E-2</v>
      </c>
      <c r="N451" s="6"/>
      <c r="O451" s="6">
        <v>12.47</v>
      </c>
      <c r="P451" s="6">
        <v>1047.9100000000001</v>
      </c>
      <c r="R451" s="31">
        <v>-12.47</v>
      </c>
      <c r="S451" s="28">
        <v>44196</v>
      </c>
      <c r="T451" s="1" t="s">
        <v>185</v>
      </c>
    </row>
    <row r="452" spans="1:20" x14ac:dyDescent="0.2">
      <c r="A452" s="29">
        <v>43065</v>
      </c>
      <c r="B452" s="1" t="s">
        <v>200</v>
      </c>
      <c r="C452" s="27">
        <v>44193</v>
      </c>
      <c r="D452" s="1">
        <v>52322</v>
      </c>
      <c r="F452" s="1" t="s">
        <v>1432</v>
      </c>
      <c r="G452" s="1" t="s">
        <v>1433</v>
      </c>
      <c r="H452" s="1" t="s">
        <v>1433</v>
      </c>
      <c r="J452" s="1" t="s">
        <v>68</v>
      </c>
      <c r="K452" s="1" t="s">
        <v>49</v>
      </c>
      <c r="M452" s="1">
        <v>1.7999999999999999E-2</v>
      </c>
      <c r="N452" s="6"/>
      <c r="O452" s="6">
        <v>3.56</v>
      </c>
      <c r="P452" s="6">
        <v>1060.3800000000001</v>
      </c>
      <c r="R452" s="31">
        <v>-3.56</v>
      </c>
      <c r="S452" s="28">
        <v>44196</v>
      </c>
      <c r="T452" s="1" t="s">
        <v>185</v>
      </c>
    </row>
    <row r="453" spans="1:20" x14ac:dyDescent="0.2">
      <c r="A453" s="29">
        <v>43975</v>
      </c>
      <c r="B453" s="1" t="s">
        <v>117</v>
      </c>
      <c r="C453" s="27">
        <v>44196</v>
      </c>
      <c r="D453" s="1" t="s">
        <v>118</v>
      </c>
      <c r="E453" s="1" t="s">
        <v>119</v>
      </c>
      <c r="F453" s="1" t="s">
        <v>122</v>
      </c>
      <c r="G453" s="1" t="s">
        <v>120</v>
      </c>
      <c r="J453" s="1" t="s">
        <v>68</v>
      </c>
      <c r="K453" s="1" t="s">
        <v>4</v>
      </c>
      <c r="N453" s="6"/>
      <c r="O453" s="6">
        <v>2032.7</v>
      </c>
      <c r="P453" s="6">
        <v>-989.65</v>
      </c>
      <c r="R453" s="31">
        <v>-2032.7</v>
      </c>
      <c r="S453" s="28">
        <v>44196</v>
      </c>
      <c r="T453" s="1" t="s">
        <v>201</v>
      </c>
    </row>
    <row r="454" spans="1:20" x14ac:dyDescent="0.2">
      <c r="A454" s="29">
        <v>43198</v>
      </c>
      <c r="B454" s="1" t="s">
        <v>200</v>
      </c>
      <c r="C454" s="27">
        <v>44208</v>
      </c>
      <c r="D454" s="1">
        <v>52381</v>
      </c>
      <c r="F454" s="1" t="s">
        <v>1430</v>
      </c>
      <c r="G454" s="1" t="s">
        <v>1431</v>
      </c>
      <c r="H454" s="1" t="s">
        <v>1431</v>
      </c>
      <c r="J454" s="1" t="s">
        <v>68</v>
      </c>
      <c r="K454" s="1" t="s">
        <v>49</v>
      </c>
      <c r="M454" s="1">
        <v>6.3E-2</v>
      </c>
      <c r="N454" s="6"/>
      <c r="O454" s="6">
        <v>81.52</v>
      </c>
      <c r="P454" s="6">
        <v>-1094.46</v>
      </c>
      <c r="R454" s="31">
        <v>-81.52</v>
      </c>
      <c r="S454" s="28">
        <v>44227</v>
      </c>
      <c r="T454" s="1" t="s">
        <v>185</v>
      </c>
    </row>
    <row r="455" spans="1:20" x14ac:dyDescent="0.2">
      <c r="A455" s="29">
        <v>43198</v>
      </c>
      <c r="B455" s="1" t="s">
        <v>200</v>
      </c>
      <c r="C455" s="27">
        <v>44208</v>
      </c>
      <c r="D455" s="1">
        <v>52381</v>
      </c>
      <c r="F455" s="1" t="s">
        <v>1432</v>
      </c>
      <c r="G455" s="1" t="s">
        <v>1433</v>
      </c>
      <c r="H455" s="1" t="s">
        <v>1433</v>
      </c>
      <c r="J455" s="1" t="s">
        <v>68</v>
      </c>
      <c r="K455" s="1" t="s">
        <v>49</v>
      </c>
      <c r="M455" s="1">
        <v>1.7999999999999999E-2</v>
      </c>
      <c r="N455" s="6"/>
      <c r="O455" s="6">
        <v>23.29</v>
      </c>
      <c r="P455" s="6">
        <v>-1012.94</v>
      </c>
      <c r="R455" s="31">
        <v>-23.29</v>
      </c>
      <c r="S455" s="28">
        <v>44227</v>
      </c>
      <c r="T455" s="1" t="s">
        <v>185</v>
      </c>
    </row>
    <row r="456" spans="1:20" x14ac:dyDescent="0.2">
      <c r="A456" s="29">
        <v>43226</v>
      </c>
      <c r="B456" s="1" t="s">
        <v>200</v>
      </c>
      <c r="C456" s="27">
        <v>44208</v>
      </c>
      <c r="D456" s="1">
        <v>52397</v>
      </c>
      <c r="F456" s="1" t="s">
        <v>1430</v>
      </c>
      <c r="G456" s="1" t="s">
        <v>1431</v>
      </c>
      <c r="H456" s="1" t="s">
        <v>1431</v>
      </c>
      <c r="J456" s="1" t="s">
        <v>68</v>
      </c>
      <c r="K456" s="1" t="s">
        <v>49</v>
      </c>
      <c r="M456" s="1">
        <v>6.3E-2</v>
      </c>
      <c r="N456" s="6"/>
      <c r="O456" s="6">
        <v>115.42</v>
      </c>
      <c r="P456" s="6">
        <v>-1242.8599999999999</v>
      </c>
      <c r="R456" s="31">
        <v>-115.42</v>
      </c>
      <c r="S456" s="28">
        <v>44227</v>
      </c>
      <c r="T456" s="1" t="s">
        <v>185</v>
      </c>
    </row>
    <row r="457" spans="1:20" x14ac:dyDescent="0.2">
      <c r="A457" s="29">
        <v>43226</v>
      </c>
      <c r="B457" s="1" t="s">
        <v>200</v>
      </c>
      <c r="C457" s="27">
        <v>44208</v>
      </c>
      <c r="D457" s="1">
        <v>52397</v>
      </c>
      <c r="F457" s="1" t="s">
        <v>1432</v>
      </c>
      <c r="G457" s="1" t="s">
        <v>1433</v>
      </c>
      <c r="H457" s="1" t="s">
        <v>1433</v>
      </c>
      <c r="J457" s="1" t="s">
        <v>68</v>
      </c>
      <c r="K457" s="1" t="s">
        <v>49</v>
      </c>
      <c r="M457" s="1">
        <v>1.7999999999999999E-2</v>
      </c>
      <c r="N457" s="6"/>
      <c r="O457" s="6">
        <v>32.979999999999997</v>
      </c>
      <c r="P457" s="6">
        <v>-1127.44</v>
      </c>
      <c r="R457" s="31">
        <v>-32.979999999999997</v>
      </c>
      <c r="S457" s="28">
        <v>44227</v>
      </c>
      <c r="T457" s="1" t="s">
        <v>185</v>
      </c>
    </row>
    <row r="458" spans="1:20" x14ac:dyDescent="0.2">
      <c r="A458" s="29">
        <v>43232</v>
      </c>
      <c r="B458" s="1" t="s">
        <v>200</v>
      </c>
      <c r="C458" s="27">
        <v>44208</v>
      </c>
      <c r="D458" s="1">
        <v>52403</v>
      </c>
      <c r="F458" s="1" t="s">
        <v>1430</v>
      </c>
      <c r="G458" s="1" t="s">
        <v>1431</v>
      </c>
      <c r="H458" s="1" t="s">
        <v>1431</v>
      </c>
      <c r="J458" s="1" t="s">
        <v>68</v>
      </c>
      <c r="K458" s="1" t="s">
        <v>49</v>
      </c>
      <c r="M458" s="1">
        <v>6.3E-2</v>
      </c>
      <c r="N458" s="6"/>
      <c r="O458" s="6">
        <v>6.17</v>
      </c>
      <c r="P458" s="6">
        <v>-1250.79</v>
      </c>
      <c r="R458" s="31">
        <v>-6.17</v>
      </c>
      <c r="S458" s="28">
        <v>44227</v>
      </c>
      <c r="T458" s="1" t="s">
        <v>185</v>
      </c>
    </row>
    <row r="459" spans="1:20" x14ac:dyDescent="0.2">
      <c r="A459" s="29">
        <v>43232</v>
      </c>
      <c r="B459" s="1" t="s">
        <v>200</v>
      </c>
      <c r="C459" s="27">
        <v>44208</v>
      </c>
      <c r="D459" s="1">
        <v>52403</v>
      </c>
      <c r="F459" s="1" t="s">
        <v>1432</v>
      </c>
      <c r="G459" s="1" t="s">
        <v>1433</v>
      </c>
      <c r="H459" s="1" t="s">
        <v>1433</v>
      </c>
      <c r="J459" s="1" t="s">
        <v>68</v>
      </c>
      <c r="K459" s="1" t="s">
        <v>49</v>
      </c>
      <c r="M459" s="1">
        <v>1.7999999999999999E-2</v>
      </c>
      <c r="N459" s="6"/>
      <c r="O459" s="6">
        <v>1.76</v>
      </c>
      <c r="P459" s="6">
        <v>-1244.6199999999999</v>
      </c>
      <c r="R459" s="31">
        <v>-1.76</v>
      </c>
      <c r="S459" s="28">
        <v>44227</v>
      </c>
      <c r="T459" s="1" t="s">
        <v>185</v>
      </c>
    </row>
    <row r="460" spans="1:20" x14ac:dyDescent="0.2">
      <c r="A460" s="29">
        <v>43583</v>
      </c>
      <c r="B460" s="1" t="s">
        <v>198</v>
      </c>
      <c r="C460" s="27">
        <v>44215</v>
      </c>
      <c r="F460" s="1" t="s">
        <v>1430</v>
      </c>
      <c r="G460" s="1" t="s">
        <v>199</v>
      </c>
      <c r="H460" s="1" t="s">
        <v>1431</v>
      </c>
      <c r="J460" s="1" t="s">
        <v>68</v>
      </c>
      <c r="K460" s="1" t="s">
        <v>48</v>
      </c>
      <c r="N460" s="6">
        <v>769.72</v>
      </c>
      <c r="O460" s="6"/>
      <c r="P460" s="6">
        <v>-481.07</v>
      </c>
      <c r="R460" s="31">
        <v>769.72</v>
      </c>
      <c r="S460" s="28">
        <v>44227</v>
      </c>
      <c r="T460" s="1" t="s">
        <v>184</v>
      </c>
    </row>
    <row r="461" spans="1:20" x14ac:dyDescent="0.2">
      <c r="A461" s="29">
        <v>43584</v>
      </c>
      <c r="B461" s="1" t="s">
        <v>198</v>
      </c>
      <c r="C461" s="27">
        <v>44215</v>
      </c>
      <c r="F461" s="1" t="s">
        <v>1432</v>
      </c>
      <c r="G461" s="1">
        <v>210284</v>
      </c>
      <c r="H461" s="1" t="s">
        <v>1433</v>
      </c>
      <c r="J461" s="1" t="s">
        <v>68</v>
      </c>
      <c r="K461" s="1" t="s">
        <v>48</v>
      </c>
      <c r="N461" s="6">
        <v>219.93</v>
      </c>
      <c r="O461" s="6"/>
      <c r="P461" s="6">
        <v>-261.14</v>
      </c>
      <c r="R461" s="31">
        <v>219.93</v>
      </c>
      <c r="S461" s="28">
        <v>44227</v>
      </c>
      <c r="T461" s="1" t="s">
        <v>184</v>
      </c>
    </row>
    <row r="462" spans="1:20" x14ac:dyDescent="0.2">
      <c r="A462" s="29">
        <v>43231</v>
      </c>
      <c r="B462" s="1" t="s">
        <v>200</v>
      </c>
      <c r="C462" s="27">
        <v>44217</v>
      </c>
      <c r="D462" s="1">
        <v>52402</v>
      </c>
      <c r="F462" s="1" t="s">
        <v>1430</v>
      </c>
      <c r="G462" s="1" t="s">
        <v>1431</v>
      </c>
      <c r="H462" s="1" t="s">
        <v>1431</v>
      </c>
      <c r="J462" s="1" t="s">
        <v>68</v>
      </c>
      <c r="K462" s="1" t="s">
        <v>49</v>
      </c>
      <c r="M462" s="1">
        <v>6.3E-2</v>
      </c>
      <c r="N462" s="6"/>
      <c r="O462" s="6">
        <v>47.57</v>
      </c>
      <c r="P462" s="6">
        <v>-322.3</v>
      </c>
      <c r="R462" s="31">
        <v>-47.57</v>
      </c>
      <c r="S462" s="28">
        <v>44227</v>
      </c>
      <c r="T462" s="1" t="s">
        <v>185</v>
      </c>
    </row>
    <row r="463" spans="1:20" x14ac:dyDescent="0.2">
      <c r="A463" s="29">
        <v>43231</v>
      </c>
      <c r="B463" s="1" t="s">
        <v>200</v>
      </c>
      <c r="C463" s="27">
        <v>44217</v>
      </c>
      <c r="D463" s="1">
        <v>52402</v>
      </c>
      <c r="F463" s="1" t="s">
        <v>1432</v>
      </c>
      <c r="G463" s="1" t="s">
        <v>1433</v>
      </c>
      <c r="H463" s="1" t="s">
        <v>1433</v>
      </c>
      <c r="J463" s="1" t="s">
        <v>68</v>
      </c>
      <c r="K463" s="1" t="s">
        <v>49</v>
      </c>
      <c r="M463" s="1">
        <v>1.7999999999999999E-2</v>
      </c>
      <c r="N463" s="6"/>
      <c r="O463" s="6">
        <v>13.59</v>
      </c>
      <c r="P463" s="6">
        <v>-274.73</v>
      </c>
      <c r="R463" s="31">
        <v>-13.59</v>
      </c>
      <c r="S463" s="28">
        <v>44227</v>
      </c>
      <c r="T463" s="1" t="s">
        <v>185</v>
      </c>
    </row>
    <row r="464" spans="1:20" x14ac:dyDescent="0.2">
      <c r="A464" s="29">
        <v>43235</v>
      </c>
      <c r="B464" s="1" t="s">
        <v>200</v>
      </c>
      <c r="C464" s="27">
        <v>44217</v>
      </c>
      <c r="D464" s="1">
        <v>52406</v>
      </c>
      <c r="F464" s="1" t="s">
        <v>1430</v>
      </c>
      <c r="G464" s="1" t="s">
        <v>1431</v>
      </c>
      <c r="H464" s="1" t="s">
        <v>1431</v>
      </c>
      <c r="J464" s="1" t="s">
        <v>68</v>
      </c>
      <c r="K464" s="1" t="s">
        <v>49</v>
      </c>
      <c r="M464" s="1">
        <v>6.3E-2</v>
      </c>
      <c r="N464" s="6"/>
      <c r="O464" s="6">
        <v>31.75</v>
      </c>
      <c r="P464" s="6">
        <v>-363.12</v>
      </c>
      <c r="R464" s="31">
        <v>-31.75</v>
      </c>
      <c r="S464" s="28">
        <v>44227</v>
      </c>
      <c r="T464" s="1" t="s">
        <v>185</v>
      </c>
    </row>
    <row r="465" spans="1:20" x14ac:dyDescent="0.2">
      <c r="A465" s="29">
        <v>43235</v>
      </c>
      <c r="B465" s="1" t="s">
        <v>200</v>
      </c>
      <c r="C465" s="27">
        <v>44217</v>
      </c>
      <c r="D465" s="1">
        <v>52406</v>
      </c>
      <c r="F465" s="1" t="s">
        <v>1432</v>
      </c>
      <c r="G465" s="1" t="s">
        <v>1433</v>
      </c>
      <c r="H465" s="1" t="s">
        <v>1433</v>
      </c>
      <c r="J465" s="1" t="s">
        <v>68</v>
      </c>
      <c r="K465" s="1" t="s">
        <v>49</v>
      </c>
      <c r="M465" s="1">
        <v>1.7999999999999999E-2</v>
      </c>
      <c r="N465" s="6"/>
      <c r="O465" s="6">
        <v>9.07</v>
      </c>
      <c r="P465" s="6">
        <v>-331.37</v>
      </c>
      <c r="R465" s="31">
        <v>-9.07</v>
      </c>
      <c r="S465" s="28">
        <v>44227</v>
      </c>
      <c r="T465" s="1" t="s">
        <v>185</v>
      </c>
    </row>
    <row r="466" spans="1:20" x14ac:dyDescent="0.2">
      <c r="A466" s="29">
        <v>43237</v>
      </c>
      <c r="B466" s="1" t="s">
        <v>200</v>
      </c>
      <c r="C466" s="27">
        <v>44217</v>
      </c>
      <c r="D466" s="1">
        <v>52408</v>
      </c>
      <c r="F466" s="1" t="s">
        <v>1430</v>
      </c>
      <c r="G466" s="1" t="s">
        <v>1431</v>
      </c>
      <c r="H466" s="1" t="s">
        <v>1431</v>
      </c>
      <c r="J466" s="1" t="s">
        <v>68</v>
      </c>
      <c r="K466" s="1" t="s">
        <v>49</v>
      </c>
      <c r="M466" s="1">
        <v>6.3E-2</v>
      </c>
      <c r="N466" s="6"/>
      <c r="O466" s="6">
        <v>58.46</v>
      </c>
      <c r="P466" s="6">
        <v>-438.28</v>
      </c>
      <c r="R466" s="31">
        <v>-58.46</v>
      </c>
      <c r="S466" s="28">
        <v>44227</v>
      </c>
      <c r="T466" s="1" t="s">
        <v>185</v>
      </c>
    </row>
    <row r="467" spans="1:20" x14ac:dyDescent="0.2">
      <c r="A467" s="29">
        <v>43237</v>
      </c>
      <c r="B467" s="1" t="s">
        <v>200</v>
      </c>
      <c r="C467" s="27">
        <v>44217</v>
      </c>
      <c r="D467" s="1">
        <v>52408</v>
      </c>
      <c r="F467" s="1" t="s">
        <v>1432</v>
      </c>
      <c r="G467" s="1" t="s">
        <v>1433</v>
      </c>
      <c r="H467" s="1" t="s">
        <v>1433</v>
      </c>
      <c r="J467" s="1" t="s">
        <v>68</v>
      </c>
      <c r="K467" s="1" t="s">
        <v>49</v>
      </c>
      <c r="M467" s="1">
        <v>1.7999999999999999E-2</v>
      </c>
      <c r="N467" s="6"/>
      <c r="O467" s="6">
        <v>16.7</v>
      </c>
      <c r="P467" s="6">
        <v>-379.82</v>
      </c>
      <c r="R467" s="31">
        <v>-16.7</v>
      </c>
      <c r="S467" s="28">
        <v>44227</v>
      </c>
      <c r="T467" s="1" t="s">
        <v>185</v>
      </c>
    </row>
    <row r="468" spans="1:20" x14ac:dyDescent="0.2">
      <c r="A468" s="29">
        <v>43399</v>
      </c>
      <c r="B468" s="1" t="s">
        <v>200</v>
      </c>
      <c r="C468" s="27">
        <v>44217</v>
      </c>
      <c r="D468" s="1">
        <v>52420</v>
      </c>
      <c r="F468" s="1" t="s">
        <v>1430</v>
      </c>
      <c r="G468" s="1" t="s">
        <v>1431</v>
      </c>
      <c r="H468" s="1" t="s">
        <v>1431</v>
      </c>
      <c r="J468" s="1" t="s">
        <v>68</v>
      </c>
      <c r="K468" s="1" t="s">
        <v>49</v>
      </c>
      <c r="M468" s="1">
        <v>6.3E-2</v>
      </c>
      <c r="N468" s="6"/>
      <c r="O468" s="6">
        <v>17.89</v>
      </c>
      <c r="P468" s="6">
        <v>-461.28</v>
      </c>
      <c r="R468" s="31">
        <v>-17.89</v>
      </c>
      <c r="S468" s="28">
        <v>44227</v>
      </c>
      <c r="T468" s="1" t="s">
        <v>185</v>
      </c>
    </row>
    <row r="469" spans="1:20" x14ac:dyDescent="0.2">
      <c r="A469" s="29">
        <v>43399</v>
      </c>
      <c r="B469" s="1" t="s">
        <v>200</v>
      </c>
      <c r="C469" s="27">
        <v>44217</v>
      </c>
      <c r="D469" s="1">
        <v>52420</v>
      </c>
      <c r="F469" s="1" t="s">
        <v>1432</v>
      </c>
      <c r="G469" s="1" t="s">
        <v>1433</v>
      </c>
      <c r="H469" s="1" t="s">
        <v>1433</v>
      </c>
      <c r="J469" s="1" t="s">
        <v>68</v>
      </c>
      <c r="K469" s="1" t="s">
        <v>49</v>
      </c>
      <c r="M469" s="1">
        <v>1.7999999999999999E-2</v>
      </c>
      <c r="N469" s="6"/>
      <c r="O469" s="6">
        <v>5.1100000000000003</v>
      </c>
      <c r="P469" s="6">
        <v>-443.39</v>
      </c>
      <c r="R469" s="31">
        <v>-5.1100000000000003</v>
      </c>
      <c r="S469" s="28">
        <v>44227</v>
      </c>
      <c r="T469" s="1" t="s">
        <v>185</v>
      </c>
    </row>
    <row r="470" spans="1:20" x14ac:dyDescent="0.2">
      <c r="A470" s="29">
        <v>43389</v>
      </c>
      <c r="B470" s="1" t="s">
        <v>200</v>
      </c>
      <c r="C470" s="27">
        <v>44225</v>
      </c>
      <c r="D470" s="1">
        <v>52414</v>
      </c>
      <c r="F470" s="1" t="s">
        <v>1430</v>
      </c>
      <c r="G470" s="1" t="s">
        <v>1431</v>
      </c>
      <c r="H470" s="1" t="s">
        <v>1431</v>
      </c>
      <c r="J470" s="1" t="s">
        <v>68</v>
      </c>
      <c r="K470" s="1" t="s">
        <v>49</v>
      </c>
      <c r="M470" s="1">
        <v>6.3E-2</v>
      </c>
      <c r="N470" s="6"/>
      <c r="O470" s="6">
        <v>7.56</v>
      </c>
      <c r="P470" s="6">
        <v>-471</v>
      </c>
      <c r="R470" s="31">
        <v>-7.56</v>
      </c>
      <c r="S470" s="28">
        <v>44227</v>
      </c>
      <c r="T470" s="1" t="s">
        <v>185</v>
      </c>
    </row>
    <row r="471" spans="1:20" x14ac:dyDescent="0.2">
      <c r="A471" s="29">
        <v>43389</v>
      </c>
      <c r="B471" s="1" t="s">
        <v>200</v>
      </c>
      <c r="C471" s="27">
        <v>44225</v>
      </c>
      <c r="D471" s="1">
        <v>52414</v>
      </c>
      <c r="F471" s="1" t="s">
        <v>1432</v>
      </c>
      <c r="G471" s="1" t="s">
        <v>1433</v>
      </c>
      <c r="H471" s="1" t="s">
        <v>1433</v>
      </c>
      <c r="J471" s="1" t="s">
        <v>68</v>
      </c>
      <c r="K471" s="1" t="s">
        <v>49</v>
      </c>
      <c r="M471" s="1">
        <v>1.7999999999999999E-2</v>
      </c>
      <c r="N471" s="6"/>
      <c r="O471" s="6">
        <v>2.16</v>
      </c>
      <c r="P471" s="6">
        <v>-463.44</v>
      </c>
      <c r="R471" s="31">
        <v>-2.16</v>
      </c>
      <c r="S471" s="28">
        <v>44227</v>
      </c>
      <c r="T471" s="1" t="s">
        <v>185</v>
      </c>
    </row>
    <row r="472" spans="1:20" x14ac:dyDescent="0.2">
      <c r="A472" s="29">
        <v>42735</v>
      </c>
      <c r="B472" s="1" t="s">
        <v>200</v>
      </c>
      <c r="C472" s="27">
        <v>44228</v>
      </c>
      <c r="D472" s="1">
        <v>52231</v>
      </c>
      <c r="F472" s="1" t="s">
        <v>1430</v>
      </c>
      <c r="G472" s="1" t="s">
        <v>1431</v>
      </c>
      <c r="H472" s="1" t="s">
        <v>1431</v>
      </c>
      <c r="J472" s="1" t="s">
        <v>68</v>
      </c>
      <c r="K472" s="1" t="s">
        <v>49</v>
      </c>
      <c r="M472" s="1">
        <v>6.3E-2</v>
      </c>
      <c r="N472" s="6"/>
      <c r="O472" s="6">
        <v>47.63</v>
      </c>
      <c r="P472" s="6">
        <v>-532.24</v>
      </c>
      <c r="R472" s="31">
        <v>-47.63</v>
      </c>
      <c r="S472" s="28">
        <v>44255</v>
      </c>
      <c r="T472" s="1" t="s">
        <v>185</v>
      </c>
    </row>
    <row r="473" spans="1:20" x14ac:dyDescent="0.2">
      <c r="A473" s="29">
        <v>42735</v>
      </c>
      <c r="B473" s="1" t="s">
        <v>200</v>
      </c>
      <c r="C473" s="27">
        <v>44228</v>
      </c>
      <c r="D473" s="1">
        <v>52231</v>
      </c>
      <c r="F473" s="1" t="s">
        <v>1432</v>
      </c>
      <c r="G473" s="1" t="s">
        <v>1433</v>
      </c>
      <c r="H473" s="1" t="s">
        <v>1433</v>
      </c>
      <c r="J473" s="1" t="s">
        <v>68</v>
      </c>
      <c r="K473" s="1" t="s">
        <v>49</v>
      </c>
      <c r="M473" s="1">
        <v>1.7999999999999999E-2</v>
      </c>
      <c r="N473" s="6"/>
      <c r="O473" s="6">
        <v>13.61</v>
      </c>
      <c r="P473" s="6">
        <v>-484.61</v>
      </c>
      <c r="R473" s="31">
        <v>-13.61</v>
      </c>
      <c r="S473" s="28">
        <v>44255</v>
      </c>
      <c r="T473" s="1" t="s">
        <v>185</v>
      </c>
    </row>
    <row r="474" spans="1:20" x14ac:dyDescent="0.2">
      <c r="A474" s="29">
        <v>43547</v>
      </c>
      <c r="B474" s="1" t="s">
        <v>200</v>
      </c>
      <c r="C474" s="27">
        <v>44229</v>
      </c>
      <c r="D474" s="1">
        <v>52501</v>
      </c>
      <c r="F474" s="1" t="s">
        <v>1430</v>
      </c>
      <c r="G474" s="1" t="s">
        <v>1431</v>
      </c>
      <c r="H474" s="1" t="s">
        <v>1431</v>
      </c>
      <c r="J474" s="1" t="s">
        <v>68</v>
      </c>
      <c r="K474" s="1" t="s">
        <v>49</v>
      </c>
      <c r="M474" s="1">
        <v>6.3E-2</v>
      </c>
      <c r="N474" s="6"/>
      <c r="O474" s="6">
        <v>38.299999999999997</v>
      </c>
      <c r="P474" s="6">
        <v>-581.48</v>
      </c>
      <c r="R474" s="31">
        <v>-38.299999999999997</v>
      </c>
      <c r="S474" s="28">
        <v>44255</v>
      </c>
      <c r="T474" s="1" t="s">
        <v>185</v>
      </c>
    </row>
    <row r="475" spans="1:20" x14ac:dyDescent="0.2">
      <c r="A475" s="29">
        <v>43547</v>
      </c>
      <c r="B475" s="1" t="s">
        <v>200</v>
      </c>
      <c r="C475" s="27">
        <v>44229</v>
      </c>
      <c r="D475" s="1">
        <v>52501</v>
      </c>
      <c r="F475" s="1" t="s">
        <v>1432</v>
      </c>
      <c r="G475" s="1" t="s">
        <v>1433</v>
      </c>
      <c r="H475" s="1" t="s">
        <v>1433</v>
      </c>
      <c r="J475" s="1" t="s">
        <v>68</v>
      </c>
      <c r="K475" s="1" t="s">
        <v>49</v>
      </c>
      <c r="M475" s="1">
        <v>1.7999999999999999E-2</v>
      </c>
      <c r="N475" s="6"/>
      <c r="O475" s="6">
        <v>10.94</v>
      </c>
      <c r="P475" s="6">
        <v>-543.17999999999995</v>
      </c>
      <c r="R475" s="31">
        <v>-10.94</v>
      </c>
      <c r="S475" s="28">
        <v>44255</v>
      </c>
      <c r="T475" s="1" t="s">
        <v>185</v>
      </c>
    </row>
    <row r="476" spans="1:20" x14ac:dyDescent="0.2">
      <c r="A476" s="29">
        <v>43236</v>
      </c>
      <c r="B476" s="1" t="s">
        <v>200</v>
      </c>
      <c r="C476" s="27">
        <v>44230</v>
      </c>
      <c r="D476" s="1">
        <v>52407</v>
      </c>
      <c r="F476" s="1" t="s">
        <v>1430</v>
      </c>
      <c r="G476" s="1" t="s">
        <v>1431</v>
      </c>
      <c r="H476" s="1" t="s">
        <v>1431</v>
      </c>
      <c r="J476" s="1" t="s">
        <v>68</v>
      </c>
      <c r="K476" s="1" t="s">
        <v>49</v>
      </c>
      <c r="M476" s="1">
        <v>6.3E-2</v>
      </c>
      <c r="N476" s="6"/>
      <c r="O476" s="6">
        <v>84.8</v>
      </c>
      <c r="P476" s="6">
        <v>-690.51</v>
      </c>
      <c r="R476" s="31">
        <v>-84.8</v>
      </c>
      <c r="S476" s="28">
        <v>44255</v>
      </c>
      <c r="T476" s="1" t="s">
        <v>185</v>
      </c>
    </row>
    <row r="477" spans="1:20" x14ac:dyDescent="0.2">
      <c r="A477" s="29">
        <v>43236</v>
      </c>
      <c r="B477" s="1" t="s">
        <v>200</v>
      </c>
      <c r="C477" s="27">
        <v>44230</v>
      </c>
      <c r="D477" s="1">
        <v>52407</v>
      </c>
      <c r="F477" s="1" t="s">
        <v>1432</v>
      </c>
      <c r="G477" s="1" t="s">
        <v>1433</v>
      </c>
      <c r="H477" s="1" t="s">
        <v>1433</v>
      </c>
      <c r="J477" s="1" t="s">
        <v>68</v>
      </c>
      <c r="K477" s="1" t="s">
        <v>49</v>
      </c>
      <c r="M477" s="1">
        <v>1.7999999999999999E-2</v>
      </c>
      <c r="N477" s="6"/>
      <c r="O477" s="6">
        <v>24.23</v>
      </c>
      <c r="P477" s="6">
        <v>-605.71</v>
      </c>
      <c r="R477" s="31">
        <v>-24.23</v>
      </c>
      <c r="S477" s="28">
        <v>44255</v>
      </c>
      <c r="T477" s="1" t="s">
        <v>185</v>
      </c>
    </row>
    <row r="478" spans="1:20" x14ac:dyDescent="0.2">
      <c r="A478" s="29">
        <v>43524</v>
      </c>
      <c r="B478" s="1" t="s">
        <v>200</v>
      </c>
      <c r="C478" s="27">
        <v>44230</v>
      </c>
      <c r="D478" s="1">
        <v>52491</v>
      </c>
      <c r="F478" s="1" t="s">
        <v>1430</v>
      </c>
      <c r="G478" s="1" t="s">
        <v>1431</v>
      </c>
      <c r="H478" s="1" t="s">
        <v>1431</v>
      </c>
      <c r="J478" s="1" t="s">
        <v>68</v>
      </c>
      <c r="K478" s="1" t="s">
        <v>49</v>
      </c>
      <c r="M478" s="1">
        <v>6.3E-2</v>
      </c>
      <c r="N478" s="6"/>
      <c r="O478" s="6">
        <v>57.71</v>
      </c>
      <c r="P478" s="6">
        <v>-764.71</v>
      </c>
      <c r="R478" s="31">
        <v>-57.71</v>
      </c>
      <c r="S478" s="28">
        <v>44255</v>
      </c>
      <c r="T478" s="1" t="s">
        <v>185</v>
      </c>
    </row>
    <row r="479" spans="1:20" x14ac:dyDescent="0.2">
      <c r="A479" s="29">
        <v>43524</v>
      </c>
      <c r="B479" s="1" t="s">
        <v>200</v>
      </c>
      <c r="C479" s="27">
        <v>44230</v>
      </c>
      <c r="D479" s="1">
        <v>52491</v>
      </c>
      <c r="F479" s="1" t="s">
        <v>1432</v>
      </c>
      <c r="G479" s="1" t="s">
        <v>1433</v>
      </c>
      <c r="H479" s="1" t="s">
        <v>1433</v>
      </c>
      <c r="J479" s="1" t="s">
        <v>68</v>
      </c>
      <c r="K479" s="1" t="s">
        <v>49</v>
      </c>
      <c r="M479" s="1">
        <v>1.7999999999999999E-2</v>
      </c>
      <c r="N479" s="6"/>
      <c r="O479" s="6">
        <v>16.489999999999998</v>
      </c>
      <c r="P479" s="6">
        <v>-707</v>
      </c>
      <c r="R479" s="31">
        <v>-16.489999999999998</v>
      </c>
      <c r="S479" s="28">
        <v>44255</v>
      </c>
      <c r="T479" s="1" t="s">
        <v>185</v>
      </c>
    </row>
    <row r="480" spans="1:20" x14ac:dyDescent="0.2">
      <c r="A480" s="29">
        <v>43541</v>
      </c>
      <c r="B480" s="1" t="s">
        <v>200</v>
      </c>
      <c r="C480" s="27">
        <v>44230</v>
      </c>
      <c r="D480" s="1">
        <v>52497</v>
      </c>
      <c r="F480" s="1" t="s">
        <v>1430</v>
      </c>
      <c r="G480" s="1" t="s">
        <v>1431</v>
      </c>
      <c r="H480" s="1" t="s">
        <v>1431</v>
      </c>
      <c r="J480" s="1" t="s">
        <v>68</v>
      </c>
      <c r="K480" s="1" t="s">
        <v>49</v>
      </c>
      <c r="M480" s="1">
        <v>6.3E-2</v>
      </c>
      <c r="N480" s="6"/>
      <c r="O480" s="6">
        <v>6.17</v>
      </c>
      <c r="P480" s="6">
        <v>-772.64</v>
      </c>
      <c r="R480" s="31">
        <v>-6.17</v>
      </c>
      <c r="S480" s="28">
        <v>44255</v>
      </c>
      <c r="T480" s="1" t="s">
        <v>185</v>
      </c>
    </row>
    <row r="481" spans="1:20" x14ac:dyDescent="0.2">
      <c r="A481" s="29">
        <v>43541</v>
      </c>
      <c r="B481" s="1" t="s">
        <v>200</v>
      </c>
      <c r="C481" s="27">
        <v>44230</v>
      </c>
      <c r="D481" s="1">
        <v>52497</v>
      </c>
      <c r="F481" s="1" t="s">
        <v>1432</v>
      </c>
      <c r="G481" s="1" t="s">
        <v>1433</v>
      </c>
      <c r="H481" s="1" t="s">
        <v>1433</v>
      </c>
      <c r="J481" s="1" t="s">
        <v>68</v>
      </c>
      <c r="K481" s="1" t="s">
        <v>49</v>
      </c>
      <c r="M481" s="1">
        <v>1.7999999999999999E-2</v>
      </c>
      <c r="N481" s="6"/>
      <c r="O481" s="6">
        <v>1.76</v>
      </c>
      <c r="P481" s="6">
        <v>-766.47</v>
      </c>
      <c r="R481" s="31">
        <v>-1.76</v>
      </c>
      <c r="S481" s="28">
        <v>44255</v>
      </c>
      <c r="T481" s="1" t="s">
        <v>185</v>
      </c>
    </row>
    <row r="482" spans="1:20" x14ac:dyDescent="0.2">
      <c r="A482" s="29">
        <v>43545</v>
      </c>
      <c r="B482" s="1" t="s">
        <v>200</v>
      </c>
      <c r="C482" s="27">
        <v>44230</v>
      </c>
      <c r="D482" s="1">
        <v>52499</v>
      </c>
      <c r="F482" s="1" t="s">
        <v>1430</v>
      </c>
      <c r="G482" s="1" t="s">
        <v>1431</v>
      </c>
      <c r="H482" s="1" t="s">
        <v>1431</v>
      </c>
      <c r="J482" s="1" t="s">
        <v>68</v>
      </c>
      <c r="K482" s="1" t="s">
        <v>49</v>
      </c>
      <c r="M482" s="1">
        <v>6.3E-2</v>
      </c>
      <c r="N482" s="6"/>
      <c r="O482" s="6">
        <v>4.03</v>
      </c>
      <c r="P482" s="6">
        <v>-777.82</v>
      </c>
      <c r="R482" s="31">
        <v>-4.03</v>
      </c>
      <c r="S482" s="28">
        <v>44255</v>
      </c>
      <c r="T482" s="1" t="s">
        <v>185</v>
      </c>
    </row>
    <row r="483" spans="1:20" x14ac:dyDescent="0.2">
      <c r="A483" s="29">
        <v>43545</v>
      </c>
      <c r="B483" s="1" t="s">
        <v>200</v>
      </c>
      <c r="C483" s="27">
        <v>44230</v>
      </c>
      <c r="D483" s="1">
        <v>52499</v>
      </c>
      <c r="F483" s="1" t="s">
        <v>1432</v>
      </c>
      <c r="G483" s="1" t="s">
        <v>1433</v>
      </c>
      <c r="H483" s="1" t="s">
        <v>1433</v>
      </c>
      <c r="J483" s="1" t="s">
        <v>68</v>
      </c>
      <c r="K483" s="1" t="s">
        <v>49</v>
      </c>
      <c r="M483" s="1">
        <v>1.7999999999999999E-2</v>
      </c>
      <c r="N483" s="6"/>
      <c r="O483" s="6">
        <v>1.1499999999999999</v>
      </c>
      <c r="P483" s="6">
        <v>-773.79</v>
      </c>
      <c r="R483" s="31">
        <v>-1.1499999999999999</v>
      </c>
      <c r="S483" s="28">
        <v>44255</v>
      </c>
      <c r="T483" s="1" t="s">
        <v>185</v>
      </c>
    </row>
    <row r="484" spans="1:20" x14ac:dyDescent="0.2">
      <c r="A484" s="29">
        <v>43546</v>
      </c>
      <c r="B484" s="1" t="s">
        <v>200</v>
      </c>
      <c r="C484" s="27">
        <v>44230</v>
      </c>
      <c r="D484" s="1">
        <v>52500</v>
      </c>
      <c r="F484" s="1" t="s">
        <v>1430</v>
      </c>
      <c r="G484" s="1" t="s">
        <v>1431</v>
      </c>
      <c r="H484" s="1" t="s">
        <v>1431</v>
      </c>
      <c r="J484" s="1" t="s">
        <v>68</v>
      </c>
      <c r="K484" s="1" t="s">
        <v>49</v>
      </c>
      <c r="M484" s="1">
        <v>6.3E-2</v>
      </c>
      <c r="N484" s="6"/>
      <c r="O484" s="6">
        <v>10.08</v>
      </c>
      <c r="P484" s="6">
        <v>-790.78</v>
      </c>
      <c r="R484" s="31">
        <v>-10.08</v>
      </c>
      <c r="S484" s="28">
        <v>44255</v>
      </c>
      <c r="T484" s="1" t="s">
        <v>185</v>
      </c>
    </row>
    <row r="485" spans="1:20" x14ac:dyDescent="0.2">
      <c r="A485" s="29">
        <v>43546</v>
      </c>
      <c r="B485" s="1" t="s">
        <v>200</v>
      </c>
      <c r="C485" s="27">
        <v>44230</v>
      </c>
      <c r="D485" s="1">
        <v>52500</v>
      </c>
      <c r="F485" s="1" t="s">
        <v>1432</v>
      </c>
      <c r="G485" s="1" t="s">
        <v>1433</v>
      </c>
      <c r="H485" s="1" t="s">
        <v>1433</v>
      </c>
      <c r="J485" s="1" t="s">
        <v>68</v>
      </c>
      <c r="K485" s="1" t="s">
        <v>49</v>
      </c>
      <c r="M485" s="1">
        <v>1.7999999999999999E-2</v>
      </c>
      <c r="N485" s="6"/>
      <c r="O485" s="6">
        <v>2.88</v>
      </c>
      <c r="P485" s="6">
        <v>-780.7</v>
      </c>
      <c r="R485" s="31">
        <v>-2.88</v>
      </c>
      <c r="S485" s="28">
        <v>44255</v>
      </c>
      <c r="T485" s="1" t="s">
        <v>185</v>
      </c>
    </row>
    <row r="486" spans="1:20" x14ac:dyDescent="0.2">
      <c r="A486" s="29">
        <v>43548</v>
      </c>
      <c r="B486" s="1" t="s">
        <v>200</v>
      </c>
      <c r="C486" s="27">
        <v>44230</v>
      </c>
      <c r="D486" s="1">
        <v>52502</v>
      </c>
      <c r="F486" s="1" t="s">
        <v>1430</v>
      </c>
      <c r="G486" s="1" t="s">
        <v>1431</v>
      </c>
      <c r="H486" s="1" t="s">
        <v>1431</v>
      </c>
      <c r="J486" s="1" t="s">
        <v>68</v>
      </c>
      <c r="K486" s="1" t="s">
        <v>49</v>
      </c>
      <c r="M486" s="1">
        <v>6.3E-2</v>
      </c>
      <c r="N486" s="6"/>
      <c r="O486" s="6">
        <v>48.38</v>
      </c>
      <c r="P486" s="6">
        <v>-852.98</v>
      </c>
      <c r="R486" s="31">
        <v>-48.38</v>
      </c>
      <c r="S486" s="28">
        <v>44255</v>
      </c>
      <c r="T486" s="1" t="s">
        <v>185</v>
      </c>
    </row>
    <row r="487" spans="1:20" x14ac:dyDescent="0.2">
      <c r="A487" s="29">
        <v>43548</v>
      </c>
      <c r="B487" s="1" t="s">
        <v>200</v>
      </c>
      <c r="C487" s="27">
        <v>44230</v>
      </c>
      <c r="D487" s="1">
        <v>52502</v>
      </c>
      <c r="F487" s="1" t="s">
        <v>1432</v>
      </c>
      <c r="G487" s="1" t="s">
        <v>1433</v>
      </c>
      <c r="H487" s="1" t="s">
        <v>1433</v>
      </c>
      <c r="J487" s="1" t="s">
        <v>68</v>
      </c>
      <c r="K487" s="1" t="s">
        <v>49</v>
      </c>
      <c r="M487" s="1">
        <v>1.7999999999999999E-2</v>
      </c>
      <c r="N487" s="6"/>
      <c r="O487" s="6">
        <v>13.82</v>
      </c>
      <c r="P487" s="6">
        <v>-804.6</v>
      </c>
      <c r="R487" s="31">
        <v>-13.82</v>
      </c>
      <c r="S487" s="28">
        <v>44255</v>
      </c>
      <c r="T487" s="1" t="s">
        <v>185</v>
      </c>
    </row>
    <row r="488" spans="1:20" x14ac:dyDescent="0.2">
      <c r="A488" s="29">
        <v>43549</v>
      </c>
      <c r="B488" s="1" t="s">
        <v>200</v>
      </c>
      <c r="C488" s="27">
        <v>44230</v>
      </c>
      <c r="D488" s="1">
        <v>52503</v>
      </c>
      <c r="F488" s="1" t="s">
        <v>1430</v>
      </c>
      <c r="G488" s="1" t="s">
        <v>1431</v>
      </c>
      <c r="H488" s="1" t="s">
        <v>1431</v>
      </c>
      <c r="J488" s="1" t="s">
        <v>68</v>
      </c>
      <c r="K488" s="1" t="s">
        <v>49</v>
      </c>
      <c r="M488" s="1">
        <v>6.3E-2</v>
      </c>
      <c r="N488" s="6"/>
      <c r="O488" s="6">
        <v>28.22</v>
      </c>
      <c r="P488" s="6">
        <v>-889.26</v>
      </c>
      <c r="R488" s="31">
        <v>-28.22</v>
      </c>
      <c r="S488" s="28">
        <v>44255</v>
      </c>
      <c r="T488" s="1" t="s">
        <v>185</v>
      </c>
    </row>
    <row r="489" spans="1:20" x14ac:dyDescent="0.2">
      <c r="A489" s="29">
        <v>43549</v>
      </c>
      <c r="B489" s="1" t="s">
        <v>200</v>
      </c>
      <c r="C489" s="27">
        <v>44230</v>
      </c>
      <c r="D489" s="1">
        <v>52503</v>
      </c>
      <c r="F489" s="1" t="s">
        <v>1432</v>
      </c>
      <c r="G489" s="1" t="s">
        <v>1433</v>
      </c>
      <c r="H489" s="1" t="s">
        <v>1433</v>
      </c>
      <c r="J489" s="1" t="s">
        <v>68</v>
      </c>
      <c r="K489" s="1" t="s">
        <v>49</v>
      </c>
      <c r="M489" s="1">
        <v>1.7999999999999999E-2</v>
      </c>
      <c r="N489" s="6"/>
      <c r="O489" s="6">
        <v>8.06</v>
      </c>
      <c r="P489" s="6">
        <v>-861.04</v>
      </c>
      <c r="R489" s="31">
        <v>-8.06</v>
      </c>
      <c r="S489" s="28">
        <v>44255</v>
      </c>
      <c r="T489" s="1" t="s">
        <v>185</v>
      </c>
    </row>
    <row r="490" spans="1:20" x14ac:dyDescent="0.2">
      <c r="A490" s="29">
        <v>43550</v>
      </c>
      <c r="B490" s="1" t="s">
        <v>200</v>
      </c>
      <c r="C490" s="27">
        <v>44230</v>
      </c>
      <c r="D490" s="1">
        <v>52504</v>
      </c>
      <c r="F490" s="1" t="s">
        <v>1430</v>
      </c>
      <c r="G490" s="1" t="s">
        <v>1431</v>
      </c>
      <c r="H490" s="1" t="s">
        <v>1431</v>
      </c>
      <c r="J490" s="1" t="s">
        <v>68</v>
      </c>
      <c r="K490" s="1" t="s">
        <v>49</v>
      </c>
      <c r="M490" s="1">
        <v>6.3E-2</v>
      </c>
      <c r="N490" s="6"/>
      <c r="O490" s="6">
        <v>2.02</v>
      </c>
      <c r="P490" s="6">
        <v>-891.86</v>
      </c>
      <c r="R490" s="31">
        <v>-2.02</v>
      </c>
      <c r="S490" s="28">
        <v>44255</v>
      </c>
      <c r="T490" s="1" t="s">
        <v>185</v>
      </c>
    </row>
    <row r="491" spans="1:20" x14ac:dyDescent="0.2">
      <c r="A491" s="29">
        <v>43550</v>
      </c>
      <c r="B491" s="1" t="s">
        <v>200</v>
      </c>
      <c r="C491" s="27">
        <v>44230</v>
      </c>
      <c r="D491" s="1">
        <v>52504</v>
      </c>
      <c r="F491" s="1" t="s">
        <v>1432</v>
      </c>
      <c r="G491" s="1" t="s">
        <v>1433</v>
      </c>
      <c r="H491" s="1" t="s">
        <v>1433</v>
      </c>
      <c r="J491" s="1" t="s">
        <v>68</v>
      </c>
      <c r="K491" s="1" t="s">
        <v>49</v>
      </c>
      <c r="M491" s="1">
        <v>1.7999999999999999E-2</v>
      </c>
      <c r="N491" s="6"/>
      <c r="O491" s="6">
        <v>0.57999999999999996</v>
      </c>
      <c r="P491" s="6">
        <v>-889.84</v>
      </c>
      <c r="R491" s="31">
        <v>-0.57999999999999996</v>
      </c>
      <c r="S491" s="28">
        <v>44255</v>
      </c>
      <c r="T491" s="1" t="s">
        <v>185</v>
      </c>
    </row>
    <row r="492" spans="1:20" x14ac:dyDescent="0.2">
      <c r="A492" s="29">
        <v>43551</v>
      </c>
      <c r="B492" s="1" t="s">
        <v>200</v>
      </c>
      <c r="C492" s="27">
        <v>44230</v>
      </c>
      <c r="D492" s="1">
        <v>52505</v>
      </c>
      <c r="F492" s="1" t="s">
        <v>1430</v>
      </c>
      <c r="G492" s="1" t="s">
        <v>1431</v>
      </c>
      <c r="H492" s="1" t="s">
        <v>1431</v>
      </c>
      <c r="J492" s="1" t="s">
        <v>68</v>
      </c>
      <c r="K492" s="1" t="s">
        <v>49</v>
      </c>
      <c r="M492" s="1">
        <v>6.3E-2</v>
      </c>
      <c r="N492" s="6"/>
      <c r="O492" s="6">
        <v>8.0399999999999991</v>
      </c>
      <c r="P492" s="6">
        <v>-902.2</v>
      </c>
      <c r="R492" s="31">
        <v>-8.0399999999999991</v>
      </c>
      <c r="S492" s="28">
        <v>44255</v>
      </c>
      <c r="T492" s="1" t="s">
        <v>185</v>
      </c>
    </row>
    <row r="493" spans="1:20" x14ac:dyDescent="0.2">
      <c r="A493" s="29">
        <v>43551</v>
      </c>
      <c r="B493" s="1" t="s">
        <v>200</v>
      </c>
      <c r="C493" s="27">
        <v>44230</v>
      </c>
      <c r="D493" s="1">
        <v>52505</v>
      </c>
      <c r="F493" s="1" t="s">
        <v>1432</v>
      </c>
      <c r="G493" s="1" t="s">
        <v>1433</v>
      </c>
      <c r="H493" s="1" t="s">
        <v>1433</v>
      </c>
      <c r="J493" s="1" t="s">
        <v>68</v>
      </c>
      <c r="K493" s="1" t="s">
        <v>49</v>
      </c>
      <c r="M493" s="1">
        <v>1.7999999999999999E-2</v>
      </c>
      <c r="N493" s="6"/>
      <c r="O493" s="6">
        <v>2.2999999999999998</v>
      </c>
      <c r="P493" s="6">
        <v>-894.16</v>
      </c>
      <c r="R493" s="31">
        <v>-2.2999999999999998</v>
      </c>
      <c r="S493" s="28">
        <v>44255</v>
      </c>
      <c r="T493" s="1" t="s">
        <v>185</v>
      </c>
    </row>
    <row r="494" spans="1:20" x14ac:dyDescent="0.2">
      <c r="A494" s="29">
        <v>43552</v>
      </c>
      <c r="B494" s="1" t="s">
        <v>200</v>
      </c>
      <c r="C494" s="27">
        <v>44230</v>
      </c>
      <c r="D494" s="1">
        <v>52506</v>
      </c>
      <c r="F494" s="1" t="s">
        <v>1430</v>
      </c>
      <c r="G494" s="1" t="s">
        <v>1431</v>
      </c>
      <c r="H494" s="1" t="s">
        <v>1431</v>
      </c>
      <c r="J494" s="1" t="s">
        <v>68</v>
      </c>
      <c r="K494" s="1" t="s">
        <v>49</v>
      </c>
      <c r="M494" s="1">
        <v>6.3E-2</v>
      </c>
      <c r="N494" s="6"/>
      <c r="O494" s="6">
        <v>36.29</v>
      </c>
      <c r="P494" s="6">
        <v>-948.86</v>
      </c>
      <c r="R494" s="31">
        <v>-36.29</v>
      </c>
      <c r="S494" s="28">
        <v>44255</v>
      </c>
      <c r="T494" s="1" t="s">
        <v>185</v>
      </c>
    </row>
    <row r="495" spans="1:20" x14ac:dyDescent="0.2">
      <c r="A495" s="29">
        <v>43552</v>
      </c>
      <c r="B495" s="1" t="s">
        <v>200</v>
      </c>
      <c r="C495" s="27">
        <v>44230</v>
      </c>
      <c r="D495" s="1">
        <v>52506</v>
      </c>
      <c r="F495" s="1" t="s">
        <v>1432</v>
      </c>
      <c r="G495" s="1" t="s">
        <v>1433</v>
      </c>
      <c r="H495" s="1" t="s">
        <v>1433</v>
      </c>
      <c r="J495" s="1" t="s">
        <v>68</v>
      </c>
      <c r="K495" s="1" t="s">
        <v>49</v>
      </c>
      <c r="M495" s="1">
        <v>1.7999999999999999E-2</v>
      </c>
      <c r="N495" s="6"/>
      <c r="O495" s="6">
        <v>10.37</v>
      </c>
      <c r="P495" s="6">
        <v>-912.57</v>
      </c>
      <c r="R495" s="31">
        <v>-10.37</v>
      </c>
      <c r="S495" s="28">
        <v>44255</v>
      </c>
      <c r="T495" s="1" t="s">
        <v>185</v>
      </c>
    </row>
    <row r="496" spans="1:20" x14ac:dyDescent="0.2">
      <c r="A496" s="29">
        <v>43553</v>
      </c>
      <c r="B496" s="1" t="s">
        <v>200</v>
      </c>
      <c r="C496" s="27">
        <v>44230</v>
      </c>
      <c r="D496" s="1">
        <v>52507</v>
      </c>
      <c r="F496" s="1" t="s">
        <v>1430</v>
      </c>
      <c r="G496" s="1" t="s">
        <v>1431</v>
      </c>
      <c r="H496" s="1" t="s">
        <v>1431</v>
      </c>
      <c r="J496" s="1" t="s">
        <v>68</v>
      </c>
      <c r="K496" s="1" t="s">
        <v>49</v>
      </c>
      <c r="M496" s="1">
        <v>6.3E-2</v>
      </c>
      <c r="N496" s="6"/>
      <c r="O496" s="6">
        <v>32.26</v>
      </c>
      <c r="P496" s="6">
        <v>-990.34</v>
      </c>
      <c r="R496" s="31">
        <v>-32.26</v>
      </c>
      <c r="S496" s="28">
        <v>44255</v>
      </c>
      <c r="T496" s="1" t="s">
        <v>185</v>
      </c>
    </row>
    <row r="497" spans="1:20" x14ac:dyDescent="0.2">
      <c r="A497" s="29">
        <v>43553</v>
      </c>
      <c r="B497" s="1" t="s">
        <v>200</v>
      </c>
      <c r="C497" s="27">
        <v>44230</v>
      </c>
      <c r="D497" s="1">
        <v>52507</v>
      </c>
      <c r="F497" s="1" t="s">
        <v>1432</v>
      </c>
      <c r="G497" s="1" t="s">
        <v>1433</v>
      </c>
      <c r="H497" s="1" t="s">
        <v>1433</v>
      </c>
      <c r="J497" s="1" t="s">
        <v>68</v>
      </c>
      <c r="K497" s="1" t="s">
        <v>49</v>
      </c>
      <c r="M497" s="1">
        <v>1.7999999999999999E-2</v>
      </c>
      <c r="N497" s="6"/>
      <c r="O497" s="6">
        <v>9.2200000000000006</v>
      </c>
      <c r="P497" s="6">
        <v>-958.08</v>
      </c>
      <c r="R497" s="31">
        <v>-9.2200000000000006</v>
      </c>
      <c r="S497" s="28">
        <v>44255</v>
      </c>
      <c r="T497" s="1" t="s">
        <v>185</v>
      </c>
    </row>
    <row r="498" spans="1:20" x14ac:dyDescent="0.2">
      <c r="A498" s="29">
        <v>43554</v>
      </c>
      <c r="B498" s="1" t="s">
        <v>200</v>
      </c>
      <c r="C498" s="27">
        <v>44230</v>
      </c>
      <c r="D498" s="1">
        <v>52508</v>
      </c>
      <c r="F498" s="1" t="s">
        <v>1430</v>
      </c>
      <c r="G498" s="1" t="s">
        <v>1431</v>
      </c>
      <c r="H498" s="1" t="s">
        <v>1431</v>
      </c>
      <c r="J498" s="1" t="s">
        <v>68</v>
      </c>
      <c r="K498" s="1" t="s">
        <v>49</v>
      </c>
      <c r="M498" s="1">
        <v>6.3E-2</v>
      </c>
      <c r="N498" s="6"/>
      <c r="O498" s="6">
        <v>10.08</v>
      </c>
      <c r="P498" s="6">
        <v>-1003.3</v>
      </c>
      <c r="R498" s="31">
        <v>-10.08</v>
      </c>
      <c r="S498" s="28">
        <v>44255</v>
      </c>
      <c r="T498" s="1" t="s">
        <v>185</v>
      </c>
    </row>
    <row r="499" spans="1:20" x14ac:dyDescent="0.2">
      <c r="A499" s="29">
        <v>43554</v>
      </c>
      <c r="B499" s="1" t="s">
        <v>200</v>
      </c>
      <c r="C499" s="27">
        <v>44230</v>
      </c>
      <c r="D499" s="1">
        <v>52508</v>
      </c>
      <c r="F499" s="1" t="s">
        <v>1432</v>
      </c>
      <c r="G499" s="1" t="s">
        <v>1433</v>
      </c>
      <c r="H499" s="1" t="s">
        <v>1433</v>
      </c>
      <c r="J499" s="1" t="s">
        <v>68</v>
      </c>
      <c r="K499" s="1" t="s">
        <v>49</v>
      </c>
      <c r="M499" s="1">
        <v>1.7999999999999999E-2</v>
      </c>
      <c r="N499" s="6"/>
      <c r="O499" s="6">
        <v>2.88</v>
      </c>
      <c r="P499" s="6">
        <v>-993.22</v>
      </c>
      <c r="R499" s="31">
        <v>-2.88</v>
      </c>
      <c r="S499" s="28">
        <v>44255</v>
      </c>
      <c r="T499" s="1" t="s">
        <v>185</v>
      </c>
    </row>
    <row r="500" spans="1:20" x14ac:dyDescent="0.2">
      <c r="A500" s="29">
        <v>43569</v>
      </c>
      <c r="B500" s="1" t="s">
        <v>200</v>
      </c>
      <c r="C500" s="27">
        <v>44230</v>
      </c>
      <c r="D500" s="1">
        <v>52518</v>
      </c>
      <c r="F500" s="1" t="s">
        <v>1430</v>
      </c>
      <c r="G500" s="1" t="s">
        <v>1431</v>
      </c>
      <c r="H500" s="1" t="s">
        <v>1431</v>
      </c>
      <c r="J500" s="1" t="s">
        <v>68</v>
      </c>
      <c r="K500" s="1" t="s">
        <v>49</v>
      </c>
      <c r="M500" s="1">
        <v>6.3E-2</v>
      </c>
      <c r="N500" s="6"/>
      <c r="O500" s="6">
        <v>6.17</v>
      </c>
      <c r="P500" s="6">
        <v>-1011.23</v>
      </c>
      <c r="R500" s="31">
        <v>-6.17</v>
      </c>
      <c r="S500" s="28">
        <v>44255</v>
      </c>
      <c r="T500" s="1" t="s">
        <v>185</v>
      </c>
    </row>
    <row r="501" spans="1:20" x14ac:dyDescent="0.2">
      <c r="A501" s="29">
        <v>43569</v>
      </c>
      <c r="B501" s="1" t="s">
        <v>200</v>
      </c>
      <c r="C501" s="27">
        <v>44230</v>
      </c>
      <c r="D501" s="1">
        <v>52518</v>
      </c>
      <c r="F501" s="1" t="s">
        <v>1432</v>
      </c>
      <c r="G501" s="1" t="s">
        <v>1433</v>
      </c>
      <c r="H501" s="1" t="s">
        <v>1433</v>
      </c>
      <c r="J501" s="1" t="s">
        <v>68</v>
      </c>
      <c r="K501" s="1" t="s">
        <v>49</v>
      </c>
      <c r="M501" s="1">
        <v>1.7999999999999999E-2</v>
      </c>
      <c r="N501" s="6"/>
      <c r="O501" s="6">
        <v>1.76</v>
      </c>
      <c r="P501" s="6">
        <v>-1005.06</v>
      </c>
      <c r="R501" s="31">
        <v>-1.76</v>
      </c>
      <c r="S501" s="28">
        <v>44255</v>
      </c>
      <c r="T501" s="1" t="s">
        <v>185</v>
      </c>
    </row>
    <row r="502" spans="1:20" x14ac:dyDescent="0.2">
      <c r="A502" s="29">
        <v>43607</v>
      </c>
      <c r="B502" s="1" t="s">
        <v>198</v>
      </c>
      <c r="C502" s="27">
        <v>44236</v>
      </c>
      <c r="F502" s="1" t="s">
        <v>1430</v>
      </c>
      <c r="G502" s="1" t="s">
        <v>199</v>
      </c>
      <c r="H502" s="1" t="s">
        <v>1431</v>
      </c>
      <c r="J502" s="1" t="s">
        <v>68</v>
      </c>
      <c r="K502" s="1" t="s">
        <v>48</v>
      </c>
      <c r="N502" s="6">
        <v>361.93</v>
      </c>
      <c r="O502" s="6"/>
      <c r="P502" s="6">
        <v>-649.29999999999995</v>
      </c>
      <c r="R502" s="31">
        <v>361.93</v>
      </c>
      <c r="S502" s="28">
        <v>44255</v>
      </c>
      <c r="T502" s="1" t="s">
        <v>184</v>
      </c>
    </row>
    <row r="503" spans="1:20" x14ac:dyDescent="0.2">
      <c r="A503" s="29">
        <v>43608</v>
      </c>
      <c r="B503" s="1" t="s">
        <v>198</v>
      </c>
      <c r="C503" s="27">
        <v>44236</v>
      </c>
      <c r="F503" s="1" t="s">
        <v>1432</v>
      </c>
      <c r="G503" s="1">
        <v>210284</v>
      </c>
      <c r="H503" s="1" t="s">
        <v>1433</v>
      </c>
      <c r="J503" s="1" t="s">
        <v>68</v>
      </c>
      <c r="K503" s="1" t="s">
        <v>48</v>
      </c>
      <c r="N503" s="6">
        <v>103.38</v>
      </c>
      <c r="O503" s="6"/>
      <c r="P503" s="6">
        <v>-545.91999999999996</v>
      </c>
      <c r="R503" s="31">
        <v>103.38</v>
      </c>
      <c r="S503" s="28">
        <v>44255</v>
      </c>
      <c r="T503" s="1" t="s">
        <v>184</v>
      </c>
    </row>
    <row r="504" spans="1:20" x14ac:dyDescent="0.2">
      <c r="A504" s="29">
        <v>43432</v>
      </c>
      <c r="B504" s="1" t="s">
        <v>200</v>
      </c>
      <c r="C504" s="27">
        <v>44245</v>
      </c>
      <c r="D504" s="1">
        <v>52428</v>
      </c>
      <c r="F504" s="1" t="s">
        <v>1430</v>
      </c>
      <c r="G504" s="1" t="s">
        <v>1431</v>
      </c>
      <c r="H504" s="1" t="s">
        <v>1431</v>
      </c>
      <c r="J504" s="1" t="s">
        <v>68</v>
      </c>
      <c r="K504" s="1" t="s">
        <v>49</v>
      </c>
      <c r="M504" s="1">
        <v>6.3E-2</v>
      </c>
      <c r="N504" s="6"/>
      <c r="O504" s="6">
        <v>43.72</v>
      </c>
      <c r="P504" s="6">
        <v>-602.13</v>
      </c>
      <c r="R504" s="31">
        <v>-43.72</v>
      </c>
      <c r="S504" s="28">
        <v>44255</v>
      </c>
      <c r="T504" s="1" t="s">
        <v>185</v>
      </c>
    </row>
    <row r="505" spans="1:20" x14ac:dyDescent="0.2">
      <c r="A505" s="29">
        <v>43432</v>
      </c>
      <c r="B505" s="1" t="s">
        <v>200</v>
      </c>
      <c r="C505" s="27">
        <v>44245</v>
      </c>
      <c r="D505" s="1">
        <v>52428</v>
      </c>
      <c r="F505" s="1" t="s">
        <v>1432</v>
      </c>
      <c r="G505" s="1" t="s">
        <v>1433</v>
      </c>
      <c r="H505" s="1" t="s">
        <v>1433</v>
      </c>
      <c r="J505" s="1" t="s">
        <v>68</v>
      </c>
      <c r="K505" s="1" t="s">
        <v>49</v>
      </c>
      <c r="M505" s="1">
        <v>1.7999999999999999E-2</v>
      </c>
      <c r="N505" s="6"/>
      <c r="O505" s="6">
        <v>12.49</v>
      </c>
      <c r="P505" s="6">
        <v>-558.41</v>
      </c>
      <c r="R505" s="31">
        <v>-12.49</v>
      </c>
      <c r="S505" s="28">
        <v>44255</v>
      </c>
      <c r="T505" s="1" t="s">
        <v>185</v>
      </c>
    </row>
    <row r="506" spans="1:20" x14ac:dyDescent="0.2">
      <c r="A506" s="29">
        <v>43439</v>
      </c>
      <c r="B506" s="1" t="s">
        <v>200</v>
      </c>
      <c r="C506" s="27">
        <v>44245</v>
      </c>
      <c r="D506" s="1">
        <v>52435</v>
      </c>
      <c r="F506" s="1" t="s">
        <v>1430</v>
      </c>
      <c r="G506" s="1" t="s">
        <v>1431</v>
      </c>
      <c r="H506" s="1" t="s">
        <v>1431</v>
      </c>
      <c r="J506" s="1" t="s">
        <v>68</v>
      </c>
      <c r="K506" s="1" t="s">
        <v>49</v>
      </c>
      <c r="M506" s="1">
        <v>6.3E-2</v>
      </c>
      <c r="N506" s="6"/>
      <c r="O506" s="6">
        <v>45.68</v>
      </c>
      <c r="P506" s="6">
        <v>-660.86</v>
      </c>
      <c r="R506" s="31">
        <v>-45.68</v>
      </c>
      <c r="S506" s="28">
        <v>44255</v>
      </c>
      <c r="T506" s="1" t="s">
        <v>185</v>
      </c>
    </row>
    <row r="507" spans="1:20" x14ac:dyDescent="0.2">
      <c r="A507" s="29">
        <v>43439</v>
      </c>
      <c r="B507" s="1" t="s">
        <v>200</v>
      </c>
      <c r="C507" s="27">
        <v>44245</v>
      </c>
      <c r="D507" s="1">
        <v>52435</v>
      </c>
      <c r="F507" s="1" t="s">
        <v>1432</v>
      </c>
      <c r="G507" s="1" t="s">
        <v>1433</v>
      </c>
      <c r="H507" s="1" t="s">
        <v>1433</v>
      </c>
      <c r="J507" s="1" t="s">
        <v>68</v>
      </c>
      <c r="K507" s="1" t="s">
        <v>49</v>
      </c>
      <c r="M507" s="1">
        <v>1.7999999999999999E-2</v>
      </c>
      <c r="N507" s="6"/>
      <c r="O507" s="6">
        <v>13.05</v>
      </c>
      <c r="P507" s="6">
        <v>-615.17999999999995</v>
      </c>
      <c r="R507" s="31">
        <v>-13.05</v>
      </c>
      <c r="S507" s="28">
        <v>44255</v>
      </c>
      <c r="T507" s="1" t="s">
        <v>185</v>
      </c>
    </row>
    <row r="508" spans="1:20" x14ac:dyDescent="0.2">
      <c r="A508" s="29">
        <v>43523</v>
      </c>
      <c r="B508" s="1" t="s">
        <v>200</v>
      </c>
      <c r="C508" s="27">
        <v>44245</v>
      </c>
      <c r="D508" s="1">
        <v>52490</v>
      </c>
      <c r="F508" s="1" t="s">
        <v>1430</v>
      </c>
      <c r="G508" s="1" t="s">
        <v>1431</v>
      </c>
      <c r="H508" s="1" t="s">
        <v>1431</v>
      </c>
      <c r="J508" s="1" t="s">
        <v>68</v>
      </c>
      <c r="K508" s="1" t="s">
        <v>49</v>
      </c>
      <c r="M508" s="1">
        <v>6.3E-2</v>
      </c>
      <c r="N508" s="6"/>
      <c r="O508" s="6">
        <v>98.15</v>
      </c>
      <c r="P508" s="6">
        <v>-787.05</v>
      </c>
      <c r="R508" s="31">
        <v>-98.15</v>
      </c>
      <c r="S508" s="28">
        <v>44255</v>
      </c>
      <c r="T508" s="1" t="s">
        <v>185</v>
      </c>
    </row>
    <row r="509" spans="1:20" x14ac:dyDescent="0.2">
      <c r="A509" s="29">
        <v>43523</v>
      </c>
      <c r="B509" s="1" t="s">
        <v>200</v>
      </c>
      <c r="C509" s="27">
        <v>44245</v>
      </c>
      <c r="D509" s="1">
        <v>52490</v>
      </c>
      <c r="F509" s="1" t="s">
        <v>1432</v>
      </c>
      <c r="G509" s="1" t="s">
        <v>1433</v>
      </c>
      <c r="H509" s="1" t="s">
        <v>1433</v>
      </c>
      <c r="J509" s="1" t="s">
        <v>68</v>
      </c>
      <c r="K509" s="1" t="s">
        <v>49</v>
      </c>
      <c r="M509" s="1">
        <v>1.7999999999999999E-2</v>
      </c>
      <c r="N509" s="6"/>
      <c r="O509" s="6">
        <v>28.04</v>
      </c>
      <c r="P509" s="6">
        <v>-688.9</v>
      </c>
      <c r="R509" s="31">
        <v>-28.04</v>
      </c>
      <c r="S509" s="28">
        <v>44255</v>
      </c>
      <c r="T509" s="1" t="s">
        <v>185</v>
      </c>
    </row>
    <row r="510" spans="1:20" x14ac:dyDescent="0.2">
      <c r="A510" s="29">
        <v>43567</v>
      </c>
      <c r="B510" s="1" t="s">
        <v>200</v>
      </c>
      <c r="C510" s="27">
        <v>44245</v>
      </c>
      <c r="D510" s="1">
        <v>52516</v>
      </c>
      <c r="F510" s="1" t="s">
        <v>1430</v>
      </c>
      <c r="G510" s="1" t="s">
        <v>1431</v>
      </c>
      <c r="H510" s="1" t="s">
        <v>1431</v>
      </c>
      <c r="J510" s="1" t="s">
        <v>68</v>
      </c>
      <c r="K510" s="1" t="s">
        <v>49</v>
      </c>
      <c r="M510" s="1">
        <v>6.3E-2</v>
      </c>
      <c r="N510" s="6"/>
      <c r="O510" s="6">
        <v>12.47</v>
      </c>
      <c r="P510" s="6">
        <v>-803.08</v>
      </c>
      <c r="R510" s="31">
        <v>-12.47</v>
      </c>
      <c r="S510" s="28">
        <v>44255</v>
      </c>
      <c r="T510" s="1" t="s">
        <v>185</v>
      </c>
    </row>
    <row r="511" spans="1:20" x14ac:dyDescent="0.2">
      <c r="A511" s="29">
        <v>43567</v>
      </c>
      <c r="B511" s="1" t="s">
        <v>200</v>
      </c>
      <c r="C511" s="27">
        <v>44245</v>
      </c>
      <c r="D511" s="1">
        <v>52516</v>
      </c>
      <c r="F511" s="1" t="s">
        <v>1432</v>
      </c>
      <c r="G511" s="1" t="s">
        <v>1433</v>
      </c>
      <c r="H511" s="1" t="s">
        <v>1433</v>
      </c>
      <c r="J511" s="1" t="s">
        <v>68</v>
      </c>
      <c r="K511" s="1" t="s">
        <v>49</v>
      </c>
      <c r="M511" s="1">
        <v>1.7999999999999999E-2</v>
      </c>
      <c r="N511" s="6"/>
      <c r="O511" s="6">
        <v>3.56</v>
      </c>
      <c r="P511" s="6">
        <v>-790.61</v>
      </c>
      <c r="R511" s="31">
        <v>-3.56</v>
      </c>
      <c r="S511" s="28">
        <v>44255</v>
      </c>
      <c r="T511" s="1" t="s">
        <v>185</v>
      </c>
    </row>
    <row r="512" spans="1:20" x14ac:dyDescent="0.2">
      <c r="A512" s="29">
        <v>43787</v>
      </c>
      <c r="B512" s="1" t="s">
        <v>200</v>
      </c>
      <c r="C512" s="27">
        <v>44245</v>
      </c>
      <c r="D512" s="1">
        <v>52528</v>
      </c>
      <c r="F512" s="1" t="s">
        <v>1430</v>
      </c>
      <c r="G512" s="1" t="s">
        <v>1431</v>
      </c>
      <c r="H512" s="1" t="s">
        <v>1431</v>
      </c>
      <c r="J512" s="1" t="s">
        <v>68</v>
      </c>
      <c r="K512" s="1" t="s">
        <v>49</v>
      </c>
      <c r="M512" s="1">
        <v>6.3E-2</v>
      </c>
      <c r="N512" s="6"/>
      <c r="O512" s="6">
        <v>7.06</v>
      </c>
      <c r="P512" s="6">
        <v>-812.16</v>
      </c>
      <c r="R512" s="31">
        <v>-7.06</v>
      </c>
      <c r="S512" s="28">
        <v>44255</v>
      </c>
      <c r="T512" s="1" t="s">
        <v>185</v>
      </c>
    </row>
    <row r="513" spans="1:20" x14ac:dyDescent="0.2">
      <c r="A513" s="29">
        <v>43787</v>
      </c>
      <c r="B513" s="1" t="s">
        <v>200</v>
      </c>
      <c r="C513" s="27">
        <v>44245</v>
      </c>
      <c r="D513" s="1">
        <v>52528</v>
      </c>
      <c r="F513" s="1" t="s">
        <v>1432</v>
      </c>
      <c r="G513" s="1" t="s">
        <v>1433</v>
      </c>
      <c r="H513" s="1" t="s">
        <v>1433</v>
      </c>
      <c r="J513" s="1" t="s">
        <v>68</v>
      </c>
      <c r="K513" s="1" t="s">
        <v>49</v>
      </c>
      <c r="M513" s="1">
        <v>1.7999999999999999E-2</v>
      </c>
      <c r="N513" s="6"/>
      <c r="O513" s="6">
        <v>2.02</v>
      </c>
      <c r="P513" s="6">
        <v>-805.1</v>
      </c>
      <c r="R513" s="31">
        <v>-2.02</v>
      </c>
      <c r="S513" s="28">
        <v>44255</v>
      </c>
      <c r="T513" s="1" t="s">
        <v>185</v>
      </c>
    </row>
    <row r="514" spans="1:20" x14ac:dyDescent="0.2">
      <c r="A514" s="29">
        <v>43533</v>
      </c>
      <c r="B514" s="1" t="s">
        <v>200</v>
      </c>
      <c r="C514" s="27">
        <v>44250</v>
      </c>
      <c r="D514" s="1">
        <v>52494</v>
      </c>
      <c r="F514" s="1" t="s">
        <v>1430</v>
      </c>
      <c r="G514" s="1" t="s">
        <v>1431</v>
      </c>
      <c r="H514" s="1" t="s">
        <v>1431</v>
      </c>
      <c r="J514" s="1" t="s">
        <v>68</v>
      </c>
      <c r="K514" s="1" t="s">
        <v>49</v>
      </c>
      <c r="M514" s="1">
        <v>6.3E-2</v>
      </c>
      <c r="N514" s="6"/>
      <c r="O514" s="6">
        <v>15.75</v>
      </c>
      <c r="P514" s="6">
        <v>-832.41</v>
      </c>
      <c r="R514" s="31">
        <v>-15.75</v>
      </c>
      <c r="S514" s="28">
        <v>44255</v>
      </c>
      <c r="T514" s="1" t="s">
        <v>185</v>
      </c>
    </row>
    <row r="515" spans="1:20" x14ac:dyDescent="0.2">
      <c r="A515" s="29">
        <v>43533</v>
      </c>
      <c r="B515" s="1" t="s">
        <v>200</v>
      </c>
      <c r="C515" s="27">
        <v>44250</v>
      </c>
      <c r="D515" s="1">
        <v>52494</v>
      </c>
      <c r="F515" s="1" t="s">
        <v>1432</v>
      </c>
      <c r="G515" s="1" t="s">
        <v>1433</v>
      </c>
      <c r="H515" s="1" t="s">
        <v>1433</v>
      </c>
      <c r="J515" s="1" t="s">
        <v>68</v>
      </c>
      <c r="K515" s="1" t="s">
        <v>49</v>
      </c>
      <c r="M515" s="1">
        <v>1.7999999999999999E-2</v>
      </c>
      <c r="N515" s="6"/>
      <c r="O515" s="6">
        <v>4.5</v>
      </c>
      <c r="P515" s="6">
        <v>-816.66</v>
      </c>
      <c r="R515" s="31">
        <v>-4.5</v>
      </c>
      <c r="S515" s="28">
        <v>44255</v>
      </c>
      <c r="T515" s="1" t="s">
        <v>185</v>
      </c>
    </row>
    <row r="516" spans="1:20" x14ac:dyDescent="0.2">
      <c r="A516" s="29">
        <v>43540</v>
      </c>
      <c r="B516" s="1" t="s">
        <v>200</v>
      </c>
      <c r="C516" s="27">
        <v>44250</v>
      </c>
      <c r="D516" s="1">
        <v>52496</v>
      </c>
      <c r="F516" s="1" t="s">
        <v>1430</v>
      </c>
      <c r="G516" s="1" t="s">
        <v>1431</v>
      </c>
      <c r="H516" s="1" t="s">
        <v>1431</v>
      </c>
      <c r="J516" s="1" t="s">
        <v>68</v>
      </c>
      <c r="K516" s="1" t="s">
        <v>49</v>
      </c>
      <c r="M516" s="1">
        <v>6.3E-2</v>
      </c>
      <c r="N516" s="6"/>
      <c r="O516" s="6">
        <v>6.17</v>
      </c>
      <c r="P516" s="6">
        <v>-840.34</v>
      </c>
      <c r="R516" s="31">
        <v>-6.17</v>
      </c>
      <c r="S516" s="28">
        <v>44255</v>
      </c>
      <c r="T516" s="1" t="s">
        <v>185</v>
      </c>
    </row>
    <row r="517" spans="1:20" x14ac:dyDescent="0.2">
      <c r="A517" s="29">
        <v>43540</v>
      </c>
      <c r="B517" s="1" t="s">
        <v>200</v>
      </c>
      <c r="C517" s="27">
        <v>44250</v>
      </c>
      <c r="D517" s="1">
        <v>52496</v>
      </c>
      <c r="F517" s="1" t="s">
        <v>1432</v>
      </c>
      <c r="G517" s="1" t="s">
        <v>1433</v>
      </c>
      <c r="H517" s="1" t="s">
        <v>1433</v>
      </c>
      <c r="J517" s="1" t="s">
        <v>68</v>
      </c>
      <c r="K517" s="1" t="s">
        <v>49</v>
      </c>
      <c r="M517" s="1">
        <v>1.7999999999999999E-2</v>
      </c>
      <c r="N517" s="6"/>
      <c r="O517" s="6">
        <v>1.76</v>
      </c>
      <c r="P517" s="6">
        <v>-834.17</v>
      </c>
      <c r="R517" s="31">
        <v>-1.76</v>
      </c>
      <c r="S517" s="28">
        <v>44255</v>
      </c>
      <c r="T517" s="1" t="s">
        <v>185</v>
      </c>
    </row>
    <row r="518" spans="1:20" x14ac:dyDescent="0.2">
      <c r="A518" s="29">
        <v>43819</v>
      </c>
      <c r="B518" s="1" t="s">
        <v>200</v>
      </c>
      <c r="C518" s="27">
        <v>44250</v>
      </c>
      <c r="D518" s="1">
        <v>52539</v>
      </c>
      <c r="F518" s="1" t="s">
        <v>1430</v>
      </c>
      <c r="G518" s="1" t="s">
        <v>1431</v>
      </c>
      <c r="H518" s="1" t="s">
        <v>1431</v>
      </c>
      <c r="J518" s="1" t="s">
        <v>68</v>
      </c>
      <c r="K518" s="1" t="s">
        <v>49</v>
      </c>
      <c r="M518" s="1">
        <v>6.3E-2</v>
      </c>
      <c r="N518" s="6"/>
      <c r="O518" s="6">
        <v>95.52</v>
      </c>
      <c r="P518" s="6">
        <v>-963.15</v>
      </c>
      <c r="R518" s="31">
        <v>-95.52</v>
      </c>
      <c r="S518" s="28">
        <v>44255</v>
      </c>
      <c r="T518" s="1" t="s">
        <v>185</v>
      </c>
    </row>
    <row r="519" spans="1:20" x14ac:dyDescent="0.2">
      <c r="A519" s="29">
        <v>43819</v>
      </c>
      <c r="B519" s="1" t="s">
        <v>200</v>
      </c>
      <c r="C519" s="27">
        <v>44250</v>
      </c>
      <c r="D519" s="1">
        <v>52539</v>
      </c>
      <c r="F519" s="1" t="s">
        <v>1432</v>
      </c>
      <c r="G519" s="1" t="s">
        <v>1433</v>
      </c>
      <c r="H519" s="1" t="s">
        <v>1433</v>
      </c>
      <c r="J519" s="1" t="s">
        <v>68</v>
      </c>
      <c r="K519" s="1" t="s">
        <v>49</v>
      </c>
      <c r="M519" s="1">
        <v>1.7999999999999999E-2</v>
      </c>
      <c r="N519" s="6"/>
      <c r="O519" s="6">
        <v>27.29</v>
      </c>
      <c r="P519" s="6">
        <v>-867.63</v>
      </c>
      <c r="R519" s="31">
        <v>-27.29</v>
      </c>
      <c r="S519" s="28">
        <v>44255</v>
      </c>
      <c r="T519" s="1" t="s">
        <v>185</v>
      </c>
    </row>
    <row r="520" spans="1:20" x14ac:dyDescent="0.2">
      <c r="A520" s="29">
        <v>43789</v>
      </c>
      <c r="B520" s="1" t="s">
        <v>200</v>
      </c>
      <c r="C520" s="27">
        <v>44253</v>
      </c>
      <c r="D520" s="1">
        <v>52530</v>
      </c>
      <c r="F520" s="1" t="s">
        <v>1430</v>
      </c>
      <c r="G520" s="1" t="s">
        <v>1431</v>
      </c>
      <c r="H520" s="1" t="s">
        <v>1431</v>
      </c>
      <c r="J520" s="1" t="s">
        <v>68</v>
      </c>
      <c r="K520" s="1" t="s">
        <v>49</v>
      </c>
      <c r="M520" s="1">
        <v>6.3E-2</v>
      </c>
      <c r="N520" s="6"/>
      <c r="O520" s="6">
        <v>7.56</v>
      </c>
      <c r="P520" s="6">
        <v>-972.87</v>
      </c>
      <c r="R520" s="31">
        <v>-7.56</v>
      </c>
      <c r="S520" s="28">
        <v>44255</v>
      </c>
      <c r="T520" s="1" t="s">
        <v>185</v>
      </c>
    </row>
    <row r="521" spans="1:20" x14ac:dyDescent="0.2">
      <c r="A521" s="29">
        <v>43789</v>
      </c>
      <c r="B521" s="1" t="s">
        <v>200</v>
      </c>
      <c r="C521" s="27">
        <v>44253</v>
      </c>
      <c r="D521" s="1">
        <v>52530</v>
      </c>
      <c r="F521" s="1" t="s">
        <v>1432</v>
      </c>
      <c r="G521" s="1" t="s">
        <v>1433</v>
      </c>
      <c r="H521" s="1" t="s">
        <v>1433</v>
      </c>
      <c r="J521" s="1" t="s">
        <v>68</v>
      </c>
      <c r="K521" s="1" t="s">
        <v>49</v>
      </c>
      <c r="M521" s="1">
        <v>1.7999999999999999E-2</v>
      </c>
      <c r="N521" s="6"/>
      <c r="O521" s="6">
        <v>2.16</v>
      </c>
      <c r="P521" s="6">
        <v>-965.31</v>
      </c>
      <c r="R521" s="31">
        <v>-2.16</v>
      </c>
      <c r="S521" s="28">
        <v>44255</v>
      </c>
      <c r="T521" s="1" t="s">
        <v>185</v>
      </c>
    </row>
    <row r="522" spans="1:20" x14ac:dyDescent="0.2">
      <c r="A522" s="29">
        <v>43850</v>
      </c>
      <c r="B522" s="1" t="s">
        <v>200</v>
      </c>
      <c r="C522" s="27">
        <v>44253</v>
      </c>
      <c r="D522" s="1">
        <v>52545</v>
      </c>
      <c r="F522" s="1" t="s">
        <v>1430</v>
      </c>
      <c r="G522" s="1" t="s">
        <v>1431</v>
      </c>
      <c r="H522" s="1" t="s">
        <v>1431</v>
      </c>
      <c r="J522" s="1" t="s">
        <v>68</v>
      </c>
      <c r="K522" s="1" t="s">
        <v>49</v>
      </c>
      <c r="M522" s="1">
        <v>6.3E-2</v>
      </c>
      <c r="N522" s="6"/>
      <c r="O522" s="6">
        <v>1.76</v>
      </c>
      <c r="P522" s="6">
        <v>-975.13</v>
      </c>
      <c r="R522" s="31">
        <v>-1.76</v>
      </c>
      <c r="S522" s="28">
        <v>44255</v>
      </c>
      <c r="T522" s="1" t="s">
        <v>185</v>
      </c>
    </row>
    <row r="523" spans="1:20" x14ac:dyDescent="0.2">
      <c r="A523" s="29">
        <v>43850</v>
      </c>
      <c r="B523" s="1" t="s">
        <v>200</v>
      </c>
      <c r="C523" s="27">
        <v>44253</v>
      </c>
      <c r="D523" s="1">
        <v>52545</v>
      </c>
      <c r="F523" s="1" t="s">
        <v>1432</v>
      </c>
      <c r="G523" s="1" t="s">
        <v>1433</v>
      </c>
      <c r="H523" s="1" t="s">
        <v>1433</v>
      </c>
      <c r="J523" s="1" t="s">
        <v>68</v>
      </c>
      <c r="K523" s="1" t="s">
        <v>49</v>
      </c>
      <c r="M523" s="1">
        <v>1.7999999999999999E-2</v>
      </c>
      <c r="N523" s="6"/>
      <c r="O523" s="6">
        <v>0.5</v>
      </c>
      <c r="P523" s="6">
        <v>-973.37</v>
      </c>
      <c r="R523" s="31">
        <v>-0.5</v>
      </c>
      <c r="S523" s="28">
        <v>44255</v>
      </c>
      <c r="T523" s="1" t="s">
        <v>185</v>
      </c>
    </row>
    <row r="524" spans="1:20" x14ac:dyDescent="0.2">
      <c r="A524" s="29">
        <v>43851</v>
      </c>
      <c r="B524" s="1" t="s">
        <v>200</v>
      </c>
      <c r="C524" s="27">
        <v>44253</v>
      </c>
      <c r="D524" s="1">
        <v>52546</v>
      </c>
      <c r="F524" s="1" t="s">
        <v>1430</v>
      </c>
      <c r="G524" s="1" t="s">
        <v>1431</v>
      </c>
      <c r="H524" s="1" t="s">
        <v>1431</v>
      </c>
      <c r="J524" s="1" t="s">
        <v>68</v>
      </c>
      <c r="K524" s="1" t="s">
        <v>49</v>
      </c>
      <c r="M524" s="1">
        <v>6.3E-2</v>
      </c>
      <c r="N524" s="6"/>
      <c r="O524" s="6">
        <v>9.58</v>
      </c>
      <c r="P524" s="6">
        <v>-987.45</v>
      </c>
      <c r="R524" s="31">
        <v>-9.58</v>
      </c>
      <c r="S524" s="28">
        <v>44255</v>
      </c>
      <c r="T524" s="1" t="s">
        <v>185</v>
      </c>
    </row>
    <row r="525" spans="1:20" x14ac:dyDescent="0.2">
      <c r="A525" s="29">
        <v>43851</v>
      </c>
      <c r="B525" s="1" t="s">
        <v>200</v>
      </c>
      <c r="C525" s="27">
        <v>44253</v>
      </c>
      <c r="D525" s="1">
        <v>52546</v>
      </c>
      <c r="F525" s="1" t="s">
        <v>1432</v>
      </c>
      <c r="G525" s="1" t="s">
        <v>1433</v>
      </c>
      <c r="H525" s="1" t="s">
        <v>1433</v>
      </c>
      <c r="J525" s="1" t="s">
        <v>68</v>
      </c>
      <c r="K525" s="1" t="s">
        <v>49</v>
      </c>
      <c r="M525" s="1">
        <v>1.7999999999999999E-2</v>
      </c>
      <c r="N525" s="6"/>
      <c r="O525" s="6">
        <v>2.74</v>
      </c>
      <c r="P525" s="6">
        <v>-977.87</v>
      </c>
      <c r="R525" s="31">
        <v>-2.74</v>
      </c>
      <c r="S525" s="28">
        <v>44255</v>
      </c>
      <c r="T525" s="1" t="s">
        <v>185</v>
      </c>
    </row>
    <row r="526" spans="1:20" x14ac:dyDescent="0.2">
      <c r="A526" s="29">
        <v>43852</v>
      </c>
      <c r="B526" s="1" t="s">
        <v>200</v>
      </c>
      <c r="C526" s="27">
        <v>44253</v>
      </c>
      <c r="D526" s="1">
        <v>52547</v>
      </c>
      <c r="F526" s="1" t="s">
        <v>1430</v>
      </c>
      <c r="G526" s="1" t="s">
        <v>1431</v>
      </c>
      <c r="H526" s="1" t="s">
        <v>1431</v>
      </c>
      <c r="J526" s="1" t="s">
        <v>68</v>
      </c>
      <c r="K526" s="1" t="s">
        <v>49</v>
      </c>
      <c r="M526" s="1">
        <v>6.3E-2</v>
      </c>
      <c r="N526" s="6"/>
      <c r="O526" s="6">
        <v>26.46</v>
      </c>
      <c r="P526" s="6">
        <v>-1021.47</v>
      </c>
      <c r="R526" s="31">
        <v>-26.46</v>
      </c>
      <c r="S526" s="28">
        <v>44255</v>
      </c>
      <c r="T526" s="1" t="s">
        <v>185</v>
      </c>
    </row>
    <row r="527" spans="1:20" x14ac:dyDescent="0.2">
      <c r="A527" s="29">
        <v>43852</v>
      </c>
      <c r="B527" s="1" t="s">
        <v>200</v>
      </c>
      <c r="C527" s="27">
        <v>44253</v>
      </c>
      <c r="D527" s="1">
        <v>52547</v>
      </c>
      <c r="F527" s="1" t="s">
        <v>1432</v>
      </c>
      <c r="G527" s="1" t="s">
        <v>1433</v>
      </c>
      <c r="H527" s="1" t="s">
        <v>1433</v>
      </c>
      <c r="J527" s="1" t="s">
        <v>68</v>
      </c>
      <c r="K527" s="1" t="s">
        <v>49</v>
      </c>
      <c r="M527" s="1">
        <v>1.7999999999999999E-2</v>
      </c>
      <c r="N527" s="6"/>
      <c r="O527" s="6">
        <v>7.56</v>
      </c>
      <c r="P527" s="6">
        <v>-995.01</v>
      </c>
      <c r="R527" s="31">
        <v>-7.56</v>
      </c>
      <c r="S527" s="28">
        <v>44255</v>
      </c>
      <c r="T527" s="1" t="s">
        <v>185</v>
      </c>
    </row>
    <row r="528" spans="1:20" x14ac:dyDescent="0.2">
      <c r="A528" s="29">
        <v>43788</v>
      </c>
      <c r="B528" s="1" t="s">
        <v>200</v>
      </c>
      <c r="C528" s="27">
        <v>44255</v>
      </c>
      <c r="D528" s="1">
        <v>52529</v>
      </c>
      <c r="F528" s="1" t="s">
        <v>1430</v>
      </c>
      <c r="G528" s="1" t="s">
        <v>1431</v>
      </c>
      <c r="H528" s="1" t="s">
        <v>1431</v>
      </c>
      <c r="J528" s="1" t="s">
        <v>68</v>
      </c>
      <c r="K528" s="1" t="s">
        <v>49</v>
      </c>
      <c r="M528" s="1">
        <v>6.3E-2</v>
      </c>
      <c r="N528" s="6"/>
      <c r="O528" s="6">
        <v>1.01</v>
      </c>
      <c r="P528" s="6">
        <v>-1022.77</v>
      </c>
      <c r="R528" s="31">
        <v>-1.01</v>
      </c>
      <c r="S528" s="28">
        <v>44255</v>
      </c>
      <c r="T528" s="1" t="s">
        <v>185</v>
      </c>
    </row>
    <row r="529" spans="1:20" x14ac:dyDescent="0.2">
      <c r="A529" s="29">
        <v>43788</v>
      </c>
      <c r="B529" s="1" t="s">
        <v>200</v>
      </c>
      <c r="C529" s="27">
        <v>44255</v>
      </c>
      <c r="D529" s="1">
        <v>52529</v>
      </c>
      <c r="F529" s="1" t="s">
        <v>1432</v>
      </c>
      <c r="G529" s="1" t="s">
        <v>1433</v>
      </c>
      <c r="H529" s="1" t="s">
        <v>1433</v>
      </c>
      <c r="J529" s="1" t="s">
        <v>68</v>
      </c>
      <c r="K529" s="1" t="s">
        <v>49</v>
      </c>
      <c r="M529" s="1">
        <v>1.7999999999999999E-2</v>
      </c>
      <c r="N529" s="6"/>
      <c r="O529" s="6">
        <v>0.28999999999999998</v>
      </c>
      <c r="P529" s="6">
        <v>-1021.76</v>
      </c>
      <c r="R529" s="31">
        <v>-0.28999999999999998</v>
      </c>
      <c r="S529" s="28">
        <v>44255</v>
      </c>
      <c r="T529" s="1" t="s">
        <v>185</v>
      </c>
    </row>
    <row r="530" spans="1:20" x14ac:dyDescent="0.2">
      <c r="A530" s="29">
        <v>43854</v>
      </c>
      <c r="B530" s="1" t="s">
        <v>200</v>
      </c>
      <c r="C530" s="27">
        <v>44255</v>
      </c>
      <c r="D530" s="1">
        <v>52549</v>
      </c>
      <c r="F530" s="1" t="s">
        <v>1430</v>
      </c>
      <c r="G530" s="1" t="s">
        <v>1431</v>
      </c>
      <c r="H530" s="1" t="s">
        <v>1431</v>
      </c>
      <c r="J530" s="1" t="s">
        <v>68</v>
      </c>
      <c r="K530" s="1" t="s">
        <v>49</v>
      </c>
      <c r="M530" s="1">
        <v>6.3E-2</v>
      </c>
      <c r="N530" s="6"/>
      <c r="O530" s="6">
        <v>6.17</v>
      </c>
      <c r="P530" s="6">
        <v>-1030.7</v>
      </c>
      <c r="R530" s="31">
        <v>-6.17</v>
      </c>
      <c r="S530" s="28">
        <v>44255</v>
      </c>
      <c r="T530" s="1" t="s">
        <v>185</v>
      </c>
    </row>
    <row r="531" spans="1:20" x14ac:dyDescent="0.2">
      <c r="A531" s="29">
        <v>43854</v>
      </c>
      <c r="B531" s="1" t="s">
        <v>200</v>
      </c>
      <c r="C531" s="27">
        <v>44255</v>
      </c>
      <c r="D531" s="1">
        <v>52549</v>
      </c>
      <c r="F531" s="1" t="s">
        <v>1432</v>
      </c>
      <c r="G531" s="1" t="s">
        <v>1433</v>
      </c>
      <c r="H531" s="1" t="s">
        <v>1433</v>
      </c>
      <c r="J531" s="1" t="s">
        <v>68</v>
      </c>
      <c r="K531" s="1" t="s">
        <v>49</v>
      </c>
      <c r="M531" s="1">
        <v>1.7999999999999999E-2</v>
      </c>
      <c r="N531" s="6"/>
      <c r="O531" s="6">
        <v>1.76</v>
      </c>
      <c r="P531" s="6">
        <v>-1024.53</v>
      </c>
      <c r="R531" s="31">
        <v>-1.76</v>
      </c>
      <c r="S531" s="28">
        <v>44255</v>
      </c>
      <c r="T531" s="1" t="s">
        <v>185</v>
      </c>
    </row>
    <row r="532" spans="1:20" x14ac:dyDescent="0.2">
      <c r="A532" s="29">
        <v>43870</v>
      </c>
      <c r="B532" s="1" t="s">
        <v>200</v>
      </c>
      <c r="C532" s="27">
        <v>44255</v>
      </c>
      <c r="D532" s="1">
        <v>52552</v>
      </c>
      <c r="F532" s="1" t="s">
        <v>1430</v>
      </c>
      <c r="G532" s="1" t="s">
        <v>1431</v>
      </c>
      <c r="H532" s="1" t="s">
        <v>1431</v>
      </c>
      <c r="J532" s="1" t="s">
        <v>68</v>
      </c>
      <c r="K532" s="1" t="s">
        <v>49</v>
      </c>
      <c r="M532" s="1">
        <v>6.3E-2</v>
      </c>
      <c r="N532" s="6"/>
      <c r="O532" s="6">
        <v>6.17</v>
      </c>
      <c r="P532" s="6">
        <v>-1038.6300000000001</v>
      </c>
      <c r="R532" s="31">
        <v>-6.17</v>
      </c>
      <c r="S532" s="28">
        <v>44255</v>
      </c>
      <c r="T532" s="1" t="s">
        <v>185</v>
      </c>
    </row>
    <row r="533" spans="1:20" x14ac:dyDescent="0.2">
      <c r="A533" s="29">
        <v>43870</v>
      </c>
      <c r="B533" s="1" t="s">
        <v>200</v>
      </c>
      <c r="C533" s="27">
        <v>44255</v>
      </c>
      <c r="D533" s="1">
        <v>52552</v>
      </c>
      <c r="F533" s="1" t="s">
        <v>1432</v>
      </c>
      <c r="G533" s="1" t="s">
        <v>1433</v>
      </c>
      <c r="H533" s="1" t="s">
        <v>1433</v>
      </c>
      <c r="J533" s="1" t="s">
        <v>68</v>
      </c>
      <c r="K533" s="1" t="s">
        <v>49</v>
      </c>
      <c r="M533" s="1">
        <v>1.7999999999999999E-2</v>
      </c>
      <c r="N533" s="6"/>
      <c r="O533" s="6">
        <v>1.76</v>
      </c>
      <c r="P533" s="6">
        <v>-1032.46</v>
      </c>
      <c r="R533" s="31">
        <v>-1.76</v>
      </c>
      <c r="S533" s="28">
        <v>44255</v>
      </c>
      <c r="T533" s="1" t="s">
        <v>185</v>
      </c>
    </row>
    <row r="534" spans="1:20" x14ac:dyDescent="0.2">
      <c r="A534" s="29">
        <v>43960</v>
      </c>
      <c r="B534" s="1" t="s">
        <v>198</v>
      </c>
      <c r="C534" s="27">
        <v>44263</v>
      </c>
      <c r="F534" s="1" t="s">
        <v>1430</v>
      </c>
      <c r="G534" s="1" t="s">
        <v>199</v>
      </c>
      <c r="H534" s="1" t="s">
        <v>1431</v>
      </c>
      <c r="J534" s="1" t="s">
        <v>68</v>
      </c>
      <c r="K534" s="1" t="s">
        <v>48</v>
      </c>
      <c r="N534" s="6">
        <v>783.77</v>
      </c>
      <c r="O534" s="6"/>
      <c r="P534" s="6">
        <v>-254.86</v>
      </c>
      <c r="R534" s="31">
        <v>783.77</v>
      </c>
      <c r="S534" s="28">
        <v>44286</v>
      </c>
      <c r="T534" s="1" t="s">
        <v>184</v>
      </c>
    </row>
    <row r="535" spans="1:20" x14ac:dyDescent="0.2">
      <c r="A535" s="29">
        <v>43961</v>
      </c>
      <c r="B535" s="1" t="s">
        <v>198</v>
      </c>
      <c r="C535" s="27">
        <v>44263</v>
      </c>
      <c r="F535" s="1" t="s">
        <v>1432</v>
      </c>
      <c r="G535" s="1">
        <v>210284</v>
      </c>
      <c r="H535" s="1" t="s">
        <v>1433</v>
      </c>
      <c r="J535" s="1" t="s">
        <v>68</v>
      </c>
      <c r="K535" s="1" t="s">
        <v>48</v>
      </c>
      <c r="N535" s="6">
        <v>223.93</v>
      </c>
      <c r="O535" s="6"/>
      <c r="P535" s="6">
        <v>-30.93</v>
      </c>
      <c r="R535" s="31">
        <v>223.93</v>
      </c>
      <c r="S535" s="28">
        <v>44286</v>
      </c>
      <c r="T535" s="1" t="s">
        <v>184</v>
      </c>
    </row>
    <row r="536" spans="1:20" x14ac:dyDescent="0.2">
      <c r="A536" s="29">
        <v>44123</v>
      </c>
      <c r="B536" s="1" t="s">
        <v>200</v>
      </c>
      <c r="C536" s="27">
        <v>44265</v>
      </c>
      <c r="D536" s="1">
        <v>52607</v>
      </c>
      <c r="F536" s="1" t="s">
        <v>1430</v>
      </c>
      <c r="G536" s="1" t="s">
        <v>1431</v>
      </c>
      <c r="H536" s="1" t="s">
        <v>1431</v>
      </c>
      <c r="J536" s="1" t="s">
        <v>68</v>
      </c>
      <c r="K536" s="1" t="s">
        <v>49</v>
      </c>
      <c r="M536" s="1">
        <v>6.3E-2</v>
      </c>
      <c r="N536" s="6"/>
      <c r="O536" s="6">
        <v>10.65</v>
      </c>
      <c r="P536" s="6">
        <v>-44.62</v>
      </c>
      <c r="R536" s="31">
        <v>-10.65</v>
      </c>
      <c r="S536" s="28">
        <v>44286</v>
      </c>
      <c r="T536" s="1" t="s">
        <v>185</v>
      </c>
    </row>
    <row r="537" spans="1:20" x14ac:dyDescent="0.2">
      <c r="A537" s="29">
        <v>44123</v>
      </c>
      <c r="B537" s="1" t="s">
        <v>200</v>
      </c>
      <c r="C537" s="27">
        <v>44265</v>
      </c>
      <c r="D537" s="1">
        <v>52607</v>
      </c>
      <c r="F537" s="1" t="s">
        <v>1432</v>
      </c>
      <c r="G537" s="1" t="s">
        <v>1433</v>
      </c>
      <c r="H537" s="1" t="s">
        <v>1433</v>
      </c>
      <c r="J537" s="1" t="s">
        <v>68</v>
      </c>
      <c r="K537" s="1" t="s">
        <v>49</v>
      </c>
      <c r="M537" s="1">
        <v>1.7999999999999999E-2</v>
      </c>
      <c r="N537" s="6"/>
      <c r="O537" s="6">
        <v>3.04</v>
      </c>
      <c r="P537" s="6">
        <v>-33.97</v>
      </c>
      <c r="R537" s="31">
        <v>-3.04</v>
      </c>
      <c r="S537" s="28">
        <v>44286</v>
      </c>
      <c r="T537" s="1" t="s">
        <v>185</v>
      </c>
    </row>
    <row r="538" spans="1:20" x14ac:dyDescent="0.2">
      <c r="A538" s="29">
        <v>44126</v>
      </c>
      <c r="B538" s="1" t="s">
        <v>200</v>
      </c>
      <c r="C538" s="27">
        <v>44265</v>
      </c>
      <c r="D538" s="1">
        <v>52608</v>
      </c>
      <c r="F538" s="1" t="s">
        <v>1430</v>
      </c>
      <c r="G538" s="1" t="s">
        <v>1431</v>
      </c>
      <c r="H538" s="1" t="s">
        <v>1431</v>
      </c>
      <c r="J538" s="1" t="s">
        <v>68</v>
      </c>
      <c r="K538" s="1" t="s">
        <v>49</v>
      </c>
      <c r="M538" s="1">
        <v>6.3E-2</v>
      </c>
      <c r="N538" s="6"/>
      <c r="O538" s="6">
        <v>156.30000000000001</v>
      </c>
      <c r="P538" s="6">
        <v>-245.58</v>
      </c>
      <c r="R538" s="31">
        <v>-156.30000000000001</v>
      </c>
      <c r="S538" s="28">
        <v>44286</v>
      </c>
      <c r="T538" s="1" t="s">
        <v>185</v>
      </c>
    </row>
    <row r="539" spans="1:20" x14ac:dyDescent="0.2">
      <c r="A539" s="29">
        <v>44126</v>
      </c>
      <c r="B539" s="1" t="s">
        <v>200</v>
      </c>
      <c r="C539" s="27">
        <v>44265</v>
      </c>
      <c r="D539" s="1">
        <v>52608</v>
      </c>
      <c r="F539" s="1" t="s">
        <v>1432</v>
      </c>
      <c r="G539" s="1" t="s">
        <v>1433</v>
      </c>
      <c r="H539" s="1" t="s">
        <v>1433</v>
      </c>
      <c r="J539" s="1" t="s">
        <v>68</v>
      </c>
      <c r="K539" s="1" t="s">
        <v>49</v>
      </c>
      <c r="M539" s="1">
        <v>1.7999999999999999E-2</v>
      </c>
      <c r="N539" s="6"/>
      <c r="O539" s="6">
        <v>44.66</v>
      </c>
      <c r="P539" s="6">
        <v>-89.28</v>
      </c>
      <c r="R539" s="31">
        <v>-44.66</v>
      </c>
      <c r="S539" s="28">
        <v>44286</v>
      </c>
      <c r="T539" s="1" t="s">
        <v>185</v>
      </c>
    </row>
    <row r="540" spans="1:20" x14ac:dyDescent="0.2">
      <c r="A540" s="29">
        <v>44151</v>
      </c>
      <c r="B540" s="1" t="s">
        <v>200</v>
      </c>
      <c r="C540" s="27">
        <v>44267</v>
      </c>
      <c r="D540" s="1">
        <v>52616</v>
      </c>
      <c r="F540" s="1" t="s">
        <v>1430</v>
      </c>
      <c r="G540" s="1" t="s">
        <v>1431</v>
      </c>
      <c r="H540" s="1" t="s">
        <v>1431</v>
      </c>
      <c r="J540" s="1" t="s">
        <v>68</v>
      </c>
      <c r="K540" s="1" t="s">
        <v>49</v>
      </c>
      <c r="M540" s="1">
        <v>6.3E-2</v>
      </c>
      <c r="N540" s="6"/>
      <c r="O540" s="6">
        <v>8.69</v>
      </c>
      <c r="P540" s="6">
        <v>-256.75</v>
      </c>
      <c r="R540" s="31">
        <v>-8.69</v>
      </c>
      <c r="S540" s="28">
        <v>44286</v>
      </c>
      <c r="T540" s="1" t="s">
        <v>185</v>
      </c>
    </row>
    <row r="541" spans="1:20" x14ac:dyDescent="0.2">
      <c r="A541" s="29">
        <v>44151</v>
      </c>
      <c r="B541" s="1" t="s">
        <v>200</v>
      </c>
      <c r="C541" s="27">
        <v>44267</v>
      </c>
      <c r="D541" s="1">
        <v>52616</v>
      </c>
      <c r="F541" s="1" t="s">
        <v>1432</v>
      </c>
      <c r="G541" s="1" t="s">
        <v>1433</v>
      </c>
      <c r="H541" s="1" t="s">
        <v>1433</v>
      </c>
      <c r="J541" s="1" t="s">
        <v>68</v>
      </c>
      <c r="K541" s="1" t="s">
        <v>49</v>
      </c>
      <c r="M541" s="1">
        <v>1.7999999999999999E-2</v>
      </c>
      <c r="N541" s="6"/>
      <c r="O541" s="6">
        <v>2.48</v>
      </c>
      <c r="P541" s="6">
        <v>-248.06</v>
      </c>
      <c r="R541" s="31">
        <v>-2.48</v>
      </c>
      <c r="S541" s="28">
        <v>44286</v>
      </c>
      <c r="T541" s="1" t="s">
        <v>185</v>
      </c>
    </row>
    <row r="542" spans="1:20" x14ac:dyDescent="0.2">
      <c r="A542" s="29">
        <v>43938</v>
      </c>
      <c r="B542" s="1" t="s">
        <v>200</v>
      </c>
      <c r="C542" s="27">
        <v>44270</v>
      </c>
      <c r="D542" s="1">
        <v>52600</v>
      </c>
      <c r="F542" s="1" t="s">
        <v>1430</v>
      </c>
      <c r="G542" s="1" t="s">
        <v>1431</v>
      </c>
      <c r="H542" s="1" t="s">
        <v>1431</v>
      </c>
      <c r="J542" s="1" t="s">
        <v>68</v>
      </c>
      <c r="K542" s="1" t="s">
        <v>49</v>
      </c>
      <c r="M542" s="1">
        <v>6.3E-2</v>
      </c>
      <c r="N542" s="6"/>
      <c r="O542" s="6">
        <v>10.33</v>
      </c>
      <c r="P542" s="6">
        <v>-270.02999999999997</v>
      </c>
      <c r="R542" s="31">
        <v>-10.33</v>
      </c>
      <c r="S542" s="28">
        <v>44286</v>
      </c>
      <c r="T542" s="1" t="s">
        <v>185</v>
      </c>
    </row>
    <row r="543" spans="1:20" x14ac:dyDescent="0.2">
      <c r="A543" s="29">
        <v>43938</v>
      </c>
      <c r="B543" s="1" t="s">
        <v>200</v>
      </c>
      <c r="C543" s="27">
        <v>44270</v>
      </c>
      <c r="D543" s="1">
        <v>52600</v>
      </c>
      <c r="F543" s="1" t="s">
        <v>1432</v>
      </c>
      <c r="G543" s="1" t="s">
        <v>1433</v>
      </c>
      <c r="H543" s="1" t="s">
        <v>1433</v>
      </c>
      <c r="J543" s="1" t="s">
        <v>68</v>
      </c>
      <c r="K543" s="1" t="s">
        <v>49</v>
      </c>
      <c r="M543" s="1">
        <v>1.7999999999999999E-2</v>
      </c>
      <c r="N543" s="6"/>
      <c r="O543" s="6">
        <v>2.95</v>
      </c>
      <c r="P543" s="6">
        <v>-259.7</v>
      </c>
      <c r="R543" s="31">
        <v>-2.95</v>
      </c>
      <c r="S543" s="28">
        <v>44286</v>
      </c>
      <c r="T543" s="1" t="s">
        <v>185</v>
      </c>
    </row>
    <row r="544" spans="1:20" x14ac:dyDescent="0.2">
      <c r="A544" s="29">
        <v>44127</v>
      </c>
      <c r="B544" s="1" t="s">
        <v>200</v>
      </c>
      <c r="C544" s="27">
        <v>44270</v>
      </c>
      <c r="D544" s="1">
        <v>52609</v>
      </c>
      <c r="F544" s="1" t="s">
        <v>1430</v>
      </c>
      <c r="G544" s="1" t="s">
        <v>1431</v>
      </c>
      <c r="H544" s="1" t="s">
        <v>1431</v>
      </c>
      <c r="J544" s="1" t="s">
        <v>68</v>
      </c>
      <c r="K544" s="1" t="s">
        <v>49</v>
      </c>
      <c r="M544" s="1">
        <v>6.3E-2</v>
      </c>
      <c r="N544" s="6"/>
      <c r="O544" s="6">
        <v>1.1299999999999999</v>
      </c>
      <c r="P544" s="6">
        <v>-271.48</v>
      </c>
      <c r="R544" s="31">
        <v>-1.1299999999999999</v>
      </c>
      <c r="S544" s="28">
        <v>44286</v>
      </c>
      <c r="T544" s="1" t="s">
        <v>185</v>
      </c>
    </row>
    <row r="545" spans="1:20" x14ac:dyDescent="0.2">
      <c r="A545" s="29">
        <v>44127</v>
      </c>
      <c r="B545" s="1" t="s">
        <v>200</v>
      </c>
      <c r="C545" s="27">
        <v>44270</v>
      </c>
      <c r="D545" s="1">
        <v>52609</v>
      </c>
      <c r="F545" s="1" t="s">
        <v>1432</v>
      </c>
      <c r="G545" s="1" t="s">
        <v>1433</v>
      </c>
      <c r="H545" s="1" t="s">
        <v>1433</v>
      </c>
      <c r="J545" s="1" t="s">
        <v>68</v>
      </c>
      <c r="K545" s="1" t="s">
        <v>49</v>
      </c>
      <c r="M545" s="1">
        <v>1.7999999999999999E-2</v>
      </c>
      <c r="N545" s="6"/>
      <c r="O545" s="6">
        <v>0.32</v>
      </c>
      <c r="P545" s="6">
        <v>-270.35000000000002</v>
      </c>
      <c r="R545" s="31">
        <v>-0.32</v>
      </c>
      <c r="S545" s="28">
        <v>44286</v>
      </c>
      <c r="T545" s="1" t="s">
        <v>185</v>
      </c>
    </row>
    <row r="546" spans="1:20" x14ac:dyDescent="0.2">
      <c r="A546" s="29">
        <v>44149</v>
      </c>
      <c r="B546" s="1" t="s">
        <v>200</v>
      </c>
      <c r="C546" s="27">
        <v>44270</v>
      </c>
      <c r="D546" s="1">
        <v>52614</v>
      </c>
      <c r="F546" s="1" t="s">
        <v>1430</v>
      </c>
      <c r="G546" s="1" t="s">
        <v>1431</v>
      </c>
      <c r="H546" s="1" t="s">
        <v>1431</v>
      </c>
      <c r="J546" s="1" t="s">
        <v>68</v>
      </c>
      <c r="K546" s="1" t="s">
        <v>49</v>
      </c>
      <c r="M546" s="1">
        <v>6.3E-2</v>
      </c>
      <c r="N546" s="6"/>
      <c r="O546" s="6">
        <v>59.6</v>
      </c>
      <c r="P546" s="6">
        <v>-348.11</v>
      </c>
      <c r="R546" s="31">
        <v>-59.6</v>
      </c>
      <c r="S546" s="28">
        <v>44286</v>
      </c>
      <c r="T546" s="1" t="s">
        <v>185</v>
      </c>
    </row>
    <row r="547" spans="1:20" x14ac:dyDescent="0.2">
      <c r="A547" s="29">
        <v>44149</v>
      </c>
      <c r="B547" s="1" t="s">
        <v>200</v>
      </c>
      <c r="C547" s="27">
        <v>44270</v>
      </c>
      <c r="D547" s="1">
        <v>52614</v>
      </c>
      <c r="F547" s="1" t="s">
        <v>1432</v>
      </c>
      <c r="G547" s="1" t="s">
        <v>1433</v>
      </c>
      <c r="H547" s="1" t="s">
        <v>1433</v>
      </c>
      <c r="J547" s="1" t="s">
        <v>68</v>
      </c>
      <c r="K547" s="1" t="s">
        <v>49</v>
      </c>
      <c r="M547" s="1">
        <v>1.7999999999999999E-2</v>
      </c>
      <c r="N547" s="6"/>
      <c r="O547" s="6">
        <v>17.03</v>
      </c>
      <c r="P547" s="6">
        <v>-288.51</v>
      </c>
      <c r="R547" s="31">
        <v>-17.03</v>
      </c>
      <c r="S547" s="28">
        <v>44286</v>
      </c>
      <c r="T547" s="1" t="s">
        <v>185</v>
      </c>
    </row>
    <row r="548" spans="1:20" x14ac:dyDescent="0.2">
      <c r="A548" s="29">
        <v>44150</v>
      </c>
      <c r="B548" s="1" t="s">
        <v>200</v>
      </c>
      <c r="C548" s="27">
        <v>44271</v>
      </c>
      <c r="D548" s="1">
        <v>52615</v>
      </c>
      <c r="F548" s="1" t="s">
        <v>1430</v>
      </c>
      <c r="G548" s="1" t="s">
        <v>1431</v>
      </c>
      <c r="H548" s="1" t="s">
        <v>1431</v>
      </c>
      <c r="J548" s="1" t="s">
        <v>68</v>
      </c>
      <c r="K548" s="1" t="s">
        <v>49</v>
      </c>
      <c r="M548" s="1">
        <v>6.3E-2</v>
      </c>
      <c r="N548" s="6"/>
      <c r="O548" s="6">
        <v>43.34</v>
      </c>
      <c r="P548" s="6">
        <v>-403.83</v>
      </c>
      <c r="R548" s="31">
        <v>-43.34</v>
      </c>
      <c r="S548" s="28">
        <v>44286</v>
      </c>
      <c r="T548" s="1" t="s">
        <v>185</v>
      </c>
    </row>
    <row r="549" spans="1:20" x14ac:dyDescent="0.2">
      <c r="A549" s="29">
        <v>44150</v>
      </c>
      <c r="B549" s="1" t="s">
        <v>200</v>
      </c>
      <c r="C549" s="27">
        <v>44271</v>
      </c>
      <c r="D549" s="1">
        <v>52615</v>
      </c>
      <c r="F549" s="1" t="s">
        <v>1432</v>
      </c>
      <c r="G549" s="1" t="s">
        <v>1433</v>
      </c>
      <c r="H549" s="1" t="s">
        <v>1433</v>
      </c>
      <c r="J549" s="1" t="s">
        <v>68</v>
      </c>
      <c r="K549" s="1" t="s">
        <v>49</v>
      </c>
      <c r="M549" s="1">
        <v>1.7999999999999999E-2</v>
      </c>
      <c r="N549" s="6"/>
      <c r="O549" s="6">
        <v>12.38</v>
      </c>
      <c r="P549" s="6">
        <v>-360.49</v>
      </c>
      <c r="R549" s="31">
        <v>-12.38</v>
      </c>
      <c r="S549" s="28">
        <v>44286</v>
      </c>
      <c r="T549" s="1" t="s">
        <v>185</v>
      </c>
    </row>
    <row r="550" spans="1:20" x14ac:dyDescent="0.2">
      <c r="A550" s="29">
        <v>44180</v>
      </c>
      <c r="B550" s="1" t="s">
        <v>200</v>
      </c>
      <c r="C550" s="27">
        <v>44271</v>
      </c>
      <c r="D550" s="1">
        <v>52630</v>
      </c>
      <c r="F550" s="1" t="s">
        <v>1430</v>
      </c>
      <c r="G550" s="1" t="s">
        <v>1431</v>
      </c>
      <c r="H550" s="1" t="s">
        <v>1431</v>
      </c>
      <c r="J550" s="1" t="s">
        <v>68</v>
      </c>
      <c r="K550" s="1" t="s">
        <v>49</v>
      </c>
      <c r="M550" s="1">
        <v>6.3E-2</v>
      </c>
      <c r="N550" s="6"/>
      <c r="O550" s="6">
        <v>1.1299999999999999</v>
      </c>
      <c r="P550" s="6">
        <v>-405.28</v>
      </c>
      <c r="R550" s="31">
        <v>-1.1299999999999999</v>
      </c>
      <c r="S550" s="28">
        <v>44286</v>
      </c>
      <c r="T550" s="1" t="s">
        <v>185</v>
      </c>
    </row>
    <row r="551" spans="1:20" x14ac:dyDescent="0.2">
      <c r="A551" s="29">
        <v>44180</v>
      </c>
      <c r="B551" s="1" t="s">
        <v>200</v>
      </c>
      <c r="C551" s="27">
        <v>44271</v>
      </c>
      <c r="D551" s="1">
        <v>52630</v>
      </c>
      <c r="F551" s="1" t="s">
        <v>1432</v>
      </c>
      <c r="G551" s="1" t="s">
        <v>1433</v>
      </c>
      <c r="H551" s="1" t="s">
        <v>1433</v>
      </c>
      <c r="J551" s="1" t="s">
        <v>68</v>
      </c>
      <c r="K551" s="1" t="s">
        <v>49</v>
      </c>
      <c r="M551" s="1">
        <v>1.7999999999999999E-2</v>
      </c>
      <c r="N551" s="6"/>
      <c r="O551" s="6">
        <v>0.32</v>
      </c>
      <c r="P551" s="6">
        <v>-404.15</v>
      </c>
      <c r="R551" s="31">
        <v>-0.32</v>
      </c>
      <c r="S551" s="28">
        <v>44286</v>
      </c>
      <c r="T551" s="1" t="s">
        <v>185</v>
      </c>
    </row>
    <row r="552" spans="1:20" x14ac:dyDescent="0.2">
      <c r="A552" s="29">
        <v>44188</v>
      </c>
      <c r="B552" s="1" t="s">
        <v>200</v>
      </c>
      <c r="C552" s="27">
        <v>44280</v>
      </c>
      <c r="D552" s="1">
        <v>52635</v>
      </c>
      <c r="F552" s="1" t="s">
        <v>1430</v>
      </c>
      <c r="G552" s="1" t="s">
        <v>1431</v>
      </c>
      <c r="H552" s="1" t="s">
        <v>1431</v>
      </c>
      <c r="J552" s="1" t="s">
        <v>68</v>
      </c>
      <c r="K552" s="1" t="s">
        <v>49</v>
      </c>
      <c r="M552" s="1">
        <v>6.3E-2</v>
      </c>
      <c r="N552" s="6"/>
      <c r="O552" s="6">
        <v>24.95</v>
      </c>
      <c r="P552" s="6">
        <v>-437.36</v>
      </c>
      <c r="R552" s="31">
        <v>-24.95</v>
      </c>
      <c r="S552" s="28">
        <v>44286</v>
      </c>
      <c r="T552" s="1" t="s">
        <v>185</v>
      </c>
    </row>
    <row r="553" spans="1:20" x14ac:dyDescent="0.2">
      <c r="A553" s="29">
        <v>44188</v>
      </c>
      <c r="B553" s="1" t="s">
        <v>200</v>
      </c>
      <c r="C553" s="27">
        <v>44280</v>
      </c>
      <c r="D553" s="1">
        <v>52635</v>
      </c>
      <c r="F553" s="1" t="s">
        <v>1432</v>
      </c>
      <c r="G553" s="1" t="s">
        <v>1433</v>
      </c>
      <c r="H553" s="1" t="s">
        <v>1433</v>
      </c>
      <c r="J553" s="1" t="s">
        <v>68</v>
      </c>
      <c r="K553" s="1" t="s">
        <v>49</v>
      </c>
      <c r="M553" s="1">
        <v>1.7999999999999999E-2</v>
      </c>
      <c r="N553" s="6"/>
      <c r="O553" s="6">
        <v>7.13</v>
      </c>
      <c r="P553" s="6">
        <v>-412.41</v>
      </c>
      <c r="R553" s="31">
        <v>-7.13</v>
      </c>
      <c r="S553" s="28">
        <v>44286</v>
      </c>
      <c r="T553" s="1" t="s">
        <v>185</v>
      </c>
    </row>
    <row r="554" spans="1:20" x14ac:dyDescent="0.2">
      <c r="A554" s="29">
        <v>44241</v>
      </c>
      <c r="B554" s="1" t="s">
        <v>200</v>
      </c>
      <c r="C554" s="27">
        <v>44280</v>
      </c>
      <c r="D554" s="1">
        <v>52647</v>
      </c>
      <c r="F554" s="1" t="s">
        <v>1430</v>
      </c>
      <c r="G554" s="1" t="s">
        <v>1431</v>
      </c>
      <c r="H554" s="1" t="s">
        <v>1431</v>
      </c>
      <c r="J554" s="1" t="s">
        <v>68</v>
      </c>
      <c r="K554" s="1" t="s">
        <v>49</v>
      </c>
      <c r="M554" s="1">
        <v>6.3E-2</v>
      </c>
      <c r="N554" s="6"/>
      <c r="O554" s="6">
        <v>16.63</v>
      </c>
      <c r="P554" s="6">
        <v>-458.74</v>
      </c>
      <c r="R554" s="31">
        <v>-16.63</v>
      </c>
      <c r="S554" s="28">
        <v>44286</v>
      </c>
      <c r="T554" s="1" t="s">
        <v>185</v>
      </c>
    </row>
    <row r="555" spans="1:20" x14ac:dyDescent="0.2">
      <c r="A555" s="29">
        <v>44241</v>
      </c>
      <c r="B555" s="1" t="s">
        <v>200</v>
      </c>
      <c r="C555" s="27">
        <v>44280</v>
      </c>
      <c r="D555" s="1">
        <v>52647</v>
      </c>
      <c r="F555" s="1" t="s">
        <v>1432</v>
      </c>
      <c r="G555" s="1" t="s">
        <v>1433</v>
      </c>
      <c r="H555" s="1" t="s">
        <v>1433</v>
      </c>
      <c r="J555" s="1" t="s">
        <v>68</v>
      </c>
      <c r="K555" s="1" t="s">
        <v>49</v>
      </c>
      <c r="M555" s="1">
        <v>1.7999999999999999E-2</v>
      </c>
      <c r="N555" s="6"/>
      <c r="O555" s="6">
        <v>4.75</v>
      </c>
      <c r="P555" s="6">
        <v>-442.11</v>
      </c>
      <c r="R555" s="31">
        <v>-4.75</v>
      </c>
      <c r="S555" s="28">
        <v>44286</v>
      </c>
      <c r="T555" s="1" t="s">
        <v>185</v>
      </c>
    </row>
    <row r="556" spans="1:20" x14ac:dyDescent="0.2">
      <c r="A556" s="29">
        <v>44339</v>
      </c>
      <c r="B556" s="1" t="s">
        <v>200</v>
      </c>
      <c r="C556" s="27">
        <v>44288</v>
      </c>
      <c r="D556" s="1">
        <v>52700</v>
      </c>
      <c r="F556" s="1" t="s">
        <v>1430</v>
      </c>
      <c r="G556" s="1" t="s">
        <v>1431</v>
      </c>
      <c r="H556" s="1" t="s">
        <v>1431</v>
      </c>
      <c r="J556" s="1" t="s">
        <v>68</v>
      </c>
      <c r="K556" s="1" t="s">
        <v>49</v>
      </c>
      <c r="M556" s="1">
        <v>6.3E-2</v>
      </c>
      <c r="N556" s="6"/>
      <c r="O556" s="6">
        <v>12.35</v>
      </c>
      <c r="P556" s="6">
        <v>-474.62</v>
      </c>
      <c r="R556" s="31">
        <v>-12.35</v>
      </c>
      <c r="S556" s="28">
        <v>44316</v>
      </c>
      <c r="T556" s="1" t="s">
        <v>185</v>
      </c>
    </row>
    <row r="557" spans="1:20" x14ac:dyDescent="0.2">
      <c r="A557" s="29">
        <v>44339</v>
      </c>
      <c r="B557" s="1" t="s">
        <v>200</v>
      </c>
      <c r="C557" s="27">
        <v>44288</v>
      </c>
      <c r="D557" s="1">
        <v>52700</v>
      </c>
      <c r="F557" s="1" t="s">
        <v>1432</v>
      </c>
      <c r="G557" s="1" t="s">
        <v>1433</v>
      </c>
      <c r="H557" s="1" t="s">
        <v>1433</v>
      </c>
      <c r="J557" s="1" t="s">
        <v>68</v>
      </c>
      <c r="K557" s="1" t="s">
        <v>49</v>
      </c>
      <c r="M557" s="1">
        <v>1.7999999999999999E-2</v>
      </c>
      <c r="N557" s="6"/>
      <c r="O557" s="6">
        <v>3.53</v>
      </c>
      <c r="P557" s="6">
        <v>-462.27</v>
      </c>
      <c r="R557" s="31">
        <v>-3.53</v>
      </c>
      <c r="S557" s="28">
        <v>44316</v>
      </c>
      <c r="T557" s="1" t="s">
        <v>185</v>
      </c>
    </row>
    <row r="558" spans="1:20" x14ac:dyDescent="0.2">
      <c r="A558" s="29">
        <v>44262</v>
      </c>
      <c r="B558" s="1" t="s">
        <v>200</v>
      </c>
      <c r="C558" s="27">
        <v>44291</v>
      </c>
      <c r="D558" s="1">
        <v>52653</v>
      </c>
      <c r="F558" s="1" t="s">
        <v>1430</v>
      </c>
      <c r="G558" s="1" t="s">
        <v>1431</v>
      </c>
      <c r="H558" s="1" t="s">
        <v>1431</v>
      </c>
      <c r="J558" s="1" t="s">
        <v>68</v>
      </c>
      <c r="K558" s="1" t="s">
        <v>49</v>
      </c>
      <c r="M558" s="1">
        <v>6.3E-2</v>
      </c>
      <c r="N558" s="6"/>
      <c r="O558" s="6">
        <v>64.760000000000005</v>
      </c>
      <c r="P558" s="6">
        <v>-557.88</v>
      </c>
      <c r="R558" s="31">
        <v>-64.760000000000005</v>
      </c>
      <c r="S558" s="28">
        <v>44316</v>
      </c>
      <c r="T558" s="1" t="s">
        <v>185</v>
      </c>
    </row>
    <row r="559" spans="1:20" x14ac:dyDescent="0.2">
      <c r="A559" s="29">
        <v>44262</v>
      </c>
      <c r="B559" s="1" t="s">
        <v>200</v>
      </c>
      <c r="C559" s="27">
        <v>44291</v>
      </c>
      <c r="D559" s="1">
        <v>52653</v>
      </c>
      <c r="F559" s="1" t="s">
        <v>1432</v>
      </c>
      <c r="G559" s="1" t="s">
        <v>1433</v>
      </c>
      <c r="H559" s="1" t="s">
        <v>1433</v>
      </c>
      <c r="J559" s="1" t="s">
        <v>68</v>
      </c>
      <c r="K559" s="1" t="s">
        <v>49</v>
      </c>
      <c r="M559" s="1">
        <v>1.7999999999999999E-2</v>
      </c>
      <c r="N559" s="6"/>
      <c r="O559" s="6">
        <v>18.5</v>
      </c>
      <c r="P559" s="6">
        <v>-493.12</v>
      </c>
      <c r="R559" s="31">
        <v>-18.5</v>
      </c>
      <c r="S559" s="28">
        <v>44316</v>
      </c>
      <c r="T559" s="1" t="s">
        <v>185</v>
      </c>
    </row>
    <row r="560" spans="1:20" x14ac:dyDescent="0.2">
      <c r="A560" s="29">
        <v>44337</v>
      </c>
      <c r="B560" s="1" t="s">
        <v>198</v>
      </c>
      <c r="C560" s="27">
        <v>44291</v>
      </c>
      <c r="F560" s="1" t="s">
        <v>1430</v>
      </c>
      <c r="G560" s="1" t="s">
        <v>199</v>
      </c>
      <c r="H560" s="1" t="s">
        <v>1431</v>
      </c>
      <c r="J560" s="1" t="s">
        <v>68</v>
      </c>
      <c r="K560" s="1" t="s">
        <v>48</v>
      </c>
      <c r="N560" s="6">
        <v>726.93</v>
      </c>
      <c r="O560" s="6"/>
      <c r="P560" s="6">
        <v>169.05</v>
      </c>
      <c r="R560" s="31">
        <v>726.93</v>
      </c>
      <c r="S560" s="28">
        <v>44316</v>
      </c>
      <c r="T560" s="1" t="s">
        <v>184</v>
      </c>
    </row>
    <row r="561" spans="1:20" x14ac:dyDescent="0.2">
      <c r="A561" s="29">
        <v>44338</v>
      </c>
      <c r="B561" s="1" t="s">
        <v>198</v>
      </c>
      <c r="C561" s="27">
        <v>44291</v>
      </c>
      <c r="F561" s="1" t="s">
        <v>1432</v>
      </c>
      <c r="G561" s="1">
        <v>210284</v>
      </c>
      <c r="H561" s="1" t="s">
        <v>1433</v>
      </c>
      <c r="J561" s="1" t="s">
        <v>68</v>
      </c>
      <c r="K561" s="1" t="s">
        <v>48</v>
      </c>
      <c r="N561" s="6">
        <v>207.67</v>
      </c>
      <c r="O561" s="6"/>
      <c r="P561" s="6">
        <v>376.72</v>
      </c>
      <c r="R561" s="31">
        <v>207.67</v>
      </c>
      <c r="S561" s="28">
        <v>44316</v>
      </c>
      <c r="T561" s="1" t="s">
        <v>184</v>
      </c>
    </row>
    <row r="562" spans="1:20" x14ac:dyDescent="0.2">
      <c r="A562" s="29">
        <v>44184</v>
      </c>
      <c r="B562" s="1" t="s">
        <v>200</v>
      </c>
      <c r="C562" s="27">
        <v>44292</v>
      </c>
      <c r="D562" s="1">
        <v>52631</v>
      </c>
      <c r="F562" s="1" t="s">
        <v>1430</v>
      </c>
      <c r="G562" s="1" t="s">
        <v>1431</v>
      </c>
      <c r="H562" s="1" t="s">
        <v>1431</v>
      </c>
      <c r="J562" s="1" t="s">
        <v>68</v>
      </c>
      <c r="K562" s="1" t="s">
        <v>49</v>
      </c>
      <c r="M562" s="1">
        <v>6.3E-2</v>
      </c>
      <c r="N562" s="6"/>
      <c r="O562" s="6">
        <v>3.78</v>
      </c>
      <c r="P562" s="6">
        <v>371.86</v>
      </c>
      <c r="R562" s="31">
        <v>-3.78</v>
      </c>
      <c r="S562" s="28">
        <v>44316</v>
      </c>
      <c r="T562" s="1" t="s">
        <v>185</v>
      </c>
    </row>
    <row r="563" spans="1:20" x14ac:dyDescent="0.2">
      <c r="A563" s="29">
        <v>44184</v>
      </c>
      <c r="B563" s="1" t="s">
        <v>200</v>
      </c>
      <c r="C563" s="27">
        <v>44292</v>
      </c>
      <c r="D563" s="1">
        <v>52631</v>
      </c>
      <c r="F563" s="1" t="s">
        <v>1432</v>
      </c>
      <c r="G563" s="1" t="s">
        <v>1433</v>
      </c>
      <c r="H563" s="1" t="s">
        <v>1433</v>
      </c>
      <c r="J563" s="1" t="s">
        <v>68</v>
      </c>
      <c r="K563" s="1" t="s">
        <v>49</v>
      </c>
      <c r="M563" s="1">
        <v>1.7999999999999999E-2</v>
      </c>
      <c r="N563" s="6"/>
      <c r="O563" s="6">
        <v>1.08</v>
      </c>
      <c r="P563" s="6">
        <v>375.64</v>
      </c>
      <c r="R563" s="31">
        <v>-1.08</v>
      </c>
      <c r="S563" s="28">
        <v>44316</v>
      </c>
      <c r="T563" s="1" t="s">
        <v>185</v>
      </c>
    </row>
    <row r="564" spans="1:20" x14ac:dyDescent="0.2">
      <c r="A564" s="29">
        <v>44185</v>
      </c>
      <c r="B564" s="1" t="s">
        <v>200</v>
      </c>
      <c r="C564" s="27">
        <v>44292</v>
      </c>
      <c r="D564" s="1">
        <v>52632</v>
      </c>
      <c r="F564" s="1" t="s">
        <v>1430</v>
      </c>
      <c r="G564" s="1" t="s">
        <v>1431</v>
      </c>
      <c r="H564" s="1" t="s">
        <v>1431</v>
      </c>
      <c r="J564" s="1" t="s">
        <v>68</v>
      </c>
      <c r="K564" s="1" t="s">
        <v>49</v>
      </c>
      <c r="M564" s="1">
        <v>6.3E-2</v>
      </c>
      <c r="N564" s="6"/>
      <c r="O564" s="6">
        <v>6.17</v>
      </c>
      <c r="P564" s="6">
        <v>363.93</v>
      </c>
      <c r="R564" s="31">
        <v>-6.17</v>
      </c>
      <c r="S564" s="28">
        <v>44316</v>
      </c>
      <c r="T564" s="1" t="s">
        <v>185</v>
      </c>
    </row>
    <row r="565" spans="1:20" x14ac:dyDescent="0.2">
      <c r="A565" s="29">
        <v>44185</v>
      </c>
      <c r="B565" s="1" t="s">
        <v>200</v>
      </c>
      <c r="C565" s="27">
        <v>44292</v>
      </c>
      <c r="D565" s="1">
        <v>52632</v>
      </c>
      <c r="F565" s="1" t="s">
        <v>1432</v>
      </c>
      <c r="G565" s="1" t="s">
        <v>1433</v>
      </c>
      <c r="H565" s="1" t="s">
        <v>1433</v>
      </c>
      <c r="J565" s="1" t="s">
        <v>68</v>
      </c>
      <c r="K565" s="1" t="s">
        <v>49</v>
      </c>
      <c r="M565" s="1">
        <v>1.7999999999999999E-2</v>
      </c>
      <c r="N565" s="6"/>
      <c r="O565" s="6">
        <v>1.76</v>
      </c>
      <c r="P565" s="6">
        <v>370.1</v>
      </c>
      <c r="R565" s="31">
        <v>-1.76</v>
      </c>
      <c r="S565" s="28">
        <v>44316</v>
      </c>
      <c r="T565" s="1" t="s">
        <v>185</v>
      </c>
    </row>
    <row r="566" spans="1:20" x14ac:dyDescent="0.2">
      <c r="A566" s="29">
        <v>44355</v>
      </c>
      <c r="B566" s="1" t="s">
        <v>200</v>
      </c>
      <c r="C566" s="27">
        <v>44292</v>
      </c>
      <c r="D566" s="1">
        <v>52702</v>
      </c>
      <c r="F566" s="1" t="s">
        <v>1430</v>
      </c>
      <c r="G566" s="1" t="s">
        <v>1431</v>
      </c>
      <c r="H566" s="1" t="s">
        <v>1431</v>
      </c>
      <c r="J566" s="1" t="s">
        <v>68</v>
      </c>
      <c r="K566" s="1" t="s">
        <v>49</v>
      </c>
      <c r="M566" s="1">
        <v>6.3E-2</v>
      </c>
      <c r="N566" s="6"/>
      <c r="O566" s="6">
        <v>56.57</v>
      </c>
      <c r="P566" s="6">
        <v>291.2</v>
      </c>
      <c r="R566" s="31">
        <v>-56.57</v>
      </c>
      <c r="S566" s="28">
        <v>44316</v>
      </c>
      <c r="T566" s="1" t="s">
        <v>185</v>
      </c>
    </row>
    <row r="567" spans="1:20" x14ac:dyDescent="0.2">
      <c r="A567" s="29">
        <v>44355</v>
      </c>
      <c r="B567" s="1" t="s">
        <v>200</v>
      </c>
      <c r="C567" s="27">
        <v>44292</v>
      </c>
      <c r="D567" s="1">
        <v>52702</v>
      </c>
      <c r="F567" s="1" t="s">
        <v>1432</v>
      </c>
      <c r="G567" s="1" t="s">
        <v>1433</v>
      </c>
      <c r="H567" s="1" t="s">
        <v>1433</v>
      </c>
      <c r="J567" s="1" t="s">
        <v>68</v>
      </c>
      <c r="K567" s="1" t="s">
        <v>49</v>
      </c>
      <c r="M567" s="1">
        <v>1.7999999999999999E-2</v>
      </c>
      <c r="N567" s="6"/>
      <c r="O567" s="6">
        <v>16.16</v>
      </c>
      <c r="P567" s="6">
        <v>347.77</v>
      </c>
      <c r="R567" s="31">
        <v>-16.16</v>
      </c>
      <c r="S567" s="28">
        <v>44316</v>
      </c>
      <c r="T567" s="1" t="s">
        <v>185</v>
      </c>
    </row>
    <row r="568" spans="1:20" x14ac:dyDescent="0.2">
      <c r="A568" s="29">
        <v>44186</v>
      </c>
      <c r="B568" s="1" t="s">
        <v>200</v>
      </c>
      <c r="C568" s="27">
        <v>44298</v>
      </c>
      <c r="D568" s="1">
        <v>52633</v>
      </c>
      <c r="F568" s="1" t="s">
        <v>1430</v>
      </c>
      <c r="G568" s="1" t="s">
        <v>1431</v>
      </c>
      <c r="H568" s="1" t="s">
        <v>1431</v>
      </c>
      <c r="J568" s="1" t="s">
        <v>68</v>
      </c>
      <c r="K568" s="1" t="s">
        <v>49</v>
      </c>
      <c r="M568" s="1">
        <v>6.3E-2</v>
      </c>
      <c r="N568" s="6"/>
      <c r="O568" s="6">
        <v>5.54</v>
      </c>
      <c r="P568" s="6">
        <v>284.08</v>
      </c>
      <c r="R568" s="31">
        <v>-5.54</v>
      </c>
      <c r="S568" s="28">
        <v>44316</v>
      </c>
      <c r="T568" s="1" t="s">
        <v>185</v>
      </c>
    </row>
    <row r="569" spans="1:20" x14ac:dyDescent="0.2">
      <c r="A569" s="29">
        <v>44186</v>
      </c>
      <c r="B569" s="1" t="s">
        <v>200</v>
      </c>
      <c r="C569" s="27">
        <v>44298</v>
      </c>
      <c r="D569" s="1">
        <v>52633</v>
      </c>
      <c r="F569" s="1" t="s">
        <v>1432</v>
      </c>
      <c r="G569" s="1" t="s">
        <v>1433</v>
      </c>
      <c r="H569" s="1" t="s">
        <v>1433</v>
      </c>
      <c r="J569" s="1" t="s">
        <v>68</v>
      </c>
      <c r="K569" s="1" t="s">
        <v>49</v>
      </c>
      <c r="M569" s="1">
        <v>1.7999999999999999E-2</v>
      </c>
      <c r="N569" s="6"/>
      <c r="O569" s="6">
        <v>1.58</v>
      </c>
      <c r="P569" s="6">
        <v>289.62</v>
      </c>
      <c r="R569" s="31">
        <v>-1.58</v>
      </c>
      <c r="S569" s="28">
        <v>44316</v>
      </c>
      <c r="T569" s="1" t="s">
        <v>185</v>
      </c>
    </row>
    <row r="570" spans="1:20" x14ac:dyDescent="0.2">
      <c r="A570" s="29">
        <v>44352</v>
      </c>
      <c r="B570" s="1" t="s">
        <v>200</v>
      </c>
      <c r="C570" s="27">
        <v>44298</v>
      </c>
      <c r="D570" s="1">
        <v>52701</v>
      </c>
      <c r="F570" s="1" t="s">
        <v>1430</v>
      </c>
      <c r="G570" s="1" t="s">
        <v>1431</v>
      </c>
      <c r="H570" s="1" t="s">
        <v>1431</v>
      </c>
      <c r="J570" s="1" t="s">
        <v>68</v>
      </c>
      <c r="K570" s="1" t="s">
        <v>49</v>
      </c>
      <c r="M570" s="1">
        <v>6.3E-2</v>
      </c>
      <c r="N570" s="6"/>
      <c r="O570" s="6">
        <v>38.93</v>
      </c>
      <c r="P570" s="6">
        <v>234.03</v>
      </c>
      <c r="R570" s="31">
        <v>-38.93</v>
      </c>
      <c r="S570" s="28">
        <v>44316</v>
      </c>
      <c r="T570" s="1" t="s">
        <v>185</v>
      </c>
    </row>
    <row r="571" spans="1:20" x14ac:dyDescent="0.2">
      <c r="A571" s="29">
        <v>44352</v>
      </c>
      <c r="B571" s="1" t="s">
        <v>200</v>
      </c>
      <c r="C571" s="27">
        <v>44298</v>
      </c>
      <c r="D571" s="1">
        <v>52701</v>
      </c>
      <c r="F571" s="1" t="s">
        <v>1432</v>
      </c>
      <c r="G571" s="1" t="s">
        <v>1433</v>
      </c>
      <c r="H571" s="1" t="s">
        <v>1433</v>
      </c>
      <c r="J571" s="1" t="s">
        <v>68</v>
      </c>
      <c r="K571" s="1" t="s">
        <v>49</v>
      </c>
      <c r="M571" s="1">
        <v>1.7999999999999999E-2</v>
      </c>
      <c r="N571" s="6"/>
      <c r="O571" s="6">
        <v>11.12</v>
      </c>
      <c r="P571" s="6">
        <v>272.95999999999998</v>
      </c>
      <c r="R571" s="31">
        <v>-11.12</v>
      </c>
      <c r="S571" s="28">
        <v>44316</v>
      </c>
      <c r="T571" s="1" t="s">
        <v>185</v>
      </c>
    </row>
    <row r="572" spans="1:20" x14ac:dyDescent="0.2">
      <c r="A572" s="29">
        <v>44505</v>
      </c>
      <c r="B572" s="1" t="s">
        <v>200</v>
      </c>
      <c r="C572" s="27">
        <v>44307</v>
      </c>
      <c r="D572" s="1">
        <v>52719</v>
      </c>
      <c r="F572" s="1" t="s">
        <v>1430</v>
      </c>
      <c r="G572" s="1" t="s">
        <v>1431</v>
      </c>
      <c r="H572" s="1" t="s">
        <v>1431</v>
      </c>
      <c r="J572" s="1" t="s">
        <v>68</v>
      </c>
      <c r="K572" s="1" t="s">
        <v>49</v>
      </c>
      <c r="M572" s="1">
        <v>6.3E-2</v>
      </c>
      <c r="N572" s="6"/>
      <c r="O572" s="6">
        <v>8.69</v>
      </c>
      <c r="P572" s="6">
        <v>222.86</v>
      </c>
      <c r="R572" s="31">
        <v>-8.69</v>
      </c>
      <c r="S572" s="28">
        <v>44316</v>
      </c>
      <c r="T572" s="1" t="s">
        <v>185</v>
      </c>
    </row>
    <row r="573" spans="1:20" x14ac:dyDescent="0.2">
      <c r="A573" s="29">
        <v>44505</v>
      </c>
      <c r="B573" s="1" t="s">
        <v>200</v>
      </c>
      <c r="C573" s="27">
        <v>44307</v>
      </c>
      <c r="D573" s="1">
        <v>52719</v>
      </c>
      <c r="F573" s="1" t="s">
        <v>1432</v>
      </c>
      <c r="G573" s="1" t="s">
        <v>1433</v>
      </c>
      <c r="H573" s="1" t="s">
        <v>1433</v>
      </c>
      <c r="J573" s="1" t="s">
        <v>68</v>
      </c>
      <c r="K573" s="1" t="s">
        <v>49</v>
      </c>
      <c r="M573" s="1">
        <v>1.7999999999999999E-2</v>
      </c>
      <c r="N573" s="6"/>
      <c r="O573" s="6">
        <v>2.48</v>
      </c>
      <c r="P573" s="6">
        <v>231.55</v>
      </c>
      <c r="R573" s="31">
        <v>-2.48</v>
      </c>
      <c r="S573" s="28">
        <v>44316</v>
      </c>
      <c r="T573" s="1" t="s">
        <v>185</v>
      </c>
    </row>
    <row r="574" spans="1:20" x14ac:dyDescent="0.2">
      <c r="A574" s="29">
        <v>44545</v>
      </c>
      <c r="B574" s="1" t="s">
        <v>200</v>
      </c>
      <c r="C574" s="27">
        <v>44307</v>
      </c>
      <c r="D574" s="1">
        <v>52732</v>
      </c>
      <c r="F574" s="1" t="s">
        <v>1430</v>
      </c>
      <c r="G574" s="1" t="s">
        <v>1431</v>
      </c>
      <c r="H574" s="1" t="s">
        <v>1431</v>
      </c>
      <c r="J574" s="1" t="s">
        <v>68</v>
      </c>
      <c r="K574" s="1" t="s">
        <v>49</v>
      </c>
      <c r="M574" s="1">
        <v>6.3E-2</v>
      </c>
      <c r="N574" s="6"/>
      <c r="O574" s="6">
        <v>26.21</v>
      </c>
      <c r="P574" s="6">
        <v>189.16</v>
      </c>
      <c r="R574" s="31">
        <v>-26.21</v>
      </c>
      <c r="S574" s="28">
        <v>44316</v>
      </c>
      <c r="T574" s="1" t="s">
        <v>185</v>
      </c>
    </row>
    <row r="575" spans="1:20" x14ac:dyDescent="0.2">
      <c r="A575" s="29">
        <v>44545</v>
      </c>
      <c r="B575" s="1" t="s">
        <v>200</v>
      </c>
      <c r="C575" s="27">
        <v>44307</v>
      </c>
      <c r="D575" s="1">
        <v>52732</v>
      </c>
      <c r="F575" s="1" t="s">
        <v>1432</v>
      </c>
      <c r="G575" s="1" t="s">
        <v>1433</v>
      </c>
      <c r="H575" s="1" t="s">
        <v>1433</v>
      </c>
      <c r="J575" s="1" t="s">
        <v>68</v>
      </c>
      <c r="K575" s="1" t="s">
        <v>49</v>
      </c>
      <c r="M575" s="1">
        <v>1.7999999999999999E-2</v>
      </c>
      <c r="N575" s="6"/>
      <c r="O575" s="6">
        <v>7.49</v>
      </c>
      <c r="P575" s="6">
        <v>215.37</v>
      </c>
      <c r="R575" s="31">
        <v>-7.49</v>
      </c>
      <c r="S575" s="28">
        <v>44316</v>
      </c>
      <c r="T575" s="1" t="s">
        <v>185</v>
      </c>
    </row>
    <row r="576" spans="1:20" x14ac:dyDescent="0.2">
      <c r="A576" s="29">
        <v>44365</v>
      </c>
      <c r="B576" s="1" t="s">
        <v>200</v>
      </c>
      <c r="C576" s="27">
        <v>44308</v>
      </c>
      <c r="D576" s="1">
        <v>52709</v>
      </c>
      <c r="F576" s="1" t="s">
        <v>1430</v>
      </c>
      <c r="G576" s="1" t="s">
        <v>1431</v>
      </c>
      <c r="H576" s="1" t="s">
        <v>1431</v>
      </c>
      <c r="J576" s="1" t="s">
        <v>68</v>
      </c>
      <c r="K576" s="1" t="s">
        <v>49</v>
      </c>
      <c r="M576" s="1">
        <v>6.3E-2</v>
      </c>
      <c r="N576" s="6"/>
      <c r="O576" s="6">
        <v>0.76</v>
      </c>
      <c r="P576" s="6">
        <v>188.18</v>
      </c>
      <c r="R576" s="31">
        <v>-0.76</v>
      </c>
      <c r="S576" s="28">
        <v>44316</v>
      </c>
      <c r="T576" s="1" t="s">
        <v>185</v>
      </c>
    </row>
    <row r="577" spans="1:20" x14ac:dyDescent="0.2">
      <c r="A577" s="29">
        <v>44365</v>
      </c>
      <c r="B577" s="1" t="s">
        <v>200</v>
      </c>
      <c r="C577" s="27">
        <v>44308</v>
      </c>
      <c r="D577" s="1">
        <v>52709</v>
      </c>
      <c r="F577" s="1" t="s">
        <v>1432</v>
      </c>
      <c r="G577" s="1" t="s">
        <v>1433</v>
      </c>
      <c r="H577" s="1" t="s">
        <v>1433</v>
      </c>
      <c r="J577" s="1" t="s">
        <v>68</v>
      </c>
      <c r="K577" s="1" t="s">
        <v>49</v>
      </c>
      <c r="M577" s="1">
        <v>1.7999999999999999E-2</v>
      </c>
      <c r="N577" s="6"/>
      <c r="O577" s="6">
        <v>0.22</v>
      </c>
      <c r="P577" s="6">
        <v>188.94</v>
      </c>
      <c r="R577" s="31">
        <v>-0.22</v>
      </c>
      <c r="S577" s="28">
        <v>44316</v>
      </c>
      <c r="T577" s="1" t="s">
        <v>185</v>
      </c>
    </row>
    <row r="578" spans="1:20" x14ac:dyDescent="0.2">
      <c r="A578" s="29">
        <v>44372</v>
      </c>
      <c r="B578" s="1" t="s">
        <v>200</v>
      </c>
      <c r="C578" s="27">
        <v>44308</v>
      </c>
      <c r="D578" s="1">
        <v>52715</v>
      </c>
      <c r="F578" s="1" t="s">
        <v>1430</v>
      </c>
      <c r="G578" s="1" t="s">
        <v>1431</v>
      </c>
      <c r="H578" s="1" t="s">
        <v>1431</v>
      </c>
      <c r="J578" s="1" t="s">
        <v>68</v>
      </c>
      <c r="K578" s="1" t="s">
        <v>49</v>
      </c>
      <c r="M578" s="1">
        <v>6.3E-2</v>
      </c>
      <c r="N578" s="6"/>
      <c r="O578" s="6">
        <v>17.89</v>
      </c>
      <c r="P578" s="6">
        <v>165.18</v>
      </c>
      <c r="R578" s="31">
        <v>-17.89</v>
      </c>
      <c r="S578" s="28">
        <v>44316</v>
      </c>
      <c r="T578" s="1" t="s">
        <v>185</v>
      </c>
    </row>
    <row r="579" spans="1:20" x14ac:dyDescent="0.2">
      <c r="A579" s="29">
        <v>44372</v>
      </c>
      <c r="B579" s="1" t="s">
        <v>200</v>
      </c>
      <c r="C579" s="27">
        <v>44308</v>
      </c>
      <c r="D579" s="1">
        <v>52715</v>
      </c>
      <c r="F579" s="1" t="s">
        <v>1432</v>
      </c>
      <c r="G579" s="1" t="s">
        <v>1433</v>
      </c>
      <c r="H579" s="1" t="s">
        <v>1433</v>
      </c>
      <c r="J579" s="1" t="s">
        <v>68</v>
      </c>
      <c r="K579" s="1" t="s">
        <v>49</v>
      </c>
      <c r="M579" s="1">
        <v>1.7999999999999999E-2</v>
      </c>
      <c r="N579" s="6"/>
      <c r="O579" s="6">
        <v>5.1100000000000003</v>
      </c>
      <c r="P579" s="6">
        <v>183.07</v>
      </c>
      <c r="R579" s="31">
        <v>-5.1100000000000003</v>
      </c>
      <c r="S579" s="28">
        <v>44316</v>
      </c>
      <c r="T579" s="1" t="s">
        <v>185</v>
      </c>
    </row>
    <row r="580" spans="1:20" x14ac:dyDescent="0.2">
      <c r="A580" s="29">
        <v>44529</v>
      </c>
      <c r="B580" s="1" t="s">
        <v>200</v>
      </c>
      <c r="C580" s="27">
        <v>44308</v>
      </c>
      <c r="D580" s="1">
        <v>52724</v>
      </c>
      <c r="F580" s="1" t="s">
        <v>1430</v>
      </c>
      <c r="G580" s="1" t="s">
        <v>1431</v>
      </c>
      <c r="H580" s="1" t="s">
        <v>1431</v>
      </c>
      <c r="J580" s="1" t="s">
        <v>68</v>
      </c>
      <c r="K580" s="1" t="s">
        <v>49</v>
      </c>
      <c r="M580" s="1">
        <v>6.3E-2</v>
      </c>
      <c r="N580" s="6"/>
      <c r="O580" s="6">
        <v>4.91</v>
      </c>
      <c r="P580" s="6">
        <v>158.87</v>
      </c>
      <c r="R580" s="31">
        <v>-4.91</v>
      </c>
      <c r="S580" s="28">
        <v>44316</v>
      </c>
      <c r="T580" s="1" t="s">
        <v>185</v>
      </c>
    </row>
    <row r="581" spans="1:20" x14ac:dyDescent="0.2">
      <c r="A581" s="29">
        <v>44529</v>
      </c>
      <c r="B581" s="1" t="s">
        <v>200</v>
      </c>
      <c r="C581" s="27">
        <v>44308</v>
      </c>
      <c r="D581" s="1">
        <v>52724</v>
      </c>
      <c r="F581" s="1" t="s">
        <v>1432</v>
      </c>
      <c r="G581" s="1" t="s">
        <v>1433</v>
      </c>
      <c r="H581" s="1" t="s">
        <v>1433</v>
      </c>
      <c r="J581" s="1" t="s">
        <v>68</v>
      </c>
      <c r="K581" s="1" t="s">
        <v>49</v>
      </c>
      <c r="M581" s="1">
        <v>1.7999999999999999E-2</v>
      </c>
      <c r="N581" s="6"/>
      <c r="O581" s="6">
        <v>1.4</v>
      </c>
      <c r="P581" s="6">
        <v>163.78</v>
      </c>
      <c r="R581" s="31">
        <v>-1.4</v>
      </c>
      <c r="S581" s="28">
        <v>44316</v>
      </c>
      <c r="T581" s="1" t="s">
        <v>185</v>
      </c>
    </row>
    <row r="582" spans="1:20" x14ac:dyDescent="0.2">
      <c r="A582" s="29">
        <v>44531</v>
      </c>
      <c r="B582" s="1" t="s">
        <v>200</v>
      </c>
      <c r="C582" s="27">
        <v>44308</v>
      </c>
      <c r="D582" s="1">
        <v>52726</v>
      </c>
      <c r="F582" s="1" t="s">
        <v>1430</v>
      </c>
      <c r="G582" s="1" t="s">
        <v>1431</v>
      </c>
      <c r="H582" s="1" t="s">
        <v>1431</v>
      </c>
      <c r="J582" s="1" t="s">
        <v>68</v>
      </c>
      <c r="K582" s="1" t="s">
        <v>49</v>
      </c>
      <c r="M582" s="1">
        <v>6.3E-2</v>
      </c>
      <c r="N582" s="6"/>
      <c r="O582" s="6">
        <v>38.93</v>
      </c>
      <c r="P582" s="6">
        <v>108.82</v>
      </c>
      <c r="R582" s="31">
        <v>-38.93</v>
      </c>
      <c r="S582" s="28">
        <v>44316</v>
      </c>
      <c r="T582" s="1" t="s">
        <v>185</v>
      </c>
    </row>
    <row r="583" spans="1:20" x14ac:dyDescent="0.2">
      <c r="A583" s="29">
        <v>44531</v>
      </c>
      <c r="B583" s="1" t="s">
        <v>200</v>
      </c>
      <c r="C583" s="27">
        <v>44308</v>
      </c>
      <c r="D583" s="1">
        <v>52726</v>
      </c>
      <c r="F583" s="1" t="s">
        <v>1432</v>
      </c>
      <c r="G583" s="1" t="s">
        <v>1433</v>
      </c>
      <c r="H583" s="1" t="s">
        <v>1433</v>
      </c>
      <c r="J583" s="1" t="s">
        <v>68</v>
      </c>
      <c r="K583" s="1" t="s">
        <v>49</v>
      </c>
      <c r="M583" s="1">
        <v>1.7999999999999999E-2</v>
      </c>
      <c r="N583" s="6"/>
      <c r="O583" s="6">
        <v>11.12</v>
      </c>
      <c r="P583" s="6">
        <v>147.75</v>
      </c>
      <c r="R583" s="31">
        <v>-11.12</v>
      </c>
      <c r="S583" s="28">
        <v>44316</v>
      </c>
      <c r="T583" s="1" t="s">
        <v>185</v>
      </c>
    </row>
    <row r="584" spans="1:20" x14ac:dyDescent="0.2">
      <c r="A584" s="29">
        <v>44550</v>
      </c>
      <c r="B584" s="1" t="s">
        <v>200</v>
      </c>
      <c r="C584" s="27">
        <v>44312</v>
      </c>
      <c r="D584" s="1">
        <v>52737</v>
      </c>
      <c r="F584" s="1" t="s">
        <v>1430</v>
      </c>
      <c r="G584" s="1" t="s">
        <v>1431</v>
      </c>
      <c r="H584" s="1" t="s">
        <v>1431</v>
      </c>
      <c r="J584" s="1" t="s">
        <v>68</v>
      </c>
      <c r="K584" s="1" t="s">
        <v>49</v>
      </c>
      <c r="M584" s="1">
        <v>6.3E-2</v>
      </c>
      <c r="N584" s="6"/>
      <c r="O584" s="6">
        <v>61.61</v>
      </c>
      <c r="P584" s="6">
        <v>29.61</v>
      </c>
      <c r="R584" s="31">
        <v>-61.61</v>
      </c>
      <c r="S584" s="28">
        <v>44316</v>
      </c>
      <c r="T584" s="1" t="s">
        <v>185</v>
      </c>
    </row>
    <row r="585" spans="1:20" x14ac:dyDescent="0.2">
      <c r="A585" s="29">
        <v>44550</v>
      </c>
      <c r="B585" s="1" t="s">
        <v>200</v>
      </c>
      <c r="C585" s="27">
        <v>44312</v>
      </c>
      <c r="D585" s="1">
        <v>52737</v>
      </c>
      <c r="F585" s="1" t="s">
        <v>1432</v>
      </c>
      <c r="G585" s="1" t="s">
        <v>1433</v>
      </c>
      <c r="H585" s="1" t="s">
        <v>1433</v>
      </c>
      <c r="J585" s="1" t="s">
        <v>68</v>
      </c>
      <c r="K585" s="1" t="s">
        <v>49</v>
      </c>
      <c r="M585" s="1">
        <v>1.7999999999999999E-2</v>
      </c>
      <c r="N585" s="6"/>
      <c r="O585" s="6">
        <v>17.600000000000001</v>
      </c>
      <c r="P585" s="6">
        <v>91.22</v>
      </c>
      <c r="R585" s="31">
        <v>-17.600000000000001</v>
      </c>
      <c r="S585" s="28">
        <v>44316</v>
      </c>
      <c r="T585" s="1" t="s">
        <v>185</v>
      </c>
    </row>
    <row r="586" spans="1:20" x14ac:dyDescent="0.2">
      <c r="A586" s="29">
        <v>44547</v>
      </c>
      <c r="B586" s="1" t="s">
        <v>200</v>
      </c>
      <c r="C586" s="27">
        <v>44313</v>
      </c>
      <c r="D586" s="1">
        <v>52734</v>
      </c>
      <c r="F586" s="1" t="s">
        <v>1430</v>
      </c>
      <c r="G586" s="1" t="s">
        <v>1431</v>
      </c>
      <c r="H586" s="1" t="s">
        <v>1431</v>
      </c>
      <c r="J586" s="1" t="s">
        <v>68</v>
      </c>
      <c r="K586" s="1" t="s">
        <v>49</v>
      </c>
      <c r="M586" s="1">
        <v>6.3E-2</v>
      </c>
      <c r="N586" s="6"/>
      <c r="O586" s="6">
        <v>20.29</v>
      </c>
      <c r="P586" s="6">
        <v>3.52</v>
      </c>
      <c r="R586" s="31">
        <v>-20.29</v>
      </c>
      <c r="S586" s="28">
        <v>44316</v>
      </c>
      <c r="T586" s="1" t="s">
        <v>185</v>
      </c>
    </row>
    <row r="587" spans="1:20" x14ac:dyDescent="0.2">
      <c r="A587" s="29">
        <v>44547</v>
      </c>
      <c r="B587" s="1" t="s">
        <v>200</v>
      </c>
      <c r="C587" s="27">
        <v>44313</v>
      </c>
      <c r="D587" s="1">
        <v>52734</v>
      </c>
      <c r="F587" s="1" t="s">
        <v>1432</v>
      </c>
      <c r="G587" s="1" t="s">
        <v>1433</v>
      </c>
      <c r="H587" s="1" t="s">
        <v>1433</v>
      </c>
      <c r="J587" s="1" t="s">
        <v>68</v>
      </c>
      <c r="K587" s="1" t="s">
        <v>49</v>
      </c>
      <c r="M587" s="1">
        <v>1.7999999999999999E-2</v>
      </c>
      <c r="N587" s="6"/>
      <c r="O587" s="6">
        <v>5.8</v>
      </c>
      <c r="P587" s="6">
        <v>23.81</v>
      </c>
      <c r="R587" s="31">
        <v>-5.8</v>
      </c>
      <c r="S587" s="28">
        <v>44316</v>
      </c>
      <c r="T587" s="1" t="s">
        <v>185</v>
      </c>
    </row>
    <row r="588" spans="1:20" x14ac:dyDescent="0.2">
      <c r="A588" s="29">
        <v>44548</v>
      </c>
      <c r="B588" s="1" t="s">
        <v>200</v>
      </c>
      <c r="C588" s="27">
        <v>44313</v>
      </c>
      <c r="D588" s="1">
        <v>52735</v>
      </c>
      <c r="F588" s="1" t="s">
        <v>1430</v>
      </c>
      <c r="G588" s="1" t="s">
        <v>1431</v>
      </c>
      <c r="H588" s="1" t="s">
        <v>1431</v>
      </c>
      <c r="J588" s="1" t="s">
        <v>68</v>
      </c>
      <c r="K588" s="1" t="s">
        <v>49</v>
      </c>
      <c r="M588" s="1">
        <v>6.3E-2</v>
      </c>
      <c r="N588" s="6"/>
      <c r="O588" s="6">
        <v>7.18</v>
      </c>
      <c r="P588" s="6">
        <v>-5.71</v>
      </c>
      <c r="R588" s="31">
        <v>-7.18</v>
      </c>
      <c r="S588" s="28">
        <v>44316</v>
      </c>
      <c r="T588" s="1" t="s">
        <v>185</v>
      </c>
    </row>
    <row r="589" spans="1:20" x14ac:dyDescent="0.2">
      <c r="A589" s="29">
        <v>44548</v>
      </c>
      <c r="B589" s="1" t="s">
        <v>200</v>
      </c>
      <c r="C589" s="27">
        <v>44313</v>
      </c>
      <c r="D589" s="1">
        <v>52735</v>
      </c>
      <c r="F589" s="1" t="s">
        <v>1432</v>
      </c>
      <c r="G589" s="1" t="s">
        <v>1433</v>
      </c>
      <c r="H589" s="1" t="s">
        <v>1433</v>
      </c>
      <c r="J589" s="1" t="s">
        <v>68</v>
      </c>
      <c r="K589" s="1" t="s">
        <v>49</v>
      </c>
      <c r="M589" s="1">
        <v>1.7999999999999999E-2</v>
      </c>
      <c r="N589" s="6"/>
      <c r="O589" s="6">
        <v>2.0499999999999998</v>
      </c>
      <c r="P589" s="6">
        <v>1.47</v>
      </c>
      <c r="R589" s="31">
        <v>-2.0499999999999998</v>
      </c>
      <c r="S589" s="28">
        <v>44316</v>
      </c>
      <c r="T589" s="1" t="s">
        <v>185</v>
      </c>
    </row>
    <row r="590" spans="1:20" x14ac:dyDescent="0.2">
      <c r="A590" s="29">
        <v>44577</v>
      </c>
      <c r="B590" s="1" t="s">
        <v>200</v>
      </c>
      <c r="C590" s="27">
        <v>44314</v>
      </c>
      <c r="D590" s="1">
        <v>52747</v>
      </c>
      <c r="F590" s="1" t="s">
        <v>1430</v>
      </c>
      <c r="G590" s="1" t="s">
        <v>1431</v>
      </c>
      <c r="H590" s="1" t="s">
        <v>1431</v>
      </c>
      <c r="J590" s="1" t="s">
        <v>68</v>
      </c>
      <c r="K590" s="1" t="s">
        <v>49</v>
      </c>
      <c r="M590" s="1">
        <v>6.3E-2</v>
      </c>
      <c r="N590" s="6"/>
      <c r="O590" s="6">
        <v>0.32</v>
      </c>
      <c r="P590" s="6">
        <v>-6.12</v>
      </c>
      <c r="R590" s="31">
        <v>-0.32</v>
      </c>
      <c r="S590" s="28">
        <v>44316</v>
      </c>
      <c r="T590" s="1" t="s">
        <v>185</v>
      </c>
    </row>
    <row r="591" spans="1:20" x14ac:dyDescent="0.2">
      <c r="A591" s="29">
        <v>44577</v>
      </c>
      <c r="B591" s="1" t="s">
        <v>200</v>
      </c>
      <c r="C591" s="27">
        <v>44314</v>
      </c>
      <c r="D591" s="1">
        <v>52747</v>
      </c>
      <c r="F591" s="1" t="s">
        <v>1432</v>
      </c>
      <c r="G591" s="1" t="s">
        <v>1433</v>
      </c>
      <c r="H591" s="1" t="s">
        <v>1433</v>
      </c>
      <c r="J591" s="1" t="s">
        <v>68</v>
      </c>
      <c r="K591" s="1" t="s">
        <v>49</v>
      </c>
      <c r="M591" s="1">
        <v>1.7999999999999999E-2</v>
      </c>
      <c r="N591" s="6"/>
      <c r="O591" s="6">
        <v>0.09</v>
      </c>
      <c r="P591" s="6">
        <v>-5.8</v>
      </c>
      <c r="R591" s="31">
        <v>-0.09</v>
      </c>
      <c r="S591" s="28">
        <v>44316</v>
      </c>
      <c r="T591" s="1" t="s">
        <v>185</v>
      </c>
    </row>
    <row r="592" spans="1:20" x14ac:dyDescent="0.2">
      <c r="A592" s="29">
        <v>44532</v>
      </c>
      <c r="B592" s="1" t="s">
        <v>200</v>
      </c>
      <c r="C592" s="27">
        <v>44321</v>
      </c>
      <c r="D592" s="1">
        <v>52727</v>
      </c>
      <c r="F592" s="1" t="s">
        <v>1430</v>
      </c>
      <c r="G592" s="1" t="s">
        <v>1431</v>
      </c>
      <c r="H592" s="1" t="s">
        <v>1431</v>
      </c>
      <c r="J592" s="1" t="s">
        <v>68</v>
      </c>
      <c r="K592" s="1" t="s">
        <v>49</v>
      </c>
      <c r="M592" s="1">
        <v>6.3E-2</v>
      </c>
      <c r="N592" s="6"/>
      <c r="O592" s="6">
        <v>63.63</v>
      </c>
      <c r="P592" s="6">
        <v>-87.93</v>
      </c>
      <c r="R592" s="31">
        <v>-63.63</v>
      </c>
      <c r="S592" s="28">
        <v>44347</v>
      </c>
      <c r="T592" s="1" t="s">
        <v>185</v>
      </c>
    </row>
    <row r="593" spans="1:20" x14ac:dyDescent="0.2">
      <c r="A593" s="29">
        <v>44532</v>
      </c>
      <c r="B593" s="1" t="s">
        <v>200</v>
      </c>
      <c r="C593" s="27">
        <v>44321</v>
      </c>
      <c r="D593" s="1">
        <v>52727</v>
      </c>
      <c r="F593" s="1" t="s">
        <v>1432</v>
      </c>
      <c r="G593" s="1" t="s">
        <v>1433</v>
      </c>
      <c r="H593" s="1" t="s">
        <v>1433</v>
      </c>
      <c r="J593" s="1" t="s">
        <v>68</v>
      </c>
      <c r="K593" s="1" t="s">
        <v>49</v>
      </c>
      <c r="M593" s="1">
        <v>1.7999999999999999E-2</v>
      </c>
      <c r="N593" s="6"/>
      <c r="O593" s="6">
        <v>18.18</v>
      </c>
      <c r="P593" s="6">
        <v>-24.3</v>
      </c>
      <c r="R593" s="31">
        <v>-18.18</v>
      </c>
      <c r="S593" s="28">
        <v>44347</v>
      </c>
      <c r="T593" s="1" t="s">
        <v>185</v>
      </c>
    </row>
    <row r="594" spans="1:20" x14ac:dyDescent="0.2">
      <c r="A594" s="29">
        <v>44553</v>
      </c>
      <c r="B594" s="1" t="s">
        <v>200</v>
      </c>
      <c r="C594" s="27">
        <v>44321</v>
      </c>
      <c r="D594" s="1">
        <v>52738</v>
      </c>
      <c r="F594" s="1" t="s">
        <v>1430</v>
      </c>
      <c r="G594" s="1" t="s">
        <v>1431</v>
      </c>
      <c r="H594" s="1" t="s">
        <v>1431</v>
      </c>
      <c r="J594" s="1" t="s">
        <v>68</v>
      </c>
      <c r="K594" s="1" t="s">
        <v>49</v>
      </c>
      <c r="M594" s="1">
        <v>6.3E-2</v>
      </c>
      <c r="N594" s="6"/>
      <c r="O594" s="6">
        <v>21.92</v>
      </c>
      <c r="P594" s="6">
        <v>-116.11</v>
      </c>
      <c r="R594" s="31">
        <v>-21.92</v>
      </c>
      <c r="S594" s="28">
        <v>44347</v>
      </c>
      <c r="T594" s="1" t="s">
        <v>185</v>
      </c>
    </row>
    <row r="595" spans="1:20" x14ac:dyDescent="0.2">
      <c r="A595" s="29">
        <v>44553</v>
      </c>
      <c r="B595" s="1" t="s">
        <v>200</v>
      </c>
      <c r="C595" s="27">
        <v>44321</v>
      </c>
      <c r="D595" s="1">
        <v>52738</v>
      </c>
      <c r="F595" s="1" t="s">
        <v>1432</v>
      </c>
      <c r="G595" s="1" t="s">
        <v>1433</v>
      </c>
      <c r="H595" s="1" t="s">
        <v>1433</v>
      </c>
      <c r="J595" s="1" t="s">
        <v>68</v>
      </c>
      <c r="K595" s="1" t="s">
        <v>49</v>
      </c>
      <c r="M595" s="1">
        <v>1.7999999999999999E-2</v>
      </c>
      <c r="N595" s="6"/>
      <c r="O595" s="6">
        <v>6.26</v>
      </c>
      <c r="P595" s="6">
        <v>-94.19</v>
      </c>
      <c r="R595" s="31">
        <v>-6.26</v>
      </c>
      <c r="S595" s="28">
        <v>44347</v>
      </c>
      <c r="T595" s="1" t="s">
        <v>185</v>
      </c>
    </row>
    <row r="596" spans="1:20" x14ac:dyDescent="0.2">
      <c r="A596" s="29">
        <v>44575</v>
      </c>
      <c r="B596" s="1" t="s">
        <v>200</v>
      </c>
      <c r="C596" s="27">
        <v>44321</v>
      </c>
      <c r="D596" s="1">
        <v>52746</v>
      </c>
      <c r="F596" s="1" t="s">
        <v>1430</v>
      </c>
      <c r="G596" s="1" t="s">
        <v>1431</v>
      </c>
      <c r="H596" s="1" t="s">
        <v>1431</v>
      </c>
      <c r="J596" s="1" t="s">
        <v>68</v>
      </c>
      <c r="K596" s="1" t="s">
        <v>49</v>
      </c>
      <c r="M596" s="1">
        <v>6.3E-2</v>
      </c>
      <c r="N596" s="6"/>
      <c r="O596" s="6">
        <v>21.17</v>
      </c>
      <c r="P596" s="6">
        <v>-143.33000000000001</v>
      </c>
      <c r="R596" s="31">
        <v>-21.17</v>
      </c>
      <c r="S596" s="28">
        <v>44347</v>
      </c>
      <c r="T596" s="1" t="s">
        <v>185</v>
      </c>
    </row>
    <row r="597" spans="1:20" x14ac:dyDescent="0.2">
      <c r="A597" s="29">
        <v>44575</v>
      </c>
      <c r="B597" s="1" t="s">
        <v>200</v>
      </c>
      <c r="C597" s="27">
        <v>44321</v>
      </c>
      <c r="D597" s="1">
        <v>52746</v>
      </c>
      <c r="F597" s="1" t="s">
        <v>1432</v>
      </c>
      <c r="G597" s="1" t="s">
        <v>1433</v>
      </c>
      <c r="H597" s="1" t="s">
        <v>1433</v>
      </c>
      <c r="J597" s="1" t="s">
        <v>68</v>
      </c>
      <c r="K597" s="1" t="s">
        <v>49</v>
      </c>
      <c r="M597" s="1">
        <v>1.7999999999999999E-2</v>
      </c>
      <c r="N597" s="6"/>
      <c r="O597" s="6">
        <v>6.05</v>
      </c>
      <c r="P597" s="6">
        <v>-122.16</v>
      </c>
      <c r="R597" s="31">
        <v>-6.05</v>
      </c>
      <c r="S597" s="28">
        <v>44347</v>
      </c>
      <c r="T597" s="1" t="s">
        <v>185</v>
      </c>
    </row>
    <row r="598" spans="1:20" x14ac:dyDescent="0.2">
      <c r="A598" s="29">
        <v>44592</v>
      </c>
      <c r="B598" s="1" t="s">
        <v>200</v>
      </c>
      <c r="C598" s="27">
        <v>44321</v>
      </c>
      <c r="D598" s="1">
        <v>52750</v>
      </c>
      <c r="F598" s="1" t="s">
        <v>1430</v>
      </c>
      <c r="G598" s="1" t="s">
        <v>1431</v>
      </c>
      <c r="H598" s="1" t="s">
        <v>1431</v>
      </c>
      <c r="J598" s="1" t="s">
        <v>68</v>
      </c>
      <c r="K598" s="1" t="s">
        <v>49</v>
      </c>
      <c r="M598" s="1">
        <v>6.3E-2</v>
      </c>
      <c r="N598" s="6"/>
      <c r="O598" s="6">
        <v>11.84</v>
      </c>
      <c r="P598" s="6">
        <v>-158.55000000000001</v>
      </c>
      <c r="R598" s="31">
        <v>-11.84</v>
      </c>
      <c r="S598" s="28">
        <v>44347</v>
      </c>
      <c r="T598" s="1" t="s">
        <v>185</v>
      </c>
    </row>
    <row r="599" spans="1:20" x14ac:dyDescent="0.2">
      <c r="A599" s="29">
        <v>44592</v>
      </c>
      <c r="B599" s="1" t="s">
        <v>200</v>
      </c>
      <c r="C599" s="27">
        <v>44321</v>
      </c>
      <c r="D599" s="1">
        <v>52750</v>
      </c>
      <c r="F599" s="1" t="s">
        <v>1432</v>
      </c>
      <c r="G599" s="1" t="s">
        <v>1433</v>
      </c>
      <c r="H599" s="1" t="s">
        <v>1433</v>
      </c>
      <c r="J599" s="1" t="s">
        <v>68</v>
      </c>
      <c r="K599" s="1" t="s">
        <v>49</v>
      </c>
      <c r="M599" s="1">
        <v>1.7999999999999999E-2</v>
      </c>
      <c r="N599" s="6"/>
      <c r="O599" s="6">
        <v>3.38</v>
      </c>
      <c r="P599" s="6">
        <v>-146.71</v>
      </c>
      <c r="R599" s="31">
        <v>-3.38</v>
      </c>
      <c r="S599" s="28">
        <v>44347</v>
      </c>
      <c r="T599" s="1" t="s">
        <v>185</v>
      </c>
    </row>
    <row r="600" spans="1:20" x14ac:dyDescent="0.2">
      <c r="A600" s="29">
        <v>44672</v>
      </c>
      <c r="B600" s="1" t="s">
        <v>200</v>
      </c>
      <c r="C600" s="27">
        <v>44321</v>
      </c>
      <c r="D600" s="1">
        <v>52797</v>
      </c>
      <c r="F600" s="1" t="s">
        <v>1430</v>
      </c>
      <c r="G600" s="1" t="s">
        <v>1431</v>
      </c>
      <c r="H600" s="1" t="s">
        <v>1431</v>
      </c>
      <c r="J600" s="1" t="s">
        <v>68</v>
      </c>
      <c r="K600" s="1" t="s">
        <v>49</v>
      </c>
      <c r="M600" s="1">
        <v>6.3E-2</v>
      </c>
      <c r="N600" s="6"/>
      <c r="O600" s="6">
        <v>121.97</v>
      </c>
      <c r="P600" s="6">
        <v>-315.37</v>
      </c>
      <c r="R600" s="31">
        <v>-121.97</v>
      </c>
      <c r="S600" s="28">
        <v>44347</v>
      </c>
      <c r="T600" s="1" t="s">
        <v>185</v>
      </c>
    </row>
    <row r="601" spans="1:20" x14ac:dyDescent="0.2">
      <c r="A601" s="29">
        <v>44672</v>
      </c>
      <c r="B601" s="1" t="s">
        <v>200</v>
      </c>
      <c r="C601" s="27">
        <v>44321</v>
      </c>
      <c r="D601" s="1">
        <v>52797</v>
      </c>
      <c r="F601" s="1" t="s">
        <v>1432</v>
      </c>
      <c r="G601" s="1" t="s">
        <v>1433</v>
      </c>
      <c r="H601" s="1" t="s">
        <v>1433</v>
      </c>
      <c r="J601" s="1" t="s">
        <v>68</v>
      </c>
      <c r="K601" s="1" t="s">
        <v>49</v>
      </c>
      <c r="M601" s="1">
        <v>1.7999999999999999E-2</v>
      </c>
      <c r="N601" s="6"/>
      <c r="O601" s="6">
        <v>34.85</v>
      </c>
      <c r="P601" s="6">
        <v>-193.4</v>
      </c>
      <c r="R601" s="31">
        <v>-34.85</v>
      </c>
      <c r="S601" s="28">
        <v>44347</v>
      </c>
      <c r="T601" s="1" t="s">
        <v>185</v>
      </c>
    </row>
    <row r="602" spans="1:20" x14ac:dyDescent="0.2">
      <c r="A602" s="29">
        <v>44528</v>
      </c>
      <c r="B602" s="1" t="s">
        <v>200</v>
      </c>
      <c r="C602" s="27">
        <v>44333</v>
      </c>
      <c r="D602" s="1">
        <v>52723</v>
      </c>
      <c r="F602" s="1" t="s">
        <v>1430</v>
      </c>
      <c r="G602" s="1" t="s">
        <v>1431</v>
      </c>
      <c r="H602" s="1" t="s">
        <v>1431</v>
      </c>
      <c r="J602" s="1" t="s">
        <v>68</v>
      </c>
      <c r="K602" s="1" t="s">
        <v>49</v>
      </c>
      <c r="M602" s="1">
        <v>6.3E-2</v>
      </c>
      <c r="N602" s="6"/>
      <c r="O602" s="6">
        <v>83.16</v>
      </c>
      <c r="P602" s="6">
        <v>-422.29</v>
      </c>
      <c r="R602" s="31">
        <v>-83.16</v>
      </c>
      <c r="S602" s="28">
        <v>44347</v>
      </c>
      <c r="T602" s="1" t="s">
        <v>185</v>
      </c>
    </row>
    <row r="603" spans="1:20" x14ac:dyDescent="0.2">
      <c r="A603" s="29">
        <v>44528</v>
      </c>
      <c r="B603" s="1" t="s">
        <v>200</v>
      </c>
      <c r="C603" s="27">
        <v>44333</v>
      </c>
      <c r="D603" s="1">
        <v>52723</v>
      </c>
      <c r="F603" s="1" t="s">
        <v>1432</v>
      </c>
      <c r="G603" s="1" t="s">
        <v>1433</v>
      </c>
      <c r="H603" s="1" t="s">
        <v>1433</v>
      </c>
      <c r="J603" s="1" t="s">
        <v>68</v>
      </c>
      <c r="K603" s="1" t="s">
        <v>49</v>
      </c>
      <c r="M603" s="1">
        <v>1.7999999999999999E-2</v>
      </c>
      <c r="N603" s="6"/>
      <c r="O603" s="6">
        <v>23.76</v>
      </c>
      <c r="P603" s="6">
        <v>-339.13</v>
      </c>
      <c r="R603" s="31">
        <v>-23.76</v>
      </c>
      <c r="S603" s="28">
        <v>44347</v>
      </c>
      <c r="T603" s="1" t="s">
        <v>185</v>
      </c>
    </row>
    <row r="604" spans="1:20" x14ac:dyDescent="0.2">
      <c r="A604" s="29">
        <v>44856</v>
      </c>
      <c r="B604" s="1" t="s">
        <v>198</v>
      </c>
      <c r="C604" s="27">
        <v>44334</v>
      </c>
      <c r="F604" s="1" t="s">
        <v>1430</v>
      </c>
      <c r="G604" s="1" t="s">
        <v>199</v>
      </c>
      <c r="H604" s="1" t="s">
        <v>1431</v>
      </c>
      <c r="J604" s="1" t="s">
        <v>68</v>
      </c>
      <c r="K604" s="1" t="s">
        <v>48</v>
      </c>
      <c r="N604" s="6">
        <v>450.61</v>
      </c>
      <c r="O604" s="6"/>
      <c r="P604" s="6">
        <v>28.32</v>
      </c>
      <c r="R604" s="31">
        <v>450.61</v>
      </c>
      <c r="S604" s="28">
        <v>44347</v>
      </c>
      <c r="T604" s="1" t="s">
        <v>184</v>
      </c>
    </row>
    <row r="605" spans="1:20" x14ac:dyDescent="0.2">
      <c r="A605" s="29">
        <v>44857</v>
      </c>
      <c r="B605" s="1" t="s">
        <v>198</v>
      </c>
      <c r="C605" s="27">
        <v>44334</v>
      </c>
      <c r="F605" s="1" t="s">
        <v>1432</v>
      </c>
      <c r="G605" s="1">
        <v>210284</v>
      </c>
      <c r="H605" s="1" t="s">
        <v>1433</v>
      </c>
      <c r="J605" s="1" t="s">
        <v>68</v>
      </c>
      <c r="K605" s="1" t="s">
        <v>48</v>
      </c>
      <c r="N605" s="6">
        <v>128.72</v>
      </c>
      <c r="O605" s="6"/>
      <c r="P605" s="6">
        <v>157.04</v>
      </c>
      <c r="R605" s="31">
        <v>128.72</v>
      </c>
      <c r="S605" s="28">
        <v>44347</v>
      </c>
      <c r="T605" s="1" t="s">
        <v>184</v>
      </c>
    </row>
    <row r="606" spans="1:20" x14ac:dyDescent="0.2">
      <c r="A606" s="29">
        <v>44574</v>
      </c>
      <c r="B606" s="1" t="s">
        <v>200</v>
      </c>
      <c r="C606" s="27">
        <v>44337</v>
      </c>
      <c r="D606" s="1">
        <v>52745</v>
      </c>
      <c r="F606" s="1" t="s">
        <v>1430</v>
      </c>
      <c r="G606" s="1" t="s">
        <v>1431</v>
      </c>
      <c r="H606" s="1" t="s">
        <v>1431</v>
      </c>
      <c r="J606" s="1" t="s">
        <v>68</v>
      </c>
      <c r="K606" s="1" t="s">
        <v>49</v>
      </c>
      <c r="M606" s="1">
        <v>6.3E-2</v>
      </c>
      <c r="N606" s="6"/>
      <c r="O606" s="6">
        <v>46.39</v>
      </c>
      <c r="P606" s="6">
        <v>97.4</v>
      </c>
      <c r="R606" s="31">
        <v>-46.39</v>
      </c>
      <c r="S606" s="28">
        <v>44347</v>
      </c>
      <c r="T606" s="1" t="s">
        <v>185</v>
      </c>
    </row>
    <row r="607" spans="1:20" x14ac:dyDescent="0.2">
      <c r="A607" s="29">
        <v>44574</v>
      </c>
      <c r="B607" s="1" t="s">
        <v>200</v>
      </c>
      <c r="C607" s="27">
        <v>44337</v>
      </c>
      <c r="D607" s="1">
        <v>52745</v>
      </c>
      <c r="F607" s="1" t="s">
        <v>1432</v>
      </c>
      <c r="G607" s="1" t="s">
        <v>1433</v>
      </c>
      <c r="H607" s="1" t="s">
        <v>1433</v>
      </c>
      <c r="J607" s="1" t="s">
        <v>68</v>
      </c>
      <c r="K607" s="1" t="s">
        <v>49</v>
      </c>
      <c r="M607" s="1">
        <v>1.7999999999999999E-2</v>
      </c>
      <c r="N607" s="6"/>
      <c r="O607" s="6">
        <v>13.25</v>
      </c>
      <c r="P607" s="6">
        <v>143.79</v>
      </c>
      <c r="R607" s="31">
        <v>-13.25</v>
      </c>
      <c r="S607" s="28">
        <v>44347</v>
      </c>
      <c r="T607" s="1" t="s">
        <v>185</v>
      </c>
    </row>
    <row r="608" spans="1:20" x14ac:dyDescent="0.2">
      <c r="A608" s="29">
        <v>44842</v>
      </c>
      <c r="B608" s="1" t="s">
        <v>200</v>
      </c>
      <c r="C608" s="27">
        <v>44337</v>
      </c>
      <c r="D608" s="1">
        <v>52808</v>
      </c>
      <c r="F608" s="1" t="s">
        <v>1430</v>
      </c>
      <c r="G608" s="1" t="s">
        <v>1431</v>
      </c>
      <c r="H608" s="1" t="s">
        <v>1431</v>
      </c>
      <c r="J608" s="1" t="s">
        <v>68</v>
      </c>
      <c r="K608" s="1" t="s">
        <v>49</v>
      </c>
      <c r="M608" s="1">
        <v>6.3E-2</v>
      </c>
      <c r="N608" s="6"/>
      <c r="O608" s="6">
        <v>0.76</v>
      </c>
      <c r="P608" s="6">
        <v>96.42</v>
      </c>
      <c r="R608" s="31">
        <v>-0.76</v>
      </c>
      <c r="S608" s="28">
        <v>44347</v>
      </c>
      <c r="T608" s="1" t="s">
        <v>185</v>
      </c>
    </row>
    <row r="609" spans="1:20" x14ac:dyDescent="0.2">
      <c r="A609" s="29">
        <v>44842</v>
      </c>
      <c r="B609" s="1" t="s">
        <v>200</v>
      </c>
      <c r="C609" s="27">
        <v>44337</v>
      </c>
      <c r="D609" s="1">
        <v>52808</v>
      </c>
      <c r="F609" s="1" t="s">
        <v>1432</v>
      </c>
      <c r="G609" s="1" t="s">
        <v>1433</v>
      </c>
      <c r="H609" s="1" t="s">
        <v>1433</v>
      </c>
      <c r="J609" s="1" t="s">
        <v>68</v>
      </c>
      <c r="K609" s="1" t="s">
        <v>49</v>
      </c>
      <c r="M609" s="1">
        <v>1.7999999999999999E-2</v>
      </c>
      <c r="N609" s="6"/>
      <c r="O609" s="6">
        <v>0.22</v>
      </c>
      <c r="P609" s="6">
        <v>97.18</v>
      </c>
      <c r="R609" s="31">
        <v>-0.22</v>
      </c>
      <c r="S609" s="28">
        <v>44347</v>
      </c>
      <c r="T609" s="1" t="s">
        <v>185</v>
      </c>
    </row>
    <row r="610" spans="1:20" x14ac:dyDescent="0.2">
      <c r="A610" s="29">
        <v>44679</v>
      </c>
      <c r="B610" s="1" t="s">
        <v>200</v>
      </c>
      <c r="C610" s="27">
        <v>44340</v>
      </c>
      <c r="D610" s="1">
        <v>52802</v>
      </c>
      <c r="F610" s="1" t="s">
        <v>1430</v>
      </c>
      <c r="G610" s="1" t="s">
        <v>1431</v>
      </c>
      <c r="H610" s="1" t="s">
        <v>1431</v>
      </c>
      <c r="J610" s="1" t="s">
        <v>68</v>
      </c>
      <c r="K610" s="1" t="s">
        <v>49</v>
      </c>
      <c r="M610" s="1">
        <v>6.3E-2</v>
      </c>
      <c r="N610" s="6"/>
      <c r="O610" s="6">
        <v>33.39</v>
      </c>
      <c r="P610" s="6">
        <v>53.49</v>
      </c>
      <c r="R610" s="31">
        <v>-33.39</v>
      </c>
      <c r="S610" s="28">
        <v>44347</v>
      </c>
      <c r="T610" s="1" t="s">
        <v>185</v>
      </c>
    </row>
    <row r="611" spans="1:20" x14ac:dyDescent="0.2">
      <c r="A611" s="29">
        <v>44679</v>
      </c>
      <c r="B611" s="1" t="s">
        <v>200</v>
      </c>
      <c r="C611" s="27">
        <v>44340</v>
      </c>
      <c r="D611" s="1">
        <v>52802</v>
      </c>
      <c r="F611" s="1" t="s">
        <v>1432</v>
      </c>
      <c r="G611" s="1" t="s">
        <v>1433</v>
      </c>
      <c r="H611" s="1" t="s">
        <v>1433</v>
      </c>
      <c r="J611" s="1" t="s">
        <v>68</v>
      </c>
      <c r="K611" s="1" t="s">
        <v>49</v>
      </c>
      <c r="M611" s="1">
        <v>1.7999999999999999E-2</v>
      </c>
      <c r="N611" s="6"/>
      <c r="O611" s="6">
        <v>9.5399999999999991</v>
      </c>
      <c r="P611" s="6">
        <v>86.88</v>
      </c>
      <c r="R611" s="31">
        <v>-9.5399999999999991</v>
      </c>
      <c r="S611" s="28">
        <v>44347</v>
      </c>
      <c r="T611" s="1" t="s">
        <v>185</v>
      </c>
    </row>
    <row r="612" spans="1:20" x14ac:dyDescent="0.2">
      <c r="A612" s="29">
        <v>44890</v>
      </c>
      <c r="B612" s="1" t="s">
        <v>200</v>
      </c>
      <c r="C612" s="27">
        <v>44341</v>
      </c>
      <c r="D612" s="1">
        <v>52826</v>
      </c>
      <c r="F612" s="1" t="s">
        <v>1430</v>
      </c>
      <c r="G612" s="1" t="s">
        <v>1431</v>
      </c>
      <c r="H612" s="1" t="s">
        <v>1431</v>
      </c>
      <c r="J612" s="1" t="s">
        <v>68</v>
      </c>
      <c r="K612" s="1" t="s">
        <v>49</v>
      </c>
      <c r="M612" s="1">
        <v>6.3E-2</v>
      </c>
      <c r="N612" s="6"/>
      <c r="O612" s="6">
        <v>6.05</v>
      </c>
      <c r="P612" s="6">
        <v>45.71</v>
      </c>
      <c r="R612" s="31">
        <v>-6.05</v>
      </c>
      <c r="S612" s="28">
        <v>44347</v>
      </c>
      <c r="T612" s="1" t="s">
        <v>185</v>
      </c>
    </row>
    <row r="613" spans="1:20" x14ac:dyDescent="0.2">
      <c r="A613" s="29">
        <v>44890</v>
      </c>
      <c r="B613" s="1" t="s">
        <v>200</v>
      </c>
      <c r="C613" s="27">
        <v>44341</v>
      </c>
      <c r="D613" s="1">
        <v>52826</v>
      </c>
      <c r="F613" s="1" t="s">
        <v>1432</v>
      </c>
      <c r="G613" s="1" t="s">
        <v>1433</v>
      </c>
      <c r="H613" s="1" t="s">
        <v>1433</v>
      </c>
      <c r="J613" s="1" t="s">
        <v>68</v>
      </c>
      <c r="K613" s="1" t="s">
        <v>49</v>
      </c>
      <c r="M613" s="1">
        <v>1.7999999999999999E-2</v>
      </c>
      <c r="N613" s="6"/>
      <c r="O613" s="6">
        <v>1.73</v>
      </c>
      <c r="P613" s="6">
        <v>51.76</v>
      </c>
      <c r="R613" s="31">
        <v>-1.73</v>
      </c>
      <c r="S613" s="28">
        <v>44347</v>
      </c>
      <c r="T613" s="1" t="s">
        <v>185</v>
      </c>
    </row>
    <row r="614" spans="1:20" x14ac:dyDescent="0.2">
      <c r="A614" s="29">
        <v>44891</v>
      </c>
      <c r="B614" s="1" t="s">
        <v>200</v>
      </c>
      <c r="C614" s="27">
        <v>44341</v>
      </c>
      <c r="D614" s="1">
        <v>52827</v>
      </c>
      <c r="F614" s="1" t="s">
        <v>1430</v>
      </c>
      <c r="G614" s="1" t="s">
        <v>1431</v>
      </c>
      <c r="H614" s="1" t="s">
        <v>1431</v>
      </c>
      <c r="J614" s="1" t="s">
        <v>68</v>
      </c>
      <c r="K614" s="1" t="s">
        <v>49</v>
      </c>
      <c r="M614" s="1">
        <v>6.3E-2</v>
      </c>
      <c r="N614" s="6"/>
      <c r="O614" s="6">
        <v>22.18</v>
      </c>
      <c r="P614" s="6">
        <v>17.190000000000001</v>
      </c>
      <c r="R614" s="31">
        <v>-22.18</v>
      </c>
      <c r="S614" s="28">
        <v>44347</v>
      </c>
      <c r="T614" s="1" t="s">
        <v>185</v>
      </c>
    </row>
    <row r="615" spans="1:20" x14ac:dyDescent="0.2">
      <c r="A615" s="29">
        <v>44891</v>
      </c>
      <c r="B615" s="1" t="s">
        <v>200</v>
      </c>
      <c r="C615" s="27">
        <v>44341</v>
      </c>
      <c r="D615" s="1">
        <v>52827</v>
      </c>
      <c r="F615" s="1" t="s">
        <v>1432</v>
      </c>
      <c r="G615" s="1" t="s">
        <v>1433</v>
      </c>
      <c r="H615" s="1" t="s">
        <v>1433</v>
      </c>
      <c r="J615" s="1" t="s">
        <v>68</v>
      </c>
      <c r="K615" s="1" t="s">
        <v>49</v>
      </c>
      <c r="M615" s="1">
        <v>1.7999999999999999E-2</v>
      </c>
      <c r="N615" s="6"/>
      <c r="O615" s="6">
        <v>6.34</v>
      </c>
      <c r="P615" s="6">
        <v>39.369999999999997</v>
      </c>
      <c r="R615" s="31">
        <v>-6.34</v>
      </c>
      <c r="S615" s="28">
        <v>44347</v>
      </c>
      <c r="T615" s="1" t="s">
        <v>185</v>
      </c>
    </row>
    <row r="616" spans="1:20" x14ac:dyDescent="0.2">
      <c r="A616" s="29">
        <v>44892</v>
      </c>
      <c r="B616" s="1" t="s">
        <v>200</v>
      </c>
      <c r="C616" s="27">
        <v>44341</v>
      </c>
      <c r="D616" s="1">
        <v>52828</v>
      </c>
      <c r="F616" s="1" t="s">
        <v>1430</v>
      </c>
      <c r="G616" s="1" t="s">
        <v>1431</v>
      </c>
      <c r="H616" s="1" t="s">
        <v>1431</v>
      </c>
      <c r="J616" s="1" t="s">
        <v>68</v>
      </c>
      <c r="K616" s="1" t="s">
        <v>49</v>
      </c>
      <c r="M616" s="1">
        <v>6.3E-2</v>
      </c>
      <c r="N616" s="6"/>
      <c r="O616" s="6">
        <v>16.13</v>
      </c>
      <c r="P616" s="6">
        <v>-3.55</v>
      </c>
      <c r="R616" s="31">
        <v>-16.13</v>
      </c>
      <c r="S616" s="28">
        <v>44347</v>
      </c>
      <c r="T616" s="1" t="s">
        <v>185</v>
      </c>
    </row>
    <row r="617" spans="1:20" x14ac:dyDescent="0.2">
      <c r="A617" s="29">
        <v>44892</v>
      </c>
      <c r="B617" s="1" t="s">
        <v>200</v>
      </c>
      <c r="C617" s="27">
        <v>44341</v>
      </c>
      <c r="D617" s="1">
        <v>52828</v>
      </c>
      <c r="F617" s="1" t="s">
        <v>1432</v>
      </c>
      <c r="G617" s="1" t="s">
        <v>1433</v>
      </c>
      <c r="H617" s="1" t="s">
        <v>1433</v>
      </c>
      <c r="J617" s="1" t="s">
        <v>68</v>
      </c>
      <c r="K617" s="1" t="s">
        <v>49</v>
      </c>
      <c r="M617" s="1">
        <v>1.7999999999999999E-2</v>
      </c>
      <c r="N617" s="6"/>
      <c r="O617" s="6">
        <v>4.6100000000000003</v>
      </c>
      <c r="P617" s="6">
        <v>12.58</v>
      </c>
      <c r="R617" s="31">
        <v>-4.6100000000000003</v>
      </c>
      <c r="S617" s="28">
        <v>44347</v>
      </c>
      <c r="T617" s="1" t="s">
        <v>185</v>
      </c>
    </row>
    <row r="618" spans="1:20" x14ac:dyDescent="0.2">
      <c r="A618" s="29">
        <v>44893</v>
      </c>
      <c r="B618" s="1" t="s">
        <v>200</v>
      </c>
      <c r="C618" s="27">
        <v>44341</v>
      </c>
      <c r="D618" s="1">
        <v>52829</v>
      </c>
      <c r="F618" s="1" t="s">
        <v>1430</v>
      </c>
      <c r="G618" s="1" t="s">
        <v>1431</v>
      </c>
      <c r="H618" s="1" t="s">
        <v>1431</v>
      </c>
      <c r="J618" s="1" t="s">
        <v>68</v>
      </c>
      <c r="K618" s="1" t="s">
        <v>49</v>
      </c>
      <c r="M618" s="1">
        <v>6.3E-2</v>
      </c>
      <c r="N618" s="6"/>
      <c r="O618" s="6">
        <v>12.1</v>
      </c>
      <c r="P618" s="6">
        <v>-19.11</v>
      </c>
      <c r="R618" s="31">
        <v>-12.1</v>
      </c>
      <c r="S618" s="28">
        <v>44347</v>
      </c>
      <c r="T618" s="1" t="s">
        <v>185</v>
      </c>
    </row>
    <row r="619" spans="1:20" x14ac:dyDescent="0.2">
      <c r="A619" s="29">
        <v>44893</v>
      </c>
      <c r="B619" s="1" t="s">
        <v>200</v>
      </c>
      <c r="C619" s="27">
        <v>44341</v>
      </c>
      <c r="D619" s="1">
        <v>52829</v>
      </c>
      <c r="F619" s="1" t="s">
        <v>1432</v>
      </c>
      <c r="G619" s="1" t="s">
        <v>1433</v>
      </c>
      <c r="H619" s="1" t="s">
        <v>1433</v>
      </c>
      <c r="J619" s="1" t="s">
        <v>68</v>
      </c>
      <c r="K619" s="1" t="s">
        <v>49</v>
      </c>
      <c r="M619" s="1">
        <v>1.7999999999999999E-2</v>
      </c>
      <c r="N619" s="6"/>
      <c r="O619" s="6">
        <v>3.46</v>
      </c>
      <c r="P619" s="6">
        <v>-7.01</v>
      </c>
      <c r="R619" s="31">
        <v>-3.46</v>
      </c>
      <c r="S619" s="28">
        <v>44347</v>
      </c>
      <c r="T619" s="1" t="s">
        <v>185</v>
      </c>
    </row>
    <row r="620" spans="1:20" x14ac:dyDescent="0.2">
      <c r="A620" s="29">
        <v>44894</v>
      </c>
      <c r="B620" s="1" t="s">
        <v>200</v>
      </c>
      <c r="C620" s="27">
        <v>44341</v>
      </c>
      <c r="D620" s="1">
        <v>52830</v>
      </c>
      <c r="F620" s="1" t="s">
        <v>1430</v>
      </c>
      <c r="G620" s="1" t="s">
        <v>1431</v>
      </c>
      <c r="H620" s="1" t="s">
        <v>1431</v>
      </c>
      <c r="J620" s="1" t="s">
        <v>68</v>
      </c>
      <c r="K620" s="1" t="s">
        <v>49</v>
      </c>
      <c r="M620" s="1">
        <v>6.3E-2</v>
      </c>
      <c r="N620" s="6"/>
      <c r="O620" s="6">
        <v>22.18</v>
      </c>
      <c r="P620" s="6">
        <v>-47.63</v>
      </c>
      <c r="R620" s="31">
        <v>-22.18</v>
      </c>
      <c r="S620" s="28">
        <v>44347</v>
      </c>
      <c r="T620" s="1" t="s">
        <v>185</v>
      </c>
    </row>
    <row r="621" spans="1:20" x14ac:dyDescent="0.2">
      <c r="A621" s="29">
        <v>44894</v>
      </c>
      <c r="B621" s="1" t="s">
        <v>200</v>
      </c>
      <c r="C621" s="27">
        <v>44341</v>
      </c>
      <c r="D621" s="1">
        <v>52830</v>
      </c>
      <c r="F621" s="1" t="s">
        <v>1432</v>
      </c>
      <c r="G621" s="1" t="s">
        <v>1433</v>
      </c>
      <c r="H621" s="1" t="s">
        <v>1433</v>
      </c>
      <c r="J621" s="1" t="s">
        <v>68</v>
      </c>
      <c r="K621" s="1" t="s">
        <v>49</v>
      </c>
      <c r="M621" s="1">
        <v>1.7999999999999999E-2</v>
      </c>
      <c r="N621" s="6"/>
      <c r="O621" s="6">
        <v>6.34</v>
      </c>
      <c r="P621" s="6">
        <v>-25.45</v>
      </c>
      <c r="R621" s="31">
        <v>-6.34</v>
      </c>
      <c r="S621" s="28">
        <v>44347</v>
      </c>
      <c r="T621" s="1" t="s">
        <v>185</v>
      </c>
    </row>
    <row r="622" spans="1:20" x14ac:dyDescent="0.2">
      <c r="A622" s="29">
        <v>44895</v>
      </c>
      <c r="B622" s="1" t="s">
        <v>200</v>
      </c>
      <c r="C622" s="27">
        <v>44341</v>
      </c>
      <c r="D622" s="1">
        <v>52831</v>
      </c>
      <c r="F622" s="1" t="s">
        <v>1430</v>
      </c>
      <c r="G622" s="1" t="s">
        <v>1431</v>
      </c>
      <c r="H622" s="1" t="s">
        <v>1431</v>
      </c>
      <c r="J622" s="1" t="s">
        <v>68</v>
      </c>
      <c r="K622" s="1" t="s">
        <v>49</v>
      </c>
      <c r="M622" s="1">
        <v>6.3E-2</v>
      </c>
      <c r="N622" s="6"/>
      <c r="O622" s="6">
        <v>46.37</v>
      </c>
      <c r="P622" s="6">
        <v>-107.25</v>
      </c>
      <c r="R622" s="31">
        <v>-46.37</v>
      </c>
      <c r="S622" s="28">
        <v>44347</v>
      </c>
      <c r="T622" s="1" t="s">
        <v>185</v>
      </c>
    </row>
    <row r="623" spans="1:20" x14ac:dyDescent="0.2">
      <c r="A623" s="29">
        <v>44895</v>
      </c>
      <c r="B623" s="1" t="s">
        <v>200</v>
      </c>
      <c r="C623" s="27">
        <v>44341</v>
      </c>
      <c r="D623" s="1">
        <v>52831</v>
      </c>
      <c r="F623" s="1" t="s">
        <v>1432</v>
      </c>
      <c r="G623" s="1" t="s">
        <v>1433</v>
      </c>
      <c r="H623" s="1" t="s">
        <v>1433</v>
      </c>
      <c r="J623" s="1" t="s">
        <v>68</v>
      </c>
      <c r="K623" s="1" t="s">
        <v>49</v>
      </c>
      <c r="M623" s="1">
        <v>1.7999999999999999E-2</v>
      </c>
      <c r="N623" s="6"/>
      <c r="O623" s="6">
        <v>13.25</v>
      </c>
      <c r="P623" s="6">
        <v>-60.88</v>
      </c>
      <c r="R623" s="31">
        <v>-13.25</v>
      </c>
      <c r="S623" s="28">
        <v>44347</v>
      </c>
      <c r="T623" s="1" t="s">
        <v>185</v>
      </c>
    </row>
    <row r="624" spans="1:20" x14ac:dyDescent="0.2">
      <c r="A624" s="29">
        <v>44896</v>
      </c>
      <c r="B624" s="1" t="s">
        <v>200</v>
      </c>
      <c r="C624" s="27">
        <v>44341</v>
      </c>
      <c r="D624" s="1">
        <v>52832</v>
      </c>
      <c r="F624" s="1" t="s">
        <v>1430</v>
      </c>
      <c r="G624" s="1" t="s">
        <v>1431</v>
      </c>
      <c r="H624" s="1" t="s">
        <v>1431</v>
      </c>
      <c r="J624" s="1" t="s">
        <v>68</v>
      </c>
      <c r="K624" s="1" t="s">
        <v>49</v>
      </c>
      <c r="M624" s="1">
        <v>6.3E-2</v>
      </c>
      <c r="N624" s="6"/>
      <c r="O624" s="6">
        <v>36.29</v>
      </c>
      <c r="P624" s="6">
        <v>-153.91</v>
      </c>
      <c r="R624" s="31">
        <v>-36.29</v>
      </c>
      <c r="S624" s="28">
        <v>44347</v>
      </c>
      <c r="T624" s="1" t="s">
        <v>185</v>
      </c>
    </row>
    <row r="625" spans="1:20" x14ac:dyDescent="0.2">
      <c r="A625" s="29">
        <v>44896</v>
      </c>
      <c r="B625" s="1" t="s">
        <v>200</v>
      </c>
      <c r="C625" s="27">
        <v>44341</v>
      </c>
      <c r="D625" s="1">
        <v>52832</v>
      </c>
      <c r="F625" s="1" t="s">
        <v>1432</v>
      </c>
      <c r="G625" s="1" t="s">
        <v>1433</v>
      </c>
      <c r="H625" s="1" t="s">
        <v>1433</v>
      </c>
      <c r="J625" s="1" t="s">
        <v>68</v>
      </c>
      <c r="K625" s="1" t="s">
        <v>49</v>
      </c>
      <c r="M625" s="1">
        <v>1.7999999999999999E-2</v>
      </c>
      <c r="N625" s="6"/>
      <c r="O625" s="6">
        <v>10.37</v>
      </c>
      <c r="P625" s="6">
        <v>-117.62</v>
      </c>
      <c r="R625" s="31">
        <v>-10.37</v>
      </c>
      <c r="S625" s="28">
        <v>44347</v>
      </c>
      <c r="T625" s="1" t="s">
        <v>185</v>
      </c>
    </row>
    <row r="626" spans="1:20" x14ac:dyDescent="0.2">
      <c r="A626" s="29">
        <v>44897</v>
      </c>
      <c r="B626" s="1" t="s">
        <v>200</v>
      </c>
      <c r="C626" s="27">
        <v>44341</v>
      </c>
      <c r="D626" s="1">
        <v>52833</v>
      </c>
      <c r="F626" s="1" t="s">
        <v>1430</v>
      </c>
      <c r="G626" s="1" t="s">
        <v>1431</v>
      </c>
      <c r="H626" s="1" t="s">
        <v>1431</v>
      </c>
      <c r="J626" s="1" t="s">
        <v>68</v>
      </c>
      <c r="K626" s="1" t="s">
        <v>49</v>
      </c>
      <c r="M626" s="1">
        <v>6.3E-2</v>
      </c>
      <c r="N626" s="6"/>
      <c r="O626" s="6">
        <v>122.98</v>
      </c>
      <c r="P626" s="6">
        <v>-312.02999999999997</v>
      </c>
      <c r="R626" s="31">
        <v>-122.98</v>
      </c>
      <c r="S626" s="28">
        <v>44347</v>
      </c>
      <c r="T626" s="1" t="s">
        <v>185</v>
      </c>
    </row>
    <row r="627" spans="1:20" x14ac:dyDescent="0.2">
      <c r="A627" s="29">
        <v>44897</v>
      </c>
      <c r="B627" s="1" t="s">
        <v>200</v>
      </c>
      <c r="C627" s="27">
        <v>44341</v>
      </c>
      <c r="D627" s="1">
        <v>52833</v>
      </c>
      <c r="F627" s="1" t="s">
        <v>1432</v>
      </c>
      <c r="G627" s="1" t="s">
        <v>1433</v>
      </c>
      <c r="H627" s="1" t="s">
        <v>1433</v>
      </c>
      <c r="J627" s="1" t="s">
        <v>68</v>
      </c>
      <c r="K627" s="1" t="s">
        <v>49</v>
      </c>
      <c r="M627" s="1">
        <v>1.7999999999999999E-2</v>
      </c>
      <c r="N627" s="6"/>
      <c r="O627" s="6">
        <v>35.14</v>
      </c>
      <c r="P627" s="6">
        <v>-189.05</v>
      </c>
      <c r="R627" s="31">
        <v>-35.14</v>
      </c>
      <c r="S627" s="28">
        <v>44347</v>
      </c>
      <c r="T627" s="1" t="s">
        <v>185</v>
      </c>
    </row>
    <row r="628" spans="1:20" x14ac:dyDescent="0.2">
      <c r="A628" s="29">
        <v>44898</v>
      </c>
      <c r="B628" s="1" t="s">
        <v>200</v>
      </c>
      <c r="C628" s="27">
        <v>44341</v>
      </c>
      <c r="D628" s="1">
        <v>52834</v>
      </c>
      <c r="F628" s="1" t="s">
        <v>1430</v>
      </c>
      <c r="G628" s="1" t="s">
        <v>1431</v>
      </c>
      <c r="H628" s="1" t="s">
        <v>1431</v>
      </c>
      <c r="J628" s="1" t="s">
        <v>68</v>
      </c>
      <c r="K628" s="1" t="s">
        <v>49</v>
      </c>
      <c r="M628" s="1">
        <v>6.3E-2</v>
      </c>
      <c r="N628" s="6"/>
      <c r="O628" s="6">
        <v>10.08</v>
      </c>
      <c r="P628" s="6">
        <v>-324.99</v>
      </c>
      <c r="R628" s="31">
        <v>-10.08</v>
      </c>
      <c r="S628" s="28">
        <v>44347</v>
      </c>
      <c r="T628" s="1" t="s">
        <v>185</v>
      </c>
    </row>
    <row r="629" spans="1:20" x14ac:dyDescent="0.2">
      <c r="A629" s="29">
        <v>44898</v>
      </c>
      <c r="B629" s="1" t="s">
        <v>200</v>
      </c>
      <c r="C629" s="27">
        <v>44341</v>
      </c>
      <c r="D629" s="1">
        <v>52834</v>
      </c>
      <c r="F629" s="1" t="s">
        <v>1432</v>
      </c>
      <c r="G629" s="1" t="s">
        <v>1433</v>
      </c>
      <c r="H629" s="1" t="s">
        <v>1433</v>
      </c>
      <c r="J629" s="1" t="s">
        <v>68</v>
      </c>
      <c r="K629" s="1" t="s">
        <v>49</v>
      </c>
      <c r="M629" s="1">
        <v>1.7999999999999999E-2</v>
      </c>
      <c r="N629" s="6"/>
      <c r="O629" s="6">
        <v>2.88</v>
      </c>
      <c r="P629" s="6">
        <v>-314.91000000000003</v>
      </c>
      <c r="R629" s="31">
        <v>-2.88</v>
      </c>
      <c r="S629" s="28">
        <v>44347</v>
      </c>
      <c r="T629" s="1" t="s">
        <v>185</v>
      </c>
    </row>
    <row r="630" spans="1:20" x14ac:dyDescent="0.2">
      <c r="A630" s="29">
        <v>44899</v>
      </c>
      <c r="B630" s="1" t="s">
        <v>200</v>
      </c>
      <c r="C630" s="27">
        <v>44341</v>
      </c>
      <c r="D630" s="1">
        <v>52835</v>
      </c>
      <c r="F630" s="1" t="s">
        <v>1430</v>
      </c>
      <c r="G630" s="1" t="s">
        <v>1431</v>
      </c>
      <c r="H630" s="1" t="s">
        <v>1431</v>
      </c>
      <c r="J630" s="1" t="s">
        <v>68</v>
      </c>
      <c r="K630" s="1" t="s">
        <v>49</v>
      </c>
      <c r="M630" s="1">
        <v>6.3E-2</v>
      </c>
      <c r="N630" s="6"/>
      <c r="O630" s="6">
        <v>44.35</v>
      </c>
      <c r="P630" s="6">
        <v>-382.01</v>
      </c>
      <c r="R630" s="31">
        <v>-44.35</v>
      </c>
      <c r="S630" s="28">
        <v>44347</v>
      </c>
      <c r="T630" s="1" t="s">
        <v>185</v>
      </c>
    </row>
    <row r="631" spans="1:20" x14ac:dyDescent="0.2">
      <c r="A631" s="29">
        <v>44899</v>
      </c>
      <c r="B631" s="1" t="s">
        <v>200</v>
      </c>
      <c r="C631" s="27">
        <v>44341</v>
      </c>
      <c r="D631" s="1">
        <v>52835</v>
      </c>
      <c r="F631" s="1" t="s">
        <v>1432</v>
      </c>
      <c r="G631" s="1" t="s">
        <v>1433</v>
      </c>
      <c r="H631" s="1" t="s">
        <v>1433</v>
      </c>
      <c r="J631" s="1" t="s">
        <v>68</v>
      </c>
      <c r="K631" s="1" t="s">
        <v>49</v>
      </c>
      <c r="M631" s="1">
        <v>1.7999999999999999E-2</v>
      </c>
      <c r="N631" s="6"/>
      <c r="O631" s="6">
        <v>12.67</v>
      </c>
      <c r="P631" s="6">
        <v>-337.66</v>
      </c>
      <c r="R631" s="31">
        <v>-12.67</v>
      </c>
      <c r="S631" s="28">
        <v>44347</v>
      </c>
      <c r="T631" s="1" t="s">
        <v>185</v>
      </c>
    </row>
    <row r="632" spans="1:20" x14ac:dyDescent="0.2">
      <c r="A632" s="29">
        <v>44900</v>
      </c>
      <c r="B632" s="1" t="s">
        <v>200</v>
      </c>
      <c r="C632" s="27">
        <v>44341</v>
      </c>
      <c r="D632" s="1">
        <v>52836</v>
      </c>
      <c r="F632" s="1" t="s">
        <v>1430</v>
      </c>
      <c r="G632" s="1" t="s">
        <v>1431</v>
      </c>
      <c r="H632" s="1" t="s">
        <v>1431</v>
      </c>
      <c r="J632" s="1" t="s">
        <v>68</v>
      </c>
      <c r="K632" s="1" t="s">
        <v>49</v>
      </c>
      <c r="M632" s="1">
        <v>6.3E-2</v>
      </c>
      <c r="N632" s="6"/>
      <c r="O632" s="6">
        <v>14.11</v>
      </c>
      <c r="P632" s="6">
        <v>-400.15</v>
      </c>
      <c r="R632" s="31">
        <v>-14.11</v>
      </c>
      <c r="S632" s="28">
        <v>44347</v>
      </c>
      <c r="T632" s="1" t="s">
        <v>185</v>
      </c>
    </row>
    <row r="633" spans="1:20" x14ac:dyDescent="0.2">
      <c r="A633" s="29">
        <v>44900</v>
      </c>
      <c r="B633" s="1" t="s">
        <v>200</v>
      </c>
      <c r="C633" s="27">
        <v>44341</v>
      </c>
      <c r="D633" s="1">
        <v>52836</v>
      </c>
      <c r="F633" s="1" t="s">
        <v>1432</v>
      </c>
      <c r="G633" s="1" t="s">
        <v>1433</v>
      </c>
      <c r="H633" s="1" t="s">
        <v>1433</v>
      </c>
      <c r="J633" s="1" t="s">
        <v>68</v>
      </c>
      <c r="K633" s="1" t="s">
        <v>49</v>
      </c>
      <c r="M633" s="1">
        <v>1.7999999999999999E-2</v>
      </c>
      <c r="N633" s="6"/>
      <c r="O633" s="6">
        <v>4.03</v>
      </c>
      <c r="P633" s="6">
        <v>-386.04</v>
      </c>
      <c r="R633" s="31">
        <v>-4.03</v>
      </c>
      <c r="S633" s="28">
        <v>44347</v>
      </c>
      <c r="T633" s="1" t="s">
        <v>185</v>
      </c>
    </row>
    <row r="634" spans="1:20" x14ac:dyDescent="0.2">
      <c r="A634" s="29">
        <v>44901</v>
      </c>
      <c r="B634" s="1" t="s">
        <v>200</v>
      </c>
      <c r="C634" s="27">
        <v>44341</v>
      </c>
      <c r="D634" s="1">
        <v>52837</v>
      </c>
      <c r="F634" s="1" t="s">
        <v>1430</v>
      </c>
      <c r="G634" s="1" t="s">
        <v>1431</v>
      </c>
      <c r="H634" s="1" t="s">
        <v>1431</v>
      </c>
      <c r="J634" s="1" t="s">
        <v>68</v>
      </c>
      <c r="K634" s="1" t="s">
        <v>49</v>
      </c>
      <c r="M634" s="1">
        <v>6.3E-2</v>
      </c>
      <c r="N634" s="6"/>
      <c r="O634" s="6">
        <v>18.14</v>
      </c>
      <c r="P634" s="6">
        <v>-423.47</v>
      </c>
      <c r="R634" s="31">
        <v>-18.14</v>
      </c>
      <c r="S634" s="28">
        <v>44347</v>
      </c>
      <c r="T634" s="1" t="s">
        <v>185</v>
      </c>
    </row>
    <row r="635" spans="1:20" x14ac:dyDescent="0.2">
      <c r="A635" s="29">
        <v>44901</v>
      </c>
      <c r="B635" s="1" t="s">
        <v>200</v>
      </c>
      <c r="C635" s="27">
        <v>44341</v>
      </c>
      <c r="D635" s="1">
        <v>52837</v>
      </c>
      <c r="F635" s="1" t="s">
        <v>1432</v>
      </c>
      <c r="G635" s="1" t="s">
        <v>1433</v>
      </c>
      <c r="H635" s="1" t="s">
        <v>1433</v>
      </c>
      <c r="J635" s="1" t="s">
        <v>68</v>
      </c>
      <c r="K635" s="1" t="s">
        <v>49</v>
      </c>
      <c r="M635" s="1">
        <v>1.7999999999999999E-2</v>
      </c>
      <c r="N635" s="6"/>
      <c r="O635" s="6">
        <v>5.18</v>
      </c>
      <c r="P635" s="6">
        <v>-405.33</v>
      </c>
      <c r="R635" s="31">
        <v>-5.18</v>
      </c>
      <c r="S635" s="28">
        <v>44347</v>
      </c>
      <c r="T635" s="1" t="s">
        <v>185</v>
      </c>
    </row>
    <row r="636" spans="1:20" x14ac:dyDescent="0.2">
      <c r="A636" s="29">
        <v>44902</v>
      </c>
      <c r="B636" s="1" t="s">
        <v>200</v>
      </c>
      <c r="C636" s="27">
        <v>44341</v>
      </c>
      <c r="D636" s="1">
        <v>52838</v>
      </c>
      <c r="F636" s="1" t="s">
        <v>1430</v>
      </c>
      <c r="G636" s="1" t="s">
        <v>1431</v>
      </c>
      <c r="H636" s="1" t="s">
        <v>1431</v>
      </c>
      <c r="J636" s="1" t="s">
        <v>68</v>
      </c>
      <c r="K636" s="1" t="s">
        <v>49</v>
      </c>
      <c r="M636" s="1">
        <v>6.3E-2</v>
      </c>
      <c r="N636" s="6"/>
      <c r="O636" s="6">
        <v>10.08</v>
      </c>
      <c r="P636" s="6">
        <v>-436.43</v>
      </c>
      <c r="R636" s="31">
        <v>-10.08</v>
      </c>
      <c r="S636" s="28">
        <v>44347</v>
      </c>
      <c r="T636" s="1" t="s">
        <v>185</v>
      </c>
    </row>
    <row r="637" spans="1:20" x14ac:dyDescent="0.2">
      <c r="A637" s="29">
        <v>44902</v>
      </c>
      <c r="B637" s="1" t="s">
        <v>200</v>
      </c>
      <c r="C637" s="27">
        <v>44341</v>
      </c>
      <c r="D637" s="1">
        <v>52838</v>
      </c>
      <c r="F637" s="1" t="s">
        <v>1432</v>
      </c>
      <c r="G637" s="1" t="s">
        <v>1433</v>
      </c>
      <c r="H637" s="1" t="s">
        <v>1433</v>
      </c>
      <c r="J637" s="1" t="s">
        <v>68</v>
      </c>
      <c r="K637" s="1" t="s">
        <v>49</v>
      </c>
      <c r="M637" s="1">
        <v>1.7999999999999999E-2</v>
      </c>
      <c r="N637" s="6"/>
      <c r="O637" s="6">
        <v>2.88</v>
      </c>
      <c r="P637" s="6">
        <v>-426.35</v>
      </c>
      <c r="R637" s="31">
        <v>-2.88</v>
      </c>
      <c r="S637" s="28">
        <v>44347</v>
      </c>
      <c r="T637" s="1" t="s">
        <v>185</v>
      </c>
    </row>
    <row r="638" spans="1:20" x14ac:dyDescent="0.2">
      <c r="A638" s="29">
        <v>44903</v>
      </c>
      <c r="B638" s="1" t="s">
        <v>200</v>
      </c>
      <c r="C638" s="27">
        <v>44341</v>
      </c>
      <c r="D638" s="1">
        <v>52839</v>
      </c>
      <c r="F638" s="1" t="s">
        <v>1430</v>
      </c>
      <c r="G638" s="1" t="s">
        <v>1431</v>
      </c>
      <c r="H638" s="1" t="s">
        <v>1431</v>
      </c>
      <c r="J638" s="1" t="s">
        <v>68</v>
      </c>
      <c r="K638" s="1" t="s">
        <v>49</v>
      </c>
      <c r="M638" s="1">
        <v>6.3E-2</v>
      </c>
      <c r="N638" s="6"/>
      <c r="O638" s="6">
        <v>28.22</v>
      </c>
      <c r="P638" s="6">
        <v>-472.71</v>
      </c>
      <c r="R638" s="31">
        <v>-28.22</v>
      </c>
      <c r="S638" s="28">
        <v>44347</v>
      </c>
      <c r="T638" s="1" t="s">
        <v>185</v>
      </c>
    </row>
    <row r="639" spans="1:20" x14ac:dyDescent="0.2">
      <c r="A639" s="29">
        <v>44903</v>
      </c>
      <c r="B639" s="1" t="s">
        <v>200</v>
      </c>
      <c r="C639" s="27">
        <v>44341</v>
      </c>
      <c r="D639" s="1">
        <v>52839</v>
      </c>
      <c r="F639" s="1" t="s">
        <v>1432</v>
      </c>
      <c r="G639" s="1" t="s">
        <v>1433</v>
      </c>
      <c r="H639" s="1" t="s">
        <v>1433</v>
      </c>
      <c r="J639" s="1" t="s">
        <v>68</v>
      </c>
      <c r="K639" s="1" t="s">
        <v>49</v>
      </c>
      <c r="M639" s="1">
        <v>1.7999999999999999E-2</v>
      </c>
      <c r="N639" s="6"/>
      <c r="O639" s="6">
        <v>8.06</v>
      </c>
      <c r="P639" s="6">
        <v>-444.49</v>
      </c>
      <c r="R639" s="31">
        <v>-8.06</v>
      </c>
      <c r="S639" s="28">
        <v>44347</v>
      </c>
      <c r="T639" s="1" t="s">
        <v>185</v>
      </c>
    </row>
    <row r="640" spans="1:20" x14ac:dyDescent="0.2">
      <c r="A640" s="29">
        <v>44904</v>
      </c>
      <c r="B640" s="1" t="s">
        <v>200</v>
      </c>
      <c r="C640" s="27">
        <v>44341</v>
      </c>
      <c r="D640" s="1">
        <v>52840</v>
      </c>
      <c r="F640" s="1" t="s">
        <v>1430</v>
      </c>
      <c r="G640" s="1" t="s">
        <v>1431</v>
      </c>
      <c r="H640" s="1" t="s">
        <v>1431</v>
      </c>
      <c r="J640" s="1" t="s">
        <v>68</v>
      </c>
      <c r="K640" s="1" t="s">
        <v>49</v>
      </c>
      <c r="M640" s="1">
        <v>6.3E-2</v>
      </c>
      <c r="N640" s="6"/>
      <c r="O640" s="6">
        <v>96.77</v>
      </c>
      <c r="P640" s="6">
        <v>-597.13</v>
      </c>
      <c r="R640" s="31">
        <v>-96.77</v>
      </c>
      <c r="S640" s="28">
        <v>44347</v>
      </c>
      <c r="T640" s="1" t="s">
        <v>185</v>
      </c>
    </row>
    <row r="641" spans="1:20" x14ac:dyDescent="0.2">
      <c r="A641" s="29">
        <v>44904</v>
      </c>
      <c r="B641" s="1" t="s">
        <v>200</v>
      </c>
      <c r="C641" s="27">
        <v>44341</v>
      </c>
      <c r="D641" s="1">
        <v>52840</v>
      </c>
      <c r="F641" s="1" t="s">
        <v>1432</v>
      </c>
      <c r="G641" s="1" t="s">
        <v>1433</v>
      </c>
      <c r="H641" s="1" t="s">
        <v>1433</v>
      </c>
      <c r="J641" s="1" t="s">
        <v>68</v>
      </c>
      <c r="K641" s="1" t="s">
        <v>49</v>
      </c>
      <c r="M641" s="1">
        <v>1.7999999999999999E-2</v>
      </c>
      <c r="N641" s="6"/>
      <c r="O641" s="6">
        <v>27.65</v>
      </c>
      <c r="P641" s="6">
        <v>-500.36</v>
      </c>
      <c r="R641" s="31">
        <v>-27.65</v>
      </c>
      <c r="S641" s="28">
        <v>44347</v>
      </c>
      <c r="T641" s="1" t="s">
        <v>185</v>
      </c>
    </row>
    <row r="642" spans="1:20" x14ac:dyDescent="0.2">
      <c r="A642" s="29">
        <v>44880</v>
      </c>
      <c r="B642" s="1" t="s">
        <v>200</v>
      </c>
      <c r="C642" s="27">
        <v>44349</v>
      </c>
      <c r="D642" s="1">
        <v>52825</v>
      </c>
      <c r="F642" s="1" t="s">
        <v>1430</v>
      </c>
      <c r="G642" s="1" t="s">
        <v>1431</v>
      </c>
      <c r="H642" s="1" t="s">
        <v>1431</v>
      </c>
      <c r="J642" s="1" t="s">
        <v>68</v>
      </c>
      <c r="K642" s="1" t="s">
        <v>49</v>
      </c>
      <c r="M642" s="1">
        <v>6.3E-2</v>
      </c>
      <c r="N642" s="6"/>
      <c r="O642" s="6">
        <v>2.27</v>
      </c>
      <c r="P642" s="6">
        <v>-600.04999999999995</v>
      </c>
      <c r="R642" s="31">
        <v>-2.27</v>
      </c>
      <c r="S642" s="28">
        <v>44377</v>
      </c>
      <c r="T642" s="1" t="s">
        <v>185</v>
      </c>
    </row>
    <row r="643" spans="1:20" x14ac:dyDescent="0.2">
      <c r="A643" s="29">
        <v>44880</v>
      </c>
      <c r="B643" s="1" t="s">
        <v>200</v>
      </c>
      <c r="C643" s="27">
        <v>44349</v>
      </c>
      <c r="D643" s="1">
        <v>52825</v>
      </c>
      <c r="F643" s="1" t="s">
        <v>1432</v>
      </c>
      <c r="G643" s="1" t="s">
        <v>1433</v>
      </c>
      <c r="H643" s="1" t="s">
        <v>1433</v>
      </c>
      <c r="J643" s="1" t="s">
        <v>68</v>
      </c>
      <c r="K643" s="1" t="s">
        <v>49</v>
      </c>
      <c r="M643" s="1">
        <v>1.7999999999999999E-2</v>
      </c>
      <c r="N643" s="6"/>
      <c r="O643" s="6">
        <v>0.65</v>
      </c>
      <c r="P643" s="6">
        <v>-597.78</v>
      </c>
      <c r="R643" s="31">
        <v>-0.65</v>
      </c>
      <c r="S643" s="28">
        <v>44377</v>
      </c>
      <c r="T643" s="1" t="s">
        <v>185</v>
      </c>
    </row>
    <row r="644" spans="1:20" x14ac:dyDescent="0.2">
      <c r="A644" s="29">
        <v>44849</v>
      </c>
      <c r="B644" s="1" t="s">
        <v>200</v>
      </c>
      <c r="C644" s="27">
        <v>44350</v>
      </c>
      <c r="D644" s="1">
        <v>52814</v>
      </c>
      <c r="F644" s="1" t="s">
        <v>1430</v>
      </c>
      <c r="G644" s="1" t="s">
        <v>1431</v>
      </c>
      <c r="H644" s="1" t="s">
        <v>1431</v>
      </c>
      <c r="J644" s="1" t="s">
        <v>68</v>
      </c>
      <c r="K644" s="1" t="s">
        <v>49</v>
      </c>
      <c r="M644" s="1">
        <v>6.3E-2</v>
      </c>
      <c r="N644" s="6"/>
      <c r="O644" s="6">
        <v>6.17</v>
      </c>
      <c r="P644" s="6">
        <v>-607.98</v>
      </c>
      <c r="R644" s="31">
        <v>-6.17</v>
      </c>
      <c r="S644" s="28">
        <v>44377</v>
      </c>
      <c r="T644" s="1" t="s">
        <v>185</v>
      </c>
    </row>
    <row r="645" spans="1:20" x14ac:dyDescent="0.2">
      <c r="A645" s="29">
        <v>44849</v>
      </c>
      <c r="B645" s="1" t="s">
        <v>200</v>
      </c>
      <c r="C645" s="27">
        <v>44350</v>
      </c>
      <c r="D645" s="1">
        <v>52814</v>
      </c>
      <c r="F645" s="1" t="s">
        <v>1432</v>
      </c>
      <c r="G645" s="1" t="s">
        <v>1433</v>
      </c>
      <c r="H645" s="1" t="s">
        <v>1433</v>
      </c>
      <c r="J645" s="1" t="s">
        <v>68</v>
      </c>
      <c r="K645" s="1" t="s">
        <v>49</v>
      </c>
      <c r="M645" s="1">
        <v>1.7999999999999999E-2</v>
      </c>
      <c r="N645" s="6"/>
      <c r="O645" s="6">
        <v>1.76</v>
      </c>
      <c r="P645" s="6">
        <v>-601.80999999999995</v>
      </c>
      <c r="R645" s="31">
        <v>-1.76</v>
      </c>
      <c r="S645" s="28">
        <v>44377</v>
      </c>
      <c r="T645" s="1" t="s">
        <v>185</v>
      </c>
    </row>
    <row r="646" spans="1:20" x14ac:dyDescent="0.2">
      <c r="A646" s="29">
        <v>44922</v>
      </c>
      <c r="B646" s="1" t="s">
        <v>200</v>
      </c>
      <c r="C646" s="27">
        <v>44350</v>
      </c>
      <c r="D646" s="1">
        <v>52841</v>
      </c>
      <c r="F646" s="1" t="s">
        <v>1430</v>
      </c>
      <c r="G646" s="1" t="s">
        <v>1431</v>
      </c>
      <c r="H646" s="1" t="s">
        <v>1431</v>
      </c>
      <c r="J646" s="1" t="s">
        <v>68</v>
      </c>
      <c r="K646" s="1" t="s">
        <v>49</v>
      </c>
      <c r="M646" s="1">
        <v>6.3E-2</v>
      </c>
      <c r="N646" s="6"/>
      <c r="O646" s="6">
        <v>61.87</v>
      </c>
      <c r="P646" s="6">
        <v>-687.53</v>
      </c>
      <c r="R646" s="31">
        <v>-61.87</v>
      </c>
      <c r="S646" s="28">
        <v>44377</v>
      </c>
      <c r="T646" s="1" t="s">
        <v>185</v>
      </c>
    </row>
    <row r="647" spans="1:20" x14ac:dyDescent="0.2">
      <c r="A647" s="29">
        <v>44922</v>
      </c>
      <c r="B647" s="1" t="s">
        <v>200</v>
      </c>
      <c r="C647" s="27">
        <v>44350</v>
      </c>
      <c r="D647" s="1">
        <v>52841</v>
      </c>
      <c r="F647" s="1" t="s">
        <v>1432</v>
      </c>
      <c r="G647" s="1" t="s">
        <v>1433</v>
      </c>
      <c r="H647" s="1" t="s">
        <v>1433</v>
      </c>
      <c r="J647" s="1" t="s">
        <v>68</v>
      </c>
      <c r="K647" s="1" t="s">
        <v>49</v>
      </c>
      <c r="M647" s="1">
        <v>1.7999999999999999E-2</v>
      </c>
      <c r="N647" s="6"/>
      <c r="O647" s="6">
        <v>17.68</v>
      </c>
      <c r="P647" s="6">
        <v>-625.66</v>
      </c>
      <c r="R647" s="31">
        <v>-17.68</v>
      </c>
      <c r="S647" s="28">
        <v>44377</v>
      </c>
      <c r="T647" s="1" t="s">
        <v>185</v>
      </c>
    </row>
    <row r="648" spans="1:20" x14ac:dyDescent="0.2">
      <c r="A648" s="29">
        <v>44923</v>
      </c>
      <c r="B648" s="1" t="s">
        <v>200</v>
      </c>
      <c r="C648" s="27">
        <v>44350</v>
      </c>
      <c r="D648" s="1">
        <v>52842</v>
      </c>
      <c r="F648" s="1" t="s">
        <v>1430</v>
      </c>
      <c r="G648" s="1" t="s">
        <v>1431</v>
      </c>
      <c r="H648" s="1" t="s">
        <v>1431</v>
      </c>
      <c r="J648" s="1" t="s">
        <v>68</v>
      </c>
      <c r="K648" s="1" t="s">
        <v>49</v>
      </c>
      <c r="M648" s="1">
        <v>6.3E-2</v>
      </c>
      <c r="N648" s="6"/>
      <c r="O648" s="6">
        <v>4.66</v>
      </c>
      <c r="P648" s="6">
        <v>-693.52</v>
      </c>
      <c r="R648" s="31">
        <v>-4.66</v>
      </c>
      <c r="S648" s="28">
        <v>44377</v>
      </c>
      <c r="T648" s="1" t="s">
        <v>185</v>
      </c>
    </row>
    <row r="649" spans="1:20" x14ac:dyDescent="0.2">
      <c r="A649" s="29">
        <v>44923</v>
      </c>
      <c r="B649" s="1" t="s">
        <v>200</v>
      </c>
      <c r="C649" s="27">
        <v>44350</v>
      </c>
      <c r="D649" s="1">
        <v>52842</v>
      </c>
      <c r="F649" s="1" t="s">
        <v>1432</v>
      </c>
      <c r="G649" s="1" t="s">
        <v>1433</v>
      </c>
      <c r="H649" s="1" t="s">
        <v>1433</v>
      </c>
      <c r="J649" s="1" t="s">
        <v>68</v>
      </c>
      <c r="K649" s="1" t="s">
        <v>49</v>
      </c>
      <c r="M649" s="1">
        <v>1.7999999999999999E-2</v>
      </c>
      <c r="N649" s="6"/>
      <c r="O649" s="6">
        <v>1.33</v>
      </c>
      <c r="P649" s="6">
        <v>-688.86</v>
      </c>
      <c r="R649" s="31">
        <v>-1.33</v>
      </c>
      <c r="S649" s="28">
        <v>44377</v>
      </c>
      <c r="T649" s="1" t="s">
        <v>185</v>
      </c>
    </row>
    <row r="650" spans="1:20" x14ac:dyDescent="0.2">
      <c r="A650" s="29">
        <v>45029</v>
      </c>
      <c r="B650" s="1" t="s">
        <v>200</v>
      </c>
      <c r="C650" s="27">
        <v>44362</v>
      </c>
      <c r="D650" s="1">
        <v>52907</v>
      </c>
      <c r="F650" s="1" t="s">
        <v>1430</v>
      </c>
      <c r="G650" s="1" t="s">
        <v>1431</v>
      </c>
      <c r="H650" s="1" t="s">
        <v>1431</v>
      </c>
      <c r="J650" s="1" t="s">
        <v>68</v>
      </c>
      <c r="K650" s="1" t="s">
        <v>49</v>
      </c>
      <c r="M650" s="1">
        <v>6.3E-2</v>
      </c>
      <c r="N650" s="6"/>
      <c r="O650" s="6">
        <v>8.69</v>
      </c>
      <c r="P650" s="6">
        <v>-704.69</v>
      </c>
      <c r="R650" s="31">
        <v>-8.69</v>
      </c>
      <c r="S650" s="28">
        <v>44377</v>
      </c>
      <c r="T650" s="1" t="s">
        <v>185</v>
      </c>
    </row>
    <row r="651" spans="1:20" x14ac:dyDescent="0.2">
      <c r="A651" s="29">
        <v>45029</v>
      </c>
      <c r="B651" s="1" t="s">
        <v>200</v>
      </c>
      <c r="C651" s="27">
        <v>44362</v>
      </c>
      <c r="D651" s="1">
        <v>52907</v>
      </c>
      <c r="F651" s="1" t="s">
        <v>1432</v>
      </c>
      <c r="G651" s="1" t="s">
        <v>1433</v>
      </c>
      <c r="H651" s="1" t="s">
        <v>1433</v>
      </c>
      <c r="J651" s="1" t="s">
        <v>68</v>
      </c>
      <c r="K651" s="1" t="s">
        <v>49</v>
      </c>
      <c r="M651" s="1">
        <v>1.7999999999999999E-2</v>
      </c>
      <c r="N651" s="6"/>
      <c r="O651" s="6">
        <v>2.48</v>
      </c>
      <c r="P651" s="6">
        <v>-696</v>
      </c>
      <c r="R651" s="31">
        <v>-2.48</v>
      </c>
      <c r="S651" s="28">
        <v>44377</v>
      </c>
      <c r="T651" s="1" t="s">
        <v>185</v>
      </c>
    </row>
    <row r="652" spans="1:20" x14ac:dyDescent="0.2">
      <c r="A652" s="29">
        <v>45151</v>
      </c>
      <c r="B652" s="1" t="s">
        <v>198</v>
      </c>
      <c r="C652" s="27">
        <v>44363</v>
      </c>
      <c r="F652" s="1" t="s">
        <v>1430</v>
      </c>
      <c r="G652" s="1" t="s">
        <v>199</v>
      </c>
      <c r="H652" s="1" t="s">
        <v>1431</v>
      </c>
      <c r="J652" s="1" t="s">
        <v>68</v>
      </c>
      <c r="K652" s="1" t="s">
        <v>48</v>
      </c>
      <c r="N652" s="6">
        <v>394.12</v>
      </c>
      <c r="O652" s="6"/>
      <c r="P652" s="6">
        <v>-310.57</v>
      </c>
      <c r="R652" s="31">
        <v>394.12</v>
      </c>
      <c r="S652" s="28">
        <v>44377</v>
      </c>
      <c r="T652" s="1" t="s">
        <v>184</v>
      </c>
    </row>
    <row r="653" spans="1:20" x14ac:dyDescent="0.2">
      <c r="A653" s="29">
        <v>45152</v>
      </c>
      <c r="B653" s="1" t="s">
        <v>198</v>
      </c>
      <c r="C653" s="27">
        <v>44363</v>
      </c>
      <c r="F653" s="1" t="s">
        <v>1432</v>
      </c>
      <c r="G653" s="1">
        <v>210284</v>
      </c>
      <c r="H653" s="1" t="s">
        <v>1433</v>
      </c>
      <c r="J653" s="1" t="s">
        <v>68</v>
      </c>
      <c r="K653" s="1" t="s">
        <v>48</v>
      </c>
      <c r="N653" s="6">
        <v>112.6</v>
      </c>
      <c r="O653" s="6"/>
      <c r="P653" s="6">
        <v>-197.97</v>
      </c>
      <c r="R653" s="31">
        <v>112.6</v>
      </c>
      <c r="S653" s="28">
        <v>44377</v>
      </c>
      <c r="T653" s="1" t="s">
        <v>184</v>
      </c>
    </row>
    <row r="654" spans="1:20" x14ac:dyDescent="0.2">
      <c r="A654" s="29">
        <v>45224</v>
      </c>
      <c r="B654" s="1" t="s">
        <v>200</v>
      </c>
      <c r="C654" s="27">
        <v>44375</v>
      </c>
      <c r="D654" s="1">
        <v>52928</v>
      </c>
      <c r="F654" s="1" t="s">
        <v>1430</v>
      </c>
      <c r="G654" s="1" t="s">
        <v>1431</v>
      </c>
      <c r="H654" s="1" t="s">
        <v>1431</v>
      </c>
      <c r="J654" s="1" t="s">
        <v>68</v>
      </c>
      <c r="K654" s="1" t="s">
        <v>49</v>
      </c>
      <c r="M654" s="1">
        <v>6.3E-2</v>
      </c>
      <c r="N654" s="6"/>
      <c r="O654" s="6">
        <v>1.1299999999999999</v>
      </c>
      <c r="P654" s="6">
        <v>-199.42</v>
      </c>
      <c r="R654" s="31">
        <v>-1.1299999999999999</v>
      </c>
      <c r="S654" s="28">
        <v>44377</v>
      </c>
      <c r="T654" s="1" t="s">
        <v>185</v>
      </c>
    </row>
    <row r="655" spans="1:20" x14ac:dyDescent="0.2">
      <c r="A655" s="29">
        <v>45224</v>
      </c>
      <c r="B655" s="1" t="s">
        <v>200</v>
      </c>
      <c r="C655" s="27">
        <v>44375</v>
      </c>
      <c r="D655" s="1">
        <v>52928</v>
      </c>
      <c r="F655" s="1" t="s">
        <v>1432</v>
      </c>
      <c r="G655" s="1" t="s">
        <v>1433</v>
      </c>
      <c r="H655" s="1" t="s">
        <v>1433</v>
      </c>
      <c r="J655" s="1" t="s">
        <v>68</v>
      </c>
      <c r="K655" s="1" t="s">
        <v>49</v>
      </c>
      <c r="M655" s="1">
        <v>1.7999999999999999E-2</v>
      </c>
      <c r="N655" s="6"/>
      <c r="O655" s="6">
        <v>0.32</v>
      </c>
      <c r="P655" s="6">
        <v>-198.29</v>
      </c>
      <c r="R655" s="31">
        <v>-0.32</v>
      </c>
      <c r="S655" s="28">
        <v>44377</v>
      </c>
      <c r="T655" s="1" t="s">
        <v>185</v>
      </c>
    </row>
    <row r="656" spans="1:20" x14ac:dyDescent="0.2">
      <c r="A656" s="29">
        <v>44722</v>
      </c>
      <c r="B656" s="1" t="s">
        <v>200</v>
      </c>
      <c r="C656" s="27">
        <v>44379</v>
      </c>
      <c r="D656" s="1">
        <v>52806</v>
      </c>
      <c r="F656" s="1" t="s">
        <v>1430</v>
      </c>
      <c r="G656" s="1" t="s">
        <v>1431</v>
      </c>
      <c r="H656" s="1" t="s">
        <v>1431</v>
      </c>
      <c r="J656" s="1" t="s">
        <v>68</v>
      </c>
      <c r="K656" s="1" t="s">
        <v>49</v>
      </c>
      <c r="M656" s="1">
        <v>6.3E-2</v>
      </c>
      <c r="N656" s="6"/>
      <c r="O656" s="6">
        <v>20.79</v>
      </c>
      <c r="P656" s="6">
        <v>-226.15</v>
      </c>
      <c r="R656" s="31">
        <v>-20.79</v>
      </c>
      <c r="S656" s="28">
        <v>44408</v>
      </c>
      <c r="T656" s="1" t="s">
        <v>185</v>
      </c>
    </row>
    <row r="657" spans="1:20" x14ac:dyDescent="0.2">
      <c r="A657" s="29">
        <v>44722</v>
      </c>
      <c r="B657" s="1" t="s">
        <v>200</v>
      </c>
      <c r="C657" s="27">
        <v>44379</v>
      </c>
      <c r="D657" s="1">
        <v>52806</v>
      </c>
      <c r="F657" s="1" t="s">
        <v>1432</v>
      </c>
      <c r="G657" s="1" t="s">
        <v>1433</v>
      </c>
      <c r="H657" s="1" t="s">
        <v>1433</v>
      </c>
      <c r="J657" s="1" t="s">
        <v>68</v>
      </c>
      <c r="K657" s="1" t="s">
        <v>49</v>
      </c>
      <c r="M657" s="1">
        <v>1.7999999999999999E-2</v>
      </c>
      <c r="N657" s="6"/>
      <c r="O657" s="6">
        <v>5.94</v>
      </c>
      <c r="P657" s="6">
        <v>-205.36</v>
      </c>
      <c r="R657" s="31">
        <v>-5.94</v>
      </c>
      <c r="S657" s="28">
        <v>44408</v>
      </c>
      <c r="T657" s="1" t="s">
        <v>185</v>
      </c>
    </row>
    <row r="658" spans="1:20" x14ac:dyDescent="0.2">
      <c r="A658" s="29">
        <v>45030</v>
      </c>
      <c r="B658" s="1" t="s">
        <v>200</v>
      </c>
      <c r="C658" s="27">
        <v>44379</v>
      </c>
      <c r="D658" s="1">
        <v>52908</v>
      </c>
      <c r="F658" s="1" t="s">
        <v>1430</v>
      </c>
      <c r="G658" s="1" t="s">
        <v>1431</v>
      </c>
      <c r="H658" s="1" t="s">
        <v>1431</v>
      </c>
      <c r="J658" s="1" t="s">
        <v>68</v>
      </c>
      <c r="K658" s="1" t="s">
        <v>49</v>
      </c>
      <c r="M658" s="1">
        <v>6.3E-2</v>
      </c>
      <c r="N658" s="6"/>
      <c r="O658" s="6">
        <v>24.57</v>
      </c>
      <c r="P658" s="6">
        <v>-257.74</v>
      </c>
      <c r="R658" s="31">
        <v>-24.57</v>
      </c>
      <c r="S658" s="28">
        <v>44408</v>
      </c>
      <c r="T658" s="1" t="s">
        <v>185</v>
      </c>
    </row>
    <row r="659" spans="1:20" x14ac:dyDescent="0.2">
      <c r="A659" s="29">
        <v>45030</v>
      </c>
      <c r="B659" s="1" t="s">
        <v>200</v>
      </c>
      <c r="C659" s="27">
        <v>44379</v>
      </c>
      <c r="D659" s="1">
        <v>52908</v>
      </c>
      <c r="F659" s="1" t="s">
        <v>1432</v>
      </c>
      <c r="G659" s="1" t="s">
        <v>1433</v>
      </c>
      <c r="H659" s="1" t="s">
        <v>1433</v>
      </c>
      <c r="J659" s="1" t="s">
        <v>68</v>
      </c>
      <c r="K659" s="1" t="s">
        <v>49</v>
      </c>
      <c r="M659" s="1">
        <v>1.7999999999999999E-2</v>
      </c>
      <c r="N659" s="6"/>
      <c r="O659" s="6">
        <v>7.02</v>
      </c>
      <c r="P659" s="6">
        <v>-233.17</v>
      </c>
      <c r="R659" s="31">
        <v>-7.02</v>
      </c>
      <c r="S659" s="28">
        <v>44408</v>
      </c>
      <c r="T659" s="1" t="s">
        <v>185</v>
      </c>
    </row>
    <row r="660" spans="1:20" x14ac:dyDescent="0.2">
      <c r="A660" s="29">
        <v>45037</v>
      </c>
      <c r="B660" s="1" t="s">
        <v>200</v>
      </c>
      <c r="C660" s="27">
        <v>44379</v>
      </c>
      <c r="D660" s="1">
        <v>52913</v>
      </c>
      <c r="F660" s="1" t="s">
        <v>1430</v>
      </c>
      <c r="G660" s="1" t="s">
        <v>1431</v>
      </c>
      <c r="H660" s="1" t="s">
        <v>1431</v>
      </c>
      <c r="J660" s="1" t="s">
        <v>68</v>
      </c>
      <c r="K660" s="1" t="s">
        <v>49</v>
      </c>
      <c r="M660" s="1">
        <v>6.3E-2</v>
      </c>
      <c r="N660" s="6"/>
      <c r="O660" s="6">
        <v>1.1299999999999999</v>
      </c>
      <c r="P660" s="6">
        <v>-259.19</v>
      </c>
      <c r="R660" s="31">
        <v>-1.1299999999999999</v>
      </c>
      <c r="S660" s="28">
        <v>44408</v>
      </c>
      <c r="T660" s="1" t="s">
        <v>185</v>
      </c>
    </row>
    <row r="661" spans="1:20" x14ac:dyDescent="0.2">
      <c r="A661" s="29">
        <v>45037</v>
      </c>
      <c r="B661" s="1" t="s">
        <v>200</v>
      </c>
      <c r="C661" s="27">
        <v>44379</v>
      </c>
      <c r="D661" s="1">
        <v>52913</v>
      </c>
      <c r="F661" s="1" t="s">
        <v>1432</v>
      </c>
      <c r="G661" s="1" t="s">
        <v>1433</v>
      </c>
      <c r="H661" s="1" t="s">
        <v>1433</v>
      </c>
      <c r="J661" s="1" t="s">
        <v>68</v>
      </c>
      <c r="K661" s="1" t="s">
        <v>49</v>
      </c>
      <c r="M661" s="1">
        <v>1.7999999999999999E-2</v>
      </c>
      <c r="N661" s="6"/>
      <c r="O661" s="6">
        <v>0.32</v>
      </c>
      <c r="P661" s="6">
        <v>-258.06</v>
      </c>
      <c r="R661" s="31">
        <v>-0.32</v>
      </c>
      <c r="S661" s="28">
        <v>44408</v>
      </c>
      <c r="T661" s="1" t="s">
        <v>185</v>
      </c>
    </row>
    <row r="662" spans="1:20" x14ac:dyDescent="0.2">
      <c r="A662" s="29">
        <v>45162</v>
      </c>
      <c r="B662" s="1" t="s">
        <v>200</v>
      </c>
      <c r="C662" s="27">
        <v>44379</v>
      </c>
      <c r="D662" s="1">
        <v>52917</v>
      </c>
      <c r="F662" s="1" t="s">
        <v>1430</v>
      </c>
      <c r="G662" s="1" t="s">
        <v>1431</v>
      </c>
      <c r="H662" s="1" t="s">
        <v>1431</v>
      </c>
      <c r="J662" s="1" t="s">
        <v>68</v>
      </c>
      <c r="K662" s="1" t="s">
        <v>49</v>
      </c>
      <c r="M662" s="1">
        <v>6.3E-2</v>
      </c>
      <c r="N662" s="6"/>
      <c r="O662" s="6">
        <v>6.3</v>
      </c>
      <c r="P662" s="6">
        <v>-267.29000000000002</v>
      </c>
      <c r="R662" s="31">
        <v>-6.3</v>
      </c>
      <c r="S662" s="28">
        <v>44408</v>
      </c>
      <c r="T662" s="1" t="s">
        <v>185</v>
      </c>
    </row>
    <row r="663" spans="1:20" x14ac:dyDescent="0.2">
      <c r="A663" s="29">
        <v>45162</v>
      </c>
      <c r="B663" s="1" t="s">
        <v>200</v>
      </c>
      <c r="C663" s="27">
        <v>44379</v>
      </c>
      <c r="D663" s="1">
        <v>52917</v>
      </c>
      <c r="F663" s="1" t="s">
        <v>1432</v>
      </c>
      <c r="G663" s="1" t="s">
        <v>1433</v>
      </c>
      <c r="H663" s="1" t="s">
        <v>1433</v>
      </c>
      <c r="J663" s="1" t="s">
        <v>68</v>
      </c>
      <c r="K663" s="1" t="s">
        <v>49</v>
      </c>
      <c r="M663" s="1">
        <v>1.7999999999999999E-2</v>
      </c>
      <c r="N663" s="6"/>
      <c r="O663" s="6">
        <v>1.8</v>
      </c>
      <c r="P663" s="6">
        <v>-260.99</v>
      </c>
      <c r="R663" s="31">
        <v>-1.8</v>
      </c>
      <c r="S663" s="28">
        <v>44408</v>
      </c>
      <c r="T663" s="1" t="s">
        <v>185</v>
      </c>
    </row>
    <row r="664" spans="1:20" x14ac:dyDescent="0.2">
      <c r="A664" s="29">
        <v>45190</v>
      </c>
      <c r="B664" s="1" t="s">
        <v>200</v>
      </c>
      <c r="C664" s="27">
        <v>44379</v>
      </c>
      <c r="D664" s="1">
        <v>52925</v>
      </c>
      <c r="F664" s="1" t="s">
        <v>1430</v>
      </c>
      <c r="G664" s="1" t="s">
        <v>1431</v>
      </c>
      <c r="H664" s="1" t="s">
        <v>1431</v>
      </c>
      <c r="J664" s="1" t="s">
        <v>68</v>
      </c>
      <c r="K664" s="1" t="s">
        <v>49</v>
      </c>
      <c r="M664" s="1">
        <v>6.3E-2</v>
      </c>
      <c r="N664" s="6"/>
      <c r="O664" s="6">
        <v>12.6</v>
      </c>
      <c r="P664" s="6">
        <v>-283.49</v>
      </c>
      <c r="R664" s="31">
        <v>-12.6</v>
      </c>
      <c r="S664" s="28">
        <v>44408</v>
      </c>
      <c r="T664" s="1" t="s">
        <v>185</v>
      </c>
    </row>
    <row r="665" spans="1:20" x14ac:dyDescent="0.2">
      <c r="A665" s="29">
        <v>45190</v>
      </c>
      <c r="B665" s="1" t="s">
        <v>200</v>
      </c>
      <c r="C665" s="27">
        <v>44379</v>
      </c>
      <c r="D665" s="1">
        <v>52925</v>
      </c>
      <c r="F665" s="1" t="s">
        <v>1432</v>
      </c>
      <c r="G665" s="1" t="s">
        <v>1433</v>
      </c>
      <c r="H665" s="1" t="s">
        <v>1433</v>
      </c>
      <c r="J665" s="1" t="s">
        <v>68</v>
      </c>
      <c r="K665" s="1" t="s">
        <v>49</v>
      </c>
      <c r="M665" s="1">
        <v>1.7999999999999999E-2</v>
      </c>
      <c r="N665" s="6"/>
      <c r="O665" s="6">
        <v>3.6</v>
      </c>
      <c r="P665" s="6">
        <v>-270.89</v>
      </c>
      <c r="R665" s="31">
        <v>-3.6</v>
      </c>
      <c r="S665" s="28">
        <v>44408</v>
      </c>
      <c r="T665" s="1" t="s">
        <v>185</v>
      </c>
    </row>
    <row r="666" spans="1:20" x14ac:dyDescent="0.2">
      <c r="A666" s="29">
        <v>45226</v>
      </c>
      <c r="B666" s="1" t="s">
        <v>200</v>
      </c>
      <c r="C666" s="27">
        <v>44379</v>
      </c>
      <c r="D666" s="1">
        <v>52929</v>
      </c>
      <c r="F666" s="1" t="s">
        <v>1430</v>
      </c>
      <c r="G666" s="1" t="s">
        <v>1431</v>
      </c>
      <c r="H666" s="1" t="s">
        <v>1431</v>
      </c>
      <c r="J666" s="1" t="s">
        <v>68</v>
      </c>
      <c r="K666" s="1" t="s">
        <v>49</v>
      </c>
      <c r="M666" s="1">
        <v>6.3E-2</v>
      </c>
      <c r="N666" s="6"/>
      <c r="O666" s="6">
        <v>6.17</v>
      </c>
      <c r="P666" s="6">
        <v>-291.42</v>
      </c>
      <c r="R666" s="31">
        <v>-6.17</v>
      </c>
      <c r="S666" s="28">
        <v>44408</v>
      </c>
      <c r="T666" s="1" t="s">
        <v>185</v>
      </c>
    </row>
    <row r="667" spans="1:20" x14ac:dyDescent="0.2">
      <c r="A667" s="29">
        <v>45226</v>
      </c>
      <c r="B667" s="1" t="s">
        <v>200</v>
      </c>
      <c r="C667" s="27">
        <v>44379</v>
      </c>
      <c r="D667" s="1">
        <v>52929</v>
      </c>
      <c r="F667" s="1" t="s">
        <v>1432</v>
      </c>
      <c r="G667" s="1" t="s">
        <v>1433</v>
      </c>
      <c r="H667" s="1" t="s">
        <v>1433</v>
      </c>
      <c r="J667" s="1" t="s">
        <v>68</v>
      </c>
      <c r="K667" s="1" t="s">
        <v>49</v>
      </c>
      <c r="M667" s="1">
        <v>1.7999999999999999E-2</v>
      </c>
      <c r="N667" s="6"/>
      <c r="O667" s="6">
        <v>1.76</v>
      </c>
      <c r="P667" s="6">
        <v>-285.25</v>
      </c>
      <c r="R667" s="31">
        <v>-1.76</v>
      </c>
      <c r="S667" s="28">
        <v>44408</v>
      </c>
      <c r="T667" s="1" t="s">
        <v>185</v>
      </c>
    </row>
    <row r="668" spans="1:20" x14ac:dyDescent="0.2">
      <c r="A668" s="29">
        <v>45223</v>
      </c>
      <c r="B668" s="1" t="s">
        <v>200</v>
      </c>
      <c r="C668" s="27">
        <v>44383</v>
      </c>
      <c r="D668" s="1">
        <v>52927</v>
      </c>
      <c r="F668" s="1" t="s">
        <v>1430</v>
      </c>
      <c r="G668" s="1" t="s">
        <v>1431</v>
      </c>
      <c r="H668" s="1" t="s">
        <v>1431</v>
      </c>
      <c r="J668" s="1" t="s">
        <v>68</v>
      </c>
      <c r="K668" s="1" t="s">
        <v>49</v>
      </c>
      <c r="M668" s="1">
        <v>6.3E-2</v>
      </c>
      <c r="N668" s="6"/>
      <c r="O668" s="6">
        <v>119.57</v>
      </c>
      <c r="P668" s="6">
        <v>-445.15</v>
      </c>
      <c r="R668" s="31">
        <v>-119.57</v>
      </c>
      <c r="S668" s="28">
        <v>44408</v>
      </c>
      <c r="T668" s="1" t="s">
        <v>185</v>
      </c>
    </row>
    <row r="669" spans="1:20" x14ac:dyDescent="0.2">
      <c r="A669" s="29">
        <v>45223</v>
      </c>
      <c r="B669" s="1" t="s">
        <v>200</v>
      </c>
      <c r="C669" s="27">
        <v>44383</v>
      </c>
      <c r="D669" s="1">
        <v>52927</v>
      </c>
      <c r="F669" s="1" t="s">
        <v>1432</v>
      </c>
      <c r="G669" s="1" t="s">
        <v>1433</v>
      </c>
      <c r="H669" s="1" t="s">
        <v>1433</v>
      </c>
      <c r="J669" s="1" t="s">
        <v>68</v>
      </c>
      <c r="K669" s="1" t="s">
        <v>49</v>
      </c>
      <c r="M669" s="1">
        <v>1.7999999999999999E-2</v>
      </c>
      <c r="N669" s="6"/>
      <c r="O669" s="6">
        <v>34.159999999999997</v>
      </c>
      <c r="P669" s="6">
        <v>-325.58</v>
      </c>
      <c r="R669" s="31">
        <v>-34.159999999999997</v>
      </c>
      <c r="S669" s="28">
        <v>44408</v>
      </c>
      <c r="T669" s="1" t="s">
        <v>185</v>
      </c>
    </row>
    <row r="670" spans="1:20" x14ac:dyDescent="0.2">
      <c r="A670" s="29">
        <v>45429</v>
      </c>
      <c r="B670" s="1" t="s">
        <v>198</v>
      </c>
      <c r="C670" s="27">
        <v>44397</v>
      </c>
      <c r="F670" s="1" t="s">
        <v>1432</v>
      </c>
      <c r="G670" s="1">
        <v>210284</v>
      </c>
      <c r="H670" s="1" t="s">
        <v>1433</v>
      </c>
      <c r="J670" s="1" t="s">
        <v>68</v>
      </c>
      <c r="K670" s="1" t="s">
        <v>48</v>
      </c>
      <c r="N670" s="6">
        <v>162.04</v>
      </c>
      <c r="O670" s="6"/>
      <c r="P670" s="6">
        <v>-283.11</v>
      </c>
      <c r="R670" s="31">
        <v>162.04</v>
      </c>
      <c r="S670" s="28">
        <v>44408</v>
      </c>
      <c r="T670" s="1" t="s">
        <v>184</v>
      </c>
    </row>
    <row r="671" spans="1:20" x14ac:dyDescent="0.2">
      <c r="A671" s="29">
        <v>45430</v>
      </c>
      <c r="B671" s="1" t="s">
        <v>198</v>
      </c>
      <c r="C671" s="27">
        <v>44397</v>
      </c>
      <c r="F671" s="1" t="s">
        <v>1430</v>
      </c>
      <c r="G671" s="1" t="s">
        <v>199</v>
      </c>
      <c r="H671" s="1" t="s">
        <v>1431</v>
      </c>
      <c r="J671" s="1" t="s">
        <v>68</v>
      </c>
      <c r="K671" s="1" t="s">
        <v>48</v>
      </c>
      <c r="N671" s="6">
        <v>567.15</v>
      </c>
      <c r="O671" s="6"/>
      <c r="P671" s="6">
        <v>284.04000000000002</v>
      </c>
      <c r="R671" s="31">
        <v>567.15</v>
      </c>
      <c r="S671" s="28">
        <v>44408</v>
      </c>
      <c r="T671" s="1" t="s">
        <v>184</v>
      </c>
    </row>
    <row r="672" spans="1:20" x14ac:dyDescent="0.2">
      <c r="A672" s="29">
        <v>45459</v>
      </c>
      <c r="B672" s="1" t="s">
        <v>200</v>
      </c>
      <c r="C672" s="27">
        <v>44399</v>
      </c>
      <c r="D672" s="1">
        <v>52993</v>
      </c>
      <c r="F672" s="1" t="s">
        <v>1430</v>
      </c>
      <c r="G672" s="1" t="s">
        <v>1431</v>
      </c>
      <c r="H672" s="1" t="s">
        <v>1431</v>
      </c>
      <c r="J672" s="1" t="s">
        <v>68</v>
      </c>
      <c r="K672" s="1" t="s">
        <v>49</v>
      </c>
      <c r="M672" s="1">
        <v>6.3E-2</v>
      </c>
      <c r="N672" s="6"/>
      <c r="O672" s="6">
        <v>44.48</v>
      </c>
      <c r="P672" s="6">
        <v>226.85</v>
      </c>
      <c r="R672" s="31">
        <v>-44.48</v>
      </c>
      <c r="S672" s="28">
        <v>44408</v>
      </c>
      <c r="T672" s="1" t="s">
        <v>185</v>
      </c>
    </row>
    <row r="673" spans="1:20" x14ac:dyDescent="0.2">
      <c r="A673" s="29">
        <v>45459</v>
      </c>
      <c r="B673" s="1" t="s">
        <v>200</v>
      </c>
      <c r="C673" s="27">
        <v>44399</v>
      </c>
      <c r="D673" s="1">
        <v>52993</v>
      </c>
      <c r="F673" s="1" t="s">
        <v>1432</v>
      </c>
      <c r="G673" s="1" t="s">
        <v>1433</v>
      </c>
      <c r="H673" s="1" t="s">
        <v>1433</v>
      </c>
      <c r="J673" s="1" t="s">
        <v>68</v>
      </c>
      <c r="K673" s="1" t="s">
        <v>49</v>
      </c>
      <c r="M673" s="1">
        <v>1.7999999999999999E-2</v>
      </c>
      <c r="N673" s="6"/>
      <c r="O673" s="6">
        <v>12.71</v>
      </c>
      <c r="P673" s="6">
        <v>271.33</v>
      </c>
      <c r="R673" s="31">
        <v>-12.71</v>
      </c>
      <c r="S673" s="28">
        <v>44408</v>
      </c>
      <c r="T673" s="1" t="s">
        <v>185</v>
      </c>
    </row>
    <row r="674" spans="1:20" x14ac:dyDescent="0.2">
      <c r="A674" s="29">
        <v>45389</v>
      </c>
      <c r="B674" s="1" t="s">
        <v>200</v>
      </c>
      <c r="C674" s="27">
        <v>44400</v>
      </c>
      <c r="D674" s="1">
        <v>52981</v>
      </c>
      <c r="F674" s="1" t="s">
        <v>1430</v>
      </c>
      <c r="G674" s="1" t="s">
        <v>1431</v>
      </c>
      <c r="H674" s="1" t="s">
        <v>1431</v>
      </c>
      <c r="J674" s="1" t="s">
        <v>68</v>
      </c>
      <c r="K674" s="1" t="s">
        <v>49</v>
      </c>
      <c r="M674" s="1">
        <v>6.3E-2</v>
      </c>
      <c r="N674" s="6"/>
      <c r="O674" s="6">
        <v>2.39</v>
      </c>
      <c r="P674" s="6">
        <v>223.78</v>
      </c>
      <c r="R674" s="31">
        <v>-2.39</v>
      </c>
      <c r="S674" s="28">
        <v>44408</v>
      </c>
      <c r="T674" s="1" t="s">
        <v>185</v>
      </c>
    </row>
    <row r="675" spans="1:20" x14ac:dyDescent="0.2">
      <c r="A675" s="29">
        <v>45389</v>
      </c>
      <c r="B675" s="1" t="s">
        <v>200</v>
      </c>
      <c r="C675" s="27">
        <v>44400</v>
      </c>
      <c r="D675" s="1">
        <v>52981</v>
      </c>
      <c r="F675" s="1" t="s">
        <v>1432</v>
      </c>
      <c r="G675" s="1" t="s">
        <v>1433</v>
      </c>
      <c r="H675" s="1" t="s">
        <v>1433</v>
      </c>
      <c r="J675" s="1" t="s">
        <v>68</v>
      </c>
      <c r="K675" s="1" t="s">
        <v>49</v>
      </c>
      <c r="M675" s="1">
        <v>1.7999999999999999E-2</v>
      </c>
      <c r="N675" s="6"/>
      <c r="O675" s="6">
        <v>0.68</v>
      </c>
      <c r="P675" s="6">
        <v>226.17</v>
      </c>
      <c r="R675" s="31">
        <v>-0.68</v>
      </c>
      <c r="S675" s="28">
        <v>44408</v>
      </c>
      <c r="T675" s="1" t="s">
        <v>185</v>
      </c>
    </row>
    <row r="676" spans="1:20" x14ac:dyDescent="0.2">
      <c r="A676" s="29">
        <v>45399</v>
      </c>
      <c r="B676" s="1" t="s">
        <v>200</v>
      </c>
      <c r="C676" s="27">
        <v>44400</v>
      </c>
      <c r="D676" s="1">
        <v>52991</v>
      </c>
      <c r="F676" s="1" t="s">
        <v>1430</v>
      </c>
      <c r="G676" s="1" t="s">
        <v>1431</v>
      </c>
      <c r="H676" s="1" t="s">
        <v>1431</v>
      </c>
      <c r="J676" s="1" t="s">
        <v>68</v>
      </c>
      <c r="K676" s="1" t="s">
        <v>49</v>
      </c>
      <c r="M676" s="1">
        <v>6.3E-2</v>
      </c>
      <c r="N676" s="6"/>
      <c r="O676" s="6">
        <v>5.54</v>
      </c>
      <c r="P676" s="6">
        <v>216.66</v>
      </c>
      <c r="R676" s="31">
        <v>-5.54</v>
      </c>
      <c r="S676" s="28">
        <v>44408</v>
      </c>
      <c r="T676" s="1" t="s">
        <v>185</v>
      </c>
    </row>
    <row r="677" spans="1:20" x14ac:dyDescent="0.2">
      <c r="A677" s="29">
        <v>45399</v>
      </c>
      <c r="B677" s="1" t="s">
        <v>200</v>
      </c>
      <c r="C677" s="27">
        <v>44400</v>
      </c>
      <c r="D677" s="1">
        <v>52991</v>
      </c>
      <c r="F677" s="1" t="s">
        <v>1432</v>
      </c>
      <c r="G677" s="1" t="s">
        <v>1433</v>
      </c>
      <c r="H677" s="1" t="s">
        <v>1433</v>
      </c>
      <c r="J677" s="1" t="s">
        <v>68</v>
      </c>
      <c r="K677" s="1" t="s">
        <v>49</v>
      </c>
      <c r="M677" s="1">
        <v>1.7999999999999999E-2</v>
      </c>
      <c r="N677" s="6"/>
      <c r="O677" s="6">
        <v>1.58</v>
      </c>
      <c r="P677" s="6">
        <v>222.2</v>
      </c>
      <c r="R677" s="31">
        <v>-1.58</v>
      </c>
      <c r="S677" s="28">
        <v>44408</v>
      </c>
      <c r="T677" s="1" t="s">
        <v>185</v>
      </c>
    </row>
    <row r="678" spans="1:20" x14ac:dyDescent="0.2">
      <c r="A678" s="29">
        <v>45253</v>
      </c>
      <c r="B678" s="1" t="s">
        <v>200</v>
      </c>
      <c r="C678" s="27">
        <v>44405</v>
      </c>
      <c r="D678" s="1">
        <v>52930</v>
      </c>
      <c r="F678" s="1" t="s">
        <v>1430</v>
      </c>
      <c r="G678" s="1" t="s">
        <v>1431</v>
      </c>
      <c r="H678" s="1" t="s">
        <v>1431</v>
      </c>
      <c r="J678" s="1" t="s">
        <v>68</v>
      </c>
      <c r="K678" s="1" t="s">
        <v>49</v>
      </c>
      <c r="M678" s="1">
        <v>6.3E-2</v>
      </c>
      <c r="N678" s="6"/>
      <c r="O678" s="6">
        <v>8.82</v>
      </c>
      <c r="P678" s="6">
        <v>205.32</v>
      </c>
      <c r="R678" s="31">
        <v>-8.82</v>
      </c>
      <c r="S678" s="28">
        <v>44408</v>
      </c>
      <c r="T678" s="1" t="s">
        <v>185</v>
      </c>
    </row>
    <row r="679" spans="1:20" x14ac:dyDescent="0.2">
      <c r="A679" s="29">
        <v>45253</v>
      </c>
      <c r="B679" s="1" t="s">
        <v>200</v>
      </c>
      <c r="C679" s="27">
        <v>44405</v>
      </c>
      <c r="D679" s="1">
        <v>52930</v>
      </c>
      <c r="F679" s="1" t="s">
        <v>1432</v>
      </c>
      <c r="G679" s="1" t="s">
        <v>1433</v>
      </c>
      <c r="H679" s="1" t="s">
        <v>1433</v>
      </c>
      <c r="J679" s="1" t="s">
        <v>68</v>
      </c>
      <c r="K679" s="1" t="s">
        <v>49</v>
      </c>
      <c r="M679" s="1">
        <v>1.7999999999999999E-2</v>
      </c>
      <c r="N679" s="6"/>
      <c r="O679" s="6">
        <v>2.52</v>
      </c>
      <c r="P679" s="6">
        <v>214.14</v>
      </c>
      <c r="R679" s="31">
        <v>-2.52</v>
      </c>
      <c r="S679" s="28">
        <v>44408</v>
      </c>
      <c r="T679" s="1" t="s">
        <v>185</v>
      </c>
    </row>
    <row r="680" spans="1:20" x14ac:dyDescent="0.2">
      <c r="A680" s="29">
        <v>45391</v>
      </c>
      <c r="B680" s="1" t="s">
        <v>200</v>
      </c>
      <c r="C680" s="27">
        <v>44405</v>
      </c>
      <c r="D680" s="1">
        <v>52983</v>
      </c>
      <c r="F680" s="1" t="s">
        <v>1430</v>
      </c>
      <c r="G680" s="1" t="s">
        <v>1431</v>
      </c>
      <c r="H680" s="1" t="s">
        <v>1431</v>
      </c>
      <c r="J680" s="1" t="s">
        <v>68</v>
      </c>
      <c r="K680" s="1" t="s">
        <v>49</v>
      </c>
      <c r="M680" s="1">
        <v>6.3E-2</v>
      </c>
      <c r="N680" s="6"/>
      <c r="O680" s="6">
        <v>82.53</v>
      </c>
      <c r="P680" s="6">
        <v>99.21</v>
      </c>
      <c r="R680" s="31">
        <v>-82.53</v>
      </c>
      <c r="S680" s="28">
        <v>44408</v>
      </c>
      <c r="T680" s="1" t="s">
        <v>185</v>
      </c>
    </row>
    <row r="681" spans="1:20" x14ac:dyDescent="0.2">
      <c r="A681" s="29">
        <v>45391</v>
      </c>
      <c r="B681" s="1" t="s">
        <v>200</v>
      </c>
      <c r="C681" s="27">
        <v>44405</v>
      </c>
      <c r="D681" s="1">
        <v>52983</v>
      </c>
      <c r="F681" s="1" t="s">
        <v>1432</v>
      </c>
      <c r="G681" s="1" t="s">
        <v>1433</v>
      </c>
      <c r="H681" s="1" t="s">
        <v>1433</v>
      </c>
      <c r="J681" s="1" t="s">
        <v>68</v>
      </c>
      <c r="K681" s="1" t="s">
        <v>49</v>
      </c>
      <c r="M681" s="1">
        <v>1.7999999999999999E-2</v>
      </c>
      <c r="N681" s="6"/>
      <c r="O681" s="6">
        <v>23.58</v>
      </c>
      <c r="P681" s="6">
        <v>181.74</v>
      </c>
      <c r="R681" s="31">
        <v>-23.58</v>
      </c>
      <c r="S681" s="28">
        <v>44408</v>
      </c>
      <c r="T681" s="1" t="s">
        <v>185</v>
      </c>
    </row>
    <row r="682" spans="1:20" x14ac:dyDescent="0.2">
      <c r="A682" s="29">
        <v>45395</v>
      </c>
      <c r="B682" s="1" t="s">
        <v>200</v>
      </c>
      <c r="C682" s="27">
        <v>44405</v>
      </c>
      <c r="D682" s="1">
        <v>52987</v>
      </c>
      <c r="F682" s="1" t="s">
        <v>1430</v>
      </c>
      <c r="G682" s="1" t="s">
        <v>1431</v>
      </c>
      <c r="H682" s="1" t="s">
        <v>1431</v>
      </c>
      <c r="J682" s="1" t="s">
        <v>68</v>
      </c>
      <c r="K682" s="1" t="s">
        <v>49</v>
      </c>
      <c r="M682" s="1">
        <v>6.3E-2</v>
      </c>
      <c r="N682" s="6"/>
      <c r="O682" s="6">
        <v>1.1299999999999999</v>
      </c>
      <c r="P682" s="6">
        <v>97.76</v>
      </c>
      <c r="R682" s="31">
        <v>-1.1299999999999999</v>
      </c>
      <c r="S682" s="28">
        <v>44408</v>
      </c>
      <c r="T682" s="1" t="s">
        <v>185</v>
      </c>
    </row>
    <row r="683" spans="1:20" x14ac:dyDescent="0.2">
      <c r="A683" s="29">
        <v>45395</v>
      </c>
      <c r="B683" s="1" t="s">
        <v>200</v>
      </c>
      <c r="C683" s="27">
        <v>44405</v>
      </c>
      <c r="D683" s="1">
        <v>52987</v>
      </c>
      <c r="F683" s="1" t="s">
        <v>1432</v>
      </c>
      <c r="G683" s="1" t="s">
        <v>1433</v>
      </c>
      <c r="H683" s="1" t="s">
        <v>1433</v>
      </c>
      <c r="J683" s="1" t="s">
        <v>68</v>
      </c>
      <c r="K683" s="1" t="s">
        <v>49</v>
      </c>
      <c r="M683" s="1">
        <v>1.7999999999999999E-2</v>
      </c>
      <c r="N683" s="6"/>
      <c r="O683" s="6">
        <v>0.32</v>
      </c>
      <c r="P683" s="6">
        <v>98.89</v>
      </c>
      <c r="R683" s="31">
        <v>-0.32</v>
      </c>
      <c r="S683" s="28">
        <v>44408</v>
      </c>
      <c r="T683" s="1" t="s">
        <v>185</v>
      </c>
    </row>
    <row r="684" spans="1:20" x14ac:dyDescent="0.2">
      <c r="A684" s="29">
        <v>45394</v>
      </c>
      <c r="B684" s="1" t="s">
        <v>200</v>
      </c>
      <c r="C684" s="27">
        <v>44406</v>
      </c>
      <c r="D684" s="1">
        <v>52986</v>
      </c>
      <c r="F684" s="1" t="s">
        <v>1430</v>
      </c>
      <c r="G684" s="1" t="s">
        <v>1431</v>
      </c>
      <c r="H684" s="1" t="s">
        <v>1431</v>
      </c>
      <c r="J684" s="1" t="s">
        <v>68</v>
      </c>
      <c r="K684" s="1" t="s">
        <v>49</v>
      </c>
      <c r="M684" s="1">
        <v>6.3E-2</v>
      </c>
      <c r="N684" s="6"/>
      <c r="O684" s="6">
        <v>139.36000000000001</v>
      </c>
      <c r="P684" s="6">
        <v>-81.42</v>
      </c>
      <c r="R684" s="31">
        <v>-139.36000000000001</v>
      </c>
      <c r="S684" s="28">
        <v>44408</v>
      </c>
      <c r="T684" s="1" t="s">
        <v>185</v>
      </c>
    </row>
    <row r="685" spans="1:20" x14ac:dyDescent="0.2">
      <c r="A685" s="29">
        <v>45394</v>
      </c>
      <c r="B685" s="1" t="s">
        <v>200</v>
      </c>
      <c r="C685" s="27">
        <v>44406</v>
      </c>
      <c r="D685" s="1">
        <v>52986</v>
      </c>
      <c r="F685" s="1" t="s">
        <v>1432</v>
      </c>
      <c r="G685" s="1" t="s">
        <v>1433</v>
      </c>
      <c r="H685" s="1" t="s">
        <v>1433</v>
      </c>
      <c r="J685" s="1" t="s">
        <v>68</v>
      </c>
      <c r="K685" s="1" t="s">
        <v>49</v>
      </c>
      <c r="M685" s="1">
        <v>1.7999999999999999E-2</v>
      </c>
      <c r="N685" s="6"/>
      <c r="O685" s="6">
        <v>39.82</v>
      </c>
      <c r="P685" s="6">
        <v>57.94</v>
      </c>
      <c r="R685" s="31">
        <v>-39.82</v>
      </c>
      <c r="S685" s="28">
        <v>44408</v>
      </c>
      <c r="T685" s="1" t="s">
        <v>185</v>
      </c>
    </row>
    <row r="686" spans="1:20" x14ac:dyDescent="0.2">
      <c r="A686" s="29">
        <v>45307</v>
      </c>
      <c r="B686" s="1" t="s">
        <v>200</v>
      </c>
      <c r="C686" s="27">
        <v>44408</v>
      </c>
      <c r="D686" s="1">
        <v>52974</v>
      </c>
      <c r="F686" s="1" t="s">
        <v>1430</v>
      </c>
      <c r="G686" s="1" t="s">
        <v>1431</v>
      </c>
      <c r="H686" s="1" t="s">
        <v>1431</v>
      </c>
      <c r="J686" s="1" t="s">
        <v>68</v>
      </c>
      <c r="K686" s="1" t="s">
        <v>49</v>
      </c>
      <c r="M686" s="1">
        <v>6.3E-2</v>
      </c>
      <c r="N686" s="6"/>
      <c r="O686" s="6">
        <v>1.76</v>
      </c>
      <c r="P686" s="6">
        <v>-83.68</v>
      </c>
      <c r="R686" s="31">
        <v>-1.76</v>
      </c>
      <c r="S686" s="28">
        <v>44408</v>
      </c>
      <c r="T686" s="1" t="s">
        <v>185</v>
      </c>
    </row>
    <row r="687" spans="1:20" x14ac:dyDescent="0.2">
      <c r="A687" s="29">
        <v>45307</v>
      </c>
      <c r="B687" s="1" t="s">
        <v>200</v>
      </c>
      <c r="C687" s="27">
        <v>44408</v>
      </c>
      <c r="D687" s="1">
        <v>52974</v>
      </c>
      <c r="F687" s="1" t="s">
        <v>1432</v>
      </c>
      <c r="G687" s="1" t="s">
        <v>1433</v>
      </c>
      <c r="H687" s="1" t="s">
        <v>1433</v>
      </c>
      <c r="J687" s="1" t="s">
        <v>68</v>
      </c>
      <c r="K687" s="1" t="s">
        <v>49</v>
      </c>
      <c r="M687" s="1">
        <v>1.7999999999999999E-2</v>
      </c>
      <c r="N687" s="6"/>
      <c r="O687" s="6">
        <v>0.5</v>
      </c>
      <c r="P687" s="6">
        <v>-81.92</v>
      </c>
      <c r="R687" s="31">
        <v>-0.5</v>
      </c>
      <c r="S687" s="28">
        <v>44408</v>
      </c>
      <c r="T687" s="1" t="s">
        <v>185</v>
      </c>
    </row>
    <row r="688" spans="1:20" x14ac:dyDescent="0.2">
      <c r="A688" s="29">
        <v>45308</v>
      </c>
      <c r="B688" s="1" t="s">
        <v>200</v>
      </c>
      <c r="C688" s="27">
        <v>44414</v>
      </c>
      <c r="D688" s="1">
        <v>52975</v>
      </c>
      <c r="F688" s="1" t="s">
        <v>1430</v>
      </c>
      <c r="G688" s="1" t="s">
        <v>1431</v>
      </c>
      <c r="H688" s="1" t="s">
        <v>1431</v>
      </c>
      <c r="J688" s="1" t="s">
        <v>68</v>
      </c>
      <c r="K688" s="1" t="s">
        <v>49</v>
      </c>
      <c r="M688" s="1">
        <v>6.3E-2</v>
      </c>
      <c r="N688" s="6"/>
      <c r="O688" s="6">
        <v>0.76</v>
      </c>
      <c r="P688" s="6">
        <v>-84.66</v>
      </c>
      <c r="R688" s="31">
        <v>-0.76</v>
      </c>
      <c r="S688" s="28">
        <v>44439</v>
      </c>
      <c r="T688" s="1" t="s">
        <v>185</v>
      </c>
    </row>
    <row r="689" spans="1:20" x14ac:dyDescent="0.2">
      <c r="A689" s="29">
        <v>45308</v>
      </c>
      <c r="B689" s="1" t="s">
        <v>200</v>
      </c>
      <c r="C689" s="27">
        <v>44414</v>
      </c>
      <c r="D689" s="1">
        <v>52975</v>
      </c>
      <c r="F689" s="1" t="s">
        <v>1432</v>
      </c>
      <c r="G689" s="1" t="s">
        <v>1433</v>
      </c>
      <c r="H689" s="1" t="s">
        <v>1433</v>
      </c>
      <c r="J689" s="1" t="s">
        <v>68</v>
      </c>
      <c r="K689" s="1" t="s">
        <v>49</v>
      </c>
      <c r="M689" s="1">
        <v>1.7999999999999999E-2</v>
      </c>
      <c r="N689" s="6"/>
      <c r="O689" s="6">
        <v>0.22</v>
      </c>
      <c r="P689" s="6">
        <v>-83.9</v>
      </c>
      <c r="R689" s="31">
        <v>-0.22</v>
      </c>
      <c r="S689" s="28">
        <v>44439</v>
      </c>
      <c r="T689" s="1" t="s">
        <v>185</v>
      </c>
    </row>
    <row r="690" spans="1:20" x14ac:dyDescent="0.2">
      <c r="A690" s="29">
        <v>45466</v>
      </c>
      <c r="B690" s="1" t="s">
        <v>200</v>
      </c>
      <c r="C690" s="27">
        <v>44414</v>
      </c>
      <c r="D690" s="1">
        <v>52997</v>
      </c>
      <c r="F690" s="1" t="s">
        <v>1430</v>
      </c>
      <c r="G690" s="1" t="s">
        <v>1431</v>
      </c>
      <c r="H690" s="1" t="s">
        <v>1431</v>
      </c>
      <c r="J690" s="1" t="s">
        <v>68</v>
      </c>
      <c r="K690" s="1" t="s">
        <v>49</v>
      </c>
      <c r="M690" s="1">
        <v>6.3E-2</v>
      </c>
      <c r="N690" s="6"/>
      <c r="O690" s="6">
        <v>28.73</v>
      </c>
      <c r="P690" s="6">
        <v>-121.6</v>
      </c>
      <c r="R690" s="31">
        <v>-28.73</v>
      </c>
      <c r="S690" s="28">
        <v>44439</v>
      </c>
      <c r="T690" s="1" t="s">
        <v>185</v>
      </c>
    </row>
    <row r="691" spans="1:20" x14ac:dyDescent="0.2">
      <c r="A691" s="29">
        <v>45466</v>
      </c>
      <c r="B691" s="1" t="s">
        <v>200</v>
      </c>
      <c r="C691" s="27">
        <v>44414</v>
      </c>
      <c r="D691" s="1">
        <v>52997</v>
      </c>
      <c r="F691" s="1" t="s">
        <v>1432</v>
      </c>
      <c r="G691" s="1" t="s">
        <v>1433</v>
      </c>
      <c r="H691" s="1" t="s">
        <v>1433</v>
      </c>
      <c r="J691" s="1" t="s">
        <v>68</v>
      </c>
      <c r="K691" s="1" t="s">
        <v>49</v>
      </c>
      <c r="M691" s="1">
        <v>1.7999999999999999E-2</v>
      </c>
      <c r="N691" s="6"/>
      <c r="O691" s="6">
        <v>8.2100000000000009</v>
      </c>
      <c r="P691" s="6">
        <v>-92.87</v>
      </c>
      <c r="R691" s="31">
        <v>-8.2100000000000009</v>
      </c>
      <c r="S691" s="28">
        <v>44439</v>
      </c>
      <c r="T691" s="1" t="s">
        <v>185</v>
      </c>
    </row>
    <row r="692" spans="1:20" x14ac:dyDescent="0.2">
      <c r="A692" s="29">
        <v>45573</v>
      </c>
      <c r="B692" s="1" t="s">
        <v>200</v>
      </c>
      <c r="C692" s="27">
        <v>44416</v>
      </c>
      <c r="D692" s="1">
        <v>53045</v>
      </c>
      <c r="F692" s="1" t="s">
        <v>1430</v>
      </c>
      <c r="G692" s="1" t="s">
        <v>1431</v>
      </c>
      <c r="H692" s="1" t="s">
        <v>1431</v>
      </c>
      <c r="J692" s="1" t="s">
        <v>68</v>
      </c>
      <c r="K692" s="1" t="s">
        <v>49</v>
      </c>
      <c r="M692" s="1">
        <v>6.3E-2</v>
      </c>
      <c r="N692" s="6"/>
      <c r="O692" s="6">
        <v>74.84</v>
      </c>
      <c r="P692" s="6">
        <v>-217.82</v>
      </c>
      <c r="R692" s="31">
        <v>-74.84</v>
      </c>
      <c r="S692" s="28">
        <v>44439</v>
      </c>
      <c r="T692" s="1" t="s">
        <v>185</v>
      </c>
    </row>
    <row r="693" spans="1:20" x14ac:dyDescent="0.2">
      <c r="A693" s="29">
        <v>45573</v>
      </c>
      <c r="B693" s="1" t="s">
        <v>200</v>
      </c>
      <c r="C693" s="27">
        <v>44416</v>
      </c>
      <c r="D693" s="1">
        <v>53045</v>
      </c>
      <c r="F693" s="1" t="s">
        <v>1432</v>
      </c>
      <c r="G693" s="1" t="s">
        <v>1433</v>
      </c>
      <c r="H693" s="1" t="s">
        <v>1433</v>
      </c>
      <c r="J693" s="1" t="s">
        <v>68</v>
      </c>
      <c r="K693" s="1" t="s">
        <v>49</v>
      </c>
      <c r="M693" s="1">
        <v>1.7999999999999999E-2</v>
      </c>
      <c r="N693" s="6"/>
      <c r="O693" s="6">
        <v>21.38</v>
      </c>
      <c r="P693" s="6">
        <v>-142.97999999999999</v>
      </c>
      <c r="R693" s="31">
        <v>-21.38</v>
      </c>
      <c r="S693" s="28">
        <v>44439</v>
      </c>
      <c r="T693" s="1" t="s">
        <v>185</v>
      </c>
    </row>
    <row r="694" spans="1:20" x14ac:dyDescent="0.2">
      <c r="A694" s="29">
        <v>45689</v>
      </c>
      <c r="B694" s="1" t="s">
        <v>200</v>
      </c>
      <c r="C694" s="27">
        <v>44418</v>
      </c>
      <c r="D694" s="1">
        <v>53061</v>
      </c>
      <c r="F694" s="1" t="s">
        <v>1430</v>
      </c>
      <c r="G694" s="1" t="s">
        <v>1431</v>
      </c>
      <c r="H694" s="1" t="s">
        <v>1431</v>
      </c>
      <c r="J694" s="1" t="s">
        <v>68</v>
      </c>
      <c r="K694" s="1" t="s">
        <v>49</v>
      </c>
      <c r="M694" s="1">
        <v>6.3E-2</v>
      </c>
      <c r="N694" s="6"/>
      <c r="O694" s="6">
        <v>18.77</v>
      </c>
      <c r="P694" s="6">
        <v>-241.95</v>
      </c>
      <c r="R694" s="31">
        <v>-18.77</v>
      </c>
      <c r="S694" s="28">
        <v>44439</v>
      </c>
      <c r="T694" s="1" t="s">
        <v>185</v>
      </c>
    </row>
    <row r="695" spans="1:20" x14ac:dyDescent="0.2">
      <c r="A695" s="29">
        <v>45689</v>
      </c>
      <c r="B695" s="1" t="s">
        <v>200</v>
      </c>
      <c r="C695" s="27">
        <v>44418</v>
      </c>
      <c r="D695" s="1">
        <v>53061</v>
      </c>
      <c r="F695" s="1" t="s">
        <v>1432</v>
      </c>
      <c r="G695" s="1" t="s">
        <v>1433</v>
      </c>
      <c r="H695" s="1" t="s">
        <v>1433</v>
      </c>
      <c r="J695" s="1" t="s">
        <v>68</v>
      </c>
      <c r="K695" s="1" t="s">
        <v>49</v>
      </c>
      <c r="M695" s="1">
        <v>1.7999999999999999E-2</v>
      </c>
      <c r="N695" s="6"/>
      <c r="O695" s="6">
        <v>5.36</v>
      </c>
      <c r="P695" s="6">
        <v>-223.18</v>
      </c>
      <c r="R695" s="31">
        <v>-5.36</v>
      </c>
      <c r="S695" s="28">
        <v>44439</v>
      </c>
      <c r="T695" s="1" t="s">
        <v>185</v>
      </c>
    </row>
    <row r="696" spans="1:20" x14ac:dyDescent="0.2">
      <c r="A696" s="29">
        <v>45572</v>
      </c>
      <c r="B696" s="1" t="s">
        <v>200</v>
      </c>
      <c r="C696" s="27">
        <v>44419</v>
      </c>
      <c r="D696" s="1">
        <v>53044</v>
      </c>
      <c r="F696" s="1" t="s">
        <v>1430</v>
      </c>
      <c r="G696" s="1" t="s">
        <v>1431</v>
      </c>
      <c r="H696" s="1" t="s">
        <v>1431</v>
      </c>
      <c r="J696" s="1" t="s">
        <v>68</v>
      </c>
      <c r="K696" s="1" t="s">
        <v>49</v>
      </c>
      <c r="M696" s="1">
        <v>6.3E-2</v>
      </c>
      <c r="N696" s="6"/>
      <c r="O696" s="6">
        <v>63.63</v>
      </c>
      <c r="P696" s="6">
        <v>-419.34</v>
      </c>
      <c r="R696" s="31">
        <v>-63.63</v>
      </c>
      <c r="S696" s="28">
        <v>44439</v>
      </c>
      <c r="T696" s="1" t="s">
        <v>185</v>
      </c>
    </row>
    <row r="697" spans="1:20" x14ac:dyDescent="0.2">
      <c r="A697" s="29">
        <v>45572</v>
      </c>
      <c r="B697" s="1" t="s">
        <v>200</v>
      </c>
      <c r="C697" s="27">
        <v>44419</v>
      </c>
      <c r="D697" s="1">
        <v>53044</v>
      </c>
      <c r="F697" s="1" t="s">
        <v>1432</v>
      </c>
      <c r="G697" s="1" t="s">
        <v>1433</v>
      </c>
      <c r="H697" s="1" t="s">
        <v>1433</v>
      </c>
      <c r="J697" s="1" t="s">
        <v>68</v>
      </c>
      <c r="K697" s="1" t="s">
        <v>49</v>
      </c>
      <c r="M697" s="1">
        <v>1.7999999999999999E-2</v>
      </c>
      <c r="N697" s="6"/>
      <c r="O697" s="6">
        <v>18.18</v>
      </c>
      <c r="P697" s="6">
        <v>-355.71</v>
      </c>
      <c r="R697" s="31">
        <v>-18.18</v>
      </c>
      <c r="S697" s="28">
        <v>44439</v>
      </c>
      <c r="T697" s="1" t="s">
        <v>185</v>
      </c>
    </row>
    <row r="698" spans="1:20" x14ac:dyDescent="0.2">
      <c r="A698" s="29">
        <v>45574</v>
      </c>
      <c r="B698" s="1" t="s">
        <v>200</v>
      </c>
      <c r="C698" s="27">
        <v>44419</v>
      </c>
      <c r="D698" s="1">
        <v>53046</v>
      </c>
      <c r="F698" s="1" t="s">
        <v>1430</v>
      </c>
      <c r="G698" s="1" t="s">
        <v>1431</v>
      </c>
      <c r="H698" s="1" t="s">
        <v>1431</v>
      </c>
      <c r="J698" s="1" t="s">
        <v>68</v>
      </c>
      <c r="K698" s="1" t="s">
        <v>49</v>
      </c>
      <c r="M698" s="1">
        <v>6.3E-2</v>
      </c>
      <c r="N698" s="6"/>
      <c r="O698" s="6">
        <v>74.34</v>
      </c>
      <c r="P698" s="6">
        <v>-337.53</v>
      </c>
      <c r="R698" s="31">
        <v>-74.34</v>
      </c>
      <c r="S698" s="28">
        <v>44439</v>
      </c>
      <c r="T698" s="1" t="s">
        <v>185</v>
      </c>
    </row>
    <row r="699" spans="1:20" x14ac:dyDescent="0.2">
      <c r="A699" s="29">
        <v>45574</v>
      </c>
      <c r="B699" s="1" t="s">
        <v>200</v>
      </c>
      <c r="C699" s="27">
        <v>44419</v>
      </c>
      <c r="D699" s="1">
        <v>53046</v>
      </c>
      <c r="F699" s="1" t="s">
        <v>1432</v>
      </c>
      <c r="G699" s="1" t="s">
        <v>1433</v>
      </c>
      <c r="H699" s="1" t="s">
        <v>1433</v>
      </c>
      <c r="J699" s="1" t="s">
        <v>68</v>
      </c>
      <c r="K699" s="1" t="s">
        <v>49</v>
      </c>
      <c r="M699" s="1">
        <v>1.7999999999999999E-2</v>
      </c>
      <c r="N699" s="6"/>
      <c r="O699" s="6">
        <v>21.24</v>
      </c>
      <c r="P699" s="6">
        <v>-263.19</v>
      </c>
      <c r="R699" s="31">
        <v>-21.24</v>
      </c>
      <c r="S699" s="28">
        <v>44439</v>
      </c>
      <c r="T699" s="1" t="s">
        <v>185</v>
      </c>
    </row>
    <row r="700" spans="1:20" x14ac:dyDescent="0.2">
      <c r="A700" s="29">
        <v>45686</v>
      </c>
      <c r="B700" s="1" t="s">
        <v>200</v>
      </c>
      <c r="C700" s="27">
        <v>44419</v>
      </c>
      <c r="D700" s="1">
        <v>53059</v>
      </c>
      <c r="F700" s="1" t="s">
        <v>1430</v>
      </c>
      <c r="G700" s="1" t="s">
        <v>1431</v>
      </c>
      <c r="H700" s="1" t="s">
        <v>1431</v>
      </c>
      <c r="J700" s="1" t="s">
        <v>68</v>
      </c>
      <c r="K700" s="1" t="s">
        <v>49</v>
      </c>
      <c r="M700" s="1">
        <v>6.3E-2</v>
      </c>
      <c r="N700" s="6"/>
      <c r="O700" s="6">
        <v>42.84</v>
      </c>
      <c r="P700" s="6">
        <v>-474.42</v>
      </c>
      <c r="R700" s="31">
        <v>-42.84</v>
      </c>
      <c r="S700" s="28">
        <v>44439</v>
      </c>
      <c r="T700" s="1" t="s">
        <v>185</v>
      </c>
    </row>
    <row r="701" spans="1:20" x14ac:dyDescent="0.2">
      <c r="A701" s="29">
        <v>45686</v>
      </c>
      <c r="B701" s="1" t="s">
        <v>200</v>
      </c>
      <c r="C701" s="27">
        <v>44419</v>
      </c>
      <c r="D701" s="1">
        <v>53059</v>
      </c>
      <c r="F701" s="1" t="s">
        <v>1432</v>
      </c>
      <c r="G701" s="1" t="s">
        <v>1433</v>
      </c>
      <c r="H701" s="1" t="s">
        <v>1433</v>
      </c>
      <c r="J701" s="1" t="s">
        <v>68</v>
      </c>
      <c r="K701" s="1" t="s">
        <v>49</v>
      </c>
      <c r="M701" s="1">
        <v>1.7999999999999999E-2</v>
      </c>
      <c r="N701" s="6"/>
      <c r="O701" s="6">
        <v>12.24</v>
      </c>
      <c r="P701" s="6">
        <v>-431.58</v>
      </c>
      <c r="R701" s="31">
        <v>-12.24</v>
      </c>
      <c r="S701" s="28">
        <v>44439</v>
      </c>
      <c r="T701" s="1" t="s">
        <v>185</v>
      </c>
    </row>
    <row r="702" spans="1:20" x14ac:dyDescent="0.2">
      <c r="A702" s="29">
        <v>45714</v>
      </c>
      <c r="B702" s="1" t="s">
        <v>200</v>
      </c>
      <c r="C702" s="27">
        <v>44420</v>
      </c>
      <c r="D702" s="1">
        <v>53073</v>
      </c>
      <c r="F702" s="1" t="s">
        <v>1430</v>
      </c>
      <c r="G702" s="1" t="s">
        <v>1431</v>
      </c>
      <c r="H702" s="1" t="s">
        <v>1431</v>
      </c>
      <c r="J702" s="1" t="s">
        <v>68</v>
      </c>
      <c r="K702" s="1" t="s">
        <v>49</v>
      </c>
      <c r="M702" s="1">
        <v>6.3E-2</v>
      </c>
      <c r="N702" s="6"/>
      <c r="O702" s="6">
        <v>5.54</v>
      </c>
      <c r="P702" s="6">
        <v>-481.54</v>
      </c>
      <c r="R702" s="31">
        <v>-5.54</v>
      </c>
      <c r="S702" s="28">
        <v>44439</v>
      </c>
      <c r="T702" s="1" t="s">
        <v>185</v>
      </c>
    </row>
    <row r="703" spans="1:20" x14ac:dyDescent="0.2">
      <c r="A703" s="29">
        <v>45714</v>
      </c>
      <c r="B703" s="1" t="s">
        <v>200</v>
      </c>
      <c r="C703" s="27">
        <v>44420</v>
      </c>
      <c r="D703" s="1">
        <v>53073</v>
      </c>
      <c r="F703" s="1" t="s">
        <v>1432</v>
      </c>
      <c r="G703" s="1" t="s">
        <v>1433</v>
      </c>
      <c r="H703" s="1" t="s">
        <v>1433</v>
      </c>
      <c r="J703" s="1" t="s">
        <v>68</v>
      </c>
      <c r="K703" s="1" t="s">
        <v>49</v>
      </c>
      <c r="M703" s="1">
        <v>1.7999999999999999E-2</v>
      </c>
      <c r="N703" s="6"/>
      <c r="O703" s="6">
        <v>1.58</v>
      </c>
      <c r="P703" s="6">
        <v>-476</v>
      </c>
      <c r="R703" s="31">
        <v>-1.58</v>
      </c>
      <c r="S703" s="28">
        <v>44439</v>
      </c>
      <c r="T703" s="1" t="s">
        <v>185</v>
      </c>
    </row>
    <row r="704" spans="1:20" x14ac:dyDescent="0.2">
      <c r="A704" s="29">
        <v>45577</v>
      </c>
      <c r="B704" s="1" t="s">
        <v>200</v>
      </c>
      <c r="C704" s="27">
        <v>44421</v>
      </c>
      <c r="D704" s="1">
        <v>53047</v>
      </c>
      <c r="F704" s="1" t="s">
        <v>1430</v>
      </c>
      <c r="G704" s="1" t="s">
        <v>1431</v>
      </c>
      <c r="H704" s="1" t="s">
        <v>1431</v>
      </c>
      <c r="J704" s="1" t="s">
        <v>68</v>
      </c>
      <c r="K704" s="1" t="s">
        <v>49</v>
      </c>
      <c r="M704" s="1">
        <v>6.3E-2</v>
      </c>
      <c r="N704" s="6"/>
      <c r="O704" s="6">
        <v>32</v>
      </c>
      <c r="P704" s="6">
        <v>-522.67999999999995</v>
      </c>
      <c r="R704" s="31">
        <v>-32</v>
      </c>
      <c r="S704" s="28">
        <v>44439</v>
      </c>
      <c r="T704" s="1" t="s">
        <v>185</v>
      </c>
    </row>
    <row r="705" spans="1:20" x14ac:dyDescent="0.2">
      <c r="A705" s="29">
        <v>45577</v>
      </c>
      <c r="B705" s="1" t="s">
        <v>200</v>
      </c>
      <c r="C705" s="27">
        <v>44421</v>
      </c>
      <c r="D705" s="1">
        <v>53047</v>
      </c>
      <c r="F705" s="1" t="s">
        <v>1432</v>
      </c>
      <c r="G705" s="1" t="s">
        <v>1433</v>
      </c>
      <c r="H705" s="1" t="s">
        <v>1433</v>
      </c>
      <c r="J705" s="1" t="s">
        <v>68</v>
      </c>
      <c r="K705" s="1" t="s">
        <v>49</v>
      </c>
      <c r="M705" s="1">
        <v>1.7999999999999999E-2</v>
      </c>
      <c r="N705" s="6"/>
      <c r="O705" s="6">
        <v>9.14</v>
      </c>
      <c r="P705" s="6">
        <v>-490.68</v>
      </c>
      <c r="R705" s="31">
        <v>-9.14</v>
      </c>
      <c r="S705" s="28">
        <v>44439</v>
      </c>
      <c r="T705" s="1" t="s">
        <v>185</v>
      </c>
    </row>
    <row r="706" spans="1:20" x14ac:dyDescent="0.2">
      <c r="A706" s="29">
        <v>45578</v>
      </c>
      <c r="B706" s="1" t="s">
        <v>200</v>
      </c>
      <c r="C706" s="27">
        <v>44421</v>
      </c>
      <c r="D706" s="1">
        <v>53048</v>
      </c>
      <c r="F706" s="1" t="s">
        <v>1430</v>
      </c>
      <c r="G706" s="1" t="s">
        <v>1431</v>
      </c>
      <c r="H706" s="1" t="s">
        <v>1431</v>
      </c>
      <c r="J706" s="1" t="s">
        <v>68</v>
      </c>
      <c r="K706" s="1" t="s">
        <v>49</v>
      </c>
      <c r="M706" s="1">
        <v>6.3E-2</v>
      </c>
      <c r="N706" s="6"/>
      <c r="O706" s="6">
        <v>2.9</v>
      </c>
      <c r="P706" s="6">
        <v>-526.41</v>
      </c>
      <c r="R706" s="31">
        <v>-2.9</v>
      </c>
      <c r="S706" s="28">
        <v>44439</v>
      </c>
      <c r="T706" s="1" t="s">
        <v>185</v>
      </c>
    </row>
    <row r="707" spans="1:20" x14ac:dyDescent="0.2">
      <c r="A707" s="29">
        <v>45578</v>
      </c>
      <c r="B707" s="1" t="s">
        <v>200</v>
      </c>
      <c r="C707" s="27">
        <v>44421</v>
      </c>
      <c r="D707" s="1">
        <v>53048</v>
      </c>
      <c r="F707" s="1" t="s">
        <v>1432</v>
      </c>
      <c r="G707" s="1" t="s">
        <v>1433</v>
      </c>
      <c r="H707" s="1" t="s">
        <v>1433</v>
      </c>
      <c r="J707" s="1" t="s">
        <v>68</v>
      </c>
      <c r="K707" s="1" t="s">
        <v>49</v>
      </c>
      <c r="M707" s="1">
        <v>1.7999999999999999E-2</v>
      </c>
      <c r="N707" s="6"/>
      <c r="O707" s="6">
        <v>0.83</v>
      </c>
      <c r="P707" s="6">
        <v>-523.51</v>
      </c>
      <c r="R707" s="31">
        <v>-0.83</v>
      </c>
      <c r="S707" s="28">
        <v>44439</v>
      </c>
      <c r="T707" s="1" t="s">
        <v>185</v>
      </c>
    </row>
    <row r="708" spans="1:20" x14ac:dyDescent="0.2">
      <c r="A708" s="29">
        <v>45715</v>
      </c>
      <c r="B708" s="1" t="s">
        <v>200</v>
      </c>
      <c r="C708" s="27">
        <v>44426</v>
      </c>
      <c r="D708" s="1">
        <v>53074</v>
      </c>
      <c r="F708" s="1" t="s">
        <v>1430</v>
      </c>
      <c r="G708" s="1" t="s">
        <v>1431</v>
      </c>
      <c r="H708" s="1" t="s">
        <v>1431</v>
      </c>
      <c r="J708" s="1" t="s">
        <v>68</v>
      </c>
      <c r="K708" s="1" t="s">
        <v>49</v>
      </c>
      <c r="M708" s="1">
        <v>6.3E-2</v>
      </c>
      <c r="N708" s="6"/>
      <c r="O708" s="6">
        <v>61.74</v>
      </c>
      <c r="P708" s="6">
        <v>-605.79</v>
      </c>
      <c r="R708" s="31">
        <v>-61.74</v>
      </c>
      <c r="S708" s="28">
        <v>44439</v>
      </c>
      <c r="T708" s="1" t="s">
        <v>185</v>
      </c>
    </row>
    <row r="709" spans="1:20" x14ac:dyDescent="0.2">
      <c r="A709" s="29">
        <v>45715</v>
      </c>
      <c r="B709" s="1" t="s">
        <v>200</v>
      </c>
      <c r="C709" s="27">
        <v>44426</v>
      </c>
      <c r="D709" s="1">
        <v>53074</v>
      </c>
      <c r="F709" s="1" t="s">
        <v>1432</v>
      </c>
      <c r="G709" s="1" t="s">
        <v>1433</v>
      </c>
      <c r="H709" s="1" t="s">
        <v>1433</v>
      </c>
      <c r="J709" s="1" t="s">
        <v>68</v>
      </c>
      <c r="K709" s="1" t="s">
        <v>49</v>
      </c>
      <c r="M709" s="1">
        <v>1.7999999999999999E-2</v>
      </c>
      <c r="N709" s="6"/>
      <c r="O709" s="6">
        <v>17.64</v>
      </c>
      <c r="P709" s="6">
        <v>-544.04999999999995</v>
      </c>
      <c r="R709" s="31">
        <v>-17.64</v>
      </c>
      <c r="S709" s="28">
        <v>44439</v>
      </c>
      <c r="T709" s="1" t="s">
        <v>185</v>
      </c>
    </row>
    <row r="710" spans="1:20" x14ac:dyDescent="0.2">
      <c r="A710" s="29">
        <v>45751</v>
      </c>
      <c r="B710" s="1" t="s">
        <v>198</v>
      </c>
      <c r="C710" s="27">
        <v>44427</v>
      </c>
      <c r="F710" s="1" t="s">
        <v>1430</v>
      </c>
      <c r="G710" s="1" t="s">
        <v>199</v>
      </c>
      <c r="H710" s="1" t="s">
        <v>1431</v>
      </c>
      <c r="J710" s="1" t="s">
        <v>68</v>
      </c>
      <c r="K710" s="1" t="s">
        <v>48</v>
      </c>
      <c r="N710" s="6">
        <v>175.14</v>
      </c>
      <c r="O710" s="6"/>
      <c r="P710" s="6">
        <v>-430.65</v>
      </c>
      <c r="R710" s="31">
        <v>175.14</v>
      </c>
      <c r="S710" s="28">
        <v>44439</v>
      </c>
      <c r="T710" s="1" t="s">
        <v>184</v>
      </c>
    </row>
    <row r="711" spans="1:20" x14ac:dyDescent="0.2">
      <c r="A711" s="29">
        <v>45752</v>
      </c>
      <c r="B711" s="1" t="s">
        <v>198</v>
      </c>
      <c r="C711" s="27">
        <v>44427</v>
      </c>
      <c r="F711" s="1" t="s">
        <v>1432</v>
      </c>
      <c r="G711" s="1">
        <v>210284</v>
      </c>
      <c r="H711" s="1" t="s">
        <v>1433</v>
      </c>
      <c r="J711" s="1" t="s">
        <v>68</v>
      </c>
      <c r="K711" s="1" t="s">
        <v>48</v>
      </c>
      <c r="N711" s="6">
        <v>50.04</v>
      </c>
      <c r="O711" s="6"/>
      <c r="P711" s="6">
        <v>-380.61</v>
      </c>
      <c r="R711" s="31">
        <v>50.04</v>
      </c>
      <c r="S711" s="28">
        <v>44439</v>
      </c>
      <c r="T711" s="1" t="s">
        <v>184</v>
      </c>
    </row>
    <row r="712" spans="1:20" x14ac:dyDescent="0.2">
      <c r="A712" s="29">
        <v>45580</v>
      </c>
      <c r="B712" s="1" t="s">
        <v>200</v>
      </c>
      <c r="C712" s="27">
        <v>44431</v>
      </c>
      <c r="D712" s="1">
        <v>53050</v>
      </c>
      <c r="F712" s="1" t="s">
        <v>1430</v>
      </c>
      <c r="G712" s="1" t="s">
        <v>1431</v>
      </c>
      <c r="H712" s="1" t="s">
        <v>1431</v>
      </c>
      <c r="J712" s="1" t="s">
        <v>68</v>
      </c>
      <c r="K712" s="1" t="s">
        <v>49</v>
      </c>
      <c r="M712" s="1">
        <v>6.3E-2</v>
      </c>
      <c r="N712" s="6"/>
      <c r="O712" s="6">
        <v>12.47</v>
      </c>
      <c r="P712" s="6">
        <v>-396.64</v>
      </c>
      <c r="R712" s="31">
        <v>-12.47</v>
      </c>
      <c r="S712" s="28">
        <v>44439</v>
      </c>
      <c r="T712" s="1" t="s">
        <v>185</v>
      </c>
    </row>
    <row r="713" spans="1:20" x14ac:dyDescent="0.2">
      <c r="A713" s="29">
        <v>45580</v>
      </c>
      <c r="B713" s="1" t="s">
        <v>200</v>
      </c>
      <c r="C713" s="27">
        <v>44431</v>
      </c>
      <c r="D713" s="1">
        <v>53050</v>
      </c>
      <c r="F713" s="1" t="s">
        <v>1432</v>
      </c>
      <c r="G713" s="1" t="s">
        <v>1433</v>
      </c>
      <c r="H713" s="1" t="s">
        <v>1433</v>
      </c>
      <c r="J713" s="1" t="s">
        <v>68</v>
      </c>
      <c r="K713" s="1" t="s">
        <v>49</v>
      </c>
      <c r="M713" s="1">
        <v>1.7999999999999999E-2</v>
      </c>
      <c r="N713" s="6"/>
      <c r="O713" s="6">
        <v>3.56</v>
      </c>
      <c r="P713" s="6">
        <v>-384.17</v>
      </c>
      <c r="R713" s="31">
        <v>-3.56</v>
      </c>
      <c r="S713" s="28">
        <v>44439</v>
      </c>
      <c r="T713" s="1" t="s">
        <v>185</v>
      </c>
    </row>
    <row r="714" spans="1:20" x14ac:dyDescent="0.2">
      <c r="A714" s="29">
        <v>45701</v>
      </c>
      <c r="B714" s="1" t="s">
        <v>200</v>
      </c>
      <c r="C714" s="27">
        <v>44431</v>
      </c>
      <c r="D714" s="1">
        <v>53067</v>
      </c>
      <c r="F714" s="1" t="s">
        <v>1430</v>
      </c>
      <c r="G714" s="1" t="s">
        <v>1431</v>
      </c>
      <c r="H714" s="1" t="s">
        <v>1431</v>
      </c>
      <c r="J714" s="1" t="s">
        <v>68</v>
      </c>
      <c r="K714" s="1" t="s">
        <v>49</v>
      </c>
      <c r="M714" s="1">
        <v>6.3E-2</v>
      </c>
      <c r="N714" s="6"/>
      <c r="O714" s="6">
        <v>6.05</v>
      </c>
      <c r="P714" s="6">
        <v>-404.42</v>
      </c>
      <c r="R714" s="31">
        <v>-6.05</v>
      </c>
      <c r="S714" s="28">
        <v>44439</v>
      </c>
      <c r="T714" s="1" t="s">
        <v>185</v>
      </c>
    </row>
    <row r="715" spans="1:20" x14ac:dyDescent="0.2">
      <c r="A715" s="29">
        <v>45701</v>
      </c>
      <c r="B715" s="1" t="s">
        <v>200</v>
      </c>
      <c r="C715" s="27">
        <v>44431</v>
      </c>
      <c r="D715" s="1">
        <v>53067</v>
      </c>
      <c r="F715" s="1" t="s">
        <v>1432</v>
      </c>
      <c r="G715" s="1" t="s">
        <v>1433</v>
      </c>
      <c r="H715" s="1" t="s">
        <v>1433</v>
      </c>
      <c r="J715" s="1" t="s">
        <v>68</v>
      </c>
      <c r="K715" s="1" t="s">
        <v>49</v>
      </c>
      <c r="M715" s="1">
        <v>1.7999999999999999E-2</v>
      </c>
      <c r="N715" s="6"/>
      <c r="O715" s="6">
        <v>1.73</v>
      </c>
      <c r="P715" s="6">
        <v>-398.37</v>
      </c>
      <c r="R715" s="31">
        <v>-1.73</v>
      </c>
      <c r="S715" s="28">
        <v>44439</v>
      </c>
      <c r="T715" s="1" t="s">
        <v>185</v>
      </c>
    </row>
    <row r="716" spans="1:20" x14ac:dyDescent="0.2">
      <c r="A716" s="29">
        <v>45761</v>
      </c>
      <c r="B716" s="1" t="s">
        <v>200</v>
      </c>
      <c r="C716" s="27">
        <v>44431</v>
      </c>
      <c r="D716" s="1">
        <v>53080</v>
      </c>
      <c r="F716" s="1" t="s">
        <v>1430</v>
      </c>
      <c r="G716" s="1" t="s">
        <v>1431</v>
      </c>
      <c r="H716" s="1" t="s">
        <v>1431</v>
      </c>
      <c r="J716" s="1" t="s">
        <v>68</v>
      </c>
      <c r="K716" s="1" t="s">
        <v>49</v>
      </c>
      <c r="M716" s="1">
        <v>6.3E-2</v>
      </c>
      <c r="N716" s="6"/>
      <c r="O716" s="6">
        <v>2.39</v>
      </c>
      <c r="P716" s="6">
        <v>-407.49</v>
      </c>
      <c r="R716" s="31">
        <v>-2.39</v>
      </c>
      <c r="S716" s="28">
        <v>44439</v>
      </c>
      <c r="T716" s="1" t="s">
        <v>185</v>
      </c>
    </row>
    <row r="717" spans="1:20" x14ac:dyDescent="0.2">
      <c r="A717" s="29">
        <v>45761</v>
      </c>
      <c r="B717" s="1" t="s">
        <v>200</v>
      </c>
      <c r="C717" s="27">
        <v>44431</v>
      </c>
      <c r="D717" s="1">
        <v>53080</v>
      </c>
      <c r="F717" s="1" t="s">
        <v>1432</v>
      </c>
      <c r="G717" s="1" t="s">
        <v>1433</v>
      </c>
      <c r="H717" s="1" t="s">
        <v>1433</v>
      </c>
      <c r="J717" s="1" t="s">
        <v>68</v>
      </c>
      <c r="K717" s="1" t="s">
        <v>49</v>
      </c>
      <c r="M717" s="1">
        <v>1.7999999999999999E-2</v>
      </c>
      <c r="N717" s="6"/>
      <c r="O717" s="6">
        <v>0.68</v>
      </c>
      <c r="P717" s="6">
        <v>-405.1</v>
      </c>
      <c r="R717" s="31">
        <v>-0.68</v>
      </c>
      <c r="S717" s="28">
        <v>44439</v>
      </c>
      <c r="T717" s="1" t="s">
        <v>185</v>
      </c>
    </row>
    <row r="718" spans="1:20" x14ac:dyDescent="0.2">
      <c r="A718" s="29">
        <v>45757</v>
      </c>
      <c r="B718" s="1" t="s">
        <v>200</v>
      </c>
      <c r="C718" s="27">
        <v>44434</v>
      </c>
      <c r="D718" s="1">
        <v>53076</v>
      </c>
      <c r="F718" s="1" t="s">
        <v>1430</v>
      </c>
      <c r="G718" s="1" t="s">
        <v>1431</v>
      </c>
      <c r="H718" s="1" t="s">
        <v>1431</v>
      </c>
      <c r="J718" s="1" t="s">
        <v>68</v>
      </c>
      <c r="K718" s="1" t="s">
        <v>49</v>
      </c>
      <c r="M718" s="1">
        <v>6.3E-2</v>
      </c>
      <c r="N718" s="6"/>
      <c r="O718" s="6">
        <v>62.87</v>
      </c>
      <c r="P718" s="6">
        <v>-488.32</v>
      </c>
      <c r="R718" s="31">
        <v>-62.87</v>
      </c>
      <c r="S718" s="28">
        <v>44439</v>
      </c>
      <c r="T718" s="1" t="s">
        <v>185</v>
      </c>
    </row>
    <row r="719" spans="1:20" x14ac:dyDescent="0.2">
      <c r="A719" s="29">
        <v>45757</v>
      </c>
      <c r="B719" s="1" t="s">
        <v>200</v>
      </c>
      <c r="C719" s="27">
        <v>44434</v>
      </c>
      <c r="D719" s="1">
        <v>53076</v>
      </c>
      <c r="F719" s="1" t="s">
        <v>1432</v>
      </c>
      <c r="G719" s="1" t="s">
        <v>1433</v>
      </c>
      <c r="H719" s="1" t="s">
        <v>1433</v>
      </c>
      <c r="J719" s="1" t="s">
        <v>68</v>
      </c>
      <c r="K719" s="1" t="s">
        <v>49</v>
      </c>
      <c r="M719" s="1">
        <v>1.7999999999999999E-2</v>
      </c>
      <c r="N719" s="6"/>
      <c r="O719" s="6">
        <v>17.96</v>
      </c>
      <c r="P719" s="6">
        <v>-425.45</v>
      </c>
      <c r="R719" s="31">
        <v>-17.96</v>
      </c>
      <c r="S719" s="28">
        <v>44439</v>
      </c>
      <c r="T719" s="1" t="s">
        <v>185</v>
      </c>
    </row>
    <row r="720" spans="1:20" x14ac:dyDescent="0.2">
      <c r="A720" s="29">
        <v>45602</v>
      </c>
      <c r="B720" s="1" t="s">
        <v>200</v>
      </c>
      <c r="C720" s="27">
        <v>44438</v>
      </c>
      <c r="D720" s="1">
        <v>53056</v>
      </c>
      <c r="F720" s="1" t="s">
        <v>1430</v>
      </c>
      <c r="G720" s="1" t="s">
        <v>1431</v>
      </c>
      <c r="H720" s="1" t="s">
        <v>1431</v>
      </c>
      <c r="J720" s="1" t="s">
        <v>68</v>
      </c>
      <c r="K720" s="1" t="s">
        <v>49</v>
      </c>
      <c r="M720" s="1">
        <v>6.3E-2</v>
      </c>
      <c r="N720" s="6"/>
      <c r="O720" s="6">
        <v>68.8</v>
      </c>
      <c r="P720" s="6">
        <v>-576.78</v>
      </c>
      <c r="R720" s="31">
        <v>-68.8</v>
      </c>
      <c r="S720" s="28">
        <v>44439</v>
      </c>
      <c r="T720" s="1" t="s">
        <v>185</v>
      </c>
    </row>
    <row r="721" spans="1:20" x14ac:dyDescent="0.2">
      <c r="A721" s="29">
        <v>45602</v>
      </c>
      <c r="B721" s="1" t="s">
        <v>200</v>
      </c>
      <c r="C721" s="27">
        <v>44438</v>
      </c>
      <c r="D721" s="1">
        <v>53056</v>
      </c>
      <c r="F721" s="1" t="s">
        <v>1432</v>
      </c>
      <c r="G721" s="1" t="s">
        <v>1433</v>
      </c>
      <c r="H721" s="1" t="s">
        <v>1433</v>
      </c>
      <c r="J721" s="1" t="s">
        <v>68</v>
      </c>
      <c r="K721" s="1" t="s">
        <v>49</v>
      </c>
      <c r="M721" s="1">
        <v>1.7999999999999999E-2</v>
      </c>
      <c r="N721" s="6"/>
      <c r="O721" s="6">
        <v>19.66</v>
      </c>
      <c r="P721" s="6">
        <v>-507.98</v>
      </c>
      <c r="R721" s="31">
        <v>-19.66</v>
      </c>
      <c r="S721" s="28">
        <v>44439</v>
      </c>
      <c r="T721" s="1" t="s">
        <v>185</v>
      </c>
    </row>
    <row r="722" spans="1:20" x14ac:dyDescent="0.2">
      <c r="A722" s="29">
        <v>45766</v>
      </c>
      <c r="B722" s="1" t="s">
        <v>200</v>
      </c>
      <c r="C722" s="27">
        <v>44438</v>
      </c>
      <c r="D722" s="1">
        <v>53084</v>
      </c>
      <c r="F722" s="1" t="s">
        <v>1430</v>
      </c>
      <c r="G722" s="1" t="s">
        <v>1431</v>
      </c>
      <c r="H722" s="1" t="s">
        <v>1431</v>
      </c>
      <c r="J722" s="1" t="s">
        <v>68</v>
      </c>
      <c r="K722" s="1" t="s">
        <v>49</v>
      </c>
      <c r="M722" s="1">
        <v>6.3E-2</v>
      </c>
      <c r="N722" s="6"/>
      <c r="O722" s="6">
        <v>13.61</v>
      </c>
      <c r="P722" s="6">
        <v>-594.28</v>
      </c>
      <c r="R722" s="31">
        <v>-13.61</v>
      </c>
      <c r="S722" s="28">
        <v>44439</v>
      </c>
      <c r="T722" s="1" t="s">
        <v>185</v>
      </c>
    </row>
    <row r="723" spans="1:20" x14ac:dyDescent="0.2">
      <c r="A723" s="29">
        <v>45766</v>
      </c>
      <c r="B723" s="1" t="s">
        <v>200</v>
      </c>
      <c r="C723" s="27">
        <v>44438</v>
      </c>
      <c r="D723" s="1">
        <v>53084</v>
      </c>
      <c r="F723" s="1" t="s">
        <v>1432</v>
      </c>
      <c r="G723" s="1" t="s">
        <v>1433</v>
      </c>
      <c r="H723" s="1" t="s">
        <v>1433</v>
      </c>
      <c r="J723" s="1" t="s">
        <v>68</v>
      </c>
      <c r="K723" s="1" t="s">
        <v>49</v>
      </c>
      <c r="M723" s="1">
        <v>1.7999999999999999E-2</v>
      </c>
      <c r="N723" s="6"/>
      <c r="O723" s="6">
        <v>3.89</v>
      </c>
      <c r="P723" s="6">
        <v>-580.66999999999996</v>
      </c>
      <c r="R723" s="31">
        <v>-3.89</v>
      </c>
      <c r="S723" s="28">
        <v>44439</v>
      </c>
      <c r="T723" s="1" t="s">
        <v>185</v>
      </c>
    </row>
    <row r="724" spans="1:20" x14ac:dyDescent="0.2">
      <c r="A724" s="29">
        <v>45704</v>
      </c>
      <c r="B724" s="1" t="s">
        <v>200</v>
      </c>
      <c r="C724" s="27">
        <v>44439</v>
      </c>
      <c r="D724" s="1">
        <v>53070</v>
      </c>
      <c r="F724" s="1" t="s">
        <v>1430</v>
      </c>
      <c r="G724" s="1" t="s">
        <v>1431</v>
      </c>
      <c r="H724" s="1" t="s">
        <v>1431</v>
      </c>
      <c r="J724" s="1" t="s">
        <v>68</v>
      </c>
      <c r="K724" s="1" t="s">
        <v>49</v>
      </c>
      <c r="M724" s="1">
        <v>6.3E-2</v>
      </c>
      <c r="N724" s="6"/>
      <c r="O724" s="6">
        <v>2.39</v>
      </c>
      <c r="P724" s="6">
        <v>-597.35</v>
      </c>
      <c r="R724" s="31">
        <v>-2.39</v>
      </c>
      <c r="S724" s="28">
        <v>44439</v>
      </c>
      <c r="T724" s="1" t="s">
        <v>185</v>
      </c>
    </row>
    <row r="725" spans="1:20" x14ac:dyDescent="0.2">
      <c r="A725" s="29">
        <v>45704</v>
      </c>
      <c r="B725" s="1" t="s">
        <v>200</v>
      </c>
      <c r="C725" s="27">
        <v>44439</v>
      </c>
      <c r="D725" s="1">
        <v>53070</v>
      </c>
      <c r="F725" s="1" t="s">
        <v>1432</v>
      </c>
      <c r="G725" s="1" t="s">
        <v>1433</v>
      </c>
      <c r="H725" s="1" t="s">
        <v>1433</v>
      </c>
      <c r="J725" s="1" t="s">
        <v>68</v>
      </c>
      <c r="K725" s="1" t="s">
        <v>49</v>
      </c>
      <c r="M725" s="1">
        <v>1.7999999999999999E-2</v>
      </c>
      <c r="N725" s="6"/>
      <c r="O725" s="6">
        <v>0.68</v>
      </c>
      <c r="P725" s="6">
        <v>-594.96</v>
      </c>
      <c r="R725" s="31">
        <v>-0.68</v>
      </c>
      <c r="S725" s="28">
        <v>44439</v>
      </c>
      <c r="T725" s="1" t="s">
        <v>185</v>
      </c>
    </row>
    <row r="726" spans="1:20" x14ac:dyDescent="0.2">
      <c r="A726" s="29">
        <v>45767</v>
      </c>
      <c r="B726" s="1" t="s">
        <v>200</v>
      </c>
      <c r="C726" s="27">
        <v>44439</v>
      </c>
      <c r="D726" s="1">
        <v>53085</v>
      </c>
      <c r="F726" s="1" t="s">
        <v>1430</v>
      </c>
      <c r="G726" s="1" t="s">
        <v>1431</v>
      </c>
      <c r="H726" s="1" t="s">
        <v>1431</v>
      </c>
      <c r="J726" s="1" t="s">
        <v>68</v>
      </c>
      <c r="K726" s="1" t="s">
        <v>49</v>
      </c>
      <c r="M726" s="1">
        <v>6.3E-2</v>
      </c>
      <c r="N726" s="6"/>
      <c r="O726" s="6">
        <v>272.02999999999997</v>
      </c>
      <c r="P726" s="6">
        <v>-947.1</v>
      </c>
      <c r="R726" s="31">
        <v>-272.02999999999997</v>
      </c>
      <c r="S726" s="28">
        <v>44439</v>
      </c>
      <c r="T726" s="1" t="s">
        <v>185</v>
      </c>
    </row>
    <row r="727" spans="1:20" x14ac:dyDescent="0.2">
      <c r="A727" s="29">
        <v>45767</v>
      </c>
      <c r="B727" s="1" t="s">
        <v>200</v>
      </c>
      <c r="C727" s="27">
        <v>44439</v>
      </c>
      <c r="D727" s="1">
        <v>53085</v>
      </c>
      <c r="F727" s="1" t="s">
        <v>1432</v>
      </c>
      <c r="G727" s="1" t="s">
        <v>1433</v>
      </c>
      <c r="H727" s="1" t="s">
        <v>1433</v>
      </c>
      <c r="J727" s="1" t="s">
        <v>68</v>
      </c>
      <c r="K727" s="1" t="s">
        <v>49</v>
      </c>
      <c r="M727" s="1">
        <v>1.7999999999999999E-2</v>
      </c>
      <c r="N727" s="6"/>
      <c r="O727" s="6">
        <v>77.72</v>
      </c>
      <c r="P727" s="6">
        <v>-675.07</v>
      </c>
      <c r="R727" s="31">
        <v>-77.72</v>
      </c>
      <c r="S727" s="28">
        <v>44439</v>
      </c>
      <c r="T727" s="1" t="s">
        <v>185</v>
      </c>
    </row>
    <row r="728" spans="1:20" x14ac:dyDescent="0.2">
      <c r="A728" s="29">
        <v>45862</v>
      </c>
      <c r="B728" s="1" t="s">
        <v>198</v>
      </c>
      <c r="C728" s="27">
        <v>44440</v>
      </c>
      <c r="F728" s="1" t="s">
        <v>1430</v>
      </c>
      <c r="G728" s="1" t="s">
        <v>199</v>
      </c>
      <c r="H728" s="1" t="s">
        <v>1431</v>
      </c>
      <c r="J728" s="1" t="s">
        <v>68</v>
      </c>
      <c r="K728" s="1" t="s">
        <v>48</v>
      </c>
      <c r="N728" s="6">
        <v>517.62</v>
      </c>
      <c r="O728" s="6"/>
      <c r="P728" s="6">
        <v>-429.48</v>
      </c>
      <c r="R728" s="31">
        <v>517.62</v>
      </c>
      <c r="S728" s="28">
        <v>44469</v>
      </c>
      <c r="T728" s="1" t="s">
        <v>184</v>
      </c>
    </row>
    <row r="729" spans="1:20" x14ac:dyDescent="0.2">
      <c r="A729" s="29">
        <v>45863</v>
      </c>
      <c r="B729" s="1" t="s">
        <v>198</v>
      </c>
      <c r="C729" s="27">
        <v>44440</v>
      </c>
      <c r="F729" s="1" t="s">
        <v>1432</v>
      </c>
      <c r="G729" s="1">
        <v>210284</v>
      </c>
      <c r="H729" s="1" t="s">
        <v>1433</v>
      </c>
      <c r="J729" s="1" t="s">
        <v>68</v>
      </c>
      <c r="K729" s="1" t="s">
        <v>48</v>
      </c>
      <c r="N729" s="6">
        <v>147.87</v>
      </c>
      <c r="O729" s="6"/>
      <c r="P729" s="6">
        <v>-281.61</v>
      </c>
      <c r="R729" s="31">
        <v>147.87</v>
      </c>
      <c r="S729" s="28">
        <v>44469</v>
      </c>
      <c r="T729" s="1" t="s">
        <v>184</v>
      </c>
    </row>
    <row r="730" spans="1:20" x14ac:dyDescent="0.2">
      <c r="A730" s="29">
        <v>45864</v>
      </c>
      <c r="B730" s="1" t="s">
        <v>200</v>
      </c>
      <c r="C730" s="27">
        <v>44441</v>
      </c>
      <c r="D730" s="1">
        <v>53134</v>
      </c>
      <c r="F730" s="1" t="s">
        <v>1430</v>
      </c>
      <c r="G730" s="1" t="s">
        <v>1431</v>
      </c>
      <c r="H730" s="1" t="s">
        <v>1431</v>
      </c>
      <c r="J730" s="1" t="s">
        <v>68</v>
      </c>
      <c r="K730" s="1" t="s">
        <v>49</v>
      </c>
      <c r="M730" s="1">
        <v>6.3E-2</v>
      </c>
      <c r="N730" s="6"/>
      <c r="O730" s="6">
        <v>34.270000000000003</v>
      </c>
      <c r="P730" s="6">
        <v>-325.67</v>
      </c>
      <c r="R730" s="31">
        <v>-34.270000000000003</v>
      </c>
      <c r="S730" s="28">
        <v>44469</v>
      </c>
      <c r="T730" s="1" t="s">
        <v>185</v>
      </c>
    </row>
    <row r="731" spans="1:20" x14ac:dyDescent="0.2">
      <c r="A731" s="29">
        <v>45864</v>
      </c>
      <c r="B731" s="1" t="s">
        <v>200</v>
      </c>
      <c r="C731" s="27">
        <v>44441</v>
      </c>
      <c r="D731" s="1">
        <v>53134</v>
      </c>
      <c r="F731" s="1" t="s">
        <v>1432</v>
      </c>
      <c r="G731" s="1" t="s">
        <v>1433</v>
      </c>
      <c r="H731" s="1" t="s">
        <v>1433</v>
      </c>
      <c r="J731" s="1" t="s">
        <v>68</v>
      </c>
      <c r="K731" s="1" t="s">
        <v>49</v>
      </c>
      <c r="M731" s="1">
        <v>1.7999999999999999E-2</v>
      </c>
      <c r="N731" s="6"/>
      <c r="O731" s="6">
        <v>9.7899999999999991</v>
      </c>
      <c r="P731" s="6">
        <v>-291.39999999999998</v>
      </c>
      <c r="R731" s="31">
        <v>-9.7899999999999991</v>
      </c>
      <c r="S731" s="28">
        <v>44469</v>
      </c>
      <c r="T731" s="1" t="s">
        <v>185</v>
      </c>
    </row>
    <row r="732" spans="1:20" x14ac:dyDescent="0.2">
      <c r="A732" s="29">
        <v>45865</v>
      </c>
      <c r="B732" s="1" t="s">
        <v>200</v>
      </c>
      <c r="C732" s="27">
        <v>44441</v>
      </c>
      <c r="D732" s="1">
        <v>53135</v>
      </c>
      <c r="F732" s="1" t="s">
        <v>1430</v>
      </c>
      <c r="G732" s="1" t="s">
        <v>1431</v>
      </c>
      <c r="H732" s="1" t="s">
        <v>1431</v>
      </c>
      <c r="J732" s="1" t="s">
        <v>68</v>
      </c>
      <c r="K732" s="1" t="s">
        <v>49</v>
      </c>
      <c r="M732" s="1">
        <v>6.3E-2</v>
      </c>
      <c r="N732" s="6"/>
      <c r="O732" s="6">
        <v>8.06</v>
      </c>
      <c r="P732" s="6">
        <v>-336.03</v>
      </c>
      <c r="R732" s="31">
        <v>-8.06</v>
      </c>
      <c r="S732" s="28">
        <v>44469</v>
      </c>
      <c r="T732" s="1" t="s">
        <v>185</v>
      </c>
    </row>
    <row r="733" spans="1:20" x14ac:dyDescent="0.2">
      <c r="A733" s="29">
        <v>45865</v>
      </c>
      <c r="B733" s="1" t="s">
        <v>200</v>
      </c>
      <c r="C733" s="27">
        <v>44441</v>
      </c>
      <c r="D733" s="1">
        <v>53135</v>
      </c>
      <c r="F733" s="1" t="s">
        <v>1432</v>
      </c>
      <c r="G733" s="1" t="s">
        <v>1433</v>
      </c>
      <c r="H733" s="1" t="s">
        <v>1433</v>
      </c>
      <c r="J733" s="1" t="s">
        <v>68</v>
      </c>
      <c r="K733" s="1" t="s">
        <v>49</v>
      </c>
      <c r="M733" s="1">
        <v>1.7999999999999999E-2</v>
      </c>
      <c r="N733" s="6"/>
      <c r="O733" s="6">
        <v>2.2999999999999998</v>
      </c>
      <c r="P733" s="6">
        <v>-327.97</v>
      </c>
      <c r="R733" s="31">
        <v>-2.2999999999999998</v>
      </c>
      <c r="S733" s="28">
        <v>44469</v>
      </c>
      <c r="T733" s="1" t="s">
        <v>185</v>
      </c>
    </row>
    <row r="734" spans="1:20" x14ac:dyDescent="0.2">
      <c r="A734" s="29">
        <v>45866</v>
      </c>
      <c r="B734" s="1" t="s">
        <v>200</v>
      </c>
      <c r="C734" s="27">
        <v>44441</v>
      </c>
      <c r="D734" s="1">
        <v>53136</v>
      </c>
      <c r="F734" s="1" t="s">
        <v>1430</v>
      </c>
      <c r="G734" s="1" t="s">
        <v>1431</v>
      </c>
      <c r="H734" s="1" t="s">
        <v>1431</v>
      </c>
      <c r="J734" s="1" t="s">
        <v>68</v>
      </c>
      <c r="K734" s="1" t="s">
        <v>49</v>
      </c>
      <c r="M734" s="1">
        <v>6.3E-2</v>
      </c>
      <c r="N734" s="6"/>
      <c r="O734" s="6">
        <v>8.06</v>
      </c>
      <c r="P734" s="6">
        <v>-346.39</v>
      </c>
      <c r="R734" s="31">
        <v>-8.06</v>
      </c>
      <c r="S734" s="28">
        <v>44469</v>
      </c>
      <c r="T734" s="1" t="s">
        <v>185</v>
      </c>
    </row>
    <row r="735" spans="1:20" x14ac:dyDescent="0.2">
      <c r="A735" s="29">
        <v>45866</v>
      </c>
      <c r="B735" s="1" t="s">
        <v>200</v>
      </c>
      <c r="C735" s="27">
        <v>44441</v>
      </c>
      <c r="D735" s="1">
        <v>53136</v>
      </c>
      <c r="F735" s="1" t="s">
        <v>1432</v>
      </c>
      <c r="G735" s="1" t="s">
        <v>1433</v>
      </c>
      <c r="H735" s="1" t="s">
        <v>1433</v>
      </c>
      <c r="J735" s="1" t="s">
        <v>68</v>
      </c>
      <c r="K735" s="1" t="s">
        <v>49</v>
      </c>
      <c r="M735" s="1">
        <v>1.7999999999999999E-2</v>
      </c>
      <c r="N735" s="6"/>
      <c r="O735" s="6">
        <v>2.2999999999999998</v>
      </c>
      <c r="P735" s="6">
        <v>-338.33</v>
      </c>
      <c r="R735" s="31">
        <v>-2.2999999999999998</v>
      </c>
      <c r="S735" s="28">
        <v>44469</v>
      </c>
      <c r="T735" s="1" t="s">
        <v>185</v>
      </c>
    </row>
    <row r="736" spans="1:20" x14ac:dyDescent="0.2">
      <c r="A736" s="29">
        <v>45867</v>
      </c>
      <c r="B736" s="1" t="s">
        <v>200</v>
      </c>
      <c r="C736" s="27">
        <v>44441</v>
      </c>
      <c r="D736" s="1">
        <v>53137</v>
      </c>
      <c r="F736" s="1" t="s">
        <v>1430</v>
      </c>
      <c r="G736" s="1" t="s">
        <v>1431</v>
      </c>
      <c r="H736" s="1" t="s">
        <v>1431</v>
      </c>
      <c r="J736" s="1" t="s">
        <v>68</v>
      </c>
      <c r="K736" s="1" t="s">
        <v>49</v>
      </c>
      <c r="M736" s="1">
        <v>6.3E-2</v>
      </c>
      <c r="N736" s="6"/>
      <c r="O736" s="6">
        <v>98.78</v>
      </c>
      <c r="P736" s="6">
        <v>-473.39</v>
      </c>
      <c r="R736" s="31">
        <v>-98.78</v>
      </c>
      <c r="S736" s="28">
        <v>44469</v>
      </c>
      <c r="T736" s="1" t="s">
        <v>185</v>
      </c>
    </row>
    <row r="737" spans="1:20" x14ac:dyDescent="0.2">
      <c r="A737" s="29">
        <v>45867</v>
      </c>
      <c r="B737" s="1" t="s">
        <v>200</v>
      </c>
      <c r="C737" s="27">
        <v>44441</v>
      </c>
      <c r="D737" s="1">
        <v>53137</v>
      </c>
      <c r="F737" s="1" t="s">
        <v>1432</v>
      </c>
      <c r="G737" s="1" t="s">
        <v>1433</v>
      </c>
      <c r="H737" s="1" t="s">
        <v>1433</v>
      </c>
      <c r="J737" s="1" t="s">
        <v>68</v>
      </c>
      <c r="K737" s="1" t="s">
        <v>49</v>
      </c>
      <c r="M737" s="1">
        <v>1.7999999999999999E-2</v>
      </c>
      <c r="N737" s="6"/>
      <c r="O737" s="6">
        <v>28.22</v>
      </c>
      <c r="P737" s="6">
        <v>-374.61</v>
      </c>
      <c r="R737" s="31">
        <v>-28.22</v>
      </c>
      <c r="S737" s="28">
        <v>44469</v>
      </c>
      <c r="T737" s="1" t="s">
        <v>185</v>
      </c>
    </row>
    <row r="738" spans="1:20" x14ac:dyDescent="0.2">
      <c r="A738" s="29">
        <v>45868</v>
      </c>
      <c r="B738" s="1" t="s">
        <v>200</v>
      </c>
      <c r="C738" s="27">
        <v>44441</v>
      </c>
      <c r="D738" s="1">
        <v>53138</v>
      </c>
      <c r="F738" s="1" t="s">
        <v>1430</v>
      </c>
      <c r="G738" s="1" t="s">
        <v>1431</v>
      </c>
      <c r="H738" s="1" t="s">
        <v>1431</v>
      </c>
      <c r="J738" s="1" t="s">
        <v>68</v>
      </c>
      <c r="K738" s="1" t="s">
        <v>49</v>
      </c>
      <c r="M738" s="1">
        <v>6.3E-2</v>
      </c>
      <c r="N738" s="6"/>
      <c r="O738" s="6">
        <v>4.03</v>
      </c>
      <c r="P738" s="6">
        <v>-478.57</v>
      </c>
      <c r="R738" s="31">
        <v>-4.03</v>
      </c>
      <c r="S738" s="28">
        <v>44469</v>
      </c>
      <c r="T738" s="1" t="s">
        <v>185</v>
      </c>
    </row>
    <row r="739" spans="1:20" x14ac:dyDescent="0.2">
      <c r="A739" s="29">
        <v>45868</v>
      </c>
      <c r="B739" s="1" t="s">
        <v>200</v>
      </c>
      <c r="C739" s="27">
        <v>44441</v>
      </c>
      <c r="D739" s="1">
        <v>53138</v>
      </c>
      <c r="F739" s="1" t="s">
        <v>1432</v>
      </c>
      <c r="G739" s="1" t="s">
        <v>1433</v>
      </c>
      <c r="H739" s="1" t="s">
        <v>1433</v>
      </c>
      <c r="J739" s="1" t="s">
        <v>68</v>
      </c>
      <c r="K739" s="1" t="s">
        <v>49</v>
      </c>
      <c r="M739" s="1">
        <v>1.7999999999999999E-2</v>
      </c>
      <c r="N739" s="6"/>
      <c r="O739" s="6">
        <v>1.1499999999999999</v>
      </c>
      <c r="P739" s="6">
        <v>-474.54</v>
      </c>
      <c r="R739" s="31">
        <v>-1.1499999999999999</v>
      </c>
      <c r="S739" s="28">
        <v>44469</v>
      </c>
      <c r="T739" s="1" t="s">
        <v>185</v>
      </c>
    </row>
    <row r="740" spans="1:20" x14ac:dyDescent="0.2">
      <c r="A740" s="29">
        <v>45869</v>
      </c>
      <c r="B740" s="1" t="s">
        <v>200</v>
      </c>
      <c r="C740" s="27">
        <v>44441</v>
      </c>
      <c r="D740" s="1">
        <v>53139</v>
      </c>
      <c r="F740" s="1" t="s">
        <v>1430</v>
      </c>
      <c r="G740" s="1" t="s">
        <v>1431</v>
      </c>
      <c r="H740" s="1" t="s">
        <v>1431</v>
      </c>
      <c r="J740" s="1" t="s">
        <v>68</v>
      </c>
      <c r="K740" s="1" t="s">
        <v>49</v>
      </c>
      <c r="M740" s="1">
        <v>6.3E-2</v>
      </c>
      <c r="N740" s="6"/>
      <c r="O740" s="6">
        <v>10.08</v>
      </c>
      <c r="P740" s="6">
        <v>-491.53</v>
      </c>
      <c r="R740" s="31">
        <v>-10.08</v>
      </c>
      <c r="S740" s="28">
        <v>44469</v>
      </c>
      <c r="T740" s="1" t="s">
        <v>185</v>
      </c>
    </row>
    <row r="741" spans="1:20" x14ac:dyDescent="0.2">
      <c r="A741" s="29">
        <v>45869</v>
      </c>
      <c r="B741" s="1" t="s">
        <v>200</v>
      </c>
      <c r="C741" s="27">
        <v>44441</v>
      </c>
      <c r="D741" s="1">
        <v>53139</v>
      </c>
      <c r="F741" s="1" t="s">
        <v>1432</v>
      </c>
      <c r="G741" s="1" t="s">
        <v>1433</v>
      </c>
      <c r="H741" s="1" t="s">
        <v>1433</v>
      </c>
      <c r="J741" s="1" t="s">
        <v>68</v>
      </c>
      <c r="K741" s="1" t="s">
        <v>49</v>
      </c>
      <c r="M741" s="1">
        <v>1.7999999999999999E-2</v>
      </c>
      <c r="N741" s="6"/>
      <c r="O741" s="6">
        <v>2.88</v>
      </c>
      <c r="P741" s="6">
        <v>-481.45</v>
      </c>
      <c r="R741" s="31">
        <v>-2.88</v>
      </c>
      <c r="S741" s="28">
        <v>44469</v>
      </c>
      <c r="T741" s="1" t="s">
        <v>185</v>
      </c>
    </row>
    <row r="742" spans="1:20" x14ac:dyDescent="0.2">
      <c r="A742" s="29">
        <v>45871</v>
      </c>
      <c r="B742" s="1" t="s">
        <v>200</v>
      </c>
      <c r="C742" s="27">
        <v>44441</v>
      </c>
      <c r="D742" s="1">
        <v>53141</v>
      </c>
      <c r="F742" s="1" t="s">
        <v>1430</v>
      </c>
      <c r="G742" s="1" t="s">
        <v>1431</v>
      </c>
      <c r="H742" s="1" t="s">
        <v>1431</v>
      </c>
      <c r="J742" s="1" t="s">
        <v>68</v>
      </c>
      <c r="K742" s="1" t="s">
        <v>49</v>
      </c>
      <c r="M742" s="1">
        <v>6.3E-2</v>
      </c>
      <c r="N742" s="6"/>
      <c r="O742" s="6">
        <v>32.26</v>
      </c>
      <c r="P742" s="6">
        <v>-533.01</v>
      </c>
      <c r="R742" s="31">
        <v>-32.26</v>
      </c>
      <c r="S742" s="28">
        <v>44469</v>
      </c>
      <c r="T742" s="1" t="s">
        <v>185</v>
      </c>
    </row>
    <row r="743" spans="1:20" x14ac:dyDescent="0.2">
      <c r="A743" s="29">
        <v>45871</v>
      </c>
      <c r="B743" s="1" t="s">
        <v>200</v>
      </c>
      <c r="C743" s="27">
        <v>44441</v>
      </c>
      <c r="D743" s="1">
        <v>53141</v>
      </c>
      <c r="F743" s="1" t="s">
        <v>1432</v>
      </c>
      <c r="G743" s="1" t="s">
        <v>1433</v>
      </c>
      <c r="H743" s="1" t="s">
        <v>1433</v>
      </c>
      <c r="J743" s="1" t="s">
        <v>68</v>
      </c>
      <c r="K743" s="1" t="s">
        <v>49</v>
      </c>
      <c r="M743" s="1">
        <v>1.7999999999999999E-2</v>
      </c>
      <c r="N743" s="6"/>
      <c r="O743" s="6">
        <v>9.2200000000000006</v>
      </c>
      <c r="P743" s="6">
        <v>-500.75</v>
      </c>
      <c r="R743" s="31">
        <v>-9.2200000000000006</v>
      </c>
      <c r="S743" s="28">
        <v>44469</v>
      </c>
      <c r="T743" s="1" t="s">
        <v>185</v>
      </c>
    </row>
    <row r="744" spans="1:20" x14ac:dyDescent="0.2">
      <c r="A744" s="29">
        <v>45873</v>
      </c>
      <c r="B744" s="1" t="s">
        <v>200</v>
      </c>
      <c r="C744" s="27">
        <v>44441</v>
      </c>
      <c r="D744" s="1">
        <v>53143</v>
      </c>
      <c r="F744" s="1" t="s">
        <v>1430</v>
      </c>
      <c r="G744" s="1" t="s">
        <v>1431</v>
      </c>
      <c r="H744" s="1" t="s">
        <v>1431</v>
      </c>
      <c r="J744" s="1" t="s">
        <v>68</v>
      </c>
      <c r="K744" s="1" t="s">
        <v>49</v>
      </c>
      <c r="M744" s="1">
        <v>6.3E-2</v>
      </c>
      <c r="N744" s="6"/>
      <c r="O744" s="6">
        <v>16.13</v>
      </c>
      <c r="P744" s="6">
        <v>-553.75</v>
      </c>
      <c r="R744" s="31">
        <v>-16.13</v>
      </c>
      <c r="S744" s="28">
        <v>44469</v>
      </c>
      <c r="T744" s="1" t="s">
        <v>185</v>
      </c>
    </row>
    <row r="745" spans="1:20" x14ac:dyDescent="0.2">
      <c r="A745" s="29">
        <v>45873</v>
      </c>
      <c r="B745" s="1" t="s">
        <v>200</v>
      </c>
      <c r="C745" s="27">
        <v>44441</v>
      </c>
      <c r="D745" s="1">
        <v>53143</v>
      </c>
      <c r="F745" s="1" t="s">
        <v>1432</v>
      </c>
      <c r="G745" s="1" t="s">
        <v>1433</v>
      </c>
      <c r="H745" s="1" t="s">
        <v>1433</v>
      </c>
      <c r="J745" s="1" t="s">
        <v>68</v>
      </c>
      <c r="K745" s="1" t="s">
        <v>49</v>
      </c>
      <c r="M745" s="1">
        <v>1.7999999999999999E-2</v>
      </c>
      <c r="N745" s="6"/>
      <c r="O745" s="6">
        <v>4.6100000000000003</v>
      </c>
      <c r="P745" s="6">
        <v>-537.62</v>
      </c>
      <c r="R745" s="31">
        <v>-4.6100000000000003</v>
      </c>
      <c r="S745" s="28">
        <v>44469</v>
      </c>
      <c r="T745" s="1" t="s">
        <v>185</v>
      </c>
    </row>
    <row r="746" spans="1:20" x14ac:dyDescent="0.2">
      <c r="A746" s="29">
        <v>45874</v>
      </c>
      <c r="B746" s="1" t="s">
        <v>200</v>
      </c>
      <c r="C746" s="27">
        <v>44441</v>
      </c>
      <c r="D746" s="1">
        <v>53144</v>
      </c>
      <c r="F746" s="1" t="s">
        <v>1430</v>
      </c>
      <c r="G746" s="1" t="s">
        <v>1431</v>
      </c>
      <c r="H746" s="1" t="s">
        <v>1431</v>
      </c>
      <c r="J746" s="1" t="s">
        <v>68</v>
      </c>
      <c r="K746" s="1" t="s">
        <v>49</v>
      </c>
      <c r="M746" s="1">
        <v>6.3E-2</v>
      </c>
      <c r="N746" s="6"/>
      <c r="O746" s="6">
        <v>38.299999999999997</v>
      </c>
      <c r="P746" s="6">
        <v>-602.99</v>
      </c>
      <c r="R746" s="31">
        <v>-38.299999999999997</v>
      </c>
      <c r="S746" s="28">
        <v>44469</v>
      </c>
      <c r="T746" s="1" t="s">
        <v>185</v>
      </c>
    </row>
    <row r="747" spans="1:20" x14ac:dyDescent="0.2">
      <c r="A747" s="29">
        <v>45874</v>
      </c>
      <c r="B747" s="1" t="s">
        <v>200</v>
      </c>
      <c r="C747" s="27">
        <v>44441</v>
      </c>
      <c r="D747" s="1">
        <v>53144</v>
      </c>
      <c r="F747" s="1" t="s">
        <v>1432</v>
      </c>
      <c r="G747" s="1" t="s">
        <v>1433</v>
      </c>
      <c r="H747" s="1" t="s">
        <v>1433</v>
      </c>
      <c r="J747" s="1" t="s">
        <v>68</v>
      </c>
      <c r="K747" s="1" t="s">
        <v>49</v>
      </c>
      <c r="M747" s="1">
        <v>1.7999999999999999E-2</v>
      </c>
      <c r="N747" s="6"/>
      <c r="O747" s="6">
        <v>10.94</v>
      </c>
      <c r="P747" s="6">
        <v>-564.69000000000005</v>
      </c>
      <c r="R747" s="31">
        <v>-10.94</v>
      </c>
      <c r="S747" s="28">
        <v>44469</v>
      </c>
      <c r="T747" s="1" t="s">
        <v>185</v>
      </c>
    </row>
    <row r="748" spans="1:20" x14ac:dyDescent="0.2">
      <c r="A748" s="29">
        <v>45875</v>
      </c>
      <c r="B748" s="1" t="s">
        <v>200</v>
      </c>
      <c r="C748" s="27">
        <v>44441</v>
      </c>
      <c r="D748" s="1">
        <v>53145</v>
      </c>
      <c r="F748" s="1" t="s">
        <v>1430</v>
      </c>
      <c r="G748" s="1" t="s">
        <v>1431</v>
      </c>
      <c r="H748" s="1" t="s">
        <v>1431</v>
      </c>
      <c r="J748" s="1" t="s">
        <v>68</v>
      </c>
      <c r="K748" s="1" t="s">
        <v>49</v>
      </c>
      <c r="M748" s="1">
        <v>6.3E-2</v>
      </c>
      <c r="N748" s="6"/>
      <c r="O748" s="6">
        <v>6.05</v>
      </c>
      <c r="P748" s="6">
        <v>-610.77</v>
      </c>
      <c r="R748" s="31">
        <v>-6.05</v>
      </c>
      <c r="S748" s="28">
        <v>44469</v>
      </c>
      <c r="T748" s="1" t="s">
        <v>185</v>
      </c>
    </row>
    <row r="749" spans="1:20" x14ac:dyDescent="0.2">
      <c r="A749" s="29">
        <v>45875</v>
      </c>
      <c r="B749" s="1" t="s">
        <v>200</v>
      </c>
      <c r="C749" s="27">
        <v>44441</v>
      </c>
      <c r="D749" s="1">
        <v>53145</v>
      </c>
      <c r="F749" s="1" t="s">
        <v>1432</v>
      </c>
      <c r="G749" s="1" t="s">
        <v>1433</v>
      </c>
      <c r="H749" s="1" t="s">
        <v>1433</v>
      </c>
      <c r="J749" s="1" t="s">
        <v>68</v>
      </c>
      <c r="K749" s="1" t="s">
        <v>49</v>
      </c>
      <c r="M749" s="1">
        <v>1.7999999999999999E-2</v>
      </c>
      <c r="N749" s="6"/>
      <c r="O749" s="6">
        <v>1.73</v>
      </c>
      <c r="P749" s="6">
        <v>-604.72</v>
      </c>
      <c r="R749" s="31">
        <v>-1.73</v>
      </c>
      <c r="S749" s="28">
        <v>44469</v>
      </c>
      <c r="T749" s="1" t="s">
        <v>185</v>
      </c>
    </row>
    <row r="750" spans="1:20" x14ac:dyDescent="0.2">
      <c r="A750" s="29">
        <v>45876</v>
      </c>
      <c r="B750" s="1" t="s">
        <v>200</v>
      </c>
      <c r="C750" s="27">
        <v>44441</v>
      </c>
      <c r="D750" s="1">
        <v>53146</v>
      </c>
      <c r="F750" s="1" t="s">
        <v>1430</v>
      </c>
      <c r="G750" s="1" t="s">
        <v>1431</v>
      </c>
      <c r="H750" s="1" t="s">
        <v>1431</v>
      </c>
      <c r="J750" s="1" t="s">
        <v>68</v>
      </c>
      <c r="K750" s="1" t="s">
        <v>49</v>
      </c>
      <c r="M750" s="1">
        <v>6.3E-2</v>
      </c>
      <c r="N750" s="6"/>
      <c r="O750" s="6">
        <v>8.06</v>
      </c>
      <c r="P750" s="6">
        <v>-621.13</v>
      </c>
      <c r="R750" s="31">
        <v>-8.06</v>
      </c>
      <c r="S750" s="28">
        <v>44469</v>
      </c>
      <c r="T750" s="1" t="s">
        <v>185</v>
      </c>
    </row>
    <row r="751" spans="1:20" x14ac:dyDescent="0.2">
      <c r="A751" s="29">
        <v>45876</v>
      </c>
      <c r="B751" s="1" t="s">
        <v>200</v>
      </c>
      <c r="C751" s="27">
        <v>44441</v>
      </c>
      <c r="D751" s="1">
        <v>53146</v>
      </c>
      <c r="F751" s="1" t="s">
        <v>1432</v>
      </c>
      <c r="G751" s="1" t="s">
        <v>1433</v>
      </c>
      <c r="H751" s="1" t="s">
        <v>1433</v>
      </c>
      <c r="J751" s="1" t="s">
        <v>68</v>
      </c>
      <c r="K751" s="1" t="s">
        <v>49</v>
      </c>
      <c r="M751" s="1">
        <v>1.7999999999999999E-2</v>
      </c>
      <c r="N751" s="6"/>
      <c r="O751" s="6">
        <v>2.2999999999999998</v>
      </c>
      <c r="P751" s="6">
        <v>-613.07000000000005</v>
      </c>
      <c r="R751" s="31">
        <v>-2.2999999999999998</v>
      </c>
      <c r="S751" s="28">
        <v>44469</v>
      </c>
      <c r="T751" s="1" t="s">
        <v>185</v>
      </c>
    </row>
    <row r="752" spans="1:20" x14ac:dyDescent="0.2">
      <c r="A752" s="29">
        <v>45877</v>
      </c>
      <c r="B752" s="1" t="s">
        <v>200</v>
      </c>
      <c r="C752" s="27">
        <v>44441</v>
      </c>
      <c r="D752" s="1">
        <v>53147</v>
      </c>
      <c r="F752" s="1" t="s">
        <v>1430</v>
      </c>
      <c r="G752" s="1" t="s">
        <v>1431</v>
      </c>
      <c r="H752" s="1" t="s">
        <v>1431</v>
      </c>
      <c r="J752" s="1" t="s">
        <v>68</v>
      </c>
      <c r="K752" s="1" t="s">
        <v>49</v>
      </c>
      <c r="M752" s="1">
        <v>6.3E-2</v>
      </c>
      <c r="N752" s="6"/>
      <c r="O752" s="6">
        <v>22.18</v>
      </c>
      <c r="P752" s="6">
        <v>-649.65</v>
      </c>
      <c r="R752" s="31">
        <v>-22.18</v>
      </c>
      <c r="S752" s="28">
        <v>44469</v>
      </c>
      <c r="T752" s="1" t="s">
        <v>185</v>
      </c>
    </row>
    <row r="753" spans="1:20" x14ac:dyDescent="0.2">
      <c r="A753" s="29">
        <v>45877</v>
      </c>
      <c r="B753" s="1" t="s">
        <v>200</v>
      </c>
      <c r="C753" s="27">
        <v>44441</v>
      </c>
      <c r="D753" s="1">
        <v>53147</v>
      </c>
      <c r="F753" s="1" t="s">
        <v>1432</v>
      </c>
      <c r="G753" s="1" t="s">
        <v>1433</v>
      </c>
      <c r="H753" s="1" t="s">
        <v>1433</v>
      </c>
      <c r="J753" s="1" t="s">
        <v>68</v>
      </c>
      <c r="K753" s="1" t="s">
        <v>49</v>
      </c>
      <c r="M753" s="1">
        <v>1.7999999999999999E-2</v>
      </c>
      <c r="N753" s="6"/>
      <c r="O753" s="6">
        <v>6.34</v>
      </c>
      <c r="P753" s="6">
        <v>-627.47</v>
      </c>
      <c r="R753" s="31">
        <v>-6.34</v>
      </c>
      <c r="S753" s="28">
        <v>44469</v>
      </c>
      <c r="T753" s="1" t="s">
        <v>185</v>
      </c>
    </row>
    <row r="754" spans="1:20" x14ac:dyDescent="0.2">
      <c r="A754" s="29">
        <v>45878</v>
      </c>
      <c r="B754" s="1" t="s">
        <v>200</v>
      </c>
      <c r="C754" s="27">
        <v>44441</v>
      </c>
      <c r="D754" s="1">
        <v>53148</v>
      </c>
      <c r="F754" s="1" t="s">
        <v>1430</v>
      </c>
      <c r="G754" s="1" t="s">
        <v>1431</v>
      </c>
      <c r="H754" s="1" t="s">
        <v>1431</v>
      </c>
      <c r="J754" s="1" t="s">
        <v>68</v>
      </c>
      <c r="K754" s="1" t="s">
        <v>49</v>
      </c>
      <c r="M754" s="1">
        <v>6.3E-2</v>
      </c>
      <c r="N754" s="6"/>
      <c r="O754" s="6">
        <v>14.11</v>
      </c>
      <c r="P754" s="6">
        <v>-667.79</v>
      </c>
      <c r="R754" s="31">
        <v>-14.11</v>
      </c>
      <c r="S754" s="28">
        <v>44469</v>
      </c>
      <c r="T754" s="1" t="s">
        <v>185</v>
      </c>
    </row>
    <row r="755" spans="1:20" x14ac:dyDescent="0.2">
      <c r="A755" s="29">
        <v>45878</v>
      </c>
      <c r="B755" s="1" t="s">
        <v>200</v>
      </c>
      <c r="C755" s="27">
        <v>44441</v>
      </c>
      <c r="D755" s="1">
        <v>53148</v>
      </c>
      <c r="F755" s="1" t="s">
        <v>1432</v>
      </c>
      <c r="G755" s="1" t="s">
        <v>1433</v>
      </c>
      <c r="H755" s="1" t="s">
        <v>1433</v>
      </c>
      <c r="J755" s="1" t="s">
        <v>68</v>
      </c>
      <c r="K755" s="1" t="s">
        <v>49</v>
      </c>
      <c r="M755" s="1">
        <v>1.7999999999999999E-2</v>
      </c>
      <c r="N755" s="6"/>
      <c r="O755" s="6">
        <v>4.03</v>
      </c>
      <c r="P755" s="6">
        <v>-653.67999999999995</v>
      </c>
      <c r="R755" s="31">
        <v>-4.03</v>
      </c>
      <c r="S755" s="28">
        <v>44469</v>
      </c>
      <c r="T755" s="1" t="s">
        <v>185</v>
      </c>
    </row>
    <row r="756" spans="1:20" x14ac:dyDescent="0.2">
      <c r="A756" s="29">
        <v>45879</v>
      </c>
      <c r="B756" s="1" t="s">
        <v>200</v>
      </c>
      <c r="C756" s="27">
        <v>44441</v>
      </c>
      <c r="D756" s="1">
        <v>53149</v>
      </c>
      <c r="F756" s="1" t="s">
        <v>1430</v>
      </c>
      <c r="G756" s="1" t="s">
        <v>1431</v>
      </c>
      <c r="H756" s="1" t="s">
        <v>1431</v>
      </c>
      <c r="J756" s="1" t="s">
        <v>68</v>
      </c>
      <c r="K756" s="1" t="s">
        <v>49</v>
      </c>
      <c r="M756" s="1">
        <v>6.3E-2</v>
      </c>
      <c r="N756" s="6"/>
      <c r="O756" s="6">
        <v>2.02</v>
      </c>
      <c r="P756" s="6">
        <v>-670.39</v>
      </c>
      <c r="R756" s="31">
        <v>-2.02</v>
      </c>
      <c r="S756" s="28">
        <v>44469</v>
      </c>
      <c r="T756" s="1" t="s">
        <v>185</v>
      </c>
    </row>
    <row r="757" spans="1:20" x14ac:dyDescent="0.2">
      <c r="A757" s="29">
        <v>45879</v>
      </c>
      <c r="B757" s="1" t="s">
        <v>200</v>
      </c>
      <c r="C757" s="27">
        <v>44441</v>
      </c>
      <c r="D757" s="1">
        <v>53149</v>
      </c>
      <c r="F757" s="1" t="s">
        <v>1432</v>
      </c>
      <c r="G757" s="1" t="s">
        <v>1433</v>
      </c>
      <c r="H757" s="1" t="s">
        <v>1433</v>
      </c>
      <c r="J757" s="1" t="s">
        <v>68</v>
      </c>
      <c r="K757" s="1" t="s">
        <v>49</v>
      </c>
      <c r="M757" s="1">
        <v>1.7999999999999999E-2</v>
      </c>
      <c r="N757" s="6"/>
      <c r="O757" s="6">
        <v>0.57999999999999996</v>
      </c>
      <c r="P757" s="6">
        <v>-668.37</v>
      </c>
      <c r="R757" s="31">
        <v>-0.57999999999999996</v>
      </c>
      <c r="S757" s="28">
        <v>44469</v>
      </c>
      <c r="T757" s="1" t="s">
        <v>185</v>
      </c>
    </row>
    <row r="758" spans="1:20" x14ac:dyDescent="0.2">
      <c r="A758" s="29">
        <v>45997</v>
      </c>
      <c r="B758" s="1" t="s">
        <v>200</v>
      </c>
      <c r="C758" s="27">
        <v>44448</v>
      </c>
      <c r="D758" s="1">
        <v>53160</v>
      </c>
      <c r="F758" s="1" t="s">
        <v>1430</v>
      </c>
      <c r="G758" s="1" t="s">
        <v>1431</v>
      </c>
      <c r="H758" s="1" t="s">
        <v>1431</v>
      </c>
      <c r="J758" s="1" t="s">
        <v>68</v>
      </c>
      <c r="K758" s="1" t="s">
        <v>49</v>
      </c>
      <c r="M758" s="1">
        <v>6.3E-2</v>
      </c>
      <c r="N758" s="6"/>
      <c r="O758" s="6">
        <v>6.17</v>
      </c>
      <c r="P758" s="6">
        <v>-678.32</v>
      </c>
      <c r="R758" s="31">
        <v>-6.17</v>
      </c>
      <c r="S758" s="28">
        <v>44469</v>
      </c>
      <c r="T758" s="1" t="s">
        <v>185</v>
      </c>
    </row>
    <row r="759" spans="1:20" x14ac:dyDescent="0.2">
      <c r="A759" s="29">
        <v>45997</v>
      </c>
      <c r="B759" s="1" t="s">
        <v>200</v>
      </c>
      <c r="C759" s="27">
        <v>44448</v>
      </c>
      <c r="D759" s="1">
        <v>53160</v>
      </c>
      <c r="F759" s="1" t="s">
        <v>1432</v>
      </c>
      <c r="G759" s="1" t="s">
        <v>1433</v>
      </c>
      <c r="H759" s="1" t="s">
        <v>1433</v>
      </c>
      <c r="J759" s="1" t="s">
        <v>68</v>
      </c>
      <c r="K759" s="1" t="s">
        <v>49</v>
      </c>
      <c r="M759" s="1">
        <v>1.7999999999999999E-2</v>
      </c>
      <c r="N759" s="6"/>
      <c r="O759" s="6">
        <v>1.76</v>
      </c>
      <c r="P759" s="6">
        <v>-672.15</v>
      </c>
      <c r="R759" s="31">
        <v>-1.76</v>
      </c>
      <c r="S759" s="28">
        <v>44469</v>
      </c>
      <c r="T759" s="1" t="s">
        <v>185</v>
      </c>
    </row>
    <row r="760" spans="1:20" x14ac:dyDescent="0.2">
      <c r="A760" s="29">
        <v>45806</v>
      </c>
      <c r="B760" s="1" t="s">
        <v>200</v>
      </c>
      <c r="C760" s="27">
        <v>44452</v>
      </c>
      <c r="D760" s="1">
        <v>53090</v>
      </c>
      <c r="F760" s="1" t="s">
        <v>1430</v>
      </c>
      <c r="G760" s="1" t="s">
        <v>1431</v>
      </c>
      <c r="H760" s="1" t="s">
        <v>1431</v>
      </c>
      <c r="J760" s="1" t="s">
        <v>68</v>
      </c>
      <c r="K760" s="1" t="s">
        <v>49</v>
      </c>
      <c r="M760" s="1">
        <v>6.3E-2</v>
      </c>
      <c r="N760" s="6"/>
      <c r="O760" s="6">
        <v>19.78</v>
      </c>
      <c r="P760" s="6">
        <v>-703.75</v>
      </c>
      <c r="R760" s="31">
        <v>-19.78</v>
      </c>
      <c r="S760" s="28">
        <v>44469</v>
      </c>
      <c r="T760" s="1" t="s">
        <v>185</v>
      </c>
    </row>
    <row r="761" spans="1:20" x14ac:dyDescent="0.2">
      <c r="A761" s="29">
        <v>45806</v>
      </c>
      <c r="B761" s="1" t="s">
        <v>200</v>
      </c>
      <c r="C761" s="27">
        <v>44452</v>
      </c>
      <c r="D761" s="1">
        <v>53090</v>
      </c>
      <c r="F761" s="1" t="s">
        <v>1432</v>
      </c>
      <c r="G761" s="1" t="s">
        <v>1433</v>
      </c>
      <c r="H761" s="1" t="s">
        <v>1433</v>
      </c>
      <c r="J761" s="1" t="s">
        <v>68</v>
      </c>
      <c r="K761" s="1" t="s">
        <v>49</v>
      </c>
      <c r="M761" s="1">
        <v>1.7999999999999999E-2</v>
      </c>
      <c r="N761" s="6"/>
      <c r="O761" s="6">
        <v>5.65</v>
      </c>
      <c r="P761" s="6">
        <v>-683.97</v>
      </c>
      <c r="R761" s="31">
        <v>-5.65</v>
      </c>
      <c r="S761" s="28">
        <v>44469</v>
      </c>
      <c r="T761" s="1" t="s">
        <v>185</v>
      </c>
    </row>
    <row r="762" spans="1:20" x14ac:dyDescent="0.2">
      <c r="A762" s="29">
        <v>45887</v>
      </c>
      <c r="B762" s="1" t="s">
        <v>200</v>
      </c>
      <c r="C762" s="27">
        <v>44452</v>
      </c>
      <c r="D762" s="1">
        <v>53157</v>
      </c>
      <c r="F762" s="1" t="s">
        <v>1430</v>
      </c>
      <c r="G762" s="1" t="s">
        <v>1431</v>
      </c>
      <c r="H762" s="1" t="s">
        <v>1431</v>
      </c>
      <c r="J762" s="1" t="s">
        <v>68</v>
      </c>
      <c r="K762" s="1" t="s">
        <v>49</v>
      </c>
      <c r="M762" s="1">
        <v>6.3E-2</v>
      </c>
      <c r="N762" s="6"/>
      <c r="O762" s="6">
        <v>5.04</v>
      </c>
      <c r="P762" s="6">
        <v>-710.23</v>
      </c>
      <c r="R762" s="31">
        <v>-5.04</v>
      </c>
      <c r="S762" s="28">
        <v>44469</v>
      </c>
      <c r="T762" s="1" t="s">
        <v>185</v>
      </c>
    </row>
    <row r="763" spans="1:20" x14ac:dyDescent="0.2">
      <c r="A763" s="29">
        <v>45887</v>
      </c>
      <c r="B763" s="1" t="s">
        <v>200</v>
      </c>
      <c r="C763" s="27">
        <v>44452</v>
      </c>
      <c r="D763" s="1">
        <v>53157</v>
      </c>
      <c r="F763" s="1" t="s">
        <v>1432</v>
      </c>
      <c r="G763" s="1" t="s">
        <v>1433</v>
      </c>
      <c r="H763" s="1" t="s">
        <v>1433</v>
      </c>
      <c r="J763" s="1" t="s">
        <v>68</v>
      </c>
      <c r="K763" s="1" t="s">
        <v>49</v>
      </c>
      <c r="M763" s="1">
        <v>1.7999999999999999E-2</v>
      </c>
      <c r="N763" s="6"/>
      <c r="O763" s="6">
        <v>1.44</v>
      </c>
      <c r="P763" s="6">
        <v>-705.19</v>
      </c>
      <c r="R763" s="31">
        <v>-1.44</v>
      </c>
      <c r="S763" s="28">
        <v>44469</v>
      </c>
      <c r="T763" s="1" t="s">
        <v>185</v>
      </c>
    </row>
    <row r="764" spans="1:20" x14ac:dyDescent="0.2">
      <c r="A764" s="29">
        <v>45993</v>
      </c>
      <c r="B764" s="1" t="s">
        <v>200</v>
      </c>
      <c r="C764" s="27">
        <v>44452</v>
      </c>
      <c r="D764" s="1">
        <v>53158</v>
      </c>
      <c r="F764" s="1" t="s">
        <v>1430</v>
      </c>
      <c r="G764" s="1" t="s">
        <v>1431</v>
      </c>
      <c r="H764" s="1" t="s">
        <v>1431</v>
      </c>
      <c r="J764" s="1" t="s">
        <v>68</v>
      </c>
      <c r="K764" s="1" t="s">
        <v>49</v>
      </c>
      <c r="M764" s="1">
        <v>6.3E-2</v>
      </c>
      <c r="N764" s="6"/>
      <c r="O764" s="6">
        <v>132.99</v>
      </c>
      <c r="P764" s="6">
        <v>-881.22</v>
      </c>
      <c r="R764" s="31">
        <v>-132.99</v>
      </c>
      <c r="S764" s="28">
        <v>44469</v>
      </c>
      <c r="T764" s="1" t="s">
        <v>185</v>
      </c>
    </row>
    <row r="765" spans="1:20" x14ac:dyDescent="0.2">
      <c r="A765" s="29">
        <v>45993</v>
      </c>
      <c r="B765" s="1" t="s">
        <v>200</v>
      </c>
      <c r="C765" s="27">
        <v>44452</v>
      </c>
      <c r="D765" s="1">
        <v>53158</v>
      </c>
      <c r="F765" s="1" t="s">
        <v>1432</v>
      </c>
      <c r="G765" s="1" t="s">
        <v>1433</v>
      </c>
      <c r="H765" s="1" t="s">
        <v>1433</v>
      </c>
      <c r="J765" s="1" t="s">
        <v>68</v>
      </c>
      <c r="K765" s="1" t="s">
        <v>49</v>
      </c>
      <c r="M765" s="1">
        <v>1.7999999999999999E-2</v>
      </c>
      <c r="N765" s="6"/>
      <c r="O765" s="6">
        <v>38</v>
      </c>
      <c r="P765" s="6">
        <v>-748.23</v>
      </c>
      <c r="R765" s="31">
        <v>-38</v>
      </c>
      <c r="S765" s="28">
        <v>44469</v>
      </c>
      <c r="T765" s="1" t="s">
        <v>185</v>
      </c>
    </row>
    <row r="766" spans="1:20" x14ac:dyDescent="0.2">
      <c r="A766" s="29">
        <v>46022</v>
      </c>
      <c r="B766" s="1" t="s">
        <v>200</v>
      </c>
      <c r="C766" s="27">
        <v>44452</v>
      </c>
      <c r="D766" s="1">
        <v>53167</v>
      </c>
      <c r="F766" s="1" t="s">
        <v>1430</v>
      </c>
      <c r="G766" s="1" t="s">
        <v>1431</v>
      </c>
      <c r="H766" s="1" t="s">
        <v>1431</v>
      </c>
      <c r="J766" s="1" t="s">
        <v>68</v>
      </c>
      <c r="K766" s="1" t="s">
        <v>49</v>
      </c>
      <c r="M766" s="1">
        <v>6.3E-2</v>
      </c>
      <c r="N766" s="6"/>
      <c r="O766" s="6">
        <v>24.95</v>
      </c>
      <c r="P766" s="6">
        <v>-913.3</v>
      </c>
      <c r="R766" s="31">
        <v>-24.95</v>
      </c>
      <c r="S766" s="28">
        <v>44469</v>
      </c>
      <c r="T766" s="1" t="s">
        <v>185</v>
      </c>
    </row>
    <row r="767" spans="1:20" x14ac:dyDescent="0.2">
      <c r="A767" s="29">
        <v>46022</v>
      </c>
      <c r="B767" s="1" t="s">
        <v>200</v>
      </c>
      <c r="C767" s="27">
        <v>44452</v>
      </c>
      <c r="D767" s="1">
        <v>53167</v>
      </c>
      <c r="F767" s="1" t="s">
        <v>1432</v>
      </c>
      <c r="G767" s="1" t="s">
        <v>1433</v>
      </c>
      <c r="H767" s="1" t="s">
        <v>1433</v>
      </c>
      <c r="J767" s="1" t="s">
        <v>68</v>
      </c>
      <c r="K767" s="1" t="s">
        <v>49</v>
      </c>
      <c r="M767" s="1">
        <v>1.7999999999999999E-2</v>
      </c>
      <c r="N767" s="6"/>
      <c r="O767" s="6">
        <v>7.13</v>
      </c>
      <c r="P767" s="6">
        <v>-888.35</v>
      </c>
      <c r="R767" s="31">
        <v>-7.13</v>
      </c>
      <c r="S767" s="28">
        <v>44469</v>
      </c>
      <c r="T767" s="1" t="s">
        <v>185</v>
      </c>
    </row>
    <row r="768" spans="1:20" x14ac:dyDescent="0.2">
      <c r="A768" s="29">
        <v>45872</v>
      </c>
      <c r="B768" s="1" t="s">
        <v>200</v>
      </c>
      <c r="C768" s="27">
        <v>44454</v>
      </c>
      <c r="D768" s="1">
        <v>53142</v>
      </c>
      <c r="F768" s="1" t="s">
        <v>1430</v>
      </c>
      <c r="G768" s="1" t="s">
        <v>1431</v>
      </c>
      <c r="H768" s="1" t="s">
        <v>1431</v>
      </c>
      <c r="J768" s="1" t="s">
        <v>68</v>
      </c>
      <c r="K768" s="1" t="s">
        <v>49</v>
      </c>
      <c r="M768" s="1">
        <v>6.3E-2</v>
      </c>
      <c r="N768" s="6"/>
      <c r="O768" s="6">
        <v>40.32</v>
      </c>
      <c r="P768" s="6">
        <v>-965.14</v>
      </c>
      <c r="R768" s="31">
        <v>-40.32</v>
      </c>
      <c r="S768" s="28">
        <v>44469</v>
      </c>
      <c r="T768" s="1" t="s">
        <v>185</v>
      </c>
    </row>
    <row r="769" spans="1:20" x14ac:dyDescent="0.2">
      <c r="A769" s="29">
        <v>45872</v>
      </c>
      <c r="B769" s="1" t="s">
        <v>200</v>
      </c>
      <c r="C769" s="27">
        <v>44454</v>
      </c>
      <c r="D769" s="1">
        <v>53142</v>
      </c>
      <c r="F769" s="1" t="s">
        <v>1432</v>
      </c>
      <c r="G769" s="1" t="s">
        <v>1433</v>
      </c>
      <c r="H769" s="1" t="s">
        <v>1433</v>
      </c>
      <c r="J769" s="1" t="s">
        <v>68</v>
      </c>
      <c r="K769" s="1" t="s">
        <v>49</v>
      </c>
      <c r="M769" s="1">
        <v>1.7999999999999999E-2</v>
      </c>
      <c r="N769" s="6"/>
      <c r="O769" s="6">
        <v>11.52</v>
      </c>
      <c r="P769" s="6">
        <v>-924.82</v>
      </c>
      <c r="R769" s="31">
        <v>-11.52</v>
      </c>
      <c r="S769" s="28">
        <v>44469</v>
      </c>
      <c r="T769" s="1" t="s">
        <v>185</v>
      </c>
    </row>
    <row r="770" spans="1:20" x14ac:dyDescent="0.2">
      <c r="A770" s="29">
        <v>45881</v>
      </c>
      <c r="B770" s="1" t="s">
        <v>200</v>
      </c>
      <c r="C770" s="27">
        <v>44461</v>
      </c>
      <c r="D770" s="1">
        <v>53151</v>
      </c>
      <c r="F770" s="1" t="s">
        <v>1430</v>
      </c>
      <c r="G770" s="1" t="s">
        <v>1431</v>
      </c>
      <c r="H770" s="1" t="s">
        <v>1431</v>
      </c>
      <c r="J770" s="1" t="s">
        <v>68</v>
      </c>
      <c r="K770" s="1" t="s">
        <v>49</v>
      </c>
      <c r="M770" s="1">
        <v>6.3E-2</v>
      </c>
      <c r="N770" s="6"/>
      <c r="O770" s="6">
        <v>64.760000000000005</v>
      </c>
      <c r="P770" s="6">
        <v>-1048.4000000000001</v>
      </c>
      <c r="R770" s="31">
        <v>-64.760000000000005</v>
      </c>
      <c r="S770" s="28">
        <v>44469</v>
      </c>
      <c r="T770" s="1" t="s">
        <v>185</v>
      </c>
    </row>
    <row r="771" spans="1:20" x14ac:dyDescent="0.2">
      <c r="A771" s="29">
        <v>45881</v>
      </c>
      <c r="B771" s="1" t="s">
        <v>200</v>
      </c>
      <c r="C771" s="27">
        <v>44461</v>
      </c>
      <c r="D771" s="1">
        <v>53151</v>
      </c>
      <c r="F771" s="1" t="s">
        <v>1432</v>
      </c>
      <c r="G771" s="1" t="s">
        <v>1433</v>
      </c>
      <c r="H771" s="1" t="s">
        <v>1433</v>
      </c>
      <c r="J771" s="1" t="s">
        <v>68</v>
      </c>
      <c r="K771" s="1" t="s">
        <v>49</v>
      </c>
      <c r="M771" s="1">
        <v>1.7999999999999999E-2</v>
      </c>
      <c r="N771" s="6"/>
      <c r="O771" s="6">
        <v>18.5</v>
      </c>
      <c r="P771" s="6">
        <v>-983.64</v>
      </c>
      <c r="R771" s="31">
        <v>-18.5</v>
      </c>
      <c r="S771" s="28">
        <v>44469</v>
      </c>
      <c r="T771" s="1" t="s">
        <v>185</v>
      </c>
    </row>
    <row r="772" spans="1:20" x14ac:dyDescent="0.2">
      <c r="A772" s="29">
        <v>45886</v>
      </c>
      <c r="B772" s="1" t="s">
        <v>200</v>
      </c>
      <c r="C772" s="27">
        <v>44461</v>
      </c>
      <c r="D772" s="1">
        <v>53156</v>
      </c>
      <c r="F772" s="1" t="s">
        <v>1430</v>
      </c>
      <c r="G772" s="1" t="s">
        <v>1431</v>
      </c>
      <c r="H772" s="1" t="s">
        <v>1431</v>
      </c>
      <c r="J772" s="1" t="s">
        <v>68</v>
      </c>
      <c r="K772" s="1" t="s">
        <v>49</v>
      </c>
      <c r="M772" s="1">
        <v>6.3E-2</v>
      </c>
      <c r="N772" s="6"/>
      <c r="O772" s="6">
        <v>69.55</v>
      </c>
      <c r="P772" s="6">
        <v>-1137.82</v>
      </c>
      <c r="R772" s="31">
        <v>-69.55</v>
      </c>
      <c r="S772" s="28">
        <v>44469</v>
      </c>
      <c r="T772" s="1" t="s">
        <v>185</v>
      </c>
    </row>
    <row r="773" spans="1:20" x14ac:dyDescent="0.2">
      <c r="A773" s="29">
        <v>45886</v>
      </c>
      <c r="B773" s="1" t="s">
        <v>200</v>
      </c>
      <c r="C773" s="27">
        <v>44461</v>
      </c>
      <c r="D773" s="1">
        <v>53156</v>
      </c>
      <c r="F773" s="1" t="s">
        <v>1432</v>
      </c>
      <c r="G773" s="1" t="s">
        <v>1433</v>
      </c>
      <c r="H773" s="1" t="s">
        <v>1433</v>
      </c>
      <c r="J773" s="1" t="s">
        <v>68</v>
      </c>
      <c r="K773" s="1" t="s">
        <v>49</v>
      </c>
      <c r="M773" s="1">
        <v>1.7999999999999999E-2</v>
      </c>
      <c r="N773" s="6"/>
      <c r="O773" s="6">
        <v>19.87</v>
      </c>
      <c r="P773" s="6">
        <v>-1068.27</v>
      </c>
      <c r="R773" s="31">
        <v>-19.87</v>
      </c>
      <c r="S773" s="28">
        <v>44469</v>
      </c>
      <c r="T773" s="1" t="s">
        <v>185</v>
      </c>
    </row>
    <row r="774" spans="1:20" x14ac:dyDescent="0.2">
      <c r="A774" s="29">
        <v>46004</v>
      </c>
      <c r="B774" s="1" t="s">
        <v>200</v>
      </c>
      <c r="C774" s="27">
        <v>44461</v>
      </c>
      <c r="D774" s="1">
        <v>53163</v>
      </c>
      <c r="F774" s="1" t="s">
        <v>1430</v>
      </c>
      <c r="G774" s="1" t="s">
        <v>1431</v>
      </c>
      <c r="H774" s="1" t="s">
        <v>1431</v>
      </c>
      <c r="J774" s="1" t="s">
        <v>68</v>
      </c>
      <c r="K774" s="1" t="s">
        <v>49</v>
      </c>
      <c r="M774" s="1">
        <v>6.3E-2</v>
      </c>
      <c r="N774" s="6"/>
      <c r="O774" s="6">
        <v>7.31</v>
      </c>
      <c r="P774" s="6">
        <v>-1147.22</v>
      </c>
      <c r="R774" s="31">
        <v>-7.31</v>
      </c>
      <c r="S774" s="28">
        <v>44469</v>
      </c>
      <c r="T774" s="1" t="s">
        <v>185</v>
      </c>
    </row>
    <row r="775" spans="1:20" x14ac:dyDescent="0.2">
      <c r="A775" s="29">
        <v>46004</v>
      </c>
      <c r="B775" s="1" t="s">
        <v>200</v>
      </c>
      <c r="C775" s="27">
        <v>44461</v>
      </c>
      <c r="D775" s="1">
        <v>53163</v>
      </c>
      <c r="F775" s="1" t="s">
        <v>1432</v>
      </c>
      <c r="G775" s="1" t="s">
        <v>1433</v>
      </c>
      <c r="H775" s="1" t="s">
        <v>1433</v>
      </c>
      <c r="J775" s="1" t="s">
        <v>68</v>
      </c>
      <c r="K775" s="1" t="s">
        <v>49</v>
      </c>
      <c r="M775" s="1">
        <v>1.7999999999999999E-2</v>
      </c>
      <c r="N775" s="6"/>
      <c r="O775" s="6">
        <v>2.09</v>
      </c>
      <c r="P775" s="6">
        <v>-1139.9100000000001</v>
      </c>
      <c r="R775" s="31">
        <v>-2.09</v>
      </c>
      <c r="S775" s="28">
        <v>44469</v>
      </c>
      <c r="T775" s="1" t="s">
        <v>185</v>
      </c>
    </row>
    <row r="776" spans="1:20" x14ac:dyDescent="0.2">
      <c r="A776" s="29">
        <v>46079</v>
      </c>
      <c r="B776" s="1" t="s">
        <v>200</v>
      </c>
      <c r="C776" s="27">
        <v>44461</v>
      </c>
      <c r="D776" s="1">
        <v>53175</v>
      </c>
      <c r="F776" s="1" t="s">
        <v>1430</v>
      </c>
      <c r="G776" s="1" t="s">
        <v>1431</v>
      </c>
      <c r="H776" s="1" t="s">
        <v>1431</v>
      </c>
      <c r="J776" s="1" t="s">
        <v>68</v>
      </c>
      <c r="K776" s="1" t="s">
        <v>49</v>
      </c>
      <c r="M776" s="1">
        <v>6.3E-2</v>
      </c>
      <c r="N776" s="6"/>
      <c r="O776" s="6">
        <v>18.52</v>
      </c>
      <c r="P776" s="6">
        <v>-1171.03</v>
      </c>
      <c r="R776" s="31">
        <v>-18.52</v>
      </c>
      <c r="S776" s="28">
        <v>44469</v>
      </c>
      <c r="T776" s="1" t="s">
        <v>185</v>
      </c>
    </row>
    <row r="777" spans="1:20" x14ac:dyDescent="0.2">
      <c r="A777" s="29">
        <v>46079</v>
      </c>
      <c r="B777" s="1" t="s">
        <v>200</v>
      </c>
      <c r="C777" s="27">
        <v>44461</v>
      </c>
      <c r="D777" s="1">
        <v>53175</v>
      </c>
      <c r="F777" s="1" t="s">
        <v>1432</v>
      </c>
      <c r="G777" s="1" t="s">
        <v>1433</v>
      </c>
      <c r="H777" s="1" t="s">
        <v>1433</v>
      </c>
      <c r="J777" s="1" t="s">
        <v>68</v>
      </c>
      <c r="K777" s="1" t="s">
        <v>49</v>
      </c>
      <c r="M777" s="1">
        <v>1.7999999999999999E-2</v>
      </c>
      <c r="N777" s="6"/>
      <c r="O777" s="6">
        <v>5.29</v>
      </c>
      <c r="P777" s="6">
        <v>-1152.51</v>
      </c>
      <c r="R777" s="31">
        <v>-5.29</v>
      </c>
      <c r="S777" s="28">
        <v>44469</v>
      </c>
      <c r="T777" s="1" t="s">
        <v>185</v>
      </c>
    </row>
    <row r="778" spans="1:20" x14ac:dyDescent="0.2">
      <c r="A778" s="29">
        <v>46091</v>
      </c>
      <c r="B778" s="1" t="s">
        <v>200</v>
      </c>
      <c r="C778" s="27">
        <v>44461</v>
      </c>
      <c r="D778" s="1">
        <v>53181</v>
      </c>
      <c r="F778" s="1" t="s">
        <v>1430</v>
      </c>
      <c r="G778" s="1" t="s">
        <v>1431</v>
      </c>
      <c r="H778" s="1" t="s">
        <v>1431</v>
      </c>
      <c r="J778" s="1" t="s">
        <v>68</v>
      </c>
      <c r="K778" s="1" t="s">
        <v>49</v>
      </c>
      <c r="M778" s="1">
        <v>6.3E-2</v>
      </c>
      <c r="N778" s="6"/>
      <c r="O778" s="6">
        <v>119.2</v>
      </c>
      <c r="P778" s="6">
        <v>-1324.29</v>
      </c>
      <c r="R778" s="31">
        <v>-119.2</v>
      </c>
      <c r="S778" s="28">
        <v>44469</v>
      </c>
      <c r="T778" s="1" t="s">
        <v>185</v>
      </c>
    </row>
    <row r="779" spans="1:20" x14ac:dyDescent="0.2">
      <c r="A779" s="29">
        <v>46091</v>
      </c>
      <c r="B779" s="1" t="s">
        <v>200</v>
      </c>
      <c r="C779" s="27">
        <v>44461</v>
      </c>
      <c r="D779" s="1">
        <v>53181</v>
      </c>
      <c r="F779" s="1" t="s">
        <v>1432</v>
      </c>
      <c r="G779" s="1" t="s">
        <v>1433</v>
      </c>
      <c r="H779" s="1" t="s">
        <v>1433</v>
      </c>
      <c r="J779" s="1" t="s">
        <v>68</v>
      </c>
      <c r="K779" s="1" t="s">
        <v>49</v>
      </c>
      <c r="M779" s="1">
        <v>1.7999999999999999E-2</v>
      </c>
      <c r="N779" s="6"/>
      <c r="O779" s="6">
        <v>34.06</v>
      </c>
      <c r="P779" s="6">
        <v>-1205.0899999999999</v>
      </c>
      <c r="R779" s="31">
        <v>-34.06</v>
      </c>
      <c r="S779" s="28">
        <v>44469</v>
      </c>
      <c r="T779" s="1" t="s">
        <v>185</v>
      </c>
    </row>
    <row r="780" spans="1:20" x14ac:dyDescent="0.2">
      <c r="A780" s="29">
        <v>46103</v>
      </c>
      <c r="B780" s="1" t="s">
        <v>200</v>
      </c>
      <c r="C780" s="27">
        <v>44461</v>
      </c>
      <c r="D780" s="1">
        <v>53188</v>
      </c>
      <c r="F780" s="1" t="s">
        <v>1430</v>
      </c>
      <c r="G780" s="1" t="s">
        <v>1431</v>
      </c>
      <c r="H780" s="1" t="s">
        <v>1431</v>
      </c>
      <c r="J780" s="1" t="s">
        <v>68</v>
      </c>
      <c r="K780" s="1" t="s">
        <v>49</v>
      </c>
      <c r="M780" s="1">
        <v>6.3E-2</v>
      </c>
      <c r="N780" s="6"/>
      <c r="O780" s="6">
        <v>143.63999999999999</v>
      </c>
      <c r="P780" s="6">
        <v>-1508.97</v>
      </c>
      <c r="R780" s="31">
        <v>-143.63999999999999</v>
      </c>
      <c r="S780" s="28">
        <v>44469</v>
      </c>
      <c r="T780" s="1" t="s">
        <v>185</v>
      </c>
    </row>
    <row r="781" spans="1:20" x14ac:dyDescent="0.2">
      <c r="A781" s="29">
        <v>46103</v>
      </c>
      <c r="B781" s="1" t="s">
        <v>200</v>
      </c>
      <c r="C781" s="27">
        <v>44461</v>
      </c>
      <c r="D781" s="1">
        <v>53188</v>
      </c>
      <c r="F781" s="1" t="s">
        <v>1432</v>
      </c>
      <c r="G781" s="1" t="s">
        <v>1433</v>
      </c>
      <c r="H781" s="1" t="s">
        <v>1433</v>
      </c>
      <c r="J781" s="1" t="s">
        <v>68</v>
      </c>
      <c r="K781" s="1" t="s">
        <v>49</v>
      </c>
      <c r="M781" s="1">
        <v>1.7999999999999999E-2</v>
      </c>
      <c r="N781" s="6"/>
      <c r="O781" s="6">
        <v>41.04</v>
      </c>
      <c r="P781" s="6">
        <v>-1365.33</v>
      </c>
      <c r="R781" s="31">
        <v>-41.04</v>
      </c>
      <c r="S781" s="28">
        <v>44469</v>
      </c>
      <c r="T781" s="1" t="s">
        <v>185</v>
      </c>
    </row>
    <row r="782" spans="1:20" x14ac:dyDescent="0.2">
      <c r="A782" s="29">
        <v>46133</v>
      </c>
      <c r="B782" s="1" t="s">
        <v>200</v>
      </c>
      <c r="C782" s="27">
        <v>44467</v>
      </c>
      <c r="D782" s="1">
        <v>53194</v>
      </c>
      <c r="F782" s="1" t="s">
        <v>1430</v>
      </c>
      <c r="G782" s="1" t="s">
        <v>1431</v>
      </c>
      <c r="H782" s="1" t="s">
        <v>1431</v>
      </c>
      <c r="J782" s="1" t="s">
        <v>68</v>
      </c>
      <c r="K782" s="1" t="s">
        <v>49</v>
      </c>
      <c r="M782" s="1">
        <v>6.3E-2</v>
      </c>
      <c r="N782" s="6"/>
      <c r="O782" s="6">
        <v>28.22</v>
      </c>
      <c r="P782" s="6">
        <v>-1545.25</v>
      </c>
      <c r="R782" s="31">
        <v>-28.22</v>
      </c>
      <c r="S782" s="28">
        <v>44469</v>
      </c>
      <c r="T782" s="1" t="s">
        <v>185</v>
      </c>
    </row>
    <row r="783" spans="1:20" x14ac:dyDescent="0.2">
      <c r="A783" s="29">
        <v>46133</v>
      </c>
      <c r="B783" s="1" t="s">
        <v>200</v>
      </c>
      <c r="C783" s="27">
        <v>44467</v>
      </c>
      <c r="D783" s="1">
        <v>53194</v>
      </c>
      <c r="F783" s="1" t="s">
        <v>1432</v>
      </c>
      <c r="G783" s="1" t="s">
        <v>1433</v>
      </c>
      <c r="H783" s="1" t="s">
        <v>1433</v>
      </c>
      <c r="J783" s="1" t="s">
        <v>68</v>
      </c>
      <c r="K783" s="1" t="s">
        <v>49</v>
      </c>
      <c r="M783" s="1">
        <v>1.7999999999999999E-2</v>
      </c>
      <c r="N783" s="6"/>
      <c r="O783" s="6">
        <v>8.06</v>
      </c>
      <c r="P783" s="6">
        <v>-1517.03</v>
      </c>
      <c r="R783" s="31">
        <v>-8.06</v>
      </c>
      <c r="S783" s="28">
        <v>44469</v>
      </c>
      <c r="T783" s="1" t="s">
        <v>185</v>
      </c>
    </row>
    <row r="784" spans="1:20" x14ac:dyDescent="0.2">
      <c r="A784" s="29">
        <v>46086</v>
      </c>
      <c r="B784" s="1" t="s">
        <v>200</v>
      </c>
      <c r="C784" s="27">
        <v>44468</v>
      </c>
      <c r="D784" s="1">
        <v>53179</v>
      </c>
      <c r="F784" s="1" t="s">
        <v>1430</v>
      </c>
      <c r="G784" s="1" t="s">
        <v>1431</v>
      </c>
      <c r="H784" s="1" t="s">
        <v>1431</v>
      </c>
      <c r="J784" s="1" t="s">
        <v>68</v>
      </c>
      <c r="K784" s="1" t="s">
        <v>49</v>
      </c>
      <c r="M784" s="1">
        <v>6.3E-2</v>
      </c>
      <c r="N784" s="6"/>
      <c r="O784" s="6">
        <v>106.03</v>
      </c>
      <c r="P784" s="6">
        <v>-1681.57</v>
      </c>
      <c r="R784" s="31">
        <v>-106.03</v>
      </c>
      <c r="S784" s="28">
        <v>44469</v>
      </c>
      <c r="T784" s="1" t="s">
        <v>185</v>
      </c>
    </row>
    <row r="785" spans="1:20" x14ac:dyDescent="0.2">
      <c r="A785" s="29">
        <v>46086</v>
      </c>
      <c r="B785" s="1" t="s">
        <v>200</v>
      </c>
      <c r="C785" s="27">
        <v>44468</v>
      </c>
      <c r="D785" s="1">
        <v>53179</v>
      </c>
      <c r="F785" s="1" t="s">
        <v>1432</v>
      </c>
      <c r="G785" s="1" t="s">
        <v>1433</v>
      </c>
      <c r="H785" s="1" t="s">
        <v>1433</v>
      </c>
      <c r="J785" s="1" t="s">
        <v>68</v>
      </c>
      <c r="K785" s="1" t="s">
        <v>49</v>
      </c>
      <c r="M785" s="1">
        <v>1.7999999999999999E-2</v>
      </c>
      <c r="N785" s="6"/>
      <c r="O785" s="6">
        <v>30.29</v>
      </c>
      <c r="P785" s="6">
        <v>-1575.54</v>
      </c>
      <c r="R785" s="31">
        <v>-30.29</v>
      </c>
      <c r="S785" s="28">
        <v>44469</v>
      </c>
      <c r="T785" s="1" t="s">
        <v>185</v>
      </c>
    </row>
    <row r="786" spans="1:20" x14ac:dyDescent="0.2">
      <c r="A786" s="29">
        <v>46059</v>
      </c>
      <c r="B786" s="1" t="s">
        <v>200</v>
      </c>
      <c r="C786" s="27">
        <v>44469</v>
      </c>
      <c r="D786" s="1">
        <v>53174</v>
      </c>
      <c r="F786" s="1" t="s">
        <v>1430</v>
      </c>
      <c r="G786" s="1" t="s">
        <v>1431</v>
      </c>
      <c r="H786" s="1" t="s">
        <v>1431</v>
      </c>
      <c r="J786" s="1" t="s">
        <v>68</v>
      </c>
      <c r="K786" s="1" t="s">
        <v>49</v>
      </c>
      <c r="M786" s="1">
        <v>6.3E-2</v>
      </c>
      <c r="N786" s="6"/>
      <c r="O786" s="6">
        <v>64.13</v>
      </c>
      <c r="P786" s="6">
        <v>-1764.02</v>
      </c>
      <c r="R786" s="31">
        <v>-64.13</v>
      </c>
      <c r="S786" s="28">
        <v>44469</v>
      </c>
      <c r="T786" s="1" t="s">
        <v>185</v>
      </c>
    </row>
    <row r="787" spans="1:20" x14ac:dyDescent="0.2">
      <c r="A787" s="29">
        <v>46059</v>
      </c>
      <c r="B787" s="1" t="s">
        <v>200</v>
      </c>
      <c r="C787" s="27">
        <v>44469</v>
      </c>
      <c r="D787" s="1">
        <v>53174</v>
      </c>
      <c r="F787" s="1" t="s">
        <v>1432</v>
      </c>
      <c r="G787" s="1" t="s">
        <v>1433</v>
      </c>
      <c r="H787" s="1" t="s">
        <v>1433</v>
      </c>
      <c r="J787" s="1" t="s">
        <v>68</v>
      </c>
      <c r="K787" s="1" t="s">
        <v>49</v>
      </c>
      <c r="M787" s="1">
        <v>1.7999999999999999E-2</v>
      </c>
      <c r="N787" s="6"/>
      <c r="O787" s="6">
        <v>18.32</v>
      </c>
      <c r="P787" s="6">
        <v>-1699.89</v>
      </c>
      <c r="R787" s="31">
        <v>-18.32</v>
      </c>
      <c r="S787" s="28">
        <v>44469</v>
      </c>
      <c r="T787" s="1" t="s">
        <v>185</v>
      </c>
    </row>
    <row r="788" spans="1:20" x14ac:dyDescent="0.2">
      <c r="A788" s="29">
        <v>46096</v>
      </c>
      <c r="B788" s="1" t="s">
        <v>200</v>
      </c>
      <c r="C788" s="27">
        <v>44469</v>
      </c>
      <c r="D788" s="1">
        <v>53182</v>
      </c>
      <c r="F788" s="1" t="s">
        <v>1430</v>
      </c>
      <c r="G788" s="1" t="s">
        <v>1431</v>
      </c>
      <c r="H788" s="1" t="s">
        <v>1431</v>
      </c>
      <c r="J788" s="1" t="s">
        <v>68</v>
      </c>
      <c r="K788" s="1" t="s">
        <v>49</v>
      </c>
      <c r="M788" s="1">
        <v>6.3E-2</v>
      </c>
      <c r="N788" s="6"/>
      <c r="O788" s="6">
        <v>224.15</v>
      </c>
      <c r="P788" s="6">
        <v>-2052.21</v>
      </c>
      <c r="R788" s="31">
        <v>-224.15</v>
      </c>
      <c r="S788" s="28">
        <v>44469</v>
      </c>
      <c r="T788" s="1" t="s">
        <v>185</v>
      </c>
    </row>
    <row r="789" spans="1:20" x14ac:dyDescent="0.2">
      <c r="A789" s="29">
        <v>46096</v>
      </c>
      <c r="B789" s="1" t="s">
        <v>200</v>
      </c>
      <c r="C789" s="27">
        <v>44469</v>
      </c>
      <c r="D789" s="1">
        <v>53182</v>
      </c>
      <c r="F789" s="1" t="s">
        <v>1432</v>
      </c>
      <c r="G789" s="1" t="s">
        <v>1433</v>
      </c>
      <c r="H789" s="1" t="s">
        <v>1433</v>
      </c>
      <c r="J789" s="1" t="s">
        <v>68</v>
      </c>
      <c r="K789" s="1" t="s">
        <v>49</v>
      </c>
      <c r="M789" s="1">
        <v>1.7999999999999999E-2</v>
      </c>
      <c r="N789" s="6"/>
      <c r="O789" s="6">
        <v>64.040000000000006</v>
      </c>
      <c r="P789" s="6">
        <v>-1828.06</v>
      </c>
      <c r="R789" s="31">
        <v>-64.040000000000006</v>
      </c>
      <c r="S789" s="28">
        <v>44469</v>
      </c>
      <c r="T789" s="1" t="s">
        <v>185</v>
      </c>
    </row>
    <row r="790" spans="1:20" x14ac:dyDescent="0.2">
      <c r="A790" s="29">
        <v>46006</v>
      </c>
      <c r="B790" s="1" t="s">
        <v>200</v>
      </c>
      <c r="C790" s="27">
        <v>44474</v>
      </c>
      <c r="D790" s="1">
        <v>53165</v>
      </c>
      <c r="F790" s="1" t="s">
        <v>1430</v>
      </c>
      <c r="G790" s="1" t="s">
        <v>1431</v>
      </c>
      <c r="H790" s="1" t="s">
        <v>1431</v>
      </c>
      <c r="J790" s="1" t="s">
        <v>68</v>
      </c>
      <c r="K790" s="1" t="s">
        <v>49</v>
      </c>
      <c r="M790" s="1">
        <v>6.3E-2</v>
      </c>
      <c r="N790" s="6"/>
      <c r="O790" s="6">
        <v>26.27</v>
      </c>
      <c r="P790" s="6">
        <v>-2085.9899999999998</v>
      </c>
      <c r="R790" s="31">
        <v>-26.27</v>
      </c>
      <c r="S790" s="28">
        <v>44500</v>
      </c>
      <c r="T790" s="1" t="s">
        <v>185</v>
      </c>
    </row>
    <row r="791" spans="1:20" x14ac:dyDescent="0.2">
      <c r="A791" s="29">
        <v>46006</v>
      </c>
      <c r="B791" s="1" t="s">
        <v>200</v>
      </c>
      <c r="C791" s="27">
        <v>44474</v>
      </c>
      <c r="D791" s="1">
        <v>53165</v>
      </c>
      <c r="F791" s="1" t="s">
        <v>1432</v>
      </c>
      <c r="G791" s="1" t="s">
        <v>1433</v>
      </c>
      <c r="H791" s="1" t="s">
        <v>1433</v>
      </c>
      <c r="J791" s="1" t="s">
        <v>68</v>
      </c>
      <c r="K791" s="1" t="s">
        <v>49</v>
      </c>
      <c r="M791" s="1">
        <v>1.7999999999999999E-2</v>
      </c>
      <c r="N791" s="6"/>
      <c r="O791" s="6">
        <v>7.51</v>
      </c>
      <c r="P791" s="6">
        <v>-2059.7199999999998</v>
      </c>
      <c r="R791" s="31">
        <v>-7.51</v>
      </c>
      <c r="S791" s="28">
        <v>44500</v>
      </c>
      <c r="T791" s="1" t="s">
        <v>185</v>
      </c>
    </row>
    <row r="792" spans="1:20" x14ac:dyDescent="0.2">
      <c r="A792" s="29">
        <v>46085</v>
      </c>
      <c r="B792" s="1" t="s">
        <v>200</v>
      </c>
      <c r="C792" s="27">
        <v>44474</v>
      </c>
      <c r="D792" s="1">
        <v>53178</v>
      </c>
      <c r="F792" s="1" t="s">
        <v>1430</v>
      </c>
      <c r="G792" s="1" t="s">
        <v>1431</v>
      </c>
      <c r="H792" s="1" t="s">
        <v>1431</v>
      </c>
      <c r="J792" s="1" t="s">
        <v>68</v>
      </c>
      <c r="K792" s="1" t="s">
        <v>49</v>
      </c>
      <c r="M792" s="1">
        <v>6.3E-2</v>
      </c>
      <c r="N792" s="6"/>
      <c r="O792" s="6">
        <v>37.549999999999997</v>
      </c>
      <c r="P792" s="6">
        <v>-2134.27</v>
      </c>
      <c r="R792" s="31">
        <v>-37.549999999999997</v>
      </c>
      <c r="S792" s="28">
        <v>44500</v>
      </c>
      <c r="T792" s="1" t="s">
        <v>185</v>
      </c>
    </row>
    <row r="793" spans="1:20" x14ac:dyDescent="0.2">
      <c r="A793" s="29">
        <v>46085</v>
      </c>
      <c r="B793" s="1" t="s">
        <v>200</v>
      </c>
      <c r="C793" s="27">
        <v>44474</v>
      </c>
      <c r="D793" s="1">
        <v>53178</v>
      </c>
      <c r="F793" s="1" t="s">
        <v>1432</v>
      </c>
      <c r="G793" s="1" t="s">
        <v>1433</v>
      </c>
      <c r="H793" s="1" t="s">
        <v>1433</v>
      </c>
      <c r="J793" s="1" t="s">
        <v>68</v>
      </c>
      <c r="K793" s="1" t="s">
        <v>49</v>
      </c>
      <c r="M793" s="1">
        <v>1.7999999999999999E-2</v>
      </c>
      <c r="N793" s="6"/>
      <c r="O793" s="6">
        <v>10.73</v>
      </c>
      <c r="P793" s="6">
        <v>-2096.7199999999998</v>
      </c>
      <c r="R793" s="31">
        <v>-10.73</v>
      </c>
      <c r="S793" s="28">
        <v>44500</v>
      </c>
      <c r="T793" s="1" t="s">
        <v>185</v>
      </c>
    </row>
    <row r="794" spans="1:20" x14ac:dyDescent="0.2">
      <c r="A794" s="29">
        <v>46097</v>
      </c>
      <c r="B794" s="1" t="s">
        <v>200</v>
      </c>
      <c r="C794" s="27">
        <v>44474</v>
      </c>
      <c r="D794" s="1">
        <v>53183</v>
      </c>
      <c r="F794" s="1" t="s">
        <v>1430</v>
      </c>
      <c r="G794" s="1" t="s">
        <v>1431</v>
      </c>
      <c r="H794" s="1" t="s">
        <v>1431</v>
      </c>
      <c r="J794" s="1" t="s">
        <v>68</v>
      </c>
      <c r="K794" s="1" t="s">
        <v>49</v>
      </c>
      <c r="M794" s="1">
        <v>6.3E-2</v>
      </c>
      <c r="N794" s="6"/>
      <c r="O794" s="6">
        <v>46.94</v>
      </c>
      <c r="P794" s="6">
        <v>-2194.62</v>
      </c>
      <c r="R794" s="31">
        <v>-46.94</v>
      </c>
      <c r="S794" s="28">
        <v>44500</v>
      </c>
      <c r="T794" s="1" t="s">
        <v>185</v>
      </c>
    </row>
    <row r="795" spans="1:20" x14ac:dyDescent="0.2">
      <c r="A795" s="29">
        <v>46097</v>
      </c>
      <c r="B795" s="1" t="s">
        <v>200</v>
      </c>
      <c r="C795" s="27">
        <v>44474</v>
      </c>
      <c r="D795" s="1">
        <v>53183</v>
      </c>
      <c r="F795" s="1" t="s">
        <v>1432</v>
      </c>
      <c r="G795" s="1" t="s">
        <v>1433</v>
      </c>
      <c r="H795" s="1" t="s">
        <v>1433</v>
      </c>
      <c r="J795" s="1" t="s">
        <v>68</v>
      </c>
      <c r="K795" s="1" t="s">
        <v>49</v>
      </c>
      <c r="M795" s="1">
        <v>1.7999999999999999E-2</v>
      </c>
      <c r="N795" s="6"/>
      <c r="O795" s="6">
        <v>13.41</v>
      </c>
      <c r="P795" s="6">
        <v>-2147.6799999999998</v>
      </c>
      <c r="R795" s="31">
        <v>-13.41</v>
      </c>
      <c r="S795" s="28">
        <v>44500</v>
      </c>
      <c r="T795" s="1" t="s">
        <v>185</v>
      </c>
    </row>
    <row r="796" spans="1:20" x14ac:dyDescent="0.2">
      <c r="A796" s="29">
        <v>46221</v>
      </c>
      <c r="B796" s="1" t="s">
        <v>200</v>
      </c>
      <c r="C796" s="27">
        <v>44474</v>
      </c>
      <c r="D796" s="1">
        <v>53242</v>
      </c>
      <c r="F796" s="1" t="s">
        <v>1430</v>
      </c>
      <c r="G796" s="1" t="s">
        <v>1431</v>
      </c>
      <c r="H796" s="1" t="s">
        <v>1431</v>
      </c>
      <c r="J796" s="1" t="s">
        <v>68</v>
      </c>
      <c r="K796" s="1" t="s">
        <v>49</v>
      </c>
      <c r="M796" s="1">
        <v>6.3E-2</v>
      </c>
      <c r="N796" s="6"/>
      <c r="O796" s="6">
        <v>1.01</v>
      </c>
      <c r="P796" s="6">
        <v>-2195.92</v>
      </c>
      <c r="R796" s="31">
        <v>-1.01</v>
      </c>
      <c r="S796" s="28">
        <v>44500</v>
      </c>
      <c r="T796" s="1" t="s">
        <v>185</v>
      </c>
    </row>
    <row r="797" spans="1:20" x14ac:dyDescent="0.2">
      <c r="A797" s="29">
        <v>46221</v>
      </c>
      <c r="B797" s="1" t="s">
        <v>200</v>
      </c>
      <c r="C797" s="27">
        <v>44474</v>
      </c>
      <c r="D797" s="1">
        <v>53242</v>
      </c>
      <c r="F797" s="1" t="s">
        <v>1432</v>
      </c>
      <c r="G797" s="1" t="s">
        <v>1433</v>
      </c>
      <c r="H797" s="1" t="s">
        <v>1433</v>
      </c>
      <c r="J797" s="1" t="s">
        <v>68</v>
      </c>
      <c r="K797" s="1" t="s">
        <v>49</v>
      </c>
      <c r="M797" s="1">
        <v>1.7999999999999999E-2</v>
      </c>
      <c r="N797" s="6"/>
      <c r="O797" s="6">
        <v>0.28999999999999998</v>
      </c>
      <c r="P797" s="6">
        <v>-2194.91</v>
      </c>
      <c r="R797" s="31">
        <v>-0.28999999999999998</v>
      </c>
      <c r="S797" s="28">
        <v>44500</v>
      </c>
      <c r="T797" s="1" t="s">
        <v>185</v>
      </c>
    </row>
    <row r="798" spans="1:20" x14ac:dyDescent="0.2">
      <c r="A798" s="29">
        <v>46222</v>
      </c>
      <c r="B798" s="1" t="s">
        <v>200</v>
      </c>
      <c r="C798" s="27">
        <v>44474</v>
      </c>
      <c r="D798" s="1">
        <v>53243</v>
      </c>
      <c r="F798" s="1" t="s">
        <v>1430</v>
      </c>
      <c r="G798" s="1" t="s">
        <v>1431</v>
      </c>
      <c r="H798" s="1" t="s">
        <v>1431</v>
      </c>
      <c r="J798" s="1" t="s">
        <v>68</v>
      </c>
      <c r="K798" s="1" t="s">
        <v>49</v>
      </c>
      <c r="M798" s="1">
        <v>6.3E-2</v>
      </c>
      <c r="N798" s="6"/>
      <c r="O798" s="6">
        <v>1.51</v>
      </c>
      <c r="P798" s="6">
        <v>-2197.86</v>
      </c>
      <c r="R798" s="31">
        <v>-1.51</v>
      </c>
      <c r="S798" s="28">
        <v>44500</v>
      </c>
      <c r="T798" s="1" t="s">
        <v>185</v>
      </c>
    </row>
    <row r="799" spans="1:20" x14ac:dyDescent="0.2">
      <c r="A799" s="29">
        <v>46222</v>
      </c>
      <c r="B799" s="1" t="s">
        <v>200</v>
      </c>
      <c r="C799" s="27">
        <v>44474</v>
      </c>
      <c r="D799" s="1">
        <v>53243</v>
      </c>
      <c r="F799" s="1" t="s">
        <v>1432</v>
      </c>
      <c r="G799" s="1" t="s">
        <v>1433</v>
      </c>
      <c r="H799" s="1" t="s">
        <v>1433</v>
      </c>
      <c r="J799" s="1" t="s">
        <v>68</v>
      </c>
      <c r="K799" s="1" t="s">
        <v>49</v>
      </c>
      <c r="M799" s="1">
        <v>1.7999999999999999E-2</v>
      </c>
      <c r="N799" s="6"/>
      <c r="O799" s="6">
        <v>0.43</v>
      </c>
      <c r="P799" s="6">
        <v>-2196.35</v>
      </c>
      <c r="R799" s="31">
        <v>-0.43</v>
      </c>
      <c r="S799" s="28">
        <v>44500</v>
      </c>
      <c r="T799" s="1" t="s">
        <v>185</v>
      </c>
    </row>
    <row r="800" spans="1:20" x14ac:dyDescent="0.2">
      <c r="A800" s="29">
        <v>46334</v>
      </c>
      <c r="B800" s="1" t="s">
        <v>200</v>
      </c>
      <c r="C800" s="27">
        <v>44476</v>
      </c>
      <c r="D800" s="1">
        <v>53256</v>
      </c>
      <c r="F800" s="1" t="s">
        <v>1430</v>
      </c>
      <c r="G800" s="1" t="s">
        <v>1431</v>
      </c>
      <c r="H800" s="1" t="s">
        <v>1431</v>
      </c>
      <c r="J800" s="1" t="s">
        <v>68</v>
      </c>
      <c r="K800" s="1" t="s">
        <v>49</v>
      </c>
      <c r="M800" s="1">
        <v>6.3E-2</v>
      </c>
      <c r="N800" s="6"/>
      <c r="O800" s="6">
        <v>18.77</v>
      </c>
      <c r="P800" s="6">
        <v>-2221.9899999999998</v>
      </c>
      <c r="R800" s="31">
        <v>-18.77</v>
      </c>
      <c r="S800" s="28">
        <v>44500</v>
      </c>
      <c r="T800" s="1" t="s">
        <v>185</v>
      </c>
    </row>
    <row r="801" spans="1:20" x14ac:dyDescent="0.2">
      <c r="A801" s="29">
        <v>46334</v>
      </c>
      <c r="B801" s="1" t="s">
        <v>200</v>
      </c>
      <c r="C801" s="27">
        <v>44476</v>
      </c>
      <c r="D801" s="1">
        <v>53256</v>
      </c>
      <c r="F801" s="1" t="s">
        <v>1432</v>
      </c>
      <c r="G801" s="1" t="s">
        <v>1433</v>
      </c>
      <c r="H801" s="1" t="s">
        <v>1433</v>
      </c>
      <c r="J801" s="1" t="s">
        <v>68</v>
      </c>
      <c r="K801" s="1" t="s">
        <v>49</v>
      </c>
      <c r="M801" s="1">
        <v>1.7999999999999999E-2</v>
      </c>
      <c r="N801" s="6"/>
      <c r="O801" s="6">
        <v>5.36</v>
      </c>
      <c r="P801" s="6">
        <v>-2203.2199999999998</v>
      </c>
      <c r="R801" s="31">
        <v>-5.36</v>
      </c>
      <c r="S801" s="28">
        <v>44500</v>
      </c>
      <c r="T801" s="1" t="s">
        <v>185</v>
      </c>
    </row>
    <row r="802" spans="1:20" x14ac:dyDescent="0.2">
      <c r="A802" s="29">
        <v>46335</v>
      </c>
      <c r="B802" s="1" t="s">
        <v>200</v>
      </c>
      <c r="C802" s="27">
        <v>44476</v>
      </c>
      <c r="D802" s="1">
        <v>53257</v>
      </c>
      <c r="F802" s="1" t="s">
        <v>1430</v>
      </c>
      <c r="G802" s="1" t="s">
        <v>1431</v>
      </c>
      <c r="H802" s="1" t="s">
        <v>1431</v>
      </c>
      <c r="J802" s="1" t="s">
        <v>68</v>
      </c>
      <c r="K802" s="1" t="s">
        <v>49</v>
      </c>
      <c r="M802" s="1">
        <v>6.3E-2</v>
      </c>
      <c r="N802" s="6"/>
      <c r="O802" s="6">
        <v>18.77</v>
      </c>
      <c r="P802" s="6">
        <v>-2246.12</v>
      </c>
      <c r="R802" s="31">
        <v>-18.77</v>
      </c>
      <c r="S802" s="28">
        <v>44500</v>
      </c>
      <c r="T802" s="1" t="s">
        <v>185</v>
      </c>
    </row>
    <row r="803" spans="1:20" x14ac:dyDescent="0.2">
      <c r="A803" s="29">
        <v>46335</v>
      </c>
      <c r="B803" s="1" t="s">
        <v>200</v>
      </c>
      <c r="C803" s="27">
        <v>44476</v>
      </c>
      <c r="D803" s="1">
        <v>53257</v>
      </c>
      <c r="F803" s="1" t="s">
        <v>1432</v>
      </c>
      <c r="G803" s="1" t="s">
        <v>1433</v>
      </c>
      <c r="H803" s="1" t="s">
        <v>1433</v>
      </c>
      <c r="J803" s="1" t="s">
        <v>68</v>
      </c>
      <c r="K803" s="1" t="s">
        <v>49</v>
      </c>
      <c r="M803" s="1">
        <v>1.7999999999999999E-2</v>
      </c>
      <c r="N803" s="6"/>
      <c r="O803" s="6">
        <v>5.36</v>
      </c>
      <c r="P803" s="6">
        <v>-2227.35</v>
      </c>
      <c r="R803" s="31">
        <v>-5.36</v>
      </c>
      <c r="S803" s="28">
        <v>44500</v>
      </c>
      <c r="T803" s="1" t="s">
        <v>185</v>
      </c>
    </row>
    <row r="804" spans="1:20" x14ac:dyDescent="0.2">
      <c r="A804" s="29">
        <v>46336</v>
      </c>
      <c r="B804" s="1" t="s">
        <v>200</v>
      </c>
      <c r="C804" s="27">
        <v>44476</v>
      </c>
      <c r="D804" s="1">
        <v>53258</v>
      </c>
      <c r="F804" s="1" t="s">
        <v>1430</v>
      </c>
      <c r="G804" s="1" t="s">
        <v>1431</v>
      </c>
      <c r="H804" s="1" t="s">
        <v>1431</v>
      </c>
      <c r="J804" s="1" t="s">
        <v>68</v>
      </c>
      <c r="K804" s="1" t="s">
        <v>49</v>
      </c>
      <c r="M804" s="1">
        <v>6.3E-2</v>
      </c>
      <c r="N804" s="6"/>
      <c r="O804" s="6">
        <v>61.74</v>
      </c>
      <c r="P804" s="6">
        <v>-2325.5</v>
      </c>
      <c r="R804" s="31">
        <v>-61.74</v>
      </c>
      <c r="S804" s="28">
        <v>44500</v>
      </c>
      <c r="T804" s="1" t="s">
        <v>185</v>
      </c>
    </row>
    <row r="805" spans="1:20" x14ac:dyDescent="0.2">
      <c r="A805" s="29">
        <v>46336</v>
      </c>
      <c r="B805" s="1" t="s">
        <v>200</v>
      </c>
      <c r="C805" s="27">
        <v>44476</v>
      </c>
      <c r="D805" s="1">
        <v>53258</v>
      </c>
      <c r="F805" s="1" t="s">
        <v>1432</v>
      </c>
      <c r="G805" s="1" t="s">
        <v>1433</v>
      </c>
      <c r="H805" s="1" t="s">
        <v>1433</v>
      </c>
      <c r="J805" s="1" t="s">
        <v>68</v>
      </c>
      <c r="K805" s="1" t="s">
        <v>49</v>
      </c>
      <c r="M805" s="1">
        <v>1.7999999999999999E-2</v>
      </c>
      <c r="N805" s="6"/>
      <c r="O805" s="6">
        <v>17.64</v>
      </c>
      <c r="P805" s="6">
        <v>-2263.7600000000002</v>
      </c>
      <c r="R805" s="31">
        <v>-17.64</v>
      </c>
      <c r="S805" s="28">
        <v>44500</v>
      </c>
      <c r="T805" s="1" t="s">
        <v>185</v>
      </c>
    </row>
    <row r="806" spans="1:20" x14ac:dyDescent="0.2">
      <c r="A806" s="29">
        <v>46359</v>
      </c>
      <c r="B806" s="1" t="s">
        <v>198</v>
      </c>
      <c r="C806" s="27">
        <v>44480</v>
      </c>
      <c r="F806" s="1" t="s">
        <v>1432</v>
      </c>
      <c r="G806" s="1">
        <v>210284</v>
      </c>
      <c r="H806" s="1" t="s">
        <v>1433</v>
      </c>
      <c r="J806" s="1" t="s">
        <v>68</v>
      </c>
      <c r="K806" s="1" t="s">
        <v>48</v>
      </c>
      <c r="N806" s="6">
        <v>245.23</v>
      </c>
      <c r="O806" s="6"/>
      <c r="P806" s="6">
        <v>-2080.27</v>
      </c>
      <c r="R806" s="31">
        <v>245.23</v>
      </c>
      <c r="S806" s="28">
        <v>44500</v>
      </c>
      <c r="T806" s="1" t="s">
        <v>184</v>
      </c>
    </row>
    <row r="807" spans="1:20" x14ac:dyDescent="0.2">
      <c r="A807" s="29">
        <v>46360</v>
      </c>
      <c r="B807" s="1" t="s">
        <v>198</v>
      </c>
      <c r="C807" s="27">
        <v>44480</v>
      </c>
      <c r="F807" s="1" t="s">
        <v>1430</v>
      </c>
      <c r="G807" s="1" t="s">
        <v>199</v>
      </c>
      <c r="H807" s="1" t="s">
        <v>1431</v>
      </c>
      <c r="J807" s="1" t="s">
        <v>68</v>
      </c>
      <c r="K807" s="1" t="s">
        <v>48</v>
      </c>
      <c r="N807" s="6">
        <v>858.37</v>
      </c>
      <c r="O807" s="6"/>
      <c r="P807" s="6">
        <v>-1221.9000000000001</v>
      </c>
      <c r="R807" s="31">
        <v>858.37</v>
      </c>
      <c r="S807" s="28">
        <v>44500</v>
      </c>
      <c r="T807" s="1" t="s">
        <v>184</v>
      </c>
    </row>
    <row r="808" spans="1:20" x14ac:dyDescent="0.2">
      <c r="A808" s="29">
        <v>46104</v>
      </c>
      <c r="B808" s="1" t="s">
        <v>200</v>
      </c>
      <c r="C808" s="27">
        <v>44483</v>
      </c>
      <c r="D808" s="1">
        <v>53189</v>
      </c>
      <c r="F808" s="1" t="s">
        <v>1430</v>
      </c>
      <c r="G808" s="1" t="s">
        <v>1431</v>
      </c>
      <c r="H808" s="1" t="s">
        <v>1431</v>
      </c>
      <c r="J808" s="1" t="s">
        <v>68</v>
      </c>
      <c r="K808" s="1" t="s">
        <v>49</v>
      </c>
      <c r="M808" s="1">
        <v>6.3E-2</v>
      </c>
      <c r="N808" s="6"/>
      <c r="O808" s="6">
        <v>6.17</v>
      </c>
      <c r="P808" s="6">
        <v>-1229.83</v>
      </c>
      <c r="R808" s="31">
        <v>-6.17</v>
      </c>
      <c r="S808" s="28">
        <v>44500</v>
      </c>
      <c r="T808" s="1" t="s">
        <v>185</v>
      </c>
    </row>
    <row r="809" spans="1:20" x14ac:dyDescent="0.2">
      <c r="A809" s="29">
        <v>46104</v>
      </c>
      <c r="B809" s="1" t="s">
        <v>200</v>
      </c>
      <c r="C809" s="27">
        <v>44483</v>
      </c>
      <c r="D809" s="1">
        <v>53189</v>
      </c>
      <c r="F809" s="1" t="s">
        <v>1432</v>
      </c>
      <c r="G809" s="1" t="s">
        <v>1433</v>
      </c>
      <c r="H809" s="1" t="s">
        <v>1433</v>
      </c>
      <c r="J809" s="1" t="s">
        <v>68</v>
      </c>
      <c r="K809" s="1" t="s">
        <v>49</v>
      </c>
      <c r="M809" s="1">
        <v>1.7999999999999999E-2</v>
      </c>
      <c r="N809" s="6"/>
      <c r="O809" s="6">
        <v>1.76</v>
      </c>
      <c r="P809" s="6">
        <v>-1223.6600000000001</v>
      </c>
      <c r="R809" s="31">
        <v>-1.76</v>
      </c>
      <c r="S809" s="28">
        <v>44500</v>
      </c>
      <c r="T809" s="1" t="s">
        <v>185</v>
      </c>
    </row>
    <row r="810" spans="1:20" x14ac:dyDescent="0.2">
      <c r="A810" s="29">
        <v>46338</v>
      </c>
      <c r="B810" s="1" t="s">
        <v>200</v>
      </c>
      <c r="C810" s="27">
        <v>44483</v>
      </c>
      <c r="D810" s="1">
        <v>53259</v>
      </c>
      <c r="F810" s="1" t="s">
        <v>1430</v>
      </c>
      <c r="G810" s="1" t="s">
        <v>1431</v>
      </c>
      <c r="H810" s="1" t="s">
        <v>1431</v>
      </c>
      <c r="J810" s="1" t="s">
        <v>68</v>
      </c>
      <c r="K810" s="1" t="s">
        <v>49</v>
      </c>
      <c r="M810" s="1">
        <v>6.3E-2</v>
      </c>
      <c r="N810" s="6"/>
      <c r="O810" s="6">
        <v>11.72</v>
      </c>
      <c r="P810" s="6">
        <v>-1244.9000000000001</v>
      </c>
      <c r="R810" s="31">
        <v>-11.72</v>
      </c>
      <c r="S810" s="28">
        <v>44500</v>
      </c>
      <c r="T810" s="1" t="s">
        <v>185</v>
      </c>
    </row>
    <row r="811" spans="1:20" x14ac:dyDescent="0.2">
      <c r="A811" s="29">
        <v>46338</v>
      </c>
      <c r="B811" s="1" t="s">
        <v>200</v>
      </c>
      <c r="C811" s="27">
        <v>44483</v>
      </c>
      <c r="D811" s="1">
        <v>53259</v>
      </c>
      <c r="F811" s="1" t="s">
        <v>1432</v>
      </c>
      <c r="G811" s="1" t="s">
        <v>1433</v>
      </c>
      <c r="H811" s="1" t="s">
        <v>1433</v>
      </c>
      <c r="J811" s="1" t="s">
        <v>68</v>
      </c>
      <c r="K811" s="1" t="s">
        <v>49</v>
      </c>
      <c r="M811" s="1">
        <v>1.7999999999999999E-2</v>
      </c>
      <c r="N811" s="6"/>
      <c r="O811" s="6">
        <v>3.35</v>
      </c>
      <c r="P811" s="6">
        <v>-1233.18</v>
      </c>
      <c r="R811" s="31">
        <v>-3.35</v>
      </c>
      <c r="S811" s="28">
        <v>44500</v>
      </c>
      <c r="T811" s="1" t="s">
        <v>185</v>
      </c>
    </row>
    <row r="812" spans="1:20" x14ac:dyDescent="0.2">
      <c r="A812" s="29">
        <v>46339</v>
      </c>
      <c r="B812" s="1" t="s">
        <v>200</v>
      </c>
      <c r="C812" s="27">
        <v>44483</v>
      </c>
      <c r="D812" s="1">
        <v>53260</v>
      </c>
      <c r="F812" s="1" t="s">
        <v>1430</v>
      </c>
      <c r="G812" s="1" t="s">
        <v>1431</v>
      </c>
      <c r="H812" s="1" t="s">
        <v>1431</v>
      </c>
      <c r="J812" s="1" t="s">
        <v>68</v>
      </c>
      <c r="K812" s="1" t="s">
        <v>49</v>
      </c>
      <c r="M812" s="1">
        <v>6.3E-2</v>
      </c>
      <c r="N812" s="6"/>
      <c r="O812" s="6">
        <v>193.54</v>
      </c>
      <c r="P812" s="6">
        <v>-1493.74</v>
      </c>
      <c r="R812" s="31">
        <v>-193.54</v>
      </c>
      <c r="S812" s="28">
        <v>44500</v>
      </c>
      <c r="T812" s="1" t="s">
        <v>185</v>
      </c>
    </row>
    <row r="813" spans="1:20" x14ac:dyDescent="0.2">
      <c r="A813" s="29">
        <v>46339</v>
      </c>
      <c r="B813" s="1" t="s">
        <v>200</v>
      </c>
      <c r="C813" s="27">
        <v>44483</v>
      </c>
      <c r="D813" s="1">
        <v>53260</v>
      </c>
      <c r="F813" s="1" t="s">
        <v>1432</v>
      </c>
      <c r="G813" s="1" t="s">
        <v>1433</v>
      </c>
      <c r="H813" s="1" t="s">
        <v>1433</v>
      </c>
      <c r="J813" s="1" t="s">
        <v>68</v>
      </c>
      <c r="K813" s="1" t="s">
        <v>49</v>
      </c>
      <c r="M813" s="1">
        <v>1.7999999999999999E-2</v>
      </c>
      <c r="N813" s="6"/>
      <c r="O813" s="6">
        <v>55.3</v>
      </c>
      <c r="P813" s="6">
        <v>-1300.2</v>
      </c>
      <c r="R813" s="31">
        <v>-55.3</v>
      </c>
      <c r="S813" s="28">
        <v>44500</v>
      </c>
      <c r="T813" s="1" t="s">
        <v>185</v>
      </c>
    </row>
    <row r="814" spans="1:20" x14ac:dyDescent="0.2">
      <c r="A814" s="29">
        <v>46395</v>
      </c>
      <c r="B814" s="1" t="s">
        <v>200</v>
      </c>
      <c r="C814" s="27">
        <v>44490</v>
      </c>
      <c r="D814" s="1">
        <v>53266</v>
      </c>
      <c r="F814" s="1" t="s">
        <v>1430</v>
      </c>
      <c r="G814" s="1" t="s">
        <v>1431</v>
      </c>
      <c r="H814" s="1" t="s">
        <v>1431</v>
      </c>
      <c r="J814" s="1" t="s">
        <v>68</v>
      </c>
      <c r="K814" s="1" t="s">
        <v>49</v>
      </c>
      <c r="M814" s="1">
        <v>6.3E-2</v>
      </c>
      <c r="N814" s="6"/>
      <c r="O814" s="6">
        <v>61.74</v>
      </c>
      <c r="P814" s="6">
        <v>-1573.12</v>
      </c>
      <c r="R814" s="31">
        <v>-61.74</v>
      </c>
      <c r="S814" s="28">
        <v>44500</v>
      </c>
      <c r="T814" s="1" t="s">
        <v>185</v>
      </c>
    </row>
    <row r="815" spans="1:20" x14ac:dyDescent="0.2">
      <c r="A815" s="29">
        <v>46395</v>
      </c>
      <c r="B815" s="1" t="s">
        <v>200</v>
      </c>
      <c r="C815" s="27">
        <v>44490</v>
      </c>
      <c r="D815" s="1">
        <v>53266</v>
      </c>
      <c r="F815" s="1" t="s">
        <v>1432</v>
      </c>
      <c r="G815" s="1" t="s">
        <v>1433</v>
      </c>
      <c r="H815" s="1" t="s">
        <v>1433</v>
      </c>
      <c r="J815" s="1" t="s">
        <v>68</v>
      </c>
      <c r="K815" s="1" t="s">
        <v>49</v>
      </c>
      <c r="M815" s="1">
        <v>1.7999999999999999E-2</v>
      </c>
      <c r="N815" s="6"/>
      <c r="O815" s="6">
        <v>17.64</v>
      </c>
      <c r="P815" s="6">
        <v>-1511.38</v>
      </c>
      <c r="R815" s="31">
        <v>-17.64</v>
      </c>
      <c r="S815" s="28">
        <v>44500</v>
      </c>
      <c r="T815" s="1" t="s">
        <v>185</v>
      </c>
    </row>
    <row r="816" spans="1:20" x14ac:dyDescent="0.2">
      <c r="A816" s="29">
        <v>46421</v>
      </c>
      <c r="B816" s="1" t="s">
        <v>200</v>
      </c>
      <c r="C816" s="27">
        <v>44490</v>
      </c>
      <c r="D816" s="1">
        <v>53273</v>
      </c>
      <c r="F816" s="1" t="s">
        <v>1430</v>
      </c>
      <c r="G816" s="1" t="s">
        <v>1431</v>
      </c>
      <c r="H816" s="1" t="s">
        <v>1431</v>
      </c>
      <c r="J816" s="1" t="s">
        <v>68</v>
      </c>
      <c r="K816" s="1" t="s">
        <v>49</v>
      </c>
      <c r="M816" s="1">
        <v>6.3E-2</v>
      </c>
      <c r="N816" s="6"/>
      <c r="O816" s="6">
        <v>74.84</v>
      </c>
      <c r="P816" s="6">
        <v>-1669.34</v>
      </c>
      <c r="R816" s="31">
        <v>-74.84</v>
      </c>
      <c r="S816" s="28">
        <v>44500</v>
      </c>
      <c r="T816" s="1" t="s">
        <v>185</v>
      </c>
    </row>
    <row r="817" spans="1:20" x14ac:dyDescent="0.2">
      <c r="A817" s="29">
        <v>46421</v>
      </c>
      <c r="B817" s="1" t="s">
        <v>200</v>
      </c>
      <c r="C817" s="27">
        <v>44490</v>
      </c>
      <c r="D817" s="1">
        <v>53273</v>
      </c>
      <c r="F817" s="1" t="s">
        <v>1432</v>
      </c>
      <c r="G817" s="1" t="s">
        <v>1433</v>
      </c>
      <c r="H817" s="1" t="s">
        <v>1433</v>
      </c>
      <c r="J817" s="1" t="s">
        <v>68</v>
      </c>
      <c r="K817" s="1" t="s">
        <v>49</v>
      </c>
      <c r="M817" s="1">
        <v>1.7999999999999999E-2</v>
      </c>
      <c r="N817" s="6"/>
      <c r="O817" s="6">
        <v>21.38</v>
      </c>
      <c r="P817" s="6">
        <v>-1594.5</v>
      </c>
      <c r="R817" s="31">
        <v>-21.38</v>
      </c>
      <c r="S817" s="28">
        <v>44500</v>
      </c>
      <c r="T817" s="1" t="s">
        <v>185</v>
      </c>
    </row>
    <row r="818" spans="1:20" x14ac:dyDescent="0.2">
      <c r="A818" s="29">
        <v>46423</v>
      </c>
      <c r="B818" s="1" t="s">
        <v>200</v>
      </c>
      <c r="C818" s="27">
        <v>44490</v>
      </c>
      <c r="D818" s="1">
        <v>53275</v>
      </c>
      <c r="F818" s="1" t="s">
        <v>1430</v>
      </c>
      <c r="G818" s="1" t="s">
        <v>1431</v>
      </c>
      <c r="H818" s="1" t="s">
        <v>1431</v>
      </c>
      <c r="J818" s="1" t="s">
        <v>68</v>
      </c>
      <c r="K818" s="1" t="s">
        <v>49</v>
      </c>
      <c r="M818" s="1">
        <v>6.3E-2</v>
      </c>
      <c r="N818" s="6"/>
      <c r="O818" s="6">
        <v>15.62</v>
      </c>
      <c r="P818" s="6">
        <v>-1689.42</v>
      </c>
      <c r="R818" s="31">
        <v>-15.62</v>
      </c>
      <c r="S818" s="28">
        <v>44500</v>
      </c>
      <c r="T818" s="1" t="s">
        <v>185</v>
      </c>
    </row>
    <row r="819" spans="1:20" x14ac:dyDescent="0.2">
      <c r="A819" s="29">
        <v>46423</v>
      </c>
      <c r="B819" s="1" t="s">
        <v>200</v>
      </c>
      <c r="C819" s="27">
        <v>44490</v>
      </c>
      <c r="D819" s="1">
        <v>53275</v>
      </c>
      <c r="F819" s="1" t="s">
        <v>1432</v>
      </c>
      <c r="G819" s="1" t="s">
        <v>1433</v>
      </c>
      <c r="H819" s="1" t="s">
        <v>1433</v>
      </c>
      <c r="J819" s="1" t="s">
        <v>68</v>
      </c>
      <c r="K819" s="1" t="s">
        <v>49</v>
      </c>
      <c r="M819" s="1">
        <v>1.7999999999999999E-2</v>
      </c>
      <c r="N819" s="6"/>
      <c r="O819" s="6">
        <v>4.46</v>
      </c>
      <c r="P819" s="6">
        <v>-1673.8</v>
      </c>
      <c r="R819" s="31">
        <v>-4.46</v>
      </c>
      <c r="S819" s="28">
        <v>44500</v>
      </c>
      <c r="T819" s="1" t="s">
        <v>185</v>
      </c>
    </row>
    <row r="820" spans="1:20" x14ac:dyDescent="0.2">
      <c r="A820" s="29">
        <v>45870</v>
      </c>
      <c r="B820" s="1" t="s">
        <v>200</v>
      </c>
      <c r="C820" s="27">
        <v>44491</v>
      </c>
      <c r="D820" s="1">
        <v>53140</v>
      </c>
      <c r="F820" s="1" t="s">
        <v>1430</v>
      </c>
      <c r="G820" s="1" t="s">
        <v>1431</v>
      </c>
      <c r="H820" s="1" t="s">
        <v>1431</v>
      </c>
      <c r="J820" s="1" t="s">
        <v>68</v>
      </c>
      <c r="K820" s="1" t="s">
        <v>49</v>
      </c>
      <c r="M820" s="1">
        <v>6.3E-2</v>
      </c>
      <c r="N820" s="6"/>
      <c r="O820" s="6">
        <v>82.66</v>
      </c>
      <c r="P820" s="6">
        <v>-1795.7</v>
      </c>
      <c r="R820" s="31">
        <v>-82.66</v>
      </c>
      <c r="S820" s="28">
        <v>44500</v>
      </c>
      <c r="T820" s="1" t="s">
        <v>185</v>
      </c>
    </row>
    <row r="821" spans="1:20" x14ac:dyDescent="0.2">
      <c r="A821" s="29">
        <v>45870</v>
      </c>
      <c r="B821" s="1" t="s">
        <v>200</v>
      </c>
      <c r="C821" s="27">
        <v>44491</v>
      </c>
      <c r="D821" s="1">
        <v>53140</v>
      </c>
      <c r="F821" s="1" t="s">
        <v>1432</v>
      </c>
      <c r="G821" s="1" t="s">
        <v>1433</v>
      </c>
      <c r="H821" s="1" t="s">
        <v>1433</v>
      </c>
      <c r="J821" s="1" t="s">
        <v>68</v>
      </c>
      <c r="K821" s="1" t="s">
        <v>49</v>
      </c>
      <c r="M821" s="1">
        <v>1.7999999999999999E-2</v>
      </c>
      <c r="N821" s="6"/>
      <c r="O821" s="6">
        <v>23.62</v>
      </c>
      <c r="P821" s="6">
        <v>-1713.04</v>
      </c>
      <c r="R821" s="31">
        <v>-23.62</v>
      </c>
      <c r="S821" s="28">
        <v>44500</v>
      </c>
      <c r="T821" s="1" t="s">
        <v>185</v>
      </c>
    </row>
    <row r="822" spans="1:20" x14ac:dyDescent="0.2">
      <c r="A822" s="29">
        <v>46230</v>
      </c>
      <c r="B822" s="1" t="s">
        <v>200</v>
      </c>
      <c r="C822" s="27">
        <v>44495</v>
      </c>
      <c r="D822" s="1">
        <v>53247</v>
      </c>
      <c r="F822" s="1" t="s">
        <v>1430</v>
      </c>
      <c r="G822" s="1" t="s">
        <v>1431</v>
      </c>
      <c r="H822" s="1" t="s">
        <v>1431</v>
      </c>
      <c r="J822" s="1" t="s">
        <v>68</v>
      </c>
      <c r="K822" s="1" t="s">
        <v>49</v>
      </c>
      <c r="M822" s="1">
        <v>6.3E-2</v>
      </c>
      <c r="N822" s="6"/>
      <c r="O822" s="6">
        <v>123.48</v>
      </c>
      <c r="P822" s="6">
        <v>-1954.46</v>
      </c>
      <c r="R822" s="31">
        <v>-123.48</v>
      </c>
      <c r="S822" s="28">
        <v>44500</v>
      </c>
      <c r="T822" s="1" t="s">
        <v>185</v>
      </c>
    </row>
    <row r="823" spans="1:20" x14ac:dyDescent="0.2">
      <c r="A823" s="29">
        <v>46230</v>
      </c>
      <c r="B823" s="1" t="s">
        <v>200</v>
      </c>
      <c r="C823" s="27">
        <v>44495</v>
      </c>
      <c r="D823" s="1">
        <v>53247</v>
      </c>
      <c r="F823" s="1" t="s">
        <v>1432</v>
      </c>
      <c r="G823" s="1" t="s">
        <v>1433</v>
      </c>
      <c r="H823" s="1" t="s">
        <v>1433</v>
      </c>
      <c r="J823" s="1" t="s">
        <v>68</v>
      </c>
      <c r="K823" s="1" t="s">
        <v>49</v>
      </c>
      <c r="M823" s="1">
        <v>1.7999999999999999E-2</v>
      </c>
      <c r="N823" s="6"/>
      <c r="O823" s="6">
        <v>35.28</v>
      </c>
      <c r="P823" s="6">
        <v>-1830.98</v>
      </c>
      <c r="R823" s="31">
        <v>-35.28</v>
      </c>
      <c r="S823" s="28">
        <v>44500</v>
      </c>
      <c r="T823" s="1" t="s">
        <v>185</v>
      </c>
    </row>
    <row r="824" spans="1:20" x14ac:dyDescent="0.2">
      <c r="A824" s="29">
        <v>46366</v>
      </c>
      <c r="B824" s="1" t="s">
        <v>200</v>
      </c>
      <c r="C824" s="27">
        <v>44499</v>
      </c>
      <c r="D824" s="1">
        <v>53264</v>
      </c>
      <c r="F824" s="1" t="s">
        <v>1430</v>
      </c>
      <c r="G824" s="1" t="s">
        <v>1431</v>
      </c>
      <c r="H824" s="1" t="s">
        <v>1431</v>
      </c>
      <c r="J824" s="1" t="s">
        <v>68</v>
      </c>
      <c r="K824" s="1" t="s">
        <v>49</v>
      </c>
      <c r="M824" s="1">
        <v>6.3E-2</v>
      </c>
      <c r="N824" s="6"/>
      <c r="O824" s="6">
        <v>88.83</v>
      </c>
      <c r="P824" s="6">
        <v>-2068.67</v>
      </c>
      <c r="R824" s="31">
        <v>-88.83</v>
      </c>
      <c r="S824" s="28">
        <v>44500</v>
      </c>
      <c r="T824" s="1" t="s">
        <v>185</v>
      </c>
    </row>
    <row r="825" spans="1:20" x14ac:dyDescent="0.2">
      <c r="A825" s="29">
        <v>46366</v>
      </c>
      <c r="B825" s="1" t="s">
        <v>200</v>
      </c>
      <c r="C825" s="27">
        <v>44499</v>
      </c>
      <c r="D825" s="1">
        <v>53264</v>
      </c>
      <c r="F825" s="1" t="s">
        <v>1432</v>
      </c>
      <c r="G825" s="1" t="s">
        <v>1433</v>
      </c>
      <c r="H825" s="1" t="s">
        <v>1433</v>
      </c>
      <c r="J825" s="1" t="s">
        <v>68</v>
      </c>
      <c r="K825" s="1" t="s">
        <v>49</v>
      </c>
      <c r="M825" s="1">
        <v>1.7999999999999999E-2</v>
      </c>
      <c r="N825" s="6"/>
      <c r="O825" s="6">
        <v>25.38</v>
      </c>
      <c r="P825" s="6">
        <v>-1979.84</v>
      </c>
      <c r="R825" s="31">
        <v>-25.38</v>
      </c>
      <c r="S825" s="28">
        <v>44500</v>
      </c>
      <c r="T825" s="1" t="s">
        <v>185</v>
      </c>
    </row>
    <row r="826" spans="1:20" x14ac:dyDescent="0.2">
      <c r="A826" s="29">
        <v>46239</v>
      </c>
      <c r="B826" s="1" t="s">
        <v>200</v>
      </c>
      <c r="C826" s="27">
        <v>44500</v>
      </c>
      <c r="D826" s="1">
        <v>53254</v>
      </c>
      <c r="F826" s="1" t="s">
        <v>1430</v>
      </c>
      <c r="G826" s="1" t="s">
        <v>1431</v>
      </c>
      <c r="H826" s="1" t="s">
        <v>1431</v>
      </c>
      <c r="J826" s="1" t="s">
        <v>68</v>
      </c>
      <c r="K826" s="1" t="s">
        <v>49</v>
      </c>
      <c r="M826" s="1">
        <v>6.3E-2</v>
      </c>
      <c r="N826" s="6"/>
      <c r="O826" s="6">
        <v>4.16</v>
      </c>
      <c r="P826" s="6">
        <v>-2074.02</v>
      </c>
      <c r="R826" s="31">
        <v>-4.16</v>
      </c>
      <c r="S826" s="28">
        <v>44500</v>
      </c>
      <c r="T826" s="1" t="s">
        <v>185</v>
      </c>
    </row>
    <row r="827" spans="1:20" x14ac:dyDescent="0.2">
      <c r="A827" s="29">
        <v>46239</v>
      </c>
      <c r="B827" s="1" t="s">
        <v>200</v>
      </c>
      <c r="C827" s="27">
        <v>44500</v>
      </c>
      <c r="D827" s="1">
        <v>53254</v>
      </c>
      <c r="F827" s="1" t="s">
        <v>1432</v>
      </c>
      <c r="G827" s="1" t="s">
        <v>1433</v>
      </c>
      <c r="H827" s="1" t="s">
        <v>1433</v>
      </c>
      <c r="J827" s="1" t="s">
        <v>68</v>
      </c>
      <c r="K827" s="1" t="s">
        <v>49</v>
      </c>
      <c r="M827" s="1">
        <v>1.7999999999999999E-2</v>
      </c>
      <c r="N827" s="6"/>
      <c r="O827" s="6">
        <v>1.19</v>
      </c>
      <c r="P827" s="6">
        <v>-2069.86</v>
      </c>
      <c r="R827" s="31">
        <v>-1.19</v>
      </c>
      <c r="S827" s="28">
        <v>44500</v>
      </c>
      <c r="T827" s="1" t="s">
        <v>185</v>
      </c>
    </row>
    <row r="828" spans="1:20" x14ac:dyDescent="0.2">
      <c r="A828" s="29">
        <v>46432</v>
      </c>
      <c r="B828" s="1" t="s">
        <v>200</v>
      </c>
      <c r="C828" s="27">
        <v>44511</v>
      </c>
      <c r="D828" s="1">
        <v>53279</v>
      </c>
      <c r="F828" s="1" t="s">
        <v>1430</v>
      </c>
      <c r="G828" s="1" t="s">
        <v>1431</v>
      </c>
      <c r="H828" s="1" t="s">
        <v>1431</v>
      </c>
      <c r="J828" s="1" t="s">
        <v>68</v>
      </c>
      <c r="K828" s="1" t="s">
        <v>49</v>
      </c>
      <c r="M828" s="1">
        <v>6.3E-2</v>
      </c>
      <c r="N828" s="6"/>
      <c r="O828" s="6">
        <v>21.17</v>
      </c>
      <c r="P828" s="6">
        <v>-2101.2399999999998</v>
      </c>
      <c r="R828" s="31">
        <v>-21.17</v>
      </c>
      <c r="S828" s="28">
        <v>44530</v>
      </c>
      <c r="T828" s="1" t="s">
        <v>185</v>
      </c>
    </row>
    <row r="829" spans="1:20" x14ac:dyDescent="0.2">
      <c r="A829" s="29">
        <v>46432</v>
      </c>
      <c r="B829" s="1" t="s">
        <v>200</v>
      </c>
      <c r="C829" s="27">
        <v>44511</v>
      </c>
      <c r="D829" s="1">
        <v>53279</v>
      </c>
      <c r="F829" s="1" t="s">
        <v>1432</v>
      </c>
      <c r="G829" s="1" t="s">
        <v>1433</v>
      </c>
      <c r="H829" s="1" t="s">
        <v>1433</v>
      </c>
      <c r="J829" s="1" t="s">
        <v>68</v>
      </c>
      <c r="K829" s="1" t="s">
        <v>49</v>
      </c>
      <c r="M829" s="1">
        <v>1.7999999999999999E-2</v>
      </c>
      <c r="N829" s="6"/>
      <c r="O829" s="6">
        <v>6.05</v>
      </c>
      <c r="P829" s="6">
        <v>-2080.0700000000002</v>
      </c>
      <c r="R829" s="31">
        <v>-6.05</v>
      </c>
      <c r="S829" s="28">
        <v>44530</v>
      </c>
      <c r="T829" s="1" t="s">
        <v>185</v>
      </c>
    </row>
    <row r="830" spans="1:20" x14ac:dyDescent="0.2">
      <c r="A830" s="29">
        <v>46655</v>
      </c>
      <c r="B830" s="1" t="s">
        <v>200</v>
      </c>
      <c r="C830" s="27">
        <v>44511</v>
      </c>
      <c r="D830" s="1">
        <v>53329</v>
      </c>
      <c r="F830" s="1" t="s">
        <v>1430</v>
      </c>
      <c r="G830" s="1" t="s">
        <v>1431</v>
      </c>
      <c r="H830" s="1" t="s">
        <v>1431</v>
      </c>
      <c r="J830" s="1" t="s">
        <v>68</v>
      </c>
      <c r="K830" s="1" t="s">
        <v>49</v>
      </c>
      <c r="M830" s="1">
        <v>6.3E-2</v>
      </c>
      <c r="N830" s="6"/>
      <c r="O830" s="6">
        <v>12.35</v>
      </c>
      <c r="P830" s="6">
        <v>-2117.12</v>
      </c>
      <c r="R830" s="31">
        <v>-12.35</v>
      </c>
      <c r="S830" s="28">
        <v>44530</v>
      </c>
      <c r="T830" s="1" t="s">
        <v>185</v>
      </c>
    </row>
    <row r="831" spans="1:20" x14ac:dyDescent="0.2">
      <c r="A831" s="29">
        <v>46655</v>
      </c>
      <c r="B831" s="1" t="s">
        <v>200</v>
      </c>
      <c r="C831" s="27">
        <v>44511</v>
      </c>
      <c r="D831" s="1">
        <v>53329</v>
      </c>
      <c r="F831" s="1" t="s">
        <v>1432</v>
      </c>
      <c r="G831" s="1" t="s">
        <v>1433</v>
      </c>
      <c r="H831" s="1" t="s">
        <v>1433</v>
      </c>
      <c r="J831" s="1" t="s">
        <v>68</v>
      </c>
      <c r="K831" s="1" t="s">
        <v>49</v>
      </c>
      <c r="M831" s="1">
        <v>1.7999999999999999E-2</v>
      </c>
      <c r="N831" s="6"/>
      <c r="O831" s="6">
        <v>3.53</v>
      </c>
      <c r="P831" s="6">
        <v>-2104.77</v>
      </c>
      <c r="R831" s="31">
        <v>-3.53</v>
      </c>
      <c r="S831" s="28">
        <v>44530</v>
      </c>
      <c r="T831" s="1" t="s">
        <v>185</v>
      </c>
    </row>
    <row r="832" spans="1:20" x14ac:dyDescent="0.2">
      <c r="A832" s="29">
        <v>46661</v>
      </c>
      <c r="B832" s="1" t="s">
        <v>200</v>
      </c>
      <c r="C832" s="27">
        <v>44511</v>
      </c>
      <c r="D832" s="1">
        <v>53335</v>
      </c>
      <c r="F832" s="1" t="s">
        <v>1430</v>
      </c>
      <c r="G832" s="1" t="s">
        <v>1431</v>
      </c>
      <c r="H832" s="1" t="s">
        <v>1431</v>
      </c>
      <c r="J832" s="1" t="s">
        <v>68</v>
      </c>
      <c r="K832" s="1" t="s">
        <v>49</v>
      </c>
      <c r="M832" s="1">
        <v>6.3E-2</v>
      </c>
      <c r="N832" s="6"/>
      <c r="O832" s="6">
        <v>107.6</v>
      </c>
      <c r="P832" s="6">
        <v>-2255.46</v>
      </c>
      <c r="R832" s="31">
        <v>-107.6</v>
      </c>
      <c r="S832" s="28">
        <v>44530</v>
      </c>
      <c r="T832" s="1" t="s">
        <v>185</v>
      </c>
    </row>
    <row r="833" spans="1:20" x14ac:dyDescent="0.2">
      <c r="A833" s="29">
        <v>46661</v>
      </c>
      <c r="B833" s="1" t="s">
        <v>200</v>
      </c>
      <c r="C833" s="27">
        <v>44511</v>
      </c>
      <c r="D833" s="1">
        <v>53335</v>
      </c>
      <c r="F833" s="1" t="s">
        <v>1432</v>
      </c>
      <c r="G833" s="1" t="s">
        <v>1433</v>
      </c>
      <c r="H833" s="1" t="s">
        <v>1433</v>
      </c>
      <c r="J833" s="1" t="s">
        <v>68</v>
      </c>
      <c r="K833" s="1" t="s">
        <v>49</v>
      </c>
      <c r="M833" s="1">
        <v>1.7999999999999999E-2</v>
      </c>
      <c r="N833" s="6"/>
      <c r="O833" s="6">
        <v>30.74</v>
      </c>
      <c r="P833" s="6">
        <v>-2147.86</v>
      </c>
      <c r="R833" s="31">
        <v>-30.74</v>
      </c>
      <c r="S833" s="28">
        <v>44530</v>
      </c>
      <c r="T833" s="1" t="s">
        <v>185</v>
      </c>
    </row>
    <row r="834" spans="1:20" x14ac:dyDescent="0.2">
      <c r="A834" s="29">
        <v>46664</v>
      </c>
      <c r="B834" s="1" t="s">
        <v>200</v>
      </c>
      <c r="C834" s="27">
        <v>44511</v>
      </c>
      <c r="D834" s="1">
        <v>53338</v>
      </c>
      <c r="F834" s="1" t="s">
        <v>1430</v>
      </c>
      <c r="G834" s="1" t="s">
        <v>1431</v>
      </c>
      <c r="H834" s="1" t="s">
        <v>1431</v>
      </c>
      <c r="J834" s="1" t="s">
        <v>68</v>
      </c>
      <c r="K834" s="1" t="s">
        <v>49</v>
      </c>
      <c r="M834" s="1">
        <v>6.3E-2</v>
      </c>
      <c r="N834" s="6"/>
      <c r="O834" s="6">
        <v>1.1299999999999999</v>
      </c>
      <c r="P834" s="6">
        <v>-2256.91</v>
      </c>
      <c r="R834" s="31">
        <v>-1.1299999999999999</v>
      </c>
      <c r="S834" s="28">
        <v>44530</v>
      </c>
      <c r="T834" s="1" t="s">
        <v>185</v>
      </c>
    </row>
    <row r="835" spans="1:20" x14ac:dyDescent="0.2">
      <c r="A835" s="29">
        <v>46664</v>
      </c>
      <c r="B835" s="1" t="s">
        <v>200</v>
      </c>
      <c r="C835" s="27">
        <v>44511</v>
      </c>
      <c r="D835" s="1">
        <v>53338</v>
      </c>
      <c r="F835" s="1" t="s">
        <v>1432</v>
      </c>
      <c r="G835" s="1" t="s">
        <v>1433</v>
      </c>
      <c r="H835" s="1" t="s">
        <v>1433</v>
      </c>
      <c r="J835" s="1" t="s">
        <v>68</v>
      </c>
      <c r="K835" s="1" t="s">
        <v>49</v>
      </c>
      <c r="M835" s="1">
        <v>1.7999999999999999E-2</v>
      </c>
      <c r="N835" s="6"/>
      <c r="O835" s="6">
        <v>0.32</v>
      </c>
      <c r="P835" s="6">
        <v>-2255.7800000000002</v>
      </c>
      <c r="R835" s="31">
        <v>-0.32</v>
      </c>
      <c r="S835" s="28">
        <v>44530</v>
      </c>
      <c r="T835" s="1" t="s">
        <v>185</v>
      </c>
    </row>
    <row r="836" spans="1:20" x14ac:dyDescent="0.2">
      <c r="A836" s="29">
        <v>46665</v>
      </c>
      <c r="B836" s="1" t="s">
        <v>200</v>
      </c>
      <c r="C836" s="27">
        <v>44511</v>
      </c>
      <c r="D836" s="1">
        <v>53339</v>
      </c>
      <c r="F836" s="1" t="s">
        <v>1430</v>
      </c>
      <c r="G836" s="1" t="s">
        <v>1431</v>
      </c>
      <c r="H836" s="1" t="s">
        <v>1431</v>
      </c>
      <c r="J836" s="1" t="s">
        <v>68</v>
      </c>
      <c r="K836" s="1" t="s">
        <v>49</v>
      </c>
      <c r="M836" s="1">
        <v>6.3E-2</v>
      </c>
      <c r="N836" s="6"/>
      <c r="O836" s="6">
        <v>4.91</v>
      </c>
      <c r="P836" s="6">
        <v>-2263.2199999999998</v>
      </c>
      <c r="R836" s="31">
        <v>-4.91</v>
      </c>
      <c r="S836" s="28">
        <v>44530</v>
      </c>
      <c r="T836" s="1" t="s">
        <v>185</v>
      </c>
    </row>
    <row r="837" spans="1:20" x14ac:dyDescent="0.2">
      <c r="A837" s="29">
        <v>46665</v>
      </c>
      <c r="B837" s="1" t="s">
        <v>200</v>
      </c>
      <c r="C837" s="27">
        <v>44511</v>
      </c>
      <c r="D837" s="1">
        <v>53339</v>
      </c>
      <c r="F837" s="1" t="s">
        <v>1432</v>
      </c>
      <c r="G837" s="1" t="s">
        <v>1433</v>
      </c>
      <c r="H837" s="1" t="s">
        <v>1433</v>
      </c>
      <c r="J837" s="1" t="s">
        <v>68</v>
      </c>
      <c r="K837" s="1" t="s">
        <v>49</v>
      </c>
      <c r="M837" s="1">
        <v>1.7999999999999999E-2</v>
      </c>
      <c r="N837" s="6"/>
      <c r="O837" s="6">
        <v>1.4</v>
      </c>
      <c r="P837" s="6">
        <v>-2258.31</v>
      </c>
      <c r="R837" s="31">
        <v>-1.4</v>
      </c>
      <c r="S837" s="28">
        <v>44530</v>
      </c>
      <c r="T837" s="1" t="s">
        <v>185</v>
      </c>
    </row>
    <row r="838" spans="1:20" x14ac:dyDescent="0.2">
      <c r="A838" s="29">
        <v>46666</v>
      </c>
      <c r="B838" s="1" t="s">
        <v>200</v>
      </c>
      <c r="C838" s="27">
        <v>44511</v>
      </c>
      <c r="D838" s="1">
        <v>53340</v>
      </c>
      <c r="F838" s="1" t="s">
        <v>1430</v>
      </c>
      <c r="G838" s="1" t="s">
        <v>1431</v>
      </c>
      <c r="H838" s="1" t="s">
        <v>1431</v>
      </c>
      <c r="J838" s="1" t="s">
        <v>68</v>
      </c>
      <c r="K838" s="1" t="s">
        <v>49</v>
      </c>
      <c r="M838" s="1">
        <v>6.3E-2</v>
      </c>
      <c r="N838" s="6"/>
      <c r="O838" s="6">
        <v>82.91</v>
      </c>
      <c r="P838" s="6">
        <v>-2369.8200000000002</v>
      </c>
      <c r="R838" s="31">
        <v>-82.91</v>
      </c>
      <c r="S838" s="28">
        <v>44530</v>
      </c>
      <c r="T838" s="1" t="s">
        <v>185</v>
      </c>
    </row>
    <row r="839" spans="1:20" x14ac:dyDescent="0.2">
      <c r="A839" s="29">
        <v>46666</v>
      </c>
      <c r="B839" s="1" t="s">
        <v>200</v>
      </c>
      <c r="C839" s="27">
        <v>44511</v>
      </c>
      <c r="D839" s="1">
        <v>53340</v>
      </c>
      <c r="F839" s="1" t="s">
        <v>1432</v>
      </c>
      <c r="G839" s="1" t="s">
        <v>1433</v>
      </c>
      <c r="H839" s="1" t="s">
        <v>1433</v>
      </c>
      <c r="J839" s="1" t="s">
        <v>68</v>
      </c>
      <c r="K839" s="1" t="s">
        <v>49</v>
      </c>
      <c r="M839" s="1">
        <v>1.7999999999999999E-2</v>
      </c>
      <c r="N839" s="6"/>
      <c r="O839" s="6">
        <v>23.69</v>
      </c>
      <c r="P839" s="6">
        <v>-2286.91</v>
      </c>
      <c r="R839" s="31">
        <v>-23.69</v>
      </c>
      <c r="S839" s="28">
        <v>44530</v>
      </c>
      <c r="T839" s="1" t="s">
        <v>185</v>
      </c>
    </row>
    <row r="840" spans="1:20" x14ac:dyDescent="0.2">
      <c r="A840" s="29">
        <v>46667</v>
      </c>
      <c r="B840" s="1" t="s">
        <v>200</v>
      </c>
      <c r="C840" s="27">
        <v>44512</v>
      </c>
      <c r="D840" s="1">
        <v>53341</v>
      </c>
      <c r="F840" s="1" t="s">
        <v>1430</v>
      </c>
      <c r="G840" s="1" t="s">
        <v>1431</v>
      </c>
      <c r="H840" s="1" t="s">
        <v>1431</v>
      </c>
      <c r="J840" s="1" t="s">
        <v>68</v>
      </c>
      <c r="K840" s="1" t="s">
        <v>49</v>
      </c>
      <c r="M840" s="1">
        <v>6.3E-2</v>
      </c>
      <c r="N840" s="6"/>
      <c r="O840" s="6">
        <v>55.15</v>
      </c>
      <c r="P840" s="6">
        <v>-2440.73</v>
      </c>
      <c r="R840" s="31">
        <v>-55.15</v>
      </c>
      <c r="S840" s="28">
        <v>44530</v>
      </c>
      <c r="T840" s="1" t="s">
        <v>185</v>
      </c>
    </row>
    <row r="841" spans="1:20" x14ac:dyDescent="0.2">
      <c r="A841" s="29">
        <v>46667</v>
      </c>
      <c r="B841" s="1" t="s">
        <v>200</v>
      </c>
      <c r="C841" s="27">
        <v>44512</v>
      </c>
      <c r="D841" s="1">
        <v>53341</v>
      </c>
      <c r="F841" s="1" t="s">
        <v>1432</v>
      </c>
      <c r="G841" s="1" t="s">
        <v>1433</v>
      </c>
      <c r="H841" s="1" t="s">
        <v>1433</v>
      </c>
      <c r="J841" s="1" t="s">
        <v>68</v>
      </c>
      <c r="K841" s="1" t="s">
        <v>49</v>
      </c>
      <c r="M841" s="1">
        <v>1.7999999999999999E-2</v>
      </c>
      <c r="N841" s="6"/>
      <c r="O841" s="6">
        <v>15.76</v>
      </c>
      <c r="P841" s="6">
        <v>-2385.58</v>
      </c>
      <c r="R841" s="31">
        <v>-15.76</v>
      </c>
      <c r="S841" s="28">
        <v>44530</v>
      </c>
      <c r="T841" s="1" t="s">
        <v>185</v>
      </c>
    </row>
    <row r="842" spans="1:20" x14ac:dyDescent="0.2">
      <c r="A842" s="29">
        <v>46668</v>
      </c>
      <c r="B842" s="1" t="s">
        <v>200</v>
      </c>
      <c r="C842" s="27">
        <v>44512</v>
      </c>
      <c r="D842" s="1">
        <v>53342</v>
      </c>
      <c r="F842" s="1" t="s">
        <v>1430</v>
      </c>
      <c r="G842" s="1" t="s">
        <v>1431</v>
      </c>
      <c r="H842" s="1" t="s">
        <v>1431</v>
      </c>
      <c r="J842" s="1" t="s">
        <v>68</v>
      </c>
      <c r="K842" s="1" t="s">
        <v>49</v>
      </c>
      <c r="M842" s="1">
        <v>6.3E-2</v>
      </c>
      <c r="N842" s="6"/>
      <c r="O842" s="6">
        <v>61.74</v>
      </c>
      <c r="P842" s="6">
        <v>-2520.11</v>
      </c>
      <c r="R842" s="31">
        <v>-61.74</v>
      </c>
      <c r="S842" s="28">
        <v>44530</v>
      </c>
      <c r="T842" s="1" t="s">
        <v>185</v>
      </c>
    </row>
    <row r="843" spans="1:20" x14ac:dyDescent="0.2">
      <c r="A843" s="29">
        <v>46668</v>
      </c>
      <c r="B843" s="1" t="s">
        <v>200</v>
      </c>
      <c r="C843" s="27">
        <v>44512</v>
      </c>
      <c r="D843" s="1">
        <v>53342</v>
      </c>
      <c r="F843" s="1" t="s">
        <v>1432</v>
      </c>
      <c r="G843" s="1" t="s">
        <v>1433</v>
      </c>
      <c r="H843" s="1" t="s">
        <v>1433</v>
      </c>
      <c r="J843" s="1" t="s">
        <v>68</v>
      </c>
      <c r="K843" s="1" t="s">
        <v>49</v>
      </c>
      <c r="M843" s="1">
        <v>1.7999999999999999E-2</v>
      </c>
      <c r="N843" s="6"/>
      <c r="O843" s="6">
        <v>17.64</v>
      </c>
      <c r="P843" s="6">
        <v>-2458.37</v>
      </c>
      <c r="R843" s="31">
        <v>-17.64</v>
      </c>
      <c r="S843" s="28">
        <v>44530</v>
      </c>
      <c r="T843" s="1" t="s">
        <v>185</v>
      </c>
    </row>
    <row r="844" spans="1:20" x14ac:dyDescent="0.2">
      <c r="A844" s="29">
        <v>46228</v>
      </c>
      <c r="B844" s="1" t="s">
        <v>200</v>
      </c>
      <c r="C844" s="27">
        <v>44516</v>
      </c>
      <c r="D844" s="1">
        <v>53245</v>
      </c>
      <c r="F844" s="1" t="s">
        <v>1430</v>
      </c>
      <c r="G844" s="1" t="s">
        <v>1431</v>
      </c>
      <c r="H844" s="1" t="s">
        <v>1431</v>
      </c>
      <c r="J844" s="1" t="s">
        <v>68</v>
      </c>
      <c r="K844" s="1" t="s">
        <v>49</v>
      </c>
      <c r="M844" s="1">
        <v>6.3E-2</v>
      </c>
      <c r="N844" s="6"/>
      <c r="O844" s="6">
        <v>8.57</v>
      </c>
      <c r="P844" s="6">
        <v>-2531.13</v>
      </c>
      <c r="R844" s="31">
        <v>-8.57</v>
      </c>
      <c r="S844" s="28">
        <v>44530</v>
      </c>
      <c r="T844" s="1" t="s">
        <v>185</v>
      </c>
    </row>
    <row r="845" spans="1:20" x14ac:dyDescent="0.2">
      <c r="A845" s="29">
        <v>46228</v>
      </c>
      <c r="B845" s="1" t="s">
        <v>200</v>
      </c>
      <c r="C845" s="27">
        <v>44516</v>
      </c>
      <c r="D845" s="1">
        <v>53245</v>
      </c>
      <c r="F845" s="1" t="s">
        <v>1432</v>
      </c>
      <c r="G845" s="1" t="s">
        <v>1433</v>
      </c>
      <c r="H845" s="1" t="s">
        <v>1433</v>
      </c>
      <c r="J845" s="1" t="s">
        <v>68</v>
      </c>
      <c r="K845" s="1" t="s">
        <v>49</v>
      </c>
      <c r="M845" s="1">
        <v>1.7999999999999999E-2</v>
      </c>
      <c r="N845" s="6"/>
      <c r="O845" s="6">
        <v>2.4500000000000002</v>
      </c>
      <c r="P845" s="6">
        <v>-2522.56</v>
      </c>
      <c r="R845" s="31">
        <v>-2.4500000000000002</v>
      </c>
      <c r="S845" s="28">
        <v>44530</v>
      </c>
      <c r="T845" s="1" t="s">
        <v>185</v>
      </c>
    </row>
    <row r="846" spans="1:20" x14ac:dyDescent="0.2">
      <c r="A846" s="29">
        <v>46417</v>
      </c>
      <c r="B846" s="1" t="s">
        <v>200</v>
      </c>
      <c r="C846" s="27">
        <v>44516</v>
      </c>
      <c r="D846" s="1">
        <v>53271</v>
      </c>
      <c r="F846" s="1" t="s">
        <v>1430</v>
      </c>
      <c r="G846" s="1" t="s">
        <v>1431</v>
      </c>
      <c r="H846" s="1" t="s">
        <v>1431</v>
      </c>
      <c r="J846" s="1" t="s">
        <v>68</v>
      </c>
      <c r="K846" s="1" t="s">
        <v>49</v>
      </c>
      <c r="M846" s="1">
        <v>6.3E-2</v>
      </c>
      <c r="N846" s="6"/>
      <c r="O846" s="6">
        <v>61.99</v>
      </c>
      <c r="P846" s="6">
        <v>-2610.83</v>
      </c>
      <c r="R846" s="31">
        <v>-61.99</v>
      </c>
      <c r="S846" s="28">
        <v>44530</v>
      </c>
      <c r="T846" s="1" t="s">
        <v>185</v>
      </c>
    </row>
    <row r="847" spans="1:20" x14ac:dyDescent="0.2">
      <c r="A847" s="29">
        <v>46417</v>
      </c>
      <c r="B847" s="1" t="s">
        <v>200</v>
      </c>
      <c r="C847" s="27">
        <v>44516</v>
      </c>
      <c r="D847" s="1">
        <v>53271</v>
      </c>
      <c r="F847" s="1" t="s">
        <v>1432</v>
      </c>
      <c r="G847" s="1" t="s">
        <v>1433</v>
      </c>
      <c r="H847" s="1" t="s">
        <v>1433</v>
      </c>
      <c r="J847" s="1" t="s">
        <v>68</v>
      </c>
      <c r="K847" s="1" t="s">
        <v>49</v>
      </c>
      <c r="M847" s="1">
        <v>1.7999999999999999E-2</v>
      </c>
      <c r="N847" s="6"/>
      <c r="O847" s="6">
        <v>17.71</v>
      </c>
      <c r="P847" s="6">
        <v>-2548.84</v>
      </c>
      <c r="R847" s="31">
        <v>-17.71</v>
      </c>
      <c r="S847" s="28">
        <v>44530</v>
      </c>
      <c r="T847" s="1" t="s">
        <v>185</v>
      </c>
    </row>
    <row r="848" spans="1:20" x14ac:dyDescent="0.2">
      <c r="A848" s="29">
        <v>46539</v>
      </c>
      <c r="B848" s="1" t="s">
        <v>200</v>
      </c>
      <c r="C848" s="27">
        <v>44516</v>
      </c>
      <c r="D848" s="1">
        <v>53328</v>
      </c>
      <c r="F848" s="1" t="s">
        <v>1430</v>
      </c>
      <c r="G848" s="1" t="s">
        <v>1431</v>
      </c>
      <c r="H848" s="1" t="s">
        <v>1431</v>
      </c>
      <c r="J848" s="1" t="s">
        <v>68</v>
      </c>
      <c r="K848" s="1" t="s">
        <v>49</v>
      </c>
      <c r="M848" s="1">
        <v>6.3E-2</v>
      </c>
      <c r="N848" s="6"/>
      <c r="O848" s="6">
        <v>15.62</v>
      </c>
      <c r="P848" s="6">
        <v>-2630.91</v>
      </c>
      <c r="R848" s="31">
        <v>-15.62</v>
      </c>
      <c r="S848" s="28">
        <v>44530</v>
      </c>
      <c r="T848" s="1" t="s">
        <v>185</v>
      </c>
    </row>
    <row r="849" spans="1:20" x14ac:dyDescent="0.2">
      <c r="A849" s="29">
        <v>46539</v>
      </c>
      <c r="B849" s="1" t="s">
        <v>200</v>
      </c>
      <c r="C849" s="27">
        <v>44516</v>
      </c>
      <c r="D849" s="1">
        <v>53328</v>
      </c>
      <c r="F849" s="1" t="s">
        <v>1432</v>
      </c>
      <c r="G849" s="1" t="s">
        <v>1433</v>
      </c>
      <c r="H849" s="1" t="s">
        <v>1433</v>
      </c>
      <c r="J849" s="1" t="s">
        <v>68</v>
      </c>
      <c r="K849" s="1" t="s">
        <v>49</v>
      </c>
      <c r="M849" s="1">
        <v>1.7999999999999999E-2</v>
      </c>
      <c r="N849" s="6"/>
      <c r="O849" s="6">
        <v>4.46</v>
      </c>
      <c r="P849" s="6">
        <v>-2615.29</v>
      </c>
      <c r="R849" s="31">
        <v>-4.46</v>
      </c>
      <c r="S849" s="28">
        <v>44530</v>
      </c>
      <c r="T849" s="1" t="s">
        <v>185</v>
      </c>
    </row>
    <row r="850" spans="1:20" x14ac:dyDescent="0.2">
      <c r="A850" s="29">
        <v>46671</v>
      </c>
      <c r="B850" s="1" t="s">
        <v>200</v>
      </c>
      <c r="C850" s="27">
        <v>44516</v>
      </c>
      <c r="D850" s="1">
        <v>53345</v>
      </c>
      <c r="F850" s="1" t="s">
        <v>1430</v>
      </c>
      <c r="G850" s="1" t="s">
        <v>1431</v>
      </c>
      <c r="H850" s="1" t="s">
        <v>1431</v>
      </c>
      <c r="J850" s="1" t="s">
        <v>68</v>
      </c>
      <c r="K850" s="1" t="s">
        <v>49</v>
      </c>
      <c r="M850" s="1">
        <v>6.3E-2</v>
      </c>
      <c r="N850" s="6"/>
      <c r="O850" s="6">
        <v>176.4</v>
      </c>
      <c r="P850" s="6">
        <v>-2857.71</v>
      </c>
      <c r="R850" s="31">
        <v>-176.4</v>
      </c>
      <c r="S850" s="28">
        <v>44530</v>
      </c>
      <c r="T850" s="1" t="s">
        <v>185</v>
      </c>
    </row>
    <row r="851" spans="1:20" x14ac:dyDescent="0.2">
      <c r="A851" s="29">
        <v>46671</v>
      </c>
      <c r="B851" s="1" t="s">
        <v>200</v>
      </c>
      <c r="C851" s="27">
        <v>44516</v>
      </c>
      <c r="D851" s="1">
        <v>53345</v>
      </c>
      <c r="F851" s="1" t="s">
        <v>1432</v>
      </c>
      <c r="G851" s="1" t="s">
        <v>1433</v>
      </c>
      <c r="H851" s="1" t="s">
        <v>1433</v>
      </c>
      <c r="J851" s="1" t="s">
        <v>68</v>
      </c>
      <c r="K851" s="1" t="s">
        <v>49</v>
      </c>
      <c r="M851" s="1">
        <v>1.7999999999999999E-2</v>
      </c>
      <c r="N851" s="6"/>
      <c r="O851" s="6">
        <v>50.4</v>
      </c>
      <c r="P851" s="6">
        <v>-2681.31</v>
      </c>
      <c r="R851" s="31">
        <v>-50.4</v>
      </c>
      <c r="S851" s="28">
        <v>44530</v>
      </c>
      <c r="T851" s="1" t="s">
        <v>185</v>
      </c>
    </row>
    <row r="852" spans="1:20" x14ac:dyDescent="0.2">
      <c r="A852" s="29">
        <v>46696</v>
      </c>
      <c r="B852" s="1" t="s">
        <v>198</v>
      </c>
      <c r="C852" s="27">
        <v>44517</v>
      </c>
      <c r="F852" s="1" t="s">
        <v>1430</v>
      </c>
      <c r="G852" s="1" t="s">
        <v>199</v>
      </c>
      <c r="H852" s="1" t="s">
        <v>1431</v>
      </c>
      <c r="J852" s="1" t="s">
        <v>68</v>
      </c>
      <c r="K852" s="1" t="s">
        <v>48</v>
      </c>
      <c r="N852" s="6">
        <v>1171</v>
      </c>
      <c r="O852" s="6"/>
      <c r="P852" s="6">
        <v>-1686.71</v>
      </c>
      <c r="R852" s="31">
        <v>1171</v>
      </c>
      <c r="S852" s="28">
        <v>44530</v>
      </c>
      <c r="T852" s="1" t="s">
        <v>184</v>
      </c>
    </row>
    <row r="853" spans="1:20" x14ac:dyDescent="0.2">
      <c r="A853" s="29">
        <v>46697</v>
      </c>
      <c r="B853" s="1" t="s">
        <v>198</v>
      </c>
      <c r="C853" s="27">
        <v>44517</v>
      </c>
      <c r="F853" s="1" t="s">
        <v>1432</v>
      </c>
      <c r="G853" s="1">
        <v>210284</v>
      </c>
      <c r="H853" s="1" t="s">
        <v>1433</v>
      </c>
      <c r="J853" s="1" t="s">
        <v>68</v>
      </c>
      <c r="K853" s="1" t="s">
        <v>48</v>
      </c>
      <c r="N853" s="6">
        <v>334.58</v>
      </c>
      <c r="O853" s="6"/>
      <c r="P853" s="6">
        <v>-1352.13</v>
      </c>
      <c r="R853" s="31">
        <v>334.58</v>
      </c>
      <c r="S853" s="28">
        <v>44530</v>
      </c>
      <c r="T853" s="1" t="s">
        <v>184</v>
      </c>
    </row>
    <row r="854" spans="1:20" x14ac:dyDescent="0.2">
      <c r="A854" s="29">
        <v>46662</v>
      </c>
      <c r="B854" s="1" t="s">
        <v>200</v>
      </c>
      <c r="C854" s="27">
        <v>44523</v>
      </c>
      <c r="D854" s="1">
        <v>53336</v>
      </c>
      <c r="F854" s="1" t="s">
        <v>1430</v>
      </c>
      <c r="G854" s="1" t="s">
        <v>1431</v>
      </c>
      <c r="H854" s="1" t="s">
        <v>1431</v>
      </c>
      <c r="J854" s="1" t="s">
        <v>68</v>
      </c>
      <c r="K854" s="1" t="s">
        <v>49</v>
      </c>
      <c r="M854" s="1">
        <v>6.3E-2</v>
      </c>
      <c r="N854" s="6"/>
      <c r="O854" s="6">
        <v>68.2</v>
      </c>
      <c r="P854" s="6">
        <v>-1439.82</v>
      </c>
      <c r="R854" s="31">
        <v>-68.2</v>
      </c>
      <c r="S854" s="28">
        <v>44530</v>
      </c>
      <c r="T854" s="1" t="s">
        <v>185</v>
      </c>
    </row>
    <row r="855" spans="1:20" x14ac:dyDescent="0.2">
      <c r="A855" s="29">
        <v>46662</v>
      </c>
      <c r="B855" s="1" t="s">
        <v>200</v>
      </c>
      <c r="C855" s="27">
        <v>44523</v>
      </c>
      <c r="D855" s="1">
        <v>53336</v>
      </c>
      <c r="F855" s="1" t="s">
        <v>1432</v>
      </c>
      <c r="G855" s="1" t="s">
        <v>1433</v>
      </c>
      <c r="H855" s="1" t="s">
        <v>1433</v>
      </c>
      <c r="J855" s="1" t="s">
        <v>68</v>
      </c>
      <c r="K855" s="1" t="s">
        <v>49</v>
      </c>
      <c r="M855" s="1">
        <v>1.7999999999999999E-2</v>
      </c>
      <c r="N855" s="6"/>
      <c r="O855" s="6">
        <v>19.489999999999998</v>
      </c>
      <c r="P855" s="6">
        <v>-1371.62</v>
      </c>
      <c r="R855" s="31">
        <v>-19.489999999999998</v>
      </c>
      <c r="S855" s="28">
        <v>44530</v>
      </c>
      <c r="T855" s="1" t="s">
        <v>185</v>
      </c>
    </row>
    <row r="856" spans="1:20" x14ac:dyDescent="0.2">
      <c r="A856" s="29">
        <v>46700</v>
      </c>
      <c r="B856" s="1" t="s">
        <v>200</v>
      </c>
      <c r="C856" s="27">
        <v>44543</v>
      </c>
      <c r="D856" s="1">
        <v>53354</v>
      </c>
      <c r="F856" s="1" t="s">
        <v>1430</v>
      </c>
      <c r="G856" s="1" t="s">
        <v>1431</v>
      </c>
      <c r="H856" s="1" t="s">
        <v>1431</v>
      </c>
      <c r="J856" s="1" t="s">
        <v>68</v>
      </c>
      <c r="K856" s="1" t="s">
        <v>49</v>
      </c>
      <c r="M856" s="1">
        <v>6.3E-2</v>
      </c>
      <c r="N856" s="6"/>
      <c r="O856" s="6">
        <v>65.510000000000005</v>
      </c>
      <c r="P856" s="6">
        <v>-1524.05</v>
      </c>
      <c r="R856" s="31">
        <v>-65.510000000000005</v>
      </c>
      <c r="S856" s="28">
        <v>44561</v>
      </c>
      <c r="T856" s="1" t="s">
        <v>185</v>
      </c>
    </row>
    <row r="857" spans="1:20" x14ac:dyDescent="0.2">
      <c r="A857" s="29">
        <v>46700</v>
      </c>
      <c r="B857" s="1" t="s">
        <v>200</v>
      </c>
      <c r="C857" s="27">
        <v>44543</v>
      </c>
      <c r="D857" s="1">
        <v>53354</v>
      </c>
      <c r="F857" s="1" t="s">
        <v>1432</v>
      </c>
      <c r="G857" s="1" t="s">
        <v>1433</v>
      </c>
      <c r="H857" s="1" t="s">
        <v>1433</v>
      </c>
      <c r="J857" s="1" t="s">
        <v>68</v>
      </c>
      <c r="K857" s="1" t="s">
        <v>49</v>
      </c>
      <c r="M857" s="1">
        <v>1.7999999999999999E-2</v>
      </c>
      <c r="N857" s="6"/>
      <c r="O857" s="6">
        <v>18.72</v>
      </c>
      <c r="P857" s="6">
        <v>-1458.54</v>
      </c>
      <c r="R857" s="31">
        <v>-18.72</v>
      </c>
      <c r="S857" s="28">
        <v>44561</v>
      </c>
      <c r="T857" s="1" t="s">
        <v>185</v>
      </c>
    </row>
    <row r="858" spans="1:20" x14ac:dyDescent="0.2">
      <c r="A858" s="29">
        <v>46715</v>
      </c>
      <c r="B858" s="1" t="s">
        <v>200</v>
      </c>
      <c r="C858" s="27">
        <v>44543</v>
      </c>
      <c r="D858" s="1">
        <v>53364</v>
      </c>
      <c r="F858" s="1" t="s">
        <v>1430</v>
      </c>
      <c r="G858" s="1" t="s">
        <v>1431</v>
      </c>
      <c r="H858" s="1" t="s">
        <v>1431</v>
      </c>
      <c r="J858" s="1" t="s">
        <v>68</v>
      </c>
      <c r="K858" s="1" t="s">
        <v>49</v>
      </c>
      <c r="M858" s="1">
        <v>6.3E-2</v>
      </c>
      <c r="N858" s="6"/>
      <c r="O858" s="6">
        <v>0.5</v>
      </c>
      <c r="P858" s="6">
        <v>-1524.69</v>
      </c>
      <c r="R858" s="31">
        <v>-0.5</v>
      </c>
      <c r="S858" s="28">
        <v>44561</v>
      </c>
      <c r="T858" s="1" t="s">
        <v>185</v>
      </c>
    </row>
    <row r="859" spans="1:20" x14ac:dyDescent="0.2">
      <c r="A859" s="29">
        <v>46715</v>
      </c>
      <c r="B859" s="1" t="s">
        <v>200</v>
      </c>
      <c r="C859" s="27">
        <v>44543</v>
      </c>
      <c r="D859" s="1">
        <v>53364</v>
      </c>
      <c r="F859" s="1" t="s">
        <v>1432</v>
      </c>
      <c r="G859" s="1" t="s">
        <v>1433</v>
      </c>
      <c r="H859" s="1" t="s">
        <v>1433</v>
      </c>
      <c r="J859" s="1" t="s">
        <v>68</v>
      </c>
      <c r="K859" s="1" t="s">
        <v>49</v>
      </c>
      <c r="M859" s="1">
        <v>1.7999999999999999E-2</v>
      </c>
      <c r="N859" s="6"/>
      <c r="O859" s="6">
        <v>0.14000000000000001</v>
      </c>
      <c r="P859" s="6">
        <v>-1524.19</v>
      </c>
      <c r="R859" s="31">
        <v>-0.14000000000000001</v>
      </c>
      <c r="S859" s="28">
        <v>44561</v>
      </c>
      <c r="T859" s="1" t="s">
        <v>185</v>
      </c>
    </row>
    <row r="860" spans="1:20" x14ac:dyDescent="0.2">
      <c r="A860" s="29">
        <v>46716</v>
      </c>
      <c r="B860" s="1" t="s">
        <v>200</v>
      </c>
      <c r="C860" s="27">
        <v>44543</v>
      </c>
      <c r="D860" s="1">
        <v>53365</v>
      </c>
      <c r="F860" s="1" t="s">
        <v>1430</v>
      </c>
      <c r="G860" s="1" t="s">
        <v>1431</v>
      </c>
      <c r="H860" s="1" t="s">
        <v>1431</v>
      </c>
      <c r="J860" s="1" t="s">
        <v>68</v>
      </c>
      <c r="K860" s="1" t="s">
        <v>49</v>
      </c>
      <c r="M860" s="1">
        <v>6.3E-2</v>
      </c>
      <c r="N860" s="6"/>
      <c r="O860" s="6">
        <v>6.17</v>
      </c>
      <c r="P860" s="6">
        <v>-1532.62</v>
      </c>
      <c r="R860" s="31">
        <v>-6.17</v>
      </c>
      <c r="S860" s="28">
        <v>44561</v>
      </c>
      <c r="T860" s="1" t="s">
        <v>185</v>
      </c>
    </row>
    <row r="861" spans="1:20" x14ac:dyDescent="0.2">
      <c r="A861" s="29">
        <v>46716</v>
      </c>
      <c r="B861" s="1" t="s">
        <v>200</v>
      </c>
      <c r="C861" s="27">
        <v>44543</v>
      </c>
      <c r="D861" s="1">
        <v>53365</v>
      </c>
      <c r="F861" s="1" t="s">
        <v>1432</v>
      </c>
      <c r="G861" s="1" t="s">
        <v>1433</v>
      </c>
      <c r="H861" s="1" t="s">
        <v>1433</v>
      </c>
      <c r="J861" s="1" t="s">
        <v>68</v>
      </c>
      <c r="K861" s="1" t="s">
        <v>49</v>
      </c>
      <c r="M861" s="1">
        <v>1.7999999999999999E-2</v>
      </c>
      <c r="N861" s="6"/>
      <c r="O861" s="6">
        <v>1.76</v>
      </c>
      <c r="P861" s="6">
        <v>-1526.45</v>
      </c>
      <c r="R861" s="31">
        <v>-1.76</v>
      </c>
      <c r="S861" s="28">
        <v>44561</v>
      </c>
      <c r="T861" s="1" t="s">
        <v>185</v>
      </c>
    </row>
    <row r="862" spans="1:20" x14ac:dyDescent="0.2">
      <c r="A862" s="29">
        <v>46717</v>
      </c>
      <c r="B862" s="1" t="s">
        <v>200</v>
      </c>
      <c r="C862" s="27">
        <v>44543</v>
      </c>
      <c r="D862" s="1">
        <v>53366</v>
      </c>
      <c r="F862" s="1" t="s">
        <v>1430</v>
      </c>
      <c r="G862" s="1" t="s">
        <v>1431</v>
      </c>
      <c r="H862" s="1" t="s">
        <v>1431</v>
      </c>
      <c r="J862" s="1" t="s">
        <v>68</v>
      </c>
      <c r="K862" s="1" t="s">
        <v>49</v>
      </c>
      <c r="M862" s="1">
        <v>6.3E-2</v>
      </c>
      <c r="N862" s="6"/>
      <c r="O862" s="6">
        <v>34.270000000000003</v>
      </c>
      <c r="P862" s="6">
        <v>-1576.68</v>
      </c>
      <c r="R862" s="31">
        <v>-34.270000000000003</v>
      </c>
      <c r="S862" s="28">
        <v>44561</v>
      </c>
      <c r="T862" s="1" t="s">
        <v>185</v>
      </c>
    </row>
    <row r="863" spans="1:20" x14ac:dyDescent="0.2">
      <c r="A863" s="29">
        <v>46717</v>
      </c>
      <c r="B863" s="1" t="s">
        <v>200</v>
      </c>
      <c r="C863" s="27">
        <v>44543</v>
      </c>
      <c r="D863" s="1">
        <v>53366</v>
      </c>
      <c r="F863" s="1" t="s">
        <v>1432</v>
      </c>
      <c r="G863" s="1" t="s">
        <v>1433</v>
      </c>
      <c r="H863" s="1" t="s">
        <v>1433</v>
      </c>
      <c r="J863" s="1" t="s">
        <v>68</v>
      </c>
      <c r="K863" s="1" t="s">
        <v>49</v>
      </c>
      <c r="M863" s="1">
        <v>1.7999999999999999E-2</v>
      </c>
      <c r="N863" s="6"/>
      <c r="O863" s="6">
        <v>9.7899999999999991</v>
      </c>
      <c r="P863" s="6">
        <v>-1542.41</v>
      </c>
      <c r="R863" s="31">
        <v>-9.7899999999999991</v>
      </c>
      <c r="S863" s="28">
        <v>44561</v>
      </c>
      <c r="T863" s="1" t="s">
        <v>185</v>
      </c>
    </row>
    <row r="864" spans="1:20" x14ac:dyDescent="0.2">
      <c r="A864" s="29">
        <v>46724</v>
      </c>
      <c r="B864" s="1" t="s">
        <v>200</v>
      </c>
      <c r="C864" s="27">
        <v>44543</v>
      </c>
      <c r="D864" s="1">
        <v>53367</v>
      </c>
      <c r="F864" s="1" t="s">
        <v>1430</v>
      </c>
      <c r="G864" s="1" t="s">
        <v>1431</v>
      </c>
      <c r="H864" s="1" t="s">
        <v>1431</v>
      </c>
      <c r="J864" s="1" t="s">
        <v>68</v>
      </c>
      <c r="K864" s="1" t="s">
        <v>49</v>
      </c>
      <c r="M864" s="1">
        <v>6.3E-2</v>
      </c>
      <c r="N864" s="6"/>
      <c r="O864" s="6">
        <v>16.079999999999998</v>
      </c>
      <c r="P864" s="6">
        <v>-1597.35</v>
      </c>
      <c r="R864" s="31">
        <v>-16.079999999999998</v>
      </c>
      <c r="S864" s="28">
        <v>44561</v>
      </c>
      <c r="T864" s="1" t="s">
        <v>185</v>
      </c>
    </row>
    <row r="865" spans="1:20" x14ac:dyDescent="0.2">
      <c r="A865" s="29">
        <v>46724</v>
      </c>
      <c r="B865" s="1" t="s">
        <v>200</v>
      </c>
      <c r="C865" s="27">
        <v>44543</v>
      </c>
      <c r="D865" s="1">
        <v>53367</v>
      </c>
      <c r="F865" s="1" t="s">
        <v>1432</v>
      </c>
      <c r="G865" s="1" t="s">
        <v>1433</v>
      </c>
      <c r="H865" s="1" t="s">
        <v>1433</v>
      </c>
      <c r="J865" s="1" t="s">
        <v>68</v>
      </c>
      <c r="K865" s="1" t="s">
        <v>49</v>
      </c>
      <c r="M865" s="1">
        <v>1.7999999999999999E-2</v>
      </c>
      <c r="N865" s="6"/>
      <c r="O865" s="6">
        <v>4.59</v>
      </c>
      <c r="P865" s="6">
        <v>-1581.27</v>
      </c>
      <c r="R865" s="31">
        <v>-4.59</v>
      </c>
      <c r="S865" s="28">
        <v>44561</v>
      </c>
      <c r="T865" s="1" t="s">
        <v>185</v>
      </c>
    </row>
    <row r="866" spans="1:20" x14ac:dyDescent="0.2">
      <c r="A866" s="29">
        <v>46841</v>
      </c>
      <c r="B866" s="1" t="s">
        <v>200</v>
      </c>
      <c r="C866" s="27">
        <v>44543</v>
      </c>
      <c r="D866" s="1">
        <v>53415</v>
      </c>
      <c r="F866" s="1" t="s">
        <v>1430</v>
      </c>
      <c r="G866" s="1" t="s">
        <v>1431</v>
      </c>
      <c r="H866" s="1" t="s">
        <v>1431</v>
      </c>
      <c r="J866" s="1" t="s">
        <v>68</v>
      </c>
      <c r="K866" s="1" t="s">
        <v>49</v>
      </c>
      <c r="M866" s="1">
        <v>6.3E-2</v>
      </c>
      <c r="N866" s="6"/>
      <c r="O866" s="6">
        <v>14.11</v>
      </c>
      <c r="P866" s="6">
        <v>-1615.49</v>
      </c>
      <c r="R866" s="31">
        <v>-14.11</v>
      </c>
      <c r="S866" s="28">
        <v>44561</v>
      </c>
      <c r="T866" s="1" t="s">
        <v>185</v>
      </c>
    </row>
    <row r="867" spans="1:20" x14ac:dyDescent="0.2">
      <c r="A867" s="29">
        <v>46841</v>
      </c>
      <c r="B867" s="1" t="s">
        <v>200</v>
      </c>
      <c r="C867" s="27">
        <v>44543</v>
      </c>
      <c r="D867" s="1">
        <v>53415</v>
      </c>
      <c r="F867" s="1" t="s">
        <v>1432</v>
      </c>
      <c r="G867" s="1" t="s">
        <v>1433</v>
      </c>
      <c r="H867" s="1" t="s">
        <v>1433</v>
      </c>
      <c r="J867" s="1" t="s">
        <v>68</v>
      </c>
      <c r="K867" s="1" t="s">
        <v>49</v>
      </c>
      <c r="M867" s="1">
        <v>1.7999999999999999E-2</v>
      </c>
      <c r="N867" s="6"/>
      <c r="O867" s="6">
        <v>4.03</v>
      </c>
      <c r="P867" s="6">
        <v>-1601.38</v>
      </c>
      <c r="R867" s="31">
        <v>-4.03</v>
      </c>
      <c r="S867" s="28">
        <v>44561</v>
      </c>
      <c r="T867" s="1" t="s">
        <v>185</v>
      </c>
    </row>
    <row r="868" spans="1:20" x14ac:dyDescent="0.2">
      <c r="A868" s="29">
        <v>46847</v>
      </c>
      <c r="B868" s="1" t="s">
        <v>200</v>
      </c>
      <c r="C868" s="27">
        <v>44543</v>
      </c>
      <c r="D868" s="1">
        <v>53416</v>
      </c>
      <c r="F868" s="1" t="s">
        <v>1430</v>
      </c>
      <c r="G868" s="1" t="s">
        <v>1431</v>
      </c>
      <c r="H868" s="1" t="s">
        <v>1431</v>
      </c>
      <c r="J868" s="1" t="s">
        <v>68</v>
      </c>
      <c r="K868" s="1" t="s">
        <v>49</v>
      </c>
      <c r="M868" s="1">
        <v>6.3E-2</v>
      </c>
      <c r="N868" s="6"/>
      <c r="O868" s="6">
        <v>1.01</v>
      </c>
      <c r="P868" s="6">
        <v>-1616.79</v>
      </c>
      <c r="R868" s="31">
        <v>-1.01</v>
      </c>
      <c r="S868" s="28">
        <v>44561</v>
      </c>
      <c r="T868" s="1" t="s">
        <v>185</v>
      </c>
    </row>
    <row r="869" spans="1:20" x14ac:dyDescent="0.2">
      <c r="A869" s="29">
        <v>46847</v>
      </c>
      <c r="B869" s="1" t="s">
        <v>200</v>
      </c>
      <c r="C869" s="27">
        <v>44543</v>
      </c>
      <c r="D869" s="1">
        <v>53416</v>
      </c>
      <c r="F869" s="1" t="s">
        <v>1432</v>
      </c>
      <c r="G869" s="1" t="s">
        <v>1433</v>
      </c>
      <c r="H869" s="1" t="s">
        <v>1433</v>
      </c>
      <c r="J869" s="1" t="s">
        <v>68</v>
      </c>
      <c r="K869" s="1" t="s">
        <v>49</v>
      </c>
      <c r="M869" s="1">
        <v>1.7999999999999999E-2</v>
      </c>
      <c r="N869" s="6"/>
      <c r="O869" s="6">
        <v>0.28999999999999998</v>
      </c>
      <c r="P869" s="6">
        <v>-1615.78</v>
      </c>
      <c r="R869" s="31">
        <v>-0.28999999999999998</v>
      </c>
      <c r="S869" s="28">
        <v>44561</v>
      </c>
      <c r="T869" s="1" t="s">
        <v>185</v>
      </c>
    </row>
    <row r="870" spans="1:20" x14ac:dyDescent="0.2">
      <c r="A870" s="29">
        <v>46977</v>
      </c>
      <c r="B870" s="1" t="s">
        <v>200</v>
      </c>
      <c r="C870" s="27">
        <v>44550</v>
      </c>
      <c r="D870" s="1">
        <v>53426</v>
      </c>
      <c r="F870" s="1" t="s">
        <v>1430</v>
      </c>
      <c r="G870" s="1" t="s">
        <v>1431</v>
      </c>
      <c r="H870" s="1" t="s">
        <v>1431</v>
      </c>
      <c r="J870" s="1" t="s">
        <v>68</v>
      </c>
      <c r="K870" s="1" t="s">
        <v>49</v>
      </c>
      <c r="M870" s="1">
        <v>6.3E-2</v>
      </c>
      <c r="N870" s="6"/>
      <c r="O870" s="6">
        <v>61.74</v>
      </c>
      <c r="P870" s="6">
        <v>-1696.17</v>
      </c>
      <c r="R870" s="31">
        <v>-61.74</v>
      </c>
      <c r="S870" s="28">
        <v>44561</v>
      </c>
      <c r="T870" s="1" t="s">
        <v>185</v>
      </c>
    </row>
    <row r="871" spans="1:20" x14ac:dyDescent="0.2">
      <c r="A871" s="29">
        <v>46977</v>
      </c>
      <c r="B871" s="1" t="s">
        <v>200</v>
      </c>
      <c r="C871" s="27">
        <v>44550</v>
      </c>
      <c r="D871" s="1">
        <v>53426</v>
      </c>
      <c r="F871" s="1" t="s">
        <v>1432</v>
      </c>
      <c r="G871" s="1" t="s">
        <v>1433</v>
      </c>
      <c r="H871" s="1" t="s">
        <v>1433</v>
      </c>
      <c r="J871" s="1" t="s">
        <v>68</v>
      </c>
      <c r="K871" s="1" t="s">
        <v>49</v>
      </c>
      <c r="M871" s="1">
        <v>1.7999999999999999E-2</v>
      </c>
      <c r="N871" s="6"/>
      <c r="O871" s="6">
        <v>17.64</v>
      </c>
      <c r="P871" s="6">
        <v>-1634.43</v>
      </c>
      <c r="R871" s="31">
        <v>-17.64</v>
      </c>
      <c r="S871" s="28">
        <v>44561</v>
      </c>
      <c r="T871" s="1" t="s">
        <v>185</v>
      </c>
    </row>
    <row r="872" spans="1:20" x14ac:dyDescent="0.2">
      <c r="A872" s="29">
        <v>47022</v>
      </c>
      <c r="B872" s="1" t="s">
        <v>198</v>
      </c>
      <c r="C872" s="27">
        <v>44550</v>
      </c>
      <c r="F872" s="1" t="s">
        <v>1432</v>
      </c>
      <c r="G872" s="1">
        <v>210284</v>
      </c>
      <c r="H872" s="1" t="s">
        <v>1433</v>
      </c>
      <c r="J872" s="1" t="s">
        <v>68</v>
      </c>
      <c r="K872" s="1" t="s">
        <v>48</v>
      </c>
      <c r="N872" s="6">
        <v>282.26</v>
      </c>
      <c r="O872" s="6"/>
      <c r="P872" s="6">
        <v>-1413.91</v>
      </c>
      <c r="R872" s="31">
        <v>282.26</v>
      </c>
      <c r="S872" s="28">
        <v>44561</v>
      </c>
      <c r="T872" s="1" t="s">
        <v>184</v>
      </c>
    </row>
    <row r="873" spans="1:20" x14ac:dyDescent="0.2">
      <c r="A873" s="29">
        <v>47206</v>
      </c>
      <c r="B873" s="1" t="s">
        <v>198</v>
      </c>
      <c r="C873" s="27">
        <v>44550</v>
      </c>
      <c r="F873" s="1" t="s">
        <v>1430</v>
      </c>
      <c r="G873" s="1" t="s">
        <v>199</v>
      </c>
      <c r="H873" s="1" t="s">
        <v>1431</v>
      </c>
      <c r="J873" s="1" t="s">
        <v>68</v>
      </c>
      <c r="K873" s="1" t="s">
        <v>48</v>
      </c>
      <c r="N873" s="6">
        <v>1270.1600000000001</v>
      </c>
      <c r="O873" s="6"/>
      <c r="P873" s="6">
        <v>-143.75</v>
      </c>
      <c r="R873" s="31">
        <v>1270.1600000000001</v>
      </c>
      <c r="S873" s="28">
        <v>44561</v>
      </c>
      <c r="T873" s="1" t="s">
        <v>184</v>
      </c>
    </row>
    <row r="874" spans="1:20" x14ac:dyDescent="0.2">
      <c r="A874" s="29">
        <v>47030</v>
      </c>
      <c r="B874" s="1" t="s">
        <v>200</v>
      </c>
      <c r="C874" s="27">
        <v>44551</v>
      </c>
      <c r="D874" s="1">
        <v>53445</v>
      </c>
      <c r="F874" s="1" t="s">
        <v>1430</v>
      </c>
      <c r="G874" s="1" t="s">
        <v>1431</v>
      </c>
      <c r="H874" s="1" t="s">
        <v>1431</v>
      </c>
      <c r="J874" s="1" t="s">
        <v>68</v>
      </c>
      <c r="K874" s="1" t="s">
        <v>49</v>
      </c>
      <c r="M874" s="1">
        <v>6.3E-2</v>
      </c>
      <c r="N874" s="6"/>
      <c r="O874" s="6">
        <v>4.03</v>
      </c>
      <c r="P874" s="6">
        <v>-148.93</v>
      </c>
      <c r="R874" s="31">
        <v>-4.03</v>
      </c>
      <c r="S874" s="28">
        <v>44561</v>
      </c>
      <c r="T874" s="1" t="s">
        <v>185</v>
      </c>
    </row>
    <row r="875" spans="1:20" x14ac:dyDescent="0.2">
      <c r="A875" s="29">
        <v>47030</v>
      </c>
      <c r="B875" s="1" t="s">
        <v>200</v>
      </c>
      <c r="C875" s="27">
        <v>44551</v>
      </c>
      <c r="D875" s="1">
        <v>53445</v>
      </c>
      <c r="F875" s="1" t="s">
        <v>1432</v>
      </c>
      <c r="G875" s="1" t="s">
        <v>1433</v>
      </c>
      <c r="H875" s="1" t="s">
        <v>1433</v>
      </c>
      <c r="J875" s="1" t="s">
        <v>68</v>
      </c>
      <c r="K875" s="1" t="s">
        <v>49</v>
      </c>
      <c r="M875" s="1">
        <v>1.7999999999999999E-2</v>
      </c>
      <c r="N875" s="6"/>
      <c r="O875" s="6">
        <v>1.1499999999999999</v>
      </c>
      <c r="P875" s="6">
        <v>-144.9</v>
      </c>
      <c r="R875" s="31">
        <v>-1.1499999999999999</v>
      </c>
      <c r="S875" s="28">
        <v>44561</v>
      </c>
      <c r="T875" s="1" t="s">
        <v>185</v>
      </c>
    </row>
    <row r="876" spans="1:20" x14ac:dyDescent="0.2">
      <c r="A876" s="29">
        <v>47031</v>
      </c>
      <c r="B876" s="1" t="s">
        <v>200</v>
      </c>
      <c r="C876" s="27">
        <v>44551</v>
      </c>
      <c r="D876" s="1">
        <v>53446</v>
      </c>
      <c r="F876" s="1" t="s">
        <v>1430</v>
      </c>
      <c r="G876" s="1" t="s">
        <v>1431</v>
      </c>
      <c r="H876" s="1" t="s">
        <v>1431</v>
      </c>
      <c r="J876" s="1" t="s">
        <v>68</v>
      </c>
      <c r="K876" s="1" t="s">
        <v>49</v>
      </c>
      <c r="M876" s="1">
        <v>6.3E-2</v>
      </c>
      <c r="N876" s="6"/>
      <c r="O876" s="6">
        <v>20.16</v>
      </c>
      <c r="P876" s="6">
        <v>-174.85</v>
      </c>
      <c r="R876" s="31">
        <v>-20.16</v>
      </c>
      <c r="S876" s="28">
        <v>44561</v>
      </c>
      <c r="T876" s="1" t="s">
        <v>185</v>
      </c>
    </row>
    <row r="877" spans="1:20" x14ac:dyDescent="0.2">
      <c r="A877" s="29">
        <v>47031</v>
      </c>
      <c r="B877" s="1" t="s">
        <v>200</v>
      </c>
      <c r="C877" s="27">
        <v>44551</v>
      </c>
      <c r="D877" s="1">
        <v>53446</v>
      </c>
      <c r="F877" s="1" t="s">
        <v>1432</v>
      </c>
      <c r="G877" s="1" t="s">
        <v>1433</v>
      </c>
      <c r="H877" s="1" t="s">
        <v>1433</v>
      </c>
      <c r="J877" s="1" t="s">
        <v>68</v>
      </c>
      <c r="K877" s="1" t="s">
        <v>49</v>
      </c>
      <c r="M877" s="1">
        <v>1.7999999999999999E-2</v>
      </c>
      <c r="N877" s="6"/>
      <c r="O877" s="6">
        <v>5.76</v>
      </c>
      <c r="P877" s="6">
        <v>-154.69</v>
      </c>
      <c r="R877" s="31">
        <v>-5.76</v>
      </c>
      <c r="S877" s="28">
        <v>44561</v>
      </c>
      <c r="T877" s="1" t="s">
        <v>185</v>
      </c>
    </row>
    <row r="878" spans="1:20" x14ac:dyDescent="0.2">
      <c r="A878" s="29">
        <v>47032</v>
      </c>
      <c r="B878" s="1" t="s">
        <v>200</v>
      </c>
      <c r="C878" s="27">
        <v>44551</v>
      </c>
      <c r="D878" s="1">
        <v>53447</v>
      </c>
      <c r="F878" s="1" t="s">
        <v>1430</v>
      </c>
      <c r="G878" s="1" t="s">
        <v>1431</v>
      </c>
      <c r="H878" s="1" t="s">
        <v>1431</v>
      </c>
      <c r="J878" s="1" t="s">
        <v>68</v>
      </c>
      <c r="K878" s="1" t="s">
        <v>49</v>
      </c>
      <c r="M878" s="1">
        <v>6.3E-2</v>
      </c>
      <c r="N878" s="6"/>
      <c r="O878" s="6">
        <v>16.13</v>
      </c>
      <c r="P878" s="6">
        <v>-195.59</v>
      </c>
      <c r="R878" s="31">
        <v>-16.13</v>
      </c>
      <c r="S878" s="28">
        <v>44561</v>
      </c>
      <c r="T878" s="1" t="s">
        <v>185</v>
      </c>
    </row>
    <row r="879" spans="1:20" x14ac:dyDescent="0.2">
      <c r="A879" s="29">
        <v>47032</v>
      </c>
      <c r="B879" s="1" t="s">
        <v>200</v>
      </c>
      <c r="C879" s="27">
        <v>44551</v>
      </c>
      <c r="D879" s="1">
        <v>53447</v>
      </c>
      <c r="F879" s="1" t="s">
        <v>1432</v>
      </c>
      <c r="G879" s="1" t="s">
        <v>1433</v>
      </c>
      <c r="H879" s="1" t="s">
        <v>1433</v>
      </c>
      <c r="J879" s="1" t="s">
        <v>68</v>
      </c>
      <c r="K879" s="1" t="s">
        <v>49</v>
      </c>
      <c r="M879" s="1">
        <v>1.7999999999999999E-2</v>
      </c>
      <c r="N879" s="6"/>
      <c r="O879" s="6">
        <v>4.6100000000000003</v>
      </c>
      <c r="P879" s="6">
        <v>-179.46</v>
      </c>
      <c r="R879" s="31">
        <v>-4.6100000000000003</v>
      </c>
      <c r="S879" s="28">
        <v>44561</v>
      </c>
      <c r="T879" s="1" t="s">
        <v>185</v>
      </c>
    </row>
    <row r="880" spans="1:20" x14ac:dyDescent="0.2">
      <c r="A880" s="29">
        <v>47033</v>
      </c>
      <c r="B880" s="1" t="s">
        <v>200</v>
      </c>
      <c r="C880" s="27">
        <v>44551</v>
      </c>
      <c r="D880" s="1">
        <v>53448</v>
      </c>
      <c r="F880" s="1" t="s">
        <v>1430</v>
      </c>
      <c r="G880" s="1" t="s">
        <v>1431</v>
      </c>
      <c r="H880" s="1" t="s">
        <v>1431</v>
      </c>
      <c r="J880" s="1" t="s">
        <v>68</v>
      </c>
      <c r="K880" s="1" t="s">
        <v>49</v>
      </c>
      <c r="M880" s="1">
        <v>6.3E-2</v>
      </c>
      <c r="N880" s="6"/>
      <c r="O880" s="6">
        <v>34.270000000000003</v>
      </c>
      <c r="P880" s="6">
        <v>-239.65</v>
      </c>
      <c r="R880" s="31">
        <v>-34.270000000000003</v>
      </c>
      <c r="S880" s="28">
        <v>44561</v>
      </c>
      <c r="T880" s="1" t="s">
        <v>185</v>
      </c>
    </row>
    <row r="881" spans="1:20" x14ac:dyDescent="0.2">
      <c r="A881" s="29">
        <v>47033</v>
      </c>
      <c r="B881" s="1" t="s">
        <v>200</v>
      </c>
      <c r="C881" s="27">
        <v>44551</v>
      </c>
      <c r="D881" s="1">
        <v>53448</v>
      </c>
      <c r="F881" s="1" t="s">
        <v>1432</v>
      </c>
      <c r="G881" s="1" t="s">
        <v>1433</v>
      </c>
      <c r="H881" s="1" t="s">
        <v>1433</v>
      </c>
      <c r="J881" s="1" t="s">
        <v>68</v>
      </c>
      <c r="K881" s="1" t="s">
        <v>49</v>
      </c>
      <c r="M881" s="1">
        <v>1.7999999999999999E-2</v>
      </c>
      <c r="N881" s="6"/>
      <c r="O881" s="6">
        <v>9.7899999999999991</v>
      </c>
      <c r="P881" s="6">
        <v>-205.38</v>
      </c>
      <c r="R881" s="31">
        <v>-9.7899999999999991</v>
      </c>
      <c r="S881" s="28">
        <v>44561</v>
      </c>
      <c r="T881" s="1" t="s">
        <v>185</v>
      </c>
    </row>
    <row r="882" spans="1:20" x14ac:dyDescent="0.2">
      <c r="A882" s="29">
        <v>47034</v>
      </c>
      <c r="B882" s="1" t="s">
        <v>200</v>
      </c>
      <c r="C882" s="27">
        <v>44551</v>
      </c>
      <c r="D882" s="1">
        <v>53449</v>
      </c>
      <c r="F882" s="1" t="s">
        <v>1430</v>
      </c>
      <c r="G882" s="1" t="s">
        <v>1431</v>
      </c>
      <c r="H882" s="1" t="s">
        <v>1431</v>
      </c>
      <c r="J882" s="1" t="s">
        <v>68</v>
      </c>
      <c r="K882" s="1" t="s">
        <v>49</v>
      </c>
      <c r="M882" s="1">
        <v>6.3E-2</v>
      </c>
      <c r="N882" s="6"/>
      <c r="O882" s="6">
        <v>10.08</v>
      </c>
      <c r="P882" s="6">
        <v>-252.61</v>
      </c>
      <c r="R882" s="31">
        <v>-10.08</v>
      </c>
      <c r="S882" s="28">
        <v>44561</v>
      </c>
      <c r="T882" s="1" t="s">
        <v>185</v>
      </c>
    </row>
    <row r="883" spans="1:20" x14ac:dyDescent="0.2">
      <c r="A883" s="29">
        <v>47034</v>
      </c>
      <c r="B883" s="1" t="s">
        <v>200</v>
      </c>
      <c r="C883" s="27">
        <v>44551</v>
      </c>
      <c r="D883" s="1">
        <v>53449</v>
      </c>
      <c r="F883" s="1" t="s">
        <v>1432</v>
      </c>
      <c r="G883" s="1" t="s">
        <v>1433</v>
      </c>
      <c r="H883" s="1" t="s">
        <v>1433</v>
      </c>
      <c r="J883" s="1" t="s">
        <v>68</v>
      </c>
      <c r="K883" s="1" t="s">
        <v>49</v>
      </c>
      <c r="M883" s="1">
        <v>1.7999999999999999E-2</v>
      </c>
      <c r="N883" s="6"/>
      <c r="O883" s="6">
        <v>2.88</v>
      </c>
      <c r="P883" s="6">
        <v>-242.53</v>
      </c>
      <c r="R883" s="31">
        <v>-2.88</v>
      </c>
      <c r="S883" s="28">
        <v>44561</v>
      </c>
      <c r="T883" s="1" t="s">
        <v>185</v>
      </c>
    </row>
    <row r="884" spans="1:20" x14ac:dyDescent="0.2">
      <c r="A884" s="29">
        <v>47035</v>
      </c>
      <c r="B884" s="1" t="s">
        <v>200</v>
      </c>
      <c r="C884" s="27">
        <v>44551</v>
      </c>
      <c r="D884" s="1">
        <v>53450</v>
      </c>
      <c r="F884" s="1" t="s">
        <v>1430</v>
      </c>
      <c r="G884" s="1" t="s">
        <v>1431</v>
      </c>
      <c r="H884" s="1" t="s">
        <v>1431</v>
      </c>
      <c r="J884" s="1" t="s">
        <v>68</v>
      </c>
      <c r="K884" s="1" t="s">
        <v>49</v>
      </c>
      <c r="M884" s="1">
        <v>6.3E-2</v>
      </c>
      <c r="N884" s="6"/>
      <c r="O884" s="6">
        <v>48.38</v>
      </c>
      <c r="P884" s="6">
        <v>-314.81</v>
      </c>
      <c r="R884" s="31">
        <v>-48.38</v>
      </c>
      <c r="S884" s="28">
        <v>44561</v>
      </c>
      <c r="T884" s="1" t="s">
        <v>185</v>
      </c>
    </row>
    <row r="885" spans="1:20" x14ac:dyDescent="0.2">
      <c r="A885" s="29">
        <v>47035</v>
      </c>
      <c r="B885" s="1" t="s">
        <v>200</v>
      </c>
      <c r="C885" s="27">
        <v>44551</v>
      </c>
      <c r="D885" s="1">
        <v>53450</v>
      </c>
      <c r="F885" s="1" t="s">
        <v>1432</v>
      </c>
      <c r="G885" s="1" t="s">
        <v>1433</v>
      </c>
      <c r="H885" s="1" t="s">
        <v>1433</v>
      </c>
      <c r="J885" s="1" t="s">
        <v>68</v>
      </c>
      <c r="K885" s="1" t="s">
        <v>49</v>
      </c>
      <c r="M885" s="1">
        <v>1.7999999999999999E-2</v>
      </c>
      <c r="N885" s="6"/>
      <c r="O885" s="6">
        <v>13.82</v>
      </c>
      <c r="P885" s="6">
        <v>-266.43</v>
      </c>
      <c r="R885" s="31">
        <v>-13.82</v>
      </c>
      <c r="S885" s="28">
        <v>44561</v>
      </c>
      <c r="T885" s="1" t="s">
        <v>185</v>
      </c>
    </row>
    <row r="886" spans="1:20" x14ac:dyDescent="0.2">
      <c r="A886" s="29">
        <v>47036</v>
      </c>
      <c r="B886" s="1" t="s">
        <v>200</v>
      </c>
      <c r="C886" s="27">
        <v>44551</v>
      </c>
      <c r="D886" s="1">
        <v>53451</v>
      </c>
      <c r="F886" s="1" t="s">
        <v>1430</v>
      </c>
      <c r="G886" s="1" t="s">
        <v>1431</v>
      </c>
      <c r="H886" s="1" t="s">
        <v>1431</v>
      </c>
      <c r="J886" s="1" t="s">
        <v>68</v>
      </c>
      <c r="K886" s="1" t="s">
        <v>49</v>
      </c>
      <c r="M886" s="1">
        <v>6.3E-2</v>
      </c>
      <c r="N886" s="6"/>
      <c r="O886" s="6">
        <v>199.58</v>
      </c>
      <c r="P886" s="6">
        <v>-571.41</v>
      </c>
      <c r="R886" s="31">
        <v>-199.58</v>
      </c>
      <c r="S886" s="28">
        <v>44561</v>
      </c>
      <c r="T886" s="1" t="s">
        <v>185</v>
      </c>
    </row>
    <row r="887" spans="1:20" x14ac:dyDescent="0.2">
      <c r="A887" s="29">
        <v>47036</v>
      </c>
      <c r="B887" s="1" t="s">
        <v>200</v>
      </c>
      <c r="C887" s="27">
        <v>44551</v>
      </c>
      <c r="D887" s="1">
        <v>53451</v>
      </c>
      <c r="F887" s="1" t="s">
        <v>1432</v>
      </c>
      <c r="G887" s="1" t="s">
        <v>1433</v>
      </c>
      <c r="H887" s="1" t="s">
        <v>1433</v>
      </c>
      <c r="J887" s="1" t="s">
        <v>68</v>
      </c>
      <c r="K887" s="1" t="s">
        <v>49</v>
      </c>
      <c r="M887" s="1">
        <v>1.7999999999999999E-2</v>
      </c>
      <c r="N887" s="6"/>
      <c r="O887" s="6">
        <v>57.02</v>
      </c>
      <c r="P887" s="6">
        <v>-371.83</v>
      </c>
      <c r="R887" s="31">
        <v>-57.02</v>
      </c>
      <c r="S887" s="28">
        <v>44561</v>
      </c>
      <c r="T887" s="1" t="s">
        <v>185</v>
      </c>
    </row>
    <row r="888" spans="1:20" x14ac:dyDescent="0.2">
      <c r="A888" s="29">
        <v>47037</v>
      </c>
      <c r="B888" s="1" t="s">
        <v>200</v>
      </c>
      <c r="C888" s="27">
        <v>44551</v>
      </c>
      <c r="D888" s="1">
        <v>53452</v>
      </c>
      <c r="F888" s="1" t="s">
        <v>1430</v>
      </c>
      <c r="G888" s="1" t="s">
        <v>1431</v>
      </c>
      <c r="H888" s="1" t="s">
        <v>1431</v>
      </c>
      <c r="J888" s="1" t="s">
        <v>68</v>
      </c>
      <c r="K888" s="1" t="s">
        <v>49</v>
      </c>
      <c r="M888" s="1">
        <v>6.3E-2</v>
      </c>
      <c r="N888" s="6"/>
      <c r="O888" s="6">
        <v>54.43</v>
      </c>
      <c r="P888" s="6">
        <v>-641.39</v>
      </c>
      <c r="R888" s="31">
        <v>-54.43</v>
      </c>
      <c r="S888" s="28">
        <v>44561</v>
      </c>
      <c r="T888" s="1" t="s">
        <v>185</v>
      </c>
    </row>
    <row r="889" spans="1:20" x14ac:dyDescent="0.2">
      <c r="A889" s="29">
        <v>47037</v>
      </c>
      <c r="B889" s="1" t="s">
        <v>200</v>
      </c>
      <c r="C889" s="27">
        <v>44551</v>
      </c>
      <c r="D889" s="1">
        <v>53452</v>
      </c>
      <c r="F889" s="1" t="s">
        <v>1432</v>
      </c>
      <c r="G889" s="1" t="s">
        <v>1433</v>
      </c>
      <c r="H889" s="1" t="s">
        <v>1433</v>
      </c>
      <c r="J889" s="1" t="s">
        <v>68</v>
      </c>
      <c r="K889" s="1" t="s">
        <v>49</v>
      </c>
      <c r="M889" s="1">
        <v>1.7999999999999999E-2</v>
      </c>
      <c r="N889" s="6"/>
      <c r="O889" s="6">
        <v>15.55</v>
      </c>
      <c r="P889" s="6">
        <v>-586.96</v>
      </c>
      <c r="R889" s="31">
        <v>-15.55</v>
      </c>
      <c r="S889" s="28">
        <v>44561</v>
      </c>
      <c r="T889" s="1" t="s">
        <v>185</v>
      </c>
    </row>
    <row r="890" spans="1:20" x14ac:dyDescent="0.2">
      <c r="A890" s="29">
        <v>47038</v>
      </c>
      <c r="B890" s="1" t="s">
        <v>200</v>
      </c>
      <c r="C890" s="27">
        <v>44551</v>
      </c>
      <c r="D890" s="1">
        <v>53453</v>
      </c>
      <c r="F890" s="1" t="s">
        <v>1430</v>
      </c>
      <c r="G890" s="1" t="s">
        <v>1431</v>
      </c>
      <c r="H890" s="1" t="s">
        <v>1431</v>
      </c>
      <c r="J890" s="1" t="s">
        <v>68</v>
      </c>
      <c r="K890" s="1" t="s">
        <v>49</v>
      </c>
      <c r="M890" s="1">
        <v>6.3E-2</v>
      </c>
      <c r="N890" s="6"/>
      <c r="O890" s="6">
        <v>40.32</v>
      </c>
      <c r="P890" s="6">
        <v>-693.23</v>
      </c>
      <c r="R890" s="31">
        <v>-40.32</v>
      </c>
      <c r="S890" s="28">
        <v>44561</v>
      </c>
      <c r="T890" s="1" t="s">
        <v>185</v>
      </c>
    </row>
    <row r="891" spans="1:20" x14ac:dyDescent="0.2">
      <c r="A891" s="29">
        <v>47038</v>
      </c>
      <c r="B891" s="1" t="s">
        <v>200</v>
      </c>
      <c r="C891" s="27">
        <v>44551</v>
      </c>
      <c r="D891" s="1">
        <v>53453</v>
      </c>
      <c r="F891" s="1" t="s">
        <v>1432</v>
      </c>
      <c r="G891" s="1" t="s">
        <v>1433</v>
      </c>
      <c r="H891" s="1" t="s">
        <v>1433</v>
      </c>
      <c r="J891" s="1" t="s">
        <v>68</v>
      </c>
      <c r="K891" s="1" t="s">
        <v>49</v>
      </c>
      <c r="M891" s="1">
        <v>1.7999999999999999E-2</v>
      </c>
      <c r="N891" s="6"/>
      <c r="O891" s="6">
        <v>11.52</v>
      </c>
      <c r="P891" s="6">
        <v>-652.91</v>
      </c>
      <c r="R891" s="31">
        <v>-11.52</v>
      </c>
      <c r="S891" s="28">
        <v>44561</v>
      </c>
      <c r="T891" s="1" t="s">
        <v>185</v>
      </c>
    </row>
    <row r="892" spans="1:20" x14ac:dyDescent="0.2">
      <c r="A892" s="29">
        <v>47039</v>
      </c>
      <c r="B892" s="1" t="s">
        <v>200</v>
      </c>
      <c r="C892" s="27">
        <v>44551</v>
      </c>
      <c r="D892" s="1">
        <v>53454</v>
      </c>
      <c r="F892" s="1" t="s">
        <v>1430</v>
      </c>
      <c r="G892" s="1" t="s">
        <v>1431</v>
      </c>
      <c r="H892" s="1" t="s">
        <v>1431</v>
      </c>
      <c r="J892" s="1" t="s">
        <v>68</v>
      </c>
      <c r="K892" s="1" t="s">
        <v>49</v>
      </c>
      <c r="M892" s="1">
        <v>6.3E-2</v>
      </c>
      <c r="N892" s="6"/>
      <c r="O892" s="6">
        <v>10.08</v>
      </c>
      <c r="P892" s="6">
        <v>-706.19</v>
      </c>
      <c r="R892" s="31">
        <v>-10.08</v>
      </c>
      <c r="S892" s="28">
        <v>44561</v>
      </c>
      <c r="T892" s="1" t="s">
        <v>185</v>
      </c>
    </row>
    <row r="893" spans="1:20" x14ac:dyDescent="0.2">
      <c r="A893" s="29">
        <v>47039</v>
      </c>
      <c r="B893" s="1" t="s">
        <v>200</v>
      </c>
      <c r="C893" s="27">
        <v>44551</v>
      </c>
      <c r="D893" s="1">
        <v>53454</v>
      </c>
      <c r="F893" s="1" t="s">
        <v>1432</v>
      </c>
      <c r="G893" s="1" t="s">
        <v>1433</v>
      </c>
      <c r="H893" s="1" t="s">
        <v>1433</v>
      </c>
      <c r="J893" s="1" t="s">
        <v>68</v>
      </c>
      <c r="K893" s="1" t="s">
        <v>49</v>
      </c>
      <c r="M893" s="1">
        <v>1.7999999999999999E-2</v>
      </c>
      <c r="N893" s="6"/>
      <c r="O893" s="6">
        <v>2.88</v>
      </c>
      <c r="P893" s="6">
        <v>-696.11</v>
      </c>
      <c r="R893" s="31">
        <v>-2.88</v>
      </c>
      <c r="S893" s="28">
        <v>44561</v>
      </c>
      <c r="T893" s="1" t="s">
        <v>185</v>
      </c>
    </row>
    <row r="894" spans="1:20" x14ac:dyDescent="0.2">
      <c r="A894" s="29">
        <v>46985</v>
      </c>
      <c r="B894" s="1" t="s">
        <v>200</v>
      </c>
      <c r="C894" s="27">
        <v>44552</v>
      </c>
      <c r="D894" s="1">
        <v>53430</v>
      </c>
      <c r="F894" s="1" t="s">
        <v>1430</v>
      </c>
      <c r="G894" s="1" t="s">
        <v>1431</v>
      </c>
      <c r="H894" s="1" t="s">
        <v>1431</v>
      </c>
      <c r="J894" s="1" t="s">
        <v>68</v>
      </c>
      <c r="K894" s="1" t="s">
        <v>49</v>
      </c>
      <c r="M894" s="1">
        <v>6.3E-2</v>
      </c>
      <c r="N894" s="6"/>
      <c r="O894" s="6">
        <v>61.74</v>
      </c>
      <c r="P894" s="6">
        <v>-785.57</v>
      </c>
      <c r="R894" s="31">
        <v>-61.74</v>
      </c>
      <c r="S894" s="28">
        <v>44561</v>
      </c>
      <c r="T894" s="1" t="s">
        <v>185</v>
      </c>
    </row>
    <row r="895" spans="1:20" x14ac:dyDescent="0.2">
      <c r="A895" s="29">
        <v>46985</v>
      </c>
      <c r="B895" s="1" t="s">
        <v>200</v>
      </c>
      <c r="C895" s="27">
        <v>44552</v>
      </c>
      <c r="D895" s="1">
        <v>53430</v>
      </c>
      <c r="F895" s="1" t="s">
        <v>1432</v>
      </c>
      <c r="G895" s="1" t="s">
        <v>1433</v>
      </c>
      <c r="H895" s="1" t="s">
        <v>1433</v>
      </c>
      <c r="J895" s="1" t="s">
        <v>68</v>
      </c>
      <c r="K895" s="1" t="s">
        <v>49</v>
      </c>
      <c r="M895" s="1">
        <v>1.7999999999999999E-2</v>
      </c>
      <c r="N895" s="6"/>
      <c r="O895" s="6">
        <v>17.64</v>
      </c>
      <c r="P895" s="6">
        <v>-723.83</v>
      </c>
      <c r="R895" s="31">
        <v>-17.64</v>
      </c>
      <c r="S895" s="28">
        <v>44561</v>
      </c>
      <c r="T895" s="1" t="s">
        <v>185</v>
      </c>
    </row>
    <row r="896" spans="1:20" x14ac:dyDescent="0.2">
      <c r="A896" s="29">
        <v>46711</v>
      </c>
      <c r="B896" s="1" t="s">
        <v>200</v>
      </c>
      <c r="C896" s="27">
        <v>44557</v>
      </c>
      <c r="D896" s="1">
        <v>53360</v>
      </c>
      <c r="F896" s="1" t="s">
        <v>1430</v>
      </c>
      <c r="G896" s="1" t="s">
        <v>1431</v>
      </c>
      <c r="H896" s="1" t="s">
        <v>1431</v>
      </c>
      <c r="J896" s="1" t="s">
        <v>68</v>
      </c>
      <c r="K896" s="1" t="s">
        <v>49</v>
      </c>
      <c r="M896" s="1">
        <v>6.3E-2</v>
      </c>
      <c r="N896" s="6"/>
      <c r="O896" s="6">
        <v>10.46</v>
      </c>
      <c r="P896" s="6">
        <v>-799.02</v>
      </c>
      <c r="R896" s="31">
        <v>-10.46</v>
      </c>
      <c r="S896" s="28">
        <v>44561</v>
      </c>
      <c r="T896" s="1" t="s">
        <v>185</v>
      </c>
    </row>
    <row r="897" spans="1:20" x14ac:dyDescent="0.2">
      <c r="A897" s="29">
        <v>46711</v>
      </c>
      <c r="B897" s="1" t="s">
        <v>200</v>
      </c>
      <c r="C897" s="27">
        <v>44557</v>
      </c>
      <c r="D897" s="1">
        <v>53360</v>
      </c>
      <c r="F897" s="1" t="s">
        <v>1432</v>
      </c>
      <c r="G897" s="1" t="s">
        <v>1433</v>
      </c>
      <c r="H897" s="1" t="s">
        <v>1433</v>
      </c>
      <c r="J897" s="1" t="s">
        <v>68</v>
      </c>
      <c r="K897" s="1" t="s">
        <v>49</v>
      </c>
      <c r="M897" s="1">
        <v>1.7999999999999999E-2</v>
      </c>
      <c r="N897" s="6"/>
      <c r="O897" s="6">
        <v>2.99</v>
      </c>
      <c r="P897" s="6">
        <v>-788.56</v>
      </c>
      <c r="R897" s="31">
        <v>-2.99</v>
      </c>
      <c r="S897" s="28">
        <v>44561</v>
      </c>
      <c r="T897" s="1" t="s">
        <v>185</v>
      </c>
    </row>
    <row r="898" spans="1:20" x14ac:dyDescent="0.2">
      <c r="A898" s="29">
        <v>46764</v>
      </c>
      <c r="B898" s="1" t="s">
        <v>200</v>
      </c>
      <c r="C898" s="27">
        <v>44557</v>
      </c>
      <c r="D898" s="1">
        <v>53369</v>
      </c>
      <c r="F898" s="1" t="s">
        <v>1430</v>
      </c>
      <c r="G898" s="1" t="s">
        <v>1431</v>
      </c>
      <c r="H898" s="1" t="s">
        <v>1431</v>
      </c>
      <c r="J898" s="1" t="s">
        <v>68</v>
      </c>
      <c r="K898" s="1" t="s">
        <v>49</v>
      </c>
      <c r="M898" s="1">
        <v>6.3E-2</v>
      </c>
      <c r="N898" s="6"/>
      <c r="O898" s="6">
        <v>218.23</v>
      </c>
      <c r="P898" s="6">
        <v>-1079.5999999999999</v>
      </c>
      <c r="R898" s="31">
        <v>-218.23</v>
      </c>
      <c r="S898" s="28">
        <v>44561</v>
      </c>
      <c r="T898" s="1" t="s">
        <v>185</v>
      </c>
    </row>
    <row r="899" spans="1:20" x14ac:dyDescent="0.2">
      <c r="A899" s="29">
        <v>46764</v>
      </c>
      <c r="B899" s="1" t="s">
        <v>200</v>
      </c>
      <c r="C899" s="27">
        <v>44557</v>
      </c>
      <c r="D899" s="1">
        <v>53369</v>
      </c>
      <c r="F899" s="1" t="s">
        <v>1432</v>
      </c>
      <c r="G899" s="1" t="s">
        <v>1433</v>
      </c>
      <c r="H899" s="1" t="s">
        <v>1433</v>
      </c>
      <c r="J899" s="1" t="s">
        <v>68</v>
      </c>
      <c r="K899" s="1" t="s">
        <v>49</v>
      </c>
      <c r="M899" s="1">
        <v>1.7999999999999999E-2</v>
      </c>
      <c r="N899" s="6"/>
      <c r="O899" s="6">
        <v>62.35</v>
      </c>
      <c r="P899" s="6">
        <v>-861.37</v>
      </c>
      <c r="R899" s="31">
        <v>-62.35</v>
      </c>
      <c r="S899" s="28">
        <v>44561</v>
      </c>
      <c r="T899" s="1" t="s">
        <v>185</v>
      </c>
    </row>
    <row r="900" spans="1:20" x14ac:dyDescent="0.2">
      <c r="A900" s="29">
        <v>46992</v>
      </c>
      <c r="B900" s="1" t="s">
        <v>200</v>
      </c>
      <c r="C900" s="27">
        <v>44557</v>
      </c>
      <c r="D900" s="1">
        <v>53434</v>
      </c>
      <c r="F900" s="1" t="s">
        <v>1430</v>
      </c>
      <c r="G900" s="1" t="s">
        <v>1431</v>
      </c>
      <c r="H900" s="1" t="s">
        <v>1431</v>
      </c>
      <c r="J900" s="1" t="s">
        <v>68</v>
      </c>
      <c r="K900" s="1" t="s">
        <v>49</v>
      </c>
      <c r="M900" s="1">
        <v>6.3E-2</v>
      </c>
      <c r="N900" s="6"/>
      <c r="O900" s="6">
        <v>11.84</v>
      </c>
      <c r="P900" s="6">
        <v>-1094.82</v>
      </c>
      <c r="R900" s="31">
        <v>-11.84</v>
      </c>
      <c r="S900" s="28">
        <v>44561</v>
      </c>
      <c r="T900" s="1" t="s">
        <v>185</v>
      </c>
    </row>
    <row r="901" spans="1:20" x14ac:dyDescent="0.2">
      <c r="A901" s="29">
        <v>46992</v>
      </c>
      <c r="B901" s="1" t="s">
        <v>200</v>
      </c>
      <c r="C901" s="27">
        <v>44557</v>
      </c>
      <c r="D901" s="1">
        <v>53434</v>
      </c>
      <c r="F901" s="1" t="s">
        <v>1432</v>
      </c>
      <c r="G901" s="1" t="s">
        <v>1433</v>
      </c>
      <c r="H901" s="1" t="s">
        <v>1433</v>
      </c>
      <c r="J901" s="1" t="s">
        <v>68</v>
      </c>
      <c r="K901" s="1" t="s">
        <v>49</v>
      </c>
      <c r="M901" s="1">
        <v>1.7999999999999999E-2</v>
      </c>
      <c r="N901" s="6"/>
      <c r="O901" s="6">
        <v>3.38</v>
      </c>
      <c r="P901" s="6">
        <v>-1082.98</v>
      </c>
      <c r="R901" s="31">
        <v>-3.38</v>
      </c>
      <c r="S901" s="28">
        <v>44561</v>
      </c>
      <c r="T901" s="1" t="s">
        <v>185</v>
      </c>
    </row>
    <row r="902" spans="1:20" x14ac:dyDescent="0.2">
      <c r="A902" s="29">
        <v>46979</v>
      </c>
      <c r="B902" s="1" t="s">
        <v>200</v>
      </c>
      <c r="C902" s="27">
        <v>44561</v>
      </c>
      <c r="D902" s="1">
        <v>53428</v>
      </c>
      <c r="F902" s="1" t="s">
        <v>1430</v>
      </c>
      <c r="G902" s="1" t="s">
        <v>1431</v>
      </c>
      <c r="H902" s="1" t="s">
        <v>1431</v>
      </c>
      <c r="J902" s="1" t="s">
        <v>68</v>
      </c>
      <c r="K902" s="1" t="s">
        <v>49</v>
      </c>
      <c r="M902" s="1">
        <v>6.3E-2</v>
      </c>
      <c r="N902" s="6"/>
      <c r="O902" s="6">
        <v>32.89</v>
      </c>
      <c r="P902" s="6">
        <v>-1137.1099999999999</v>
      </c>
      <c r="R902" s="31">
        <v>-32.89</v>
      </c>
      <c r="S902" s="28">
        <v>44561</v>
      </c>
      <c r="T902" s="1" t="s">
        <v>185</v>
      </c>
    </row>
    <row r="903" spans="1:20" x14ac:dyDescent="0.2">
      <c r="A903" s="29">
        <v>46979</v>
      </c>
      <c r="B903" s="1" t="s">
        <v>200</v>
      </c>
      <c r="C903" s="27">
        <v>44561</v>
      </c>
      <c r="D903" s="1">
        <v>53428</v>
      </c>
      <c r="F903" s="1" t="s">
        <v>1432</v>
      </c>
      <c r="G903" s="1" t="s">
        <v>1433</v>
      </c>
      <c r="H903" s="1" t="s">
        <v>1433</v>
      </c>
      <c r="J903" s="1" t="s">
        <v>68</v>
      </c>
      <c r="K903" s="1" t="s">
        <v>49</v>
      </c>
      <c r="M903" s="1">
        <v>1.7999999999999999E-2</v>
      </c>
      <c r="N903" s="6"/>
      <c r="O903" s="6">
        <v>9.4</v>
      </c>
      <c r="P903" s="6">
        <v>-1104.22</v>
      </c>
      <c r="R903" s="31">
        <v>-9.4</v>
      </c>
      <c r="S903" s="28">
        <v>44561</v>
      </c>
      <c r="T903" s="1" t="s">
        <v>185</v>
      </c>
    </row>
    <row r="904" spans="1:20" x14ac:dyDescent="0.2">
      <c r="A904" s="29">
        <v>47078</v>
      </c>
      <c r="B904" s="1" t="s">
        <v>200</v>
      </c>
      <c r="C904" s="27">
        <v>44561</v>
      </c>
      <c r="D904" s="1">
        <v>53462</v>
      </c>
      <c r="F904" s="1" t="s">
        <v>1430</v>
      </c>
      <c r="G904" s="1" t="s">
        <v>1431</v>
      </c>
      <c r="H904" s="1" t="s">
        <v>1431</v>
      </c>
      <c r="J904" s="1" t="s">
        <v>68</v>
      </c>
      <c r="K904" s="1" t="s">
        <v>49</v>
      </c>
      <c r="M904" s="1">
        <v>6.3E-2</v>
      </c>
      <c r="N904" s="6"/>
      <c r="O904" s="6">
        <v>123.48</v>
      </c>
      <c r="P904" s="6">
        <v>-1295.8699999999999</v>
      </c>
      <c r="R904" s="31">
        <v>-123.48</v>
      </c>
      <c r="S904" s="28">
        <v>44561</v>
      </c>
      <c r="T904" s="1" t="s">
        <v>185</v>
      </c>
    </row>
    <row r="905" spans="1:20" x14ac:dyDescent="0.2">
      <c r="A905" s="29">
        <v>47078</v>
      </c>
      <c r="B905" s="1" t="s">
        <v>200</v>
      </c>
      <c r="C905" s="27">
        <v>44561</v>
      </c>
      <c r="D905" s="1">
        <v>53462</v>
      </c>
      <c r="F905" s="1" t="s">
        <v>1432</v>
      </c>
      <c r="G905" s="1" t="s">
        <v>1433</v>
      </c>
      <c r="H905" s="1" t="s">
        <v>1433</v>
      </c>
      <c r="J905" s="1" t="s">
        <v>68</v>
      </c>
      <c r="K905" s="1" t="s">
        <v>49</v>
      </c>
      <c r="M905" s="1">
        <v>1.7999999999999999E-2</v>
      </c>
      <c r="N905" s="6"/>
      <c r="O905" s="6">
        <v>35.28</v>
      </c>
      <c r="P905" s="6">
        <v>-1172.3900000000001</v>
      </c>
      <c r="R905" s="31">
        <v>-35.28</v>
      </c>
      <c r="S905" s="28">
        <v>44561</v>
      </c>
      <c r="T905" s="1" t="s">
        <v>185</v>
      </c>
    </row>
    <row r="906" spans="1:20" x14ac:dyDescent="0.2">
      <c r="A906" s="29">
        <v>47320</v>
      </c>
      <c r="B906" s="1" t="s">
        <v>200</v>
      </c>
      <c r="C906" s="27">
        <v>44561</v>
      </c>
      <c r="D906" s="1">
        <v>53544</v>
      </c>
      <c r="F906" s="1" t="s">
        <v>1430</v>
      </c>
      <c r="G906" s="1" t="s">
        <v>1431</v>
      </c>
      <c r="H906" s="1" t="s">
        <v>1431</v>
      </c>
      <c r="J906" s="1" t="s">
        <v>68</v>
      </c>
      <c r="K906" s="1" t="s">
        <v>49</v>
      </c>
      <c r="M906" s="1">
        <v>6.3E-2</v>
      </c>
      <c r="N906" s="6"/>
      <c r="O906" s="6">
        <v>9.1999999999999993</v>
      </c>
      <c r="P906" s="6">
        <v>-1307.7</v>
      </c>
      <c r="R906" s="31">
        <v>-9.1999999999999993</v>
      </c>
      <c r="S906" s="28">
        <v>44561</v>
      </c>
      <c r="T906" s="1" t="s">
        <v>185</v>
      </c>
    </row>
    <row r="907" spans="1:20" x14ac:dyDescent="0.2">
      <c r="A907" s="29">
        <v>47320</v>
      </c>
      <c r="B907" s="1" t="s">
        <v>200</v>
      </c>
      <c r="C907" s="27">
        <v>44561</v>
      </c>
      <c r="D907" s="1">
        <v>53544</v>
      </c>
      <c r="F907" s="1" t="s">
        <v>1432</v>
      </c>
      <c r="G907" s="1" t="s">
        <v>1433</v>
      </c>
      <c r="H907" s="1" t="s">
        <v>1433</v>
      </c>
      <c r="J907" s="1" t="s">
        <v>68</v>
      </c>
      <c r="K907" s="1" t="s">
        <v>49</v>
      </c>
      <c r="M907" s="1">
        <v>1.7999999999999999E-2</v>
      </c>
      <c r="N907" s="6"/>
      <c r="O907" s="6">
        <v>2.63</v>
      </c>
      <c r="P907" s="6">
        <v>-1298.5</v>
      </c>
      <c r="R907" s="31">
        <v>-2.63</v>
      </c>
      <c r="S907" s="28">
        <v>44561</v>
      </c>
      <c r="T907" s="1" t="s">
        <v>185</v>
      </c>
    </row>
    <row r="908" spans="1:20" x14ac:dyDescent="0.2">
      <c r="A908" s="29">
        <v>48588</v>
      </c>
      <c r="B908" s="1" t="s">
        <v>117</v>
      </c>
      <c r="C908" s="27">
        <v>44561</v>
      </c>
      <c r="D908" s="1" t="s">
        <v>944</v>
      </c>
      <c r="F908" s="1" t="s">
        <v>1430</v>
      </c>
      <c r="G908" s="1" t="s">
        <v>945</v>
      </c>
      <c r="J908" s="1" t="s">
        <v>68</v>
      </c>
      <c r="K908" s="1" t="s">
        <v>11</v>
      </c>
      <c r="N908" s="6">
        <v>567.66</v>
      </c>
      <c r="O908" s="6"/>
      <c r="P908" s="6">
        <v>-740.04</v>
      </c>
      <c r="R908" s="31">
        <v>567.66</v>
      </c>
      <c r="S908" s="28">
        <v>44561</v>
      </c>
      <c r="T908" s="1" t="s">
        <v>184</v>
      </c>
    </row>
    <row r="909" spans="1:20" x14ac:dyDescent="0.2">
      <c r="A909" s="29">
        <v>47080</v>
      </c>
      <c r="B909" s="1" t="s">
        <v>200</v>
      </c>
      <c r="C909" s="27">
        <v>44568</v>
      </c>
      <c r="D909" s="1">
        <v>53463</v>
      </c>
      <c r="F909" s="1" t="s">
        <v>1430</v>
      </c>
      <c r="G909" s="1" t="s">
        <v>1431</v>
      </c>
      <c r="H909" s="1" t="s">
        <v>1431</v>
      </c>
      <c r="J909" s="1" t="s">
        <v>68</v>
      </c>
      <c r="K909" s="1" t="s">
        <v>49</v>
      </c>
      <c r="M909" s="1">
        <v>6.3E-2</v>
      </c>
      <c r="N909" s="6"/>
      <c r="O909" s="6">
        <v>51.03</v>
      </c>
      <c r="P909" s="6">
        <v>-805.65</v>
      </c>
      <c r="R909" s="31">
        <v>-51.03</v>
      </c>
      <c r="S909" s="28">
        <v>44592</v>
      </c>
      <c r="T909" s="1" t="s">
        <v>185</v>
      </c>
    </row>
    <row r="910" spans="1:20" x14ac:dyDescent="0.2">
      <c r="A910" s="29">
        <v>47080</v>
      </c>
      <c r="B910" s="1" t="s">
        <v>200</v>
      </c>
      <c r="C910" s="27">
        <v>44568</v>
      </c>
      <c r="D910" s="1">
        <v>53463</v>
      </c>
      <c r="F910" s="1" t="s">
        <v>1432</v>
      </c>
      <c r="G910" s="1" t="s">
        <v>1433</v>
      </c>
      <c r="H910" s="1" t="s">
        <v>1433</v>
      </c>
      <c r="J910" s="1" t="s">
        <v>68</v>
      </c>
      <c r="K910" s="1" t="s">
        <v>49</v>
      </c>
      <c r="M910" s="1">
        <v>1.7999999999999999E-2</v>
      </c>
      <c r="N910" s="6"/>
      <c r="O910" s="6">
        <v>14.58</v>
      </c>
      <c r="P910" s="6">
        <v>-754.62</v>
      </c>
      <c r="R910" s="31">
        <v>-14.58</v>
      </c>
      <c r="S910" s="28">
        <v>44592</v>
      </c>
      <c r="T910" s="1" t="s">
        <v>185</v>
      </c>
    </row>
    <row r="911" spans="1:20" x14ac:dyDescent="0.2">
      <c r="A911" s="29">
        <v>47185</v>
      </c>
      <c r="B911" s="1" t="s">
        <v>200</v>
      </c>
      <c r="C911" s="27">
        <v>44568</v>
      </c>
      <c r="D911" s="1">
        <v>53528</v>
      </c>
      <c r="F911" s="1" t="s">
        <v>1430</v>
      </c>
      <c r="G911" s="1" t="s">
        <v>1431</v>
      </c>
      <c r="H911" s="1" t="s">
        <v>1431</v>
      </c>
      <c r="J911" s="1" t="s">
        <v>68</v>
      </c>
      <c r="K911" s="1" t="s">
        <v>49</v>
      </c>
      <c r="M911" s="1">
        <v>6.3E-2</v>
      </c>
      <c r="N911" s="6"/>
      <c r="O911" s="6">
        <v>1.51</v>
      </c>
      <c r="P911" s="6">
        <v>-807.59</v>
      </c>
      <c r="R911" s="31">
        <v>-1.51</v>
      </c>
      <c r="S911" s="28">
        <v>44592</v>
      </c>
      <c r="T911" s="1" t="s">
        <v>185</v>
      </c>
    </row>
    <row r="912" spans="1:20" x14ac:dyDescent="0.2">
      <c r="A912" s="29">
        <v>47185</v>
      </c>
      <c r="B912" s="1" t="s">
        <v>200</v>
      </c>
      <c r="C912" s="27">
        <v>44568</v>
      </c>
      <c r="D912" s="1">
        <v>53528</v>
      </c>
      <c r="F912" s="1" t="s">
        <v>1432</v>
      </c>
      <c r="G912" s="1" t="s">
        <v>1433</v>
      </c>
      <c r="H912" s="1" t="s">
        <v>1433</v>
      </c>
      <c r="J912" s="1" t="s">
        <v>68</v>
      </c>
      <c r="K912" s="1" t="s">
        <v>49</v>
      </c>
      <c r="M912" s="1">
        <v>1.7999999999999999E-2</v>
      </c>
      <c r="N912" s="6"/>
      <c r="O912" s="6">
        <v>0.43</v>
      </c>
      <c r="P912" s="6">
        <v>-806.08</v>
      </c>
      <c r="R912" s="31">
        <v>-0.43</v>
      </c>
      <c r="S912" s="28">
        <v>44592</v>
      </c>
      <c r="T912" s="1" t="s">
        <v>185</v>
      </c>
    </row>
    <row r="913" spans="1:20" x14ac:dyDescent="0.2">
      <c r="A913" s="29">
        <v>47304</v>
      </c>
      <c r="B913" s="1" t="s">
        <v>200</v>
      </c>
      <c r="C913" s="27">
        <v>44573</v>
      </c>
      <c r="D913" s="1">
        <v>53535</v>
      </c>
      <c r="F913" s="1" t="s">
        <v>1430</v>
      </c>
      <c r="G913" s="1" t="s">
        <v>1431</v>
      </c>
      <c r="H913" s="1" t="s">
        <v>1431</v>
      </c>
      <c r="J913" s="1" t="s">
        <v>68</v>
      </c>
      <c r="K913" s="1" t="s">
        <v>49</v>
      </c>
      <c r="M913" s="1">
        <v>6.3E-2</v>
      </c>
      <c r="N913" s="6"/>
      <c r="O913" s="6">
        <v>88.07</v>
      </c>
      <c r="P913" s="6">
        <v>-920.82</v>
      </c>
      <c r="R913" s="31">
        <v>-88.07</v>
      </c>
      <c r="S913" s="28">
        <v>44592</v>
      </c>
      <c r="T913" s="1" t="s">
        <v>185</v>
      </c>
    </row>
    <row r="914" spans="1:20" x14ac:dyDescent="0.2">
      <c r="A914" s="29">
        <v>47304</v>
      </c>
      <c r="B914" s="1" t="s">
        <v>200</v>
      </c>
      <c r="C914" s="27">
        <v>44573</v>
      </c>
      <c r="D914" s="1">
        <v>53535</v>
      </c>
      <c r="F914" s="1" t="s">
        <v>1432</v>
      </c>
      <c r="G914" s="1" t="s">
        <v>1433</v>
      </c>
      <c r="H914" s="1" t="s">
        <v>1433</v>
      </c>
      <c r="J914" s="1" t="s">
        <v>68</v>
      </c>
      <c r="K914" s="1" t="s">
        <v>49</v>
      </c>
      <c r="M914" s="1">
        <v>1.7999999999999999E-2</v>
      </c>
      <c r="N914" s="6"/>
      <c r="O914" s="6">
        <v>25.16</v>
      </c>
      <c r="P914" s="6">
        <v>-832.75</v>
      </c>
      <c r="R914" s="31">
        <v>-25.16</v>
      </c>
      <c r="S914" s="28">
        <v>44592</v>
      </c>
      <c r="T914" s="1" t="s">
        <v>185</v>
      </c>
    </row>
    <row r="915" spans="1:20" x14ac:dyDescent="0.2">
      <c r="A915" s="29">
        <v>47301</v>
      </c>
      <c r="B915" s="1" t="s">
        <v>200</v>
      </c>
      <c r="C915" s="27">
        <v>44582</v>
      </c>
      <c r="D915" s="1">
        <v>53534</v>
      </c>
      <c r="F915" s="1" t="s">
        <v>1430</v>
      </c>
      <c r="G915" s="1" t="s">
        <v>1431</v>
      </c>
      <c r="H915" s="1" t="s">
        <v>1431</v>
      </c>
      <c r="J915" s="1" t="s">
        <v>68</v>
      </c>
      <c r="K915" s="1" t="s">
        <v>49</v>
      </c>
      <c r="M915" s="1">
        <v>6.3E-2</v>
      </c>
      <c r="N915" s="6"/>
      <c r="O915" s="6">
        <v>6.3</v>
      </c>
      <c r="P915" s="6">
        <v>-928.92</v>
      </c>
      <c r="R915" s="31">
        <v>-6.3</v>
      </c>
      <c r="S915" s="28">
        <v>44592</v>
      </c>
      <c r="T915" s="1" t="s">
        <v>185</v>
      </c>
    </row>
    <row r="916" spans="1:20" x14ac:dyDescent="0.2">
      <c r="A916" s="29">
        <v>47301</v>
      </c>
      <c r="B916" s="1" t="s">
        <v>200</v>
      </c>
      <c r="C916" s="27">
        <v>44582</v>
      </c>
      <c r="D916" s="1">
        <v>53534</v>
      </c>
      <c r="F916" s="1" t="s">
        <v>1432</v>
      </c>
      <c r="G916" s="1" t="s">
        <v>1433</v>
      </c>
      <c r="H916" s="1" t="s">
        <v>1433</v>
      </c>
      <c r="J916" s="1" t="s">
        <v>68</v>
      </c>
      <c r="K916" s="1" t="s">
        <v>49</v>
      </c>
      <c r="M916" s="1">
        <v>1.7999999999999999E-2</v>
      </c>
      <c r="N916" s="6"/>
      <c r="O916" s="6">
        <v>1.8</v>
      </c>
      <c r="P916" s="6">
        <v>-922.62</v>
      </c>
      <c r="R916" s="31">
        <v>-1.8</v>
      </c>
      <c r="S916" s="28">
        <v>44592</v>
      </c>
      <c r="T916" s="1" t="s">
        <v>185</v>
      </c>
    </row>
    <row r="917" spans="1:20" x14ac:dyDescent="0.2">
      <c r="A917" s="29">
        <v>47370</v>
      </c>
      <c r="B917" s="1" t="s">
        <v>198</v>
      </c>
      <c r="C917" s="27">
        <v>44582</v>
      </c>
      <c r="F917" s="1" t="s">
        <v>1430</v>
      </c>
      <c r="G917" s="1" t="s">
        <v>199</v>
      </c>
      <c r="H917" s="1" t="s">
        <v>1431</v>
      </c>
      <c r="J917" s="1" t="s">
        <v>68</v>
      </c>
      <c r="K917" s="1" t="s">
        <v>48</v>
      </c>
      <c r="N917" s="6">
        <v>575.57000000000005</v>
      </c>
      <c r="O917" s="6"/>
      <c r="P917" s="6">
        <v>-353.35</v>
      </c>
      <c r="R917" s="31">
        <v>575.57000000000005</v>
      </c>
      <c r="S917" s="28">
        <v>44592</v>
      </c>
      <c r="T917" s="1" t="s">
        <v>184</v>
      </c>
    </row>
    <row r="918" spans="1:20" x14ac:dyDescent="0.2">
      <c r="A918" s="29">
        <v>47371</v>
      </c>
      <c r="B918" s="1" t="s">
        <v>198</v>
      </c>
      <c r="C918" s="27">
        <v>44582</v>
      </c>
      <c r="F918" s="1" t="s">
        <v>1432</v>
      </c>
      <c r="G918" s="1">
        <v>210284</v>
      </c>
      <c r="H918" s="1" t="s">
        <v>1433</v>
      </c>
      <c r="J918" s="1" t="s">
        <v>68</v>
      </c>
      <c r="K918" s="1" t="s">
        <v>48</v>
      </c>
      <c r="N918" s="6">
        <v>164.43</v>
      </c>
      <c r="O918" s="6"/>
      <c r="P918" s="6">
        <v>-188.92</v>
      </c>
      <c r="R918" s="31">
        <v>164.43</v>
      </c>
      <c r="S918" s="28">
        <v>44592</v>
      </c>
      <c r="T918" s="1" t="s">
        <v>184</v>
      </c>
    </row>
    <row r="919" spans="1:20" x14ac:dyDescent="0.2">
      <c r="A919" s="29">
        <v>47148</v>
      </c>
      <c r="B919" s="1" t="s">
        <v>200</v>
      </c>
      <c r="C919" s="27">
        <v>44587</v>
      </c>
      <c r="D919" s="1">
        <v>53515</v>
      </c>
      <c r="F919" s="1" t="s">
        <v>1430</v>
      </c>
      <c r="G919" s="1" t="s">
        <v>1431</v>
      </c>
      <c r="H919" s="1" t="s">
        <v>1431</v>
      </c>
      <c r="J919" s="1" t="s">
        <v>68</v>
      </c>
      <c r="K919" s="1" t="s">
        <v>49</v>
      </c>
      <c r="M919" s="1">
        <v>6.3E-2</v>
      </c>
      <c r="N919" s="6"/>
      <c r="O919" s="6">
        <v>86.81</v>
      </c>
      <c r="P919" s="6">
        <v>-300.52999999999997</v>
      </c>
      <c r="R919" s="31">
        <v>-86.81</v>
      </c>
      <c r="S919" s="28">
        <v>44592</v>
      </c>
      <c r="T919" s="1" t="s">
        <v>185</v>
      </c>
    </row>
    <row r="920" spans="1:20" x14ac:dyDescent="0.2">
      <c r="A920" s="29">
        <v>47148</v>
      </c>
      <c r="B920" s="1" t="s">
        <v>200</v>
      </c>
      <c r="C920" s="27">
        <v>44587</v>
      </c>
      <c r="D920" s="1">
        <v>53515</v>
      </c>
      <c r="F920" s="1" t="s">
        <v>1432</v>
      </c>
      <c r="G920" s="1" t="s">
        <v>1433</v>
      </c>
      <c r="H920" s="1" t="s">
        <v>1433</v>
      </c>
      <c r="J920" s="1" t="s">
        <v>68</v>
      </c>
      <c r="K920" s="1" t="s">
        <v>49</v>
      </c>
      <c r="M920" s="1">
        <v>1.7999999999999999E-2</v>
      </c>
      <c r="N920" s="6"/>
      <c r="O920" s="6">
        <v>24.8</v>
      </c>
      <c r="P920" s="6">
        <v>-213.72</v>
      </c>
      <c r="R920" s="31">
        <v>-24.8</v>
      </c>
      <c r="S920" s="28">
        <v>44592</v>
      </c>
      <c r="T920" s="1" t="s">
        <v>185</v>
      </c>
    </row>
    <row r="921" spans="1:20" x14ac:dyDescent="0.2">
      <c r="A921" s="29">
        <v>47306</v>
      </c>
      <c r="B921" s="1" t="s">
        <v>200</v>
      </c>
      <c r="C921" s="27">
        <v>44587</v>
      </c>
      <c r="D921" s="1">
        <v>53537</v>
      </c>
      <c r="F921" s="1" t="s">
        <v>1430</v>
      </c>
      <c r="G921" s="1" t="s">
        <v>1431</v>
      </c>
      <c r="H921" s="1" t="s">
        <v>1431</v>
      </c>
      <c r="J921" s="1" t="s">
        <v>68</v>
      </c>
      <c r="K921" s="1" t="s">
        <v>49</v>
      </c>
      <c r="M921" s="1">
        <v>6.3E-2</v>
      </c>
      <c r="N921" s="6"/>
      <c r="O921" s="6">
        <v>70.06</v>
      </c>
      <c r="P921" s="6">
        <v>-390.61</v>
      </c>
      <c r="R921" s="31">
        <v>-70.06</v>
      </c>
      <c r="S921" s="28">
        <v>44592</v>
      </c>
      <c r="T921" s="1" t="s">
        <v>185</v>
      </c>
    </row>
    <row r="922" spans="1:20" x14ac:dyDescent="0.2">
      <c r="A922" s="29">
        <v>47306</v>
      </c>
      <c r="B922" s="1" t="s">
        <v>200</v>
      </c>
      <c r="C922" s="27">
        <v>44587</v>
      </c>
      <c r="D922" s="1">
        <v>53537</v>
      </c>
      <c r="F922" s="1" t="s">
        <v>1432</v>
      </c>
      <c r="G922" s="1" t="s">
        <v>1433</v>
      </c>
      <c r="H922" s="1" t="s">
        <v>1433</v>
      </c>
      <c r="J922" s="1" t="s">
        <v>68</v>
      </c>
      <c r="K922" s="1" t="s">
        <v>49</v>
      </c>
      <c r="M922" s="1">
        <v>1.7999999999999999E-2</v>
      </c>
      <c r="N922" s="6"/>
      <c r="O922" s="6">
        <v>20.02</v>
      </c>
      <c r="P922" s="6">
        <v>-320.55</v>
      </c>
      <c r="R922" s="31">
        <v>-20.02</v>
      </c>
      <c r="S922" s="28">
        <v>44592</v>
      </c>
      <c r="T922" s="1" t="s">
        <v>185</v>
      </c>
    </row>
    <row r="923" spans="1:20" x14ac:dyDescent="0.2">
      <c r="A923" s="29">
        <v>47149</v>
      </c>
      <c r="B923" s="1" t="s">
        <v>200</v>
      </c>
      <c r="C923" s="27">
        <v>44588</v>
      </c>
      <c r="D923" s="1">
        <v>53516</v>
      </c>
      <c r="F923" s="1" t="s">
        <v>1430</v>
      </c>
      <c r="G923" s="1" t="s">
        <v>1431</v>
      </c>
      <c r="H923" s="1" t="s">
        <v>1431</v>
      </c>
      <c r="J923" s="1" t="s">
        <v>68</v>
      </c>
      <c r="K923" s="1" t="s">
        <v>49</v>
      </c>
      <c r="M923" s="1">
        <v>6.3E-2</v>
      </c>
      <c r="N923" s="6"/>
      <c r="O923" s="6">
        <v>11.09</v>
      </c>
      <c r="P923" s="6">
        <v>-404.87</v>
      </c>
      <c r="R923" s="31">
        <v>-11.09</v>
      </c>
      <c r="S923" s="28">
        <v>44592</v>
      </c>
      <c r="T923" s="1" t="s">
        <v>185</v>
      </c>
    </row>
    <row r="924" spans="1:20" x14ac:dyDescent="0.2">
      <c r="A924" s="29">
        <v>47149</v>
      </c>
      <c r="B924" s="1" t="s">
        <v>200</v>
      </c>
      <c r="C924" s="27">
        <v>44588</v>
      </c>
      <c r="D924" s="1">
        <v>53516</v>
      </c>
      <c r="F924" s="1" t="s">
        <v>1432</v>
      </c>
      <c r="G924" s="1" t="s">
        <v>1433</v>
      </c>
      <c r="H924" s="1" t="s">
        <v>1433</v>
      </c>
      <c r="J924" s="1" t="s">
        <v>68</v>
      </c>
      <c r="K924" s="1" t="s">
        <v>49</v>
      </c>
      <c r="M924" s="1">
        <v>1.7999999999999999E-2</v>
      </c>
      <c r="N924" s="6"/>
      <c r="O924" s="6">
        <v>3.17</v>
      </c>
      <c r="P924" s="6">
        <v>-393.78</v>
      </c>
      <c r="R924" s="31">
        <v>-3.17</v>
      </c>
      <c r="S924" s="28">
        <v>44592</v>
      </c>
      <c r="T924" s="1" t="s">
        <v>185</v>
      </c>
    </row>
    <row r="925" spans="1:20" x14ac:dyDescent="0.2">
      <c r="A925" s="29">
        <v>47184</v>
      </c>
      <c r="B925" s="1" t="s">
        <v>200</v>
      </c>
      <c r="C925" s="27">
        <v>44588</v>
      </c>
      <c r="D925" s="1">
        <v>53527</v>
      </c>
      <c r="F925" s="1" t="s">
        <v>1430</v>
      </c>
      <c r="G925" s="1" t="s">
        <v>1431</v>
      </c>
      <c r="H925" s="1" t="s">
        <v>1431</v>
      </c>
      <c r="J925" s="1" t="s">
        <v>68</v>
      </c>
      <c r="K925" s="1" t="s">
        <v>49</v>
      </c>
      <c r="M925" s="1">
        <v>6.3E-2</v>
      </c>
      <c r="N925" s="6"/>
      <c r="O925" s="6">
        <v>8.82</v>
      </c>
      <c r="P925" s="6">
        <v>-416.21</v>
      </c>
      <c r="R925" s="31">
        <v>-8.82</v>
      </c>
      <c r="S925" s="28">
        <v>44592</v>
      </c>
      <c r="T925" s="1" t="s">
        <v>185</v>
      </c>
    </row>
    <row r="926" spans="1:20" x14ac:dyDescent="0.2">
      <c r="A926" s="29">
        <v>47184</v>
      </c>
      <c r="B926" s="1" t="s">
        <v>200</v>
      </c>
      <c r="C926" s="27">
        <v>44588</v>
      </c>
      <c r="D926" s="1">
        <v>53527</v>
      </c>
      <c r="F926" s="1" t="s">
        <v>1432</v>
      </c>
      <c r="G926" s="1" t="s">
        <v>1433</v>
      </c>
      <c r="H926" s="1" t="s">
        <v>1433</v>
      </c>
      <c r="J926" s="1" t="s">
        <v>68</v>
      </c>
      <c r="K926" s="1" t="s">
        <v>49</v>
      </c>
      <c r="M926" s="1">
        <v>1.7999999999999999E-2</v>
      </c>
      <c r="N926" s="6"/>
      <c r="O926" s="6">
        <v>2.52</v>
      </c>
      <c r="P926" s="6">
        <v>-407.39</v>
      </c>
      <c r="R926" s="31">
        <v>-2.52</v>
      </c>
      <c r="S926" s="28">
        <v>44592</v>
      </c>
      <c r="T926" s="1" t="s">
        <v>185</v>
      </c>
    </row>
    <row r="927" spans="1:20" x14ac:dyDescent="0.2">
      <c r="A927" s="29">
        <v>47189</v>
      </c>
      <c r="B927" s="1" t="s">
        <v>200</v>
      </c>
      <c r="C927" s="27">
        <v>44588</v>
      </c>
      <c r="D927" s="1">
        <v>53532</v>
      </c>
      <c r="F927" s="1" t="s">
        <v>1430</v>
      </c>
      <c r="G927" s="1" t="s">
        <v>1431</v>
      </c>
      <c r="H927" s="1" t="s">
        <v>1431</v>
      </c>
      <c r="J927" s="1" t="s">
        <v>68</v>
      </c>
      <c r="K927" s="1" t="s">
        <v>49</v>
      </c>
      <c r="M927" s="1">
        <v>6.3E-2</v>
      </c>
      <c r="N927" s="6"/>
      <c r="O927" s="6">
        <v>2.02</v>
      </c>
      <c r="P927" s="6">
        <v>-418.81</v>
      </c>
      <c r="R927" s="31">
        <v>-2.02</v>
      </c>
      <c r="S927" s="28">
        <v>44592</v>
      </c>
      <c r="T927" s="1" t="s">
        <v>185</v>
      </c>
    </row>
    <row r="928" spans="1:20" x14ac:dyDescent="0.2">
      <c r="A928" s="29">
        <v>47189</v>
      </c>
      <c r="B928" s="1" t="s">
        <v>200</v>
      </c>
      <c r="C928" s="27">
        <v>44588</v>
      </c>
      <c r="D928" s="1">
        <v>53532</v>
      </c>
      <c r="F928" s="1" t="s">
        <v>1432</v>
      </c>
      <c r="G928" s="1" t="s">
        <v>1433</v>
      </c>
      <c r="H928" s="1" t="s">
        <v>1433</v>
      </c>
      <c r="J928" s="1" t="s">
        <v>68</v>
      </c>
      <c r="K928" s="1" t="s">
        <v>49</v>
      </c>
      <c r="M928" s="1">
        <v>1.7999999999999999E-2</v>
      </c>
      <c r="N928" s="6"/>
      <c r="O928" s="6">
        <v>0.57999999999999996</v>
      </c>
      <c r="P928" s="6">
        <v>-416.79</v>
      </c>
      <c r="R928" s="31">
        <v>-0.57999999999999996</v>
      </c>
      <c r="S928" s="28">
        <v>44592</v>
      </c>
      <c r="T928" s="1" t="s">
        <v>185</v>
      </c>
    </row>
    <row r="929" spans="1:20" x14ac:dyDescent="0.2">
      <c r="A929" s="29">
        <v>47323</v>
      </c>
      <c r="B929" s="1" t="s">
        <v>200</v>
      </c>
      <c r="C929" s="27">
        <v>44588</v>
      </c>
      <c r="D929" s="1">
        <v>53547</v>
      </c>
      <c r="F929" s="1" t="s">
        <v>1430</v>
      </c>
      <c r="G929" s="1" t="s">
        <v>1431</v>
      </c>
      <c r="H929" s="1" t="s">
        <v>1431</v>
      </c>
      <c r="J929" s="1" t="s">
        <v>68</v>
      </c>
      <c r="K929" s="1" t="s">
        <v>49</v>
      </c>
      <c r="M929" s="1">
        <v>6.3E-2</v>
      </c>
      <c r="N929" s="6"/>
      <c r="O929" s="6">
        <v>38.43</v>
      </c>
      <c r="P929" s="6">
        <v>-468.22</v>
      </c>
      <c r="R929" s="31">
        <v>-38.43</v>
      </c>
      <c r="S929" s="28">
        <v>44592</v>
      </c>
      <c r="T929" s="1" t="s">
        <v>185</v>
      </c>
    </row>
    <row r="930" spans="1:20" x14ac:dyDescent="0.2">
      <c r="A930" s="29">
        <v>47323</v>
      </c>
      <c r="B930" s="1" t="s">
        <v>200</v>
      </c>
      <c r="C930" s="27">
        <v>44588</v>
      </c>
      <c r="D930" s="1">
        <v>53547</v>
      </c>
      <c r="F930" s="1" t="s">
        <v>1432</v>
      </c>
      <c r="G930" s="1" t="s">
        <v>1433</v>
      </c>
      <c r="H930" s="1" t="s">
        <v>1433</v>
      </c>
      <c r="J930" s="1" t="s">
        <v>68</v>
      </c>
      <c r="K930" s="1" t="s">
        <v>49</v>
      </c>
      <c r="M930" s="1">
        <v>1.7999999999999999E-2</v>
      </c>
      <c r="N930" s="6"/>
      <c r="O930" s="6">
        <v>10.98</v>
      </c>
      <c r="P930" s="6">
        <v>-429.79</v>
      </c>
      <c r="R930" s="31">
        <v>-10.98</v>
      </c>
      <c r="S930" s="28">
        <v>44592</v>
      </c>
      <c r="T930" s="1" t="s">
        <v>185</v>
      </c>
    </row>
    <row r="931" spans="1:20" x14ac:dyDescent="0.2">
      <c r="A931" s="29">
        <v>47158</v>
      </c>
      <c r="B931" s="1" t="s">
        <v>200</v>
      </c>
      <c r="C931" s="27">
        <v>44592</v>
      </c>
      <c r="D931" s="1">
        <v>53525</v>
      </c>
      <c r="F931" s="1" t="s">
        <v>1430</v>
      </c>
      <c r="G931" s="1" t="s">
        <v>1431</v>
      </c>
      <c r="H931" s="1" t="s">
        <v>1431</v>
      </c>
      <c r="J931" s="1" t="s">
        <v>68</v>
      </c>
      <c r="K931" s="1" t="s">
        <v>49</v>
      </c>
      <c r="M931" s="1">
        <v>6.3E-2</v>
      </c>
      <c r="N931" s="6"/>
      <c r="O931" s="6">
        <v>6.17</v>
      </c>
      <c r="P931" s="6">
        <v>-476.15</v>
      </c>
      <c r="R931" s="31">
        <v>-6.17</v>
      </c>
      <c r="S931" s="28">
        <v>44592</v>
      </c>
      <c r="T931" s="1" t="s">
        <v>185</v>
      </c>
    </row>
    <row r="932" spans="1:20" x14ac:dyDescent="0.2">
      <c r="A932" s="29">
        <v>47158</v>
      </c>
      <c r="B932" s="1" t="s">
        <v>200</v>
      </c>
      <c r="C932" s="27">
        <v>44592</v>
      </c>
      <c r="D932" s="1">
        <v>53525</v>
      </c>
      <c r="F932" s="1" t="s">
        <v>1432</v>
      </c>
      <c r="G932" s="1" t="s">
        <v>1433</v>
      </c>
      <c r="H932" s="1" t="s">
        <v>1433</v>
      </c>
      <c r="J932" s="1" t="s">
        <v>68</v>
      </c>
      <c r="K932" s="1" t="s">
        <v>49</v>
      </c>
      <c r="M932" s="1">
        <v>1.7999999999999999E-2</v>
      </c>
      <c r="N932" s="6"/>
      <c r="O932" s="6">
        <v>1.76</v>
      </c>
      <c r="P932" s="6">
        <v>-469.98</v>
      </c>
      <c r="R932" s="31">
        <v>-1.76</v>
      </c>
      <c r="S932" s="28">
        <v>44592</v>
      </c>
      <c r="T932" s="1" t="s">
        <v>185</v>
      </c>
    </row>
    <row r="933" spans="1:20" x14ac:dyDescent="0.2">
      <c r="A933" s="29">
        <v>47552</v>
      </c>
      <c r="B933" s="1" t="s">
        <v>198</v>
      </c>
      <c r="C933" s="27">
        <v>44592</v>
      </c>
      <c r="F933" s="1" t="s">
        <v>1432</v>
      </c>
      <c r="G933" s="1">
        <v>210284</v>
      </c>
      <c r="H933" s="1" t="s">
        <v>1433</v>
      </c>
      <c r="J933" s="1" t="s">
        <v>68</v>
      </c>
      <c r="K933" s="1" t="s">
        <v>48</v>
      </c>
      <c r="N933" s="6">
        <v>100.04</v>
      </c>
      <c r="O933" s="6"/>
      <c r="P933" s="6">
        <v>-376.11</v>
      </c>
      <c r="R933" s="31">
        <v>100.04</v>
      </c>
      <c r="S933" s="28">
        <v>44592</v>
      </c>
      <c r="T933" s="1" t="s">
        <v>184</v>
      </c>
    </row>
    <row r="934" spans="1:20" x14ac:dyDescent="0.2">
      <c r="A934" s="29">
        <v>47392</v>
      </c>
      <c r="B934" s="1" t="s">
        <v>200</v>
      </c>
      <c r="C934" s="27">
        <v>44607</v>
      </c>
      <c r="D934" s="1">
        <v>53556</v>
      </c>
      <c r="F934" s="1" t="s">
        <v>1430</v>
      </c>
      <c r="G934" s="1" t="s">
        <v>1431</v>
      </c>
      <c r="H934" s="1" t="s">
        <v>1431</v>
      </c>
      <c r="J934" s="1" t="s">
        <v>68</v>
      </c>
      <c r="K934" s="1" t="s">
        <v>49</v>
      </c>
      <c r="M934" s="1">
        <v>6.3E-2</v>
      </c>
      <c r="N934" s="6"/>
      <c r="O934" s="6">
        <v>93.74</v>
      </c>
      <c r="P934" s="6">
        <v>-496.63</v>
      </c>
      <c r="R934" s="31">
        <v>-93.74</v>
      </c>
      <c r="S934" s="28">
        <v>44620</v>
      </c>
      <c r="T934" s="1" t="s">
        <v>185</v>
      </c>
    </row>
    <row r="935" spans="1:20" x14ac:dyDescent="0.2">
      <c r="A935" s="29">
        <v>47392</v>
      </c>
      <c r="B935" s="1" t="s">
        <v>200</v>
      </c>
      <c r="C935" s="27">
        <v>44607</v>
      </c>
      <c r="D935" s="1">
        <v>53556</v>
      </c>
      <c r="F935" s="1" t="s">
        <v>1432</v>
      </c>
      <c r="G935" s="1" t="s">
        <v>1433</v>
      </c>
      <c r="H935" s="1" t="s">
        <v>1433</v>
      </c>
      <c r="J935" s="1" t="s">
        <v>68</v>
      </c>
      <c r="K935" s="1" t="s">
        <v>49</v>
      </c>
      <c r="M935" s="1">
        <v>1.7999999999999999E-2</v>
      </c>
      <c r="N935" s="6"/>
      <c r="O935" s="6">
        <v>26.78</v>
      </c>
      <c r="P935" s="6">
        <v>-402.89</v>
      </c>
      <c r="R935" s="31">
        <v>-26.78</v>
      </c>
      <c r="S935" s="28">
        <v>44620</v>
      </c>
      <c r="T935" s="1" t="s">
        <v>185</v>
      </c>
    </row>
    <row r="936" spans="1:20" x14ac:dyDescent="0.2">
      <c r="A936" s="29">
        <v>47661</v>
      </c>
      <c r="B936" s="1" t="s">
        <v>200</v>
      </c>
      <c r="C936" s="27">
        <v>44613</v>
      </c>
      <c r="D936" s="1">
        <v>53632</v>
      </c>
      <c r="F936" s="1" t="s">
        <v>1430</v>
      </c>
      <c r="G936" s="1" t="s">
        <v>1431</v>
      </c>
      <c r="H936" s="1" t="s">
        <v>1431</v>
      </c>
      <c r="J936" s="1" t="s">
        <v>68</v>
      </c>
      <c r="K936" s="1" t="s">
        <v>49</v>
      </c>
      <c r="M936" s="1">
        <v>6.3E-2</v>
      </c>
      <c r="N936" s="6"/>
      <c r="O936" s="6">
        <v>0.5</v>
      </c>
      <c r="P936" s="6">
        <v>-497.27</v>
      </c>
      <c r="R936" s="31">
        <v>-0.5</v>
      </c>
      <c r="S936" s="28">
        <v>44620</v>
      </c>
      <c r="T936" s="1" t="s">
        <v>185</v>
      </c>
    </row>
    <row r="937" spans="1:20" x14ac:dyDescent="0.2">
      <c r="A937" s="29">
        <v>47661</v>
      </c>
      <c r="B937" s="1" t="s">
        <v>200</v>
      </c>
      <c r="C937" s="27">
        <v>44613</v>
      </c>
      <c r="D937" s="1">
        <v>53632</v>
      </c>
      <c r="F937" s="1" t="s">
        <v>1432</v>
      </c>
      <c r="G937" s="1" t="s">
        <v>1433</v>
      </c>
      <c r="H937" s="1" t="s">
        <v>1433</v>
      </c>
      <c r="J937" s="1" t="s">
        <v>68</v>
      </c>
      <c r="K937" s="1" t="s">
        <v>49</v>
      </c>
      <c r="M937" s="1">
        <v>1.7999999999999999E-2</v>
      </c>
      <c r="N937" s="6"/>
      <c r="O937" s="6">
        <v>0.14000000000000001</v>
      </c>
      <c r="P937" s="6">
        <v>-496.77</v>
      </c>
      <c r="R937" s="31">
        <v>-0.14000000000000001</v>
      </c>
      <c r="S937" s="28">
        <v>44620</v>
      </c>
      <c r="T937" s="1" t="s">
        <v>185</v>
      </c>
    </row>
    <row r="938" spans="1:20" x14ac:dyDescent="0.2">
      <c r="A938" s="29">
        <v>47463</v>
      </c>
      <c r="B938" s="1" t="s">
        <v>200</v>
      </c>
      <c r="C938" s="27">
        <v>44614</v>
      </c>
      <c r="D938" s="1">
        <v>53602</v>
      </c>
      <c r="F938" s="1" t="s">
        <v>1430</v>
      </c>
      <c r="G938" s="1" t="s">
        <v>1431</v>
      </c>
      <c r="H938" s="1" t="s">
        <v>1431</v>
      </c>
      <c r="J938" s="1" t="s">
        <v>68</v>
      </c>
      <c r="K938" s="1" t="s">
        <v>49</v>
      </c>
      <c r="M938" s="1">
        <v>6.3E-2</v>
      </c>
      <c r="N938" s="6"/>
      <c r="O938" s="6">
        <v>11.84</v>
      </c>
      <c r="P938" s="6">
        <v>-512.49</v>
      </c>
      <c r="R938" s="31">
        <v>-11.84</v>
      </c>
      <c r="S938" s="28">
        <v>44620</v>
      </c>
      <c r="T938" s="1" t="s">
        <v>185</v>
      </c>
    </row>
    <row r="939" spans="1:20" x14ac:dyDescent="0.2">
      <c r="A939" s="29">
        <v>47463</v>
      </c>
      <c r="B939" s="1" t="s">
        <v>200</v>
      </c>
      <c r="C939" s="27">
        <v>44614</v>
      </c>
      <c r="D939" s="1">
        <v>53602</v>
      </c>
      <c r="F939" s="1" t="s">
        <v>1432</v>
      </c>
      <c r="G939" s="1" t="s">
        <v>1433</v>
      </c>
      <c r="H939" s="1" t="s">
        <v>1433</v>
      </c>
      <c r="J939" s="1" t="s">
        <v>68</v>
      </c>
      <c r="K939" s="1" t="s">
        <v>49</v>
      </c>
      <c r="M939" s="1">
        <v>1.7999999999999999E-2</v>
      </c>
      <c r="N939" s="6"/>
      <c r="O939" s="6">
        <v>3.38</v>
      </c>
      <c r="P939" s="6">
        <v>-500.65</v>
      </c>
      <c r="R939" s="31">
        <v>-3.38</v>
      </c>
      <c r="S939" s="28">
        <v>44620</v>
      </c>
      <c r="T939" s="1" t="s">
        <v>185</v>
      </c>
    </row>
    <row r="940" spans="1:20" x14ac:dyDescent="0.2">
      <c r="A940" s="29">
        <v>47530</v>
      </c>
      <c r="B940" s="1" t="s">
        <v>200</v>
      </c>
      <c r="C940" s="27">
        <v>44614</v>
      </c>
      <c r="D940" s="1">
        <v>53613</v>
      </c>
      <c r="F940" s="1" t="s">
        <v>1430</v>
      </c>
      <c r="G940" s="1" t="s">
        <v>1431</v>
      </c>
      <c r="H940" s="1" t="s">
        <v>1431</v>
      </c>
      <c r="J940" s="1" t="s">
        <v>68</v>
      </c>
      <c r="K940" s="1" t="s">
        <v>49</v>
      </c>
      <c r="M940" s="1">
        <v>6.3E-2</v>
      </c>
      <c r="N940" s="6"/>
      <c r="O940" s="6">
        <v>6.17</v>
      </c>
      <c r="P940" s="6">
        <v>-520.41999999999996</v>
      </c>
      <c r="R940" s="31">
        <v>-6.17</v>
      </c>
      <c r="S940" s="28">
        <v>44620</v>
      </c>
      <c r="T940" s="1" t="s">
        <v>185</v>
      </c>
    </row>
    <row r="941" spans="1:20" x14ac:dyDescent="0.2">
      <c r="A941" s="29">
        <v>47530</v>
      </c>
      <c r="B941" s="1" t="s">
        <v>200</v>
      </c>
      <c r="C941" s="27">
        <v>44614</v>
      </c>
      <c r="D941" s="1">
        <v>53613</v>
      </c>
      <c r="F941" s="1" t="s">
        <v>1432</v>
      </c>
      <c r="G941" s="1" t="s">
        <v>1433</v>
      </c>
      <c r="H941" s="1" t="s">
        <v>1433</v>
      </c>
      <c r="J941" s="1" t="s">
        <v>68</v>
      </c>
      <c r="K941" s="1" t="s">
        <v>49</v>
      </c>
      <c r="M941" s="1">
        <v>1.7999999999999999E-2</v>
      </c>
      <c r="N941" s="6"/>
      <c r="O941" s="6">
        <v>1.76</v>
      </c>
      <c r="P941" s="6">
        <v>-514.25</v>
      </c>
      <c r="R941" s="31">
        <v>-1.76</v>
      </c>
      <c r="S941" s="28">
        <v>44620</v>
      </c>
      <c r="T941" s="1" t="s">
        <v>185</v>
      </c>
    </row>
    <row r="942" spans="1:20" x14ac:dyDescent="0.2">
      <c r="A942" s="29">
        <v>47536</v>
      </c>
      <c r="B942" s="1" t="s">
        <v>200</v>
      </c>
      <c r="C942" s="27">
        <v>44614</v>
      </c>
      <c r="D942" s="1">
        <v>53617</v>
      </c>
      <c r="F942" s="1" t="s">
        <v>1430</v>
      </c>
      <c r="G942" s="1" t="s">
        <v>1431</v>
      </c>
      <c r="H942" s="1" t="s">
        <v>1431</v>
      </c>
      <c r="J942" s="1" t="s">
        <v>68</v>
      </c>
      <c r="K942" s="1" t="s">
        <v>49</v>
      </c>
      <c r="M942" s="1">
        <v>6.3E-2</v>
      </c>
      <c r="N942" s="6"/>
      <c r="O942" s="6">
        <v>30.37</v>
      </c>
      <c r="P942" s="6">
        <v>-559.47</v>
      </c>
      <c r="R942" s="31">
        <v>-30.37</v>
      </c>
      <c r="S942" s="28">
        <v>44620</v>
      </c>
      <c r="T942" s="1" t="s">
        <v>185</v>
      </c>
    </row>
    <row r="943" spans="1:20" x14ac:dyDescent="0.2">
      <c r="A943" s="29">
        <v>47536</v>
      </c>
      <c r="B943" s="1" t="s">
        <v>200</v>
      </c>
      <c r="C943" s="27">
        <v>44614</v>
      </c>
      <c r="D943" s="1">
        <v>53617</v>
      </c>
      <c r="F943" s="1" t="s">
        <v>1432</v>
      </c>
      <c r="G943" s="1" t="s">
        <v>1433</v>
      </c>
      <c r="H943" s="1" t="s">
        <v>1433</v>
      </c>
      <c r="J943" s="1" t="s">
        <v>68</v>
      </c>
      <c r="K943" s="1" t="s">
        <v>49</v>
      </c>
      <c r="M943" s="1">
        <v>1.7999999999999999E-2</v>
      </c>
      <c r="N943" s="6"/>
      <c r="O943" s="6">
        <v>8.68</v>
      </c>
      <c r="P943" s="6">
        <v>-529.1</v>
      </c>
      <c r="R943" s="31">
        <v>-8.68</v>
      </c>
      <c r="S943" s="28">
        <v>44620</v>
      </c>
      <c r="T943" s="1" t="s">
        <v>185</v>
      </c>
    </row>
    <row r="944" spans="1:20" x14ac:dyDescent="0.2">
      <c r="A944" s="29">
        <v>47543</v>
      </c>
      <c r="B944" s="1" t="s">
        <v>200</v>
      </c>
      <c r="C944" s="27">
        <v>44614</v>
      </c>
      <c r="D944" s="1">
        <v>53621</v>
      </c>
      <c r="F944" s="1" t="s">
        <v>1430</v>
      </c>
      <c r="G944" s="1" t="s">
        <v>1431</v>
      </c>
      <c r="H944" s="1" t="s">
        <v>1431</v>
      </c>
      <c r="J944" s="1" t="s">
        <v>68</v>
      </c>
      <c r="K944" s="1" t="s">
        <v>49</v>
      </c>
      <c r="M944" s="1">
        <v>6.3E-2</v>
      </c>
      <c r="N944" s="6"/>
      <c r="O944" s="6">
        <v>61.74</v>
      </c>
      <c r="P944" s="6">
        <v>-638.85</v>
      </c>
      <c r="R944" s="31">
        <v>-61.74</v>
      </c>
      <c r="S944" s="28">
        <v>44620</v>
      </c>
      <c r="T944" s="1" t="s">
        <v>185</v>
      </c>
    </row>
    <row r="945" spans="1:20" x14ac:dyDescent="0.2">
      <c r="A945" s="29">
        <v>47543</v>
      </c>
      <c r="B945" s="1" t="s">
        <v>200</v>
      </c>
      <c r="C945" s="27">
        <v>44614</v>
      </c>
      <c r="D945" s="1">
        <v>53621</v>
      </c>
      <c r="F945" s="1" t="s">
        <v>1432</v>
      </c>
      <c r="G945" s="1" t="s">
        <v>1433</v>
      </c>
      <c r="H945" s="1" t="s">
        <v>1433</v>
      </c>
      <c r="J945" s="1" t="s">
        <v>68</v>
      </c>
      <c r="K945" s="1" t="s">
        <v>49</v>
      </c>
      <c r="M945" s="1">
        <v>1.7999999999999999E-2</v>
      </c>
      <c r="N945" s="6"/>
      <c r="O945" s="6">
        <v>17.64</v>
      </c>
      <c r="P945" s="6">
        <v>-577.11</v>
      </c>
      <c r="R945" s="31">
        <v>-17.64</v>
      </c>
      <c r="S945" s="28">
        <v>44620</v>
      </c>
      <c r="T945" s="1" t="s">
        <v>185</v>
      </c>
    </row>
    <row r="946" spans="1:20" x14ac:dyDescent="0.2">
      <c r="A946" s="29">
        <v>47664</v>
      </c>
      <c r="B946" s="1" t="s">
        <v>198</v>
      </c>
      <c r="C946" s="27">
        <v>44615</v>
      </c>
      <c r="F946" s="1" t="s">
        <v>1430</v>
      </c>
      <c r="G946" s="1" t="s">
        <v>199</v>
      </c>
      <c r="H946" s="1" t="s">
        <v>1431</v>
      </c>
      <c r="J946" s="1" t="s">
        <v>68</v>
      </c>
      <c r="K946" s="1" t="s">
        <v>48</v>
      </c>
      <c r="N946" s="6">
        <v>572.33000000000004</v>
      </c>
      <c r="O946" s="6"/>
      <c r="P946" s="6">
        <v>-66.52</v>
      </c>
      <c r="R946" s="31">
        <v>572.33000000000004</v>
      </c>
      <c r="S946" s="28">
        <v>44620</v>
      </c>
      <c r="T946" s="1" t="s">
        <v>184</v>
      </c>
    </row>
    <row r="947" spans="1:20" x14ac:dyDescent="0.2">
      <c r="A947" s="29">
        <v>47665</v>
      </c>
      <c r="B947" s="1" t="s">
        <v>198</v>
      </c>
      <c r="C947" s="27">
        <v>44615</v>
      </c>
      <c r="F947" s="1" t="s">
        <v>1432</v>
      </c>
      <c r="G947" s="1">
        <v>210284</v>
      </c>
      <c r="H947" s="1" t="s">
        <v>1433</v>
      </c>
      <c r="J947" s="1" t="s">
        <v>68</v>
      </c>
      <c r="K947" s="1" t="s">
        <v>48</v>
      </c>
      <c r="N947" s="6">
        <v>144.11000000000001</v>
      </c>
      <c r="O947" s="6"/>
      <c r="P947" s="6">
        <v>77.59</v>
      </c>
      <c r="R947" s="31">
        <v>144.11000000000001</v>
      </c>
      <c r="S947" s="28">
        <v>44620</v>
      </c>
      <c r="T947" s="1" t="s">
        <v>184</v>
      </c>
    </row>
    <row r="948" spans="1:20" x14ac:dyDescent="0.2">
      <c r="A948" s="29">
        <v>47465</v>
      </c>
      <c r="B948" s="1" t="s">
        <v>200</v>
      </c>
      <c r="C948" s="27">
        <v>44616</v>
      </c>
      <c r="D948" s="1">
        <v>53604</v>
      </c>
      <c r="F948" s="1" t="s">
        <v>1430</v>
      </c>
      <c r="G948" s="1" t="s">
        <v>1431</v>
      </c>
      <c r="H948" s="1" t="s">
        <v>1431</v>
      </c>
      <c r="J948" s="1" t="s">
        <v>68</v>
      </c>
      <c r="K948" s="1" t="s">
        <v>49</v>
      </c>
      <c r="M948" s="1">
        <v>6.3E-2</v>
      </c>
      <c r="N948" s="6"/>
      <c r="O948" s="6">
        <v>8.44</v>
      </c>
      <c r="P948" s="6">
        <v>66.739999999999995</v>
      </c>
      <c r="R948" s="31">
        <v>-8.44</v>
      </c>
      <c r="S948" s="28">
        <v>44620</v>
      </c>
      <c r="T948" s="1" t="s">
        <v>185</v>
      </c>
    </row>
    <row r="949" spans="1:20" x14ac:dyDescent="0.2">
      <c r="A949" s="29">
        <v>47465</v>
      </c>
      <c r="B949" s="1" t="s">
        <v>200</v>
      </c>
      <c r="C949" s="27">
        <v>44616</v>
      </c>
      <c r="D949" s="1">
        <v>53604</v>
      </c>
      <c r="F949" s="1" t="s">
        <v>1432</v>
      </c>
      <c r="G949" s="1" t="s">
        <v>1433</v>
      </c>
      <c r="H949" s="1" t="s">
        <v>1433</v>
      </c>
      <c r="J949" s="1" t="s">
        <v>68</v>
      </c>
      <c r="K949" s="1" t="s">
        <v>49</v>
      </c>
      <c r="M949" s="1">
        <v>1.7999999999999999E-2</v>
      </c>
      <c r="N949" s="6"/>
      <c r="O949" s="6">
        <v>2.41</v>
      </c>
      <c r="P949" s="6">
        <v>75.180000000000007</v>
      </c>
      <c r="R949" s="31">
        <v>-2.41</v>
      </c>
      <c r="S949" s="28">
        <v>44620</v>
      </c>
      <c r="T949" s="1" t="s">
        <v>185</v>
      </c>
    </row>
    <row r="950" spans="1:20" x14ac:dyDescent="0.2">
      <c r="A950" s="29">
        <v>47468</v>
      </c>
      <c r="B950" s="1" t="s">
        <v>200</v>
      </c>
      <c r="C950" s="27">
        <v>44616</v>
      </c>
      <c r="D950" s="1">
        <v>53607</v>
      </c>
      <c r="F950" s="1" t="s">
        <v>1430</v>
      </c>
      <c r="G950" s="1" t="s">
        <v>1431</v>
      </c>
      <c r="H950" s="1" t="s">
        <v>1431</v>
      </c>
      <c r="J950" s="1" t="s">
        <v>68</v>
      </c>
      <c r="K950" s="1" t="s">
        <v>49</v>
      </c>
      <c r="M950" s="1">
        <v>6.3E-2</v>
      </c>
      <c r="N950" s="6"/>
      <c r="O950" s="6">
        <v>26.71</v>
      </c>
      <c r="P950" s="6">
        <v>32.4</v>
      </c>
      <c r="R950" s="31">
        <v>-26.71</v>
      </c>
      <c r="S950" s="28">
        <v>44620</v>
      </c>
      <c r="T950" s="1" t="s">
        <v>185</v>
      </c>
    </row>
    <row r="951" spans="1:20" x14ac:dyDescent="0.2">
      <c r="A951" s="29">
        <v>47468</v>
      </c>
      <c r="B951" s="1" t="s">
        <v>200</v>
      </c>
      <c r="C951" s="27">
        <v>44616</v>
      </c>
      <c r="D951" s="1">
        <v>53607</v>
      </c>
      <c r="F951" s="1" t="s">
        <v>1432</v>
      </c>
      <c r="G951" s="1" t="s">
        <v>1433</v>
      </c>
      <c r="H951" s="1" t="s">
        <v>1433</v>
      </c>
      <c r="J951" s="1" t="s">
        <v>68</v>
      </c>
      <c r="K951" s="1" t="s">
        <v>49</v>
      </c>
      <c r="M951" s="1">
        <v>1.7999999999999999E-2</v>
      </c>
      <c r="N951" s="6"/>
      <c r="O951" s="6">
        <v>7.63</v>
      </c>
      <c r="P951" s="6">
        <v>59.11</v>
      </c>
      <c r="R951" s="31">
        <v>-7.63</v>
      </c>
      <c r="S951" s="28">
        <v>44620</v>
      </c>
      <c r="T951" s="1" t="s">
        <v>185</v>
      </c>
    </row>
    <row r="952" spans="1:20" x14ac:dyDescent="0.2">
      <c r="A952" s="29">
        <v>47469</v>
      </c>
      <c r="B952" s="1" t="s">
        <v>200</v>
      </c>
      <c r="C952" s="27">
        <v>44616</v>
      </c>
      <c r="D952" s="1">
        <v>53608</v>
      </c>
      <c r="F952" s="1" t="s">
        <v>1430</v>
      </c>
      <c r="G952" s="1" t="s">
        <v>1431</v>
      </c>
      <c r="H952" s="1" t="s">
        <v>1431</v>
      </c>
      <c r="J952" s="1" t="s">
        <v>68</v>
      </c>
      <c r="K952" s="1" t="s">
        <v>49</v>
      </c>
      <c r="M952" s="1">
        <v>6.3E-2</v>
      </c>
      <c r="N952" s="6"/>
      <c r="O952" s="6">
        <v>61.74</v>
      </c>
      <c r="P952" s="6">
        <v>-46.98</v>
      </c>
      <c r="R952" s="31">
        <v>-61.74</v>
      </c>
      <c r="S952" s="28">
        <v>44620</v>
      </c>
      <c r="T952" s="1" t="s">
        <v>185</v>
      </c>
    </row>
    <row r="953" spans="1:20" x14ac:dyDescent="0.2">
      <c r="A953" s="29">
        <v>47469</v>
      </c>
      <c r="B953" s="1" t="s">
        <v>200</v>
      </c>
      <c r="C953" s="27">
        <v>44616</v>
      </c>
      <c r="D953" s="1">
        <v>53608</v>
      </c>
      <c r="F953" s="1" t="s">
        <v>1432</v>
      </c>
      <c r="G953" s="1" t="s">
        <v>1433</v>
      </c>
      <c r="H953" s="1" t="s">
        <v>1433</v>
      </c>
      <c r="J953" s="1" t="s">
        <v>68</v>
      </c>
      <c r="K953" s="1" t="s">
        <v>49</v>
      </c>
      <c r="M953" s="1">
        <v>1.7999999999999999E-2</v>
      </c>
      <c r="N953" s="6"/>
      <c r="O953" s="6">
        <v>17.64</v>
      </c>
      <c r="P953" s="6">
        <v>14.76</v>
      </c>
      <c r="R953" s="31">
        <v>-17.64</v>
      </c>
      <c r="S953" s="28">
        <v>44620</v>
      </c>
      <c r="T953" s="1" t="s">
        <v>185</v>
      </c>
    </row>
    <row r="954" spans="1:20" x14ac:dyDescent="0.2">
      <c r="A954" s="29">
        <v>47662</v>
      </c>
      <c r="B954" s="1" t="s">
        <v>200</v>
      </c>
      <c r="C954" s="27">
        <v>44616</v>
      </c>
      <c r="D954" s="1">
        <v>53633</v>
      </c>
      <c r="F954" s="1" t="s">
        <v>1430</v>
      </c>
      <c r="G954" s="1" t="s">
        <v>1431</v>
      </c>
      <c r="H954" s="1" t="s">
        <v>1431</v>
      </c>
      <c r="J954" s="1" t="s">
        <v>68</v>
      </c>
      <c r="K954" s="1" t="s">
        <v>49</v>
      </c>
      <c r="M954" s="1">
        <v>6.3E-2</v>
      </c>
      <c r="N954" s="6"/>
      <c r="O954" s="6">
        <v>2.27</v>
      </c>
      <c r="P954" s="6">
        <v>-49.9</v>
      </c>
      <c r="R954" s="31">
        <v>-2.27</v>
      </c>
      <c r="S954" s="28">
        <v>44620</v>
      </c>
      <c r="T954" s="1" t="s">
        <v>185</v>
      </c>
    </row>
    <row r="955" spans="1:20" x14ac:dyDescent="0.2">
      <c r="A955" s="29">
        <v>47662</v>
      </c>
      <c r="B955" s="1" t="s">
        <v>200</v>
      </c>
      <c r="C955" s="27">
        <v>44616</v>
      </c>
      <c r="D955" s="1">
        <v>53633</v>
      </c>
      <c r="F955" s="1" t="s">
        <v>1432</v>
      </c>
      <c r="G955" s="1" t="s">
        <v>1433</v>
      </c>
      <c r="H955" s="1" t="s">
        <v>1433</v>
      </c>
      <c r="J955" s="1" t="s">
        <v>68</v>
      </c>
      <c r="K955" s="1" t="s">
        <v>49</v>
      </c>
      <c r="M955" s="1">
        <v>1.7999999999999999E-2</v>
      </c>
      <c r="N955" s="6"/>
      <c r="O955" s="6">
        <v>0.65</v>
      </c>
      <c r="P955" s="6">
        <v>-47.63</v>
      </c>
      <c r="R955" s="31">
        <v>-0.65</v>
      </c>
      <c r="S955" s="28">
        <v>44620</v>
      </c>
      <c r="T955" s="1" t="s">
        <v>185</v>
      </c>
    </row>
    <row r="956" spans="1:20" x14ac:dyDescent="0.2">
      <c r="A956" s="29">
        <v>47681</v>
      </c>
      <c r="B956" s="1" t="s">
        <v>200</v>
      </c>
      <c r="C956" s="27">
        <v>44617</v>
      </c>
      <c r="D956" s="1">
        <v>53645</v>
      </c>
      <c r="F956" s="1" t="s">
        <v>1430</v>
      </c>
      <c r="G956" s="1" t="s">
        <v>1431</v>
      </c>
      <c r="H956" s="1" t="s">
        <v>1431</v>
      </c>
      <c r="J956" s="1" t="s">
        <v>68</v>
      </c>
      <c r="K956" s="1" t="s">
        <v>49</v>
      </c>
      <c r="M956" s="1">
        <v>6.3E-2</v>
      </c>
      <c r="N956" s="6"/>
      <c r="O956" s="6">
        <v>15.62</v>
      </c>
      <c r="P956" s="6">
        <v>-69.98</v>
      </c>
      <c r="R956" s="31">
        <v>-15.62</v>
      </c>
      <c r="S956" s="28">
        <v>44620</v>
      </c>
      <c r="T956" s="1" t="s">
        <v>185</v>
      </c>
    </row>
    <row r="957" spans="1:20" x14ac:dyDescent="0.2">
      <c r="A957" s="29">
        <v>47681</v>
      </c>
      <c r="B957" s="1" t="s">
        <v>200</v>
      </c>
      <c r="C957" s="27">
        <v>44617</v>
      </c>
      <c r="D957" s="1">
        <v>53645</v>
      </c>
      <c r="F957" s="1" t="s">
        <v>1432</v>
      </c>
      <c r="G957" s="1" t="s">
        <v>1433</v>
      </c>
      <c r="H957" s="1" t="s">
        <v>1433</v>
      </c>
      <c r="J957" s="1" t="s">
        <v>68</v>
      </c>
      <c r="K957" s="1" t="s">
        <v>49</v>
      </c>
      <c r="M957" s="1">
        <v>1.7999999999999999E-2</v>
      </c>
      <c r="N957" s="6"/>
      <c r="O957" s="6">
        <v>4.46</v>
      </c>
      <c r="P957" s="6">
        <v>-54.36</v>
      </c>
      <c r="R957" s="31">
        <v>-4.46</v>
      </c>
      <c r="S957" s="28">
        <v>44620</v>
      </c>
      <c r="T957" s="1" t="s">
        <v>185</v>
      </c>
    </row>
    <row r="958" spans="1:20" x14ac:dyDescent="0.2">
      <c r="A958" s="29">
        <v>47675</v>
      </c>
      <c r="B958" s="1" t="s">
        <v>200</v>
      </c>
      <c r="C958" s="27">
        <v>44627</v>
      </c>
      <c r="D958" s="1">
        <v>53639</v>
      </c>
      <c r="F958" s="1" t="s">
        <v>1430</v>
      </c>
      <c r="G958" s="1" t="s">
        <v>1431</v>
      </c>
      <c r="H958" s="1" t="s">
        <v>1431</v>
      </c>
      <c r="J958" s="1" t="s">
        <v>68</v>
      </c>
      <c r="K958" s="1" t="s">
        <v>49</v>
      </c>
      <c r="M958" s="1">
        <v>6.3E-2</v>
      </c>
      <c r="N958" s="6"/>
      <c r="O958" s="6">
        <v>62.87</v>
      </c>
      <c r="P958" s="6">
        <v>-150.81</v>
      </c>
      <c r="R958" s="31">
        <v>-62.87</v>
      </c>
      <c r="S958" s="28">
        <v>44651</v>
      </c>
      <c r="T958" s="1" t="s">
        <v>185</v>
      </c>
    </row>
    <row r="959" spans="1:20" x14ac:dyDescent="0.2">
      <c r="A959" s="29">
        <v>47675</v>
      </c>
      <c r="B959" s="1" t="s">
        <v>200</v>
      </c>
      <c r="C959" s="27">
        <v>44627</v>
      </c>
      <c r="D959" s="1">
        <v>53639</v>
      </c>
      <c r="F959" s="1" t="s">
        <v>1432</v>
      </c>
      <c r="G959" s="1" t="s">
        <v>1433</v>
      </c>
      <c r="H959" s="1" t="s">
        <v>1433</v>
      </c>
      <c r="J959" s="1" t="s">
        <v>68</v>
      </c>
      <c r="K959" s="1" t="s">
        <v>49</v>
      </c>
      <c r="M959" s="1">
        <v>1.7999999999999999E-2</v>
      </c>
      <c r="N959" s="6"/>
      <c r="O959" s="6">
        <v>17.96</v>
      </c>
      <c r="P959" s="6">
        <v>-87.94</v>
      </c>
      <c r="R959" s="31">
        <v>-17.96</v>
      </c>
      <c r="S959" s="28">
        <v>44651</v>
      </c>
      <c r="T959" s="1" t="s">
        <v>185</v>
      </c>
    </row>
    <row r="960" spans="1:20" x14ac:dyDescent="0.2">
      <c r="A960" s="29">
        <v>47678</v>
      </c>
      <c r="B960" s="1" t="s">
        <v>200</v>
      </c>
      <c r="C960" s="27">
        <v>44627</v>
      </c>
      <c r="D960" s="1">
        <v>53642</v>
      </c>
      <c r="F960" s="1" t="s">
        <v>1430</v>
      </c>
      <c r="G960" s="1" t="s">
        <v>1431</v>
      </c>
      <c r="H960" s="1" t="s">
        <v>1431</v>
      </c>
      <c r="J960" s="1" t="s">
        <v>68</v>
      </c>
      <c r="K960" s="1" t="s">
        <v>49</v>
      </c>
      <c r="M960" s="1">
        <v>6.3E-2</v>
      </c>
      <c r="N960" s="6"/>
      <c r="O960" s="6">
        <v>6.17</v>
      </c>
      <c r="P960" s="6">
        <v>-158.74</v>
      </c>
      <c r="R960" s="31">
        <v>-6.17</v>
      </c>
      <c r="S960" s="28">
        <v>44651</v>
      </c>
      <c r="T960" s="1" t="s">
        <v>185</v>
      </c>
    </row>
    <row r="961" spans="1:20" x14ac:dyDescent="0.2">
      <c r="A961" s="29">
        <v>47678</v>
      </c>
      <c r="B961" s="1" t="s">
        <v>200</v>
      </c>
      <c r="C961" s="27">
        <v>44627</v>
      </c>
      <c r="D961" s="1">
        <v>53642</v>
      </c>
      <c r="F961" s="1" t="s">
        <v>1432</v>
      </c>
      <c r="G961" s="1" t="s">
        <v>1433</v>
      </c>
      <c r="H961" s="1" t="s">
        <v>1433</v>
      </c>
      <c r="J961" s="1" t="s">
        <v>68</v>
      </c>
      <c r="K961" s="1" t="s">
        <v>49</v>
      </c>
      <c r="M961" s="1">
        <v>1.7999999999999999E-2</v>
      </c>
      <c r="N961" s="6"/>
      <c r="O961" s="6">
        <v>1.76</v>
      </c>
      <c r="P961" s="6">
        <v>-152.57</v>
      </c>
      <c r="R961" s="31">
        <v>-1.76</v>
      </c>
      <c r="S961" s="28">
        <v>44651</v>
      </c>
      <c r="T961" s="1" t="s">
        <v>185</v>
      </c>
    </row>
    <row r="962" spans="1:20" x14ac:dyDescent="0.2">
      <c r="A962" s="29">
        <v>47770</v>
      </c>
      <c r="B962" s="1" t="s">
        <v>200</v>
      </c>
      <c r="C962" s="27">
        <v>44627</v>
      </c>
      <c r="D962" s="1">
        <v>53703</v>
      </c>
      <c r="F962" s="1" t="s">
        <v>1430</v>
      </c>
      <c r="G962" s="1" t="s">
        <v>1431</v>
      </c>
      <c r="H962" s="1" t="s">
        <v>1431</v>
      </c>
      <c r="J962" s="1" t="s">
        <v>68</v>
      </c>
      <c r="K962" s="1" t="s">
        <v>49</v>
      </c>
      <c r="M962" s="1">
        <v>6.3E-2</v>
      </c>
      <c r="N962" s="6"/>
      <c r="O962" s="6">
        <v>188.12</v>
      </c>
      <c r="P962" s="6">
        <v>-400.61</v>
      </c>
      <c r="R962" s="31">
        <v>-188.12</v>
      </c>
      <c r="S962" s="28">
        <v>44651</v>
      </c>
      <c r="T962" s="1" t="s">
        <v>185</v>
      </c>
    </row>
    <row r="963" spans="1:20" x14ac:dyDescent="0.2">
      <c r="A963" s="29">
        <v>47770</v>
      </c>
      <c r="B963" s="1" t="s">
        <v>200</v>
      </c>
      <c r="C963" s="27">
        <v>44627</v>
      </c>
      <c r="D963" s="1">
        <v>53703</v>
      </c>
      <c r="F963" s="1" t="s">
        <v>1432</v>
      </c>
      <c r="G963" s="1" t="s">
        <v>1433</v>
      </c>
      <c r="H963" s="1" t="s">
        <v>1433</v>
      </c>
      <c r="J963" s="1" t="s">
        <v>68</v>
      </c>
      <c r="K963" s="1" t="s">
        <v>49</v>
      </c>
      <c r="M963" s="1">
        <v>1.7999999999999999E-2</v>
      </c>
      <c r="N963" s="6"/>
      <c r="O963" s="6">
        <v>53.75</v>
      </c>
      <c r="P963" s="6">
        <v>-212.49</v>
      </c>
      <c r="R963" s="31">
        <v>-53.75</v>
      </c>
      <c r="S963" s="28">
        <v>44651</v>
      </c>
      <c r="T963" s="1" t="s">
        <v>185</v>
      </c>
    </row>
    <row r="964" spans="1:20" x14ac:dyDescent="0.2">
      <c r="A964" s="29">
        <v>47781</v>
      </c>
      <c r="B964" s="1" t="s">
        <v>200</v>
      </c>
      <c r="C964" s="27">
        <v>44627</v>
      </c>
      <c r="D964" s="1">
        <v>53707</v>
      </c>
      <c r="F964" s="1" t="s">
        <v>1430</v>
      </c>
      <c r="G964" s="1" t="s">
        <v>1431</v>
      </c>
      <c r="H964" s="1" t="s">
        <v>1431</v>
      </c>
      <c r="J964" s="1" t="s">
        <v>68</v>
      </c>
      <c r="K964" s="1" t="s">
        <v>49</v>
      </c>
      <c r="M964" s="1">
        <v>6.3E-2</v>
      </c>
      <c r="N964" s="6"/>
      <c r="O964" s="6">
        <v>4.79</v>
      </c>
      <c r="P964" s="6">
        <v>-406.77</v>
      </c>
      <c r="R964" s="31">
        <v>-4.79</v>
      </c>
      <c r="S964" s="28">
        <v>44651</v>
      </c>
      <c r="T964" s="1" t="s">
        <v>185</v>
      </c>
    </row>
    <row r="965" spans="1:20" x14ac:dyDescent="0.2">
      <c r="A965" s="29">
        <v>47781</v>
      </c>
      <c r="B965" s="1" t="s">
        <v>200</v>
      </c>
      <c r="C965" s="27">
        <v>44627</v>
      </c>
      <c r="D965" s="1">
        <v>53707</v>
      </c>
      <c r="F965" s="1" t="s">
        <v>1432</v>
      </c>
      <c r="G965" s="1" t="s">
        <v>1433</v>
      </c>
      <c r="H965" s="1" t="s">
        <v>1433</v>
      </c>
      <c r="J965" s="1" t="s">
        <v>68</v>
      </c>
      <c r="K965" s="1" t="s">
        <v>49</v>
      </c>
      <c r="M965" s="1">
        <v>1.7999999999999999E-2</v>
      </c>
      <c r="N965" s="6"/>
      <c r="O965" s="6">
        <v>1.37</v>
      </c>
      <c r="P965" s="6">
        <v>-401.98</v>
      </c>
      <c r="R965" s="31">
        <v>-1.37</v>
      </c>
      <c r="S965" s="28">
        <v>44651</v>
      </c>
      <c r="T965" s="1" t="s">
        <v>185</v>
      </c>
    </row>
    <row r="966" spans="1:20" x14ac:dyDescent="0.2">
      <c r="A966" s="29">
        <v>47682</v>
      </c>
      <c r="B966" s="1" t="s">
        <v>200</v>
      </c>
      <c r="C966" s="27">
        <v>44629</v>
      </c>
      <c r="D966" s="1">
        <v>53646</v>
      </c>
      <c r="F966" s="1" t="s">
        <v>1430</v>
      </c>
      <c r="G966" s="1" t="s">
        <v>1431</v>
      </c>
      <c r="H966" s="1" t="s">
        <v>1431</v>
      </c>
      <c r="J966" s="1" t="s">
        <v>68</v>
      </c>
      <c r="K966" s="1" t="s">
        <v>49</v>
      </c>
      <c r="M966" s="1">
        <v>6.3E-2</v>
      </c>
      <c r="N966" s="6"/>
      <c r="O966" s="6">
        <v>52.92</v>
      </c>
      <c r="P966" s="6">
        <v>-474.81</v>
      </c>
      <c r="R966" s="31">
        <v>-52.92</v>
      </c>
      <c r="S966" s="28">
        <v>44651</v>
      </c>
      <c r="T966" s="1" t="s">
        <v>185</v>
      </c>
    </row>
    <row r="967" spans="1:20" x14ac:dyDescent="0.2">
      <c r="A967" s="29">
        <v>47682</v>
      </c>
      <c r="B967" s="1" t="s">
        <v>200</v>
      </c>
      <c r="C967" s="27">
        <v>44629</v>
      </c>
      <c r="D967" s="1">
        <v>53646</v>
      </c>
      <c r="F967" s="1" t="s">
        <v>1432</v>
      </c>
      <c r="G967" s="1" t="s">
        <v>1433</v>
      </c>
      <c r="H967" s="1" t="s">
        <v>1433</v>
      </c>
      <c r="J967" s="1" t="s">
        <v>68</v>
      </c>
      <c r="K967" s="1" t="s">
        <v>49</v>
      </c>
      <c r="M967" s="1">
        <v>1.7999999999999999E-2</v>
      </c>
      <c r="N967" s="6"/>
      <c r="O967" s="6">
        <v>15.12</v>
      </c>
      <c r="P967" s="6">
        <v>-421.89</v>
      </c>
      <c r="R967" s="31">
        <v>-15.12</v>
      </c>
      <c r="S967" s="28">
        <v>44651</v>
      </c>
      <c r="T967" s="1" t="s">
        <v>185</v>
      </c>
    </row>
    <row r="968" spans="1:20" x14ac:dyDescent="0.2">
      <c r="A968" s="29">
        <v>47866</v>
      </c>
      <c r="B968" s="1" t="s">
        <v>200</v>
      </c>
      <c r="C968" s="27">
        <v>44637</v>
      </c>
      <c r="D968" s="1">
        <v>53710</v>
      </c>
      <c r="F968" s="1" t="s">
        <v>1430</v>
      </c>
      <c r="G968" s="1" t="s">
        <v>1431</v>
      </c>
      <c r="H968" s="1" t="s">
        <v>1431</v>
      </c>
      <c r="J968" s="1" t="s">
        <v>68</v>
      </c>
      <c r="K968" s="1" t="s">
        <v>49</v>
      </c>
      <c r="M968" s="1">
        <v>6.3E-2</v>
      </c>
      <c r="N968" s="6"/>
      <c r="O968" s="6">
        <v>165.31</v>
      </c>
      <c r="P968" s="6">
        <v>-687.35</v>
      </c>
      <c r="R968" s="31">
        <v>-165.31</v>
      </c>
      <c r="S968" s="28">
        <v>44651</v>
      </c>
      <c r="T968" s="1" t="s">
        <v>185</v>
      </c>
    </row>
    <row r="969" spans="1:20" x14ac:dyDescent="0.2">
      <c r="A969" s="29">
        <v>47866</v>
      </c>
      <c r="B969" s="1" t="s">
        <v>200</v>
      </c>
      <c r="C969" s="27">
        <v>44637</v>
      </c>
      <c r="D969" s="1">
        <v>53710</v>
      </c>
      <c r="F969" s="1" t="s">
        <v>1432</v>
      </c>
      <c r="G969" s="1" t="s">
        <v>1433</v>
      </c>
      <c r="H969" s="1" t="s">
        <v>1433</v>
      </c>
      <c r="J969" s="1" t="s">
        <v>68</v>
      </c>
      <c r="K969" s="1" t="s">
        <v>49</v>
      </c>
      <c r="M969" s="1">
        <v>1.7999999999999999E-2</v>
      </c>
      <c r="N969" s="6"/>
      <c r="O969" s="6">
        <v>47.23</v>
      </c>
      <c r="P969" s="6">
        <v>-522.04</v>
      </c>
      <c r="R969" s="31">
        <v>-47.23</v>
      </c>
      <c r="S969" s="28">
        <v>44651</v>
      </c>
      <c r="T969" s="1" t="s">
        <v>185</v>
      </c>
    </row>
    <row r="970" spans="1:20" x14ac:dyDescent="0.2">
      <c r="A970" s="29">
        <v>47921</v>
      </c>
      <c r="B970" s="1" t="s">
        <v>200</v>
      </c>
      <c r="C970" s="27">
        <v>44637</v>
      </c>
      <c r="D970" s="1">
        <v>53717</v>
      </c>
      <c r="F970" s="1" t="s">
        <v>1430</v>
      </c>
      <c r="G970" s="1" t="s">
        <v>1431</v>
      </c>
      <c r="H970" s="1" t="s">
        <v>1431</v>
      </c>
      <c r="J970" s="1" t="s">
        <v>68</v>
      </c>
      <c r="K970" s="1" t="s">
        <v>49</v>
      </c>
      <c r="M970" s="1">
        <v>6.3E-2</v>
      </c>
      <c r="N970" s="6"/>
      <c r="O970" s="6">
        <v>4.41</v>
      </c>
      <c r="P970" s="6">
        <v>-693.02</v>
      </c>
      <c r="R970" s="31">
        <v>-4.41</v>
      </c>
      <c r="S970" s="28">
        <v>44651</v>
      </c>
      <c r="T970" s="1" t="s">
        <v>185</v>
      </c>
    </row>
    <row r="971" spans="1:20" x14ac:dyDescent="0.2">
      <c r="A971" s="29">
        <v>47921</v>
      </c>
      <c r="B971" s="1" t="s">
        <v>200</v>
      </c>
      <c r="C971" s="27">
        <v>44637</v>
      </c>
      <c r="D971" s="1">
        <v>53717</v>
      </c>
      <c r="F971" s="1" t="s">
        <v>1432</v>
      </c>
      <c r="G971" s="1" t="s">
        <v>1433</v>
      </c>
      <c r="H971" s="1" t="s">
        <v>1433</v>
      </c>
      <c r="J971" s="1" t="s">
        <v>68</v>
      </c>
      <c r="K971" s="1" t="s">
        <v>49</v>
      </c>
      <c r="M971" s="1">
        <v>1.7999999999999999E-2</v>
      </c>
      <c r="N971" s="6"/>
      <c r="O971" s="6">
        <v>1.26</v>
      </c>
      <c r="P971" s="6">
        <v>-688.61</v>
      </c>
      <c r="R971" s="31">
        <v>-1.26</v>
      </c>
      <c r="S971" s="28">
        <v>44651</v>
      </c>
      <c r="T971" s="1" t="s">
        <v>185</v>
      </c>
    </row>
    <row r="972" spans="1:20" x14ac:dyDescent="0.2">
      <c r="A972" s="29">
        <v>47924</v>
      </c>
      <c r="B972" s="1" t="s">
        <v>200</v>
      </c>
      <c r="C972" s="27">
        <v>44637</v>
      </c>
      <c r="D972" s="1">
        <v>53720</v>
      </c>
      <c r="F972" s="1" t="s">
        <v>1430</v>
      </c>
      <c r="G972" s="1" t="s">
        <v>1431</v>
      </c>
      <c r="H972" s="1" t="s">
        <v>1431</v>
      </c>
      <c r="J972" s="1" t="s">
        <v>68</v>
      </c>
      <c r="K972" s="1" t="s">
        <v>49</v>
      </c>
      <c r="M972" s="1">
        <v>6.3E-2</v>
      </c>
      <c r="N972" s="6"/>
      <c r="O972" s="6">
        <v>12.1</v>
      </c>
      <c r="P972" s="6">
        <v>-708.58</v>
      </c>
      <c r="R972" s="31">
        <v>-12.1</v>
      </c>
      <c r="S972" s="28">
        <v>44651</v>
      </c>
      <c r="T972" s="1" t="s">
        <v>185</v>
      </c>
    </row>
    <row r="973" spans="1:20" x14ac:dyDescent="0.2">
      <c r="A973" s="29">
        <v>47924</v>
      </c>
      <c r="B973" s="1" t="s">
        <v>200</v>
      </c>
      <c r="C973" s="27">
        <v>44637</v>
      </c>
      <c r="D973" s="1">
        <v>53720</v>
      </c>
      <c r="F973" s="1" t="s">
        <v>1432</v>
      </c>
      <c r="G973" s="1" t="s">
        <v>1433</v>
      </c>
      <c r="H973" s="1" t="s">
        <v>1433</v>
      </c>
      <c r="J973" s="1" t="s">
        <v>68</v>
      </c>
      <c r="K973" s="1" t="s">
        <v>49</v>
      </c>
      <c r="M973" s="1">
        <v>1.7999999999999999E-2</v>
      </c>
      <c r="N973" s="6"/>
      <c r="O973" s="6">
        <v>3.46</v>
      </c>
      <c r="P973" s="6">
        <v>-696.48</v>
      </c>
      <c r="R973" s="31">
        <v>-3.46</v>
      </c>
      <c r="S973" s="28">
        <v>44651</v>
      </c>
      <c r="T973" s="1" t="s">
        <v>185</v>
      </c>
    </row>
    <row r="974" spans="1:20" x14ac:dyDescent="0.2">
      <c r="A974" s="29">
        <v>47932</v>
      </c>
      <c r="B974" s="1" t="s">
        <v>200</v>
      </c>
      <c r="C974" s="27">
        <v>44637</v>
      </c>
      <c r="D974" s="1">
        <v>53725</v>
      </c>
      <c r="F974" s="1" t="s">
        <v>1430</v>
      </c>
      <c r="G974" s="1" t="s">
        <v>1431</v>
      </c>
      <c r="H974" s="1" t="s">
        <v>1431</v>
      </c>
      <c r="J974" s="1" t="s">
        <v>68</v>
      </c>
      <c r="K974" s="1" t="s">
        <v>49</v>
      </c>
      <c r="M974" s="1">
        <v>6.3E-2</v>
      </c>
      <c r="N974" s="6"/>
      <c r="O974" s="6">
        <v>168.9</v>
      </c>
      <c r="P974" s="6">
        <v>-925.74</v>
      </c>
      <c r="R974" s="31">
        <v>-168.9</v>
      </c>
      <c r="S974" s="28">
        <v>44651</v>
      </c>
      <c r="T974" s="1" t="s">
        <v>185</v>
      </c>
    </row>
    <row r="975" spans="1:20" x14ac:dyDescent="0.2">
      <c r="A975" s="29">
        <v>47932</v>
      </c>
      <c r="B975" s="1" t="s">
        <v>200</v>
      </c>
      <c r="C975" s="27">
        <v>44637</v>
      </c>
      <c r="D975" s="1">
        <v>53725</v>
      </c>
      <c r="F975" s="1" t="s">
        <v>1432</v>
      </c>
      <c r="G975" s="1" t="s">
        <v>1433</v>
      </c>
      <c r="H975" s="1" t="s">
        <v>1433</v>
      </c>
      <c r="J975" s="1" t="s">
        <v>68</v>
      </c>
      <c r="K975" s="1" t="s">
        <v>49</v>
      </c>
      <c r="M975" s="1">
        <v>1.7999999999999999E-2</v>
      </c>
      <c r="N975" s="6"/>
      <c r="O975" s="6">
        <v>48.26</v>
      </c>
      <c r="P975" s="6">
        <v>-756.84</v>
      </c>
      <c r="R975" s="31">
        <v>-48.26</v>
      </c>
      <c r="S975" s="28">
        <v>44651</v>
      </c>
      <c r="T975" s="1" t="s">
        <v>185</v>
      </c>
    </row>
    <row r="976" spans="1:20" x14ac:dyDescent="0.2">
      <c r="A976" s="29">
        <v>47935</v>
      </c>
      <c r="B976" s="1" t="s">
        <v>198</v>
      </c>
      <c r="C976" s="27">
        <v>44638</v>
      </c>
      <c r="F976" s="1" t="s">
        <v>1430</v>
      </c>
      <c r="G976" s="1" t="s">
        <v>199</v>
      </c>
      <c r="H976" s="1" t="s">
        <v>1431</v>
      </c>
      <c r="J976" s="1" t="s">
        <v>68</v>
      </c>
      <c r="K976" s="1" t="s">
        <v>48</v>
      </c>
      <c r="N976" s="6">
        <v>545.41999999999996</v>
      </c>
      <c r="O976" s="6"/>
      <c r="P976" s="6">
        <v>-380.32</v>
      </c>
      <c r="R976" s="31">
        <v>545.41999999999996</v>
      </c>
      <c r="S976" s="28">
        <v>44651</v>
      </c>
      <c r="T976" s="1" t="s">
        <v>184</v>
      </c>
    </row>
    <row r="977" spans="1:20" x14ac:dyDescent="0.2">
      <c r="A977" s="29">
        <v>47936</v>
      </c>
      <c r="B977" s="1" t="s">
        <v>198</v>
      </c>
      <c r="C977" s="27">
        <v>44638</v>
      </c>
      <c r="F977" s="1" t="s">
        <v>1432</v>
      </c>
      <c r="G977" s="1">
        <v>210284</v>
      </c>
      <c r="H977" s="1" t="s">
        <v>1433</v>
      </c>
      <c r="J977" s="1" t="s">
        <v>68</v>
      </c>
      <c r="K977" s="1" t="s">
        <v>48</v>
      </c>
      <c r="N977" s="6">
        <v>155.83000000000001</v>
      </c>
      <c r="O977" s="6"/>
      <c r="P977" s="6">
        <v>-224.49</v>
      </c>
      <c r="R977" s="31">
        <v>155.83000000000001</v>
      </c>
      <c r="S977" s="28">
        <v>44651</v>
      </c>
      <c r="T977" s="1" t="s">
        <v>184</v>
      </c>
    </row>
    <row r="978" spans="1:20" x14ac:dyDescent="0.2">
      <c r="A978" s="29">
        <v>47684</v>
      </c>
      <c r="B978" s="1" t="s">
        <v>200</v>
      </c>
      <c r="C978" s="27">
        <v>44641</v>
      </c>
      <c r="D978" s="1">
        <v>53648</v>
      </c>
      <c r="F978" s="1" t="s">
        <v>1430</v>
      </c>
      <c r="G978" s="1" t="s">
        <v>1431</v>
      </c>
      <c r="H978" s="1" t="s">
        <v>1431</v>
      </c>
      <c r="J978" s="1" t="s">
        <v>68</v>
      </c>
      <c r="K978" s="1" t="s">
        <v>49</v>
      </c>
      <c r="M978" s="1">
        <v>6.3E-2</v>
      </c>
      <c r="N978" s="6"/>
      <c r="O978" s="6">
        <v>310.33999999999997</v>
      </c>
      <c r="P978" s="6">
        <v>-623.5</v>
      </c>
      <c r="R978" s="31">
        <v>-310.33999999999997</v>
      </c>
      <c r="S978" s="28">
        <v>44651</v>
      </c>
      <c r="T978" s="1" t="s">
        <v>185</v>
      </c>
    </row>
    <row r="979" spans="1:20" x14ac:dyDescent="0.2">
      <c r="A979" s="29">
        <v>47684</v>
      </c>
      <c r="B979" s="1" t="s">
        <v>200</v>
      </c>
      <c r="C979" s="27">
        <v>44641</v>
      </c>
      <c r="D979" s="1">
        <v>53648</v>
      </c>
      <c r="F979" s="1" t="s">
        <v>1432</v>
      </c>
      <c r="G979" s="1" t="s">
        <v>1433</v>
      </c>
      <c r="H979" s="1" t="s">
        <v>1433</v>
      </c>
      <c r="J979" s="1" t="s">
        <v>68</v>
      </c>
      <c r="K979" s="1" t="s">
        <v>49</v>
      </c>
      <c r="M979" s="1">
        <v>1.7999999999999999E-2</v>
      </c>
      <c r="N979" s="6"/>
      <c r="O979" s="6">
        <v>88.67</v>
      </c>
      <c r="P979" s="6">
        <v>-313.16000000000003</v>
      </c>
      <c r="R979" s="31">
        <v>-88.67</v>
      </c>
      <c r="S979" s="28">
        <v>44651</v>
      </c>
      <c r="T979" s="1" t="s">
        <v>185</v>
      </c>
    </row>
    <row r="980" spans="1:20" x14ac:dyDescent="0.2">
      <c r="A980" s="29">
        <v>47931</v>
      </c>
      <c r="B980" s="1" t="s">
        <v>200</v>
      </c>
      <c r="C980" s="27">
        <v>44644</v>
      </c>
      <c r="D980" s="1">
        <v>53724</v>
      </c>
      <c r="F980" s="1" t="s">
        <v>1430</v>
      </c>
      <c r="G980" s="1" t="s">
        <v>1431</v>
      </c>
      <c r="H980" s="1" t="s">
        <v>1431</v>
      </c>
      <c r="J980" s="1" t="s">
        <v>68</v>
      </c>
      <c r="K980" s="1" t="s">
        <v>49</v>
      </c>
      <c r="M980" s="1">
        <v>6.3E-2</v>
      </c>
      <c r="N980" s="6"/>
      <c r="O980" s="6">
        <v>26.96</v>
      </c>
      <c r="P980" s="6">
        <v>-658.16</v>
      </c>
      <c r="R980" s="31">
        <v>-26.96</v>
      </c>
      <c r="S980" s="28">
        <v>44651</v>
      </c>
      <c r="T980" s="1" t="s">
        <v>185</v>
      </c>
    </row>
    <row r="981" spans="1:20" x14ac:dyDescent="0.2">
      <c r="A981" s="29">
        <v>47931</v>
      </c>
      <c r="B981" s="1" t="s">
        <v>200</v>
      </c>
      <c r="C981" s="27">
        <v>44644</v>
      </c>
      <c r="D981" s="1">
        <v>53724</v>
      </c>
      <c r="F981" s="1" t="s">
        <v>1432</v>
      </c>
      <c r="G981" s="1" t="s">
        <v>1433</v>
      </c>
      <c r="H981" s="1" t="s">
        <v>1433</v>
      </c>
      <c r="J981" s="1" t="s">
        <v>68</v>
      </c>
      <c r="K981" s="1" t="s">
        <v>49</v>
      </c>
      <c r="M981" s="1">
        <v>1.7999999999999999E-2</v>
      </c>
      <c r="N981" s="6"/>
      <c r="O981" s="6">
        <v>7.7</v>
      </c>
      <c r="P981" s="6">
        <v>-631.20000000000005</v>
      </c>
      <c r="R981" s="31">
        <v>-7.7</v>
      </c>
      <c r="S981" s="28">
        <v>44651</v>
      </c>
      <c r="T981" s="1" t="s">
        <v>185</v>
      </c>
    </row>
    <row r="982" spans="1:20" x14ac:dyDescent="0.2">
      <c r="A982" s="29">
        <v>47933</v>
      </c>
      <c r="B982" s="1" t="s">
        <v>200</v>
      </c>
      <c r="C982" s="27">
        <v>44644</v>
      </c>
      <c r="D982" s="1">
        <v>53726</v>
      </c>
      <c r="F982" s="1" t="s">
        <v>1430</v>
      </c>
      <c r="G982" s="1" t="s">
        <v>1431</v>
      </c>
      <c r="H982" s="1" t="s">
        <v>1431</v>
      </c>
      <c r="J982" s="1" t="s">
        <v>68</v>
      </c>
      <c r="K982" s="1" t="s">
        <v>49</v>
      </c>
      <c r="M982" s="1">
        <v>6.3E-2</v>
      </c>
      <c r="N982" s="6"/>
      <c r="O982" s="6">
        <v>75.22</v>
      </c>
      <c r="P982" s="6">
        <v>-754.87</v>
      </c>
      <c r="R982" s="31">
        <v>-75.22</v>
      </c>
      <c r="S982" s="28">
        <v>44651</v>
      </c>
      <c r="T982" s="1" t="s">
        <v>185</v>
      </c>
    </row>
    <row r="983" spans="1:20" x14ac:dyDescent="0.2">
      <c r="A983" s="29">
        <v>47933</v>
      </c>
      <c r="B983" s="1" t="s">
        <v>200</v>
      </c>
      <c r="C983" s="27">
        <v>44644</v>
      </c>
      <c r="D983" s="1">
        <v>53726</v>
      </c>
      <c r="F983" s="1" t="s">
        <v>1432</v>
      </c>
      <c r="G983" s="1" t="s">
        <v>1433</v>
      </c>
      <c r="H983" s="1" t="s">
        <v>1433</v>
      </c>
      <c r="J983" s="1" t="s">
        <v>68</v>
      </c>
      <c r="K983" s="1" t="s">
        <v>49</v>
      </c>
      <c r="M983" s="1">
        <v>1.7999999999999999E-2</v>
      </c>
      <c r="N983" s="6"/>
      <c r="O983" s="6">
        <v>21.49</v>
      </c>
      <c r="P983" s="6">
        <v>-679.65</v>
      </c>
      <c r="R983" s="31">
        <v>-21.49</v>
      </c>
      <c r="S983" s="28">
        <v>44651</v>
      </c>
      <c r="T983" s="1" t="s">
        <v>185</v>
      </c>
    </row>
    <row r="984" spans="1:20" x14ac:dyDescent="0.2">
      <c r="A984" s="29">
        <v>47928</v>
      </c>
      <c r="B984" s="1" t="s">
        <v>200</v>
      </c>
      <c r="C984" s="27">
        <v>44645</v>
      </c>
      <c r="D984" s="1">
        <v>53723</v>
      </c>
      <c r="F984" s="1" t="s">
        <v>1430</v>
      </c>
      <c r="G984" s="1" t="s">
        <v>1431</v>
      </c>
      <c r="H984" s="1" t="s">
        <v>1431</v>
      </c>
      <c r="J984" s="1" t="s">
        <v>68</v>
      </c>
      <c r="K984" s="1" t="s">
        <v>49</v>
      </c>
      <c r="M984" s="1">
        <v>6.3E-2</v>
      </c>
      <c r="N984" s="6"/>
      <c r="O984" s="6">
        <v>12.47</v>
      </c>
      <c r="P984" s="6">
        <v>-770.9</v>
      </c>
      <c r="R984" s="31">
        <v>-12.47</v>
      </c>
      <c r="S984" s="28">
        <v>44651</v>
      </c>
      <c r="T984" s="1" t="s">
        <v>185</v>
      </c>
    </row>
    <row r="985" spans="1:20" x14ac:dyDescent="0.2">
      <c r="A985" s="29">
        <v>47928</v>
      </c>
      <c r="B985" s="1" t="s">
        <v>200</v>
      </c>
      <c r="C985" s="27">
        <v>44645</v>
      </c>
      <c r="D985" s="1">
        <v>53723</v>
      </c>
      <c r="F985" s="1" t="s">
        <v>1432</v>
      </c>
      <c r="G985" s="1" t="s">
        <v>1433</v>
      </c>
      <c r="H985" s="1" t="s">
        <v>1433</v>
      </c>
      <c r="J985" s="1" t="s">
        <v>68</v>
      </c>
      <c r="K985" s="1" t="s">
        <v>49</v>
      </c>
      <c r="M985" s="1">
        <v>1.7999999999999999E-2</v>
      </c>
      <c r="N985" s="6"/>
      <c r="O985" s="6">
        <v>3.56</v>
      </c>
      <c r="P985" s="6">
        <v>-758.43</v>
      </c>
      <c r="R985" s="31">
        <v>-3.56</v>
      </c>
      <c r="S985" s="28">
        <v>44651</v>
      </c>
      <c r="T985" s="1" t="s">
        <v>185</v>
      </c>
    </row>
    <row r="986" spans="1:20" x14ac:dyDescent="0.2">
      <c r="A986" s="29">
        <v>47934</v>
      </c>
      <c r="B986" s="1" t="s">
        <v>200</v>
      </c>
      <c r="C986" s="27">
        <v>44651</v>
      </c>
      <c r="D986" s="1">
        <v>53727</v>
      </c>
      <c r="F986" s="1" t="s">
        <v>1430</v>
      </c>
      <c r="G986" s="1" t="s">
        <v>1431</v>
      </c>
      <c r="H986" s="1" t="s">
        <v>1431</v>
      </c>
      <c r="J986" s="1" t="s">
        <v>68</v>
      </c>
      <c r="K986" s="1" t="s">
        <v>49</v>
      </c>
      <c r="M986" s="1">
        <v>6.3E-2</v>
      </c>
      <c r="N986" s="6"/>
      <c r="O986" s="6">
        <v>79.13</v>
      </c>
      <c r="P986" s="6">
        <v>-872.64</v>
      </c>
      <c r="R986" s="31">
        <v>-79.13</v>
      </c>
      <c r="S986" s="28">
        <v>44651</v>
      </c>
      <c r="T986" s="1" t="s">
        <v>185</v>
      </c>
    </row>
    <row r="987" spans="1:20" x14ac:dyDescent="0.2">
      <c r="A987" s="29">
        <v>47934</v>
      </c>
      <c r="B987" s="1" t="s">
        <v>200</v>
      </c>
      <c r="C987" s="27">
        <v>44651</v>
      </c>
      <c r="D987" s="1">
        <v>53727</v>
      </c>
      <c r="F987" s="1" t="s">
        <v>1432</v>
      </c>
      <c r="G987" s="1" t="s">
        <v>1433</v>
      </c>
      <c r="H987" s="1" t="s">
        <v>1433</v>
      </c>
      <c r="J987" s="1" t="s">
        <v>68</v>
      </c>
      <c r="K987" s="1" t="s">
        <v>49</v>
      </c>
      <c r="M987" s="1">
        <v>1.7999999999999999E-2</v>
      </c>
      <c r="N987" s="6"/>
      <c r="O987" s="6">
        <v>22.61</v>
      </c>
      <c r="P987" s="6">
        <v>-793.51</v>
      </c>
      <c r="R987" s="31">
        <v>-22.61</v>
      </c>
      <c r="S987" s="28">
        <v>44651</v>
      </c>
      <c r="T987" s="1" t="s">
        <v>185</v>
      </c>
    </row>
    <row r="988" spans="1:20" x14ac:dyDescent="0.2">
      <c r="A988" s="29">
        <v>47957</v>
      </c>
      <c r="B988" s="1" t="s">
        <v>200</v>
      </c>
      <c r="C988" s="27">
        <v>44655</v>
      </c>
      <c r="D988" s="1">
        <v>53737</v>
      </c>
      <c r="F988" s="1" t="s">
        <v>1430</v>
      </c>
      <c r="G988" s="1" t="s">
        <v>1431</v>
      </c>
      <c r="H988" s="1" t="s">
        <v>1431</v>
      </c>
      <c r="J988" s="1" t="s">
        <v>68</v>
      </c>
      <c r="K988" s="1" t="s">
        <v>49</v>
      </c>
      <c r="M988" s="1">
        <v>6.3E-2</v>
      </c>
      <c r="N988" s="6"/>
      <c r="O988" s="6">
        <v>217.73</v>
      </c>
      <c r="P988" s="6">
        <v>-1152.58</v>
      </c>
      <c r="R988" s="31">
        <v>-217.73</v>
      </c>
      <c r="S988" s="28">
        <v>44681</v>
      </c>
      <c r="T988" s="1" t="s">
        <v>185</v>
      </c>
    </row>
    <row r="989" spans="1:20" x14ac:dyDescent="0.2">
      <c r="A989" s="29">
        <v>47957</v>
      </c>
      <c r="B989" s="1" t="s">
        <v>200</v>
      </c>
      <c r="C989" s="27">
        <v>44655</v>
      </c>
      <c r="D989" s="1">
        <v>53737</v>
      </c>
      <c r="F989" s="1" t="s">
        <v>1432</v>
      </c>
      <c r="G989" s="1" t="s">
        <v>1433</v>
      </c>
      <c r="H989" s="1" t="s">
        <v>1433</v>
      </c>
      <c r="J989" s="1" t="s">
        <v>68</v>
      </c>
      <c r="K989" s="1" t="s">
        <v>49</v>
      </c>
      <c r="M989" s="1">
        <v>1.7999999999999999E-2</v>
      </c>
      <c r="N989" s="6"/>
      <c r="O989" s="6">
        <v>62.21</v>
      </c>
      <c r="P989" s="6">
        <v>-934.85</v>
      </c>
      <c r="R989" s="31">
        <v>-62.21</v>
      </c>
      <c r="S989" s="28">
        <v>44681</v>
      </c>
      <c r="T989" s="1" t="s">
        <v>185</v>
      </c>
    </row>
    <row r="990" spans="1:20" x14ac:dyDescent="0.2">
      <c r="A990" s="29">
        <v>47959</v>
      </c>
      <c r="B990" s="1" t="s">
        <v>200</v>
      </c>
      <c r="C990" s="27">
        <v>44655</v>
      </c>
      <c r="D990" s="1">
        <v>53739</v>
      </c>
      <c r="F990" s="1" t="s">
        <v>1430</v>
      </c>
      <c r="G990" s="1" t="s">
        <v>1431</v>
      </c>
      <c r="H990" s="1" t="s">
        <v>1431</v>
      </c>
      <c r="J990" s="1" t="s">
        <v>68</v>
      </c>
      <c r="K990" s="1" t="s">
        <v>49</v>
      </c>
      <c r="M990" s="1">
        <v>6.3E-2</v>
      </c>
      <c r="N990" s="6"/>
      <c r="O990" s="6">
        <v>61.74</v>
      </c>
      <c r="P990" s="6">
        <v>-1231.96</v>
      </c>
      <c r="R990" s="31">
        <v>-61.74</v>
      </c>
      <c r="S990" s="28">
        <v>44681</v>
      </c>
      <c r="T990" s="1" t="s">
        <v>185</v>
      </c>
    </row>
    <row r="991" spans="1:20" x14ac:dyDescent="0.2">
      <c r="A991" s="29">
        <v>47959</v>
      </c>
      <c r="B991" s="1" t="s">
        <v>200</v>
      </c>
      <c r="C991" s="27">
        <v>44655</v>
      </c>
      <c r="D991" s="1">
        <v>53739</v>
      </c>
      <c r="F991" s="1" t="s">
        <v>1432</v>
      </c>
      <c r="G991" s="1" t="s">
        <v>1433</v>
      </c>
      <c r="H991" s="1" t="s">
        <v>1433</v>
      </c>
      <c r="J991" s="1" t="s">
        <v>68</v>
      </c>
      <c r="K991" s="1" t="s">
        <v>49</v>
      </c>
      <c r="M991" s="1">
        <v>1.7999999999999999E-2</v>
      </c>
      <c r="N991" s="6"/>
      <c r="O991" s="6">
        <v>17.64</v>
      </c>
      <c r="P991" s="6">
        <v>-1170.22</v>
      </c>
      <c r="R991" s="31">
        <v>-17.64</v>
      </c>
      <c r="S991" s="28">
        <v>44681</v>
      </c>
      <c r="T991" s="1" t="s">
        <v>185</v>
      </c>
    </row>
    <row r="992" spans="1:20" x14ac:dyDescent="0.2">
      <c r="A992" s="29">
        <v>47973</v>
      </c>
      <c r="B992" s="1" t="s">
        <v>200</v>
      </c>
      <c r="C992" s="27">
        <v>44655</v>
      </c>
      <c r="D992" s="1">
        <v>53744</v>
      </c>
      <c r="F992" s="1" t="s">
        <v>1430</v>
      </c>
      <c r="G992" s="1" t="s">
        <v>1431</v>
      </c>
      <c r="H992" s="1" t="s">
        <v>1431</v>
      </c>
      <c r="J992" s="1" t="s">
        <v>68</v>
      </c>
      <c r="K992" s="1" t="s">
        <v>49</v>
      </c>
      <c r="M992" s="1">
        <v>6.3E-2</v>
      </c>
      <c r="N992" s="6"/>
      <c r="O992" s="6">
        <v>137.59</v>
      </c>
      <c r="P992" s="6">
        <v>-1408.86</v>
      </c>
      <c r="R992" s="31">
        <v>-137.59</v>
      </c>
      <c r="S992" s="28">
        <v>44681</v>
      </c>
      <c r="T992" s="1" t="s">
        <v>185</v>
      </c>
    </row>
    <row r="993" spans="1:20" x14ac:dyDescent="0.2">
      <c r="A993" s="29">
        <v>47973</v>
      </c>
      <c r="B993" s="1" t="s">
        <v>200</v>
      </c>
      <c r="C993" s="27">
        <v>44655</v>
      </c>
      <c r="D993" s="1">
        <v>53744</v>
      </c>
      <c r="F993" s="1" t="s">
        <v>1432</v>
      </c>
      <c r="G993" s="1" t="s">
        <v>1433</v>
      </c>
      <c r="H993" s="1" t="s">
        <v>1433</v>
      </c>
      <c r="J993" s="1" t="s">
        <v>68</v>
      </c>
      <c r="K993" s="1" t="s">
        <v>49</v>
      </c>
      <c r="M993" s="1">
        <v>1.7999999999999999E-2</v>
      </c>
      <c r="N993" s="6"/>
      <c r="O993" s="6">
        <v>39.31</v>
      </c>
      <c r="P993" s="6">
        <v>-1271.27</v>
      </c>
      <c r="R993" s="31">
        <v>-39.31</v>
      </c>
      <c r="S993" s="28">
        <v>44681</v>
      </c>
      <c r="T993" s="1" t="s">
        <v>185</v>
      </c>
    </row>
    <row r="994" spans="1:20" x14ac:dyDescent="0.2">
      <c r="A994" s="29">
        <v>48103</v>
      </c>
      <c r="B994" s="1" t="s">
        <v>200</v>
      </c>
      <c r="C994" s="27">
        <v>44655</v>
      </c>
      <c r="D994" s="1">
        <v>53798</v>
      </c>
      <c r="F994" s="1" t="s">
        <v>1430</v>
      </c>
      <c r="G994" s="1" t="s">
        <v>1431</v>
      </c>
      <c r="H994" s="1" t="s">
        <v>1431</v>
      </c>
      <c r="J994" s="1" t="s">
        <v>68</v>
      </c>
      <c r="K994" s="1" t="s">
        <v>49</v>
      </c>
      <c r="M994" s="1">
        <v>6.3E-2</v>
      </c>
      <c r="N994" s="6"/>
      <c r="O994" s="6">
        <v>19.91</v>
      </c>
      <c r="P994" s="6">
        <v>-1434.46</v>
      </c>
      <c r="R994" s="31">
        <v>-19.91</v>
      </c>
      <c r="S994" s="28">
        <v>44681</v>
      </c>
      <c r="T994" s="1" t="s">
        <v>185</v>
      </c>
    </row>
    <row r="995" spans="1:20" x14ac:dyDescent="0.2">
      <c r="A995" s="29">
        <v>48103</v>
      </c>
      <c r="B995" s="1" t="s">
        <v>200</v>
      </c>
      <c r="C995" s="27">
        <v>44655</v>
      </c>
      <c r="D995" s="1">
        <v>53798</v>
      </c>
      <c r="F995" s="1" t="s">
        <v>1432</v>
      </c>
      <c r="G995" s="1" t="s">
        <v>1433</v>
      </c>
      <c r="H995" s="1" t="s">
        <v>1433</v>
      </c>
      <c r="J995" s="1" t="s">
        <v>68</v>
      </c>
      <c r="K995" s="1" t="s">
        <v>49</v>
      </c>
      <c r="M995" s="1">
        <v>1.7999999999999999E-2</v>
      </c>
      <c r="N995" s="6"/>
      <c r="O995" s="6">
        <v>5.69</v>
      </c>
      <c r="P995" s="6">
        <v>-1414.55</v>
      </c>
      <c r="R995" s="31">
        <v>-5.69</v>
      </c>
      <c r="S995" s="28">
        <v>44681</v>
      </c>
      <c r="T995" s="1" t="s">
        <v>185</v>
      </c>
    </row>
    <row r="996" spans="1:20" x14ac:dyDescent="0.2">
      <c r="A996" s="29">
        <v>47943</v>
      </c>
      <c r="B996" s="1" t="s">
        <v>200</v>
      </c>
      <c r="C996" s="27">
        <v>44658</v>
      </c>
      <c r="D996" s="1">
        <v>53733</v>
      </c>
      <c r="F996" s="1" t="s">
        <v>1430</v>
      </c>
      <c r="G996" s="1" t="s">
        <v>1431</v>
      </c>
      <c r="H996" s="1" t="s">
        <v>1431</v>
      </c>
      <c r="J996" s="1" t="s">
        <v>68</v>
      </c>
      <c r="K996" s="1" t="s">
        <v>49</v>
      </c>
      <c r="M996" s="1">
        <v>6.3E-2</v>
      </c>
      <c r="N996" s="6"/>
      <c r="O996" s="6">
        <v>40.57</v>
      </c>
      <c r="P996" s="6">
        <v>-1486.62</v>
      </c>
      <c r="R996" s="31">
        <v>-40.57</v>
      </c>
      <c r="S996" s="28">
        <v>44681</v>
      </c>
      <c r="T996" s="1" t="s">
        <v>185</v>
      </c>
    </row>
    <row r="997" spans="1:20" x14ac:dyDescent="0.2">
      <c r="A997" s="29">
        <v>47943</v>
      </c>
      <c r="B997" s="1" t="s">
        <v>200</v>
      </c>
      <c r="C997" s="27">
        <v>44658</v>
      </c>
      <c r="D997" s="1">
        <v>53733</v>
      </c>
      <c r="F997" s="1" t="s">
        <v>1432</v>
      </c>
      <c r="G997" s="1" t="s">
        <v>1433</v>
      </c>
      <c r="H997" s="1" t="s">
        <v>1433</v>
      </c>
      <c r="J997" s="1" t="s">
        <v>68</v>
      </c>
      <c r="K997" s="1" t="s">
        <v>49</v>
      </c>
      <c r="M997" s="1">
        <v>1.7999999999999999E-2</v>
      </c>
      <c r="N997" s="6"/>
      <c r="O997" s="6">
        <v>11.59</v>
      </c>
      <c r="P997" s="6">
        <v>-1446.05</v>
      </c>
      <c r="R997" s="31">
        <v>-11.59</v>
      </c>
      <c r="S997" s="28">
        <v>44681</v>
      </c>
      <c r="T997" s="1" t="s">
        <v>185</v>
      </c>
    </row>
    <row r="998" spans="1:20" x14ac:dyDescent="0.2">
      <c r="A998" s="29">
        <v>47955</v>
      </c>
      <c r="B998" s="1" t="s">
        <v>200</v>
      </c>
      <c r="C998" s="27">
        <v>44659</v>
      </c>
      <c r="D998" s="1">
        <v>53735</v>
      </c>
      <c r="F998" s="1" t="s">
        <v>1430</v>
      </c>
      <c r="G998" s="1" t="s">
        <v>1431</v>
      </c>
      <c r="H998" s="1" t="s">
        <v>1431</v>
      </c>
      <c r="J998" s="1" t="s">
        <v>68</v>
      </c>
      <c r="K998" s="1" t="s">
        <v>49</v>
      </c>
      <c r="M998" s="1">
        <v>6.3E-2</v>
      </c>
      <c r="N998" s="6"/>
      <c r="O998" s="6">
        <v>52.92</v>
      </c>
      <c r="P998" s="6">
        <v>-1554.66</v>
      </c>
      <c r="R998" s="31">
        <v>-52.92</v>
      </c>
      <c r="S998" s="28">
        <v>44681</v>
      </c>
      <c r="T998" s="1" t="s">
        <v>185</v>
      </c>
    </row>
    <row r="999" spans="1:20" x14ac:dyDescent="0.2">
      <c r="A999" s="29">
        <v>47955</v>
      </c>
      <c r="B999" s="1" t="s">
        <v>200</v>
      </c>
      <c r="C999" s="27">
        <v>44659</v>
      </c>
      <c r="D999" s="1">
        <v>53735</v>
      </c>
      <c r="F999" s="1" t="s">
        <v>1432</v>
      </c>
      <c r="G999" s="1" t="s">
        <v>1433</v>
      </c>
      <c r="H999" s="1" t="s">
        <v>1433</v>
      </c>
      <c r="J999" s="1" t="s">
        <v>68</v>
      </c>
      <c r="K999" s="1" t="s">
        <v>49</v>
      </c>
      <c r="M999" s="1">
        <v>1.7999999999999999E-2</v>
      </c>
      <c r="N999" s="6"/>
      <c r="O999" s="6">
        <v>15.12</v>
      </c>
      <c r="P999" s="6">
        <v>-1501.74</v>
      </c>
      <c r="R999" s="31">
        <v>-15.12</v>
      </c>
      <c r="S999" s="28">
        <v>44681</v>
      </c>
      <c r="T999" s="1" t="s">
        <v>185</v>
      </c>
    </row>
    <row r="1000" spans="1:20" x14ac:dyDescent="0.2">
      <c r="A1000" s="29">
        <v>47979</v>
      </c>
      <c r="B1000" s="1" t="s">
        <v>200</v>
      </c>
      <c r="C1000" s="27">
        <v>44665</v>
      </c>
      <c r="D1000" s="1">
        <v>53746</v>
      </c>
      <c r="F1000" s="1" t="s">
        <v>1430</v>
      </c>
      <c r="G1000" s="1" t="s">
        <v>1431</v>
      </c>
      <c r="H1000" s="1" t="s">
        <v>1431</v>
      </c>
      <c r="J1000" s="1" t="s">
        <v>68</v>
      </c>
      <c r="K1000" s="1" t="s">
        <v>49</v>
      </c>
      <c r="M1000" s="1">
        <v>6.3E-2</v>
      </c>
      <c r="N1000" s="6"/>
      <c r="O1000" s="6">
        <v>55.59</v>
      </c>
      <c r="P1000" s="6">
        <v>-1626.13</v>
      </c>
      <c r="R1000" s="31">
        <v>-55.59</v>
      </c>
      <c r="S1000" s="28">
        <v>44681</v>
      </c>
      <c r="T1000" s="1" t="s">
        <v>185</v>
      </c>
    </row>
    <row r="1001" spans="1:20" x14ac:dyDescent="0.2">
      <c r="A1001" s="29">
        <v>47979</v>
      </c>
      <c r="B1001" s="1" t="s">
        <v>200</v>
      </c>
      <c r="C1001" s="27">
        <v>44665</v>
      </c>
      <c r="D1001" s="1">
        <v>53746</v>
      </c>
      <c r="F1001" s="1" t="s">
        <v>1432</v>
      </c>
      <c r="G1001" s="1" t="s">
        <v>1433</v>
      </c>
      <c r="H1001" s="1" t="s">
        <v>1433</v>
      </c>
      <c r="J1001" s="1" t="s">
        <v>68</v>
      </c>
      <c r="K1001" s="1" t="s">
        <v>49</v>
      </c>
      <c r="M1001" s="1">
        <v>1.7999999999999999E-2</v>
      </c>
      <c r="N1001" s="6"/>
      <c r="O1001" s="6">
        <v>15.88</v>
      </c>
      <c r="P1001" s="6">
        <v>-1570.54</v>
      </c>
      <c r="R1001" s="31">
        <v>-15.88</v>
      </c>
      <c r="S1001" s="28">
        <v>44681</v>
      </c>
      <c r="T1001" s="1" t="s">
        <v>185</v>
      </c>
    </row>
    <row r="1002" spans="1:20" x14ac:dyDescent="0.2">
      <c r="A1002" s="29">
        <v>48130</v>
      </c>
      <c r="B1002" s="1" t="s">
        <v>200</v>
      </c>
      <c r="C1002" s="27">
        <v>44666</v>
      </c>
      <c r="D1002" s="1">
        <v>53805</v>
      </c>
      <c r="F1002" s="1" t="s">
        <v>1430</v>
      </c>
      <c r="G1002" s="1" t="s">
        <v>1431</v>
      </c>
      <c r="H1002" s="1" t="s">
        <v>1431</v>
      </c>
      <c r="J1002" s="1" t="s">
        <v>68</v>
      </c>
      <c r="K1002" s="1" t="s">
        <v>49</v>
      </c>
      <c r="M1002" s="1">
        <v>6.3E-2</v>
      </c>
      <c r="N1002" s="6"/>
      <c r="O1002" s="6">
        <v>14.11</v>
      </c>
      <c r="P1002" s="6">
        <v>-1644.27</v>
      </c>
      <c r="R1002" s="31">
        <v>-14.11</v>
      </c>
      <c r="S1002" s="28">
        <v>44681</v>
      </c>
      <c r="T1002" s="1" t="s">
        <v>185</v>
      </c>
    </row>
    <row r="1003" spans="1:20" x14ac:dyDescent="0.2">
      <c r="A1003" s="29">
        <v>48130</v>
      </c>
      <c r="B1003" s="1" t="s">
        <v>200</v>
      </c>
      <c r="C1003" s="27">
        <v>44666</v>
      </c>
      <c r="D1003" s="1">
        <v>53805</v>
      </c>
      <c r="F1003" s="1" t="s">
        <v>1432</v>
      </c>
      <c r="G1003" s="1" t="s">
        <v>1433</v>
      </c>
      <c r="H1003" s="1" t="s">
        <v>1433</v>
      </c>
      <c r="J1003" s="1" t="s">
        <v>68</v>
      </c>
      <c r="K1003" s="1" t="s">
        <v>49</v>
      </c>
      <c r="M1003" s="1">
        <v>1.7999999999999999E-2</v>
      </c>
      <c r="N1003" s="6"/>
      <c r="O1003" s="6">
        <v>4.03</v>
      </c>
      <c r="P1003" s="6">
        <v>-1630.16</v>
      </c>
      <c r="R1003" s="31">
        <v>-4.03</v>
      </c>
      <c r="S1003" s="28">
        <v>44681</v>
      </c>
      <c r="T1003" s="1" t="s">
        <v>185</v>
      </c>
    </row>
    <row r="1004" spans="1:20" x14ac:dyDescent="0.2">
      <c r="A1004" s="29">
        <v>48131</v>
      </c>
      <c r="B1004" s="1" t="s">
        <v>200</v>
      </c>
      <c r="C1004" s="27">
        <v>44666</v>
      </c>
      <c r="D1004" s="1">
        <v>53806</v>
      </c>
      <c r="F1004" s="1" t="s">
        <v>1430</v>
      </c>
      <c r="G1004" s="1" t="s">
        <v>1431</v>
      </c>
      <c r="H1004" s="1" t="s">
        <v>1431</v>
      </c>
      <c r="J1004" s="1" t="s">
        <v>68</v>
      </c>
      <c r="K1004" s="1" t="s">
        <v>49</v>
      </c>
      <c r="M1004" s="1">
        <v>6.3E-2</v>
      </c>
      <c r="N1004" s="6"/>
      <c r="O1004" s="6">
        <v>10.58</v>
      </c>
      <c r="P1004" s="6">
        <v>-1657.87</v>
      </c>
      <c r="R1004" s="31">
        <v>-10.58</v>
      </c>
      <c r="S1004" s="28">
        <v>44681</v>
      </c>
      <c r="T1004" s="1" t="s">
        <v>185</v>
      </c>
    </row>
    <row r="1005" spans="1:20" x14ac:dyDescent="0.2">
      <c r="A1005" s="29">
        <v>48131</v>
      </c>
      <c r="B1005" s="1" t="s">
        <v>200</v>
      </c>
      <c r="C1005" s="27">
        <v>44666</v>
      </c>
      <c r="D1005" s="1">
        <v>53806</v>
      </c>
      <c r="F1005" s="1" t="s">
        <v>1432</v>
      </c>
      <c r="G1005" s="1" t="s">
        <v>1433</v>
      </c>
      <c r="H1005" s="1" t="s">
        <v>1433</v>
      </c>
      <c r="J1005" s="1" t="s">
        <v>68</v>
      </c>
      <c r="K1005" s="1" t="s">
        <v>49</v>
      </c>
      <c r="M1005" s="1">
        <v>1.7999999999999999E-2</v>
      </c>
      <c r="N1005" s="6"/>
      <c r="O1005" s="6">
        <v>3.02</v>
      </c>
      <c r="P1005" s="6">
        <v>-1647.29</v>
      </c>
      <c r="R1005" s="31">
        <v>-3.02</v>
      </c>
      <c r="S1005" s="28">
        <v>44681</v>
      </c>
      <c r="T1005" s="1" t="s">
        <v>185</v>
      </c>
    </row>
    <row r="1006" spans="1:20" x14ac:dyDescent="0.2">
      <c r="A1006" s="29">
        <v>48132</v>
      </c>
      <c r="B1006" s="1" t="s">
        <v>200</v>
      </c>
      <c r="C1006" s="27">
        <v>44666</v>
      </c>
      <c r="D1006" s="1">
        <v>53807</v>
      </c>
      <c r="F1006" s="1" t="s">
        <v>1430</v>
      </c>
      <c r="G1006" s="1" t="s">
        <v>1431</v>
      </c>
      <c r="H1006" s="1" t="s">
        <v>1431</v>
      </c>
      <c r="J1006" s="1" t="s">
        <v>68</v>
      </c>
      <c r="K1006" s="1" t="s">
        <v>49</v>
      </c>
      <c r="M1006" s="1">
        <v>6.3E-2</v>
      </c>
      <c r="N1006" s="6"/>
      <c r="O1006" s="6">
        <v>31.26</v>
      </c>
      <c r="P1006" s="6">
        <v>-1698.06</v>
      </c>
      <c r="R1006" s="31">
        <v>-31.26</v>
      </c>
      <c r="S1006" s="28">
        <v>44681</v>
      </c>
      <c r="T1006" s="1" t="s">
        <v>185</v>
      </c>
    </row>
    <row r="1007" spans="1:20" x14ac:dyDescent="0.2">
      <c r="A1007" s="29">
        <v>48132</v>
      </c>
      <c r="B1007" s="1" t="s">
        <v>200</v>
      </c>
      <c r="C1007" s="27">
        <v>44666</v>
      </c>
      <c r="D1007" s="1">
        <v>53807</v>
      </c>
      <c r="F1007" s="1" t="s">
        <v>1432</v>
      </c>
      <c r="G1007" s="1" t="s">
        <v>1433</v>
      </c>
      <c r="H1007" s="1" t="s">
        <v>1433</v>
      </c>
      <c r="J1007" s="1" t="s">
        <v>68</v>
      </c>
      <c r="K1007" s="1" t="s">
        <v>49</v>
      </c>
      <c r="M1007" s="1">
        <v>1.7999999999999999E-2</v>
      </c>
      <c r="N1007" s="6"/>
      <c r="O1007" s="6">
        <v>8.93</v>
      </c>
      <c r="P1007" s="6">
        <v>-1666.8</v>
      </c>
      <c r="R1007" s="31">
        <v>-8.93</v>
      </c>
      <c r="S1007" s="28">
        <v>44681</v>
      </c>
      <c r="T1007" s="1" t="s">
        <v>185</v>
      </c>
    </row>
    <row r="1008" spans="1:20" x14ac:dyDescent="0.2">
      <c r="A1008" s="29">
        <v>48279</v>
      </c>
      <c r="B1008" s="1" t="s">
        <v>200</v>
      </c>
      <c r="C1008" s="27">
        <v>44666</v>
      </c>
      <c r="D1008" s="1">
        <v>53821</v>
      </c>
      <c r="F1008" s="1" t="s">
        <v>1430</v>
      </c>
      <c r="G1008" s="1" t="s">
        <v>1431</v>
      </c>
      <c r="H1008" s="1" t="s">
        <v>1431</v>
      </c>
      <c r="J1008" s="1" t="s">
        <v>68</v>
      </c>
      <c r="K1008" s="1" t="s">
        <v>49</v>
      </c>
      <c r="M1008" s="1">
        <v>6.3E-2</v>
      </c>
      <c r="N1008" s="6"/>
      <c r="O1008" s="6">
        <v>9.07</v>
      </c>
      <c r="P1008" s="6">
        <v>-1709.72</v>
      </c>
      <c r="R1008" s="31">
        <v>-9.07</v>
      </c>
      <c r="S1008" s="28">
        <v>44681</v>
      </c>
      <c r="T1008" s="1" t="s">
        <v>185</v>
      </c>
    </row>
    <row r="1009" spans="1:20" x14ac:dyDescent="0.2">
      <c r="A1009" s="29">
        <v>48279</v>
      </c>
      <c r="B1009" s="1" t="s">
        <v>200</v>
      </c>
      <c r="C1009" s="27">
        <v>44666</v>
      </c>
      <c r="D1009" s="1">
        <v>53821</v>
      </c>
      <c r="F1009" s="1" t="s">
        <v>1432</v>
      </c>
      <c r="G1009" s="1" t="s">
        <v>1433</v>
      </c>
      <c r="H1009" s="1" t="s">
        <v>1433</v>
      </c>
      <c r="J1009" s="1" t="s">
        <v>68</v>
      </c>
      <c r="K1009" s="1" t="s">
        <v>49</v>
      </c>
      <c r="M1009" s="1">
        <v>1.7999999999999999E-2</v>
      </c>
      <c r="N1009" s="6"/>
      <c r="O1009" s="6">
        <v>2.59</v>
      </c>
      <c r="P1009" s="6">
        <v>-1700.65</v>
      </c>
      <c r="R1009" s="31">
        <v>-2.59</v>
      </c>
      <c r="S1009" s="28">
        <v>44681</v>
      </c>
      <c r="T1009" s="1" t="s">
        <v>185</v>
      </c>
    </row>
    <row r="1010" spans="1:20" x14ac:dyDescent="0.2">
      <c r="A1010" s="29">
        <v>48280</v>
      </c>
      <c r="B1010" s="1" t="s">
        <v>200</v>
      </c>
      <c r="C1010" s="27">
        <v>44666</v>
      </c>
      <c r="D1010" s="1">
        <v>53822</v>
      </c>
      <c r="F1010" s="1" t="s">
        <v>1430</v>
      </c>
      <c r="G1010" s="1" t="s">
        <v>1431</v>
      </c>
      <c r="H1010" s="1" t="s">
        <v>1431</v>
      </c>
      <c r="J1010" s="1" t="s">
        <v>68</v>
      </c>
      <c r="K1010" s="1" t="s">
        <v>49</v>
      </c>
      <c r="M1010" s="1">
        <v>6.3E-2</v>
      </c>
      <c r="N1010" s="6"/>
      <c r="O1010" s="6">
        <v>31.75</v>
      </c>
      <c r="P1010" s="6">
        <v>-1750.54</v>
      </c>
      <c r="R1010" s="31">
        <v>-31.75</v>
      </c>
      <c r="S1010" s="28">
        <v>44681</v>
      </c>
      <c r="T1010" s="1" t="s">
        <v>185</v>
      </c>
    </row>
    <row r="1011" spans="1:20" x14ac:dyDescent="0.2">
      <c r="A1011" s="29">
        <v>48280</v>
      </c>
      <c r="B1011" s="1" t="s">
        <v>200</v>
      </c>
      <c r="C1011" s="27">
        <v>44666</v>
      </c>
      <c r="D1011" s="1">
        <v>53822</v>
      </c>
      <c r="F1011" s="1" t="s">
        <v>1432</v>
      </c>
      <c r="G1011" s="1" t="s">
        <v>1433</v>
      </c>
      <c r="H1011" s="1" t="s">
        <v>1433</v>
      </c>
      <c r="J1011" s="1" t="s">
        <v>68</v>
      </c>
      <c r="K1011" s="1" t="s">
        <v>49</v>
      </c>
      <c r="M1011" s="1">
        <v>1.7999999999999999E-2</v>
      </c>
      <c r="N1011" s="6"/>
      <c r="O1011" s="6">
        <v>9.07</v>
      </c>
      <c r="P1011" s="6">
        <v>-1718.79</v>
      </c>
      <c r="R1011" s="31">
        <v>-9.07</v>
      </c>
      <c r="S1011" s="28">
        <v>44681</v>
      </c>
      <c r="T1011" s="1" t="s">
        <v>185</v>
      </c>
    </row>
    <row r="1012" spans="1:20" x14ac:dyDescent="0.2">
      <c r="A1012" s="29">
        <v>48281</v>
      </c>
      <c r="B1012" s="1" t="s">
        <v>200</v>
      </c>
      <c r="C1012" s="27">
        <v>44666</v>
      </c>
      <c r="D1012" s="1">
        <v>53823</v>
      </c>
      <c r="F1012" s="1" t="s">
        <v>1430</v>
      </c>
      <c r="G1012" s="1" t="s">
        <v>1431</v>
      </c>
      <c r="H1012" s="1" t="s">
        <v>1431</v>
      </c>
      <c r="J1012" s="1" t="s">
        <v>68</v>
      </c>
      <c r="K1012" s="1" t="s">
        <v>49</v>
      </c>
      <c r="M1012" s="1">
        <v>6.3E-2</v>
      </c>
      <c r="N1012" s="6"/>
      <c r="O1012" s="6">
        <v>18.14</v>
      </c>
      <c r="P1012" s="6">
        <v>-1773.86</v>
      </c>
      <c r="R1012" s="31">
        <v>-18.14</v>
      </c>
      <c r="S1012" s="28">
        <v>44681</v>
      </c>
      <c r="T1012" s="1" t="s">
        <v>185</v>
      </c>
    </row>
    <row r="1013" spans="1:20" x14ac:dyDescent="0.2">
      <c r="A1013" s="29">
        <v>48281</v>
      </c>
      <c r="B1013" s="1" t="s">
        <v>200</v>
      </c>
      <c r="C1013" s="27">
        <v>44666</v>
      </c>
      <c r="D1013" s="1">
        <v>53823</v>
      </c>
      <c r="F1013" s="1" t="s">
        <v>1432</v>
      </c>
      <c r="G1013" s="1" t="s">
        <v>1433</v>
      </c>
      <c r="H1013" s="1" t="s">
        <v>1433</v>
      </c>
      <c r="J1013" s="1" t="s">
        <v>68</v>
      </c>
      <c r="K1013" s="1" t="s">
        <v>49</v>
      </c>
      <c r="M1013" s="1">
        <v>1.7999999999999999E-2</v>
      </c>
      <c r="N1013" s="6"/>
      <c r="O1013" s="6">
        <v>5.18</v>
      </c>
      <c r="P1013" s="6">
        <v>-1755.72</v>
      </c>
      <c r="R1013" s="31">
        <v>-5.18</v>
      </c>
      <c r="S1013" s="28">
        <v>44681</v>
      </c>
      <c r="T1013" s="1" t="s">
        <v>185</v>
      </c>
    </row>
    <row r="1014" spans="1:20" x14ac:dyDescent="0.2">
      <c r="A1014" s="29">
        <v>48282</v>
      </c>
      <c r="B1014" s="1" t="s">
        <v>200</v>
      </c>
      <c r="C1014" s="27">
        <v>44666</v>
      </c>
      <c r="D1014" s="1">
        <v>53824</v>
      </c>
      <c r="F1014" s="1" t="s">
        <v>1430</v>
      </c>
      <c r="G1014" s="1" t="s">
        <v>1431</v>
      </c>
      <c r="H1014" s="1" t="s">
        <v>1431</v>
      </c>
      <c r="J1014" s="1" t="s">
        <v>68</v>
      </c>
      <c r="K1014" s="1" t="s">
        <v>49</v>
      </c>
      <c r="M1014" s="1">
        <v>6.3E-2</v>
      </c>
      <c r="N1014" s="6"/>
      <c r="O1014" s="6">
        <v>11.34</v>
      </c>
      <c r="P1014" s="6">
        <v>-1788.44</v>
      </c>
      <c r="R1014" s="31">
        <v>-11.34</v>
      </c>
      <c r="S1014" s="28">
        <v>44681</v>
      </c>
      <c r="T1014" s="1" t="s">
        <v>185</v>
      </c>
    </row>
    <row r="1015" spans="1:20" x14ac:dyDescent="0.2">
      <c r="A1015" s="29">
        <v>48282</v>
      </c>
      <c r="B1015" s="1" t="s">
        <v>200</v>
      </c>
      <c r="C1015" s="27">
        <v>44666</v>
      </c>
      <c r="D1015" s="1">
        <v>53824</v>
      </c>
      <c r="F1015" s="1" t="s">
        <v>1432</v>
      </c>
      <c r="G1015" s="1" t="s">
        <v>1433</v>
      </c>
      <c r="H1015" s="1" t="s">
        <v>1433</v>
      </c>
      <c r="J1015" s="1" t="s">
        <v>68</v>
      </c>
      <c r="K1015" s="1" t="s">
        <v>49</v>
      </c>
      <c r="M1015" s="1">
        <v>1.7999999999999999E-2</v>
      </c>
      <c r="N1015" s="6"/>
      <c r="O1015" s="6">
        <v>3.24</v>
      </c>
      <c r="P1015" s="6">
        <v>-1777.1</v>
      </c>
      <c r="R1015" s="31">
        <v>-3.24</v>
      </c>
      <c r="S1015" s="28">
        <v>44681</v>
      </c>
      <c r="T1015" s="1" t="s">
        <v>185</v>
      </c>
    </row>
    <row r="1016" spans="1:20" x14ac:dyDescent="0.2">
      <c r="A1016" s="29">
        <v>48283</v>
      </c>
      <c r="B1016" s="1" t="s">
        <v>200</v>
      </c>
      <c r="C1016" s="27">
        <v>44666</v>
      </c>
      <c r="D1016" s="1">
        <v>53825</v>
      </c>
      <c r="F1016" s="1" t="s">
        <v>1430</v>
      </c>
      <c r="G1016" s="1" t="s">
        <v>1431</v>
      </c>
      <c r="H1016" s="1" t="s">
        <v>1431</v>
      </c>
      <c r="J1016" s="1" t="s">
        <v>68</v>
      </c>
      <c r="K1016" s="1" t="s">
        <v>49</v>
      </c>
      <c r="M1016" s="1">
        <v>6.3E-2</v>
      </c>
      <c r="N1016" s="6"/>
      <c r="O1016" s="6">
        <v>11.34</v>
      </c>
      <c r="P1016" s="6">
        <v>-1803.02</v>
      </c>
      <c r="R1016" s="31">
        <v>-11.34</v>
      </c>
      <c r="S1016" s="28">
        <v>44681</v>
      </c>
      <c r="T1016" s="1" t="s">
        <v>185</v>
      </c>
    </row>
    <row r="1017" spans="1:20" x14ac:dyDescent="0.2">
      <c r="A1017" s="29">
        <v>48283</v>
      </c>
      <c r="B1017" s="1" t="s">
        <v>200</v>
      </c>
      <c r="C1017" s="27">
        <v>44666</v>
      </c>
      <c r="D1017" s="1">
        <v>53825</v>
      </c>
      <c r="F1017" s="1" t="s">
        <v>1432</v>
      </c>
      <c r="G1017" s="1" t="s">
        <v>1433</v>
      </c>
      <c r="H1017" s="1" t="s">
        <v>1433</v>
      </c>
      <c r="J1017" s="1" t="s">
        <v>68</v>
      </c>
      <c r="K1017" s="1" t="s">
        <v>49</v>
      </c>
      <c r="M1017" s="1">
        <v>1.7999999999999999E-2</v>
      </c>
      <c r="N1017" s="6"/>
      <c r="O1017" s="6">
        <v>3.24</v>
      </c>
      <c r="P1017" s="6">
        <v>-1791.68</v>
      </c>
      <c r="R1017" s="31">
        <v>-3.24</v>
      </c>
      <c r="S1017" s="28">
        <v>44681</v>
      </c>
      <c r="T1017" s="1" t="s">
        <v>185</v>
      </c>
    </row>
    <row r="1018" spans="1:20" x14ac:dyDescent="0.2">
      <c r="A1018" s="29">
        <v>48284</v>
      </c>
      <c r="B1018" s="1" t="s">
        <v>200</v>
      </c>
      <c r="C1018" s="27">
        <v>44666</v>
      </c>
      <c r="D1018" s="1">
        <v>53826</v>
      </c>
      <c r="F1018" s="1" t="s">
        <v>1430</v>
      </c>
      <c r="G1018" s="1" t="s">
        <v>1431</v>
      </c>
      <c r="H1018" s="1" t="s">
        <v>1431</v>
      </c>
      <c r="J1018" s="1" t="s">
        <v>68</v>
      </c>
      <c r="K1018" s="1" t="s">
        <v>49</v>
      </c>
      <c r="M1018" s="1">
        <v>6.3E-2</v>
      </c>
      <c r="N1018" s="6"/>
      <c r="O1018" s="6">
        <v>11.34</v>
      </c>
      <c r="P1018" s="6">
        <v>-1817.6</v>
      </c>
      <c r="R1018" s="31">
        <v>-11.34</v>
      </c>
      <c r="S1018" s="28">
        <v>44681</v>
      </c>
      <c r="T1018" s="1" t="s">
        <v>185</v>
      </c>
    </row>
    <row r="1019" spans="1:20" x14ac:dyDescent="0.2">
      <c r="A1019" s="29">
        <v>48284</v>
      </c>
      <c r="B1019" s="1" t="s">
        <v>200</v>
      </c>
      <c r="C1019" s="27">
        <v>44666</v>
      </c>
      <c r="D1019" s="1">
        <v>53826</v>
      </c>
      <c r="F1019" s="1" t="s">
        <v>1432</v>
      </c>
      <c r="G1019" s="1" t="s">
        <v>1433</v>
      </c>
      <c r="H1019" s="1" t="s">
        <v>1433</v>
      </c>
      <c r="J1019" s="1" t="s">
        <v>68</v>
      </c>
      <c r="K1019" s="1" t="s">
        <v>49</v>
      </c>
      <c r="M1019" s="1">
        <v>1.7999999999999999E-2</v>
      </c>
      <c r="N1019" s="6"/>
      <c r="O1019" s="6">
        <v>3.24</v>
      </c>
      <c r="P1019" s="6">
        <v>-1806.26</v>
      </c>
      <c r="R1019" s="31">
        <v>-3.24</v>
      </c>
      <c r="S1019" s="28">
        <v>44681</v>
      </c>
      <c r="T1019" s="1" t="s">
        <v>185</v>
      </c>
    </row>
    <row r="1020" spans="1:20" x14ac:dyDescent="0.2">
      <c r="A1020" s="29">
        <v>48285</v>
      </c>
      <c r="B1020" s="1" t="s">
        <v>200</v>
      </c>
      <c r="C1020" s="27">
        <v>44666</v>
      </c>
      <c r="D1020" s="1">
        <v>53827</v>
      </c>
      <c r="F1020" s="1" t="s">
        <v>1430</v>
      </c>
      <c r="G1020" s="1" t="s">
        <v>1431</v>
      </c>
      <c r="H1020" s="1" t="s">
        <v>1431</v>
      </c>
      <c r="J1020" s="1" t="s">
        <v>68</v>
      </c>
      <c r="K1020" s="1" t="s">
        <v>49</v>
      </c>
      <c r="M1020" s="1">
        <v>6.3E-2</v>
      </c>
      <c r="N1020" s="6"/>
      <c r="O1020" s="6">
        <v>34.020000000000003</v>
      </c>
      <c r="P1020" s="6">
        <v>-1861.34</v>
      </c>
      <c r="R1020" s="31">
        <v>-34.020000000000003</v>
      </c>
      <c r="S1020" s="28">
        <v>44681</v>
      </c>
      <c r="T1020" s="1" t="s">
        <v>185</v>
      </c>
    </row>
    <row r="1021" spans="1:20" x14ac:dyDescent="0.2">
      <c r="A1021" s="29">
        <v>48285</v>
      </c>
      <c r="B1021" s="1" t="s">
        <v>200</v>
      </c>
      <c r="C1021" s="27">
        <v>44666</v>
      </c>
      <c r="D1021" s="1">
        <v>53827</v>
      </c>
      <c r="F1021" s="1" t="s">
        <v>1432</v>
      </c>
      <c r="G1021" s="1" t="s">
        <v>1433</v>
      </c>
      <c r="H1021" s="1" t="s">
        <v>1433</v>
      </c>
      <c r="J1021" s="1" t="s">
        <v>68</v>
      </c>
      <c r="K1021" s="1" t="s">
        <v>49</v>
      </c>
      <c r="M1021" s="1">
        <v>1.7999999999999999E-2</v>
      </c>
      <c r="N1021" s="6"/>
      <c r="O1021" s="6">
        <v>9.7200000000000006</v>
      </c>
      <c r="P1021" s="6">
        <v>-1827.32</v>
      </c>
      <c r="R1021" s="31">
        <v>-9.7200000000000006</v>
      </c>
      <c r="S1021" s="28">
        <v>44681</v>
      </c>
      <c r="T1021" s="1" t="s">
        <v>185</v>
      </c>
    </row>
    <row r="1022" spans="1:20" x14ac:dyDescent="0.2">
      <c r="A1022" s="29">
        <v>48286</v>
      </c>
      <c r="B1022" s="1" t="s">
        <v>200</v>
      </c>
      <c r="C1022" s="27">
        <v>44666</v>
      </c>
      <c r="D1022" s="1">
        <v>53828</v>
      </c>
      <c r="F1022" s="1" t="s">
        <v>1430</v>
      </c>
      <c r="G1022" s="1" t="s">
        <v>1431</v>
      </c>
      <c r="H1022" s="1" t="s">
        <v>1431</v>
      </c>
      <c r="J1022" s="1" t="s">
        <v>68</v>
      </c>
      <c r="K1022" s="1" t="s">
        <v>49</v>
      </c>
      <c r="M1022" s="1">
        <v>6.3E-2</v>
      </c>
      <c r="N1022" s="6"/>
      <c r="O1022" s="6">
        <v>151.96</v>
      </c>
      <c r="P1022" s="6">
        <v>-2056.7199999999998</v>
      </c>
      <c r="R1022" s="31">
        <v>-151.96</v>
      </c>
      <c r="S1022" s="28">
        <v>44681</v>
      </c>
      <c r="T1022" s="1" t="s">
        <v>185</v>
      </c>
    </row>
    <row r="1023" spans="1:20" x14ac:dyDescent="0.2">
      <c r="A1023" s="29">
        <v>48286</v>
      </c>
      <c r="B1023" s="1" t="s">
        <v>200</v>
      </c>
      <c r="C1023" s="27">
        <v>44666</v>
      </c>
      <c r="D1023" s="1">
        <v>53828</v>
      </c>
      <c r="F1023" s="1" t="s">
        <v>1432</v>
      </c>
      <c r="G1023" s="1" t="s">
        <v>1433</v>
      </c>
      <c r="H1023" s="1" t="s">
        <v>1433</v>
      </c>
      <c r="J1023" s="1" t="s">
        <v>68</v>
      </c>
      <c r="K1023" s="1" t="s">
        <v>49</v>
      </c>
      <c r="M1023" s="1">
        <v>1.7999999999999999E-2</v>
      </c>
      <c r="N1023" s="6"/>
      <c r="O1023" s="6">
        <v>43.42</v>
      </c>
      <c r="P1023" s="6">
        <v>-1904.76</v>
      </c>
      <c r="R1023" s="31">
        <v>-43.42</v>
      </c>
      <c r="S1023" s="28">
        <v>44681</v>
      </c>
      <c r="T1023" s="1" t="s">
        <v>185</v>
      </c>
    </row>
    <row r="1024" spans="1:20" x14ac:dyDescent="0.2">
      <c r="A1024" s="29">
        <v>48287</v>
      </c>
      <c r="B1024" s="1" t="s">
        <v>200</v>
      </c>
      <c r="C1024" s="27">
        <v>44666</v>
      </c>
      <c r="D1024" s="1">
        <v>53829</v>
      </c>
      <c r="F1024" s="1" t="s">
        <v>1430</v>
      </c>
      <c r="G1024" s="1" t="s">
        <v>1431</v>
      </c>
      <c r="H1024" s="1" t="s">
        <v>1431</v>
      </c>
      <c r="J1024" s="1" t="s">
        <v>68</v>
      </c>
      <c r="K1024" s="1" t="s">
        <v>49</v>
      </c>
      <c r="M1024" s="1">
        <v>6.3E-2</v>
      </c>
      <c r="N1024" s="6"/>
      <c r="O1024" s="6">
        <v>40.82</v>
      </c>
      <c r="P1024" s="6">
        <v>-2109.1999999999998</v>
      </c>
      <c r="R1024" s="31">
        <v>-40.82</v>
      </c>
      <c r="S1024" s="28">
        <v>44681</v>
      </c>
      <c r="T1024" s="1" t="s">
        <v>185</v>
      </c>
    </row>
    <row r="1025" spans="1:20" x14ac:dyDescent="0.2">
      <c r="A1025" s="29">
        <v>48287</v>
      </c>
      <c r="B1025" s="1" t="s">
        <v>200</v>
      </c>
      <c r="C1025" s="27">
        <v>44666</v>
      </c>
      <c r="D1025" s="1">
        <v>53829</v>
      </c>
      <c r="F1025" s="1" t="s">
        <v>1432</v>
      </c>
      <c r="G1025" s="1" t="s">
        <v>1433</v>
      </c>
      <c r="H1025" s="1" t="s">
        <v>1433</v>
      </c>
      <c r="J1025" s="1" t="s">
        <v>68</v>
      </c>
      <c r="K1025" s="1" t="s">
        <v>49</v>
      </c>
      <c r="M1025" s="1">
        <v>1.7999999999999999E-2</v>
      </c>
      <c r="N1025" s="6"/>
      <c r="O1025" s="6">
        <v>11.66</v>
      </c>
      <c r="P1025" s="6">
        <v>-2068.38</v>
      </c>
      <c r="R1025" s="31">
        <v>-11.66</v>
      </c>
      <c r="S1025" s="28">
        <v>44681</v>
      </c>
      <c r="T1025" s="1" t="s">
        <v>185</v>
      </c>
    </row>
    <row r="1026" spans="1:20" x14ac:dyDescent="0.2">
      <c r="A1026" s="29">
        <v>48288</v>
      </c>
      <c r="B1026" s="1" t="s">
        <v>200</v>
      </c>
      <c r="C1026" s="27">
        <v>44666</v>
      </c>
      <c r="D1026" s="1">
        <v>53830</v>
      </c>
      <c r="F1026" s="1" t="s">
        <v>1430</v>
      </c>
      <c r="G1026" s="1" t="s">
        <v>1431</v>
      </c>
      <c r="H1026" s="1" t="s">
        <v>1431</v>
      </c>
      <c r="J1026" s="1" t="s">
        <v>68</v>
      </c>
      <c r="K1026" s="1" t="s">
        <v>49</v>
      </c>
      <c r="M1026" s="1">
        <v>6.3E-2</v>
      </c>
      <c r="N1026" s="6"/>
      <c r="O1026" s="6">
        <v>11.34</v>
      </c>
      <c r="P1026" s="6">
        <v>-2123.7800000000002</v>
      </c>
      <c r="R1026" s="31">
        <v>-11.34</v>
      </c>
      <c r="S1026" s="28">
        <v>44681</v>
      </c>
      <c r="T1026" s="1" t="s">
        <v>185</v>
      </c>
    </row>
    <row r="1027" spans="1:20" x14ac:dyDescent="0.2">
      <c r="A1027" s="29">
        <v>48288</v>
      </c>
      <c r="B1027" s="1" t="s">
        <v>200</v>
      </c>
      <c r="C1027" s="27">
        <v>44666</v>
      </c>
      <c r="D1027" s="1">
        <v>53830</v>
      </c>
      <c r="F1027" s="1" t="s">
        <v>1432</v>
      </c>
      <c r="G1027" s="1" t="s">
        <v>1433</v>
      </c>
      <c r="H1027" s="1" t="s">
        <v>1433</v>
      </c>
      <c r="J1027" s="1" t="s">
        <v>68</v>
      </c>
      <c r="K1027" s="1" t="s">
        <v>49</v>
      </c>
      <c r="M1027" s="1">
        <v>1.7999999999999999E-2</v>
      </c>
      <c r="N1027" s="6"/>
      <c r="O1027" s="6">
        <v>3.24</v>
      </c>
      <c r="P1027" s="6">
        <v>-2112.44</v>
      </c>
      <c r="R1027" s="31">
        <v>-3.24</v>
      </c>
      <c r="S1027" s="28">
        <v>44681</v>
      </c>
      <c r="T1027" s="1" t="s">
        <v>185</v>
      </c>
    </row>
    <row r="1028" spans="1:20" x14ac:dyDescent="0.2">
      <c r="A1028" s="29">
        <v>48289</v>
      </c>
      <c r="B1028" s="1" t="s">
        <v>200</v>
      </c>
      <c r="C1028" s="27">
        <v>44666</v>
      </c>
      <c r="D1028" s="1">
        <v>53831</v>
      </c>
      <c r="F1028" s="1" t="s">
        <v>1430</v>
      </c>
      <c r="G1028" s="1" t="s">
        <v>1431</v>
      </c>
      <c r="H1028" s="1" t="s">
        <v>1431</v>
      </c>
      <c r="J1028" s="1" t="s">
        <v>68</v>
      </c>
      <c r="K1028" s="1" t="s">
        <v>49</v>
      </c>
      <c r="M1028" s="1">
        <v>6.3E-2</v>
      </c>
      <c r="N1028" s="6"/>
      <c r="O1028" s="6">
        <v>20.41</v>
      </c>
      <c r="P1028" s="6">
        <v>-2150.02</v>
      </c>
      <c r="R1028" s="31">
        <v>-20.41</v>
      </c>
      <c r="S1028" s="28">
        <v>44681</v>
      </c>
      <c r="T1028" s="1" t="s">
        <v>185</v>
      </c>
    </row>
    <row r="1029" spans="1:20" x14ac:dyDescent="0.2">
      <c r="A1029" s="29">
        <v>48289</v>
      </c>
      <c r="B1029" s="1" t="s">
        <v>200</v>
      </c>
      <c r="C1029" s="27">
        <v>44666</v>
      </c>
      <c r="D1029" s="1">
        <v>53831</v>
      </c>
      <c r="F1029" s="1" t="s">
        <v>1432</v>
      </c>
      <c r="G1029" s="1" t="s">
        <v>1433</v>
      </c>
      <c r="H1029" s="1" t="s">
        <v>1433</v>
      </c>
      <c r="J1029" s="1" t="s">
        <v>68</v>
      </c>
      <c r="K1029" s="1" t="s">
        <v>49</v>
      </c>
      <c r="M1029" s="1">
        <v>1.7999999999999999E-2</v>
      </c>
      <c r="N1029" s="6"/>
      <c r="O1029" s="6">
        <v>5.83</v>
      </c>
      <c r="P1029" s="6">
        <v>-2129.61</v>
      </c>
      <c r="R1029" s="31">
        <v>-5.83</v>
      </c>
      <c r="S1029" s="28">
        <v>44681</v>
      </c>
      <c r="T1029" s="1" t="s">
        <v>185</v>
      </c>
    </row>
    <row r="1030" spans="1:20" x14ac:dyDescent="0.2">
      <c r="A1030" s="29">
        <v>48290</v>
      </c>
      <c r="B1030" s="1" t="s">
        <v>200</v>
      </c>
      <c r="C1030" s="27">
        <v>44666</v>
      </c>
      <c r="D1030" s="1">
        <v>53832</v>
      </c>
      <c r="F1030" s="1" t="s">
        <v>1430</v>
      </c>
      <c r="G1030" s="1" t="s">
        <v>1431</v>
      </c>
      <c r="H1030" s="1" t="s">
        <v>1431</v>
      </c>
      <c r="J1030" s="1" t="s">
        <v>68</v>
      </c>
      <c r="K1030" s="1" t="s">
        <v>49</v>
      </c>
      <c r="M1030" s="1">
        <v>6.3E-2</v>
      </c>
      <c r="N1030" s="6"/>
      <c r="O1030" s="6">
        <v>11.34</v>
      </c>
      <c r="P1030" s="6">
        <v>-2164.6</v>
      </c>
      <c r="R1030" s="31">
        <v>-11.34</v>
      </c>
      <c r="S1030" s="28">
        <v>44681</v>
      </c>
      <c r="T1030" s="1" t="s">
        <v>185</v>
      </c>
    </row>
    <row r="1031" spans="1:20" x14ac:dyDescent="0.2">
      <c r="A1031" s="29">
        <v>48290</v>
      </c>
      <c r="B1031" s="1" t="s">
        <v>200</v>
      </c>
      <c r="C1031" s="27">
        <v>44666</v>
      </c>
      <c r="D1031" s="1">
        <v>53832</v>
      </c>
      <c r="F1031" s="1" t="s">
        <v>1432</v>
      </c>
      <c r="G1031" s="1" t="s">
        <v>1433</v>
      </c>
      <c r="H1031" s="1" t="s">
        <v>1433</v>
      </c>
      <c r="J1031" s="1" t="s">
        <v>68</v>
      </c>
      <c r="K1031" s="1" t="s">
        <v>49</v>
      </c>
      <c r="M1031" s="1">
        <v>1.7999999999999999E-2</v>
      </c>
      <c r="N1031" s="6"/>
      <c r="O1031" s="6">
        <v>3.24</v>
      </c>
      <c r="P1031" s="6">
        <v>-2153.2600000000002</v>
      </c>
      <c r="R1031" s="31">
        <v>-3.24</v>
      </c>
      <c r="S1031" s="28">
        <v>44681</v>
      </c>
      <c r="T1031" s="1" t="s">
        <v>185</v>
      </c>
    </row>
    <row r="1032" spans="1:20" x14ac:dyDescent="0.2">
      <c r="A1032" s="29">
        <v>48291</v>
      </c>
      <c r="B1032" s="1" t="s">
        <v>200</v>
      </c>
      <c r="C1032" s="27">
        <v>44666</v>
      </c>
      <c r="D1032" s="1">
        <v>53833</v>
      </c>
      <c r="F1032" s="1" t="s">
        <v>1430</v>
      </c>
      <c r="G1032" s="1" t="s">
        <v>1431</v>
      </c>
      <c r="H1032" s="1" t="s">
        <v>1431</v>
      </c>
      <c r="J1032" s="1" t="s">
        <v>68</v>
      </c>
      <c r="K1032" s="1" t="s">
        <v>49</v>
      </c>
      <c r="M1032" s="1">
        <v>6.3E-2</v>
      </c>
      <c r="N1032" s="6"/>
      <c r="O1032" s="6">
        <v>38.56</v>
      </c>
      <c r="P1032" s="6">
        <v>-2214.1799999999998</v>
      </c>
      <c r="R1032" s="31">
        <v>-38.56</v>
      </c>
      <c r="S1032" s="28">
        <v>44681</v>
      </c>
      <c r="T1032" s="1" t="s">
        <v>185</v>
      </c>
    </row>
    <row r="1033" spans="1:20" x14ac:dyDescent="0.2">
      <c r="A1033" s="29">
        <v>48291</v>
      </c>
      <c r="B1033" s="1" t="s">
        <v>200</v>
      </c>
      <c r="C1033" s="27">
        <v>44666</v>
      </c>
      <c r="D1033" s="1">
        <v>53833</v>
      </c>
      <c r="F1033" s="1" t="s">
        <v>1432</v>
      </c>
      <c r="G1033" s="1" t="s">
        <v>1433</v>
      </c>
      <c r="H1033" s="1" t="s">
        <v>1433</v>
      </c>
      <c r="J1033" s="1" t="s">
        <v>68</v>
      </c>
      <c r="K1033" s="1" t="s">
        <v>49</v>
      </c>
      <c r="M1033" s="1">
        <v>1.7999999999999999E-2</v>
      </c>
      <c r="N1033" s="6"/>
      <c r="O1033" s="6">
        <v>11.02</v>
      </c>
      <c r="P1033" s="6">
        <v>-2175.62</v>
      </c>
      <c r="R1033" s="31">
        <v>-11.02</v>
      </c>
      <c r="S1033" s="28">
        <v>44681</v>
      </c>
      <c r="T1033" s="1" t="s">
        <v>185</v>
      </c>
    </row>
    <row r="1034" spans="1:20" x14ac:dyDescent="0.2">
      <c r="A1034" s="29">
        <v>48292</v>
      </c>
      <c r="B1034" s="1" t="s">
        <v>200</v>
      </c>
      <c r="C1034" s="27">
        <v>44666</v>
      </c>
      <c r="D1034" s="1">
        <v>53834</v>
      </c>
      <c r="F1034" s="1" t="s">
        <v>1430</v>
      </c>
      <c r="G1034" s="1" t="s">
        <v>1431</v>
      </c>
      <c r="H1034" s="1" t="s">
        <v>1431</v>
      </c>
      <c r="J1034" s="1" t="s">
        <v>68</v>
      </c>
      <c r="K1034" s="1" t="s">
        <v>49</v>
      </c>
      <c r="M1034" s="1">
        <v>6.3E-2</v>
      </c>
      <c r="N1034" s="6"/>
      <c r="O1034" s="6">
        <v>49.9</v>
      </c>
      <c r="P1034" s="6">
        <v>-2278.34</v>
      </c>
      <c r="R1034" s="31">
        <v>-49.9</v>
      </c>
      <c r="S1034" s="28">
        <v>44681</v>
      </c>
      <c r="T1034" s="1" t="s">
        <v>185</v>
      </c>
    </row>
    <row r="1035" spans="1:20" x14ac:dyDescent="0.2">
      <c r="A1035" s="29">
        <v>48292</v>
      </c>
      <c r="B1035" s="1" t="s">
        <v>200</v>
      </c>
      <c r="C1035" s="27">
        <v>44666</v>
      </c>
      <c r="D1035" s="1">
        <v>53834</v>
      </c>
      <c r="F1035" s="1" t="s">
        <v>1432</v>
      </c>
      <c r="G1035" s="1" t="s">
        <v>1433</v>
      </c>
      <c r="H1035" s="1" t="s">
        <v>1433</v>
      </c>
      <c r="J1035" s="1" t="s">
        <v>68</v>
      </c>
      <c r="K1035" s="1" t="s">
        <v>49</v>
      </c>
      <c r="M1035" s="1">
        <v>1.7999999999999999E-2</v>
      </c>
      <c r="N1035" s="6"/>
      <c r="O1035" s="6">
        <v>14.26</v>
      </c>
      <c r="P1035" s="6">
        <v>-2228.44</v>
      </c>
      <c r="R1035" s="31">
        <v>-14.26</v>
      </c>
      <c r="S1035" s="28">
        <v>44681</v>
      </c>
      <c r="T1035" s="1" t="s">
        <v>185</v>
      </c>
    </row>
    <row r="1036" spans="1:20" x14ac:dyDescent="0.2">
      <c r="A1036" s="29">
        <v>48293</v>
      </c>
      <c r="B1036" s="1" t="s">
        <v>198</v>
      </c>
      <c r="C1036" s="27">
        <v>44669</v>
      </c>
      <c r="F1036" s="1" t="s">
        <v>1430</v>
      </c>
      <c r="G1036" s="1" t="s">
        <v>199</v>
      </c>
      <c r="H1036" s="1" t="s">
        <v>1431</v>
      </c>
      <c r="J1036" s="1" t="s">
        <v>68</v>
      </c>
      <c r="K1036" s="1" t="s">
        <v>48</v>
      </c>
      <c r="N1036" s="6">
        <v>513.03</v>
      </c>
      <c r="O1036" s="6"/>
      <c r="P1036" s="6">
        <v>-1765.31</v>
      </c>
      <c r="R1036" s="31">
        <v>513.03</v>
      </c>
      <c r="S1036" s="28">
        <v>44681</v>
      </c>
      <c r="T1036" s="1" t="s">
        <v>184</v>
      </c>
    </row>
    <row r="1037" spans="1:20" x14ac:dyDescent="0.2">
      <c r="A1037" s="29">
        <v>48294</v>
      </c>
      <c r="B1037" s="1" t="s">
        <v>198</v>
      </c>
      <c r="C1037" s="27">
        <v>44669</v>
      </c>
      <c r="F1037" s="1" t="s">
        <v>1432</v>
      </c>
      <c r="G1037" s="1">
        <v>210284</v>
      </c>
      <c r="H1037" s="1" t="s">
        <v>1433</v>
      </c>
      <c r="J1037" s="1" t="s">
        <v>68</v>
      </c>
      <c r="K1037" s="1" t="s">
        <v>48</v>
      </c>
      <c r="N1037" s="6">
        <v>146.57</v>
      </c>
      <c r="O1037" s="6"/>
      <c r="P1037" s="6">
        <v>-1618.74</v>
      </c>
      <c r="R1037" s="31">
        <v>146.57</v>
      </c>
      <c r="S1037" s="28">
        <v>44681</v>
      </c>
      <c r="T1037" s="1" t="s">
        <v>184</v>
      </c>
    </row>
    <row r="1038" spans="1:20" x14ac:dyDescent="0.2">
      <c r="A1038" s="29">
        <v>48306</v>
      </c>
      <c r="B1038" s="1" t="s">
        <v>200</v>
      </c>
      <c r="C1038" s="27">
        <v>44670</v>
      </c>
      <c r="D1038" s="1">
        <v>53835</v>
      </c>
      <c r="F1038" s="1" t="s">
        <v>1430</v>
      </c>
      <c r="G1038" s="1" t="s">
        <v>1431</v>
      </c>
      <c r="H1038" s="1" t="s">
        <v>1431</v>
      </c>
      <c r="J1038" s="1" t="s">
        <v>68</v>
      </c>
      <c r="K1038" s="1" t="s">
        <v>49</v>
      </c>
      <c r="M1038" s="1">
        <v>6.3E-2</v>
      </c>
      <c r="N1038" s="6"/>
      <c r="O1038" s="6">
        <v>61.74</v>
      </c>
      <c r="P1038" s="6">
        <v>-1698.12</v>
      </c>
      <c r="R1038" s="31">
        <v>-61.74</v>
      </c>
      <c r="S1038" s="28">
        <v>44681</v>
      </c>
      <c r="T1038" s="1" t="s">
        <v>185</v>
      </c>
    </row>
    <row r="1039" spans="1:20" x14ac:dyDescent="0.2">
      <c r="A1039" s="29">
        <v>48306</v>
      </c>
      <c r="B1039" s="1" t="s">
        <v>200</v>
      </c>
      <c r="C1039" s="27">
        <v>44670</v>
      </c>
      <c r="D1039" s="1">
        <v>53835</v>
      </c>
      <c r="F1039" s="1" t="s">
        <v>1432</v>
      </c>
      <c r="G1039" s="1" t="s">
        <v>1433</v>
      </c>
      <c r="H1039" s="1" t="s">
        <v>1433</v>
      </c>
      <c r="J1039" s="1" t="s">
        <v>68</v>
      </c>
      <c r="K1039" s="1" t="s">
        <v>49</v>
      </c>
      <c r="M1039" s="1">
        <v>1.7999999999999999E-2</v>
      </c>
      <c r="N1039" s="6"/>
      <c r="O1039" s="6">
        <v>17.64</v>
      </c>
      <c r="P1039" s="6">
        <v>-1636.38</v>
      </c>
      <c r="R1039" s="31">
        <v>-17.64</v>
      </c>
      <c r="S1039" s="28">
        <v>44681</v>
      </c>
      <c r="T1039" s="1" t="s">
        <v>185</v>
      </c>
    </row>
    <row r="1040" spans="1:20" x14ac:dyDescent="0.2">
      <c r="A1040" s="29">
        <v>48320</v>
      </c>
      <c r="B1040" s="1" t="s">
        <v>200</v>
      </c>
      <c r="C1040" s="27">
        <v>44673</v>
      </c>
      <c r="D1040" s="1">
        <v>53836</v>
      </c>
      <c r="F1040" s="1" t="s">
        <v>1430</v>
      </c>
      <c r="G1040" s="1" t="s">
        <v>1431</v>
      </c>
      <c r="H1040" s="1" t="s">
        <v>1431</v>
      </c>
      <c r="J1040" s="1" t="s">
        <v>68</v>
      </c>
      <c r="K1040" s="1" t="s">
        <v>49</v>
      </c>
      <c r="M1040" s="1">
        <v>6.3E-2</v>
      </c>
      <c r="N1040" s="6"/>
      <c r="O1040" s="6">
        <v>0.5</v>
      </c>
      <c r="P1040" s="6">
        <v>-1698.76</v>
      </c>
      <c r="R1040" s="31">
        <v>-0.5</v>
      </c>
      <c r="S1040" s="28">
        <v>44681</v>
      </c>
      <c r="T1040" s="1" t="s">
        <v>185</v>
      </c>
    </row>
    <row r="1041" spans="1:20" x14ac:dyDescent="0.2">
      <c r="A1041" s="29">
        <v>48320</v>
      </c>
      <c r="B1041" s="1" t="s">
        <v>200</v>
      </c>
      <c r="C1041" s="27">
        <v>44673</v>
      </c>
      <c r="D1041" s="1">
        <v>53836</v>
      </c>
      <c r="F1041" s="1" t="s">
        <v>1432</v>
      </c>
      <c r="G1041" s="1" t="s">
        <v>1433</v>
      </c>
      <c r="H1041" s="1" t="s">
        <v>1433</v>
      </c>
      <c r="J1041" s="1" t="s">
        <v>68</v>
      </c>
      <c r="K1041" s="1" t="s">
        <v>49</v>
      </c>
      <c r="M1041" s="1">
        <v>1.7999999999999999E-2</v>
      </c>
      <c r="N1041" s="6"/>
      <c r="O1041" s="6">
        <v>0.14000000000000001</v>
      </c>
      <c r="P1041" s="6">
        <v>-1698.26</v>
      </c>
      <c r="R1041" s="31">
        <v>-0.14000000000000001</v>
      </c>
      <c r="S1041" s="28">
        <v>44681</v>
      </c>
      <c r="T1041" s="1" t="s">
        <v>185</v>
      </c>
    </row>
    <row r="1042" spans="1:20" x14ac:dyDescent="0.2">
      <c r="A1042" s="29">
        <v>48136</v>
      </c>
      <c r="B1042" s="1" t="s">
        <v>200</v>
      </c>
      <c r="C1042" s="27">
        <v>44681</v>
      </c>
      <c r="D1042" s="1">
        <v>53810</v>
      </c>
      <c r="F1042" s="1" t="s">
        <v>1430</v>
      </c>
      <c r="G1042" s="1" t="s">
        <v>1431</v>
      </c>
      <c r="H1042" s="1" t="s">
        <v>1431</v>
      </c>
      <c r="J1042" s="1" t="s">
        <v>68</v>
      </c>
      <c r="K1042" s="1" t="s">
        <v>49</v>
      </c>
      <c r="M1042" s="1">
        <v>6.3E-2</v>
      </c>
      <c r="N1042" s="6"/>
      <c r="O1042" s="6">
        <v>18.14</v>
      </c>
      <c r="P1042" s="6">
        <v>-1722.08</v>
      </c>
      <c r="R1042" s="31">
        <v>-18.14</v>
      </c>
      <c r="S1042" s="28">
        <v>44681</v>
      </c>
      <c r="T1042" s="1" t="s">
        <v>185</v>
      </c>
    </row>
    <row r="1043" spans="1:20" x14ac:dyDescent="0.2">
      <c r="A1043" s="29">
        <v>48136</v>
      </c>
      <c r="B1043" s="1" t="s">
        <v>200</v>
      </c>
      <c r="C1043" s="27">
        <v>44681</v>
      </c>
      <c r="D1043" s="1">
        <v>53810</v>
      </c>
      <c r="F1043" s="1" t="s">
        <v>1432</v>
      </c>
      <c r="G1043" s="1" t="s">
        <v>1433</v>
      </c>
      <c r="H1043" s="1" t="s">
        <v>1433</v>
      </c>
      <c r="J1043" s="1" t="s">
        <v>68</v>
      </c>
      <c r="K1043" s="1" t="s">
        <v>49</v>
      </c>
      <c r="M1043" s="1">
        <v>1.7999999999999999E-2</v>
      </c>
      <c r="N1043" s="6"/>
      <c r="O1043" s="6">
        <v>5.18</v>
      </c>
      <c r="P1043" s="6">
        <v>-1703.94</v>
      </c>
      <c r="R1043" s="31">
        <v>-5.18</v>
      </c>
      <c r="S1043" s="28">
        <v>44681</v>
      </c>
      <c r="T1043" s="1" t="s">
        <v>185</v>
      </c>
    </row>
    <row r="1044" spans="1:20" x14ac:dyDescent="0.2">
      <c r="A1044" s="29">
        <v>48532</v>
      </c>
      <c r="B1044" s="1" t="s">
        <v>200</v>
      </c>
      <c r="C1044" s="27">
        <v>44681</v>
      </c>
      <c r="D1044" s="1">
        <v>53910</v>
      </c>
      <c r="F1044" s="1" t="s">
        <v>1430</v>
      </c>
      <c r="G1044" s="1" t="s">
        <v>1431</v>
      </c>
      <c r="H1044" s="1" t="s">
        <v>1431</v>
      </c>
      <c r="J1044" s="1" t="s">
        <v>68</v>
      </c>
      <c r="K1044" s="1" t="s">
        <v>49</v>
      </c>
      <c r="M1044" s="1">
        <v>6.3E-2</v>
      </c>
      <c r="N1044" s="6"/>
      <c r="O1044" s="6">
        <v>19.91</v>
      </c>
      <c r="P1044" s="6">
        <v>-1747.68</v>
      </c>
      <c r="R1044" s="31">
        <v>-19.91</v>
      </c>
      <c r="S1044" s="28">
        <v>44681</v>
      </c>
      <c r="T1044" s="1" t="s">
        <v>185</v>
      </c>
    </row>
    <row r="1045" spans="1:20" x14ac:dyDescent="0.2">
      <c r="A1045" s="29">
        <v>48532</v>
      </c>
      <c r="B1045" s="1" t="s">
        <v>200</v>
      </c>
      <c r="C1045" s="27">
        <v>44681</v>
      </c>
      <c r="D1045" s="1">
        <v>53910</v>
      </c>
      <c r="F1045" s="1" t="s">
        <v>1432</v>
      </c>
      <c r="G1045" s="1" t="s">
        <v>1433</v>
      </c>
      <c r="H1045" s="1" t="s">
        <v>1433</v>
      </c>
      <c r="J1045" s="1" t="s">
        <v>68</v>
      </c>
      <c r="K1045" s="1" t="s">
        <v>49</v>
      </c>
      <c r="M1045" s="1">
        <v>1.7999999999999999E-2</v>
      </c>
      <c r="N1045" s="6"/>
      <c r="O1045" s="6">
        <v>5.69</v>
      </c>
      <c r="P1045" s="6">
        <v>-1727.77</v>
      </c>
      <c r="R1045" s="31">
        <v>-5.69</v>
      </c>
      <c r="S1045" s="28">
        <v>44681</v>
      </c>
      <c r="T1045" s="1" t="s">
        <v>185</v>
      </c>
    </row>
  </sheetData>
  <autoFilter ref="A1:T1045" xr:uid="{CFDDFB7E-4B10-4C7E-BE73-4F25D08BD370}"/>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12660-0EEA-4F9A-AB57-392AC5B48CA0}">
  <sheetPr codeName="Sheet35"/>
  <dimension ref="A1:BF10123"/>
  <sheetViews>
    <sheetView showGridLines="0" workbookViewId="0">
      <pane ySplit="1" topLeftCell="A2" activePane="bottomLeft" state="frozen"/>
      <selection pane="bottomLeft" activeCell="A2" sqref="A2"/>
    </sheetView>
  </sheetViews>
  <sheetFormatPr defaultRowHeight="11.25" x14ac:dyDescent="0.2"/>
  <cols>
    <col min="1" max="1" width="6.28515625" style="1" bestFit="1" customWidth="1"/>
    <col min="2" max="2" width="14.28515625" style="1" bestFit="1" customWidth="1"/>
    <col min="3" max="3" width="8.7109375" style="1" bestFit="1" customWidth="1"/>
    <col min="4" max="4" width="9.85546875" style="1" bestFit="1" customWidth="1"/>
    <col min="5" max="5" width="3.28515625" style="1" bestFit="1" customWidth="1"/>
    <col min="6" max="6" width="21.5703125" style="1" customWidth="1"/>
    <col min="7" max="7" width="35.28515625" style="1" customWidth="1"/>
    <col min="8" max="8" width="19.7109375" style="1" customWidth="1"/>
    <col min="9" max="9" width="21" style="1" customWidth="1"/>
    <col min="10" max="10" width="21.42578125" style="1" customWidth="1"/>
    <col min="11" max="11" width="23.85546875" style="1" bestFit="1" customWidth="1"/>
    <col min="12" max="13" width="4.28515625" style="1" customWidth="1"/>
    <col min="14" max="15" width="8.5703125" style="1" customWidth="1"/>
    <col min="16" max="16" width="10.140625" style="1" bestFit="1" customWidth="1"/>
    <col min="17" max="17" width="1.42578125" style="1" customWidth="1"/>
    <col min="18" max="18" width="9.5703125" style="1" bestFit="1" customWidth="1"/>
    <col min="19" max="19" width="6.140625" style="1" bestFit="1" customWidth="1"/>
    <col min="20" max="21" width="9.140625" style="1"/>
    <col min="22" max="22" width="11.5703125" style="1" customWidth="1"/>
    <col min="23" max="23" width="27.85546875" style="1" bestFit="1" customWidth="1"/>
    <col min="24" max="24" width="6" style="1" bestFit="1" customWidth="1"/>
    <col min="25" max="25" width="6.140625" style="1" bestFit="1" customWidth="1"/>
    <col min="26" max="26" width="6.28515625" style="1" bestFit="1" customWidth="1"/>
    <col min="27" max="27" width="6.140625" style="1" bestFit="1" customWidth="1"/>
    <col min="28" max="28" width="6.42578125" style="1" bestFit="1" customWidth="1"/>
    <col min="29" max="29" width="6.140625" style="1" bestFit="1" customWidth="1"/>
    <col min="30" max="30" width="5.5703125" style="1" bestFit="1" customWidth="1"/>
    <col min="31" max="31" width="6.42578125" style="1" bestFit="1" customWidth="1"/>
    <col min="32" max="32" width="6.28515625" style="1" bestFit="1" customWidth="1"/>
    <col min="33" max="33" width="5.85546875" style="1" bestFit="1" customWidth="1"/>
    <col min="34" max="35" width="6.140625" style="1" bestFit="1" customWidth="1"/>
    <col min="36" max="36" width="6" style="1" bestFit="1" customWidth="1"/>
    <col min="37" max="37" width="6.140625" style="1" bestFit="1" customWidth="1"/>
    <col min="38" max="38" width="6.28515625" style="1" bestFit="1" customWidth="1"/>
    <col min="39" max="39" width="6.140625" style="1" bestFit="1" customWidth="1"/>
    <col min="40" max="40" width="6.42578125" style="1" bestFit="1" customWidth="1"/>
    <col min="41" max="41" width="6.140625" style="1" bestFit="1" customWidth="1"/>
    <col min="42" max="42" width="5.5703125" style="1" bestFit="1" customWidth="1"/>
    <col min="43" max="43" width="6.42578125" style="1" bestFit="1" customWidth="1"/>
    <col min="44" max="44" width="6.28515625" style="1" bestFit="1" customWidth="1"/>
    <col min="45" max="45" width="5.85546875" style="1" bestFit="1" customWidth="1"/>
    <col min="46" max="47" width="6.140625" style="1" bestFit="1" customWidth="1"/>
    <col min="48" max="48" width="6" style="1" bestFit="1" customWidth="1"/>
    <col min="49" max="49" width="6.140625" style="1" bestFit="1" customWidth="1"/>
    <col min="50" max="50" width="6.28515625" style="1" bestFit="1" customWidth="1"/>
    <col min="51" max="51" width="6.140625" style="1" customWidth="1"/>
    <col min="52" max="52" width="2.85546875" style="1" customWidth="1"/>
    <col min="53" max="56" width="6.85546875" style="1" bestFit="1" customWidth="1"/>
    <col min="57" max="16384" width="9.140625" style="1"/>
  </cols>
  <sheetData>
    <row r="1" spans="1:58" ht="27" x14ac:dyDescent="0.35">
      <c r="A1" s="4" t="s">
        <v>99</v>
      </c>
      <c r="B1" s="4" t="s">
        <v>100</v>
      </c>
      <c r="C1" s="4" t="s">
        <v>101</v>
      </c>
      <c r="D1" s="4" t="s">
        <v>102</v>
      </c>
      <c r="E1" s="4" t="s">
        <v>103</v>
      </c>
      <c r="F1" s="4" t="s">
        <v>104</v>
      </c>
      <c r="G1" s="4" t="s">
        <v>105</v>
      </c>
      <c r="H1" s="4" t="s">
        <v>106</v>
      </c>
      <c r="I1" s="4" t="s">
        <v>107</v>
      </c>
      <c r="J1" s="4" t="s">
        <v>108</v>
      </c>
      <c r="K1" s="4" t="s">
        <v>109</v>
      </c>
      <c r="L1" s="4" t="s">
        <v>110</v>
      </c>
      <c r="M1" s="4" t="s">
        <v>111</v>
      </c>
      <c r="N1" s="25" t="s">
        <v>112</v>
      </c>
      <c r="O1" s="25" t="s">
        <v>113</v>
      </c>
      <c r="P1" s="25" t="s">
        <v>114</v>
      </c>
      <c r="R1" s="25" t="s">
        <v>115</v>
      </c>
      <c r="S1" s="26" t="s">
        <v>116</v>
      </c>
      <c r="X1" s="42">
        <v>43861</v>
      </c>
      <c r="Y1" s="42">
        <f>EOMONTH(X1,1)</f>
        <v>43890</v>
      </c>
      <c r="Z1" s="42">
        <f t="shared" ref="Z1:AY1" si="0">EOMONTH(Y1,1)</f>
        <v>43921</v>
      </c>
      <c r="AA1" s="42">
        <f t="shared" si="0"/>
        <v>43951</v>
      </c>
      <c r="AB1" s="42">
        <f t="shared" si="0"/>
        <v>43982</v>
      </c>
      <c r="AC1" s="42">
        <f t="shared" si="0"/>
        <v>44012</v>
      </c>
      <c r="AD1" s="42">
        <f t="shared" si="0"/>
        <v>44043</v>
      </c>
      <c r="AE1" s="42">
        <f t="shared" si="0"/>
        <v>44074</v>
      </c>
      <c r="AF1" s="42">
        <f t="shared" si="0"/>
        <v>44104</v>
      </c>
      <c r="AG1" s="42">
        <f t="shared" si="0"/>
        <v>44135</v>
      </c>
      <c r="AH1" s="42">
        <f t="shared" si="0"/>
        <v>44165</v>
      </c>
      <c r="AI1" s="42">
        <f t="shared" si="0"/>
        <v>44196</v>
      </c>
      <c r="AJ1" s="42">
        <f t="shared" si="0"/>
        <v>44227</v>
      </c>
      <c r="AK1" s="42">
        <f t="shared" si="0"/>
        <v>44255</v>
      </c>
      <c r="AL1" s="42">
        <f t="shared" si="0"/>
        <v>44286</v>
      </c>
      <c r="AM1" s="42">
        <f t="shared" si="0"/>
        <v>44316</v>
      </c>
      <c r="AN1" s="42">
        <f t="shared" si="0"/>
        <v>44347</v>
      </c>
      <c r="AO1" s="42">
        <f t="shared" si="0"/>
        <v>44377</v>
      </c>
      <c r="AP1" s="42">
        <f t="shared" si="0"/>
        <v>44408</v>
      </c>
      <c r="AQ1" s="42">
        <f t="shared" si="0"/>
        <v>44439</v>
      </c>
      <c r="AR1" s="42">
        <f t="shared" si="0"/>
        <v>44469</v>
      </c>
      <c r="AS1" s="42">
        <f t="shared" si="0"/>
        <v>44500</v>
      </c>
      <c r="AT1" s="42">
        <f t="shared" si="0"/>
        <v>44530</v>
      </c>
      <c r="AU1" s="42">
        <f t="shared" si="0"/>
        <v>44561</v>
      </c>
      <c r="AV1" s="42">
        <f t="shared" si="0"/>
        <v>44592</v>
      </c>
      <c r="AW1" s="42">
        <f t="shared" si="0"/>
        <v>44620</v>
      </c>
      <c r="AX1" s="42">
        <f t="shared" si="0"/>
        <v>44651</v>
      </c>
      <c r="AY1" s="42">
        <f t="shared" si="0"/>
        <v>44681</v>
      </c>
      <c r="BA1" s="10" t="s">
        <v>74</v>
      </c>
      <c r="BB1" s="10" t="s">
        <v>75</v>
      </c>
      <c r="BC1" s="11" t="s">
        <v>77</v>
      </c>
      <c r="BD1" s="11" t="s">
        <v>76</v>
      </c>
    </row>
    <row r="2" spans="1:58" x14ac:dyDescent="0.2">
      <c r="A2" s="29">
        <v>38600</v>
      </c>
      <c r="B2" s="1" t="s">
        <v>200</v>
      </c>
      <c r="C2" s="27">
        <v>43831</v>
      </c>
      <c r="D2" s="1">
        <v>51110</v>
      </c>
      <c r="F2" s="1" t="s">
        <v>1438</v>
      </c>
      <c r="G2" s="1" t="s">
        <v>1438</v>
      </c>
      <c r="H2" s="1" t="s">
        <v>1438</v>
      </c>
      <c r="J2" s="1" t="s">
        <v>0</v>
      </c>
      <c r="K2" s="1" t="s">
        <v>49</v>
      </c>
      <c r="L2" s="1">
        <v>-1</v>
      </c>
      <c r="M2" s="1">
        <v>640</v>
      </c>
      <c r="N2" s="6"/>
      <c r="O2" s="6">
        <v>640</v>
      </c>
      <c r="P2" s="6">
        <v>-640</v>
      </c>
      <c r="R2" s="31">
        <v>-640</v>
      </c>
      <c r="S2" s="28">
        <v>43861</v>
      </c>
      <c r="W2" s="1" t="s">
        <v>1438</v>
      </c>
      <c r="X2" s="6">
        <f t="shared" ref="X2:AG11" si="1">-SUMIFS($R:$R,$F:$F,$W2,$S:$S,X$1)/1000</f>
        <v>0.64</v>
      </c>
      <c r="Y2" s="6">
        <f t="shared" si="1"/>
        <v>0</v>
      </c>
      <c r="Z2" s="6">
        <f t="shared" si="1"/>
        <v>0</v>
      </c>
      <c r="AA2" s="6">
        <f t="shared" si="1"/>
        <v>0</v>
      </c>
      <c r="AB2" s="6">
        <f t="shared" si="1"/>
        <v>0</v>
      </c>
      <c r="AC2" s="6">
        <f t="shared" si="1"/>
        <v>0</v>
      </c>
      <c r="AD2" s="6">
        <f t="shared" si="1"/>
        <v>0</v>
      </c>
      <c r="AE2" s="6">
        <f t="shared" si="1"/>
        <v>0</v>
      </c>
      <c r="AF2" s="6">
        <f t="shared" si="1"/>
        <v>0</v>
      </c>
      <c r="AG2" s="6">
        <f t="shared" si="1"/>
        <v>0</v>
      </c>
      <c r="AH2" s="6">
        <f t="shared" ref="AH2:AQ11" si="2">-SUMIFS($R:$R,$F:$F,$W2,$S:$S,AH$1)/1000</f>
        <v>0</v>
      </c>
      <c r="AI2" s="6">
        <f t="shared" si="2"/>
        <v>0</v>
      </c>
      <c r="AJ2" s="6">
        <f t="shared" si="2"/>
        <v>0</v>
      </c>
      <c r="AK2" s="6">
        <f t="shared" si="2"/>
        <v>0</v>
      </c>
      <c r="AL2" s="6">
        <f t="shared" si="2"/>
        <v>0</v>
      </c>
      <c r="AM2" s="6">
        <f t="shared" si="2"/>
        <v>0</v>
      </c>
      <c r="AN2" s="6">
        <f t="shared" si="2"/>
        <v>0</v>
      </c>
      <c r="AO2" s="6">
        <f t="shared" si="2"/>
        <v>0</v>
      </c>
      <c r="AP2" s="6">
        <f t="shared" si="2"/>
        <v>0</v>
      </c>
      <c r="AQ2" s="6">
        <f t="shared" si="2"/>
        <v>0</v>
      </c>
      <c r="AR2" s="6">
        <f t="shared" ref="AR2:AY11" si="3">-SUMIFS($R:$R,$F:$F,$W2,$S:$S,AR$1)/1000</f>
        <v>0</v>
      </c>
      <c r="AS2" s="6">
        <f t="shared" si="3"/>
        <v>0</v>
      </c>
      <c r="AT2" s="6">
        <f t="shared" si="3"/>
        <v>0</v>
      </c>
      <c r="AU2" s="6">
        <f t="shared" si="3"/>
        <v>0</v>
      </c>
      <c r="AV2" s="6">
        <f t="shared" si="3"/>
        <v>0</v>
      </c>
      <c r="AW2" s="6">
        <f t="shared" si="3"/>
        <v>0</v>
      </c>
      <c r="AX2" s="6">
        <f t="shared" si="3"/>
        <v>0</v>
      </c>
      <c r="AY2" s="6">
        <f t="shared" si="3"/>
        <v>0</v>
      </c>
      <c r="BA2" s="6">
        <f t="shared" ref="BA2:BA33" si="4">SUM(X2:AI2)</f>
        <v>0.64</v>
      </c>
      <c r="BB2" s="6">
        <f t="shared" ref="BB2:BB33" si="5">SUM(AJ2:AU2)</f>
        <v>0</v>
      </c>
      <c r="BC2" s="6">
        <f t="shared" ref="BC2:BC33" si="6">SUM(AM2:AX2)</f>
        <v>0</v>
      </c>
      <c r="BD2" s="6">
        <f t="shared" ref="BD2:BD33" si="7">SUM(AN2:AY2)</f>
        <v>0</v>
      </c>
      <c r="BE2" s="1" t="s">
        <v>659</v>
      </c>
      <c r="BF2" s="93" t="s">
        <v>866</v>
      </c>
    </row>
    <row r="3" spans="1:58" x14ac:dyDescent="0.2">
      <c r="A3" s="29">
        <v>38600</v>
      </c>
      <c r="B3" s="1" t="s">
        <v>200</v>
      </c>
      <c r="C3" s="27">
        <v>43831</v>
      </c>
      <c r="D3" s="1">
        <v>51110</v>
      </c>
      <c r="J3" s="1" t="s">
        <v>0</v>
      </c>
      <c r="K3" s="1" t="s">
        <v>49</v>
      </c>
      <c r="L3" s="1">
        <v>-1</v>
      </c>
      <c r="M3" s="1">
        <v>20</v>
      </c>
      <c r="N3" s="6"/>
      <c r="O3" s="6">
        <v>20</v>
      </c>
      <c r="P3" s="6">
        <v>-660</v>
      </c>
      <c r="R3" s="31">
        <v>-20</v>
      </c>
      <c r="S3" s="28">
        <v>43861</v>
      </c>
      <c r="X3" s="6">
        <f t="shared" si="1"/>
        <v>0</v>
      </c>
      <c r="Y3" s="6">
        <f t="shared" si="1"/>
        <v>0</v>
      </c>
      <c r="Z3" s="6">
        <f t="shared" si="1"/>
        <v>0</v>
      </c>
      <c r="AA3" s="6">
        <f t="shared" si="1"/>
        <v>0</v>
      </c>
      <c r="AB3" s="6">
        <f t="shared" si="1"/>
        <v>0</v>
      </c>
      <c r="AC3" s="6">
        <f t="shared" si="1"/>
        <v>0</v>
      </c>
      <c r="AD3" s="6">
        <f t="shared" si="1"/>
        <v>0</v>
      </c>
      <c r="AE3" s="6">
        <f t="shared" si="1"/>
        <v>0</v>
      </c>
      <c r="AF3" s="6">
        <f t="shared" si="1"/>
        <v>0</v>
      </c>
      <c r="AG3" s="6">
        <f t="shared" si="1"/>
        <v>0</v>
      </c>
      <c r="AH3" s="6">
        <f t="shared" si="2"/>
        <v>0</v>
      </c>
      <c r="AI3" s="6">
        <f t="shared" si="2"/>
        <v>0</v>
      </c>
      <c r="AJ3" s="6">
        <f t="shared" si="2"/>
        <v>0</v>
      </c>
      <c r="AK3" s="6">
        <f t="shared" si="2"/>
        <v>0</v>
      </c>
      <c r="AL3" s="6">
        <f t="shared" si="2"/>
        <v>0</v>
      </c>
      <c r="AM3" s="6">
        <f t="shared" si="2"/>
        <v>0</v>
      </c>
      <c r="AN3" s="6">
        <f t="shared" si="2"/>
        <v>0</v>
      </c>
      <c r="AO3" s="6">
        <f t="shared" si="2"/>
        <v>0</v>
      </c>
      <c r="AP3" s="6">
        <f t="shared" si="2"/>
        <v>0</v>
      </c>
      <c r="AQ3" s="6">
        <f t="shared" si="2"/>
        <v>0</v>
      </c>
      <c r="AR3" s="6">
        <f t="shared" si="3"/>
        <v>0</v>
      </c>
      <c r="AS3" s="6">
        <f t="shared" si="3"/>
        <v>0</v>
      </c>
      <c r="AT3" s="6">
        <f t="shared" si="3"/>
        <v>0</v>
      </c>
      <c r="AU3" s="6">
        <f t="shared" si="3"/>
        <v>0</v>
      </c>
      <c r="AV3" s="6">
        <f t="shared" si="3"/>
        <v>0</v>
      </c>
      <c r="AW3" s="6">
        <f t="shared" si="3"/>
        <v>0</v>
      </c>
      <c r="AX3" s="6">
        <f t="shared" si="3"/>
        <v>0</v>
      </c>
      <c r="AY3" s="6">
        <f t="shared" si="3"/>
        <v>0</v>
      </c>
      <c r="BA3" s="6">
        <f t="shared" si="4"/>
        <v>0</v>
      </c>
      <c r="BB3" s="6">
        <f t="shared" si="5"/>
        <v>0</v>
      </c>
      <c r="BC3" s="6">
        <f t="shared" si="6"/>
        <v>0</v>
      </c>
      <c r="BD3" s="6">
        <f t="shared" si="7"/>
        <v>0</v>
      </c>
      <c r="BE3" s="1" t="s">
        <v>660</v>
      </c>
      <c r="BF3" s="93" t="s">
        <v>867</v>
      </c>
    </row>
    <row r="4" spans="1:58" x14ac:dyDescent="0.2">
      <c r="A4" s="29">
        <v>38601</v>
      </c>
      <c r="B4" s="1" t="s">
        <v>200</v>
      </c>
      <c r="C4" s="27">
        <v>43831</v>
      </c>
      <c r="D4" s="1">
        <v>51111</v>
      </c>
      <c r="J4" s="1" t="s">
        <v>0</v>
      </c>
      <c r="K4" s="1" t="s">
        <v>49</v>
      </c>
      <c r="L4" s="1">
        <v>-1</v>
      </c>
      <c r="M4" s="1">
        <v>280</v>
      </c>
      <c r="N4" s="6"/>
      <c r="O4" s="6">
        <v>280</v>
      </c>
      <c r="P4" s="6">
        <v>-940</v>
      </c>
      <c r="R4" s="31">
        <v>-280</v>
      </c>
      <c r="S4" s="28">
        <v>43861</v>
      </c>
      <c r="X4" s="6">
        <f t="shared" si="1"/>
        <v>0</v>
      </c>
      <c r="Y4" s="6">
        <f t="shared" si="1"/>
        <v>0</v>
      </c>
      <c r="Z4" s="6">
        <f t="shared" si="1"/>
        <v>0</v>
      </c>
      <c r="AA4" s="6">
        <f t="shared" si="1"/>
        <v>0</v>
      </c>
      <c r="AB4" s="6">
        <f t="shared" si="1"/>
        <v>0</v>
      </c>
      <c r="AC4" s="6">
        <f t="shared" si="1"/>
        <v>0</v>
      </c>
      <c r="AD4" s="6">
        <f t="shared" si="1"/>
        <v>0</v>
      </c>
      <c r="AE4" s="6">
        <f t="shared" si="1"/>
        <v>0</v>
      </c>
      <c r="AF4" s="6">
        <f t="shared" si="1"/>
        <v>0</v>
      </c>
      <c r="AG4" s="6">
        <f t="shared" si="1"/>
        <v>0</v>
      </c>
      <c r="AH4" s="6">
        <f t="shared" si="2"/>
        <v>0</v>
      </c>
      <c r="AI4" s="6">
        <f t="shared" si="2"/>
        <v>0</v>
      </c>
      <c r="AJ4" s="6">
        <f t="shared" si="2"/>
        <v>0</v>
      </c>
      <c r="AK4" s="6">
        <f t="shared" si="2"/>
        <v>0</v>
      </c>
      <c r="AL4" s="6">
        <f t="shared" si="2"/>
        <v>0</v>
      </c>
      <c r="AM4" s="6">
        <f t="shared" si="2"/>
        <v>0</v>
      </c>
      <c r="AN4" s="6">
        <f t="shared" si="2"/>
        <v>0</v>
      </c>
      <c r="AO4" s="6">
        <f t="shared" si="2"/>
        <v>0</v>
      </c>
      <c r="AP4" s="6">
        <f t="shared" si="2"/>
        <v>0</v>
      </c>
      <c r="AQ4" s="6">
        <f t="shared" si="2"/>
        <v>0</v>
      </c>
      <c r="AR4" s="6">
        <f t="shared" si="3"/>
        <v>0</v>
      </c>
      <c r="AS4" s="6">
        <f t="shared" si="3"/>
        <v>0</v>
      </c>
      <c r="AT4" s="6">
        <f t="shared" si="3"/>
        <v>0</v>
      </c>
      <c r="AU4" s="6">
        <f t="shared" si="3"/>
        <v>0</v>
      </c>
      <c r="AV4" s="6">
        <f t="shared" si="3"/>
        <v>0</v>
      </c>
      <c r="AW4" s="6">
        <f t="shared" si="3"/>
        <v>0</v>
      </c>
      <c r="AX4" s="6">
        <f t="shared" si="3"/>
        <v>0</v>
      </c>
      <c r="AY4" s="6">
        <f t="shared" si="3"/>
        <v>0</v>
      </c>
      <c r="BA4" s="6">
        <f t="shared" si="4"/>
        <v>0</v>
      </c>
      <c r="BB4" s="6">
        <f t="shared" si="5"/>
        <v>0</v>
      </c>
      <c r="BC4" s="6">
        <f t="shared" si="6"/>
        <v>0</v>
      </c>
      <c r="BD4" s="6">
        <f t="shared" si="7"/>
        <v>0</v>
      </c>
    </row>
    <row r="5" spans="1:58" x14ac:dyDescent="0.2">
      <c r="A5" s="29">
        <v>38601</v>
      </c>
      <c r="B5" s="1" t="s">
        <v>200</v>
      </c>
      <c r="C5" s="27">
        <v>43831</v>
      </c>
      <c r="D5" s="1">
        <v>51111</v>
      </c>
      <c r="J5" s="1" t="s">
        <v>0</v>
      </c>
      <c r="K5" s="1" t="s">
        <v>49</v>
      </c>
      <c r="L5" s="1">
        <v>-1</v>
      </c>
      <c r="M5" s="1">
        <v>56</v>
      </c>
      <c r="N5" s="6"/>
      <c r="O5" s="6">
        <v>56</v>
      </c>
      <c r="P5" s="6">
        <v>-996</v>
      </c>
      <c r="R5" s="31">
        <v>-56</v>
      </c>
      <c r="S5" s="28">
        <v>43861</v>
      </c>
      <c r="X5" s="6">
        <f t="shared" si="1"/>
        <v>0</v>
      </c>
      <c r="Y5" s="6">
        <f t="shared" si="1"/>
        <v>0</v>
      </c>
      <c r="Z5" s="6">
        <f t="shared" si="1"/>
        <v>0</v>
      </c>
      <c r="AA5" s="6">
        <f t="shared" si="1"/>
        <v>0</v>
      </c>
      <c r="AB5" s="6">
        <f t="shared" si="1"/>
        <v>0</v>
      </c>
      <c r="AC5" s="6">
        <f t="shared" si="1"/>
        <v>0</v>
      </c>
      <c r="AD5" s="6">
        <f t="shared" si="1"/>
        <v>0</v>
      </c>
      <c r="AE5" s="6">
        <f t="shared" si="1"/>
        <v>0</v>
      </c>
      <c r="AF5" s="6">
        <f t="shared" si="1"/>
        <v>0</v>
      </c>
      <c r="AG5" s="6">
        <f t="shared" si="1"/>
        <v>0</v>
      </c>
      <c r="AH5" s="6">
        <f t="shared" si="2"/>
        <v>0</v>
      </c>
      <c r="AI5" s="6">
        <f t="shared" si="2"/>
        <v>0</v>
      </c>
      <c r="AJ5" s="6">
        <f t="shared" si="2"/>
        <v>0</v>
      </c>
      <c r="AK5" s="6">
        <f t="shared" si="2"/>
        <v>0</v>
      </c>
      <c r="AL5" s="6">
        <f t="shared" si="2"/>
        <v>0</v>
      </c>
      <c r="AM5" s="6">
        <f t="shared" si="2"/>
        <v>0</v>
      </c>
      <c r="AN5" s="6">
        <f t="shared" si="2"/>
        <v>0</v>
      </c>
      <c r="AO5" s="6">
        <f t="shared" si="2"/>
        <v>0</v>
      </c>
      <c r="AP5" s="6">
        <f t="shared" si="2"/>
        <v>0</v>
      </c>
      <c r="AQ5" s="6">
        <f t="shared" si="2"/>
        <v>0</v>
      </c>
      <c r="AR5" s="6">
        <f t="shared" si="3"/>
        <v>0</v>
      </c>
      <c r="AS5" s="6">
        <f t="shared" si="3"/>
        <v>0</v>
      </c>
      <c r="AT5" s="6">
        <f t="shared" si="3"/>
        <v>0</v>
      </c>
      <c r="AU5" s="6">
        <f t="shared" si="3"/>
        <v>0</v>
      </c>
      <c r="AV5" s="6">
        <f t="shared" si="3"/>
        <v>0</v>
      </c>
      <c r="AW5" s="6">
        <f t="shared" si="3"/>
        <v>0</v>
      </c>
      <c r="AX5" s="6">
        <f t="shared" si="3"/>
        <v>0</v>
      </c>
      <c r="AY5" s="6">
        <f t="shared" si="3"/>
        <v>0</v>
      </c>
      <c r="BA5" s="6">
        <f t="shared" si="4"/>
        <v>0</v>
      </c>
      <c r="BB5" s="6">
        <f t="shared" si="5"/>
        <v>0</v>
      </c>
      <c r="BC5" s="6">
        <f t="shared" si="6"/>
        <v>0</v>
      </c>
      <c r="BD5" s="6">
        <f t="shared" si="7"/>
        <v>0</v>
      </c>
    </row>
    <row r="6" spans="1:58" x14ac:dyDescent="0.2">
      <c r="A6" s="29">
        <v>38602</v>
      </c>
      <c r="B6" s="1" t="s">
        <v>200</v>
      </c>
      <c r="C6" s="27">
        <v>43831</v>
      </c>
      <c r="D6" s="1">
        <v>51112</v>
      </c>
      <c r="J6" s="1" t="s">
        <v>0</v>
      </c>
      <c r="K6" s="1" t="s">
        <v>49</v>
      </c>
      <c r="L6" s="1">
        <v>-1</v>
      </c>
      <c r="M6" s="1">
        <v>440</v>
      </c>
      <c r="N6" s="6"/>
      <c r="O6" s="6">
        <v>440</v>
      </c>
      <c r="P6" s="6">
        <v>-1436</v>
      </c>
      <c r="R6" s="31">
        <v>-440</v>
      </c>
      <c r="S6" s="28">
        <v>43861</v>
      </c>
      <c r="X6" s="6">
        <f t="shared" si="1"/>
        <v>0</v>
      </c>
      <c r="Y6" s="6">
        <f t="shared" si="1"/>
        <v>0</v>
      </c>
      <c r="Z6" s="6">
        <f t="shared" si="1"/>
        <v>0</v>
      </c>
      <c r="AA6" s="6">
        <f t="shared" si="1"/>
        <v>0</v>
      </c>
      <c r="AB6" s="6">
        <f t="shared" si="1"/>
        <v>0</v>
      </c>
      <c r="AC6" s="6">
        <f t="shared" si="1"/>
        <v>0</v>
      </c>
      <c r="AD6" s="6">
        <f t="shared" si="1"/>
        <v>0</v>
      </c>
      <c r="AE6" s="6">
        <f t="shared" si="1"/>
        <v>0</v>
      </c>
      <c r="AF6" s="6">
        <f t="shared" si="1"/>
        <v>0</v>
      </c>
      <c r="AG6" s="6">
        <f t="shared" si="1"/>
        <v>0</v>
      </c>
      <c r="AH6" s="6">
        <f t="shared" si="2"/>
        <v>0</v>
      </c>
      <c r="AI6" s="6">
        <f t="shared" si="2"/>
        <v>0</v>
      </c>
      <c r="AJ6" s="6">
        <f t="shared" si="2"/>
        <v>0</v>
      </c>
      <c r="AK6" s="6">
        <f t="shared" si="2"/>
        <v>0</v>
      </c>
      <c r="AL6" s="6">
        <f t="shared" si="2"/>
        <v>0</v>
      </c>
      <c r="AM6" s="6">
        <f t="shared" si="2"/>
        <v>0</v>
      </c>
      <c r="AN6" s="6">
        <f t="shared" si="2"/>
        <v>0</v>
      </c>
      <c r="AO6" s="6">
        <f t="shared" si="2"/>
        <v>0</v>
      </c>
      <c r="AP6" s="6">
        <f t="shared" si="2"/>
        <v>0</v>
      </c>
      <c r="AQ6" s="6">
        <f t="shared" si="2"/>
        <v>0</v>
      </c>
      <c r="AR6" s="6">
        <f t="shared" si="3"/>
        <v>0</v>
      </c>
      <c r="AS6" s="6">
        <f t="shared" si="3"/>
        <v>0</v>
      </c>
      <c r="AT6" s="6">
        <f t="shared" si="3"/>
        <v>0</v>
      </c>
      <c r="AU6" s="6">
        <f t="shared" si="3"/>
        <v>0</v>
      </c>
      <c r="AV6" s="6">
        <f t="shared" si="3"/>
        <v>0</v>
      </c>
      <c r="AW6" s="6">
        <f t="shared" si="3"/>
        <v>0</v>
      </c>
      <c r="AX6" s="6">
        <f t="shared" si="3"/>
        <v>0</v>
      </c>
      <c r="AY6" s="6">
        <f t="shared" si="3"/>
        <v>0</v>
      </c>
      <c r="BA6" s="6">
        <f t="shared" si="4"/>
        <v>0</v>
      </c>
      <c r="BB6" s="6">
        <f t="shared" si="5"/>
        <v>0</v>
      </c>
      <c r="BC6" s="6">
        <f t="shared" si="6"/>
        <v>0</v>
      </c>
      <c r="BD6" s="6">
        <f t="shared" si="7"/>
        <v>0</v>
      </c>
    </row>
    <row r="7" spans="1:58" x14ac:dyDescent="0.2">
      <c r="A7" s="29">
        <v>38602</v>
      </c>
      <c r="B7" s="1" t="s">
        <v>200</v>
      </c>
      <c r="C7" s="27">
        <v>43831</v>
      </c>
      <c r="D7" s="1">
        <v>51112</v>
      </c>
      <c r="J7" s="1" t="s">
        <v>0</v>
      </c>
      <c r="K7" s="1" t="s">
        <v>49</v>
      </c>
      <c r="L7" s="1">
        <v>-1</v>
      </c>
      <c r="M7" s="1">
        <v>36</v>
      </c>
      <c r="N7" s="6"/>
      <c r="O7" s="6">
        <v>36</v>
      </c>
      <c r="P7" s="6">
        <v>-1472</v>
      </c>
      <c r="R7" s="31">
        <v>-36</v>
      </c>
      <c r="S7" s="28">
        <v>43861</v>
      </c>
      <c r="X7" s="6">
        <f t="shared" si="1"/>
        <v>0</v>
      </c>
      <c r="Y7" s="6">
        <f t="shared" si="1"/>
        <v>0</v>
      </c>
      <c r="Z7" s="6">
        <f t="shared" si="1"/>
        <v>0</v>
      </c>
      <c r="AA7" s="6">
        <f t="shared" si="1"/>
        <v>0</v>
      </c>
      <c r="AB7" s="6">
        <f t="shared" si="1"/>
        <v>0</v>
      </c>
      <c r="AC7" s="6">
        <f t="shared" si="1"/>
        <v>0</v>
      </c>
      <c r="AD7" s="6">
        <f t="shared" si="1"/>
        <v>0</v>
      </c>
      <c r="AE7" s="6">
        <f t="shared" si="1"/>
        <v>0</v>
      </c>
      <c r="AF7" s="6">
        <f t="shared" si="1"/>
        <v>0</v>
      </c>
      <c r="AG7" s="6">
        <f t="shared" si="1"/>
        <v>0</v>
      </c>
      <c r="AH7" s="6">
        <f t="shared" si="2"/>
        <v>0</v>
      </c>
      <c r="AI7" s="6">
        <f t="shared" si="2"/>
        <v>0</v>
      </c>
      <c r="AJ7" s="6">
        <f t="shared" si="2"/>
        <v>0</v>
      </c>
      <c r="AK7" s="6">
        <f t="shared" si="2"/>
        <v>0</v>
      </c>
      <c r="AL7" s="6">
        <f t="shared" si="2"/>
        <v>0</v>
      </c>
      <c r="AM7" s="6">
        <f t="shared" si="2"/>
        <v>0</v>
      </c>
      <c r="AN7" s="6">
        <f t="shared" si="2"/>
        <v>0</v>
      </c>
      <c r="AO7" s="6">
        <f t="shared" si="2"/>
        <v>0</v>
      </c>
      <c r="AP7" s="6">
        <f t="shared" si="2"/>
        <v>0</v>
      </c>
      <c r="AQ7" s="6">
        <f t="shared" si="2"/>
        <v>0</v>
      </c>
      <c r="AR7" s="6">
        <f t="shared" si="3"/>
        <v>0</v>
      </c>
      <c r="AS7" s="6">
        <f t="shared" si="3"/>
        <v>0</v>
      </c>
      <c r="AT7" s="6">
        <f t="shared" si="3"/>
        <v>0</v>
      </c>
      <c r="AU7" s="6">
        <f t="shared" si="3"/>
        <v>0</v>
      </c>
      <c r="AV7" s="6">
        <f t="shared" si="3"/>
        <v>0</v>
      </c>
      <c r="AW7" s="6">
        <f t="shared" si="3"/>
        <v>0</v>
      </c>
      <c r="AX7" s="6">
        <f t="shared" si="3"/>
        <v>0</v>
      </c>
      <c r="AY7" s="6">
        <f t="shared" si="3"/>
        <v>0</v>
      </c>
      <c r="BA7" s="6">
        <f t="shared" si="4"/>
        <v>0</v>
      </c>
      <c r="BB7" s="6">
        <f t="shared" si="5"/>
        <v>0</v>
      </c>
      <c r="BC7" s="6">
        <f t="shared" si="6"/>
        <v>0</v>
      </c>
      <c r="BD7" s="6">
        <f t="shared" si="7"/>
        <v>0</v>
      </c>
    </row>
    <row r="8" spans="1:58" x14ac:dyDescent="0.2">
      <c r="A8" s="29">
        <v>38603</v>
      </c>
      <c r="B8" s="1" t="s">
        <v>200</v>
      </c>
      <c r="C8" s="27">
        <v>43831</v>
      </c>
      <c r="D8" s="1">
        <v>51113</v>
      </c>
      <c r="J8" s="1" t="s">
        <v>0</v>
      </c>
      <c r="K8" s="1" t="s">
        <v>49</v>
      </c>
      <c r="L8" s="1">
        <v>-1</v>
      </c>
      <c r="M8" s="1">
        <v>720</v>
      </c>
      <c r="N8" s="6"/>
      <c r="O8" s="6">
        <v>720</v>
      </c>
      <c r="P8" s="6">
        <v>-2192</v>
      </c>
      <c r="R8" s="31">
        <v>-720</v>
      </c>
      <c r="S8" s="28">
        <v>43861</v>
      </c>
      <c r="X8" s="6">
        <f t="shared" si="1"/>
        <v>0</v>
      </c>
      <c r="Y8" s="6">
        <f t="shared" si="1"/>
        <v>0</v>
      </c>
      <c r="Z8" s="6">
        <f t="shared" si="1"/>
        <v>0</v>
      </c>
      <c r="AA8" s="6">
        <f t="shared" si="1"/>
        <v>0</v>
      </c>
      <c r="AB8" s="6">
        <f t="shared" si="1"/>
        <v>0</v>
      </c>
      <c r="AC8" s="6">
        <f t="shared" si="1"/>
        <v>0</v>
      </c>
      <c r="AD8" s="6">
        <f t="shared" si="1"/>
        <v>0</v>
      </c>
      <c r="AE8" s="6">
        <f t="shared" si="1"/>
        <v>0</v>
      </c>
      <c r="AF8" s="6">
        <f t="shared" si="1"/>
        <v>0</v>
      </c>
      <c r="AG8" s="6">
        <f t="shared" si="1"/>
        <v>0</v>
      </c>
      <c r="AH8" s="6">
        <f t="shared" si="2"/>
        <v>0</v>
      </c>
      <c r="AI8" s="6">
        <f t="shared" si="2"/>
        <v>0</v>
      </c>
      <c r="AJ8" s="6">
        <f t="shared" si="2"/>
        <v>0</v>
      </c>
      <c r="AK8" s="6">
        <f t="shared" si="2"/>
        <v>0</v>
      </c>
      <c r="AL8" s="6">
        <f t="shared" si="2"/>
        <v>0</v>
      </c>
      <c r="AM8" s="6">
        <f t="shared" si="2"/>
        <v>0</v>
      </c>
      <c r="AN8" s="6">
        <f t="shared" si="2"/>
        <v>0</v>
      </c>
      <c r="AO8" s="6">
        <f t="shared" si="2"/>
        <v>0</v>
      </c>
      <c r="AP8" s="6">
        <f t="shared" si="2"/>
        <v>0</v>
      </c>
      <c r="AQ8" s="6">
        <f t="shared" si="2"/>
        <v>0</v>
      </c>
      <c r="AR8" s="6">
        <f t="shared" si="3"/>
        <v>0</v>
      </c>
      <c r="AS8" s="6">
        <f t="shared" si="3"/>
        <v>0</v>
      </c>
      <c r="AT8" s="6">
        <f t="shared" si="3"/>
        <v>0</v>
      </c>
      <c r="AU8" s="6">
        <f t="shared" si="3"/>
        <v>0</v>
      </c>
      <c r="AV8" s="6">
        <f t="shared" si="3"/>
        <v>0</v>
      </c>
      <c r="AW8" s="6">
        <f t="shared" si="3"/>
        <v>0</v>
      </c>
      <c r="AX8" s="6">
        <f t="shared" si="3"/>
        <v>0</v>
      </c>
      <c r="AY8" s="6">
        <f t="shared" si="3"/>
        <v>0</v>
      </c>
      <c r="BA8" s="6">
        <f t="shared" si="4"/>
        <v>0</v>
      </c>
      <c r="BB8" s="6">
        <f t="shared" si="5"/>
        <v>0</v>
      </c>
      <c r="BC8" s="6">
        <f t="shared" si="6"/>
        <v>0</v>
      </c>
      <c r="BD8" s="6">
        <f t="shared" si="7"/>
        <v>0</v>
      </c>
    </row>
    <row r="9" spans="1:58" x14ac:dyDescent="0.2">
      <c r="A9" s="29">
        <v>38603</v>
      </c>
      <c r="B9" s="1" t="s">
        <v>200</v>
      </c>
      <c r="C9" s="27">
        <v>43831</v>
      </c>
      <c r="D9" s="1">
        <v>51113</v>
      </c>
      <c r="J9" s="1" t="s">
        <v>0</v>
      </c>
      <c r="K9" s="1" t="s">
        <v>49</v>
      </c>
      <c r="L9" s="1">
        <v>-1</v>
      </c>
      <c r="M9" s="1">
        <v>116</v>
      </c>
      <c r="N9" s="6"/>
      <c r="O9" s="6">
        <v>116</v>
      </c>
      <c r="P9" s="6">
        <v>-2308</v>
      </c>
      <c r="R9" s="31">
        <v>-116</v>
      </c>
      <c r="S9" s="28">
        <v>43861</v>
      </c>
      <c r="X9" s="6">
        <f t="shared" si="1"/>
        <v>0</v>
      </c>
      <c r="Y9" s="6">
        <f t="shared" si="1"/>
        <v>0</v>
      </c>
      <c r="Z9" s="6">
        <f t="shared" si="1"/>
        <v>0</v>
      </c>
      <c r="AA9" s="6">
        <f t="shared" si="1"/>
        <v>0</v>
      </c>
      <c r="AB9" s="6">
        <f t="shared" si="1"/>
        <v>0</v>
      </c>
      <c r="AC9" s="6">
        <f t="shared" si="1"/>
        <v>0</v>
      </c>
      <c r="AD9" s="6">
        <f t="shared" si="1"/>
        <v>0</v>
      </c>
      <c r="AE9" s="6">
        <f t="shared" si="1"/>
        <v>0</v>
      </c>
      <c r="AF9" s="6">
        <f t="shared" si="1"/>
        <v>0</v>
      </c>
      <c r="AG9" s="6">
        <f t="shared" si="1"/>
        <v>0</v>
      </c>
      <c r="AH9" s="6">
        <f t="shared" si="2"/>
        <v>0</v>
      </c>
      <c r="AI9" s="6">
        <f t="shared" si="2"/>
        <v>0</v>
      </c>
      <c r="AJ9" s="6">
        <f t="shared" si="2"/>
        <v>0</v>
      </c>
      <c r="AK9" s="6">
        <f t="shared" si="2"/>
        <v>0</v>
      </c>
      <c r="AL9" s="6">
        <f t="shared" si="2"/>
        <v>0</v>
      </c>
      <c r="AM9" s="6">
        <f t="shared" si="2"/>
        <v>0</v>
      </c>
      <c r="AN9" s="6">
        <f t="shared" si="2"/>
        <v>0</v>
      </c>
      <c r="AO9" s="6">
        <f t="shared" si="2"/>
        <v>0</v>
      </c>
      <c r="AP9" s="6">
        <f t="shared" si="2"/>
        <v>0</v>
      </c>
      <c r="AQ9" s="6">
        <f t="shared" si="2"/>
        <v>0</v>
      </c>
      <c r="AR9" s="6">
        <f t="shared" si="3"/>
        <v>0</v>
      </c>
      <c r="AS9" s="6">
        <f t="shared" si="3"/>
        <v>0</v>
      </c>
      <c r="AT9" s="6">
        <f t="shared" si="3"/>
        <v>0</v>
      </c>
      <c r="AU9" s="6">
        <f t="shared" si="3"/>
        <v>0</v>
      </c>
      <c r="AV9" s="6">
        <f t="shared" si="3"/>
        <v>0</v>
      </c>
      <c r="AW9" s="6">
        <f t="shared" si="3"/>
        <v>0</v>
      </c>
      <c r="AX9" s="6">
        <f t="shared" si="3"/>
        <v>0</v>
      </c>
      <c r="AY9" s="6">
        <f t="shared" si="3"/>
        <v>0</v>
      </c>
      <c r="BA9" s="6">
        <f t="shared" si="4"/>
        <v>0</v>
      </c>
      <c r="BB9" s="6">
        <f t="shared" si="5"/>
        <v>0</v>
      </c>
      <c r="BC9" s="6">
        <f t="shared" si="6"/>
        <v>0</v>
      </c>
      <c r="BD9" s="6">
        <f t="shared" si="7"/>
        <v>0</v>
      </c>
    </row>
    <row r="10" spans="1:58" x14ac:dyDescent="0.2">
      <c r="A10" s="29">
        <v>38604</v>
      </c>
      <c r="B10" s="1" t="s">
        <v>200</v>
      </c>
      <c r="C10" s="27">
        <v>43831</v>
      </c>
      <c r="D10" s="1">
        <v>51114</v>
      </c>
      <c r="J10" s="1" t="s">
        <v>0</v>
      </c>
      <c r="K10" s="1" t="s">
        <v>49</v>
      </c>
      <c r="L10" s="1">
        <v>-1</v>
      </c>
      <c r="M10" s="1">
        <v>440</v>
      </c>
      <c r="N10" s="6"/>
      <c r="O10" s="6">
        <v>440</v>
      </c>
      <c r="P10" s="6">
        <v>-2748</v>
      </c>
      <c r="R10" s="31">
        <v>-440</v>
      </c>
      <c r="S10" s="28">
        <v>43861</v>
      </c>
      <c r="X10" s="6">
        <f t="shared" si="1"/>
        <v>0</v>
      </c>
      <c r="Y10" s="6">
        <f t="shared" si="1"/>
        <v>0</v>
      </c>
      <c r="Z10" s="6">
        <f t="shared" si="1"/>
        <v>0</v>
      </c>
      <c r="AA10" s="6">
        <f t="shared" si="1"/>
        <v>0</v>
      </c>
      <c r="AB10" s="6">
        <f t="shared" si="1"/>
        <v>0</v>
      </c>
      <c r="AC10" s="6">
        <f t="shared" si="1"/>
        <v>0</v>
      </c>
      <c r="AD10" s="6">
        <f t="shared" si="1"/>
        <v>0</v>
      </c>
      <c r="AE10" s="6">
        <f t="shared" si="1"/>
        <v>0</v>
      </c>
      <c r="AF10" s="6">
        <f t="shared" si="1"/>
        <v>0</v>
      </c>
      <c r="AG10" s="6">
        <f t="shared" si="1"/>
        <v>0</v>
      </c>
      <c r="AH10" s="6">
        <f t="shared" si="2"/>
        <v>0</v>
      </c>
      <c r="AI10" s="6">
        <f t="shared" si="2"/>
        <v>0</v>
      </c>
      <c r="AJ10" s="6">
        <f t="shared" si="2"/>
        <v>0</v>
      </c>
      <c r="AK10" s="6">
        <f t="shared" si="2"/>
        <v>0</v>
      </c>
      <c r="AL10" s="6">
        <f t="shared" si="2"/>
        <v>0</v>
      </c>
      <c r="AM10" s="6">
        <f t="shared" si="2"/>
        <v>0</v>
      </c>
      <c r="AN10" s="6">
        <f t="shared" si="2"/>
        <v>0</v>
      </c>
      <c r="AO10" s="6">
        <f t="shared" si="2"/>
        <v>0</v>
      </c>
      <c r="AP10" s="6">
        <f t="shared" si="2"/>
        <v>0</v>
      </c>
      <c r="AQ10" s="6">
        <f t="shared" si="2"/>
        <v>0</v>
      </c>
      <c r="AR10" s="6">
        <f t="shared" si="3"/>
        <v>0</v>
      </c>
      <c r="AS10" s="6">
        <f t="shared" si="3"/>
        <v>0</v>
      </c>
      <c r="AT10" s="6">
        <f t="shared" si="3"/>
        <v>0</v>
      </c>
      <c r="AU10" s="6">
        <f t="shared" si="3"/>
        <v>0</v>
      </c>
      <c r="AV10" s="6">
        <f t="shared" si="3"/>
        <v>0</v>
      </c>
      <c r="AW10" s="6">
        <f t="shared" si="3"/>
        <v>0</v>
      </c>
      <c r="AX10" s="6">
        <f t="shared" si="3"/>
        <v>0</v>
      </c>
      <c r="AY10" s="6">
        <f t="shared" si="3"/>
        <v>0</v>
      </c>
      <c r="BA10" s="6">
        <f t="shared" si="4"/>
        <v>0</v>
      </c>
      <c r="BB10" s="6">
        <f t="shared" si="5"/>
        <v>0</v>
      </c>
      <c r="BC10" s="6">
        <f t="shared" si="6"/>
        <v>0</v>
      </c>
      <c r="BD10" s="6">
        <f t="shared" si="7"/>
        <v>0</v>
      </c>
    </row>
    <row r="11" spans="1:58" x14ac:dyDescent="0.2">
      <c r="A11" s="29">
        <v>38604</v>
      </c>
      <c r="B11" s="1" t="s">
        <v>200</v>
      </c>
      <c r="C11" s="27">
        <v>43831</v>
      </c>
      <c r="D11" s="1">
        <v>51114</v>
      </c>
      <c r="J11" s="1" t="s">
        <v>0</v>
      </c>
      <c r="K11" s="1" t="s">
        <v>49</v>
      </c>
      <c r="L11" s="1">
        <v>-1</v>
      </c>
      <c r="M11" s="1">
        <v>136</v>
      </c>
      <c r="N11" s="6"/>
      <c r="O11" s="6">
        <v>136</v>
      </c>
      <c r="P11" s="6">
        <v>-2884</v>
      </c>
      <c r="R11" s="31">
        <v>-136</v>
      </c>
      <c r="S11" s="28">
        <v>43861</v>
      </c>
      <c r="X11" s="6">
        <f t="shared" si="1"/>
        <v>0</v>
      </c>
      <c r="Y11" s="6">
        <f t="shared" si="1"/>
        <v>0</v>
      </c>
      <c r="Z11" s="6">
        <f t="shared" si="1"/>
        <v>0</v>
      </c>
      <c r="AA11" s="6">
        <f t="shared" si="1"/>
        <v>0</v>
      </c>
      <c r="AB11" s="6">
        <f t="shared" si="1"/>
        <v>0</v>
      </c>
      <c r="AC11" s="6">
        <f t="shared" si="1"/>
        <v>0</v>
      </c>
      <c r="AD11" s="6">
        <f t="shared" si="1"/>
        <v>0</v>
      </c>
      <c r="AE11" s="6">
        <f t="shared" si="1"/>
        <v>0</v>
      </c>
      <c r="AF11" s="6">
        <f t="shared" si="1"/>
        <v>0</v>
      </c>
      <c r="AG11" s="6">
        <f t="shared" si="1"/>
        <v>0</v>
      </c>
      <c r="AH11" s="6">
        <f t="shared" si="2"/>
        <v>0</v>
      </c>
      <c r="AI11" s="6">
        <f t="shared" si="2"/>
        <v>0</v>
      </c>
      <c r="AJ11" s="6">
        <f t="shared" si="2"/>
        <v>0</v>
      </c>
      <c r="AK11" s="6">
        <f t="shared" si="2"/>
        <v>0</v>
      </c>
      <c r="AL11" s="6">
        <f t="shared" si="2"/>
        <v>0</v>
      </c>
      <c r="AM11" s="6">
        <f t="shared" si="2"/>
        <v>0</v>
      </c>
      <c r="AN11" s="6">
        <f t="shared" si="2"/>
        <v>0</v>
      </c>
      <c r="AO11" s="6">
        <f t="shared" si="2"/>
        <v>0</v>
      </c>
      <c r="AP11" s="6">
        <f t="shared" si="2"/>
        <v>0</v>
      </c>
      <c r="AQ11" s="6">
        <f t="shared" si="2"/>
        <v>0</v>
      </c>
      <c r="AR11" s="6">
        <f t="shared" si="3"/>
        <v>0</v>
      </c>
      <c r="AS11" s="6">
        <f t="shared" si="3"/>
        <v>0</v>
      </c>
      <c r="AT11" s="6">
        <f t="shared" si="3"/>
        <v>0</v>
      </c>
      <c r="AU11" s="6">
        <f t="shared" si="3"/>
        <v>0</v>
      </c>
      <c r="AV11" s="6">
        <f t="shared" si="3"/>
        <v>0</v>
      </c>
      <c r="AW11" s="6">
        <f t="shared" si="3"/>
        <v>0</v>
      </c>
      <c r="AX11" s="6">
        <f t="shared" si="3"/>
        <v>0</v>
      </c>
      <c r="AY11" s="6">
        <f t="shared" si="3"/>
        <v>0</v>
      </c>
      <c r="BA11" s="6">
        <f t="shared" si="4"/>
        <v>0</v>
      </c>
      <c r="BB11" s="6">
        <f t="shared" si="5"/>
        <v>0</v>
      </c>
      <c r="BC11" s="6">
        <f t="shared" si="6"/>
        <v>0</v>
      </c>
      <c r="BD11" s="6">
        <f t="shared" si="7"/>
        <v>0</v>
      </c>
      <c r="BF11" s="93" t="s">
        <v>878</v>
      </c>
    </row>
    <row r="12" spans="1:58" x14ac:dyDescent="0.2">
      <c r="A12" s="29">
        <v>38604</v>
      </c>
      <c r="B12" s="1" t="s">
        <v>200</v>
      </c>
      <c r="C12" s="27">
        <v>43831</v>
      </c>
      <c r="D12" s="1">
        <v>51114</v>
      </c>
      <c r="J12" s="1" t="s">
        <v>0</v>
      </c>
      <c r="K12" s="1" t="s">
        <v>49</v>
      </c>
      <c r="L12" s="1">
        <v>-1</v>
      </c>
      <c r="M12" s="1">
        <v>56</v>
      </c>
      <c r="N12" s="6"/>
      <c r="O12" s="6">
        <v>56</v>
      </c>
      <c r="P12" s="6">
        <v>-2940</v>
      </c>
      <c r="R12" s="31">
        <v>-56</v>
      </c>
      <c r="S12" s="28">
        <v>43861</v>
      </c>
      <c r="X12" s="6">
        <f t="shared" ref="X12:AG21" si="8">-SUMIFS($R:$R,$F:$F,$W12,$S:$S,X$1)/1000</f>
        <v>0</v>
      </c>
      <c r="Y12" s="6">
        <f t="shared" si="8"/>
        <v>0</v>
      </c>
      <c r="Z12" s="6">
        <f t="shared" si="8"/>
        <v>0</v>
      </c>
      <c r="AA12" s="6">
        <f t="shared" si="8"/>
        <v>0</v>
      </c>
      <c r="AB12" s="6">
        <f t="shared" si="8"/>
        <v>0</v>
      </c>
      <c r="AC12" s="6">
        <f t="shared" si="8"/>
        <v>0</v>
      </c>
      <c r="AD12" s="6">
        <f t="shared" si="8"/>
        <v>0</v>
      </c>
      <c r="AE12" s="6">
        <f t="shared" si="8"/>
        <v>0</v>
      </c>
      <c r="AF12" s="6">
        <f t="shared" si="8"/>
        <v>0</v>
      </c>
      <c r="AG12" s="6">
        <f t="shared" si="8"/>
        <v>0</v>
      </c>
      <c r="AH12" s="6">
        <f t="shared" ref="AH12:AQ21" si="9">-SUMIFS($R:$R,$F:$F,$W12,$S:$S,AH$1)/1000</f>
        <v>0</v>
      </c>
      <c r="AI12" s="6">
        <f t="shared" si="9"/>
        <v>0</v>
      </c>
      <c r="AJ12" s="6">
        <f t="shared" si="9"/>
        <v>0</v>
      </c>
      <c r="AK12" s="6">
        <f t="shared" si="9"/>
        <v>0</v>
      </c>
      <c r="AL12" s="6">
        <f t="shared" si="9"/>
        <v>0</v>
      </c>
      <c r="AM12" s="6">
        <f t="shared" si="9"/>
        <v>0</v>
      </c>
      <c r="AN12" s="6">
        <f t="shared" si="9"/>
        <v>0</v>
      </c>
      <c r="AO12" s="6">
        <f t="shared" si="9"/>
        <v>0</v>
      </c>
      <c r="AP12" s="6">
        <f t="shared" si="9"/>
        <v>0</v>
      </c>
      <c r="AQ12" s="6">
        <f t="shared" si="9"/>
        <v>0</v>
      </c>
      <c r="AR12" s="6">
        <f t="shared" ref="AR12:AY21" si="10">-SUMIFS($R:$R,$F:$F,$W12,$S:$S,AR$1)/1000</f>
        <v>0</v>
      </c>
      <c r="AS12" s="6">
        <f t="shared" si="10"/>
        <v>0</v>
      </c>
      <c r="AT12" s="6">
        <f t="shared" si="10"/>
        <v>0</v>
      </c>
      <c r="AU12" s="6">
        <f t="shared" si="10"/>
        <v>0</v>
      </c>
      <c r="AV12" s="6">
        <f t="shared" si="10"/>
        <v>0</v>
      </c>
      <c r="AW12" s="6">
        <f t="shared" si="10"/>
        <v>0</v>
      </c>
      <c r="AX12" s="6">
        <f t="shared" si="10"/>
        <v>0</v>
      </c>
      <c r="AY12" s="6">
        <f t="shared" si="10"/>
        <v>0</v>
      </c>
      <c r="BA12" s="6">
        <f t="shared" si="4"/>
        <v>0</v>
      </c>
      <c r="BB12" s="6">
        <f t="shared" si="5"/>
        <v>0</v>
      </c>
      <c r="BC12" s="6">
        <f t="shared" si="6"/>
        <v>0</v>
      </c>
      <c r="BD12" s="6">
        <f t="shared" si="7"/>
        <v>0</v>
      </c>
    </row>
    <row r="13" spans="1:58" x14ac:dyDescent="0.2">
      <c r="A13" s="29">
        <v>38604</v>
      </c>
      <c r="B13" s="1" t="s">
        <v>200</v>
      </c>
      <c r="C13" s="27">
        <v>43831</v>
      </c>
      <c r="D13" s="1">
        <v>51114</v>
      </c>
      <c r="J13" s="1" t="s">
        <v>0</v>
      </c>
      <c r="K13" s="1" t="s">
        <v>49</v>
      </c>
      <c r="L13" s="1">
        <v>-1</v>
      </c>
      <c r="M13" s="1">
        <v>36</v>
      </c>
      <c r="N13" s="6"/>
      <c r="O13" s="6">
        <v>36</v>
      </c>
      <c r="P13" s="6">
        <v>-2976</v>
      </c>
      <c r="R13" s="31">
        <v>-36</v>
      </c>
      <c r="S13" s="28">
        <v>43861</v>
      </c>
      <c r="X13" s="6">
        <f t="shared" si="8"/>
        <v>0</v>
      </c>
      <c r="Y13" s="6">
        <f t="shared" si="8"/>
        <v>0</v>
      </c>
      <c r="Z13" s="6">
        <f t="shared" si="8"/>
        <v>0</v>
      </c>
      <c r="AA13" s="6">
        <f t="shared" si="8"/>
        <v>0</v>
      </c>
      <c r="AB13" s="6">
        <f t="shared" si="8"/>
        <v>0</v>
      </c>
      <c r="AC13" s="6">
        <f t="shared" si="8"/>
        <v>0</v>
      </c>
      <c r="AD13" s="6">
        <f t="shared" si="8"/>
        <v>0</v>
      </c>
      <c r="AE13" s="6">
        <f t="shared" si="8"/>
        <v>0</v>
      </c>
      <c r="AF13" s="6">
        <f t="shared" si="8"/>
        <v>0</v>
      </c>
      <c r="AG13" s="6">
        <f t="shared" si="8"/>
        <v>0</v>
      </c>
      <c r="AH13" s="6">
        <f t="shared" si="9"/>
        <v>0</v>
      </c>
      <c r="AI13" s="6">
        <f t="shared" si="9"/>
        <v>0</v>
      </c>
      <c r="AJ13" s="6">
        <f t="shared" si="9"/>
        <v>0</v>
      </c>
      <c r="AK13" s="6">
        <f t="shared" si="9"/>
        <v>0</v>
      </c>
      <c r="AL13" s="6">
        <f t="shared" si="9"/>
        <v>0</v>
      </c>
      <c r="AM13" s="6">
        <f t="shared" si="9"/>
        <v>0</v>
      </c>
      <c r="AN13" s="6">
        <f t="shared" si="9"/>
        <v>0</v>
      </c>
      <c r="AO13" s="6">
        <f t="shared" si="9"/>
        <v>0</v>
      </c>
      <c r="AP13" s="6">
        <f t="shared" si="9"/>
        <v>0</v>
      </c>
      <c r="AQ13" s="6">
        <f t="shared" si="9"/>
        <v>0</v>
      </c>
      <c r="AR13" s="6">
        <f t="shared" si="10"/>
        <v>0</v>
      </c>
      <c r="AS13" s="6">
        <f t="shared" si="10"/>
        <v>0</v>
      </c>
      <c r="AT13" s="6">
        <f t="shared" si="10"/>
        <v>0</v>
      </c>
      <c r="AU13" s="6">
        <f t="shared" si="10"/>
        <v>0</v>
      </c>
      <c r="AV13" s="6">
        <f t="shared" si="10"/>
        <v>0</v>
      </c>
      <c r="AW13" s="6">
        <f t="shared" si="10"/>
        <v>0</v>
      </c>
      <c r="AX13" s="6">
        <f t="shared" si="10"/>
        <v>0</v>
      </c>
      <c r="AY13" s="6">
        <f t="shared" si="10"/>
        <v>0</v>
      </c>
      <c r="BA13" s="6">
        <f t="shared" si="4"/>
        <v>0</v>
      </c>
      <c r="BB13" s="6">
        <f t="shared" si="5"/>
        <v>0</v>
      </c>
      <c r="BC13" s="6">
        <f t="shared" si="6"/>
        <v>0</v>
      </c>
      <c r="BD13" s="6">
        <f t="shared" si="7"/>
        <v>0</v>
      </c>
    </row>
    <row r="14" spans="1:58" x14ac:dyDescent="0.2">
      <c r="A14" s="29">
        <v>38605</v>
      </c>
      <c r="B14" s="1" t="s">
        <v>200</v>
      </c>
      <c r="C14" s="27">
        <v>43831</v>
      </c>
      <c r="D14" s="1">
        <v>51115</v>
      </c>
      <c r="J14" s="1" t="s">
        <v>0</v>
      </c>
      <c r="K14" s="1" t="s">
        <v>49</v>
      </c>
      <c r="L14" s="1">
        <v>-1</v>
      </c>
      <c r="M14" s="1">
        <v>730</v>
      </c>
      <c r="N14" s="6"/>
      <c r="O14" s="6">
        <v>730</v>
      </c>
      <c r="P14" s="6">
        <v>-3706</v>
      </c>
      <c r="R14" s="31">
        <v>-730</v>
      </c>
      <c r="S14" s="28">
        <v>43861</v>
      </c>
      <c r="X14" s="6">
        <f t="shared" si="8"/>
        <v>0</v>
      </c>
      <c r="Y14" s="6">
        <f t="shared" si="8"/>
        <v>0</v>
      </c>
      <c r="Z14" s="6">
        <f t="shared" si="8"/>
        <v>0</v>
      </c>
      <c r="AA14" s="6">
        <f t="shared" si="8"/>
        <v>0</v>
      </c>
      <c r="AB14" s="6">
        <f t="shared" si="8"/>
        <v>0</v>
      </c>
      <c r="AC14" s="6">
        <f t="shared" si="8"/>
        <v>0</v>
      </c>
      <c r="AD14" s="6">
        <f t="shared" si="8"/>
        <v>0</v>
      </c>
      <c r="AE14" s="6">
        <f t="shared" si="8"/>
        <v>0</v>
      </c>
      <c r="AF14" s="6">
        <f t="shared" si="8"/>
        <v>0</v>
      </c>
      <c r="AG14" s="6">
        <f t="shared" si="8"/>
        <v>0</v>
      </c>
      <c r="AH14" s="6">
        <f t="shared" si="9"/>
        <v>0</v>
      </c>
      <c r="AI14" s="6">
        <f t="shared" si="9"/>
        <v>0</v>
      </c>
      <c r="AJ14" s="6">
        <f t="shared" si="9"/>
        <v>0</v>
      </c>
      <c r="AK14" s="6">
        <f t="shared" si="9"/>
        <v>0</v>
      </c>
      <c r="AL14" s="6">
        <f t="shared" si="9"/>
        <v>0</v>
      </c>
      <c r="AM14" s="6">
        <f t="shared" si="9"/>
        <v>0</v>
      </c>
      <c r="AN14" s="6">
        <f t="shared" si="9"/>
        <v>0</v>
      </c>
      <c r="AO14" s="6">
        <f t="shared" si="9"/>
        <v>0</v>
      </c>
      <c r="AP14" s="6">
        <f t="shared" si="9"/>
        <v>0</v>
      </c>
      <c r="AQ14" s="6">
        <f t="shared" si="9"/>
        <v>0</v>
      </c>
      <c r="AR14" s="6">
        <f t="shared" si="10"/>
        <v>0</v>
      </c>
      <c r="AS14" s="6">
        <f t="shared" si="10"/>
        <v>0</v>
      </c>
      <c r="AT14" s="6">
        <f t="shared" si="10"/>
        <v>0</v>
      </c>
      <c r="AU14" s="6">
        <f t="shared" si="10"/>
        <v>0</v>
      </c>
      <c r="AV14" s="6">
        <f t="shared" si="10"/>
        <v>0</v>
      </c>
      <c r="AW14" s="6">
        <f t="shared" si="10"/>
        <v>0</v>
      </c>
      <c r="AX14" s="6">
        <f t="shared" si="10"/>
        <v>0</v>
      </c>
      <c r="AY14" s="6">
        <f t="shared" si="10"/>
        <v>0</v>
      </c>
      <c r="BA14" s="6">
        <f t="shared" si="4"/>
        <v>0</v>
      </c>
      <c r="BB14" s="6">
        <f t="shared" si="5"/>
        <v>0</v>
      </c>
      <c r="BC14" s="6">
        <f t="shared" si="6"/>
        <v>0</v>
      </c>
      <c r="BD14" s="6">
        <f t="shared" si="7"/>
        <v>0</v>
      </c>
      <c r="BE14" s="1" t="s">
        <v>661</v>
      </c>
      <c r="BF14" s="93" t="s">
        <v>868</v>
      </c>
    </row>
    <row r="15" spans="1:58" x14ac:dyDescent="0.2">
      <c r="A15" s="29">
        <v>38605</v>
      </c>
      <c r="B15" s="1" t="s">
        <v>200</v>
      </c>
      <c r="C15" s="27">
        <v>43831</v>
      </c>
      <c r="D15" s="1">
        <v>51115</v>
      </c>
      <c r="J15" s="1" t="s">
        <v>0</v>
      </c>
      <c r="K15" s="1" t="s">
        <v>49</v>
      </c>
      <c r="L15" s="1">
        <v>-1</v>
      </c>
      <c r="M15" s="1">
        <v>116</v>
      </c>
      <c r="N15" s="6"/>
      <c r="O15" s="6">
        <v>116</v>
      </c>
      <c r="P15" s="6">
        <v>-3822</v>
      </c>
      <c r="R15" s="31">
        <v>-116</v>
      </c>
      <c r="S15" s="28">
        <v>43861</v>
      </c>
      <c r="X15" s="6">
        <f t="shared" si="8"/>
        <v>0</v>
      </c>
      <c r="Y15" s="6">
        <f t="shared" si="8"/>
        <v>0</v>
      </c>
      <c r="Z15" s="6">
        <f t="shared" si="8"/>
        <v>0</v>
      </c>
      <c r="AA15" s="6">
        <f t="shared" si="8"/>
        <v>0</v>
      </c>
      <c r="AB15" s="6">
        <f t="shared" si="8"/>
        <v>0</v>
      </c>
      <c r="AC15" s="6">
        <f t="shared" si="8"/>
        <v>0</v>
      </c>
      <c r="AD15" s="6">
        <f t="shared" si="8"/>
        <v>0</v>
      </c>
      <c r="AE15" s="6">
        <f t="shared" si="8"/>
        <v>0</v>
      </c>
      <c r="AF15" s="6">
        <f t="shared" si="8"/>
        <v>0</v>
      </c>
      <c r="AG15" s="6">
        <f t="shared" si="8"/>
        <v>0</v>
      </c>
      <c r="AH15" s="6">
        <f t="shared" si="9"/>
        <v>0</v>
      </c>
      <c r="AI15" s="6">
        <f t="shared" si="9"/>
        <v>0</v>
      </c>
      <c r="AJ15" s="6">
        <f t="shared" si="9"/>
        <v>0</v>
      </c>
      <c r="AK15" s="6">
        <f t="shared" si="9"/>
        <v>0</v>
      </c>
      <c r="AL15" s="6">
        <f t="shared" si="9"/>
        <v>0</v>
      </c>
      <c r="AM15" s="6">
        <f t="shared" si="9"/>
        <v>0</v>
      </c>
      <c r="AN15" s="6">
        <f t="shared" si="9"/>
        <v>0</v>
      </c>
      <c r="AO15" s="6">
        <f t="shared" si="9"/>
        <v>0</v>
      </c>
      <c r="AP15" s="6">
        <f t="shared" si="9"/>
        <v>0</v>
      </c>
      <c r="AQ15" s="6">
        <f t="shared" si="9"/>
        <v>0</v>
      </c>
      <c r="AR15" s="6">
        <f t="shared" si="10"/>
        <v>0</v>
      </c>
      <c r="AS15" s="6">
        <f t="shared" si="10"/>
        <v>0</v>
      </c>
      <c r="AT15" s="6">
        <f t="shared" si="10"/>
        <v>0</v>
      </c>
      <c r="AU15" s="6">
        <f t="shared" si="10"/>
        <v>0</v>
      </c>
      <c r="AV15" s="6">
        <f t="shared" si="10"/>
        <v>0</v>
      </c>
      <c r="AW15" s="6">
        <f t="shared" si="10"/>
        <v>0</v>
      </c>
      <c r="AX15" s="6">
        <f t="shared" si="10"/>
        <v>0</v>
      </c>
      <c r="AY15" s="6">
        <f t="shared" si="10"/>
        <v>0</v>
      </c>
      <c r="BA15" s="6">
        <f t="shared" si="4"/>
        <v>0</v>
      </c>
      <c r="BB15" s="6">
        <f t="shared" si="5"/>
        <v>0</v>
      </c>
      <c r="BC15" s="6">
        <f t="shared" si="6"/>
        <v>0</v>
      </c>
      <c r="BD15" s="6">
        <f t="shared" si="7"/>
        <v>0</v>
      </c>
    </row>
    <row r="16" spans="1:58" x14ac:dyDescent="0.2">
      <c r="A16" s="29">
        <v>38606</v>
      </c>
      <c r="B16" s="1" t="s">
        <v>200</v>
      </c>
      <c r="C16" s="27">
        <v>43831</v>
      </c>
      <c r="D16" s="1">
        <v>51116</v>
      </c>
      <c r="J16" s="1" t="s">
        <v>0</v>
      </c>
      <c r="K16" s="1" t="s">
        <v>49</v>
      </c>
      <c r="L16" s="1">
        <v>-1</v>
      </c>
      <c r="M16" s="1">
        <v>440</v>
      </c>
      <c r="N16" s="6"/>
      <c r="O16" s="6">
        <v>440</v>
      </c>
      <c r="P16" s="6">
        <v>-4262</v>
      </c>
      <c r="R16" s="31">
        <v>-440</v>
      </c>
      <c r="S16" s="28">
        <v>43861</v>
      </c>
      <c r="X16" s="6">
        <f t="shared" si="8"/>
        <v>0</v>
      </c>
      <c r="Y16" s="6">
        <f t="shared" si="8"/>
        <v>0</v>
      </c>
      <c r="Z16" s="6">
        <f t="shared" si="8"/>
        <v>0</v>
      </c>
      <c r="AA16" s="6">
        <f t="shared" si="8"/>
        <v>0</v>
      </c>
      <c r="AB16" s="6">
        <f t="shared" si="8"/>
        <v>0</v>
      </c>
      <c r="AC16" s="6">
        <f t="shared" si="8"/>
        <v>0</v>
      </c>
      <c r="AD16" s="6">
        <f t="shared" si="8"/>
        <v>0</v>
      </c>
      <c r="AE16" s="6">
        <f t="shared" si="8"/>
        <v>0</v>
      </c>
      <c r="AF16" s="6">
        <f t="shared" si="8"/>
        <v>0</v>
      </c>
      <c r="AG16" s="6">
        <f t="shared" si="8"/>
        <v>0</v>
      </c>
      <c r="AH16" s="6">
        <f t="shared" si="9"/>
        <v>0</v>
      </c>
      <c r="AI16" s="6">
        <f t="shared" si="9"/>
        <v>0</v>
      </c>
      <c r="AJ16" s="6">
        <f t="shared" si="9"/>
        <v>0</v>
      </c>
      <c r="AK16" s="6">
        <f t="shared" si="9"/>
        <v>0</v>
      </c>
      <c r="AL16" s="6">
        <f t="shared" si="9"/>
        <v>0</v>
      </c>
      <c r="AM16" s="6">
        <f t="shared" si="9"/>
        <v>0</v>
      </c>
      <c r="AN16" s="6">
        <f t="shared" si="9"/>
        <v>0</v>
      </c>
      <c r="AO16" s="6">
        <f t="shared" si="9"/>
        <v>0</v>
      </c>
      <c r="AP16" s="6">
        <f t="shared" si="9"/>
        <v>0</v>
      </c>
      <c r="AQ16" s="6">
        <f t="shared" si="9"/>
        <v>0</v>
      </c>
      <c r="AR16" s="6">
        <f t="shared" si="10"/>
        <v>0</v>
      </c>
      <c r="AS16" s="6">
        <f t="shared" si="10"/>
        <v>0</v>
      </c>
      <c r="AT16" s="6">
        <f t="shared" si="10"/>
        <v>0</v>
      </c>
      <c r="AU16" s="6">
        <f t="shared" si="10"/>
        <v>0</v>
      </c>
      <c r="AV16" s="6">
        <f t="shared" si="10"/>
        <v>0</v>
      </c>
      <c r="AW16" s="6">
        <f t="shared" si="10"/>
        <v>0</v>
      </c>
      <c r="AX16" s="6">
        <f t="shared" si="10"/>
        <v>0</v>
      </c>
      <c r="AY16" s="6">
        <f t="shared" si="10"/>
        <v>0</v>
      </c>
      <c r="BA16" s="6">
        <f t="shared" si="4"/>
        <v>0</v>
      </c>
      <c r="BB16" s="6">
        <f t="shared" si="5"/>
        <v>0</v>
      </c>
      <c r="BC16" s="6">
        <f t="shared" si="6"/>
        <v>0</v>
      </c>
      <c r="BD16" s="6">
        <f t="shared" si="7"/>
        <v>0</v>
      </c>
    </row>
    <row r="17" spans="1:56" x14ac:dyDescent="0.2">
      <c r="A17" s="29">
        <v>38606</v>
      </c>
      <c r="B17" s="1" t="s">
        <v>200</v>
      </c>
      <c r="C17" s="27">
        <v>43831</v>
      </c>
      <c r="D17" s="1">
        <v>51116</v>
      </c>
      <c r="J17" s="1" t="s">
        <v>0</v>
      </c>
      <c r="K17" s="1" t="s">
        <v>49</v>
      </c>
      <c r="L17" s="1">
        <v>-1</v>
      </c>
      <c r="M17" s="1">
        <v>60</v>
      </c>
      <c r="N17" s="6"/>
      <c r="O17" s="6">
        <v>60</v>
      </c>
      <c r="P17" s="6">
        <v>-4378</v>
      </c>
      <c r="R17" s="31">
        <v>-60</v>
      </c>
      <c r="S17" s="28">
        <v>43861</v>
      </c>
      <c r="X17" s="6">
        <f t="shared" si="8"/>
        <v>0</v>
      </c>
      <c r="Y17" s="6">
        <f t="shared" si="8"/>
        <v>0</v>
      </c>
      <c r="Z17" s="6">
        <f t="shared" si="8"/>
        <v>0</v>
      </c>
      <c r="AA17" s="6">
        <f t="shared" si="8"/>
        <v>0</v>
      </c>
      <c r="AB17" s="6">
        <f t="shared" si="8"/>
        <v>0</v>
      </c>
      <c r="AC17" s="6">
        <f t="shared" si="8"/>
        <v>0</v>
      </c>
      <c r="AD17" s="6">
        <f t="shared" si="8"/>
        <v>0</v>
      </c>
      <c r="AE17" s="6">
        <f t="shared" si="8"/>
        <v>0</v>
      </c>
      <c r="AF17" s="6">
        <f t="shared" si="8"/>
        <v>0</v>
      </c>
      <c r="AG17" s="6">
        <f t="shared" si="8"/>
        <v>0</v>
      </c>
      <c r="AH17" s="6">
        <f t="shared" si="9"/>
        <v>0</v>
      </c>
      <c r="AI17" s="6">
        <f t="shared" si="9"/>
        <v>0</v>
      </c>
      <c r="AJ17" s="6">
        <f t="shared" si="9"/>
        <v>0</v>
      </c>
      <c r="AK17" s="6">
        <f t="shared" si="9"/>
        <v>0</v>
      </c>
      <c r="AL17" s="6">
        <f t="shared" si="9"/>
        <v>0</v>
      </c>
      <c r="AM17" s="6">
        <f t="shared" si="9"/>
        <v>0</v>
      </c>
      <c r="AN17" s="6">
        <f t="shared" si="9"/>
        <v>0</v>
      </c>
      <c r="AO17" s="6">
        <f t="shared" si="9"/>
        <v>0</v>
      </c>
      <c r="AP17" s="6">
        <f t="shared" si="9"/>
        <v>0</v>
      </c>
      <c r="AQ17" s="6">
        <f t="shared" si="9"/>
        <v>0</v>
      </c>
      <c r="AR17" s="6">
        <f t="shared" si="10"/>
        <v>0</v>
      </c>
      <c r="AS17" s="6">
        <f t="shared" si="10"/>
        <v>0</v>
      </c>
      <c r="AT17" s="6">
        <f t="shared" si="10"/>
        <v>0</v>
      </c>
      <c r="AU17" s="6">
        <f t="shared" si="10"/>
        <v>0</v>
      </c>
      <c r="AV17" s="6">
        <f t="shared" si="10"/>
        <v>0</v>
      </c>
      <c r="AW17" s="6">
        <f t="shared" si="10"/>
        <v>0</v>
      </c>
      <c r="AX17" s="6">
        <f t="shared" si="10"/>
        <v>0</v>
      </c>
      <c r="AY17" s="6">
        <f t="shared" si="10"/>
        <v>0</v>
      </c>
      <c r="BA17" s="6">
        <f t="shared" si="4"/>
        <v>0</v>
      </c>
      <c r="BB17" s="6">
        <f t="shared" si="5"/>
        <v>0</v>
      </c>
      <c r="BC17" s="6">
        <f t="shared" si="6"/>
        <v>0</v>
      </c>
      <c r="BD17" s="6">
        <f t="shared" si="7"/>
        <v>0</v>
      </c>
    </row>
    <row r="18" spans="1:56" x14ac:dyDescent="0.2">
      <c r="A18" s="29">
        <v>38606</v>
      </c>
      <c r="B18" s="1" t="s">
        <v>200</v>
      </c>
      <c r="C18" s="27">
        <v>43831</v>
      </c>
      <c r="D18" s="1">
        <v>51116</v>
      </c>
      <c r="J18" s="1" t="s">
        <v>0</v>
      </c>
      <c r="K18" s="1" t="s">
        <v>49</v>
      </c>
      <c r="L18" s="1">
        <v>-1</v>
      </c>
      <c r="M18" s="1">
        <v>56</v>
      </c>
      <c r="N18" s="6"/>
      <c r="O18" s="6">
        <v>56</v>
      </c>
      <c r="P18" s="6">
        <v>-4318</v>
      </c>
      <c r="R18" s="31">
        <v>-56</v>
      </c>
      <c r="S18" s="28">
        <v>43861</v>
      </c>
      <c r="X18" s="6">
        <f t="shared" si="8"/>
        <v>0</v>
      </c>
      <c r="Y18" s="6">
        <f t="shared" si="8"/>
        <v>0</v>
      </c>
      <c r="Z18" s="6">
        <f t="shared" si="8"/>
        <v>0</v>
      </c>
      <c r="AA18" s="6">
        <f t="shared" si="8"/>
        <v>0</v>
      </c>
      <c r="AB18" s="6">
        <f t="shared" si="8"/>
        <v>0</v>
      </c>
      <c r="AC18" s="6">
        <f t="shared" si="8"/>
        <v>0</v>
      </c>
      <c r="AD18" s="6">
        <f t="shared" si="8"/>
        <v>0</v>
      </c>
      <c r="AE18" s="6">
        <f t="shared" si="8"/>
        <v>0</v>
      </c>
      <c r="AF18" s="6">
        <f t="shared" si="8"/>
        <v>0</v>
      </c>
      <c r="AG18" s="6">
        <f t="shared" si="8"/>
        <v>0</v>
      </c>
      <c r="AH18" s="6">
        <f t="shared" si="9"/>
        <v>0</v>
      </c>
      <c r="AI18" s="6">
        <f t="shared" si="9"/>
        <v>0</v>
      </c>
      <c r="AJ18" s="6">
        <f t="shared" si="9"/>
        <v>0</v>
      </c>
      <c r="AK18" s="6">
        <f t="shared" si="9"/>
        <v>0</v>
      </c>
      <c r="AL18" s="6">
        <f t="shared" si="9"/>
        <v>0</v>
      </c>
      <c r="AM18" s="6">
        <f t="shared" si="9"/>
        <v>0</v>
      </c>
      <c r="AN18" s="6">
        <f t="shared" si="9"/>
        <v>0</v>
      </c>
      <c r="AO18" s="6">
        <f t="shared" si="9"/>
        <v>0</v>
      </c>
      <c r="AP18" s="6">
        <f t="shared" si="9"/>
        <v>0</v>
      </c>
      <c r="AQ18" s="6">
        <f t="shared" si="9"/>
        <v>0</v>
      </c>
      <c r="AR18" s="6">
        <f t="shared" si="10"/>
        <v>0</v>
      </c>
      <c r="AS18" s="6">
        <f t="shared" si="10"/>
        <v>0</v>
      </c>
      <c r="AT18" s="6">
        <f t="shared" si="10"/>
        <v>0</v>
      </c>
      <c r="AU18" s="6">
        <f t="shared" si="10"/>
        <v>0</v>
      </c>
      <c r="AV18" s="6">
        <f t="shared" si="10"/>
        <v>0</v>
      </c>
      <c r="AW18" s="6">
        <f t="shared" si="10"/>
        <v>0</v>
      </c>
      <c r="AX18" s="6">
        <f t="shared" si="10"/>
        <v>0</v>
      </c>
      <c r="AY18" s="6">
        <f t="shared" si="10"/>
        <v>0</v>
      </c>
      <c r="BA18" s="6">
        <f t="shared" si="4"/>
        <v>0</v>
      </c>
      <c r="BB18" s="6">
        <f t="shared" si="5"/>
        <v>0</v>
      </c>
      <c r="BC18" s="6">
        <f t="shared" si="6"/>
        <v>0</v>
      </c>
      <c r="BD18" s="6">
        <f t="shared" si="7"/>
        <v>0</v>
      </c>
    </row>
    <row r="19" spans="1:56" x14ac:dyDescent="0.2">
      <c r="A19" s="29">
        <v>38607</v>
      </c>
      <c r="B19" s="1" t="s">
        <v>200</v>
      </c>
      <c r="C19" s="27">
        <v>43831</v>
      </c>
      <c r="D19" s="1">
        <v>51117</v>
      </c>
      <c r="J19" s="1" t="s">
        <v>0</v>
      </c>
      <c r="K19" s="1" t="s">
        <v>49</v>
      </c>
      <c r="L19" s="1">
        <v>-1</v>
      </c>
      <c r="M19" s="1">
        <v>56</v>
      </c>
      <c r="N19" s="6"/>
      <c r="O19" s="6">
        <v>56</v>
      </c>
      <c r="P19" s="6">
        <v>-4434</v>
      </c>
      <c r="R19" s="31">
        <v>-56</v>
      </c>
      <c r="S19" s="28">
        <v>43861</v>
      </c>
      <c r="X19" s="6">
        <f t="shared" si="8"/>
        <v>0</v>
      </c>
      <c r="Y19" s="6">
        <f t="shared" si="8"/>
        <v>0</v>
      </c>
      <c r="Z19" s="6">
        <f t="shared" si="8"/>
        <v>0</v>
      </c>
      <c r="AA19" s="6">
        <f t="shared" si="8"/>
        <v>0</v>
      </c>
      <c r="AB19" s="6">
        <f t="shared" si="8"/>
        <v>0</v>
      </c>
      <c r="AC19" s="6">
        <f t="shared" si="8"/>
        <v>0</v>
      </c>
      <c r="AD19" s="6">
        <f t="shared" si="8"/>
        <v>0</v>
      </c>
      <c r="AE19" s="6">
        <f t="shared" si="8"/>
        <v>0</v>
      </c>
      <c r="AF19" s="6">
        <f t="shared" si="8"/>
        <v>0</v>
      </c>
      <c r="AG19" s="6">
        <f t="shared" si="8"/>
        <v>0</v>
      </c>
      <c r="AH19" s="6">
        <f t="shared" si="9"/>
        <v>0</v>
      </c>
      <c r="AI19" s="6">
        <f t="shared" si="9"/>
        <v>0</v>
      </c>
      <c r="AJ19" s="6">
        <f t="shared" si="9"/>
        <v>0</v>
      </c>
      <c r="AK19" s="6">
        <f t="shared" si="9"/>
        <v>0</v>
      </c>
      <c r="AL19" s="6">
        <f t="shared" si="9"/>
        <v>0</v>
      </c>
      <c r="AM19" s="6">
        <f t="shared" si="9"/>
        <v>0</v>
      </c>
      <c r="AN19" s="6">
        <f t="shared" si="9"/>
        <v>0</v>
      </c>
      <c r="AO19" s="6">
        <f t="shared" si="9"/>
        <v>0</v>
      </c>
      <c r="AP19" s="6">
        <f t="shared" si="9"/>
        <v>0</v>
      </c>
      <c r="AQ19" s="6">
        <f t="shared" si="9"/>
        <v>0</v>
      </c>
      <c r="AR19" s="6">
        <f t="shared" si="10"/>
        <v>0</v>
      </c>
      <c r="AS19" s="6">
        <f t="shared" si="10"/>
        <v>0</v>
      </c>
      <c r="AT19" s="6">
        <f t="shared" si="10"/>
        <v>0</v>
      </c>
      <c r="AU19" s="6">
        <f t="shared" si="10"/>
        <v>0</v>
      </c>
      <c r="AV19" s="6">
        <f t="shared" si="10"/>
        <v>0</v>
      </c>
      <c r="AW19" s="6">
        <f t="shared" si="10"/>
        <v>0</v>
      </c>
      <c r="AX19" s="6">
        <f t="shared" si="10"/>
        <v>0</v>
      </c>
      <c r="AY19" s="6">
        <f t="shared" si="10"/>
        <v>0</v>
      </c>
      <c r="BA19" s="6">
        <f t="shared" si="4"/>
        <v>0</v>
      </c>
      <c r="BB19" s="6">
        <f t="shared" si="5"/>
        <v>0</v>
      </c>
      <c r="BC19" s="6">
        <f t="shared" si="6"/>
        <v>0</v>
      </c>
      <c r="BD19" s="6">
        <f t="shared" si="7"/>
        <v>0</v>
      </c>
    </row>
    <row r="20" spans="1:56" x14ac:dyDescent="0.2">
      <c r="A20" s="29">
        <v>38608</v>
      </c>
      <c r="B20" s="1" t="s">
        <v>200</v>
      </c>
      <c r="C20" s="27">
        <v>43831</v>
      </c>
      <c r="D20" s="1">
        <v>51118</v>
      </c>
      <c r="J20" s="1" t="s">
        <v>0</v>
      </c>
      <c r="K20" s="1" t="s">
        <v>49</v>
      </c>
      <c r="L20" s="1">
        <v>-1</v>
      </c>
      <c r="M20" s="1">
        <v>220</v>
      </c>
      <c r="N20" s="6"/>
      <c r="O20" s="6">
        <v>220</v>
      </c>
      <c r="P20" s="6">
        <v>-4654</v>
      </c>
      <c r="R20" s="31">
        <v>-220</v>
      </c>
      <c r="S20" s="28">
        <v>43861</v>
      </c>
      <c r="X20" s="6">
        <f t="shared" si="8"/>
        <v>0</v>
      </c>
      <c r="Y20" s="6">
        <f t="shared" si="8"/>
        <v>0</v>
      </c>
      <c r="Z20" s="6">
        <f t="shared" si="8"/>
        <v>0</v>
      </c>
      <c r="AA20" s="6">
        <f t="shared" si="8"/>
        <v>0</v>
      </c>
      <c r="AB20" s="6">
        <f t="shared" si="8"/>
        <v>0</v>
      </c>
      <c r="AC20" s="6">
        <f t="shared" si="8"/>
        <v>0</v>
      </c>
      <c r="AD20" s="6">
        <f t="shared" si="8"/>
        <v>0</v>
      </c>
      <c r="AE20" s="6">
        <f t="shared" si="8"/>
        <v>0</v>
      </c>
      <c r="AF20" s="6">
        <f t="shared" si="8"/>
        <v>0</v>
      </c>
      <c r="AG20" s="6">
        <f t="shared" si="8"/>
        <v>0</v>
      </c>
      <c r="AH20" s="6">
        <f t="shared" si="9"/>
        <v>0</v>
      </c>
      <c r="AI20" s="6">
        <f t="shared" si="9"/>
        <v>0</v>
      </c>
      <c r="AJ20" s="6">
        <f t="shared" si="9"/>
        <v>0</v>
      </c>
      <c r="AK20" s="6">
        <f t="shared" si="9"/>
        <v>0</v>
      </c>
      <c r="AL20" s="6">
        <f t="shared" si="9"/>
        <v>0</v>
      </c>
      <c r="AM20" s="6">
        <f t="shared" si="9"/>
        <v>0</v>
      </c>
      <c r="AN20" s="6">
        <f t="shared" si="9"/>
        <v>0</v>
      </c>
      <c r="AO20" s="6">
        <f t="shared" si="9"/>
        <v>0</v>
      </c>
      <c r="AP20" s="6">
        <f t="shared" si="9"/>
        <v>0</v>
      </c>
      <c r="AQ20" s="6">
        <f t="shared" si="9"/>
        <v>0</v>
      </c>
      <c r="AR20" s="6">
        <f t="shared" si="10"/>
        <v>0</v>
      </c>
      <c r="AS20" s="6">
        <f t="shared" si="10"/>
        <v>0</v>
      </c>
      <c r="AT20" s="6">
        <f t="shared" si="10"/>
        <v>0</v>
      </c>
      <c r="AU20" s="6">
        <f t="shared" si="10"/>
        <v>0</v>
      </c>
      <c r="AV20" s="6">
        <f t="shared" si="10"/>
        <v>0</v>
      </c>
      <c r="AW20" s="6">
        <f t="shared" si="10"/>
        <v>0</v>
      </c>
      <c r="AX20" s="6">
        <f t="shared" si="10"/>
        <v>0</v>
      </c>
      <c r="AY20" s="6">
        <f t="shared" si="10"/>
        <v>0</v>
      </c>
      <c r="BA20" s="6">
        <f t="shared" si="4"/>
        <v>0</v>
      </c>
      <c r="BB20" s="6">
        <f t="shared" si="5"/>
        <v>0</v>
      </c>
      <c r="BC20" s="6">
        <f t="shared" si="6"/>
        <v>0</v>
      </c>
      <c r="BD20" s="6">
        <f t="shared" si="7"/>
        <v>0</v>
      </c>
    </row>
    <row r="21" spans="1:56" x14ac:dyDescent="0.2">
      <c r="A21" s="29">
        <v>38608</v>
      </c>
      <c r="B21" s="1" t="s">
        <v>200</v>
      </c>
      <c r="C21" s="27">
        <v>43831</v>
      </c>
      <c r="D21" s="1">
        <v>51118</v>
      </c>
      <c r="J21" s="1" t="s">
        <v>0</v>
      </c>
      <c r="K21" s="1" t="s">
        <v>49</v>
      </c>
      <c r="L21" s="1">
        <v>-1</v>
      </c>
      <c r="M21" s="1">
        <v>36</v>
      </c>
      <c r="N21" s="6"/>
      <c r="O21" s="6">
        <v>36</v>
      </c>
      <c r="P21" s="6">
        <v>-4690</v>
      </c>
      <c r="R21" s="31">
        <v>-36</v>
      </c>
      <c r="S21" s="28">
        <v>43861</v>
      </c>
      <c r="X21" s="6">
        <f t="shared" si="8"/>
        <v>0</v>
      </c>
      <c r="Y21" s="6">
        <f t="shared" si="8"/>
        <v>0</v>
      </c>
      <c r="Z21" s="6">
        <f t="shared" si="8"/>
        <v>0</v>
      </c>
      <c r="AA21" s="6">
        <f t="shared" si="8"/>
        <v>0</v>
      </c>
      <c r="AB21" s="6">
        <f t="shared" si="8"/>
        <v>0</v>
      </c>
      <c r="AC21" s="6">
        <f t="shared" si="8"/>
        <v>0</v>
      </c>
      <c r="AD21" s="6">
        <f t="shared" si="8"/>
        <v>0</v>
      </c>
      <c r="AE21" s="6">
        <f t="shared" si="8"/>
        <v>0</v>
      </c>
      <c r="AF21" s="6">
        <f t="shared" si="8"/>
        <v>0</v>
      </c>
      <c r="AG21" s="6">
        <f t="shared" si="8"/>
        <v>0</v>
      </c>
      <c r="AH21" s="6">
        <f t="shared" si="9"/>
        <v>0</v>
      </c>
      <c r="AI21" s="6">
        <f t="shared" si="9"/>
        <v>0</v>
      </c>
      <c r="AJ21" s="6">
        <f t="shared" si="9"/>
        <v>0</v>
      </c>
      <c r="AK21" s="6">
        <f t="shared" si="9"/>
        <v>0</v>
      </c>
      <c r="AL21" s="6">
        <f t="shared" si="9"/>
        <v>0</v>
      </c>
      <c r="AM21" s="6">
        <f t="shared" si="9"/>
        <v>0</v>
      </c>
      <c r="AN21" s="6">
        <f t="shared" si="9"/>
        <v>0</v>
      </c>
      <c r="AO21" s="6">
        <f t="shared" si="9"/>
        <v>0</v>
      </c>
      <c r="AP21" s="6">
        <f t="shared" si="9"/>
        <v>0</v>
      </c>
      <c r="AQ21" s="6">
        <f t="shared" si="9"/>
        <v>0</v>
      </c>
      <c r="AR21" s="6">
        <f t="shared" si="10"/>
        <v>0</v>
      </c>
      <c r="AS21" s="6">
        <f t="shared" si="10"/>
        <v>0</v>
      </c>
      <c r="AT21" s="6">
        <f t="shared" si="10"/>
        <v>0</v>
      </c>
      <c r="AU21" s="6">
        <f t="shared" si="10"/>
        <v>0</v>
      </c>
      <c r="AV21" s="6">
        <f t="shared" si="10"/>
        <v>0</v>
      </c>
      <c r="AW21" s="6">
        <f t="shared" si="10"/>
        <v>0</v>
      </c>
      <c r="AX21" s="6">
        <f t="shared" si="10"/>
        <v>0</v>
      </c>
      <c r="AY21" s="6">
        <f t="shared" si="10"/>
        <v>0</v>
      </c>
      <c r="BA21" s="6">
        <f t="shared" si="4"/>
        <v>0</v>
      </c>
      <c r="BB21" s="6">
        <f t="shared" si="5"/>
        <v>0</v>
      </c>
      <c r="BC21" s="6">
        <f t="shared" si="6"/>
        <v>0</v>
      </c>
      <c r="BD21" s="6">
        <f t="shared" si="7"/>
        <v>0</v>
      </c>
    </row>
    <row r="22" spans="1:56" x14ac:dyDescent="0.2">
      <c r="A22" s="29">
        <v>38609</v>
      </c>
      <c r="B22" s="1" t="s">
        <v>200</v>
      </c>
      <c r="C22" s="27">
        <v>43831</v>
      </c>
      <c r="D22" s="1">
        <v>51119</v>
      </c>
      <c r="J22" s="1" t="s">
        <v>0</v>
      </c>
      <c r="K22" s="1" t="s">
        <v>49</v>
      </c>
      <c r="L22" s="1">
        <v>-1</v>
      </c>
      <c r="M22" s="1">
        <v>640</v>
      </c>
      <c r="N22" s="6"/>
      <c r="O22" s="6">
        <v>640</v>
      </c>
      <c r="P22" s="6">
        <v>-5330</v>
      </c>
      <c r="R22" s="31">
        <v>-640</v>
      </c>
      <c r="S22" s="28">
        <v>43861</v>
      </c>
      <c r="X22" s="6">
        <f t="shared" ref="X22:AG31" si="11">-SUMIFS($R:$R,$F:$F,$W22,$S:$S,X$1)/1000</f>
        <v>0</v>
      </c>
      <c r="Y22" s="6">
        <f t="shared" si="11"/>
        <v>0</v>
      </c>
      <c r="Z22" s="6">
        <f t="shared" si="11"/>
        <v>0</v>
      </c>
      <c r="AA22" s="6">
        <f t="shared" si="11"/>
        <v>0</v>
      </c>
      <c r="AB22" s="6">
        <f t="shared" si="11"/>
        <v>0</v>
      </c>
      <c r="AC22" s="6">
        <f t="shared" si="11"/>
        <v>0</v>
      </c>
      <c r="AD22" s="6">
        <f t="shared" si="11"/>
        <v>0</v>
      </c>
      <c r="AE22" s="6">
        <f t="shared" si="11"/>
        <v>0</v>
      </c>
      <c r="AF22" s="6">
        <f t="shared" si="11"/>
        <v>0</v>
      </c>
      <c r="AG22" s="6">
        <f t="shared" si="11"/>
        <v>0</v>
      </c>
      <c r="AH22" s="6">
        <f t="shared" ref="AH22:AQ31" si="12">-SUMIFS($R:$R,$F:$F,$W22,$S:$S,AH$1)/1000</f>
        <v>0</v>
      </c>
      <c r="AI22" s="6">
        <f t="shared" si="12"/>
        <v>0</v>
      </c>
      <c r="AJ22" s="6">
        <f t="shared" si="12"/>
        <v>0</v>
      </c>
      <c r="AK22" s="6">
        <f t="shared" si="12"/>
        <v>0</v>
      </c>
      <c r="AL22" s="6">
        <f t="shared" si="12"/>
        <v>0</v>
      </c>
      <c r="AM22" s="6">
        <f t="shared" si="12"/>
        <v>0</v>
      </c>
      <c r="AN22" s="6">
        <f t="shared" si="12"/>
        <v>0</v>
      </c>
      <c r="AO22" s="6">
        <f t="shared" si="12"/>
        <v>0</v>
      </c>
      <c r="AP22" s="6">
        <f t="shared" si="12"/>
        <v>0</v>
      </c>
      <c r="AQ22" s="6">
        <f t="shared" si="12"/>
        <v>0</v>
      </c>
      <c r="AR22" s="6">
        <f t="shared" ref="AR22:AY31" si="13">-SUMIFS($R:$R,$F:$F,$W22,$S:$S,AR$1)/1000</f>
        <v>0</v>
      </c>
      <c r="AS22" s="6">
        <f t="shared" si="13"/>
        <v>0</v>
      </c>
      <c r="AT22" s="6">
        <f t="shared" si="13"/>
        <v>0</v>
      </c>
      <c r="AU22" s="6">
        <f t="shared" si="13"/>
        <v>0</v>
      </c>
      <c r="AV22" s="6">
        <f t="shared" si="13"/>
        <v>0</v>
      </c>
      <c r="AW22" s="6">
        <f t="shared" si="13"/>
        <v>0</v>
      </c>
      <c r="AX22" s="6">
        <f t="shared" si="13"/>
        <v>0</v>
      </c>
      <c r="AY22" s="6">
        <f t="shared" si="13"/>
        <v>0</v>
      </c>
      <c r="BA22" s="6">
        <f t="shared" si="4"/>
        <v>0</v>
      </c>
      <c r="BB22" s="6">
        <f t="shared" si="5"/>
        <v>0</v>
      </c>
      <c r="BC22" s="6">
        <f t="shared" si="6"/>
        <v>0</v>
      </c>
      <c r="BD22" s="6">
        <f t="shared" si="7"/>
        <v>0</v>
      </c>
    </row>
    <row r="23" spans="1:56" x14ac:dyDescent="0.2">
      <c r="A23" s="29">
        <v>38609</v>
      </c>
      <c r="B23" s="1" t="s">
        <v>200</v>
      </c>
      <c r="C23" s="27">
        <v>43831</v>
      </c>
      <c r="D23" s="1">
        <v>51119</v>
      </c>
      <c r="J23" s="1" t="s">
        <v>0</v>
      </c>
      <c r="K23" s="1" t="s">
        <v>49</v>
      </c>
      <c r="L23" s="1">
        <v>-1</v>
      </c>
      <c r="M23" s="1">
        <v>332</v>
      </c>
      <c r="N23" s="6"/>
      <c r="O23" s="6">
        <v>332</v>
      </c>
      <c r="P23" s="6">
        <v>-5662</v>
      </c>
      <c r="R23" s="31">
        <v>-332</v>
      </c>
      <c r="S23" s="28">
        <v>43861</v>
      </c>
      <c r="X23" s="6">
        <f t="shared" si="11"/>
        <v>0</v>
      </c>
      <c r="Y23" s="6">
        <f t="shared" si="11"/>
        <v>0</v>
      </c>
      <c r="Z23" s="6">
        <f t="shared" si="11"/>
        <v>0</v>
      </c>
      <c r="AA23" s="6">
        <f t="shared" si="11"/>
        <v>0</v>
      </c>
      <c r="AB23" s="6">
        <f t="shared" si="11"/>
        <v>0</v>
      </c>
      <c r="AC23" s="6">
        <f t="shared" si="11"/>
        <v>0</v>
      </c>
      <c r="AD23" s="6">
        <f t="shared" si="11"/>
        <v>0</v>
      </c>
      <c r="AE23" s="6">
        <f t="shared" si="11"/>
        <v>0</v>
      </c>
      <c r="AF23" s="6">
        <f t="shared" si="11"/>
        <v>0</v>
      </c>
      <c r="AG23" s="6">
        <f t="shared" si="11"/>
        <v>0</v>
      </c>
      <c r="AH23" s="6">
        <f t="shared" si="12"/>
        <v>0</v>
      </c>
      <c r="AI23" s="6">
        <f t="shared" si="12"/>
        <v>0</v>
      </c>
      <c r="AJ23" s="6">
        <f t="shared" si="12"/>
        <v>0</v>
      </c>
      <c r="AK23" s="6">
        <f t="shared" si="12"/>
        <v>0</v>
      </c>
      <c r="AL23" s="6">
        <f t="shared" si="12"/>
        <v>0</v>
      </c>
      <c r="AM23" s="6">
        <f t="shared" si="12"/>
        <v>0</v>
      </c>
      <c r="AN23" s="6">
        <f t="shared" si="12"/>
        <v>0</v>
      </c>
      <c r="AO23" s="6">
        <f t="shared" si="12"/>
        <v>0</v>
      </c>
      <c r="AP23" s="6">
        <f t="shared" si="12"/>
        <v>0</v>
      </c>
      <c r="AQ23" s="6">
        <f t="shared" si="12"/>
        <v>0</v>
      </c>
      <c r="AR23" s="6">
        <f t="shared" si="13"/>
        <v>0</v>
      </c>
      <c r="AS23" s="6">
        <f t="shared" si="13"/>
        <v>0</v>
      </c>
      <c r="AT23" s="6">
        <f t="shared" si="13"/>
        <v>0</v>
      </c>
      <c r="AU23" s="6">
        <f t="shared" si="13"/>
        <v>0</v>
      </c>
      <c r="AV23" s="6">
        <f t="shared" si="13"/>
        <v>0</v>
      </c>
      <c r="AW23" s="6">
        <f t="shared" si="13"/>
        <v>0</v>
      </c>
      <c r="AX23" s="6">
        <f t="shared" si="13"/>
        <v>0</v>
      </c>
      <c r="AY23" s="6">
        <f t="shared" si="13"/>
        <v>0</v>
      </c>
      <c r="BA23" s="6">
        <f t="shared" si="4"/>
        <v>0</v>
      </c>
      <c r="BB23" s="6">
        <f t="shared" si="5"/>
        <v>0</v>
      </c>
      <c r="BC23" s="6">
        <f t="shared" si="6"/>
        <v>0</v>
      </c>
      <c r="BD23" s="6">
        <f t="shared" si="7"/>
        <v>0</v>
      </c>
    </row>
    <row r="24" spans="1:56" x14ac:dyDescent="0.2">
      <c r="A24" s="29">
        <v>38610</v>
      </c>
      <c r="B24" s="1" t="s">
        <v>200</v>
      </c>
      <c r="C24" s="27">
        <v>43831</v>
      </c>
      <c r="D24" s="1">
        <v>51120</v>
      </c>
      <c r="J24" s="1" t="s">
        <v>0</v>
      </c>
      <c r="K24" s="1" t="s">
        <v>49</v>
      </c>
      <c r="L24" s="1">
        <v>-1</v>
      </c>
      <c r="M24" s="1">
        <v>36</v>
      </c>
      <c r="N24" s="6"/>
      <c r="O24" s="6">
        <v>36</v>
      </c>
      <c r="P24" s="6">
        <v>-5698</v>
      </c>
      <c r="R24" s="31">
        <v>-36</v>
      </c>
      <c r="S24" s="28">
        <v>43861</v>
      </c>
      <c r="X24" s="6">
        <f t="shared" si="11"/>
        <v>0</v>
      </c>
      <c r="Y24" s="6">
        <f t="shared" si="11"/>
        <v>0</v>
      </c>
      <c r="Z24" s="6">
        <f t="shared" si="11"/>
        <v>0</v>
      </c>
      <c r="AA24" s="6">
        <f t="shared" si="11"/>
        <v>0</v>
      </c>
      <c r="AB24" s="6">
        <f t="shared" si="11"/>
        <v>0</v>
      </c>
      <c r="AC24" s="6">
        <f t="shared" si="11"/>
        <v>0</v>
      </c>
      <c r="AD24" s="6">
        <f t="shared" si="11"/>
        <v>0</v>
      </c>
      <c r="AE24" s="6">
        <f t="shared" si="11"/>
        <v>0</v>
      </c>
      <c r="AF24" s="6">
        <f t="shared" si="11"/>
        <v>0</v>
      </c>
      <c r="AG24" s="6">
        <f t="shared" si="11"/>
        <v>0</v>
      </c>
      <c r="AH24" s="6">
        <f t="shared" si="12"/>
        <v>0</v>
      </c>
      <c r="AI24" s="6">
        <f t="shared" si="12"/>
        <v>0</v>
      </c>
      <c r="AJ24" s="6">
        <f t="shared" si="12"/>
        <v>0</v>
      </c>
      <c r="AK24" s="6">
        <f t="shared" si="12"/>
        <v>0</v>
      </c>
      <c r="AL24" s="6">
        <f t="shared" si="12"/>
        <v>0</v>
      </c>
      <c r="AM24" s="6">
        <f t="shared" si="12"/>
        <v>0</v>
      </c>
      <c r="AN24" s="6">
        <f t="shared" si="12"/>
        <v>0</v>
      </c>
      <c r="AO24" s="6">
        <f t="shared" si="12"/>
        <v>0</v>
      </c>
      <c r="AP24" s="6">
        <f t="shared" si="12"/>
        <v>0</v>
      </c>
      <c r="AQ24" s="6">
        <f t="shared" si="12"/>
        <v>0</v>
      </c>
      <c r="AR24" s="6">
        <f t="shared" si="13"/>
        <v>0</v>
      </c>
      <c r="AS24" s="6">
        <f t="shared" si="13"/>
        <v>0</v>
      </c>
      <c r="AT24" s="6">
        <f t="shared" si="13"/>
        <v>0</v>
      </c>
      <c r="AU24" s="6">
        <f t="shared" si="13"/>
        <v>0</v>
      </c>
      <c r="AV24" s="6">
        <f t="shared" si="13"/>
        <v>0</v>
      </c>
      <c r="AW24" s="6">
        <f t="shared" si="13"/>
        <v>0</v>
      </c>
      <c r="AX24" s="6">
        <f t="shared" si="13"/>
        <v>0</v>
      </c>
      <c r="AY24" s="6">
        <f t="shared" si="13"/>
        <v>0</v>
      </c>
      <c r="BA24" s="6">
        <f t="shared" si="4"/>
        <v>0</v>
      </c>
      <c r="BB24" s="6">
        <f t="shared" si="5"/>
        <v>0</v>
      </c>
      <c r="BC24" s="6">
        <f t="shared" si="6"/>
        <v>0</v>
      </c>
      <c r="BD24" s="6">
        <f t="shared" si="7"/>
        <v>0</v>
      </c>
    </row>
    <row r="25" spans="1:56" x14ac:dyDescent="0.2">
      <c r="A25" s="29">
        <v>38611</v>
      </c>
      <c r="B25" s="1" t="s">
        <v>200</v>
      </c>
      <c r="C25" s="27">
        <v>43831</v>
      </c>
      <c r="D25" s="1">
        <v>51121</v>
      </c>
      <c r="J25" s="1" t="s">
        <v>0</v>
      </c>
      <c r="K25" s="1" t="s">
        <v>49</v>
      </c>
      <c r="L25" s="1">
        <v>-1</v>
      </c>
      <c r="M25" s="1">
        <v>320</v>
      </c>
      <c r="N25" s="6"/>
      <c r="O25" s="6">
        <v>320</v>
      </c>
      <c r="P25" s="6">
        <v>-6018</v>
      </c>
      <c r="R25" s="31">
        <v>-320</v>
      </c>
      <c r="S25" s="28">
        <v>43861</v>
      </c>
      <c r="X25" s="6">
        <f t="shared" si="11"/>
        <v>0</v>
      </c>
      <c r="Y25" s="6">
        <f t="shared" si="11"/>
        <v>0</v>
      </c>
      <c r="Z25" s="6">
        <f t="shared" si="11"/>
        <v>0</v>
      </c>
      <c r="AA25" s="6">
        <f t="shared" si="11"/>
        <v>0</v>
      </c>
      <c r="AB25" s="6">
        <f t="shared" si="11"/>
        <v>0</v>
      </c>
      <c r="AC25" s="6">
        <f t="shared" si="11"/>
        <v>0</v>
      </c>
      <c r="AD25" s="6">
        <f t="shared" si="11"/>
        <v>0</v>
      </c>
      <c r="AE25" s="6">
        <f t="shared" si="11"/>
        <v>0</v>
      </c>
      <c r="AF25" s="6">
        <f t="shared" si="11"/>
        <v>0</v>
      </c>
      <c r="AG25" s="6">
        <f t="shared" si="11"/>
        <v>0</v>
      </c>
      <c r="AH25" s="6">
        <f t="shared" si="12"/>
        <v>0</v>
      </c>
      <c r="AI25" s="6">
        <f t="shared" si="12"/>
        <v>0</v>
      </c>
      <c r="AJ25" s="6">
        <f t="shared" si="12"/>
        <v>0</v>
      </c>
      <c r="AK25" s="6">
        <f t="shared" si="12"/>
        <v>0</v>
      </c>
      <c r="AL25" s="6">
        <f t="shared" si="12"/>
        <v>0</v>
      </c>
      <c r="AM25" s="6">
        <f t="shared" si="12"/>
        <v>0</v>
      </c>
      <c r="AN25" s="6">
        <f t="shared" si="12"/>
        <v>0</v>
      </c>
      <c r="AO25" s="6">
        <f t="shared" si="12"/>
        <v>0</v>
      </c>
      <c r="AP25" s="6">
        <f t="shared" si="12"/>
        <v>0</v>
      </c>
      <c r="AQ25" s="6">
        <f t="shared" si="12"/>
        <v>0</v>
      </c>
      <c r="AR25" s="6">
        <f t="shared" si="13"/>
        <v>0</v>
      </c>
      <c r="AS25" s="6">
        <f t="shared" si="13"/>
        <v>0</v>
      </c>
      <c r="AT25" s="6">
        <f t="shared" si="13"/>
        <v>0</v>
      </c>
      <c r="AU25" s="6">
        <f t="shared" si="13"/>
        <v>0</v>
      </c>
      <c r="AV25" s="6">
        <f t="shared" si="13"/>
        <v>0</v>
      </c>
      <c r="AW25" s="6">
        <f t="shared" si="13"/>
        <v>0</v>
      </c>
      <c r="AX25" s="6">
        <f t="shared" si="13"/>
        <v>0</v>
      </c>
      <c r="AY25" s="6">
        <f t="shared" si="13"/>
        <v>0</v>
      </c>
      <c r="BA25" s="6">
        <f t="shared" si="4"/>
        <v>0</v>
      </c>
      <c r="BB25" s="6">
        <f t="shared" si="5"/>
        <v>0</v>
      </c>
      <c r="BC25" s="6">
        <f t="shared" si="6"/>
        <v>0</v>
      </c>
      <c r="BD25" s="6">
        <f t="shared" si="7"/>
        <v>0</v>
      </c>
    </row>
    <row r="26" spans="1:56" x14ac:dyDescent="0.2">
      <c r="A26" s="29">
        <v>38611</v>
      </c>
      <c r="B26" s="1" t="s">
        <v>200</v>
      </c>
      <c r="C26" s="27">
        <v>43831</v>
      </c>
      <c r="D26" s="1">
        <v>51121</v>
      </c>
      <c r="J26" s="1" t="s">
        <v>0</v>
      </c>
      <c r="K26" s="1" t="s">
        <v>49</v>
      </c>
      <c r="L26" s="1">
        <v>-1</v>
      </c>
      <c r="M26" s="1">
        <v>96</v>
      </c>
      <c r="N26" s="6"/>
      <c r="O26" s="6">
        <v>96</v>
      </c>
      <c r="P26" s="6">
        <v>-6170</v>
      </c>
      <c r="R26" s="31">
        <v>-96</v>
      </c>
      <c r="S26" s="28">
        <v>43861</v>
      </c>
      <c r="X26" s="6">
        <f t="shared" si="11"/>
        <v>0</v>
      </c>
      <c r="Y26" s="6">
        <f t="shared" si="11"/>
        <v>0</v>
      </c>
      <c r="Z26" s="6">
        <f t="shared" si="11"/>
        <v>0</v>
      </c>
      <c r="AA26" s="6">
        <f t="shared" si="11"/>
        <v>0</v>
      </c>
      <c r="AB26" s="6">
        <f t="shared" si="11"/>
        <v>0</v>
      </c>
      <c r="AC26" s="6">
        <f t="shared" si="11"/>
        <v>0</v>
      </c>
      <c r="AD26" s="6">
        <f t="shared" si="11"/>
        <v>0</v>
      </c>
      <c r="AE26" s="6">
        <f t="shared" si="11"/>
        <v>0</v>
      </c>
      <c r="AF26" s="6">
        <f t="shared" si="11"/>
        <v>0</v>
      </c>
      <c r="AG26" s="6">
        <f t="shared" si="11"/>
        <v>0</v>
      </c>
      <c r="AH26" s="6">
        <f t="shared" si="12"/>
        <v>0</v>
      </c>
      <c r="AI26" s="6">
        <f t="shared" si="12"/>
        <v>0</v>
      </c>
      <c r="AJ26" s="6">
        <f t="shared" si="12"/>
        <v>0</v>
      </c>
      <c r="AK26" s="6">
        <f t="shared" si="12"/>
        <v>0</v>
      </c>
      <c r="AL26" s="6">
        <f t="shared" si="12"/>
        <v>0</v>
      </c>
      <c r="AM26" s="6">
        <f t="shared" si="12"/>
        <v>0</v>
      </c>
      <c r="AN26" s="6">
        <f t="shared" si="12"/>
        <v>0</v>
      </c>
      <c r="AO26" s="6">
        <f t="shared" si="12"/>
        <v>0</v>
      </c>
      <c r="AP26" s="6">
        <f t="shared" si="12"/>
        <v>0</v>
      </c>
      <c r="AQ26" s="6">
        <f t="shared" si="12"/>
        <v>0</v>
      </c>
      <c r="AR26" s="6">
        <f t="shared" si="13"/>
        <v>0</v>
      </c>
      <c r="AS26" s="6">
        <f t="shared" si="13"/>
        <v>0</v>
      </c>
      <c r="AT26" s="6">
        <f t="shared" si="13"/>
        <v>0</v>
      </c>
      <c r="AU26" s="6">
        <f t="shared" si="13"/>
        <v>0</v>
      </c>
      <c r="AV26" s="6">
        <f t="shared" si="13"/>
        <v>0</v>
      </c>
      <c r="AW26" s="6">
        <f t="shared" si="13"/>
        <v>0</v>
      </c>
      <c r="AX26" s="6">
        <f t="shared" si="13"/>
        <v>0</v>
      </c>
      <c r="AY26" s="6">
        <f t="shared" si="13"/>
        <v>0</v>
      </c>
      <c r="BA26" s="6">
        <f t="shared" si="4"/>
        <v>0</v>
      </c>
      <c r="BB26" s="6">
        <f t="shared" si="5"/>
        <v>0</v>
      </c>
      <c r="BC26" s="6">
        <f t="shared" si="6"/>
        <v>0</v>
      </c>
      <c r="BD26" s="6">
        <f t="shared" si="7"/>
        <v>0</v>
      </c>
    </row>
    <row r="27" spans="1:56" x14ac:dyDescent="0.2">
      <c r="A27" s="29">
        <v>38611</v>
      </c>
      <c r="B27" s="1" t="s">
        <v>200</v>
      </c>
      <c r="C27" s="27">
        <v>43831</v>
      </c>
      <c r="D27" s="1">
        <v>51121</v>
      </c>
      <c r="J27" s="1" t="s">
        <v>0</v>
      </c>
      <c r="K27" s="1" t="s">
        <v>49</v>
      </c>
      <c r="L27" s="1">
        <v>-1</v>
      </c>
      <c r="M27" s="1">
        <v>80</v>
      </c>
      <c r="N27" s="6"/>
      <c r="O27" s="6">
        <v>80</v>
      </c>
      <c r="P27" s="6">
        <v>-6250</v>
      </c>
      <c r="R27" s="31">
        <v>-80</v>
      </c>
      <c r="S27" s="28">
        <v>43861</v>
      </c>
      <c r="X27" s="6">
        <f t="shared" si="11"/>
        <v>0</v>
      </c>
      <c r="Y27" s="6">
        <f t="shared" si="11"/>
        <v>0</v>
      </c>
      <c r="Z27" s="6">
        <f t="shared" si="11"/>
        <v>0</v>
      </c>
      <c r="AA27" s="6">
        <f t="shared" si="11"/>
        <v>0</v>
      </c>
      <c r="AB27" s="6">
        <f t="shared" si="11"/>
        <v>0</v>
      </c>
      <c r="AC27" s="6">
        <f t="shared" si="11"/>
        <v>0</v>
      </c>
      <c r="AD27" s="6">
        <f t="shared" si="11"/>
        <v>0</v>
      </c>
      <c r="AE27" s="6">
        <f t="shared" si="11"/>
        <v>0</v>
      </c>
      <c r="AF27" s="6">
        <f t="shared" si="11"/>
        <v>0</v>
      </c>
      <c r="AG27" s="6">
        <f t="shared" si="11"/>
        <v>0</v>
      </c>
      <c r="AH27" s="6">
        <f t="shared" si="12"/>
        <v>0</v>
      </c>
      <c r="AI27" s="6">
        <f t="shared" si="12"/>
        <v>0</v>
      </c>
      <c r="AJ27" s="6">
        <f t="shared" si="12"/>
        <v>0</v>
      </c>
      <c r="AK27" s="6">
        <f t="shared" si="12"/>
        <v>0</v>
      </c>
      <c r="AL27" s="6">
        <f t="shared" si="12"/>
        <v>0</v>
      </c>
      <c r="AM27" s="6">
        <f t="shared" si="12"/>
        <v>0</v>
      </c>
      <c r="AN27" s="6">
        <f t="shared" si="12"/>
        <v>0</v>
      </c>
      <c r="AO27" s="6">
        <f t="shared" si="12"/>
        <v>0</v>
      </c>
      <c r="AP27" s="6">
        <f t="shared" si="12"/>
        <v>0</v>
      </c>
      <c r="AQ27" s="6">
        <f t="shared" si="12"/>
        <v>0</v>
      </c>
      <c r="AR27" s="6">
        <f t="shared" si="13"/>
        <v>0</v>
      </c>
      <c r="AS27" s="6">
        <f t="shared" si="13"/>
        <v>0</v>
      </c>
      <c r="AT27" s="6">
        <f t="shared" si="13"/>
        <v>0</v>
      </c>
      <c r="AU27" s="6">
        <f t="shared" si="13"/>
        <v>0</v>
      </c>
      <c r="AV27" s="6">
        <f t="shared" si="13"/>
        <v>0</v>
      </c>
      <c r="AW27" s="6">
        <f t="shared" si="13"/>
        <v>0</v>
      </c>
      <c r="AX27" s="6">
        <f t="shared" si="13"/>
        <v>0</v>
      </c>
      <c r="AY27" s="6">
        <f t="shared" si="13"/>
        <v>0</v>
      </c>
      <c r="BA27" s="6">
        <f t="shared" si="4"/>
        <v>0</v>
      </c>
      <c r="BB27" s="6">
        <f t="shared" si="5"/>
        <v>0</v>
      </c>
      <c r="BC27" s="6">
        <f t="shared" si="6"/>
        <v>0</v>
      </c>
      <c r="BD27" s="6">
        <f t="shared" si="7"/>
        <v>0</v>
      </c>
    </row>
    <row r="28" spans="1:56" x14ac:dyDescent="0.2">
      <c r="A28" s="29">
        <v>38611</v>
      </c>
      <c r="B28" s="1" t="s">
        <v>200</v>
      </c>
      <c r="C28" s="27">
        <v>43831</v>
      </c>
      <c r="D28" s="1">
        <v>51121</v>
      </c>
      <c r="J28" s="1" t="s">
        <v>0</v>
      </c>
      <c r="K28" s="1" t="s">
        <v>49</v>
      </c>
      <c r="L28" s="1">
        <v>-1</v>
      </c>
      <c r="M28" s="1">
        <v>56</v>
      </c>
      <c r="N28" s="6"/>
      <c r="O28" s="6">
        <v>56</v>
      </c>
      <c r="P28" s="6">
        <v>-6074</v>
      </c>
      <c r="R28" s="31">
        <v>-56</v>
      </c>
      <c r="S28" s="28">
        <v>43861</v>
      </c>
      <c r="X28" s="6">
        <f t="shared" si="11"/>
        <v>0</v>
      </c>
      <c r="Y28" s="6">
        <f t="shared" si="11"/>
        <v>0</v>
      </c>
      <c r="Z28" s="6">
        <f t="shared" si="11"/>
        <v>0</v>
      </c>
      <c r="AA28" s="6">
        <f t="shared" si="11"/>
        <v>0</v>
      </c>
      <c r="AB28" s="6">
        <f t="shared" si="11"/>
        <v>0</v>
      </c>
      <c r="AC28" s="6">
        <f t="shared" si="11"/>
        <v>0</v>
      </c>
      <c r="AD28" s="6">
        <f t="shared" si="11"/>
        <v>0</v>
      </c>
      <c r="AE28" s="6">
        <f t="shared" si="11"/>
        <v>0</v>
      </c>
      <c r="AF28" s="6">
        <f t="shared" si="11"/>
        <v>0</v>
      </c>
      <c r="AG28" s="6">
        <f t="shared" si="11"/>
        <v>0</v>
      </c>
      <c r="AH28" s="6">
        <f t="shared" si="12"/>
        <v>0</v>
      </c>
      <c r="AI28" s="6">
        <f t="shared" si="12"/>
        <v>0</v>
      </c>
      <c r="AJ28" s="6">
        <f t="shared" si="12"/>
        <v>0</v>
      </c>
      <c r="AK28" s="6">
        <f t="shared" si="12"/>
        <v>0</v>
      </c>
      <c r="AL28" s="6">
        <f t="shared" si="12"/>
        <v>0</v>
      </c>
      <c r="AM28" s="6">
        <f t="shared" si="12"/>
        <v>0</v>
      </c>
      <c r="AN28" s="6">
        <f t="shared" si="12"/>
        <v>0</v>
      </c>
      <c r="AO28" s="6">
        <f t="shared" si="12"/>
        <v>0</v>
      </c>
      <c r="AP28" s="6">
        <f t="shared" si="12"/>
        <v>0</v>
      </c>
      <c r="AQ28" s="6">
        <f t="shared" si="12"/>
        <v>0</v>
      </c>
      <c r="AR28" s="6">
        <f t="shared" si="13"/>
        <v>0</v>
      </c>
      <c r="AS28" s="6">
        <f t="shared" si="13"/>
        <v>0</v>
      </c>
      <c r="AT28" s="6">
        <f t="shared" si="13"/>
        <v>0</v>
      </c>
      <c r="AU28" s="6">
        <f t="shared" si="13"/>
        <v>0</v>
      </c>
      <c r="AV28" s="6">
        <f t="shared" si="13"/>
        <v>0</v>
      </c>
      <c r="AW28" s="6">
        <f t="shared" si="13"/>
        <v>0</v>
      </c>
      <c r="AX28" s="6">
        <f t="shared" si="13"/>
        <v>0</v>
      </c>
      <c r="AY28" s="6">
        <f t="shared" si="13"/>
        <v>0</v>
      </c>
      <c r="BA28" s="6">
        <f t="shared" si="4"/>
        <v>0</v>
      </c>
      <c r="BB28" s="6">
        <f t="shared" si="5"/>
        <v>0</v>
      </c>
      <c r="BC28" s="6">
        <f t="shared" si="6"/>
        <v>0</v>
      </c>
      <c r="BD28" s="6">
        <f t="shared" si="7"/>
        <v>0</v>
      </c>
    </row>
    <row r="29" spans="1:56" x14ac:dyDescent="0.2">
      <c r="A29" s="29">
        <v>38612</v>
      </c>
      <c r="B29" s="1" t="s">
        <v>200</v>
      </c>
      <c r="C29" s="27">
        <v>43831</v>
      </c>
      <c r="D29" s="1">
        <v>51122</v>
      </c>
      <c r="J29" s="1" t="s">
        <v>0</v>
      </c>
      <c r="K29" s="1" t="s">
        <v>49</v>
      </c>
      <c r="L29" s="1">
        <v>-4.25</v>
      </c>
      <c r="M29" s="1">
        <v>110</v>
      </c>
      <c r="N29" s="6"/>
      <c r="O29" s="6">
        <v>467.5</v>
      </c>
      <c r="P29" s="6">
        <v>-6717.5</v>
      </c>
      <c r="R29" s="31">
        <v>-467.5</v>
      </c>
      <c r="S29" s="28">
        <v>43861</v>
      </c>
      <c r="X29" s="6">
        <f t="shared" si="11"/>
        <v>0</v>
      </c>
      <c r="Y29" s="6">
        <f t="shared" si="11"/>
        <v>0</v>
      </c>
      <c r="Z29" s="6">
        <f t="shared" si="11"/>
        <v>0</v>
      </c>
      <c r="AA29" s="6">
        <f t="shared" si="11"/>
        <v>0</v>
      </c>
      <c r="AB29" s="6">
        <f t="shared" si="11"/>
        <v>0</v>
      </c>
      <c r="AC29" s="6">
        <f t="shared" si="11"/>
        <v>0</v>
      </c>
      <c r="AD29" s="6">
        <f t="shared" si="11"/>
        <v>0</v>
      </c>
      <c r="AE29" s="6">
        <f t="shared" si="11"/>
        <v>0</v>
      </c>
      <c r="AF29" s="6">
        <f t="shared" si="11"/>
        <v>0</v>
      </c>
      <c r="AG29" s="6">
        <f t="shared" si="11"/>
        <v>0</v>
      </c>
      <c r="AH29" s="6">
        <f t="shared" si="12"/>
        <v>0</v>
      </c>
      <c r="AI29" s="6">
        <f t="shared" si="12"/>
        <v>0</v>
      </c>
      <c r="AJ29" s="6">
        <f t="shared" si="12"/>
        <v>0</v>
      </c>
      <c r="AK29" s="6">
        <f t="shared" si="12"/>
        <v>0</v>
      </c>
      <c r="AL29" s="6">
        <f t="shared" si="12"/>
        <v>0</v>
      </c>
      <c r="AM29" s="6">
        <f t="shared" si="12"/>
        <v>0</v>
      </c>
      <c r="AN29" s="6">
        <f t="shared" si="12"/>
        <v>0</v>
      </c>
      <c r="AO29" s="6">
        <f t="shared" si="12"/>
        <v>0</v>
      </c>
      <c r="AP29" s="6">
        <f t="shared" si="12"/>
        <v>0</v>
      </c>
      <c r="AQ29" s="6">
        <f t="shared" si="12"/>
        <v>0</v>
      </c>
      <c r="AR29" s="6">
        <f t="shared" si="13"/>
        <v>0</v>
      </c>
      <c r="AS29" s="6">
        <f t="shared" si="13"/>
        <v>0</v>
      </c>
      <c r="AT29" s="6">
        <f t="shared" si="13"/>
        <v>0</v>
      </c>
      <c r="AU29" s="6">
        <f t="shared" si="13"/>
        <v>0</v>
      </c>
      <c r="AV29" s="6">
        <f t="shared" si="13"/>
        <v>0</v>
      </c>
      <c r="AW29" s="6">
        <f t="shared" si="13"/>
        <v>0</v>
      </c>
      <c r="AX29" s="6">
        <f t="shared" si="13"/>
        <v>0</v>
      </c>
      <c r="AY29" s="6">
        <f t="shared" si="13"/>
        <v>0</v>
      </c>
      <c r="BA29" s="6">
        <f t="shared" si="4"/>
        <v>0</v>
      </c>
      <c r="BB29" s="6">
        <f t="shared" si="5"/>
        <v>0</v>
      </c>
      <c r="BC29" s="6">
        <f t="shared" si="6"/>
        <v>0</v>
      </c>
      <c r="BD29" s="6">
        <f t="shared" si="7"/>
        <v>0</v>
      </c>
    </row>
    <row r="30" spans="1:56" x14ac:dyDescent="0.2">
      <c r="A30" s="29">
        <v>38612</v>
      </c>
      <c r="B30" s="1" t="s">
        <v>200</v>
      </c>
      <c r="C30" s="27">
        <v>43831</v>
      </c>
      <c r="D30" s="1">
        <v>51122</v>
      </c>
      <c r="J30" s="1" t="s">
        <v>0</v>
      </c>
      <c r="K30" s="1" t="s">
        <v>49</v>
      </c>
      <c r="L30" s="1">
        <v>-4.25</v>
      </c>
      <c r="M30" s="1">
        <v>110</v>
      </c>
      <c r="N30" s="6"/>
      <c r="O30" s="6">
        <v>467.5</v>
      </c>
      <c r="P30" s="6">
        <v>-7185</v>
      </c>
      <c r="R30" s="31">
        <v>-467.5</v>
      </c>
      <c r="S30" s="28">
        <v>43861</v>
      </c>
      <c r="X30" s="6">
        <f t="shared" si="11"/>
        <v>0</v>
      </c>
      <c r="Y30" s="6">
        <f t="shared" si="11"/>
        <v>0</v>
      </c>
      <c r="Z30" s="6">
        <f t="shared" si="11"/>
        <v>0</v>
      </c>
      <c r="AA30" s="6">
        <f t="shared" si="11"/>
        <v>0</v>
      </c>
      <c r="AB30" s="6">
        <f t="shared" si="11"/>
        <v>0</v>
      </c>
      <c r="AC30" s="6">
        <f t="shared" si="11"/>
        <v>0</v>
      </c>
      <c r="AD30" s="6">
        <f t="shared" si="11"/>
        <v>0</v>
      </c>
      <c r="AE30" s="6">
        <f t="shared" si="11"/>
        <v>0</v>
      </c>
      <c r="AF30" s="6">
        <f t="shared" si="11"/>
        <v>0</v>
      </c>
      <c r="AG30" s="6">
        <f t="shared" si="11"/>
        <v>0</v>
      </c>
      <c r="AH30" s="6">
        <f t="shared" si="12"/>
        <v>0</v>
      </c>
      <c r="AI30" s="6">
        <f t="shared" si="12"/>
        <v>0</v>
      </c>
      <c r="AJ30" s="6">
        <f t="shared" si="12"/>
        <v>0</v>
      </c>
      <c r="AK30" s="6">
        <f t="shared" si="12"/>
        <v>0</v>
      </c>
      <c r="AL30" s="6">
        <f t="shared" si="12"/>
        <v>0</v>
      </c>
      <c r="AM30" s="6">
        <f t="shared" si="12"/>
        <v>0</v>
      </c>
      <c r="AN30" s="6">
        <f t="shared" si="12"/>
        <v>0</v>
      </c>
      <c r="AO30" s="6">
        <f t="shared" si="12"/>
        <v>0</v>
      </c>
      <c r="AP30" s="6">
        <f t="shared" si="12"/>
        <v>0</v>
      </c>
      <c r="AQ30" s="6">
        <f t="shared" si="12"/>
        <v>0</v>
      </c>
      <c r="AR30" s="6">
        <f t="shared" si="13"/>
        <v>0</v>
      </c>
      <c r="AS30" s="6">
        <f t="shared" si="13"/>
        <v>0</v>
      </c>
      <c r="AT30" s="6">
        <f t="shared" si="13"/>
        <v>0</v>
      </c>
      <c r="AU30" s="6">
        <f t="shared" si="13"/>
        <v>0</v>
      </c>
      <c r="AV30" s="6">
        <f t="shared" si="13"/>
        <v>0</v>
      </c>
      <c r="AW30" s="6">
        <f t="shared" si="13"/>
        <v>0</v>
      </c>
      <c r="AX30" s="6">
        <f t="shared" si="13"/>
        <v>0</v>
      </c>
      <c r="AY30" s="6">
        <f t="shared" si="13"/>
        <v>0</v>
      </c>
      <c r="BA30" s="6">
        <f t="shared" si="4"/>
        <v>0</v>
      </c>
      <c r="BB30" s="6">
        <f t="shared" si="5"/>
        <v>0</v>
      </c>
      <c r="BC30" s="6">
        <f t="shared" si="6"/>
        <v>0</v>
      </c>
      <c r="BD30" s="6">
        <f t="shared" si="7"/>
        <v>0</v>
      </c>
    </row>
    <row r="31" spans="1:56" x14ac:dyDescent="0.2">
      <c r="A31" s="29">
        <v>38612</v>
      </c>
      <c r="B31" s="1" t="s">
        <v>200</v>
      </c>
      <c r="C31" s="27">
        <v>43831</v>
      </c>
      <c r="D31" s="1">
        <v>51122</v>
      </c>
      <c r="J31" s="1" t="s">
        <v>0</v>
      </c>
      <c r="K31" s="1" t="s">
        <v>49</v>
      </c>
      <c r="L31" s="1">
        <v>-1</v>
      </c>
      <c r="M31" s="1">
        <v>38</v>
      </c>
      <c r="N31" s="6"/>
      <c r="O31" s="6">
        <v>38</v>
      </c>
      <c r="P31" s="6">
        <v>-7223</v>
      </c>
      <c r="R31" s="31">
        <v>-38</v>
      </c>
      <c r="S31" s="28">
        <v>43861</v>
      </c>
      <c r="X31" s="6">
        <f t="shared" si="11"/>
        <v>0</v>
      </c>
      <c r="Y31" s="6">
        <f t="shared" si="11"/>
        <v>0</v>
      </c>
      <c r="Z31" s="6">
        <f t="shared" si="11"/>
        <v>0</v>
      </c>
      <c r="AA31" s="6">
        <f t="shared" si="11"/>
        <v>0</v>
      </c>
      <c r="AB31" s="6">
        <f t="shared" si="11"/>
        <v>0</v>
      </c>
      <c r="AC31" s="6">
        <f t="shared" si="11"/>
        <v>0</v>
      </c>
      <c r="AD31" s="6">
        <f t="shared" si="11"/>
        <v>0</v>
      </c>
      <c r="AE31" s="6">
        <f t="shared" si="11"/>
        <v>0</v>
      </c>
      <c r="AF31" s="6">
        <f t="shared" si="11"/>
        <v>0</v>
      </c>
      <c r="AG31" s="6">
        <f t="shared" si="11"/>
        <v>0</v>
      </c>
      <c r="AH31" s="6">
        <f t="shared" si="12"/>
        <v>0</v>
      </c>
      <c r="AI31" s="6">
        <f t="shared" si="12"/>
        <v>0</v>
      </c>
      <c r="AJ31" s="6">
        <f t="shared" si="12"/>
        <v>0</v>
      </c>
      <c r="AK31" s="6">
        <f t="shared" si="12"/>
        <v>0</v>
      </c>
      <c r="AL31" s="6">
        <f t="shared" si="12"/>
        <v>0</v>
      </c>
      <c r="AM31" s="6">
        <f t="shared" si="12"/>
        <v>0</v>
      </c>
      <c r="AN31" s="6">
        <f t="shared" si="12"/>
        <v>0</v>
      </c>
      <c r="AO31" s="6">
        <f t="shared" si="12"/>
        <v>0</v>
      </c>
      <c r="AP31" s="6">
        <f t="shared" si="12"/>
        <v>0</v>
      </c>
      <c r="AQ31" s="6">
        <f t="shared" si="12"/>
        <v>0</v>
      </c>
      <c r="AR31" s="6">
        <f t="shared" si="13"/>
        <v>0</v>
      </c>
      <c r="AS31" s="6">
        <f t="shared" si="13"/>
        <v>0</v>
      </c>
      <c r="AT31" s="6">
        <f t="shared" si="13"/>
        <v>0</v>
      </c>
      <c r="AU31" s="6">
        <f t="shared" si="13"/>
        <v>0</v>
      </c>
      <c r="AV31" s="6">
        <f t="shared" si="13"/>
        <v>0</v>
      </c>
      <c r="AW31" s="6">
        <f t="shared" si="13"/>
        <v>0</v>
      </c>
      <c r="AX31" s="6">
        <f t="shared" si="13"/>
        <v>0</v>
      </c>
      <c r="AY31" s="6">
        <f t="shared" si="13"/>
        <v>0</v>
      </c>
      <c r="BA31" s="6">
        <f t="shared" si="4"/>
        <v>0</v>
      </c>
      <c r="BB31" s="6">
        <f t="shared" si="5"/>
        <v>0</v>
      </c>
      <c r="BC31" s="6">
        <f t="shared" si="6"/>
        <v>0</v>
      </c>
      <c r="BD31" s="6">
        <f t="shared" si="7"/>
        <v>0</v>
      </c>
    </row>
    <row r="32" spans="1:56" x14ac:dyDescent="0.2">
      <c r="A32" s="29">
        <v>38613</v>
      </c>
      <c r="B32" s="1" t="s">
        <v>200</v>
      </c>
      <c r="C32" s="27">
        <v>43831</v>
      </c>
      <c r="D32" s="1">
        <v>51123</v>
      </c>
      <c r="J32" s="1" t="s">
        <v>0</v>
      </c>
      <c r="K32" s="1" t="s">
        <v>49</v>
      </c>
      <c r="L32" s="1">
        <v>-1</v>
      </c>
      <c r="M32" s="1">
        <v>320</v>
      </c>
      <c r="N32" s="6"/>
      <c r="O32" s="6">
        <v>320</v>
      </c>
      <c r="P32" s="6">
        <v>-7543</v>
      </c>
      <c r="R32" s="31">
        <v>-320</v>
      </c>
      <c r="S32" s="28">
        <v>43861</v>
      </c>
      <c r="X32" s="6">
        <f t="shared" ref="X32:AG41" si="14">-SUMIFS($R:$R,$F:$F,$W32,$S:$S,X$1)/1000</f>
        <v>0</v>
      </c>
      <c r="Y32" s="6">
        <f t="shared" si="14"/>
        <v>0</v>
      </c>
      <c r="Z32" s="6">
        <f t="shared" si="14"/>
        <v>0</v>
      </c>
      <c r="AA32" s="6">
        <f t="shared" si="14"/>
        <v>0</v>
      </c>
      <c r="AB32" s="6">
        <f t="shared" si="14"/>
        <v>0</v>
      </c>
      <c r="AC32" s="6">
        <f t="shared" si="14"/>
        <v>0</v>
      </c>
      <c r="AD32" s="6">
        <f t="shared" si="14"/>
        <v>0</v>
      </c>
      <c r="AE32" s="6">
        <f t="shared" si="14"/>
        <v>0</v>
      </c>
      <c r="AF32" s="6">
        <f t="shared" si="14"/>
        <v>0</v>
      </c>
      <c r="AG32" s="6">
        <f t="shared" si="14"/>
        <v>0</v>
      </c>
      <c r="AH32" s="6">
        <f t="shared" ref="AH32:AQ41" si="15">-SUMIFS($R:$R,$F:$F,$W32,$S:$S,AH$1)/1000</f>
        <v>0</v>
      </c>
      <c r="AI32" s="6">
        <f t="shared" si="15"/>
        <v>0</v>
      </c>
      <c r="AJ32" s="6">
        <f t="shared" si="15"/>
        <v>0</v>
      </c>
      <c r="AK32" s="6">
        <f t="shared" si="15"/>
        <v>0</v>
      </c>
      <c r="AL32" s="6">
        <f t="shared" si="15"/>
        <v>0</v>
      </c>
      <c r="AM32" s="6">
        <f t="shared" si="15"/>
        <v>0</v>
      </c>
      <c r="AN32" s="6">
        <f t="shared" si="15"/>
        <v>0</v>
      </c>
      <c r="AO32" s="6">
        <f t="shared" si="15"/>
        <v>0</v>
      </c>
      <c r="AP32" s="6">
        <f t="shared" si="15"/>
        <v>0</v>
      </c>
      <c r="AQ32" s="6">
        <f t="shared" si="15"/>
        <v>0</v>
      </c>
      <c r="AR32" s="6">
        <f t="shared" ref="AR32:AY41" si="16">-SUMIFS($R:$R,$F:$F,$W32,$S:$S,AR$1)/1000</f>
        <v>0</v>
      </c>
      <c r="AS32" s="6">
        <f t="shared" si="16"/>
        <v>0</v>
      </c>
      <c r="AT32" s="6">
        <f t="shared" si="16"/>
        <v>0</v>
      </c>
      <c r="AU32" s="6">
        <f t="shared" si="16"/>
        <v>0</v>
      </c>
      <c r="AV32" s="6">
        <f t="shared" si="16"/>
        <v>0</v>
      </c>
      <c r="AW32" s="6">
        <f t="shared" si="16"/>
        <v>0</v>
      </c>
      <c r="AX32" s="6">
        <f t="shared" si="16"/>
        <v>0</v>
      </c>
      <c r="AY32" s="6">
        <f t="shared" si="16"/>
        <v>0</v>
      </c>
      <c r="BA32" s="6">
        <f t="shared" si="4"/>
        <v>0</v>
      </c>
      <c r="BB32" s="6">
        <f t="shared" si="5"/>
        <v>0</v>
      </c>
      <c r="BC32" s="6">
        <f t="shared" si="6"/>
        <v>0</v>
      </c>
      <c r="BD32" s="6">
        <f t="shared" si="7"/>
        <v>0</v>
      </c>
    </row>
    <row r="33" spans="1:58" x14ac:dyDescent="0.2">
      <c r="A33" s="29">
        <v>38613</v>
      </c>
      <c r="B33" s="1" t="s">
        <v>200</v>
      </c>
      <c r="C33" s="27">
        <v>43831</v>
      </c>
      <c r="D33" s="1">
        <v>51123</v>
      </c>
      <c r="J33" s="1" t="s">
        <v>0</v>
      </c>
      <c r="K33" s="1" t="s">
        <v>49</v>
      </c>
      <c r="L33" s="1">
        <v>-1</v>
      </c>
      <c r="M33" s="1">
        <v>146</v>
      </c>
      <c r="N33" s="6"/>
      <c r="O33" s="6">
        <v>146</v>
      </c>
      <c r="P33" s="6">
        <v>-7689</v>
      </c>
      <c r="R33" s="31">
        <v>-146</v>
      </c>
      <c r="S33" s="28">
        <v>43861</v>
      </c>
      <c r="X33" s="6">
        <f t="shared" si="14"/>
        <v>0</v>
      </c>
      <c r="Y33" s="6">
        <f t="shared" si="14"/>
        <v>0</v>
      </c>
      <c r="Z33" s="6">
        <f t="shared" si="14"/>
        <v>0</v>
      </c>
      <c r="AA33" s="6">
        <f t="shared" si="14"/>
        <v>0</v>
      </c>
      <c r="AB33" s="6">
        <f t="shared" si="14"/>
        <v>0</v>
      </c>
      <c r="AC33" s="6">
        <f t="shared" si="14"/>
        <v>0</v>
      </c>
      <c r="AD33" s="6">
        <f t="shared" si="14"/>
        <v>0</v>
      </c>
      <c r="AE33" s="6">
        <f t="shared" si="14"/>
        <v>0</v>
      </c>
      <c r="AF33" s="6">
        <f t="shared" si="14"/>
        <v>0</v>
      </c>
      <c r="AG33" s="6">
        <f t="shared" si="14"/>
        <v>0</v>
      </c>
      <c r="AH33" s="6">
        <f t="shared" si="15"/>
        <v>0</v>
      </c>
      <c r="AI33" s="6">
        <f t="shared" si="15"/>
        <v>0</v>
      </c>
      <c r="AJ33" s="6">
        <f t="shared" si="15"/>
        <v>0</v>
      </c>
      <c r="AK33" s="6">
        <f t="shared" si="15"/>
        <v>0</v>
      </c>
      <c r="AL33" s="6">
        <f t="shared" si="15"/>
        <v>0</v>
      </c>
      <c r="AM33" s="6">
        <f t="shared" si="15"/>
        <v>0</v>
      </c>
      <c r="AN33" s="6">
        <f t="shared" si="15"/>
        <v>0</v>
      </c>
      <c r="AO33" s="6">
        <f t="shared" si="15"/>
        <v>0</v>
      </c>
      <c r="AP33" s="6">
        <f t="shared" si="15"/>
        <v>0</v>
      </c>
      <c r="AQ33" s="6">
        <f t="shared" si="15"/>
        <v>0</v>
      </c>
      <c r="AR33" s="6">
        <f t="shared" si="16"/>
        <v>0</v>
      </c>
      <c r="AS33" s="6">
        <f t="shared" si="16"/>
        <v>0</v>
      </c>
      <c r="AT33" s="6">
        <f t="shared" si="16"/>
        <v>0</v>
      </c>
      <c r="AU33" s="6">
        <f t="shared" si="16"/>
        <v>0</v>
      </c>
      <c r="AV33" s="6">
        <f t="shared" si="16"/>
        <v>0</v>
      </c>
      <c r="AW33" s="6">
        <f t="shared" si="16"/>
        <v>0</v>
      </c>
      <c r="AX33" s="6">
        <f t="shared" si="16"/>
        <v>0</v>
      </c>
      <c r="AY33" s="6">
        <f t="shared" si="16"/>
        <v>0</v>
      </c>
      <c r="BA33" s="6">
        <f t="shared" si="4"/>
        <v>0</v>
      </c>
      <c r="BB33" s="6">
        <f t="shared" si="5"/>
        <v>0</v>
      </c>
      <c r="BC33" s="6">
        <f t="shared" si="6"/>
        <v>0</v>
      </c>
      <c r="BD33" s="6">
        <f t="shared" si="7"/>
        <v>0</v>
      </c>
    </row>
    <row r="34" spans="1:58" x14ac:dyDescent="0.2">
      <c r="A34" s="29">
        <v>38614</v>
      </c>
      <c r="B34" s="1" t="s">
        <v>200</v>
      </c>
      <c r="C34" s="27">
        <v>43831</v>
      </c>
      <c r="D34" s="1">
        <v>51124</v>
      </c>
      <c r="J34" s="1" t="s">
        <v>0</v>
      </c>
      <c r="K34" s="1" t="s">
        <v>49</v>
      </c>
      <c r="L34" s="1">
        <v>-1</v>
      </c>
      <c r="M34" s="1">
        <v>2340</v>
      </c>
      <c r="N34" s="6"/>
      <c r="O34" s="6">
        <v>2340</v>
      </c>
      <c r="P34" s="6">
        <v>-10029</v>
      </c>
      <c r="R34" s="31">
        <v>-2340</v>
      </c>
      <c r="S34" s="28">
        <v>43861</v>
      </c>
      <c r="X34" s="6">
        <f t="shared" si="14"/>
        <v>0</v>
      </c>
      <c r="Y34" s="6">
        <f t="shared" si="14"/>
        <v>0</v>
      </c>
      <c r="Z34" s="6">
        <f t="shared" si="14"/>
        <v>0</v>
      </c>
      <c r="AA34" s="6">
        <f t="shared" si="14"/>
        <v>0</v>
      </c>
      <c r="AB34" s="6">
        <f t="shared" si="14"/>
        <v>0</v>
      </c>
      <c r="AC34" s="6">
        <f t="shared" si="14"/>
        <v>0</v>
      </c>
      <c r="AD34" s="6">
        <f t="shared" si="14"/>
        <v>0</v>
      </c>
      <c r="AE34" s="6">
        <f t="shared" si="14"/>
        <v>0</v>
      </c>
      <c r="AF34" s="6">
        <f t="shared" si="14"/>
        <v>0</v>
      </c>
      <c r="AG34" s="6">
        <f t="shared" si="14"/>
        <v>0</v>
      </c>
      <c r="AH34" s="6">
        <f t="shared" si="15"/>
        <v>0</v>
      </c>
      <c r="AI34" s="6">
        <f t="shared" si="15"/>
        <v>0</v>
      </c>
      <c r="AJ34" s="6">
        <f t="shared" si="15"/>
        <v>0</v>
      </c>
      <c r="AK34" s="6">
        <f t="shared" si="15"/>
        <v>0</v>
      </c>
      <c r="AL34" s="6">
        <f t="shared" si="15"/>
        <v>0</v>
      </c>
      <c r="AM34" s="6">
        <f t="shared" si="15"/>
        <v>0</v>
      </c>
      <c r="AN34" s="6">
        <f t="shared" si="15"/>
        <v>0</v>
      </c>
      <c r="AO34" s="6">
        <f t="shared" si="15"/>
        <v>0</v>
      </c>
      <c r="AP34" s="6">
        <f t="shared" si="15"/>
        <v>0</v>
      </c>
      <c r="AQ34" s="6">
        <f t="shared" si="15"/>
        <v>0</v>
      </c>
      <c r="AR34" s="6">
        <f t="shared" si="16"/>
        <v>0</v>
      </c>
      <c r="AS34" s="6">
        <f t="shared" si="16"/>
        <v>0</v>
      </c>
      <c r="AT34" s="6">
        <f t="shared" si="16"/>
        <v>0</v>
      </c>
      <c r="AU34" s="6">
        <f t="shared" si="16"/>
        <v>0</v>
      </c>
      <c r="AV34" s="6">
        <f t="shared" si="16"/>
        <v>0</v>
      </c>
      <c r="AW34" s="6">
        <f t="shared" si="16"/>
        <v>0</v>
      </c>
      <c r="AX34" s="6">
        <f t="shared" si="16"/>
        <v>0</v>
      </c>
      <c r="AY34" s="6">
        <f t="shared" si="16"/>
        <v>0</v>
      </c>
      <c r="BA34" s="6">
        <f t="shared" ref="BA34:BA65" si="17">SUM(X34:AI34)</f>
        <v>0</v>
      </c>
      <c r="BB34" s="6">
        <f t="shared" ref="BB34:BB65" si="18">SUM(AJ34:AU34)</f>
        <v>0</v>
      </c>
      <c r="BC34" s="6">
        <f t="shared" ref="BC34:BC65" si="19">SUM(AM34:AX34)</f>
        <v>0</v>
      </c>
      <c r="BD34" s="6">
        <f t="shared" ref="BD34:BD65" si="20">SUM(AN34:AY34)</f>
        <v>0</v>
      </c>
    </row>
    <row r="35" spans="1:58" x14ac:dyDescent="0.2">
      <c r="A35" s="29">
        <v>38614</v>
      </c>
      <c r="B35" s="1" t="s">
        <v>200</v>
      </c>
      <c r="C35" s="27">
        <v>43831</v>
      </c>
      <c r="D35" s="1">
        <v>51124</v>
      </c>
      <c r="J35" s="1" t="s">
        <v>0</v>
      </c>
      <c r="K35" s="1" t="s">
        <v>49</v>
      </c>
      <c r="L35" s="1">
        <v>-1</v>
      </c>
      <c r="M35" s="1">
        <v>248</v>
      </c>
      <c r="N35" s="6"/>
      <c r="O35" s="6">
        <v>248</v>
      </c>
      <c r="P35" s="6">
        <v>-10277</v>
      </c>
      <c r="R35" s="31">
        <v>-248</v>
      </c>
      <c r="S35" s="28">
        <v>43861</v>
      </c>
      <c r="X35" s="6">
        <f t="shared" si="14"/>
        <v>0</v>
      </c>
      <c r="Y35" s="6">
        <f t="shared" si="14"/>
        <v>0</v>
      </c>
      <c r="Z35" s="6">
        <f t="shared" si="14"/>
        <v>0</v>
      </c>
      <c r="AA35" s="6">
        <f t="shared" si="14"/>
        <v>0</v>
      </c>
      <c r="AB35" s="6">
        <f t="shared" si="14"/>
        <v>0</v>
      </c>
      <c r="AC35" s="6">
        <f t="shared" si="14"/>
        <v>0</v>
      </c>
      <c r="AD35" s="6">
        <f t="shared" si="14"/>
        <v>0</v>
      </c>
      <c r="AE35" s="6">
        <f t="shared" si="14"/>
        <v>0</v>
      </c>
      <c r="AF35" s="6">
        <f t="shared" si="14"/>
        <v>0</v>
      </c>
      <c r="AG35" s="6">
        <f t="shared" si="14"/>
        <v>0</v>
      </c>
      <c r="AH35" s="6">
        <f t="shared" si="15"/>
        <v>0</v>
      </c>
      <c r="AI35" s="6">
        <f t="shared" si="15"/>
        <v>0</v>
      </c>
      <c r="AJ35" s="6">
        <f t="shared" si="15"/>
        <v>0</v>
      </c>
      <c r="AK35" s="6">
        <f t="shared" si="15"/>
        <v>0</v>
      </c>
      <c r="AL35" s="6">
        <f t="shared" si="15"/>
        <v>0</v>
      </c>
      <c r="AM35" s="6">
        <f t="shared" si="15"/>
        <v>0</v>
      </c>
      <c r="AN35" s="6">
        <f t="shared" si="15"/>
        <v>0</v>
      </c>
      <c r="AO35" s="6">
        <f t="shared" si="15"/>
        <v>0</v>
      </c>
      <c r="AP35" s="6">
        <f t="shared" si="15"/>
        <v>0</v>
      </c>
      <c r="AQ35" s="6">
        <f t="shared" si="15"/>
        <v>0</v>
      </c>
      <c r="AR35" s="6">
        <f t="shared" si="16"/>
        <v>0</v>
      </c>
      <c r="AS35" s="6">
        <f t="shared" si="16"/>
        <v>0</v>
      </c>
      <c r="AT35" s="6">
        <f t="shared" si="16"/>
        <v>0</v>
      </c>
      <c r="AU35" s="6">
        <f t="shared" si="16"/>
        <v>0</v>
      </c>
      <c r="AV35" s="6">
        <f t="shared" si="16"/>
        <v>0</v>
      </c>
      <c r="AW35" s="6">
        <f t="shared" si="16"/>
        <v>0</v>
      </c>
      <c r="AX35" s="6">
        <f t="shared" si="16"/>
        <v>0</v>
      </c>
      <c r="AY35" s="6">
        <f t="shared" si="16"/>
        <v>0</v>
      </c>
      <c r="BA35" s="6">
        <f t="shared" si="17"/>
        <v>0</v>
      </c>
      <c r="BB35" s="6">
        <f t="shared" si="18"/>
        <v>0</v>
      </c>
      <c r="BC35" s="6">
        <f t="shared" si="19"/>
        <v>0</v>
      </c>
      <c r="BD35" s="6">
        <f t="shared" si="20"/>
        <v>0</v>
      </c>
    </row>
    <row r="36" spans="1:58" x14ac:dyDescent="0.2">
      <c r="A36" s="29">
        <v>38615</v>
      </c>
      <c r="B36" s="1" t="s">
        <v>200</v>
      </c>
      <c r="C36" s="27">
        <v>43831</v>
      </c>
      <c r="D36" s="1">
        <v>51125</v>
      </c>
      <c r="J36" s="1" t="s">
        <v>0</v>
      </c>
      <c r="K36" s="1" t="s">
        <v>49</v>
      </c>
      <c r="L36" s="1">
        <v>-1</v>
      </c>
      <c r="M36" s="1">
        <v>480</v>
      </c>
      <c r="N36" s="6"/>
      <c r="O36" s="6">
        <v>480</v>
      </c>
      <c r="P36" s="6">
        <v>-10757</v>
      </c>
      <c r="R36" s="31">
        <v>-480</v>
      </c>
      <c r="S36" s="28">
        <v>43861</v>
      </c>
      <c r="X36" s="6">
        <f t="shared" si="14"/>
        <v>0</v>
      </c>
      <c r="Y36" s="6">
        <f t="shared" si="14"/>
        <v>0</v>
      </c>
      <c r="Z36" s="6">
        <f t="shared" si="14"/>
        <v>0</v>
      </c>
      <c r="AA36" s="6">
        <f t="shared" si="14"/>
        <v>0</v>
      </c>
      <c r="AB36" s="6">
        <f t="shared" si="14"/>
        <v>0</v>
      </c>
      <c r="AC36" s="6">
        <f t="shared" si="14"/>
        <v>0</v>
      </c>
      <c r="AD36" s="6">
        <f t="shared" si="14"/>
        <v>0</v>
      </c>
      <c r="AE36" s="6">
        <f t="shared" si="14"/>
        <v>0</v>
      </c>
      <c r="AF36" s="6">
        <f t="shared" si="14"/>
        <v>0</v>
      </c>
      <c r="AG36" s="6">
        <f t="shared" si="14"/>
        <v>0</v>
      </c>
      <c r="AH36" s="6">
        <f t="shared" si="15"/>
        <v>0</v>
      </c>
      <c r="AI36" s="6">
        <f t="shared" si="15"/>
        <v>0</v>
      </c>
      <c r="AJ36" s="6">
        <f t="shared" si="15"/>
        <v>0</v>
      </c>
      <c r="AK36" s="6">
        <f t="shared" si="15"/>
        <v>0</v>
      </c>
      <c r="AL36" s="6">
        <f t="shared" si="15"/>
        <v>0</v>
      </c>
      <c r="AM36" s="6">
        <f t="shared" si="15"/>
        <v>0</v>
      </c>
      <c r="AN36" s="6">
        <f t="shared" si="15"/>
        <v>0</v>
      </c>
      <c r="AO36" s="6">
        <f t="shared" si="15"/>
        <v>0</v>
      </c>
      <c r="AP36" s="6">
        <f t="shared" si="15"/>
        <v>0</v>
      </c>
      <c r="AQ36" s="6">
        <f t="shared" si="15"/>
        <v>0</v>
      </c>
      <c r="AR36" s="6">
        <f t="shared" si="16"/>
        <v>0</v>
      </c>
      <c r="AS36" s="6">
        <f t="shared" si="16"/>
        <v>0</v>
      </c>
      <c r="AT36" s="6">
        <f t="shared" si="16"/>
        <v>0</v>
      </c>
      <c r="AU36" s="6">
        <f t="shared" si="16"/>
        <v>0</v>
      </c>
      <c r="AV36" s="6">
        <f t="shared" si="16"/>
        <v>0</v>
      </c>
      <c r="AW36" s="6">
        <f t="shared" si="16"/>
        <v>0</v>
      </c>
      <c r="AX36" s="6">
        <f t="shared" si="16"/>
        <v>0</v>
      </c>
      <c r="AY36" s="6">
        <f t="shared" si="16"/>
        <v>0</v>
      </c>
      <c r="BA36" s="6">
        <f t="shared" si="17"/>
        <v>0</v>
      </c>
      <c r="BB36" s="6">
        <f t="shared" si="18"/>
        <v>0</v>
      </c>
      <c r="BC36" s="6">
        <f t="shared" si="19"/>
        <v>0</v>
      </c>
      <c r="BD36" s="6">
        <f t="shared" si="20"/>
        <v>0</v>
      </c>
    </row>
    <row r="37" spans="1:58" x14ac:dyDescent="0.2">
      <c r="A37" s="29">
        <v>38615</v>
      </c>
      <c r="B37" s="1" t="s">
        <v>200</v>
      </c>
      <c r="C37" s="27">
        <v>43831</v>
      </c>
      <c r="D37" s="1">
        <v>51125</v>
      </c>
      <c r="J37" s="1" t="s">
        <v>0</v>
      </c>
      <c r="K37" s="1" t="s">
        <v>49</v>
      </c>
      <c r="L37" s="1">
        <v>-1</v>
      </c>
      <c r="M37" s="1">
        <v>96</v>
      </c>
      <c r="N37" s="6"/>
      <c r="O37" s="6">
        <v>96</v>
      </c>
      <c r="P37" s="6">
        <v>-10853</v>
      </c>
      <c r="R37" s="31">
        <v>-96</v>
      </c>
      <c r="S37" s="28">
        <v>43861</v>
      </c>
      <c r="X37" s="6">
        <f t="shared" si="14"/>
        <v>0</v>
      </c>
      <c r="Y37" s="6">
        <f t="shared" si="14"/>
        <v>0</v>
      </c>
      <c r="Z37" s="6">
        <f t="shared" si="14"/>
        <v>0</v>
      </c>
      <c r="AA37" s="6">
        <f t="shared" si="14"/>
        <v>0</v>
      </c>
      <c r="AB37" s="6">
        <f t="shared" si="14"/>
        <v>0</v>
      </c>
      <c r="AC37" s="6">
        <f t="shared" si="14"/>
        <v>0</v>
      </c>
      <c r="AD37" s="6">
        <f t="shared" si="14"/>
        <v>0</v>
      </c>
      <c r="AE37" s="6">
        <f t="shared" si="14"/>
        <v>0</v>
      </c>
      <c r="AF37" s="6">
        <f t="shared" si="14"/>
        <v>0</v>
      </c>
      <c r="AG37" s="6">
        <f t="shared" si="14"/>
        <v>0</v>
      </c>
      <c r="AH37" s="6">
        <f t="shared" si="15"/>
        <v>0</v>
      </c>
      <c r="AI37" s="6">
        <f t="shared" si="15"/>
        <v>0</v>
      </c>
      <c r="AJ37" s="6">
        <f t="shared" si="15"/>
        <v>0</v>
      </c>
      <c r="AK37" s="6">
        <f t="shared" si="15"/>
        <v>0</v>
      </c>
      <c r="AL37" s="6">
        <f t="shared" si="15"/>
        <v>0</v>
      </c>
      <c r="AM37" s="6">
        <f t="shared" si="15"/>
        <v>0</v>
      </c>
      <c r="AN37" s="6">
        <f t="shared" si="15"/>
        <v>0</v>
      </c>
      <c r="AO37" s="6">
        <f t="shared" si="15"/>
        <v>0</v>
      </c>
      <c r="AP37" s="6">
        <f t="shared" si="15"/>
        <v>0</v>
      </c>
      <c r="AQ37" s="6">
        <f t="shared" si="15"/>
        <v>0</v>
      </c>
      <c r="AR37" s="6">
        <f t="shared" si="16"/>
        <v>0</v>
      </c>
      <c r="AS37" s="6">
        <f t="shared" si="16"/>
        <v>0</v>
      </c>
      <c r="AT37" s="6">
        <f t="shared" si="16"/>
        <v>0</v>
      </c>
      <c r="AU37" s="6">
        <f t="shared" si="16"/>
        <v>0</v>
      </c>
      <c r="AV37" s="6">
        <f t="shared" si="16"/>
        <v>0</v>
      </c>
      <c r="AW37" s="6">
        <f t="shared" si="16"/>
        <v>0</v>
      </c>
      <c r="AX37" s="6">
        <f t="shared" si="16"/>
        <v>0</v>
      </c>
      <c r="AY37" s="6">
        <f t="shared" si="16"/>
        <v>0</v>
      </c>
      <c r="BA37" s="6">
        <f t="shared" si="17"/>
        <v>0</v>
      </c>
      <c r="BB37" s="6">
        <f t="shared" si="18"/>
        <v>0</v>
      </c>
      <c r="BC37" s="6">
        <f t="shared" si="19"/>
        <v>0</v>
      </c>
      <c r="BD37" s="6">
        <f t="shared" si="20"/>
        <v>0</v>
      </c>
    </row>
    <row r="38" spans="1:58" x14ac:dyDescent="0.2">
      <c r="A38" s="29">
        <v>38616</v>
      </c>
      <c r="B38" s="1" t="s">
        <v>200</v>
      </c>
      <c r="C38" s="27">
        <v>43831</v>
      </c>
      <c r="D38" s="1">
        <v>51126</v>
      </c>
      <c r="J38" s="1" t="s">
        <v>0</v>
      </c>
      <c r="K38" s="1" t="s">
        <v>49</v>
      </c>
      <c r="L38" s="1">
        <v>-1</v>
      </c>
      <c r="M38" s="1">
        <v>780</v>
      </c>
      <c r="N38" s="6"/>
      <c r="O38" s="6">
        <v>780</v>
      </c>
      <c r="P38" s="6">
        <v>-11633</v>
      </c>
      <c r="R38" s="31">
        <v>-780</v>
      </c>
      <c r="S38" s="28">
        <v>43861</v>
      </c>
      <c r="X38" s="6">
        <f t="shared" si="14"/>
        <v>0</v>
      </c>
      <c r="Y38" s="6">
        <f t="shared" si="14"/>
        <v>0</v>
      </c>
      <c r="Z38" s="6">
        <f t="shared" si="14"/>
        <v>0</v>
      </c>
      <c r="AA38" s="6">
        <f t="shared" si="14"/>
        <v>0</v>
      </c>
      <c r="AB38" s="6">
        <f t="shared" si="14"/>
        <v>0</v>
      </c>
      <c r="AC38" s="6">
        <f t="shared" si="14"/>
        <v>0</v>
      </c>
      <c r="AD38" s="6">
        <f t="shared" si="14"/>
        <v>0</v>
      </c>
      <c r="AE38" s="6">
        <f t="shared" si="14"/>
        <v>0</v>
      </c>
      <c r="AF38" s="6">
        <f t="shared" si="14"/>
        <v>0</v>
      </c>
      <c r="AG38" s="6">
        <f t="shared" si="14"/>
        <v>0</v>
      </c>
      <c r="AH38" s="6">
        <f t="shared" si="15"/>
        <v>0</v>
      </c>
      <c r="AI38" s="6">
        <f t="shared" si="15"/>
        <v>0</v>
      </c>
      <c r="AJ38" s="6">
        <f t="shared" si="15"/>
        <v>0</v>
      </c>
      <c r="AK38" s="6">
        <f t="shared" si="15"/>
        <v>0</v>
      </c>
      <c r="AL38" s="6">
        <f t="shared" si="15"/>
        <v>0</v>
      </c>
      <c r="AM38" s="6">
        <f t="shared" si="15"/>
        <v>0</v>
      </c>
      <c r="AN38" s="6">
        <f t="shared" si="15"/>
        <v>0</v>
      </c>
      <c r="AO38" s="6">
        <f t="shared" si="15"/>
        <v>0</v>
      </c>
      <c r="AP38" s="6">
        <f t="shared" si="15"/>
        <v>0</v>
      </c>
      <c r="AQ38" s="6">
        <f t="shared" si="15"/>
        <v>0</v>
      </c>
      <c r="AR38" s="6">
        <f t="shared" si="16"/>
        <v>0</v>
      </c>
      <c r="AS38" s="6">
        <f t="shared" si="16"/>
        <v>0</v>
      </c>
      <c r="AT38" s="6">
        <f t="shared" si="16"/>
        <v>0</v>
      </c>
      <c r="AU38" s="6">
        <f t="shared" si="16"/>
        <v>0</v>
      </c>
      <c r="AV38" s="6">
        <f t="shared" si="16"/>
        <v>0</v>
      </c>
      <c r="AW38" s="6">
        <f t="shared" si="16"/>
        <v>0</v>
      </c>
      <c r="AX38" s="6">
        <f t="shared" si="16"/>
        <v>0</v>
      </c>
      <c r="AY38" s="6">
        <f t="shared" si="16"/>
        <v>0</v>
      </c>
      <c r="BA38" s="6">
        <f t="shared" si="17"/>
        <v>0</v>
      </c>
      <c r="BB38" s="6">
        <f t="shared" si="18"/>
        <v>0</v>
      </c>
      <c r="BC38" s="6">
        <f t="shared" si="19"/>
        <v>0</v>
      </c>
      <c r="BD38" s="6">
        <f t="shared" si="20"/>
        <v>0</v>
      </c>
    </row>
    <row r="39" spans="1:58" x14ac:dyDescent="0.2">
      <c r="A39" s="29">
        <v>38617</v>
      </c>
      <c r="B39" s="1" t="s">
        <v>200</v>
      </c>
      <c r="C39" s="27">
        <v>43831</v>
      </c>
      <c r="D39" s="1">
        <v>51127</v>
      </c>
      <c r="J39" s="1" t="s">
        <v>0</v>
      </c>
      <c r="K39" s="1" t="s">
        <v>49</v>
      </c>
      <c r="L39" s="1">
        <v>-1</v>
      </c>
      <c r="M39" s="1">
        <v>362</v>
      </c>
      <c r="N39" s="6"/>
      <c r="O39" s="6">
        <v>362</v>
      </c>
      <c r="P39" s="6">
        <v>-11995</v>
      </c>
      <c r="R39" s="31">
        <v>-362</v>
      </c>
      <c r="S39" s="28">
        <v>43861</v>
      </c>
      <c r="X39" s="6">
        <f t="shared" si="14"/>
        <v>0</v>
      </c>
      <c r="Y39" s="6">
        <f t="shared" si="14"/>
        <v>0</v>
      </c>
      <c r="Z39" s="6">
        <f t="shared" si="14"/>
        <v>0</v>
      </c>
      <c r="AA39" s="6">
        <f t="shared" si="14"/>
        <v>0</v>
      </c>
      <c r="AB39" s="6">
        <f t="shared" si="14"/>
        <v>0</v>
      </c>
      <c r="AC39" s="6">
        <f t="shared" si="14"/>
        <v>0</v>
      </c>
      <c r="AD39" s="6">
        <f t="shared" si="14"/>
        <v>0</v>
      </c>
      <c r="AE39" s="6">
        <f t="shared" si="14"/>
        <v>0</v>
      </c>
      <c r="AF39" s="6">
        <f t="shared" si="14"/>
        <v>0</v>
      </c>
      <c r="AG39" s="6">
        <f t="shared" si="14"/>
        <v>0</v>
      </c>
      <c r="AH39" s="6">
        <f t="shared" si="15"/>
        <v>0</v>
      </c>
      <c r="AI39" s="6">
        <f t="shared" si="15"/>
        <v>0</v>
      </c>
      <c r="AJ39" s="6">
        <f t="shared" si="15"/>
        <v>0</v>
      </c>
      <c r="AK39" s="6">
        <f t="shared" si="15"/>
        <v>0</v>
      </c>
      <c r="AL39" s="6">
        <f t="shared" si="15"/>
        <v>0</v>
      </c>
      <c r="AM39" s="6">
        <f t="shared" si="15"/>
        <v>0</v>
      </c>
      <c r="AN39" s="6">
        <f t="shared" si="15"/>
        <v>0</v>
      </c>
      <c r="AO39" s="6">
        <f t="shared" si="15"/>
        <v>0</v>
      </c>
      <c r="AP39" s="6">
        <f t="shared" si="15"/>
        <v>0</v>
      </c>
      <c r="AQ39" s="6">
        <f t="shared" si="15"/>
        <v>0</v>
      </c>
      <c r="AR39" s="6">
        <f t="shared" si="16"/>
        <v>0</v>
      </c>
      <c r="AS39" s="6">
        <f t="shared" si="16"/>
        <v>0</v>
      </c>
      <c r="AT39" s="6">
        <f t="shared" si="16"/>
        <v>0</v>
      </c>
      <c r="AU39" s="6">
        <f t="shared" si="16"/>
        <v>0</v>
      </c>
      <c r="AV39" s="6">
        <f t="shared" si="16"/>
        <v>0</v>
      </c>
      <c r="AW39" s="6">
        <f t="shared" si="16"/>
        <v>0</v>
      </c>
      <c r="AX39" s="6">
        <f t="shared" si="16"/>
        <v>0</v>
      </c>
      <c r="AY39" s="6">
        <f t="shared" si="16"/>
        <v>0</v>
      </c>
      <c r="BA39" s="6">
        <f t="shared" si="17"/>
        <v>0</v>
      </c>
      <c r="BB39" s="6">
        <f t="shared" si="18"/>
        <v>0</v>
      </c>
      <c r="BC39" s="6">
        <f t="shared" si="19"/>
        <v>0</v>
      </c>
      <c r="BD39" s="6">
        <f t="shared" si="20"/>
        <v>0</v>
      </c>
    </row>
    <row r="40" spans="1:58" x14ac:dyDescent="0.2">
      <c r="A40" s="29">
        <v>38617</v>
      </c>
      <c r="B40" s="1" t="s">
        <v>200</v>
      </c>
      <c r="C40" s="27">
        <v>43831</v>
      </c>
      <c r="D40" s="1">
        <v>51127</v>
      </c>
      <c r="J40" s="1" t="s">
        <v>0</v>
      </c>
      <c r="K40" s="1" t="s">
        <v>49</v>
      </c>
      <c r="L40" s="1">
        <v>-1</v>
      </c>
      <c r="M40" s="1">
        <v>56</v>
      </c>
      <c r="N40" s="6"/>
      <c r="O40" s="6">
        <v>56</v>
      </c>
      <c r="P40" s="6">
        <v>-12051</v>
      </c>
      <c r="R40" s="31">
        <v>-56</v>
      </c>
      <c r="S40" s="28">
        <v>43861</v>
      </c>
      <c r="X40" s="6">
        <f t="shared" si="14"/>
        <v>0</v>
      </c>
      <c r="Y40" s="6">
        <f t="shared" si="14"/>
        <v>0</v>
      </c>
      <c r="Z40" s="6">
        <f t="shared" si="14"/>
        <v>0</v>
      </c>
      <c r="AA40" s="6">
        <f t="shared" si="14"/>
        <v>0</v>
      </c>
      <c r="AB40" s="6">
        <f t="shared" si="14"/>
        <v>0</v>
      </c>
      <c r="AC40" s="6">
        <f t="shared" si="14"/>
        <v>0</v>
      </c>
      <c r="AD40" s="6">
        <f t="shared" si="14"/>
        <v>0</v>
      </c>
      <c r="AE40" s="6">
        <f t="shared" si="14"/>
        <v>0</v>
      </c>
      <c r="AF40" s="6">
        <f t="shared" si="14"/>
        <v>0</v>
      </c>
      <c r="AG40" s="6">
        <f t="shared" si="14"/>
        <v>0</v>
      </c>
      <c r="AH40" s="6">
        <f t="shared" si="15"/>
        <v>0</v>
      </c>
      <c r="AI40" s="6">
        <f t="shared" si="15"/>
        <v>0</v>
      </c>
      <c r="AJ40" s="6">
        <f t="shared" si="15"/>
        <v>0</v>
      </c>
      <c r="AK40" s="6">
        <f t="shared" si="15"/>
        <v>0</v>
      </c>
      <c r="AL40" s="6">
        <f t="shared" si="15"/>
        <v>0</v>
      </c>
      <c r="AM40" s="6">
        <f t="shared" si="15"/>
        <v>0</v>
      </c>
      <c r="AN40" s="6">
        <f t="shared" si="15"/>
        <v>0</v>
      </c>
      <c r="AO40" s="6">
        <f t="shared" si="15"/>
        <v>0</v>
      </c>
      <c r="AP40" s="6">
        <f t="shared" si="15"/>
        <v>0</v>
      </c>
      <c r="AQ40" s="6">
        <f t="shared" si="15"/>
        <v>0</v>
      </c>
      <c r="AR40" s="6">
        <f t="shared" si="16"/>
        <v>0</v>
      </c>
      <c r="AS40" s="6">
        <f t="shared" si="16"/>
        <v>0</v>
      </c>
      <c r="AT40" s="6">
        <f t="shared" si="16"/>
        <v>0</v>
      </c>
      <c r="AU40" s="6">
        <f t="shared" si="16"/>
        <v>0</v>
      </c>
      <c r="AV40" s="6">
        <f t="shared" si="16"/>
        <v>0</v>
      </c>
      <c r="AW40" s="6">
        <f t="shared" si="16"/>
        <v>0</v>
      </c>
      <c r="AX40" s="6">
        <f t="shared" si="16"/>
        <v>0</v>
      </c>
      <c r="AY40" s="6">
        <f t="shared" si="16"/>
        <v>0</v>
      </c>
      <c r="BA40" s="6">
        <f t="shared" si="17"/>
        <v>0</v>
      </c>
      <c r="BB40" s="6">
        <f t="shared" si="18"/>
        <v>0</v>
      </c>
      <c r="BC40" s="6">
        <f t="shared" si="19"/>
        <v>0</v>
      </c>
      <c r="BD40" s="6">
        <f t="shared" si="20"/>
        <v>0</v>
      </c>
    </row>
    <row r="41" spans="1:58" x14ac:dyDescent="0.2">
      <c r="A41" s="29">
        <v>38618</v>
      </c>
      <c r="B41" s="1" t="s">
        <v>200</v>
      </c>
      <c r="C41" s="27">
        <v>43831</v>
      </c>
      <c r="D41" s="1">
        <v>51128</v>
      </c>
      <c r="J41" s="1" t="s">
        <v>0</v>
      </c>
      <c r="K41" s="1" t="s">
        <v>49</v>
      </c>
      <c r="L41" s="1">
        <v>-1</v>
      </c>
      <c r="M41" s="1">
        <v>1600</v>
      </c>
      <c r="N41" s="6"/>
      <c r="O41" s="6">
        <v>1600</v>
      </c>
      <c r="P41" s="6">
        <v>-13651</v>
      </c>
      <c r="R41" s="31">
        <v>-1600</v>
      </c>
      <c r="S41" s="28">
        <v>43861</v>
      </c>
      <c r="X41" s="6">
        <f t="shared" si="14"/>
        <v>0</v>
      </c>
      <c r="Y41" s="6">
        <f t="shared" si="14"/>
        <v>0</v>
      </c>
      <c r="Z41" s="6">
        <f t="shared" si="14"/>
        <v>0</v>
      </c>
      <c r="AA41" s="6">
        <f t="shared" si="14"/>
        <v>0</v>
      </c>
      <c r="AB41" s="6">
        <f t="shared" si="14"/>
        <v>0</v>
      </c>
      <c r="AC41" s="6">
        <f t="shared" si="14"/>
        <v>0</v>
      </c>
      <c r="AD41" s="6">
        <f t="shared" si="14"/>
        <v>0</v>
      </c>
      <c r="AE41" s="6">
        <f t="shared" si="14"/>
        <v>0</v>
      </c>
      <c r="AF41" s="6">
        <f t="shared" si="14"/>
        <v>0</v>
      </c>
      <c r="AG41" s="6">
        <f t="shared" si="14"/>
        <v>0</v>
      </c>
      <c r="AH41" s="6">
        <f t="shared" si="15"/>
        <v>0</v>
      </c>
      <c r="AI41" s="6">
        <f t="shared" si="15"/>
        <v>0</v>
      </c>
      <c r="AJ41" s="6">
        <f t="shared" si="15"/>
        <v>0</v>
      </c>
      <c r="AK41" s="6">
        <f t="shared" si="15"/>
        <v>0</v>
      </c>
      <c r="AL41" s="6">
        <f t="shared" si="15"/>
        <v>0</v>
      </c>
      <c r="AM41" s="6">
        <f t="shared" si="15"/>
        <v>0</v>
      </c>
      <c r="AN41" s="6">
        <f t="shared" si="15"/>
        <v>0</v>
      </c>
      <c r="AO41" s="6">
        <f t="shared" si="15"/>
        <v>0</v>
      </c>
      <c r="AP41" s="6">
        <f t="shared" si="15"/>
        <v>0</v>
      </c>
      <c r="AQ41" s="6">
        <f t="shared" si="15"/>
        <v>0</v>
      </c>
      <c r="AR41" s="6">
        <f t="shared" si="16"/>
        <v>0</v>
      </c>
      <c r="AS41" s="6">
        <f t="shared" si="16"/>
        <v>0</v>
      </c>
      <c r="AT41" s="6">
        <f t="shared" si="16"/>
        <v>0</v>
      </c>
      <c r="AU41" s="6">
        <f t="shared" si="16"/>
        <v>0</v>
      </c>
      <c r="AV41" s="6">
        <f t="shared" si="16"/>
        <v>0</v>
      </c>
      <c r="AW41" s="6">
        <f t="shared" si="16"/>
        <v>0</v>
      </c>
      <c r="AX41" s="6">
        <f t="shared" si="16"/>
        <v>0</v>
      </c>
      <c r="AY41" s="6">
        <f t="shared" si="16"/>
        <v>0</v>
      </c>
      <c r="BA41" s="6">
        <f t="shared" si="17"/>
        <v>0</v>
      </c>
      <c r="BB41" s="6">
        <f t="shared" si="18"/>
        <v>0</v>
      </c>
      <c r="BC41" s="6">
        <f t="shared" si="19"/>
        <v>0</v>
      </c>
      <c r="BD41" s="6">
        <f t="shared" si="20"/>
        <v>0</v>
      </c>
    </row>
    <row r="42" spans="1:58" x14ac:dyDescent="0.2">
      <c r="A42" s="29">
        <v>38618</v>
      </c>
      <c r="B42" s="1" t="s">
        <v>200</v>
      </c>
      <c r="C42" s="27">
        <v>43831</v>
      </c>
      <c r="D42" s="1">
        <v>51128</v>
      </c>
      <c r="J42" s="1" t="s">
        <v>0</v>
      </c>
      <c r="K42" s="1" t="s">
        <v>49</v>
      </c>
      <c r="L42" s="1">
        <v>-1</v>
      </c>
      <c r="M42" s="1">
        <v>386</v>
      </c>
      <c r="N42" s="6"/>
      <c r="O42" s="6">
        <v>386</v>
      </c>
      <c r="P42" s="6">
        <v>-14037</v>
      </c>
      <c r="R42" s="31">
        <v>-386</v>
      </c>
      <c r="S42" s="28">
        <v>43861</v>
      </c>
      <c r="X42" s="6">
        <f t="shared" ref="X42:AG51" si="21">-SUMIFS($R:$R,$F:$F,$W42,$S:$S,X$1)/1000</f>
        <v>0</v>
      </c>
      <c r="Y42" s="6">
        <f t="shared" si="21"/>
        <v>0</v>
      </c>
      <c r="Z42" s="6">
        <f t="shared" si="21"/>
        <v>0</v>
      </c>
      <c r="AA42" s="6">
        <f t="shared" si="21"/>
        <v>0</v>
      </c>
      <c r="AB42" s="6">
        <f t="shared" si="21"/>
        <v>0</v>
      </c>
      <c r="AC42" s="6">
        <f t="shared" si="21"/>
        <v>0</v>
      </c>
      <c r="AD42" s="6">
        <f t="shared" si="21"/>
        <v>0</v>
      </c>
      <c r="AE42" s="6">
        <f t="shared" si="21"/>
        <v>0</v>
      </c>
      <c r="AF42" s="6">
        <f t="shared" si="21"/>
        <v>0</v>
      </c>
      <c r="AG42" s="6">
        <f t="shared" si="21"/>
        <v>0</v>
      </c>
      <c r="AH42" s="6">
        <f t="shared" ref="AH42:AQ51" si="22">-SUMIFS($R:$R,$F:$F,$W42,$S:$S,AH$1)/1000</f>
        <v>0</v>
      </c>
      <c r="AI42" s="6">
        <f t="shared" si="22"/>
        <v>0</v>
      </c>
      <c r="AJ42" s="6">
        <f t="shared" si="22"/>
        <v>0</v>
      </c>
      <c r="AK42" s="6">
        <f t="shared" si="22"/>
        <v>0</v>
      </c>
      <c r="AL42" s="6">
        <f t="shared" si="22"/>
        <v>0</v>
      </c>
      <c r="AM42" s="6">
        <f t="shared" si="22"/>
        <v>0</v>
      </c>
      <c r="AN42" s="6">
        <f t="shared" si="22"/>
        <v>0</v>
      </c>
      <c r="AO42" s="6">
        <f t="shared" si="22"/>
        <v>0</v>
      </c>
      <c r="AP42" s="6">
        <f t="shared" si="22"/>
        <v>0</v>
      </c>
      <c r="AQ42" s="6">
        <f t="shared" si="22"/>
        <v>0</v>
      </c>
      <c r="AR42" s="6">
        <f t="shared" ref="AR42:AY51" si="23">-SUMIFS($R:$R,$F:$F,$W42,$S:$S,AR$1)/1000</f>
        <v>0</v>
      </c>
      <c r="AS42" s="6">
        <f t="shared" si="23"/>
        <v>0</v>
      </c>
      <c r="AT42" s="6">
        <f t="shared" si="23"/>
        <v>0</v>
      </c>
      <c r="AU42" s="6">
        <f t="shared" si="23"/>
        <v>0</v>
      </c>
      <c r="AV42" s="6">
        <f t="shared" si="23"/>
        <v>0</v>
      </c>
      <c r="AW42" s="6">
        <f t="shared" si="23"/>
        <v>0</v>
      </c>
      <c r="AX42" s="6">
        <f t="shared" si="23"/>
        <v>0</v>
      </c>
      <c r="AY42" s="6">
        <f t="shared" si="23"/>
        <v>0</v>
      </c>
      <c r="BA42" s="6">
        <f t="shared" si="17"/>
        <v>0</v>
      </c>
      <c r="BB42" s="6">
        <f t="shared" si="18"/>
        <v>0</v>
      </c>
      <c r="BC42" s="6">
        <f t="shared" si="19"/>
        <v>0</v>
      </c>
      <c r="BD42" s="6">
        <f t="shared" si="20"/>
        <v>0</v>
      </c>
      <c r="BE42" s="1" t="s">
        <v>662</v>
      </c>
      <c r="BF42" s="93" t="s">
        <v>871</v>
      </c>
    </row>
    <row r="43" spans="1:58" x14ac:dyDescent="0.2">
      <c r="A43" s="29">
        <v>38619</v>
      </c>
      <c r="B43" s="1" t="s">
        <v>200</v>
      </c>
      <c r="C43" s="27">
        <v>43831</v>
      </c>
      <c r="D43" s="1">
        <v>51129</v>
      </c>
      <c r="J43" s="1" t="s">
        <v>0</v>
      </c>
      <c r="K43" s="1" t="s">
        <v>49</v>
      </c>
      <c r="L43" s="1">
        <v>-1</v>
      </c>
      <c r="M43" s="1">
        <v>320</v>
      </c>
      <c r="N43" s="6"/>
      <c r="O43" s="6">
        <v>320</v>
      </c>
      <c r="P43" s="6">
        <v>-14357</v>
      </c>
      <c r="R43" s="31">
        <v>-320</v>
      </c>
      <c r="S43" s="28">
        <v>43861</v>
      </c>
      <c r="X43" s="6">
        <f t="shared" si="21"/>
        <v>0</v>
      </c>
      <c r="Y43" s="6">
        <f t="shared" si="21"/>
        <v>0</v>
      </c>
      <c r="Z43" s="6">
        <f t="shared" si="21"/>
        <v>0</v>
      </c>
      <c r="AA43" s="6">
        <f t="shared" si="21"/>
        <v>0</v>
      </c>
      <c r="AB43" s="6">
        <f t="shared" si="21"/>
        <v>0</v>
      </c>
      <c r="AC43" s="6">
        <f t="shared" si="21"/>
        <v>0</v>
      </c>
      <c r="AD43" s="6">
        <f t="shared" si="21"/>
        <v>0</v>
      </c>
      <c r="AE43" s="6">
        <f t="shared" si="21"/>
        <v>0</v>
      </c>
      <c r="AF43" s="6">
        <f t="shared" si="21"/>
        <v>0</v>
      </c>
      <c r="AG43" s="6">
        <f t="shared" si="21"/>
        <v>0</v>
      </c>
      <c r="AH43" s="6">
        <f t="shared" si="22"/>
        <v>0</v>
      </c>
      <c r="AI43" s="6">
        <f t="shared" si="22"/>
        <v>0</v>
      </c>
      <c r="AJ43" s="6">
        <f t="shared" si="22"/>
        <v>0</v>
      </c>
      <c r="AK43" s="6">
        <f t="shared" si="22"/>
        <v>0</v>
      </c>
      <c r="AL43" s="6">
        <f t="shared" si="22"/>
        <v>0</v>
      </c>
      <c r="AM43" s="6">
        <f t="shared" si="22"/>
        <v>0</v>
      </c>
      <c r="AN43" s="6">
        <f t="shared" si="22"/>
        <v>0</v>
      </c>
      <c r="AO43" s="6">
        <f t="shared" si="22"/>
        <v>0</v>
      </c>
      <c r="AP43" s="6">
        <f t="shared" si="22"/>
        <v>0</v>
      </c>
      <c r="AQ43" s="6">
        <f t="shared" si="22"/>
        <v>0</v>
      </c>
      <c r="AR43" s="6">
        <f t="shared" si="23"/>
        <v>0</v>
      </c>
      <c r="AS43" s="6">
        <f t="shared" si="23"/>
        <v>0</v>
      </c>
      <c r="AT43" s="6">
        <f t="shared" si="23"/>
        <v>0</v>
      </c>
      <c r="AU43" s="6">
        <f t="shared" si="23"/>
        <v>0</v>
      </c>
      <c r="AV43" s="6">
        <f t="shared" si="23"/>
        <v>0</v>
      </c>
      <c r="AW43" s="6">
        <f t="shared" si="23"/>
        <v>0</v>
      </c>
      <c r="AX43" s="6">
        <f t="shared" si="23"/>
        <v>0</v>
      </c>
      <c r="AY43" s="6">
        <f t="shared" si="23"/>
        <v>0</v>
      </c>
      <c r="BA43" s="6">
        <f t="shared" si="17"/>
        <v>0</v>
      </c>
      <c r="BB43" s="6">
        <f t="shared" si="18"/>
        <v>0</v>
      </c>
      <c r="BC43" s="6">
        <f t="shared" si="19"/>
        <v>0</v>
      </c>
      <c r="BD43" s="6">
        <f t="shared" si="20"/>
        <v>0</v>
      </c>
      <c r="BE43" s="1" t="s">
        <v>662</v>
      </c>
      <c r="BF43" s="93" t="s">
        <v>870</v>
      </c>
    </row>
    <row r="44" spans="1:58" x14ac:dyDescent="0.2">
      <c r="A44" s="29">
        <v>38619</v>
      </c>
      <c r="B44" s="1" t="s">
        <v>200</v>
      </c>
      <c r="C44" s="27">
        <v>43831</v>
      </c>
      <c r="D44" s="1">
        <v>51129</v>
      </c>
      <c r="J44" s="1" t="s">
        <v>0</v>
      </c>
      <c r="K44" s="1" t="s">
        <v>49</v>
      </c>
      <c r="L44" s="1">
        <v>-1</v>
      </c>
      <c r="M44" s="1">
        <v>36</v>
      </c>
      <c r="N44" s="6"/>
      <c r="O44" s="6">
        <v>36</v>
      </c>
      <c r="P44" s="6">
        <v>-14393</v>
      </c>
      <c r="R44" s="31">
        <v>-36</v>
      </c>
      <c r="S44" s="28">
        <v>43861</v>
      </c>
      <c r="X44" s="6">
        <f t="shared" si="21"/>
        <v>0</v>
      </c>
      <c r="Y44" s="6">
        <f t="shared" si="21"/>
        <v>0</v>
      </c>
      <c r="Z44" s="6">
        <f t="shared" si="21"/>
        <v>0</v>
      </c>
      <c r="AA44" s="6">
        <f t="shared" si="21"/>
        <v>0</v>
      </c>
      <c r="AB44" s="6">
        <f t="shared" si="21"/>
        <v>0</v>
      </c>
      <c r="AC44" s="6">
        <f t="shared" si="21"/>
        <v>0</v>
      </c>
      <c r="AD44" s="6">
        <f t="shared" si="21"/>
        <v>0</v>
      </c>
      <c r="AE44" s="6">
        <f t="shared" si="21"/>
        <v>0</v>
      </c>
      <c r="AF44" s="6">
        <f t="shared" si="21"/>
        <v>0</v>
      </c>
      <c r="AG44" s="6">
        <f t="shared" si="21"/>
        <v>0</v>
      </c>
      <c r="AH44" s="6">
        <f t="shared" si="22"/>
        <v>0</v>
      </c>
      <c r="AI44" s="6">
        <f t="shared" si="22"/>
        <v>0</v>
      </c>
      <c r="AJ44" s="6">
        <f t="shared" si="22"/>
        <v>0</v>
      </c>
      <c r="AK44" s="6">
        <f t="shared" si="22"/>
        <v>0</v>
      </c>
      <c r="AL44" s="6">
        <f t="shared" si="22"/>
        <v>0</v>
      </c>
      <c r="AM44" s="6">
        <f t="shared" si="22"/>
        <v>0</v>
      </c>
      <c r="AN44" s="6">
        <f t="shared" si="22"/>
        <v>0</v>
      </c>
      <c r="AO44" s="6">
        <f t="shared" si="22"/>
        <v>0</v>
      </c>
      <c r="AP44" s="6">
        <f t="shared" si="22"/>
        <v>0</v>
      </c>
      <c r="AQ44" s="6">
        <f t="shared" si="22"/>
        <v>0</v>
      </c>
      <c r="AR44" s="6">
        <f t="shared" si="23"/>
        <v>0</v>
      </c>
      <c r="AS44" s="6">
        <f t="shared" si="23"/>
        <v>0</v>
      </c>
      <c r="AT44" s="6">
        <f t="shared" si="23"/>
        <v>0</v>
      </c>
      <c r="AU44" s="6">
        <f t="shared" si="23"/>
        <v>0</v>
      </c>
      <c r="AV44" s="6">
        <f t="shared" si="23"/>
        <v>0</v>
      </c>
      <c r="AW44" s="6">
        <f t="shared" si="23"/>
        <v>0</v>
      </c>
      <c r="AX44" s="6">
        <f t="shared" si="23"/>
        <v>0</v>
      </c>
      <c r="AY44" s="6">
        <f t="shared" si="23"/>
        <v>0</v>
      </c>
      <c r="BA44" s="6">
        <f t="shared" si="17"/>
        <v>0</v>
      </c>
      <c r="BB44" s="6">
        <f t="shared" si="18"/>
        <v>0</v>
      </c>
      <c r="BC44" s="6">
        <f t="shared" si="19"/>
        <v>0</v>
      </c>
      <c r="BD44" s="6">
        <f t="shared" si="20"/>
        <v>0</v>
      </c>
    </row>
    <row r="45" spans="1:58" x14ac:dyDescent="0.2">
      <c r="A45" s="29">
        <v>38619</v>
      </c>
      <c r="B45" s="1" t="s">
        <v>200</v>
      </c>
      <c r="C45" s="27">
        <v>43831</v>
      </c>
      <c r="D45" s="1">
        <v>51129</v>
      </c>
      <c r="J45" s="1" t="s">
        <v>0</v>
      </c>
      <c r="K45" s="1" t="s">
        <v>49</v>
      </c>
      <c r="L45" s="1">
        <v>-1</v>
      </c>
      <c r="M45" s="1">
        <v>36</v>
      </c>
      <c r="N45" s="6"/>
      <c r="O45" s="6">
        <v>36</v>
      </c>
      <c r="P45" s="6">
        <v>-14429</v>
      </c>
      <c r="R45" s="31">
        <v>-36</v>
      </c>
      <c r="S45" s="28">
        <v>43861</v>
      </c>
      <c r="X45" s="6">
        <f t="shared" si="21"/>
        <v>0</v>
      </c>
      <c r="Y45" s="6">
        <f t="shared" si="21"/>
        <v>0</v>
      </c>
      <c r="Z45" s="6">
        <f t="shared" si="21"/>
        <v>0</v>
      </c>
      <c r="AA45" s="6">
        <f t="shared" si="21"/>
        <v>0</v>
      </c>
      <c r="AB45" s="6">
        <f t="shared" si="21"/>
        <v>0</v>
      </c>
      <c r="AC45" s="6">
        <f t="shared" si="21"/>
        <v>0</v>
      </c>
      <c r="AD45" s="6">
        <f t="shared" si="21"/>
        <v>0</v>
      </c>
      <c r="AE45" s="6">
        <f t="shared" si="21"/>
        <v>0</v>
      </c>
      <c r="AF45" s="6">
        <f t="shared" si="21"/>
        <v>0</v>
      </c>
      <c r="AG45" s="6">
        <f t="shared" si="21"/>
        <v>0</v>
      </c>
      <c r="AH45" s="6">
        <f t="shared" si="22"/>
        <v>0</v>
      </c>
      <c r="AI45" s="6">
        <f t="shared" si="22"/>
        <v>0</v>
      </c>
      <c r="AJ45" s="6">
        <f t="shared" si="22"/>
        <v>0</v>
      </c>
      <c r="AK45" s="6">
        <f t="shared" si="22"/>
        <v>0</v>
      </c>
      <c r="AL45" s="6">
        <f t="shared" si="22"/>
        <v>0</v>
      </c>
      <c r="AM45" s="6">
        <f t="shared" si="22"/>
        <v>0</v>
      </c>
      <c r="AN45" s="6">
        <f t="shared" si="22"/>
        <v>0</v>
      </c>
      <c r="AO45" s="6">
        <f t="shared" si="22"/>
        <v>0</v>
      </c>
      <c r="AP45" s="6">
        <f t="shared" si="22"/>
        <v>0</v>
      </c>
      <c r="AQ45" s="6">
        <f t="shared" si="22"/>
        <v>0</v>
      </c>
      <c r="AR45" s="6">
        <f t="shared" si="23"/>
        <v>0</v>
      </c>
      <c r="AS45" s="6">
        <f t="shared" si="23"/>
        <v>0</v>
      </c>
      <c r="AT45" s="6">
        <f t="shared" si="23"/>
        <v>0</v>
      </c>
      <c r="AU45" s="6">
        <f t="shared" si="23"/>
        <v>0</v>
      </c>
      <c r="AV45" s="6">
        <f t="shared" si="23"/>
        <v>0</v>
      </c>
      <c r="AW45" s="6">
        <f t="shared" si="23"/>
        <v>0</v>
      </c>
      <c r="AX45" s="6">
        <f t="shared" si="23"/>
        <v>0</v>
      </c>
      <c r="AY45" s="6">
        <f t="shared" si="23"/>
        <v>0</v>
      </c>
      <c r="BA45" s="6">
        <f t="shared" si="17"/>
        <v>0</v>
      </c>
      <c r="BB45" s="6">
        <f t="shared" si="18"/>
        <v>0</v>
      </c>
      <c r="BC45" s="6">
        <f t="shared" si="19"/>
        <v>0</v>
      </c>
      <c r="BD45" s="6">
        <f t="shared" si="20"/>
        <v>0</v>
      </c>
    </row>
    <row r="46" spans="1:58" x14ac:dyDescent="0.2">
      <c r="A46" s="29">
        <v>38620</v>
      </c>
      <c r="B46" s="1" t="s">
        <v>200</v>
      </c>
      <c r="C46" s="27">
        <v>43831</v>
      </c>
      <c r="D46" s="1">
        <v>51130</v>
      </c>
      <c r="J46" s="1" t="s">
        <v>0</v>
      </c>
      <c r="K46" s="1" t="s">
        <v>49</v>
      </c>
      <c r="L46" s="1">
        <v>-1</v>
      </c>
      <c r="M46" s="1">
        <v>840</v>
      </c>
      <c r="N46" s="6"/>
      <c r="O46" s="6">
        <v>840</v>
      </c>
      <c r="P46" s="6">
        <v>-15269</v>
      </c>
      <c r="R46" s="31">
        <v>-840</v>
      </c>
      <c r="S46" s="28">
        <v>43861</v>
      </c>
      <c r="X46" s="6">
        <f t="shared" si="21"/>
        <v>0</v>
      </c>
      <c r="Y46" s="6">
        <f t="shared" si="21"/>
        <v>0</v>
      </c>
      <c r="Z46" s="6">
        <f t="shared" si="21"/>
        <v>0</v>
      </c>
      <c r="AA46" s="6">
        <f t="shared" si="21"/>
        <v>0</v>
      </c>
      <c r="AB46" s="6">
        <f t="shared" si="21"/>
        <v>0</v>
      </c>
      <c r="AC46" s="6">
        <f t="shared" si="21"/>
        <v>0</v>
      </c>
      <c r="AD46" s="6">
        <f t="shared" si="21"/>
        <v>0</v>
      </c>
      <c r="AE46" s="6">
        <f t="shared" si="21"/>
        <v>0</v>
      </c>
      <c r="AF46" s="6">
        <f t="shared" si="21"/>
        <v>0</v>
      </c>
      <c r="AG46" s="6">
        <f t="shared" si="21"/>
        <v>0</v>
      </c>
      <c r="AH46" s="6">
        <f t="shared" si="22"/>
        <v>0</v>
      </c>
      <c r="AI46" s="6">
        <f t="shared" si="22"/>
        <v>0</v>
      </c>
      <c r="AJ46" s="6">
        <f t="shared" si="22"/>
        <v>0</v>
      </c>
      <c r="AK46" s="6">
        <f t="shared" si="22"/>
        <v>0</v>
      </c>
      <c r="AL46" s="6">
        <f t="shared" si="22"/>
        <v>0</v>
      </c>
      <c r="AM46" s="6">
        <f t="shared" si="22"/>
        <v>0</v>
      </c>
      <c r="AN46" s="6">
        <f t="shared" si="22"/>
        <v>0</v>
      </c>
      <c r="AO46" s="6">
        <f t="shared" si="22"/>
        <v>0</v>
      </c>
      <c r="AP46" s="6">
        <f t="shared" si="22"/>
        <v>0</v>
      </c>
      <c r="AQ46" s="6">
        <f t="shared" si="22"/>
        <v>0</v>
      </c>
      <c r="AR46" s="6">
        <f t="shared" si="23"/>
        <v>0</v>
      </c>
      <c r="AS46" s="6">
        <f t="shared" si="23"/>
        <v>0</v>
      </c>
      <c r="AT46" s="6">
        <f t="shared" si="23"/>
        <v>0</v>
      </c>
      <c r="AU46" s="6">
        <f t="shared" si="23"/>
        <v>0</v>
      </c>
      <c r="AV46" s="6">
        <f t="shared" si="23"/>
        <v>0</v>
      </c>
      <c r="AW46" s="6">
        <f t="shared" si="23"/>
        <v>0</v>
      </c>
      <c r="AX46" s="6">
        <f t="shared" si="23"/>
        <v>0</v>
      </c>
      <c r="AY46" s="6">
        <f t="shared" si="23"/>
        <v>0</v>
      </c>
      <c r="BA46" s="6">
        <f t="shared" si="17"/>
        <v>0</v>
      </c>
      <c r="BB46" s="6">
        <f t="shared" si="18"/>
        <v>0</v>
      </c>
      <c r="BC46" s="6">
        <f t="shared" si="19"/>
        <v>0</v>
      </c>
      <c r="BD46" s="6">
        <f t="shared" si="20"/>
        <v>0</v>
      </c>
    </row>
    <row r="47" spans="1:58" x14ac:dyDescent="0.2">
      <c r="A47" s="29">
        <v>38620</v>
      </c>
      <c r="B47" s="1" t="s">
        <v>200</v>
      </c>
      <c r="C47" s="27">
        <v>43831</v>
      </c>
      <c r="D47" s="1">
        <v>51130</v>
      </c>
      <c r="J47" s="1" t="s">
        <v>0</v>
      </c>
      <c r="K47" s="1" t="s">
        <v>49</v>
      </c>
      <c r="L47" s="1">
        <v>-1</v>
      </c>
      <c r="M47" s="1">
        <v>574</v>
      </c>
      <c r="N47" s="6"/>
      <c r="O47" s="6">
        <v>574</v>
      </c>
      <c r="P47" s="6">
        <v>-16365</v>
      </c>
      <c r="R47" s="31">
        <v>-574</v>
      </c>
      <c r="S47" s="28">
        <v>43861</v>
      </c>
      <c r="X47" s="6">
        <f t="shared" si="21"/>
        <v>0</v>
      </c>
      <c r="Y47" s="6">
        <f t="shared" si="21"/>
        <v>0</v>
      </c>
      <c r="Z47" s="6">
        <f t="shared" si="21"/>
        <v>0</v>
      </c>
      <c r="AA47" s="6">
        <f t="shared" si="21"/>
        <v>0</v>
      </c>
      <c r="AB47" s="6">
        <f t="shared" si="21"/>
        <v>0</v>
      </c>
      <c r="AC47" s="6">
        <f t="shared" si="21"/>
        <v>0</v>
      </c>
      <c r="AD47" s="6">
        <f t="shared" si="21"/>
        <v>0</v>
      </c>
      <c r="AE47" s="6">
        <f t="shared" si="21"/>
        <v>0</v>
      </c>
      <c r="AF47" s="6">
        <f t="shared" si="21"/>
        <v>0</v>
      </c>
      <c r="AG47" s="6">
        <f t="shared" si="21"/>
        <v>0</v>
      </c>
      <c r="AH47" s="6">
        <f t="shared" si="22"/>
        <v>0</v>
      </c>
      <c r="AI47" s="6">
        <f t="shared" si="22"/>
        <v>0</v>
      </c>
      <c r="AJ47" s="6">
        <f t="shared" si="22"/>
        <v>0</v>
      </c>
      <c r="AK47" s="6">
        <f t="shared" si="22"/>
        <v>0</v>
      </c>
      <c r="AL47" s="6">
        <f t="shared" si="22"/>
        <v>0</v>
      </c>
      <c r="AM47" s="6">
        <f t="shared" si="22"/>
        <v>0</v>
      </c>
      <c r="AN47" s="6">
        <f t="shared" si="22"/>
        <v>0</v>
      </c>
      <c r="AO47" s="6">
        <f t="shared" si="22"/>
        <v>0</v>
      </c>
      <c r="AP47" s="6">
        <f t="shared" si="22"/>
        <v>0</v>
      </c>
      <c r="AQ47" s="6">
        <f t="shared" si="22"/>
        <v>0</v>
      </c>
      <c r="AR47" s="6">
        <f t="shared" si="23"/>
        <v>0</v>
      </c>
      <c r="AS47" s="6">
        <f t="shared" si="23"/>
        <v>0</v>
      </c>
      <c r="AT47" s="6">
        <f t="shared" si="23"/>
        <v>0</v>
      </c>
      <c r="AU47" s="6">
        <f t="shared" si="23"/>
        <v>0</v>
      </c>
      <c r="AV47" s="6">
        <f t="shared" si="23"/>
        <v>0</v>
      </c>
      <c r="AW47" s="6">
        <f t="shared" si="23"/>
        <v>0</v>
      </c>
      <c r="AX47" s="6">
        <f t="shared" si="23"/>
        <v>0</v>
      </c>
      <c r="AY47" s="6">
        <f t="shared" si="23"/>
        <v>0</v>
      </c>
      <c r="BA47" s="6">
        <f t="shared" si="17"/>
        <v>0</v>
      </c>
      <c r="BB47" s="6">
        <f t="shared" si="18"/>
        <v>0</v>
      </c>
      <c r="BC47" s="6">
        <f t="shared" si="19"/>
        <v>0</v>
      </c>
      <c r="BD47" s="6">
        <f t="shared" si="20"/>
        <v>0</v>
      </c>
    </row>
    <row r="48" spans="1:58" x14ac:dyDescent="0.2">
      <c r="A48" s="29">
        <v>38620</v>
      </c>
      <c r="B48" s="1" t="s">
        <v>200</v>
      </c>
      <c r="C48" s="27">
        <v>43831</v>
      </c>
      <c r="D48" s="1">
        <v>51130</v>
      </c>
      <c r="J48" s="1" t="s">
        <v>0</v>
      </c>
      <c r="K48" s="1" t="s">
        <v>49</v>
      </c>
      <c r="L48" s="1">
        <v>-1</v>
      </c>
      <c r="M48" s="1">
        <v>220</v>
      </c>
      <c r="N48" s="6"/>
      <c r="O48" s="6">
        <v>220</v>
      </c>
      <c r="P48" s="6">
        <v>-15489</v>
      </c>
      <c r="R48" s="31">
        <v>-220</v>
      </c>
      <c r="S48" s="28">
        <v>43861</v>
      </c>
      <c r="X48" s="6">
        <f t="shared" si="21"/>
        <v>0</v>
      </c>
      <c r="Y48" s="6">
        <f t="shared" si="21"/>
        <v>0</v>
      </c>
      <c r="Z48" s="6">
        <f t="shared" si="21"/>
        <v>0</v>
      </c>
      <c r="AA48" s="6">
        <f t="shared" si="21"/>
        <v>0</v>
      </c>
      <c r="AB48" s="6">
        <f t="shared" si="21"/>
        <v>0</v>
      </c>
      <c r="AC48" s="6">
        <f t="shared" si="21"/>
        <v>0</v>
      </c>
      <c r="AD48" s="6">
        <f t="shared" si="21"/>
        <v>0</v>
      </c>
      <c r="AE48" s="6">
        <f t="shared" si="21"/>
        <v>0</v>
      </c>
      <c r="AF48" s="6">
        <f t="shared" si="21"/>
        <v>0</v>
      </c>
      <c r="AG48" s="6">
        <f t="shared" si="21"/>
        <v>0</v>
      </c>
      <c r="AH48" s="6">
        <f t="shared" si="22"/>
        <v>0</v>
      </c>
      <c r="AI48" s="6">
        <f t="shared" si="22"/>
        <v>0</v>
      </c>
      <c r="AJ48" s="6">
        <f t="shared" si="22"/>
        <v>0</v>
      </c>
      <c r="AK48" s="6">
        <f t="shared" si="22"/>
        <v>0</v>
      </c>
      <c r="AL48" s="6">
        <f t="shared" si="22"/>
        <v>0</v>
      </c>
      <c r="AM48" s="6">
        <f t="shared" si="22"/>
        <v>0</v>
      </c>
      <c r="AN48" s="6">
        <f t="shared" si="22"/>
        <v>0</v>
      </c>
      <c r="AO48" s="6">
        <f t="shared" si="22"/>
        <v>0</v>
      </c>
      <c r="AP48" s="6">
        <f t="shared" si="22"/>
        <v>0</v>
      </c>
      <c r="AQ48" s="6">
        <f t="shared" si="22"/>
        <v>0</v>
      </c>
      <c r="AR48" s="6">
        <f t="shared" si="23"/>
        <v>0</v>
      </c>
      <c r="AS48" s="6">
        <f t="shared" si="23"/>
        <v>0</v>
      </c>
      <c r="AT48" s="6">
        <f t="shared" si="23"/>
        <v>0</v>
      </c>
      <c r="AU48" s="6">
        <f t="shared" si="23"/>
        <v>0</v>
      </c>
      <c r="AV48" s="6">
        <f t="shared" si="23"/>
        <v>0</v>
      </c>
      <c r="AW48" s="6">
        <f t="shared" si="23"/>
        <v>0</v>
      </c>
      <c r="AX48" s="6">
        <f t="shared" si="23"/>
        <v>0</v>
      </c>
      <c r="AY48" s="6">
        <f t="shared" si="23"/>
        <v>0</v>
      </c>
      <c r="BA48" s="6">
        <f t="shared" si="17"/>
        <v>0</v>
      </c>
      <c r="BB48" s="6">
        <f t="shared" si="18"/>
        <v>0</v>
      </c>
      <c r="BC48" s="6">
        <f t="shared" si="19"/>
        <v>0</v>
      </c>
      <c r="BD48" s="6">
        <f t="shared" si="20"/>
        <v>0</v>
      </c>
    </row>
    <row r="49" spans="1:58" x14ac:dyDescent="0.2">
      <c r="A49" s="29">
        <v>38620</v>
      </c>
      <c r="B49" s="1" t="s">
        <v>200</v>
      </c>
      <c r="C49" s="27">
        <v>43831</v>
      </c>
      <c r="D49" s="1">
        <v>51130</v>
      </c>
      <c r="J49" s="1" t="s">
        <v>0</v>
      </c>
      <c r="K49" s="1" t="s">
        <v>49</v>
      </c>
      <c r="L49" s="1">
        <v>-1</v>
      </c>
      <c r="M49" s="1">
        <v>146</v>
      </c>
      <c r="N49" s="6"/>
      <c r="O49" s="6">
        <v>146</v>
      </c>
      <c r="P49" s="6">
        <v>-15635</v>
      </c>
      <c r="R49" s="31">
        <v>-146</v>
      </c>
      <c r="S49" s="28">
        <v>43861</v>
      </c>
      <c r="X49" s="6">
        <f t="shared" si="21"/>
        <v>0</v>
      </c>
      <c r="Y49" s="6">
        <f t="shared" si="21"/>
        <v>0</v>
      </c>
      <c r="Z49" s="6">
        <f t="shared" si="21"/>
        <v>0</v>
      </c>
      <c r="AA49" s="6">
        <f t="shared" si="21"/>
        <v>0</v>
      </c>
      <c r="AB49" s="6">
        <f t="shared" si="21"/>
        <v>0</v>
      </c>
      <c r="AC49" s="6">
        <f t="shared" si="21"/>
        <v>0</v>
      </c>
      <c r="AD49" s="6">
        <f t="shared" si="21"/>
        <v>0</v>
      </c>
      <c r="AE49" s="6">
        <f t="shared" si="21"/>
        <v>0</v>
      </c>
      <c r="AF49" s="6">
        <f t="shared" si="21"/>
        <v>0</v>
      </c>
      <c r="AG49" s="6">
        <f t="shared" si="21"/>
        <v>0</v>
      </c>
      <c r="AH49" s="6">
        <f t="shared" si="22"/>
        <v>0</v>
      </c>
      <c r="AI49" s="6">
        <f t="shared" si="22"/>
        <v>0</v>
      </c>
      <c r="AJ49" s="6">
        <f t="shared" si="22"/>
        <v>0</v>
      </c>
      <c r="AK49" s="6">
        <f t="shared" si="22"/>
        <v>0</v>
      </c>
      <c r="AL49" s="6">
        <f t="shared" si="22"/>
        <v>0</v>
      </c>
      <c r="AM49" s="6">
        <f t="shared" si="22"/>
        <v>0</v>
      </c>
      <c r="AN49" s="6">
        <f t="shared" si="22"/>
        <v>0</v>
      </c>
      <c r="AO49" s="6">
        <f t="shared" si="22"/>
        <v>0</v>
      </c>
      <c r="AP49" s="6">
        <f t="shared" si="22"/>
        <v>0</v>
      </c>
      <c r="AQ49" s="6">
        <f t="shared" si="22"/>
        <v>0</v>
      </c>
      <c r="AR49" s="6">
        <f t="shared" si="23"/>
        <v>0</v>
      </c>
      <c r="AS49" s="6">
        <f t="shared" si="23"/>
        <v>0</v>
      </c>
      <c r="AT49" s="6">
        <f t="shared" si="23"/>
        <v>0</v>
      </c>
      <c r="AU49" s="6">
        <f t="shared" si="23"/>
        <v>0</v>
      </c>
      <c r="AV49" s="6">
        <f t="shared" si="23"/>
        <v>0</v>
      </c>
      <c r="AW49" s="6">
        <f t="shared" si="23"/>
        <v>0</v>
      </c>
      <c r="AX49" s="6">
        <f t="shared" si="23"/>
        <v>0</v>
      </c>
      <c r="AY49" s="6">
        <f t="shared" si="23"/>
        <v>0</v>
      </c>
      <c r="BA49" s="6">
        <f t="shared" si="17"/>
        <v>0</v>
      </c>
      <c r="BB49" s="6">
        <f t="shared" si="18"/>
        <v>0</v>
      </c>
      <c r="BC49" s="6">
        <f t="shared" si="19"/>
        <v>0</v>
      </c>
      <c r="BD49" s="6">
        <f t="shared" si="20"/>
        <v>0</v>
      </c>
    </row>
    <row r="50" spans="1:58" x14ac:dyDescent="0.2">
      <c r="A50" s="29">
        <v>38620</v>
      </c>
      <c r="B50" s="1" t="s">
        <v>200</v>
      </c>
      <c r="C50" s="27">
        <v>43831</v>
      </c>
      <c r="D50" s="1">
        <v>51130</v>
      </c>
      <c r="J50" s="1" t="s">
        <v>0</v>
      </c>
      <c r="K50" s="1" t="s">
        <v>49</v>
      </c>
      <c r="L50" s="1">
        <v>-1</v>
      </c>
      <c r="M50" s="1">
        <v>80</v>
      </c>
      <c r="N50" s="6"/>
      <c r="O50" s="6">
        <v>80</v>
      </c>
      <c r="P50" s="6">
        <v>-15771</v>
      </c>
      <c r="R50" s="31">
        <v>-80</v>
      </c>
      <c r="S50" s="28">
        <v>43861</v>
      </c>
      <c r="X50" s="6">
        <f t="shared" si="21"/>
        <v>0</v>
      </c>
      <c r="Y50" s="6">
        <f t="shared" si="21"/>
        <v>0</v>
      </c>
      <c r="Z50" s="6">
        <f t="shared" si="21"/>
        <v>0</v>
      </c>
      <c r="AA50" s="6">
        <f t="shared" si="21"/>
        <v>0</v>
      </c>
      <c r="AB50" s="6">
        <f t="shared" si="21"/>
        <v>0</v>
      </c>
      <c r="AC50" s="6">
        <f t="shared" si="21"/>
        <v>0</v>
      </c>
      <c r="AD50" s="6">
        <f t="shared" si="21"/>
        <v>0</v>
      </c>
      <c r="AE50" s="6">
        <f t="shared" si="21"/>
        <v>0</v>
      </c>
      <c r="AF50" s="6">
        <f t="shared" si="21"/>
        <v>0</v>
      </c>
      <c r="AG50" s="6">
        <f t="shared" si="21"/>
        <v>0</v>
      </c>
      <c r="AH50" s="6">
        <f t="shared" si="22"/>
        <v>0</v>
      </c>
      <c r="AI50" s="6">
        <f t="shared" si="22"/>
        <v>0</v>
      </c>
      <c r="AJ50" s="6">
        <f t="shared" si="22"/>
        <v>0</v>
      </c>
      <c r="AK50" s="6">
        <f t="shared" si="22"/>
        <v>0</v>
      </c>
      <c r="AL50" s="6">
        <f t="shared" si="22"/>
        <v>0</v>
      </c>
      <c r="AM50" s="6">
        <f t="shared" si="22"/>
        <v>0</v>
      </c>
      <c r="AN50" s="6">
        <f t="shared" si="22"/>
        <v>0</v>
      </c>
      <c r="AO50" s="6">
        <f t="shared" si="22"/>
        <v>0</v>
      </c>
      <c r="AP50" s="6">
        <f t="shared" si="22"/>
        <v>0</v>
      </c>
      <c r="AQ50" s="6">
        <f t="shared" si="22"/>
        <v>0</v>
      </c>
      <c r="AR50" s="6">
        <f t="shared" si="23"/>
        <v>0</v>
      </c>
      <c r="AS50" s="6">
        <f t="shared" si="23"/>
        <v>0</v>
      </c>
      <c r="AT50" s="6">
        <f t="shared" si="23"/>
        <v>0</v>
      </c>
      <c r="AU50" s="6">
        <f t="shared" si="23"/>
        <v>0</v>
      </c>
      <c r="AV50" s="6">
        <f t="shared" si="23"/>
        <v>0</v>
      </c>
      <c r="AW50" s="6">
        <f t="shared" si="23"/>
        <v>0</v>
      </c>
      <c r="AX50" s="6">
        <f t="shared" si="23"/>
        <v>0</v>
      </c>
      <c r="AY50" s="6">
        <f t="shared" si="23"/>
        <v>0</v>
      </c>
      <c r="BA50" s="6">
        <f t="shared" si="17"/>
        <v>0</v>
      </c>
      <c r="BB50" s="6">
        <f t="shared" si="18"/>
        <v>0</v>
      </c>
      <c r="BC50" s="6">
        <f t="shared" si="19"/>
        <v>0</v>
      </c>
      <c r="BD50" s="6">
        <f t="shared" si="20"/>
        <v>0</v>
      </c>
    </row>
    <row r="51" spans="1:58" x14ac:dyDescent="0.2">
      <c r="A51" s="29">
        <v>38620</v>
      </c>
      <c r="B51" s="1" t="s">
        <v>200</v>
      </c>
      <c r="C51" s="27">
        <v>43831</v>
      </c>
      <c r="D51" s="1">
        <v>51130</v>
      </c>
      <c r="J51" s="1" t="s">
        <v>0</v>
      </c>
      <c r="K51" s="1" t="s">
        <v>49</v>
      </c>
      <c r="L51" s="1">
        <v>-1</v>
      </c>
      <c r="M51" s="1">
        <v>56</v>
      </c>
      <c r="N51" s="6"/>
      <c r="O51" s="6">
        <v>56</v>
      </c>
      <c r="P51" s="6">
        <v>-15691</v>
      </c>
      <c r="R51" s="31">
        <v>-56</v>
      </c>
      <c r="S51" s="28">
        <v>43861</v>
      </c>
      <c r="X51" s="6">
        <f t="shared" si="21"/>
        <v>0</v>
      </c>
      <c r="Y51" s="6">
        <f t="shared" si="21"/>
        <v>0</v>
      </c>
      <c r="Z51" s="6">
        <f t="shared" si="21"/>
        <v>0</v>
      </c>
      <c r="AA51" s="6">
        <f t="shared" si="21"/>
        <v>0</v>
      </c>
      <c r="AB51" s="6">
        <f t="shared" si="21"/>
        <v>0</v>
      </c>
      <c r="AC51" s="6">
        <f t="shared" si="21"/>
        <v>0</v>
      </c>
      <c r="AD51" s="6">
        <f t="shared" si="21"/>
        <v>0</v>
      </c>
      <c r="AE51" s="6">
        <f t="shared" si="21"/>
        <v>0</v>
      </c>
      <c r="AF51" s="6">
        <f t="shared" si="21"/>
        <v>0</v>
      </c>
      <c r="AG51" s="6">
        <f t="shared" si="21"/>
        <v>0</v>
      </c>
      <c r="AH51" s="6">
        <f t="shared" si="22"/>
        <v>0</v>
      </c>
      <c r="AI51" s="6">
        <f t="shared" si="22"/>
        <v>0</v>
      </c>
      <c r="AJ51" s="6">
        <f t="shared" si="22"/>
        <v>0</v>
      </c>
      <c r="AK51" s="6">
        <f t="shared" si="22"/>
        <v>0</v>
      </c>
      <c r="AL51" s="6">
        <f t="shared" si="22"/>
        <v>0</v>
      </c>
      <c r="AM51" s="6">
        <f t="shared" si="22"/>
        <v>0</v>
      </c>
      <c r="AN51" s="6">
        <f t="shared" si="22"/>
        <v>0</v>
      </c>
      <c r="AO51" s="6">
        <f t="shared" si="22"/>
        <v>0</v>
      </c>
      <c r="AP51" s="6">
        <f t="shared" si="22"/>
        <v>0</v>
      </c>
      <c r="AQ51" s="6">
        <f t="shared" si="22"/>
        <v>0</v>
      </c>
      <c r="AR51" s="6">
        <f t="shared" si="23"/>
        <v>0</v>
      </c>
      <c r="AS51" s="6">
        <f t="shared" si="23"/>
        <v>0</v>
      </c>
      <c r="AT51" s="6">
        <f t="shared" si="23"/>
        <v>0</v>
      </c>
      <c r="AU51" s="6">
        <f t="shared" si="23"/>
        <v>0</v>
      </c>
      <c r="AV51" s="6">
        <f t="shared" si="23"/>
        <v>0</v>
      </c>
      <c r="AW51" s="6">
        <f t="shared" si="23"/>
        <v>0</v>
      </c>
      <c r="AX51" s="6">
        <f t="shared" si="23"/>
        <v>0</v>
      </c>
      <c r="AY51" s="6">
        <f t="shared" si="23"/>
        <v>0</v>
      </c>
      <c r="BA51" s="6">
        <f t="shared" si="17"/>
        <v>0</v>
      </c>
      <c r="BB51" s="6">
        <f t="shared" si="18"/>
        <v>0</v>
      </c>
      <c r="BC51" s="6">
        <f t="shared" si="19"/>
        <v>0</v>
      </c>
      <c r="BD51" s="6">
        <f t="shared" si="20"/>
        <v>0</v>
      </c>
    </row>
    <row r="52" spans="1:58" x14ac:dyDescent="0.2">
      <c r="A52" s="29">
        <v>38620</v>
      </c>
      <c r="B52" s="1" t="s">
        <v>200</v>
      </c>
      <c r="C52" s="27">
        <v>43831</v>
      </c>
      <c r="D52" s="1">
        <v>51130</v>
      </c>
      <c r="J52" s="1" t="s">
        <v>0</v>
      </c>
      <c r="K52" s="1" t="s">
        <v>49</v>
      </c>
      <c r="L52" s="1">
        <v>-1</v>
      </c>
      <c r="M52" s="1">
        <v>20</v>
      </c>
      <c r="N52" s="6"/>
      <c r="O52" s="6">
        <v>20</v>
      </c>
      <c r="P52" s="6">
        <v>-15791</v>
      </c>
      <c r="R52" s="31">
        <v>-20</v>
      </c>
      <c r="S52" s="28">
        <v>43861</v>
      </c>
      <c r="X52" s="6">
        <f t="shared" ref="X52:AG61" si="24">-SUMIFS($R:$R,$F:$F,$W52,$S:$S,X$1)/1000</f>
        <v>0</v>
      </c>
      <c r="Y52" s="6">
        <f t="shared" si="24"/>
        <v>0</v>
      </c>
      <c r="Z52" s="6">
        <f t="shared" si="24"/>
        <v>0</v>
      </c>
      <c r="AA52" s="6">
        <f t="shared" si="24"/>
        <v>0</v>
      </c>
      <c r="AB52" s="6">
        <f t="shared" si="24"/>
        <v>0</v>
      </c>
      <c r="AC52" s="6">
        <f t="shared" si="24"/>
        <v>0</v>
      </c>
      <c r="AD52" s="6">
        <f t="shared" si="24"/>
        <v>0</v>
      </c>
      <c r="AE52" s="6">
        <f t="shared" si="24"/>
        <v>0</v>
      </c>
      <c r="AF52" s="6">
        <f t="shared" si="24"/>
        <v>0</v>
      </c>
      <c r="AG52" s="6">
        <f t="shared" si="24"/>
        <v>0</v>
      </c>
      <c r="AH52" s="6">
        <f t="shared" ref="AH52:AQ61" si="25">-SUMIFS($R:$R,$F:$F,$W52,$S:$S,AH$1)/1000</f>
        <v>0</v>
      </c>
      <c r="AI52" s="6">
        <f t="shared" si="25"/>
        <v>0</v>
      </c>
      <c r="AJ52" s="6">
        <f t="shared" si="25"/>
        <v>0</v>
      </c>
      <c r="AK52" s="6">
        <f t="shared" si="25"/>
        <v>0</v>
      </c>
      <c r="AL52" s="6">
        <f t="shared" si="25"/>
        <v>0</v>
      </c>
      <c r="AM52" s="6">
        <f t="shared" si="25"/>
        <v>0</v>
      </c>
      <c r="AN52" s="6">
        <f t="shared" si="25"/>
        <v>0</v>
      </c>
      <c r="AO52" s="6">
        <f t="shared" si="25"/>
        <v>0</v>
      </c>
      <c r="AP52" s="6">
        <f t="shared" si="25"/>
        <v>0</v>
      </c>
      <c r="AQ52" s="6">
        <f t="shared" si="25"/>
        <v>0</v>
      </c>
      <c r="AR52" s="6">
        <f t="shared" ref="AR52:AY61" si="26">-SUMIFS($R:$R,$F:$F,$W52,$S:$S,AR$1)/1000</f>
        <v>0</v>
      </c>
      <c r="AS52" s="6">
        <f t="shared" si="26"/>
        <v>0</v>
      </c>
      <c r="AT52" s="6">
        <f t="shared" si="26"/>
        <v>0</v>
      </c>
      <c r="AU52" s="6">
        <f t="shared" si="26"/>
        <v>0</v>
      </c>
      <c r="AV52" s="6">
        <f t="shared" si="26"/>
        <v>0</v>
      </c>
      <c r="AW52" s="6">
        <f t="shared" si="26"/>
        <v>0</v>
      </c>
      <c r="AX52" s="6">
        <f t="shared" si="26"/>
        <v>0</v>
      </c>
      <c r="AY52" s="6">
        <f t="shared" si="26"/>
        <v>0</v>
      </c>
      <c r="BA52" s="6">
        <f t="shared" si="17"/>
        <v>0</v>
      </c>
      <c r="BB52" s="6">
        <f t="shared" si="18"/>
        <v>0</v>
      </c>
      <c r="BC52" s="6">
        <f t="shared" si="19"/>
        <v>0</v>
      </c>
      <c r="BD52" s="6">
        <f t="shared" si="20"/>
        <v>0</v>
      </c>
    </row>
    <row r="53" spans="1:58" x14ac:dyDescent="0.2">
      <c r="A53" s="29">
        <v>38621</v>
      </c>
      <c r="B53" s="1" t="s">
        <v>200</v>
      </c>
      <c r="C53" s="27">
        <v>43831</v>
      </c>
      <c r="D53" s="1">
        <v>51131</v>
      </c>
      <c r="J53" s="1" t="s">
        <v>0</v>
      </c>
      <c r="K53" s="1" t="s">
        <v>49</v>
      </c>
      <c r="L53" s="1">
        <v>-1</v>
      </c>
      <c r="M53" s="1">
        <v>880</v>
      </c>
      <c r="N53" s="6"/>
      <c r="O53" s="6">
        <v>880</v>
      </c>
      <c r="P53" s="6">
        <v>-17245</v>
      </c>
      <c r="R53" s="31">
        <v>-880</v>
      </c>
      <c r="S53" s="28">
        <v>43861</v>
      </c>
      <c r="X53" s="6">
        <f t="shared" si="24"/>
        <v>0</v>
      </c>
      <c r="Y53" s="6">
        <f t="shared" si="24"/>
        <v>0</v>
      </c>
      <c r="Z53" s="6">
        <f t="shared" si="24"/>
        <v>0</v>
      </c>
      <c r="AA53" s="6">
        <f t="shared" si="24"/>
        <v>0</v>
      </c>
      <c r="AB53" s="6">
        <f t="shared" si="24"/>
        <v>0</v>
      </c>
      <c r="AC53" s="6">
        <f t="shared" si="24"/>
        <v>0</v>
      </c>
      <c r="AD53" s="6">
        <f t="shared" si="24"/>
        <v>0</v>
      </c>
      <c r="AE53" s="6">
        <f t="shared" si="24"/>
        <v>0</v>
      </c>
      <c r="AF53" s="6">
        <f t="shared" si="24"/>
        <v>0</v>
      </c>
      <c r="AG53" s="6">
        <f t="shared" si="24"/>
        <v>0</v>
      </c>
      <c r="AH53" s="6">
        <f t="shared" si="25"/>
        <v>0</v>
      </c>
      <c r="AI53" s="6">
        <f t="shared" si="25"/>
        <v>0</v>
      </c>
      <c r="AJ53" s="6">
        <f t="shared" si="25"/>
        <v>0</v>
      </c>
      <c r="AK53" s="6">
        <f t="shared" si="25"/>
        <v>0</v>
      </c>
      <c r="AL53" s="6">
        <f t="shared" si="25"/>
        <v>0</v>
      </c>
      <c r="AM53" s="6">
        <f t="shared" si="25"/>
        <v>0</v>
      </c>
      <c r="AN53" s="6">
        <f t="shared" si="25"/>
        <v>0</v>
      </c>
      <c r="AO53" s="6">
        <f t="shared" si="25"/>
        <v>0</v>
      </c>
      <c r="AP53" s="6">
        <f t="shared" si="25"/>
        <v>0</v>
      </c>
      <c r="AQ53" s="6">
        <f t="shared" si="25"/>
        <v>0</v>
      </c>
      <c r="AR53" s="6">
        <f t="shared" si="26"/>
        <v>0</v>
      </c>
      <c r="AS53" s="6">
        <f t="shared" si="26"/>
        <v>0</v>
      </c>
      <c r="AT53" s="6">
        <f t="shared" si="26"/>
        <v>0</v>
      </c>
      <c r="AU53" s="6">
        <f t="shared" si="26"/>
        <v>0</v>
      </c>
      <c r="AV53" s="6">
        <f t="shared" si="26"/>
        <v>0</v>
      </c>
      <c r="AW53" s="6">
        <f t="shared" si="26"/>
        <v>0</v>
      </c>
      <c r="AX53" s="6">
        <f t="shared" si="26"/>
        <v>0</v>
      </c>
      <c r="AY53" s="6">
        <f t="shared" si="26"/>
        <v>0</v>
      </c>
      <c r="BA53" s="6">
        <f t="shared" si="17"/>
        <v>0</v>
      </c>
      <c r="BB53" s="6">
        <f t="shared" si="18"/>
        <v>0</v>
      </c>
      <c r="BC53" s="6">
        <f t="shared" si="19"/>
        <v>0</v>
      </c>
      <c r="BD53" s="6">
        <f t="shared" si="20"/>
        <v>0</v>
      </c>
    </row>
    <row r="54" spans="1:58" x14ac:dyDescent="0.2">
      <c r="A54" s="29">
        <v>38621</v>
      </c>
      <c r="B54" s="1" t="s">
        <v>200</v>
      </c>
      <c r="C54" s="27">
        <v>43831</v>
      </c>
      <c r="D54" s="1">
        <v>51131</v>
      </c>
      <c r="J54" s="1" t="s">
        <v>0</v>
      </c>
      <c r="K54" s="1" t="s">
        <v>49</v>
      </c>
      <c r="L54" s="1">
        <v>-1</v>
      </c>
      <c r="M54" s="1">
        <v>274</v>
      </c>
      <c r="N54" s="6"/>
      <c r="O54" s="6">
        <v>274</v>
      </c>
      <c r="P54" s="6">
        <v>-17575</v>
      </c>
      <c r="R54" s="31">
        <v>-274</v>
      </c>
      <c r="S54" s="28">
        <v>43861</v>
      </c>
      <c r="X54" s="6">
        <f t="shared" si="24"/>
        <v>0</v>
      </c>
      <c r="Y54" s="6">
        <f t="shared" si="24"/>
        <v>0</v>
      </c>
      <c r="Z54" s="6">
        <f t="shared" si="24"/>
        <v>0</v>
      </c>
      <c r="AA54" s="6">
        <f t="shared" si="24"/>
        <v>0</v>
      </c>
      <c r="AB54" s="6">
        <f t="shared" si="24"/>
        <v>0</v>
      </c>
      <c r="AC54" s="6">
        <f t="shared" si="24"/>
        <v>0</v>
      </c>
      <c r="AD54" s="6">
        <f t="shared" si="24"/>
        <v>0</v>
      </c>
      <c r="AE54" s="6">
        <f t="shared" si="24"/>
        <v>0</v>
      </c>
      <c r="AF54" s="6">
        <f t="shared" si="24"/>
        <v>0</v>
      </c>
      <c r="AG54" s="6">
        <f t="shared" si="24"/>
        <v>0</v>
      </c>
      <c r="AH54" s="6">
        <f t="shared" si="25"/>
        <v>0</v>
      </c>
      <c r="AI54" s="6">
        <f t="shared" si="25"/>
        <v>0</v>
      </c>
      <c r="AJ54" s="6">
        <f t="shared" si="25"/>
        <v>0</v>
      </c>
      <c r="AK54" s="6">
        <f t="shared" si="25"/>
        <v>0</v>
      </c>
      <c r="AL54" s="6">
        <f t="shared" si="25"/>
        <v>0</v>
      </c>
      <c r="AM54" s="6">
        <f t="shared" si="25"/>
        <v>0</v>
      </c>
      <c r="AN54" s="6">
        <f t="shared" si="25"/>
        <v>0</v>
      </c>
      <c r="AO54" s="6">
        <f t="shared" si="25"/>
        <v>0</v>
      </c>
      <c r="AP54" s="6">
        <f t="shared" si="25"/>
        <v>0</v>
      </c>
      <c r="AQ54" s="6">
        <f t="shared" si="25"/>
        <v>0</v>
      </c>
      <c r="AR54" s="6">
        <f t="shared" si="26"/>
        <v>0</v>
      </c>
      <c r="AS54" s="6">
        <f t="shared" si="26"/>
        <v>0</v>
      </c>
      <c r="AT54" s="6">
        <f t="shared" si="26"/>
        <v>0</v>
      </c>
      <c r="AU54" s="6">
        <f t="shared" si="26"/>
        <v>0</v>
      </c>
      <c r="AV54" s="6">
        <f t="shared" si="26"/>
        <v>0</v>
      </c>
      <c r="AW54" s="6">
        <f t="shared" si="26"/>
        <v>0</v>
      </c>
      <c r="AX54" s="6">
        <f t="shared" si="26"/>
        <v>0</v>
      </c>
      <c r="AY54" s="6">
        <f t="shared" si="26"/>
        <v>0</v>
      </c>
      <c r="BA54" s="6">
        <f t="shared" si="17"/>
        <v>0</v>
      </c>
      <c r="BB54" s="6">
        <f t="shared" si="18"/>
        <v>0</v>
      </c>
      <c r="BC54" s="6">
        <f t="shared" si="19"/>
        <v>0</v>
      </c>
      <c r="BD54" s="6">
        <f t="shared" si="20"/>
        <v>0</v>
      </c>
    </row>
    <row r="55" spans="1:58" x14ac:dyDescent="0.2">
      <c r="A55" s="29">
        <v>38621</v>
      </c>
      <c r="B55" s="1" t="s">
        <v>200</v>
      </c>
      <c r="C55" s="27">
        <v>43831</v>
      </c>
      <c r="D55" s="1">
        <v>51131</v>
      </c>
      <c r="J55" s="1" t="s">
        <v>0</v>
      </c>
      <c r="K55" s="1" t="s">
        <v>49</v>
      </c>
      <c r="L55" s="1">
        <v>-1</v>
      </c>
      <c r="M55" s="1">
        <v>92</v>
      </c>
      <c r="N55" s="6"/>
      <c r="O55" s="6">
        <v>92</v>
      </c>
      <c r="P55" s="6">
        <v>-17667</v>
      </c>
      <c r="R55" s="31">
        <v>-92</v>
      </c>
      <c r="S55" s="28">
        <v>43861</v>
      </c>
      <c r="X55" s="6">
        <f t="shared" si="24"/>
        <v>0</v>
      </c>
      <c r="Y55" s="6">
        <f t="shared" si="24"/>
        <v>0</v>
      </c>
      <c r="Z55" s="6">
        <f t="shared" si="24"/>
        <v>0</v>
      </c>
      <c r="AA55" s="6">
        <f t="shared" si="24"/>
        <v>0</v>
      </c>
      <c r="AB55" s="6">
        <f t="shared" si="24"/>
        <v>0</v>
      </c>
      <c r="AC55" s="6">
        <f t="shared" si="24"/>
        <v>0</v>
      </c>
      <c r="AD55" s="6">
        <f t="shared" si="24"/>
        <v>0</v>
      </c>
      <c r="AE55" s="6">
        <f t="shared" si="24"/>
        <v>0</v>
      </c>
      <c r="AF55" s="6">
        <f t="shared" si="24"/>
        <v>0</v>
      </c>
      <c r="AG55" s="6">
        <f t="shared" si="24"/>
        <v>0</v>
      </c>
      <c r="AH55" s="6">
        <f t="shared" si="25"/>
        <v>0</v>
      </c>
      <c r="AI55" s="6">
        <f t="shared" si="25"/>
        <v>0</v>
      </c>
      <c r="AJ55" s="6">
        <f t="shared" si="25"/>
        <v>0</v>
      </c>
      <c r="AK55" s="6">
        <f t="shared" si="25"/>
        <v>0</v>
      </c>
      <c r="AL55" s="6">
        <f t="shared" si="25"/>
        <v>0</v>
      </c>
      <c r="AM55" s="6">
        <f t="shared" si="25"/>
        <v>0</v>
      </c>
      <c r="AN55" s="6">
        <f t="shared" si="25"/>
        <v>0</v>
      </c>
      <c r="AO55" s="6">
        <f t="shared" si="25"/>
        <v>0</v>
      </c>
      <c r="AP55" s="6">
        <f t="shared" si="25"/>
        <v>0</v>
      </c>
      <c r="AQ55" s="6">
        <f t="shared" si="25"/>
        <v>0</v>
      </c>
      <c r="AR55" s="6">
        <f t="shared" si="26"/>
        <v>0</v>
      </c>
      <c r="AS55" s="6">
        <f t="shared" si="26"/>
        <v>0</v>
      </c>
      <c r="AT55" s="6">
        <f t="shared" si="26"/>
        <v>0</v>
      </c>
      <c r="AU55" s="6">
        <f t="shared" si="26"/>
        <v>0</v>
      </c>
      <c r="AV55" s="6">
        <f t="shared" si="26"/>
        <v>0</v>
      </c>
      <c r="AW55" s="6">
        <f t="shared" si="26"/>
        <v>0</v>
      </c>
      <c r="AX55" s="6">
        <f t="shared" si="26"/>
        <v>0</v>
      </c>
      <c r="AY55" s="6">
        <f t="shared" si="26"/>
        <v>0</v>
      </c>
      <c r="BA55" s="6">
        <f t="shared" si="17"/>
        <v>0</v>
      </c>
      <c r="BB55" s="6">
        <f t="shared" si="18"/>
        <v>0</v>
      </c>
      <c r="BC55" s="6">
        <f t="shared" si="19"/>
        <v>0</v>
      </c>
      <c r="BD55" s="6">
        <f t="shared" si="20"/>
        <v>0</v>
      </c>
    </row>
    <row r="56" spans="1:58" x14ac:dyDescent="0.2">
      <c r="A56" s="29">
        <v>38621</v>
      </c>
      <c r="B56" s="1" t="s">
        <v>200</v>
      </c>
      <c r="C56" s="27">
        <v>43831</v>
      </c>
      <c r="D56" s="1">
        <v>51131</v>
      </c>
      <c r="J56" s="1" t="s">
        <v>0</v>
      </c>
      <c r="K56" s="1" t="s">
        <v>49</v>
      </c>
      <c r="L56" s="1">
        <v>-1</v>
      </c>
      <c r="M56" s="1">
        <v>56</v>
      </c>
      <c r="N56" s="6"/>
      <c r="O56" s="6">
        <v>56</v>
      </c>
      <c r="P56" s="6">
        <v>-17301</v>
      </c>
      <c r="R56" s="31">
        <v>-56</v>
      </c>
      <c r="S56" s="28">
        <v>43861</v>
      </c>
      <c r="X56" s="6">
        <f t="shared" si="24"/>
        <v>0</v>
      </c>
      <c r="Y56" s="6">
        <f t="shared" si="24"/>
        <v>0</v>
      </c>
      <c r="Z56" s="6">
        <f t="shared" si="24"/>
        <v>0</v>
      </c>
      <c r="AA56" s="6">
        <f t="shared" si="24"/>
        <v>0</v>
      </c>
      <c r="AB56" s="6">
        <f t="shared" si="24"/>
        <v>0</v>
      </c>
      <c r="AC56" s="6">
        <f t="shared" si="24"/>
        <v>0</v>
      </c>
      <c r="AD56" s="6">
        <f t="shared" si="24"/>
        <v>0</v>
      </c>
      <c r="AE56" s="6">
        <f t="shared" si="24"/>
        <v>0</v>
      </c>
      <c r="AF56" s="6">
        <f t="shared" si="24"/>
        <v>0</v>
      </c>
      <c r="AG56" s="6">
        <f t="shared" si="24"/>
        <v>0</v>
      </c>
      <c r="AH56" s="6">
        <f t="shared" si="25"/>
        <v>0</v>
      </c>
      <c r="AI56" s="6">
        <f t="shared" si="25"/>
        <v>0</v>
      </c>
      <c r="AJ56" s="6">
        <f t="shared" si="25"/>
        <v>0</v>
      </c>
      <c r="AK56" s="6">
        <f t="shared" si="25"/>
        <v>0</v>
      </c>
      <c r="AL56" s="6">
        <f t="shared" si="25"/>
        <v>0</v>
      </c>
      <c r="AM56" s="6">
        <f t="shared" si="25"/>
        <v>0</v>
      </c>
      <c r="AN56" s="6">
        <f t="shared" si="25"/>
        <v>0</v>
      </c>
      <c r="AO56" s="6">
        <f t="shared" si="25"/>
        <v>0</v>
      </c>
      <c r="AP56" s="6">
        <f t="shared" si="25"/>
        <v>0</v>
      </c>
      <c r="AQ56" s="6">
        <f t="shared" si="25"/>
        <v>0</v>
      </c>
      <c r="AR56" s="6">
        <f t="shared" si="26"/>
        <v>0</v>
      </c>
      <c r="AS56" s="6">
        <f t="shared" si="26"/>
        <v>0</v>
      </c>
      <c r="AT56" s="6">
        <f t="shared" si="26"/>
        <v>0</v>
      </c>
      <c r="AU56" s="6">
        <f t="shared" si="26"/>
        <v>0</v>
      </c>
      <c r="AV56" s="6">
        <f t="shared" si="26"/>
        <v>0</v>
      </c>
      <c r="AW56" s="6">
        <f t="shared" si="26"/>
        <v>0</v>
      </c>
      <c r="AX56" s="6">
        <f t="shared" si="26"/>
        <v>0</v>
      </c>
      <c r="AY56" s="6">
        <f t="shared" si="26"/>
        <v>0</v>
      </c>
      <c r="BA56" s="6">
        <f t="shared" si="17"/>
        <v>0</v>
      </c>
      <c r="BB56" s="6">
        <f t="shared" si="18"/>
        <v>0</v>
      </c>
      <c r="BC56" s="6">
        <f t="shared" si="19"/>
        <v>0</v>
      </c>
      <c r="BD56" s="6">
        <f t="shared" si="20"/>
        <v>0</v>
      </c>
      <c r="BE56" s="1" t="s">
        <v>663</v>
      </c>
      <c r="BF56" s="93" t="s">
        <v>869</v>
      </c>
    </row>
    <row r="57" spans="1:58" x14ac:dyDescent="0.2">
      <c r="A57" s="29">
        <v>38622</v>
      </c>
      <c r="B57" s="1" t="s">
        <v>200</v>
      </c>
      <c r="C57" s="27">
        <v>43831</v>
      </c>
      <c r="D57" s="1">
        <v>51132</v>
      </c>
      <c r="J57" s="1" t="s">
        <v>0</v>
      </c>
      <c r="K57" s="1" t="s">
        <v>49</v>
      </c>
      <c r="L57" s="1">
        <v>-1</v>
      </c>
      <c r="M57" s="1">
        <v>340</v>
      </c>
      <c r="N57" s="6"/>
      <c r="O57" s="6">
        <v>340</v>
      </c>
      <c r="P57" s="6">
        <v>-18007</v>
      </c>
      <c r="R57" s="31">
        <v>-340</v>
      </c>
      <c r="S57" s="28">
        <v>43861</v>
      </c>
      <c r="X57" s="6">
        <f t="shared" si="24"/>
        <v>0</v>
      </c>
      <c r="Y57" s="6">
        <f t="shared" si="24"/>
        <v>0</v>
      </c>
      <c r="Z57" s="6">
        <f t="shared" si="24"/>
        <v>0</v>
      </c>
      <c r="AA57" s="6">
        <f t="shared" si="24"/>
        <v>0</v>
      </c>
      <c r="AB57" s="6">
        <f t="shared" si="24"/>
        <v>0</v>
      </c>
      <c r="AC57" s="6">
        <f t="shared" si="24"/>
        <v>0</v>
      </c>
      <c r="AD57" s="6">
        <f t="shared" si="24"/>
        <v>0</v>
      </c>
      <c r="AE57" s="6">
        <f t="shared" si="24"/>
        <v>0</v>
      </c>
      <c r="AF57" s="6">
        <f t="shared" si="24"/>
        <v>0</v>
      </c>
      <c r="AG57" s="6">
        <f t="shared" si="24"/>
        <v>0</v>
      </c>
      <c r="AH57" s="6">
        <f t="shared" si="25"/>
        <v>0</v>
      </c>
      <c r="AI57" s="6">
        <f t="shared" si="25"/>
        <v>0</v>
      </c>
      <c r="AJ57" s="6">
        <f t="shared" si="25"/>
        <v>0</v>
      </c>
      <c r="AK57" s="6">
        <f t="shared" si="25"/>
        <v>0</v>
      </c>
      <c r="AL57" s="6">
        <f t="shared" si="25"/>
        <v>0</v>
      </c>
      <c r="AM57" s="6">
        <f t="shared" si="25"/>
        <v>0</v>
      </c>
      <c r="AN57" s="6">
        <f t="shared" si="25"/>
        <v>0</v>
      </c>
      <c r="AO57" s="6">
        <f t="shared" si="25"/>
        <v>0</v>
      </c>
      <c r="AP57" s="6">
        <f t="shared" si="25"/>
        <v>0</v>
      </c>
      <c r="AQ57" s="6">
        <f t="shared" si="25"/>
        <v>0</v>
      </c>
      <c r="AR57" s="6">
        <f t="shared" si="26"/>
        <v>0</v>
      </c>
      <c r="AS57" s="6">
        <f t="shared" si="26"/>
        <v>0</v>
      </c>
      <c r="AT57" s="6">
        <f t="shared" si="26"/>
        <v>0</v>
      </c>
      <c r="AU57" s="6">
        <f t="shared" si="26"/>
        <v>0</v>
      </c>
      <c r="AV57" s="6">
        <f t="shared" si="26"/>
        <v>0</v>
      </c>
      <c r="AW57" s="6">
        <f t="shared" si="26"/>
        <v>0</v>
      </c>
      <c r="AX57" s="6">
        <f t="shared" si="26"/>
        <v>0</v>
      </c>
      <c r="AY57" s="6">
        <f t="shared" si="26"/>
        <v>0</v>
      </c>
      <c r="BA57" s="6">
        <f t="shared" si="17"/>
        <v>0</v>
      </c>
      <c r="BB57" s="6">
        <f t="shared" si="18"/>
        <v>0</v>
      </c>
      <c r="BC57" s="6">
        <f t="shared" si="19"/>
        <v>0</v>
      </c>
      <c r="BD57" s="6">
        <f t="shared" si="20"/>
        <v>0</v>
      </c>
    </row>
    <row r="58" spans="1:58" x14ac:dyDescent="0.2">
      <c r="A58" s="29">
        <v>38622</v>
      </c>
      <c r="B58" s="1" t="s">
        <v>200</v>
      </c>
      <c r="C58" s="27">
        <v>43831</v>
      </c>
      <c r="D58" s="1">
        <v>51132</v>
      </c>
      <c r="J58" s="1" t="s">
        <v>0</v>
      </c>
      <c r="K58" s="1" t="s">
        <v>49</v>
      </c>
      <c r="L58" s="1">
        <v>-18</v>
      </c>
      <c r="M58" s="1">
        <v>2.62</v>
      </c>
      <c r="N58" s="6"/>
      <c r="O58" s="6">
        <v>47.16</v>
      </c>
      <c r="P58" s="6">
        <v>-18054.16</v>
      </c>
      <c r="R58" s="31">
        <v>-47.16</v>
      </c>
      <c r="S58" s="28">
        <v>43861</v>
      </c>
      <c r="X58" s="6">
        <f t="shared" si="24"/>
        <v>0</v>
      </c>
      <c r="Y58" s="6">
        <f t="shared" si="24"/>
        <v>0</v>
      </c>
      <c r="Z58" s="6">
        <f t="shared" si="24"/>
        <v>0</v>
      </c>
      <c r="AA58" s="6">
        <f t="shared" si="24"/>
        <v>0</v>
      </c>
      <c r="AB58" s="6">
        <f t="shared" si="24"/>
        <v>0</v>
      </c>
      <c r="AC58" s="6">
        <f t="shared" si="24"/>
        <v>0</v>
      </c>
      <c r="AD58" s="6">
        <f t="shared" si="24"/>
        <v>0</v>
      </c>
      <c r="AE58" s="6">
        <f t="shared" si="24"/>
        <v>0</v>
      </c>
      <c r="AF58" s="6">
        <f t="shared" si="24"/>
        <v>0</v>
      </c>
      <c r="AG58" s="6">
        <f t="shared" si="24"/>
        <v>0</v>
      </c>
      <c r="AH58" s="6">
        <f t="shared" si="25"/>
        <v>0</v>
      </c>
      <c r="AI58" s="6">
        <f t="shared" si="25"/>
        <v>0</v>
      </c>
      <c r="AJ58" s="6">
        <f t="shared" si="25"/>
        <v>0</v>
      </c>
      <c r="AK58" s="6">
        <f t="shared" si="25"/>
        <v>0</v>
      </c>
      <c r="AL58" s="6">
        <f t="shared" si="25"/>
        <v>0</v>
      </c>
      <c r="AM58" s="6">
        <f t="shared" si="25"/>
        <v>0</v>
      </c>
      <c r="AN58" s="6">
        <f t="shared" si="25"/>
        <v>0</v>
      </c>
      <c r="AO58" s="6">
        <f t="shared" si="25"/>
        <v>0</v>
      </c>
      <c r="AP58" s="6">
        <f t="shared" si="25"/>
        <v>0</v>
      </c>
      <c r="AQ58" s="6">
        <f t="shared" si="25"/>
        <v>0</v>
      </c>
      <c r="AR58" s="6">
        <f t="shared" si="26"/>
        <v>0</v>
      </c>
      <c r="AS58" s="6">
        <f t="shared" si="26"/>
        <v>0</v>
      </c>
      <c r="AT58" s="6">
        <f t="shared" si="26"/>
        <v>0</v>
      </c>
      <c r="AU58" s="6">
        <f t="shared" si="26"/>
        <v>0</v>
      </c>
      <c r="AV58" s="6">
        <f t="shared" si="26"/>
        <v>0</v>
      </c>
      <c r="AW58" s="6">
        <f t="shared" si="26"/>
        <v>0</v>
      </c>
      <c r="AX58" s="6">
        <f t="shared" si="26"/>
        <v>0</v>
      </c>
      <c r="AY58" s="6">
        <f t="shared" si="26"/>
        <v>0</v>
      </c>
      <c r="BA58" s="6">
        <f t="shared" si="17"/>
        <v>0</v>
      </c>
      <c r="BB58" s="6">
        <f t="shared" si="18"/>
        <v>0</v>
      </c>
      <c r="BC58" s="6">
        <f t="shared" si="19"/>
        <v>0</v>
      </c>
      <c r="BD58" s="6">
        <f t="shared" si="20"/>
        <v>0</v>
      </c>
      <c r="BE58" s="1" t="s">
        <v>663</v>
      </c>
      <c r="BF58" s="93" t="s">
        <v>872</v>
      </c>
    </row>
    <row r="59" spans="1:58" x14ac:dyDescent="0.2">
      <c r="A59" s="29">
        <v>38622</v>
      </c>
      <c r="B59" s="1" t="s">
        <v>200</v>
      </c>
      <c r="C59" s="27">
        <v>43831</v>
      </c>
      <c r="D59" s="1">
        <v>51132</v>
      </c>
      <c r="J59" s="1" t="s">
        <v>0</v>
      </c>
      <c r="K59" s="1" t="s">
        <v>49</v>
      </c>
      <c r="L59" s="1">
        <v>-5</v>
      </c>
      <c r="M59" s="1">
        <v>4</v>
      </c>
      <c r="N59" s="6"/>
      <c r="O59" s="6">
        <v>20</v>
      </c>
      <c r="P59" s="6">
        <v>-18074.16</v>
      </c>
      <c r="R59" s="31">
        <v>-20</v>
      </c>
      <c r="S59" s="28">
        <v>43861</v>
      </c>
      <c r="X59" s="6">
        <f t="shared" si="24"/>
        <v>0</v>
      </c>
      <c r="Y59" s="6">
        <f t="shared" si="24"/>
        <v>0</v>
      </c>
      <c r="Z59" s="6">
        <f t="shared" si="24"/>
        <v>0</v>
      </c>
      <c r="AA59" s="6">
        <f t="shared" si="24"/>
        <v>0</v>
      </c>
      <c r="AB59" s="6">
        <f t="shared" si="24"/>
        <v>0</v>
      </c>
      <c r="AC59" s="6">
        <f t="shared" si="24"/>
        <v>0</v>
      </c>
      <c r="AD59" s="6">
        <f t="shared" si="24"/>
        <v>0</v>
      </c>
      <c r="AE59" s="6">
        <f t="shared" si="24"/>
        <v>0</v>
      </c>
      <c r="AF59" s="6">
        <f t="shared" si="24"/>
        <v>0</v>
      </c>
      <c r="AG59" s="6">
        <f t="shared" si="24"/>
        <v>0</v>
      </c>
      <c r="AH59" s="6">
        <f t="shared" si="25"/>
        <v>0</v>
      </c>
      <c r="AI59" s="6">
        <f t="shared" si="25"/>
        <v>0</v>
      </c>
      <c r="AJ59" s="6">
        <f t="shared" si="25"/>
        <v>0</v>
      </c>
      <c r="AK59" s="6">
        <f t="shared" si="25"/>
        <v>0</v>
      </c>
      <c r="AL59" s="6">
        <f t="shared" si="25"/>
        <v>0</v>
      </c>
      <c r="AM59" s="6">
        <f t="shared" si="25"/>
        <v>0</v>
      </c>
      <c r="AN59" s="6">
        <f t="shared" si="25"/>
        <v>0</v>
      </c>
      <c r="AO59" s="6">
        <f t="shared" si="25"/>
        <v>0</v>
      </c>
      <c r="AP59" s="6">
        <f t="shared" si="25"/>
        <v>0</v>
      </c>
      <c r="AQ59" s="6">
        <f t="shared" si="25"/>
        <v>0</v>
      </c>
      <c r="AR59" s="6">
        <f t="shared" si="26"/>
        <v>0</v>
      </c>
      <c r="AS59" s="6">
        <f t="shared" si="26"/>
        <v>0</v>
      </c>
      <c r="AT59" s="6">
        <f t="shared" si="26"/>
        <v>0</v>
      </c>
      <c r="AU59" s="6">
        <f t="shared" si="26"/>
        <v>0</v>
      </c>
      <c r="AV59" s="6">
        <f t="shared" si="26"/>
        <v>0</v>
      </c>
      <c r="AW59" s="6">
        <f t="shared" si="26"/>
        <v>0</v>
      </c>
      <c r="AX59" s="6">
        <f t="shared" si="26"/>
        <v>0</v>
      </c>
      <c r="AY59" s="6">
        <f t="shared" si="26"/>
        <v>0</v>
      </c>
      <c r="BA59" s="6">
        <f t="shared" si="17"/>
        <v>0</v>
      </c>
      <c r="BB59" s="6">
        <f t="shared" si="18"/>
        <v>0</v>
      </c>
      <c r="BC59" s="6">
        <f t="shared" si="19"/>
        <v>0</v>
      </c>
      <c r="BD59" s="6">
        <f t="shared" si="20"/>
        <v>0</v>
      </c>
    </row>
    <row r="60" spans="1:58" x14ac:dyDescent="0.2">
      <c r="A60" s="29">
        <v>38623</v>
      </c>
      <c r="B60" s="1" t="s">
        <v>200</v>
      </c>
      <c r="C60" s="27">
        <v>43831</v>
      </c>
      <c r="D60" s="1">
        <v>51133</v>
      </c>
      <c r="J60" s="1" t="s">
        <v>0</v>
      </c>
      <c r="K60" s="1" t="s">
        <v>49</v>
      </c>
      <c r="L60" s="1">
        <v>-1</v>
      </c>
      <c r="M60" s="1">
        <v>2980</v>
      </c>
      <c r="N60" s="6"/>
      <c r="O60" s="6">
        <v>2980</v>
      </c>
      <c r="P60" s="6">
        <v>-21054.16</v>
      </c>
      <c r="R60" s="31">
        <v>-2980</v>
      </c>
      <c r="S60" s="28">
        <v>43861</v>
      </c>
      <c r="X60" s="6">
        <f t="shared" si="24"/>
        <v>0</v>
      </c>
      <c r="Y60" s="6">
        <f t="shared" si="24"/>
        <v>0</v>
      </c>
      <c r="Z60" s="6">
        <f t="shared" si="24"/>
        <v>0</v>
      </c>
      <c r="AA60" s="6">
        <f t="shared" si="24"/>
        <v>0</v>
      </c>
      <c r="AB60" s="6">
        <f t="shared" si="24"/>
        <v>0</v>
      </c>
      <c r="AC60" s="6">
        <f t="shared" si="24"/>
        <v>0</v>
      </c>
      <c r="AD60" s="6">
        <f t="shared" si="24"/>
        <v>0</v>
      </c>
      <c r="AE60" s="6">
        <f t="shared" si="24"/>
        <v>0</v>
      </c>
      <c r="AF60" s="6">
        <f t="shared" si="24"/>
        <v>0</v>
      </c>
      <c r="AG60" s="6">
        <f t="shared" si="24"/>
        <v>0</v>
      </c>
      <c r="AH60" s="6">
        <f t="shared" si="25"/>
        <v>0</v>
      </c>
      <c r="AI60" s="6">
        <f t="shared" si="25"/>
        <v>0</v>
      </c>
      <c r="AJ60" s="6">
        <f t="shared" si="25"/>
        <v>0</v>
      </c>
      <c r="AK60" s="6">
        <f t="shared" si="25"/>
        <v>0</v>
      </c>
      <c r="AL60" s="6">
        <f t="shared" si="25"/>
        <v>0</v>
      </c>
      <c r="AM60" s="6">
        <f t="shared" si="25"/>
        <v>0</v>
      </c>
      <c r="AN60" s="6">
        <f t="shared" si="25"/>
        <v>0</v>
      </c>
      <c r="AO60" s="6">
        <f t="shared" si="25"/>
        <v>0</v>
      </c>
      <c r="AP60" s="6">
        <f t="shared" si="25"/>
        <v>0</v>
      </c>
      <c r="AQ60" s="6">
        <f t="shared" si="25"/>
        <v>0</v>
      </c>
      <c r="AR60" s="6">
        <f t="shared" si="26"/>
        <v>0</v>
      </c>
      <c r="AS60" s="6">
        <f t="shared" si="26"/>
        <v>0</v>
      </c>
      <c r="AT60" s="6">
        <f t="shared" si="26"/>
        <v>0</v>
      </c>
      <c r="AU60" s="6">
        <f t="shared" si="26"/>
        <v>0</v>
      </c>
      <c r="AV60" s="6">
        <f t="shared" si="26"/>
        <v>0</v>
      </c>
      <c r="AW60" s="6">
        <f t="shared" si="26"/>
        <v>0</v>
      </c>
      <c r="AX60" s="6">
        <f t="shared" si="26"/>
        <v>0</v>
      </c>
      <c r="AY60" s="6">
        <f t="shared" si="26"/>
        <v>0</v>
      </c>
      <c r="BA60" s="6">
        <f t="shared" si="17"/>
        <v>0</v>
      </c>
      <c r="BB60" s="6">
        <f t="shared" si="18"/>
        <v>0</v>
      </c>
      <c r="BC60" s="6">
        <f t="shared" si="19"/>
        <v>0</v>
      </c>
      <c r="BD60" s="6">
        <f t="shared" si="20"/>
        <v>0</v>
      </c>
    </row>
    <row r="61" spans="1:58" x14ac:dyDescent="0.2">
      <c r="A61" s="29">
        <v>38623</v>
      </c>
      <c r="B61" s="1" t="s">
        <v>200</v>
      </c>
      <c r="C61" s="27">
        <v>43831</v>
      </c>
      <c r="D61" s="1">
        <v>51133</v>
      </c>
      <c r="J61" s="1" t="s">
        <v>0</v>
      </c>
      <c r="K61" s="1" t="s">
        <v>49</v>
      </c>
      <c r="L61" s="1">
        <v>-1</v>
      </c>
      <c r="M61" s="1">
        <v>232</v>
      </c>
      <c r="N61" s="6"/>
      <c r="O61" s="6">
        <v>232</v>
      </c>
      <c r="P61" s="6">
        <v>-21286.16</v>
      </c>
      <c r="R61" s="31">
        <v>-232</v>
      </c>
      <c r="S61" s="28">
        <v>43861</v>
      </c>
      <c r="X61" s="6">
        <f t="shared" si="24"/>
        <v>0</v>
      </c>
      <c r="Y61" s="6">
        <f t="shared" si="24"/>
        <v>0</v>
      </c>
      <c r="Z61" s="6">
        <f t="shared" si="24"/>
        <v>0</v>
      </c>
      <c r="AA61" s="6">
        <f t="shared" si="24"/>
        <v>0</v>
      </c>
      <c r="AB61" s="6">
        <f t="shared" si="24"/>
        <v>0</v>
      </c>
      <c r="AC61" s="6">
        <f t="shared" si="24"/>
        <v>0</v>
      </c>
      <c r="AD61" s="6">
        <f t="shared" si="24"/>
        <v>0</v>
      </c>
      <c r="AE61" s="6">
        <f t="shared" si="24"/>
        <v>0</v>
      </c>
      <c r="AF61" s="6">
        <f t="shared" si="24"/>
        <v>0</v>
      </c>
      <c r="AG61" s="6">
        <f t="shared" si="24"/>
        <v>0</v>
      </c>
      <c r="AH61" s="6">
        <f t="shared" si="25"/>
        <v>0</v>
      </c>
      <c r="AI61" s="6">
        <f t="shared" si="25"/>
        <v>0</v>
      </c>
      <c r="AJ61" s="6">
        <f t="shared" si="25"/>
        <v>0</v>
      </c>
      <c r="AK61" s="6">
        <f t="shared" si="25"/>
        <v>0</v>
      </c>
      <c r="AL61" s="6">
        <f t="shared" si="25"/>
        <v>0</v>
      </c>
      <c r="AM61" s="6">
        <f t="shared" si="25"/>
        <v>0</v>
      </c>
      <c r="AN61" s="6">
        <f t="shared" si="25"/>
        <v>0</v>
      </c>
      <c r="AO61" s="6">
        <f t="shared" si="25"/>
        <v>0</v>
      </c>
      <c r="AP61" s="6">
        <f t="shared" si="25"/>
        <v>0</v>
      </c>
      <c r="AQ61" s="6">
        <f t="shared" si="25"/>
        <v>0</v>
      </c>
      <c r="AR61" s="6">
        <f t="shared" si="26"/>
        <v>0</v>
      </c>
      <c r="AS61" s="6">
        <f t="shared" si="26"/>
        <v>0</v>
      </c>
      <c r="AT61" s="6">
        <f t="shared" si="26"/>
        <v>0</v>
      </c>
      <c r="AU61" s="6">
        <f t="shared" si="26"/>
        <v>0</v>
      </c>
      <c r="AV61" s="6">
        <f t="shared" si="26"/>
        <v>0</v>
      </c>
      <c r="AW61" s="6">
        <f t="shared" si="26"/>
        <v>0</v>
      </c>
      <c r="AX61" s="6">
        <f t="shared" si="26"/>
        <v>0</v>
      </c>
      <c r="AY61" s="6">
        <f t="shared" si="26"/>
        <v>0</v>
      </c>
      <c r="BA61" s="6">
        <f t="shared" si="17"/>
        <v>0</v>
      </c>
      <c r="BB61" s="6">
        <f t="shared" si="18"/>
        <v>0</v>
      </c>
      <c r="BC61" s="6">
        <f t="shared" si="19"/>
        <v>0</v>
      </c>
      <c r="BD61" s="6">
        <f t="shared" si="20"/>
        <v>0</v>
      </c>
    </row>
    <row r="62" spans="1:58" x14ac:dyDescent="0.2">
      <c r="A62" s="29">
        <v>38624</v>
      </c>
      <c r="B62" s="1" t="s">
        <v>200</v>
      </c>
      <c r="C62" s="27">
        <v>43831</v>
      </c>
      <c r="D62" s="1">
        <v>51134</v>
      </c>
      <c r="J62" s="1" t="s">
        <v>0</v>
      </c>
      <c r="K62" s="1" t="s">
        <v>49</v>
      </c>
      <c r="L62" s="1">
        <v>-1</v>
      </c>
      <c r="M62" s="1">
        <v>380</v>
      </c>
      <c r="N62" s="6"/>
      <c r="O62" s="6">
        <v>380</v>
      </c>
      <c r="P62" s="6">
        <v>-21666.16</v>
      </c>
      <c r="R62" s="31">
        <v>-380</v>
      </c>
      <c r="S62" s="28">
        <v>43861</v>
      </c>
      <c r="X62" s="6">
        <f t="shared" ref="X62:AG71" si="27">-SUMIFS($R:$R,$F:$F,$W62,$S:$S,X$1)/1000</f>
        <v>0</v>
      </c>
      <c r="Y62" s="6">
        <f t="shared" si="27"/>
        <v>0</v>
      </c>
      <c r="Z62" s="6">
        <f t="shared" si="27"/>
        <v>0</v>
      </c>
      <c r="AA62" s="6">
        <f t="shared" si="27"/>
        <v>0</v>
      </c>
      <c r="AB62" s="6">
        <f t="shared" si="27"/>
        <v>0</v>
      </c>
      <c r="AC62" s="6">
        <f t="shared" si="27"/>
        <v>0</v>
      </c>
      <c r="AD62" s="6">
        <f t="shared" si="27"/>
        <v>0</v>
      </c>
      <c r="AE62" s="6">
        <f t="shared" si="27"/>
        <v>0</v>
      </c>
      <c r="AF62" s="6">
        <f t="shared" si="27"/>
        <v>0</v>
      </c>
      <c r="AG62" s="6">
        <f t="shared" si="27"/>
        <v>0</v>
      </c>
      <c r="AH62" s="6">
        <f t="shared" ref="AH62:AQ71" si="28">-SUMIFS($R:$R,$F:$F,$W62,$S:$S,AH$1)/1000</f>
        <v>0</v>
      </c>
      <c r="AI62" s="6">
        <f t="shared" si="28"/>
        <v>0</v>
      </c>
      <c r="AJ62" s="6">
        <f t="shared" si="28"/>
        <v>0</v>
      </c>
      <c r="AK62" s="6">
        <f t="shared" si="28"/>
        <v>0</v>
      </c>
      <c r="AL62" s="6">
        <f t="shared" si="28"/>
        <v>0</v>
      </c>
      <c r="AM62" s="6">
        <f t="shared" si="28"/>
        <v>0</v>
      </c>
      <c r="AN62" s="6">
        <f t="shared" si="28"/>
        <v>0</v>
      </c>
      <c r="AO62" s="6">
        <f t="shared" si="28"/>
        <v>0</v>
      </c>
      <c r="AP62" s="6">
        <f t="shared" si="28"/>
        <v>0</v>
      </c>
      <c r="AQ62" s="6">
        <f t="shared" si="28"/>
        <v>0</v>
      </c>
      <c r="AR62" s="6">
        <f t="shared" ref="AR62:AY71" si="29">-SUMIFS($R:$R,$F:$F,$W62,$S:$S,AR$1)/1000</f>
        <v>0</v>
      </c>
      <c r="AS62" s="6">
        <f t="shared" si="29"/>
        <v>0</v>
      </c>
      <c r="AT62" s="6">
        <f t="shared" si="29"/>
        <v>0</v>
      </c>
      <c r="AU62" s="6">
        <f t="shared" si="29"/>
        <v>0</v>
      </c>
      <c r="AV62" s="6">
        <f t="shared" si="29"/>
        <v>0</v>
      </c>
      <c r="AW62" s="6">
        <f t="shared" si="29"/>
        <v>0</v>
      </c>
      <c r="AX62" s="6">
        <f t="shared" si="29"/>
        <v>0</v>
      </c>
      <c r="AY62" s="6">
        <f t="shared" si="29"/>
        <v>0</v>
      </c>
      <c r="BA62" s="6">
        <f t="shared" si="17"/>
        <v>0</v>
      </c>
      <c r="BB62" s="6">
        <f t="shared" si="18"/>
        <v>0</v>
      </c>
      <c r="BC62" s="6">
        <f t="shared" si="19"/>
        <v>0</v>
      </c>
      <c r="BD62" s="6">
        <f t="shared" si="20"/>
        <v>0</v>
      </c>
    </row>
    <row r="63" spans="1:58" x14ac:dyDescent="0.2">
      <c r="A63" s="29">
        <v>38625</v>
      </c>
      <c r="B63" s="1" t="s">
        <v>200</v>
      </c>
      <c r="C63" s="27">
        <v>43831</v>
      </c>
      <c r="D63" s="1">
        <v>51135</v>
      </c>
      <c r="J63" s="1" t="s">
        <v>0</v>
      </c>
      <c r="K63" s="1" t="s">
        <v>49</v>
      </c>
      <c r="L63" s="1">
        <v>-1</v>
      </c>
      <c r="M63" s="1">
        <v>480</v>
      </c>
      <c r="N63" s="6"/>
      <c r="O63" s="6">
        <v>480</v>
      </c>
      <c r="P63" s="6">
        <v>-22146.16</v>
      </c>
      <c r="R63" s="31">
        <v>-480</v>
      </c>
      <c r="S63" s="28">
        <v>43861</v>
      </c>
      <c r="X63" s="6">
        <f t="shared" si="27"/>
        <v>0</v>
      </c>
      <c r="Y63" s="6">
        <f t="shared" si="27"/>
        <v>0</v>
      </c>
      <c r="Z63" s="6">
        <f t="shared" si="27"/>
        <v>0</v>
      </c>
      <c r="AA63" s="6">
        <f t="shared" si="27"/>
        <v>0</v>
      </c>
      <c r="AB63" s="6">
        <f t="shared" si="27"/>
        <v>0</v>
      </c>
      <c r="AC63" s="6">
        <f t="shared" si="27"/>
        <v>0</v>
      </c>
      <c r="AD63" s="6">
        <f t="shared" si="27"/>
        <v>0</v>
      </c>
      <c r="AE63" s="6">
        <f t="shared" si="27"/>
        <v>0</v>
      </c>
      <c r="AF63" s="6">
        <f t="shared" si="27"/>
        <v>0</v>
      </c>
      <c r="AG63" s="6">
        <f t="shared" si="27"/>
        <v>0</v>
      </c>
      <c r="AH63" s="6">
        <f t="shared" si="28"/>
        <v>0</v>
      </c>
      <c r="AI63" s="6">
        <f t="shared" si="28"/>
        <v>0</v>
      </c>
      <c r="AJ63" s="6">
        <f t="shared" si="28"/>
        <v>0</v>
      </c>
      <c r="AK63" s="6">
        <f t="shared" si="28"/>
        <v>0</v>
      </c>
      <c r="AL63" s="6">
        <f t="shared" si="28"/>
        <v>0</v>
      </c>
      <c r="AM63" s="6">
        <f t="shared" si="28"/>
        <v>0</v>
      </c>
      <c r="AN63" s="6">
        <f t="shared" si="28"/>
        <v>0</v>
      </c>
      <c r="AO63" s="6">
        <f t="shared" si="28"/>
        <v>0</v>
      </c>
      <c r="AP63" s="6">
        <f t="shared" si="28"/>
        <v>0</v>
      </c>
      <c r="AQ63" s="6">
        <f t="shared" si="28"/>
        <v>0</v>
      </c>
      <c r="AR63" s="6">
        <f t="shared" si="29"/>
        <v>0</v>
      </c>
      <c r="AS63" s="6">
        <f t="shared" si="29"/>
        <v>0</v>
      </c>
      <c r="AT63" s="6">
        <f t="shared" si="29"/>
        <v>0</v>
      </c>
      <c r="AU63" s="6">
        <f t="shared" si="29"/>
        <v>0</v>
      </c>
      <c r="AV63" s="6">
        <f t="shared" si="29"/>
        <v>0</v>
      </c>
      <c r="AW63" s="6">
        <f t="shared" si="29"/>
        <v>0</v>
      </c>
      <c r="AX63" s="6">
        <f t="shared" si="29"/>
        <v>0</v>
      </c>
      <c r="AY63" s="6">
        <f t="shared" si="29"/>
        <v>0</v>
      </c>
      <c r="BA63" s="6">
        <f t="shared" si="17"/>
        <v>0</v>
      </c>
      <c r="BB63" s="6">
        <f t="shared" si="18"/>
        <v>0</v>
      </c>
      <c r="BC63" s="6">
        <f t="shared" si="19"/>
        <v>0</v>
      </c>
      <c r="BD63" s="6">
        <f t="shared" si="20"/>
        <v>0</v>
      </c>
    </row>
    <row r="64" spans="1:58" x14ac:dyDescent="0.2">
      <c r="A64" s="29">
        <v>38625</v>
      </c>
      <c r="B64" s="1" t="s">
        <v>200</v>
      </c>
      <c r="C64" s="27">
        <v>43831</v>
      </c>
      <c r="D64" s="1">
        <v>51135</v>
      </c>
      <c r="J64" s="1" t="s">
        <v>0</v>
      </c>
      <c r="K64" s="1" t="s">
        <v>49</v>
      </c>
      <c r="L64" s="1">
        <v>-1</v>
      </c>
      <c r="M64" s="1">
        <v>164</v>
      </c>
      <c r="N64" s="6"/>
      <c r="O64" s="6">
        <v>164</v>
      </c>
      <c r="P64" s="6">
        <v>-22359.94</v>
      </c>
      <c r="R64" s="31">
        <v>-164</v>
      </c>
      <c r="S64" s="28">
        <v>43861</v>
      </c>
      <c r="X64" s="6">
        <f t="shared" si="27"/>
        <v>0</v>
      </c>
      <c r="Y64" s="6">
        <f t="shared" si="27"/>
        <v>0</v>
      </c>
      <c r="Z64" s="6">
        <f t="shared" si="27"/>
        <v>0</v>
      </c>
      <c r="AA64" s="6">
        <f t="shared" si="27"/>
        <v>0</v>
      </c>
      <c r="AB64" s="6">
        <f t="shared" si="27"/>
        <v>0</v>
      </c>
      <c r="AC64" s="6">
        <f t="shared" si="27"/>
        <v>0</v>
      </c>
      <c r="AD64" s="6">
        <f t="shared" si="27"/>
        <v>0</v>
      </c>
      <c r="AE64" s="6">
        <f t="shared" si="27"/>
        <v>0</v>
      </c>
      <c r="AF64" s="6">
        <f t="shared" si="27"/>
        <v>0</v>
      </c>
      <c r="AG64" s="6">
        <f t="shared" si="27"/>
        <v>0</v>
      </c>
      <c r="AH64" s="6">
        <f t="shared" si="28"/>
        <v>0</v>
      </c>
      <c r="AI64" s="6">
        <f t="shared" si="28"/>
        <v>0</v>
      </c>
      <c r="AJ64" s="6">
        <f t="shared" si="28"/>
        <v>0</v>
      </c>
      <c r="AK64" s="6">
        <f t="shared" si="28"/>
        <v>0</v>
      </c>
      <c r="AL64" s="6">
        <f t="shared" si="28"/>
        <v>0</v>
      </c>
      <c r="AM64" s="6">
        <f t="shared" si="28"/>
        <v>0</v>
      </c>
      <c r="AN64" s="6">
        <f t="shared" si="28"/>
        <v>0</v>
      </c>
      <c r="AO64" s="6">
        <f t="shared" si="28"/>
        <v>0</v>
      </c>
      <c r="AP64" s="6">
        <f t="shared" si="28"/>
        <v>0</v>
      </c>
      <c r="AQ64" s="6">
        <f t="shared" si="28"/>
        <v>0</v>
      </c>
      <c r="AR64" s="6">
        <f t="shared" si="29"/>
        <v>0</v>
      </c>
      <c r="AS64" s="6">
        <f t="shared" si="29"/>
        <v>0</v>
      </c>
      <c r="AT64" s="6">
        <f t="shared" si="29"/>
        <v>0</v>
      </c>
      <c r="AU64" s="6">
        <f t="shared" si="29"/>
        <v>0</v>
      </c>
      <c r="AV64" s="6">
        <f t="shared" si="29"/>
        <v>0</v>
      </c>
      <c r="AW64" s="6">
        <f t="shared" si="29"/>
        <v>0</v>
      </c>
      <c r="AX64" s="6">
        <f t="shared" si="29"/>
        <v>0</v>
      </c>
      <c r="AY64" s="6">
        <f t="shared" si="29"/>
        <v>0</v>
      </c>
      <c r="BA64" s="6">
        <f t="shared" si="17"/>
        <v>0</v>
      </c>
      <c r="BB64" s="6">
        <f t="shared" si="18"/>
        <v>0</v>
      </c>
      <c r="BC64" s="6">
        <f t="shared" si="19"/>
        <v>0</v>
      </c>
      <c r="BD64" s="6">
        <f t="shared" si="20"/>
        <v>0</v>
      </c>
    </row>
    <row r="65" spans="1:56" x14ac:dyDescent="0.2">
      <c r="A65" s="29">
        <v>38625</v>
      </c>
      <c r="B65" s="1" t="s">
        <v>200</v>
      </c>
      <c r="C65" s="27">
        <v>43831</v>
      </c>
      <c r="D65" s="1">
        <v>51135</v>
      </c>
      <c r="J65" s="1" t="s">
        <v>0</v>
      </c>
      <c r="K65" s="1" t="s">
        <v>49</v>
      </c>
      <c r="L65" s="1">
        <v>-19</v>
      </c>
      <c r="M65" s="1">
        <v>2.62</v>
      </c>
      <c r="N65" s="6"/>
      <c r="O65" s="6">
        <v>49.78</v>
      </c>
      <c r="P65" s="6">
        <v>-22195.94</v>
      </c>
      <c r="R65" s="31">
        <v>-49.78</v>
      </c>
      <c r="S65" s="28">
        <v>43861</v>
      </c>
      <c r="X65" s="6">
        <f t="shared" si="27"/>
        <v>0</v>
      </c>
      <c r="Y65" s="6">
        <f t="shared" si="27"/>
        <v>0</v>
      </c>
      <c r="Z65" s="6">
        <f t="shared" si="27"/>
        <v>0</v>
      </c>
      <c r="AA65" s="6">
        <f t="shared" si="27"/>
        <v>0</v>
      </c>
      <c r="AB65" s="6">
        <f t="shared" si="27"/>
        <v>0</v>
      </c>
      <c r="AC65" s="6">
        <f t="shared" si="27"/>
        <v>0</v>
      </c>
      <c r="AD65" s="6">
        <f t="shared" si="27"/>
        <v>0</v>
      </c>
      <c r="AE65" s="6">
        <f t="shared" si="27"/>
        <v>0</v>
      </c>
      <c r="AF65" s="6">
        <f t="shared" si="27"/>
        <v>0</v>
      </c>
      <c r="AG65" s="6">
        <f t="shared" si="27"/>
        <v>0</v>
      </c>
      <c r="AH65" s="6">
        <f t="shared" si="28"/>
        <v>0</v>
      </c>
      <c r="AI65" s="6">
        <f t="shared" si="28"/>
        <v>0</v>
      </c>
      <c r="AJ65" s="6">
        <f t="shared" si="28"/>
        <v>0</v>
      </c>
      <c r="AK65" s="6">
        <f t="shared" si="28"/>
        <v>0</v>
      </c>
      <c r="AL65" s="6">
        <f t="shared" si="28"/>
        <v>0</v>
      </c>
      <c r="AM65" s="6">
        <f t="shared" si="28"/>
        <v>0</v>
      </c>
      <c r="AN65" s="6">
        <f t="shared" si="28"/>
        <v>0</v>
      </c>
      <c r="AO65" s="6">
        <f t="shared" si="28"/>
        <v>0</v>
      </c>
      <c r="AP65" s="6">
        <f t="shared" si="28"/>
        <v>0</v>
      </c>
      <c r="AQ65" s="6">
        <f t="shared" si="28"/>
        <v>0</v>
      </c>
      <c r="AR65" s="6">
        <f t="shared" si="29"/>
        <v>0</v>
      </c>
      <c r="AS65" s="6">
        <f t="shared" si="29"/>
        <v>0</v>
      </c>
      <c r="AT65" s="6">
        <f t="shared" si="29"/>
        <v>0</v>
      </c>
      <c r="AU65" s="6">
        <f t="shared" si="29"/>
        <v>0</v>
      </c>
      <c r="AV65" s="6">
        <f t="shared" si="29"/>
        <v>0</v>
      </c>
      <c r="AW65" s="6">
        <f t="shared" si="29"/>
        <v>0</v>
      </c>
      <c r="AX65" s="6">
        <f t="shared" si="29"/>
        <v>0</v>
      </c>
      <c r="AY65" s="6">
        <f t="shared" si="29"/>
        <v>0</v>
      </c>
      <c r="BA65" s="6">
        <f t="shared" si="17"/>
        <v>0</v>
      </c>
      <c r="BB65" s="6">
        <f t="shared" si="18"/>
        <v>0</v>
      </c>
      <c r="BC65" s="6">
        <f t="shared" si="19"/>
        <v>0</v>
      </c>
      <c r="BD65" s="6">
        <f t="shared" si="20"/>
        <v>0</v>
      </c>
    </row>
    <row r="66" spans="1:56" x14ac:dyDescent="0.2">
      <c r="A66" s="29">
        <v>38626</v>
      </c>
      <c r="B66" s="1" t="s">
        <v>200</v>
      </c>
      <c r="C66" s="27">
        <v>43831</v>
      </c>
      <c r="D66" s="1">
        <v>51136</v>
      </c>
      <c r="J66" s="1" t="s">
        <v>0</v>
      </c>
      <c r="K66" s="1" t="s">
        <v>49</v>
      </c>
      <c r="L66" s="1">
        <v>-1</v>
      </c>
      <c r="M66" s="1">
        <v>900</v>
      </c>
      <c r="N66" s="6"/>
      <c r="O66" s="6">
        <v>900</v>
      </c>
      <c r="P66" s="6">
        <v>-23259.94</v>
      </c>
      <c r="R66" s="31">
        <v>-900</v>
      </c>
      <c r="S66" s="28">
        <v>43861</v>
      </c>
      <c r="X66" s="6">
        <f t="shared" si="27"/>
        <v>0</v>
      </c>
      <c r="Y66" s="6">
        <f t="shared" si="27"/>
        <v>0</v>
      </c>
      <c r="Z66" s="6">
        <f t="shared" si="27"/>
        <v>0</v>
      </c>
      <c r="AA66" s="6">
        <f t="shared" si="27"/>
        <v>0</v>
      </c>
      <c r="AB66" s="6">
        <f t="shared" si="27"/>
        <v>0</v>
      </c>
      <c r="AC66" s="6">
        <f t="shared" si="27"/>
        <v>0</v>
      </c>
      <c r="AD66" s="6">
        <f t="shared" si="27"/>
        <v>0</v>
      </c>
      <c r="AE66" s="6">
        <f t="shared" si="27"/>
        <v>0</v>
      </c>
      <c r="AF66" s="6">
        <f t="shared" si="27"/>
        <v>0</v>
      </c>
      <c r="AG66" s="6">
        <f t="shared" si="27"/>
        <v>0</v>
      </c>
      <c r="AH66" s="6">
        <f t="shared" si="28"/>
        <v>0</v>
      </c>
      <c r="AI66" s="6">
        <f t="shared" si="28"/>
        <v>0</v>
      </c>
      <c r="AJ66" s="6">
        <f t="shared" si="28"/>
        <v>0</v>
      </c>
      <c r="AK66" s="6">
        <f t="shared" si="28"/>
        <v>0</v>
      </c>
      <c r="AL66" s="6">
        <f t="shared" si="28"/>
        <v>0</v>
      </c>
      <c r="AM66" s="6">
        <f t="shared" si="28"/>
        <v>0</v>
      </c>
      <c r="AN66" s="6">
        <f t="shared" si="28"/>
        <v>0</v>
      </c>
      <c r="AO66" s="6">
        <f t="shared" si="28"/>
        <v>0</v>
      </c>
      <c r="AP66" s="6">
        <f t="shared" si="28"/>
        <v>0</v>
      </c>
      <c r="AQ66" s="6">
        <f t="shared" si="28"/>
        <v>0</v>
      </c>
      <c r="AR66" s="6">
        <f t="shared" si="29"/>
        <v>0</v>
      </c>
      <c r="AS66" s="6">
        <f t="shared" si="29"/>
        <v>0</v>
      </c>
      <c r="AT66" s="6">
        <f t="shared" si="29"/>
        <v>0</v>
      </c>
      <c r="AU66" s="6">
        <f t="shared" si="29"/>
        <v>0</v>
      </c>
      <c r="AV66" s="6">
        <f t="shared" si="29"/>
        <v>0</v>
      </c>
      <c r="AW66" s="6">
        <f t="shared" si="29"/>
        <v>0</v>
      </c>
      <c r="AX66" s="6">
        <f t="shared" si="29"/>
        <v>0</v>
      </c>
      <c r="AY66" s="6">
        <f t="shared" si="29"/>
        <v>0</v>
      </c>
      <c r="BA66" s="6">
        <f t="shared" ref="BA66:BA97" si="30">SUM(X66:AI66)</f>
        <v>0</v>
      </c>
      <c r="BB66" s="6">
        <f t="shared" ref="BB66:BB97" si="31">SUM(AJ66:AU66)</f>
        <v>0</v>
      </c>
      <c r="BC66" s="6">
        <f t="shared" ref="BC66:BC97" si="32">SUM(AM66:AX66)</f>
        <v>0</v>
      </c>
      <c r="BD66" s="6">
        <f t="shared" ref="BD66:BD97" si="33">SUM(AN66:AY66)</f>
        <v>0</v>
      </c>
    </row>
    <row r="67" spans="1:56" x14ac:dyDescent="0.2">
      <c r="A67" s="29">
        <v>38626</v>
      </c>
      <c r="B67" s="1" t="s">
        <v>200</v>
      </c>
      <c r="C67" s="27">
        <v>43831</v>
      </c>
      <c r="D67" s="1">
        <v>51136</v>
      </c>
      <c r="J67" s="1" t="s">
        <v>0</v>
      </c>
      <c r="K67" s="1" t="s">
        <v>49</v>
      </c>
      <c r="L67" s="1">
        <v>-1</v>
      </c>
      <c r="M67" s="1">
        <v>36</v>
      </c>
      <c r="N67" s="6"/>
      <c r="O67" s="6">
        <v>36</v>
      </c>
      <c r="P67" s="6">
        <v>-23295.94</v>
      </c>
      <c r="R67" s="31">
        <v>-36</v>
      </c>
      <c r="S67" s="28">
        <v>43861</v>
      </c>
      <c r="X67" s="6">
        <f t="shared" si="27"/>
        <v>0</v>
      </c>
      <c r="Y67" s="6">
        <f t="shared" si="27"/>
        <v>0</v>
      </c>
      <c r="Z67" s="6">
        <f t="shared" si="27"/>
        <v>0</v>
      </c>
      <c r="AA67" s="6">
        <f t="shared" si="27"/>
        <v>0</v>
      </c>
      <c r="AB67" s="6">
        <f t="shared" si="27"/>
        <v>0</v>
      </c>
      <c r="AC67" s="6">
        <f t="shared" si="27"/>
        <v>0</v>
      </c>
      <c r="AD67" s="6">
        <f t="shared" si="27"/>
        <v>0</v>
      </c>
      <c r="AE67" s="6">
        <f t="shared" si="27"/>
        <v>0</v>
      </c>
      <c r="AF67" s="6">
        <f t="shared" si="27"/>
        <v>0</v>
      </c>
      <c r="AG67" s="6">
        <f t="shared" si="27"/>
        <v>0</v>
      </c>
      <c r="AH67" s="6">
        <f t="shared" si="28"/>
        <v>0</v>
      </c>
      <c r="AI67" s="6">
        <f t="shared" si="28"/>
        <v>0</v>
      </c>
      <c r="AJ67" s="6">
        <f t="shared" si="28"/>
        <v>0</v>
      </c>
      <c r="AK67" s="6">
        <f t="shared" si="28"/>
        <v>0</v>
      </c>
      <c r="AL67" s="6">
        <f t="shared" si="28"/>
        <v>0</v>
      </c>
      <c r="AM67" s="6">
        <f t="shared" si="28"/>
        <v>0</v>
      </c>
      <c r="AN67" s="6">
        <f t="shared" si="28"/>
        <v>0</v>
      </c>
      <c r="AO67" s="6">
        <f t="shared" si="28"/>
        <v>0</v>
      </c>
      <c r="AP67" s="6">
        <f t="shared" si="28"/>
        <v>0</v>
      </c>
      <c r="AQ67" s="6">
        <f t="shared" si="28"/>
        <v>0</v>
      </c>
      <c r="AR67" s="6">
        <f t="shared" si="29"/>
        <v>0</v>
      </c>
      <c r="AS67" s="6">
        <f t="shared" si="29"/>
        <v>0</v>
      </c>
      <c r="AT67" s="6">
        <f t="shared" si="29"/>
        <v>0</v>
      </c>
      <c r="AU67" s="6">
        <f t="shared" si="29"/>
        <v>0</v>
      </c>
      <c r="AV67" s="6">
        <f t="shared" si="29"/>
        <v>0</v>
      </c>
      <c r="AW67" s="6">
        <f t="shared" si="29"/>
        <v>0</v>
      </c>
      <c r="AX67" s="6">
        <f t="shared" si="29"/>
        <v>0</v>
      </c>
      <c r="AY67" s="6">
        <f t="shared" si="29"/>
        <v>0</v>
      </c>
      <c r="BA67" s="6">
        <f t="shared" si="30"/>
        <v>0</v>
      </c>
      <c r="BB67" s="6">
        <f t="shared" si="31"/>
        <v>0</v>
      </c>
      <c r="BC67" s="6">
        <f t="shared" si="32"/>
        <v>0</v>
      </c>
      <c r="BD67" s="6">
        <f t="shared" si="33"/>
        <v>0</v>
      </c>
    </row>
    <row r="68" spans="1:56" x14ac:dyDescent="0.2">
      <c r="A68" s="29">
        <v>38626</v>
      </c>
      <c r="B68" s="1" t="s">
        <v>200</v>
      </c>
      <c r="C68" s="27">
        <v>43831</v>
      </c>
      <c r="D68" s="1">
        <v>51136</v>
      </c>
      <c r="J68" s="1" t="s">
        <v>0</v>
      </c>
      <c r="K68" s="1" t="s">
        <v>49</v>
      </c>
      <c r="L68" s="1">
        <v>-1</v>
      </c>
      <c r="M68" s="1">
        <v>36</v>
      </c>
      <c r="N68" s="6"/>
      <c r="O68" s="6">
        <v>36</v>
      </c>
      <c r="P68" s="6">
        <v>-23331.94</v>
      </c>
      <c r="R68" s="31">
        <v>-36</v>
      </c>
      <c r="S68" s="28">
        <v>43861</v>
      </c>
      <c r="X68" s="6">
        <f t="shared" si="27"/>
        <v>0</v>
      </c>
      <c r="Y68" s="6">
        <f t="shared" si="27"/>
        <v>0</v>
      </c>
      <c r="Z68" s="6">
        <f t="shared" si="27"/>
        <v>0</v>
      </c>
      <c r="AA68" s="6">
        <f t="shared" si="27"/>
        <v>0</v>
      </c>
      <c r="AB68" s="6">
        <f t="shared" si="27"/>
        <v>0</v>
      </c>
      <c r="AC68" s="6">
        <f t="shared" si="27"/>
        <v>0</v>
      </c>
      <c r="AD68" s="6">
        <f t="shared" si="27"/>
        <v>0</v>
      </c>
      <c r="AE68" s="6">
        <f t="shared" si="27"/>
        <v>0</v>
      </c>
      <c r="AF68" s="6">
        <f t="shared" si="27"/>
        <v>0</v>
      </c>
      <c r="AG68" s="6">
        <f t="shared" si="27"/>
        <v>0</v>
      </c>
      <c r="AH68" s="6">
        <f t="shared" si="28"/>
        <v>0</v>
      </c>
      <c r="AI68" s="6">
        <f t="shared" si="28"/>
        <v>0</v>
      </c>
      <c r="AJ68" s="6">
        <f t="shared" si="28"/>
        <v>0</v>
      </c>
      <c r="AK68" s="6">
        <f t="shared" si="28"/>
        <v>0</v>
      </c>
      <c r="AL68" s="6">
        <f t="shared" si="28"/>
        <v>0</v>
      </c>
      <c r="AM68" s="6">
        <f t="shared" si="28"/>
        <v>0</v>
      </c>
      <c r="AN68" s="6">
        <f t="shared" si="28"/>
        <v>0</v>
      </c>
      <c r="AO68" s="6">
        <f t="shared" si="28"/>
        <v>0</v>
      </c>
      <c r="AP68" s="6">
        <f t="shared" si="28"/>
        <v>0</v>
      </c>
      <c r="AQ68" s="6">
        <f t="shared" si="28"/>
        <v>0</v>
      </c>
      <c r="AR68" s="6">
        <f t="shared" si="29"/>
        <v>0</v>
      </c>
      <c r="AS68" s="6">
        <f t="shared" si="29"/>
        <v>0</v>
      </c>
      <c r="AT68" s="6">
        <f t="shared" si="29"/>
        <v>0</v>
      </c>
      <c r="AU68" s="6">
        <f t="shared" si="29"/>
        <v>0</v>
      </c>
      <c r="AV68" s="6">
        <f t="shared" si="29"/>
        <v>0</v>
      </c>
      <c r="AW68" s="6">
        <f t="shared" si="29"/>
        <v>0</v>
      </c>
      <c r="AX68" s="6">
        <f t="shared" si="29"/>
        <v>0</v>
      </c>
      <c r="AY68" s="6">
        <f t="shared" si="29"/>
        <v>0</v>
      </c>
      <c r="BA68" s="6">
        <f t="shared" si="30"/>
        <v>0</v>
      </c>
      <c r="BB68" s="6">
        <f t="shared" si="31"/>
        <v>0</v>
      </c>
      <c r="BC68" s="6">
        <f t="shared" si="32"/>
        <v>0</v>
      </c>
      <c r="BD68" s="6">
        <f t="shared" si="33"/>
        <v>0</v>
      </c>
    </row>
    <row r="69" spans="1:56" x14ac:dyDescent="0.2">
      <c r="A69" s="29">
        <v>38627</v>
      </c>
      <c r="B69" s="1" t="s">
        <v>200</v>
      </c>
      <c r="C69" s="27">
        <v>43831</v>
      </c>
      <c r="D69" s="1">
        <v>51137</v>
      </c>
      <c r="J69" s="1" t="s">
        <v>0</v>
      </c>
      <c r="K69" s="1" t="s">
        <v>49</v>
      </c>
      <c r="L69" s="1">
        <v>-1</v>
      </c>
      <c r="M69" s="1">
        <v>1500</v>
      </c>
      <c r="N69" s="6"/>
      <c r="O69" s="6">
        <v>1500</v>
      </c>
      <c r="P69" s="6">
        <v>-24831.94</v>
      </c>
      <c r="R69" s="31">
        <v>-1500</v>
      </c>
      <c r="S69" s="28">
        <v>43861</v>
      </c>
      <c r="X69" s="6">
        <f t="shared" si="27"/>
        <v>0</v>
      </c>
      <c r="Y69" s="6">
        <f t="shared" si="27"/>
        <v>0</v>
      </c>
      <c r="Z69" s="6">
        <f t="shared" si="27"/>
        <v>0</v>
      </c>
      <c r="AA69" s="6">
        <f t="shared" si="27"/>
        <v>0</v>
      </c>
      <c r="AB69" s="6">
        <f t="shared" si="27"/>
        <v>0</v>
      </c>
      <c r="AC69" s="6">
        <f t="shared" si="27"/>
        <v>0</v>
      </c>
      <c r="AD69" s="6">
        <f t="shared" si="27"/>
        <v>0</v>
      </c>
      <c r="AE69" s="6">
        <f t="shared" si="27"/>
        <v>0</v>
      </c>
      <c r="AF69" s="6">
        <f t="shared" si="27"/>
        <v>0</v>
      </c>
      <c r="AG69" s="6">
        <f t="shared" si="27"/>
        <v>0</v>
      </c>
      <c r="AH69" s="6">
        <f t="shared" si="28"/>
        <v>0</v>
      </c>
      <c r="AI69" s="6">
        <f t="shared" si="28"/>
        <v>0</v>
      </c>
      <c r="AJ69" s="6">
        <f t="shared" si="28"/>
        <v>0</v>
      </c>
      <c r="AK69" s="6">
        <f t="shared" si="28"/>
        <v>0</v>
      </c>
      <c r="AL69" s="6">
        <f t="shared" si="28"/>
        <v>0</v>
      </c>
      <c r="AM69" s="6">
        <f t="shared" si="28"/>
        <v>0</v>
      </c>
      <c r="AN69" s="6">
        <f t="shared" si="28"/>
        <v>0</v>
      </c>
      <c r="AO69" s="6">
        <f t="shared" si="28"/>
        <v>0</v>
      </c>
      <c r="AP69" s="6">
        <f t="shared" si="28"/>
        <v>0</v>
      </c>
      <c r="AQ69" s="6">
        <f t="shared" si="28"/>
        <v>0</v>
      </c>
      <c r="AR69" s="6">
        <f t="shared" si="29"/>
        <v>0</v>
      </c>
      <c r="AS69" s="6">
        <f t="shared" si="29"/>
        <v>0</v>
      </c>
      <c r="AT69" s="6">
        <f t="shared" si="29"/>
        <v>0</v>
      </c>
      <c r="AU69" s="6">
        <f t="shared" si="29"/>
        <v>0</v>
      </c>
      <c r="AV69" s="6">
        <f t="shared" si="29"/>
        <v>0</v>
      </c>
      <c r="AW69" s="6">
        <f t="shared" si="29"/>
        <v>0</v>
      </c>
      <c r="AX69" s="6">
        <f t="shared" si="29"/>
        <v>0</v>
      </c>
      <c r="AY69" s="6">
        <f t="shared" si="29"/>
        <v>0</v>
      </c>
      <c r="BA69" s="6">
        <f t="shared" si="30"/>
        <v>0</v>
      </c>
      <c r="BB69" s="6">
        <f t="shared" si="31"/>
        <v>0</v>
      </c>
      <c r="BC69" s="6">
        <f t="shared" si="32"/>
        <v>0</v>
      </c>
      <c r="BD69" s="6">
        <f t="shared" si="33"/>
        <v>0</v>
      </c>
    </row>
    <row r="70" spans="1:56" x14ac:dyDescent="0.2">
      <c r="A70" s="29">
        <v>38627</v>
      </c>
      <c r="B70" s="1" t="s">
        <v>200</v>
      </c>
      <c r="C70" s="27">
        <v>43831</v>
      </c>
      <c r="D70" s="1">
        <v>51137</v>
      </c>
      <c r="J70" s="1" t="s">
        <v>0</v>
      </c>
      <c r="K70" s="1" t="s">
        <v>49</v>
      </c>
      <c r="L70" s="1">
        <v>-1</v>
      </c>
      <c r="M70" s="1">
        <v>324</v>
      </c>
      <c r="N70" s="6"/>
      <c r="O70" s="6">
        <v>324</v>
      </c>
      <c r="P70" s="6">
        <v>-25155.94</v>
      </c>
      <c r="R70" s="31">
        <v>-324</v>
      </c>
      <c r="S70" s="28">
        <v>43861</v>
      </c>
      <c r="X70" s="6">
        <f t="shared" si="27"/>
        <v>0</v>
      </c>
      <c r="Y70" s="6">
        <f t="shared" si="27"/>
        <v>0</v>
      </c>
      <c r="Z70" s="6">
        <f t="shared" si="27"/>
        <v>0</v>
      </c>
      <c r="AA70" s="6">
        <f t="shared" si="27"/>
        <v>0</v>
      </c>
      <c r="AB70" s="6">
        <f t="shared" si="27"/>
        <v>0</v>
      </c>
      <c r="AC70" s="6">
        <f t="shared" si="27"/>
        <v>0</v>
      </c>
      <c r="AD70" s="6">
        <f t="shared" si="27"/>
        <v>0</v>
      </c>
      <c r="AE70" s="6">
        <f t="shared" si="27"/>
        <v>0</v>
      </c>
      <c r="AF70" s="6">
        <f t="shared" si="27"/>
        <v>0</v>
      </c>
      <c r="AG70" s="6">
        <f t="shared" si="27"/>
        <v>0</v>
      </c>
      <c r="AH70" s="6">
        <f t="shared" si="28"/>
        <v>0</v>
      </c>
      <c r="AI70" s="6">
        <f t="shared" si="28"/>
        <v>0</v>
      </c>
      <c r="AJ70" s="6">
        <f t="shared" si="28"/>
        <v>0</v>
      </c>
      <c r="AK70" s="6">
        <f t="shared" si="28"/>
        <v>0</v>
      </c>
      <c r="AL70" s="6">
        <f t="shared" si="28"/>
        <v>0</v>
      </c>
      <c r="AM70" s="6">
        <f t="shared" si="28"/>
        <v>0</v>
      </c>
      <c r="AN70" s="6">
        <f t="shared" si="28"/>
        <v>0</v>
      </c>
      <c r="AO70" s="6">
        <f t="shared" si="28"/>
        <v>0</v>
      </c>
      <c r="AP70" s="6">
        <f t="shared" si="28"/>
        <v>0</v>
      </c>
      <c r="AQ70" s="6">
        <f t="shared" si="28"/>
        <v>0</v>
      </c>
      <c r="AR70" s="6">
        <f t="shared" si="29"/>
        <v>0</v>
      </c>
      <c r="AS70" s="6">
        <f t="shared" si="29"/>
        <v>0</v>
      </c>
      <c r="AT70" s="6">
        <f t="shared" si="29"/>
        <v>0</v>
      </c>
      <c r="AU70" s="6">
        <f t="shared" si="29"/>
        <v>0</v>
      </c>
      <c r="AV70" s="6">
        <f t="shared" si="29"/>
        <v>0</v>
      </c>
      <c r="AW70" s="6">
        <f t="shared" si="29"/>
        <v>0</v>
      </c>
      <c r="AX70" s="6">
        <f t="shared" si="29"/>
        <v>0</v>
      </c>
      <c r="AY70" s="6">
        <f t="shared" si="29"/>
        <v>0</v>
      </c>
      <c r="BA70" s="6">
        <f t="shared" si="30"/>
        <v>0</v>
      </c>
      <c r="BB70" s="6">
        <f t="shared" si="31"/>
        <v>0</v>
      </c>
      <c r="BC70" s="6">
        <f t="shared" si="32"/>
        <v>0</v>
      </c>
      <c r="BD70" s="6">
        <f t="shared" si="33"/>
        <v>0</v>
      </c>
    </row>
    <row r="71" spans="1:56" x14ac:dyDescent="0.2">
      <c r="A71" s="29">
        <v>38629</v>
      </c>
      <c r="B71" s="1" t="s">
        <v>200</v>
      </c>
      <c r="C71" s="27">
        <v>43831</v>
      </c>
      <c r="D71" s="1">
        <v>51139</v>
      </c>
      <c r="J71" s="1" t="s">
        <v>0</v>
      </c>
      <c r="K71" s="1" t="s">
        <v>49</v>
      </c>
      <c r="L71" s="1">
        <v>-1</v>
      </c>
      <c r="M71" s="1">
        <v>240</v>
      </c>
      <c r="N71" s="6"/>
      <c r="O71" s="6">
        <v>240</v>
      </c>
      <c r="P71" s="6">
        <v>-25395.94</v>
      </c>
      <c r="R71" s="31">
        <v>-240</v>
      </c>
      <c r="S71" s="28">
        <v>43861</v>
      </c>
      <c r="X71" s="6">
        <f t="shared" si="27"/>
        <v>0</v>
      </c>
      <c r="Y71" s="6">
        <f t="shared" si="27"/>
        <v>0</v>
      </c>
      <c r="Z71" s="6">
        <f t="shared" si="27"/>
        <v>0</v>
      </c>
      <c r="AA71" s="6">
        <f t="shared" si="27"/>
        <v>0</v>
      </c>
      <c r="AB71" s="6">
        <f t="shared" si="27"/>
        <v>0</v>
      </c>
      <c r="AC71" s="6">
        <f t="shared" si="27"/>
        <v>0</v>
      </c>
      <c r="AD71" s="6">
        <f t="shared" si="27"/>
        <v>0</v>
      </c>
      <c r="AE71" s="6">
        <f t="shared" si="27"/>
        <v>0</v>
      </c>
      <c r="AF71" s="6">
        <f t="shared" si="27"/>
        <v>0</v>
      </c>
      <c r="AG71" s="6">
        <f t="shared" si="27"/>
        <v>0</v>
      </c>
      <c r="AH71" s="6">
        <f t="shared" si="28"/>
        <v>0</v>
      </c>
      <c r="AI71" s="6">
        <f t="shared" si="28"/>
        <v>0</v>
      </c>
      <c r="AJ71" s="6">
        <f t="shared" si="28"/>
        <v>0</v>
      </c>
      <c r="AK71" s="6">
        <f t="shared" si="28"/>
        <v>0</v>
      </c>
      <c r="AL71" s="6">
        <f t="shared" si="28"/>
        <v>0</v>
      </c>
      <c r="AM71" s="6">
        <f t="shared" si="28"/>
        <v>0</v>
      </c>
      <c r="AN71" s="6">
        <f t="shared" si="28"/>
        <v>0</v>
      </c>
      <c r="AO71" s="6">
        <f t="shared" si="28"/>
        <v>0</v>
      </c>
      <c r="AP71" s="6">
        <f t="shared" si="28"/>
        <v>0</v>
      </c>
      <c r="AQ71" s="6">
        <f t="shared" si="28"/>
        <v>0</v>
      </c>
      <c r="AR71" s="6">
        <f t="shared" si="29"/>
        <v>0</v>
      </c>
      <c r="AS71" s="6">
        <f t="shared" si="29"/>
        <v>0</v>
      </c>
      <c r="AT71" s="6">
        <f t="shared" si="29"/>
        <v>0</v>
      </c>
      <c r="AU71" s="6">
        <f t="shared" si="29"/>
        <v>0</v>
      </c>
      <c r="AV71" s="6">
        <f t="shared" si="29"/>
        <v>0</v>
      </c>
      <c r="AW71" s="6">
        <f t="shared" si="29"/>
        <v>0</v>
      </c>
      <c r="AX71" s="6">
        <f t="shared" si="29"/>
        <v>0</v>
      </c>
      <c r="AY71" s="6">
        <f t="shared" si="29"/>
        <v>0</v>
      </c>
      <c r="BA71" s="6">
        <f t="shared" si="30"/>
        <v>0</v>
      </c>
      <c r="BB71" s="6">
        <f t="shared" si="31"/>
        <v>0</v>
      </c>
      <c r="BC71" s="6">
        <f t="shared" si="32"/>
        <v>0</v>
      </c>
      <c r="BD71" s="6">
        <f t="shared" si="33"/>
        <v>0</v>
      </c>
    </row>
    <row r="72" spans="1:56" x14ac:dyDescent="0.2">
      <c r="A72" s="29">
        <v>38629</v>
      </c>
      <c r="B72" s="1" t="s">
        <v>200</v>
      </c>
      <c r="C72" s="27">
        <v>43831</v>
      </c>
      <c r="D72" s="1">
        <v>51139</v>
      </c>
      <c r="J72" s="1" t="s">
        <v>0</v>
      </c>
      <c r="K72" s="1" t="s">
        <v>49</v>
      </c>
      <c r="L72" s="1">
        <v>-1</v>
      </c>
      <c r="M72" s="1">
        <v>76</v>
      </c>
      <c r="N72" s="6"/>
      <c r="O72" s="6">
        <v>76</v>
      </c>
      <c r="P72" s="6">
        <v>-25471.94</v>
      </c>
      <c r="R72" s="31">
        <v>-76</v>
      </c>
      <c r="S72" s="28">
        <v>43861</v>
      </c>
      <c r="X72" s="6">
        <f t="shared" ref="X72:AG81" si="34">-SUMIFS($R:$R,$F:$F,$W72,$S:$S,X$1)/1000</f>
        <v>0</v>
      </c>
      <c r="Y72" s="6">
        <f t="shared" si="34"/>
        <v>0</v>
      </c>
      <c r="Z72" s="6">
        <f t="shared" si="34"/>
        <v>0</v>
      </c>
      <c r="AA72" s="6">
        <f t="shared" si="34"/>
        <v>0</v>
      </c>
      <c r="AB72" s="6">
        <f t="shared" si="34"/>
        <v>0</v>
      </c>
      <c r="AC72" s="6">
        <f t="shared" si="34"/>
        <v>0</v>
      </c>
      <c r="AD72" s="6">
        <f t="shared" si="34"/>
        <v>0</v>
      </c>
      <c r="AE72" s="6">
        <f t="shared" si="34"/>
        <v>0</v>
      </c>
      <c r="AF72" s="6">
        <f t="shared" si="34"/>
        <v>0</v>
      </c>
      <c r="AG72" s="6">
        <f t="shared" si="34"/>
        <v>0</v>
      </c>
      <c r="AH72" s="6">
        <f t="shared" ref="AH72:AQ81" si="35">-SUMIFS($R:$R,$F:$F,$W72,$S:$S,AH$1)/1000</f>
        <v>0</v>
      </c>
      <c r="AI72" s="6">
        <f t="shared" si="35"/>
        <v>0</v>
      </c>
      <c r="AJ72" s="6">
        <f t="shared" si="35"/>
        <v>0</v>
      </c>
      <c r="AK72" s="6">
        <f t="shared" si="35"/>
        <v>0</v>
      </c>
      <c r="AL72" s="6">
        <f t="shared" si="35"/>
        <v>0</v>
      </c>
      <c r="AM72" s="6">
        <f t="shared" si="35"/>
        <v>0</v>
      </c>
      <c r="AN72" s="6">
        <f t="shared" si="35"/>
        <v>0</v>
      </c>
      <c r="AO72" s="6">
        <f t="shared" si="35"/>
        <v>0</v>
      </c>
      <c r="AP72" s="6">
        <f t="shared" si="35"/>
        <v>0</v>
      </c>
      <c r="AQ72" s="6">
        <f t="shared" si="35"/>
        <v>0</v>
      </c>
      <c r="AR72" s="6">
        <f t="shared" ref="AR72:AY81" si="36">-SUMIFS($R:$R,$F:$F,$W72,$S:$S,AR$1)/1000</f>
        <v>0</v>
      </c>
      <c r="AS72" s="6">
        <f t="shared" si="36"/>
        <v>0</v>
      </c>
      <c r="AT72" s="6">
        <f t="shared" si="36"/>
        <v>0</v>
      </c>
      <c r="AU72" s="6">
        <f t="shared" si="36"/>
        <v>0</v>
      </c>
      <c r="AV72" s="6">
        <f t="shared" si="36"/>
        <v>0</v>
      </c>
      <c r="AW72" s="6">
        <f t="shared" si="36"/>
        <v>0</v>
      </c>
      <c r="AX72" s="6">
        <f t="shared" si="36"/>
        <v>0</v>
      </c>
      <c r="AY72" s="6">
        <f t="shared" si="36"/>
        <v>0</v>
      </c>
      <c r="BA72" s="6">
        <f t="shared" si="30"/>
        <v>0</v>
      </c>
      <c r="BB72" s="6">
        <f t="shared" si="31"/>
        <v>0</v>
      </c>
      <c r="BC72" s="6">
        <f t="shared" si="32"/>
        <v>0</v>
      </c>
      <c r="BD72" s="6">
        <f t="shared" si="33"/>
        <v>0</v>
      </c>
    </row>
    <row r="73" spans="1:56" x14ac:dyDescent="0.2">
      <c r="A73" s="29">
        <v>38630</v>
      </c>
      <c r="B73" s="1" t="s">
        <v>200</v>
      </c>
      <c r="C73" s="27">
        <v>43831</v>
      </c>
      <c r="D73" s="1">
        <v>51140</v>
      </c>
      <c r="J73" s="1" t="s">
        <v>0</v>
      </c>
      <c r="K73" s="1" t="s">
        <v>49</v>
      </c>
      <c r="L73" s="1">
        <v>-1</v>
      </c>
      <c r="M73" s="1">
        <v>2080</v>
      </c>
      <c r="N73" s="6"/>
      <c r="O73" s="6">
        <v>2080</v>
      </c>
      <c r="P73" s="6">
        <v>-27551.94</v>
      </c>
      <c r="R73" s="31">
        <v>-2080</v>
      </c>
      <c r="S73" s="28">
        <v>43861</v>
      </c>
      <c r="X73" s="6">
        <f t="shared" si="34"/>
        <v>0</v>
      </c>
      <c r="Y73" s="6">
        <f t="shared" si="34"/>
        <v>0</v>
      </c>
      <c r="Z73" s="6">
        <f t="shared" si="34"/>
        <v>0</v>
      </c>
      <c r="AA73" s="6">
        <f t="shared" si="34"/>
        <v>0</v>
      </c>
      <c r="AB73" s="6">
        <f t="shared" si="34"/>
        <v>0</v>
      </c>
      <c r="AC73" s="6">
        <f t="shared" si="34"/>
        <v>0</v>
      </c>
      <c r="AD73" s="6">
        <f t="shared" si="34"/>
        <v>0</v>
      </c>
      <c r="AE73" s="6">
        <f t="shared" si="34"/>
        <v>0</v>
      </c>
      <c r="AF73" s="6">
        <f t="shared" si="34"/>
        <v>0</v>
      </c>
      <c r="AG73" s="6">
        <f t="shared" si="34"/>
        <v>0</v>
      </c>
      <c r="AH73" s="6">
        <f t="shared" si="35"/>
        <v>0</v>
      </c>
      <c r="AI73" s="6">
        <f t="shared" si="35"/>
        <v>0</v>
      </c>
      <c r="AJ73" s="6">
        <f t="shared" si="35"/>
        <v>0</v>
      </c>
      <c r="AK73" s="6">
        <f t="shared" si="35"/>
        <v>0</v>
      </c>
      <c r="AL73" s="6">
        <f t="shared" si="35"/>
        <v>0</v>
      </c>
      <c r="AM73" s="6">
        <f t="shared" si="35"/>
        <v>0</v>
      </c>
      <c r="AN73" s="6">
        <f t="shared" si="35"/>
        <v>0</v>
      </c>
      <c r="AO73" s="6">
        <f t="shared" si="35"/>
        <v>0</v>
      </c>
      <c r="AP73" s="6">
        <f t="shared" si="35"/>
        <v>0</v>
      </c>
      <c r="AQ73" s="6">
        <f t="shared" si="35"/>
        <v>0</v>
      </c>
      <c r="AR73" s="6">
        <f t="shared" si="36"/>
        <v>0</v>
      </c>
      <c r="AS73" s="6">
        <f t="shared" si="36"/>
        <v>0</v>
      </c>
      <c r="AT73" s="6">
        <f t="shared" si="36"/>
        <v>0</v>
      </c>
      <c r="AU73" s="6">
        <f t="shared" si="36"/>
        <v>0</v>
      </c>
      <c r="AV73" s="6">
        <f t="shared" si="36"/>
        <v>0</v>
      </c>
      <c r="AW73" s="6">
        <f t="shared" si="36"/>
        <v>0</v>
      </c>
      <c r="AX73" s="6">
        <f t="shared" si="36"/>
        <v>0</v>
      </c>
      <c r="AY73" s="6">
        <f t="shared" si="36"/>
        <v>0</v>
      </c>
      <c r="BA73" s="6">
        <f t="shared" si="30"/>
        <v>0</v>
      </c>
      <c r="BB73" s="6">
        <f t="shared" si="31"/>
        <v>0</v>
      </c>
      <c r="BC73" s="6">
        <f t="shared" si="32"/>
        <v>0</v>
      </c>
      <c r="BD73" s="6">
        <f t="shared" si="33"/>
        <v>0</v>
      </c>
    </row>
    <row r="74" spans="1:56" x14ac:dyDescent="0.2">
      <c r="A74" s="29">
        <v>38630</v>
      </c>
      <c r="B74" s="1" t="s">
        <v>200</v>
      </c>
      <c r="C74" s="27">
        <v>43831</v>
      </c>
      <c r="D74" s="1">
        <v>51140</v>
      </c>
      <c r="J74" s="1" t="s">
        <v>0</v>
      </c>
      <c r="K74" s="1" t="s">
        <v>49</v>
      </c>
      <c r="L74" s="1">
        <v>-5</v>
      </c>
      <c r="M74" s="1">
        <v>80</v>
      </c>
      <c r="N74" s="6"/>
      <c r="O74" s="6">
        <v>400</v>
      </c>
      <c r="P74" s="6">
        <v>-27951.94</v>
      </c>
      <c r="R74" s="31">
        <v>-400</v>
      </c>
      <c r="S74" s="28">
        <v>43861</v>
      </c>
      <c r="X74" s="6">
        <f t="shared" si="34"/>
        <v>0</v>
      </c>
      <c r="Y74" s="6">
        <f t="shared" si="34"/>
        <v>0</v>
      </c>
      <c r="Z74" s="6">
        <f t="shared" si="34"/>
        <v>0</v>
      </c>
      <c r="AA74" s="6">
        <f t="shared" si="34"/>
        <v>0</v>
      </c>
      <c r="AB74" s="6">
        <f t="shared" si="34"/>
        <v>0</v>
      </c>
      <c r="AC74" s="6">
        <f t="shared" si="34"/>
        <v>0</v>
      </c>
      <c r="AD74" s="6">
        <f t="shared" si="34"/>
        <v>0</v>
      </c>
      <c r="AE74" s="6">
        <f t="shared" si="34"/>
        <v>0</v>
      </c>
      <c r="AF74" s="6">
        <f t="shared" si="34"/>
        <v>0</v>
      </c>
      <c r="AG74" s="6">
        <f t="shared" si="34"/>
        <v>0</v>
      </c>
      <c r="AH74" s="6">
        <f t="shared" si="35"/>
        <v>0</v>
      </c>
      <c r="AI74" s="6">
        <f t="shared" si="35"/>
        <v>0</v>
      </c>
      <c r="AJ74" s="6">
        <f t="shared" si="35"/>
        <v>0</v>
      </c>
      <c r="AK74" s="6">
        <f t="shared" si="35"/>
        <v>0</v>
      </c>
      <c r="AL74" s="6">
        <f t="shared" si="35"/>
        <v>0</v>
      </c>
      <c r="AM74" s="6">
        <f t="shared" si="35"/>
        <v>0</v>
      </c>
      <c r="AN74" s="6">
        <f t="shared" si="35"/>
        <v>0</v>
      </c>
      <c r="AO74" s="6">
        <f t="shared" si="35"/>
        <v>0</v>
      </c>
      <c r="AP74" s="6">
        <f t="shared" si="35"/>
        <v>0</v>
      </c>
      <c r="AQ74" s="6">
        <f t="shared" si="35"/>
        <v>0</v>
      </c>
      <c r="AR74" s="6">
        <f t="shared" si="36"/>
        <v>0</v>
      </c>
      <c r="AS74" s="6">
        <f t="shared" si="36"/>
        <v>0</v>
      </c>
      <c r="AT74" s="6">
        <f t="shared" si="36"/>
        <v>0</v>
      </c>
      <c r="AU74" s="6">
        <f t="shared" si="36"/>
        <v>0</v>
      </c>
      <c r="AV74" s="6">
        <f t="shared" si="36"/>
        <v>0</v>
      </c>
      <c r="AW74" s="6">
        <f t="shared" si="36"/>
        <v>0</v>
      </c>
      <c r="AX74" s="6">
        <f t="shared" si="36"/>
        <v>0</v>
      </c>
      <c r="AY74" s="6">
        <f t="shared" si="36"/>
        <v>0</v>
      </c>
      <c r="BA74" s="6">
        <f t="shared" si="30"/>
        <v>0</v>
      </c>
      <c r="BB74" s="6">
        <f t="shared" si="31"/>
        <v>0</v>
      </c>
      <c r="BC74" s="6">
        <f t="shared" si="32"/>
        <v>0</v>
      </c>
      <c r="BD74" s="6">
        <f t="shared" si="33"/>
        <v>0</v>
      </c>
    </row>
    <row r="75" spans="1:56" x14ac:dyDescent="0.2">
      <c r="A75" s="29">
        <v>38631</v>
      </c>
      <c r="B75" s="1" t="s">
        <v>200</v>
      </c>
      <c r="C75" s="27">
        <v>43831</v>
      </c>
      <c r="D75" s="1">
        <v>51141</v>
      </c>
      <c r="J75" s="1" t="s">
        <v>0</v>
      </c>
      <c r="K75" s="1" t="s">
        <v>49</v>
      </c>
      <c r="L75" s="1">
        <v>-1</v>
      </c>
      <c r="M75" s="1">
        <v>780</v>
      </c>
      <c r="N75" s="6"/>
      <c r="O75" s="6">
        <v>780</v>
      </c>
      <c r="P75" s="6">
        <v>-28731.94</v>
      </c>
      <c r="R75" s="31">
        <v>-780</v>
      </c>
      <c r="S75" s="28">
        <v>43861</v>
      </c>
      <c r="X75" s="6">
        <f t="shared" si="34"/>
        <v>0</v>
      </c>
      <c r="Y75" s="6">
        <f t="shared" si="34"/>
        <v>0</v>
      </c>
      <c r="Z75" s="6">
        <f t="shared" si="34"/>
        <v>0</v>
      </c>
      <c r="AA75" s="6">
        <f t="shared" si="34"/>
        <v>0</v>
      </c>
      <c r="AB75" s="6">
        <f t="shared" si="34"/>
        <v>0</v>
      </c>
      <c r="AC75" s="6">
        <f t="shared" si="34"/>
        <v>0</v>
      </c>
      <c r="AD75" s="6">
        <f t="shared" si="34"/>
        <v>0</v>
      </c>
      <c r="AE75" s="6">
        <f t="shared" si="34"/>
        <v>0</v>
      </c>
      <c r="AF75" s="6">
        <f t="shared" si="34"/>
        <v>0</v>
      </c>
      <c r="AG75" s="6">
        <f t="shared" si="34"/>
        <v>0</v>
      </c>
      <c r="AH75" s="6">
        <f t="shared" si="35"/>
        <v>0</v>
      </c>
      <c r="AI75" s="6">
        <f t="shared" si="35"/>
        <v>0</v>
      </c>
      <c r="AJ75" s="6">
        <f t="shared" si="35"/>
        <v>0</v>
      </c>
      <c r="AK75" s="6">
        <f t="shared" si="35"/>
        <v>0</v>
      </c>
      <c r="AL75" s="6">
        <f t="shared" si="35"/>
        <v>0</v>
      </c>
      <c r="AM75" s="6">
        <f t="shared" si="35"/>
        <v>0</v>
      </c>
      <c r="AN75" s="6">
        <f t="shared" si="35"/>
        <v>0</v>
      </c>
      <c r="AO75" s="6">
        <f t="shared" si="35"/>
        <v>0</v>
      </c>
      <c r="AP75" s="6">
        <f t="shared" si="35"/>
        <v>0</v>
      </c>
      <c r="AQ75" s="6">
        <f t="shared" si="35"/>
        <v>0</v>
      </c>
      <c r="AR75" s="6">
        <f t="shared" si="36"/>
        <v>0</v>
      </c>
      <c r="AS75" s="6">
        <f t="shared" si="36"/>
        <v>0</v>
      </c>
      <c r="AT75" s="6">
        <f t="shared" si="36"/>
        <v>0</v>
      </c>
      <c r="AU75" s="6">
        <f t="shared" si="36"/>
        <v>0</v>
      </c>
      <c r="AV75" s="6">
        <f t="shared" si="36"/>
        <v>0</v>
      </c>
      <c r="AW75" s="6">
        <f t="shared" si="36"/>
        <v>0</v>
      </c>
      <c r="AX75" s="6">
        <f t="shared" si="36"/>
        <v>0</v>
      </c>
      <c r="AY75" s="6">
        <f t="shared" si="36"/>
        <v>0</v>
      </c>
      <c r="BA75" s="6">
        <f t="shared" si="30"/>
        <v>0</v>
      </c>
      <c r="BB75" s="6">
        <f t="shared" si="31"/>
        <v>0</v>
      </c>
      <c r="BC75" s="6">
        <f t="shared" si="32"/>
        <v>0</v>
      </c>
      <c r="BD75" s="6">
        <f t="shared" si="33"/>
        <v>0</v>
      </c>
    </row>
    <row r="76" spans="1:56" x14ac:dyDescent="0.2">
      <c r="A76" s="29">
        <v>38632</v>
      </c>
      <c r="B76" s="1" t="s">
        <v>200</v>
      </c>
      <c r="C76" s="27">
        <v>43831</v>
      </c>
      <c r="D76" s="1">
        <v>51142</v>
      </c>
      <c r="J76" s="1" t="s">
        <v>0</v>
      </c>
      <c r="K76" s="1" t="s">
        <v>49</v>
      </c>
      <c r="L76" s="1">
        <v>-1</v>
      </c>
      <c r="M76" s="1">
        <v>380</v>
      </c>
      <c r="N76" s="6"/>
      <c r="O76" s="6">
        <v>380</v>
      </c>
      <c r="P76" s="6">
        <v>-29111.94</v>
      </c>
      <c r="R76" s="31">
        <v>-380</v>
      </c>
      <c r="S76" s="28">
        <v>43861</v>
      </c>
      <c r="X76" s="6">
        <f t="shared" si="34"/>
        <v>0</v>
      </c>
      <c r="Y76" s="6">
        <f t="shared" si="34"/>
        <v>0</v>
      </c>
      <c r="Z76" s="6">
        <f t="shared" si="34"/>
        <v>0</v>
      </c>
      <c r="AA76" s="6">
        <f t="shared" si="34"/>
        <v>0</v>
      </c>
      <c r="AB76" s="6">
        <f t="shared" si="34"/>
        <v>0</v>
      </c>
      <c r="AC76" s="6">
        <f t="shared" si="34"/>
        <v>0</v>
      </c>
      <c r="AD76" s="6">
        <f t="shared" si="34"/>
        <v>0</v>
      </c>
      <c r="AE76" s="6">
        <f t="shared" si="34"/>
        <v>0</v>
      </c>
      <c r="AF76" s="6">
        <f t="shared" si="34"/>
        <v>0</v>
      </c>
      <c r="AG76" s="6">
        <f t="shared" si="34"/>
        <v>0</v>
      </c>
      <c r="AH76" s="6">
        <f t="shared" si="35"/>
        <v>0</v>
      </c>
      <c r="AI76" s="6">
        <f t="shared" si="35"/>
        <v>0</v>
      </c>
      <c r="AJ76" s="6">
        <f t="shared" si="35"/>
        <v>0</v>
      </c>
      <c r="AK76" s="6">
        <f t="shared" si="35"/>
        <v>0</v>
      </c>
      <c r="AL76" s="6">
        <f t="shared" si="35"/>
        <v>0</v>
      </c>
      <c r="AM76" s="6">
        <f t="shared" si="35"/>
        <v>0</v>
      </c>
      <c r="AN76" s="6">
        <f t="shared" si="35"/>
        <v>0</v>
      </c>
      <c r="AO76" s="6">
        <f t="shared" si="35"/>
        <v>0</v>
      </c>
      <c r="AP76" s="6">
        <f t="shared" si="35"/>
        <v>0</v>
      </c>
      <c r="AQ76" s="6">
        <f t="shared" si="35"/>
        <v>0</v>
      </c>
      <c r="AR76" s="6">
        <f t="shared" si="36"/>
        <v>0</v>
      </c>
      <c r="AS76" s="6">
        <f t="shared" si="36"/>
        <v>0</v>
      </c>
      <c r="AT76" s="6">
        <f t="shared" si="36"/>
        <v>0</v>
      </c>
      <c r="AU76" s="6">
        <f t="shared" si="36"/>
        <v>0</v>
      </c>
      <c r="AV76" s="6">
        <f t="shared" si="36"/>
        <v>0</v>
      </c>
      <c r="AW76" s="6">
        <f t="shared" si="36"/>
        <v>0</v>
      </c>
      <c r="AX76" s="6">
        <f t="shared" si="36"/>
        <v>0</v>
      </c>
      <c r="AY76" s="6">
        <f t="shared" si="36"/>
        <v>0</v>
      </c>
      <c r="BA76" s="6">
        <f t="shared" si="30"/>
        <v>0</v>
      </c>
      <c r="BB76" s="6">
        <f t="shared" si="31"/>
        <v>0</v>
      </c>
      <c r="BC76" s="6">
        <f t="shared" si="32"/>
        <v>0</v>
      </c>
      <c r="BD76" s="6">
        <f t="shared" si="33"/>
        <v>0</v>
      </c>
    </row>
    <row r="77" spans="1:56" x14ac:dyDescent="0.2">
      <c r="A77" s="29">
        <v>38633</v>
      </c>
      <c r="B77" s="1" t="s">
        <v>200</v>
      </c>
      <c r="C77" s="27">
        <v>43831</v>
      </c>
      <c r="D77" s="1">
        <v>51143</v>
      </c>
      <c r="J77" s="1" t="s">
        <v>0</v>
      </c>
      <c r="K77" s="1" t="s">
        <v>49</v>
      </c>
      <c r="L77" s="1">
        <v>-1</v>
      </c>
      <c r="M77" s="1">
        <v>220</v>
      </c>
      <c r="N77" s="6"/>
      <c r="O77" s="6">
        <v>220</v>
      </c>
      <c r="P77" s="6">
        <v>-29331.94</v>
      </c>
      <c r="R77" s="31">
        <v>-220</v>
      </c>
      <c r="S77" s="28">
        <v>43861</v>
      </c>
      <c r="X77" s="6">
        <f t="shared" si="34"/>
        <v>0</v>
      </c>
      <c r="Y77" s="6">
        <f t="shared" si="34"/>
        <v>0</v>
      </c>
      <c r="Z77" s="6">
        <f t="shared" si="34"/>
        <v>0</v>
      </c>
      <c r="AA77" s="6">
        <f t="shared" si="34"/>
        <v>0</v>
      </c>
      <c r="AB77" s="6">
        <f t="shared" si="34"/>
        <v>0</v>
      </c>
      <c r="AC77" s="6">
        <f t="shared" si="34"/>
        <v>0</v>
      </c>
      <c r="AD77" s="6">
        <f t="shared" si="34"/>
        <v>0</v>
      </c>
      <c r="AE77" s="6">
        <f t="shared" si="34"/>
        <v>0</v>
      </c>
      <c r="AF77" s="6">
        <f t="shared" si="34"/>
        <v>0</v>
      </c>
      <c r="AG77" s="6">
        <f t="shared" si="34"/>
        <v>0</v>
      </c>
      <c r="AH77" s="6">
        <f t="shared" si="35"/>
        <v>0</v>
      </c>
      <c r="AI77" s="6">
        <f t="shared" si="35"/>
        <v>0</v>
      </c>
      <c r="AJ77" s="6">
        <f t="shared" si="35"/>
        <v>0</v>
      </c>
      <c r="AK77" s="6">
        <f t="shared" si="35"/>
        <v>0</v>
      </c>
      <c r="AL77" s="6">
        <f t="shared" si="35"/>
        <v>0</v>
      </c>
      <c r="AM77" s="6">
        <f t="shared" si="35"/>
        <v>0</v>
      </c>
      <c r="AN77" s="6">
        <f t="shared" si="35"/>
        <v>0</v>
      </c>
      <c r="AO77" s="6">
        <f t="shared" si="35"/>
        <v>0</v>
      </c>
      <c r="AP77" s="6">
        <f t="shared" si="35"/>
        <v>0</v>
      </c>
      <c r="AQ77" s="6">
        <f t="shared" si="35"/>
        <v>0</v>
      </c>
      <c r="AR77" s="6">
        <f t="shared" si="36"/>
        <v>0</v>
      </c>
      <c r="AS77" s="6">
        <f t="shared" si="36"/>
        <v>0</v>
      </c>
      <c r="AT77" s="6">
        <f t="shared" si="36"/>
        <v>0</v>
      </c>
      <c r="AU77" s="6">
        <f t="shared" si="36"/>
        <v>0</v>
      </c>
      <c r="AV77" s="6">
        <f t="shared" si="36"/>
        <v>0</v>
      </c>
      <c r="AW77" s="6">
        <f t="shared" si="36"/>
        <v>0</v>
      </c>
      <c r="AX77" s="6">
        <f t="shared" si="36"/>
        <v>0</v>
      </c>
      <c r="AY77" s="6">
        <f t="shared" si="36"/>
        <v>0</v>
      </c>
      <c r="BA77" s="6">
        <f t="shared" si="30"/>
        <v>0</v>
      </c>
      <c r="BB77" s="6">
        <f t="shared" si="31"/>
        <v>0</v>
      </c>
      <c r="BC77" s="6">
        <f t="shared" si="32"/>
        <v>0</v>
      </c>
      <c r="BD77" s="6">
        <f t="shared" si="33"/>
        <v>0</v>
      </c>
    </row>
    <row r="78" spans="1:56" x14ac:dyDescent="0.2">
      <c r="A78" s="29">
        <v>38633</v>
      </c>
      <c r="B78" s="1" t="s">
        <v>200</v>
      </c>
      <c r="C78" s="27">
        <v>43831</v>
      </c>
      <c r="D78" s="1">
        <v>51143</v>
      </c>
      <c r="J78" s="1" t="s">
        <v>0</v>
      </c>
      <c r="K78" s="1" t="s">
        <v>49</v>
      </c>
      <c r="L78" s="1">
        <v>-1</v>
      </c>
      <c r="M78" s="1">
        <v>188</v>
      </c>
      <c r="N78" s="6"/>
      <c r="O78" s="6">
        <v>188</v>
      </c>
      <c r="P78" s="6">
        <v>-29519.94</v>
      </c>
      <c r="R78" s="31">
        <v>-188</v>
      </c>
      <c r="S78" s="28">
        <v>43861</v>
      </c>
      <c r="X78" s="6">
        <f t="shared" si="34"/>
        <v>0</v>
      </c>
      <c r="Y78" s="6">
        <f t="shared" si="34"/>
        <v>0</v>
      </c>
      <c r="Z78" s="6">
        <f t="shared" si="34"/>
        <v>0</v>
      </c>
      <c r="AA78" s="6">
        <f t="shared" si="34"/>
        <v>0</v>
      </c>
      <c r="AB78" s="6">
        <f t="shared" si="34"/>
        <v>0</v>
      </c>
      <c r="AC78" s="6">
        <f t="shared" si="34"/>
        <v>0</v>
      </c>
      <c r="AD78" s="6">
        <f t="shared" si="34"/>
        <v>0</v>
      </c>
      <c r="AE78" s="6">
        <f t="shared" si="34"/>
        <v>0</v>
      </c>
      <c r="AF78" s="6">
        <f t="shared" si="34"/>
        <v>0</v>
      </c>
      <c r="AG78" s="6">
        <f t="shared" si="34"/>
        <v>0</v>
      </c>
      <c r="AH78" s="6">
        <f t="shared" si="35"/>
        <v>0</v>
      </c>
      <c r="AI78" s="6">
        <f t="shared" si="35"/>
        <v>0</v>
      </c>
      <c r="AJ78" s="6">
        <f t="shared" si="35"/>
        <v>0</v>
      </c>
      <c r="AK78" s="6">
        <f t="shared" si="35"/>
        <v>0</v>
      </c>
      <c r="AL78" s="6">
        <f t="shared" si="35"/>
        <v>0</v>
      </c>
      <c r="AM78" s="6">
        <f t="shared" si="35"/>
        <v>0</v>
      </c>
      <c r="AN78" s="6">
        <f t="shared" si="35"/>
        <v>0</v>
      </c>
      <c r="AO78" s="6">
        <f t="shared" si="35"/>
        <v>0</v>
      </c>
      <c r="AP78" s="6">
        <f t="shared" si="35"/>
        <v>0</v>
      </c>
      <c r="AQ78" s="6">
        <f t="shared" si="35"/>
        <v>0</v>
      </c>
      <c r="AR78" s="6">
        <f t="shared" si="36"/>
        <v>0</v>
      </c>
      <c r="AS78" s="6">
        <f t="shared" si="36"/>
        <v>0</v>
      </c>
      <c r="AT78" s="6">
        <f t="shared" si="36"/>
        <v>0</v>
      </c>
      <c r="AU78" s="6">
        <f t="shared" si="36"/>
        <v>0</v>
      </c>
      <c r="AV78" s="6">
        <f t="shared" si="36"/>
        <v>0</v>
      </c>
      <c r="AW78" s="6">
        <f t="shared" si="36"/>
        <v>0</v>
      </c>
      <c r="AX78" s="6">
        <f t="shared" si="36"/>
        <v>0</v>
      </c>
      <c r="AY78" s="6">
        <f t="shared" si="36"/>
        <v>0</v>
      </c>
      <c r="BA78" s="6">
        <f t="shared" si="30"/>
        <v>0</v>
      </c>
      <c r="BB78" s="6">
        <f t="shared" si="31"/>
        <v>0</v>
      </c>
      <c r="BC78" s="6">
        <f t="shared" si="32"/>
        <v>0</v>
      </c>
      <c r="BD78" s="6">
        <f t="shared" si="33"/>
        <v>0</v>
      </c>
    </row>
    <row r="79" spans="1:56" x14ac:dyDescent="0.2">
      <c r="A79" s="29">
        <v>38634</v>
      </c>
      <c r="B79" s="1" t="s">
        <v>200</v>
      </c>
      <c r="C79" s="27">
        <v>43831</v>
      </c>
      <c r="D79" s="1">
        <v>51144</v>
      </c>
      <c r="J79" s="1" t="s">
        <v>0</v>
      </c>
      <c r="K79" s="1" t="s">
        <v>49</v>
      </c>
      <c r="L79" s="1">
        <v>-1</v>
      </c>
      <c r="M79" s="1">
        <v>560</v>
      </c>
      <c r="N79" s="6"/>
      <c r="O79" s="6">
        <v>560</v>
      </c>
      <c r="P79" s="6">
        <v>-30079.94</v>
      </c>
      <c r="R79" s="31">
        <v>-560</v>
      </c>
      <c r="S79" s="28">
        <v>43861</v>
      </c>
      <c r="X79" s="6">
        <f t="shared" si="34"/>
        <v>0</v>
      </c>
      <c r="Y79" s="6">
        <f t="shared" si="34"/>
        <v>0</v>
      </c>
      <c r="Z79" s="6">
        <f t="shared" si="34"/>
        <v>0</v>
      </c>
      <c r="AA79" s="6">
        <f t="shared" si="34"/>
        <v>0</v>
      </c>
      <c r="AB79" s="6">
        <f t="shared" si="34"/>
        <v>0</v>
      </c>
      <c r="AC79" s="6">
        <f t="shared" si="34"/>
        <v>0</v>
      </c>
      <c r="AD79" s="6">
        <f t="shared" si="34"/>
        <v>0</v>
      </c>
      <c r="AE79" s="6">
        <f t="shared" si="34"/>
        <v>0</v>
      </c>
      <c r="AF79" s="6">
        <f t="shared" si="34"/>
        <v>0</v>
      </c>
      <c r="AG79" s="6">
        <f t="shared" si="34"/>
        <v>0</v>
      </c>
      <c r="AH79" s="6">
        <f t="shared" si="35"/>
        <v>0</v>
      </c>
      <c r="AI79" s="6">
        <f t="shared" si="35"/>
        <v>0</v>
      </c>
      <c r="AJ79" s="6">
        <f t="shared" si="35"/>
        <v>0</v>
      </c>
      <c r="AK79" s="6">
        <f t="shared" si="35"/>
        <v>0</v>
      </c>
      <c r="AL79" s="6">
        <f t="shared" si="35"/>
        <v>0</v>
      </c>
      <c r="AM79" s="6">
        <f t="shared" si="35"/>
        <v>0</v>
      </c>
      <c r="AN79" s="6">
        <f t="shared" si="35"/>
        <v>0</v>
      </c>
      <c r="AO79" s="6">
        <f t="shared" si="35"/>
        <v>0</v>
      </c>
      <c r="AP79" s="6">
        <f t="shared" si="35"/>
        <v>0</v>
      </c>
      <c r="AQ79" s="6">
        <f t="shared" si="35"/>
        <v>0</v>
      </c>
      <c r="AR79" s="6">
        <f t="shared" si="36"/>
        <v>0</v>
      </c>
      <c r="AS79" s="6">
        <f t="shared" si="36"/>
        <v>0</v>
      </c>
      <c r="AT79" s="6">
        <f t="shared" si="36"/>
        <v>0</v>
      </c>
      <c r="AU79" s="6">
        <f t="shared" si="36"/>
        <v>0</v>
      </c>
      <c r="AV79" s="6">
        <f t="shared" si="36"/>
        <v>0</v>
      </c>
      <c r="AW79" s="6">
        <f t="shared" si="36"/>
        <v>0</v>
      </c>
      <c r="AX79" s="6">
        <f t="shared" si="36"/>
        <v>0</v>
      </c>
      <c r="AY79" s="6">
        <f t="shared" si="36"/>
        <v>0</v>
      </c>
      <c r="BA79" s="6">
        <f t="shared" si="30"/>
        <v>0</v>
      </c>
      <c r="BB79" s="6">
        <f t="shared" si="31"/>
        <v>0</v>
      </c>
      <c r="BC79" s="6">
        <f t="shared" si="32"/>
        <v>0</v>
      </c>
      <c r="BD79" s="6">
        <f t="shared" si="33"/>
        <v>0</v>
      </c>
    </row>
    <row r="80" spans="1:56" x14ac:dyDescent="0.2">
      <c r="A80" s="29">
        <v>38634</v>
      </c>
      <c r="B80" s="1" t="s">
        <v>200</v>
      </c>
      <c r="C80" s="27">
        <v>43831</v>
      </c>
      <c r="D80" s="1">
        <v>51144</v>
      </c>
      <c r="J80" s="1" t="s">
        <v>0</v>
      </c>
      <c r="K80" s="1" t="s">
        <v>49</v>
      </c>
      <c r="L80" s="1">
        <v>-1</v>
      </c>
      <c r="M80" s="1">
        <v>188</v>
      </c>
      <c r="N80" s="6"/>
      <c r="O80" s="6">
        <v>188</v>
      </c>
      <c r="P80" s="6">
        <v>-30267.94</v>
      </c>
      <c r="R80" s="31">
        <v>-188</v>
      </c>
      <c r="S80" s="28">
        <v>43861</v>
      </c>
      <c r="X80" s="6">
        <f t="shared" si="34"/>
        <v>0</v>
      </c>
      <c r="Y80" s="6">
        <f t="shared" si="34"/>
        <v>0</v>
      </c>
      <c r="Z80" s="6">
        <f t="shared" si="34"/>
        <v>0</v>
      </c>
      <c r="AA80" s="6">
        <f t="shared" si="34"/>
        <v>0</v>
      </c>
      <c r="AB80" s="6">
        <f t="shared" si="34"/>
        <v>0</v>
      </c>
      <c r="AC80" s="6">
        <f t="shared" si="34"/>
        <v>0</v>
      </c>
      <c r="AD80" s="6">
        <f t="shared" si="34"/>
        <v>0</v>
      </c>
      <c r="AE80" s="6">
        <f t="shared" si="34"/>
        <v>0</v>
      </c>
      <c r="AF80" s="6">
        <f t="shared" si="34"/>
        <v>0</v>
      </c>
      <c r="AG80" s="6">
        <f t="shared" si="34"/>
        <v>0</v>
      </c>
      <c r="AH80" s="6">
        <f t="shared" si="35"/>
        <v>0</v>
      </c>
      <c r="AI80" s="6">
        <f t="shared" si="35"/>
        <v>0</v>
      </c>
      <c r="AJ80" s="6">
        <f t="shared" si="35"/>
        <v>0</v>
      </c>
      <c r="AK80" s="6">
        <f t="shared" si="35"/>
        <v>0</v>
      </c>
      <c r="AL80" s="6">
        <f t="shared" si="35"/>
        <v>0</v>
      </c>
      <c r="AM80" s="6">
        <f t="shared" si="35"/>
        <v>0</v>
      </c>
      <c r="AN80" s="6">
        <f t="shared" si="35"/>
        <v>0</v>
      </c>
      <c r="AO80" s="6">
        <f t="shared" si="35"/>
        <v>0</v>
      </c>
      <c r="AP80" s="6">
        <f t="shared" si="35"/>
        <v>0</v>
      </c>
      <c r="AQ80" s="6">
        <f t="shared" si="35"/>
        <v>0</v>
      </c>
      <c r="AR80" s="6">
        <f t="shared" si="36"/>
        <v>0</v>
      </c>
      <c r="AS80" s="6">
        <f t="shared" si="36"/>
        <v>0</v>
      </c>
      <c r="AT80" s="6">
        <f t="shared" si="36"/>
        <v>0</v>
      </c>
      <c r="AU80" s="6">
        <f t="shared" si="36"/>
        <v>0</v>
      </c>
      <c r="AV80" s="6">
        <f t="shared" si="36"/>
        <v>0</v>
      </c>
      <c r="AW80" s="6">
        <f t="shared" si="36"/>
        <v>0</v>
      </c>
      <c r="AX80" s="6">
        <f t="shared" si="36"/>
        <v>0</v>
      </c>
      <c r="AY80" s="6">
        <f t="shared" si="36"/>
        <v>0</v>
      </c>
      <c r="BA80" s="6">
        <f t="shared" si="30"/>
        <v>0</v>
      </c>
      <c r="BB80" s="6">
        <f t="shared" si="31"/>
        <v>0</v>
      </c>
      <c r="BC80" s="6">
        <f t="shared" si="32"/>
        <v>0</v>
      </c>
      <c r="BD80" s="6">
        <f t="shared" si="33"/>
        <v>0</v>
      </c>
    </row>
    <row r="81" spans="1:58" x14ac:dyDescent="0.2">
      <c r="A81" s="29">
        <v>38635</v>
      </c>
      <c r="B81" s="1" t="s">
        <v>200</v>
      </c>
      <c r="C81" s="27">
        <v>43831</v>
      </c>
      <c r="D81" s="1">
        <v>51145</v>
      </c>
      <c r="J81" s="1" t="s">
        <v>0</v>
      </c>
      <c r="K81" s="1" t="s">
        <v>49</v>
      </c>
      <c r="L81" s="1">
        <v>-1</v>
      </c>
      <c r="M81" s="1">
        <v>248</v>
      </c>
      <c r="N81" s="6"/>
      <c r="O81" s="6">
        <v>248</v>
      </c>
      <c r="P81" s="6">
        <v>-30515.94</v>
      </c>
      <c r="R81" s="31">
        <v>-248</v>
      </c>
      <c r="S81" s="28">
        <v>43861</v>
      </c>
      <c r="X81" s="6">
        <f t="shared" si="34"/>
        <v>0</v>
      </c>
      <c r="Y81" s="6">
        <f t="shared" si="34"/>
        <v>0</v>
      </c>
      <c r="Z81" s="6">
        <f t="shared" si="34"/>
        <v>0</v>
      </c>
      <c r="AA81" s="6">
        <f t="shared" si="34"/>
        <v>0</v>
      </c>
      <c r="AB81" s="6">
        <f t="shared" si="34"/>
        <v>0</v>
      </c>
      <c r="AC81" s="6">
        <f t="shared" si="34"/>
        <v>0</v>
      </c>
      <c r="AD81" s="6">
        <f t="shared" si="34"/>
        <v>0</v>
      </c>
      <c r="AE81" s="6">
        <f t="shared" si="34"/>
        <v>0</v>
      </c>
      <c r="AF81" s="6">
        <f t="shared" si="34"/>
        <v>0</v>
      </c>
      <c r="AG81" s="6">
        <f t="shared" si="34"/>
        <v>0</v>
      </c>
      <c r="AH81" s="6">
        <f t="shared" si="35"/>
        <v>0</v>
      </c>
      <c r="AI81" s="6">
        <f t="shared" si="35"/>
        <v>0</v>
      </c>
      <c r="AJ81" s="6">
        <f t="shared" si="35"/>
        <v>0</v>
      </c>
      <c r="AK81" s="6">
        <f t="shared" si="35"/>
        <v>0</v>
      </c>
      <c r="AL81" s="6">
        <f t="shared" si="35"/>
        <v>0</v>
      </c>
      <c r="AM81" s="6">
        <f t="shared" si="35"/>
        <v>0</v>
      </c>
      <c r="AN81" s="6">
        <f t="shared" si="35"/>
        <v>0</v>
      </c>
      <c r="AO81" s="6">
        <f t="shared" si="35"/>
        <v>0</v>
      </c>
      <c r="AP81" s="6">
        <f t="shared" si="35"/>
        <v>0</v>
      </c>
      <c r="AQ81" s="6">
        <f t="shared" si="35"/>
        <v>0</v>
      </c>
      <c r="AR81" s="6">
        <f t="shared" si="36"/>
        <v>0</v>
      </c>
      <c r="AS81" s="6">
        <f t="shared" si="36"/>
        <v>0</v>
      </c>
      <c r="AT81" s="6">
        <f t="shared" si="36"/>
        <v>0</v>
      </c>
      <c r="AU81" s="6">
        <f t="shared" si="36"/>
        <v>0</v>
      </c>
      <c r="AV81" s="6">
        <f t="shared" si="36"/>
        <v>0</v>
      </c>
      <c r="AW81" s="6">
        <f t="shared" si="36"/>
        <v>0</v>
      </c>
      <c r="AX81" s="6">
        <f t="shared" si="36"/>
        <v>0</v>
      </c>
      <c r="AY81" s="6">
        <f t="shared" si="36"/>
        <v>0</v>
      </c>
      <c r="BA81" s="6">
        <f t="shared" si="30"/>
        <v>0</v>
      </c>
      <c r="BB81" s="6">
        <f t="shared" si="31"/>
        <v>0</v>
      </c>
      <c r="BC81" s="6">
        <f t="shared" si="32"/>
        <v>0</v>
      </c>
      <c r="BD81" s="6">
        <f t="shared" si="33"/>
        <v>0</v>
      </c>
    </row>
    <row r="82" spans="1:58" x14ac:dyDescent="0.2">
      <c r="A82" s="29">
        <v>38636</v>
      </c>
      <c r="B82" s="1" t="s">
        <v>200</v>
      </c>
      <c r="C82" s="27">
        <v>43831</v>
      </c>
      <c r="D82" s="1">
        <v>51146</v>
      </c>
      <c r="J82" s="1" t="s">
        <v>0</v>
      </c>
      <c r="K82" s="1" t="s">
        <v>49</v>
      </c>
      <c r="L82" s="1">
        <v>-1</v>
      </c>
      <c r="M82" s="1">
        <v>380</v>
      </c>
      <c r="N82" s="6"/>
      <c r="O82" s="6">
        <v>380</v>
      </c>
      <c r="P82" s="6">
        <v>-30895.94</v>
      </c>
      <c r="R82" s="31">
        <v>-380</v>
      </c>
      <c r="S82" s="28">
        <v>43861</v>
      </c>
      <c r="X82" s="6">
        <f t="shared" ref="X82:AG91" si="37">-SUMIFS($R:$R,$F:$F,$W82,$S:$S,X$1)/1000</f>
        <v>0</v>
      </c>
      <c r="Y82" s="6">
        <f t="shared" si="37"/>
        <v>0</v>
      </c>
      <c r="Z82" s="6">
        <f t="shared" si="37"/>
        <v>0</v>
      </c>
      <c r="AA82" s="6">
        <f t="shared" si="37"/>
        <v>0</v>
      </c>
      <c r="AB82" s="6">
        <f t="shared" si="37"/>
        <v>0</v>
      </c>
      <c r="AC82" s="6">
        <f t="shared" si="37"/>
        <v>0</v>
      </c>
      <c r="AD82" s="6">
        <f t="shared" si="37"/>
        <v>0</v>
      </c>
      <c r="AE82" s="6">
        <f t="shared" si="37"/>
        <v>0</v>
      </c>
      <c r="AF82" s="6">
        <f t="shared" si="37"/>
        <v>0</v>
      </c>
      <c r="AG82" s="6">
        <f t="shared" si="37"/>
        <v>0</v>
      </c>
      <c r="AH82" s="6">
        <f t="shared" ref="AH82:AQ91" si="38">-SUMIFS($R:$R,$F:$F,$W82,$S:$S,AH$1)/1000</f>
        <v>0</v>
      </c>
      <c r="AI82" s="6">
        <f t="shared" si="38"/>
        <v>0</v>
      </c>
      <c r="AJ82" s="6">
        <f t="shared" si="38"/>
        <v>0</v>
      </c>
      <c r="AK82" s="6">
        <f t="shared" si="38"/>
        <v>0</v>
      </c>
      <c r="AL82" s="6">
        <f t="shared" si="38"/>
        <v>0</v>
      </c>
      <c r="AM82" s="6">
        <f t="shared" si="38"/>
        <v>0</v>
      </c>
      <c r="AN82" s="6">
        <f t="shared" si="38"/>
        <v>0</v>
      </c>
      <c r="AO82" s="6">
        <f t="shared" si="38"/>
        <v>0</v>
      </c>
      <c r="AP82" s="6">
        <f t="shared" si="38"/>
        <v>0</v>
      </c>
      <c r="AQ82" s="6">
        <f t="shared" si="38"/>
        <v>0</v>
      </c>
      <c r="AR82" s="6">
        <f t="shared" ref="AR82:AY91" si="39">-SUMIFS($R:$R,$F:$F,$W82,$S:$S,AR$1)/1000</f>
        <v>0</v>
      </c>
      <c r="AS82" s="6">
        <f t="shared" si="39"/>
        <v>0</v>
      </c>
      <c r="AT82" s="6">
        <f t="shared" si="39"/>
        <v>0</v>
      </c>
      <c r="AU82" s="6">
        <f t="shared" si="39"/>
        <v>0</v>
      </c>
      <c r="AV82" s="6">
        <f t="shared" si="39"/>
        <v>0</v>
      </c>
      <c r="AW82" s="6">
        <f t="shared" si="39"/>
        <v>0</v>
      </c>
      <c r="AX82" s="6">
        <f t="shared" si="39"/>
        <v>0</v>
      </c>
      <c r="AY82" s="6">
        <f t="shared" si="39"/>
        <v>0</v>
      </c>
      <c r="BA82" s="6">
        <f t="shared" si="30"/>
        <v>0</v>
      </c>
      <c r="BB82" s="6">
        <f t="shared" si="31"/>
        <v>0</v>
      </c>
      <c r="BC82" s="6">
        <f t="shared" si="32"/>
        <v>0</v>
      </c>
      <c r="BD82" s="6">
        <f t="shared" si="33"/>
        <v>0</v>
      </c>
    </row>
    <row r="83" spans="1:58" x14ac:dyDescent="0.2">
      <c r="A83" s="29">
        <v>38636</v>
      </c>
      <c r="B83" s="1" t="s">
        <v>200</v>
      </c>
      <c r="C83" s="27">
        <v>43831</v>
      </c>
      <c r="D83" s="1">
        <v>51146</v>
      </c>
      <c r="J83" s="1" t="s">
        <v>0</v>
      </c>
      <c r="K83" s="1" t="s">
        <v>49</v>
      </c>
      <c r="L83" s="1">
        <v>-1</v>
      </c>
      <c r="M83" s="1">
        <v>36</v>
      </c>
      <c r="N83" s="6"/>
      <c r="O83" s="6">
        <v>36</v>
      </c>
      <c r="P83" s="6">
        <v>-30931.94</v>
      </c>
      <c r="R83" s="31">
        <v>-36</v>
      </c>
      <c r="S83" s="28">
        <v>43861</v>
      </c>
      <c r="X83" s="6">
        <f t="shared" si="37"/>
        <v>0</v>
      </c>
      <c r="Y83" s="6">
        <f t="shared" si="37"/>
        <v>0</v>
      </c>
      <c r="Z83" s="6">
        <f t="shared" si="37"/>
        <v>0</v>
      </c>
      <c r="AA83" s="6">
        <f t="shared" si="37"/>
        <v>0</v>
      </c>
      <c r="AB83" s="6">
        <f t="shared" si="37"/>
        <v>0</v>
      </c>
      <c r="AC83" s="6">
        <f t="shared" si="37"/>
        <v>0</v>
      </c>
      <c r="AD83" s="6">
        <f t="shared" si="37"/>
        <v>0</v>
      </c>
      <c r="AE83" s="6">
        <f t="shared" si="37"/>
        <v>0</v>
      </c>
      <c r="AF83" s="6">
        <f t="shared" si="37"/>
        <v>0</v>
      </c>
      <c r="AG83" s="6">
        <f t="shared" si="37"/>
        <v>0</v>
      </c>
      <c r="AH83" s="6">
        <f t="shared" si="38"/>
        <v>0</v>
      </c>
      <c r="AI83" s="6">
        <f t="shared" si="38"/>
        <v>0</v>
      </c>
      <c r="AJ83" s="6">
        <f t="shared" si="38"/>
        <v>0</v>
      </c>
      <c r="AK83" s="6">
        <f t="shared" si="38"/>
        <v>0</v>
      </c>
      <c r="AL83" s="6">
        <f t="shared" si="38"/>
        <v>0</v>
      </c>
      <c r="AM83" s="6">
        <f t="shared" si="38"/>
        <v>0</v>
      </c>
      <c r="AN83" s="6">
        <f t="shared" si="38"/>
        <v>0</v>
      </c>
      <c r="AO83" s="6">
        <f t="shared" si="38"/>
        <v>0</v>
      </c>
      <c r="AP83" s="6">
        <f t="shared" si="38"/>
        <v>0</v>
      </c>
      <c r="AQ83" s="6">
        <f t="shared" si="38"/>
        <v>0</v>
      </c>
      <c r="AR83" s="6">
        <f t="shared" si="39"/>
        <v>0</v>
      </c>
      <c r="AS83" s="6">
        <f t="shared" si="39"/>
        <v>0</v>
      </c>
      <c r="AT83" s="6">
        <f t="shared" si="39"/>
        <v>0</v>
      </c>
      <c r="AU83" s="6">
        <f t="shared" si="39"/>
        <v>0</v>
      </c>
      <c r="AV83" s="6">
        <f t="shared" si="39"/>
        <v>0</v>
      </c>
      <c r="AW83" s="6">
        <f t="shared" si="39"/>
        <v>0</v>
      </c>
      <c r="AX83" s="6">
        <f t="shared" si="39"/>
        <v>0</v>
      </c>
      <c r="AY83" s="6">
        <f t="shared" si="39"/>
        <v>0</v>
      </c>
      <c r="BA83" s="6">
        <f t="shared" si="30"/>
        <v>0</v>
      </c>
      <c r="BB83" s="6">
        <f t="shared" si="31"/>
        <v>0</v>
      </c>
      <c r="BC83" s="6">
        <f t="shared" si="32"/>
        <v>0</v>
      </c>
      <c r="BD83" s="6">
        <f t="shared" si="33"/>
        <v>0</v>
      </c>
    </row>
    <row r="84" spans="1:58" x14ac:dyDescent="0.2">
      <c r="A84" s="29">
        <v>38636</v>
      </c>
      <c r="B84" s="1" t="s">
        <v>200</v>
      </c>
      <c r="C84" s="27">
        <v>43831</v>
      </c>
      <c r="D84" s="1">
        <v>51146</v>
      </c>
      <c r="J84" s="1" t="s">
        <v>0</v>
      </c>
      <c r="K84" s="1" t="s">
        <v>49</v>
      </c>
      <c r="L84" s="1">
        <v>-1</v>
      </c>
      <c r="M84" s="1">
        <v>36</v>
      </c>
      <c r="N84" s="6"/>
      <c r="O84" s="6">
        <v>36</v>
      </c>
      <c r="P84" s="6">
        <v>-30967.94</v>
      </c>
      <c r="R84" s="31">
        <v>-36</v>
      </c>
      <c r="S84" s="28">
        <v>43861</v>
      </c>
      <c r="X84" s="6">
        <f t="shared" si="37"/>
        <v>0</v>
      </c>
      <c r="Y84" s="6">
        <f t="shared" si="37"/>
        <v>0</v>
      </c>
      <c r="Z84" s="6">
        <f t="shared" si="37"/>
        <v>0</v>
      </c>
      <c r="AA84" s="6">
        <f t="shared" si="37"/>
        <v>0</v>
      </c>
      <c r="AB84" s="6">
        <f t="shared" si="37"/>
        <v>0</v>
      </c>
      <c r="AC84" s="6">
        <f t="shared" si="37"/>
        <v>0</v>
      </c>
      <c r="AD84" s="6">
        <f t="shared" si="37"/>
        <v>0</v>
      </c>
      <c r="AE84" s="6">
        <f t="shared" si="37"/>
        <v>0</v>
      </c>
      <c r="AF84" s="6">
        <f t="shared" si="37"/>
        <v>0</v>
      </c>
      <c r="AG84" s="6">
        <f t="shared" si="37"/>
        <v>0</v>
      </c>
      <c r="AH84" s="6">
        <f t="shared" si="38"/>
        <v>0</v>
      </c>
      <c r="AI84" s="6">
        <f t="shared" si="38"/>
        <v>0</v>
      </c>
      <c r="AJ84" s="6">
        <f t="shared" si="38"/>
        <v>0</v>
      </c>
      <c r="AK84" s="6">
        <f t="shared" si="38"/>
        <v>0</v>
      </c>
      <c r="AL84" s="6">
        <f t="shared" si="38"/>
        <v>0</v>
      </c>
      <c r="AM84" s="6">
        <f t="shared" si="38"/>
        <v>0</v>
      </c>
      <c r="AN84" s="6">
        <f t="shared" si="38"/>
        <v>0</v>
      </c>
      <c r="AO84" s="6">
        <f t="shared" si="38"/>
        <v>0</v>
      </c>
      <c r="AP84" s="6">
        <f t="shared" si="38"/>
        <v>0</v>
      </c>
      <c r="AQ84" s="6">
        <f t="shared" si="38"/>
        <v>0</v>
      </c>
      <c r="AR84" s="6">
        <f t="shared" si="39"/>
        <v>0</v>
      </c>
      <c r="AS84" s="6">
        <f t="shared" si="39"/>
        <v>0</v>
      </c>
      <c r="AT84" s="6">
        <f t="shared" si="39"/>
        <v>0</v>
      </c>
      <c r="AU84" s="6">
        <f t="shared" si="39"/>
        <v>0</v>
      </c>
      <c r="AV84" s="6">
        <f t="shared" si="39"/>
        <v>0</v>
      </c>
      <c r="AW84" s="6">
        <f t="shared" si="39"/>
        <v>0</v>
      </c>
      <c r="AX84" s="6">
        <f t="shared" si="39"/>
        <v>0</v>
      </c>
      <c r="AY84" s="6">
        <f t="shared" si="39"/>
        <v>0</v>
      </c>
      <c r="BA84" s="6">
        <f t="shared" si="30"/>
        <v>0</v>
      </c>
      <c r="BB84" s="6">
        <f t="shared" si="31"/>
        <v>0</v>
      </c>
      <c r="BC84" s="6">
        <f t="shared" si="32"/>
        <v>0</v>
      </c>
      <c r="BD84" s="6">
        <f t="shared" si="33"/>
        <v>0</v>
      </c>
    </row>
    <row r="85" spans="1:58" x14ac:dyDescent="0.2">
      <c r="A85" s="29">
        <v>38637</v>
      </c>
      <c r="B85" s="1" t="s">
        <v>200</v>
      </c>
      <c r="C85" s="27">
        <v>43831</v>
      </c>
      <c r="D85" s="1">
        <v>51147</v>
      </c>
      <c r="J85" s="1" t="s">
        <v>0</v>
      </c>
      <c r="K85" s="1" t="s">
        <v>49</v>
      </c>
      <c r="L85" s="1">
        <v>-1</v>
      </c>
      <c r="M85" s="1">
        <v>1780</v>
      </c>
      <c r="N85" s="6"/>
      <c r="O85" s="6">
        <v>1780</v>
      </c>
      <c r="P85" s="6">
        <v>-32747.94</v>
      </c>
      <c r="R85" s="31">
        <v>-1780</v>
      </c>
      <c r="S85" s="28">
        <v>43861</v>
      </c>
      <c r="X85" s="6">
        <f t="shared" si="37"/>
        <v>0</v>
      </c>
      <c r="Y85" s="6">
        <f t="shared" si="37"/>
        <v>0</v>
      </c>
      <c r="Z85" s="6">
        <f t="shared" si="37"/>
        <v>0</v>
      </c>
      <c r="AA85" s="6">
        <f t="shared" si="37"/>
        <v>0</v>
      </c>
      <c r="AB85" s="6">
        <f t="shared" si="37"/>
        <v>0</v>
      </c>
      <c r="AC85" s="6">
        <f t="shared" si="37"/>
        <v>0</v>
      </c>
      <c r="AD85" s="6">
        <f t="shared" si="37"/>
        <v>0</v>
      </c>
      <c r="AE85" s="6">
        <f t="shared" si="37"/>
        <v>0</v>
      </c>
      <c r="AF85" s="6">
        <f t="shared" si="37"/>
        <v>0</v>
      </c>
      <c r="AG85" s="6">
        <f t="shared" si="37"/>
        <v>0</v>
      </c>
      <c r="AH85" s="6">
        <f t="shared" si="38"/>
        <v>0</v>
      </c>
      <c r="AI85" s="6">
        <f t="shared" si="38"/>
        <v>0</v>
      </c>
      <c r="AJ85" s="6">
        <f t="shared" si="38"/>
        <v>0</v>
      </c>
      <c r="AK85" s="6">
        <f t="shared" si="38"/>
        <v>0</v>
      </c>
      <c r="AL85" s="6">
        <f t="shared" si="38"/>
        <v>0</v>
      </c>
      <c r="AM85" s="6">
        <f t="shared" si="38"/>
        <v>0</v>
      </c>
      <c r="AN85" s="6">
        <f t="shared" si="38"/>
        <v>0</v>
      </c>
      <c r="AO85" s="6">
        <f t="shared" si="38"/>
        <v>0</v>
      </c>
      <c r="AP85" s="6">
        <f t="shared" si="38"/>
        <v>0</v>
      </c>
      <c r="AQ85" s="6">
        <f t="shared" si="38"/>
        <v>0</v>
      </c>
      <c r="AR85" s="6">
        <f t="shared" si="39"/>
        <v>0</v>
      </c>
      <c r="AS85" s="6">
        <f t="shared" si="39"/>
        <v>0</v>
      </c>
      <c r="AT85" s="6">
        <f t="shared" si="39"/>
        <v>0</v>
      </c>
      <c r="AU85" s="6">
        <f t="shared" si="39"/>
        <v>0</v>
      </c>
      <c r="AV85" s="6">
        <f t="shared" si="39"/>
        <v>0</v>
      </c>
      <c r="AW85" s="6">
        <f t="shared" si="39"/>
        <v>0</v>
      </c>
      <c r="AX85" s="6">
        <f t="shared" si="39"/>
        <v>0</v>
      </c>
      <c r="AY85" s="6">
        <f t="shared" si="39"/>
        <v>0</v>
      </c>
      <c r="BA85" s="6">
        <f t="shared" si="30"/>
        <v>0</v>
      </c>
      <c r="BB85" s="6">
        <f t="shared" si="31"/>
        <v>0</v>
      </c>
      <c r="BC85" s="6">
        <f t="shared" si="32"/>
        <v>0</v>
      </c>
      <c r="BD85" s="6">
        <f t="shared" si="33"/>
        <v>0</v>
      </c>
    </row>
    <row r="86" spans="1:58" x14ac:dyDescent="0.2">
      <c r="A86" s="29">
        <v>38638</v>
      </c>
      <c r="B86" s="1" t="s">
        <v>200</v>
      </c>
      <c r="C86" s="27">
        <v>43831</v>
      </c>
      <c r="D86" s="1">
        <v>51148</v>
      </c>
      <c r="J86" s="1" t="s">
        <v>0</v>
      </c>
      <c r="K86" s="1" t="s">
        <v>49</v>
      </c>
      <c r="L86" s="1">
        <v>-1</v>
      </c>
      <c r="M86" s="1">
        <v>1580</v>
      </c>
      <c r="N86" s="6"/>
      <c r="O86" s="6">
        <v>1580</v>
      </c>
      <c r="P86" s="6">
        <v>-34327.94</v>
      </c>
      <c r="R86" s="31">
        <v>-1580</v>
      </c>
      <c r="S86" s="28">
        <v>43861</v>
      </c>
      <c r="X86" s="6">
        <f t="shared" si="37"/>
        <v>0</v>
      </c>
      <c r="Y86" s="6">
        <f t="shared" si="37"/>
        <v>0</v>
      </c>
      <c r="Z86" s="6">
        <f t="shared" si="37"/>
        <v>0</v>
      </c>
      <c r="AA86" s="6">
        <f t="shared" si="37"/>
        <v>0</v>
      </c>
      <c r="AB86" s="6">
        <f t="shared" si="37"/>
        <v>0</v>
      </c>
      <c r="AC86" s="6">
        <f t="shared" si="37"/>
        <v>0</v>
      </c>
      <c r="AD86" s="6">
        <f t="shared" si="37"/>
        <v>0</v>
      </c>
      <c r="AE86" s="6">
        <f t="shared" si="37"/>
        <v>0</v>
      </c>
      <c r="AF86" s="6">
        <f t="shared" si="37"/>
        <v>0</v>
      </c>
      <c r="AG86" s="6">
        <f t="shared" si="37"/>
        <v>0</v>
      </c>
      <c r="AH86" s="6">
        <f t="shared" si="38"/>
        <v>0</v>
      </c>
      <c r="AI86" s="6">
        <f t="shared" si="38"/>
        <v>0</v>
      </c>
      <c r="AJ86" s="6">
        <f t="shared" si="38"/>
        <v>0</v>
      </c>
      <c r="AK86" s="6">
        <f t="shared" si="38"/>
        <v>0</v>
      </c>
      <c r="AL86" s="6">
        <f t="shared" si="38"/>
        <v>0</v>
      </c>
      <c r="AM86" s="6">
        <f t="shared" si="38"/>
        <v>0</v>
      </c>
      <c r="AN86" s="6">
        <f t="shared" si="38"/>
        <v>0</v>
      </c>
      <c r="AO86" s="6">
        <f t="shared" si="38"/>
        <v>0</v>
      </c>
      <c r="AP86" s="6">
        <f t="shared" si="38"/>
        <v>0</v>
      </c>
      <c r="AQ86" s="6">
        <f t="shared" si="38"/>
        <v>0</v>
      </c>
      <c r="AR86" s="6">
        <f t="shared" si="39"/>
        <v>0</v>
      </c>
      <c r="AS86" s="6">
        <f t="shared" si="39"/>
        <v>0</v>
      </c>
      <c r="AT86" s="6">
        <f t="shared" si="39"/>
        <v>0</v>
      </c>
      <c r="AU86" s="6">
        <f t="shared" si="39"/>
        <v>0</v>
      </c>
      <c r="AV86" s="6">
        <f t="shared" si="39"/>
        <v>0</v>
      </c>
      <c r="AW86" s="6">
        <f t="shared" si="39"/>
        <v>0</v>
      </c>
      <c r="AX86" s="6">
        <f t="shared" si="39"/>
        <v>0</v>
      </c>
      <c r="AY86" s="6">
        <f t="shared" si="39"/>
        <v>0</v>
      </c>
      <c r="BA86" s="6">
        <f t="shared" si="30"/>
        <v>0</v>
      </c>
      <c r="BB86" s="6">
        <f t="shared" si="31"/>
        <v>0</v>
      </c>
      <c r="BC86" s="6">
        <f t="shared" si="32"/>
        <v>0</v>
      </c>
      <c r="BD86" s="6">
        <f t="shared" si="33"/>
        <v>0</v>
      </c>
    </row>
    <row r="87" spans="1:58" x14ac:dyDescent="0.2">
      <c r="A87" s="29">
        <v>38639</v>
      </c>
      <c r="B87" s="1" t="s">
        <v>200</v>
      </c>
      <c r="C87" s="27">
        <v>43831</v>
      </c>
      <c r="D87" s="1">
        <v>51149</v>
      </c>
      <c r="J87" s="1" t="s">
        <v>0</v>
      </c>
      <c r="K87" s="1" t="s">
        <v>49</v>
      </c>
      <c r="L87" s="1">
        <v>-1</v>
      </c>
      <c r="M87" s="1">
        <v>360</v>
      </c>
      <c r="N87" s="6"/>
      <c r="O87" s="6">
        <v>360</v>
      </c>
      <c r="P87" s="6">
        <v>-34687.94</v>
      </c>
      <c r="R87" s="31">
        <v>-360</v>
      </c>
      <c r="S87" s="28">
        <v>43861</v>
      </c>
      <c r="X87" s="6">
        <f t="shared" si="37"/>
        <v>0</v>
      </c>
      <c r="Y87" s="6">
        <f t="shared" si="37"/>
        <v>0</v>
      </c>
      <c r="Z87" s="6">
        <f t="shared" si="37"/>
        <v>0</v>
      </c>
      <c r="AA87" s="6">
        <f t="shared" si="37"/>
        <v>0</v>
      </c>
      <c r="AB87" s="6">
        <f t="shared" si="37"/>
        <v>0</v>
      </c>
      <c r="AC87" s="6">
        <f t="shared" si="37"/>
        <v>0</v>
      </c>
      <c r="AD87" s="6">
        <f t="shared" si="37"/>
        <v>0</v>
      </c>
      <c r="AE87" s="6">
        <f t="shared" si="37"/>
        <v>0</v>
      </c>
      <c r="AF87" s="6">
        <f t="shared" si="37"/>
        <v>0</v>
      </c>
      <c r="AG87" s="6">
        <f t="shared" si="37"/>
        <v>0</v>
      </c>
      <c r="AH87" s="6">
        <f t="shared" si="38"/>
        <v>0</v>
      </c>
      <c r="AI87" s="6">
        <f t="shared" si="38"/>
        <v>0</v>
      </c>
      <c r="AJ87" s="6">
        <f t="shared" si="38"/>
        <v>0</v>
      </c>
      <c r="AK87" s="6">
        <f t="shared" si="38"/>
        <v>0</v>
      </c>
      <c r="AL87" s="6">
        <f t="shared" si="38"/>
        <v>0</v>
      </c>
      <c r="AM87" s="6">
        <f t="shared" si="38"/>
        <v>0</v>
      </c>
      <c r="AN87" s="6">
        <f t="shared" si="38"/>
        <v>0</v>
      </c>
      <c r="AO87" s="6">
        <f t="shared" si="38"/>
        <v>0</v>
      </c>
      <c r="AP87" s="6">
        <f t="shared" si="38"/>
        <v>0</v>
      </c>
      <c r="AQ87" s="6">
        <f t="shared" si="38"/>
        <v>0</v>
      </c>
      <c r="AR87" s="6">
        <f t="shared" si="39"/>
        <v>0</v>
      </c>
      <c r="AS87" s="6">
        <f t="shared" si="39"/>
        <v>0</v>
      </c>
      <c r="AT87" s="6">
        <f t="shared" si="39"/>
        <v>0</v>
      </c>
      <c r="AU87" s="6">
        <f t="shared" si="39"/>
        <v>0</v>
      </c>
      <c r="AV87" s="6">
        <f t="shared" si="39"/>
        <v>0</v>
      </c>
      <c r="AW87" s="6">
        <f t="shared" si="39"/>
        <v>0</v>
      </c>
      <c r="AX87" s="6">
        <f t="shared" si="39"/>
        <v>0</v>
      </c>
      <c r="AY87" s="6">
        <f t="shared" si="39"/>
        <v>0</v>
      </c>
      <c r="BA87" s="6">
        <f t="shared" si="30"/>
        <v>0</v>
      </c>
      <c r="BB87" s="6">
        <f t="shared" si="31"/>
        <v>0</v>
      </c>
      <c r="BC87" s="6">
        <f t="shared" si="32"/>
        <v>0</v>
      </c>
      <c r="BD87" s="6">
        <f t="shared" si="33"/>
        <v>0</v>
      </c>
      <c r="BE87" s="1" t="s">
        <v>663</v>
      </c>
      <c r="BF87" s="93" t="s">
        <v>873</v>
      </c>
    </row>
    <row r="88" spans="1:58" x14ac:dyDescent="0.2">
      <c r="A88" s="29">
        <v>38640</v>
      </c>
      <c r="B88" s="1" t="s">
        <v>200</v>
      </c>
      <c r="C88" s="27">
        <v>43831</v>
      </c>
      <c r="D88" s="1">
        <v>51150</v>
      </c>
      <c r="J88" s="1" t="s">
        <v>0</v>
      </c>
      <c r="K88" s="1" t="s">
        <v>49</v>
      </c>
      <c r="L88" s="1">
        <v>-1</v>
      </c>
      <c r="M88" s="1">
        <v>360</v>
      </c>
      <c r="N88" s="6"/>
      <c r="O88" s="6">
        <v>360</v>
      </c>
      <c r="P88" s="6">
        <v>-35047.94</v>
      </c>
      <c r="R88" s="31">
        <v>-360</v>
      </c>
      <c r="S88" s="28">
        <v>43861</v>
      </c>
      <c r="X88" s="6">
        <f t="shared" si="37"/>
        <v>0</v>
      </c>
      <c r="Y88" s="6">
        <f t="shared" si="37"/>
        <v>0</v>
      </c>
      <c r="Z88" s="6">
        <f t="shared" si="37"/>
        <v>0</v>
      </c>
      <c r="AA88" s="6">
        <f t="shared" si="37"/>
        <v>0</v>
      </c>
      <c r="AB88" s="6">
        <f t="shared" si="37"/>
        <v>0</v>
      </c>
      <c r="AC88" s="6">
        <f t="shared" si="37"/>
        <v>0</v>
      </c>
      <c r="AD88" s="6">
        <f t="shared" si="37"/>
        <v>0</v>
      </c>
      <c r="AE88" s="6">
        <f t="shared" si="37"/>
        <v>0</v>
      </c>
      <c r="AF88" s="6">
        <f t="shared" si="37"/>
        <v>0</v>
      </c>
      <c r="AG88" s="6">
        <f t="shared" si="37"/>
        <v>0</v>
      </c>
      <c r="AH88" s="6">
        <f t="shared" si="38"/>
        <v>0</v>
      </c>
      <c r="AI88" s="6">
        <f t="shared" si="38"/>
        <v>0</v>
      </c>
      <c r="AJ88" s="6">
        <f t="shared" si="38"/>
        <v>0</v>
      </c>
      <c r="AK88" s="6">
        <f t="shared" si="38"/>
        <v>0</v>
      </c>
      <c r="AL88" s="6">
        <f t="shared" si="38"/>
        <v>0</v>
      </c>
      <c r="AM88" s="6">
        <f t="shared" si="38"/>
        <v>0</v>
      </c>
      <c r="AN88" s="6">
        <f t="shared" si="38"/>
        <v>0</v>
      </c>
      <c r="AO88" s="6">
        <f t="shared" si="38"/>
        <v>0</v>
      </c>
      <c r="AP88" s="6">
        <f t="shared" si="38"/>
        <v>0</v>
      </c>
      <c r="AQ88" s="6">
        <f t="shared" si="38"/>
        <v>0</v>
      </c>
      <c r="AR88" s="6">
        <f t="shared" si="39"/>
        <v>0</v>
      </c>
      <c r="AS88" s="6">
        <f t="shared" si="39"/>
        <v>0</v>
      </c>
      <c r="AT88" s="6">
        <f t="shared" si="39"/>
        <v>0</v>
      </c>
      <c r="AU88" s="6">
        <f t="shared" si="39"/>
        <v>0</v>
      </c>
      <c r="AV88" s="6">
        <f t="shared" si="39"/>
        <v>0</v>
      </c>
      <c r="AW88" s="6">
        <f t="shared" si="39"/>
        <v>0</v>
      </c>
      <c r="AX88" s="6">
        <f t="shared" si="39"/>
        <v>0</v>
      </c>
      <c r="AY88" s="6">
        <f t="shared" si="39"/>
        <v>0</v>
      </c>
      <c r="BA88" s="6">
        <f t="shared" si="30"/>
        <v>0</v>
      </c>
      <c r="BB88" s="6">
        <f t="shared" si="31"/>
        <v>0</v>
      </c>
      <c r="BC88" s="6">
        <f t="shared" si="32"/>
        <v>0</v>
      </c>
      <c r="BD88" s="6">
        <f t="shared" si="33"/>
        <v>0</v>
      </c>
    </row>
    <row r="89" spans="1:58" x14ac:dyDescent="0.2">
      <c r="A89" s="29">
        <v>38641</v>
      </c>
      <c r="B89" s="1" t="s">
        <v>200</v>
      </c>
      <c r="C89" s="27">
        <v>43831</v>
      </c>
      <c r="D89" s="1">
        <v>51151</v>
      </c>
      <c r="J89" s="1" t="s">
        <v>0</v>
      </c>
      <c r="K89" s="1" t="s">
        <v>49</v>
      </c>
      <c r="L89" s="1">
        <v>-1</v>
      </c>
      <c r="M89" s="1">
        <v>360</v>
      </c>
      <c r="N89" s="6"/>
      <c r="O89" s="6">
        <v>360</v>
      </c>
      <c r="P89" s="6">
        <v>-35407.94</v>
      </c>
      <c r="R89" s="31">
        <v>-360</v>
      </c>
      <c r="S89" s="28">
        <v>43861</v>
      </c>
      <c r="X89" s="6">
        <f t="shared" si="37"/>
        <v>0</v>
      </c>
      <c r="Y89" s="6">
        <f t="shared" si="37"/>
        <v>0</v>
      </c>
      <c r="Z89" s="6">
        <f t="shared" si="37"/>
        <v>0</v>
      </c>
      <c r="AA89" s="6">
        <f t="shared" si="37"/>
        <v>0</v>
      </c>
      <c r="AB89" s="6">
        <f t="shared" si="37"/>
        <v>0</v>
      </c>
      <c r="AC89" s="6">
        <f t="shared" si="37"/>
        <v>0</v>
      </c>
      <c r="AD89" s="6">
        <f t="shared" si="37"/>
        <v>0</v>
      </c>
      <c r="AE89" s="6">
        <f t="shared" si="37"/>
        <v>0</v>
      </c>
      <c r="AF89" s="6">
        <f t="shared" si="37"/>
        <v>0</v>
      </c>
      <c r="AG89" s="6">
        <f t="shared" si="37"/>
        <v>0</v>
      </c>
      <c r="AH89" s="6">
        <f t="shared" si="38"/>
        <v>0</v>
      </c>
      <c r="AI89" s="6">
        <f t="shared" si="38"/>
        <v>0</v>
      </c>
      <c r="AJ89" s="6">
        <f t="shared" si="38"/>
        <v>0</v>
      </c>
      <c r="AK89" s="6">
        <f t="shared" si="38"/>
        <v>0</v>
      </c>
      <c r="AL89" s="6">
        <f t="shared" si="38"/>
        <v>0</v>
      </c>
      <c r="AM89" s="6">
        <f t="shared" si="38"/>
        <v>0</v>
      </c>
      <c r="AN89" s="6">
        <f t="shared" si="38"/>
        <v>0</v>
      </c>
      <c r="AO89" s="6">
        <f t="shared" si="38"/>
        <v>0</v>
      </c>
      <c r="AP89" s="6">
        <f t="shared" si="38"/>
        <v>0</v>
      </c>
      <c r="AQ89" s="6">
        <f t="shared" si="38"/>
        <v>0</v>
      </c>
      <c r="AR89" s="6">
        <f t="shared" si="39"/>
        <v>0</v>
      </c>
      <c r="AS89" s="6">
        <f t="shared" si="39"/>
        <v>0</v>
      </c>
      <c r="AT89" s="6">
        <f t="shared" si="39"/>
        <v>0</v>
      </c>
      <c r="AU89" s="6">
        <f t="shared" si="39"/>
        <v>0</v>
      </c>
      <c r="AV89" s="6">
        <f t="shared" si="39"/>
        <v>0</v>
      </c>
      <c r="AW89" s="6">
        <f t="shared" si="39"/>
        <v>0</v>
      </c>
      <c r="AX89" s="6">
        <f t="shared" si="39"/>
        <v>0</v>
      </c>
      <c r="AY89" s="6">
        <f t="shared" si="39"/>
        <v>0</v>
      </c>
      <c r="BA89" s="6">
        <f t="shared" si="30"/>
        <v>0</v>
      </c>
      <c r="BB89" s="6">
        <f t="shared" si="31"/>
        <v>0</v>
      </c>
      <c r="BC89" s="6">
        <f t="shared" si="32"/>
        <v>0</v>
      </c>
      <c r="BD89" s="6">
        <f t="shared" si="33"/>
        <v>0</v>
      </c>
    </row>
    <row r="90" spans="1:58" x14ac:dyDescent="0.2">
      <c r="A90" s="29">
        <v>38642</v>
      </c>
      <c r="B90" s="1" t="s">
        <v>200</v>
      </c>
      <c r="C90" s="27">
        <v>43831</v>
      </c>
      <c r="D90" s="1">
        <v>51152</v>
      </c>
      <c r="J90" s="1" t="s">
        <v>0</v>
      </c>
      <c r="K90" s="1" t="s">
        <v>49</v>
      </c>
      <c r="L90" s="1">
        <v>-1</v>
      </c>
      <c r="M90" s="1">
        <v>360</v>
      </c>
      <c r="N90" s="6"/>
      <c r="O90" s="6">
        <v>360</v>
      </c>
      <c r="P90" s="6">
        <v>-35767.94</v>
      </c>
      <c r="R90" s="31">
        <v>-360</v>
      </c>
      <c r="S90" s="28">
        <v>43861</v>
      </c>
      <c r="X90" s="6">
        <f t="shared" si="37"/>
        <v>0</v>
      </c>
      <c r="Y90" s="6">
        <f t="shared" si="37"/>
        <v>0</v>
      </c>
      <c r="Z90" s="6">
        <f t="shared" si="37"/>
        <v>0</v>
      </c>
      <c r="AA90" s="6">
        <f t="shared" si="37"/>
        <v>0</v>
      </c>
      <c r="AB90" s="6">
        <f t="shared" si="37"/>
        <v>0</v>
      </c>
      <c r="AC90" s="6">
        <f t="shared" si="37"/>
        <v>0</v>
      </c>
      <c r="AD90" s="6">
        <f t="shared" si="37"/>
        <v>0</v>
      </c>
      <c r="AE90" s="6">
        <f t="shared" si="37"/>
        <v>0</v>
      </c>
      <c r="AF90" s="6">
        <f t="shared" si="37"/>
        <v>0</v>
      </c>
      <c r="AG90" s="6">
        <f t="shared" si="37"/>
        <v>0</v>
      </c>
      <c r="AH90" s="6">
        <f t="shared" si="38"/>
        <v>0</v>
      </c>
      <c r="AI90" s="6">
        <f t="shared" si="38"/>
        <v>0</v>
      </c>
      <c r="AJ90" s="6">
        <f t="shared" si="38"/>
        <v>0</v>
      </c>
      <c r="AK90" s="6">
        <f t="shared" si="38"/>
        <v>0</v>
      </c>
      <c r="AL90" s="6">
        <f t="shared" si="38"/>
        <v>0</v>
      </c>
      <c r="AM90" s="6">
        <f t="shared" si="38"/>
        <v>0</v>
      </c>
      <c r="AN90" s="6">
        <f t="shared" si="38"/>
        <v>0</v>
      </c>
      <c r="AO90" s="6">
        <f t="shared" si="38"/>
        <v>0</v>
      </c>
      <c r="AP90" s="6">
        <f t="shared" si="38"/>
        <v>0</v>
      </c>
      <c r="AQ90" s="6">
        <f t="shared" si="38"/>
        <v>0</v>
      </c>
      <c r="AR90" s="6">
        <f t="shared" si="39"/>
        <v>0</v>
      </c>
      <c r="AS90" s="6">
        <f t="shared" si="39"/>
        <v>0</v>
      </c>
      <c r="AT90" s="6">
        <f t="shared" si="39"/>
        <v>0</v>
      </c>
      <c r="AU90" s="6">
        <f t="shared" si="39"/>
        <v>0</v>
      </c>
      <c r="AV90" s="6">
        <f t="shared" si="39"/>
        <v>0</v>
      </c>
      <c r="AW90" s="6">
        <f t="shared" si="39"/>
        <v>0</v>
      </c>
      <c r="AX90" s="6">
        <f t="shared" si="39"/>
        <v>0</v>
      </c>
      <c r="AY90" s="6">
        <f t="shared" si="39"/>
        <v>0</v>
      </c>
      <c r="BA90" s="6">
        <f t="shared" si="30"/>
        <v>0</v>
      </c>
      <c r="BB90" s="6">
        <f t="shared" si="31"/>
        <v>0</v>
      </c>
      <c r="BC90" s="6">
        <f t="shared" si="32"/>
        <v>0</v>
      </c>
      <c r="BD90" s="6">
        <f t="shared" si="33"/>
        <v>0</v>
      </c>
    </row>
    <row r="91" spans="1:58" x14ac:dyDescent="0.2">
      <c r="A91" s="29">
        <v>38642</v>
      </c>
      <c r="B91" s="1" t="s">
        <v>200</v>
      </c>
      <c r="C91" s="27">
        <v>43831</v>
      </c>
      <c r="D91" s="1">
        <v>51152</v>
      </c>
      <c r="J91" s="1" t="s">
        <v>0</v>
      </c>
      <c r="K91" s="1" t="s">
        <v>49</v>
      </c>
      <c r="L91" s="1">
        <v>-1</v>
      </c>
      <c r="M91" s="1">
        <v>360</v>
      </c>
      <c r="N91" s="6"/>
      <c r="O91" s="6">
        <v>360</v>
      </c>
      <c r="P91" s="6">
        <v>-36127.94</v>
      </c>
      <c r="R91" s="31">
        <v>-360</v>
      </c>
      <c r="S91" s="28">
        <v>43861</v>
      </c>
      <c r="X91" s="6">
        <f t="shared" si="37"/>
        <v>0</v>
      </c>
      <c r="Y91" s="6">
        <f t="shared" si="37"/>
        <v>0</v>
      </c>
      <c r="Z91" s="6">
        <f t="shared" si="37"/>
        <v>0</v>
      </c>
      <c r="AA91" s="6">
        <f t="shared" si="37"/>
        <v>0</v>
      </c>
      <c r="AB91" s="6">
        <f t="shared" si="37"/>
        <v>0</v>
      </c>
      <c r="AC91" s="6">
        <f t="shared" si="37"/>
        <v>0</v>
      </c>
      <c r="AD91" s="6">
        <f t="shared" si="37"/>
        <v>0</v>
      </c>
      <c r="AE91" s="6">
        <f t="shared" si="37"/>
        <v>0</v>
      </c>
      <c r="AF91" s="6">
        <f t="shared" si="37"/>
        <v>0</v>
      </c>
      <c r="AG91" s="6">
        <f t="shared" si="37"/>
        <v>0</v>
      </c>
      <c r="AH91" s="6">
        <f t="shared" si="38"/>
        <v>0</v>
      </c>
      <c r="AI91" s="6">
        <f t="shared" si="38"/>
        <v>0</v>
      </c>
      <c r="AJ91" s="6">
        <f t="shared" si="38"/>
        <v>0</v>
      </c>
      <c r="AK91" s="6">
        <f t="shared" si="38"/>
        <v>0</v>
      </c>
      <c r="AL91" s="6">
        <f t="shared" si="38"/>
        <v>0</v>
      </c>
      <c r="AM91" s="6">
        <f t="shared" si="38"/>
        <v>0</v>
      </c>
      <c r="AN91" s="6">
        <f t="shared" si="38"/>
        <v>0</v>
      </c>
      <c r="AO91" s="6">
        <f t="shared" si="38"/>
        <v>0</v>
      </c>
      <c r="AP91" s="6">
        <f t="shared" si="38"/>
        <v>0</v>
      </c>
      <c r="AQ91" s="6">
        <f t="shared" si="38"/>
        <v>0</v>
      </c>
      <c r="AR91" s="6">
        <f t="shared" si="39"/>
        <v>0</v>
      </c>
      <c r="AS91" s="6">
        <f t="shared" si="39"/>
        <v>0</v>
      </c>
      <c r="AT91" s="6">
        <f t="shared" si="39"/>
        <v>0</v>
      </c>
      <c r="AU91" s="6">
        <f t="shared" si="39"/>
        <v>0</v>
      </c>
      <c r="AV91" s="6">
        <f t="shared" si="39"/>
        <v>0</v>
      </c>
      <c r="AW91" s="6">
        <f t="shared" si="39"/>
        <v>0</v>
      </c>
      <c r="AX91" s="6">
        <f t="shared" si="39"/>
        <v>0</v>
      </c>
      <c r="AY91" s="6">
        <f t="shared" si="39"/>
        <v>0</v>
      </c>
      <c r="BA91" s="6">
        <f t="shared" si="30"/>
        <v>0</v>
      </c>
      <c r="BB91" s="6">
        <f t="shared" si="31"/>
        <v>0</v>
      </c>
      <c r="BC91" s="6">
        <f t="shared" si="32"/>
        <v>0</v>
      </c>
      <c r="BD91" s="6">
        <f t="shared" si="33"/>
        <v>0</v>
      </c>
    </row>
    <row r="92" spans="1:58" x14ac:dyDescent="0.2">
      <c r="A92" s="29">
        <v>38643</v>
      </c>
      <c r="B92" s="1" t="s">
        <v>200</v>
      </c>
      <c r="C92" s="27">
        <v>43831</v>
      </c>
      <c r="D92" s="1">
        <v>51153</v>
      </c>
      <c r="J92" s="1" t="s">
        <v>0</v>
      </c>
      <c r="K92" s="1" t="s">
        <v>49</v>
      </c>
      <c r="L92" s="1">
        <v>-1</v>
      </c>
      <c r="M92" s="1">
        <v>260</v>
      </c>
      <c r="N92" s="6"/>
      <c r="O92" s="6">
        <v>260</v>
      </c>
      <c r="P92" s="6">
        <v>-36387.94</v>
      </c>
      <c r="R92" s="31">
        <v>-260</v>
      </c>
      <c r="S92" s="28">
        <v>43861</v>
      </c>
      <c r="X92" s="6">
        <f t="shared" ref="X92:AG101" si="40">-SUMIFS($R:$R,$F:$F,$W92,$S:$S,X$1)/1000</f>
        <v>0</v>
      </c>
      <c r="Y92" s="6">
        <f t="shared" si="40"/>
        <v>0</v>
      </c>
      <c r="Z92" s="6">
        <f t="shared" si="40"/>
        <v>0</v>
      </c>
      <c r="AA92" s="6">
        <f t="shared" si="40"/>
        <v>0</v>
      </c>
      <c r="AB92" s="6">
        <f t="shared" si="40"/>
        <v>0</v>
      </c>
      <c r="AC92" s="6">
        <f t="shared" si="40"/>
        <v>0</v>
      </c>
      <c r="AD92" s="6">
        <f t="shared" si="40"/>
        <v>0</v>
      </c>
      <c r="AE92" s="6">
        <f t="shared" si="40"/>
        <v>0</v>
      </c>
      <c r="AF92" s="6">
        <f t="shared" si="40"/>
        <v>0</v>
      </c>
      <c r="AG92" s="6">
        <f t="shared" si="40"/>
        <v>0</v>
      </c>
      <c r="AH92" s="6">
        <f t="shared" ref="AH92:AQ101" si="41">-SUMIFS($R:$R,$F:$F,$W92,$S:$S,AH$1)/1000</f>
        <v>0</v>
      </c>
      <c r="AI92" s="6">
        <f t="shared" si="41"/>
        <v>0</v>
      </c>
      <c r="AJ92" s="6">
        <f t="shared" si="41"/>
        <v>0</v>
      </c>
      <c r="AK92" s="6">
        <f t="shared" si="41"/>
        <v>0</v>
      </c>
      <c r="AL92" s="6">
        <f t="shared" si="41"/>
        <v>0</v>
      </c>
      <c r="AM92" s="6">
        <f t="shared" si="41"/>
        <v>0</v>
      </c>
      <c r="AN92" s="6">
        <f t="shared" si="41"/>
        <v>0</v>
      </c>
      <c r="AO92" s="6">
        <f t="shared" si="41"/>
        <v>0</v>
      </c>
      <c r="AP92" s="6">
        <f t="shared" si="41"/>
        <v>0</v>
      </c>
      <c r="AQ92" s="6">
        <f t="shared" si="41"/>
        <v>0</v>
      </c>
      <c r="AR92" s="6">
        <f t="shared" ref="AR92:AY101" si="42">-SUMIFS($R:$R,$F:$F,$W92,$S:$S,AR$1)/1000</f>
        <v>0</v>
      </c>
      <c r="AS92" s="6">
        <f t="shared" si="42"/>
        <v>0</v>
      </c>
      <c r="AT92" s="6">
        <f t="shared" si="42"/>
        <v>0</v>
      </c>
      <c r="AU92" s="6">
        <f t="shared" si="42"/>
        <v>0</v>
      </c>
      <c r="AV92" s="6">
        <f t="shared" si="42"/>
        <v>0</v>
      </c>
      <c r="AW92" s="6">
        <f t="shared" si="42"/>
        <v>0</v>
      </c>
      <c r="AX92" s="6">
        <f t="shared" si="42"/>
        <v>0</v>
      </c>
      <c r="AY92" s="6">
        <f t="shared" si="42"/>
        <v>0</v>
      </c>
      <c r="BA92" s="6">
        <f t="shared" si="30"/>
        <v>0</v>
      </c>
      <c r="BB92" s="6">
        <f t="shared" si="31"/>
        <v>0</v>
      </c>
      <c r="BC92" s="6">
        <f t="shared" si="32"/>
        <v>0</v>
      </c>
      <c r="BD92" s="6">
        <f t="shared" si="33"/>
        <v>0</v>
      </c>
      <c r="BE92" s="1" t="s">
        <v>663</v>
      </c>
      <c r="BF92" s="93" t="s">
        <v>877</v>
      </c>
    </row>
    <row r="93" spans="1:58" x14ac:dyDescent="0.2">
      <c r="A93" s="29">
        <v>38643</v>
      </c>
      <c r="B93" s="1" t="s">
        <v>200</v>
      </c>
      <c r="C93" s="27">
        <v>43831</v>
      </c>
      <c r="D93" s="1">
        <v>51153</v>
      </c>
      <c r="J93" s="1" t="s">
        <v>0</v>
      </c>
      <c r="K93" s="1" t="s">
        <v>49</v>
      </c>
      <c r="L93" s="1">
        <v>-1</v>
      </c>
      <c r="M93" s="1">
        <v>136</v>
      </c>
      <c r="N93" s="6"/>
      <c r="O93" s="6">
        <v>136</v>
      </c>
      <c r="P93" s="6">
        <v>-36523.94</v>
      </c>
      <c r="R93" s="31">
        <v>-136</v>
      </c>
      <c r="S93" s="28">
        <v>43861</v>
      </c>
      <c r="X93" s="6">
        <f t="shared" si="40"/>
        <v>0</v>
      </c>
      <c r="Y93" s="6">
        <f t="shared" si="40"/>
        <v>0</v>
      </c>
      <c r="Z93" s="6">
        <f t="shared" si="40"/>
        <v>0</v>
      </c>
      <c r="AA93" s="6">
        <f t="shared" si="40"/>
        <v>0</v>
      </c>
      <c r="AB93" s="6">
        <f t="shared" si="40"/>
        <v>0</v>
      </c>
      <c r="AC93" s="6">
        <f t="shared" si="40"/>
        <v>0</v>
      </c>
      <c r="AD93" s="6">
        <f t="shared" si="40"/>
        <v>0</v>
      </c>
      <c r="AE93" s="6">
        <f t="shared" si="40"/>
        <v>0</v>
      </c>
      <c r="AF93" s="6">
        <f t="shared" si="40"/>
        <v>0</v>
      </c>
      <c r="AG93" s="6">
        <f t="shared" si="40"/>
        <v>0</v>
      </c>
      <c r="AH93" s="6">
        <f t="shared" si="41"/>
        <v>0</v>
      </c>
      <c r="AI93" s="6">
        <f t="shared" si="41"/>
        <v>0</v>
      </c>
      <c r="AJ93" s="6">
        <f t="shared" si="41"/>
        <v>0</v>
      </c>
      <c r="AK93" s="6">
        <f t="shared" si="41"/>
        <v>0</v>
      </c>
      <c r="AL93" s="6">
        <f t="shared" si="41"/>
        <v>0</v>
      </c>
      <c r="AM93" s="6">
        <f t="shared" si="41"/>
        <v>0</v>
      </c>
      <c r="AN93" s="6">
        <f t="shared" si="41"/>
        <v>0</v>
      </c>
      <c r="AO93" s="6">
        <f t="shared" si="41"/>
        <v>0</v>
      </c>
      <c r="AP93" s="6">
        <f t="shared" si="41"/>
        <v>0</v>
      </c>
      <c r="AQ93" s="6">
        <f t="shared" si="41"/>
        <v>0</v>
      </c>
      <c r="AR93" s="6">
        <f t="shared" si="42"/>
        <v>0</v>
      </c>
      <c r="AS93" s="6">
        <f t="shared" si="42"/>
        <v>0</v>
      </c>
      <c r="AT93" s="6">
        <f t="shared" si="42"/>
        <v>0</v>
      </c>
      <c r="AU93" s="6">
        <f t="shared" si="42"/>
        <v>0</v>
      </c>
      <c r="AV93" s="6">
        <f t="shared" si="42"/>
        <v>0</v>
      </c>
      <c r="AW93" s="6">
        <f t="shared" si="42"/>
        <v>0</v>
      </c>
      <c r="AX93" s="6">
        <f t="shared" si="42"/>
        <v>0</v>
      </c>
      <c r="AY93" s="6">
        <f t="shared" si="42"/>
        <v>0</v>
      </c>
      <c r="BA93" s="6">
        <f t="shared" si="30"/>
        <v>0</v>
      </c>
      <c r="BB93" s="6">
        <f t="shared" si="31"/>
        <v>0</v>
      </c>
      <c r="BC93" s="6">
        <f t="shared" si="32"/>
        <v>0</v>
      </c>
      <c r="BD93" s="6">
        <f t="shared" si="33"/>
        <v>0</v>
      </c>
    </row>
    <row r="94" spans="1:58" x14ac:dyDescent="0.2">
      <c r="A94" s="29">
        <v>38644</v>
      </c>
      <c r="B94" s="1" t="s">
        <v>200</v>
      </c>
      <c r="C94" s="27">
        <v>43831</v>
      </c>
      <c r="D94" s="1">
        <v>51154</v>
      </c>
      <c r="J94" s="1" t="s">
        <v>0</v>
      </c>
      <c r="K94" s="1" t="s">
        <v>49</v>
      </c>
      <c r="L94" s="1">
        <v>-1</v>
      </c>
      <c r="M94" s="1">
        <v>920</v>
      </c>
      <c r="N94" s="6"/>
      <c r="O94" s="6">
        <v>920</v>
      </c>
      <c r="P94" s="6">
        <v>-37443.94</v>
      </c>
      <c r="R94" s="31">
        <v>-920</v>
      </c>
      <c r="S94" s="28">
        <v>43861</v>
      </c>
      <c r="X94" s="6">
        <f t="shared" si="40"/>
        <v>0</v>
      </c>
      <c r="Y94" s="6">
        <f t="shared" si="40"/>
        <v>0</v>
      </c>
      <c r="Z94" s="6">
        <f t="shared" si="40"/>
        <v>0</v>
      </c>
      <c r="AA94" s="6">
        <f t="shared" si="40"/>
        <v>0</v>
      </c>
      <c r="AB94" s="6">
        <f t="shared" si="40"/>
        <v>0</v>
      </c>
      <c r="AC94" s="6">
        <f t="shared" si="40"/>
        <v>0</v>
      </c>
      <c r="AD94" s="6">
        <f t="shared" si="40"/>
        <v>0</v>
      </c>
      <c r="AE94" s="6">
        <f t="shared" si="40"/>
        <v>0</v>
      </c>
      <c r="AF94" s="6">
        <f t="shared" si="40"/>
        <v>0</v>
      </c>
      <c r="AG94" s="6">
        <f t="shared" si="40"/>
        <v>0</v>
      </c>
      <c r="AH94" s="6">
        <f t="shared" si="41"/>
        <v>0</v>
      </c>
      <c r="AI94" s="6">
        <f t="shared" si="41"/>
        <v>0</v>
      </c>
      <c r="AJ94" s="6">
        <f t="shared" si="41"/>
        <v>0</v>
      </c>
      <c r="AK94" s="6">
        <f t="shared" si="41"/>
        <v>0</v>
      </c>
      <c r="AL94" s="6">
        <f t="shared" si="41"/>
        <v>0</v>
      </c>
      <c r="AM94" s="6">
        <f t="shared" si="41"/>
        <v>0</v>
      </c>
      <c r="AN94" s="6">
        <f t="shared" si="41"/>
        <v>0</v>
      </c>
      <c r="AO94" s="6">
        <f t="shared" si="41"/>
        <v>0</v>
      </c>
      <c r="AP94" s="6">
        <f t="shared" si="41"/>
        <v>0</v>
      </c>
      <c r="AQ94" s="6">
        <f t="shared" si="41"/>
        <v>0</v>
      </c>
      <c r="AR94" s="6">
        <f t="shared" si="42"/>
        <v>0</v>
      </c>
      <c r="AS94" s="6">
        <f t="shared" si="42"/>
        <v>0</v>
      </c>
      <c r="AT94" s="6">
        <f t="shared" si="42"/>
        <v>0</v>
      </c>
      <c r="AU94" s="6">
        <f t="shared" si="42"/>
        <v>0</v>
      </c>
      <c r="AV94" s="6">
        <f t="shared" si="42"/>
        <v>0</v>
      </c>
      <c r="AW94" s="6">
        <f t="shared" si="42"/>
        <v>0</v>
      </c>
      <c r="AX94" s="6">
        <f t="shared" si="42"/>
        <v>0</v>
      </c>
      <c r="AY94" s="6">
        <f t="shared" si="42"/>
        <v>0</v>
      </c>
      <c r="BA94" s="6">
        <f t="shared" si="30"/>
        <v>0</v>
      </c>
      <c r="BB94" s="6">
        <f t="shared" si="31"/>
        <v>0</v>
      </c>
      <c r="BC94" s="6">
        <f t="shared" si="32"/>
        <v>0</v>
      </c>
      <c r="BD94" s="6">
        <f t="shared" si="33"/>
        <v>0</v>
      </c>
      <c r="BE94" s="1" t="s">
        <v>663</v>
      </c>
      <c r="BF94" s="93" t="s">
        <v>876</v>
      </c>
    </row>
    <row r="95" spans="1:58" x14ac:dyDescent="0.2">
      <c r="A95" s="29">
        <v>38644</v>
      </c>
      <c r="B95" s="1" t="s">
        <v>200</v>
      </c>
      <c r="C95" s="27">
        <v>43831</v>
      </c>
      <c r="D95" s="1">
        <v>51154</v>
      </c>
      <c r="J95" s="1" t="s">
        <v>0</v>
      </c>
      <c r="K95" s="1" t="s">
        <v>49</v>
      </c>
      <c r="L95" s="1">
        <v>-1</v>
      </c>
      <c r="M95" s="1">
        <v>324</v>
      </c>
      <c r="N95" s="6"/>
      <c r="O95" s="6">
        <v>324</v>
      </c>
      <c r="P95" s="6">
        <v>-37767.94</v>
      </c>
      <c r="R95" s="31">
        <v>-324</v>
      </c>
      <c r="S95" s="28">
        <v>43861</v>
      </c>
      <c r="X95" s="6">
        <f t="shared" si="40"/>
        <v>0</v>
      </c>
      <c r="Y95" s="6">
        <f t="shared" si="40"/>
        <v>0</v>
      </c>
      <c r="Z95" s="6">
        <f t="shared" si="40"/>
        <v>0</v>
      </c>
      <c r="AA95" s="6">
        <f t="shared" si="40"/>
        <v>0</v>
      </c>
      <c r="AB95" s="6">
        <f t="shared" si="40"/>
        <v>0</v>
      </c>
      <c r="AC95" s="6">
        <f t="shared" si="40"/>
        <v>0</v>
      </c>
      <c r="AD95" s="6">
        <f t="shared" si="40"/>
        <v>0</v>
      </c>
      <c r="AE95" s="6">
        <f t="shared" si="40"/>
        <v>0</v>
      </c>
      <c r="AF95" s="6">
        <f t="shared" si="40"/>
        <v>0</v>
      </c>
      <c r="AG95" s="6">
        <f t="shared" si="40"/>
        <v>0</v>
      </c>
      <c r="AH95" s="6">
        <f t="shared" si="41"/>
        <v>0</v>
      </c>
      <c r="AI95" s="6">
        <f t="shared" si="41"/>
        <v>0</v>
      </c>
      <c r="AJ95" s="6">
        <f t="shared" si="41"/>
        <v>0</v>
      </c>
      <c r="AK95" s="6">
        <f t="shared" si="41"/>
        <v>0</v>
      </c>
      <c r="AL95" s="6">
        <f t="shared" si="41"/>
        <v>0</v>
      </c>
      <c r="AM95" s="6">
        <f t="shared" si="41"/>
        <v>0</v>
      </c>
      <c r="AN95" s="6">
        <f t="shared" si="41"/>
        <v>0</v>
      </c>
      <c r="AO95" s="6">
        <f t="shared" si="41"/>
        <v>0</v>
      </c>
      <c r="AP95" s="6">
        <f t="shared" si="41"/>
        <v>0</v>
      </c>
      <c r="AQ95" s="6">
        <f t="shared" si="41"/>
        <v>0</v>
      </c>
      <c r="AR95" s="6">
        <f t="shared" si="42"/>
        <v>0</v>
      </c>
      <c r="AS95" s="6">
        <f t="shared" si="42"/>
        <v>0</v>
      </c>
      <c r="AT95" s="6">
        <f t="shared" si="42"/>
        <v>0</v>
      </c>
      <c r="AU95" s="6">
        <f t="shared" si="42"/>
        <v>0</v>
      </c>
      <c r="AV95" s="6">
        <f t="shared" si="42"/>
        <v>0</v>
      </c>
      <c r="AW95" s="6">
        <f t="shared" si="42"/>
        <v>0</v>
      </c>
      <c r="AX95" s="6">
        <f t="shared" si="42"/>
        <v>0</v>
      </c>
      <c r="AY95" s="6">
        <f t="shared" si="42"/>
        <v>0</v>
      </c>
      <c r="BA95" s="6">
        <f t="shared" si="30"/>
        <v>0</v>
      </c>
      <c r="BB95" s="6">
        <f t="shared" si="31"/>
        <v>0</v>
      </c>
      <c r="BC95" s="6">
        <f t="shared" si="32"/>
        <v>0</v>
      </c>
      <c r="BD95" s="6">
        <f t="shared" si="33"/>
        <v>0</v>
      </c>
      <c r="BE95" s="1" t="s">
        <v>664</v>
      </c>
      <c r="BF95" s="93" t="s">
        <v>874</v>
      </c>
    </row>
    <row r="96" spans="1:58" x14ac:dyDescent="0.2">
      <c r="A96" s="29">
        <v>38644</v>
      </c>
      <c r="B96" s="1" t="s">
        <v>200</v>
      </c>
      <c r="C96" s="27">
        <v>43831</v>
      </c>
      <c r="D96" s="1">
        <v>51154</v>
      </c>
      <c r="J96" s="1" t="s">
        <v>0</v>
      </c>
      <c r="K96" s="1" t="s">
        <v>49</v>
      </c>
      <c r="L96" s="1">
        <v>-1</v>
      </c>
      <c r="M96" s="1">
        <v>146</v>
      </c>
      <c r="N96" s="6"/>
      <c r="O96" s="6">
        <v>146</v>
      </c>
      <c r="P96" s="6">
        <v>-37913.94</v>
      </c>
      <c r="R96" s="31">
        <v>-146</v>
      </c>
      <c r="S96" s="28">
        <v>43861</v>
      </c>
      <c r="X96" s="6">
        <f t="shared" si="40"/>
        <v>0</v>
      </c>
      <c r="Y96" s="6">
        <f t="shared" si="40"/>
        <v>0</v>
      </c>
      <c r="Z96" s="6">
        <f t="shared" si="40"/>
        <v>0</v>
      </c>
      <c r="AA96" s="6">
        <f t="shared" si="40"/>
        <v>0</v>
      </c>
      <c r="AB96" s="6">
        <f t="shared" si="40"/>
        <v>0</v>
      </c>
      <c r="AC96" s="6">
        <f t="shared" si="40"/>
        <v>0</v>
      </c>
      <c r="AD96" s="6">
        <f t="shared" si="40"/>
        <v>0</v>
      </c>
      <c r="AE96" s="6">
        <f t="shared" si="40"/>
        <v>0</v>
      </c>
      <c r="AF96" s="6">
        <f t="shared" si="40"/>
        <v>0</v>
      </c>
      <c r="AG96" s="6">
        <f t="shared" si="40"/>
        <v>0</v>
      </c>
      <c r="AH96" s="6">
        <f t="shared" si="41"/>
        <v>0</v>
      </c>
      <c r="AI96" s="6">
        <f t="shared" si="41"/>
        <v>0</v>
      </c>
      <c r="AJ96" s="6">
        <f t="shared" si="41"/>
        <v>0</v>
      </c>
      <c r="AK96" s="6">
        <f t="shared" si="41"/>
        <v>0</v>
      </c>
      <c r="AL96" s="6">
        <f t="shared" si="41"/>
        <v>0</v>
      </c>
      <c r="AM96" s="6">
        <f t="shared" si="41"/>
        <v>0</v>
      </c>
      <c r="AN96" s="6">
        <f t="shared" si="41"/>
        <v>0</v>
      </c>
      <c r="AO96" s="6">
        <f t="shared" si="41"/>
        <v>0</v>
      </c>
      <c r="AP96" s="6">
        <f t="shared" si="41"/>
        <v>0</v>
      </c>
      <c r="AQ96" s="6">
        <f t="shared" si="41"/>
        <v>0</v>
      </c>
      <c r="AR96" s="6">
        <f t="shared" si="42"/>
        <v>0</v>
      </c>
      <c r="AS96" s="6">
        <f t="shared" si="42"/>
        <v>0</v>
      </c>
      <c r="AT96" s="6">
        <f t="shared" si="42"/>
        <v>0</v>
      </c>
      <c r="AU96" s="6">
        <f t="shared" si="42"/>
        <v>0</v>
      </c>
      <c r="AV96" s="6">
        <f t="shared" si="42"/>
        <v>0</v>
      </c>
      <c r="AW96" s="6">
        <f t="shared" si="42"/>
        <v>0</v>
      </c>
      <c r="AX96" s="6">
        <f t="shared" si="42"/>
        <v>0</v>
      </c>
      <c r="AY96" s="6">
        <f t="shared" si="42"/>
        <v>0</v>
      </c>
      <c r="BA96" s="6">
        <f t="shared" si="30"/>
        <v>0</v>
      </c>
      <c r="BB96" s="6">
        <f t="shared" si="31"/>
        <v>0</v>
      </c>
      <c r="BC96" s="6">
        <f t="shared" si="32"/>
        <v>0</v>
      </c>
      <c r="BD96" s="6">
        <f t="shared" si="33"/>
        <v>0</v>
      </c>
      <c r="BE96" s="1" t="s">
        <v>663</v>
      </c>
      <c r="BF96" s="93" t="s">
        <v>875</v>
      </c>
    </row>
    <row r="97" spans="1:58" x14ac:dyDescent="0.2">
      <c r="A97" s="29">
        <v>38644</v>
      </c>
      <c r="B97" s="1" t="s">
        <v>200</v>
      </c>
      <c r="C97" s="27">
        <v>43831</v>
      </c>
      <c r="D97" s="1">
        <v>51154</v>
      </c>
      <c r="J97" s="1" t="s">
        <v>0</v>
      </c>
      <c r="K97" s="1" t="s">
        <v>49</v>
      </c>
      <c r="L97" s="1">
        <v>-2</v>
      </c>
      <c r="M97" s="1">
        <v>4</v>
      </c>
      <c r="N97" s="6"/>
      <c r="O97" s="6">
        <v>8</v>
      </c>
      <c r="P97" s="6">
        <v>-37921.94</v>
      </c>
      <c r="R97" s="31">
        <v>-8</v>
      </c>
      <c r="S97" s="28">
        <v>43861</v>
      </c>
      <c r="X97" s="6">
        <f t="shared" si="40"/>
        <v>0</v>
      </c>
      <c r="Y97" s="6">
        <f t="shared" si="40"/>
        <v>0</v>
      </c>
      <c r="Z97" s="6">
        <f t="shared" si="40"/>
        <v>0</v>
      </c>
      <c r="AA97" s="6">
        <f t="shared" si="40"/>
        <v>0</v>
      </c>
      <c r="AB97" s="6">
        <f t="shared" si="40"/>
        <v>0</v>
      </c>
      <c r="AC97" s="6">
        <f t="shared" si="40"/>
        <v>0</v>
      </c>
      <c r="AD97" s="6">
        <f t="shared" si="40"/>
        <v>0</v>
      </c>
      <c r="AE97" s="6">
        <f t="shared" si="40"/>
        <v>0</v>
      </c>
      <c r="AF97" s="6">
        <f t="shared" si="40"/>
        <v>0</v>
      </c>
      <c r="AG97" s="6">
        <f t="shared" si="40"/>
        <v>0</v>
      </c>
      <c r="AH97" s="6">
        <f t="shared" si="41"/>
        <v>0</v>
      </c>
      <c r="AI97" s="6">
        <f t="shared" si="41"/>
        <v>0</v>
      </c>
      <c r="AJ97" s="6">
        <f t="shared" si="41"/>
        <v>0</v>
      </c>
      <c r="AK97" s="6">
        <f t="shared" si="41"/>
        <v>0</v>
      </c>
      <c r="AL97" s="6">
        <f t="shared" si="41"/>
        <v>0</v>
      </c>
      <c r="AM97" s="6">
        <f t="shared" si="41"/>
        <v>0</v>
      </c>
      <c r="AN97" s="6">
        <f t="shared" si="41"/>
        <v>0</v>
      </c>
      <c r="AO97" s="6">
        <f t="shared" si="41"/>
        <v>0</v>
      </c>
      <c r="AP97" s="6">
        <f t="shared" si="41"/>
        <v>0</v>
      </c>
      <c r="AQ97" s="6">
        <f t="shared" si="41"/>
        <v>0</v>
      </c>
      <c r="AR97" s="6">
        <f t="shared" si="42"/>
        <v>0</v>
      </c>
      <c r="AS97" s="6">
        <f t="shared" si="42"/>
        <v>0</v>
      </c>
      <c r="AT97" s="6">
        <f t="shared" si="42"/>
        <v>0</v>
      </c>
      <c r="AU97" s="6">
        <f t="shared" si="42"/>
        <v>0</v>
      </c>
      <c r="AV97" s="6">
        <f t="shared" si="42"/>
        <v>0</v>
      </c>
      <c r="AW97" s="6">
        <f t="shared" si="42"/>
        <v>0</v>
      </c>
      <c r="AX97" s="6">
        <f t="shared" si="42"/>
        <v>0</v>
      </c>
      <c r="AY97" s="6">
        <f t="shared" si="42"/>
        <v>0</v>
      </c>
      <c r="BA97" s="6">
        <f t="shared" si="30"/>
        <v>0</v>
      </c>
      <c r="BB97" s="6">
        <f t="shared" si="31"/>
        <v>0</v>
      </c>
      <c r="BC97" s="6">
        <f t="shared" si="32"/>
        <v>0</v>
      </c>
      <c r="BD97" s="6">
        <f t="shared" si="33"/>
        <v>0</v>
      </c>
      <c r="BE97" s="1" t="s">
        <v>663</v>
      </c>
      <c r="BF97" s="93" t="s">
        <v>875</v>
      </c>
    </row>
    <row r="98" spans="1:58" x14ac:dyDescent="0.2">
      <c r="A98" s="29">
        <v>38645</v>
      </c>
      <c r="B98" s="1" t="s">
        <v>200</v>
      </c>
      <c r="C98" s="27">
        <v>43831</v>
      </c>
      <c r="D98" s="1">
        <v>51155</v>
      </c>
      <c r="J98" s="1" t="s">
        <v>0</v>
      </c>
      <c r="K98" s="1" t="s">
        <v>49</v>
      </c>
      <c r="L98" s="1">
        <v>-1</v>
      </c>
      <c r="M98" s="1">
        <v>388</v>
      </c>
      <c r="N98" s="6"/>
      <c r="O98" s="6">
        <v>388</v>
      </c>
      <c r="P98" s="6">
        <v>-38609.94</v>
      </c>
      <c r="R98" s="31">
        <v>-388</v>
      </c>
      <c r="S98" s="28">
        <v>43861</v>
      </c>
      <c r="X98" s="6">
        <f t="shared" si="40"/>
        <v>0</v>
      </c>
      <c r="Y98" s="6">
        <f t="shared" si="40"/>
        <v>0</v>
      </c>
      <c r="Z98" s="6">
        <f t="shared" si="40"/>
        <v>0</v>
      </c>
      <c r="AA98" s="6">
        <f t="shared" si="40"/>
        <v>0</v>
      </c>
      <c r="AB98" s="6">
        <f t="shared" si="40"/>
        <v>0</v>
      </c>
      <c r="AC98" s="6">
        <f t="shared" si="40"/>
        <v>0</v>
      </c>
      <c r="AD98" s="6">
        <f t="shared" si="40"/>
        <v>0</v>
      </c>
      <c r="AE98" s="6">
        <f t="shared" si="40"/>
        <v>0</v>
      </c>
      <c r="AF98" s="6">
        <f t="shared" si="40"/>
        <v>0</v>
      </c>
      <c r="AG98" s="6">
        <f t="shared" si="40"/>
        <v>0</v>
      </c>
      <c r="AH98" s="6">
        <f t="shared" si="41"/>
        <v>0</v>
      </c>
      <c r="AI98" s="6">
        <f t="shared" si="41"/>
        <v>0</v>
      </c>
      <c r="AJ98" s="6">
        <f t="shared" si="41"/>
        <v>0</v>
      </c>
      <c r="AK98" s="6">
        <f t="shared" si="41"/>
        <v>0</v>
      </c>
      <c r="AL98" s="6">
        <f t="shared" si="41"/>
        <v>0</v>
      </c>
      <c r="AM98" s="6">
        <f t="shared" si="41"/>
        <v>0</v>
      </c>
      <c r="AN98" s="6">
        <f t="shared" si="41"/>
        <v>0</v>
      </c>
      <c r="AO98" s="6">
        <f t="shared" si="41"/>
        <v>0</v>
      </c>
      <c r="AP98" s="6">
        <f t="shared" si="41"/>
        <v>0</v>
      </c>
      <c r="AQ98" s="6">
        <f t="shared" si="41"/>
        <v>0</v>
      </c>
      <c r="AR98" s="6">
        <f t="shared" si="42"/>
        <v>0</v>
      </c>
      <c r="AS98" s="6">
        <f t="shared" si="42"/>
        <v>0</v>
      </c>
      <c r="AT98" s="6">
        <f t="shared" si="42"/>
        <v>0</v>
      </c>
      <c r="AU98" s="6">
        <f t="shared" si="42"/>
        <v>0</v>
      </c>
      <c r="AV98" s="6">
        <f t="shared" si="42"/>
        <v>0</v>
      </c>
      <c r="AW98" s="6">
        <f t="shared" si="42"/>
        <v>0</v>
      </c>
      <c r="AX98" s="6">
        <f t="shared" si="42"/>
        <v>0</v>
      </c>
      <c r="AY98" s="6">
        <f t="shared" si="42"/>
        <v>0</v>
      </c>
      <c r="BA98" s="6">
        <f t="shared" ref="BA98:BA124" si="43">SUM(X98:AI98)</f>
        <v>0</v>
      </c>
      <c r="BB98" s="6">
        <f t="shared" ref="BB98:BB124" si="44">SUM(AJ98:AU98)</f>
        <v>0</v>
      </c>
      <c r="BC98" s="6">
        <f t="shared" ref="BC98:BC124" si="45">SUM(AM98:AX98)</f>
        <v>0</v>
      </c>
      <c r="BD98" s="6">
        <f t="shared" ref="BD98:BD124" si="46">SUM(AN98:AY98)</f>
        <v>0</v>
      </c>
    </row>
    <row r="99" spans="1:58" x14ac:dyDescent="0.2">
      <c r="A99" s="29">
        <v>38645</v>
      </c>
      <c r="B99" s="1" t="s">
        <v>200</v>
      </c>
      <c r="C99" s="27">
        <v>43831</v>
      </c>
      <c r="D99" s="1">
        <v>51155</v>
      </c>
      <c r="J99" s="1" t="s">
        <v>0</v>
      </c>
      <c r="K99" s="1" t="s">
        <v>49</v>
      </c>
      <c r="L99" s="1">
        <v>-1</v>
      </c>
      <c r="M99" s="1">
        <v>300</v>
      </c>
      <c r="N99" s="6"/>
      <c r="O99" s="6">
        <v>300</v>
      </c>
      <c r="P99" s="6">
        <v>-38221.94</v>
      </c>
      <c r="R99" s="31">
        <v>-300</v>
      </c>
      <c r="S99" s="28">
        <v>43861</v>
      </c>
      <c r="X99" s="6">
        <f t="shared" si="40"/>
        <v>0</v>
      </c>
      <c r="Y99" s="6">
        <f t="shared" si="40"/>
        <v>0</v>
      </c>
      <c r="Z99" s="6">
        <f t="shared" si="40"/>
        <v>0</v>
      </c>
      <c r="AA99" s="6">
        <f t="shared" si="40"/>
        <v>0</v>
      </c>
      <c r="AB99" s="6">
        <f t="shared" si="40"/>
        <v>0</v>
      </c>
      <c r="AC99" s="6">
        <f t="shared" si="40"/>
        <v>0</v>
      </c>
      <c r="AD99" s="6">
        <f t="shared" si="40"/>
        <v>0</v>
      </c>
      <c r="AE99" s="6">
        <f t="shared" si="40"/>
        <v>0</v>
      </c>
      <c r="AF99" s="6">
        <f t="shared" si="40"/>
        <v>0</v>
      </c>
      <c r="AG99" s="6">
        <f t="shared" si="40"/>
        <v>0</v>
      </c>
      <c r="AH99" s="6">
        <f t="shared" si="41"/>
        <v>0</v>
      </c>
      <c r="AI99" s="6">
        <f t="shared" si="41"/>
        <v>0</v>
      </c>
      <c r="AJ99" s="6">
        <f t="shared" si="41"/>
        <v>0</v>
      </c>
      <c r="AK99" s="6">
        <f t="shared" si="41"/>
        <v>0</v>
      </c>
      <c r="AL99" s="6">
        <f t="shared" si="41"/>
        <v>0</v>
      </c>
      <c r="AM99" s="6">
        <f t="shared" si="41"/>
        <v>0</v>
      </c>
      <c r="AN99" s="6">
        <f t="shared" si="41"/>
        <v>0</v>
      </c>
      <c r="AO99" s="6">
        <f t="shared" si="41"/>
        <v>0</v>
      </c>
      <c r="AP99" s="6">
        <f t="shared" si="41"/>
        <v>0</v>
      </c>
      <c r="AQ99" s="6">
        <f t="shared" si="41"/>
        <v>0</v>
      </c>
      <c r="AR99" s="6">
        <f t="shared" si="42"/>
        <v>0</v>
      </c>
      <c r="AS99" s="6">
        <f t="shared" si="42"/>
        <v>0</v>
      </c>
      <c r="AT99" s="6">
        <f t="shared" si="42"/>
        <v>0</v>
      </c>
      <c r="AU99" s="6">
        <f t="shared" si="42"/>
        <v>0</v>
      </c>
      <c r="AV99" s="6">
        <f t="shared" si="42"/>
        <v>0</v>
      </c>
      <c r="AW99" s="6">
        <f t="shared" si="42"/>
        <v>0</v>
      </c>
      <c r="AX99" s="6">
        <f t="shared" si="42"/>
        <v>0</v>
      </c>
      <c r="AY99" s="6">
        <f t="shared" si="42"/>
        <v>0</v>
      </c>
      <c r="BA99" s="6">
        <f t="shared" si="43"/>
        <v>0</v>
      </c>
      <c r="BB99" s="6">
        <f t="shared" si="44"/>
        <v>0</v>
      </c>
      <c r="BC99" s="6">
        <f t="shared" si="45"/>
        <v>0</v>
      </c>
      <c r="BD99" s="6">
        <f t="shared" si="46"/>
        <v>0</v>
      </c>
    </row>
    <row r="100" spans="1:58" x14ac:dyDescent="0.2">
      <c r="A100" s="29">
        <v>38660</v>
      </c>
      <c r="B100" s="1" t="s">
        <v>200</v>
      </c>
      <c r="C100" s="27">
        <v>43836</v>
      </c>
      <c r="D100" s="1">
        <v>51158</v>
      </c>
      <c r="J100" s="1" t="s">
        <v>0</v>
      </c>
      <c r="K100" s="1" t="s">
        <v>49</v>
      </c>
      <c r="L100" s="1">
        <v>-1</v>
      </c>
      <c r="M100" s="1">
        <v>155</v>
      </c>
      <c r="N100" s="6"/>
      <c r="O100" s="6">
        <v>155</v>
      </c>
      <c r="P100" s="6">
        <v>-38764.94</v>
      </c>
      <c r="R100" s="31">
        <v>-155</v>
      </c>
      <c r="S100" s="28">
        <v>43861</v>
      </c>
      <c r="X100" s="6">
        <f t="shared" si="40"/>
        <v>0</v>
      </c>
      <c r="Y100" s="6">
        <f t="shared" si="40"/>
        <v>0</v>
      </c>
      <c r="Z100" s="6">
        <f t="shared" si="40"/>
        <v>0</v>
      </c>
      <c r="AA100" s="6">
        <f t="shared" si="40"/>
        <v>0</v>
      </c>
      <c r="AB100" s="6">
        <f t="shared" si="40"/>
        <v>0</v>
      </c>
      <c r="AC100" s="6">
        <f t="shared" si="40"/>
        <v>0</v>
      </c>
      <c r="AD100" s="6">
        <f t="shared" si="40"/>
        <v>0</v>
      </c>
      <c r="AE100" s="6">
        <f t="shared" si="40"/>
        <v>0</v>
      </c>
      <c r="AF100" s="6">
        <f t="shared" si="40"/>
        <v>0</v>
      </c>
      <c r="AG100" s="6">
        <f t="shared" si="40"/>
        <v>0</v>
      </c>
      <c r="AH100" s="6">
        <f t="shared" si="41"/>
        <v>0</v>
      </c>
      <c r="AI100" s="6">
        <f t="shared" si="41"/>
        <v>0</v>
      </c>
      <c r="AJ100" s="6">
        <f t="shared" si="41"/>
        <v>0</v>
      </c>
      <c r="AK100" s="6">
        <f t="shared" si="41"/>
        <v>0</v>
      </c>
      <c r="AL100" s="6">
        <f t="shared" si="41"/>
        <v>0</v>
      </c>
      <c r="AM100" s="6">
        <f t="shared" si="41"/>
        <v>0</v>
      </c>
      <c r="AN100" s="6">
        <f t="shared" si="41"/>
        <v>0</v>
      </c>
      <c r="AO100" s="6">
        <f t="shared" si="41"/>
        <v>0</v>
      </c>
      <c r="AP100" s="6">
        <f t="shared" si="41"/>
        <v>0</v>
      </c>
      <c r="AQ100" s="6">
        <f t="shared" si="41"/>
        <v>0</v>
      </c>
      <c r="AR100" s="6">
        <f t="shared" si="42"/>
        <v>0</v>
      </c>
      <c r="AS100" s="6">
        <f t="shared" si="42"/>
        <v>0</v>
      </c>
      <c r="AT100" s="6">
        <f t="shared" si="42"/>
        <v>0</v>
      </c>
      <c r="AU100" s="6">
        <f t="shared" si="42"/>
        <v>0</v>
      </c>
      <c r="AV100" s="6">
        <f t="shared" si="42"/>
        <v>0</v>
      </c>
      <c r="AW100" s="6">
        <f t="shared" si="42"/>
        <v>0</v>
      </c>
      <c r="AX100" s="6">
        <f t="shared" si="42"/>
        <v>0</v>
      </c>
      <c r="AY100" s="6">
        <f t="shared" si="42"/>
        <v>0</v>
      </c>
      <c r="BA100" s="6">
        <f t="shared" si="43"/>
        <v>0</v>
      </c>
      <c r="BB100" s="6">
        <f t="shared" si="44"/>
        <v>0</v>
      </c>
      <c r="BC100" s="6">
        <f t="shared" si="45"/>
        <v>0</v>
      </c>
      <c r="BD100" s="6">
        <f t="shared" si="46"/>
        <v>0</v>
      </c>
    </row>
    <row r="101" spans="1:58" x14ac:dyDescent="0.2">
      <c r="A101" s="29">
        <v>38695</v>
      </c>
      <c r="B101" s="1" t="s">
        <v>200</v>
      </c>
      <c r="C101" s="27">
        <v>43837</v>
      </c>
      <c r="D101" s="1">
        <v>51162</v>
      </c>
      <c r="J101" s="1" t="s">
        <v>0</v>
      </c>
      <c r="K101" s="1" t="s">
        <v>49</v>
      </c>
      <c r="L101" s="1">
        <v>-4.5</v>
      </c>
      <c r="M101" s="1">
        <v>88</v>
      </c>
      <c r="N101" s="6"/>
      <c r="O101" s="6">
        <v>396</v>
      </c>
      <c r="P101" s="6">
        <v>-39284.94</v>
      </c>
      <c r="R101" s="31">
        <v>-396</v>
      </c>
      <c r="S101" s="28">
        <v>43861</v>
      </c>
      <c r="X101" s="6">
        <f t="shared" si="40"/>
        <v>0</v>
      </c>
      <c r="Y101" s="6">
        <f t="shared" si="40"/>
        <v>0</v>
      </c>
      <c r="Z101" s="6">
        <f t="shared" si="40"/>
        <v>0</v>
      </c>
      <c r="AA101" s="6">
        <f t="shared" si="40"/>
        <v>0</v>
      </c>
      <c r="AB101" s="6">
        <f t="shared" si="40"/>
        <v>0</v>
      </c>
      <c r="AC101" s="6">
        <f t="shared" si="40"/>
        <v>0</v>
      </c>
      <c r="AD101" s="6">
        <f t="shared" si="40"/>
        <v>0</v>
      </c>
      <c r="AE101" s="6">
        <f t="shared" si="40"/>
        <v>0</v>
      </c>
      <c r="AF101" s="6">
        <f t="shared" si="40"/>
        <v>0</v>
      </c>
      <c r="AG101" s="6">
        <f t="shared" si="40"/>
        <v>0</v>
      </c>
      <c r="AH101" s="6">
        <f t="shared" si="41"/>
        <v>0</v>
      </c>
      <c r="AI101" s="6">
        <f t="shared" si="41"/>
        <v>0</v>
      </c>
      <c r="AJ101" s="6">
        <f t="shared" si="41"/>
        <v>0</v>
      </c>
      <c r="AK101" s="6">
        <f t="shared" si="41"/>
        <v>0</v>
      </c>
      <c r="AL101" s="6">
        <f t="shared" si="41"/>
        <v>0</v>
      </c>
      <c r="AM101" s="6">
        <f t="shared" si="41"/>
        <v>0</v>
      </c>
      <c r="AN101" s="6">
        <f t="shared" si="41"/>
        <v>0</v>
      </c>
      <c r="AO101" s="6">
        <f t="shared" si="41"/>
        <v>0</v>
      </c>
      <c r="AP101" s="6">
        <f t="shared" si="41"/>
        <v>0</v>
      </c>
      <c r="AQ101" s="6">
        <f t="shared" si="41"/>
        <v>0</v>
      </c>
      <c r="AR101" s="6">
        <f t="shared" si="42"/>
        <v>0</v>
      </c>
      <c r="AS101" s="6">
        <f t="shared" si="42"/>
        <v>0</v>
      </c>
      <c r="AT101" s="6">
        <f t="shared" si="42"/>
        <v>0</v>
      </c>
      <c r="AU101" s="6">
        <f t="shared" si="42"/>
        <v>0</v>
      </c>
      <c r="AV101" s="6">
        <f t="shared" si="42"/>
        <v>0</v>
      </c>
      <c r="AW101" s="6">
        <f t="shared" si="42"/>
        <v>0</v>
      </c>
      <c r="AX101" s="6">
        <f t="shared" si="42"/>
        <v>0</v>
      </c>
      <c r="AY101" s="6">
        <f t="shared" si="42"/>
        <v>0</v>
      </c>
      <c r="BA101" s="6">
        <f t="shared" si="43"/>
        <v>0</v>
      </c>
      <c r="BB101" s="6">
        <f t="shared" si="44"/>
        <v>0</v>
      </c>
      <c r="BC101" s="6">
        <f t="shared" si="45"/>
        <v>0</v>
      </c>
      <c r="BD101" s="6">
        <f t="shared" si="46"/>
        <v>0</v>
      </c>
    </row>
    <row r="102" spans="1:58" x14ac:dyDescent="0.2">
      <c r="A102" s="29">
        <v>38695</v>
      </c>
      <c r="B102" s="1" t="s">
        <v>200</v>
      </c>
      <c r="C102" s="27">
        <v>43837</v>
      </c>
      <c r="D102" s="1">
        <v>51162</v>
      </c>
      <c r="J102" s="1" t="s">
        <v>0</v>
      </c>
      <c r="K102" s="1" t="s">
        <v>49</v>
      </c>
      <c r="L102" s="1">
        <v>-4.5</v>
      </c>
      <c r="M102" s="1">
        <v>88</v>
      </c>
      <c r="N102" s="6"/>
      <c r="O102" s="6">
        <v>396</v>
      </c>
      <c r="P102" s="6">
        <v>-39804.94</v>
      </c>
      <c r="R102" s="31">
        <v>-396</v>
      </c>
      <c r="S102" s="28">
        <v>43861</v>
      </c>
      <c r="X102" s="6">
        <f t="shared" ref="X102:AG111" si="47">-SUMIFS($R:$R,$F:$F,$W102,$S:$S,X$1)/1000</f>
        <v>0</v>
      </c>
      <c r="Y102" s="6">
        <f t="shared" si="47"/>
        <v>0</v>
      </c>
      <c r="Z102" s="6">
        <f t="shared" si="47"/>
        <v>0</v>
      </c>
      <c r="AA102" s="6">
        <f t="shared" si="47"/>
        <v>0</v>
      </c>
      <c r="AB102" s="6">
        <f t="shared" si="47"/>
        <v>0</v>
      </c>
      <c r="AC102" s="6">
        <f t="shared" si="47"/>
        <v>0</v>
      </c>
      <c r="AD102" s="6">
        <f t="shared" si="47"/>
        <v>0</v>
      </c>
      <c r="AE102" s="6">
        <f t="shared" si="47"/>
        <v>0</v>
      </c>
      <c r="AF102" s="6">
        <f t="shared" si="47"/>
        <v>0</v>
      </c>
      <c r="AG102" s="6">
        <f t="shared" si="47"/>
        <v>0</v>
      </c>
      <c r="AH102" s="6">
        <f t="shared" ref="AH102:AQ111" si="48">-SUMIFS($R:$R,$F:$F,$W102,$S:$S,AH$1)/1000</f>
        <v>0</v>
      </c>
      <c r="AI102" s="6">
        <f t="shared" si="48"/>
        <v>0</v>
      </c>
      <c r="AJ102" s="6">
        <f t="shared" si="48"/>
        <v>0</v>
      </c>
      <c r="AK102" s="6">
        <f t="shared" si="48"/>
        <v>0</v>
      </c>
      <c r="AL102" s="6">
        <f t="shared" si="48"/>
        <v>0</v>
      </c>
      <c r="AM102" s="6">
        <f t="shared" si="48"/>
        <v>0</v>
      </c>
      <c r="AN102" s="6">
        <f t="shared" si="48"/>
        <v>0</v>
      </c>
      <c r="AO102" s="6">
        <f t="shared" si="48"/>
        <v>0</v>
      </c>
      <c r="AP102" s="6">
        <f t="shared" si="48"/>
        <v>0</v>
      </c>
      <c r="AQ102" s="6">
        <f t="shared" si="48"/>
        <v>0</v>
      </c>
      <c r="AR102" s="6">
        <f t="shared" ref="AR102:AY111" si="49">-SUMIFS($R:$R,$F:$F,$W102,$S:$S,AR$1)/1000</f>
        <v>0</v>
      </c>
      <c r="AS102" s="6">
        <f t="shared" si="49"/>
        <v>0</v>
      </c>
      <c r="AT102" s="6">
        <f t="shared" si="49"/>
        <v>0</v>
      </c>
      <c r="AU102" s="6">
        <f t="shared" si="49"/>
        <v>0</v>
      </c>
      <c r="AV102" s="6">
        <f t="shared" si="49"/>
        <v>0</v>
      </c>
      <c r="AW102" s="6">
        <f t="shared" si="49"/>
        <v>0</v>
      </c>
      <c r="AX102" s="6">
        <f t="shared" si="49"/>
        <v>0</v>
      </c>
      <c r="AY102" s="6">
        <f t="shared" si="49"/>
        <v>0</v>
      </c>
      <c r="BA102" s="6">
        <f t="shared" si="43"/>
        <v>0</v>
      </c>
      <c r="BB102" s="6">
        <f t="shared" si="44"/>
        <v>0</v>
      </c>
      <c r="BC102" s="6">
        <f t="shared" si="45"/>
        <v>0</v>
      </c>
      <c r="BD102" s="6">
        <f t="shared" si="46"/>
        <v>0</v>
      </c>
    </row>
    <row r="103" spans="1:58" x14ac:dyDescent="0.2">
      <c r="A103" s="29">
        <v>38695</v>
      </c>
      <c r="B103" s="1" t="s">
        <v>200</v>
      </c>
      <c r="C103" s="27">
        <v>43837</v>
      </c>
      <c r="D103" s="1">
        <v>51162</v>
      </c>
      <c r="J103" s="1" t="s">
        <v>0</v>
      </c>
      <c r="K103" s="1" t="s">
        <v>49</v>
      </c>
      <c r="L103" s="1">
        <v>-1</v>
      </c>
      <c r="M103" s="1">
        <v>124</v>
      </c>
      <c r="N103" s="6"/>
      <c r="O103" s="6">
        <v>124</v>
      </c>
      <c r="P103" s="6">
        <v>-38888.94</v>
      </c>
      <c r="R103" s="31">
        <v>-124</v>
      </c>
      <c r="S103" s="28">
        <v>43861</v>
      </c>
      <c r="X103" s="6">
        <f t="shared" si="47"/>
        <v>0</v>
      </c>
      <c r="Y103" s="6">
        <f t="shared" si="47"/>
        <v>0</v>
      </c>
      <c r="Z103" s="6">
        <f t="shared" si="47"/>
        <v>0</v>
      </c>
      <c r="AA103" s="6">
        <f t="shared" si="47"/>
        <v>0</v>
      </c>
      <c r="AB103" s="6">
        <f t="shared" si="47"/>
        <v>0</v>
      </c>
      <c r="AC103" s="6">
        <f t="shared" si="47"/>
        <v>0</v>
      </c>
      <c r="AD103" s="6">
        <f t="shared" si="47"/>
        <v>0</v>
      </c>
      <c r="AE103" s="6">
        <f t="shared" si="47"/>
        <v>0</v>
      </c>
      <c r="AF103" s="6">
        <f t="shared" si="47"/>
        <v>0</v>
      </c>
      <c r="AG103" s="6">
        <f t="shared" si="47"/>
        <v>0</v>
      </c>
      <c r="AH103" s="6">
        <f t="shared" si="48"/>
        <v>0</v>
      </c>
      <c r="AI103" s="6">
        <f t="shared" si="48"/>
        <v>0</v>
      </c>
      <c r="AJ103" s="6">
        <f t="shared" si="48"/>
        <v>0</v>
      </c>
      <c r="AK103" s="6">
        <f t="shared" si="48"/>
        <v>0</v>
      </c>
      <c r="AL103" s="6">
        <f t="shared" si="48"/>
        <v>0</v>
      </c>
      <c r="AM103" s="6">
        <f t="shared" si="48"/>
        <v>0</v>
      </c>
      <c r="AN103" s="6">
        <f t="shared" si="48"/>
        <v>0</v>
      </c>
      <c r="AO103" s="6">
        <f t="shared" si="48"/>
        <v>0</v>
      </c>
      <c r="AP103" s="6">
        <f t="shared" si="48"/>
        <v>0</v>
      </c>
      <c r="AQ103" s="6">
        <f t="shared" si="48"/>
        <v>0</v>
      </c>
      <c r="AR103" s="6">
        <f t="shared" si="49"/>
        <v>0</v>
      </c>
      <c r="AS103" s="6">
        <f t="shared" si="49"/>
        <v>0</v>
      </c>
      <c r="AT103" s="6">
        <f t="shared" si="49"/>
        <v>0</v>
      </c>
      <c r="AU103" s="6">
        <f t="shared" si="49"/>
        <v>0</v>
      </c>
      <c r="AV103" s="6">
        <f t="shared" si="49"/>
        <v>0</v>
      </c>
      <c r="AW103" s="6">
        <f t="shared" si="49"/>
        <v>0</v>
      </c>
      <c r="AX103" s="6">
        <f t="shared" si="49"/>
        <v>0</v>
      </c>
      <c r="AY103" s="6">
        <f t="shared" si="49"/>
        <v>0</v>
      </c>
      <c r="BA103" s="6">
        <f t="shared" si="43"/>
        <v>0</v>
      </c>
      <c r="BB103" s="6">
        <f t="shared" si="44"/>
        <v>0</v>
      </c>
      <c r="BC103" s="6">
        <f t="shared" si="45"/>
        <v>0</v>
      </c>
      <c r="BD103" s="6">
        <f t="shared" si="46"/>
        <v>0</v>
      </c>
    </row>
    <row r="104" spans="1:58" x14ac:dyDescent="0.2">
      <c r="A104" s="29">
        <v>38695</v>
      </c>
      <c r="B104" s="1" t="s">
        <v>200</v>
      </c>
      <c r="C104" s="27">
        <v>43837</v>
      </c>
      <c r="D104" s="1">
        <v>51162</v>
      </c>
      <c r="J104" s="1" t="s">
        <v>0</v>
      </c>
      <c r="K104" s="1" t="s">
        <v>49</v>
      </c>
      <c r="L104" s="1">
        <v>-1</v>
      </c>
      <c r="M104" s="1">
        <v>124</v>
      </c>
      <c r="N104" s="6"/>
      <c r="O104" s="6">
        <v>124</v>
      </c>
      <c r="P104" s="6">
        <v>-39408.94</v>
      </c>
      <c r="R104" s="31">
        <v>-124</v>
      </c>
      <c r="S104" s="28">
        <v>43861</v>
      </c>
      <c r="X104" s="6">
        <f t="shared" si="47"/>
        <v>0</v>
      </c>
      <c r="Y104" s="6">
        <f t="shared" si="47"/>
        <v>0</v>
      </c>
      <c r="Z104" s="6">
        <f t="shared" si="47"/>
        <v>0</v>
      </c>
      <c r="AA104" s="6">
        <f t="shared" si="47"/>
        <v>0</v>
      </c>
      <c r="AB104" s="6">
        <f t="shared" si="47"/>
        <v>0</v>
      </c>
      <c r="AC104" s="6">
        <f t="shared" si="47"/>
        <v>0</v>
      </c>
      <c r="AD104" s="6">
        <f t="shared" si="47"/>
        <v>0</v>
      </c>
      <c r="AE104" s="6">
        <f t="shared" si="47"/>
        <v>0</v>
      </c>
      <c r="AF104" s="6">
        <f t="shared" si="47"/>
        <v>0</v>
      </c>
      <c r="AG104" s="6">
        <f t="shared" si="47"/>
        <v>0</v>
      </c>
      <c r="AH104" s="6">
        <f t="shared" si="48"/>
        <v>0</v>
      </c>
      <c r="AI104" s="6">
        <f t="shared" si="48"/>
        <v>0</v>
      </c>
      <c r="AJ104" s="6">
        <f t="shared" si="48"/>
        <v>0</v>
      </c>
      <c r="AK104" s="6">
        <f t="shared" si="48"/>
        <v>0</v>
      </c>
      <c r="AL104" s="6">
        <f t="shared" si="48"/>
        <v>0</v>
      </c>
      <c r="AM104" s="6">
        <f t="shared" si="48"/>
        <v>0</v>
      </c>
      <c r="AN104" s="6">
        <f t="shared" si="48"/>
        <v>0</v>
      </c>
      <c r="AO104" s="6">
        <f t="shared" si="48"/>
        <v>0</v>
      </c>
      <c r="AP104" s="6">
        <f t="shared" si="48"/>
        <v>0</v>
      </c>
      <c r="AQ104" s="6">
        <f t="shared" si="48"/>
        <v>0</v>
      </c>
      <c r="AR104" s="6">
        <f t="shared" si="49"/>
        <v>0</v>
      </c>
      <c r="AS104" s="6">
        <f t="shared" si="49"/>
        <v>0</v>
      </c>
      <c r="AT104" s="6">
        <f t="shared" si="49"/>
        <v>0</v>
      </c>
      <c r="AU104" s="6">
        <f t="shared" si="49"/>
        <v>0</v>
      </c>
      <c r="AV104" s="6">
        <f t="shared" si="49"/>
        <v>0</v>
      </c>
      <c r="AW104" s="6">
        <f t="shared" si="49"/>
        <v>0</v>
      </c>
      <c r="AX104" s="6">
        <f t="shared" si="49"/>
        <v>0</v>
      </c>
      <c r="AY104" s="6">
        <f t="shared" si="49"/>
        <v>0</v>
      </c>
      <c r="BA104" s="6">
        <f t="shared" si="43"/>
        <v>0</v>
      </c>
      <c r="BB104" s="6">
        <f t="shared" si="44"/>
        <v>0</v>
      </c>
      <c r="BC104" s="6">
        <f t="shared" si="45"/>
        <v>0</v>
      </c>
      <c r="BD104" s="6">
        <f t="shared" si="46"/>
        <v>0</v>
      </c>
    </row>
    <row r="105" spans="1:58" x14ac:dyDescent="0.2">
      <c r="A105" s="29">
        <v>38659</v>
      </c>
      <c r="B105" s="1" t="s">
        <v>200</v>
      </c>
      <c r="C105" s="27">
        <v>43838</v>
      </c>
      <c r="D105" s="1">
        <v>51157</v>
      </c>
      <c r="J105" s="1" t="s">
        <v>0</v>
      </c>
      <c r="K105" s="1" t="s">
        <v>49</v>
      </c>
      <c r="L105" s="1">
        <v>-1</v>
      </c>
      <c r="M105" s="1">
        <v>160</v>
      </c>
      <c r="N105" s="6"/>
      <c r="O105" s="6">
        <v>160</v>
      </c>
      <c r="P105" s="6">
        <v>-40370.44</v>
      </c>
      <c r="R105" s="31">
        <v>-160</v>
      </c>
      <c r="S105" s="28">
        <v>43861</v>
      </c>
      <c r="X105" s="6">
        <f t="shared" si="47"/>
        <v>0</v>
      </c>
      <c r="Y105" s="6">
        <f t="shared" si="47"/>
        <v>0</v>
      </c>
      <c r="Z105" s="6">
        <f t="shared" si="47"/>
        <v>0</v>
      </c>
      <c r="AA105" s="6">
        <f t="shared" si="47"/>
        <v>0</v>
      </c>
      <c r="AB105" s="6">
        <f t="shared" si="47"/>
        <v>0</v>
      </c>
      <c r="AC105" s="6">
        <f t="shared" si="47"/>
        <v>0</v>
      </c>
      <c r="AD105" s="6">
        <f t="shared" si="47"/>
        <v>0</v>
      </c>
      <c r="AE105" s="6">
        <f t="shared" si="47"/>
        <v>0</v>
      </c>
      <c r="AF105" s="6">
        <f t="shared" si="47"/>
        <v>0</v>
      </c>
      <c r="AG105" s="6">
        <f t="shared" si="47"/>
        <v>0</v>
      </c>
      <c r="AH105" s="6">
        <f t="shared" si="48"/>
        <v>0</v>
      </c>
      <c r="AI105" s="6">
        <f t="shared" si="48"/>
        <v>0</v>
      </c>
      <c r="AJ105" s="6">
        <f t="shared" si="48"/>
        <v>0</v>
      </c>
      <c r="AK105" s="6">
        <f t="shared" si="48"/>
        <v>0</v>
      </c>
      <c r="AL105" s="6">
        <f t="shared" si="48"/>
        <v>0</v>
      </c>
      <c r="AM105" s="6">
        <f t="shared" si="48"/>
        <v>0</v>
      </c>
      <c r="AN105" s="6">
        <f t="shared" si="48"/>
        <v>0</v>
      </c>
      <c r="AO105" s="6">
        <f t="shared" si="48"/>
        <v>0</v>
      </c>
      <c r="AP105" s="6">
        <f t="shared" si="48"/>
        <v>0</v>
      </c>
      <c r="AQ105" s="6">
        <f t="shared" si="48"/>
        <v>0</v>
      </c>
      <c r="AR105" s="6">
        <f t="shared" si="49"/>
        <v>0</v>
      </c>
      <c r="AS105" s="6">
        <f t="shared" si="49"/>
        <v>0</v>
      </c>
      <c r="AT105" s="6">
        <f t="shared" si="49"/>
        <v>0</v>
      </c>
      <c r="AU105" s="6">
        <f t="shared" si="49"/>
        <v>0</v>
      </c>
      <c r="AV105" s="6">
        <f t="shared" si="49"/>
        <v>0</v>
      </c>
      <c r="AW105" s="6">
        <f t="shared" si="49"/>
        <v>0</v>
      </c>
      <c r="AX105" s="6">
        <f t="shared" si="49"/>
        <v>0</v>
      </c>
      <c r="AY105" s="6">
        <f t="shared" si="49"/>
        <v>0</v>
      </c>
      <c r="BA105" s="6">
        <f t="shared" si="43"/>
        <v>0</v>
      </c>
      <c r="BB105" s="6">
        <f t="shared" si="44"/>
        <v>0</v>
      </c>
      <c r="BC105" s="6">
        <f t="shared" si="45"/>
        <v>0</v>
      </c>
      <c r="BD105" s="6">
        <f t="shared" si="46"/>
        <v>0</v>
      </c>
    </row>
    <row r="106" spans="1:58" x14ac:dyDescent="0.2">
      <c r="A106" s="29">
        <v>38659</v>
      </c>
      <c r="B106" s="1" t="s">
        <v>200</v>
      </c>
      <c r="C106" s="27">
        <v>43838</v>
      </c>
      <c r="D106" s="1">
        <v>51157</v>
      </c>
      <c r="J106" s="1" t="s">
        <v>0</v>
      </c>
      <c r="K106" s="1" t="s">
        <v>49</v>
      </c>
      <c r="L106" s="1">
        <v>-1.25</v>
      </c>
      <c r="M106" s="1">
        <v>110</v>
      </c>
      <c r="N106" s="6"/>
      <c r="O106" s="6">
        <v>137.5</v>
      </c>
      <c r="P106" s="6">
        <v>-39942.44</v>
      </c>
      <c r="R106" s="31">
        <v>-137.5</v>
      </c>
      <c r="S106" s="28">
        <v>43861</v>
      </c>
      <c r="X106" s="6">
        <f t="shared" si="47"/>
        <v>0</v>
      </c>
      <c r="Y106" s="6">
        <f t="shared" si="47"/>
        <v>0</v>
      </c>
      <c r="Z106" s="6">
        <f t="shared" si="47"/>
        <v>0</v>
      </c>
      <c r="AA106" s="6">
        <f t="shared" si="47"/>
        <v>0</v>
      </c>
      <c r="AB106" s="6">
        <f t="shared" si="47"/>
        <v>0</v>
      </c>
      <c r="AC106" s="6">
        <f t="shared" si="47"/>
        <v>0</v>
      </c>
      <c r="AD106" s="6">
        <f t="shared" si="47"/>
        <v>0</v>
      </c>
      <c r="AE106" s="6">
        <f t="shared" si="47"/>
        <v>0</v>
      </c>
      <c r="AF106" s="6">
        <f t="shared" si="47"/>
        <v>0</v>
      </c>
      <c r="AG106" s="6">
        <f t="shared" si="47"/>
        <v>0</v>
      </c>
      <c r="AH106" s="6">
        <f t="shared" si="48"/>
        <v>0</v>
      </c>
      <c r="AI106" s="6">
        <f t="shared" si="48"/>
        <v>0</v>
      </c>
      <c r="AJ106" s="6">
        <f t="shared" si="48"/>
        <v>0</v>
      </c>
      <c r="AK106" s="6">
        <f t="shared" si="48"/>
        <v>0</v>
      </c>
      <c r="AL106" s="6">
        <f t="shared" si="48"/>
        <v>0</v>
      </c>
      <c r="AM106" s="6">
        <f t="shared" si="48"/>
        <v>0</v>
      </c>
      <c r="AN106" s="6">
        <f t="shared" si="48"/>
        <v>0</v>
      </c>
      <c r="AO106" s="6">
        <f t="shared" si="48"/>
        <v>0</v>
      </c>
      <c r="AP106" s="6">
        <f t="shared" si="48"/>
        <v>0</v>
      </c>
      <c r="AQ106" s="6">
        <f t="shared" si="48"/>
        <v>0</v>
      </c>
      <c r="AR106" s="6">
        <f t="shared" si="49"/>
        <v>0</v>
      </c>
      <c r="AS106" s="6">
        <f t="shared" si="49"/>
        <v>0</v>
      </c>
      <c r="AT106" s="6">
        <f t="shared" si="49"/>
        <v>0</v>
      </c>
      <c r="AU106" s="6">
        <f t="shared" si="49"/>
        <v>0</v>
      </c>
      <c r="AV106" s="6">
        <f t="shared" si="49"/>
        <v>0</v>
      </c>
      <c r="AW106" s="6">
        <f t="shared" si="49"/>
        <v>0</v>
      </c>
      <c r="AX106" s="6">
        <f t="shared" si="49"/>
        <v>0</v>
      </c>
      <c r="AY106" s="6">
        <f t="shared" si="49"/>
        <v>0</v>
      </c>
      <c r="BA106" s="6">
        <f t="shared" si="43"/>
        <v>0</v>
      </c>
      <c r="BB106" s="6">
        <f t="shared" si="44"/>
        <v>0</v>
      </c>
      <c r="BC106" s="6">
        <f t="shared" si="45"/>
        <v>0</v>
      </c>
      <c r="BD106" s="6">
        <f t="shared" si="46"/>
        <v>0</v>
      </c>
    </row>
    <row r="107" spans="1:58" x14ac:dyDescent="0.2">
      <c r="A107" s="29">
        <v>38659</v>
      </c>
      <c r="B107" s="1" t="s">
        <v>200</v>
      </c>
      <c r="C107" s="27">
        <v>43838</v>
      </c>
      <c r="D107" s="1">
        <v>51157</v>
      </c>
      <c r="J107" s="1" t="s">
        <v>0</v>
      </c>
      <c r="K107" s="1" t="s">
        <v>49</v>
      </c>
      <c r="L107" s="1">
        <v>-1</v>
      </c>
      <c r="M107" s="1">
        <v>110</v>
      </c>
      <c r="N107" s="6"/>
      <c r="O107" s="6">
        <v>110</v>
      </c>
      <c r="P107" s="6">
        <v>-40210.44</v>
      </c>
      <c r="R107" s="31">
        <v>-110</v>
      </c>
      <c r="S107" s="28">
        <v>43861</v>
      </c>
      <c r="X107" s="6">
        <f t="shared" si="47"/>
        <v>0</v>
      </c>
      <c r="Y107" s="6">
        <f t="shared" si="47"/>
        <v>0</v>
      </c>
      <c r="Z107" s="6">
        <f t="shared" si="47"/>
        <v>0</v>
      </c>
      <c r="AA107" s="6">
        <f t="shared" si="47"/>
        <v>0</v>
      </c>
      <c r="AB107" s="6">
        <f t="shared" si="47"/>
        <v>0</v>
      </c>
      <c r="AC107" s="6">
        <f t="shared" si="47"/>
        <v>0</v>
      </c>
      <c r="AD107" s="6">
        <f t="shared" si="47"/>
        <v>0</v>
      </c>
      <c r="AE107" s="6">
        <f t="shared" si="47"/>
        <v>0</v>
      </c>
      <c r="AF107" s="6">
        <f t="shared" si="47"/>
        <v>0</v>
      </c>
      <c r="AG107" s="6">
        <f t="shared" si="47"/>
        <v>0</v>
      </c>
      <c r="AH107" s="6">
        <f t="shared" si="48"/>
        <v>0</v>
      </c>
      <c r="AI107" s="6">
        <f t="shared" si="48"/>
        <v>0</v>
      </c>
      <c r="AJ107" s="6">
        <f t="shared" si="48"/>
        <v>0</v>
      </c>
      <c r="AK107" s="6">
        <f t="shared" si="48"/>
        <v>0</v>
      </c>
      <c r="AL107" s="6">
        <f t="shared" si="48"/>
        <v>0</v>
      </c>
      <c r="AM107" s="6">
        <f t="shared" si="48"/>
        <v>0</v>
      </c>
      <c r="AN107" s="6">
        <f t="shared" si="48"/>
        <v>0</v>
      </c>
      <c r="AO107" s="6">
        <f t="shared" si="48"/>
        <v>0</v>
      </c>
      <c r="AP107" s="6">
        <f t="shared" si="48"/>
        <v>0</v>
      </c>
      <c r="AQ107" s="6">
        <f t="shared" si="48"/>
        <v>0</v>
      </c>
      <c r="AR107" s="6">
        <f t="shared" si="49"/>
        <v>0</v>
      </c>
      <c r="AS107" s="6">
        <f t="shared" si="49"/>
        <v>0</v>
      </c>
      <c r="AT107" s="6">
        <f t="shared" si="49"/>
        <v>0</v>
      </c>
      <c r="AU107" s="6">
        <f t="shared" si="49"/>
        <v>0</v>
      </c>
      <c r="AV107" s="6">
        <f t="shared" si="49"/>
        <v>0</v>
      </c>
      <c r="AW107" s="6">
        <f t="shared" si="49"/>
        <v>0</v>
      </c>
      <c r="AX107" s="6">
        <f t="shared" si="49"/>
        <v>0</v>
      </c>
      <c r="AY107" s="6">
        <f t="shared" si="49"/>
        <v>0</v>
      </c>
      <c r="BA107" s="6">
        <f t="shared" si="43"/>
        <v>0</v>
      </c>
      <c r="BB107" s="6">
        <f t="shared" si="44"/>
        <v>0</v>
      </c>
      <c r="BC107" s="6">
        <f t="shared" si="45"/>
        <v>0</v>
      </c>
      <c r="BD107" s="6">
        <f t="shared" si="46"/>
        <v>0</v>
      </c>
    </row>
    <row r="108" spans="1:58" x14ac:dyDescent="0.2">
      <c r="A108" s="29">
        <v>38659</v>
      </c>
      <c r="B108" s="1" t="s">
        <v>200</v>
      </c>
      <c r="C108" s="27">
        <v>43838</v>
      </c>
      <c r="D108" s="1">
        <v>51157</v>
      </c>
      <c r="J108" s="1" t="s">
        <v>0</v>
      </c>
      <c r="K108" s="1" t="s">
        <v>49</v>
      </c>
      <c r="L108" s="1">
        <v>-1</v>
      </c>
      <c r="M108" s="1">
        <v>98</v>
      </c>
      <c r="N108" s="6"/>
      <c r="O108" s="6">
        <v>98</v>
      </c>
      <c r="P108" s="6">
        <v>-40040.44</v>
      </c>
      <c r="R108" s="31">
        <v>-98</v>
      </c>
      <c r="S108" s="28">
        <v>43861</v>
      </c>
      <c r="X108" s="6">
        <f t="shared" si="47"/>
        <v>0</v>
      </c>
      <c r="Y108" s="6">
        <f t="shared" si="47"/>
        <v>0</v>
      </c>
      <c r="Z108" s="6">
        <f t="shared" si="47"/>
        <v>0</v>
      </c>
      <c r="AA108" s="6">
        <f t="shared" si="47"/>
        <v>0</v>
      </c>
      <c r="AB108" s="6">
        <f t="shared" si="47"/>
        <v>0</v>
      </c>
      <c r="AC108" s="6">
        <f t="shared" si="47"/>
        <v>0</v>
      </c>
      <c r="AD108" s="6">
        <f t="shared" si="47"/>
        <v>0</v>
      </c>
      <c r="AE108" s="6">
        <f t="shared" si="47"/>
        <v>0</v>
      </c>
      <c r="AF108" s="6">
        <f t="shared" si="47"/>
        <v>0</v>
      </c>
      <c r="AG108" s="6">
        <f t="shared" si="47"/>
        <v>0</v>
      </c>
      <c r="AH108" s="6">
        <f t="shared" si="48"/>
        <v>0</v>
      </c>
      <c r="AI108" s="6">
        <f t="shared" si="48"/>
        <v>0</v>
      </c>
      <c r="AJ108" s="6">
        <f t="shared" si="48"/>
        <v>0</v>
      </c>
      <c r="AK108" s="6">
        <f t="shared" si="48"/>
        <v>0</v>
      </c>
      <c r="AL108" s="6">
        <f t="shared" si="48"/>
        <v>0</v>
      </c>
      <c r="AM108" s="6">
        <f t="shared" si="48"/>
        <v>0</v>
      </c>
      <c r="AN108" s="6">
        <f t="shared" si="48"/>
        <v>0</v>
      </c>
      <c r="AO108" s="6">
        <f t="shared" si="48"/>
        <v>0</v>
      </c>
      <c r="AP108" s="6">
        <f t="shared" si="48"/>
        <v>0</v>
      </c>
      <c r="AQ108" s="6">
        <f t="shared" si="48"/>
        <v>0</v>
      </c>
      <c r="AR108" s="6">
        <f t="shared" si="49"/>
        <v>0</v>
      </c>
      <c r="AS108" s="6">
        <f t="shared" si="49"/>
        <v>0</v>
      </c>
      <c r="AT108" s="6">
        <f t="shared" si="49"/>
        <v>0</v>
      </c>
      <c r="AU108" s="6">
        <f t="shared" si="49"/>
        <v>0</v>
      </c>
      <c r="AV108" s="6">
        <f t="shared" si="49"/>
        <v>0</v>
      </c>
      <c r="AW108" s="6">
        <f t="shared" si="49"/>
        <v>0</v>
      </c>
      <c r="AX108" s="6">
        <f t="shared" si="49"/>
        <v>0</v>
      </c>
      <c r="AY108" s="6">
        <f t="shared" si="49"/>
        <v>0</v>
      </c>
      <c r="BA108" s="6">
        <f t="shared" si="43"/>
        <v>0</v>
      </c>
      <c r="BB108" s="6">
        <f t="shared" si="44"/>
        <v>0</v>
      </c>
      <c r="BC108" s="6">
        <f t="shared" si="45"/>
        <v>0</v>
      </c>
      <c r="BD108" s="6">
        <f t="shared" si="46"/>
        <v>0</v>
      </c>
    </row>
    <row r="109" spans="1:58" x14ac:dyDescent="0.2">
      <c r="A109" s="29">
        <v>38659</v>
      </c>
      <c r="B109" s="1" t="s">
        <v>200</v>
      </c>
      <c r="C109" s="27">
        <v>43838</v>
      </c>
      <c r="D109" s="1">
        <v>51157</v>
      </c>
      <c r="J109" s="1" t="s">
        <v>0</v>
      </c>
      <c r="K109" s="1" t="s">
        <v>49</v>
      </c>
      <c r="L109" s="1">
        <v>-0.5</v>
      </c>
      <c r="M109" s="1">
        <v>110</v>
      </c>
      <c r="N109" s="6"/>
      <c r="O109" s="6">
        <v>55</v>
      </c>
      <c r="P109" s="6">
        <v>-40425.440000000002</v>
      </c>
      <c r="R109" s="31">
        <v>-55</v>
      </c>
      <c r="S109" s="28">
        <v>43861</v>
      </c>
      <c r="X109" s="6">
        <f t="shared" si="47"/>
        <v>0</v>
      </c>
      <c r="Y109" s="6">
        <f t="shared" si="47"/>
        <v>0</v>
      </c>
      <c r="Z109" s="6">
        <f t="shared" si="47"/>
        <v>0</v>
      </c>
      <c r="AA109" s="6">
        <f t="shared" si="47"/>
        <v>0</v>
      </c>
      <c r="AB109" s="6">
        <f t="shared" si="47"/>
        <v>0</v>
      </c>
      <c r="AC109" s="6">
        <f t="shared" si="47"/>
        <v>0</v>
      </c>
      <c r="AD109" s="6">
        <f t="shared" si="47"/>
        <v>0</v>
      </c>
      <c r="AE109" s="6">
        <f t="shared" si="47"/>
        <v>0</v>
      </c>
      <c r="AF109" s="6">
        <f t="shared" si="47"/>
        <v>0</v>
      </c>
      <c r="AG109" s="6">
        <f t="shared" si="47"/>
        <v>0</v>
      </c>
      <c r="AH109" s="6">
        <f t="shared" si="48"/>
        <v>0</v>
      </c>
      <c r="AI109" s="6">
        <f t="shared" si="48"/>
        <v>0</v>
      </c>
      <c r="AJ109" s="6">
        <f t="shared" si="48"/>
        <v>0</v>
      </c>
      <c r="AK109" s="6">
        <f t="shared" si="48"/>
        <v>0</v>
      </c>
      <c r="AL109" s="6">
        <f t="shared" si="48"/>
        <v>0</v>
      </c>
      <c r="AM109" s="6">
        <f t="shared" si="48"/>
        <v>0</v>
      </c>
      <c r="AN109" s="6">
        <f t="shared" si="48"/>
        <v>0</v>
      </c>
      <c r="AO109" s="6">
        <f t="shared" si="48"/>
        <v>0</v>
      </c>
      <c r="AP109" s="6">
        <f t="shared" si="48"/>
        <v>0</v>
      </c>
      <c r="AQ109" s="6">
        <f t="shared" si="48"/>
        <v>0</v>
      </c>
      <c r="AR109" s="6">
        <f t="shared" si="49"/>
        <v>0</v>
      </c>
      <c r="AS109" s="6">
        <f t="shared" si="49"/>
        <v>0</v>
      </c>
      <c r="AT109" s="6">
        <f t="shared" si="49"/>
        <v>0</v>
      </c>
      <c r="AU109" s="6">
        <f t="shared" si="49"/>
        <v>0</v>
      </c>
      <c r="AV109" s="6">
        <f t="shared" si="49"/>
        <v>0</v>
      </c>
      <c r="AW109" s="6">
        <f t="shared" si="49"/>
        <v>0</v>
      </c>
      <c r="AX109" s="6">
        <f t="shared" si="49"/>
        <v>0</v>
      </c>
      <c r="AY109" s="6">
        <f t="shared" si="49"/>
        <v>0</v>
      </c>
      <c r="BA109" s="6">
        <f t="shared" si="43"/>
        <v>0</v>
      </c>
      <c r="BB109" s="6">
        <f t="shared" si="44"/>
        <v>0</v>
      </c>
      <c r="BC109" s="6">
        <f t="shared" si="45"/>
        <v>0</v>
      </c>
      <c r="BD109" s="6">
        <f t="shared" si="46"/>
        <v>0</v>
      </c>
    </row>
    <row r="110" spans="1:58" x14ac:dyDescent="0.2">
      <c r="A110" s="29">
        <v>38659</v>
      </c>
      <c r="B110" s="1" t="s">
        <v>200</v>
      </c>
      <c r="C110" s="27">
        <v>43838</v>
      </c>
      <c r="D110" s="1">
        <v>51157</v>
      </c>
      <c r="J110" s="1" t="s">
        <v>0</v>
      </c>
      <c r="K110" s="1" t="s">
        <v>49</v>
      </c>
      <c r="L110" s="1">
        <v>-0.5</v>
      </c>
      <c r="M110" s="1">
        <v>110</v>
      </c>
      <c r="N110" s="6"/>
      <c r="O110" s="6">
        <v>55</v>
      </c>
      <c r="P110" s="6">
        <v>-40480.44</v>
      </c>
      <c r="R110" s="31">
        <v>-55</v>
      </c>
      <c r="S110" s="28">
        <v>43861</v>
      </c>
      <c r="X110" s="6">
        <f t="shared" si="47"/>
        <v>0</v>
      </c>
      <c r="Y110" s="6">
        <f t="shared" si="47"/>
        <v>0</v>
      </c>
      <c r="Z110" s="6">
        <f t="shared" si="47"/>
        <v>0</v>
      </c>
      <c r="AA110" s="6">
        <f t="shared" si="47"/>
        <v>0</v>
      </c>
      <c r="AB110" s="6">
        <f t="shared" si="47"/>
        <v>0</v>
      </c>
      <c r="AC110" s="6">
        <f t="shared" si="47"/>
        <v>0</v>
      </c>
      <c r="AD110" s="6">
        <f t="shared" si="47"/>
        <v>0</v>
      </c>
      <c r="AE110" s="6">
        <f t="shared" si="47"/>
        <v>0</v>
      </c>
      <c r="AF110" s="6">
        <f t="shared" si="47"/>
        <v>0</v>
      </c>
      <c r="AG110" s="6">
        <f t="shared" si="47"/>
        <v>0</v>
      </c>
      <c r="AH110" s="6">
        <f t="shared" si="48"/>
        <v>0</v>
      </c>
      <c r="AI110" s="6">
        <f t="shared" si="48"/>
        <v>0</v>
      </c>
      <c r="AJ110" s="6">
        <f t="shared" si="48"/>
        <v>0</v>
      </c>
      <c r="AK110" s="6">
        <f t="shared" si="48"/>
        <v>0</v>
      </c>
      <c r="AL110" s="6">
        <f t="shared" si="48"/>
        <v>0</v>
      </c>
      <c r="AM110" s="6">
        <f t="shared" si="48"/>
        <v>0</v>
      </c>
      <c r="AN110" s="6">
        <f t="shared" si="48"/>
        <v>0</v>
      </c>
      <c r="AO110" s="6">
        <f t="shared" si="48"/>
        <v>0</v>
      </c>
      <c r="AP110" s="6">
        <f t="shared" si="48"/>
        <v>0</v>
      </c>
      <c r="AQ110" s="6">
        <f t="shared" si="48"/>
        <v>0</v>
      </c>
      <c r="AR110" s="6">
        <f t="shared" si="49"/>
        <v>0</v>
      </c>
      <c r="AS110" s="6">
        <f t="shared" si="49"/>
        <v>0</v>
      </c>
      <c r="AT110" s="6">
        <f t="shared" si="49"/>
        <v>0</v>
      </c>
      <c r="AU110" s="6">
        <f t="shared" si="49"/>
        <v>0</v>
      </c>
      <c r="AV110" s="6">
        <f t="shared" si="49"/>
        <v>0</v>
      </c>
      <c r="AW110" s="6">
        <f t="shared" si="49"/>
        <v>0</v>
      </c>
      <c r="AX110" s="6">
        <f t="shared" si="49"/>
        <v>0</v>
      </c>
      <c r="AY110" s="6">
        <f t="shared" si="49"/>
        <v>0</v>
      </c>
      <c r="BA110" s="6">
        <f t="shared" si="43"/>
        <v>0</v>
      </c>
      <c r="BB110" s="6">
        <f t="shared" si="44"/>
        <v>0</v>
      </c>
      <c r="BC110" s="6">
        <f t="shared" si="45"/>
        <v>0</v>
      </c>
      <c r="BD110" s="6">
        <f t="shared" si="46"/>
        <v>0</v>
      </c>
    </row>
    <row r="111" spans="1:58" x14ac:dyDescent="0.2">
      <c r="A111" s="29">
        <v>38659</v>
      </c>
      <c r="B111" s="1" t="s">
        <v>200</v>
      </c>
      <c r="C111" s="27">
        <v>43838</v>
      </c>
      <c r="D111" s="1">
        <v>51157</v>
      </c>
      <c r="J111" s="1" t="s">
        <v>0</v>
      </c>
      <c r="K111" s="1" t="s">
        <v>49</v>
      </c>
      <c r="L111" s="1">
        <v>-0.25</v>
      </c>
      <c r="M111" s="1">
        <v>110</v>
      </c>
      <c r="N111" s="6"/>
      <c r="O111" s="6">
        <v>27.5</v>
      </c>
      <c r="P111" s="6">
        <v>-40507.94</v>
      </c>
      <c r="R111" s="31">
        <v>-27.5</v>
      </c>
      <c r="S111" s="28">
        <v>43861</v>
      </c>
      <c r="X111" s="6">
        <f t="shared" si="47"/>
        <v>0</v>
      </c>
      <c r="Y111" s="6">
        <f t="shared" si="47"/>
        <v>0</v>
      </c>
      <c r="Z111" s="6">
        <f t="shared" si="47"/>
        <v>0</v>
      </c>
      <c r="AA111" s="6">
        <f t="shared" si="47"/>
        <v>0</v>
      </c>
      <c r="AB111" s="6">
        <f t="shared" si="47"/>
        <v>0</v>
      </c>
      <c r="AC111" s="6">
        <f t="shared" si="47"/>
        <v>0</v>
      </c>
      <c r="AD111" s="6">
        <f t="shared" si="47"/>
        <v>0</v>
      </c>
      <c r="AE111" s="6">
        <f t="shared" si="47"/>
        <v>0</v>
      </c>
      <c r="AF111" s="6">
        <f t="shared" si="47"/>
        <v>0</v>
      </c>
      <c r="AG111" s="6">
        <f t="shared" si="47"/>
        <v>0</v>
      </c>
      <c r="AH111" s="6">
        <f t="shared" si="48"/>
        <v>0</v>
      </c>
      <c r="AI111" s="6">
        <f t="shared" si="48"/>
        <v>0</v>
      </c>
      <c r="AJ111" s="6">
        <f t="shared" si="48"/>
        <v>0</v>
      </c>
      <c r="AK111" s="6">
        <f t="shared" si="48"/>
        <v>0</v>
      </c>
      <c r="AL111" s="6">
        <f t="shared" si="48"/>
        <v>0</v>
      </c>
      <c r="AM111" s="6">
        <f t="shared" si="48"/>
        <v>0</v>
      </c>
      <c r="AN111" s="6">
        <f t="shared" si="48"/>
        <v>0</v>
      </c>
      <c r="AO111" s="6">
        <f t="shared" si="48"/>
        <v>0</v>
      </c>
      <c r="AP111" s="6">
        <f t="shared" si="48"/>
        <v>0</v>
      </c>
      <c r="AQ111" s="6">
        <f t="shared" si="48"/>
        <v>0</v>
      </c>
      <c r="AR111" s="6">
        <f t="shared" si="49"/>
        <v>0</v>
      </c>
      <c r="AS111" s="6">
        <f t="shared" si="49"/>
        <v>0</v>
      </c>
      <c r="AT111" s="6">
        <f t="shared" si="49"/>
        <v>0</v>
      </c>
      <c r="AU111" s="6">
        <f t="shared" si="49"/>
        <v>0</v>
      </c>
      <c r="AV111" s="6">
        <f t="shared" si="49"/>
        <v>0</v>
      </c>
      <c r="AW111" s="6">
        <f t="shared" si="49"/>
        <v>0</v>
      </c>
      <c r="AX111" s="6">
        <f t="shared" si="49"/>
        <v>0</v>
      </c>
      <c r="AY111" s="6">
        <f t="shared" si="49"/>
        <v>0</v>
      </c>
      <c r="BA111" s="6">
        <f t="shared" si="43"/>
        <v>0</v>
      </c>
      <c r="BB111" s="6">
        <f t="shared" si="44"/>
        <v>0</v>
      </c>
      <c r="BC111" s="6">
        <f t="shared" si="45"/>
        <v>0</v>
      </c>
      <c r="BD111" s="6">
        <f t="shared" si="46"/>
        <v>0</v>
      </c>
    </row>
    <row r="112" spans="1:58" x14ac:dyDescent="0.2">
      <c r="A112" s="29">
        <v>38679</v>
      </c>
      <c r="B112" s="1" t="s">
        <v>200</v>
      </c>
      <c r="C112" s="27">
        <v>43838</v>
      </c>
      <c r="D112" s="1">
        <v>51161</v>
      </c>
      <c r="J112" s="1" t="s">
        <v>0</v>
      </c>
      <c r="K112" s="1" t="s">
        <v>49</v>
      </c>
      <c r="L112" s="1">
        <v>-1</v>
      </c>
      <c r="M112" s="1">
        <v>60</v>
      </c>
      <c r="N112" s="6"/>
      <c r="O112" s="6">
        <v>60</v>
      </c>
      <c r="P112" s="6">
        <v>-40100.44</v>
      </c>
      <c r="R112" s="31">
        <v>-60</v>
      </c>
      <c r="S112" s="28">
        <v>43861</v>
      </c>
      <c r="X112" s="6">
        <f t="shared" ref="X112:AG125" si="50">-SUMIFS($R:$R,$F:$F,$W112,$S:$S,X$1)/1000</f>
        <v>0</v>
      </c>
      <c r="Y112" s="6">
        <f t="shared" si="50"/>
        <v>0</v>
      </c>
      <c r="Z112" s="6">
        <f t="shared" si="50"/>
        <v>0</v>
      </c>
      <c r="AA112" s="6">
        <f t="shared" si="50"/>
        <v>0</v>
      </c>
      <c r="AB112" s="6">
        <f t="shared" si="50"/>
        <v>0</v>
      </c>
      <c r="AC112" s="6">
        <f t="shared" si="50"/>
        <v>0</v>
      </c>
      <c r="AD112" s="6">
        <f t="shared" si="50"/>
        <v>0</v>
      </c>
      <c r="AE112" s="6">
        <f t="shared" si="50"/>
        <v>0</v>
      </c>
      <c r="AF112" s="6">
        <f t="shared" si="50"/>
        <v>0</v>
      </c>
      <c r="AG112" s="6">
        <f t="shared" si="50"/>
        <v>0</v>
      </c>
      <c r="AH112" s="6">
        <f t="shared" ref="AH112:AQ125" si="51">-SUMIFS($R:$R,$F:$F,$W112,$S:$S,AH$1)/1000</f>
        <v>0</v>
      </c>
      <c r="AI112" s="6">
        <f t="shared" si="51"/>
        <v>0</v>
      </c>
      <c r="AJ112" s="6">
        <f t="shared" si="51"/>
        <v>0</v>
      </c>
      <c r="AK112" s="6">
        <f t="shared" si="51"/>
        <v>0</v>
      </c>
      <c r="AL112" s="6">
        <f t="shared" si="51"/>
        <v>0</v>
      </c>
      <c r="AM112" s="6">
        <f t="shared" si="51"/>
        <v>0</v>
      </c>
      <c r="AN112" s="6">
        <f t="shared" si="51"/>
        <v>0</v>
      </c>
      <c r="AO112" s="6">
        <f t="shared" si="51"/>
        <v>0</v>
      </c>
      <c r="AP112" s="6">
        <f t="shared" si="51"/>
        <v>0</v>
      </c>
      <c r="AQ112" s="6">
        <f t="shared" si="51"/>
        <v>0</v>
      </c>
      <c r="AR112" s="6">
        <f t="shared" ref="AR112:AY125" si="52">-SUMIFS($R:$R,$F:$F,$W112,$S:$S,AR$1)/1000</f>
        <v>0</v>
      </c>
      <c r="AS112" s="6">
        <f t="shared" si="52"/>
        <v>0</v>
      </c>
      <c r="AT112" s="6">
        <f t="shared" si="52"/>
        <v>0</v>
      </c>
      <c r="AU112" s="6">
        <f t="shared" si="52"/>
        <v>0</v>
      </c>
      <c r="AV112" s="6">
        <f t="shared" si="52"/>
        <v>0</v>
      </c>
      <c r="AW112" s="6">
        <f t="shared" si="52"/>
        <v>0</v>
      </c>
      <c r="AX112" s="6">
        <f t="shared" si="52"/>
        <v>0</v>
      </c>
      <c r="AY112" s="6">
        <f t="shared" si="52"/>
        <v>0</v>
      </c>
      <c r="BA112" s="6">
        <f t="shared" si="43"/>
        <v>0</v>
      </c>
      <c r="BB112" s="6">
        <f t="shared" si="44"/>
        <v>0</v>
      </c>
      <c r="BC112" s="6">
        <f t="shared" si="45"/>
        <v>0</v>
      </c>
      <c r="BD112" s="6">
        <f t="shared" si="46"/>
        <v>0</v>
      </c>
    </row>
    <row r="113" spans="1:58" x14ac:dyDescent="0.2">
      <c r="A113" s="29">
        <v>38285</v>
      </c>
      <c r="B113" s="1" t="s">
        <v>200</v>
      </c>
      <c r="C113" s="27">
        <v>43839</v>
      </c>
      <c r="D113" s="1">
        <v>51071</v>
      </c>
      <c r="J113" s="1" t="s">
        <v>0</v>
      </c>
      <c r="K113" s="1" t="s">
        <v>49</v>
      </c>
      <c r="L113" s="1">
        <v>-2</v>
      </c>
      <c r="M113" s="1">
        <v>98</v>
      </c>
      <c r="N113" s="6"/>
      <c r="O113" s="6">
        <v>196</v>
      </c>
      <c r="P113" s="6">
        <v>-46052.94</v>
      </c>
      <c r="R113" s="31">
        <v>-196</v>
      </c>
      <c r="S113" s="28">
        <v>43861</v>
      </c>
      <c r="X113" s="6">
        <f t="shared" si="50"/>
        <v>0</v>
      </c>
      <c r="Y113" s="6">
        <f t="shared" si="50"/>
        <v>0</v>
      </c>
      <c r="Z113" s="6">
        <f t="shared" si="50"/>
        <v>0</v>
      </c>
      <c r="AA113" s="6">
        <f t="shared" si="50"/>
        <v>0</v>
      </c>
      <c r="AB113" s="6">
        <f t="shared" si="50"/>
        <v>0</v>
      </c>
      <c r="AC113" s="6">
        <f t="shared" si="50"/>
        <v>0</v>
      </c>
      <c r="AD113" s="6">
        <f t="shared" si="50"/>
        <v>0</v>
      </c>
      <c r="AE113" s="6">
        <f t="shared" si="50"/>
        <v>0</v>
      </c>
      <c r="AF113" s="6">
        <f t="shared" si="50"/>
        <v>0</v>
      </c>
      <c r="AG113" s="6">
        <f t="shared" si="50"/>
        <v>0</v>
      </c>
      <c r="AH113" s="6">
        <f t="shared" si="51"/>
        <v>0</v>
      </c>
      <c r="AI113" s="6">
        <f t="shared" si="51"/>
        <v>0</v>
      </c>
      <c r="AJ113" s="6">
        <f t="shared" si="51"/>
        <v>0</v>
      </c>
      <c r="AK113" s="6">
        <f t="shared" si="51"/>
        <v>0</v>
      </c>
      <c r="AL113" s="6">
        <f t="shared" si="51"/>
        <v>0</v>
      </c>
      <c r="AM113" s="6">
        <f t="shared" si="51"/>
        <v>0</v>
      </c>
      <c r="AN113" s="6">
        <f t="shared" si="51"/>
        <v>0</v>
      </c>
      <c r="AO113" s="6">
        <f t="shared" si="51"/>
        <v>0</v>
      </c>
      <c r="AP113" s="6">
        <f t="shared" si="51"/>
        <v>0</v>
      </c>
      <c r="AQ113" s="6">
        <f t="shared" si="51"/>
        <v>0</v>
      </c>
      <c r="AR113" s="6">
        <f t="shared" si="52"/>
        <v>0</v>
      </c>
      <c r="AS113" s="6">
        <f t="shared" si="52"/>
        <v>0</v>
      </c>
      <c r="AT113" s="6">
        <f t="shared" si="52"/>
        <v>0</v>
      </c>
      <c r="AU113" s="6">
        <f t="shared" si="52"/>
        <v>0</v>
      </c>
      <c r="AV113" s="6">
        <f t="shared" si="52"/>
        <v>0</v>
      </c>
      <c r="AW113" s="6">
        <f t="shared" si="52"/>
        <v>0</v>
      </c>
      <c r="AX113" s="6">
        <f t="shared" si="52"/>
        <v>0</v>
      </c>
      <c r="AY113" s="6">
        <f t="shared" si="52"/>
        <v>0</v>
      </c>
      <c r="BA113" s="6">
        <f t="shared" si="43"/>
        <v>0</v>
      </c>
      <c r="BB113" s="6">
        <f t="shared" si="44"/>
        <v>0</v>
      </c>
      <c r="BC113" s="6">
        <f t="shared" si="45"/>
        <v>0</v>
      </c>
      <c r="BD113" s="6">
        <f t="shared" si="46"/>
        <v>0</v>
      </c>
    </row>
    <row r="114" spans="1:58" x14ac:dyDescent="0.2">
      <c r="A114" s="29">
        <v>38285</v>
      </c>
      <c r="B114" s="1" t="s">
        <v>200</v>
      </c>
      <c r="C114" s="27">
        <v>43839</v>
      </c>
      <c r="D114" s="1">
        <v>51071</v>
      </c>
      <c r="J114" s="1" t="s">
        <v>0</v>
      </c>
      <c r="K114" s="1" t="s">
        <v>49</v>
      </c>
      <c r="L114" s="1">
        <v>-1</v>
      </c>
      <c r="M114" s="1">
        <v>124</v>
      </c>
      <c r="N114" s="6"/>
      <c r="O114" s="6">
        <v>124</v>
      </c>
      <c r="P114" s="6">
        <v>-45768.94</v>
      </c>
      <c r="R114" s="31">
        <v>-124</v>
      </c>
      <c r="S114" s="28">
        <v>43861</v>
      </c>
      <c r="X114" s="6">
        <f t="shared" si="50"/>
        <v>0</v>
      </c>
      <c r="Y114" s="6">
        <f t="shared" si="50"/>
        <v>0</v>
      </c>
      <c r="Z114" s="6">
        <f t="shared" si="50"/>
        <v>0</v>
      </c>
      <c r="AA114" s="6">
        <f t="shared" si="50"/>
        <v>0</v>
      </c>
      <c r="AB114" s="6">
        <f t="shared" si="50"/>
        <v>0</v>
      </c>
      <c r="AC114" s="6">
        <f t="shared" si="50"/>
        <v>0</v>
      </c>
      <c r="AD114" s="6">
        <f t="shared" si="50"/>
        <v>0</v>
      </c>
      <c r="AE114" s="6">
        <f t="shared" si="50"/>
        <v>0</v>
      </c>
      <c r="AF114" s="6">
        <f t="shared" si="50"/>
        <v>0</v>
      </c>
      <c r="AG114" s="6">
        <f t="shared" si="50"/>
        <v>0</v>
      </c>
      <c r="AH114" s="6">
        <f t="shared" si="51"/>
        <v>0</v>
      </c>
      <c r="AI114" s="6">
        <f t="shared" si="51"/>
        <v>0</v>
      </c>
      <c r="AJ114" s="6">
        <f t="shared" si="51"/>
        <v>0</v>
      </c>
      <c r="AK114" s="6">
        <f t="shared" si="51"/>
        <v>0</v>
      </c>
      <c r="AL114" s="6">
        <f t="shared" si="51"/>
        <v>0</v>
      </c>
      <c r="AM114" s="6">
        <f t="shared" si="51"/>
        <v>0</v>
      </c>
      <c r="AN114" s="6">
        <f t="shared" si="51"/>
        <v>0</v>
      </c>
      <c r="AO114" s="6">
        <f t="shared" si="51"/>
        <v>0</v>
      </c>
      <c r="AP114" s="6">
        <f t="shared" si="51"/>
        <v>0</v>
      </c>
      <c r="AQ114" s="6">
        <f t="shared" si="51"/>
        <v>0</v>
      </c>
      <c r="AR114" s="6">
        <f t="shared" si="52"/>
        <v>0</v>
      </c>
      <c r="AS114" s="6">
        <f t="shared" si="52"/>
        <v>0</v>
      </c>
      <c r="AT114" s="6">
        <f t="shared" si="52"/>
        <v>0</v>
      </c>
      <c r="AU114" s="6">
        <f t="shared" si="52"/>
        <v>0</v>
      </c>
      <c r="AV114" s="6">
        <f t="shared" si="52"/>
        <v>0</v>
      </c>
      <c r="AW114" s="6">
        <f t="shared" si="52"/>
        <v>0</v>
      </c>
      <c r="AX114" s="6">
        <f t="shared" si="52"/>
        <v>0</v>
      </c>
      <c r="AY114" s="6">
        <f t="shared" si="52"/>
        <v>0</v>
      </c>
      <c r="BA114" s="6">
        <f t="shared" si="43"/>
        <v>0</v>
      </c>
      <c r="BB114" s="6">
        <f t="shared" si="44"/>
        <v>0</v>
      </c>
      <c r="BC114" s="6">
        <f t="shared" si="45"/>
        <v>0</v>
      </c>
      <c r="BD114" s="6">
        <f t="shared" si="46"/>
        <v>0</v>
      </c>
    </row>
    <row r="115" spans="1:58" x14ac:dyDescent="0.2">
      <c r="A115" s="29">
        <v>38285</v>
      </c>
      <c r="B115" s="1" t="s">
        <v>200</v>
      </c>
      <c r="C115" s="27">
        <v>43839</v>
      </c>
      <c r="D115" s="1">
        <v>51071</v>
      </c>
      <c r="J115" s="1" t="s">
        <v>0</v>
      </c>
      <c r="K115" s="1" t="s">
        <v>49</v>
      </c>
      <c r="L115" s="1">
        <v>-1</v>
      </c>
      <c r="M115" s="1">
        <v>88</v>
      </c>
      <c r="N115" s="6"/>
      <c r="O115" s="6">
        <v>88</v>
      </c>
      <c r="P115" s="6">
        <v>-45856.94</v>
      </c>
      <c r="R115" s="31">
        <v>-88</v>
      </c>
      <c r="S115" s="28">
        <v>43861</v>
      </c>
      <c r="X115" s="6">
        <f t="shared" si="50"/>
        <v>0</v>
      </c>
      <c r="Y115" s="6">
        <f t="shared" si="50"/>
        <v>0</v>
      </c>
      <c r="Z115" s="6">
        <f t="shared" si="50"/>
        <v>0</v>
      </c>
      <c r="AA115" s="6">
        <f t="shared" si="50"/>
        <v>0</v>
      </c>
      <c r="AB115" s="6">
        <f t="shared" si="50"/>
        <v>0</v>
      </c>
      <c r="AC115" s="6">
        <f t="shared" si="50"/>
        <v>0</v>
      </c>
      <c r="AD115" s="6">
        <f t="shared" si="50"/>
        <v>0</v>
      </c>
      <c r="AE115" s="6">
        <f t="shared" si="50"/>
        <v>0</v>
      </c>
      <c r="AF115" s="6">
        <f t="shared" si="50"/>
        <v>0</v>
      </c>
      <c r="AG115" s="6">
        <f t="shared" si="50"/>
        <v>0</v>
      </c>
      <c r="AH115" s="6">
        <f t="shared" si="51"/>
        <v>0</v>
      </c>
      <c r="AI115" s="6">
        <f t="shared" si="51"/>
        <v>0</v>
      </c>
      <c r="AJ115" s="6">
        <f t="shared" si="51"/>
        <v>0</v>
      </c>
      <c r="AK115" s="6">
        <f t="shared" si="51"/>
        <v>0</v>
      </c>
      <c r="AL115" s="6">
        <f t="shared" si="51"/>
        <v>0</v>
      </c>
      <c r="AM115" s="6">
        <f t="shared" si="51"/>
        <v>0</v>
      </c>
      <c r="AN115" s="6">
        <f t="shared" si="51"/>
        <v>0</v>
      </c>
      <c r="AO115" s="6">
        <f t="shared" si="51"/>
        <v>0</v>
      </c>
      <c r="AP115" s="6">
        <f t="shared" si="51"/>
        <v>0</v>
      </c>
      <c r="AQ115" s="6">
        <f t="shared" si="51"/>
        <v>0</v>
      </c>
      <c r="AR115" s="6">
        <f t="shared" si="52"/>
        <v>0</v>
      </c>
      <c r="AS115" s="6">
        <f t="shared" si="52"/>
        <v>0</v>
      </c>
      <c r="AT115" s="6">
        <f t="shared" si="52"/>
        <v>0</v>
      </c>
      <c r="AU115" s="6">
        <f t="shared" si="52"/>
        <v>0</v>
      </c>
      <c r="AV115" s="6">
        <f t="shared" si="52"/>
        <v>0</v>
      </c>
      <c r="AW115" s="6">
        <f t="shared" si="52"/>
        <v>0</v>
      </c>
      <c r="AX115" s="6">
        <f t="shared" si="52"/>
        <v>0</v>
      </c>
      <c r="AY115" s="6">
        <f t="shared" si="52"/>
        <v>0</v>
      </c>
      <c r="BA115" s="6">
        <f t="shared" si="43"/>
        <v>0</v>
      </c>
      <c r="BB115" s="6">
        <f t="shared" si="44"/>
        <v>0</v>
      </c>
      <c r="BC115" s="6">
        <f t="shared" si="45"/>
        <v>0</v>
      </c>
      <c r="BD115" s="6">
        <f t="shared" si="46"/>
        <v>0</v>
      </c>
    </row>
    <row r="116" spans="1:58" x14ac:dyDescent="0.2">
      <c r="A116" s="29">
        <v>38285</v>
      </c>
      <c r="B116" s="1" t="s">
        <v>200</v>
      </c>
      <c r="C116" s="27">
        <v>43839</v>
      </c>
      <c r="D116" s="1">
        <v>51071</v>
      </c>
      <c r="J116" s="1" t="s">
        <v>0</v>
      </c>
      <c r="K116" s="1" t="s">
        <v>49</v>
      </c>
      <c r="L116" s="1">
        <v>-0.5</v>
      </c>
      <c r="M116" s="1">
        <v>88</v>
      </c>
      <c r="N116" s="6"/>
      <c r="O116" s="6">
        <v>44</v>
      </c>
      <c r="P116" s="6">
        <v>-45169.94</v>
      </c>
      <c r="R116" s="31">
        <v>-44</v>
      </c>
      <c r="S116" s="28">
        <v>43861</v>
      </c>
      <c r="X116" s="6">
        <f t="shared" si="50"/>
        <v>0</v>
      </c>
      <c r="Y116" s="6">
        <f t="shared" si="50"/>
        <v>0</v>
      </c>
      <c r="Z116" s="6">
        <f t="shared" si="50"/>
        <v>0</v>
      </c>
      <c r="AA116" s="6">
        <f t="shared" si="50"/>
        <v>0</v>
      </c>
      <c r="AB116" s="6">
        <f t="shared" si="50"/>
        <v>0</v>
      </c>
      <c r="AC116" s="6">
        <f t="shared" si="50"/>
        <v>0</v>
      </c>
      <c r="AD116" s="6">
        <f t="shared" si="50"/>
        <v>0</v>
      </c>
      <c r="AE116" s="6">
        <f t="shared" si="50"/>
        <v>0</v>
      </c>
      <c r="AF116" s="6">
        <f t="shared" si="50"/>
        <v>0</v>
      </c>
      <c r="AG116" s="6">
        <f t="shared" si="50"/>
        <v>0</v>
      </c>
      <c r="AH116" s="6">
        <f t="shared" si="51"/>
        <v>0</v>
      </c>
      <c r="AI116" s="6">
        <f t="shared" si="51"/>
        <v>0</v>
      </c>
      <c r="AJ116" s="6">
        <f t="shared" si="51"/>
        <v>0</v>
      </c>
      <c r="AK116" s="6">
        <f t="shared" si="51"/>
        <v>0</v>
      </c>
      <c r="AL116" s="6">
        <f t="shared" si="51"/>
        <v>0</v>
      </c>
      <c r="AM116" s="6">
        <f t="shared" si="51"/>
        <v>0</v>
      </c>
      <c r="AN116" s="6">
        <f t="shared" si="51"/>
        <v>0</v>
      </c>
      <c r="AO116" s="6">
        <f t="shared" si="51"/>
        <v>0</v>
      </c>
      <c r="AP116" s="6">
        <f t="shared" si="51"/>
        <v>0</v>
      </c>
      <c r="AQ116" s="6">
        <f t="shared" si="51"/>
        <v>0</v>
      </c>
      <c r="AR116" s="6">
        <f t="shared" si="52"/>
        <v>0</v>
      </c>
      <c r="AS116" s="6">
        <f t="shared" si="52"/>
        <v>0</v>
      </c>
      <c r="AT116" s="6">
        <f t="shared" si="52"/>
        <v>0</v>
      </c>
      <c r="AU116" s="6">
        <f t="shared" si="52"/>
        <v>0</v>
      </c>
      <c r="AV116" s="6">
        <f t="shared" si="52"/>
        <v>0</v>
      </c>
      <c r="AW116" s="6">
        <f t="shared" si="52"/>
        <v>0</v>
      </c>
      <c r="AX116" s="6">
        <f t="shared" si="52"/>
        <v>0</v>
      </c>
      <c r="AY116" s="6">
        <f t="shared" si="52"/>
        <v>0</v>
      </c>
      <c r="BA116" s="6">
        <f t="shared" si="43"/>
        <v>0</v>
      </c>
      <c r="BB116" s="6">
        <f t="shared" si="44"/>
        <v>0</v>
      </c>
      <c r="BC116" s="6">
        <f t="shared" si="45"/>
        <v>0</v>
      </c>
      <c r="BD116" s="6">
        <f t="shared" si="46"/>
        <v>0</v>
      </c>
    </row>
    <row r="117" spans="1:58" x14ac:dyDescent="0.2">
      <c r="A117" s="29">
        <v>38285</v>
      </c>
      <c r="B117" s="1" t="s">
        <v>200</v>
      </c>
      <c r="C117" s="27">
        <v>43839</v>
      </c>
      <c r="D117" s="1">
        <v>51071</v>
      </c>
      <c r="J117" s="1" t="s">
        <v>0</v>
      </c>
      <c r="K117" s="1" t="s">
        <v>49</v>
      </c>
      <c r="L117" s="1">
        <v>-1</v>
      </c>
      <c r="M117" s="1">
        <v>18</v>
      </c>
      <c r="N117" s="6"/>
      <c r="O117" s="6">
        <v>18</v>
      </c>
      <c r="P117" s="6">
        <v>-40525.94</v>
      </c>
      <c r="R117" s="31">
        <v>-18</v>
      </c>
      <c r="S117" s="28">
        <v>43861</v>
      </c>
      <c r="X117" s="6">
        <f t="shared" si="50"/>
        <v>0</v>
      </c>
      <c r="Y117" s="6">
        <f t="shared" si="50"/>
        <v>0</v>
      </c>
      <c r="Z117" s="6">
        <f t="shared" si="50"/>
        <v>0</v>
      </c>
      <c r="AA117" s="6">
        <f t="shared" si="50"/>
        <v>0</v>
      </c>
      <c r="AB117" s="6">
        <f t="shared" si="50"/>
        <v>0</v>
      </c>
      <c r="AC117" s="6">
        <f t="shared" si="50"/>
        <v>0</v>
      </c>
      <c r="AD117" s="6">
        <f t="shared" si="50"/>
        <v>0</v>
      </c>
      <c r="AE117" s="6">
        <f t="shared" si="50"/>
        <v>0</v>
      </c>
      <c r="AF117" s="6">
        <f t="shared" si="50"/>
        <v>0</v>
      </c>
      <c r="AG117" s="6">
        <f t="shared" si="50"/>
        <v>0</v>
      </c>
      <c r="AH117" s="6">
        <f t="shared" si="51"/>
        <v>0</v>
      </c>
      <c r="AI117" s="6">
        <f t="shared" si="51"/>
        <v>0</v>
      </c>
      <c r="AJ117" s="6">
        <f t="shared" si="51"/>
        <v>0</v>
      </c>
      <c r="AK117" s="6">
        <f t="shared" si="51"/>
        <v>0</v>
      </c>
      <c r="AL117" s="6">
        <f t="shared" si="51"/>
        <v>0</v>
      </c>
      <c r="AM117" s="6">
        <f t="shared" si="51"/>
        <v>0</v>
      </c>
      <c r="AN117" s="6">
        <f t="shared" si="51"/>
        <v>0</v>
      </c>
      <c r="AO117" s="6">
        <f t="shared" si="51"/>
        <v>0</v>
      </c>
      <c r="AP117" s="6">
        <f t="shared" si="51"/>
        <v>0</v>
      </c>
      <c r="AQ117" s="6">
        <f t="shared" si="51"/>
        <v>0</v>
      </c>
      <c r="AR117" s="6">
        <f t="shared" si="52"/>
        <v>0</v>
      </c>
      <c r="AS117" s="6">
        <f t="shared" si="52"/>
        <v>0</v>
      </c>
      <c r="AT117" s="6">
        <f t="shared" si="52"/>
        <v>0</v>
      </c>
      <c r="AU117" s="6">
        <f t="shared" si="52"/>
        <v>0</v>
      </c>
      <c r="AV117" s="6">
        <f t="shared" si="52"/>
        <v>0</v>
      </c>
      <c r="AW117" s="6">
        <f t="shared" si="52"/>
        <v>0</v>
      </c>
      <c r="AX117" s="6">
        <f t="shared" si="52"/>
        <v>0</v>
      </c>
      <c r="AY117" s="6">
        <f t="shared" si="52"/>
        <v>0</v>
      </c>
      <c r="BA117" s="6">
        <f t="shared" si="43"/>
        <v>0</v>
      </c>
      <c r="BB117" s="6">
        <f t="shared" si="44"/>
        <v>0</v>
      </c>
      <c r="BC117" s="6">
        <f t="shared" si="45"/>
        <v>0</v>
      </c>
      <c r="BD117" s="6">
        <f t="shared" si="46"/>
        <v>0</v>
      </c>
    </row>
    <row r="118" spans="1:58" x14ac:dyDescent="0.2">
      <c r="A118" s="29">
        <v>38840</v>
      </c>
      <c r="B118" s="1" t="s">
        <v>200</v>
      </c>
      <c r="C118" s="27">
        <v>43839</v>
      </c>
      <c r="D118" s="1">
        <v>51163</v>
      </c>
      <c r="J118" s="1" t="s">
        <v>0</v>
      </c>
      <c r="K118" s="1" t="s">
        <v>49</v>
      </c>
      <c r="L118" s="1">
        <v>-6</v>
      </c>
      <c r="M118" s="1">
        <v>110</v>
      </c>
      <c r="N118" s="6"/>
      <c r="O118" s="6">
        <v>660</v>
      </c>
      <c r="P118" s="6">
        <v>-41340.94</v>
      </c>
      <c r="R118" s="31">
        <v>-660</v>
      </c>
      <c r="S118" s="28">
        <v>43861</v>
      </c>
      <c r="X118" s="6">
        <f t="shared" si="50"/>
        <v>0</v>
      </c>
      <c r="Y118" s="6">
        <f t="shared" si="50"/>
        <v>0</v>
      </c>
      <c r="Z118" s="6">
        <f t="shared" si="50"/>
        <v>0</v>
      </c>
      <c r="AA118" s="6">
        <f t="shared" si="50"/>
        <v>0</v>
      </c>
      <c r="AB118" s="6">
        <f t="shared" si="50"/>
        <v>0</v>
      </c>
      <c r="AC118" s="6">
        <f t="shared" si="50"/>
        <v>0</v>
      </c>
      <c r="AD118" s="6">
        <f t="shared" si="50"/>
        <v>0</v>
      </c>
      <c r="AE118" s="6">
        <f t="shared" si="50"/>
        <v>0</v>
      </c>
      <c r="AF118" s="6">
        <f t="shared" si="50"/>
        <v>0</v>
      </c>
      <c r="AG118" s="6">
        <f t="shared" si="50"/>
        <v>0</v>
      </c>
      <c r="AH118" s="6">
        <f t="shared" si="51"/>
        <v>0</v>
      </c>
      <c r="AI118" s="6">
        <f t="shared" si="51"/>
        <v>0</v>
      </c>
      <c r="AJ118" s="6">
        <f t="shared" si="51"/>
        <v>0</v>
      </c>
      <c r="AK118" s="6">
        <f t="shared" si="51"/>
        <v>0</v>
      </c>
      <c r="AL118" s="6">
        <f t="shared" si="51"/>
        <v>0</v>
      </c>
      <c r="AM118" s="6">
        <f t="shared" si="51"/>
        <v>0</v>
      </c>
      <c r="AN118" s="6">
        <f t="shared" si="51"/>
        <v>0</v>
      </c>
      <c r="AO118" s="6">
        <f t="shared" si="51"/>
        <v>0</v>
      </c>
      <c r="AP118" s="6">
        <f t="shared" si="51"/>
        <v>0</v>
      </c>
      <c r="AQ118" s="6">
        <f t="shared" si="51"/>
        <v>0</v>
      </c>
      <c r="AR118" s="6">
        <f t="shared" si="52"/>
        <v>0</v>
      </c>
      <c r="AS118" s="6">
        <f t="shared" si="52"/>
        <v>0</v>
      </c>
      <c r="AT118" s="6">
        <f t="shared" si="52"/>
        <v>0</v>
      </c>
      <c r="AU118" s="6">
        <f t="shared" si="52"/>
        <v>0</v>
      </c>
      <c r="AV118" s="6">
        <f t="shared" si="52"/>
        <v>0</v>
      </c>
      <c r="AW118" s="6">
        <f t="shared" si="52"/>
        <v>0</v>
      </c>
      <c r="AX118" s="6">
        <f t="shared" si="52"/>
        <v>0</v>
      </c>
      <c r="AY118" s="6">
        <f t="shared" si="52"/>
        <v>0</v>
      </c>
      <c r="BA118" s="6">
        <f t="shared" si="43"/>
        <v>0</v>
      </c>
      <c r="BB118" s="6">
        <f t="shared" si="44"/>
        <v>0</v>
      </c>
      <c r="BC118" s="6">
        <f t="shared" si="45"/>
        <v>0</v>
      </c>
      <c r="BD118" s="6">
        <f t="shared" si="46"/>
        <v>0</v>
      </c>
    </row>
    <row r="119" spans="1:58" x14ac:dyDescent="0.2">
      <c r="A119" s="29">
        <v>38840</v>
      </c>
      <c r="B119" s="1" t="s">
        <v>200</v>
      </c>
      <c r="C119" s="27">
        <v>43839</v>
      </c>
      <c r="D119" s="1">
        <v>51163</v>
      </c>
      <c r="J119" s="1" t="s">
        <v>0</v>
      </c>
      <c r="K119" s="1" t="s">
        <v>49</v>
      </c>
      <c r="L119" s="1">
        <v>-1</v>
      </c>
      <c r="M119" s="1">
        <v>155</v>
      </c>
      <c r="N119" s="6"/>
      <c r="O119" s="6">
        <v>155</v>
      </c>
      <c r="P119" s="6">
        <v>-40680.94</v>
      </c>
      <c r="R119" s="31">
        <v>-155</v>
      </c>
      <c r="S119" s="28">
        <v>43861</v>
      </c>
      <c r="X119" s="6">
        <f t="shared" si="50"/>
        <v>0</v>
      </c>
      <c r="Y119" s="6">
        <f t="shared" si="50"/>
        <v>0</v>
      </c>
      <c r="Z119" s="6">
        <f t="shared" si="50"/>
        <v>0</v>
      </c>
      <c r="AA119" s="6">
        <f t="shared" si="50"/>
        <v>0</v>
      </c>
      <c r="AB119" s="6">
        <f t="shared" si="50"/>
        <v>0</v>
      </c>
      <c r="AC119" s="6">
        <f t="shared" si="50"/>
        <v>0</v>
      </c>
      <c r="AD119" s="6">
        <f t="shared" si="50"/>
        <v>0</v>
      </c>
      <c r="AE119" s="6">
        <f t="shared" si="50"/>
        <v>0</v>
      </c>
      <c r="AF119" s="6">
        <f t="shared" si="50"/>
        <v>0</v>
      </c>
      <c r="AG119" s="6">
        <f t="shared" si="50"/>
        <v>0</v>
      </c>
      <c r="AH119" s="6">
        <f t="shared" si="51"/>
        <v>0</v>
      </c>
      <c r="AI119" s="6">
        <f t="shared" si="51"/>
        <v>0</v>
      </c>
      <c r="AJ119" s="6">
        <f t="shared" si="51"/>
        <v>0</v>
      </c>
      <c r="AK119" s="6">
        <f t="shared" si="51"/>
        <v>0</v>
      </c>
      <c r="AL119" s="6">
        <f t="shared" si="51"/>
        <v>0</v>
      </c>
      <c r="AM119" s="6">
        <f t="shared" si="51"/>
        <v>0</v>
      </c>
      <c r="AN119" s="6">
        <f t="shared" si="51"/>
        <v>0</v>
      </c>
      <c r="AO119" s="6">
        <f t="shared" si="51"/>
        <v>0</v>
      </c>
      <c r="AP119" s="6">
        <f t="shared" si="51"/>
        <v>0</v>
      </c>
      <c r="AQ119" s="6">
        <f t="shared" si="51"/>
        <v>0</v>
      </c>
      <c r="AR119" s="6">
        <f t="shared" si="52"/>
        <v>0</v>
      </c>
      <c r="AS119" s="6">
        <f t="shared" si="52"/>
        <v>0</v>
      </c>
      <c r="AT119" s="6">
        <f t="shared" si="52"/>
        <v>0</v>
      </c>
      <c r="AU119" s="6">
        <f t="shared" si="52"/>
        <v>0</v>
      </c>
      <c r="AV119" s="6">
        <f t="shared" si="52"/>
        <v>0</v>
      </c>
      <c r="AW119" s="6">
        <f t="shared" si="52"/>
        <v>0</v>
      </c>
      <c r="AX119" s="6">
        <f t="shared" si="52"/>
        <v>0</v>
      </c>
      <c r="AY119" s="6">
        <f t="shared" si="52"/>
        <v>0</v>
      </c>
      <c r="BA119" s="6">
        <f t="shared" si="43"/>
        <v>0</v>
      </c>
      <c r="BB119" s="6">
        <f t="shared" si="44"/>
        <v>0</v>
      </c>
      <c r="BC119" s="6">
        <f t="shared" si="45"/>
        <v>0</v>
      </c>
      <c r="BD119" s="6">
        <f t="shared" si="46"/>
        <v>0</v>
      </c>
    </row>
    <row r="120" spans="1:58" x14ac:dyDescent="0.2">
      <c r="A120" s="29">
        <v>38840</v>
      </c>
      <c r="B120" s="1" t="s">
        <v>200</v>
      </c>
      <c r="C120" s="27">
        <v>43839</v>
      </c>
      <c r="D120" s="1">
        <v>51163</v>
      </c>
      <c r="J120" s="1" t="s">
        <v>0</v>
      </c>
      <c r="K120" s="1" t="s">
        <v>49</v>
      </c>
      <c r="L120" s="1">
        <v>-1</v>
      </c>
      <c r="M120" s="1">
        <v>155</v>
      </c>
      <c r="N120" s="6"/>
      <c r="O120" s="6">
        <v>155</v>
      </c>
      <c r="P120" s="6">
        <v>-41495.94</v>
      </c>
      <c r="R120" s="31">
        <v>-155</v>
      </c>
      <c r="S120" s="28">
        <v>43861</v>
      </c>
      <c r="X120" s="6">
        <f t="shared" si="50"/>
        <v>0</v>
      </c>
      <c r="Y120" s="6">
        <f t="shared" si="50"/>
        <v>0</v>
      </c>
      <c r="Z120" s="6">
        <f t="shared" si="50"/>
        <v>0</v>
      </c>
      <c r="AA120" s="6">
        <f t="shared" si="50"/>
        <v>0</v>
      </c>
      <c r="AB120" s="6">
        <f t="shared" si="50"/>
        <v>0</v>
      </c>
      <c r="AC120" s="6">
        <f t="shared" si="50"/>
        <v>0</v>
      </c>
      <c r="AD120" s="6">
        <f t="shared" si="50"/>
        <v>0</v>
      </c>
      <c r="AE120" s="6">
        <f t="shared" si="50"/>
        <v>0</v>
      </c>
      <c r="AF120" s="6">
        <f t="shared" si="50"/>
        <v>0</v>
      </c>
      <c r="AG120" s="6">
        <f t="shared" si="50"/>
        <v>0</v>
      </c>
      <c r="AH120" s="6">
        <f t="shared" si="51"/>
        <v>0</v>
      </c>
      <c r="AI120" s="6">
        <f t="shared" si="51"/>
        <v>0</v>
      </c>
      <c r="AJ120" s="6">
        <f t="shared" si="51"/>
        <v>0</v>
      </c>
      <c r="AK120" s="6">
        <f t="shared" si="51"/>
        <v>0</v>
      </c>
      <c r="AL120" s="6">
        <f t="shared" si="51"/>
        <v>0</v>
      </c>
      <c r="AM120" s="6">
        <f t="shared" si="51"/>
        <v>0</v>
      </c>
      <c r="AN120" s="6">
        <f t="shared" si="51"/>
        <v>0</v>
      </c>
      <c r="AO120" s="6">
        <f t="shared" si="51"/>
        <v>0</v>
      </c>
      <c r="AP120" s="6">
        <f t="shared" si="51"/>
        <v>0</v>
      </c>
      <c r="AQ120" s="6">
        <f t="shared" si="51"/>
        <v>0</v>
      </c>
      <c r="AR120" s="6">
        <f t="shared" si="52"/>
        <v>0</v>
      </c>
      <c r="AS120" s="6">
        <f t="shared" si="52"/>
        <v>0</v>
      </c>
      <c r="AT120" s="6">
        <f t="shared" si="52"/>
        <v>0</v>
      </c>
      <c r="AU120" s="6">
        <f t="shared" si="52"/>
        <v>0</v>
      </c>
      <c r="AV120" s="6">
        <f t="shared" si="52"/>
        <v>0</v>
      </c>
      <c r="AW120" s="6">
        <f t="shared" si="52"/>
        <v>0</v>
      </c>
      <c r="AX120" s="6">
        <f t="shared" si="52"/>
        <v>0</v>
      </c>
      <c r="AY120" s="6">
        <f t="shared" si="52"/>
        <v>0</v>
      </c>
      <c r="BA120" s="6">
        <f t="shared" si="43"/>
        <v>0</v>
      </c>
      <c r="BB120" s="6">
        <f t="shared" si="44"/>
        <v>0</v>
      </c>
      <c r="BC120" s="6">
        <f t="shared" si="45"/>
        <v>0</v>
      </c>
      <c r="BD120" s="6">
        <f t="shared" si="46"/>
        <v>0</v>
      </c>
    </row>
    <row r="121" spans="1:58" x14ac:dyDescent="0.2">
      <c r="A121" s="29">
        <v>38840</v>
      </c>
      <c r="B121" s="1" t="s">
        <v>200</v>
      </c>
      <c r="C121" s="27">
        <v>43839</v>
      </c>
      <c r="D121" s="1">
        <v>51163</v>
      </c>
      <c r="J121" s="1" t="s">
        <v>0</v>
      </c>
      <c r="K121" s="1" t="s">
        <v>49</v>
      </c>
      <c r="L121" s="1">
        <v>-1</v>
      </c>
      <c r="M121" s="1">
        <v>155</v>
      </c>
      <c r="N121" s="6"/>
      <c r="O121" s="6">
        <v>155</v>
      </c>
      <c r="P121" s="6">
        <v>-41650.94</v>
      </c>
      <c r="R121" s="31">
        <v>-155</v>
      </c>
      <c r="S121" s="28">
        <v>43861</v>
      </c>
      <c r="X121" s="6">
        <f t="shared" si="50"/>
        <v>0</v>
      </c>
      <c r="Y121" s="6">
        <f t="shared" si="50"/>
        <v>0</v>
      </c>
      <c r="Z121" s="6">
        <f t="shared" si="50"/>
        <v>0</v>
      </c>
      <c r="AA121" s="6">
        <f t="shared" si="50"/>
        <v>0</v>
      </c>
      <c r="AB121" s="6">
        <f t="shared" si="50"/>
        <v>0</v>
      </c>
      <c r="AC121" s="6">
        <f t="shared" si="50"/>
        <v>0</v>
      </c>
      <c r="AD121" s="6">
        <f t="shared" si="50"/>
        <v>0</v>
      </c>
      <c r="AE121" s="6">
        <f t="shared" si="50"/>
        <v>0</v>
      </c>
      <c r="AF121" s="6">
        <f t="shared" si="50"/>
        <v>0</v>
      </c>
      <c r="AG121" s="6">
        <f t="shared" si="50"/>
        <v>0</v>
      </c>
      <c r="AH121" s="6">
        <f t="shared" si="51"/>
        <v>0</v>
      </c>
      <c r="AI121" s="6">
        <f t="shared" si="51"/>
        <v>0</v>
      </c>
      <c r="AJ121" s="6">
        <f t="shared" si="51"/>
        <v>0</v>
      </c>
      <c r="AK121" s="6">
        <f t="shared" si="51"/>
        <v>0</v>
      </c>
      <c r="AL121" s="6">
        <f t="shared" si="51"/>
        <v>0</v>
      </c>
      <c r="AM121" s="6">
        <f t="shared" si="51"/>
        <v>0</v>
      </c>
      <c r="AN121" s="6">
        <f t="shared" si="51"/>
        <v>0</v>
      </c>
      <c r="AO121" s="6">
        <f t="shared" si="51"/>
        <v>0</v>
      </c>
      <c r="AP121" s="6">
        <f t="shared" si="51"/>
        <v>0</v>
      </c>
      <c r="AQ121" s="6">
        <f t="shared" si="51"/>
        <v>0</v>
      </c>
      <c r="AR121" s="6">
        <f t="shared" si="52"/>
        <v>0</v>
      </c>
      <c r="AS121" s="6">
        <f t="shared" si="52"/>
        <v>0</v>
      </c>
      <c r="AT121" s="6">
        <f t="shared" si="52"/>
        <v>0</v>
      </c>
      <c r="AU121" s="6">
        <f t="shared" si="52"/>
        <v>0</v>
      </c>
      <c r="AV121" s="6">
        <f t="shared" si="52"/>
        <v>0</v>
      </c>
      <c r="AW121" s="6">
        <f t="shared" si="52"/>
        <v>0</v>
      </c>
      <c r="AX121" s="6">
        <f t="shared" si="52"/>
        <v>0</v>
      </c>
      <c r="AY121" s="6">
        <f t="shared" si="52"/>
        <v>0</v>
      </c>
      <c r="BA121" s="6">
        <f t="shared" si="43"/>
        <v>0</v>
      </c>
      <c r="BB121" s="6">
        <f t="shared" si="44"/>
        <v>0</v>
      </c>
      <c r="BC121" s="6">
        <f t="shared" si="45"/>
        <v>0</v>
      </c>
      <c r="BD121" s="6">
        <f t="shared" si="46"/>
        <v>0</v>
      </c>
    </row>
    <row r="122" spans="1:58" x14ac:dyDescent="0.2">
      <c r="A122" s="29">
        <v>38840</v>
      </c>
      <c r="B122" s="1" t="s">
        <v>200</v>
      </c>
      <c r="C122" s="27">
        <v>43839</v>
      </c>
      <c r="D122" s="1">
        <v>51163</v>
      </c>
      <c r="J122" s="1" t="s">
        <v>0</v>
      </c>
      <c r="K122" s="1" t="s">
        <v>49</v>
      </c>
      <c r="L122" s="1">
        <v>-0.5</v>
      </c>
      <c r="M122" s="1">
        <v>110</v>
      </c>
      <c r="N122" s="6"/>
      <c r="O122" s="6">
        <v>55</v>
      </c>
      <c r="P122" s="6">
        <v>-41705.94</v>
      </c>
      <c r="R122" s="31">
        <v>-55</v>
      </c>
      <c r="S122" s="28">
        <v>43861</v>
      </c>
      <c r="X122" s="6">
        <f t="shared" si="50"/>
        <v>0</v>
      </c>
      <c r="Y122" s="6">
        <f t="shared" si="50"/>
        <v>0</v>
      </c>
      <c r="Z122" s="6">
        <f t="shared" si="50"/>
        <v>0</v>
      </c>
      <c r="AA122" s="6">
        <f t="shared" si="50"/>
        <v>0</v>
      </c>
      <c r="AB122" s="6">
        <f t="shared" si="50"/>
        <v>0</v>
      </c>
      <c r="AC122" s="6">
        <f t="shared" si="50"/>
        <v>0</v>
      </c>
      <c r="AD122" s="6">
        <f t="shared" si="50"/>
        <v>0</v>
      </c>
      <c r="AE122" s="6">
        <f t="shared" si="50"/>
        <v>0</v>
      </c>
      <c r="AF122" s="6">
        <f t="shared" si="50"/>
        <v>0</v>
      </c>
      <c r="AG122" s="6">
        <f t="shared" si="50"/>
        <v>0</v>
      </c>
      <c r="AH122" s="6">
        <f t="shared" si="51"/>
        <v>0</v>
      </c>
      <c r="AI122" s="6">
        <f t="shared" si="51"/>
        <v>0</v>
      </c>
      <c r="AJ122" s="6">
        <f t="shared" si="51"/>
        <v>0</v>
      </c>
      <c r="AK122" s="6">
        <f t="shared" si="51"/>
        <v>0</v>
      </c>
      <c r="AL122" s="6">
        <f t="shared" si="51"/>
        <v>0</v>
      </c>
      <c r="AM122" s="6">
        <f t="shared" si="51"/>
        <v>0</v>
      </c>
      <c r="AN122" s="6">
        <f t="shared" si="51"/>
        <v>0</v>
      </c>
      <c r="AO122" s="6">
        <f t="shared" si="51"/>
        <v>0</v>
      </c>
      <c r="AP122" s="6">
        <f t="shared" si="51"/>
        <v>0</v>
      </c>
      <c r="AQ122" s="6">
        <f t="shared" si="51"/>
        <v>0</v>
      </c>
      <c r="AR122" s="6">
        <f t="shared" si="52"/>
        <v>0</v>
      </c>
      <c r="AS122" s="6">
        <f t="shared" si="52"/>
        <v>0</v>
      </c>
      <c r="AT122" s="6">
        <f t="shared" si="52"/>
        <v>0</v>
      </c>
      <c r="AU122" s="6">
        <f t="shared" si="52"/>
        <v>0</v>
      </c>
      <c r="AV122" s="6">
        <f t="shared" si="52"/>
        <v>0</v>
      </c>
      <c r="AW122" s="6">
        <f t="shared" si="52"/>
        <v>0</v>
      </c>
      <c r="AX122" s="6">
        <f t="shared" si="52"/>
        <v>0</v>
      </c>
      <c r="AY122" s="6">
        <f t="shared" si="52"/>
        <v>0</v>
      </c>
      <c r="BA122" s="6">
        <f t="shared" si="43"/>
        <v>0</v>
      </c>
      <c r="BB122" s="6">
        <f t="shared" si="44"/>
        <v>0</v>
      </c>
      <c r="BC122" s="6">
        <f t="shared" si="45"/>
        <v>0</v>
      </c>
      <c r="BD122" s="6">
        <f t="shared" si="46"/>
        <v>0</v>
      </c>
    </row>
    <row r="123" spans="1:58" x14ac:dyDescent="0.2">
      <c r="A123" s="29">
        <v>38841</v>
      </c>
      <c r="B123" s="1" t="s">
        <v>200</v>
      </c>
      <c r="C123" s="27">
        <v>43839</v>
      </c>
      <c r="D123" s="1">
        <v>51164</v>
      </c>
      <c r="J123" s="1" t="s">
        <v>0</v>
      </c>
      <c r="K123" s="1" t="s">
        <v>49</v>
      </c>
      <c r="L123" s="1">
        <v>-6.5</v>
      </c>
      <c r="M123" s="1">
        <v>88</v>
      </c>
      <c r="N123" s="6"/>
      <c r="O123" s="6">
        <v>572</v>
      </c>
      <c r="P123" s="6">
        <v>-42965.94</v>
      </c>
      <c r="R123" s="31">
        <v>-572</v>
      </c>
      <c r="S123" s="28">
        <v>43861</v>
      </c>
      <c r="X123" s="6">
        <f t="shared" si="50"/>
        <v>0</v>
      </c>
      <c r="Y123" s="6">
        <f t="shared" si="50"/>
        <v>0</v>
      </c>
      <c r="Z123" s="6">
        <f t="shared" si="50"/>
        <v>0</v>
      </c>
      <c r="AA123" s="6">
        <f t="shared" si="50"/>
        <v>0</v>
      </c>
      <c r="AB123" s="6">
        <f t="shared" si="50"/>
        <v>0</v>
      </c>
      <c r="AC123" s="6">
        <f t="shared" si="50"/>
        <v>0</v>
      </c>
      <c r="AD123" s="6">
        <f t="shared" si="50"/>
        <v>0</v>
      </c>
      <c r="AE123" s="6">
        <f t="shared" si="50"/>
        <v>0</v>
      </c>
      <c r="AF123" s="6">
        <f t="shared" si="50"/>
        <v>0</v>
      </c>
      <c r="AG123" s="6">
        <f t="shared" si="50"/>
        <v>0</v>
      </c>
      <c r="AH123" s="6">
        <f t="shared" si="51"/>
        <v>0</v>
      </c>
      <c r="AI123" s="6">
        <f t="shared" si="51"/>
        <v>0</v>
      </c>
      <c r="AJ123" s="6">
        <f t="shared" si="51"/>
        <v>0</v>
      </c>
      <c r="AK123" s="6">
        <f t="shared" si="51"/>
        <v>0</v>
      </c>
      <c r="AL123" s="6">
        <f t="shared" si="51"/>
        <v>0</v>
      </c>
      <c r="AM123" s="6">
        <f t="shared" si="51"/>
        <v>0</v>
      </c>
      <c r="AN123" s="6">
        <f t="shared" si="51"/>
        <v>0</v>
      </c>
      <c r="AO123" s="6">
        <f t="shared" si="51"/>
        <v>0</v>
      </c>
      <c r="AP123" s="6">
        <f t="shared" si="51"/>
        <v>0</v>
      </c>
      <c r="AQ123" s="6">
        <f t="shared" si="51"/>
        <v>0</v>
      </c>
      <c r="AR123" s="6">
        <f t="shared" si="52"/>
        <v>0</v>
      </c>
      <c r="AS123" s="6">
        <f t="shared" si="52"/>
        <v>0</v>
      </c>
      <c r="AT123" s="6">
        <f t="shared" si="52"/>
        <v>0</v>
      </c>
      <c r="AU123" s="6">
        <f t="shared" si="52"/>
        <v>0</v>
      </c>
      <c r="AV123" s="6">
        <f t="shared" si="52"/>
        <v>0</v>
      </c>
      <c r="AW123" s="6">
        <f t="shared" si="52"/>
        <v>0</v>
      </c>
      <c r="AX123" s="6">
        <f t="shared" si="52"/>
        <v>0</v>
      </c>
      <c r="AY123" s="6">
        <f t="shared" si="52"/>
        <v>0</v>
      </c>
      <c r="BA123" s="6">
        <f t="shared" si="43"/>
        <v>0</v>
      </c>
      <c r="BB123" s="6">
        <f t="shared" si="44"/>
        <v>0</v>
      </c>
      <c r="BC123" s="6">
        <f t="shared" si="45"/>
        <v>0</v>
      </c>
      <c r="BD123" s="6">
        <f t="shared" si="46"/>
        <v>0</v>
      </c>
    </row>
    <row r="124" spans="1:58" x14ac:dyDescent="0.2">
      <c r="A124" s="29">
        <v>38841</v>
      </c>
      <c r="B124" s="1" t="s">
        <v>200</v>
      </c>
      <c r="C124" s="27">
        <v>43839</v>
      </c>
      <c r="D124" s="1">
        <v>51164</v>
      </c>
      <c r="J124" s="1" t="s">
        <v>0</v>
      </c>
      <c r="K124" s="1" t="s">
        <v>49</v>
      </c>
      <c r="L124" s="1">
        <v>-5</v>
      </c>
      <c r="M124" s="1">
        <v>88</v>
      </c>
      <c r="N124" s="6"/>
      <c r="O124" s="6">
        <v>440</v>
      </c>
      <c r="P124" s="6">
        <v>-42269.94</v>
      </c>
      <c r="R124" s="31">
        <v>-440</v>
      </c>
      <c r="S124" s="28">
        <v>43861</v>
      </c>
      <c r="X124" s="6">
        <f t="shared" si="50"/>
        <v>0</v>
      </c>
      <c r="Y124" s="6">
        <f t="shared" si="50"/>
        <v>0</v>
      </c>
      <c r="Z124" s="6">
        <f t="shared" si="50"/>
        <v>0</v>
      </c>
      <c r="AA124" s="6">
        <f t="shared" si="50"/>
        <v>0</v>
      </c>
      <c r="AB124" s="6">
        <f t="shared" si="50"/>
        <v>0</v>
      </c>
      <c r="AC124" s="6">
        <f t="shared" si="50"/>
        <v>0</v>
      </c>
      <c r="AD124" s="6">
        <f t="shared" si="50"/>
        <v>0</v>
      </c>
      <c r="AE124" s="6">
        <f t="shared" si="50"/>
        <v>0</v>
      </c>
      <c r="AF124" s="6">
        <f t="shared" si="50"/>
        <v>0</v>
      </c>
      <c r="AG124" s="6">
        <f t="shared" si="50"/>
        <v>0</v>
      </c>
      <c r="AH124" s="6">
        <f t="shared" si="51"/>
        <v>0</v>
      </c>
      <c r="AI124" s="6">
        <f t="shared" si="51"/>
        <v>0</v>
      </c>
      <c r="AJ124" s="6">
        <f t="shared" si="51"/>
        <v>0</v>
      </c>
      <c r="AK124" s="6">
        <f t="shared" si="51"/>
        <v>0</v>
      </c>
      <c r="AL124" s="6">
        <f t="shared" si="51"/>
        <v>0</v>
      </c>
      <c r="AM124" s="6">
        <f t="shared" si="51"/>
        <v>0</v>
      </c>
      <c r="AN124" s="6">
        <f t="shared" si="51"/>
        <v>0</v>
      </c>
      <c r="AO124" s="6">
        <f t="shared" si="51"/>
        <v>0</v>
      </c>
      <c r="AP124" s="6">
        <f t="shared" si="51"/>
        <v>0</v>
      </c>
      <c r="AQ124" s="6">
        <f t="shared" si="51"/>
        <v>0</v>
      </c>
      <c r="AR124" s="6">
        <f t="shared" si="52"/>
        <v>0</v>
      </c>
      <c r="AS124" s="6">
        <f t="shared" si="52"/>
        <v>0</v>
      </c>
      <c r="AT124" s="6">
        <f t="shared" si="52"/>
        <v>0</v>
      </c>
      <c r="AU124" s="6">
        <f t="shared" si="52"/>
        <v>0</v>
      </c>
      <c r="AV124" s="6">
        <f t="shared" si="52"/>
        <v>0</v>
      </c>
      <c r="AW124" s="6">
        <f t="shared" si="52"/>
        <v>0</v>
      </c>
      <c r="AX124" s="6">
        <f t="shared" si="52"/>
        <v>0</v>
      </c>
      <c r="AY124" s="6">
        <f t="shared" si="52"/>
        <v>0</v>
      </c>
      <c r="BA124" s="6">
        <f t="shared" si="43"/>
        <v>0</v>
      </c>
      <c r="BB124" s="6">
        <f t="shared" si="44"/>
        <v>0</v>
      </c>
      <c r="BC124" s="6">
        <f t="shared" si="45"/>
        <v>0</v>
      </c>
      <c r="BD124" s="6">
        <f t="shared" si="46"/>
        <v>0</v>
      </c>
    </row>
    <row r="125" spans="1:58" x14ac:dyDescent="0.2">
      <c r="A125" s="29">
        <v>38841</v>
      </c>
      <c r="B125" s="1" t="s">
        <v>200</v>
      </c>
      <c r="C125" s="27">
        <v>43839</v>
      </c>
      <c r="D125" s="1">
        <v>51164</v>
      </c>
      <c r="J125" s="1" t="s">
        <v>0</v>
      </c>
      <c r="K125" s="1" t="s">
        <v>49</v>
      </c>
      <c r="L125" s="1">
        <v>-1</v>
      </c>
      <c r="M125" s="1">
        <v>124</v>
      </c>
      <c r="N125" s="6"/>
      <c r="O125" s="6">
        <v>124</v>
      </c>
      <c r="P125" s="6">
        <v>-41829.94</v>
      </c>
      <c r="R125" s="31">
        <v>-124</v>
      </c>
      <c r="S125" s="28">
        <v>43861</v>
      </c>
      <c r="X125" s="6">
        <f t="shared" si="50"/>
        <v>0</v>
      </c>
      <c r="Y125" s="6">
        <f t="shared" si="50"/>
        <v>0</v>
      </c>
      <c r="Z125" s="6">
        <f t="shared" si="50"/>
        <v>0</v>
      </c>
      <c r="AA125" s="6">
        <f t="shared" si="50"/>
        <v>0</v>
      </c>
      <c r="AB125" s="6">
        <f t="shared" si="50"/>
        <v>0</v>
      </c>
      <c r="AC125" s="6">
        <f t="shared" si="50"/>
        <v>0</v>
      </c>
      <c r="AD125" s="6">
        <f t="shared" si="50"/>
        <v>0</v>
      </c>
      <c r="AE125" s="6">
        <f t="shared" si="50"/>
        <v>0</v>
      </c>
      <c r="AF125" s="6">
        <f t="shared" si="50"/>
        <v>0</v>
      </c>
      <c r="AG125" s="6">
        <f t="shared" si="50"/>
        <v>0</v>
      </c>
      <c r="AH125" s="6">
        <f t="shared" si="51"/>
        <v>0</v>
      </c>
      <c r="AI125" s="6">
        <f t="shared" si="51"/>
        <v>0</v>
      </c>
      <c r="AJ125" s="6">
        <f t="shared" si="51"/>
        <v>0</v>
      </c>
      <c r="AK125" s="6">
        <f t="shared" si="51"/>
        <v>0</v>
      </c>
      <c r="AL125" s="6">
        <f t="shared" si="51"/>
        <v>0</v>
      </c>
      <c r="AM125" s="6">
        <f t="shared" si="51"/>
        <v>0</v>
      </c>
      <c r="AN125" s="6">
        <f t="shared" si="51"/>
        <v>0</v>
      </c>
      <c r="AO125" s="6">
        <f t="shared" si="51"/>
        <v>0</v>
      </c>
      <c r="AP125" s="6">
        <f t="shared" si="51"/>
        <v>0</v>
      </c>
      <c r="AQ125" s="6">
        <f t="shared" si="51"/>
        <v>0</v>
      </c>
      <c r="AR125" s="6">
        <f t="shared" si="52"/>
        <v>0</v>
      </c>
      <c r="AS125" s="6">
        <f t="shared" si="52"/>
        <v>0</v>
      </c>
      <c r="AT125" s="6">
        <f t="shared" si="52"/>
        <v>0</v>
      </c>
      <c r="AU125" s="6">
        <f t="shared" si="52"/>
        <v>0</v>
      </c>
      <c r="AV125" s="6">
        <f t="shared" si="52"/>
        <v>0</v>
      </c>
      <c r="AW125" s="6">
        <f t="shared" si="52"/>
        <v>0</v>
      </c>
      <c r="AX125" s="6">
        <f t="shared" si="52"/>
        <v>0</v>
      </c>
      <c r="AY125" s="6">
        <f t="shared" si="52"/>
        <v>0</v>
      </c>
      <c r="BA125" s="6">
        <f t="shared" ref="BA125" si="53">SUM(X125:AI125)</f>
        <v>0</v>
      </c>
      <c r="BB125" s="6">
        <f t="shared" ref="BB125" si="54">SUM(AJ125:AU125)</f>
        <v>0</v>
      </c>
      <c r="BC125" s="6">
        <f t="shared" ref="BC125" si="55">SUM(AM125:AX125)</f>
        <v>0</v>
      </c>
      <c r="BD125" s="6">
        <f t="shared" ref="BD125" si="56">SUM(AN125:AY125)</f>
        <v>0</v>
      </c>
      <c r="BE125" s="1" t="s">
        <v>665</v>
      </c>
      <c r="BF125" s="93" t="s">
        <v>879</v>
      </c>
    </row>
    <row r="126" spans="1:58" x14ac:dyDescent="0.2">
      <c r="A126" s="29">
        <v>38841</v>
      </c>
      <c r="B126" s="1" t="s">
        <v>200</v>
      </c>
      <c r="C126" s="27">
        <v>43839</v>
      </c>
      <c r="D126" s="1">
        <v>51164</v>
      </c>
      <c r="J126" s="1" t="s">
        <v>0</v>
      </c>
      <c r="K126" s="1" t="s">
        <v>49</v>
      </c>
      <c r="L126" s="1">
        <v>-1</v>
      </c>
      <c r="M126" s="1">
        <v>124</v>
      </c>
      <c r="N126" s="6"/>
      <c r="O126" s="6">
        <v>124</v>
      </c>
      <c r="P126" s="6">
        <v>-42393.94</v>
      </c>
      <c r="R126" s="31">
        <v>-124</v>
      </c>
      <c r="S126" s="28">
        <v>43861</v>
      </c>
      <c r="W126" s="56"/>
      <c r="X126" s="57">
        <f t="shared" ref="X126:AY126" si="57">SUM(X2:X125)</f>
        <v>0.64</v>
      </c>
      <c r="Y126" s="57">
        <f t="shared" si="57"/>
        <v>0</v>
      </c>
      <c r="Z126" s="57">
        <f t="shared" si="57"/>
        <v>0</v>
      </c>
      <c r="AA126" s="57">
        <f t="shared" si="57"/>
        <v>0</v>
      </c>
      <c r="AB126" s="57">
        <f t="shared" si="57"/>
        <v>0</v>
      </c>
      <c r="AC126" s="57">
        <f t="shared" si="57"/>
        <v>0</v>
      </c>
      <c r="AD126" s="57">
        <f t="shared" si="57"/>
        <v>0</v>
      </c>
      <c r="AE126" s="57">
        <f t="shared" si="57"/>
        <v>0</v>
      </c>
      <c r="AF126" s="57">
        <f t="shared" si="57"/>
        <v>0</v>
      </c>
      <c r="AG126" s="57">
        <f t="shared" si="57"/>
        <v>0</v>
      </c>
      <c r="AH126" s="57">
        <f t="shared" si="57"/>
        <v>0</v>
      </c>
      <c r="AI126" s="57">
        <f t="shared" si="57"/>
        <v>0</v>
      </c>
      <c r="AJ126" s="57">
        <f t="shared" si="57"/>
        <v>0</v>
      </c>
      <c r="AK126" s="57">
        <f t="shared" si="57"/>
        <v>0</v>
      </c>
      <c r="AL126" s="57">
        <f t="shared" si="57"/>
        <v>0</v>
      </c>
      <c r="AM126" s="57">
        <f t="shared" si="57"/>
        <v>0</v>
      </c>
      <c r="AN126" s="57">
        <f t="shared" si="57"/>
        <v>0</v>
      </c>
      <c r="AO126" s="57">
        <f t="shared" si="57"/>
        <v>0</v>
      </c>
      <c r="AP126" s="57">
        <f t="shared" si="57"/>
        <v>0</v>
      </c>
      <c r="AQ126" s="57">
        <f t="shared" si="57"/>
        <v>0</v>
      </c>
      <c r="AR126" s="57">
        <f t="shared" si="57"/>
        <v>0</v>
      </c>
      <c r="AS126" s="57">
        <f t="shared" si="57"/>
        <v>0</v>
      </c>
      <c r="AT126" s="57">
        <f t="shared" si="57"/>
        <v>0</v>
      </c>
      <c r="AU126" s="57">
        <f t="shared" si="57"/>
        <v>0</v>
      </c>
      <c r="AV126" s="57">
        <f t="shared" si="57"/>
        <v>0</v>
      </c>
      <c r="AW126" s="57">
        <f t="shared" si="57"/>
        <v>0</v>
      </c>
      <c r="AX126" s="57">
        <f t="shared" si="57"/>
        <v>0</v>
      </c>
      <c r="AY126" s="57">
        <f t="shared" si="57"/>
        <v>0</v>
      </c>
      <c r="AZ126" s="15"/>
      <c r="BA126" s="57">
        <f>SUM(BA2:BA125)</f>
        <v>0.64</v>
      </c>
      <c r="BB126" s="57">
        <f>SUM(BB2:BB125)</f>
        <v>0</v>
      </c>
      <c r="BC126" s="57">
        <f>SUM(BC2:BC125)</f>
        <v>0</v>
      </c>
      <c r="BD126" s="57">
        <f>SUM(BD2:BD125)</f>
        <v>0</v>
      </c>
    </row>
    <row r="127" spans="1:58" x14ac:dyDescent="0.2">
      <c r="A127" s="29">
        <v>38842</v>
      </c>
      <c r="B127" s="1" t="s">
        <v>200</v>
      </c>
      <c r="C127" s="27">
        <v>43839</v>
      </c>
      <c r="D127" s="1">
        <v>51165</v>
      </c>
      <c r="J127" s="1" t="s">
        <v>0</v>
      </c>
      <c r="K127" s="1" t="s">
        <v>49</v>
      </c>
      <c r="L127" s="1">
        <v>-5</v>
      </c>
      <c r="M127" s="1">
        <v>88</v>
      </c>
      <c r="N127" s="6"/>
      <c r="O127" s="6">
        <v>440</v>
      </c>
      <c r="P127" s="6">
        <v>-43617.94</v>
      </c>
      <c r="R127" s="31">
        <v>-440</v>
      </c>
      <c r="S127" s="28">
        <v>43861</v>
      </c>
      <c r="W127" s="22"/>
      <c r="X127" s="8">
        <f>IS!C4-X126</f>
        <v>103.73967999999999</v>
      </c>
      <c r="Y127" s="8">
        <f>IS!D4-Y126</f>
        <v>91.14936999999999</v>
      </c>
      <c r="Z127" s="8">
        <f>IS!E4-Z126</f>
        <v>81.827619999999996</v>
      </c>
      <c r="AA127" s="8">
        <f>IS!F4-AA126</f>
        <v>80.828210000000013</v>
      </c>
      <c r="AB127" s="8">
        <f>IS!G4-AB126</f>
        <v>152.07084</v>
      </c>
      <c r="AC127" s="8">
        <f>IS!H4-AC126</f>
        <v>84.77436999999999</v>
      </c>
      <c r="AD127" s="8">
        <f>IS!I4-AD126</f>
        <v>86.016890000000004</v>
      </c>
      <c r="AE127" s="8">
        <f>IS!J4-AE126</f>
        <v>105.05967999999999</v>
      </c>
      <c r="AF127" s="8">
        <f>IS!K4-AF126</f>
        <v>72.823949999999996</v>
      </c>
      <c r="AG127" s="8">
        <f>IS!L4-AG126</f>
        <v>128.30127999999999</v>
      </c>
      <c r="AH127" s="8">
        <f>IS!M4-AH126</f>
        <v>120.80761</v>
      </c>
      <c r="AI127" s="8">
        <f>IS!N4-AI126</f>
        <v>96.755409999999998</v>
      </c>
      <c r="AJ127" s="8">
        <f>IS!O4-AJ126</f>
        <v>81.903369999999995</v>
      </c>
      <c r="AK127" s="8">
        <f>IS!P4-AK126</f>
        <v>108.72225</v>
      </c>
      <c r="AL127" s="8">
        <f>IS!Q4-AL126</f>
        <v>72.101690000000005</v>
      </c>
      <c r="AM127" s="8">
        <f>IS!R4-AM126</f>
        <v>88.748619999999988</v>
      </c>
      <c r="AN127" s="8">
        <f>IS!S4-AN126</f>
        <v>87.422039999999996</v>
      </c>
      <c r="AO127" s="8">
        <f>IS!T4-AO126</f>
        <v>56.918889999999998</v>
      </c>
      <c r="AP127" s="8">
        <f>IS!U4-AP126</f>
        <v>105.59872</v>
      </c>
      <c r="AQ127" s="8">
        <f>IS!V4-AQ126</f>
        <v>101.52807000000001</v>
      </c>
      <c r="AR127" s="8">
        <f>IS!W4-AR126</f>
        <v>112.05999</v>
      </c>
      <c r="AS127" s="8">
        <f>IS!X4-AS126</f>
        <v>99.656440000000003</v>
      </c>
      <c r="AT127" s="8">
        <f>IS!Y4-AT126</f>
        <v>102.90187</v>
      </c>
      <c r="AU127" s="8">
        <f>IS!Z4-AU126</f>
        <v>119.48027999999999</v>
      </c>
      <c r="AV127" s="8">
        <f>IS!AA4-AV126</f>
        <v>98.625119999999995</v>
      </c>
      <c r="AW127" s="8">
        <f>IS!AB4-AW126</f>
        <v>97.601240000000004</v>
      </c>
      <c r="AX127" s="8">
        <f>IS!AC4-AX126</f>
        <v>109.42701</v>
      </c>
      <c r="AY127" s="8">
        <f>IS!AD4-AY126</f>
        <v>113.11436999999999</v>
      </c>
      <c r="BA127" s="8">
        <f>IS!AF4-BA126</f>
        <v>1204.1549099999997</v>
      </c>
      <c r="BB127" s="8">
        <f>IS!AG4-BB126</f>
        <v>1137.04223</v>
      </c>
      <c r="BC127" s="8">
        <f>IS!AH4-BC126</f>
        <v>1179.9682900000003</v>
      </c>
      <c r="BD127" s="8">
        <f>IS!AI4-BD126</f>
        <v>1204.33404</v>
      </c>
    </row>
    <row r="128" spans="1:58" x14ac:dyDescent="0.2">
      <c r="A128" s="29">
        <v>38842</v>
      </c>
      <c r="B128" s="1" t="s">
        <v>200</v>
      </c>
      <c r="C128" s="27">
        <v>43839</v>
      </c>
      <c r="D128" s="1">
        <v>51165</v>
      </c>
      <c r="J128" s="1" t="s">
        <v>0</v>
      </c>
      <c r="K128" s="1" t="s">
        <v>49</v>
      </c>
      <c r="L128" s="1">
        <v>-4</v>
      </c>
      <c r="M128" s="1">
        <v>88</v>
      </c>
      <c r="N128" s="6"/>
      <c r="O128" s="6">
        <v>352</v>
      </c>
      <c r="P128" s="6">
        <v>-44261.94</v>
      </c>
      <c r="R128" s="31">
        <v>-352</v>
      </c>
      <c r="S128" s="28">
        <v>43861</v>
      </c>
    </row>
    <row r="129" spans="1:58" x14ac:dyDescent="0.2">
      <c r="A129" s="29">
        <v>38842</v>
      </c>
      <c r="B129" s="1" t="s">
        <v>200</v>
      </c>
      <c r="C129" s="27">
        <v>43839</v>
      </c>
      <c r="D129" s="1">
        <v>51165</v>
      </c>
      <c r="J129" s="1" t="s">
        <v>0</v>
      </c>
      <c r="K129" s="1" t="s">
        <v>49</v>
      </c>
      <c r="L129" s="1">
        <v>-3.5</v>
      </c>
      <c r="M129" s="1">
        <v>88</v>
      </c>
      <c r="N129" s="6"/>
      <c r="O129" s="6">
        <v>308</v>
      </c>
      <c r="P129" s="6">
        <v>-44693.94</v>
      </c>
      <c r="R129" s="31">
        <v>-308</v>
      </c>
      <c r="S129" s="28">
        <v>43861</v>
      </c>
    </row>
    <row r="130" spans="1:58" x14ac:dyDescent="0.2">
      <c r="A130" s="29">
        <v>38842</v>
      </c>
      <c r="B130" s="1" t="s">
        <v>200</v>
      </c>
      <c r="C130" s="27">
        <v>43839</v>
      </c>
      <c r="D130" s="1">
        <v>51165</v>
      </c>
      <c r="J130" s="1" t="s">
        <v>0</v>
      </c>
      <c r="K130" s="1" t="s">
        <v>49</v>
      </c>
      <c r="L130" s="1">
        <v>-3.5</v>
      </c>
      <c r="M130" s="1">
        <v>88</v>
      </c>
      <c r="N130" s="6"/>
      <c r="O130" s="6">
        <v>308</v>
      </c>
      <c r="P130" s="6">
        <v>-45125.94</v>
      </c>
      <c r="R130" s="31">
        <v>-308</v>
      </c>
      <c r="S130" s="28">
        <v>43861</v>
      </c>
    </row>
    <row r="131" spans="1:58" x14ac:dyDescent="0.2">
      <c r="A131" s="29">
        <v>38842</v>
      </c>
      <c r="B131" s="1" t="s">
        <v>200</v>
      </c>
      <c r="C131" s="27">
        <v>43839</v>
      </c>
      <c r="D131" s="1">
        <v>51165</v>
      </c>
      <c r="J131" s="1" t="s">
        <v>0</v>
      </c>
      <c r="K131" s="1" t="s">
        <v>49</v>
      </c>
      <c r="L131" s="1">
        <v>-1</v>
      </c>
      <c r="M131" s="1">
        <v>124</v>
      </c>
      <c r="N131" s="6"/>
      <c r="O131" s="6">
        <v>124</v>
      </c>
      <c r="P131" s="6">
        <v>-43177.94</v>
      </c>
      <c r="R131" s="31">
        <v>-124</v>
      </c>
      <c r="S131" s="28">
        <v>43861</v>
      </c>
    </row>
    <row r="132" spans="1:58" x14ac:dyDescent="0.2">
      <c r="A132" s="29">
        <v>38842</v>
      </c>
      <c r="B132" s="1" t="s">
        <v>200</v>
      </c>
      <c r="C132" s="27">
        <v>43839</v>
      </c>
      <c r="D132" s="1">
        <v>51165</v>
      </c>
      <c r="J132" s="1" t="s">
        <v>0</v>
      </c>
      <c r="K132" s="1" t="s">
        <v>49</v>
      </c>
      <c r="L132" s="1">
        <v>-1</v>
      </c>
      <c r="M132" s="1">
        <v>124</v>
      </c>
      <c r="N132" s="6"/>
      <c r="O132" s="6">
        <v>124</v>
      </c>
      <c r="P132" s="6">
        <v>-43741.94</v>
      </c>
      <c r="R132" s="31">
        <v>-124</v>
      </c>
      <c r="S132" s="28">
        <v>43861</v>
      </c>
      <c r="V132" s="1" t="s">
        <v>860</v>
      </c>
      <c r="X132" s="6">
        <f t="shared" ref="X132:AG141" si="58">-SUMIFS($R:$R,$H:$H,$W132,$S:$S,X$1)/1000</f>
        <v>0</v>
      </c>
      <c r="Y132" s="6">
        <f t="shared" si="58"/>
        <v>0</v>
      </c>
      <c r="Z132" s="6">
        <f t="shared" si="58"/>
        <v>0</v>
      </c>
      <c r="AA132" s="6">
        <f t="shared" si="58"/>
        <v>0</v>
      </c>
      <c r="AB132" s="6">
        <f t="shared" si="58"/>
        <v>0</v>
      </c>
      <c r="AC132" s="6">
        <f t="shared" si="58"/>
        <v>0</v>
      </c>
      <c r="AD132" s="6">
        <f t="shared" si="58"/>
        <v>0</v>
      </c>
      <c r="AE132" s="6">
        <f t="shared" si="58"/>
        <v>0</v>
      </c>
      <c r="AF132" s="6">
        <f t="shared" si="58"/>
        <v>0</v>
      </c>
      <c r="AG132" s="6">
        <f t="shared" si="58"/>
        <v>0</v>
      </c>
      <c r="AH132" s="6">
        <f t="shared" ref="AH132:AQ141" si="59">-SUMIFS($R:$R,$H:$H,$W132,$S:$S,AH$1)/1000</f>
        <v>0</v>
      </c>
      <c r="AI132" s="6">
        <f t="shared" si="59"/>
        <v>0</v>
      </c>
      <c r="AJ132" s="6">
        <f t="shared" si="59"/>
        <v>0</v>
      </c>
      <c r="AK132" s="6">
        <f t="shared" si="59"/>
        <v>0</v>
      </c>
      <c r="AL132" s="6">
        <f t="shared" si="59"/>
        <v>0</v>
      </c>
      <c r="AM132" s="6">
        <f t="shared" si="59"/>
        <v>0</v>
      </c>
      <c r="AN132" s="6">
        <f t="shared" si="59"/>
        <v>0</v>
      </c>
      <c r="AO132" s="6">
        <f t="shared" si="59"/>
        <v>0</v>
      </c>
      <c r="AP132" s="6">
        <f t="shared" si="59"/>
        <v>0</v>
      </c>
      <c r="AQ132" s="6">
        <f t="shared" si="59"/>
        <v>0</v>
      </c>
      <c r="AR132" s="6">
        <f t="shared" ref="AR132:AY141" si="60">-SUMIFS($R:$R,$H:$H,$W132,$S:$S,AR$1)/1000</f>
        <v>0</v>
      </c>
      <c r="AS132" s="6">
        <f t="shared" si="60"/>
        <v>0</v>
      </c>
      <c r="AT132" s="6">
        <f t="shared" si="60"/>
        <v>0</v>
      </c>
      <c r="AU132" s="6">
        <f t="shared" si="60"/>
        <v>0</v>
      </c>
      <c r="AV132" s="6">
        <f t="shared" si="60"/>
        <v>0</v>
      </c>
      <c r="AW132" s="6">
        <f t="shared" si="60"/>
        <v>0</v>
      </c>
      <c r="AX132" s="6">
        <f t="shared" si="60"/>
        <v>0</v>
      </c>
      <c r="AY132" s="6">
        <f t="shared" si="60"/>
        <v>0</v>
      </c>
      <c r="BA132" s="6">
        <f t="shared" ref="BA132:BA163" si="61">SUM(X132:AI132)</f>
        <v>0</v>
      </c>
      <c r="BB132" s="6">
        <f t="shared" ref="BB132:BB163" si="62">SUM(AJ132:AU132)</f>
        <v>0</v>
      </c>
      <c r="BC132" s="6">
        <f t="shared" ref="BC132:BC163" si="63">SUM(AM132:AX132)</f>
        <v>0</v>
      </c>
      <c r="BD132" s="6">
        <f t="shared" ref="BD132:BD163" si="64">SUM(AN132:AY132)</f>
        <v>0</v>
      </c>
      <c r="BE132" s="1" t="s">
        <v>761</v>
      </c>
      <c r="BF132" s="93" t="s">
        <v>880</v>
      </c>
    </row>
    <row r="133" spans="1:58" x14ac:dyDescent="0.2">
      <c r="A133" s="29">
        <v>38842</v>
      </c>
      <c r="B133" s="1" t="s">
        <v>200</v>
      </c>
      <c r="C133" s="27">
        <v>43839</v>
      </c>
      <c r="D133" s="1">
        <v>51165</v>
      </c>
      <c r="J133" s="1" t="s">
        <v>0</v>
      </c>
      <c r="K133" s="1" t="s">
        <v>49</v>
      </c>
      <c r="L133" s="1">
        <v>-1</v>
      </c>
      <c r="M133" s="1">
        <v>124</v>
      </c>
      <c r="N133" s="6"/>
      <c r="O133" s="6">
        <v>124</v>
      </c>
      <c r="P133" s="6">
        <v>-43909.94</v>
      </c>
      <c r="R133" s="31">
        <v>-124</v>
      </c>
      <c r="S133" s="28">
        <v>43861</v>
      </c>
      <c r="V133" s="1" t="s">
        <v>861</v>
      </c>
      <c r="X133" s="6">
        <f t="shared" si="58"/>
        <v>0</v>
      </c>
      <c r="Y133" s="6">
        <f t="shared" si="58"/>
        <v>0</v>
      </c>
      <c r="Z133" s="6">
        <f t="shared" si="58"/>
        <v>0</v>
      </c>
      <c r="AA133" s="6">
        <f t="shared" si="58"/>
        <v>0</v>
      </c>
      <c r="AB133" s="6">
        <f t="shared" si="58"/>
        <v>0</v>
      </c>
      <c r="AC133" s="6">
        <f t="shared" si="58"/>
        <v>0</v>
      </c>
      <c r="AD133" s="6">
        <f t="shared" si="58"/>
        <v>0</v>
      </c>
      <c r="AE133" s="6">
        <f t="shared" si="58"/>
        <v>0</v>
      </c>
      <c r="AF133" s="6">
        <f t="shared" si="58"/>
        <v>0</v>
      </c>
      <c r="AG133" s="6">
        <f t="shared" si="58"/>
        <v>0</v>
      </c>
      <c r="AH133" s="6">
        <f t="shared" si="59"/>
        <v>0</v>
      </c>
      <c r="AI133" s="6">
        <f t="shared" si="59"/>
        <v>0</v>
      </c>
      <c r="AJ133" s="6">
        <f t="shared" si="59"/>
        <v>0</v>
      </c>
      <c r="AK133" s="6">
        <f t="shared" si="59"/>
        <v>0</v>
      </c>
      <c r="AL133" s="6">
        <f t="shared" si="59"/>
        <v>0</v>
      </c>
      <c r="AM133" s="6">
        <f t="shared" si="59"/>
        <v>0</v>
      </c>
      <c r="AN133" s="6">
        <f t="shared" si="59"/>
        <v>0</v>
      </c>
      <c r="AO133" s="6">
        <f t="shared" si="59"/>
        <v>0</v>
      </c>
      <c r="AP133" s="6">
        <f t="shared" si="59"/>
        <v>0</v>
      </c>
      <c r="AQ133" s="6">
        <f t="shared" si="59"/>
        <v>0</v>
      </c>
      <c r="AR133" s="6">
        <f t="shared" si="60"/>
        <v>0</v>
      </c>
      <c r="AS133" s="6">
        <f t="shared" si="60"/>
        <v>0</v>
      </c>
      <c r="AT133" s="6">
        <f t="shared" si="60"/>
        <v>0</v>
      </c>
      <c r="AU133" s="6">
        <f t="shared" si="60"/>
        <v>0</v>
      </c>
      <c r="AV133" s="6">
        <f t="shared" si="60"/>
        <v>0</v>
      </c>
      <c r="AW133" s="6">
        <f t="shared" si="60"/>
        <v>0</v>
      </c>
      <c r="AX133" s="6">
        <f t="shared" si="60"/>
        <v>0</v>
      </c>
      <c r="AY133" s="6">
        <f t="shared" si="60"/>
        <v>0</v>
      </c>
      <c r="BA133" s="6">
        <f t="shared" si="61"/>
        <v>0</v>
      </c>
      <c r="BB133" s="6">
        <f t="shared" si="62"/>
        <v>0</v>
      </c>
      <c r="BC133" s="6">
        <f t="shared" si="63"/>
        <v>0</v>
      </c>
      <c r="BD133" s="6">
        <f t="shared" si="64"/>
        <v>0</v>
      </c>
      <c r="BE133" s="1" t="s">
        <v>762</v>
      </c>
      <c r="BF133" s="93" t="s">
        <v>881</v>
      </c>
    </row>
    <row r="134" spans="1:58" x14ac:dyDescent="0.2">
      <c r="A134" s="29">
        <v>38842</v>
      </c>
      <c r="B134" s="1" t="s">
        <v>200</v>
      </c>
      <c r="C134" s="27">
        <v>43839</v>
      </c>
      <c r="D134" s="1">
        <v>51165</v>
      </c>
      <c r="J134" s="1" t="s">
        <v>0</v>
      </c>
      <c r="K134" s="1" t="s">
        <v>49</v>
      </c>
      <c r="L134" s="1">
        <v>-1</v>
      </c>
      <c r="M134" s="1">
        <v>124</v>
      </c>
      <c r="N134" s="6"/>
      <c r="O134" s="6">
        <v>124</v>
      </c>
      <c r="P134" s="6">
        <v>-44385.94</v>
      </c>
      <c r="R134" s="31">
        <v>-124</v>
      </c>
      <c r="S134" s="28">
        <v>43861</v>
      </c>
      <c r="V134" s="1" t="s">
        <v>861</v>
      </c>
      <c r="X134" s="6">
        <f t="shared" si="58"/>
        <v>0</v>
      </c>
      <c r="Y134" s="6">
        <f t="shared" si="58"/>
        <v>0</v>
      </c>
      <c r="Z134" s="6">
        <f t="shared" si="58"/>
        <v>0</v>
      </c>
      <c r="AA134" s="6">
        <f t="shared" si="58"/>
        <v>0</v>
      </c>
      <c r="AB134" s="6">
        <f t="shared" si="58"/>
        <v>0</v>
      </c>
      <c r="AC134" s="6">
        <f t="shared" si="58"/>
        <v>0</v>
      </c>
      <c r="AD134" s="6">
        <f t="shared" si="58"/>
        <v>0</v>
      </c>
      <c r="AE134" s="6">
        <f t="shared" si="58"/>
        <v>0</v>
      </c>
      <c r="AF134" s="6">
        <f t="shared" si="58"/>
        <v>0</v>
      </c>
      <c r="AG134" s="6">
        <f t="shared" si="58"/>
        <v>0</v>
      </c>
      <c r="AH134" s="6">
        <f t="shared" si="59"/>
        <v>0</v>
      </c>
      <c r="AI134" s="6">
        <f t="shared" si="59"/>
        <v>0</v>
      </c>
      <c r="AJ134" s="6">
        <f t="shared" si="59"/>
        <v>0</v>
      </c>
      <c r="AK134" s="6">
        <f t="shared" si="59"/>
        <v>0</v>
      </c>
      <c r="AL134" s="6">
        <f t="shared" si="59"/>
        <v>0</v>
      </c>
      <c r="AM134" s="6">
        <f t="shared" si="59"/>
        <v>0</v>
      </c>
      <c r="AN134" s="6">
        <f t="shared" si="59"/>
        <v>0</v>
      </c>
      <c r="AO134" s="6">
        <f t="shared" si="59"/>
        <v>0</v>
      </c>
      <c r="AP134" s="6">
        <f t="shared" si="59"/>
        <v>0</v>
      </c>
      <c r="AQ134" s="6">
        <f t="shared" si="59"/>
        <v>0</v>
      </c>
      <c r="AR134" s="6">
        <f t="shared" si="60"/>
        <v>0</v>
      </c>
      <c r="AS134" s="6">
        <f t="shared" si="60"/>
        <v>0</v>
      </c>
      <c r="AT134" s="6">
        <f t="shared" si="60"/>
        <v>0</v>
      </c>
      <c r="AU134" s="6">
        <f t="shared" si="60"/>
        <v>0</v>
      </c>
      <c r="AV134" s="6">
        <f t="shared" si="60"/>
        <v>0</v>
      </c>
      <c r="AW134" s="6">
        <f t="shared" si="60"/>
        <v>0</v>
      </c>
      <c r="AX134" s="6">
        <f t="shared" si="60"/>
        <v>0</v>
      </c>
      <c r="AY134" s="6">
        <f t="shared" si="60"/>
        <v>0</v>
      </c>
      <c r="BA134" s="6">
        <f t="shared" si="61"/>
        <v>0</v>
      </c>
      <c r="BB134" s="6">
        <f t="shared" si="62"/>
        <v>0</v>
      </c>
      <c r="BC134" s="6">
        <f t="shared" si="63"/>
        <v>0</v>
      </c>
      <c r="BD134" s="6">
        <f t="shared" si="64"/>
        <v>0</v>
      </c>
      <c r="BE134" s="1" t="s">
        <v>763</v>
      </c>
    </row>
    <row r="135" spans="1:58" x14ac:dyDescent="0.2">
      <c r="A135" s="29">
        <v>38842</v>
      </c>
      <c r="B135" s="1" t="s">
        <v>200</v>
      </c>
      <c r="C135" s="27">
        <v>43839</v>
      </c>
      <c r="D135" s="1">
        <v>51165</v>
      </c>
      <c r="J135" s="1" t="s">
        <v>0</v>
      </c>
      <c r="K135" s="1" t="s">
        <v>49</v>
      </c>
      <c r="L135" s="1">
        <v>-1</v>
      </c>
      <c r="M135" s="1">
        <v>124</v>
      </c>
      <c r="N135" s="6"/>
      <c r="O135" s="6">
        <v>124</v>
      </c>
      <c r="P135" s="6">
        <v>-44817.94</v>
      </c>
      <c r="R135" s="31">
        <v>-124</v>
      </c>
      <c r="S135" s="28">
        <v>43861</v>
      </c>
      <c r="V135" s="1" t="s">
        <v>861</v>
      </c>
      <c r="X135" s="6">
        <f t="shared" si="58"/>
        <v>0</v>
      </c>
      <c r="Y135" s="6">
        <f t="shared" si="58"/>
        <v>0</v>
      </c>
      <c r="Z135" s="6">
        <f t="shared" si="58"/>
        <v>0</v>
      </c>
      <c r="AA135" s="6">
        <f t="shared" si="58"/>
        <v>0</v>
      </c>
      <c r="AB135" s="6">
        <f t="shared" si="58"/>
        <v>0</v>
      </c>
      <c r="AC135" s="6">
        <f t="shared" si="58"/>
        <v>0</v>
      </c>
      <c r="AD135" s="6">
        <f t="shared" si="58"/>
        <v>0</v>
      </c>
      <c r="AE135" s="6">
        <f t="shared" si="58"/>
        <v>0</v>
      </c>
      <c r="AF135" s="6">
        <f t="shared" si="58"/>
        <v>0</v>
      </c>
      <c r="AG135" s="6">
        <f t="shared" si="58"/>
        <v>0</v>
      </c>
      <c r="AH135" s="6">
        <f t="shared" si="59"/>
        <v>0</v>
      </c>
      <c r="AI135" s="6">
        <f t="shared" si="59"/>
        <v>0</v>
      </c>
      <c r="AJ135" s="6">
        <f t="shared" si="59"/>
        <v>0</v>
      </c>
      <c r="AK135" s="6">
        <f t="shared" si="59"/>
        <v>0</v>
      </c>
      <c r="AL135" s="6">
        <f t="shared" si="59"/>
        <v>0</v>
      </c>
      <c r="AM135" s="6">
        <f t="shared" si="59"/>
        <v>0</v>
      </c>
      <c r="AN135" s="6">
        <f t="shared" si="59"/>
        <v>0</v>
      </c>
      <c r="AO135" s="6">
        <f t="shared" si="59"/>
        <v>0</v>
      </c>
      <c r="AP135" s="6">
        <f t="shared" si="59"/>
        <v>0</v>
      </c>
      <c r="AQ135" s="6">
        <f t="shared" si="59"/>
        <v>0</v>
      </c>
      <c r="AR135" s="6">
        <f t="shared" si="60"/>
        <v>0</v>
      </c>
      <c r="AS135" s="6">
        <f t="shared" si="60"/>
        <v>0</v>
      </c>
      <c r="AT135" s="6">
        <f t="shared" si="60"/>
        <v>0</v>
      </c>
      <c r="AU135" s="6">
        <f t="shared" si="60"/>
        <v>0</v>
      </c>
      <c r="AV135" s="6">
        <f t="shared" si="60"/>
        <v>0</v>
      </c>
      <c r="AW135" s="6">
        <f t="shared" si="60"/>
        <v>0</v>
      </c>
      <c r="AX135" s="6">
        <f t="shared" si="60"/>
        <v>0</v>
      </c>
      <c r="AY135" s="6">
        <f t="shared" si="60"/>
        <v>0</v>
      </c>
      <c r="BA135" s="6">
        <f t="shared" si="61"/>
        <v>0</v>
      </c>
      <c r="BB135" s="6">
        <f t="shared" si="62"/>
        <v>0</v>
      </c>
      <c r="BC135" s="6">
        <f t="shared" si="63"/>
        <v>0</v>
      </c>
      <c r="BD135" s="6">
        <f t="shared" si="64"/>
        <v>0</v>
      </c>
      <c r="BE135" s="1" t="s">
        <v>668</v>
      </c>
      <c r="BF135" s="93" t="s">
        <v>882</v>
      </c>
    </row>
    <row r="136" spans="1:58" x14ac:dyDescent="0.2">
      <c r="A136" s="29">
        <v>38842</v>
      </c>
      <c r="B136" s="1" t="s">
        <v>200</v>
      </c>
      <c r="C136" s="27">
        <v>43839</v>
      </c>
      <c r="D136" s="1">
        <v>51165</v>
      </c>
      <c r="J136" s="1" t="s">
        <v>0</v>
      </c>
      <c r="K136" s="1" t="s">
        <v>49</v>
      </c>
      <c r="L136" s="1">
        <v>-0.75</v>
      </c>
      <c r="M136" s="1">
        <v>88</v>
      </c>
      <c r="N136" s="6"/>
      <c r="O136" s="6">
        <v>66</v>
      </c>
      <c r="P136" s="6">
        <v>-43031.94</v>
      </c>
      <c r="R136" s="31">
        <v>-66</v>
      </c>
      <c r="S136" s="28">
        <v>43861</v>
      </c>
      <c r="V136" s="93" t="s">
        <v>883</v>
      </c>
      <c r="X136" s="6">
        <f t="shared" si="58"/>
        <v>0</v>
      </c>
      <c r="Y136" s="6">
        <f t="shared" si="58"/>
        <v>0</v>
      </c>
      <c r="Z136" s="6">
        <f t="shared" si="58"/>
        <v>0</v>
      </c>
      <c r="AA136" s="6">
        <f t="shared" si="58"/>
        <v>0</v>
      </c>
      <c r="AB136" s="6">
        <f t="shared" si="58"/>
        <v>0</v>
      </c>
      <c r="AC136" s="6">
        <f t="shared" si="58"/>
        <v>0</v>
      </c>
      <c r="AD136" s="6">
        <f t="shared" si="58"/>
        <v>0</v>
      </c>
      <c r="AE136" s="6">
        <f t="shared" si="58"/>
        <v>0</v>
      </c>
      <c r="AF136" s="6">
        <f t="shared" si="58"/>
        <v>0</v>
      </c>
      <c r="AG136" s="6">
        <f t="shared" si="58"/>
        <v>0</v>
      </c>
      <c r="AH136" s="6">
        <f t="shared" si="59"/>
        <v>0</v>
      </c>
      <c r="AI136" s="6">
        <f t="shared" si="59"/>
        <v>0</v>
      </c>
      <c r="AJ136" s="6">
        <f t="shared" si="59"/>
        <v>0</v>
      </c>
      <c r="AK136" s="6">
        <f t="shared" si="59"/>
        <v>0</v>
      </c>
      <c r="AL136" s="6">
        <f t="shared" si="59"/>
        <v>0</v>
      </c>
      <c r="AM136" s="6">
        <f t="shared" si="59"/>
        <v>0</v>
      </c>
      <c r="AN136" s="6">
        <f t="shared" si="59"/>
        <v>0</v>
      </c>
      <c r="AO136" s="6">
        <f t="shared" si="59"/>
        <v>0</v>
      </c>
      <c r="AP136" s="6">
        <f t="shared" si="59"/>
        <v>0</v>
      </c>
      <c r="AQ136" s="6">
        <f t="shared" si="59"/>
        <v>0</v>
      </c>
      <c r="AR136" s="6">
        <f t="shared" si="60"/>
        <v>0</v>
      </c>
      <c r="AS136" s="6">
        <f t="shared" si="60"/>
        <v>0</v>
      </c>
      <c r="AT136" s="6">
        <f t="shared" si="60"/>
        <v>0</v>
      </c>
      <c r="AU136" s="6">
        <f t="shared" si="60"/>
        <v>0</v>
      </c>
      <c r="AV136" s="6">
        <f t="shared" si="60"/>
        <v>0</v>
      </c>
      <c r="AW136" s="6">
        <f t="shared" si="60"/>
        <v>0</v>
      </c>
      <c r="AX136" s="6">
        <f t="shared" si="60"/>
        <v>0</v>
      </c>
      <c r="AY136" s="6">
        <f t="shared" si="60"/>
        <v>0</v>
      </c>
      <c r="BA136" s="6">
        <f t="shared" si="61"/>
        <v>0</v>
      </c>
      <c r="BB136" s="6">
        <f t="shared" si="62"/>
        <v>0</v>
      </c>
      <c r="BC136" s="6">
        <f t="shared" si="63"/>
        <v>0</v>
      </c>
      <c r="BD136" s="6">
        <f t="shared" si="64"/>
        <v>0</v>
      </c>
      <c r="BF136" s="93" t="s">
        <v>968</v>
      </c>
    </row>
    <row r="137" spans="1:58" x14ac:dyDescent="0.2">
      <c r="A137" s="29">
        <v>38842</v>
      </c>
      <c r="B137" s="1" t="s">
        <v>200</v>
      </c>
      <c r="C137" s="27">
        <v>43839</v>
      </c>
      <c r="D137" s="1">
        <v>51165</v>
      </c>
      <c r="J137" s="1" t="s">
        <v>0</v>
      </c>
      <c r="K137" s="1" t="s">
        <v>49</v>
      </c>
      <c r="L137" s="1">
        <v>-0.5</v>
      </c>
      <c r="M137" s="1">
        <v>88</v>
      </c>
      <c r="N137" s="6"/>
      <c r="O137" s="6">
        <v>44</v>
      </c>
      <c r="P137" s="6">
        <v>-43785.94</v>
      </c>
      <c r="R137" s="31">
        <v>-44</v>
      </c>
      <c r="S137" s="28">
        <v>43861</v>
      </c>
      <c r="V137" s="1" t="s">
        <v>862</v>
      </c>
      <c r="X137" s="6">
        <f t="shared" si="58"/>
        <v>0</v>
      </c>
      <c r="Y137" s="6">
        <f t="shared" si="58"/>
        <v>0</v>
      </c>
      <c r="Z137" s="6">
        <f t="shared" si="58"/>
        <v>0</v>
      </c>
      <c r="AA137" s="6">
        <f t="shared" si="58"/>
        <v>0</v>
      </c>
      <c r="AB137" s="6">
        <f t="shared" si="58"/>
        <v>0</v>
      </c>
      <c r="AC137" s="6">
        <f t="shared" si="58"/>
        <v>0</v>
      </c>
      <c r="AD137" s="6">
        <f t="shared" si="58"/>
        <v>0</v>
      </c>
      <c r="AE137" s="6">
        <f t="shared" si="58"/>
        <v>0</v>
      </c>
      <c r="AF137" s="6">
        <f t="shared" si="58"/>
        <v>0</v>
      </c>
      <c r="AG137" s="6">
        <f t="shared" si="58"/>
        <v>0</v>
      </c>
      <c r="AH137" s="6">
        <f t="shared" si="59"/>
        <v>0</v>
      </c>
      <c r="AI137" s="6">
        <f t="shared" si="59"/>
        <v>0</v>
      </c>
      <c r="AJ137" s="6">
        <f t="shared" si="59"/>
        <v>0</v>
      </c>
      <c r="AK137" s="6">
        <f t="shared" si="59"/>
        <v>0</v>
      </c>
      <c r="AL137" s="6">
        <f t="shared" si="59"/>
        <v>0</v>
      </c>
      <c r="AM137" s="6">
        <f t="shared" si="59"/>
        <v>0</v>
      </c>
      <c r="AN137" s="6">
        <f t="shared" si="59"/>
        <v>0</v>
      </c>
      <c r="AO137" s="6">
        <f t="shared" si="59"/>
        <v>0</v>
      </c>
      <c r="AP137" s="6">
        <f t="shared" si="59"/>
        <v>0</v>
      </c>
      <c r="AQ137" s="6">
        <f t="shared" si="59"/>
        <v>0</v>
      </c>
      <c r="AR137" s="6">
        <f t="shared" si="60"/>
        <v>0</v>
      </c>
      <c r="AS137" s="6">
        <f t="shared" si="60"/>
        <v>0</v>
      </c>
      <c r="AT137" s="6">
        <f t="shared" si="60"/>
        <v>0</v>
      </c>
      <c r="AU137" s="6">
        <f t="shared" si="60"/>
        <v>0</v>
      </c>
      <c r="AV137" s="6">
        <f t="shared" si="60"/>
        <v>0</v>
      </c>
      <c r="AW137" s="6">
        <f t="shared" si="60"/>
        <v>0</v>
      </c>
      <c r="AX137" s="6">
        <f t="shared" si="60"/>
        <v>0</v>
      </c>
      <c r="AY137" s="6">
        <f t="shared" si="60"/>
        <v>0</v>
      </c>
      <c r="BA137" s="6">
        <f t="shared" si="61"/>
        <v>0</v>
      </c>
      <c r="BB137" s="6">
        <f t="shared" si="62"/>
        <v>0</v>
      </c>
      <c r="BC137" s="6">
        <f t="shared" si="63"/>
        <v>0</v>
      </c>
      <c r="BD137" s="6">
        <f t="shared" si="64"/>
        <v>0</v>
      </c>
      <c r="BF137" s="93" t="s">
        <v>967</v>
      </c>
    </row>
    <row r="138" spans="1:58" x14ac:dyDescent="0.2">
      <c r="A138" s="29">
        <v>38842</v>
      </c>
      <c r="B138" s="1" t="s">
        <v>200</v>
      </c>
      <c r="C138" s="27">
        <v>43839</v>
      </c>
      <c r="D138" s="1">
        <v>51165</v>
      </c>
      <c r="J138" s="1" t="s">
        <v>0</v>
      </c>
      <c r="K138" s="1" t="s">
        <v>49</v>
      </c>
      <c r="L138" s="1">
        <v>-0.25</v>
      </c>
      <c r="M138" s="1">
        <v>88</v>
      </c>
      <c r="N138" s="6"/>
      <c r="O138" s="6">
        <v>22</v>
      </c>
      <c r="P138" s="6">
        <v>-43053.94</v>
      </c>
      <c r="R138" s="31">
        <v>-22</v>
      </c>
      <c r="S138" s="28">
        <v>43861</v>
      </c>
      <c r="V138" s="1" t="s">
        <v>862</v>
      </c>
      <c r="X138" s="6">
        <f t="shared" si="58"/>
        <v>0</v>
      </c>
      <c r="Y138" s="6">
        <f t="shared" si="58"/>
        <v>0</v>
      </c>
      <c r="Z138" s="6">
        <f t="shared" si="58"/>
        <v>0</v>
      </c>
      <c r="AA138" s="6">
        <f t="shared" si="58"/>
        <v>0</v>
      </c>
      <c r="AB138" s="6">
        <f t="shared" si="58"/>
        <v>0</v>
      </c>
      <c r="AC138" s="6">
        <f t="shared" si="58"/>
        <v>0</v>
      </c>
      <c r="AD138" s="6">
        <f t="shared" si="58"/>
        <v>0</v>
      </c>
      <c r="AE138" s="6">
        <f t="shared" si="58"/>
        <v>0</v>
      </c>
      <c r="AF138" s="6">
        <f t="shared" si="58"/>
        <v>0</v>
      </c>
      <c r="AG138" s="6">
        <f t="shared" si="58"/>
        <v>0</v>
      </c>
      <c r="AH138" s="6">
        <f t="shared" si="59"/>
        <v>0</v>
      </c>
      <c r="AI138" s="6">
        <f t="shared" si="59"/>
        <v>0</v>
      </c>
      <c r="AJ138" s="6">
        <f t="shared" si="59"/>
        <v>0</v>
      </c>
      <c r="AK138" s="6">
        <f t="shared" si="59"/>
        <v>0</v>
      </c>
      <c r="AL138" s="6">
        <f t="shared" si="59"/>
        <v>0</v>
      </c>
      <c r="AM138" s="6">
        <f t="shared" si="59"/>
        <v>0</v>
      </c>
      <c r="AN138" s="6">
        <f t="shared" si="59"/>
        <v>0</v>
      </c>
      <c r="AO138" s="6">
        <f t="shared" si="59"/>
        <v>0</v>
      </c>
      <c r="AP138" s="6">
        <f t="shared" si="59"/>
        <v>0</v>
      </c>
      <c r="AQ138" s="6">
        <f t="shared" si="59"/>
        <v>0</v>
      </c>
      <c r="AR138" s="6">
        <f t="shared" si="60"/>
        <v>0</v>
      </c>
      <c r="AS138" s="6">
        <f t="shared" si="60"/>
        <v>0</v>
      </c>
      <c r="AT138" s="6">
        <f t="shared" si="60"/>
        <v>0</v>
      </c>
      <c r="AU138" s="6">
        <f t="shared" si="60"/>
        <v>0</v>
      </c>
      <c r="AV138" s="6">
        <f t="shared" si="60"/>
        <v>0</v>
      </c>
      <c r="AW138" s="6">
        <f t="shared" si="60"/>
        <v>0</v>
      </c>
      <c r="AX138" s="6">
        <f t="shared" si="60"/>
        <v>0</v>
      </c>
      <c r="AY138" s="6">
        <f t="shared" si="60"/>
        <v>0</v>
      </c>
      <c r="BA138" s="6">
        <f t="shared" si="61"/>
        <v>0</v>
      </c>
      <c r="BB138" s="6">
        <f t="shared" si="62"/>
        <v>0</v>
      </c>
      <c r="BC138" s="6">
        <f t="shared" si="63"/>
        <v>0</v>
      </c>
      <c r="BD138" s="6">
        <f t="shared" si="64"/>
        <v>0</v>
      </c>
      <c r="BF138" s="93" t="s">
        <v>967</v>
      </c>
    </row>
    <row r="139" spans="1:58" x14ac:dyDescent="0.2">
      <c r="A139" s="29">
        <v>38844</v>
      </c>
      <c r="B139" s="1" t="s">
        <v>200</v>
      </c>
      <c r="C139" s="27">
        <v>43839</v>
      </c>
      <c r="D139" s="1">
        <v>51166</v>
      </c>
      <c r="J139" s="1" t="s">
        <v>0</v>
      </c>
      <c r="K139" s="1" t="s">
        <v>49</v>
      </c>
      <c r="L139" s="1">
        <v>-1.5</v>
      </c>
      <c r="M139" s="1">
        <v>110</v>
      </c>
      <c r="N139" s="6"/>
      <c r="O139" s="6">
        <v>165</v>
      </c>
      <c r="P139" s="6">
        <v>-45644.94</v>
      </c>
      <c r="R139" s="31">
        <v>-165</v>
      </c>
      <c r="S139" s="28">
        <v>43861</v>
      </c>
      <c r="V139" s="1" t="s">
        <v>862</v>
      </c>
      <c r="X139" s="6">
        <f t="shared" si="58"/>
        <v>0</v>
      </c>
      <c r="Y139" s="6">
        <f t="shared" si="58"/>
        <v>0</v>
      </c>
      <c r="Z139" s="6">
        <f t="shared" si="58"/>
        <v>0</v>
      </c>
      <c r="AA139" s="6">
        <f t="shared" si="58"/>
        <v>0</v>
      </c>
      <c r="AB139" s="6">
        <f t="shared" si="58"/>
        <v>0</v>
      </c>
      <c r="AC139" s="6">
        <f t="shared" si="58"/>
        <v>0</v>
      </c>
      <c r="AD139" s="6">
        <f t="shared" si="58"/>
        <v>0</v>
      </c>
      <c r="AE139" s="6">
        <f t="shared" si="58"/>
        <v>0</v>
      </c>
      <c r="AF139" s="6">
        <f t="shared" si="58"/>
        <v>0</v>
      </c>
      <c r="AG139" s="6">
        <f t="shared" si="58"/>
        <v>0</v>
      </c>
      <c r="AH139" s="6">
        <f t="shared" si="59"/>
        <v>0</v>
      </c>
      <c r="AI139" s="6">
        <f t="shared" si="59"/>
        <v>0</v>
      </c>
      <c r="AJ139" s="6">
        <f t="shared" si="59"/>
        <v>0</v>
      </c>
      <c r="AK139" s="6">
        <f t="shared" si="59"/>
        <v>0</v>
      </c>
      <c r="AL139" s="6">
        <f t="shared" si="59"/>
        <v>0</v>
      </c>
      <c r="AM139" s="6">
        <f t="shared" si="59"/>
        <v>0</v>
      </c>
      <c r="AN139" s="6">
        <f t="shared" si="59"/>
        <v>0</v>
      </c>
      <c r="AO139" s="6">
        <f t="shared" si="59"/>
        <v>0</v>
      </c>
      <c r="AP139" s="6">
        <f t="shared" si="59"/>
        <v>0</v>
      </c>
      <c r="AQ139" s="6">
        <f t="shared" si="59"/>
        <v>0</v>
      </c>
      <c r="AR139" s="6">
        <f t="shared" si="60"/>
        <v>0</v>
      </c>
      <c r="AS139" s="6">
        <f t="shared" si="60"/>
        <v>0</v>
      </c>
      <c r="AT139" s="6">
        <f t="shared" si="60"/>
        <v>0</v>
      </c>
      <c r="AU139" s="6">
        <f t="shared" si="60"/>
        <v>0</v>
      </c>
      <c r="AV139" s="6">
        <f t="shared" si="60"/>
        <v>0</v>
      </c>
      <c r="AW139" s="6">
        <f t="shared" si="60"/>
        <v>0</v>
      </c>
      <c r="AX139" s="6">
        <f t="shared" si="60"/>
        <v>0</v>
      </c>
      <c r="AY139" s="6">
        <f t="shared" si="60"/>
        <v>0</v>
      </c>
      <c r="BA139" s="6">
        <f t="shared" si="61"/>
        <v>0</v>
      </c>
      <c r="BB139" s="6">
        <f t="shared" si="62"/>
        <v>0</v>
      </c>
      <c r="BC139" s="6">
        <f t="shared" si="63"/>
        <v>0</v>
      </c>
      <c r="BD139" s="6">
        <f t="shared" si="64"/>
        <v>0</v>
      </c>
      <c r="BF139" s="93" t="s">
        <v>967</v>
      </c>
    </row>
    <row r="140" spans="1:58" x14ac:dyDescent="0.2">
      <c r="A140" s="29">
        <v>38844</v>
      </c>
      <c r="B140" s="1" t="s">
        <v>200</v>
      </c>
      <c r="C140" s="27">
        <v>43839</v>
      </c>
      <c r="D140" s="1">
        <v>51166</v>
      </c>
      <c r="J140" s="1" t="s">
        <v>0</v>
      </c>
      <c r="K140" s="1" t="s">
        <v>49</v>
      </c>
      <c r="L140" s="1">
        <v>-1</v>
      </c>
      <c r="M140" s="1">
        <v>155</v>
      </c>
      <c r="N140" s="6"/>
      <c r="O140" s="6">
        <v>155</v>
      </c>
      <c r="P140" s="6">
        <v>-45324.94</v>
      </c>
      <c r="R140" s="31">
        <v>-155</v>
      </c>
      <c r="S140" s="28">
        <v>43861</v>
      </c>
      <c r="V140" s="1" t="s">
        <v>862</v>
      </c>
      <c r="X140" s="6">
        <f t="shared" si="58"/>
        <v>0</v>
      </c>
      <c r="Y140" s="6">
        <f t="shared" si="58"/>
        <v>0</v>
      </c>
      <c r="Z140" s="6">
        <f t="shared" si="58"/>
        <v>0</v>
      </c>
      <c r="AA140" s="6">
        <f t="shared" si="58"/>
        <v>0</v>
      </c>
      <c r="AB140" s="6">
        <f t="shared" si="58"/>
        <v>0</v>
      </c>
      <c r="AC140" s="6">
        <f t="shared" si="58"/>
        <v>0</v>
      </c>
      <c r="AD140" s="6">
        <f t="shared" si="58"/>
        <v>0</v>
      </c>
      <c r="AE140" s="6">
        <f t="shared" si="58"/>
        <v>0</v>
      </c>
      <c r="AF140" s="6">
        <f t="shared" si="58"/>
        <v>0</v>
      </c>
      <c r="AG140" s="6">
        <f t="shared" si="58"/>
        <v>0</v>
      </c>
      <c r="AH140" s="6">
        <f t="shared" si="59"/>
        <v>0</v>
      </c>
      <c r="AI140" s="6">
        <f t="shared" si="59"/>
        <v>0</v>
      </c>
      <c r="AJ140" s="6">
        <f t="shared" si="59"/>
        <v>0</v>
      </c>
      <c r="AK140" s="6">
        <f t="shared" si="59"/>
        <v>0</v>
      </c>
      <c r="AL140" s="6">
        <f t="shared" si="59"/>
        <v>0</v>
      </c>
      <c r="AM140" s="6">
        <f t="shared" si="59"/>
        <v>0</v>
      </c>
      <c r="AN140" s="6">
        <f t="shared" si="59"/>
        <v>0</v>
      </c>
      <c r="AO140" s="6">
        <f t="shared" si="59"/>
        <v>0</v>
      </c>
      <c r="AP140" s="6">
        <f t="shared" si="59"/>
        <v>0</v>
      </c>
      <c r="AQ140" s="6">
        <f t="shared" si="59"/>
        <v>0</v>
      </c>
      <c r="AR140" s="6">
        <f t="shared" si="60"/>
        <v>0</v>
      </c>
      <c r="AS140" s="6">
        <f t="shared" si="60"/>
        <v>0</v>
      </c>
      <c r="AT140" s="6">
        <f t="shared" si="60"/>
        <v>0</v>
      </c>
      <c r="AU140" s="6">
        <f t="shared" si="60"/>
        <v>0</v>
      </c>
      <c r="AV140" s="6">
        <f t="shared" si="60"/>
        <v>0</v>
      </c>
      <c r="AW140" s="6">
        <f t="shared" si="60"/>
        <v>0</v>
      </c>
      <c r="AX140" s="6">
        <f t="shared" si="60"/>
        <v>0</v>
      </c>
      <c r="AY140" s="6">
        <f t="shared" si="60"/>
        <v>0</v>
      </c>
      <c r="BA140" s="6">
        <f t="shared" si="61"/>
        <v>0</v>
      </c>
      <c r="BB140" s="6">
        <f t="shared" si="62"/>
        <v>0</v>
      </c>
      <c r="BC140" s="6">
        <f t="shared" si="63"/>
        <v>0</v>
      </c>
      <c r="BD140" s="6">
        <f t="shared" si="64"/>
        <v>0</v>
      </c>
    </row>
    <row r="141" spans="1:58" x14ac:dyDescent="0.2">
      <c r="A141" s="29">
        <v>38844</v>
      </c>
      <c r="B141" s="1" t="s">
        <v>200</v>
      </c>
      <c r="C141" s="27">
        <v>43839</v>
      </c>
      <c r="D141" s="1">
        <v>51166</v>
      </c>
      <c r="J141" s="1" t="s">
        <v>0</v>
      </c>
      <c r="K141" s="1" t="s">
        <v>49</v>
      </c>
      <c r="L141" s="1">
        <v>-1</v>
      </c>
      <c r="M141" s="1">
        <v>155</v>
      </c>
      <c r="N141" s="6"/>
      <c r="O141" s="6">
        <v>155</v>
      </c>
      <c r="P141" s="6">
        <v>-45479.94</v>
      </c>
      <c r="R141" s="31">
        <v>-155</v>
      </c>
      <c r="S141" s="28">
        <v>43861</v>
      </c>
      <c r="V141" s="1" t="s">
        <v>862</v>
      </c>
      <c r="X141" s="6">
        <f t="shared" si="58"/>
        <v>0</v>
      </c>
      <c r="Y141" s="6">
        <f t="shared" si="58"/>
        <v>0</v>
      </c>
      <c r="Z141" s="6">
        <f t="shared" si="58"/>
        <v>0</v>
      </c>
      <c r="AA141" s="6">
        <f t="shared" si="58"/>
        <v>0</v>
      </c>
      <c r="AB141" s="6">
        <f t="shared" si="58"/>
        <v>0</v>
      </c>
      <c r="AC141" s="6">
        <f t="shared" si="58"/>
        <v>0</v>
      </c>
      <c r="AD141" s="6">
        <f t="shared" si="58"/>
        <v>0</v>
      </c>
      <c r="AE141" s="6">
        <f t="shared" si="58"/>
        <v>0</v>
      </c>
      <c r="AF141" s="6">
        <f t="shared" si="58"/>
        <v>0</v>
      </c>
      <c r="AG141" s="6">
        <f t="shared" si="58"/>
        <v>0</v>
      </c>
      <c r="AH141" s="6">
        <f t="shared" si="59"/>
        <v>0</v>
      </c>
      <c r="AI141" s="6">
        <f t="shared" si="59"/>
        <v>0</v>
      </c>
      <c r="AJ141" s="6">
        <f t="shared" si="59"/>
        <v>0</v>
      </c>
      <c r="AK141" s="6">
        <f t="shared" si="59"/>
        <v>0</v>
      </c>
      <c r="AL141" s="6">
        <f t="shared" si="59"/>
        <v>0</v>
      </c>
      <c r="AM141" s="6">
        <f t="shared" si="59"/>
        <v>0</v>
      </c>
      <c r="AN141" s="6">
        <f t="shared" si="59"/>
        <v>0</v>
      </c>
      <c r="AO141" s="6">
        <f t="shared" si="59"/>
        <v>0</v>
      </c>
      <c r="AP141" s="6">
        <f t="shared" si="59"/>
        <v>0</v>
      </c>
      <c r="AQ141" s="6">
        <f t="shared" si="59"/>
        <v>0</v>
      </c>
      <c r="AR141" s="6">
        <f t="shared" si="60"/>
        <v>0</v>
      </c>
      <c r="AS141" s="6">
        <f t="shared" si="60"/>
        <v>0</v>
      </c>
      <c r="AT141" s="6">
        <f t="shared" si="60"/>
        <v>0</v>
      </c>
      <c r="AU141" s="6">
        <f t="shared" si="60"/>
        <v>0</v>
      </c>
      <c r="AV141" s="6">
        <f t="shared" si="60"/>
        <v>0</v>
      </c>
      <c r="AW141" s="6">
        <f t="shared" si="60"/>
        <v>0</v>
      </c>
      <c r="AX141" s="6">
        <f t="shared" si="60"/>
        <v>0</v>
      </c>
      <c r="AY141" s="6">
        <f t="shared" si="60"/>
        <v>0</v>
      </c>
      <c r="BA141" s="6">
        <f t="shared" si="61"/>
        <v>0</v>
      </c>
      <c r="BB141" s="6">
        <f t="shared" si="62"/>
        <v>0</v>
      </c>
      <c r="BC141" s="6">
        <f t="shared" si="63"/>
        <v>0</v>
      </c>
      <c r="BD141" s="6">
        <f t="shared" si="64"/>
        <v>0</v>
      </c>
    </row>
    <row r="142" spans="1:58" x14ac:dyDescent="0.2">
      <c r="A142" s="29">
        <v>38898</v>
      </c>
      <c r="B142" s="1" t="s">
        <v>200</v>
      </c>
      <c r="C142" s="27">
        <v>43840</v>
      </c>
      <c r="D142" s="1">
        <v>51180</v>
      </c>
      <c r="J142" s="1" t="s">
        <v>0</v>
      </c>
      <c r="K142" s="1" t="s">
        <v>49</v>
      </c>
      <c r="L142" s="1">
        <v>-1</v>
      </c>
      <c r="M142" s="1">
        <v>1980</v>
      </c>
      <c r="N142" s="6"/>
      <c r="O142" s="6">
        <v>1980</v>
      </c>
      <c r="P142" s="6">
        <v>-48032.94</v>
      </c>
      <c r="R142" s="31">
        <v>-1980</v>
      </c>
      <c r="S142" s="28">
        <v>43861</v>
      </c>
      <c r="V142" s="1" t="s">
        <v>861</v>
      </c>
      <c r="X142" s="6">
        <f t="shared" ref="X142:AG151" si="65">-SUMIFS($R:$R,$H:$H,$W142,$S:$S,X$1)/1000</f>
        <v>0</v>
      </c>
      <c r="Y142" s="6">
        <f t="shared" si="65"/>
        <v>0</v>
      </c>
      <c r="Z142" s="6">
        <f t="shared" si="65"/>
        <v>0</v>
      </c>
      <c r="AA142" s="6">
        <f t="shared" si="65"/>
        <v>0</v>
      </c>
      <c r="AB142" s="6">
        <f t="shared" si="65"/>
        <v>0</v>
      </c>
      <c r="AC142" s="6">
        <f t="shared" si="65"/>
        <v>0</v>
      </c>
      <c r="AD142" s="6">
        <f t="shared" si="65"/>
        <v>0</v>
      </c>
      <c r="AE142" s="6">
        <f t="shared" si="65"/>
        <v>0</v>
      </c>
      <c r="AF142" s="6">
        <f t="shared" si="65"/>
        <v>0</v>
      </c>
      <c r="AG142" s="6">
        <f t="shared" si="65"/>
        <v>0</v>
      </c>
      <c r="AH142" s="6">
        <f t="shared" ref="AH142:AQ151" si="66">-SUMIFS($R:$R,$H:$H,$W142,$S:$S,AH$1)/1000</f>
        <v>0</v>
      </c>
      <c r="AI142" s="6">
        <f t="shared" si="66"/>
        <v>0</v>
      </c>
      <c r="AJ142" s="6">
        <f t="shared" si="66"/>
        <v>0</v>
      </c>
      <c r="AK142" s="6">
        <f t="shared" si="66"/>
        <v>0</v>
      </c>
      <c r="AL142" s="6">
        <f t="shared" si="66"/>
        <v>0</v>
      </c>
      <c r="AM142" s="6">
        <f t="shared" si="66"/>
        <v>0</v>
      </c>
      <c r="AN142" s="6">
        <f t="shared" si="66"/>
        <v>0</v>
      </c>
      <c r="AO142" s="6">
        <f t="shared" si="66"/>
        <v>0</v>
      </c>
      <c r="AP142" s="6">
        <f t="shared" si="66"/>
        <v>0</v>
      </c>
      <c r="AQ142" s="6">
        <f t="shared" si="66"/>
        <v>0</v>
      </c>
      <c r="AR142" s="6">
        <f t="shared" ref="AR142:AY151" si="67">-SUMIFS($R:$R,$H:$H,$W142,$S:$S,AR$1)/1000</f>
        <v>0</v>
      </c>
      <c r="AS142" s="6">
        <f t="shared" si="67"/>
        <v>0</v>
      </c>
      <c r="AT142" s="6">
        <f t="shared" si="67"/>
        <v>0</v>
      </c>
      <c r="AU142" s="6">
        <f t="shared" si="67"/>
        <v>0</v>
      </c>
      <c r="AV142" s="6">
        <f t="shared" si="67"/>
        <v>0</v>
      </c>
      <c r="AW142" s="6">
        <f t="shared" si="67"/>
        <v>0</v>
      </c>
      <c r="AX142" s="6">
        <f t="shared" si="67"/>
        <v>0</v>
      </c>
      <c r="AY142" s="6">
        <f t="shared" si="67"/>
        <v>0</v>
      </c>
      <c r="BA142" s="6">
        <f t="shared" si="61"/>
        <v>0</v>
      </c>
      <c r="BB142" s="6">
        <f t="shared" si="62"/>
        <v>0</v>
      </c>
      <c r="BC142" s="6">
        <f t="shared" si="63"/>
        <v>0</v>
      </c>
      <c r="BD142" s="6">
        <f t="shared" si="64"/>
        <v>0</v>
      </c>
      <c r="BE142" s="1" t="s">
        <v>764</v>
      </c>
    </row>
    <row r="143" spans="1:58" x14ac:dyDescent="0.2">
      <c r="A143" s="29">
        <v>38898</v>
      </c>
      <c r="B143" s="1" t="s">
        <v>200</v>
      </c>
      <c r="C143" s="27">
        <v>43840</v>
      </c>
      <c r="D143" s="1">
        <v>51180</v>
      </c>
      <c r="J143" s="1" t="s">
        <v>0</v>
      </c>
      <c r="K143" s="1" t="s">
        <v>49</v>
      </c>
      <c r="L143" s="1">
        <v>-1</v>
      </c>
      <c r="M143" s="1">
        <v>799</v>
      </c>
      <c r="N143" s="6"/>
      <c r="O143" s="6">
        <v>799</v>
      </c>
      <c r="P143" s="6">
        <v>-49989.94</v>
      </c>
      <c r="R143" s="31">
        <v>-799</v>
      </c>
      <c r="S143" s="28">
        <v>43861</v>
      </c>
      <c r="V143" s="1" t="s">
        <v>862</v>
      </c>
      <c r="X143" s="6">
        <f t="shared" si="65"/>
        <v>0</v>
      </c>
      <c r="Y143" s="6">
        <f t="shared" si="65"/>
        <v>0</v>
      </c>
      <c r="Z143" s="6">
        <f t="shared" si="65"/>
        <v>0</v>
      </c>
      <c r="AA143" s="6">
        <f t="shared" si="65"/>
        <v>0</v>
      </c>
      <c r="AB143" s="6">
        <f t="shared" si="65"/>
        <v>0</v>
      </c>
      <c r="AC143" s="6">
        <f t="shared" si="65"/>
        <v>0</v>
      </c>
      <c r="AD143" s="6">
        <f t="shared" si="65"/>
        <v>0</v>
      </c>
      <c r="AE143" s="6">
        <f t="shared" si="65"/>
        <v>0</v>
      </c>
      <c r="AF143" s="6">
        <f t="shared" si="65"/>
        <v>0</v>
      </c>
      <c r="AG143" s="6">
        <f t="shared" si="65"/>
        <v>0</v>
      </c>
      <c r="AH143" s="6">
        <f t="shared" si="66"/>
        <v>0</v>
      </c>
      <c r="AI143" s="6">
        <f t="shared" si="66"/>
        <v>0</v>
      </c>
      <c r="AJ143" s="6">
        <f t="shared" si="66"/>
        <v>0</v>
      </c>
      <c r="AK143" s="6">
        <f t="shared" si="66"/>
        <v>0</v>
      </c>
      <c r="AL143" s="6">
        <f t="shared" si="66"/>
        <v>0</v>
      </c>
      <c r="AM143" s="6">
        <f t="shared" si="66"/>
        <v>0</v>
      </c>
      <c r="AN143" s="6">
        <f t="shared" si="66"/>
        <v>0</v>
      </c>
      <c r="AO143" s="6">
        <f t="shared" si="66"/>
        <v>0</v>
      </c>
      <c r="AP143" s="6">
        <f t="shared" si="66"/>
        <v>0</v>
      </c>
      <c r="AQ143" s="6">
        <f t="shared" si="66"/>
        <v>0</v>
      </c>
      <c r="AR143" s="6">
        <f t="shared" si="67"/>
        <v>0</v>
      </c>
      <c r="AS143" s="6">
        <f t="shared" si="67"/>
        <v>0</v>
      </c>
      <c r="AT143" s="6">
        <f t="shared" si="67"/>
        <v>0</v>
      </c>
      <c r="AU143" s="6">
        <f t="shared" si="67"/>
        <v>0</v>
      </c>
      <c r="AV143" s="6">
        <f t="shared" si="67"/>
        <v>0</v>
      </c>
      <c r="AW143" s="6">
        <f t="shared" si="67"/>
        <v>0</v>
      </c>
      <c r="AX143" s="6">
        <f t="shared" si="67"/>
        <v>0</v>
      </c>
      <c r="AY143" s="6">
        <f t="shared" si="67"/>
        <v>0</v>
      </c>
      <c r="BA143" s="6">
        <f t="shared" si="61"/>
        <v>0</v>
      </c>
      <c r="BB143" s="6">
        <f t="shared" si="62"/>
        <v>0</v>
      </c>
      <c r="BC143" s="6">
        <f t="shared" si="63"/>
        <v>0</v>
      </c>
      <c r="BD143" s="6">
        <f t="shared" si="64"/>
        <v>0</v>
      </c>
    </row>
    <row r="144" spans="1:58" x14ac:dyDescent="0.2">
      <c r="A144" s="29">
        <v>38898</v>
      </c>
      <c r="B144" s="1" t="s">
        <v>200</v>
      </c>
      <c r="C144" s="27">
        <v>43840</v>
      </c>
      <c r="D144" s="1">
        <v>51180</v>
      </c>
      <c r="J144" s="1" t="s">
        <v>0</v>
      </c>
      <c r="K144" s="1" t="s">
        <v>49</v>
      </c>
      <c r="L144" s="1">
        <v>-1</v>
      </c>
      <c r="M144" s="1">
        <v>798</v>
      </c>
      <c r="N144" s="6"/>
      <c r="O144" s="6">
        <v>798</v>
      </c>
      <c r="P144" s="6">
        <v>-49190.94</v>
      </c>
      <c r="R144" s="31">
        <v>-798</v>
      </c>
      <c r="S144" s="28">
        <v>43861</v>
      </c>
      <c r="V144" s="1" t="s">
        <v>862</v>
      </c>
      <c r="X144" s="6">
        <f t="shared" si="65"/>
        <v>0</v>
      </c>
      <c r="Y144" s="6">
        <f t="shared" si="65"/>
        <v>0</v>
      </c>
      <c r="Z144" s="6">
        <f t="shared" si="65"/>
        <v>0</v>
      </c>
      <c r="AA144" s="6">
        <f t="shared" si="65"/>
        <v>0</v>
      </c>
      <c r="AB144" s="6">
        <f t="shared" si="65"/>
        <v>0</v>
      </c>
      <c r="AC144" s="6">
        <f t="shared" si="65"/>
        <v>0</v>
      </c>
      <c r="AD144" s="6">
        <f t="shared" si="65"/>
        <v>0</v>
      </c>
      <c r="AE144" s="6">
        <f t="shared" si="65"/>
        <v>0</v>
      </c>
      <c r="AF144" s="6">
        <f t="shared" si="65"/>
        <v>0</v>
      </c>
      <c r="AG144" s="6">
        <f t="shared" si="65"/>
        <v>0</v>
      </c>
      <c r="AH144" s="6">
        <f t="shared" si="66"/>
        <v>0</v>
      </c>
      <c r="AI144" s="6">
        <f t="shared" si="66"/>
        <v>0</v>
      </c>
      <c r="AJ144" s="6">
        <f t="shared" si="66"/>
        <v>0</v>
      </c>
      <c r="AK144" s="6">
        <f t="shared" si="66"/>
        <v>0</v>
      </c>
      <c r="AL144" s="6">
        <f t="shared" si="66"/>
        <v>0</v>
      </c>
      <c r="AM144" s="6">
        <f t="shared" si="66"/>
        <v>0</v>
      </c>
      <c r="AN144" s="6">
        <f t="shared" si="66"/>
        <v>0</v>
      </c>
      <c r="AO144" s="6">
        <f t="shared" si="66"/>
        <v>0</v>
      </c>
      <c r="AP144" s="6">
        <f t="shared" si="66"/>
        <v>0</v>
      </c>
      <c r="AQ144" s="6">
        <f t="shared" si="66"/>
        <v>0</v>
      </c>
      <c r="AR144" s="6">
        <f t="shared" si="67"/>
        <v>0</v>
      </c>
      <c r="AS144" s="6">
        <f t="shared" si="67"/>
        <v>0</v>
      </c>
      <c r="AT144" s="6">
        <f t="shared" si="67"/>
        <v>0</v>
      </c>
      <c r="AU144" s="6">
        <f t="shared" si="67"/>
        <v>0</v>
      </c>
      <c r="AV144" s="6">
        <f t="shared" si="67"/>
        <v>0</v>
      </c>
      <c r="AW144" s="6">
        <f t="shared" si="67"/>
        <v>0</v>
      </c>
      <c r="AX144" s="6">
        <f t="shared" si="67"/>
        <v>0</v>
      </c>
      <c r="AY144" s="6">
        <f t="shared" si="67"/>
        <v>0</v>
      </c>
      <c r="BA144" s="6">
        <f t="shared" si="61"/>
        <v>0</v>
      </c>
      <c r="BB144" s="6">
        <f t="shared" si="62"/>
        <v>0</v>
      </c>
      <c r="BC144" s="6">
        <f t="shared" si="63"/>
        <v>0</v>
      </c>
      <c r="BD144" s="6">
        <f t="shared" si="64"/>
        <v>0</v>
      </c>
    </row>
    <row r="145" spans="1:56" x14ac:dyDescent="0.2">
      <c r="A145" s="29">
        <v>38898</v>
      </c>
      <c r="B145" s="1" t="s">
        <v>200</v>
      </c>
      <c r="C145" s="27">
        <v>43840</v>
      </c>
      <c r="D145" s="1">
        <v>51180</v>
      </c>
      <c r="J145" s="1" t="s">
        <v>0</v>
      </c>
      <c r="K145" s="1" t="s">
        <v>49</v>
      </c>
      <c r="L145" s="1">
        <v>-1</v>
      </c>
      <c r="M145" s="1">
        <v>360</v>
      </c>
      <c r="N145" s="6"/>
      <c r="O145" s="6">
        <v>360</v>
      </c>
      <c r="P145" s="6">
        <v>-48392.94</v>
      </c>
      <c r="R145" s="31">
        <v>-360</v>
      </c>
      <c r="S145" s="28">
        <v>43861</v>
      </c>
      <c r="V145" s="1" t="s">
        <v>861</v>
      </c>
      <c r="X145" s="6">
        <f t="shared" si="65"/>
        <v>0</v>
      </c>
      <c r="Y145" s="6">
        <f t="shared" si="65"/>
        <v>0</v>
      </c>
      <c r="Z145" s="6">
        <f t="shared" si="65"/>
        <v>0</v>
      </c>
      <c r="AA145" s="6">
        <f t="shared" si="65"/>
        <v>0</v>
      </c>
      <c r="AB145" s="6">
        <f t="shared" si="65"/>
        <v>0</v>
      </c>
      <c r="AC145" s="6">
        <f t="shared" si="65"/>
        <v>0</v>
      </c>
      <c r="AD145" s="6">
        <f t="shared" si="65"/>
        <v>0</v>
      </c>
      <c r="AE145" s="6">
        <f t="shared" si="65"/>
        <v>0</v>
      </c>
      <c r="AF145" s="6">
        <f t="shared" si="65"/>
        <v>0</v>
      </c>
      <c r="AG145" s="6">
        <f t="shared" si="65"/>
        <v>0</v>
      </c>
      <c r="AH145" s="6">
        <f t="shared" si="66"/>
        <v>0</v>
      </c>
      <c r="AI145" s="6">
        <f t="shared" si="66"/>
        <v>0</v>
      </c>
      <c r="AJ145" s="6">
        <f t="shared" si="66"/>
        <v>0</v>
      </c>
      <c r="AK145" s="6">
        <f t="shared" si="66"/>
        <v>0</v>
      </c>
      <c r="AL145" s="6">
        <f t="shared" si="66"/>
        <v>0</v>
      </c>
      <c r="AM145" s="6">
        <f t="shared" si="66"/>
        <v>0</v>
      </c>
      <c r="AN145" s="6">
        <f t="shared" si="66"/>
        <v>0</v>
      </c>
      <c r="AO145" s="6">
        <f t="shared" si="66"/>
        <v>0</v>
      </c>
      <c r="AP145" s="6">
        <f t="shared" si="66"/>
        <v>0</v>
      </c>
      <c r="AQ145" s="6">
        <f t="shared" si="66"/>
        <v>0</v>
      </c>
      <c r="AR145" s="6">
        <f t="shared" si="67"/>
        <v>0</v>
      </c>
      <c r="AS145" s="6">
        <f t="shared" si="67"/>
        <v>0</v>
      </c>
      <c r="AT145" s="6">
        <f t="shared" si="67"/>
        <v>0</v>
      </c>
      <c r="AU145" s="6">
        <f t="shared" si="67"/>
        <v>0</v>
      </c>
      <c r="AV145" s="6">
        <f t="shared" si="67"/>
        <v>0</v>
      </c>
      <c r="AW145" s="6">
        <f t="shared" si="67"/>
        <v>0</v>
      </c>
      <c r="AX145" s="6">
        <f t="shared" si="67"/>
        <v>0</v>
      </c>
      <c r="AY145" s="6">
        <f t="shared" si="67"/>
        <v>0</v>
      </c>
      <c r="BA145" s="6">
        <f t="shared" si="61"/>
        <v>0</v>
      </c>
      <c r="BB145" s="6">
        <f t="shared" si="62"/>
        <v>0</v>
      </c>
      <c r="BC145" s="6">
        <f t="shared" si="63"/>
        <v>0</v>
      </c>
      <c r="BD145" s="6">
        <f t="shared" si="64"/>
        <v>0</v>
      </c>
    </row>
    <row r="146" spans="1:56" x14ac:dyDescent="0.2">
      <c r="A146" s="29">
        <v>38856</v>
      </c>
      <c r="B146" s="1" t="s">
        <v>200</v>
      </c>
      <c r="C146" s="27">
        <v>43843</v>
      </c>
      <c r="D146" s="1">
        <v>51167</v>
      </c>
      <c r="J146" s="1" t="s">
        <v>0</v>
      </c>
      <c r="K146" s="1" t="s">
        <v>49</v>
      </c>
      <c r="L146" s="1">
        <v>-6.5</v>
      </c>
      <c r="M146" s="1">
        <v>110</v>
      </c>
      <c r="N146" s="6"/>
      <c r="O146" s="6">
        <v>715</v>
      </c>
      <c r="P146" s="6">
        <v>-51482.44</v>
      </c>
      <c r="R146" s="31">
        <v>-715</v>
      </c>
      <c r="S146" s="28">
        <v>43861</v>
      </c>
      <c r="V146" s="1" t="s">
        <v>861</v>
      </c>
      <c r="X146" s="6">
        <f t="shared" si="65"/>
        <v>0</v>
      </c>
      <c r="Y146" s="6">
        <f t="shared" si="65"/>
        <v>0</v>
      </c>
      <c r="Z146" s="6">
        <f t="shared" si="65"/>
        <v>0</v>
      </c>
      <c r="AA146" s="6">
        <f t="shared" si="65"/>
        <v>0</v>
      </c>
      <c r="AB146" s="6">
        <f t="shared" si="65"/>
        <v>0</v>
      </c>
      <c r="AC146" s="6">
        <f t="shared" si="65"/>
        <v>0</v>
      </c>
      <c r="AD146" s="6">
        <f t="shared" si="65"/>
        <v>0</v>
      </c>
      <c r="AE146" s="6">
        <f t="shared" si="65"/>
        <v>0</v>
      </c>
      <c r="AF146" s="6">
        <f t="shared" si="65"/>
        <v>0</v>
      </c>
      <c r="AG146" s="6">
        <f t="shared" si="65"/>
        <v>0</v>
      </c>
      <c r="AH146" s="6">
        <f t="shared" si="66"/>
        <v>0</v>
      </c>
      <c r="AI146" s="6">
        <f t="shared" si="66"/>
        <v>0</v>
      </c>
      <c r="AJ146" s="6">
        <f t="shared" si="66"/>
        <v>0</v>
      </c>
      <c r="AK146" s="6">
        <f t="shared" si="66"/>
        <v>0</v>
      </c>
      <c r="AL146" s="6">
        <f t="shared" si="66"/>
        <v>0</v>
      </c>
      <c r="AM146" s="6">
        <f t="shared" si="66"/>
        <v>0</v>
      </c>
      <c r="AN146" s="6">
        <f t="shared" si="66"/>
        <v>0</v>
      </c>
      <c r="AO146" s="6">
        <f t="shared" si="66"/>
        <v>0</v>
      </c>
      <c r="AP146" s="6">
        <f t="shared" si="66"/>
        <v>0</v>
      </c>
      <c r="AQ146" s="6">
        <f t="shared" si="66"/>
        <v>0</v>
      </c>
      <c r="AR146" s="6">
        <f t="shared" si="67"/>
        <v>0</v>
      </c>
      <c r="AS146" s="6">
        <f t="shared" si="67"/>
        <v>0</v>
      </c>
      <c r="AT146" s="6">
        <f t="shared" si="67"/>
        <v>0</v>
      </c>
      <c r="AU146" s="6">
        <f t="shared" si="67"/>
        <v>0</v>
      </c>
      <c r="AV146" s="6">
        <f t="shared" si="67"/>
        <v>0</v>
      </c>
      <c r="AW146" s="6">
        <f t="shared" si="67"/>
        <v>0</v>
      </c>
      <c r="AX146" s="6">
        <f t="shared" si="67"/>
        <v>0</v>
      </c>
      <c r="AY146" s="6">
        <f t="shared" si="67"/>
        <v>0</v>
      </c>
      <c r="BA146" s="6">
        <f t="shared" si="61"/>
        <v>0</v>
      </c>
      <c r="BB146" s="6">
        <f t="shared" si="62"/>
        <v>0</v>
      </c>
      <c r="BC146" s="6">
        <f t="shared" si="63"/>
        <v>0</v>
      </c>
      <c r="BD146" s="6">
        <f t="shared" si="64"/>
        <v>0</v>
      </c>
    </row>
    <row r="147" spans="1:56" x14ac:dyDescent="0.2">
      <c r="A147" s="29">
        <v>38856</v>
      </c>
      <c r="B147" s="1" t="s">
        <v>200</v>
      </c>
      <c r="C147" s="27">
        <v>43843</v>
      </c>
      <c r="D147" s="1">
        <v>51167</v>
      </c>
      <c r="J147" s="1" t="s">
        <v>0</v>
      </c>
      <c r="K147" s="1" t="s">
        <v>49</v>
      </c>
      <c r="L147" s="1">
        <v>-4.25</v>
      </c>
      <c r="M147" s="1">
        <v>110</v>
      </c>
      <c r="N147" s="6"/>
      <c r="O147" s="6">
        <v>467.5</v>
      </c>
      <c r="P147" s="6">
        <v>-50612.44</v>
      </c>
      <c r="R147" s="31">
        <v>-467.5</v>
      </c>
      <c r="S147" s="28">
        <v>43861</v>
      </c>
      <c r="V147" s="1" t="s">
        <v>862</v>
      </c>
      <c r="X147" s="6">
        <f t="shared" si="65"/>
        <v>0</v>
      </c>
      <c r="Y147" s="6">
        <f t="shared" si="65"/>
        <v>0</v>
      </c>
      <c r="Z147" s="6">
        <f t="shared" si="65"/>
        <v>0</v>
      </c>
      <c r="AA147" s="6">
        <f t="shared" si="65"/>
        <v>0</v>
      </c>
      <c r="AB147" s="6">
        <f t="shared" si="65"/>
        <v>0</v>
      </c>
      <c r="AC147" s="6">
        <f t="shared" si="65"/>
        <v>0</v>
      </c>
      <c r="AD147" s="6">
        <f t="shared" si="65"/>
        <v>0</v>
      </c>
      <c r="AE147" s="6">
        <f t="shared" si="65"/>
        <v>0</v>
      </c>
      <c r="AF147" s="6">
        <f t="shared" si="65"/>
        <v>0</v>
      </c>
      <c r="AG147" s="6">
        <f t="shared" si="65"/>
        <v>0</v>
      </c>
      <c r="AH147" s="6">
        <f t="shared" si="66"/>
        <v>0</v>
      </c>
      <c r="AI147" s="6">
        <f t="shared" si="66"/>
        <v>0</v>
      </c>
      <c r="AJ147" s="6">
        <f t="shared" si="66"/>
        <v>0</v>
      </c>
      <c r="AK147" s="6">
        <f t="shared" si="66"/>
        <v>0</v>
      </c>
      <c r="AL147" s="6">
        <f t="shared" si="66"/>
        <v>0</v>
      </c>
      <c r="AM147" s="6">
        <f t="shared" si="66"/>
        <v>0</v>
      </c>
      <c r="AN147" s="6">
        <f t="shared" si="66"/>
        <v>0</v>
      </c>
      <c r="AO147" s="6">
        <f t="shared" si="66"/>
        <v>0</v>
      </c>
      <c r="AP147" s="6">
        <f t="shared" si="66"/>
        <v>0</v>
      </c>
      <c r="AQ147" s="6">
        <f t="shared" si="66"/>
        <v>0</v>
      </c>
      <c r="AR147" s="6">
        <f t="shared" si="67"/>
        <v>0</v>
      </c>
      <c r="AS147" s="6">
        <f t="shared" si="67"/>
        <v>0</v>
      </c>
      <c r="AT147" s="6">
        <f t="shared" si="67"/>
        <v>0</v>
      </c>
      <c r="AU147" s="6">
        <f t="shared" si="67"/>
        <v>0</v>
      </c>
      <c r="AV147" s="6">
        <f t="shared" si="67"/>
        <v>0</v>
      </c>
      <c r="AW147" s="6">
        <f t="shared" si="67"/>
        <v>0</v>
      </c>
      <c r="AX147" s="6">
        <f t="shared" si="67"/>
        <v>0</v>
      </c>
      <c r="AY147" s="6">
        <f t="shared" si="67"/>
        <v>0</v>
      </c>
      <c r="BA147" s="6">
        <f t="shared" si="61"/>
        <v>0</v>
      </c>
      <c r="BB147" s="6">
        <f t="shared" si="62"/>
        <v>0</v>
      </c>
      <c r="BC147" s="6">
        <f t="shared" si="63"/>
        <v>0</v>
      </c>
      <c r="BD147" s="6">
        <f t="shared" si="64"/>
        <v>0</v>
      </c>
    </row>
    <row r="148" spans="1:56" x14ac:dyDescent="0.2">
      <c r="A148" s="29">
        <v>38856</v>
      </c>
      <c r="B148" s="1" t="s">
        <v>200</v>
      </c>
      <c r="C148" s="27">
        <v>43843</v>
      </c>
      <c r="D148" s="1">
        <v>51167</v>
      </c>
      <c r="J148" s="1" t="s">
        <v>0</v>
      </c>
      <c r="K148" s="1" t="s">
        <v>49</v>
      </c>
      <c r="L148" s="1">
        <v>-1</v>
      </c>
      <c r="M148" s="1">
        <v>155</v>
      </c>
      <c r="N148" s="6"/>
      <c r="O148" s="6">
        <v>155</v>
      </c>
      <c r="P148" s="6">
        <v>-50144.94</v>
      </c>
      <c r="R148" s="31">
        <v>-155</v>
      </c>
      <c r="S148" s="28">
        <v>43861</v>
      </c>
      <c r="V148" s="1" t="s">
        <v>861</v>
      </c>
      <c r="X148" s="6">
        <f t="shared" si="65"/>
        <v>0</v>
      </c>
      <c r="Y148" s="6">
        <f t="shared" si="65"/>
        <v>0</v>
      </c>
      <c r="Z148" s="6">
        <f t="shared" si="65"/>
        <v>0</v>
      </c>
      <c r="AA148" s="6">
        <f t="shared" si="65"/>
        <v>0</v>
      </c>
      <c r="AB148" s="6">
        <f t="shared" si="65"/>
        <v>0</v>
      </c>
      <c r="AC148" s="6">
        <f t="shared" si="65"/>
        <v>0</v>
      </c>
      <c r="AD148" s="6">
        <f t="shared" si="65"/>
        <v>0</v>
      </c>
      <c r="AE148" s="6">
        <f t="shared" si="65"/>
        <v>0</v>
      </c>
      <c r="AF148" s="6">
        <f t="shared" si="65"/>
        <v>0</v>
      </c>
      <c r="AG148" s="6">
        <f t="shared" si="65"/>
        <v>0</v>
      </c>
      <c r="AH148" s="6">
        <f t="shared" si="66"/>
        <v>0</v>
      </c>
      <c r="AI148" s="6">
        <f t="shared" si="66"/>
        <v>0</v>
      </c>
      <c r="AJ148" s="6">
        <f t="shared" si="66"/>
        <v>0</v>
      </c>
      <c r="AK148" s="6">
        <f t="shared" si="66"/>
        <v>0</v>
      </c>
      <c r="AL148" s="6">
        <f t="shared" si="66"/>
        <v>0</v>
      </c>
      <c r="AM148" s="6">
        <f t="shared" si="66"/>
        <v>0</v>
      </c>
      <c r="AN148" s="6">
        <f t="shared" si="66"/>
        <v>0</v>
      </c>
      <c r="AO148" s="6">
        <f t="shared" si="66"/>
        <v>0</v>
      </c>
      <c r="AP148" s="6">
        <f t="shared" si="66"/>
        <v>0</v>
      </c>
      <c r="AQ148" s="6">
        <f t="shared" si="66"/>
        <v>0</v>
      </c>
      <c r="AR148" s="6">
        <f t="shared" si="67"/>
        <v>0</v>
      </c>
      <c r="AS148" s="6">
        <f t="shared" si="67"/>
        <v>0</v>
      </c>
      <c r="AT148" s="6">
        <f t="shared" si="67"/>
        <v>0</v>
      </c>
      <c r="AU148" s="6">
        <f t="shared" si="67"/>
        <v>0</v>
      </c>
      <c r="AV148" s="6">
        <f t="shared" si="67"/>
        <v>0</v>
      </c>
      <c r="AW148" s="6">
        <f t="shared" si="67"/>
        <v>0</v>
      </c>
      <c r="AX148" s="6">
        <f t="shared" si="67"/>
        <v>0</v>
      </c>
      <c r="AY148" s="6">
        <f t="shared" si="67"/>
        <v>0</v>
      </c>
      <c r="BA148" s="6">
        <f t="shared" si="61"/>
        <v>0</v>
      </c>
      <c r="BB148" s="6">
        <f t="shared" si="62"/>
        <v>0</v>
      </c>
      <c r="BC148" s="6">
        <f t="shared" si="63"/>
        <v>0</v>
      </c>
      <c r="BD148" s="6">
        <f t="shared" si="64"/>
        <v>0</v>
      </c>
    </row>
    <row r="149" spans="1:56" x14ac:dyDescent="0.2">
      <c r="A149" s="29">
        <v>38856</v>
      </c>
      <c r="B149" s="1" t="s">
        <v>200</v>
      </c>
      <c r="C149" s="27">
        <v>43843</v>
      </c>
      <c r="D149" s="1">
        <v>51167</v>
      </c>
      <c r="J149" s="1" t="s">
        <v>0</v>
      </c>
      <c r="K149" s="1" t="s">
        <v>49</v>
      </c>
      <c r="L149" s="1">
        <v>-1</v>
      </c>
      <c r="M149" s="1">
        <v>155</v>
      </c>
      <c r="N149" s="6"/>
      <c r="O149" s="6">
        <v>155</v>
      </c>
      <c r="P149" s="6">
        <v>-50767.44</v>
      </c>
      <c r="R149" s="31">
        <v>-155</v>
      </c>
      <c r="S149" s="28">
        <v>43861</v>
      </c>
      <c r="V149" s="1" t="s">
        <v>862</v>
      </c>
      <c r="X149" s="6">
        <f t="shared" si="65"/>
        <v>0</v>
      </c>
      <c r="Y149" s="6">
        <f t="shared" si="65"/>
        <v>0</v>
      </c>
      <c r="Z149" s="6">
        <f t="shared" si="65"/>
        <v>0</v>
      </c>
      <c r="AA149" s="6">
        <f t="shared" si="65"/>
        <v>0</v>
      </c>
      <c r="AB149" s="6">
        <f t="shared" si="65"/>
        <v>0</v>
      </c>
      <c r="AC149" s="6">
        <f t="shared" si="65"/>
        <v>0</v>
      </c>
      <c r="AD149" s="6">
        <f t="shared" si="65"/>
        <v>0</v>
      </c>
      <c r="AE149" s="6">
        <f t="shared" si="65"/>
        <v>0</v>
      </c>
      <c r="AF149" s="6">
        <f t="shared" si="65"/>
        <v>0</v>
      </c>
      <c r="AG149" s="6">
        <f t="shared" si="65"/>
        <v>0</v>
      </c>
      <c r="AH149" s="6">
        <f t="shared" si="66"/>
        <v>0</v>
      </c>
      <c r="AI149" s="6">
        <f t="shared" si="66"/>
        <v>0</v>
      </c>
      <c r="AJ149" s="6">
        <f t="shared" si="66"/>
        <v>0</v>
      </c>
      <c r="AK149" s="6">
        <f t="shared" si="66"/>
        <v>0</v>
      </c>
      <c r="AL149" s="6">
        <f t="shared" si="66"/>
        <v>0</v>
      </c>
      <c r="AM149" s="6">
        <f t="shared" si="66"/>
        <v>0</v>
      </c>
      <c r="AN149" s="6">
        <f t="shared" si="66"/>
        <v>0</v>
      </c>
      <c r="AO149" s="6">
        <f t="shared" si="66"/>
        <v>0</v>
      </c>
      <c r="AP149" s="6">
        <f t="shared" si="66"/>
        <v>0</v>
      </c>
      <c r="AQ149" s="6">
        <f t="shared" si="66"/>
        <v>0</v>
      </c>
      <c r="AR149" s="6">
        <f t="shared" si="67"/>
        <v>0</v>
      </c>
      <c r="AS149" s="6">
        <f t="shared" si="67"/>
        <v>0</v>
      </c>
      <c r="AT149" s="6">
        <f t="shared" si="67"/>
        <v>0</v>
      </c>
      <c r="AU149" s="6">
        <f t="shared" si="67"/>
        <v>0</v>
      </c>
      <c r="AV149" s="6">
        <f t="shared" si="67"/>
        <v>0</v>
      </c>
      <c r="AW149" s="6">
        <f t="shared" si="67"/>
        <v>0</v>
      </c>
      <c r="AX149" s="6">
        <f t="shared" si="67"/>
        <v>0</v>
      </c>
      <c r="AY149" s="6">
        <f t="shared" si="67"/>
        <v>0</v>
      </c>
      <c r="BA149" s="6">
        <f t="shared" si="61"/>
        <v>0</v>
      </c>
      <c r="BB149" s="6">
        <f t="shared" si="62"/>
        <v>0</v>
      </c>
      <c r="BC149" s="6">
        <f t="shared" si="63"/>
        <v>0</v>
      </c>
      <c r="BD149" s="6">
        <f t="shared" si="64"/>
        <v>0</v>
      </c>
    </row>
    <row r="150" spans="1:56" x14ac:dyDescent="0.2">
      <c r="A150" s="29">
        <v>38857</v>
      </c>
      <c r="B150" s="1" t="s">
        <v>200</v>
      </c>
      <c r="C150" s="27">
        <v>43843</v>
      </c>
      <c r="D150" s="1">
        <v>51168</v>
      </c>
      <c r="J150" s="1" t="s">
        <v>0</v>
      </c>
      <c r="K150" s="1" t="s">
        <v>49</v>
      </c>
      <c r="L150" s="1">
        <v>-1.75</v>
      </c>
      <c r="M150" s="1">
        <v>110</v>
      </c>
      <c r="N150" s="6"/>
      <c r="O150" s="6">
        <v>192.5</v>
      </c>
      <c r="P150" s="6">
        <v>-52122.44</v>
      </c>
      <c r="R150" s="31">
        <v>-192.5</v>
      </c>
      <c r="S150" s="28">
        <v>43861</v>
      </c>
      <c r="V150" s="1" t="s">
        <v>862</v>
      </c>
      <c r="X150" s="6">
        <f t="shared" si="65"/>
        <v>0</v>
      </c>
      <c r="Y150" s="6">
        <f t="shared" si="65"/>
        <v>0</v>
      </c>
      <c r="Z150" s="6">
        <f t="shared" si="65"/>
        <v>0</v>
      </c>
      <c r="AA150" s="6">
        <f t="shared" si="65"/>
        <v>0</v>
      </c>
      <c r="AB150" s="6">
        <f t="shared" si="65"/>
        <v>0</v>
      </c>
      <c r="AC150" s="6">
        <f t="shared" si="65"/>
        <v>0</v>
      </c>
      <c r="AD150" s="6">
        <f t="shared" si="65"/>
        <v>0</v>
      </c>
      <c r="AE150" s="6">
        <f t="shared" si="65"/>
        <v>0</v>
      </c>
      <c r="AF150" s="6">
        <f t="shared" si="65"/>
        <v>0</v>
      </c>
      <c r="AG150" s="6">
        <f t="shared" si="65"/>
        <v>0</v>
      </c>
      <c r="AH150" s="6">
        <f t="shared" si="66"/>
        <v>0</v>
      </c>
      <c r="AI150" s="6">
        <f t="shared" si="66"/>
        <v>0</v>
      </c>
      <c r="AJ150" s="6">
        <f t="shared" si="66"/>
        <v>0</v>
      </c>
      <c r="AK150" s="6">
        <f t="shared" si="66"/>
        <v>0</v>
      </c>
      <c r="AL150" s="6">
        <f t="shared" si="66"/>
        <v>0</v>
      </c>
      <c r="AM150" s="6">
        <f t="shared" si="66"/>
        <v>0</v>
      </c>
      <c r="AN150" s="6">
        <f t="shared" si="66"/>
        <v>0</v>
      </c>
      <c r="AO150" s="6">
        <f t="shared" si="66"/>
        <v>0</v>
      </c>
      <c r="AP150" s="6">
        <f t="shared" si="66"/>
        <v>0</v>
      </c>
      <c r="AQ150" s="6">
        <f t="shared" si="66"/>
        <v>0</v>
      </c>
      <c r="AR150" s="6">
        <f t="shared" si="67"/>
        <v>0</v>
      </c>
      <c r="AS150" s="6">
        <f t="shared" si="67"/>
        <v>0</v>
      </c>
      <c r="AT150" s="6">
        <f t="shared" si="67"/>
        <v>0</v>
      </c>
      <c r="AU150" s="6">
        <f t="shared" si="67"/>
        <v>0</v>
      </c>
      <c r="AV150" s="6">
        <f t="shared" si="67"/>
        <v>0</v>
      </c>
      <c r="AW150" s="6">
        <f t="shared" si="67"/>
        <v>0</v>
      </c>
      <c r="AX150" s="6">
        <f t="shared" si="67"/>
        <v>0</v>
      </c>
      <c r="AY150" s="6">
        <f t="shared" si="67"/>
        <v>0</v>
      </c>
      <c r="BA150" s="6">
        <f t="shared" si="61"/>
        <v>0</v>
      </c>
      <c r="BB150" s="6">
        <f t="shared" si="62"/>
        <v>0</v>
      </c>
      <c r="BC150" s="6">
        <f t="shared" si="63"/>
        <v>0</v>
      </c>
      <c r="BD150" s="6">
        <f t="shared" si="64"/>
        <v>0</v>
      </c>
    </row>
    <row r="151" spans="1:56" x14ac:dyDescent="0.2">
      <c r="A151" s="29">
        <v>38857</v>
      </c>
      <c r="B151" s="1" t="s">
        <v>200</v>
      </c>
      <c r="C151" s="27">
        <v>43843</v>
      </c>
      <c r="D151" s="1">
        <v>51168</v>
      </c>
      <c r="J151" s="1" t="s">
        <v>0</v>
      </c>
      <c r="K151" s="1" t="s">
        <v>49</v>
      </c>
      <c r="L151" s="1">
        <v>-1</v>
      </c>
      <c r="M151" s="1">
        <v>155</v>
      </c>
      <c r="N151" s="6"/>
      <c r="O151" s="6">
        <v>155</v>
      </c>
      <c r="P151" s="6">
        <v>-51637.440000000002</v>
      </c>
      <c r="R151" s="31">
        <v>-155</v>
      </c>
      <c r="S151" s="28">
        <v>43861</v>
      </c>
      <c r="V151" s="1" t="s">
        <v>862</v>
      </c>
      <c r="X151" s="6">
        <f t="shared" si="65"/>
        <v>0</v>
      </c>
      <c r="Y151" s="6">
        <f t="shared" si="65"/>
        <v>0</v>
      </c>
      <c r="Z151" s="6">
        <f t="shared" si="65"/>
        <v>0</v>
      </c>
      <c r="AA151" s="6">
        <f t="shared" si="65"/>
        <v>0</v>
      </c>
      <c r="AB151" s="6">
        <f t="shared" si="65"/>
        <v>0</v>
      </c>
      <c r="AC151" s="6">
        <f t="shared" si="65"/>
        <v>0</v>
      </c>
      <c r="AD151" s="6">
        <f t="shared" si="65"/>
        <v>0</v>
      </c>
      <c r="AE151" s="6">
        <f t="shared" si="65"/>
        <v>0</v>
      </c>
      <c r="AF151" s="6">
        <f t="shared" si="65"/>
        <v>0</v>
      </c>
      <c r="AG151" s="6">
        <f t="shared" si="65"/>
        <v>0</v>
      </c>
      <c r="AH151" s="6">
        <f t="shared" si="66"/>
        <v>0</v>
      </c>
      <c r="AI151" s="6">
        <f t="shared" si="66"/>
        <v>0</v>
      </c>
      <c r="AJ151" s="6">
        <f t="shared" si="66"/>
        <v>0</v>
      </c>
      <c r="AK151" s="6">
        <f t="shared" si="66"/>
        <v>0</v>
      </c>
      <c r="AL151" s="6">
        <f t="shared" si="66"/>
        <v>0</v>
      </c>
      <c r="AM151" s="6">
        <f t="shared" si="66"/>
        <v>0</v>
      </c>
      <c r="AN151" s="6">
        <f t="shared" si="66"/>
        <v>0</v>
      </c>
      <c r="AO151" s="6">
        <f t="shared" si="66"/>
        <v>0</v>
      </c>
      <c r="AP151" s="6">
        <f t="shared" si="66"/>
        <v>0</v>
      </c>
      <c r="AQ151" s="6">
        <f t="shared" si="66"/>
        <v>0</v>
      </c>
      <c r="AR151" s="6">
        <f t="shared" si="67"/>
        <v>0</v>
      </c>
      <c r="AS151" s="6">
        <f t="shared" si="67"/>
        <v>0</v>
      </c>
      <c r="AT151" s="6">
        <f t="shared" si="67"/>
        <v>0</v>
      </c>
      <c r="AU151" s="6">
        <f t="shared" si="67"/>
        <v>0</v>
      </c>
      <c r="AV151" s="6">
        <f t="shared" si="67"/>
        <v>0</v>
      </c>
      <c r="AW151" s="6">
        <f t="shared" si="67"/>
        <v>0</v>
      </c>
      <c r="AX151" s="6">
        <f t="shared" si="67"/>
        <v>0</v>
      </c>
      <c r="AY151" s="6">
        <f t="shared" si="67"/>
        <v>0</v>
      </c>
      <c r="BA151" s="6">
        <f t="shared" si="61"/>
        <v>0</v>
      </c>
      <c r="BB151" s="6">
        <f t="shared" si="62"/>
        <v>0</v>
      </c>
      <c r="BC151" s="6">
        <f t="shared" si="63"/>
        <v>0</v>
      </c>
      <c r="BD151" s="6">
        <f t="shared" si="64"/>
        <v>0</v>
      </c>
    </row>
    <row r="152" spans="1:56" x14ac:dyDescent="0.2">
      <c r="A152" s="29">
        <v>38857</v>
      </c>
      <c r="B152" s="1" t="s">
        <v>200</v>
      </c>
      <c r="C152" s="27">
        <v>43843</v>
      </c>
      <c r="D152" s="1">
        <v>51168</v>
      </c>
      <c r="J152" s="1" t="s">
        <v>0</v>
      </c>
      <c r="K152" s="1" t="s">
        <v>49</v>
      </c>
      <c r="L152" s="1">
        <v>-1</v>
      </c>
      <c r="M152" s="1">
        <v>155</v>
      </c>
      <c r="N152" s="6"/>
      <c r="O152" s="6">
        <v>155</v>
      </c>
      <c r="P152" s="6">
        <v>-51929.94</v>
      </c>
      <c r="R152" s="31">
        <v>-155</v>
      </c>
      <c r="S152" s="28">
        <v>43861</v>
      </c>
      <c r="V152" s="1" t="s">
        <v>862</v>
      </c>
      <c r="X152" s="6">
        <f t="shared" ref="X152:AG161" si="68">-SUMIFS($R:$R,$H:$H,$W152,$S:$S,X$1)/1000</f>
        <v>0</v>
      </c>
      <c r="Y152" s="6">
        <f t="shared" si="68"/>
        <v>0</v>
      </c>
      <c r="Z152" s="6">
        <f t="shared" si="68"/>
        <v>0</v>
      </c>
      <c r="AA152" s="6">
        <f t="shared" si="68"/>
        <v>0</v>
      </c>
      <c r="AB152" s="6">
        <f t="shared" si="68"/>
        <v>0</v>
      </c>
      <c r="AC152" s="6">
        <f t="shared" si="68"/>
        <v>0</v>
      </c>
      <c r="AD152" s="6">
        <f t="shared" si="68"/>
        <v>0</v>
      </c>
      <c r="AE152" s="6">
        <f t="shared" si="68"/>
        <v>0</v>
      </c>
      <c r="AF152" s="6">
        <f t="shared" si="68"/>
        <v>0</v>
      </c>
      <c r="AG152" s="6">
        <f t="shared" si="68"/>
        <v>0</v>
      </c>
      <c r="AH152" s="6">
        <f t="shared" ref="AH152:AQ161" si="69">-SUMIFS($R:$R,$H:$H,$W152,$S:$S,AH$1)/1000</f>
        <v>0</v>
      </c>
      <c r="AI152" s="6">
        <f t="shared" si="69"/>
        <v>0</v>
      </c>
      <c r="AJ152" s="6">
        <f t="shared" si="69"/>
        <v>0</v>
      </c>
      <c r="AK152" s="6">
        <f t="shared" si="69"/>
        <v>0</v>
      </c>
      <c r="AL152" s="6">
        <f t="shared" si="69"/>
        <v>0</v>
      </c>
      <c r="AM152" s="6">
        <f t="shared" si="69"/>
        <v>0</v>
      </c>
      <c r="AN152" s="6">
        <f t="shared" si="69"/>
        <v>0</v>
      </c>
      <c r="AO152" s="6">
        <f t="shared" si="69"/>
        <v>0</v>
      </c>
      <c r="AP152" s="6">
        <f t="shared" si="69"/>
        <v>0</v>
      </c>
      <c r="AQ152" s="6">
        <f t="shared" si="69"/>
        <v>0</v>
      </c>
      <c r="AR152" s="6">
        <f t="shared" ref="AR152:AY161" si="70">-SUMIFS($R:$R,$H:$H,$W152,$S:$S,AR$1)/1000</f>
        <v>0</v>
      </c>
      <c r="AS152" s="6">
        <f t="shared" si="70"/>
        <v>0</v>
      </c>
      <c r="AT152" s="6">
        <f t="shared" si="70"/>
        <v>0</v>
      </c>
      <c r="AU152" s="6">
        <f t="shared" si="70"/>
        <v>0</v>
      </c>
      <c r="AV152" s="6">
        <f t="shared" si="70"/>
        <v>0</v>
      </c>
      <c r="AW152" s="6">
        <f t="shared" si="70"/>
        <v>0</v>
      </c>
      <c r="AX152" s="6">
        <f t="shared" si="70"/>
        <v>0</v>
      </c>
      <c r="AY152" s="6">
        <f t="shared" si="70"/>
        <v>0</v>
      </c>
      <c r="BA152" s="6">
        <f t="shared" si="61"/>
        <v>0</v>
      </c>
      <c r="BB152" s="6">
        <f t="shared" si="62"/>
        <v>0</v>
      </c>
      <c r="BC152" s="6">
        <f t="shared" si="63"/>
        <v>0</v>
      </c>
      <c r="BD152" s="6">
        <f t="shared" si="64"/>
        <v>0</v>
      </c>
    </row>
    <row r="153" spans="1:56" x14ac:dyDescent="0.2">
      <c r="A153" s="29">
        <v>38857</v>
      </c>
      <c r="B153" s="1" t="s">
        <v>200</v>
      </c>
      <c r="C153" s="27">
        <v>43843</v>
      </c>
      <c r="D153" s="1">
        <v>51168</v>
      </c>
      <c r="J153" s="1" t="s">
        <v>0</v>
      </c>
      <c r="K153" s="1" t="s">
        <v>49</v>
      </c>
      <c r="L153" s="1">
        <v>-1.25</v>
      </c>
      <c r="M153" s="1">
        <v>110</v>
      </c>
      <c r="N153" s="6"/>
      <c r="O153" s="6">
        <v>137.5</v>
      </c>
      <c r="P153" s="6">
        <v>-51774.94</v>
      </c>
      <c r="R153" s="31">
        <v>-137.5</v>
      </c>
      <c r="S153" s="28">
        <v>43861</v>
      </c>
      <c r="V153" s="1" t="s">
        <v>862</v>
      </c>
      <c r="X153" s="6">
        <f t="shared" si="68"/>
        <v>0</v>
      </c>
      <c r="Y153" s="6">
        <f t="shared" si="68"/>
        <v>0</v>
      </c>
      <c r="Z153" s="6">
        <f t="shared" si="68"/>
        <v>0</v>
      </c>
      <c r="AA153" s="6">
        <f t="shared" si="68"/>
        <v>0</v>
      </c>
      <c r="AB153" s="6">
        <f t="shared" si="68"/>
        <v>0</v>
      </c>
      <c r="AC153" s="6">
        <f t="shared" si="68"/>
        <v>0</v>
      </c>
      <c r="AD153" s="6">
        <f t="shared" si="68"/>
        <v>0</v>
      </c>
      <c r="AE153" s="6">
        <f t="shared" si="68"/>
        <v>0</v>
      </c>
      <c r="AF153" s="6">
        <f t="shared" si="68"/>
        <v>0</v>
      </c>
      <c r="AG153" s="6">
        <f t="shared" si="68"/>
        <v>0</v>
      </c>
      <c r="AH153" s="6">
        <f t="shared" si="69"/>
        <v>0</v>
      </c>
      <c r="AI153" s="6">
        <f t="shared" si="69"/>
        <v>0</v>
      </c>
      <c r="AJ153" s="6">
        <f t="shared" si="69"/>
        <v>0</v>
      </c>
      <c r="AK153" s="6">
        <f t="shared" si="69"/>
        <v>0</v>
      </c>
      <c r="AL153" s="6">
        <f t="shared" si="69"/>
        <v>0</v>
      </c>
      <c r="AM153" s="6">
        <f t="shared" si="69"/>
        <v>0</v>
      </c>
      <c r="AN153" s="6">
        <f t="shared" si="69"/>
        <v>0</v>
      </c>
      <c r="AO153" s="6">
        <f t="shared" si="69"/>
        <v>0</v>
      </c>
      <c r="AP153" s="6">
        <f t="shared" si="69"/>
        <v>0</v>
      </c>
      <c r="AQ153" s="6">
        <f t="shared" si="69"/>
        <v>0</v>
      </c>
      <c r="AR153" s="6">
        <f t="shared" si="70"/>
        <v>0</v>
      </c>
      <c r="AS153" s="6">
        <f t="shared" si="70"/>
        <v>0</v>
      </c>
      <c r="AT153" s="6">
        <f t="shared" si="70"/>
        <v>0</v>
      </c>
      <c r="AU153" s="6">
        <f t="shared" si="70"/>
        <v>0</v>
      </c>
      <c r="AV153" s="6">
        <f t="shared" si="70"/>
        <v>0</v>
      </c>
      <c r="AW153" s="6">
        <f t="shared" si="70"/>
        <v>0</v>
      </c>
      <c r="AX153" s="6">
        <f t="shared" si="70"/>
        <v>0</v>
      </c>
      <c r="AY153" s="6">
        <f t="shared" si="70"/>
        <v>0</v>
      </c>
      <c r="BA153" s="6">
        <f t="shared" si="61"/>
        <v>0</v>
      </c>
      <c r="BB153" s="6">
        <f t="shared" si="62"/>
        <v>0</v>
      </c>
      <c r="BC153" s="6">
        <f t="shared" si="63"/>
        <v>0</v>
      </c>
      <c r="BD153" s="6">
        <f t="shared" si="64"/>
        <v>0</v>
      </c>
    </row>
    <row r="154" spans="1:56" x14ac:dyDescent="0.2">
      <c r="A154" s="29">
        <v>38857</v>
      </c>
      <c r="B154" s="1" t="s">
        <v>200</v>
      </c>
      <c r="C154" s="27">
        <v>43843</v>
      </c>
      <c r="D154" s="1">
        <v>51168</v>
      </c>
      <c r="J154" s="1" t="s">
        <v>0</v>
      </c>
      <c r="K154" s="1" t="s">
        <v>49</v>
      </c>
      <c r="L154" s="1">
        <v>-56</v>
      </c>
      <c r="M154" s="1">
        <v>0.88</v>
      </c>
      <c r="N154" s="6"/>
      <c r="O154" s="6">
        <v>49.28</v>
      </c>
      <c r="P154" s="6">
        <v>-52215.72</v>
      </c>
      <c r="R154" s="31">
        <v>-49.28</v>
      </c>
      <c r="S154" s="28">
        <v>43861</v>
      </c>
      <c r="V154" s="1" t="s">
        <v>862</v>
      </c>
      <c r="X154" s="6">
        <f t="shared" si="68"/>
        <v>0</v>
      </c>
      <c r="Y154" s="6">
        <f t="shared" si="68"/>
        <v>0</v>
      </c>
      <c r="Z154" s="6">
        <f t="shared" si="68"/>
        <v>0</v>
      </c>
      <c r="AA154" s="6">
        <f t="shared" si="68"/>
        <v>0</v>
      </c>
      <c r="AB154" s="6">
        <f t="shared" si="68"/>
        <v>0</v>
      </c>
      <c r="AC154" s="6">
        <f t="shared" si="68"/>
        <v>0</v>
      </c>
      <c r="AD154" s="6">
        <f t="shared" si="68"/>
        <v>0</v>
      </c>
      <c r="AE154" s="6">
        <f t="shared" si="68"/>
        <v>0</v>
      </c>
      <c r="AF154" s="6">
        <f t="shared" si="68"/>
        <v>0</v>
      </c>
      <c r="AG154" s="6">
        <f t="shared" si="68"/>
        <v>0</v>
      </c>
      <c r="AH154" s="6">
        <f t="shared" si="69"/>
        <v>0</v>
      </c>
      <c r="AI154" s="6">
        <f t="shared" si="69"/>
        <v>0</v>
      </c>
      <c r="AJ154" s="6">
        <f t="shared" si="69"/>
        <v>0</v>
      </c>
      <c r="AK154" s="6">
        <f t="shared" si="69"/>
        <v>0</v>
      </c>
      <c r="AL154" s="6">
        <f t="shared" si="69"/>
        <v>0</v>
      </c>
      <c r="AM154" s="6">
        <f t="shared" si="69"/>
        <v>0</v>
      </c>
      <c r="AN154" s="6">
        <f t="shared" si="69"/>
        <v>0</v>
      </c>
      <c r="AO154" s="6">
        <f t="shared" si="69"/>
        <v>0</v>
      </c>
      <c r="AP154" s="6">
        <f t="shared" si="69"/>
        <v>0</v>
      </c>
      <c r="AQ154" s="6">
        <f t="shared" si="69"/>
        <v>0</v>
      </c>
      <c r="AR154" s="6">
        <f t="shared" si="70"/>
        <v>0</v>
      </c>
      <c r="AS154" s="6">
        <f t="shared" si="70"/>
        <v>0</v>
      </c>
      <c r="AT154" s="6">
        <f t="shared" si="70"/>
        <v>0</v>
      </c>
      <c r="AU154" s="6">
        <f t="shared" si="70"/>
        <v>0</v>
      </c>
      <c r="AV154" s="6">
        <f t="shared" si="70"/>
        <v>0</v>
      </c>
      <c r="AW154" s="6">
        <f t="shared" si="70"/>
        <v>0</v>
      </c>
      <c r="AX154" s="6">
        <f t="shared" si="70"/>
        <v>0</v>
      </c>
      <c r="AY154" s="6">
        <f t="shared" si="70"/>
        <v>0</v>
      </c>
      <c r="BA154" s="6">
        <f t="shared" si="61"/>
        <v>0</v>
      </c>
      <c r="BB154" s="6">
        <f t="shared" si="62"/>
        <v>0</v>
      </c>
      <c r="BC154" s="6">
        <f t="shared" si="63"/>
        <v>0</v>
      </c>
      <c r="BD154" s="6">
        <f t="shared" si="64"/>
        <v>0</v>
      </c>
    </row>
    <row r="155" spans="1:56" x14ac:dyDescent="0.2">
      <c r="A155" s="29">
        <v>38857</v>
      </c>
      <c r="B155" s="1" t="s">
        <v>200</v>
      </c>
      <c r="C155" s="27">
        <v>43843</v>
      </c>
      <c r="D155" s="1">
        <v>51168</v>
      </c>
      <c r="J155" s="1" t="s">
        <v>0</v>
      </c>
      <c r="K155" s="1" t="s">
        <v>49</v>
      </c>
      <c r="L155" s="1">
        <v>-2</v>
      </c>
      <c r="M155" s="1">
        <v>8</v>
      </c>
      <c r="N155" s="6"/>
      <c r="O155" s="6">
        <v>16</v>
      </c>
      <c r="P155" s="6">
        <v>-52150.44</v>
      </c>
      <c r="R155" s="31">
        <v>-16</v>
      </c>
      <c r="S155" s="28">
        <v>43861</v>
      </c>
      <c r="V155" s="1" t="s">
        <v>862</v>
      </c>
      <c r="X155" s="6">
        <f t="shared" si="68"/>
        <v>0</v>
      </c>
      <c r="Y155" s="6">
        <f t="shared" si="68"/>
        <v>0</v>
      </c>
      <c r="Z155" s="6">
        <f t="shared" si="68"/>
        <v>0</v>
      </c>
      <c r="AA155" s="6">
        <f t="shared" si="68"/>
        <v>0</v>
      </c>
      <c r="AB155" s="6">
        <f t="shared" si="68"/>
        <v>0</v>
      </c>
      <c r="AC155" s="6">
        <f t="shared" si="68"/>
        <v>0</v>
      </c>
      <c r="AD155" s="6">
        <f t="shared" si="68"/>
        <v>0</v>
      </c>
      <c r="AE155" s="6">
        <f t="shared" si="68"/>
        <v>0</v>
      </c>
      <c r="AF155" s="6">
        <f t="shared" si="68"/>
        <v>0</v>
      </c>
      <c r="AG155" s="6">
        <f t="shared" si="68"/>
        <v>0</v>
      </c>
      <c r="AH155" s="6">
        <f t="shared" si="69"/>
        <v>0</v>
      </c>
      <c r="AI155" s="6">
        <f t="shared" si="69"/>
        <v>0</v>
      </c>
      <c r="AJ155" s="6">
        <f t="shared" si="69"/>
        <v>0</v>
      </c>
      <c r="AK155" s="6">
        <f t="shared" si="69"/>
        <v>0</v>
      </c>
      <c r="AL155" s="6">
        <f t="shared" si="69"/>
        <v>0</v>
      </c>
      <c r="AM155" s="6">
        <f t="shared" si="69"/>
        <v>0</v>
      </c>
      <c r="AN155" s="6">
        <f t="shared" si="69"/>
        <v>0</v>
      </c>
      <c r="AO155" s="6">
        <f t="shared" si="69"/>
        <v>0</v>
      </c>
      <c r="AP155" s="6">
        <f t="shared" si="69"/>
        <v>0</v>
      </c>
      <c r="AQ155" s="6">
        <f t="shared" si="69"/>
        <v>0</v>
      </c>
      <c r="AR155" s="6">
        <f t="shared" si="70"/>
        <v>0</v>
      </c>
      <c r="AS155" s="6">
        <f t="shared" si="70"/>
        <v>0</v>
      </c>
      <c r="AT155" s="6">
        <f t="shared" si="70"/>
        <v>0</v>
      </c>
      <c r="AU155" s="6">
        <f t="shared" si="70"/>
        <v>0</v>
      </c>
      <c r="AV155" s="6">
        <f t="shared" si="70"/>
        <v>0</v>
      </c>
      <c r="AW155" s="6">
        <f t="shared" si="70"/>
        <v>0</v>
      </c>
      <c r="AX155" s="6">
        <f t="shared" si="70"/>
        <v>0</v>
      </c>
      <c r="AY155" s="6">
        <f t="shared" si="70"/>
        <v>0</v>
      </c>
      <c r="BA155" s="6">
        <f t="shared" si="61"/>
        <v>0</v>
      </c>
      <c r="BB155" s="6">
        <f t="shared" si="62"/>
        <v>0</v>
      </c>
      <c r="BC155" s="6">
        <f t="shared" si="63"/>
        <v>0</v>
      </c>
      <c r="BD155" s="6">
        <f t="shared" si="64"/>
        <v>0</v>
      </c>
    </row>
    <row r="156" spans="1:56" x14ac:dyDescent="0.2">
      <c r="A156" s="29">
        <v>38857</v>
      </c>
      <c r="B156" s="1" t="s">
        <v>200</v>
      </c>
      <c r="C156" s="27">
        <v>43843</v>
      </c>
      <c r="D156" s="1">
        <v>51168</v>
      </c>
      <c r="J156" s="1" t="s">
        <v>0</v>
      </c>
      <c r="K156" s="1" t="s">
        <v>49</v>
      </c>
      <c r="L156" s="1">
        <v>-1</v>
      </c>
      <c r="M156" s="1">
        <v>16</v>
      </c>
      <c r="N156" s="6"/>
      <c r="O156" s="6">
        <v>16</v>
      </c>
      <c r="P156" s="6">
        <v>-52166.44</v>
      </c>
      <c r="R156" s="31">
        <v>-16</v>
      </c>
      <c r="S156" s="28">
        <v>43861</v>
      </c>
      <c r="V156" s="1" t="s">
        <v>862</v>
      </c>
      <c r="X156" s="6">
        <f t="shared" si="68"/>
        <v>0</v>
      </c>
      <c r="Y156" s="6">
        <f t="shared" si="68"/>
        <v>0</v>
      </c>
      <c r="Z156" s="6">
        <f t="shared" si="68"/>
        <v>0</v>
      </c>
      <c r="AA156" s="6">
        <f t="shared" si="68"/>
        <v>0</v>
      </c>
      <c r="AB156" s="6">
        <f t="shared" si="68"/>
        <v>0</v>
      </c>
      <c r="AC156" s="6">
        <f t="shared" si="68"/>
        <v>0</v>
      </c>
      <c r="AD156" s="6">
        <f t="shared" si="68"/>
        <v>0</v>
      </c>
      <c r="AE156" s="6">
        <f t="shared" si="68"/>
        <v>0</v>
      </c>
      <c r="AF156" s="6">
        <f t="shared" si="68"/>
        <v>0</v>
      </c>
      <c r="AG156" s="6">
        <f t="shared" si="68"/>
        <v>0</v>
      </c>
      <c r="AH156" s="6">
        <f t="shared" si="69"/>
        <v>0</v>
      </c>
      <c r="AI156" s="6">
        <f t="shared" si="69"/>
        <v>0</v>
      </c>
      <c r="AJ156" s="6">
        <f t="shared" si="69"/>
        <v>0</v>
      </c>
      <c r="AK156" s="6">
        <f t="shared" si="69"/>
        <v>0</v>
      </c>
      <c r="AL156" s="6">
        <f t="shared" si="69"/>
        <v>0</v>
      </c>
      <c r="AM156" s="6">
        <f t="shared" si="69"/>
        <v>0</v>
      </c>
      <c r="AN156" s="6">
        <f t="shared" si="69"/>
        <v>0</v>
      </c>
      <c r="AO156" s="6">
        <f t="shared" si="69"/>
        <v>0</v>
      </c>
      <c r="AP156" s="6">
        <f t="shared" si="69"/>
        <v>0</v>
      </c>
      <c r="AQ156" s="6">
        <f t="shared" si="69"/>
        <v>0</v>
      </c>
      <c r="AR156" s="6">
        <f t="shared" si="70"/>
        <v>0</v>
      </c>
      <c r="AS156" s="6">
        <f t="shared" si="70"/>
        <v>0</v>
      </c>
      <c r="AT156" s="6">
        <f t="shared" si="70"/>
        <v>0</v>
      </c>
      <c r="AU156" s="6">
        <f t="shared" si="70"/>
        <v>0</v>
      </c>
      <c r="AV156" s="6">
        <f t="shared" si="70"/>
        <v>0</v>
      </c>
      <c r="AW156" s="6">
        <f t="shared" si="70"/>
        <v>0</v>
      </c>
      <c r="AX156" s="6">
        <f t="shared" si="70"/>
        <v>0</v>
      </c>
      <c r="AY156" s="6">
        <f t="shared" si="70"/>
        <v>0</v>
      </c>
      <c r="BA156" s="6">
        <f t="shared" si="61"/>
        <v>0</v>
      </c>
      <c r="BB156" s="6">
        <f t="shared" si="62"/>
        <v>0</v>
      </c>
      <c r="BC156" s="6">
        <f t="shared" si="63"/>
        <v>0</v>
      </c>
      <c r="BD156" s="6">
        <f t="shared" si="64"/>
        <v>0</v>
      </c>
    </row>
    <row r="157" spans="1:56" x14ac:dyDescent="0.2">
      <c r="A157" s="29">
        <v>38857</v>
      </c>
      <c r="B157" s="1" t="s">
        <v>200</v>
      </c>
      <c r="C157" s="27">
        <v>43843</v>
      </c>
      <c r="D157" s="1">
        <v>51168</v>
      </c>
      <c r="J157" s="1" t="s">
        <v>0</v>
      </c>
      <c r="K157" s="1" t="s">
        <v>49</v>
      </c>
      <c r="L157" s="1">
        <v>-1</v>
      </c>
      <c r="M157" s="1">
        <v>12</v>
      </c>
      <c r="N157" s="6"/>
      <c r="O157" s="6">
        <v>12</v>
      </c>
      <c r="P157" s="6">
        <v>-52134.44</v>
      </c>
      <c r="R157" s="31">
        <v>-12</v>
      </c>
      <c r="S157" s="28">
        <v>43861</v>
      </c>
      <c r="V157" s="1" t="s">
        <v>862</v>
      </c>
      <c r="X157" s="6">
        <f t="shared" si="68"/>
        <v>0</v>
      </c>
      <c r="Y157" s="6">
        <f t="shared" si="68"/>
        <v>0</v>
      </c>
      <c r="Z157" s="6">
        <f t="shared" si="68"/>
        <v>0</v>
      </c>
      <c r="AA157" s="6">
        <f t="shared" si="68"/>
        <v>0</v>
      </c>
      <c r="AB157" s="6">
        <f t="shared" si="68"/>
        <v>0</v>
      </c>
      <c r="AC157" s="6">
        <f t="shared" si="68"/>
        <v>0</v>
      </c>
      <c r="AD157" s="6">
        <f t="shared" si="68"/>
        <v>0</v>
      </c>
      <c r="AE157" s="6">
        <f t="shared" si="68"/>
        <v>0</v>
      </c>
      <c r="AF157" s="6">
        <f t="shared" si="68"/>
        <v>0</v>
      </c>
      <c r="AG157" s="6">
        <f t="shared" si="68"/>
        <v>0</v>
      </c>
      <c r="AH157" s="6">
        <f t="shared" si="69"/>
        <v>0</v>
      </c>
      <c r="AI157" s="6">
        <f t="shared" si="69"/>
        <v>0</v>
      </c>
      <c r="AJ157" s="6">
        <f t="shared" si="69"/>
        <v>0</v>
      </c>
      <c r="AK157" s="6">
        <f t="shared" si="69"/>
        <v>0</v>
      </c>
      <c r="AL157" s="6">
        <f t="shared" si="69"/>
        <v>0</v>
      </c>
      <c r="AM157" s="6">
        <f t="shared" si="69"/>
        <v>0</v>
      </c>
      <c r="AN157" s="6">
        <f t="shared" si="69"/>
        <v>0</v>
      </c>
      <c r="AO157" s="6">
        <f t="shared" si="69"/>
        <v>0</v>
      </c>
      <c r="AP157" s="6">
        <f t="shared" si="69"/>
        <v>0</v>
      </c>
      <c r="AQ157" s="6">
        <f t="shared" si="69"/>
        <v>0</v>
      </c>
      <c r="AR157" s="6">
        <f t="shared" si="70"/>
        <v>0</v>
      </c>
      <c r="AS157" s="6">
        <f t="shared" si="70"/>
        <v>0</v>
      </c>
      <c r="AT157" s="6">
        <f t="shared" si="70"/>
        <v>0</v>
      </c>
      <c r="AU157" s="6">
        <f t="shared" si="70"/>
        <v>0</v>
      </c>
      <c r="AV157" s="6">
        <f t="shared" si="70"/>
        <v>0</v>
      </c>
      <c r="AW157" s="6">
        <f t="shared" si="70"/>
        <v>0</v>
      </c>
      <c r="AX157" s="6">
        <f t="shared" si="70"/>
        <v>0</v>
      </c>
      <c r="AY157" s="6">
        <f t="shared" si="70"/>
        <v>0</v>
      </c>
      <c r="BA157" s="6">
        <f t="shared" si="61"/>
        <v>0</v>
      </c>
      <c r="BB157" s="6">
        <f t="shared" si="62"/>
        <v>0</v>
      </c>
      <c r="BC157" s="6">
        <f t="shared" si="63"/>
        <v>0</v>
      </c>
      <c r="BD157" s="6">
        <f t="shared" si="64"/>
        <v>0</v>
      </c>
    </row>
    <row r="158" spans="1:56" x14ac:dyDescent="0.2">
      <c r="A158" s="29">
        <v>38858</v>
      </c>
      <c r="B158" s="1" t="s">
        <v>200</v>
      </c>
      <c r="C158" s="27">
        <v>43843</v>
      </c>
      <c r="D158" s="1">
        <v>51169</v>
      </c>
      <c r="J158" s="1" t="s">
        <v>0</v>
      </c>
      <c r="K158" s="1" t="s">
        <v>49</v>
      </c>
      <c r="L158" s="1">
        <v>-3.5</v>
      </c>
      <c r="M158" s="1">
        <v>110</v>
      </c>
      <c r="N158" s="6"/>
      <c r="O158" s="6">
        <v>385</v>
      </c>
      <c r="P158" s="6">
        <v>-53213.22</v>
      </c>
      <c r="R158" s="31">
        <v>-385</v>
      </c>
      <c r="S158" s="28">
        <v>43861</v>
      </c>
      <c r="V158" s="1" t="s">
        <v>862</v>
      </c>
      <c r="X158" s="6">
        <f t="shared" si="68"/>
        <v>0</v>
      </c>
      <c r="Y158" s="6">
        <f t="shared" si="68"/>
        <v>0</v>
      </c>
      <c r="Z158" s="6">
        <f t="shared" si="68"/>
        <v>0</v>
      </c>
      <c r="AA158" s="6">
        <f t="shared" si="68"/>
        <v>0</v>
      </c>
      <c r="AB158" s="6">
        <f t="shared" si="68"/>
        <v>0</v>
      </c>
      <c r="AC158" s="6">
        <f t="shared" si="68"/>
        <v>0</v>
      </c>
      <c r="AD158" s="6">
        <f t="shared" si="68"/>
        <v>0</v>
      </c>
      <c r="AE158" s="6">
        <f t="shared" si="68"/>
        <v>0</v>
      </c>
      <c r="AF158" s="6">
        <f t="shared" si="68"/>
        <v>0</v>
      </c>
      <c r="AG158" s="6">
        <f t="shared" si="68"/>
        <v>0</v>
      </c>
      <c r="AH158" s="6">
        <f t="shared" si="69"/>
        <v>0</v>
      </c>
      <c r="AI158" s="6">
        <f t="shared" si="69"/>
        <v>0</v>
      </c>
      <c r="AJ158" s="6">
        <f t="shared" si="69"/>
        <v>0</v>
      </c>
      <c r="AK158" s="6">
        <f t="shared" si="69"/>
        <v>0</v>
      </c>
      <c r="AL158" s="6">
        <f t="shared" si="69"/>
        <v>0</v>
      </c>
      <c r="AM158" s="6">
        <f t="shared" si="69"/>
        <v>0</v>
      </c>
      <c r="AN158" s="6">
        <f t="shared" si="69"/>
        <v>0</v>
      </c>
      <c r="AO158" s="6">
        <f t="shared" si="69"/>
        <v>0</v>
      </c>
      <c r="AP158" s="6">
        <f t="shared" si="69"/>
        <v>0</v>
      </c>
      <c r="AQ158" s="6">
        <f t="shared" si="69"/>
        <v>0</v>
      </c>
      <c r="AR158" s="6">
        <f t="shared" si="70"/>
        <v>0</v>
      </c>
      <c r="AS158" s="6">
        <f t="shared" si="70"/>
        <v>0</v>
      </c>
      <c r="AT158" s="6">
        <f t="shared" si="70"/>
        <v>0</v>
      </c>
      <c r="AU158" s="6">
        <f t="shared" si="70"/>
        <v>0</v>
      </c>
      <c r="AV158" s="6">
        <f t="shared" si="70"/>
        <v>0</v>
      </c>
      <c r="AW158" s="6">
        <f t="shared" si="70"/>
        <v>0</v>
      </c>
      <c r="AX158" s="6">
        <f t="shared" si="70"/>
        <v>0</v>
      </c>
      <c r="AY158" s="6">
        <f t="shared" si="70"/>
        <v>0</v>
      </c>
      <c r="BA158" s="6">
        <f t="shared" si="61"/>
        <v>0</v>
      </c>
      <c r="BB158" s="6">
        <f t="shared" si="62"/>
        <v>0</v>
      </c>
      <c r="BC158" s="6">
        <f t="shared" si="63"/>
        <v>0</v>
      </c>
      <c r="BD158" s="6">
        <f t="shared" si="64"/>
        <v>0</v>
      </c>
    </row>
    <row r="159" spans="1:56" x14ac:dyDescent="0.2">
      <c r="A159" s="29">
        <v>38858</v>
      </c>
      <c r="B159" s="1" t="s">
        <v>200</v>
      </c>
      <c r="C159" s="27">
        <v>43843</v>
      </c>
      <c r="D159" s="1">
        <v>51169</v>
      </c>
      <c r="J159" s="1" t="s">
        <v>0</v>
      </c>
      <c r="K159" s="1" t="s">
        <v>49</v>
      </c>
      <c r="L159" s="1">
        <v>-2</v>
      </c>
      <c r="M159" s="1">
        <v>110</v>
      </c>
      <c r="N159" s="6"/>
      <c r="O159" s="6">
        <v>220</v>
      </c>
      <c r="P159" s="6">
        <v>-52590.720000000001</v>
      </c>
      <c r="R159" s="31">
        <v>-220</v>
      </c>
      <c r="S159" s="28">
        <v>43861</v>
      </c>
      <c r="V159" s="1" t="s">
        <v>862</v>
      </c>
      <c r="X159" s="6">
        <f t="shared" si="68"/>
        <v>0</v>
      </c>
      <c r="Y159" s="6">
        <f t="shared" si="68"/>
        <v>0</v>
      </c>
      <c r="Z159" s="6">
        <f t="shared" si="68"/>
        <v>0</v>
      </c>
      <c r="AA159" s="6">
        <f t="shared" si="68"/>
        <v>0</v>
      </c>
      <c r="AB159" s="6">
        <f t="shared" si="68"/>
        <v>0</v>
      </c>
      <c r="AC159" s="6">
        <f t="shared" si="68"/>
        <v>0</v>
      </c>
      <c r="AD159" s="6">
        <f t="shared" si="68"/>
        <v>0</v>
      </c>
      <c r="AE159" s="6">
        <f t="shared" si="68"/>
        <v>0</v>
      </c>
      <c r="AF159" s="6">
        <f t="shared" si="68"/>
        <v>0</v>
      </c>
      <c r="AG159" s="6">
        <f t="shared" si="68"/>
        <v>0</v>
      </c>
      <c r="AH159" s="6">
        <f t="shared" si="69"/>
        <v>0</v>
      </c>
      <c r="AI159" s="6">
        <f t="shared" si="69"/>
        <v>0</v>
      </c>
      <c r="AJ159" s="6">
        <f t="shared" si="69"/>
        <v>0</v>
      </c>
      <c r="AK159" s="6">
        <f t="shared" si="69"/>
        <v>0</v>
      </c>
      <c r="AL159" s="6">
        <f t="shared" si="69"/>
        <v>0</v>
      </c>
      <c r="AM159" s="6">
        <f t="shared" si="69"/>
        <v>0</v>
      </c>
      <c r="AN159" s="6">
        <f t="shared" si="69"/>
        <v>0</v>
      </c>
      <c r="AO159" s="6">
        <f t="shared" si="69"/>
        <v>0</v>
      </c>
      <c r="AP159" s="6">
        <f t="shared" si="69"/>
        <v>0</v>
      </c>
      <c r="AQ159" s="6">
        <f t="shared" si="69"/>
        <v>0</v>
      </c>
      <c r="AR159" s="6">
        <f t="shared" si="70"/>
        <v>0</v>
      </c>
      <c r="AS159" s="6">
        <f t="shared" si="70"/>
        <v>0</v>
      </c>
      <c r="AT159" s="6">
        <f t="shared" si="70"/>
        <v>0</v>
      </c>
      <c r="AU159" s="6">
        <f t="shared" si="70"/>
        <v>0</v>
      </c>
      <c r="AV159" s="6">
        <f t="shared" si="70"/>
        <v>0</v>
      </c>
      <c r="AW159" s="6">
        <f t="shared" si="70"/>
        <v>0</v>
      </c>
      <c r="AX159" s="6">
        <f t="shared" si="70"/>
        <v>0</v>
      </c>
      <c r="AY159" s="6">
        <f t="shared" si="70"/>
        <v>0</v>
      </c>
      <c r="BA159" s="6">
        <f t="shared" si="61"/>
        <v>0</v>
      </c>
      <c r="BB159" s="6">
        <f t="shared" si="62"/>
        <v>0</v>
      </c>
      <c r="BC159" s="6">
        <f t="shared" si="63"/>
        <v>0</v>
      </c>
      <c r="BD159" s="6">
        <f t="shared" si="64"/>
        <v>0</v>
      </c>
    </row>
    <row r="160" spans="1:56" x14ac:dyDescent="0.2">
      <c r="A160" s="29">
        <v>38858</v>
      </c>
      <c r="B160" s="1" t="s">
        <v>200</v>
      </c>
      <c r="C160" s="27">
        <v>43843</v>
      </c>
      <c r="D160" s="1">
        <v>51169</v>
      </c>
      <c r="J160" s="1" t="s">
        <v>0</v>
      </c>
      <c r="K160" s="1" t="s">
        <v>49</v>
      </c>
      <c r="L160" s="1">
        <v>-1</v>
      </c>
      <c r="M160" s="1">
        <v>155</v>
      </c>
      <c r="N160" s="6"/>
      <c r="O160" s="6">
        <v>155</v>
      </c>
      <c r="P160" s="6">
        <v>-52370.720000000001</v>
      </c>
      <c r="R160" s="31">
        <v>-155</v>
      </c>
      <c r="S160" s="28">
        <v>43861</v>
      </c>
      <c r="V160" s="1" t="s">
        <v>862</v>
      </c>
      <c r="X160" s="6">
        <f t="shared" si="68"/>
        <v>0</v>
      </c>
      <c r="Y160" s="6">
        <f t="shared" si="68"/>
        <v>0</v>
      </c>
      <c r="Z160" s="6">
        <f t="shared" si="68"/>
        <v>0</v>
      </c>
      <c r="AA160" s="6">
        <f t="shared" si="68"/>
        <v>0</v>
      </c>
      <c r="AB160" s="6">
        <f t="shared" si="68"/>
        <v>0</v>
      </c>
      <c r="AC160" s="6">
        <f t="shared" si="68"/>
        <v>0</v>
      </c>
      <c r="AD160" s="6">
        <f t="shared" si="68"/>
        <v>0</v>
      </c>
      <c r="AE160" s="6">
        <f t="shared" si="68"/>
        <v>0</v>
      </c>
      <c r="AF160" s="6">
        <f t="shared" si="68"/>
        <v>0</v>
      </c>
      <c r="AG160" s="6">
        <f t="shared" si="68"/>
        <v>0</v>
      </c>
      <c r="AH160" s="6">
        <f t="shared" si="69"/>
        <v>0</v>
      </c>
      <c r="AI160" s="6">
        <f t="shared" si="69"/>
        <v>0</v>
      </c>
      <c r="AJ160" s="6">
        <f t="shared" si="69"/>
        <v>0</v>
      </c>
      <c r="AK160" s="6">
        <f t="shared" si="69"/>
        <v>0</v>
      </c>
      <c r="AL160" s="6">
        <f t="shared" si="69"/>
        <v>0</v>
      </c>
      <c r="AM160" s="6">
        <f t="shared" si="69"/>
        <v>0</v>
      </c>
      <c r="AN160" s="6">
        <f t="shared" si="69"/>
        <v>0</v>
      </c>
      <c r="AO160" s="6">
        <f t="shared" si="69"/>
        <v>0</v>
      </c>
      <c r="AP160" s="6">
        <f t="shared" si="69"/>
        <v>0</v>
      </c>
      <c r="AQ160" s="6">
        <f t="shared" si="69"/>
        <v>0</v>
      </c>
      <c r="AR160" s="6">
        <f t="shared" si="70"/>
        <v>0</v>
      </c>
      <c r="AS160" s="6">
        <f t="shared" si="70"/>
        <v>0</v>
      </c>
      <c r="AT160" s="6">
        <f t="shared" si="70"/>
        <v>0</v>
      </c>
      <c r="AU160" s="6">
        <f t="shared" si="70"/>
        <v>0</v>
      </c>
      <c r="AV160" s="6">
        <f t="shared" si="70"/>
        <v>0</v>
      </c>
      <c r="AW160" s="6">
        <f t="shared" si="70"/>
        <v>0</v>
      </c>
      <c r="AX160" s="6">
        <f t="shared" si="70"/>
        <v>0</v>
      </c>
      <c r="AY160" s="6">
        <f t="shared" si="70"/>
        <v>0</v>
      </c>
      <c r="BA160" s="6">
        <f t="shared" si="61"/>
        <v>0</v>
      </c>
      <c r="BB160" s="6">
        <f t="shared" si="62"/>
        <v>0</v>
      </c>
      <c r="BC160" s="6">
        <f t="shared" si="63"/>
        <v>0</v>
      </c>
      <c r="BD160" s="6">
        <f t="shared" si="64"/>
        <v>0</v>
      </c>
    </row>
    <row r="161" spans="1:56" x14ac:dyDescent="0.2">
      <c r="A161" s="29">
        <v>38858</v>
      </c>
      <c r="B161" s="1" t="s">
        <v>200</v>
      </c>
      <c r="C161" s="27">
        <v>43843</v>
      </c>
      <c r="D161" s="1">
        <v>51169</v>
      </c>
      <c r="J161" s="1" t="s">
        <v>0</v>
      </c>
      <c r="K161" s="1" t="s">
        <v>49</v>
      </c>
      <c r="L161" s="1">
        <v>-1</v>
      </c>
      <c r="M161" s="1">
        <v>155</v>
      </c>
      <c r="N161" s="6"/>
      <c r="O161" s="6">
        <v>155</v>
      </c>
      <c r="P161" s="6">
        <v>-52828.22</v>
      </c>
      <c r="R161" s="31">
        <v>-155</v>
      </c>
      <c r="S161" s="28">
        <v>43861</v>
      </c>
      <c r="V161" s="1" t="s">
        <v>862</v>
      </c>
      <c r="X161" s="6">
        <f t="shared" si="68"/>
        <v>0</v>
      </c>
      <c r="Y161" s="6">
        <f t="shared" si="68"/>
        <v>0</v>
      </c>
      <c r="Z161" s="6">
        <f t="shared" si="68"/>
        <v>0</v>
      </c>
      <c r="AA161" s="6">
        <f t="shared" si="68"/>
        <v>0</v>
      </c>
      <c r="AB161" s="6">
        <f t="shared" si="68"/>
        <v>0</v>
      </c>
      <c r="AC161" s="6">
        <f t="shared" si="68"/>
        <v>0</v>
      </c>
      <c r="AD161" s="6">
        <f t="shared" si="68"/>
        <v>0</v>
      </c>
      <c r="AE161" s="6">
        <f t="shared" si="68"/>
        <v>0</v>
      </c>
      <c r="AF161" s="6">
        <f t="shared" si="68"/>
        <v>0</v>
      </c>
      <c r="AG161" s="6">
        <f t="shared" si="68"/>
        <v>0</v>
      </c>
      <c r="AH161" s="6">
        <f t="shared" si="69"/>
        <v>0</v>
      </c>
      <c r="AI161" s="6">
        <f t="shared" si="69"/>
        <v>0</v>
      </c>
      <c r="AJ161" s="6">
        <f t="shared" si="69"/>
        <v>0</v>
      </c>
      <c r="AK161" s="6">
        <f t="shared" si="69"/>
        <v>0</v>
      </c>
      <c r="AL161" s="6">
        <f t="shared" si="69"/>
        <v>0</v>
      </c>
      <c r="AM161" s="6">
        <f t="shared" si="69"/>
        <v>0</v>
      </c>
      <c r="AN161" s="6">
        <f t="shared" si="69"/>
        <v>0</v>
      </c>
      <c r="AO161" s="6">
        <f t="shared" si="69"/>
        <v>0</v>
      </c>
      <c r="AP161" s="6">
        <f t="shared" si="69"/>
        <v>0</v>
      </c>
      <c r="AQ161" s="6">
        <f t="shared" si="69"/>
        <v>0</v>
      </c>
      <c r="AR161" s="6">
        <f t="shared" si="70"/>
        <v>0</v>
      </c>
      <c r="AS161" s="6">
        <f t="shared" si="70"/>
        <v>0</v>
      </c>
      <c r="AT161" s="6">
        <f t="shared" si="70"/>
        <v>0</v>
      </c>
      <c r="AU161" s="6">
        <f t="shared" si="70"/>
        <v>0</v>
      </c>
      <c r="AV161" s="6">
        <f t="shared" si="70"/>
        <v>0</v>
      </c>
      <c r="AW161" s="6">
        <f t="shared" si="70"/>
        <v>0</v>
      </c>
      <c r="AX161" s="6">
        <f t="shared" si="70"/>
        <v>0</v>
      </c>
      <c r="AY161" s="6">
        <f t="shared" si="70"/>
        <v>0</v>
      </c>
      <c r="BA161" s="6">
        <f t="shared" si="61"/>
        <v>0</v>
      </c>
      <c r="BB161" s="6">
        <f t="shared" si="62"/>
        <v>0</v>
      </c>
      <c r="BC161" s="6">
        <f t="shared" si="63"/>
        <v>0</v>
      </c>
      <c r="BD161" s="6">
        <f t="shared" si="64"/>
        <v>0</v>
      </c>
    </row>
    <row r="162" spans="1:56" x14ac:dyDescent="0.2">
      <c r="A162" s="29">
        <v>38858</v>
      </c>
      <c r="B162" s="1" t="s">
        <v>200</v>
      </c>
      <c r="C162" s="27">
        <v>43843</v>
      </c>
      <c r="D162" s="1">
        <v>51169</v>
      </c>
      <c r="J162" s="1" t="s">
        <v>0</v>
      </c>
      <c r="K162" s="1" t="s">
        <v>49</v>
      </c>
      <c r="L162" s="1">
        <v>-0.75</v>
      </c>
      <c r="M162" s="1">
        <v>110</v>
      </c>
      <c r="N162" s="6"/>
      <c r="O162" s="6">
        <v>82.5</v>
      </c>
      <c r="P162" s="6">
        <v>-52673.22</v>
      </c>
      <c r="R162" s="31">
        <v>-82.5</v>
      </c>
      <c r="S162" s="28">
        <v>43861</v>
      </c>
      <c r="V162" s="1" t="s">
        <v>862</v>
      </c>
      <c r="X162" s="6">
        <f t="shared" ref="X162:AG171" si="71">-SUMIFS($R:$R,$H:$H,$W162,$S:$S,X$1)/1000</f>
        <v>0</v>
      </c>
      <c r="Y162" s="6">
        <f t="shared" si="71"/>
        <v>0</v>
      </c>
      <c r="Z162" s="6">
        <f t="shared" si="71"/>
        <v>0</v>
      </c>
      <c r="AA162" s="6">
        <f t="shared" si="71"/>
        <v>0</v>
      </c>
      <c r="AB162" s="6">
        <f t="shared" si="71"/>
        <v>0</v>
      </c>
      <c r="AC162" s="6">
        <f t="shared" si="71"/>
        <v>0</v>
      </c>
      <c r="AD162" s="6">
        <f t="shared" si="71"/>
        <v>0</v>
      </c>
      <c r="AE162" s="6">
        <f t="shared" si="71"/>
        <v>0</v>
      </c>
      <c r="AF162" s="6">
        <f t="shared" si="71"/>
        <v>0</v>
      </c>
      <c r="AG162" s="6">
        <f t="shared" si="71"/>
        <v>0</v>
      </c>
      <c r="AH162" s="6">
        <f t="shared" ref="AH162:AQ171" si="72">-SUMIFS($R:$R,$H:$H,$W162,$S:$S,AH$1)/1000</f>
        <v>0</v>
      </c>
      <c r="AI162" s="6">
        <f t="shared" si="72"/>
        <v>0</v>
      </c>
      <c r="AJ162" s="6">
        <f t="shared" si="72"/>
        <v>0</v>
      </c>
      <c r="AK162" s="6">
        <f t="shared" si="72"/>
        <v>0</v>
      </c>
      <c r="AL162" s="6">
        <f t="shared" si="72"/>
        <v>0</v>
      </c>
      <c r="AM162" s="6">
        <f t="shared" si="72"/>
        <v>0</v>
      </c>
      <c r="AN162" s="6">
        <f t="shared" si="72"/>
        <v>0</v>
      </c>
      <c r="AO162" s="6">
        <f t="shared" si="72"/>
        <v>0</v>
      </c>
      <c r="AP162" s="6">
        <f t="shared" si="72"/>
        <v>0</v>
      </c>
      <c r="AQ162" s="6">
        <f t="shared" si="72"/>
        <v>0</v>
      </c>
      <c r="AR162" s="6">
        <f t="shared" ref="AR162:AY171" si="73">-SUMIFS($R:$R,$H:$H,$W162,$S:$S,AR$1)/1000</f>
        <v>0</v>
      </c>
      <c r="AS162" s="6">
        <f t="shared" si="73"/>
        <v>0</v>
      </c>
      <c r="AT162" s="6">
        <f t="shared" si="73"/>
        <v>0</v>
      </c>
      <c r="AU162" s="6">
        <f t="shared" si="73"/>
        <v>0</v>
      </c>
      <c r="AV162" s="6">
        <f t="shared" si="73"/>
        <v>0</v>
      </c>
      <c r="AW162" s="6">
        <f t="shared" si="73"/>
        <v>0</v>
      </c>
      <c r="AX162" s="6">
        <f t="shared" si="73"/>
        <v>0</v>
      </c>
      <c r="AY162" s="6">
        <f t="shared" si="73"/>
        <v>0</v>
      </c>
      <c r="BA162" s="6">
        <f t="shared" si="61"/>
        <v>0</v>
      </c>
      <c r="BB162" s="6">
        <f t="shared" si="62"/>
        <v>0</v>
      </c>
      <c r="BC162" s="6">
        <f t="shared" si="63"/>
        <v>0</v>
      </c>
      <c r="BD162" s="6">
        <f t="shared" si="64"/>
        <v>0</v>
      </c>
    </row>
    <row r="163" spans="1:56" x14ac:dyDescent="0.2">
      <c r="A163" s="29">
        <v>38859</v>
      </c>
      <c r="B163" s="1" t="s">
        <v>200</v>
      </c>
      <c r="C163" s="27">
        <v>43843</v>
      </c>
      <c r="D163" s="1">
        <v>51170</v>
      </c>
      <c r="J163" s="1" t="s">
        <v>0</v>
      </c>
      <c r="K163" s="1" t="s">
        <v>49</v>
      </c>
      <c r="L163" s="1">
        <v>-0.5</v>
      </c>
      <c r="M163" s="1">
        <v>110</v>
      </c>
      <c r="N163" s="6"/>
      <c r="O163" s="6">
        <v>55</v>
      </c>
      <c r="P163" s="6">
        <v>-53268.22</v>
      </c>
      <c r="R163" s="31">
        <v>-55</v>
      </c>
      <c r="S163" s="28">
        <v>43861</v>
      </c>
      <c r="V163" s="1" t="s">
        <v>862</v>
      </c>
      <c r="X163" s="6">
        <f t="shared" si="71"/>
        <v>0</v>
      </c>
      <c r="Y163" s="6">
        <f t="shared" si="71"/>
        <v>0</v>
      </c>
      <c r="Z163" s="6">
        <f t="shared" si="71"/>
        <v>0</v>
      </c>
      <c r="AA163" s="6">
        <f t="shared" si="71"/>
        <v>0</v>
      </c>
      <c r="AB163" s="6">
        <f t="shared" si="71"/>
        <v>0</v>
      </c>
      <c r="AC163" s="6">
        <f t="shared" si="71"/>
        <v>0</v>
      </c>
      <c r="AD163" s="6">
        <f t="shared" si="71"/>
        <v>0</v>
      </c>
      <c r="AE163" s="6">
        <f t="shared" si="71"/>
        <v>0</v>
      </c>
      <c r="AF163" s="6">
        <f t="shared" si="71"/>
        <v>0</v>
      </c>
      <c r="AG163" s="6">
        <f t="shared" si="71"/>
        <v>0</v>
      </c>
      <c r="AH163" s="6">
        <f t="shared" si="72"/>
        <v>0</v>
      </c>
      <c r="AI163" s="6">
        <f t="shared" si="72"/>
        <v>0</v>
      </c>
      <c r="AJ163" s="6">
        <f t="shared" si="72"/>
        <v>0</v>
      </c>
      <c r="AK163" s="6">
        <f t="shared" si="72"/>
        <v>0</v>
      </c>
      <c r="AL163" s="6">
        <f t="shared" si="72"/>
        <v>0</v>
      </c>
      <c r="AM163" s="6">
        <f t="shared" si="72"/>
        <v>0</v>
      </c>
      <c r="AN163" s="6">
        <f t="shared" si="72"/>
        <v>0</v>
      </c>
      <c r="AO163" s="6">
        <f t="shared" si="72"/>
        <v>0</v>
      </c>
      <c r="AP163" s="6">
        <f t="shared" si="72"/>
        <v>0</v>
      </c>
      <c r="AQ163" s="6">
        <f t="shared" si="72"/>
        <v>0</v>
      </c>
      <c r="AR163" s="6">
        <f t="shared" si="73"/>
        <v>0</v>
      </c>
      <c r="AS163" s="6">
        <f t="shared" si="73"/>
        <v>0</v>
      </c>
      <c r="AT163" s="6">
        <f t="shared" si="73"/>
        <v>0</v>
      </c>
      <c r="AU163" s="6">
        <f t="shared" si="73"/>
        <v>0</v>
      </c>
      <c r="AV163" s="6">
        <f t="shared" si="73"/>
        <v>0</v>
      </c>
      <c r="AW163" s="6">
        <f t="shared" si="73"/>
        <v>0</v>
      </c>
      <c r="AX163" s="6">
        <f t="shared" si="73"/>
        <v>0</v>
      </c>
      <c r="AY163" s="6">
        <f t="shared" si="73"/>
        <v>0</v>
      </c>
      <c r="BA163" s="6">
        <f t="shared" si="61"/>
        <v>0</v>
      </c>
      <c r="BB163" s="6">
        <f t="shared" si="62"/>
        <v>0</v>
      </c>
      <c r="BC163" s="6">
        <f t="shared" si="63"/>
        <v>0</v>
      </c>
      <c r="BD163" s="6">
        <f t="shared" si="64"/>
        <v>0</v>
      </c>
    </row>
    <row r="164" spans="1:56" x14ac:dyDescent="0.2">
      <c r="A164" s="29">
        <v>38860</v>
      </c>
      <c r="B164" s="1" t="s">
        <v>200</v>
      </c>
      <c r="C164" s="27">
        <v>43843</v>
      </c>
      <c r="D164" s="1">
        <v>51171</v>
      </c>
      <c r="J164" s="1" t="s">
        <v>0</v>
      </c>
      <c r="K164" s="1" t="s">
        <v>49</v>
      </c>
      <c r="L164" s="1">
        <v>-5.5</v>
      </c>
      <c r="M164" s="1">
        <v>88</v>
      </c>
      <c r="N164" s="6"/>
      <c r="O164" s="6">
        <v>484</v>
      </c>
      <c r="P164" s="6">
        <v>-54030.22</v>
      </c>
      <c r="R164" s="31">
        <v>-484</v>
      </c>
      <c r="S164" s="28">
        <v>43861</v>
      </c>
      <c r="V164" s="1" t="s">
        <v>862</v>
      </c>
      <c r="X164" s="6">
        <f t="shared" si="71"/>
        <v>0</v>
      </c>
      <c r="Y164" s="6">
        <f t="shared" si="71"/>
        <v>0</v>
      </c>
      <c r="Z164" s="6">
        <f t="shared" si="71"/>
        <v>0</v>
      </c>
      <c r="AA164" s="6">
        <f t="shared" si="71"/>
        <v>0</v>
      </c>
      <c r="AB164" s="6">
        <f t="shared" si="71"/>
        <v>0</v>
      </c>
      <c r="AC164" s="6">
        <f t="shared" si="71"/>
        <v>0</v>
      </c>
      <c r="AD164" s="6">
        <f t="shared" si="71"/>
        <v>0</v>
      </c>
      <c r="AE164" s="6">
        <f t="shared" si="71"/>
        <v>0</v>
      </c>
      <c r="AF164" s="6">
        <f t="shared" si="71"/>
        <v>0</v>
      </c>
      <c r="AG164" s="6">
        <f t="shared" si="71"/>
        <v>0</v>
      </c>
      <c r="AH164" s="6">
        <f t="shared" si="72"/>
        <v>0</v>
      </c>
      <c r="AI164" s="6">
        <f t="shared" si="72"/>
        <v>0</v>
      </c>
      <c r="AJ164" s="6">
        <f t="shared" si="72"/>
        <v>0</v>
      </c>
      <c r="AK164" s="6">
        <f t="shared" si="72"/>
        <v>0</v>
      </c>
      <c r="AL164" s="6">
        <f t="shared" si="72"/>
        <v>0</v>
      </c>
      <c r="AM164" s="6">
        <f t="shared" si="72"/>
        <v>0</v>
      </c>
      <c r="AN164" s="6">
        <f t="shared" si="72"/>
        <v>0</v>
      </c>
      <c r="AO164" s="6">
        <f t="shared" si="72"/>
        <v>0</v>
      </c>
      <c r="AP164" s="6">
        <f t="shared" si="72"/>
        <v>0</v>
      </c>
      <c r="AQ164" s="6">
        <f t="shared" si="72"/>
        <v>0</v>
      </c>
      <c r="AR164" s="6">
        <f t="shared" si="73"/>
        <v>0</v>
      </c>
      <c r="AS164" s="6">
        <f t="shared" si="73"/>
        <v>0</v>
      </c>
      <c r="AT164" s="6">
        <f t="shared" si="73"/>
        <v>0</v>
      </c>
      <c r="AU164" s="6">
        <f t="shared" si="73"/>
        <v>0</v>
      </c>
      <c r="AV164" s="6">
        <f t="shared" si="73"/>
        <v>0</v>
      </c>
      <c r="AW164" s="6">
        <f t="shared" si="73"/>
        <v>0</v>
      </c>
      <c r="AX164" s="6">
        <f t="shared" si="73"/>
        <v>0</v>
      </c>
      <c r="AY164" s="6">
        <f t="shared" si="73"/>
        <v>0</v>
      </c>
      <c r="BA164" s="6">
        <f t="shared" ref="BA164:BA195" si="74">SUM(X164:AI164)</f>
        <v>0</v>
      </c>
      <c r="BB164" s="6">
        <f t="shared" ref="BB164:BB195" si="75">SUM(AJ164:AU164)</f>
        <v>0</v>
      </c>
      <c r="BC164" s="6">
        <f t="shared" ref="BC164:BC195" si="76">SUM(AM164:AX164)</f>
        <v>0</v>
      </c>
      <c r="BD164" s="6">
        <f t="shared" ref="BD164:BD195" si="77">SUM(AN164:AY164)</f>
        <v>0</v>
      </c>
    </row>
    <row r="165" spans="1:56" x14ac:dyDescent="0.2">
      <c r="A165" s="29">
        <v>38860</v>
      </c>
      <c r="B165" s="1" t="s">
        <v>200</v>
      </c>
      <c r="C165" s="27">
        <v>43843</v>
      </c>
      <c r="D165" s="1">
        <v>51171</v>
      </c>
      <c r="J165" s="1" t="s">
        <v>0</v>
      </c>
      <c r="K165" s="1" t="s">
        <v>49</v>
      </c>
      <c r="L165" s="1">
        <v>-3.5</v>
      </c>
      <c r="M165" s="1">
        <v>88</v>
      </c>
      <c r="N165" s="6"/>
      <c r="O165" s="6">
        <v>308</v>
      </c>
      <c r="P165" s="6">
        <v>-54828.22</v>
      </c>
      <c r="R165" s="31">
        <v>-308</v>
      </c>
      <c r="S165" s="28">
        <v>43861</v>
      </c>
      <c r="V165" s="1" t="s">
        <v>861</v>
      </c>
      <c r="X165" s="6">
        <f t="shared" si="71"/>
        <v>0</v>
      </c>
      <c r="Y165" s="6">
        <f t="shared" si="71"/>
        <v>0</v>
      </c>
      <c r="Z165" s="6">
        <f t="shared" si="71"/>
        <v>0</v>
      </c>
      <c r="AA165" s="6">
        <f t="shared" si="71"/>
        <v>0</v>
      </c>
      <c r="AB165" s="6">
        <f t="shared" si="71"/>
        <v>0</v>
      </c>
      <c r="AC165" s="6">
        <f t="shared" si="71"/>
        <v>0</v>
      </c>
      <c r="AD165" s="6">
        <f t="shared" si="71"/>
        <v>0</v>
      </c>
      <c r="AE165" s="6">
        <f t="shared" si="71"/>
        <v>0</v>
      </c>
      <c r="AF165" s="6">
        <f t="shared" si="71"/>
        <v>0</v>
      </c>
      <c r="AG165" s="6">
        <f t="shared" si="71"/>
        <v>0</v>
      </c>
      <c r="AH165" s="6">
        <f t="shared" si="72"/>
        <v>0</v>
      </c>
      <c r="AI165" s="6">
        <f t="shared" si="72"/>
        <v>0</v>
      </c>
      <c r="AJ165" s="6">
        <f t="shared" si="72"/>
        <v>0</v>
      </c>
      <c r="AK165" s="6">
        <f t="shared" si="72"/>
        <v>0</v>
      </c>
      <c r="AL165" s="6">
        <f t="shared" si="72"/>
        <v>0</v>
      </c>
      <c r="AM165" s="6">
        <f t="shared" si="72"/>
        <v>0</v>
      </c>
      <c r="AN165" s="6">
        <f t="shared" si="72"/>
        <v>0</v>
      </c>
      <c r="AO165" s="6">
        <f t="shared" si="72"/>
        <v>0</v>
      </c>
      <c r="AP165" s="6">
        <f t="shared" si="72"/>
        <v>0</v>
      </c>
      <c r="AQ165" s="6">
        <f t="shared" si="72"/>
        <v>0</v>
      </c>
      <c r="AR165" s="6">
        <f t="shared" si="73"/>
        <v>0</v>
      </c>
      <c r="AS165" s="6">
        <f t="shared" si="73"/>
        <v>0</v>
      </c>
      <c r="AT165" s="6">
        <f t="shared" si="73"/>
        <v>0</v>
      </c>
      <c r="AU165" s="6">
        <f t="shared" si="73"/>
        <v>0</v>
      </c>
      <c r="AV165" s="6">
        <f t="shared" si="73"/>
        <v>0</v>
      </c>
      <c r="AW165" s="6">
        <f t="shared" si="73"/>
        <v>0</v>
      </c>
      <c r="AX165" s="6">
        <f t="shared" si="73"/>
        <v>0</v>
      </c>
      <c r="AY165" s="6">
        <f t="shared" si="73"/>
        <v>0</v>
      </c>
      <c r="BA165" s="6">
        <f t="shared" si="74"/>
        <v>0</v>
      </c>
      <c r="BB165" s="6">
        <f t="shared" si="75"/>
        <v>0</v>
      </c>
      <c r="BC165" s="6">
        <f t="shared" si="76"/>
        <v>0</v>
      </c>
      <c r="BD165" s="6">
        <f t="shared" si="77"/>
        <v>0</v>
      </c>
    </row>
    <row r="166" spans="1:56" x14ac:dyDescent="0.2">
      <c r="A166" s="29">
        <v>38860</v>
      </c>
      <c r="B166" s="1" t="s">
        <v>200</v>
      </c>
      <c r="C166" s="27">
        <v>43843</v>
      </c>
      <c r="D166" s="1">
        <v>51171</v>
      </c>
      <c r="J166" s="1" t="s">
        <v>0</v>
      </c>
      <c r="K166" s="1" t="s">
        <v>49</v>
      </c>
      <c r="L166" s="1">
        <v>-2.75</v>
      </c>
      <c r="M166" s="1">
        <v>88</v>
      </c>
      <c r="N166" s="6"/>
      <c r="O166" s="6">
        <v>242</v>
      </c>
      <c r="P166" s="6">
        <v>-54396.22</v>
      </c>
      <c r="R166" s="31">
        <v>-242</v>
      </c>
      <c r="S166" s="28">
        <v>43861</v>
      </c>
      <c r="V166" s="1" t="s">
        <v>862</v>
      </c>
      <c r="X166" s="6">
        <f t="shared" si="71"/>
        <v>0</v>
      </c>
      <c r="Y166" s="6">
        <f t="shared" si="71"/>
        <v>0</v>
      </c>
      <c r="Z166" s="6">
        <f t="shared" si="71"/>
        <v>0</v>
      </c>
      <c r="AA166" s="6">
        <f t="shared" si="71"/>
        <v>0</v>
      </c>
      <c r="AB166" s="6">
        <f t="shared" si="71"/>
        <v>0</v>
      </c>
      <c r="AC166" s="6">
        <f t="shared" si="71"/>
        <v>0</v>
      </c>
      <c r="AD166" s="6">
        <f t="shared" si="71"/>
        <v>0</v>
      </c>
      <c r="AE166" s="6">
        <f t="shared" si="71"/>
        <v>0</v>
      </c>
      <c r="AF166" s="6">
        <f t="shared" si="71"/>
        <v>0</v>
      </c>
      <c r="AG166" s="6">
        <f t="shared" si="71"/>
        <v>0</v>
      </c>
      <c r="AH166" s="6">
        <f t="shared" si="72"/>
        <v>0</v>
      </c>
      <c r="AI166" s="6">
        <f t="shared" si="72"/>
        <v>0</v>
      </c>
      <c r="AJ166" s="6">
        <f t="shared" si="72"/>
        <v>0</v>
      </c>
      <c r="AK166" s="6">
        <f t="shared" si="72"/>
        <v>0</v>
      </c>
      <c r="AL166" s="6">
        <f t="shared" si="72"/>
        <v>0</v>
      </c>
      <c r="AM166" s="6">
        <f t="shared" si="72"/>
        <v>0</v>
      </c>
      <c r="AN166" s="6">
        <f t="shared" si="72"/>
        <v>0</v>
      </c>
      <c r="AO166" s="6">
        <f t="shared" si="72"/>
        <v>0</v>
      </c>
      <c r="AP166" s="6">
        <f t="shared" si="72"/>
        <v>0</v>
      </c>
      <c r="AQ166" s="6">
        <f t="shared" si="72"/>
        <v>0</v>
      </c>
      <c r="AR166" s="6">
        <f t="shared" si="73"/>
        <v>0</v>
      </c>
      <c r="AS166" s="6">
        <f t="shared" si="73"/>
        <v>0</v>
      </c>
      <c r="AT166" s="6">
        <f t="shared" si="73"/>
        <v>0</v>
      </c>
      <c r="AU166" s="6">
        <f t="shared" si="73"/>
        <v>0</v>
      </c>
      <c r="AV166" s="6">
        <f t="shared" si="73"/>
        <v>0</v>
      </c>
      <c r="AW166" s="6">
        <f t="shared" si="73"/>
        <v>0</v>
      </c>
      <c r="AX166" s="6">
        <f t="shared" si="73"/>
        <v>0</v>
      </c>
      <c r="AY166" s="6">
        <f t="shared" si="73"/>
        <v>0</v>
      </c>
      <c r="BA166" s="6">
        <f t="shared" si="74"/>
        <v>0</v>
      </c>
      <c r="BB166" s="6">
        <f t="shared" si="75"/>
        <v>0</v>
      </c>
      <c r="BC166" s="6">
        <f t="shared" si="76"/>
        <v>0</v>
      </c>
      <c r="BD166" s="6">
        <f t="shared" si="77"/>
        <v>0</v>
      </c>
    </row>
    <row r="167" spans="1:56" x14ac:dyDescent="0.2">
      <c r="A167" s="29">
        <v>38860</v>
      </c>
      <c r="B167" s="1" t="s">
        <v>200</v>
      </c>
      <c r="C167" s="27">
        <v>43843</v>
      </c>
      <c r="D167" s="1">
        <v>51171</v>
      </c>
      <c r="J167" s="1" t="s">
        <v>0</v>
      </c>
      <c r="K167" s="1" t="s">
        <v>49</v>
      </c>
      <c r="L167" s="1">
        <v>-1</v>
      </c>
      <c r="M167" s="1">
        <v>124</v>
      </c>
      <c r="N167" s="6"/>
      <c r="O167" s="6">
        <v>124</v>
      </c>
      <c r="P167" s="6">
        <v>-53546.22</v>
      </c>
      <c r="R167" s="31">
        <v>-124</v>
      </c>
      <c r="S167" s="28">
        <v>43861</v>
      </c>
      <c r="V167" s="1" t="s">
        <v>862</v>
      </c>
      <c r="X167" s="6">
        <f t="shared" si="71"/>
        <v>0</v>
      </c>
      <c r="Y167" s="6">
        <f t="shared" si="71"/>
        <v>0</v>
      </c>
      <c r="Z167" s="6">
        <f t="shared" si="71"/>
        <v>0</v>
      </c>
      <c r="AA167" s="6">
        <f t="shared" si="71"/>
        <v>0</v>
      </c>
      <c r="AB167" s="6">
        <f t="shared" si="71"/>
        <v>0</v>
      </c>
      <c r="AC167" s="6">
        <f t="shared" si="71"/>
        <v>0</v>
      </c>
      <c r="AD167" s="6">
        <f t="shared" si="71"/>
        <v>0</v>
      </c>
      <c r="AE167" s="6">
        <f t="shared" si="71"/>
        <v>0</v>
      </c>
      <c r="AF167" s="6">
        <f t="shared" si="71"/>
        <v>0</v>
      </c>
      <c r="AG167" s="6">
        <f t="shared" si="71"/>
        <v>0</v>
      </c>
      <c r="AH167" s="6">
        <f t="shared" si="72"/>
        <v>0</v>
      </c>
      <c r="AI167" s="6">
        <f t="shared" si="72"/>
        <v>0</v>
      </c>
      <c r="AJ167" s="6">
        <f t="shared" si="72"/>
        <v>0</v>
      </c>
      <c r="AK167" s="6">
        <f t="shared" si="72"/>
        <v>0</v>
      </c>
      <c r="AL167" s="6">
        <f t="shared" si="72"/>
        <v>0</v>
      </c>
      <c r="AM167" s="6">
        <f t="shared" si="72"/>
        <v>0</v>
      </c>
      <c r="AN167" s="6">
        <f t="shared" si="72"/>
        <v>0</v>
      </c>
      <c r="AO167" s="6">
        <f t="shared" si="72"/>
        <v>0</v>
      </c>
      <c r="AP167" s="6">
        <f t="shared" si="72"/>
        <v>0</v>
      </c>
      <c r="AQ167" s="6">
        <f t="shared" si="72"/>
        <v>0</v>
      </c>
      <c r="AR167" s="6">
        <f t="shared" si="73"/>
        <v>0</v>
      </c>
      <c r="AS167" s="6">
        <f t="shared" si="73"/>
        <v>0</v>
      </c>
      <c r="AT167" s="6">
        <f t="shared" si="73"/>
        <v>0</v>
      </c>
      <c r="AU167" s="6">
        <f t="shared" si="73"/>
        <v>0</v>
      </c>
      <c r="AV167" s="6">
        <f t="shared" si="73"/>
        <v>0</v>
      </c>
      <c r="AW167" s="6">
        <f t="shared" si="73"/>
        <v>0</v>
      </c>
      <c r="AX167" s="6">
        <f t="shared" si="73"/>
        <v>0</v>
      </c>
      <c r="AY167" s="6">
        <f t="shared" si="73"/>
        <v>0</v>
      </c>
      <c r="BA167" s="6">
        <f t="shared" si="74"/>
        <v>0</v>
      </c>
      <c r="BB167" s="6">
        <f t="shared" si="75"/>
        <v>0</v>
      </c>
      <c r="BC167" s="6">
        <f t="shared" si="76"/>
        <v>0</v>
      </c>
      <c r="BD167" s="6">
        <f t="shared" si="77"/>
        <v>0</v>
      </c>
    </row>
    <row r="168" spans="1:56" x14ac:dyDescent="0.2">
      <c r="A168" s="29">
        <v>38860</v>
      </c>
      <c r="B168" s="1" t="s">
        <v>200</v>
      </c>
      <c r="C168" s="27">
        <v>43843</v>
      </c>
      <c r="D168" s="1">
        <v>51171</v>
      </c>
      <c r="J168" s="1" t="s">
        <v>0</v>
      </c>
      <c r="K168" s="1" t="s">
        <v>49</v>
      </c>
      <c r="L168" s="1">
        <v>-1</v>
      </c>
      <c r="M168" s="1">
        <v>124</v>
      </c>
      <c r="N168" s="6"/>
      <c r="O168" s="6">
        <v>124</v>
      </c>
      <c r="P168" s="6">
        <v>-54154.22</v>
      </c>
      <c r="R168" s="31">
        <v>-124</v>
      </c>
      <c r="S168" s="28">
        <v>43861</v>
      </c>
      <c r="V168" s="1" t="s">
        <v>862</v>
      </c>
      <c r="X168" s="6">
        <f t="shared" si="71"/>
        <v>0</v>
      </c>
      <c r="Y168" s="6">
        <f t="shared" si="71"/>
        <v>0</v>
      </c>
      <c r="Z168" s="6">
        <f t="shared" si="71"/>
        <v>0</v>
      </c>
      <c r="AA168" s="6">
        <f t="shared" si="71"/>
        <v>0</v>
      </c>
      <c r="AB168" s="6">
        <f t="shared" si="71"/>
        <v>0</v>
      </c>
      <c r="AC168" s="6">
        <f t="shared" si="71"/>
        <v>0</v>
      </c>
      <c r="AD168" s="6">
        <f t="shared" si="71"/>
        <v>0</v>
      </c>
      <c r="AE168" s="6">
        <f t="shared" si="71"/>
        <v>0</v>
      </c>
      <c r="AF168" s="6">
        <f t="shared" si="71"/>
        <v>0</v>
      </c>
      <c r="AG168" s="6">
        <f t="shared" si="71"/>
        <v>0</v>
      </c>
      <c r="AH168" s="6">
        <f t="shared" si="72"/>
        <v>0</v>
      </c>
      <c r="AI168" s="6">
        <f t="shared" si="72"/>
        <v>0</v>
      </c>
      <c r="AJ168" s="6">
        <f t="shared" si="72"/>
        <v>0</v>
      </c>
      <c r="AK168" s="6">
        <f t="shared" si="72"/>
        <v>0</v>
      </c>
      <c r="AL168" s="6">
        <f t="shared" si="72"/>
        <v>0</v>
      </c>
      <c r="AM168" s="6">
        <f t="shared" si="72"/>
        <v>0</v>
      </c>
      <c r="AN168" s="6">
        <f t="shared" si="72"/>
        <v>0</v>
      </c>
      <c r="AO168" s="6">
        <f t="shared" si="72"/>
        <v>0</v>
      </c>
      <c r="AP168" s="6">
        <f t="shared" si="72"/>
        <v>0</v>
      </c>
      <c r="AQ168" s="6">
        <f t="shared" si="72"/>
        <v>0</v>
      </c>
      <c r="AR168" s="6">
        <f t="shared" si="73"/>
        <v>0</v>
      </c>
      <c r="AS168" s="6">
        <f t="shared" si="73"/>
        <v>0</v>
      </c>
      <c r="AT168" s="6">
        <f t="shared" si="73"/>
        <v>0</v>
      </c>
      <c r="AU168" s="6">
        <f t="shared" si="73"/>
        <v>0</v>
      </c>
      <c r="AV168" s="6">
        <f t="shared" si="73"/>
        <v>0</v>
      </c>
      <c r="AW168" s="6">
        <f t="shared" si="73"/>
        <v>0</v>
      </c>
      <c r="AX168" s="6">
        <f t="shared" si="73"/>
        <v>0</v>
      </c>
      <c r="AY168" s="6">
        <f t="shared" si="73"/>
        <v>0</v>
      </c>
      <c r="BA168" s="6">
        <f t="shared" si="74"/>
        <v>0</v>
      </c>
      <c r="BB168" s="6">
        <f t="shared" si="75"/>
        <v>0</v>
      </c>
      <c r="BC168" s="6">
        <f t="shared" si="76"/>
        <v>0</v>
      </c>
      <c r="BD168" s="6">
        <f t="shared" si="77"/>
        <v>0</v>
      </c>
    </row>
    <row r="169" spans="1:56" x14ac:dyDescent="0.2">
      <c r="A169" s="29">
        <v>38860</v>
      </c>
      <c r="B169" s="1" t="s">
        <v>200</v>
      </c>
      <c r="C169" s="27">
        <v>43843</v>
      </c>
      <c r="D169" s="1">
        <v>51171</v>
      </c>
      <c r="J169" s="1" t="s">
        <v>0</v>
      </c>
      <c r="K169" s="1" t="s">
        <v>49</v>
      </c>
      <c r="L169" s="1">
        <v>-1</v>
      </c>
      <c r="M169" s="1">
        <v>124</v>
      </c>
      <c r="N169" s="6"/>
      <c r="O169" s="6">
        <v>124</v>
      </c>
      <c r="P169" s="6">
        <v>-54520.22</v>
      </c>
      <c r="R169" s="31">
        <v>-124</v>
      </c>
      <c r="S169" s="28">
        <v>43861</v>
      </c>
      <c r="V169" s="1" t="s">
        <v>862</v>
      </c>
      <c r="X169" s="6">
        <f t="shared" si="71"/>
        <v>0</v>
      </c>
      <c r="Y169" s="6">
        <f t="shared" si="71"/>
        <v>0</v>
      </c>
      <c r="Z169" s="6">
        <f t="shared" si="71"/>
        <v>0</v>
      </c>
      <c r="AA169" s="6">
        <f t="shared" si="71"/>
        <v>0</v>
      </c>
      <c r="AB169" s="6">
        <f t="shared" si="71"/>
        <v>0</v>
      </c>
      <c r="AC169" s="6">
        <f t="shared" si="71"/>
        <v>0</v>
      </c>
      <c r="AD169" s="6">
        <f t="shared" si="71"/>
        <v>0</v>
      </c>
      <c r="AE169" s="6">
        <f t="shared" si="71"/>
        <v>0</v>
      </c>
      <c r="AF169" s="6">
        <f t="shared" si="71"/>
        <v>0</v>
      </c>
      <c r="AG169" s="6">
        <f t="shared" si="71"/>
        <v>0</v>
      </c>
      <c r="AH169" s="6">
        <f t="shared" si="72"/>
        <v>0</v>
      </c>
      <c r="AI169" s="6">
        <f t="shared" si="72"/>
        <v>0</v>
      </c>
      <c r="AJ169" s="6">
        <f t="shared" si="72"/>
        <v>0</v>
      </c>
      <c r="AK169" s="6">
        <f t="shared" si="72"/>
        <v>0</v>
      </c>
      <c r="AL169" s="6">
        <f t="shared" si="72"/>
        <v>0</v>
      </c>
      <c r="AM169" s="6">
        <f t="shared" si="72"/>
        <v>0</v>
      </c>
      <c r="AN169" s="6">
        <f t="shared" si="72"/>
        <v>0</v>
      </c>
      <c r="AO169" s="6">
        <f t="shared" si="72"/>
        <v>0</v>
      </c>
      <c r="AP169" s="6">
        <f t="shared" si="72"/>
        <v>0</v>
      </c>
      <c r="AQ169" s="6">
        <f t="shared" si="72"/>
        <v>0</v>
      </c>
      <c r="AR169" s="6">
        <f t="shared" si="73"/>
        <v>0</v>
      </c>
      <c r="AS169" s="6">
        <f t="shared" si="73"/>
        <v>0</v>
      </c>
      <c r="AT169" s="6">
        <f t="shared" si="73"/>
        <v>0</v>
      </c>
      <c r="AU169" s="6">
        <f t="shared" si="73"/>
        <v>0</v>
      </c>
      <c r="AV169" s="6">
        <f t="shared" si="73"/>
        <v>0</v>
      </c>
      <c r="AW169" s="6">
        <f t="shared" si="73"/>
        <v>0</v>
      </c>
      <c r="AX169" s="6">
        <f t="shared" si="73"/>
        <v>0</v>
      </c>
      <c r="AY169" s="6">
        <f t="shared" si="73"/>
        <v>0</v>
      </c>
      <c r="BA169" s="6">
        <f t="shared" si="74"/>
        <v>0</v>
      </c>
      <c r="BB169" s="6">
        <f t="shared" si="75"/>
        <v>0</v>
      </c>
      <c r="BC169" s="6">
        <f t="shared" si="76"/>
        <v>0</v>
      </c>
      <c r="BD169" s="6">
        <f t="shared" si="77"/>
        <v>0</v>
      </c>
    </row>
    <row r="170" spans="1:56" x14ac:dyDescent="0.2">
      <c r="A170" s="29">
        <v>38860</v>
      </c>
      <c r="B170" s="1" t="s">
        <v>200</v>
      </c>
      <c r="C170" s="27">
        <v>43843</v>
      </c>
      <c r="D170" s="1">
        <v>51171</v>
      </c>
      <c r="J170" s="1" t="s">
        <v>0</v>
      </c>
      <c r="K170" s="1" t="s">
        <v>49</v>
      </c>
      <c r="L170" s="1">
        <v>-1.25</v>
      </c>
      <c r="M170" s="1">
        <v>88</v>
      </c>
      <c r="N170" s="6"/>
      <c r="O170" s="6">
        <v>110</v>
      </c>
      <c r="P170" s="6">
        <v>-53378.22</v>
      </c>
      <c r="R170" s="31">
        <v>-110</v>
      </c>
      <c r="S170" s="28">
        <v>43861</v>
      </c>
      <c r="V170" s="1" t="s">
        <v>862</v>
      </c>
      <c r="X170" s="6">
        <f t="shared" si="71"/>
        <v>0</v>
      </c>
      <c r="Y170" s="6">
        <f t="shared" si="71"/>
        <v>0</v>
      </c>
      <c r="Z170" s="6">
        <f t="shared" si="71"/>
        <v>0</v>
      </c>
      <c r="AA170" s="6">
        <f t="shared" si="71"/>
        <v>0</v>
      </c>
      <c r="AB170" s="6">
        <f t="shared" si="71"/>
        <v>0</v>
      </c>
      <c r="AC170" s="6">
        <f t="shared" si="71"/>
        <v>0</v>
      </c>
      <c r="AD170" s="6">
        <f t="shared" si="71"/>
        <v>0</v>
      </c>
      <c r="AE170" s="6">
        <f t="shared" si="71"/>
        <v>0</v>
      </c>
      <c r="AF170" s="6">
        <f t="shared" si="71"/>
        <v>0</v>
      </c>
      <c r="AG170" s="6">
        <f t="shared" si="71"/>
        <v>0</v>
      </c>
      <c r="AH170" s="6">
        <f t="shared" si="72"/>
        <v>0</v>
      </c>
      <c r="AI170" s="6">
        <f t="shared" si="72"/>
        <v>0</v>
      </c>
      <c r="AJ170" s="6">
        <f t="shared" si="72"/>
        <v>0</v>
      </c>
      <c r="AK170" s="6">
        <f t="shared" si="72"/>
        <v>0</v>
      </c>
      <c r="AL170" s="6">
        <f t="shared" si="72"/>
        <v>0</v>
      </c>
      <c r="AM170" s="6">
        <f t="shared" si="72"/>
        <v>0</v>
      </c>
      <c r="AN170" s="6">
        <f t="shared" si="72"/>
        <v>0</v>
      </c>
      <c r="AO170" s="6">
        <f t="shared" si="72"/>
        <v>0</v>
      </c>
      <c r="AP170" s="6">
        <f t="shared" si="72"/>
        <v>0</v>
      </c>
      <c r="AQ170" s="6">
        <f t="shared" si="72"/>
        <v>0</v>
      </c>
      <c r="AR170" s="6">
        <f t="shared" si="73"/>
        <v>0</v>
      </c>
      <c r="AS170" s="6">
        <f t="shared" si="73"/>
        <v>0</v>
      </c>
      <c r="AT170" s="6">
        <f t="shared" si="73"/>
        <v>0</v>
      </c>
      <c r="AU170" s="6">
        <f t="shared" si="73"/>
        <v>0</v>
      </c>
      <c r="AV170" s="6">
        <f t="shared" si="73"/>
        <v>0</v>
      </c>
      <c r="AW170" s="6">
        <f t="shared" si="73"/>
        <v>0</v>
      </c>
      <c r="AX170" s="6">
        <f t="shared" si="73"/>
        <v>0</v>
      </c>
      <c r="AY170" s="6">
        <f t="shared" si="73"/>
        <v>0</v>
      </c>
      <c r="BA170" s="6">
        <f t="shared" si="74"/>
        <v>0</v>
      </c>
      <c r="BB170" s="6">
        <f t="shared" si="75"/>
        <v>0</v>
      </c>
      <c r="BC170" s="6">
        <f t="shared" si="76"/>
        <v>0</v>
      </c>
      <c r="BD170" s="6">
        <f t="shared" si="77"/>
        <v>0</v>
      </c>
    </row>
    <row r="171" spans="1:56" x14ac:dyDescent="0.2">
      <c r="A171" s="29">
        <v>38860</v>
      </c>
      <c r="B171" s="1" t="s">
        <v>200</v>
      </c>
      <c r="C171" s="27">
        <v>43843</v>
      </c>
      <c r="D171" s="1">
        <v>51171</v>
      </c>
      <c r="J171" s="1" t="s">
        <v>0</v>
      </c>
      <c r="K171" s="1" t="s">
        <v>49</v>
      </c>
      <c r="L171" s="1">
        <v>-0.5</v>
      </c>
      <c r="M171" s="1">
        <v>88</v>
      </c>
      <c r="N171" s="6"/>
      <c r="O171" s="6">
        <v>44</v>
      </c>
      <c r="P171" s="6">
        <v>-53422.22</v>
      </c>
      <c r="R171" s="31">
        <v>-44</v>
      </c>
      <c r="S171" s="28">
        <v>43861</v>
      </c>
      <c r="V171" s="1" t="s">
        <v>862</v>
      </c>
      <c r="X171" s="6">
        <f t="shared" si="71"/>
        <v>0</v>
      </c>
      <c r="Y171" s="6">
        <f t="shared" si="71"/>
        <v>0</v>
      </c>
      <c r="Z171" s="6">
        <f t="shared" si="71"/>
        <v>0</v>
      </c>
      <c r="AA171" s="6">
        <f t="shared" si="71"/>
        <v>0</v>
      </c>
      <c r="AB171" s="6">
        <f t="shared" si="71"/>
        <v>0</v>
      </c>
      <c r="AC171" s="6">
        <f t="shared" si="71"/>
        <v>0</v>
      </c>
      <c r="AD171" s="6">
        <f t="shared" si="71"/>
        <v>0</v>
      </c>
      <c r="AE171" s="6">
        <f t="shared" si="71"/>
        <v>0</v>
      </c>
      <c r="AF171" s="6">
        <f t="shared" si="71"/>
        <v>0</v>
      </c>
      <c r="AG171" s="6">
        <f t="shared" si="71"/>
        <v>0</v>
      </c>
      <c r="AH171" s="6">
        <f t="shared" si="72"/>
        <v>0</v>
      </c>
      <c r="AI171" s="6">
        <f t="shared" si="72"/>
        <v>0</v>
      </c>
      <c r="AJ171" s="6">
        <f t="shared" si="72"/>
        <v>0</v>
      </c>
      <c r="AK171" s="6">
        <f t="shared" si="72"/>
        <v>0</v>
      </c>
      <c r="AL171" s="6">
        <f t="shared" si="72"/>
        <v>0</v>
      </c>
      <c r="AM171" s="6">
        <f t="shared" si="72"/>
        <v>0</v>
      </c>
      <c r="AN171" s="6">
        <f t="shared" si="72"/>
        <v>0</v>
      </c>
      <c r="AO171" s="6">
        <f t="shared" si="72"/>
        <v>0</v>
      </c>
      <c r="AP171" s="6">
        <f t="shared" si="72"/>
        <v>0</v>
      </c>
      <c r="AQ171" s="6">
        <f t="shared" si="72"/>
        <v>0</v>
      </c>
      <c r="AR171" s="6">
        <f t="shared" si="73"/>
        <v>0</v>
      </c>
      <c r="AS171" s="6">
        <f t="shared" si="73"/>
        <v>0</v>
      </c>
      <c r="AT171" s="6">
        <f t="shared" si="73"/>
        <v>0</v>
      </c>
      <c r="AU171" s="6">
        <f t="shared" si="73"/>
        <v>0</v>
      </c>
      <c r="AV171" s="6">
        <f t="shared" si="73"/>
        <v>0</v>
      </c>
      <c r="AW171" s="6">
        <f t="shared" si="73"/>
        <v>0</v>
      </c>
      <c r="AX171" s="6">
        <f t="shared" si="73"/>
        <v>0</v>
      </c>
      <c r="AY171" s="6">
        <f t="shared" si="73"/>
        <v>0</v>
      </c>
      <c r="BA171" s="6">
        <f t="shared" si="74"/>
        <v>0</v>
      </c>
      <c r="BB171" s="6">
        <f t="shared" si="75"/>
        <v>0</v>
      </c>
      <c r="BC171" s="6">
        <f t="shared" si="76"/>
        <v>0</v>
      </c>
      <c r="BD171" s="6">
        <f t="shared" si="77"/>
        <v>0</v>
      </c>
    </row>
    <row r="172" spans="1:56" x14ac:dyDescent="0.2">
      <c r="A172" s="29">
        <v>38866</v>
      </c>
      <c r="B172" s="1" t="s">
        <v>200</v>
      </c>
      <c r="C172" s="27">
        <v>43843</v>
      </c>
      <c r="D172" s="1">
        <v>51172</v>
      </c>
      <c r="J172" s="1" t="s">
        <v>0</v>
      </c>
      <c r="K172" s="1" t="s">
        <v>49</v>
      </c>
      <c r="L172" s="1">
        <v>-1</v>
      </c>
      <c r="M172" s="1">
        <v>248</v>
      </c>
      <c r="N172" s="6"/>
      <c r="O172" s="6">
        <v>248</v>
      </c>
      <c r="P172" s="6">
        <v>-55500.22</v>
      </c>
      <c r="R172" s="31">
        <v>-248</v>
      </c>
      <c r="S172" s="28">
        <v>43861</v>
      </c>
      <c r="V172" s="1" t="s">
        <v>861</v>
      </c>
      <c r="X172" s="6">
        <f t="shared" ref="X172:AG181" si="78">-SUMIFS($R:$R,$H:$H,$W172,$S:$S,X$1)/1000</f>
        <v>0</v>
      </c>
      <c r="Y172" s="6">
        <f t="shared" si="78"/>
        <v>0</v>
      </c>
      <c r="Z172" s="6">
        <f t="shared" si="78"/>
        <v>0</v>
      </c>
      <c r="AA172" s="6">
        <f t="shared" si="78"/>
        <v>0</v>
      </c>
      <c r="AB172" s="6">
        <f t="shared" si="78"/>
        <v>0</v>
      </c>
      <c r="AC172" s="6">
        <f t="shared" si="78"/>
        <v>0</v>
      </c>
      <c r="AD172" s="6">
        <f t="shared" si="78"/>
        <v>0</v>
      </c>
      <c r="AE172" s="6">
        <f t="shared" si="78"/>
        <v>0</v>
      </c>
      <c r="AF172" s="6">
        <f t="shared" si="78"/>
        <v>0</v>
      </c>
      <c r="AG172" s="6">
        <f t="shared" si="78"/>
        <v>0</v>
      </c>
      <c r="AH172" s="6">
        <f t="shared" ref="AH172:AQ181" si="79">-SUMIFS($R:$R,$H:$H,$W172,$S:$S,AH$1)/1000</f>
        <v>0</v>
      </c>
      <c r="AI172" s="6">
        <f t="shared" si="79"/>
        <v>0</v>
      </c>
      <c r="AJ172" s="6">
        <f t="shared" si="79"/>
        <v>0</v>
      </c>
      <c r="AK172" s="6">
        <f t="shared" si="79"/>
        <v>0</v>
      </c>
      <c r="AL172" s="6">
        <f t="shared" si="79"/>
        <v>0</v>
      </c>
      <c r="AM172" s="6">
        <f t="shared" si="79"/>
        <v>0</v>
      </c>
      <c r="AN172" s="6">
        <f t="shared" si="79"/>
        <v>0</v>
      </c>
      <c r="AO172" s="6">
        <f t="shared" si="79"/>
        <v>0</v>
      </c>
      <c r="AP172" s="6">
        <f t="shared" si="79"/>
        <v>0</v>
      </c>
      <c r="AQ172" s="6">
        <f t="shared" si="79"/>
        <v>0</v>
      </c>
      <c r="AR172" s="6">
        <f t="shared" ref="AR172:AY181" si="80">-SUMIFS($R:$R,$H:$H,$W172,$S:$S,AR$1)/1000</f>
        <v>0</v>
      </c>
      <c r="AS172" s="6">
        <f t="shared" si="80"/>
        <v>0</v>
      </c>
      <c r="AT172" s="6">
        <f t="shared" si="80"/>
        <v>0</v>
      </c>
      <c r="AU172" s="6">
        <f t="shared" si="80"/>
        <v>0</v>
      </c>
      <c r="AV172" s="6">
        <f t="shared" si="80"/>
        <v>0</v>
      </c>
      <c r="AW172" s="6">
        <f t="shared" si="80"/>
        <v>0</v>
      </c>
      <c r="AX172" s="6">
        <f t="shared" si="80"/>
        <v>0</v>
      </c>
      <c r="AY172" s="6">
        <f t="shared" si="80"/>
        <v>0</v>
      </c>
      <c r="BA172" s="6">
        <f t="shared" si="74"/>
        <v>0</v>
      </c>
      <c r="BB172" s="6">
        <f t="shared" si="75"/>
        <v>0</v>
      </c>
      <c r="BC172" s="6">
        <f t="shared" si="76"/>
        <v>0</v>
      </c>
      <c r="BD172" s="6">
        <f t="shared" si="77"/>
        <v>0</v>
      </c>
    </row>
    <row r="173" spans="1:56" x14ac:dyDescent="0.2">
      <c r="A173" s="29">
        <v>38866</v>
      </c>
      <c r="B173" s="1" t="s">
        <v>200</v>
      </c>
      <c r="C173" s="27">
        <v>43843</v>
      </c>
      <c r="D173" s="1">
        <v>51172</v>
      </c>
      <c r="J173" s="1" t="s">
        <v>0</v>
      </c>
      <c r="K173" s="1" t="s">
        <v>49</v>
      </c>
      <c r="L173" s="1">
        <v>-1.75</v>
      </c>
      <c r="M173" s="1">
        <v>88</v>
      </c>
      <c r="N173" s="6"/>
      <c r="O173" s="6">
        <v>154</v>
      </c>
      <c r="P173" s="6">
        <v>-55106.22</v>
      </c>
      <c r="R173" s="31">
        <v>-154</v>
      </c>
      <c r="S173" s="28">
        <v>43861</v>
      </c>
      <c r="V173" s="1" t="s">
        <v>969</v>
      </c>
      <c r="X173" s="6">
        <f t="shared" si="78"/>
        <v>0</v>
      </c>
      <c r="Y173" s="6">
        <f t="shared" si="78"/>
        <v>0</v>
      </c>
      <c r="Z173" s="6">
        <f t="shared" si="78"/>
        <v>0</v>
      </c>
      <c r="AA173" s="6">
        <f t="shared" si="78"/>
        <v>0</v>
      </c>
      <c r="AB173" s="6">
        <f t="shared" si="78"/>
        <v>0</v>
      </c>
      <c r="AC173" s="6">
        <f t="shared" si="78"/>
        <v>0</v>
      </c>
      <c r="AD173" s="6">
        <f t="shared" si="78"/>
        <v>0</v>
      </c>
      <c r="AE173" s="6">
        <f t="shared" si="78"/>
        <v>0</v>
      </c>
      <c r="AF173" s="6">
        <f t="shared" si="78"/>
        <v>0</v>
      </c>
      <c r="AG173" s="6">
        <f t="shared" si="78"/>
        <v>0</v>
      </c>
      <c r="AH173" s="6">
        <f t="shared" si="79"/>
        <v>0</v>
      </c>
      <c r="AI173" s="6">
        <f t="shared" si="79"/>
        <v>0</v>
      </c>
      <c r="AJ173" s="6">
        <f t="shared" si="79"/>
        <v>0</v>
      </c>
      <c r="AK173" s="6">
        <f t="shared" si="79"/>
        <v>0</v>
      </c>
      <c r="AL173" s="6">
        <f t="shared" si="79"/>
        <v>0</v>
      </c>
      <c r="AM173" s="6">
        <f t="shared" si="79"/>
        <v>0</v>
      </c>
      <c r="AN173" s="6">
        <f t="shared" si="79"/>
        <v>0</v>
      </c>
      <c r="AO173" s="6">
        <f t="shared" si="79"/>
        <v>0</v>
      </c>
      <c r="AP173" s="6">
        <f t="shared" si="79"/>
        <v>0</v>
      </c>
      <c r="AQ173" s="6">
        <f t="shared" si="79"/>
        <v>0</v>
      </c>
      <c r="AR173" s="6">
        <f t="shared" si="80"/>
        <v>0</v>
      </c>
      <c r="AS173" s="6">
        <f t="shared" si="80"/>
        <v>0</v>
      </c>
      <c r="AT173" s="6">
        <f t="shared" si="80"/>
        <v>0</v>
      </c>
      <c r="AU173" s="6">
        <f t="shared" si="80"/>
        <v>0</v>
      </c>
      <c r="AV173" s="6">
        <f t="shared" si="80"/>
        <v>0</v>
      </c>
      <c r="AW173" s="6">
        <f t="shared" si="80"/>
        <v>0</v>
      </c>
      <c r="AX173" s="6">
        <f t="shared" si="80"/>
        <v>0</v>
      </c>
      <c r="AY173" s="6">
        <f t="shared" si="80"/>
        <v>0</v>
      </c>
      <c r="BA173" s="6">
        <f t="shared" si="74"/>
        <v>0</v>
      </c>
      <c r="BB173" s="6">
        <f t="shared" si="75"/>
        <v>0</v>
      </c>
      <c r="BC173" s="6">
        <f t="shared" si="76"/>
        <v>0</v>
      </c>
      <c r="BD173" s="6">
        <f t="shared" si="77"/>
        <v>0</v>
      </c>
    </row>
    <row r="174" spans="1:56" x14ac:dyDescent="0.2">
      <c r="A174" s="29">
        <v>38866</v>
      </c>
      <c r="B174" s="1" t="s">
        <v>200</v>
      </c>
      <c r="C174" s="27">
        <v>43843</v>
      </c>
      <c r="D174" s="1">
        <v>51172</v>
      </c>
      <c r="J174" s="1" t="s">
        <v>0</v>
      </c>
      <c r="K174" s="1" t="s">
        <v>49</v>
      </c>
      <c r="L174" s="1">
        <v>-1</v>
      </c>
      <c r="M174" s="1">
        <v>124</v>
      </c>
      <c r="N174" s="6"/>
      <c r="O174" s="6">
        <v>124</v>
      </c>
      <c r="P174" s="6">
        <v>-54952.22</v>
      </c>
      <c r="R174" s="31">
        <v>-124</v>
      </c>
      <c r="S174" s="28">
        <v>43861</v>
      </c>
      <c r="V174" s="1" t="s">
        <v>861</v>
      </c>
      <c r="X174" s="6">
        <f t="shared" si="78"/>
        <v>0</v>
      </c>
      <c r="Y174" s="6">
        <f t="shared" si="78"/>
        <v>0</v>
      </c>
      <c r="Z174" s="6">
        <f t="shared" si="78"/>
        <v>0</v>
      </c>
      <c r="AA174" s="6">
        <f t="shared" si="78"/>
        <v>0</v>
      </c>
      <c r="AB174" s="6">
        <f t="shared" si="78"/>
        <v>0</v>
      </c>
      <c r="AC174" s="6">
        <f t="shared" si="78"/>
        <v>0</v>
      </c>
      <c r="AD174" s="6">
        <f t="shared" si="78"/>
        <v>0</v>
      </c>
      <c r="AE174" s="6">
        <f t="shared" si="78"/>
        <v>0</v>
      </c>
      <c r="AF174" s="6">
        <f t="shared" si="78"/>
        <v>0</v>
      </c>
      <c r="AG174" s="6">
        <f t="shared" si="78"/>
        <v>0</v>
      </c>
      <c r="AH174" s="6">
        <f t="shared" si="79"/>
        <v>0</v>
      </c>
      <c r="AI174" s="6">
        <f t="shared" si="79"/>
        <v>0</v>
      </c>
      <c r="AJ174" s="6">
        <f t="shared" si="79"/>
        <v>0</v>
      </c>
      <c r="AK174" s="6">
        <f t="shared" si="79"/>
        <v>0</v>
      </c>
      <c r="AL174" s="6">
        <f t="shared" si="79"/>
        <v>0</v>
      </c>
      <c r="AM174" s="6">
        <f t="shared" si="79"/>
        <v>0</v>
      </c>
      <c r="AN174" s="6">
        <f t="shared" si="79"/>
        <v>0</v>
      </c>
      <c r="AO174" s="6">
        <f t="shared" si="79"/>
        <v>0</v>
      </c>
      <c r="AP174" s="6">
        <f t="shared" si="79"/>
        <v>0</v>
      </c>
      <c r="AQ174" s="6">
        <f t="shared" si="79"/>
        <v>0</v>
      </c>
      <c r="AR174" s="6">
        <f t="shared" si="80"/>
        <v>0</v>
      </c>
      <c r="AS174" s="6">
        <f t="shared" si="80"/>
        <v>0</v>
      </c>
      <c r="AT174" s="6">
        <f t="shared" si="80"/>
        <v>0</v>
      </c>
      <c r="AU174" s="6">
        <f t="shared" si="80"/>
        <v>0</v>
      </c>
      <c r="AV174" s="6">
        <f t="shared" si="80"/>
        <v>0</v>
      </c>
      <c r="AW174" s="6">
        <f t="shared" si="80"/>
        <v>0</v>
      </c>
      <c r="AX174" s="6">
        <f t="shared" si="80"/>
        <v>0</v>
      </c>
      <c r="AY174" s="6">
        <f t="shared" si="80"/>
        <v>0</v>
      </c>
      <c r="BA174" s="6">
        <f t="shared" si="74"/>
        <v>0</v>
      </c>
      <c r="BB174" s="6">
        <f t="shared" si="75"/>
        <v>0</v>
      </c>
      <c r="BC174" s="6">
        <f t="shared" si="76"/>
        <v>0</v>
      </c>
      <c r="BD174" s="6">
        <f t="shared" si="77"/>
        <v>0</v>
      </c>
    </row>
    <row r="175" spans="1:56" x14ac:dyDescent="0.2">
      <c r="A175" s="29">
        <v>38866</v>
      </c>
      <c r="B175" s="1" t="s">
        <v>200</v>
      </c>
      <c r="C175" s="27">
        <v>43843</v>
      </c>
      <c r="D175" s="1">
        <v>51172</v>
      </c>
      <c r="J175" s="1" t="s">
        <v>0</v>
      </c>
      <c r="K175" s="1" t="s">
        <v>49</v>
      </c>
      <c r="L175" s="1">
        <v>-1</v>
      </c>
      <c r="M175" s="1">
        <v>124</v>
      </c>
      <c r="N175" s="6"/>
      <c r="O175" s="6">
        <v>124</v>
      </c>
      <c r="P175" s="6">
        <v>-55230.22</v>
      </c>
      <c r="R175" s="31">
        <v>-124</v>
      </c>
      <c r="S175" s="28">
        <v>43861</v>
      </c>
      <c r="V175" s="1" t="s">
        <v>862</v>
      </c>
      <c r="X175" s="6">
        <f t="shared" si="78"/>
        <v>0</v>
      </c>
      <c r="Y175" s="6">
        <f t="shared" si="78"/>
        <v>0</v>
      </c>
      <c r="Z175" s="6">
        <f t="shared" si="78"/>
        <v>0</v>
      </c>
      <c r="AA175" s="6">
        <f t="shared" si="78"/>
        <v>0</v>
      </c>
      <c r="AB175" s="6">
        <f t="shared" si="78"/>
        <v>0</v>
      </c>
      <c r="AC175" s="6">
        <f t="shared" si="78"/>
        <v>0</v>
      </c>
      <c r="AD175" s="6">
        <f t="shared" si="78"/>
        <v>0</v>
      </c>
      <c r="AE175" s="6">
        <f t="shared" si="78"/>
        <v>0</v>
      </c>
      <c r="AF175" s="6">
        <f t="shared" si="78"/>
        <v>0</v>
      </c>
      <c r="AG175" s="6">
        <f t="shared" si="78"/>
        <v>0</v>
      </c>
      <c r="AH175" s="6">
        <f t="shared" si="79"/>
        <v>0</v>
      </c>
      <c r="AI175" s="6">
        <f t="shared" si="79"/>
        <v>0</v>
      </c>
      <c r="AJ175" s="6">
        <f t="shared" si="79"/>
        <v>0</v>
      </c>
      <c r="AK175" s="6">
        <f t="shared" si="79"/>
        <v>0</v>
      </c>
      <c r="AL175" s="6">
        <f t="shared" si="79"/>
        <v>0</v>
      </c>
      <c r="AM175" s="6">
        <f t="shared" si="79"/>
        <v>0</v>
      </c>
      <c r="AN175" s="6">
        <f t="shared" si="79"/>
        <v>0</v>
      </c>
      <c r="AO175" s="6">
        <f t="shared" si="79"/>
        <v>0</v>
      </c>
      <c r="AP175" s="6">
        <f t="shared" si="79"/>
        <v>0</v>
      </c>
      <c r="AQ175" s="6">
        <f t="shared" si="79"/>
        <v>0</v>
      </c>
      <c r="AR175" s="6">
        <f t="shared" si="80"/>
        <v>0</v>
      </c>
      <c r="AS175" s="6">
        <f t="shared" si="80"/>
        <v>0</v>
      </c>
      <c r="AT175" s="6">
        <f t="shared" si="80"/>
        <v>0</v>
      </c>
      <c r="AU175" s="6">
        <f t="shared" si="80"/>
        <v>0</v>
      </c>
      <c r="AV175" s="6">
        <f t="shared" si="80"/>
        <v>0</v>
      </c>
      <c r="AW175" s="6">
        <f t="shared" si="80"/>
        <v>0</v>
      </c>
      <c r="AX175" s="6">
        <f t="shared" si="80"/>
        <v>0</v>
      </c>
      <c r="AY175" s="6">
        <f t="shared" si="80"/>
        <v>0</v>
      </c>
      <c r="BA175" s="6">
        <f t="shared" si="74"/>
        <v>0</v>
      </c>
      <c r="BB175" s="6">
        <f t="shared" si="75"/>
        <v>0</v>
      </c>
      <c r="BC175" s="6">
        <f t="shared" si="76"/>
        <v>0</v>
      </c>
      <c r="BD175" s="6">
        <f t="shared" si="77"/>
        <v>0</v>
      </c>
    </row>
    <row r="176" spans="1:56" x14ac:dyDescent="0.2">
      <c r="A176" s="29">
        <v>38866</v>
      </c>
      <c r="B176" s="1" t="s">
        <v>200</v>
      </c>
      <c r="C176" s="27">
        <v>43843</v>
      </c>
      <c r="D176" s="1">
        <v>51172</v>
      </c>
      <c r="J176" s="1" t="s">
        <v>0</v>
      </c>
      <c r="K176" s="1" t="s">
        <v>49</v>
      </c>
      <c r="L176" s="1">
        <v>-0.25</v>
      </c>
      <c r="M176" s="1">
        <v>88</v>
      </c>
      <c r="N176" s="6"/>
      <c r="O176" s="6">
        <v>22</v>
      </c>
      <c r="P176" s="6">
        <v>-55252.22</v>
      </c>
      <c r="R176" s="31">
        <v>-22</v>
      </c>
      <c r="S176" s="28">
        <v>43861</v>
      </c>
      <c r="V176" s="1" t="s">
        <v>862</v>
      </c>
      <c r="X176" s="6">
        <f t="shared" si="78"/>
        <v>0</v>
      </c>
      <c r="Y176" s="6">
        <f t="shared" si="78"/>
        <v>0</v>
      </c>
      <c r="Z176" s="6">
        <f t="shared" si="78"/>
        <v>0</v>
      </c>
      <c r="AA176" s="6">
        <f t="shared" si="78"/>
        <v>0</v>
      </c>
      <c r="AB176" s="6">
        <f t="shared" si="78"/>
        <v>0</v>
      </c>
      <c r="AC176" s="6">
        <f t="shared" si="78"/>
        <v>0</v>
      </c>
      <c r="AD176" s="6">
        <f t="shared" si="78"/>
        <v>0</v>
      </c>
      <c r="AE176" s="6">
        <f t="shared" si="78"/>
        <v>0</v>
      </c>
      <c r="AF176" s="6">
        <f t="shared" si="78"/>
        <v>0</v>
      </c>
      <c r="AG176" s="6">
        <f t="shared" si="78"/>
        <v>0</v>
      </c>
      <c r="AH176" s="6">
        <f t="shared" si="79"/>
        <v>0</v>
      </c>
      <c r="AI176" s="6">
        <f t="shared" si="79"/>
        <v>0</v>
      </c>
      <c r="AJ176" s="6">
        <f t="shared" si="79"/>
        <v>0</v>
      </c>
      <c r="AK176" s="6">
        <f t="shared" si="79"/>
        <v>0</v>
      </c>
      <c r="AL176" s="6">
        <f t="shared" si="79"/>
        <v>0</v>
      </c>
      <c r="AM176" s="6">
        <f t="shared" si="79"/>
        <v>0</v>
      </c>
      <c r="AN176" s="6">
        <f t="shared" si="79"/>
        <v>0</v>
      </c>
      <c r="AO176" s="6">
        <f t="shared" si="79"/>
        <v>0</v>
      </c>
      <c r="AP176" s="6">
        <f t="shared" si="79"/>
        <v>0</v>
      </c>
      <c r="AQ176" s="6">
        <f t="shared" si="79"/>
        <v>0</v>
      </c>
      <c r="AR176" s="6">
        <f t="shared" si="80"/>
        <v>0</v>
      </c>
      <c r="AS176" s="6">
        <f t="shared" si="80"/>
        <v>0</v>
      </c>
      <c r="AT176" s="6">
        <f t="shared" si="80"/>
        <v>0</v>
      </c>
      <c r="AU176" s="6">
        <f t="shared" si="80"/>
        <v>0</v>
      </c>
      <c r="AV176" s="6">
        <f t="shared" si="80"/>
        <v>0</v>
      </c>
      <c r="AW176" s="6">
        <f t="shared" si="80"/>
        <v>0</v>
      </c>
      <c r="AX176" s="6">
        <f t="shared" si="80"/>
        <v>0</v>
      </c>
      <c r="AY176" s="6">
        <f t="shared" si="80"/>
        <v>0</v>
      </c>
      <c r="BA176" s="6">
        <f t="shared" si="74"/>
        <v>0</v>
      </c>
      <c r="BB176" s="6">
        <f t="shared" si="75"/>
        <v>0</v>
      </c>
      <c r="BC176" s="6">
        <f t="shared" si="76"/>
        <v>0</v>
      </c>
      <c r="BD176" s="6">
        <f t="shared" si="77"/>
        <v>0</v>
      </c>
    </row>
    <row r="177" spans="1:56" x14ac:dyDescent="0.2">
      <c r="A177" s="29">
        <v>38866</v>
      </c>
      <c r="B177" s="1" t="s">
        <v>200</v>
      </c>
      <c r="C177" s="27">
        <v>43843</v>
      </c>
      <c r="D177" s="1">
        <v>51172</v>
      </c>
      <c r="J177" s="1" t="s">
        <v>0</v>
      </c>
      <c r="K177" s="1" t="s">
        <v>49</v>
      </c>
      <c r="L177" s="1">
        <v>-1</v>
      </c>
      <c r="M177" s="1">
        <v>8</v>
      </c>
      <c r="N177" s="6"/>
      <c r="O177" s="6">
        <v>8</v>
      </c>
      <c r="P177" s="6">
        <v>-55508.22</v>
      </c>
      <c r="R177" s="31">
        <v>-8</v>
      </c>
      <c r="S177" s="28">
        <v>43861</v>
      </c>
      <c r="V177" s="1" t="s">
        <v>860</v>
      </c>
      <c r="X177" s="6">
        <f t="shared" si="78"/>
        <v>0</v>
      </c>
      <c r="Y177" s="6">
        <f t="shared" si="78"/>
        <v>0</v>
      </c>
      <c r="Z177" s="6">
        <f t="shared" si="78"/>
        <v>0</v>
      </c>
      <c r="AA177" s="6">
        <f t="shared" si="78"/>
        <v>0</v>
      </c>
      <c r="AB177" s="6">
        <f t="shared" si="78"/>
        <v>0</v>
      </c>
      <c r="AC177" s="6">
        <f t="shared" si="78"/>
        <v>0</v>
      </c>
      <c r="AD177" s="6">
        <f t="shared" si="78"/>
        <v>0</v>
      </c>
      <c r="AE177" s="6">
        <f t="shared" si="78"/>
        <v>0</v>
      </c>
      <c r="AF177" s="6">
        <f t="shared" si="78"/>
        <v>0</v>
      </c>
      <c r="AG177" s="6">
        <f t="shared" si="78"/>
        <v>0</v>
      </c>
      <c r="AH177" s="6">
        <f t="shared" si="79"/>
        <v>0</v>
      </c>
      <c r="AI177" s="6">
        <f t="shared" si="79"/>
        <v>0</v>
      </c>
      <c r="AJ177" s="6">
        <f t="shared" si="79"/>
        <v>0</v>
      </c>
      <c r="AK177" s="6">
        <f t="shared" si="79"/>
        <v>0</v>
      </c>
      <c r="AL177" s="6">
        <f t="shared" si="79"/>
        <v>0</v>
      </c>
      <c r="AM177" s="6">
        <f t="shared" si="79"/>
        <v>0</v>
      </c>
      <c r="AN177" s="6">
        <f t="shared" si="79"/>
        <v>0</v>
      </c>
      <c r="AO177" s="6">
        <f t="shared" si="79"/>
        <v>0</v>
      </c>
      <c r="AP177" s="6">
        <f t="shared" si="79"/>
        <v>0</v>
      </c>
      <c r="AQ177" s="6">
        <f t="shared" si="79"/>
        <v>0</v>
      </c>
      <c r="AR177" s="6">
        <f t="shared" si="80"/>
        <v>0</v>
      </c>
      <c r="AS177" s="6">
        <f t="shared" si="80"/>
        <v>0</v>
      </c>
      <c r="AT177" s="6">
        <f t="shared" si="80"/>
        <v>0</v>
      </c>
      <c r="AU177" s="6">
        <f t="shared" si="80"/>
        <v>0</v>
      </c>
      <c r="AV177" s="6">
        <f t="shared" si="80"/>
        <v>0</v>
      </c>
      <c r="AW177" s="6">
        <f t="shared" si="80"/>
        <v>0</v>
      </c>
      <c r="AX177" s="6">
        <f t="shared" si="80"/>
        <v>0</v>
      </c>
      <c r="AY177" s="6">
        <f t="shared" si="80"/>
        <v>0</v>
      </c>
      <c r="BA177" s="6">
        <f t="shared" si="74"/>
        <v>0</v>
      </c>
      <c r="BB177" s="6">
        <f t="shared" si="75"/>
        <v>0</v>
      </c>
      <c r="BC177" s="6">
        <f t="shared" si="76"/>
        <v>0</v>
      </c>
      <c r="BD177" s="6">
        <f t="shared" si="77"/>
        <v>0</v>
      </c>
    </row>
    <row r="178" spans="1:56" x14ac:dyDescent="0.2">
      <c r="A178" s="29">
        <v>38867</v>
      </c>
      <c r="B178" s="1" t="s">
        <v>200</v>
      </c>
      <c r="C178" s="27">
        <v>43843</v>
      </c>
      <c r="D178" s="1">
        <v>51173</v>
      </c>
      <c r="J178" s="1" t="s">
        <v>0</v>
      </c>
      <c r="K178" s="1" t="s">
        <v>49</v>
      </c>
      <c r="L178" s="1">
        <v>-1.75</v>
      </c>
      <c r="M178" s="1">
        <v>88</v>
      </c>
      <c r="N178" s="6"/>
      <c r="O178" s="6">
        <v>154</v>
      </c>
      <c r="P178" s="6">
        <v>-55786.22</v>
      </c>
      <c r="R178" s="31">
        <v>-154</v>
      </c>
      <c r="S178" s="28">
        <v>43861</v>
      </c>
      <c r="V178" s="1" t="s">
        <v>862</v>
      </c>
      <c r="X178" s="6">
        <f t="shared" si="78"/>
        <v>0</v>
      </c>
      <c r="Y178" s="6">
        <f t="shared" si="78"/>
        <v>0</v>
      </c>
      <c r="Z178" s="6">
        <f t="shared" si="78"/>
        <v>0</v>
      </c>
      <c r="AA178" s="6">
        <f t="shared" si="78"/>
        <v>0</v>
      </c>
      <c r="AB178" s="6">
        <f t="shared" si="78"/>
        <v>0</v>
      </c>
      <c r="AC178" s="6">
        <f t="shared" si="78"/>
        <v>0</v>
      </c>
      <c r="AD178" s="6">
        <f t="shared" si="78"/>
        <v>0</v>
      </c>
      <c r="AE178" s="6">
        <f t="shared" si="78"/>
        <v>0</v>
      </c>
      <c r="AF178" s="6">
        <f t="shared" si="78"/>
        <v>0</v>
      </c>
      <c r="AG178" s="6">
        <f t="shared" si="78"/>
        <v>0</v>
      </c>
      <c r="AH178" s="6">
        <f t="shared" si="79"/>
        <v>0</v>
      </c>
      <c r="AI178" s="6">
        <f t="shared" si="79"/>
        <v>0</v>
      </c>
      <c r="AJ178" s="6">
        <f t="shared" si="79"/>
        <v>0</v>
      </c>
      <c r="AK178" s="6">
        <f t="shared" si="79"/>
        <v>0</v>
      </c>
      <c r="AL178" s="6">
        <f t="shared" si="79"/>
        <v>0</v>
      </c>
      <c r="AM178" s="6">
        <f t="shared" si="79"/>
        <v>0</v>
      </c>
      <c r="AN178" s="6">
        <f t="shared" si="79"/>
        <v>0</v>
      </c>
      <c r="AO178" s="6">
        <f t="shared" si="79"/>
        <v>0</v>
      </c>
      <c r="AP178" s="6">
        <f t="shared" si="79"/>
        <v>0</v>
      </c>
      <c r="AQ178" s="6">
        <f t="shared" si="79"/>
        <v>0</v>
      </c>
      <c r="AR178" s="6">
        <f t="shared" si="80"/>
        <v>0</v>
      </c>
      <c r="AS178" s="6">
        <f t="shared" si="80"/>
        <v>0</v>
      </c>
      <c r="AT178" s="6">
        <f t="shared" si="80"/>
        <v>0</v>
      </c>
      <c r="AU178" s="6">
        <f t="shared" si="80"/>
        <v>0</v>
      </c>
      <c r="AV178" s="6">
        <f t="shared" si="80"/>
        <v>0</v>
      </c>
      <c r="AW178" s="6">
        <f t="shared" si="80"/>
        <v>0</v>
      </c>
      <c r="AX178" s="6">
        <f t="shared" si="80"/>
        <v>0</v>
      </c>
      <c r="AY178" s="6">
        <f t="shared" si="80"/>
        <v>0</v>
      </c>
      <c r="BA178" s="6">
        <f t="shared" si="74"/>
        <v>0</v>
      </c>
      <c r="BB178" s="6">
        <f t="shared" si="75"/>
        <v>0</v>
      </c>
      <c r="BC178" s="6">
        <f t="shared" si="76"/>
        <v>0</v>
      </c>
      <c r="BD178" s="6">
        <f t="shared" si="77"/>
        <v>0</v>
      </c>
    </row>
    <row r="179" spans="1:56" x14ac:dyDescent="0.2">
      <c r="A179" s="29">
        <v>38867</v>
      </c>
      <c r="B179" s="1" t="s">
        <v>200</v>
      </c>
      <c r="C179" s="27">
        <v>43843</v>
      </c>
      <c r="D179" s="1">
        <v>51173</v>
      </c>
      <c r="J179" s="1" t="s">
        <v>0</v>
      </c>
      <c r="K179" s="1" t="s">
        <v>49</v>
      </c>
      <c r="L179" s="1">
        <v>-1</v>
      </c>
      <c r="M179" s="1">
        <v>124</v>
      </c>
      <c r="N179" s="6"/>
      <c r="O179" s="6">
        <v>124</v>
      </c>
      <c r="P179" s="6">
        <v>-55632.22</v>
      </c>
      <c r="R179" s="31">
        <v>-124</v>
      </c>
      <c r="S179" s="28">
        <v>43861</v>
      </c>
      <c r="V179" s="1" t="s">
        <v>862</v>
      </c>
      <c r="X179" s="6">
        <f t="shared" si="78"/>
        <v>0</v>
      </c>
      <c r="Y179" s="6">
        <f t="shared" si="78"/>
        <v>0</v>
      </c>
      <c r="Z179" s="6">
        <f t="shared" si="78"/>
        <v>0</v>
      </c>
      <c r="AA179" s="6">
        <f t="shared" si="78"/>
        <v>0</v>
      </c>
      <c r="AB179" s="6">
        <f t="shared" si="78"/>
        <v>0</v>
      </c>
      <c r="AC179" s="6">
        <f t="shared" si="78"/>
        <v>0</v>
      </c>
      <c r="AD179" s="6">
        <f t="shared" si="78"/>
        <v>0</v>
      </c>
      <c r="AE179" s="6">
        <f t="shared" si="78"/>
        <v>0</v>
      </c>
      <c r="AF179" s="6">
        <f t="shared" si="78"/>
        <v>0</v>
      </c>
      <c r="AG179" s="6">
        <f t="shared" si="78"/>
        <v>0</v>
      </c>
      <c r="AH179" s="6">
        <f t="shared" si="79"/>
        <v>0</v>
      </c>
      <c r="AI179" s="6">
        <f t="shared" si="79"/>
        <v>0</v>
      </c>
      <c r="AJ179" s="6">
        <f t="shared" si="79"/>
        <v>0</v>
      </c>
      <c r="AK179" s="6">
        <f t="shared" si="79"/>
        <v>0</v>
      </c>
      <c r="AL179" s="6">
        <f t="shared" si="79"/>
        <v>0</v>
      </c>
      <c r="AM179" s="6">
        <f t="shared" si="79"/>
        <v>0</v>
      </c>
      <c r="AN179" s="6">
        <f t="shared" si="79"/>
        <v>0</v>
      </c>
      <c r="AO179" s="6">
        <f t="shared" si="79"/>
        <v>0</v>
      </c>
      <c r="AP179" s="6">
        <f t="shared" si="79"/>
        <v>0</v>
      </c>
      <c r="AQ179" s="6">
        <f t="shared" si="79"/>
        <v>0</v>
      </c>
      <c r="AR179" s="6">
        <f t="shared" si="80"/>
        <v>0</v>
      </c>
      <c r="AS179" s="6">
        <f t="shared" si="80"/>
        <v>0</v>
      </c>
      <c r="AT179" s="6">
        <f t="shared" si="80"/>
        <v>0</v>
      </c>
      <c r="AU179" s="6">
        <f t="shared" si="80"/>
        <v>0</v>
      </c>
      <c r="AV179" s="6">
        <f t="shared" si="80"/>
        <v>0</v>
      </c>
      <c r="AW179" s="6">
        <f t="shared" si="80"/>
        <v>0</v>
      </c>
      <c r="AX179" s="6">
        <f t="shared" si="80"/>
        <v>0</v>
      </c>
      <c r="AY179" s="6">
        <f t="shared" si="80"/>
        <v>0</v>
      </c>
      <c r="BA179" s="6">
        <f t="shared" si="74"/>
        <v>0</v>
      </c>
      <c r="BB179" s="6">
        <f t="shared" si="75"/>
        <v>0</v>
      </c>
      <c r="BC179" s="6">
        <f t="shared" si="76"/>
        <v>0</v>
      </c>
      <c r="BD179" s="6">
        <f t="shared" si="77"/>
        <v>0</v>
      </c>
    </row>
    <row r="180" spans="1:56" x14ac:dyDescent="0.2">
      <c r="A180" s="29">
        <v>38868</v>
      </c>
      <c r="B180" s="1" t="s">
        <v>200</v>
      </c>
      <c r="C180" s="27">
        <v>43843</v>
      </c>
      <c r="D180" s="1">
        <v>51174</v>
      </c>
      <c r="J180" s="1" t="s">
        <v>0</v>
      </c>
      <c r="K180" s="1" t="s">
        <v>49</v>
      </c>
      <c r="L180" s="1">
        <v>-1</v>
      </c>
      <c r="M180" s="1">
        <v>155</v>
      </c>
      <c r="N180" s="6"/>
      <c r="O180" s="6">
        <v>155</v>
      </c>
      <c r="P180" s="6">
        <v>-55941.22</v>
      </c>
      <c r="R180" s="31">
        <v>-155</v>
      </c>
      <c r="S180" s="28">
        <v>43861</v>
      </c>
      <c r="V180" s="1" t="s">
        <v>969</v>
      </c>
      <c r="X180" s="6">
        <f t="shared" si="78"/>
        <v>0</v>
      </c>
      <c r="Y180" s="6">
        <f t="shared" si="78"/>
        <v>0</v>
      </c>
      <c r="Z180" s="6">
        <f t="shared" si="78"/>
        <v>0</v>
      </c>
      <c r="AA180" s="6">
        <f t="shared" si="78"/>
        <v>0</v>
      </c>
      <c r="AB180" s="6">
        <f t="shared" si="78"/>
        <v>0</v>
      </c>
      <c r="AC180" s="6">
        <f t="shared" si="78"/>
        <v>0</v>
      </c>
      <c r="AD180" s="6">
        <f t="shared" si="78"/>
        <v>0</v>
      </c>
      <c r="AE180" s="6">
        <f t="shared" si="78"/>
        <v>0</v>
      </c>
      <c r="AF180" s="6">
        <f t="shared" si="78"/>
        <v>0</v>
      </c>
      <c r="AG180" s="6">
        <f t="shared" si="78"/>
        <v>0</v>
      </c>
      <c r="AH180" s="6">
        <f t="shared" si="79"/>
        <v>0</v>
      </c>
      <c r="AI180" s="6">
        <f t="shared" si="79"/>
        <v>0</v>
      </c>
      <c r="AJ180" s="6">
        <f t="shared" si="79"/>
        <v>0</v>
      </c>
      <c r="AK180" s="6">
        <f t="shared" si="79"/>
        <v>0</v>
      </c>
      <c r="AL180" s="6">
        <f t="shared" si="79"/>
        <v>0</v>
      </c>
      <c r="AM180" s="6">
        <f t="shared" si="79"/>
        <v>0</v>
      </c>
      <c r="AN180" s="6">
        <f t="shared" si="79"/>
        <v>0</v>
      </c>
      <c r="AO180" s="6">
        <f t="shared" si="79"/>
        <v>0</v>
      </c>
      <c r="AP180" s="6">
        <f t="shared" si="79"/>
        <v>0</v>
      </c>
      <c r="AQ180" s="6">
        <f t="shared" si="79"/>
        <v>0</v>
      </c>
      <c r="AR180" s="6">
        <f t="shared" si="80"/>
        <v>0</v>
      </c>
      <c r="AS180" s="6">
        <f t="shared" si="80"/>
        <v>0</v>
      </c>
      <c r="AT180" s="6">
        <f t="shared" si="80"/>
        <v>0</v>
      </c>
      <c r="AU180" s="6">
        <f t="shared" si="80"/>
        <v>0</v>
      </c>
      <c r="AV180" s="6">
        <f t="shared" si="80"/>
        <v>0</v>
      </c>
      <c r="AW180" s="6">
        <f t="shared" si="80"/>
        <v>0</v>
      </c>
      <c r="AX180" s="6">
        <f t="shared" si="80"/>
        <v>0</v>
      </c>
      <c r="AY180" s="6">
        <f t="shared" si="80"/>
        <v>0</v>
      </c>
      <c r="BA180" s="6">
        <f t="shared" si="74"/>
        <v>0</v>
      </c>
      <c r="BB180" s="6">
        <f t="shared" si="75"/>
        <v>0</v>
      </c>
      <c r="BC180" s="6">
        <f t="shared" si="76"/>
        <v>0</v>
      </c>
      <c r="BD180" s="6">
        <f t="shared" si="77"/>
        <v>0</v>
      </c>
    </row>
    <row r="181" spans="1:56" x14ac:dyDescent="0.2">
      <c r="A181" s="29">
        <v>38868</v>
      </c>
      <c r="B181" s="1" t="s">
        <v>200</v>
      </c>
      <c r="C181" s="27">
        <v>43843</v>
      </c>
      <c r="D181" s="1">
        <v>51174</v>
      </c>
      <c r="J181" s="1" t="s">
        <v>0</v>
      </c>
      <c r="K181" s="1" t="s">
        <v>49</v>
      </c>
      <c r="L181" s="1">
        <v>-1.25</v>
      </c>
      <c r="M181" s="1">
        <v>110</v>
      </c>
      <c r="N181" s="6"/>
      <c r="O181" s="6">
        <v>137.5</v>
      </c>
      <c r="P181" s="6">
        <v>-56078.720000000001</v>
      </c>
      <c r="R181" s="31">
        <v>-137.5</v>
      </c>
      <c r="S181" s="28">
        <v>43861</v>
      </c>
      <c r="V181" s="1" t="s">
        <v>862</v>
      </c>
      <c r="X181" s="6">
        <f t="shared" si="78"/>
        <v>0</v>
      </c>
      <c r="Y181" s="6">
        <f t="shared" si="78"/>
        <v>0</v>
      </c>
      <c r="Z181" s="6">
        <f t="shared" si="78"/>
        <v>0</v>
      </c>
      <c r="AA181" s="6">
        <f t="shared" si="78"/>
        <v>0</v>
      </c>
      <c r="AB181" s="6">
        <f t="shared" si="78"/>
        <v>0</v>
      </c>
      <c r="AC181" s="6">
        <f t="shared" si="78"/>
        <v>0</v>
      </c>
      <c r="AD181" s="6">
        <f t="shared" si="78"/>
        <v>0</v>
      </c>
      <c r="AE181" s="6">
        <f t="shared" si="78"/>
        <v>0</v>
      </c>
      <c r="AF181" s="6">
        <f t="shared" si="78"/>
        <v>0</v>
      </c>
      <c r="AG181" s="6">
        <f t="shared" si="78"/>
        <v>0</v>
      </c>
      <c r="AH181" s="6">
        <f t="shared" si="79"/>
        <v>0</v>
      </c>
      <c r="AI181" s="6">
        <f t="shared" si="79"/>
        <v>0</v>
      </c>
      <c r="AJ181" s="6">
        <f t="shared" si="79"/>
        <v>0</v>
      </c>
      <c r="AK181" s="6">
        <f t="shared" si="79"/>
        <v>0</v>
      </c>
      <c r="AL181" s="6">
        <f t="shared" si="79"/>
        <v>0</v>
      </c>
      <c r="AM181" s="6">
        <f t="shared" si="79"/>
        <v>0</v>
      </c>
      <c r="AN181" s="6">
        <f t="shared" si="79"/>
        <v>0</v>
      </c>
      <c r="AO181" s="6">
        <f t="shared" si="79"/>
        <v>0</v>
      </c>
      <c r="AP181" s="6">
        <f t="shared" si="79"/>
        <v>0</v>
      </c>
      <c r="AQ181" s="6">
        <f t="shared" si="79"/>
        <v>0</v>
      </c>
      <c r="AR181" s="6">
        <f t="shared" si="80"/>
        <v>0</v>
      </c>
      <c r="AS181" s="6">
        <f t="shared" si="80"/>
        <v>0</v>
      </c>
      <c r="AT181" s="6">
        <f t="shared" si="80"/>
        <v>0</v>
      </c>
      <c r="AU181" s="6">
        <f t="shared" si="80"/>
        <v>0</v>
      </c>
      <c r="AV181" s="6">
        <f t="shared" si="80"/>
        <v>0</v>
      </c>
      <c r="AW181" s="6">
        <f t="shared" si="80"/>
        <v>0</v>
      </c>
      <c r="AX181" s="6">
        <f t="shared" si="80"/>
        <v>0</v>
      </c>
      <c r="AY181" s="6">
        <f t="shared" si="80"/>
        <v>0</v>
      </c>
      <c r="BA181" s="6">
        <f t="shared" si="74"/>
        <v>0</v>
      </c>
      <c r="BB181" s="6">
        <f t="shared" si="75"/>
        <v>0</v>
      </c>
      <c r="BC181" s="6">
        <f t="shared" si="76"/>
        <v>0</v>
      </c>
      <c r="BD181" s="6">
        <f t="shared" si="77"/>
        <v>0</v>
      </c>
    </row>
    <row r="182" spans="1:56" x14ac:dyDescent="0.2">
      <c r="A182" s="29">
        <v>38561</v>
      </c>
      <c r="B182" s="1" t="s">
        <v>200</v>
      </c>
      <c r="C182" s="27">
        <v>43844</v>
      </c>
      <c r="D182" s="1">
        <v>51091</v>
      </c>
      <c r="J182" s="1" t="s">
        <v>0</v>
      </c>
      <c r="K182" s="1" t="s">
        <v>49</v>
      </c>
      <c r="L182" s="1">
        <v>-6</v>
      </c>
      <c r="M182" s="1">
        <v>130</v>
      </c>
      <c r="N182" s="6"/>
      <c r="O182" s="6">
        <v>780</v>
      </c>
      <c r="P182" s="6">
        <v>-56858.720000000001</v>
      </c>
      <c r="R182" s="31">
        <v>-780</v>
      </c>
      <c r="S182" s="28">
        <v>43861</v>
      </c>
      <c r="V182" s="1" t="s">
        <v>862</v>
      </c>
      <c r="X182" s="6">
        <f t="shared" ref="X182:AG191" si="81">-SUMIFS($R:$R,$H:$H,$W182,$S:$S,X$1)/1000</f>
        <v>0</v>
      </c>
      <c r="Y182" s="6">
        <f t="shared" si="81"/>
        <v>0</v>
      </c>
      <c r="Z182" s="6">
        <f t="shared" si="81"/>
        <v>0</v>
      </c>
      <c r="AA182" s="6">
        <f t="shared" si="81"/>
        <v>0</v>
      </c>
      <c r="AB182" s="6">
        <f t="shared" si="81"/>
        <v>0</v>
      </c>
      <c r="AC182" s="6">
        <f t="shared" si="81"/>
        <v>0</v>
      </c>
      <c r="AD182" s="6">
        <f t="shared" si="81"/>
        <v>0</v>
      </c>
      <c r="AE182" s="6">
        <f t="shared" si="81"/>
        <v>0</v>
      </c>
      <c r="AF182" s="6">
        <f t="shared" si="81"/>
        <v>0</v>
      </c>
      <c r="AG182" s="6">
        <f t="shared" si="81"/>
        <v>0</v>
      </c>
      <c r="AH182" s="6">
        <f t="shared" ref="AH182:AQ191" si="82">-SUMIFS($R:$R,$H:$H,$W182,$S:$S,AH$1)/1000</f>
        <v>0</v>
      </c>
      <c r="AI182" s="6">
        <f t="shared" si="82"/>
        <v>0</v>
      </c>
      <c r="AJ182" s="6">
        <f t="shared" si="82"/>
        <v>0</v>
      </c>
      <c r="AK182" s="6">
        <f t="shared" si="82"/>
        <v>0</v>
      </c>
      <c r="AL182" s="6">
        <f t="shared" si="82"/>
        <v>0</v>
      </c>
      <c r="AM182" s="6">
        <f t="shared" si="82"/>
        <v>0</v>
      </c>
      <c r="AN182" s="6">
        <f t="shared" si="82"/>
        <v>0</v>
      </c>
      <c r="AO182" s="6">
        <f t="shared" si="82"/>
        <v>0</v>
      </c>
      <c r="AP182" s="6">
        <f t="shared" si="82"/>
        <v>0</v>
      </c>
      <c r="AQ182" s="6">
        <f t="shared" si="82"/>
        <v>0</v>
      </c>
      <c r="AR182" s="6">
        <f t="shared" ref="AR182:AY191" si="83">-SUMIFS($R:$R,$H:$H,$W182,$S:$S,AR$1)/1000</f>
        <v>0</v>
      </c>
      <c r="AS182" s="6">
        <f t="shared" si="83"/>
        <v>0</v>
      </c>
      <c r="AT182" s="6">
        <f t="shared" si="83"/>
        <v>0</v>
      </c>
      <c r="AU182" s="6">
        <f t="shared" si="83"/>
        <v>0</v>
      </c>
      <c r="AV182" s="6">
        <f t="shared" si="83"/>
        <v>0</v>
      </c>
      <c r="AW182" s="6">
        <f t="shared" si="83"/>
        <v>0</v>
      </c>
      <c r="AX182" s="6">
        <f t="shared" si="83"/>
        <v>0</v>
      </c>
      <c r="AY182" s="6">
        <f t="shared" si="83"/>
        <v>0</v>
      </c>
      <c r="BA182" s="6">
        <f t="shared" si="74"/>
        <v>0</v>
      </c>
      <c r="BB182" s="6">
        <f t="shared" si="75"/>
        <v>0</v>
      </c>
      <c r="BC182" s="6">
        <f t="shared" si="76"/>
        <v>0</v>
      </c>
      <c r="BD182" s="6">
        <f t="shared" si="77"/>
        <v>0</v>
      </c>
    </row>
    <row r="183" spans="1:56" x14ac:dyDescent="0.2">
      <c r="A183" s="29">
        <v>38561</v>
      </c>
      <c r="B183" s="1" t="s">
        <v>200</v>
      </c>
      <c r="C183" s="27">
        <v>43844</v>
      </c>
      <c r="D183" s="1">
        <v>51091</v>
      </c>
      <c r="J183" s="1" t="s">
        <v>0</v>
      </c>
      <c r="K183" s="1" t="s">
        <v>49</v>
      </c>
      <c r="L183" s="1">
        <v>-5</v>
      </c>
      <c r="M183" s="1">
        <v>130</v>
      </c>
      <c r="N183" s="6"/>
      <c r="O183" s="6">
        <v>650</v>
      </c>
      <c r="P183" s="6">
        <v>-60419.47</v>
      </c>
      <c r="R183" s="31">
        <v>-650</v>
      </c>
      <c r="S183" s="28">
        <v>43861</v>
      </c>
      <c r="V183" s="1" t="s">
        <v>862</v>
      </c>
      <c r="X183" s="6">
        <f t="shared" si="81"/>
        <v>0</v>
      </c>
      <c r="Y183" s="6">
        <f t="shared" si="81"/>
        <v>0</v>
      </c>
      <c r="Z183" s="6">
        <f t="shared" si="81"/>
        <v>0</v>
      </c>
      <c r="AA183" s="6">
        <f t="shared" si="81"/>
        <v>0</v>
      </c>
      <c r="AB183" s="6">
        <f t="shared" si="81"/>
        <v>0</v>
      </c>
      <c r="AC183" s="6">
        <f t="shared" si="81"/>
        <v>0</v>
      </c>
      <c r="AD183" s="6">
        <f t="shared" si="81"/>
        <v>0</v>
      </c>
      <c r="AE183" s="6">
        <f t="shared" si="81"/>
        <v>0</v>
      </c>
      <c r="AF183" s="6">
        <f t="shared" si="81"/>
        <v>0</v>
      </c>
      <c r="AG183" s="6">
        <f t="shared" si="81"/>
        <v>0</v>
      </c>
      <c r="AH183" s="6">
        <f t="shared" si="82"/>
        <v>0</v>
      </c>
      <c r="AI183" s="6">
        <f t="shared" si="82"/>
        <v>0</v>
      </c>
      <c r="AJ183" s="6">
        <f t="shared" si="82"/>
        <v>0</v>
      </c>
      <c r="AK183" s="6">
        <f t="shared" si="82"/>
        <v>0</v>
      </c>
      <c r="AL183" s="6">
        <f t="shared" si="82"/>
        <v>0</v>
      </c>
      <c r="AM183" s="6">
        <f t="shared" si="82"/>
        <v>0</v>
      </c>
      <c r="AN183" s="6">
        <f t="shared" si="82"/>
        <v>0</v>
      </c>
      <c r="AO183" s="6">
        <f t="shared" si="82"/>
        <v>0</v>
      </c>
      <c r="AP183" s="6">
        <f t="shared" si="82"/>
        <v>0</v>
      </c>
      <c r="AQ183" s="6">
        <f t="shared" si="82"/>
        <v>0</v>
      </c>
      <c r="AR183" s="6">
        <f t="shared" si="83"/>
        <v>0</v>
      </c>
      <c r="AS183" s="6">
        <f t="shared" si="83"/>
        <v>0</v>
      </c>
      <c r="AT183" s="6">
        <f t="shared" si="83"/>
        <v>0</v>
      </c>
      <c r="AU183" s="6">
        <f t="shared" si="83"/>
        <v>0</v>
      </c>
      <c r="AV183" s="6">
        <f t="shared" si="83"/>
        <v>0</v>
      </c>
      <c r="AW183" s="6">
        <f t="shared" si="83"/>
        <v>0</v>
      </c>
      <c r="AX183" s="6">
        <f t="shared" si="83"/>
        <v>0</v>
      </c>
      <c r="AY183" s="6">
        <f t="shared" si="83"/>
        <v>0</v>
      </c>
      <c r="BA183" s="6">
        <f t="shared" si="74"/>
        <v>0</v>
      </c>
      <c r="BB183" s="6">
        <f t="shared" si="75"/>
        <v>0</v>
      </c>
      <c r="BC183" s="6">
        <f t="shared" si="76"/>
        <v>0</v>
      </c>
      <c r="BD183" s="6">
        <f t="shared" si="77"/>
        <v>0</v>
      </c>
    </row>
    <row r="184" spans="1:56" x14ac:dyDescent="0.2">
      <c r="A184" s="29">
        <v>38561</v>
      </c>
      <c r="B184" s="1" t="s">
        <v>200</v>
      </c>
      <c r="C184" s="27">
        <v>43844</v>
      </c>
      <c r="D184" s="1">
        <v>51091</v>
      </c>
      <c r="J184" s="1" t="s">
        <v>0</v>
      </c>
      <c r="K184" s="1" t="s">
        <v>49</v>
      </c>
      <c r="L184" s="1">
        <v>-3</v>
      </c>
      <c r="M184" s="1">
        <v>130</v>
      </c>
      <c r="N184" s="6"/>
      <c r="O184" s="6">
        <v>390</v>
      </c>
      <c r="P184" s="6">
        <v>-60998.47</v>
      </c>
      <c r="R184" s="31">
        <v>-390</v>
      </c>
      <c r="S184" s="28">
        <v>43861</v>
      </c>
      <c r="V184" s="1" t="s">
        <v>862</v>
      </c>
      <c r="X184" s="6">
        <f t="shared" si="81"/>
        <v>0</v>
      </c>
      <c r="Y184" s="6">
        <f t="shared" si="81"/>
        <v>0</v>
      </c>
      <c r="Z184" s="6">
        <f t="shared" si="81"/>
        <v>0</v>
      </c>
      <c r="AA184" s="6">
        <f t="shared" si="81"/>
        <v>0</v>
      </c>
      <c r="AB184" s="6">
        <f t="shared" si="81"/>
        <v>0</v>
      </c>
      <c r="AC184" s="6">
        <f t="shared" si="81"/>
        <v>0</v>
      </c>
      <c r="AD184" s="6">
        <f t="shared" si="81"/>
        <v>0</v>
      </c>
      <c r="AE184" s="6">
        <f t="shared" si="81"/>
        <v>0</v>
      </c>
      <c r="AF184" s="6">
        <f t="shared" si="81"/>
        <v>0</v>
      </c>
      <c r="AG184" s="6">
        <f t="shared" si="81"/>
        <v>0</v>
      </c>
      <c r="AH184" s="6">
        <f t="shared" si="82"/>
        <v>0</v>
      </c>
      <c r="AI184" s="6">
        <f t="shared" si="82"/>
        <v>0</v>
      </c>
      <c r="AJ184" s="6">
        <f t="shared" si="82"/>
        <v>0</v>
      </c>
      <c r="AK184" s="6">
        <f t="shared" si="82"/>
        <v>0</v>
      </c>
      <c r="AL184" s="6">
        <f t="shared" si="82"/>
        <v>0</v>
      </c>
      <c r="AM184" s="6">
        <f t="shared" si="82"/>
        <v>0</v>
      </c>
      <c r="AN184" s="6">
        <f t="shared" si="82"/>
        <v>0</v>
      </c>
      <c r="AO184" s="6">
        <f t="shared" si="82"/>
        <v>0</v>
      </c>
      <c r="AP184" s="6">
        <f t="shared" si="82"/>
        <v>0</v>
      </c>
      <c r="AQ184" s="6">
        <f t="shared" si="82"/>
        <v>0</v>
      </c>
      <c r="AR184" s="6">
        <f t="shared" si="83"/>
        <v>0</v>
      </c>
      <c r="AS184" s="6">
        <f t="shared" si="83"/>
        <v>0</v>
      </c>
      <c r="AT184" s="6">
        <f t="shared" si="83"/>
        <v>0</v>
      </c>
      <c r="AU184" s="6">
        <f t="shared" si="83"/>
        <v>0</v>
      </c>
      <c r="AV184" s="6">
        <f t="shared" si="83"/>
        <v>0</v>
      </c>
      <c r="AW184" s="6">
        <f t="shared" si="83"/>
        <v>0</v>
      </c>
      <c r="AX184" s="6">
        <f t="shared" si="83"/>
        <v>0</v>
      </c>
      <c r="AY184" s="6">
        <f t="shared" si="83"/>
        <v>0</v>
      </c>
      <c r="BA184" s="6">
        <f t="shared" si="74"/>
        <v>0</v>
      </c>
      <c r="BB184" s="6">
        <f t="shared" si="75"/>
        <v>0</v>
      </c>
      <c r="BC184" s="6">
        <f t="shared" si="76"/>
        <v>0</v>
      </c>
      <c r="BD184" s="6">
        <f t="shared" si="77"/>
        <v>0</v>
      </c>
    </row>
    <row r="185" spans="1:56" x14ac:dyDescent="0.2">
      <c r="A185" s="29">
        <v>38561</v>
      </c>
      <c r="B185" s="1" t="s">
        <v>200</v>
      </c>
      <c r="C185" s="27">
        <v>43844</v>
      </c>
      <c r="D185" s="1">
        <v>51091</v>
      </c>
      <c r="J185" s="1" t="s">
        <v>0</v>
      </c>
      <c r="K185" s="1" t="s">
        <v>49</v>
      </c>
      <c r="L185" s="1">
        <v>-3.25</v>
      </c>
      <c r="M185" s="1">
        <v>99</v>
      </c>
      <c r="N185" s="6"/>
      <c r="O185" s="6">
        <v>321.75</v>
      </c>
      <c r="P185" s="6">
        <v>-57459.47</v>
      </c>
      <c r="R185" s="31">
        <v>-321.75</v>
      </c>
      <c r="S185" s="28">
        <v>43861</v>
      </c>
      <c r="V185" s="1" t="s">
        <v>862</v>
      </c>
      <c r="X185" s="6">
        <f t="shared" si="81"/>
        <v>0</v>
      </c>
      <c r="Y185" s="6">
        <f t="shared" si="81"/>
        <v>0</v>
      </c>
      <c r="Z185" s="6">
        <f t="shared" si="81"/>
        <v>0</v>
      </c>
      <c r="AA185" s="6">
        <f t="shared" si="81"/>
        <v>0</v>
      </c>
      <c r="AB185" s="6">
        <f t="shared" si="81"/>
        <v>0</v>
      </c>
      <c r="AC185" s="6">
        <f t="shared" si="81"/>
        <v>0</v>
      </c>
      <c r="AD185" s="6">
        <f t="shared" si="81"/>
        <v>0</v>
      </c>
      <c r="AE185" s="6">
        <f t="shared" si="81"/>
        <v>0</v>
      </c>
      <c r="AF185" s="6">
        <f t="shared" si="81"/>
        <v>0</v>
      </c>
      <c r="AG185" s="6">
        <f t="shared" si="81"/>
        <v>0</v>
      </c>
      <c r="AH185" s="6">
        <f t="shared" si="82"/>
        <v>0</v>
      </c>
      <c r="AI185" s="6">
        <f t="shared" si="82"/>
        <v>0</v>
      </c>
      <c r="AJ185" s="6">
        <f t="shared" si="82"/>
        <v>0</v>
      </c>
      <c r="AK185" s="6">
        <f t="shared" si="82"/>
        <v>0</v>
      </c>
      <c r="AL185" s="6">
        <f t="shared" si="82"/>
        <v>0</v>
      </c>
      <c r="AM185" s="6">
        <f t="shared" si="82"/>
        <v>0</v>
      </c>
      <c r="AN185" s="6">
        <f t="shared" si="82"/>
        <v>0</v>
      </c>
      <c r="AO185" s="6">
        <f t="shared" si="82"/>
        <v>0</v>
      </c>
      <c r="AP185" s="6">
        <f t="shared" si="82"/>
        <v>0</v>
      </c>
      <c r="AQ185" s="6">
        <f t="shared" si="82"/>
        <v>0</v>
      </c>
      <c r="AR185" s="6">
        <f t="shared" si="83"/>
        <v>0</v>
      </c>
      <c r="AS185" s="6">
        <f t="shared" si="83"/>
        <v>0</v>
      </c>
      <c r="AT185" s="6">
        <f t="shared" si="83"/>
        <v>0</v>
      </c>
      <c r="AU185" s="6">
        <f t="shared" si="83"/>
        <v>0</v>
      </c>
      <c r="AV185" s="6">
        <f t="shared" si="83"/>
        <v>0</v>
      </c>
      <c r="AW185" s="6">
        <f t="shared" si="83"/>
        <v>0</v>
      </c>
      <c r="AX185" s="6">
        <f t="shared" si="83"/>
        <v>0</v>
      </c>
      <c r="AY185" s="6">
        <f t="shared" si="83"/>
        <v>0</v>
      </c>
      <c r="BA185" s="6">
        <f t="shared" si="74"/>
        <v>0</v>
      </c>
      <c r="BB185" s="6">
        <f t="shared" si="75"/>
        <v>0</v>
      </c>
      <c r="BC185" s="6">
        <f t="shared" si="76"/>
        <v>0</v>
      </c>
      <c r="BD185" s="6">
        <f t="shared" si="77"/>
        <v>0</v>
      </c>
    </row>
    <row r="186" spans="1:56" x14ac:dyDescent="0.2">
      <c r="A186" s="29">
        <v>38561</v>
      </c>
      <c r="B186" s="1" t="s">
        <v>200</v>
      </c>
      <c r="C186" s="27">
        <v>43844</v>
      </c>
      <c r="D186" s="1">
        <v>51091</v>
      </c>
      <c r="J186" s="1" t="s">
        <v>0</v>
      </c>
      <c r="K186" s="1" t="s">
        <v>49</v>
      </c>
      <c r="L186" s="1">
        <v>-3.25</v>
      </c>
      <c r="M186" s="1">
        <v>99</v>
      </c>
      <c r="N186" s="6"/>
      <c r="O186" s="6">
        <v>321.75</v>
      </c>
      <c r="P186" s="6">
        <v>-61459.72</v>
      </c>
      <c r="R186" s="31">
        <v>-321.75</v>
      </c>
      <c r="S186" s="28">
        <v>43861</v>
      </c>
      <c r="V186" s="1" t="s">
        <v>862</v>
      </c>
      <c r="X186" s="6">
        <f t="shared" si="81"/>
        <v>0</v>
      </c>
      <c r="Y186" s="6">
        <f t="shared" si="81"/>
        <v>0</v>
      </c>
      <c r="Z186" s="6">
        <f t="shared" si="81"/>
        <v>0</v>
      </c>
      <c r="AA186" s="6">
        <f t="shared" si="81"/>
        <v>0</v>
      </c>
      <c r="AB186" s="6">
        <f t="shared" si="81"/>
        <v>0</v>
      </c>
      <c r="AC186" s="6">
        <f t="shared" si="81"/>
        <v>0</v>
      </c>
      <c r="AD186" s="6">
        <f t="shared" si="81"/>
        <v>0</v>
      </c>
      <c r="AE186" s="6">
        <f t="shared" si="81"/>
        <v>0</v>
      </c>
      <c r="AF186" s="6">
        <f t="shared" si="81"/>
        <v>0</v>
      </c>
      <c r="AG186" s="6">
        <f t="shared" si="81"/>
        <v>0</v>
      </c>
      <c r="AH186" s="6">
        <f t="shared" si="82"/>
        <v>0</v>
      </c>
      <c r="AI186" s="6">
        <f t="shared" si="82"/>
        <v>0</v>
      </c>
      <c r="AJ186" s="6">
        <f t="shared" si="82"/>
        <v>0</v>
      </c>
      <c r="AK186" s="6">
        <f t="shared" si="82"/>
        <v>0</v>
      </c>
      <c r="AL186" s="6">
        <f t="shared" si="82"/>
        <v>0</v>
      </c>
      <c r="AM186" s="6">
        <f t="shared" si="82"/>
        <v>0</v>
      </c>
      <c r="AN186" s="6">
        <f t="shared" si="82"/>
        <v>0</v>
      </c>
      <c r="AO186" s="6">
        <f t="shared" si="82"/>
        <v>0</v>
      </c>
      <c r="AP186" s="6">
        <f t="shared" si="82"/>
        <v>0</v>
      </c>
      <c r="AQ186" s="6">
        <f t="shared" si="82"/>
        <v>0</v>
      </c>
      <c r="AR186" s="6">
        <f t="shared" si="83"/>
        <v>0</v>
      </c>
      <c r="AS186" s="6">
        <f t="shared" si="83"/>
        <v>0</v>
      </c>
      <c r="AT186" s="6">
        <f t="shared" si="83"/>
        <v>0</v>
      </c>
      <c r="AU186" s="6">
        <f t="shared" si="83"/>
        <v>0</v>
      </c>
      <c r="AV186" s="6">
        <f t="shared" si="83"/>
        <v>0</v>
      </c>
      <c r="AW186" s="6">
        <f t="shared" si="83"/>
        <v>0</v>
      </c>
      <c r="AX186" s="6">
        <f t="shared" si="83"/>
        <v>0</v>
      </c>
      <c r="AY186" s="6">
        <f t="shared" si="83"/>
        <v>0</v>
      </c>
      <c r="BA186" s="6">
        <f t="shared" si="74"/>
        <v>0</v>
      </c>
      <c r="BB186" s="6">
        <f t="shared" si="75"/>
        <v>0</v>
      </c>
      <c r="BC186" s="6">
        <f t="shared" si="76"/>
        <v>0</v>
      </c>
      <c r="BD186" s="6">
        <f t="shared" si="77"/>
        <v>0</v>
      </c>
    </row>
    <row r="187" spans="1:56" x14ac:dyDescent="0.2">
      <c r="A187" s="29">
        <v>38561</v>
      </c>
      <c r="B187" s="1" t="s">
        <v>200</v>
      </c>
      <c r="C187" s="27">
        <v>43844</v>
      </c>
      <c r="D187" s="1">
        <v>51091</v>
      </c>
      <c r="J187" s="1" t="s">
        <v>0</v>
      </c>
      <c r="K187" s="1" t="s">
        <v>49</v>
      </c>
      <c r="L187" s="1">
        <v>-1</v>
      </c>
      <c r="M187" s="1">
        <v>139.5</v>
      </c>
      <c r="N187" s="6"/>
      <c r="O187" s="6">
        <v>139.5</v>
      </c>
      <c r="P187" s="6">
        <v>-56998.22</v>
      </c>
      <c r="R187" s="31">
        <v>-139.5</v>
      </c>
      <c r="S187" s="28">
        <v>43861</v>
      </c>
      <c r="V187" s="1" t="s">
        <v>862</v>
      </c>
      <c r="X187" s="6">
        <f t="shared" si="81"/>
        <v>0</v>
      </c>
      <c r="Y187" s="6">
        <f t="shared" si="81"/>
        <v>0</v>
      </c>
      <c r="Z187" s="6">
        <f t="shared" si="81"/>
        <v>0</v>
      </c>
      <c r="AA187" s="6">
        <f t="shared" si="81"/>
        <v>0</v>
      </c>
      <c r="AB187" s="6">
        <f t="shared" si="81"/>
        <v>0</v>
      </c>
      <c r="AC187" s="6">
        <f t="shared" si="81"/>
        <v>0</v>
      </c>
      <c r="AD187" s="6">
        <f t="shared" si="81"/>
        <v>0</v>
      </c>
      <c r="AE187" s="6">
        <f t="shared" si="81"/>
        <v>0</v>
      </c>
      <c r="AF187" s="6">
        <f t="shared" si="81"/>
        <v>0</v>
      </c>
      <c r="AG187" s="6">
        <f t="shared" si="81"/>
        <v>0</v>
      </c>
      <c r="AH187" s="6">
        <f t="shared" si="82"/>
        <v>0</v>
      </c>
      <c r="AI187" s="6">
        <f t="shared" si="82"/>
        <v>0</v>
      </c>
      <c r="AJ187" s="6">
        <f t="shared" si="82"/>
        <v>0</v>
      </c>
      <c r="AK187" s="6">
        <f t="shared" si="82"/>
        <v>0</v>
      </c>
      <c r="AL187" s="6">
        <f t="shared" si="82"/>
        <v>0</v>
      </c>
      <c r="AM187" s="6">
        <f t="shared" si="82"/>
        <v>0</v>
      </c>
      <c r="AN187" s="6">
        <f t="shared" si="82"/>
        <v>0</v>
      </c>
      <c r="AO187" s="6">
        <f t="shared" si="82"/>
        <v>0</v>
      </c>
      <c r="AP187" s="6">
        <f t="shared" si="82"/>
        <v>0</v>
      </c>
      <c r="AQ187" s="6">
        <f t="shared" si="82"/>
        <v>0</v>
      </c>
      <c r="AR187" s="6">
        <f t="shared" si="83"/>
        <v>0</v>
      </c>
      <c r="AS187" s="6">
        <f t="shared" si="83"/>
        <v>0</v>
      </c>
      <c r="AT187" s="6">
        <f t="shared" si="83"/>
        <v>0</v>
      </c>
      <c r="AU187" s="6">
        <f t="shared" si="83"/>
        <v>0</v>
      </c>
      <c r="AV187" s="6">
        <f t="shared" si="83"/>
        <v>0</v>
      </c>
      <c r="AW187" s="6">
        <f t="shared" si="83"/>
        <v>0</v>
      </c>
      <c r="AX187" s="6">
        <f t="shared" si="83"/>
        <v>0</v>
      </c>
      <c r="AY187" s="6">
        <f t="shared" si="83"/>
        <v>0</v>
      </c>
      <c r="BA187" s="6">
        <f t="shared" si="74"/>
        <v>0</v>
      </c>
      <c r="BB187" s="6">
        <f t="shared" si="75"/>
        <v>0</v>
      </c>
      <c r="BC187" s="6">
        <f t="shared" si="76"/>
        <v>0</v>
      </c>
      <c r="BD187" s="6">
        <f t="shared" si="77"/>
        <v>0</v>
      </c>
    </row>
    <row r="188" spans="1:56" x14ac:dyDescent="0.2">
      <c r="A188" s="29">
        <v>38561</v>
      </c>
      <c r="B188" s="1" t="s">
        <v>200</v>
      </c>
      <c r="C188" s="27">
        <v>43844</v>
      </c>
      <c r="D188" s="1">
        <v>51091</v>
      </c>
      <c r="J188" s="1" t="s">
        <v>0</v>
      </c>
      <c r="K188" s="1" t="s">
        <v>49</v>
      </c>
      <c r="L188" s="1">
        <v>-1</v>
      </c>
      <c r="M188" s="1">
        <v>139.5</v>
      </c>
      <c r="N188" s="6"/>
      <c r="O188" s="6">
        <v>139.5</v>
      </c>
      <c r="P188" s="6">
        <v>-57137.72</v>
      </c>
      <c r="R188" s="31">
        <v>-139.5</v>
      </c>
      <c r="S188" s="28">
        <v>43861</v>
      </c>
      <c r="V188" s="93" t="s">
        <v>883</v>
      </c>
      <c r="X188" s="6">
        <f t="shared" si="81"/>
        <v>0</v>
      </c>
      <c r="Y188" s="6">
        <f t="shared" si="81"/>
        <v>0</v>
      </c>
      <c r="Z188" s="6">
        <f t="shared" si="81"/>
        <v>0</v>
      </c>
      <c r="AA188" s="6">
        <f t="shared" si="81"/>
        <v>0</v>
      </c>
      <c r="AB188" s="6">
        <f t="shared" si="81"/>
        <v>0</v>
      </c>
      <c r="AC188" s="6">
        <f t="shared" si="81"/>
        <v>0</v>
      </c>
      <c r="AD188" s="6">
        <f t="shared" si="81"/>
        <v>0</v>
      </c>
      <c r="AE188" s="6">
        <f t="shared" si="81"/>
        <v>0</v>
      </c>
      <c r="AF188" s="6">
        <f t="shared" si="81"/>
        <v>0</v>
      </c>
      <c r="AG188" s="6">
        <f t="shared" si="81"/>
        <v>0</v>
      </c>
      <c r="AH188" s="6">
        <f t="shared" si="82"/>
        <v>0</v>
      </c>
      <c r="AI188" s="6">
        <f t="shared" si="82"/>
        <v>0</v>
      </c>
      <c r="AJ188" s="6">
        <f t="shared" si="82"/>
        <v>0</v>
      </c>
      <c r="AK188" s="6">
        <f t="shared" si="82"/>
        <v>0</v>
      </c>
      <c r="AL188" s="6">
        <f t="shared" si="82"/>
        <v>0</v>
      </c>
      <c r="AM188" s="6">
        <f t="shared" si="82"/>
        <v>0</v>
      </c>
      <c r="AN188" s="6">
        <f t="shared" si="82"/>
        <v>0</v>
      </c>
      <c r="AO188" s="6">
        <f t="shared" si="82"/>
        <v>0</v>
      </c>
      <c r="AP188" s="6">
        <f t="shared" si="82"/>
        <v>0</v>
      </c>
      <c r="AQ188" s="6">
        <f t="shared" si="82"/>
        <v>0</v>
      </c>
      <c r="AR188" s="6">
        <f t="shared" si="83"/>
        <v>0</v>
      </c>
      <c r="AS188" s="6">
        <f t="shared" si="83"/>
        <v>0</v>
      </c>
      <c r="AT188" s="6">
        <f t="shared" si="83"/>
        <v>0</v>
      </c>
      <c r="AU188" s="6">
        <f t="shared" si="83"/>
        <v>0</v>
      </c>
      <c r="AV188" s="6">
        <f t="shared" si="83"/>
        <v>0</v>
      </c>
      <c r="AW188" s="6">
        <f t="shared" si="83"/>
        <v>0</v>
      </c>
      <c r="AX188" s="6">
        <f t="shared" si="83"/>
        <v>0</v>
      </c>
      <c r="AY188" s="6">
        <f t="shared" si="83"/>
        <v>0</v>
      </c>
      <c r="BA188" s="6">
        <f t="shared" si="74"/>
        <v>0</v>
      </c>
      <c r="BB188" s="6">
        <f t="shared" si="75"/>
        <v>0</v>
      </c>
      <c r="BC188" s="6">
        <f t="shared" si="76"/>
        <v>0</v>
      </c>
      <c r="BD188" s="6">
        <f t="shared" si="77"/>
        <v>0</v>
      </c>
    </row>
    <row r="189" spans="1:56" x14ac:dyDescent="0.2">
      <c r="A189" s="29">
        <v>38561</v>
      </c>
      <c r="B189" s="1" t="s">
        <v>200</v>
      </c>
      <c r="C189" s="27">
        <v>43844</v>
      </c>
      <c r="D189" s="1">
        <v>51091</v>
      </c>
      <c r="J189" s="1" t="s">
        <v>0</v>
      </c>
      <c r="K189" s="1" t="s">
        <v>49</v>
      </c>
      <c r="L189" s="1">
        <v>-1</v>
      </c>
      <c r="M189" s="1">
        <v>139.5</v>
      </c>
      <c r="N189" s="6"/>
      <c r="O189" s="6">
        <v>139.5</v>
      </c>
      <c r="P189" s="6">
        <v>-57598.97</v>
      </c>
      <c r="R189" s="31">
        <v>-139.5</v>
      </c>
      <c r="S189" s="28">
        <v>43861</v>
      </c>
      <c r="V189" s="1" t="s">
        <v>862</v>
      </c>
      <c r="X189" s="6">
        <f t="shared" si="81"/>
        <v>0</v>
      </c>
      <c r="Y189" s="6">
        <f t="shared" si="81"/>
        <v>0</v>
      </c>
      <c r="Z189" s="6">
        <f t="shared" si="81"/>
        <v>0</v>
      </c>
      <c r="AA189" s="6">
        <f t="shared" si="81"/>
        <v>0</v>
      </c>
      <c r="AB189" s="6">
        <f t="shared" si="81"/>
        <v>0</v>
      </c>
      <c r="AC189" s="6">
        <f t="shared" si="81"/>
        <v>0</v>
      </c>
      <c r="AD189" s="6">
        <f t="shared" si="81"/>
        <v>0</v>
      </c>
      <c r="AE189" s="6">
        <f t="shared" si="81"/>
        <v>0</v>
      </c>
      <c r="AF189" s="6">
        <f t="shared" si="81"/>
        <v>0</v>
      </c>
      <c r="AG189" s="6">
        <f t="shared" si="81"/>
        <v>0</v>
      </c>
      <c r="AH189" s="6">
        <f t="shared" si="82"/>
        <v>0</v>
      </c>
      <c r="AI189" s="6">
        <f t="shared" si="82"/>
        <v>0</v>
      </c>
      <c r="AJ189" s="6">
        <f t="shared" si="82"/>
        <v>0</v>
      </c>
      <c r="AK189" s="6">
        <f t="shared" si="82"/>
        <v>0</v>
      </c>
      <c r="AL189" s="6">
        <f t="shared" si="82"/>
        <v>0</v>
      </c>
      <c r="AM189" s="6">
        <f t="shared" si="82"/>
        <v>0</v>
      </c>
      <c r="AN189" s="6">
        <f t="shared" si="82"/>
        <v>0</v>
      </c>
      <c r="AO189" s="6">
        <f t="shared" si="82"/>
        <v>0</v>
      </c>
      <c r="AP189" s="6">
        <f t="shared" si="82"/>
        <v>0</v>
      </c>
      <c r="AQ189" s="6">
        <f t="shared" si="82"/>
        <v>0</v>
      </c>
      <c r="AR189" s="6">
        <f t="shared" si="83"/>
        <v>0</v>
      </c>
      <c r="AS189" s="6">
        <f t="shared" si="83"/>
        <v>0</v>
      </c>
      <c r="AT189" s="6">
        <f t="shared" si="83"/>
        <v>0</v>
      </c>
      <c r="AU189" s="6">
        <f t="shared" si="83"/>
        <v>0</v>
      </c>
      <c r="AV189" s="6">
        <f t="shared" si="83"/>
        <v>0</v>
      </c>
      <c r="AW189" s="6">
        <f t="shared" si="83"/>
        <v>0</v>
      </c>
      <c r="AX189" s="6">
        <f t="shared" si="83"/>
        <v>0</v>
      </c>
      <c r="AY189" s="6">
        <f t="shared" si="83"/>
        <v>0</v>
      </c>
      <c r="BA189" s="6">
        <f t="shared" si="74"/>
        <v>0</v>
      </c>
      <c r="BB189" s="6">
        <f t="shared" si="75"/>
        <v>0</v>
      </c>
      <c r="BC189" s="6">
        <f t="shared" si="76"/>
        <v>0</v>
      </c>
      <c r="BD189" s="6">
        <f t="shared" si="77"/>
        <v>0</v>
      </c>
    </row>
    <row r="190" spans="1:56" x14ac:dyDescent="0.2">
      <c r="A190" s="29">
        <v>38561</v>
      </c>
      <c r="B190" s="1" t="s">
        <v>200</v>
      </c>
      <c r="C190" s="27">
        <v>43844</v>
      </c>
      <c r="D190" s="1">
        <v>51091</v>
      </c>
      <c r="J190" s="1" t="s">
        <v>0</v>
      </c>
      <c r="K190" s="1" t="s">
        <v>49</v>
      </c>
      <c r="L190" s="1">
        <v>-1</v>
      </c>
      <c r="M190" s="1">
        <v>139.5</v>
      </c>
      <c r="N190" s="6"/>
      <c r="O190" s="6">
        <v>139.5</v>
      </c>
      <c r="P190" s="6">
        <v>-60558.97</v>
      </c>
      <c r="R190" s="31">
        <v>-139.5</v>
      </c>
      <c r="S190" s="28">
        <v>43861</v>
      </c>
      <c r="V190" s="1" t="s">
        <v>862</v>
      </c>
      <c r="X190" s="6">
        <f t="shared" si="81"/>
        <v>0</v>
      </c>
      <c r="Y190" s="6">
        <f t="shared" si="81"/>
        <v>0</v>
      </c>
      <c r="Z190" s="6">
        <f t="shared" si="81"/>
        <v>0</v>
      </c>
      <c r="AA190" s="6">
        <f t="shared" si="81"/>
        <v>0</v>
      </c>
      <c r="AB190" s="6">
        <f t="shared" si="81"/>
        <v>0</v>
      </c>
      <c r="AC190" s="6">
        <f t="shared" si="81"/>
        <v>0</v>
      </c>
      <c r="AD190" s="6">
        <f t="shared" si="81"/>
        <v>0</v>
      </c>
      <c r="AE190" s="6">
        <f t="shared" si="81"/>
        <v>0</v>
      </c>
      <c r="AF190" s="6">
        <f t="shared" si="81"/>
        <v>0</v>
      </c>
      <c r="AG190" s="6">
        <f t="shared" si="81"/>
        <v>0</v>
      </c>
      <c r="AH190" s="6">
        <f t="shared" si="82"/>
        <v>0</v>
      </c>
      <c r="AI190" s="6">
        <f t="shared" si="82"/>
        <v>0</v>
      </c>
      <c r="AJ190" s="6">
        <f t="shared" si="82"/>
        <v>0</v>
      </c>
      <c r="AK190" s="6">
        <f t="shared" si="82"/>
        <v>0</v>
      </c>
      <c r="AL190" s="6">
        <f t="shared" si="82"/>
        <v>0</v>
      </c>
      <c r="AM190" s="6">
        <f t="shared" si="82"/>
        <v>0</v>
      </c>
      <c r="AN190" s="6">
        <f t="shared" si="82"/>
        <v>0</v>
      </c>
      <c r="AO190" s="6">
        <f t="shared" si="82"/>
        <v>0</v>
      </c>
      <c r="AP190" s="6">
        <f t="shared" si="82"/>
        <v>0</v>
      </c>
      <c r="AQ190" s="6">
        <f t="shared" si="82"/>
        <v>0</v>
      </c>
      <c r="AR190" s="6">
        <f t="shared" si="83"/>
        <v>0</v>
      </c>
      <c r="AS190" s="6">
        <f t="shared" si="83"/>
        <v>0</v>
      </c>
      <c r="AT190" s="6">
        <f t="shared" si="83"/>
        <v>0</v>
      </c>
      <c r="AU190" s="6">
        <f t="shared" si="83"/>
        <v>0</v>
      </c>
      <c r="AV190" s="6">
        <f t="shared" si="83"/>
        <v>0</v>
      </c>
      <c r="AW190" s="6">
        <f t="shared" si="83"/>
        <v>0</v>
      </c>
      <c r="AX190" s="6">
        <f t="shared" si="83"/>
        <v>0</v>
      </c>
      <c r="AY190" s="6">
        <f t="shared" si="83"/>
        <v>0</v>
      </c>
      <c r="BA190" s="6">
        <f t="shared" si="74"/>
        <v>0</v>
      </c>
      <c r="BB190" s="6">
        <f t="shared" si="75"/>
        <v>0</v>
      </c>
      <c r="BC190" s="6">
        <f t="shared" si="76"/>
        <v>0</v>
      </c>
      <c r="BD190" s="6">
        <f t="shared" si="77"/>
        <v>0</v>
      </c>
    </row>
    <row r="191" spans="1:56" x14ac:dyDescent="0.2">
      <c r="A191" s="29">
        <v>38561</v>
      </c>
      <c r="B191" s="1" t="s">
        <v>200</v>
      </c>
      <c r="C191" s="27">
        <v>43844</v>
      </c>
      <c r="D191" s="1">
        <v>51091</v>
      </c>
      <c r="J191" s="1" t="s">
        <v>0</v>
      </c>
      <c r="K191" s="1" t="s">
        <v>49</v>
      </c>
      <c r="L191" s="1">
        <v>-1</v>
      </c>
      <c r="M191" s="1">
        <v>139.5</v>
      </c>
      <c r="N191" s="6"/>
      <c r="O191" s="6">
        <v>139.5</v>
      </c>
      <c r="P191" s="6">
        <v>-61137.97</v>
      </c>
      <c r="R191" s="31">
        <v>-139.5</v>
      </c>
      <c r="S191" s="28">
        <v>43861</v>
      </c>
      <c r="V191" s="1" t="s">
        <v>862</v>
      </c>
      <c r="X191" s="6">
        <f t="shared" si="81"/>
        <v>0</v>
      </c>
      <c r="Y191" s="6">
        <f t="shared" si="81"/>
        <v>0</v>
      </c>
      <c r="Z191" s="6">
        <f t="shared" si="81"/>
        <v>0</v>
      </c>
      <c r="AA191" s="6">
        <f t="shared" si="81"/>
        <v>0</v>
      </c>
      <c r="AB191" s="6">
        <f t="shared" si="81"/>
        <v>0</v>
      </c>
      <c r="AC191" s="6">
        <f t="shared" si="81"/>
        <v>0</v>
      </c>
      <c r="AD191" s="6">
        <f t="shared" si="81"/>
        <v>0</v>
      </c>
      <c r="AE191" s="6">
        <f t="shared" si="81"/>
        <v>0</v>
      </c>
      <c r="AF191" s="6">
        <f t="shared" si="81"/>
        <v>0</v>
      </c>
      <c r="AG191" s="6">
        <f t="shared" si="81"/>
        <v>0</v>
      </c>
      <c r="AH191" s="6">
        <f t="shared" si="82"/>
        <v>0</v>
      </c>
      <c r="AI191" s="6">
        <f t="shared" si="82"/>
        <v>0</v>
      </c>
      <c r="AJ191" s="6">
        <f t="shared" si="82"/>
        <v>0</v>
      </c>
      <c r="AK191" s="6">
        <f t="shared" si="82"/>
        <v>0</v>
      </c>
      <c r="AL191" s="6">
        <f t="shared" si="82"/>
        <v>0</v>
      </c>
      <c r="AM191" s="6">
        <f t="shared" si="82"/>
        <v>0</v>
      </c>
      <c r="AN191" s="6">
        <f t="shared" si="82"/>
        <v>0</v>
      </c>
      <c r="AO191" s="6">
        <f t="shared" si="82"/>
        <v>0</v>
      </c>
      <c r="AP191" s="6">
        <f t="shared" si="82"/>
        <v>0</v>
      </c>
      <c r="AQ191" s="6">
        <f t="shared" si="82"/>
        <v>0</v>
      </c>
      <c r="AR191" s="6">
        <f t="shared" si="83"/>
        <v>0</v>
      </c>
      <c r="AS191" s="6">
        <f t="shared" si="83"/>
        <v>0</v>
      </c>
      <c r="AT191" s="6">
        <f t="shared" si="83"/>
        <v>0</v>
      </c>
      <c r="AU191" s="6">
        <f t="shared" si="83"/>
        <v>0</v>
      </c>
      <c r="AV191" s="6">
        <f t="shared" si="83"/>
        <v>0</v>
      </c>
      <c r="AW191" s="6">
        <f t="shared" si="83"/>
        <v>0</v>
      </c>
      <c r="AX191" s="6">
        <f t="shared" si="83"/>
        <v>0</v>
      </c>
      <c r="AY191" s="6">
        <f t="shared" si="83"/>
        <v>0</v>
      </c>
      <c r="BA191" s="6">
        <f t="shared" si="74"/>
        <v>0</v>
      </c>
      <c r="BB191" s="6">
        <f t="shared" si="75"/>
        <v>0</v>
      </c>
      <c r="BC191" s="6">
        <f t="shared" si="76"/>
        <v>0</v>
      </c>
      <c r="BD191" s="6">
        <f t="shared" si="77"/>
        <v>0</v>
      </c>
    </row>
    <row r="192" spans="1:56" x14ac:dyDescent="0.2">
      <c r="A192" s="29">
        <v>38561</v>
      </c>
      <c r="B192" s="1" t="s">
        <v>200</v>
      </c>
      <c r="C192" s="27">
        <v>43844</v>
      </c>
      <c r="D192" s="1">
        <v>51091</v>
      </c>
      <c r="J192" s="1" t="s">
        <v>0</v>
      </c>
      <c r="K192" s="1" t="s">
        <v>49</v>
      </c>
      <c r="L192" s="1">
        <v>-0.5</v>
      </c>
      <c r="M192" s="1">
        <v>99</v>
      </c>
      <c r="N192" s="6"/>
      <c r="O192" s="6">
        <v>49.5</v>
      </c>
      <c r="P192" s="6">
        <v>-60608.47</v>
      </c>
      <c r="R192" s="31">
        <v>-49.5</v>
      </c>
      <c r="S192" s="28">
        <v>43861</v>
      </c>
      <c r="V192" s="1" t="s">
        <v>862</v>
      </c>
      <c r="X192" s="6">
        <f t="shared" ref="X192:AG201" si="84">-SUMIFS($R:$R,$H:$H,$W192,$S:$S,X$1)/1000</f>
        <v>0</v>
      </c>
      <c r="Y192" s="6">
        <f t="shared" si="84"/>
        <v>0</v>
      </c>
      <c r="Z192" s="6">
        <f t="shared" si="84"/>
        <v>0</v>
      </c>
      <c r="AA192" s="6">
        <f t="shared" si="84"/>
        <v>0</v>
      </c>
      <c r="AB192" s="6">
        <f t="shared" si="84"/>
        <v>0</v>
      </c>
      <c r="AC192" s="6">
        <f t="shared" si="84"/>
        <v>0</v>
      </c>
      <c r="AD192" s="6">
        <f t="shared" si="84"/>
        <v>0</v>
      </c>
      <c r="AE192" s="6">
        <f t="shared" si="84"/>
        <v>0</v>
      </c>
      <c r="AF192" s="6">
        <f t="shared" si="84"/>
        <v>0</v>
      </c>
      <c r="AG192" s="6">
        <f t="shared" si="84"/>
        <v>0</v>
      </c>
      <c r="AH192" s="6">
        <f t="shared" ref="AH192:AQ201" si="85">-SUMIFS($R:$R,$H:$H,$W192,$S:$S,AH$1)/1000</f>
        <v>0</v>
      </c>
      <c r="AI192" s="6">
        <f t="shared" si="85"/>
        <v>0</v>
      </c>
      <c r="AJ192" s="6">
        <f t="shared" si="85"/>
        <v>0</v>
      </c>
      <c r="AK192" s="6">
        <f t="shared" si="85"/>
        <v>0</v>
      </c>
      <c r="AL192" s="6">
        <f t="shared" si="85"/>
        <v>0</v>
      </c>
      <c r="AM192" s="6">
        <f t="shared" si="85"/>
        <v>0</v>
      </c>
      <c r="AN192" s="6">
        <f t="shared" si="85"/>
        <v>0</v>
      </c>
      <c r="AO192" s="6">
        <f t="shared" si="85"/>
        <v>0</v>
      </c>
      <c r="AP192" s="6">
        <f t="shared" si="85"/>
        <v>0</v>
      </c>
      <c r="AQ192" s="6">
        <f t="shared" si="85"/>
        <v>0</v>
      </c>
      <c r="AR192" s="6">
        <f t="shared" ref="AR192:AY201" si="86">-SUMIFS($R:$R,$H:$H,$W192,$S:$S,AR$1)/1000</f>
        <v>0</v>
      </c>
      <c r="AS192" s="6">
        <f t="shared" si="86"/>
        <v>0</v>
      </c>
      <c r="AT192" s="6">
        <f t="shared" si="86"/>
        <v>0</v>
      </c>
      <c r="AU192" s="6">
        <f t="shared" si="86"/>
        <v>0</v>
      </c>
      <c r="AV192" s="6">
        <f t="shared" si="86"/>
        <v>0</v>
      </c>
      <c r="AW192" s="6">
        <f t="shared" si="86"/>
        <v>0</v>
      </c>
      <c r="AX192" s="6">
        <f t="shared" si="86"/>
        <v>0</v>
      </c>
      <c r="AY192" s="6">
        <f t="shared" si="86"/>
        <v>0</v>
      </c>
      <c r="BA192" s="6">
        <f t="shared" si="74"/>
        <v>0</v>
      </c>
      <c r="BB192" s="6">
        <f t="shared" si="75"/>
        <v>0</v>
      </c>
      <c r="BC192" s="6">
        <f t="shared" si="76"/>
        <v>0</v>
      </c>
      <c r="BD192" s="6">
        <f t="shared" si="77"/>
        <v>0</v>
      </c>
    </row>
    <row r="193" spans="1:56" x14ac:dyDescent="0.2">
      <c r="A193" s="29">
        <v>38677</v>
      </c>
      <c r="B193" s="1" t="s">
        <v>200</v>
      </c>
      <c r="C193" s="27">
        <v>43844</v>
      </c>
      <c r="D193" s="1">
        <v>51159</v>
      </c>
      <c r="J193" s="1" t="s">
        <v>0</v>
      </c>
      <c r="K193" s="1" t="s">
        <v>49</v>
      </c>
      <c r="L193" s="1">
        <v>-1</v>
      </c>
      <c r="M193" s="1">
        <v>898</v>
      </c>
      <c r="N193" s="6"/>
      <c r="O193" s="6">
        <v>898</v>
      </c>
      <c r="P193" s="6">
        <v>-58496.97</v>
      </c>
      <c r="R193" s="31">
        <v>-898</v>
      </c>
      <c r="S193" s="28">
        <v>43861</v>
      </c>
      <c r="V193" s="1" t="s">
        <v>861</v>
      </c>
      <c r="X193" s="6">
        <f t="shared" si="84"/>
        <v>0</v>
      </c>
      <c r="Y193" s="6">
        <f t="shared" si="84"/>
        <v>0</v>
      </c>
      <c r="Z193" s="6">
        <f t="shared" si="84"/>
        <v>0</v>
      </c>
      <c r="AA193" s="6">
        <f t="shared" si="84"/>
        <v>0</v>
      </c>
      <c r="AB193" s="6">
        <f t="shared" si="84"/>
        <v>0</v>
      </c>
      <c r="AC193" s="6">
        <f t="shared" si="84"/>
        <v>0</v>
      </c>
      <c r="AD193" s="6">
        <f t="shared" si="84"/>
        <v>0</v>
      </c>
      <c r="AE193" s="6">
        <f t="shared" si="84"/>
        <v>0</v>
      </c>
      <c r="AF193" s="6">
        <f t="shared" si="84"/>
        <v>0</v>
      </c>
      <c r="AG193" s="6">
        <f t="shared" si="84"/>
        <v>0</v>
      </c>
      <c r="AH193" s="6">
        <f t="shared" si="85"/>
        <v>0</v>
      </c>
      <c r="AI193" s="6">
        <f t="shared" si="85"/>
        <v>0</v>
      </c>
      <c r="AJ193" s="6">
        <f t="shared" si="85"/>
        <v>0</v>
      </c>
      <c r="AK193" s="6">
        <f t="shared" si="85"/>
        <v>0</v>
      </c>
      <c r="AL193" s="6">
        <f t="shared" si="85"/>
        <v>0</v>
      </c>
      <c r="AM193" s="6">
        <f t="shared" si="85"/>
        <v>0</v>
      </c>
      <c r="AN193" s="6">
        <f t="shared" si="85"/>
        <v>0</v>
      </c>
      <c r="AO193" s="6">
        <f t="shared" si="85"/>
        <v>0</v>
      </c>
      <c r="AP193" s="6">
        <f t="shared" si="85"/>
        <v>0</v>
      </c>
      <c r="AQ193" s="6">
        <f t="shared" si="85"/>
        <v>0</v>
      </c>
      <c r="AR193" s="6">
        <f t="shared" si="86"/>
        <v>0</v>
      </c>
      <c r="AS193" s="6">
        <f t="shared" si="86"/>
        <v>0</v>
      </c>
      <c r="AT193" s="6">
        <f t="shared" si="86"/>
        <v>0</v>
      </c>
      <c r="AU193" s="6">
        <f t="shared" si="86"/>
        <v>0</v>
      </c>
      <c r="AV193" s="6">
        <f t="shared" si="86"/>
        <v>0</v>
      </c>
      <c r="AW193" s="6">
        <f t="shared" si="86"/>
        <v>0</v>
      </c>
      <c r="AX193" s="6">
        <f t="shared" si="86"/>
        <v>0</v>
      </c>
      <c r="AY193" s="6">
        <f t="shared" si="86"/>
        <v>0</v>
      </c>
      <c r="BA193" s="6">
        <f t="shared" si="74"/>
        <v>0</v>
      </c>
      <c r="BB193" s="6">
        <f t="shared" si="75"/>
        <v>0</v>
      </c>
      <c r="BC193" s="6">
        <f t="shared" si="76"/>
        <v>0</v>
      </c>
      <c r="BD193" s="6">
        <f t="shared" si="77"/>
        <v>0</v>
      </c>
    </row>
    <row r="194" spans="1:56" x14ac:dyDescent="0.2">
      <c r="A194" s="29">
        <v>38677</v>
      </c>
      <c r="B194" s="1" t="s">
        <v>200</v>
      </c>
      <c r="C194" s="27">
        <v>43844</v>
      </c>
      <c r="D194" s="1">
        <v>51159</v>
      </c>
      <c r="J194" s="1" t="s">
        <v>0</v>
      </c>
      <c r="K194" s="1" t="s">
        <v>49</v>
      </c>
      <c r="L194" s="1">
        <v>-2</v>
      </c>
      <c r="M194" s="1">
        <v>240</v>
      </c>
      <c r="N194" s="6"/>
      <c r="O194" s="6">
        <v>480</v>
      </c>
      <c r="P194" s="6">
        <v>-61939.72</v>
      </c>
      <c r="R194" s="31">
        <v>-480</v>
      </c>
      <c r="S194" s="28">
        <v>43861</v>
      </c>
      <c r="V194" s="1" t="s">
        <v>862</v>
      </c>
      <c r="X194" s="6">
        <f t="shared" si="84"/>
        <v>0</v>
      </c>
      <c r="Y194" s="6">
        <f t="shared" si="84"/>
        <v>0</v>
      </c>
      <c r="Z194" s="6">
        <f t="shared" si="84"/>
        <v>0</v>
      </c>
      <c r="AA194" s="6">
        <f t="shared" si="84"/>
        <v>0</v>
      </c>
      <c r="AB194" s="6">
        <f t="shared" si="84"/>
        <v>0</v>
      </c>
      <c r="AC194" s="6">
        <f t="shared" si="84"/>
        <v>0</v>
      </c>
      <c r="AD194" s="6">
        <f t="shared" si="84"/>
        <v>0</v>
      </c>
      <c r="AE194" s="6">
        <f t="shared" si="84"/>
        <v>0</v>
      </c>
      <c r="AF194" s="6">
        <f t="shared" si="84"/>
        <v>0</v>
      </c>
      <c r="AG194" s="6">
        <f t="shared" si="84"/>
        <v>0</v>
      </c>
      <c r="AH194" s="6">
        <f t="shared" si="85"/>
        <v>0</v>
      </c>
      <c r="AI194" s="6">
        <f t="shared" si="85"/>
        <v>0</v>
      </c>
      <c r="AJ194" s="6">
        <f t="shared" si="85"/>
        <v>0</v>
      </c>
      <c r="AK194" s="6">
        <f t="shared" si="85"/>
        <v>0</v>
      </c>
      <c r="AL194" s="6">
        <f t="shared" si="85"/>
        <v>0</v>
      </c>
      <c r="AM194" s="6">
        <f t="shared" si="85"/>
        <v>0</v>
      </c>
      <c r="AN194" s="6">
        <f t="shared" si="85"/>
        <v>0</v>
      </c>
      <c r="AO194" s="6">
        <f t="shared" si="85"/>
        <v>0</v>
      </c>
      <c r="AP194" s="6">
        <f t="shared" si="85"/>
        <v>0</v>
      </c>
      <c r="AQ194" s="6">
        <f t="shared" si="85"/>
        <v>0</v>
      </c>
      <c r="AR194" s="6">
        <f t="shared" si="86"/>
        <v>0</v>
      </c>
      <c r="AS194" s="6">
        <f t="shared" si="86"/>
        <v>0</v>
      </c>
      <c r="AT194" s="6">
        <f t="shared" si="86"/>
        <v>0</v>
      </c>
      <c r="AU194" s="6">
        <f t="shared" si="86"/>
        <v>0</v>
      </c>
      <c r="AV194" s="6">
        <f t="shared" si="86"/>
        <v>0</v>
      </c>
      <c r="AW194" s="6">
        <f t="shared" si="86"/>
        <v>0</v>
      </c>
      <c r="AX194" s="6">
        <f t="shared" si="86"/>
        <v>0</v>
      </c>
      <c r="AY194" s="6">
        <f t="shared" si="86"/>
        <v>0</v>
      </c>
      <c r="BA194" s="6">
        <f t="shared" si="74"/>
        <v>0</v>
      </c>
      <c r="BB194" s="6">
        <f t="shared" si="75"/>
        <v>0</v>
      </c>
      <c r="BC194" s="6">
        <f t="shared" si="76"/>
        <v>0</v>
      </c>
      <c r="BD194" s="6">
        <f t="shared" si="77"/>
        <v>0</v>
      </c>
    </row>
    <row r="195" spans="1:56" x14ac:dyDescent="0.2">
      <c r="A195" s="29">
        <v>38677</v>
      </c>
      <c r="B195" s="1" t="s">
        <v>200</v>
      </c>
      <c r="C195" s="27">
        <v>43844</v>
      </c>
      <c r="D195" s="1">
        <v>51159</v>
      </c>
      <c r="J195" s="1" t="s">
        <v>0</v>
      </c>
      <c r="K195" s="1" t="s">
        <v>49</v>
      </c>
      <c r="L195" s="1">
        <v>-3</v>
      </c>
      <c r="M195" s="1">
        <v>99</v>
      </c>
      <c r="N195" s="6"/>
      <c r="O195" s="6">
        <v>297</v>
      </c>
      <c r="P195" s="6">
        <v>-62376.22</v>
      </c>
      <c r="R195" s="31">
        <v>-297</v>
      </c>
      <c r="S195" s="28">
        <v>43861</v>
      </c>
      <c r="V195" s="1" t="s">
        <v>862</v>
      </c>
      <c r="X195" s="6">
        <f t="shared" si="84"/>
        <v>0</v>
      </c>
      <c r="Y195" s="6">
        <f t="shared" si="84"/>
        <v>0</v>
      </c>
      <c r="Z195" s="6">
        <f t="shared" si="84"/>
        <v>0</v>
      </c>
      <c r="AA195" s="6">
        <f t="shared" si="84"/>
        <v>0</v>
      </c>
      <c r="AB195" s="6">
        <f t="shared" si="84"/>
        <v>0</v>
      </c>
      <c r="AC195" s="6">
        <f t="shared" si="84"/>
        <v>0</v>
      </c>
      <c r="AD195" s="6">
        <f t="shared" si="84"/>
        <v>0</v>
      </c>
      <c r="AE195" s="6">
        <f t="shared" si="84"/>
        <v>0</v>
      </c>
      <c r="AF195" s="6">
        <f t="shared" si="84"/>
        <v>0</v>
      </c>
      <c r="AG195" s="6">
        <f t="shared" si="84"/>
        <v>0</v>
      </c>
      <c r="AH195" s="6">
        <f t="shared" si="85"/>
        <v>0</v>
      </c>
      <c r="AI195" s="6">
        <f t="shared" si="85"/>
        <v>0</v>
      </c>
      <c r="AJ195" s="6">
        <f t="shared" si="85"/>
        <v>0</v>
      </c>
      <c r="AK195" s="6">
        <f t="shared" si="85"/>
        <v>0</v>
      </c>
      <c r="AL195" s="6">
        <f t="shared" si="85"/>
        <v>0</v>
      </c>
      <c r="AM195" s="6">
        <f t="shared" si="85"/>
        <v>0</v>
      </c>
      <c r="AN195" s="6">
        <f t="shared" si="85"/>
        <v>0</v>
      </c>
      <c r="AO195" s="6">
        <f t="shared" si="85"/>
        <v>0</v>
      </c>
      <c r="AP195" s="6">
        <f t="shared" si="85"/>
        <v>0</v>
      </c>
      <c r="AQ195" s="6">
        <f t="shared" si="85"/>
        <v>0</v>
      </c>
      <c r="AR195" s="6">
        <f t="shared" si="86"/>
        <v>0</v>
      </c>
      <c r="AS195" s="6">
        <f t="shared" si="86"/>
        <v>0</v>
      </c>
      <c r="AT195" s="6">
        <f t="shared" si="86"/>
        <v>0</v>
      </c>
      <c r="AU195" s="6">
        <f t="shared" si="86"/>
        <v>0</v>
      </c>
      <c r="AV195" s="6">
        <f t="shared" si="86"/>
        <v>0</v>
      </c>
      <c r="AW195" s="6">
        <f t="shared" si="86"/>
        <v>0</v>
      </c>
      <c r="AX195" s="6">
        <f t="shared" si="86"/>
        <v>0</v>
      </c>
      <c r="AY195" s="6">
        <f t="shared" si="86"/>
        <v>0</v>
      </c>
      <c r="BA195" s="6">
        <f t="shared" si="74"/>
        <v>0</v>
      </c>
      <c r="BB195" s="6">
        <f t="shared" si="75"/>
        <v>0</v>
      </c>
      <c r="BC195" s="6">
        <f t="shared" si="76"/>
        <v>0</v>
      </c>
      <c r="BD195" s="6">
        <f t="shared" si="77"/>
        <v>0</v>
      </c>
    </row>
    <row r="196" spans="1:56" x14ac:dyDescent="0.2">
      <c r="A196" s="29">
        <v>38677</v>
      </c>
      <c r="B196" s="1" t="s">
        <v>200</v>
      </c>
      <c r="C196" s="27">
        <v>43844</v>
      </c>
      <c r="D196" s="1">
        <v>51159</v>
      </c>
      <c r="J196" s="1" t="s">
        <v>0</v>
      </c>
      <c r="K196" s="1" t="s">
        <v>49</v>
      </c>
      <c r="L196" s="1">
        <v>-3</v>
      </c>
      <c r="M196" s="1">
        <v>99</v>
      </c>
      <c r="N196" s="6"/>
      <c r="O196" s="6">
        <v>297</v>
      </c>
      <c r="P196" s="6">
        <v>-65528.22</v>
      </c>
      <c r="R196" s="31">
        <v>-297</v>
      </c>
      <c r="S196" s="28">
        <v>43861</v>
      </c>
      <c r="V196" s="1" t="s">
        <v>862</v>
      </c>
      <c r="X196" s="6">
        <f t="shared" si="84"/>
        <v>0</v>
      </c>
      <c r="Y196" s="6">
        <f t="shared" si="84"/>
        <v>0</v>
      </c>
      <c r="Z196" s="6">
        <f t="shared" si="84"/>
        <v>0</v>
      </c>
      <c r="AA196" s="6">
        <f t="shared" si="84"/>
        <v>0</v>
      </c>
      <c r="AB196" s="6">
        <f t="shared" si="84"/>
        <v>0</v>
      </c>
      <c r="AC196" s="6">
        <f t="shared" si="84"/>
        <v>0</v>
      </c>
      <c r="AD196" s="6">
        <f t="shared" si="84"/>
        <v>0</v>
      </c>
      <c r="AE196" s="6">
        <f t="shared" si="84"/>
        <v>0</v>
      </c>
      <c r="AF196" s="6">
        <f t="shared" si="84"/>
        <v>0</v>
      </c>
      <c r="AG196" s="6">
        <f t="shared" si="84"/>
        <v>0</v>
      </c>
      <c r="AH196" s="6">
        <f t="shared" si="85"/>
        <v>0</v>
      </c>
      <c r="AI196" s="6">
        <f t="shared" si="85"/>
        <v>0</v>
      </c>
      <c r="AJ196" s="6">
        <f t="shared" si="85"/>
        <v>0</v>
      </c>
      <c r="AK196" s="6">
        <f t="shared" si="85"/>
        <v>0</v>
      </c>
      <c r="AL196" s="6">
        <f t="shared" si="85"/>
        <v>0</v>
      </c>
      <c r="AM196" s="6">
        <f t="shared" si="85"/>
        <v>0</v>
      </c>
      <c r="AN196" s="6">
        <f t="shared" si="85"/>
        <v>0</v>
      </c>
      <c r="AO196" s="6">
        <f t="shared" si="85"/>
        <v>0</v>
      </c>
      <c r="AP196" s="6">
        <f t="shared" si="85"/>
        <v>0</v>
      </c>
      <c r="AQ196" s="6">
        <f t="shared" si="85"/>
        <v>0</v>
      </c>
      <c r="AR196" s="6">
        <f t="shared" si="86"/>
        <v>0</v>
      </c>
      <c r="AS196" s="6">
        <f t="shared" si="86"/>
        <v>0</v>
      </c>
      <c r="AT196" s="6">
        <f t="shared" si="86"/>
        <v>0</v>
      </c>
      <c r="AU196" s="6">
        <f t="shared" si="86"/>
        <v>0</v>
      </c>
      <c r="AV196" s="6">
        <f t="shared" si="86"/>
        <v>0</v>
      </c>
      <c r="AW196" s="6">
        <f t="shared" si="86"/>
        <v>0</v>
      </c>
      <c r="AX196" s="6">
        <f t="shared" si="86"/>
        <v>0</v>
      </c>
      <c r="AY196" s="6">
        <f t="shared" si="86"/>
        <v>0</v>
      </c>
      <c r="BA196" s="6">
        <f t="shared" ref="BA196:BA215" si="87">SUM(X196:AI196)</f>
        <v>0</v>
      </c>
      <c r="BB196" s="6">
        <f t="shared" ref="BB196:BB215" si="88">SUM(AJ196:AU196)</f>
        <v>0</v>
      </c>
      <c r="BC196" s="6">
        <f t="shared" ref="BC196:BC215" si="89">SUM(AM196:AX196)</f>
        <v>0</v>
      </c>
      <c r="BD196" s="6">
        <f t="shared" ref="BD196:BD215" si="90">SUM(AN196:AY196)</f>
        <v>0</v>
      </c>
    </row>
    <row r="197" spans="1:56" x14ac:dyDescent="0.2">
      <c r="A197" s="29">
        <v>38677</v>
      </c>
      <c r="B197" s="1" t="s">
        <v>200</v>
      </c>
      <c r="C197" s="27">
        <v>43844</v>
      </c>
      <c r="D197" s="1">
        <v>51159</v>
      </c>
      <c r="J197" s="1" t="s">
        <v>0</v>
      </c>
      <c r="K197" s="1" t="s">
        <v>49</v>
      </c>
      <c r="L197" s="1">
        <v>-1</v>
      </c>
      <c r="M197" s="1">
        <v>139.5</v>
      </c>
      <c r="N197" s="6"/>
      <c r="O197" s="6">
        <v>139.5</v>
      </c>
      <c r="P197" s="6">
        <v>-62079.22</v>
      </c>
      <c r="R197" s="31">
        <v>-139.5</v>
      </c>
      <c r="S197" s="28">
        <v>43861</v>
      </c>
      <c r="V197" s="1" t="s">
        <v>861</v>
      </c>
      <c r="X197" s="6">
        <f t="shared" si="84"/>
        <v>0</v>
      </c>
      <c r="Y197" s="6">
        <f t="shared" si="84"/>
        <v>0</v>
      </c>
      <c r="Z197" s="6">
        <f t="shared" si="84"/>
        <v>0</v>
      </c>
      <c r="AA197" s="6">
        <f t="shared" si="84"/>
        <v>0</v>
      </c>
      <c r="AB197" s="6">
        <f t="shared" si="84"/>
        <v>0</v>
      </c>
      <c r="AC197" s="6">
        <f t="shared" si="84"/>
        <v>0</v>
      </c>
      <c r="AD197" s="6">
        <f t="shared" si="84"/>
        <v>0</v>
      </c>
      <c r="AE197" s="6">
        <f t="shared" si="84"/>
        <v>0</v>
      </c>
      <c r="AF197" s="6">
        <f t="shared" si="84"/>
        <v>0</v>
      </c>
      <c r="AG197" s="6">
        <f t="shared" si="84"/>
        <v>0</v>
      </c>
      <c r="AH197" s="6">
        <f t="shared" si="85"/>
        <v>0</v>
      </c>
      <c r="AI197" s="6">
        <f t="shared" si="85"/>
        <v>0</v>
      </c>
      <c r="AJ197" s="6">
        <f t="shared" si="85"/>
        <v>0</v>
      </c>
      <c r="AK197" s="6">
        <f t="shared" si="85"/>
        <v>0</v>
      </c>
      <c r="AL197" s="6">
        <f t="shared" si="85"/>
        <v>0</v>
      </c>
      <c r="AM197" s="6">
        <f t="shared" si="85"/>
        <v>0</v>
      </c>
      <c r="AN197" s="6">
        <f t="shared" si="85"/>
        <v>0</v>
      </c>
      <c r="AO197" s="6">
        <f t="shared" si="85"/>
        <v>0</v>
      </c>
      <c r="AP197" s="6">
        <f t="shared" si="85"/>
        <v>0</v>
      </c>
      <c r="AQ197" s="6">
        <f t="shared" si="85"/>
        <v>0</v>
      </c>
      <c r="AR197" s="6">
        <f t="shared" si="86"/>
        <v>0</v>
      </c>
      <c r="AS197" s="6">
        <f t="shared" si="86"/>
        <v>0</v>
      </c>
      <c r="AT197" s="6">
        <f t="shared" si="86"/>
        <v>0</v>
      </c>
      <c r="AU197" s="6">
        <f t="shared" si="86"/>
        <v>0</v>
      </c>
      <c r="AV197" s="6">
        <f t="shared" si="86"/>
        <v>0</v>
      </c>
      <c r="AW197" s="6">
        <f t="shared" si="86"/>
        <v>0</v>
      </c>
      <c r="AX197" s="6">
        <f t="shared" si="86"/>
        <v>0</v>
      </c>
      <c r="AY197" s="6">
        <f t="shared" si="86"/>
        <v>0</v>
      </c>
      <c r="BA197" s="6">
        <f t="shared" si="87"/>
        <v>0</v>
      </c>
      <c r="BB197" s="6">
        <f t="shared" si="88"/>
        <v>0</v>
      </c>
      <c r="BC197" s="6">
        <f t="shared" si="89"/>
        <v>0</v>
      </c>
      <c r="BD197" s="6">
        <f t="shared" si="90"/>
        <v>0</v>
      </c>
    </row>
    <row r="198" spans="1:56" x14ac:dyDescent="0.2">
      <c r="A198" s="29">
        <v>38677</v>
      </c>
      <c r="B198" s="1" t="s">
        <v>200</v>
      </c>
      <c r="C198" s="27">
        <v>43844</v>
      </c>
      <c r="D198" s="1">
        <v>51159</v>
      </c>
      <c r="J198" s="1" t="s">
        <v>0</v>
      </c>
      <c r="K198" s="1" t="s">
        <v>49</v>
      </c>
      <c r="L198" s="1">
        <v>-1</v>
      </c>
      <c r="M198" s="1">
        <v>139.5</v>
      </c>
      <c r="N198" s="6"/>
      <c r="O198" s="6">
        <v>139.5</v>
      </c>
      <c r="P198" s="6">
        <v>-65231.22</v>
      </c>
      <c r="R198" s="31">
        <v>-139.5</v>
      </c>
      <c r="S198" s="28">
        <v>43861</v>
      </c>
      <c r="V198" s="1" t="s">
        <v>862</v>
      </c>
      <c r="X198" s="6">
        <f t="shared" si="84"/>
        <v>0</v>
      </c>
      <c r="Y198" s="6">
        <f t="shared" si="84"/>
        <v>0</v>
      </c>
      <c r="Z198" s="6">
        <f t="shared" si="84"/>
        <v>0</v>
      </c>
      <c r="AA198" s="6">
        <f t="shared" si="84"/>
        <v>0</v>
      </c>
      <c r="AB198" s="6">
        <f t="shared" si="84"/>
        <v>0</v>
      </c>
      <c r="AC198" s="6">
        <f t="shared" si="84"/>
        <v>0</v>
      </c>
      <c r="AD198" s="6">
        <f t="shared" si="84"/>
        <v>0</v>
      </c>
      <c r="AE198" s="6">
        <f t="shared" si="84"/>
        <v>0</v>
      </c>
      <c r="AF198" s="6">
        <f t="shared" si="84"/>
        <v>0</v>
      </c>
      <c r="AG198" s="6">
        <f t="shared" si="84"/>
        <v>0</v>
      </c>
      <c r="AH198" s="6">
        <f t="shared" si="85"/>
        <v>0</v>
      </c>
      <c r="AI198" s="6">
        <f t="shared" si="85"/>
        <v>0</v>
      </c>
      <c r="AJ198" s="6">
        <f t="shared" si="85"/>
        <v>0</v>
      </c>
      <c r="AK198" s="6">
        <f t="shared" si="85"/>
        <v>0</v>
      </c>
      <c r="AL198" s="6">
        <f t="shared" si="85"/>
        <v>0</v>
      </c>
      <c r="AM198" s="6">
        <f t="shared" si="85"/>
        <v>0</v>
      </c>
      <c r="AN198" s="6">
        <f t="shared" si="85"/>
        <v>0</v>
      </c>
      <c r="AO198" s="6">
        <f t="shared" si="85"/>
        <v>0</v>
      </c>
      <c r="AP198" s="6">
        <f t="shared" si="85"/>
        <v>0</v>
      </c>
      <c r="AQ198" s="6">
        <f t="shared" si="85"/>
        <v>0</v>
      </c>
      <c r="AR198" s="6">
        <f t="shared" si="86"/>
        <v>0</v>
      </c>
      <c r="AS198" s="6">
        <f t="shared" si="86"/>
        <v>0</v>
      </c>
      <c r="AT198" s="6">
        <f t="shared" si="86"/>
        <v>0</v>
      </c>
      <c r="AU198" s="6">
        <f t="shared" si="86"/>
        <v>0</v>
      </c>
      <c r="AV198" s="6">
        <f t="shared" si="86"/>
        <v>0</v>
      </c>
      <c r="AW198" s="6">
        <f t="shared" si="86"/>
        <v>0</v>
      </c>
      <c r="AX198" s="6">
        <f t="shared" si="86"/>
        <v>0</v>
      </c>
      <c r="AY198" s="6">
        <f t="shared" si="86"/>
        <v>0</v>
      </c>
      <c r="BA198" s="6">
        <f t="shared" si="87"/>
        <v>0</v>
      </c>
      <c r="BB198" s="6">
        <f t="shared" si="88"/>
        <v>0</v>
      </c>
      <c r="BC198" s="6">
        <f t="shared" si="89"/>
        <v>0</v>
      </c>
      <c r="BD198" s="6">
        <f t="shared" si="90"/>
        <v>0</v>
      </c>
    </row>
    <row r="199" spans="1:56" x14ac:dyDescent="0.2">
      <c r="A199" s="29">
        <v>38677</v>
      </c>
      <c r="B199" s="1" t="s">
        <v>200</v>
      </c>
      <c r="C199" s="27">
        <v>43844</v>
      </c>
      <c r="D199" s="1">
        <v>51159</v>
      </c>
      <c r="J199" s="1" t="s">
        <v>0</v>
      </c>
      <c r="K199" s="1" t="s">
        <v>49</v>
      </c>
      <c r="L199" s="1">
        <v>-1</v>
      </c>
      <c r="M199" s="1">
        <v>11</v>
      </c>
      <c r="N199" s="6"/>
      <c r="O199" s="6">
        <v>11</v>
      </c>
      <c r="P199" s="6">
        <v>-65539.22</v>
      </c>
      <c r="R199" s="31">
        <v>-11</v>
      </c>
      <c r="S199" s="28">
        <v>43861</v>
      </c>
      <c r="V199" s="1" t="s">
        <v>862</v>
      </c>
      <c r="X199" s="6">
        <f t="shared" si="84"/>
        <v>0</v>
      </c>
      <c r="Y199" s="6">
        <f t="shared" si="84"/>
        <v>0</v>
      </c>
      <c r="Z199" s="6">
        <f t="shared" si="84"/>
        <v>0</v>
      </c>
      <c r="AA199" s="6">
        <f t="shared" si="84"/>
        <v>0</v>
      </c>
      <c r="AB199" s="6">
        <f t="shared" si="84"/>
        <v>0</v>
      </c>
      <c r="AC199" s="6">
        <f t="shared" si="84"/>
        <v>0</v>
      </c>
      <c r="AD199" s="6">
        <f t="shared" si="84"/>
        <v>0</v>
      </c>
      <c r="AE199" s="6">
        <f t="shared" si="84"/>
        <v>0</v>
      </c>
      <c r="AF199" s="6">
        <f t="shared" si="84"/>
        <v>0</v>
      </c>
      <c r="AG199" s="6">
        <f t="shared" si="84"/>
        <v>0</v>
      </c>
      <c r="AH199" s="6">
        <f t="shared" si="85"/>
        <v>0</v>
      </c>
      <c r="AI199" s="6">
        <f t="shared" si="85"/>
        <v>0</v>
      </c>
      <c r="AJ199" s="6">
        <f t="shared" si="85"/>
        <v>0</v>
      </c>
      <c r="AK199" s="6">
        <f t="shared" si="85"/>
        <v>0</v>
      </c>
      <c r="AL199" s="6">
        <f t="shared" si="85"/>
        <v>0</v>
      </c>
      <c r="AM199" s="6">
        <f t="shared" si="85"/>
        <v>0</v>
      </c>
      <c r="AN199" s="6">
        <f t="shared" si="85"/>
        <v>0</v>
      </c>
      <c r="AO199" s="6">
        <f t="shared" si="85"/>
        <v>0</v>
      </c>
      <c r="AP199" s="6">
        <f t="shared" si="85"/>
        <v>0</v>
      </c>
      <c r="AQ199" s="6">
        <f t="shared" si="85"/>
        <v>0</v>
      </c>
      <c r="AR199" s="6">
        <f t="shared" si="86"/>
        <v>0</v>
      </c>
      <c r="AS199" s="6">
        <f t="shared" si="86"/>
        <v>0</v>
      </c>
      <c r="AT199" s="6">
        <f t="shared" si="86"/>
        <v>0</v>
      </c>
      <c r="AU199" s="6">
        <f t="shared" si="86"/>
        <v>0</v>
      </c>
      <c r="AV199" s="6">
        <f t="shared" si="86"/>
        <v>0</v>
      </c>
      <c r="AW199" s="6">
        <f t="shared" si="86"/>
        <v>0</v>
      </c>
      <c r="AX199" s="6">
        <f t="shared" si="86"/>
        <v>0</v>
      </c>
      <c r="AY199" s="6">
        <f t="shared" si="86"/>
        <v>0</v>
      </c>
      <c r="BA199" s="6">
        <f t="shared" si="87"/>
        <v>0</v>
      </c>
      <c r="BB199" s="6">
        <f t="shared" si="88"/>
        <v>0</v>
      </c>
      <c r="BC199" s="6">
        <f t="shared" si="89"/>
        <v>0</v>
      </c>
      <c r="BD199" s="6">
        <f t="shared" si="90"/>
        <v>0</v>
      </c>
    </row>
    <row r="200" spans="1:56" x14ac:dyDescent="0.2">
      <c r="A200" s="29">
        <v>38678</v>
      </c>
      <c r="B200" s="1" t="s">
        <v>200</v>
      </c>
      <c r="C200" s="27">
        <v>43844</v>
      </c>
      <c r="D200" s="1">
        <v>51160</v>
      </c>
      <c r="J200" s="1" t="s">
        <v>0</v>
      </c>
      <c r="K200" s="1" t="s">
        <v>49</v>
      </c>
      <c r="L200" s="1">
        <v>-6.25</v>
      </c>
      <c r="M200" s="1">
        <v>110</v>
      </c>
      <c r="N200" s="6"/>
      <c r="O200" s="6">
        <v>687.5</v>
      </c>
      <c r="P200" s="6">
        <v>-59339.47</v>
      </c>
      <c r="R200" s="31">
        <v>-687.5</v>
      </c>
      <c r="S200" s="28">
        <v>43861</v>
      </c>
      <c r="V200" s="1" t="s">
        <v>862</v>
      </c>
      <c r="X200" s="6">
        <f t="shared" si="84"/>
        <v>0</v>
      </c>
      <c r="Y200" s="6">
        <f t="shared" si="84"/>
        <v>0</v>
      </c>
      <c r="Z200" s="6">
        <f t="shared" si="84"/>
        <v>0</v>
      </c>
      <c r="AA200" s="6">
        <f t="shared" si="84"/>
        <v>0</v>
      </c>
      <c r="AB200" s="6">
        <f t="shared" si="84"/>
        <v>0</v>
      </c>
      <c r="AC200" s="6">
        <f t="shared" si="84"/>
        <v>0</v>
      </c>
      <c r="AD200" s="6">
        <f t="shared" si="84"/>
        <v>0</v>
      </c>
      <c r="AE200" s="6">
        <f t="shared" si="84"/>
        <v>0</v>
      </c>
      <c r="AF200" s="6">
        <f t="shared" si="84"/>
        <v>0</v>
      </c>
      <c r="AG200" s="6">
        <f t="shared" si="84"/>
        <v>0</v>
      </c>
      <c r="AH200" s="6">
        <f t="shared" si="85"/>
        <v>0</v>
      </c>
      <c r="AI200" s="6">
        <f t="shared" si="85"/>
        <v>0</v>
      </c>
      <c r="AJ200" s="6">
        <f t="shared" si="85"/>
        <v>0</v>
      </c>
      <c r="AK200" s="6">
        <f t="shared" si="85"/>
        <v>0</v>
      </c>
      <c r="AL200" s="6">
        <f t="shared" si="85"/>
        <v>0</v>
      </c>
      <c r="AM200" s="6">
        <f t="shared" si="85"/>
        <v>0</v>
      </c>
      <c r="AN200" s="6">
        <f t="shared" si="85"/>
        <v>0</v>
      </c>
      <c r="AO200" s="6">
        <f t="shared" si="85"/>
        <v>0</v>
      </c>
      <c r="AP200" s="6">
        <f t="shared" si="85"/>
        <v>0</v>
      </c>
      <c r="AQ200" s="6">
        <f t="shared" si="85"/>
        <v>0</v>
      </c>
      <c r="AR200" s="6">
        <f t="shared" si="86"/>
        <v>0</v>
      </c>
      <c r="AS200" s="6">
        <f t="shared" si="86"/>
        <v>0</v>
      </c>
      <c r="AT200" s="6">
        <f t="shared" si="86"/>
        <v>0</v>
      </c>
      <c r="AU200" s="6">
        <f t="shared" si="86"/>
        <v>0</v>
      </c>
      <c r="AV200" s="6">
        <f t="shared" si="86"/>
        <v>0</v>
      </c>
      <c r="AW200" s="6">
        <f t="shared" si="86"/>
        <v>0</v>
      </c>
      <c r="AX200" s="6">
        <f t="shared" si="86"/>
        <v>0</v>
      </c>
      <c r="AY200" s="6">
        <f t="shared" si="86"/>
        <v>0</v>
      </c>
      <c r="BA200" s="6">
        <f t="shared" si="87"/>
        <v>0</v>
      </c>
      <c r="BB200" s="6">
        <f t="shared" si="88"/>
        <v>0</v>
      </c>
      <c r="BC200" s="6">
        <f t="shared" si="89"/>
        <v>0</v>
      </c>
      <c r="BD200" s="6">
        <f t="shared" si="90"/>
        <v>0</v>
      </c>
    </row>
    <row r="201" spans="1:56" x14ac:dyDescent="0.2">
      <c r="A201" s="29">
        <v>38678</v>
      </c>
      <c r="B201" s="1" t="s">
        <v>200</v>
      </c>
      <c r="C201" s="27">
        <v>43844</v>
      </c>
      <c r="D201" s="1">
        <v>51160</v>
      </c>
      <c r="J201" s="1" t="s">
        <v>0</v>
      </c>
      <c r="K201" s="1" t="s">
        <v>49</v>
      </c>
      <c r="L201" s="1">
        <v>-2.5</v>
      </c>
      <c r="M201" s="1">
        <v>110</v>
      </c>
      <c r="N201" s="6"/>
      <c r="O201" s="6">
        <v>275</v>
      </c>
      <c r="P201" s="6">
        <v>-59769.47</v>
      </c>
      <c r="R201" s="31">
        <v>-275</v>
      </c>
      <c r="S201" s="28">
        <v>43861</v>
      </c>
      <c r="V201" s="1" t="s">
        <v>862</v>
      </c>
      <c r="X201" s="6">
        <f t="shared" si="84"/>
        <v>0</v>
      </c>
      <c r="Y201" s="6">
        <f t="shared" si="84"/>
        <v>0</v>
      </c>
      <c r="Z201" s="6">
        <f t="shared" si="84"/>
        <v>0</v>
      </c>
      <c r="AA201" s="6">
        <f t="shared" si="84"/>
        <v>0</v>
      </c>
      <c r="AB201" s="6">
        <f t="shared" si="84"/>
        <v>0</v>
      </c>
      <c r="AC201" s="6">
        <f t="shared" si="84"/>
        <v>0</v>
      </c>
      <c r="AD201" s="6">
        <f t="shared" si="84"/>
        <v>0</v>
      </c>
      <c r="AE201" s="6">
        <f t="shared" si="84"/>
        <v>0</v>
      </c>
      <c r="AF201" s="6">
        <f t="shared" si="84"/>
        <v>0</v>
      </c>
      <c r="AG201" s="6">
        <f t="shared" si="84"/>
        <v>0</v>
      </c>
      <c r="AH201" s="6">
        <f t="shared" si="85"/>
        <v>0</v>
      </c>
      <c r="AI201" s="6">
        <f t="shared" si="85"/>
        <v>0</v>
      </c>
      <c r="AJ201" s="6">
        <f t="shared" si="85"/>
        <v>0</v>
      </c>
      <c r="AK201" s="6">
        <f t="shared" si="85"/>
        <v>0</v>
      </c>
      <c r="AL201" s="6">
        <f t="shared" si="85"/>
        <v>0</v>
      </c>
      <c r="AM201" s="6">
        <f t="shared" si="85"/>
        <v>0</v>
      </c>
      <c r="AN201" s="6">
        <f t="shared" si="85"/>
        <v>0</v>
      </c>
      <c r="AO201" s="6">
        <f t="shared" si="85"/>
        <v>0</v>
      </c>
      <c r="AP201" s="6">
        <f t="shared" si="85"/>
        <v>0</v>
      </c>
      <c r="AQ201" s="6">
        <f t="shared" si="85"/>
        <v>0</v>
      </c>
      <c r="AR201" s="6">
        <f t="shared" si="86"/>
        <v>0</v>
      </c>
      <c r="AS201" s="6">
        <f t="shared" si="86"/>
        <v>0</v>
      </c>
      <c r="AT201" s="6">
        <f t="shared" si="86"/>
        <v>0</v>
      </c>
      <c r="AU201" s="6">
        <f t="shared" si="86"/>
        <v>0</v>
      </c>
      <c r="AV201" s="6">
        <f t="shared" si="86"/>
        <v>0</v>
      </c>
      <c r="AW201" s="6">
        <f t="shared" si="86"/>
        <v>0</v>
      </c>
      <c r="AX201" s="6">
        <f t="shared" si="86"/>
        <v>0</v>
      </c>
      <c r="AY201" s="6">
        <f t="shared" si="86"/>
        <v>0</v>
      </c>
      <c r="BA201" s="6">
        <f t="shared" si="87"/>
        <v>0</v>
      </c>
      <c r="BB201" s="6">
        <f t="shared" si="88"/>
        <v>0</v>
      </c>
      <c r="BC201" s="6">
        <f t="shared" si="89"/>
        <v>0</v>
      </c>
      <c r="BD201" s="6">
        <f t="shared" si="90"/>
        <v>0</v>
      </c>
    </row>
    <row r="202" spans="1:56" x14ac:dyDescent="0.2">
      <c r="A202" s="29">
        <v>38678</v>
      </c>
      <c r="B202" s="1" t="s">
        <v>200</v>
      </c>
      <c r="C202" s="27">
        <v>43844</v>
      </c>
      <c r="D202" s="1">
        <v>51160</v>
      </c>
      <c r="J202" s="1" t="s">
        <v>0</v>
      </c>
      <c r="K202" s="1" t="s">
        <v>49</v>
      </c>
      <c r="L202" s="1">
        <v>-2.5</v>
      </c>
      <c r="M202" s="1">
        <v>110</v>
      </c>
      <c r="N202" s="6"/>
      <c r="O202" s="6">
        <v>275</v>
      </c>
      <c r="P202" s="6">
        <v>-63036.22</v>
      </c>
      <c r="R202" s="31">
        <v>-275</v>
      </c>
      <c r="S202" s="28">
        <v>43861</v>
      </c>
      <c r="V202" s="1" t="s">
        <v>862</v>
      </c>
      <c r="X202" s="6">
        <f t="shared" ref="X202:AG211" si="91">-SUMIFS($R:$R,$H:$H,$W202,$S:$S,X$1)/1000</f>
        <v>0</v>
      </c>
      <c r="Y202" s="6">
        <f t="shared" si="91"/>
        <v>0</v>
      </c>
      <c r="Z202" s="6">
        <f t="shared" si="91"/>
        <v>0</v>
      </c>
      <c r="AA202" s="6">
        <f t="shared" si="91"/>
        <v>0</v>
      </c>
      <c r="AB202" s="6">
        <f t="shared" si="91"/>
        <v>0</v>
      </c>
      <c r="AC202" s="6">
        <f t="shared" si="91"/>
        <v>0</v>
      </c>
      <c r="AD202" s="6">
        <f t="shared" si="91"/>
        <v>0</v>
      </c>
      <c r="AE202" s="6">
        <f t="shared" si="91"/>
        <v>0</v>
      </c>
      <c r="AF202" s="6">
        <f t="shared" si="91"/>
        <v>0</v>
      </c>
      <c r="AG202" s="6">
        <f t="shared" si="91"/>
        <v>0</v>
      </c>
      <c r="AH202" s="6">
        <f t="shared" ref="AH202:AQ211" si="92">-SUMIFS($R:$R,$H:$H,$W202,$S:$S,AH$1)/1000</f>
        <v>0</v>
      </c>
      <c r="AI202" s="6">
        <f t="shared" si="92"/>
        <v>0</v>
      </c>
      <c r="AJ202" s="6">
        <f t="shared" si="92"/>
        <v>0</v>
      </c>
      <c r="AK202" s="6">
        <f t="shared" si="92"/>
        <v>0</v>
      </c>
      <c r="AL202" s="6">
        <f t="shared" si="92"/>
        <v>0</v>
      </c>
      <c r="AM202" s="6">
        <f t="shared" si="92"/>
        <v>0</v>
      </c>
      <c r="AN202" s="6">
        <f t="shared" si="92"/>
        <v>0</v>
      </c>
      <c r="AO202" s="6">
        <f t="shared" si="92"/>
        <v>0</v>
      </c>
      <c r="AP202" s="6">
        <f t="shared" si="92"/>
        <v>0</v>
      </c>
      <c r="AQ202" s="6">
        <f t="shared" si="92"/>
        <v>0</v>
      </c>
      <c r="AR202" s="6">
        <f t="shared" ref="AR202:AY211" si="93">-SUMIFS($R:$R,$H:$H,$W202,$S:$S,AR$1)/1000</f>
        <v>0</v>
      </c>
      <c r="AS202" s="6">
        <f t="shared" si="93"/>
        <v>0</v>
      </c>
      <c r="AT202" s="6">
        <f t="shared" si="93"/>
        <v>0</v>
      </c>
      <c r="AU202" s="6">
        <f t="shared" si="93"/>
        <v>0</v>
      </c>
      <c r="AV202" s="6">
        <f t="shared" si="93"/>
        <v>0</v>
      </c>
      <c r="AW202" s="6">
        <f t="shared" si="93"/>
        <v>0</v>
      </c>
      <c r="AX202" s="6">
        <f t="shared" si="93"/>
        <v>0</v>
      </c>
      <c r="AY202" s="6">
        <f t="shared" si="93"/>
        <v>0</v>
      </c>
      <c r="BA202" s="6">
        <f t="shared" si="87"/>
        <v>0</v>
      </c>
      <c r="BB202" s="6">
        <f t="shared" si="88"/>
        <v>0</v>
      </c>
      <c r="BC202" s="6">
        <f t="shared" si="89"/>
        <v>0</v>
      </c>
      <c r="BD202" s="6">
        <f t="shared" si="90"/>
        <v>0</v>
      </c>
    </row>
    <row r="203" spans="1:56" x14ac:dyDescent="0.2">
      <c r="A203" s="29">
        <v>38678</v>
      </c>
      <c r="B203" s="1" t="s">
        <v>200</v>
      </c>
      <c r="C203" s="27">
        <v>43844</v>
      </c>
      <c r="D203" s="1">
        <v>51160</v>
      </c>
      <c r="J203" s="1" t="s">
        <v>0</v>
      </c>
      <c r="K203" s="1" t="s">
        <v>49</v>
      </c>
      <c r="L203" s="1">
        <v>-2</v>
      </c>
      <c r="M203" s="1">
        <v>110</v>
      </c>
      <c r="N203" s="6"/>
      <c r="O203" s="6">
        <v>220</v>
      </c>
      <c r="P203" s="6">
        <v>-62761.22</v>
      </c>
      <c r="R203" s="31">
        <v>-220</v>
      </c>
      <c r="S203" s="28">
        <v>43861</v>
      </c>
      <c r="V203" s="1" t="s">
        <v>860</v>
      </c>
      <c r="X203" s="6">
        <f t="shared" si="91"/>
        <v>0</v>
      </c>
      <c r="Y203" s="6">
        <f t="shared" si="91"/>
        <v>0</v>
      </c>
      <c r="Z203" s="6">
        <f t="shared" si="91"/>
        <v>0</v>
      </c>
      <c r="AA203" s="6">
        <f t="shared" si="91"/>
        <v>0</v>
      </c>
      <c r="AB203" s="6">
        <f t="shared" si="91"/>
        <v>0</v>
      </c>
      <c r="AC203" s="6">
        <f t="shared" si="91"/>
        <v>0</v>
      </c>
      <c r="AD203" s="6">
        <f t="shared" si="91"/>
        <v>0</v>
      </c>
      <c r="AE203" s="6">
        <f t="shared" si="91"/>
        <v>0</v>
      </c>
      <c r="AF203" s="6">
        <f t="shared" si="91"/>
        <v>0</v>
      </c>
      <c r="AG203" s="6">
        <f t="shared" si="91"/>
        <v>0</v>
      </c>
      <c r="AH203" s="6">
        <f t="shared" si="92"/>
        <v>0</v>
      </c>
      <c r="AI203" s="6">
        <f t="shared" si="92"/>
        <v>0</v>
      </c>
      <c r="AJ203" s="6">
        <f t="shared" si="92"/>
        <v>0</v>
      </c>
      <c r="AK203" s="6">
        <f t="shared" si="92"/>
        <v>0</v>
      </c>
      <c r="AL203" s="6">
        <f t="shared" si="92"/>
        <v>0</v>
      </c>
      <c r="AM203" s="6">
        <f t="shared" si="92"/>
        <v>0</v>
      </c>
      <c r="AN203" s="6">
        <f t="shared" si="92"/>
        <v>0</v>
      </c>
      <c r="AO203" s="6">
        <f t="shared" si="92"/>
        <v>0</v>
      </c>
      <c r="AP203" s="6">
        <f t="shared" si="92"/>
        <v>0</v>
      </c>
      <c r="AQ203" s="6">
        <f t="shared" si="92"/>
        <v>0</v>
      </c>
      <c r="AR203" s="6">
        <f t="shared" si="93"/>
        <v>0</v>
      </c>
      <c r="AS203" s="6">
        <f t="shared" si="93"/>
        <v>0</v>
      </c>
      <c r="AT203" s="6">
        <f t="shared" si="93"/>
        <v>0</v>
      </c>
      <c r="AU203" s="6">
        <f t="shared" si="93"/>
        <v>0</v>
      </c>
      <c r="AV203" s="6">
        <f t="shared" si="93"/>
        <v>0</v>
      </c>
      <c r="AW203" s="6">
        <f t="shared" si="93"/>
        <v>0</v>
      </c>
      <c r="AX203" s="6">
        <f t="shared" si="93"/>
        <v>0</v>
      </c>
      <c r="AY203" s="6">
        <f t="shared" si="93"/>
        <v>0</v>
      </c>
      <c r="BA203" s="6">
        <f t="shared" si="87"/>
        <v>0</v>
      </c>
      <c r="BB203" s="6">
        <f t="shared" si="88"/>
        <v>0</v>
      </c>
      <c r="BC203" s="6">
        <f t="shared" si="89"/>
        <v>0</v>
      </c>
      <c r="BD203" s="6">
        <f t="shared" si="90"/>
        <v>0</v>
      </c>
    </row>
    <row r="204" spans="1:56" x14ac:dyDescent="0.2">
      <c r="A204" s="29">
        <v>38678</v>
      </c>
      <c r="B204" s="1" t="s">
        <v>200</v>
      </c>
      <c r="C204" s="27">
        <v>43844</v>
      </c>
      <c r="D204" s="1">
        <v>51160</v>
      </c>
      <c r="J204" s="1" t="s">
        <v>0</v>
      </c>
      <c r="K204" s="1" t="s">
        <v>49</v>
      </c>
      <c r="L204" s="1">
        <v>-1.5</v>
      </c>
      <c r="M204" s="1">
        <v>110</v>
      </c>
      <c r="N204" s="6"/>
      <c r="O204" s="6">
        <v>165</v>
      </c>
      <c r="P204" s="6">
        <v>-62541.22</v>
      </c>
      <c r="R204" s="31">
        <v>-165</v>
      </c>
      <c r="S204" s="28">
        <v>43861</v>
      </c>
      <c r="V204" s="1" t="s">
        <v>860</v>
      </c>
      <c r="X204" s="6">
        <f t="shared" si="91"/>
        <v>0</v>
      </c>
      <c r="Y204" s="6">
        <f t="shared" si="91"/>
        <v>0</v>
      </c>
      <c r="Z204" s="6">
        <f t="shared" si="91"/>
        <v>0</v>
      </c>
      <c r="AA204" s="6">
        <f t="shared" si="91"/>
        <v>0</v>
      </c>
      <c r="AB204" s="6">
        <f t="shared" si="91"/>
        <v>0</v>
      </c>
      <c r="AC204" s="6">
        <f t="shared" si="91"/>
        <v>0</v>
      </c>
      <c r="AD204" s="6">
        <f t="shared" si="91"/>
        <v>0</v>
      </c>
      <c r="AE204" s="6">
        <f t="shared" si="91"/>
        <v>0</v>
      </c>
      <c r="AF204" s="6">
        <f t="shared" si="91"/>
        <v>0</v>
      </c>
      <c r="AG204" s="6">
        <f t="shared" si="91"/>
        <v>0</v>
      </c>
      <c r="AH204" s="6">
        <f t="shared" si="92"/>
        <v>0</v>
      </c>
      <c r="AI204" s="6">
        <f t="shared" si="92"/>
        <v>0</v>
      </c>
      <c r="AJ204" s="6">
        <f t="shared" si="92"/>
        <v>0</v>
      </c>
      <c r="AK204" s="6">
        <f t="shared" si="92"/>
        <v>0</v>
      </c>
      <c r="AL204" s="6">
        <f t="shared" si="92"/>
        <v>0</v>
      </c>
      <c r="AM204" s="6">
        <f t="shared" si="92"/>
        <v>0</v>
      </c>
      <c r="AN204" s="6">
        <f t="shared" si="92"/>
        <v>0</v>
      </c>
      <c r="AO204" s="6">
        <f t="shared" si="92"/>
        <v>0</v>
      </c>
      <c r="AP204" s="6">
        <f t="shared" si="92"/>
        <v>0</v>
      </c>
      <c r="AQ204" s="6">
        <f t="shared" si="92"/>
        <v>0</v>
      </c>
      <c r="AR204" s="6">
        <f t="shared" si="93"/>
        <v>0</v>
      </c>
      <c r="AS204" s="6">
        <f t="shared" si="93"/>
        <v>0</v>
      </c>
      <c r="AT204" s="6">
        <f t="shared" si="93"/>
        <v>0</v>
      </c>
      <c r="AU204" s="6">
        <f t="shared" si="93"/>
        <v>0</v>
      </c>
      <c r="AV204" s="6">
        <f t="shared" si="93"/>
        <v>0</v>
      </c>
      <c r="AW204" s="6">
        <f t="shared" si="93"/>
        <v>0</v>
      </c>
      <c r="AX204" s="6">
        <f t="shared" si="93"/>
        <v>0</v>
      </c>
      <c r="AY204" s="6">
        <f t="shared" si="93"/>
        <v>0</v>
      </c>
      <c r="BA204" s="6">
        <f t="shared" si="87"/>
        <v>0</v>
      </c>
      <c r="BB204" s="6">
        <f t="shared" si="88"/>
        <v>0</v>
      </c>
      <c r="BC204" s="6">
        <f t="shared" si="89"/>
        <v>0</v>
      </c>
      <c r="BD204" s="6">
        <f t="shared" si="90"/>
        <v>0</v>
      </c>
    </row>
    <row r="205" spans="1:56" x14ac:dyDescent="0.2">
      <c r="A205" s="29">
        <v>38678</v>
      </c>
      <c r="B205" s="1" t="s">
        <v>200</v>
      </c>
      <c r="C205" s="27">
        <v>43844</v>
      </c>
      <c r="D205" s="1">
        <v>51160</v>
      </c>
      <c r="J205" s="1" t="s">
        <v>0</v>
      </c>
      <c r="K205" s="1" t="s">
        <v>49</v>
      </c>
      <c r="L205" s="1">
        <v>-1</v>
      </c>
      <c r="M205" s="1">
        <v>155</v>
      </c>
      <c r="N205" s="6"/>
      <c r="O205" s="6">
        <v>155</v>
      </c>
      <c r="P205" s="6">
        <v>-58651.97</v>
      </c>
      <c r="R205" s="31">
        <v>-155</v>
      </c>
      <c r="S205" s="28">
        <v>43861</v>
      </c>
      <c r="V205" s="1" t="s">
        <v>861</v>
      </c>
      <c r="X205" s="6">
        <f t="shared" si="91"/>
        <v>0</v>
      </c>
      <c r="Y205" s="6">
        <f t="shared" si="91"/>
        <v>0</v>
      </c>
      <c r="Z205" s="6">
        <f t="shared" si="91"/>
        <v>0</v>
      </c>
      <c r="AA205" s="6">
        <f t="shared" si="91"/>
        <v>0</v>
      </c>
      <c r="AB205" s="6">
        <f t="shared" si="91"/>
        <v>0</v>
      </c>
      <c r="AC205" s="6">
        <f t="shared" si="91"/>
        <v>0</v>
      </c>
      <c r="AD205" s="6">
        <f t="shared" si="91"/>
        <v>0</v>
      </c>
      <c r="AE205" s="6">
        <f t="shared" si="91"/>
        <v>0</v>
      </c>
      <c r="AF205" s="6">
        <f t="shared" si="91"/>
        <v>0</v>
      </c>
      <c r="AG205" s="6">
        <f t="shared" si="91"/>
        <v>0</v>
      </c>
      <c r="AH205" s="6">
        <f t="shared" si="92"/>
        <v>0</v>
      </c>
      <c r="AI205" s="6">
        <f t="shared" si="92"/>
        <v>0</v>
      </c>
      <c r="AJ205" s="6">
        <f t="shared" si="92"/>
        <v>0</v>
      </c>
      <c r="AK205" s="6">
        <f t="shared" si="92"/>
        <v>0</v>
      </c>
      <c r="AL205" s="6">
        <f t="shared" si="92"/>
        <v>0</v>
      </c>
      <c r="AM205" s="6">
        <f t="shared" si="92"/>
        <v>0</v>
      </c>
      <c r="AN205" s="6">
        <f t="shared" si="92"/>
        <v>0</v>
      </c>
      <c r="AO205" s="6">
        <f t="shared" si="92"/>
        <v>0</v>
      </c>
      <c r="AP205" s="6">
        <f t="shared" si="92"/>
        <v>0</v>
      </c>
      <c r="AQ205" s="6">
        <f t="shared" si="92"/>
        <v>0</v>
      </c>
      <c r="AR205" s="6">
        <f t="shared" si="93"/>
        <v>0</v>
      </c>
      <c r="AS205" s="6">
        <f t="shared" si="93"/>
        <v>0</v>
      </c>
      <c r="AT205" s="6">
        <f t="shared" si="93"/>
        <v>0</v>
      </c>
      <c r="AU205" s="6">
        <f t="shared" si="93"/>
        <v>0</v>
      </c>
      <c r="AV205" s="6">
        <f t="shared" si="93"/>
        <v>0</v>
      </c>
      <c r="AW205" s="6">
        <f t="shared" si="93"/>
        <v>0</v>
      </c>
      <c r="AX205" s="6">
        <f t="shared" si="93"/>
        <v>0</v>
      </c>
      <c r="AY205" s="6">
        <f t="shared" si="93"/>
        <v>0</v>
      </c>
      <c r="BA205" s="6">
        <f t="shared" si="87"/>
        <v>0</v>
      </c>
      <c r="BB205" s="6">
        <f t="shared" si="88"/>
        <v>0</v>
      </c>
      <c r="BC205" s="6">
        <f t="shared" si="89"/>
        <v>0</v>
      </c>
      <c r="BD205" s="6">
        <f t="shared" si="90"/>
        <v>0</v>
      </c>
    </row>
    <row r="206" spans="1:56" x14ac:dyDescent="0.2">
      <c r="A206" s="29">
        <v>38678</v>
      </c>
      <c r="B206" s="1" t="s">
        <v>200</v>
      </c>
      <c r="C206" s="27">
        <v>43844</v>
      </c>
      <c r="D206" s="1">
        <v>51160</v>
      </c>
      <c r="J206" s="1" t="s">
        <v>0</v>
      </c>
      <c r="K206" s="1" t="s">
        <v>49</v>
      </c>
      <c r="L206" s="1">
        <v>-1</v>
      </c>
      <c r="M206" s="1">
        <v>155</v>
      </c>
      <c r="N206" s="6"/>
      <c r="O206" s="6">
        <v>155</v>
      </c>
      <c r="P206" s="6">
        <v>-59494.47</v>
      </c>
      <c r="R206" s="31">
        <v>-155</v>
      </c>
      <c r="S206" s="28">
        <v>43861</v>
      </c>
      <c r="V206" s="1" t="s">
        <v>861</v>
      </c>
      <c r="X206" s="6">
        <f t="shared" si="91"/>
        <v>0</v>
      </c>
      <c r="Y206" s="6">
        <f t="shared" si="91"/>
        <v>0</v>
      </c>
      <c r="Z206" s="6">
        <f t="shared" si="91"/>
        <v>0</v>
      </c>
      <c r="AA206" s="6">
        <f t="shared" si="91"/>
        <v>0</v>
      </c>
      <c r="AB206" s="6">
        <f t="shared" si="91"/>
        <v>0</v>
      </c>
      <c r="AC206" s="6">
        <f t="shared" si="91"/>
        <v>0</v>
      </c>
      <c r="AD206" s="6">
        <f t="shared" si="91"/>
        <v>0</v>
      </c>
      <c r="AE206" s="6">
        <f t="shared" si="91"/>
        <v>0</v>
      </c>
      <c r="AF206" s="6">
        <f t="shared" si="91"/>
        <v>0</v>
      </c>
      <c r="AG206" s="6">
        <f t="shared" si="91"/>
        <v>0</v>
      </c>
      <c r="AH206" s="6">
        <f t="shared" si="92"/>
        <v>0</v>
      </c>
      <c r="AI206" s="6">
        <f t="shared" si="92"/>
        <v>0</v>
      </c>
      <c r="AJ206" s="6">
        <f t="shared" si="92"/>
        <v>0</v>
      </c>
      <c r="AK206" s="6">
        <f t="shared" si="92"/>
        <v>0</v>
      </c>
      <c r="AL206" s="6">
        <f t="shared" si="92"/>
        <v>0</v>
      </c>
      <c r="AM206" s="6">
        <f t="shared" si="92"/>
        <v>0</v>
      </c>
      <c r="AN206" s="6">
        <f t="shared" si="92"/>
        <v>0</v>
      </c>
      <c r="AO206" s="6">
        <f t="shared" si="92"/>
        <v>0</v>
      </c>
      <c r="AP206" s="6">
        <f t="shared" si="92"/>
        <v>0</v>
      </c>
      <c r="AQ206" s="6">
        <f t="shared" si="92"/>
        <v>0</v>
      </c>
      <c r="AR206" s="6">
        <f t="shared" si="93"/>
        <v>0</v>
      </c>
      <c r="AS206" s="6">
        <f t="shared" si="93"/>
        <v>0</v>
      </c>
      <c r="AT206" s="6">
        <f t="shared" si="93"/>
        <v>0</v>
      </c>
      <c r="AU206" s="6">
        <f t="shared" si="93"/>
        <v>0</v>
      </c>
      <c r="AV206" s="6">
        <f t="shared" si="93"/>
        <v>0</v>
      </c>
      <c r="AW206" s="6">
        <f t="shared" si="93"/>
        <v>0</v>
      </c>
      <c r="AX206" s="6">
        <f t="shared" si="93"/>
        <v>0</v>
      </c>
      <c r="AY206" s="6">
        <f t="shared" si="93"/>
        <v>0</v>
      </c>
      <c r="BA206" s="6">
        <f t="shared" si="87"/>
        <v>0</v>
      </c>
      <c r="BB206" s="6">
        <f t="shared" si="88"/>
        <v>0</v>
      </c>
      <c r="BC206" s="6">
        <f t="shared" si="89"/>
        <v>0</v>
      </c>
      <c r="BD206" s="6">
        <f t="shared" si="90"/>
        <v>0</v>
      </c>
    </row>
    <row r="207" spans="1:56" x14ac:dyDescent="0.2">
      <c r="A207" s="29">
        <v>38874</v>
      </c>
      <c r="B207" s="1" t="s">
        <v>200</v>
      </c>
      <c r="C207" s="27">
        <v>43844</v>
      </c>
      <c r="D207" s="1">
        <v>51175</v>
      </c>
      <c r="J207" s="1" t="s">
        <v>0</v>
      </c>
      <c r="K207" s="1" t="s">
        <v>49</v>
      </c>
      <c r="L207" s="1">
        <v>-6</v>
      </c>
      <c r="M207" s="1">
        <v>88</v>
      </c>
      <c r="N207" s="6"/>
      <c r="O207" s="6">
        <v>528</v>
      </c>
      <c r="P207" s="6">
        <v>-63688.22</v>
      </c>
      <c r="R207" s="31">
        <v>-528</v>
      </c>
      <c r="S207" s="28">
        <v>43861</v>
      </c>
      <c r="V207" s="1" t="s">
        <v>862</v>
      </c>
      <c r="X207" s="6">
        <f t="shared" si="91"/>
        <v>0</v>
      </c>
      <c r="Y207" s="6">
        <f t="shared" si="91"/>
        <v>0</v>
      </c>
      <c r="Z207" s="6">
        <f t="shared" si="91"/>
        <v>0</v>
      </c>
      <c r="AA207" s="6">
        <f t="shared" si="91"/>
        <v>0</v>
      </c>
      <c r="AB207" s="6">
        <f t="shared" si="91"/>
        <v>0</v>
      </c>
      <c r="AC207" s="6">
        <f t="shared" si="91"/>
        <v>0</v>
      </c>
      <c r="AD207" s="6">
        <f t="shared" si="91"/>
        <v>0</v>
      </c>
      <c r="AE207" s="6">
        <f t="shared" si="91"/>
        <v>0</v>
      </c>
      <c r="AF207" s="6">
        <f t="shared" si="91"/>
        <v>0</v>
      </c>
      <c r="AG207" s="6">
        <f t="shared" si="91"/>
        <v>0</v>
      </c>
      <c r="AH207" s="6">
        <f t="shared" si="92"/>
        <v>0</v>
      </c>
      <c r="AI207" s="6">
        <f t="shared" si="92"/>
        <v>0</v>
      </c>
      <c r="AJ207" s="6">
        <f t="shared" si="92"/>
        <v>0</v>
      </c>
      <c r="AK207" s="6">
        <f t="shared" si="92"/>
        <v>0</v>
      </c>
      <c r="AL207" s="6">
        <f t="shared" si="92"/>
        <v>0</v>
      </c>
      <c r="AM207" s="6">
        <f t="shared" si="92"/>
        <v>0</v>
      </c>
      <c r="AN207" s="6">
        <f t="shared" si="92"/>
        <v>0</v>
      </c>
      <c r="AO207" s="6">
        <f t="shared" si="92"/>
        <v>0</v>
      </c>
      <c r="AP207" s="6">
        <f t="shared" si="92"/>
        <v>0</v>
      </c>
      <c r="AQ207" s="6">
        <f t="shared" si="92"/>
        <v>0</v>
      </c>
      <c r="AR207" s="6">
        <f t="shared" si="93"/>
        <v>0</v>
      </c>
      <c r="AS207" s="6">
        <f t="shared" si="93"/>
        <v>0</v>
      </c>
      <c r="AT207" s="6">
        <f t="shared" si="93"/>
        <v>0</v>
      </c>
      <c r="AU207" s="6">
        <f t="shared" si="93"/>
        <v>0</v>
      </c>
      <c r="AV207" s="6">
        <f t="shared" si="93"/>
        <v>0</v>
      </c>
      <c r="AW207" s="6">
        <f t="shared" si="93"/>
        <v>0</v>
      </c>
      <c r="AX207" s="6">
        <f t="shared" si="93"/>
        <v>0</v>
      </c>
      <c r="AY207" s="6">
        <f t="shared" si="93"/>
        <v>0</v>
      </c>
      <c r="BA207" s="6">
        <f t="shared" si="87"/>
        <v>0</v>
      </c>
      <c r="BB207" s="6">
        <f t="shared" si="88"/>
        <v>0</v>
      </c>
      <c r="BC207" s="6">
        <f t="shared" si="89"/>
        <v>0</v>
      </c>
      <c r="BD207" s="6">
        <f t="shared" si="90"/>
        <v>0</v>
      </c>
    </row>
    <row r="208" spans="1:56" x14ac:dyDescent="0.2">
      <c r="A208" s="29">
        <v>38874</v>
      </c>
      <c r="B208" s="1" t="s">
        <v>200</v>
      </c>
      <c r="C208" s="27">
        <v>43844</v>
      </c>
      <c r="D208" s="1">
        <v>51175</v>
      </c>
      <c r="J208" s="1" t="s">
        <v>0</v>
      </c>
      <c r="K208" s="1" t="s">
        <v>49</v>
      </c>
      <c r="L208" s="1">
        <v>-3.5</v>
      </c>
      <c r="M208" s="1">
        <v>88</v>
      </c>
      <c r="N208" s="6"/>
      <c r="O208" s="6">
        <v>308</v>
      </c>
      <c r="P208" s="6">
        <v>-64420.22</v>
      </c>
      <c r="R208" s="31">
        <v>-308</v>
      </c>
      <c r="S208" s="28">
        <v>43861</v>
      </c>
      <c r="V208" s="1" t="s">
        <v>862</v>
      </c>
      <c r="X208" s="6">
        <f t="shared" si="91"/>
        <v>0</v>
      </c>
      <c r="Y208" s="6">
        <f t="shared" si="91"/>
        <v>0</v>
      </c>
      <c r="Z208" s="6">
        <f t="shared" si="91"/>
        <v>0</v>
      </c>
      <c r="AA208" s="6">
        <f t="shared" si="91"/>
        <v>0</v>
      </c>
      <c r="AB208" s="6">
        <f t="shared" si="91"/>
        <v>0</v>
      </c>
      <c r="AC208" s="6">
        <f t="shared" si="91"/>
        <v>0</v>
      </c>
      <c r="AD208" s="6">
        <f t="shared" si="91"/>
        <v>0</v>
      </c>
      <c r="AE208" s="6">
        <f t="shared" si="91"/>
        <v>0</v>
      </c>
      <c r="AF208" s="6">
        <f t="shared" si="91"/>
        <v>0</v>
      </c>
      <c r="AG208" s="6">
        <f t="shared" si="91"/>
        <v>0</v>
      </c>
      <c r="AH208" s="6">
        <f t="shared" si="92"/>
        <v>0</v>
      </c>
      <c r="AI208" s="6">
        <f t="shared" si="92"/>
        <v>0</v>
      </c>
      <c r="AJ208" s="6">
        <f t="shared" si="92"/>
        <v>0</v>
      </c>
      <c r="AK208" s="6">
        <f t="shared" si="92"/>
        <v>0</v>
      </c>
      <c r="AL208" s="6">
        <f t="shared" si="92"/>
        <v>0</v>
      </c>
      <c r="AM208" s="6">
        <f t="shared" si="92"/>
        <v>0</v>
      </c>
      <c r="AN208" s="6">
        <f t="shared" si="92"/>
        <v>0</v>
      </c>
      <c r="AO208" s="6">
        <f t="shared" si="92"/>
        <v>0</v>
      </c>
      <c r="AP208" s="6">
        <f t="shared" si="92"/>
        <v>0</v>
      </c>
      <c r="AQ208" s="6">
        <f t="shared" si="92"/>
        <v>0</v>
      </c>
      <c r="AR208" s="6">
        <f t="shared" si="93"/>
        <v>0</v>
      </c>
      <c r="AS208" s="6">
        <f t="shared" si="93"/>
        <v>0</v>
      </c>
      <c r="AT208" s="6">
        <f t="shared" si="93"/>
        <v>0</v>
      </c>
      <c r="AU208" s="6">
        <f t="shared" si="93"/>
        <v>0</v>
      </c>
      <c r="AV208" s="6">
        <f t="shared" si="93"/>
        <v>0</v>
      </c>
      <c r="AW208" s="6">
        <f t="shared" si="93"/>
        <v>0</v>
      </c>
      <c r="AX208" s="6">
        <f t="shared" si="93"/>
        <v>0</v>
      </c>
      <c r="AY208" s="6">
        <f t="shared" si="93"/>
        <v>0</v>
      </c>
      <c r="BA208" s="6">
        <f t="shared" si="87"/>
        <v>0</v>
      </c>
      <c r="BB208" s="6">
        <f t="shared" si="88"/>
        <v>0</v>
      </c>
      <c r="BC208" s="6">
        <f t="shared" si="89"/>
        <v>0</v>
      </c>
      <c r="BD208" s="6">
        <f t="shared" si="90"/>
        <v>0</v>
      </c>
    </row>
    <row r="209" spans="1:58" x14ac:dyDescent="0.2">
      <c r="A209" s="29">
        <v>38874</v>
      </c>
      <c r="B209" s="1" t="s">
        <v>200</v>
      </c>
      <c r="C209" s="27">
        <v>43844</v>
      </c>
      <c r="D209" s="1">
        <v>51175</v>
      </c>
      <c r="J209" s="1" t="s">
        <v>0</v>
      </c>
      <c r="K209" s="1" t="s">
        <v>49</v>
      </c>
      <c r="L209" s="1">
        <v>-1</v>
      </c>
      <c r="M209" s="1">
        <v>298</v>
      </c>
      <c r="N209" s="6"/>
      <c r="O209" s="6">
        <v>298</v>
      </c>
      <c r="P209" s="6">
        <v>-64952.22</v>
      </c>
      <c r="R209" s="31">
        <v>-298</v>
      </c>
      <c r="S209" s="28">
        <v>43861</v>
      </c>
      <c r="V209" s="1" t="s">
        <v>862</v>
      </c>
      <c r="X209" s="6">
        <f t="shared" si="91"/>
        <v>0</v>
      </c>
      <c r="Y209" s="6">
        <f t="shared" si="91"/>
        <v>0</v>
      </c>
      <c r="Z209" s="6">
        <f t="shared" si="91"/>
        <v>0</v>
      </c>
      <c r="AA209" s="6">
        <f t="shared" si="91"/>
        <v>0</v>
      </c>
      <c r="AB209" s="6">
        <f t="shared" si="91"/>
        <v>0</v>
      </c>
      <c r="AC209" s="6">
        <f t="shared" si="91"/>
        <v>0</v>
      </c>
      <c r="AD209" s="6">
        <f t="shared" si="91"/>
        <v>0</v>
      </c>
      <c r="AE209" s="6">
        <f t="shared" si="91"/>
        <v>0</v>
      </c>
      <c r="AF209" s="6">
        <f t="shared" si="91"/>
        <v>0</v>
      </c>
      <c r="AG209" s="6">
        <f t="shared" si="91"/>
        <v>0</v>
      </c>
      <c r="AH209" s="6">
        <f t="shared" si="92"/>
        <v>0</v>
      </c>
      <c r="AI209" s="6">
        <f t="shared" si="92"/>
        <v>0</v>
      </c>
      <c r="AJ209" s="6">
        <f t="shared" si="92"/>
        <v>0</v>
      </c>
      <c r="AK209" s="6">
        <f t="shared" si="92"/>
        <v>0</v>
      </c>
      <c r="AL209" s="6">
        <f t="shared" si="92"/>
        <v>0</v>
      </c>
      <c r="AM209" s="6">
        <f t="shared" si="92"/>
        <v>0</v>
      </c>
      <c r="AN209" s="6">
        <f t="shared" si="92"/>
        <v>0</v>
      </c>
      <c r="AO209" s="6">
        <f t="shared" si="92"/>
        <v>0</v>
      </c>
      <c r="AP209" s="6">
        <f t="shared" si="92"/>
        <v>0</v>
      </c>
      <c r="AQ209" s="6">
        <f t="shared" si="92"/>
        <v>0</v>
      </c>
      <c r="AR209" s="6">
        <f t="shared" si="93"/>
        <v>0</v>
      </c>
      <c r="AS209" s="6">
        <f t="shared" si="93"/>
        <v>0</v>
      </c>
      <c r="AT209" s="6">
        <f t="shared" si="93"/>
        <v>0</v>
      </c>
      <c r="AU209" s="6">
        <f t="shared" si="93"/>
        <v>0</v>
      </c>
      <c r="AV209" s="6">
        <f t="shared" si="93"/>
        <v>0</v>
      </c>
      <c r="AW209" s="6">
        <f t="shared" si="93"/>
        <v>0</v>
      </c>
      <c r="AX209" s="6">
        <f t="shared" si="93"/>
        <v>0</v>
      </c>
      <c r="AY209" s="6">
        <f t="shared" si="93"/>
        <v>0</v>
      </c>
      <c r="BA209" s="6">
        <f t="shared" si="87"/>
        <v>0</v>
      </c>
      <c r="BB209" s="6">
        <f t="shared" si="88"/>
        <v>0</v>
      </c>
      <c r="BC209" s="6">
        <f t="shared" si="89"/>
        <v>0</v>
      </c>
      <c r="BD209" s="6">
        <f t="shared" si="90"/>
        <v>0</v>
      </c>
    </row>
    <row r="210" spans="1:58" x14ac:dyDescent="0.2">
      <c r="A210" s="29">
        <v>38874</v>
      </c>
      <c r="B210" s="1" t="s">
        <v>200</v>
      </c>
      <c r="C210" s="27">
        <v>43844</v>
      </c>
      <c r="D210" s="1">
        <v>51175</v>
      </c>
      <c r="J210" s="1" t="s">
        <v>0</v>
      </c>
      <c r="K210" s="1" t="s">
        <v>49</v>
      </c>
      <c r="L210" s="1">
        <v>-2</v>
      </c>
      <c r="M210" s="1">
        <v>88</v>
      </c>
      <c r="N210" s="6"/>
      <c r="O210" s="6">
        <v>176</v>
      </c>
      <c r="P210" s="6">
        <v>-63988.22</v>
      </c>
      <c r="R210" s="31">
        <v>-176</v>
      </c>
      <c r="S210" s="28">
        <v>43861</v>
      </c>
      <c r="V210" s="1" t="s">
        <v>969</v>
      </c>
      <c r="X210" s="6">
        <f t="shared" si="91"/>
        <v>0</v>
      </c>
      <c r="Y210" s="6">
        <f t="shared" si="91"/>
        <v>0</v>
      </c>
      <c r="Z210" s="6">
        <f t="shared" si="91"/>
        <v>0</v>
      </c>
      <c r="AA210" s="6">
        <f t="shared" si="91"/>
        <v>0</v>
      </c>
      <c r="AB210" s="6">
        <f t="shared" si="91"/>
        <v>0</v>
      </c>
      <c r="AC210" s="6">
        <f t="shared" si="91"/>
        <v>0</v>
      </c>
      <c r="AD210" s="6">
        <f t="shared" si="91"/>
        <v>0</v>
      </c>
      <c r="AE210" s="6">
        <f t="shared" si="91"/>
        <v>0</v>
      </c>
      <c r="AF210" s="6">
        <f t="shared" si="91"/>
        <v>0</v>
      </c>
      <c r="AG210" s="6">
        <f t="shared" si="91"/>
        <v>0</v>
      </c>
      <c r="AH210" s="6">
        <f t="shared" si="92"/>
        <v>0</v>
      </c>
      <c r="AI210" s="6">
        <f t="shared" si="92"/>
        <v>0</v>
      </c>
      <c r="AJ210" s="6">
        <f t="shared" si="92"/>
        <v>0</v>
      </c>
      <c r="AK210" s="6">
        <f t="shared" si="92"/>
        <v>0</v>
      </c>
      <c r="AL210" s="6">
        <f t="shared" si="92"/>
        <v>0</v>
      </c>
      <c r="AM210" s="6">
        <f t="shared" si="92"/>
        <v>0</v>
      </c>
      <c r="AN210" s="6">
        <f t="shared" si="92"/>
        <v>0</v>
      </c>
      <c r="AO210" s="6">
        <f t="shared" si="92"/>
        <v>0</v>
      </c>
      <c r="AP210" s="6">
        <f t="shared" si="92"/>
        <v>0</v>
      </c>
      <c r="AQ210" s="6">
        <f t="shared" si="92"/>
        <v>0</v>
      </c>
      <c r="AR210" s="6">
        <f t="shared" si="93"/>
        <v>0</v>
      </c>
      <c r="AS210" s="6">
        <f t="shared" si="93"/>
        <v>0</v>
      </c>
      <c r="AT210" s="6">
        <f t="shared" si="93"/>
        <v>0</v>
      </c>
      <c r="AU210" s="6">
        <f t="shared" si="93"/>
        <v>0</v>
      </c>
      <c r="AV210" s="6">
        <f t="shared" si="93"/>
        <v>0</v>
      </c>
      <c r="AW210" s="6">
        <f t="shared" si="93"/>
        <v>0</v>
      </c>
      <c r="AX210" s="6">
        <f t="shared" si="93"/>
        <v>0</v>
      </c>
      <c r="AY210" s="6">
        <f t="shared" si="93"/>
        <v>0</v>
      </c>
      <c r="BA210" s="6">
        <f t="shared" si="87"/>
        <v>0</v>
      </c>
      <c r="BB210" s="6">
        <f t="shared" si="88"/>
        <v>0</v>
      </c>
      <c r="BC210" s="6">
        <f t="shared" si="89"/>
        <v>0</v>
      </c>
      <c r="BD210" s="6">
        <f t="shared" si="90"/>
        <v>0</v>
      </c>
    </row>
    <row r="211" spans="1:58" x14ac:dyDescent="0.2">
      <c r="A211" s="29">
        <v>38874</v>
      </c>
      <c r="B211" s="1" t="s">
        <v>200</v>
      </c>
      <c r="C211" s="27">
        <v>43844</v>
      </c>
      <c r="D211" s="1">
        <v>51175</v>
      </c>
      <c r="J211" s="1" t="s">
        <v>0</v>
      </c>
      <c r="K211" s="1" t="s">
        <v>49</v>
      </c>
      <c r="L211" s="1">
        <v>-1</v>
      </c>
      <c r="M211" s="1">
        <v>124</v>
      </c>
      <c r="N211" s="6"/>
      <c r="O211" s="6">
        <v>124</v>
      </c>
      <c r="P211" s="6">
        <v>-63160.22</v>
      </c>
      <c r="R211" s="31">
        <v>-124</v>
      </c>
      <c r="S211" s="28">
        <v>43861</v>
      </c>
      <c r="V211" s="1" t="s">
        <v>862</v>
      </c>
      <c r="X211" s="6">
        <f t="shared" si="91"/>
        <v>0</v>
      </c>
      <c r="Y211" s="6">
        <f t="shared" si="91"/>
        <v>0</v>
      </c>
      <c r="Z211" s="6">
        <f t="shared" si="91"/>
        <v>0</v>
      </c>
      <c r="AA211" s="6">
        <f t="shared" si="91"/>
        <v>0</v>
      </c>
      <c r="AB211" s="6">
        <f t="shared" si="91"/>
        <v>0</v>
      </c>
      <c r="AC211" s="6">
        <f t="shared" si="91"/>
        <v>0</v>
      </c>
      <c r="AD211" s="6">
        <f t="shared" si="91"/>
        <v>0</v>
      </c>
      <c r="AE211" s="6">
        <f t="shared" si="91"/>
        <v>0</v>
      </c>
      <c r="AF211" s="6">
        <f t="shared" si="91"/>
        <v>0</v>
      </c>
      <c r="AG211" s="6">
        <f t="shared" si="91"/>
        <v>0</v>
      </c>
      <c r="AH211" s="6">
        <f t="shared" si="92"/>
        <v>0</v>
      </c>
      <c r="AI211" s="6">
        <f t="shared" si="92"/>
        <v>0</v>
      </c>
      <c r="AJ211" s="6">
        <f t="shared" si="92"/>
        <v>0</v>
      </c>
      <c r="AK211" s="6">
        <f t="shared" si="92"/>
        <v>0</v>
      </c>
      <c r="AL211" s="6">
        <f t="shared" si="92"/>
        <v>0</v>
      </c>
      <c r="AM211" s="6">
        <f t="shared" si="92"/>
        <v>0</v>
      </c>
      <c r="AN211" s="6">
        <f t="shared" si="92"/>
        <v>0</v>
      </c>
      <c r="AO211" s="6">
        <f t="shared" si="92"/>
        <v>0</v>
      </c>
      <c r="AP211" s="6">
        <f t="shared" si="92"/>
        <v>0</v>
      </c>
      <c r="AQ211" s="6">
        <f t="shared" si="92"/>
        <v>0</v>
      </c>
      <c r="AR211" s="6">
        <f t="shared" si="93"/>
        <v>0</v>
      </c>
      <c r="AS211" s="6">
        <f t="shared" si="93"/>
        <v>0</v>
      </c>
      <c r="AT211" s="6">
        <f t="shared" si="93"/>
        <v>0</v>
      </c>
      <c r="AU211" s="6">
        <f t="shared" si="93"/>
        <v>0</v>
      </c>
      <c r="AV211" s="6">
        <f t="shared" si="93"/>
        <v>0</v>
      </c>
      <c r="AW211" s="6">
        <f t="shared" si="93"/>
        <v>0</v>
      </c>
      <c r="AX211" s="6">
        <f t="shared" si="93"/>
        <v>0</v>
      </c>
      <c r="AY211" s="6">
        <f t="shared" si="93"/>
        <v>0</v>
      </c>
      <c r="BA211" s="6">
        <f t="shared" si="87"/>
        <v>0</v>
      </c>
      <c r="BB211" s="6">
        <f t="shared" si="88"/>
        <v>0</v>
      </c>
      <c r="BC211" s="6">
        <f t="shared" si="89"/>
        <v>0</v>
      </c>
      <c r="BD211" s="6">
        <f t="shared" si="90"/>
        <v>0</v>
      </c>
    </row>
    <row r="212" spans="1:58" x14ac:dyDescent="0.2">
      <c r="A212" s="29">
        <v>38874</v>
      </c>
      <c r="B212" s="1" t="s">
        <v>200</v>
      </c>
      <c r="C212" s="27">
        <v>43844</v>
      </c>
      <c r="D212" s="1">
        <v>51175</v>
      </c>
      <c r="J212" s="1" t="s">
        <v>0</v>
      </c>
      <c r="K212" s="1" t="s">
        <v>49</v>
      </c>
      <c r="L212" s="1">
        <v>-1</v>
      </c>
      <c r="M212" s="1">
        <v>124</v>
      </c>
      <c r="N212" s="6"/>
      <c r="O212" s="6">
        <v>124</v>
      </c>
      <c r="P212" s="6">
        <v>-63812.22</v>
      </c>
      <c r="R212" s="31">
        <v>-124</v>
      </c>
      <c r="S212" s="28">
        <v>43861</v>
      </c>
      <c r="V212" s="1" t="s">
        <v>862</v>
      </c>
      <c r="X212" s="6">
        <f t="shared" ref="X212:AG219" si="94">-SUMIFS($R:$R,$H:$H,$W212,$S:$S,X$1)/1000</f>
        <v>0</v>
      </c>
      <c r="Y212" s="6">
        <f t="shared" si="94"/>
        <v>0</v>
      </c>
      <c r="Z212" s="6">
        <f t="shared" si="94"/>
        <v>0</v>
      </c>
      <c r="AA212" s="6">
        <f t="shared" si="94"/>
        <v>0</v>
      </c>
      <c r="AB212" s="6">
        <f t="shared" si="94"/>
        <v>0</v>
      </c>
      <c r="AC212" s="6">
        <f t="shared" si="94"/>
        <v>0</v>
      </c>
      <c r="AD212" s="6">
        <f t="shared" si="94"/>
        <v>0</v>
      </c>
      <c r="AE212" s="6">
        <f t="shared" si="94"/>
        <v>0</v>
      </c>
      <c r="AF212" s="6">
        <f t="shared" si="94"/>
        <v>0</v>
      </c>
      <c r="AG212" s="6">
        <f t="shared" si="94"/>
        <v>0</v>
      </c>
      <c r="AH212" s="6">
        <f t="shared" ref="AH212:AQ219" si="95">-SUMIFS($R:$R,$H:$H,$W212,$S:$S,AH$1)/1000</f>
        <v>0</v>
      </c>
      <c r="AI212" s="6">
        <f t="shared" si="95"/>
        <v>0</v>
      </c>
      <c r="AJ212" s="6">
        <f t="shared" si="95"/>
        <v>0</v>
      </c>
      <c r="AK212" s="6">
        <f t="shared" si="95"/>
        <v>0</v>
      </c>
      <c r="AL212" s="6">
        <f t="shared" si="95"/>
        <v>0</v>
      </c>
      <c r="AM212" s="6">
        <f t="shared" si="95"/>
        <v>0</v>
      </c>
      <c r="AN212" s="6">
        <f t="shared" si="95"/>
        <v>0</v>
      </c>
      <c r="AO212" s="6">
        <f t="shared" si="95"/>
        <v>0</v>
      </c>
      <c r="AP212" s="6">
        <f t="shared" si="95"/>
        <v>0</v>
      </c>
      <c r="AQ212" s="6">
        <f t="shared" si="95"/>
        <v>0</v>
      </c>
      <c r="AR212" s="6">
        <f t="shared" ref="AR212:AY219" si="96">-SUMIFS($R:$R,$H:$H,$W212,$S:$S,AR$1)/1000</f>
        <v>0</v>
      </c>
      <c r="AS212" s="6">
        <f t="shared" si="96"/>
        <v>0</v>
      </c>
      <c r="AT212" s="6">
        <f t="shared" si="96"/>
        <v>0</v>
      </c>
      <c r="AU212" s="6">
        <f t="shared" si="96"/>
        <v>0</v>
      </c>
      <c r="AV212" s="6">
        <f t="shared" si="96"/>
        <v>0</v>
      </c>
      <c r="AW212" s="6">
        <f t="shared" si="96"/>
        <v>0</v>
      </c>
      <c r="AX212" s="6">
        <f t="shared" si="96"/>
        <v>0</v>
      </c>
      <c r="AY212" s="6">
        <f t="shared" si="96"/>
        <v>0</v>
      </c>
      <c r="BA212" s="6">
        <f t="shared" si="87"/>
        <v>0</v>
      </c>
      <c r="BB212" s="6">
        <f t="shared" si="88"/>
        <v>0</v>
      </c>
      <c r="BC212" s="6">
        <f t="shared" si="89"/>
        <v>0</v>
      </c>
      <c r="BD212" s="6">
        <f t="shared" si="90"/>
        <v>0</v>
      </c>
    </row>
    <row r="213" spans="1:58" x14ac:dyDescent="0.2">
      <c r="A213" s="29">
        <v>38874</v>
      </c>
      <c r="B213" s="1" t="s">
        <v>200</v>
      </c>
      <c r="C213" s="27">
        <v>43844</v>
      </c>
      <c r="D213" s="1">
        <v>51175</v>
      </c>
      <c r="J213" s="1" t="s">
        <v>0</v>
      </c>
      <c r="K213" s="1" t="s">
        <v>49</v>
      </c>
      <c r="L213" s="1">
        <v>-1</v>
      </c>
      <c r="M213" s="1">
        <v>124</v>
      </c>
      <c r="N213" s="6"/>
      <c r="O213" s="6">
        <v>124</v>
      </c>
      <c r="P213" s="6">
        <v>-64112.22</v>
      </c>
      <c r="R213" s="31">
        <v>-124</v>
      </c>
      <c r="S213" s="28">
        <v>43861</v>
      </c>
      <c r="V213" s="1" t="s">
        <v>862</v>
      </c>
      <c r="X213" s="6">
        <f t="shared" si="94"/>
        <v>0</v>
      </c>
      <c r="Y213" s="6">
        <f t="shared" si="94"/>
        <v>0</v>
      </c>
      <c r="Z213" s="6">
        <f t="shared" si="94"/>
        <v>0</v>
      </c>
      <c r="AA213" s="6">
        <f t="shared" si="94"/>
        <v>0</v>
      </c>
      <c r="AB213" s="6">
        <f t="shared" si="94"/>
        <v>0</v>
      </c>
      <c r="AC213" s="6">
        <f t="shared" si="94"/>
        <v>0</v>
      </c>
      <c r="AD213" s="6">
        <f t="shared" si="94"/>
        <v>0</v>
      </c>
      <c r="AE213" s="6">
        <f t="shared" si="94"/>
        <v>0</v>
      </c>
      <c r="AF213" s="6">
        <f t="shared" si="94"/>
        <v>0</v>
      </c>
      <c r="AG213" s="6">
        <f t="shared" si="94"/>
        <v>0</v>
      </c>
      <c r="AH213" s="6">
        <f t="shared" si="95"/>
        <v>0</v>
      </c>
      <c r="AI213" s="6">
        <f t="shared" si="95"/>
        <v>0</v>
      </c>
      <c r="AJ213" s="6">
        <f t="shared" si="95"/>
        <v>0</v>
      </c>
      <c r="AK213" s="6">
        <f t="shared" si="95"/>
        <v>0</v>
      </c>
      <c r="AL213" s="6">
        <f t="shared" si="95"/>
        <v>0</v>
      </c>
      <c r="AM213" s="6">
        <f t="shared" si="95"/>
        <v>0</v>
      </c>
      <c r="AN213" s="6">
        <f t="shared" si="95"/>
        <v>0</v>
      </c>
      <c r="AO213" s="6">
        <f t="shared" si="95"/>
        <v>0</v>
      </c>
      <c r="AP213" s="6">
        <f t="shared" si="95"/>
        <v>0</v>
      </c>
      <c r="AQ213" s="6">
        <f t="shared" si="95"/>
        <v>0</v>
      </c>
      <c r="AR213" s="6">
        <f t="shared" si="96"/>
        <v>0</v>
      </c>
      <c r="AS213" s="6">
        <f t="shared" si="96"/>
        <v>0</v>
      </c>
      <c r="AT213" s="6">
        <f t="shared" si="96"/>
        <v>0</v>
      </c>
      <c r="AU213" s="6">
        <f t="shared" si="96"/>
        <v>0</v>
      </c>
      <c r="AV213" s="6">
        <f t="shared" si="96"/>
        <v>0</v>
      </c>
      <c r="AW213" s="6">
        <f t="shared" si="96"/>
        <v>0</v>
      </c>
      <c r="AX213" s="6">
        <f t="shared" si="96"/>
        <v>0</v>
      </c>
      <c r="AY213" s="6">
        <f t="shared" si="96"/>
        <v>0</v>
      </c>
      <c r="BA213" s="6">
        <f t="shared" si="87"/>
        <v>0</v>
      </c>
      <c r="BB213" s="6">
        <f t="shared" si="88"/>
        <v>0</v>
      </c>
      <c r="BC213" s="6">
        <f t="shared" si="89"/>
        <v>0</v>
      </c>
      <c r="BD213" s="6">
        <f t="shared" si="90"/>
        <v>0</v>
      </c>
    </row>
    <row r="214" spans="1:58" x14ac:dyDescent="0.2">
      <c r="A214" s="29">
        <v>38874</v>
      </c>
      <c r="B214" s="1" t="s">
        <v>200</v>
      </c>
      <c r="C214" s="27">
        <v>43844</v>
      </c>
      <c r="D214" s="1">
        <v>51175</v>
      </c>
      <c r="J214" s="1" t="s">
        <v>0</v>
      </c>
      <c r="K214" s="1" t="s">
        <v>49</v>
      </c>
      <c r="L214" s="1">
        <v>-1</v>
      </c>
      <c r="M214" s="1">
        <v>124</v>
      </c>
      <c r="N214" s="6"/>
      <c r="O214" s="6">
        <v>124</v>
      </c>
      <c r="P214" s="6">
        <v>-64544.22</v>
      </c>
      <c r="R214" s="31">
        <v>-124</v>
      </c>
      <c r="S214" s="28">
        <v>43861</v>
      </c>
      <c r="V214" s="1" t="s">
        <v>861</v>
      </c>
      <c r="X214" s="6">
        <f t="shared" si="94"/>
        <v>0</v>
      </c>
      <c r="Y214" s="6">
        <f t="shared" si="94"/>
        <v>0</v>
      </c>
      <c r="Z214" s="6">
        <f t="shared" si="94"/>
        <v>0</v>
      </c>
      <c r="AA214" s="6">
        <f t="shared" si="94"/>
        <v>0</v>
      </c>
      <c r="AB214" s="6">
        <f t="shared" si="94"/>
        <v>0</v>
      </c>
      <c r="AC214" s="6">
        <f t="shared" si="94"/>
        <v>0</v>
      </c>
      <c r="AD214" s="6">
        <f t="shared" si="94"/>
        <v>0</v>
      </c>
      <c r="AE214" s="6">
        <f t="shared" si="94"/>
        <v>0</v>
      </c>
      <c r="AF214" s="6">
        <f t="shared" si="94"/>
        <v>0</v>
      </c>
      <c r="AG214" s="6">
        <f t="shared" si="94"/>
        <v>0</v>
      </c>
      <c r="AH214" s="6">
        <f t="shared" si="95"/>
        <v>0</v>
      </c>
      <c r="AI214" s="6">
        <f t="shared" si="95"/>
        <v>0</v>
      </c>
      <c r="AJ214" s="6">
        <f t="shared" si="95"/>
        <v>0</v>
      </c>
      <c r="AK214" s="6">
        <f t="shared" si="95"/>
        <v>0</v>
      </c>
      <c r="AL214" s="6">
        <f t="shared" si="95"/>
        <v>0</v>
      </c>
      <c r="AM214" s="6">
        <f t="shared" si="95"/>
        <v>0</v>
      </c>
      <c r="AN214" s="6">
        <f t="shared" si="95"/>
        <v>0</v>
      </c>
      <c r="AO214" s="6">
        <f t="shared" si="95"/>
        <v>0</v>
      </c>
      <c r="AP214" s="6">
        <f t="shared" si="95"/>
        <v>0</v>
      </c>
      <c r="AQ214" s="6">
        <f t="shared" si="95"/>
        <v>0</v>
      </c>
      <c r="AR214" s="6">
        <f t="shared" si="96"/>
        <v>0</v>
      </c>
      <c r="AS214" s="6">
        <f t="shared" si="96"/>
        <v>0</v>
      </c>
      <c r="AT214" s="6">
        <f t="shared" si="96"/>
        <v>0</v>
      </c>
      <c r="AU214" s="6">
        <f t="shared" si="96"/>
        <v>0</v>
      </c>
      <c r="AV214" s="6">
        <f t="shared" si="96"/>
        <v>0</v>
      </c>
      <c r="AW214" s="6">
        <f t="shared" si="96"/>
        <v>0</v>
      </c>
      <c r="AX214" s="6">
        <f t="shared" si="96"/>
        <v>0</v>
      </c>
      <c r="AY214" s="6">
        <f t="shared" si="96"/>
        <v>0</v>
      </c>
      <c r="BA214" s="6">
        <f t="shared" si="87"/>
        <v>0</v>
      </c>
      <c r="BB214" s="6">
        <f t="shared" si="88"/>
        <v>0</v>
      </c>
      <c r="BC214" s="6">
        <f t="shared" si="89"/>
        <v>0</v>
      </c>
      <c r="BD214" s="6">
        <f t="shared" si="90"/>
        <v>0</v>
      </c>
    </row>
    <row r="215" spans="1:58" x14ac:dyDescent="0.2">
      <c r="A215" s="29">
        <v>38874</v>
      </c>
      <c r="B215" s="1" t="s">
        <v>200</v>
      </c>
      <c r="C215" s="27">
        <v>43844</v>
      </c>
      <c r="D215" s="1">
        <v>51175</v>
      </c>
      <c r="J215" s="1" t="s">
        <v>0</v>
      </c>
      <c r="K215" s="1" t="s">
        <v>49</v>
      </c>
      <c r="L215" s="1">
        <v>-1.25</v>
      </c>
      <c r="M215" s="1">
        <v>88</v>
      </c>
      <c r="N215" s="6"/>
      <c r="O215" s="6">
        <v>110</v>
      </c>
      <c r="P215" s="6">
        <v>-64654.22</v>
      </c>
      <c r="R215" s="31">
        <v>-110</v>
      </c>
      <c r="S215" s="28">
        <v>43861</v>
      </c>
      <c r="V215" s="1" t="s">
        <v>969</v>
      </c>
      <c r="W215" s="1" t="s">
        <v>655</v>
      </c>
      <c r="X215" s="6">
        <f t="shared" si="94"/>
        <v>0</v>
      </c>
      <c r="Y215" s="6">
        <f t="shared" si="94"/>
        <v>0</v>
      </c>
      <c r="Z215" s="6">
        <f t="shared" si="94"/>
        <v>0</v>
      </c>
      <c r="AA215" s="6">
        <f t="shared" si="94"/>
        <v>0</v>
      </c>
      <c r="AB215" s="6">
        <f t="shared" si="94"/>
        <v>0</v>
      </c>
      <c r="AC215" s="6">
        <f t="shared" si="94"/>
        <v>0</v>
      </c>
      <c r="AD215" s="6">
        <f t="shared" si="94"/>
        <v>0</v>
      </c>
      <c r="AE215" s="6">
        <f t="shared" si="94"/>
        <v>0</v>
      </c>
      <c r="AF215" s="6">
        <f t="shared" si="94"/>
        <v>0</v>
      </c>
      <c r="AG215" s="6">
        <f t="shared" si="94"/>
        <v>0</v>
      </c>
      <c r="AH215" s="6">
        <f t="shared" si="95"/>
        <v>0</v>
      </c>
      <c r="AI215" s="31">
        <f t="shared" si="95"/>
        <v>0</v>
      </c>
      <c r="AJ215" s="31">
        <f t="shared" si="95"/>
        <v>0</v>
      </c>
      <c r="AK215" s="31">
        <f t="shared" si="95"/>
        <v>0</v>
      </c>
      <c r="AL215" s="6">
        <f t="shared" si="95"/>
        <v>0</v>
      </c>
      <c r="AM215" s="6">
        <f t="shared" si="95"/>
        <v>0</v>
      </c>
      <c r="AN215" s="6">
        <f t="shared" si="95"/>
        <v>0</v>
      </c>
      <c r="AO215" s="6">
        <f t="shared" si="95"/>
        <v>0</v>
      </c>
      <c r="AP215" s="6">
        <f t="shared" si="95"/>
        <v>0</v>
      </c>
      <c r="AQ215" s="6">
        <f t="shared" si="95"/>
        <v>0</v>
      </c>
      <c r="AR215" s="6">
        <f t="shared" si="96"/>
        <v>0</v>
      </c>
      <c r="AS215" s="6">
        <f t="shared" si="96"/>
        <v>0</v>
      </c>
      <c r="AT215" s="6">
        <f t="shared" si="96"/>
        <v>0</v>
      </c>
      <c r="AU215" s="6">
        <f t="shared" si="96"/>
        <v>0</v>
      </c>
      <c r="AV215" s="6">
        <f t="shared" si="96"/>
        <v>0</v>
      </c>
      <c r="AW215" s="6">
        <f t="shared" si="96"/>
        <v>0</v>
      </c>
      <c r="AX215" s="6">
        <f t="shared" si="96"/>
        <v>0</v>
      </c>
      <c r="AY215" s="6">
        <f t="shared" si="96"/>
        <v>0</v>
      </c>
      <c r="BA215" s="6">
        <f t="shared" si="87"/>
        <v>0</v>
      </c>
      <c r="BB215" s="6">
        <f t="shared" si="88"/>
        <v>0</v>
      </c>
      <c r="BC215" s="6">
        <f t="shared" si="89"/>
        <v>0</v>
      </c>
      <c r="BD215" s="6">
        <f t="shared" si="90"/>
        <v>0</v>
      </c>
      <c r="BE215" s="1" t="s">
        <v>669</v>
      </c>
      <c r="BF215" s="95" t="s">
        <v>942</v>
      </c>
    </row>
    <row r="216" spans="1:58" x14ac:dyDescent="0.2">
      <c r="A216" s="29">
        <v>38875</v>
      </c>
      <c r="B216" s="1" t="s">
        <v>200</v>
      </c>
      <c r="C216" s="27">
        <v>43844</v>
      </c>
      <c r="D216" s="1">
        <v>51176</v>
      </c>
      <c r="J216" s="1" t="s">
        <v>0</v>
      </c>
      <c r="K216" s="1" t="s">
        <v>49</v>
      </c>
      <c r="L216" s="1">
        <v>-1</v>
      </c>
      <c r="M216" s="1">
        <v>139.5</v>
      </c>
      <c r="N216" s="6"/>
      <c r="O216" s="6">
        <v>139.5</v>
      </c>
      <c r="P216" s="6">
        <v>-65091.72</v>
      </c>
      <c r="R216" s="31">
        <v>-139.5</v>
      </c>
      <c r="S216" s="28">
        <v>43861</v>
      </c>
      <c r="V216" s="1" t="s">
        <v>969</v>
      </c>
      <c r="W216" s="1" t="s">
        <v>658</v>
      </c>
      <c r="X216" s="6">
        <f t="shared" si="94"/>
        <v>0</v>
      </c>
      <c r="Y216" s="6">
        <f t="shared" si="94"/>
        <v>0</v>
      </c>
      <c r="Z216" s="6">
        <f t="shared" si="94"/>
        <v>0</v>
      </c>
      <c r="AA216" s="6">
        <f t="shared" si="94"/>
        <v>0</v>
      </c>
      <c r="AB216" s="6">
        <f t="shared" si="94"/>
        <v>0</v>
      </c>
      <c r="AC216" s="6">
        <f t="shared" si="94"/>
        <v>0</v>
      </c>
      <c r="AD216" s="6">
        <f t="shared" si="94"/>
        <v>0</v>
      </c>
      <c r="AE216" s="6">
        <f t="shared" si="94"/>
        <v>0</v>
      </c>
      <c r="AF216" s="6">
        <f t="shared" si="94"/>
        <v>0</v>
      </c>
      <c r="AG216" s="6">
        <f t="shared" si="94"/>
        <v>0</v>
      </c>
      <c r="AH216" s="6">
        <f t="shared" si="95"/>
        <v>0</v>
      </c>
      <c r="AI216" s="6">
        <f t="shared" si="95"/>
        <v>0</v>
      </c>
      <c r="AJ216" s="6">
        <f t="shared" si="95"/>
        <v>0</v>
      </c>
      <c r="AK216" s="6">
        <f t="shared" si="95"/>
        <v>0</v>
      </c>
      <c r="AL216" s="6">
        <f t="shared" si="95"/>
        <v>0</v>
      </c>
      <c r="AM216" s="6">
        <f t="shared" si="95"/>
        <v>0</v>
      </c>
      <c r="AN216" s="6">
        <f t="shared" si="95"/>
        <v>0</v>
      </c>
      <c r="AO216" s="6">
        <f t="shared" si="95"/>
        <v>0</v>
      </c>
      <c r="AP216" s="6">
        <f t="shared" si="95"/>
        <v>0</v>
      </c>
      <c r="AQ216" s="6">
        <f t="shared" si="95"/>
        <v>0</v>
      </c>
      <c r="AR216" s="6">
        <f t="shared" si="96"/>
        <v>0</v>
      </c>
      <c r="AS216" s="6">
        <f t="shared" si="96"/>
        <v>0</v>
      </c>
      <c r="AT216" s="6">
        <f t="shared" si="96"/>
        <v>0</v>
      </c>
      <c r="AU216" s="6">
        <f t="shared" si="96"/>
        <v>0</v>
      </c>
      <c r="AV216" s="6">
        <f t="shared" si="96"/>
        <v>0</v>
      </c>
      <c r="AW216" s="6">
        <f t="shared" si="96"/>
        <v>0</v>
      </c>
      <c r="AX216" s="6">
        <f t="shared" si="96"/>
        <v>0</v>
      </c>
      <c r="AY216" s="6">
        <f t="shared" si="96"/>
        <v>0</v>
      </c>
      <c r="BA216" s="6">
        <f t="shared" ref="BA216:BA219" si="97">SUM(X216:AI216)</f>
        <v>0</v>
      </c>
      <c r="BB216" s="6">
        <f t="shared" ref="BB216:BB219" si="98">SUM(AJ216:AU216)</f>
        <v>0</v>
      </c>
      <c r="BC216" s="6">
        <f t="shared" ref="BC216:BC219" si="99">SUM(AM216:AX216)</f>
        <v>0</v>
      </c>
      <c r="BD216" s="6">
        <f t="shared" ref="BD216:BD219" si="100">SUM(AN216:AY216)</f>
        <v>0</v>
      </c>
    </row>
    <row r="217" spans="1:58" x14ac:dyDescent="0.2">
      <c r="A217" s="29">
        <v>38880</v>
      </c>
      <c r="B217" s="1" t="s">
        <v>200</v>
      </c>
      <c r="C217" s="27">
        <v>43845</v>
      </c>
      <c r="D217" s="1">
        <v>51177</v>
      </c>
      <c r="J217" s="1" t="s">
        <v>0</v>
      </c>
      <c r="K217" s="1" t="s">
        <v>49</v>
      </c>
      <c r="L217" s="1">
        <v>-4</v>
      </c>
      <c r="M217" s="1">
        <v>898</v>
      </c>
      <c r="N217" s="6"/>
      <c r="O217" s="6">
        <v>3592</v>
      </c>
      <c r="P217" s="6">
        <v>-69131.22</v>
      </c>
      <c r="R217" s="31">
        <v>-3592</v>
      </c>
      <c r="S217" s="28">
        <v>43861</v>
      </c>
      <c r="V217" s="1" t="s">
        <v>969</v>
      </c>
      <c r="W217" s="1" t="s">
        <v>955</v>
      </c>
      <c r="X217" s="6">
        <f t="shared" si="94"/>
        <v>0</v>
      </c>
      <c r="Y217" s="6">
        <f t="shared" si="94"/>
        <v>0</v>
      </c>
      <c r="Z217" s="6">
        <f t="shared" si="94"/>
        <v>0</v>
      </c>
      <c r="AA217" s="6">
        <f t="shared" si="94"/>
        <v>0</v>
      </c>
      <c r="AB217" s="6">
        <f t="shared" si="94"/>
        <v>0</v>
      </c>
      <c r="AC217" s="6">
        <f t="shared" si="94"/>
        <v>0</v>
      </c>
      <c r="AD217" s="6">
        <f t="shared" si="94"/>
        <v>0</v>
      </c>
      <c r="AE217" s="6">
        <f t="shared" si="94"/>
        <v>0</v>
      </c>
      <c r="AF217" s="6">
        <f t="shared" si="94"/>
        <v>0</v>
      </c>
      <c r="AG217" s="6">
        <f t="shared" si="94"/>
        <v>0</v>
      </c>
      <c r="AH217" s="6">
        <f t="shared" si="95"/>
        <v>0</v>
      </c>
      <c r="AI217" s="6">
        <f t="shared" si="95"/>
        <v>0</v>
      </c>
      <c r="AJ217" s="6">
        <f t="shared" si="95"/>
        <v>0</v>
      </c>
      <c r="AK217" s="6">
        <f t="shared" si="95"/>
        <v>0</v>
      </c>
      <c r="AL217" s="6">
        <f t="shared" si="95"/>
        <v>0</v>
      </c>
      <c r="AM217" s="6">
        <f t="shared" si="95"/>
        <v>0</v>
      </c>
      <c r="AN217" s="6">
        <f t="shared" si="95"/>
        <v>0</v>
      </c>
      <c r="AO217" s="6">
        <f t="shared" si="95"/>
        <v>0</v>
      </c>
      <c r="AP217" s="6">
        <f t="shared" si="95"/>
        <v>0</v>
      </c>
      <c r="AQ217" s="6">
        <f t="shared" si="95"/>
        <v>0</v>
      </c>
      <c r="AR217" s="6">
        <f t="shared" si="96"/>
        <v>0</v>
      </c>
      <c r="AS217" s="6">
        <f t="shared" si="96"/>
        <v>0</v>
      </c>
      <c r="AT217" s="6">
        <f t="shared" si="96"/>
        <v>0</v>
      </c>
      <c r="AU217" s="6">
        <f t="shared" si="96"/>
        <v>0</v>
      </c>
      <c r="AV217" s="6">
        <f t="shared" si="96"/>
        <v>0</v>
      </c>
      <c r="AW217" s="6">
        <f t="shared" si="96"/>
        <v>0</v>
      </c>
      <c r="AX217" s="6">
        <f t="shared" si="96"/>
        <v>0</v>
      </c>
      <c r="AY217" s="6">
        <f t="shared" si="96"/>
        <v>0</v>
      </c>
      <c r="BA217" s="6">
        <f t="shared" si="97"/>
        <v>0</v>
      </c>
      <c r="BB217" s="6">
        <f t="shared" si="98"/>
        <v>0</v>
      </c>
      <c r="BC217" s="6">
        <f t="shared" si="99"/>
        <v>0</v>
      </c>
      <c r="BD217" s="6">
        <f t="shared" si="100"/>
        <v>0</v>
      </c>
    </row>
    <row r="218" spans="1:58" x14ac:dyDescent="0.2">
      <c r="A218" s="29">
        <v>38880</v>
      </c>
      <c r="B218" s="1" t="s">
        <v>200</v>
      </c>
      <c r="C218" s="27">
        <v>43845</v>
      </c>
      <c r="D218" s="1">
        <v>51177</v>
      </c>
      <c r="J218" s="1" t="s">
        <v>0</v>
      </c>
      <c r="K218" s="1" t="s">
        <v>49</v>
      </c>
      <c r="L218" s="1">
        <v>-3.75</v>
      </c>
      <c r="M218" s="1">
        <v>110</v>
      </c>
      <c r="N218" s="6"/>
      <c r="O218" s="6">
        <v>412.5</v>
      </c>
      <c r="P218" s="6">
        <v>-70358.5</v>
      </c>
      <c r="R218" s="31">
        <v>-412.5</v>
      </c>
      <c r="S218" s="28">
        <v>43861</v>
      </c>
      <c r="V218" s="1" t="s">
        <v>969</v>
      </c>
      <c r="W218" s="1" t="s">
        <v>657</v>
      </c>
      <c r="X218" s="6">
        <f t="shared" si="94"/>
        <v>0</v>
      </c>
      <c r="Y218" s="6">
        <f t="shared" si="94"/>
        <v>0</v>
      </c>
      <c r="Z218" s="6">
        <f t="shared" si="94"/>
        <v>0</v>
      </c>
      <c r="AA218" s="6">
        <f t="shared" si="94"/>
        <v>0</v>
      </c>
      <c r="AB218" s="6">
        <f t="shared" si="94"/>
        <v>0</v>
      </c>
      <c r="AC218" s="6">
        <f t="shared" si="94"/>
        <v>0</v>
      </c>
      <c r="AD218" s="6">
        <f t="shared" si="94"/>
        <v>0</v>
      </c>
      <c r="AE218" s="6">
        <f t="shared" si="94"/>
        <v>0</v>
      </c>
      <c r="AF218" s="6">
        <f t="shared" si="94"/>
        <v>0</v>
      </c>
      <c r="AG218" s="6">
        <f t="shared" si="94"/>
        <v>0</v>
      </c>
      <c r="AH218" s="6">
        <f t="shared" si="95"/>
        <v>0</v>
      </c>
      <c r="AI218" s="6">
        <f t="shared" si="95"/>
        <v>0</v>
      </c>
      <c r="AJ218" s="6">
        <f t="shared" si="95"/>
        <v>0</v>
      </c>
      <c r="AK218" s="6">
        <f t="shared" si="95"/>
        <v>0</v>
      </c>
      <c r="AL218" s="6">
        <f t="shared" si="95"/>
        <v>0</v>
      </c>
      <c r="AM218" s="6">
        <f t="shared" si="95"/>
        <v>0</v>
      </c>
      <c r="AN218" s="6">
        <f t="shared" si="95"/>
        <v>0</v>
      </c>
      <c r="AO218" s="6">
        <f t="shared" si="95"/>
        <v>0</v>
      </c>
      <c r="AP218" s="6">
        <f t="shared" si="95"/>
        <v>0</v>
      </c>
      <c r="AQ218" s="6">
        <f t="shared" si="95"/>
        <v>0</v>
      </c>
      <c r="AR218" s="6">
        <f t="shared" si="96"/>
        <v>0</v>
      </c>
      <c r="AS218" s="6">
        <f t="shared" si="96"/>
        <v>0</v>
      </c>
      <c r="AT218" s="6">
        <f t="shared" si="96"/>
        <v>0</v>
      </c>
      <c r="AU218" s="6">
        <f t="shared" si="96"/>
        <v>0</v>
      </c>
      <c r="AV218" s="6">
        <f t="shared" si="96"/>
        <v>0</v>
      </c>
      <c r="AW218" s="6">
        <f t="shared" si="96"/>
        <v>0</v>
      </c>
      <c r="AX218" s="6">
        <f t="shared" si="96"/>
        <v>0</v>
      </c>
      <c r="AY218" s="6">
        <f t="shared" si="96"/>
        <v>0</v>
      </c>
      <c r="BA218" s="6">
        <f t="shared" si="97"/>
        <v>0</v>
      </c>
      <c r="BB218" s="6">
        <f t="shared" si="98"/>
        <v>0</v>
      </c>
      <c r="BC218" s="6">
        <f t="shared" si="99"/>
        <v>0</v>
      </c>
      <c r="BD218" s="6">
        <f t="shared" si="100"/>
        <v>0</v>
      </c>
    </row>
    <row r="219" spans="1:58" x14ac:dyDescent="0.2">
      <c r="A219" s="29">
        <v>38880</v>
      </c>
      <c r="B219" s="1" t="s">
        <v>200</v>
      </c>
      <c r="C219" s="27">
        <v>43845</v>
      </c>
      <c r="D219" s="1">
        <v>51177</v>
      </c>
      <c r="J219" s="1" t="s">
        <v>0</v>
      </c>
      <c r="K219" s="1" t="s">
        <v>49</v>
      </c>
      <c r="L219" s="1">
        <v>-4</v>
      </c>
      <c r="M219" s="1">
        <v>64.319999999999993</v>
      </c>
      <c r="N219" s="6"/>
      <c r="O219" s="6">
        <v>257.27999999999997</v>
      </c>
      <c r="P219" s="6">
        <v>-69946</v>
      </c>
      <c r="R219" s="31">
        <v>-257.27999999999997</v>
      </c>
      <c r="S219" s="28">
        <v>43861</v>
      </c>
      <c r="V219" s="1" t="s">
        <v>656</v>
      </c>
      <c r="W219" s="1" t="s">
        <v>656</v>
      </c>
      <c r="X219" s="6">
        <f t="shared" si="94"/>
        <v>0</v>
      </c>
      <c r="Y219" s="6">
        <f t="shared" si="94"/>
        <v>0</v>
      </c>
      <c r="Z219" s="6">
        <f t="shared" si="94"/>
        <v>0</v>
      </c>
      <c r="AA219" s="6">
        <f t="shared" si="94"/>
        <v>0</v>
      </c>
      <c r="AB219" s="6">
        <f t="shared" si="94"/>
        <v>0</v>
      </c>
      <c r="AC219" s="6">
        <f t="shared" si="94"/>
        <v>0</v>
      </c>
      <c r="AD219" s="6">
        <f t="shared" si="94"/>
        <v>0</v>
      </c>
      <c r="AE219" s="6">
        <f t="shared" si="94"/>
        <v>0</v>
      </c>
      <c r="AF219" s="6">
        <f t="shared" si="94"/>
        <v>0</v>
      </c>
      <c r="AG219" s="6">
        <f t="shared" si="94"/>
        <v>0</v>
      </c>
      <c r="AH219" s="6">
        <f t="shared" si="95"/>
        <v>0</v>
      </c>
      <c r="AI219" s="6">
        <f t="shared" si="95"/>
        <v>0</v>
      </c>
      <c r="AJ219" s="6">
        <f t="shared" si="95"/>
        <v>0</v>
      </c>
      <c r="AK219" s="6">
        <f t="shared" si="95"/>
        <v>0</v>
      </c>
      <c r="AL219" s="6">
        <f t="shared" si="95"/>
        <v>0</v>
      </c>
      <c r="AM219" s="6">
        <f t="shared" si="95"/>
        <v>0</v>
      </c>
      <c r="AN219" s="6">
        <f t="shared" si="95"/>
        <v>0</v>
      </c>
      <c r="AO219" s="6">
        <f t="shared" si="95"/>
        <v>0</v>
      </c>
      <c r="AP219" s="6">
        <f t="shared" si="95"/>
        <v>0</v>
      </c>
      <c r="AQ219" s="6">
        <f t="shared" si="95"/>
        <v>0</v>
      </c>
      <c r="AR219" s="6">
        <f t="shared" si="96"/>
        <v>0</v>
      </c>
      <c r="AS219" s="6">
        <f t="shared" si="96"/>
        <v>0</v>
      </c>
      <c r="AT219" s="6">
        <f t="shared" si="96"/>
        <v>0</v>
      </c>
      <c r="AU219" s="6">
        <f t="shared" si="96"/>
        <v>0</v>
      </c>
      <c r="AV219" s="6">
        <f t="shared" si="96"/>
        <v>0</v>
      </c>
      <c r="AW219" s="6">
        <f t="shared" si="96"/>
        <v>0</v>
      </c>
      <c r="AX219" s="6">
        <f t="shared" si="96"/>
        <v>0</v>
      </c>
      <c r="AY219" s="6">
        <f t="shared" si="96"/>
        <v>0</v>
      </c>
      <c r="BA219" s="6">
        <f t="shared" si="97"/>
        <v>0</v>
      </c>
      <c r="BB219" s="6">
        <f t="shared" si="98"/>
        <v>0</v>
      </c>
      <c r="BC219" s="6">
        <f t="shared" si="99"/>
        <v>0</v>
      </c>
      <c r="BD219" s="6">
        <f t="shared" si="100"/>
        <v>0</v>
      </c>
      <c r="BE219" s="1" t="s">
        <v>656</v>
      </c>
    </row>
    <row r="220" spans="1:58" x14ac:dyDescent="0.2">
      <c r="A220" s="29">
        <v>38880</v>
      </c>
      <c r="B220" s="1" t="s">
        <v>200</v>
      </c>
      <c r="C220" s="27">
        <v>43845</v>
      </c>
      <c r="D220" s="1">
        <v>51177</v>
      </c>
      <c r="J220" s="1" t="s">
        <v>0</v>
      </c>
      <c r="K220" s="1" t="s">
        <v>49</v>
      </c>
      <c r="L220" s="1">
        <v>-1.75</v>
      </c>
      <c r="M220" s="1">
        <v>110</v>
      </c>
      <c r="N220" s="6"/>
      <c r="O220" s="6">
        <v>192.5</v>
      </c>
      <c r="P220" s="6">
        <v>-70661</v>
      </c>
      <c r="R220" s="31">
        <v>-192.5</v>
      </c>
      <c r="S220" s="28">
        <v>43861</v>
      </c>
      <c r="W220" s="56" t="s">
        <v>666</v>
      </c>
      <c r="X220" s="57">
        <f t="shared" ref="X220:AY220" si="101">SUM(X132:X219)</f>
        <v>0</v>
      </c>
      <c r="Y220" s="57">
        <f t="shared" si="101"/>
        <v>0</v>
      </c>
      <c r="Z220" s="57">
        <f t="shared" si="101"/>
        <v>0</v>
      </c>
      <c r="AA220" s="57">
        <f t="shared" si="101"/>
        <v>0</v>
      </c>
      <c r="AB220" s="57">
        <f t="shared" si="101"/>
        <v>0</v>
      </c>
      <c r="AC220" s="57">
        <f t="shared" si="101"/>
        <v>0</v>
      </c>
      <c r="AD220" s="57">
        <f t="shared" si="101"/>
        <v>0</v>
      </c>
      <c r="AE220" s="57">
        <f t="shared" si="101"/>
        <v>0</v>
      </c>
      <c r="AF220" s="57">
        <f t="shared" si="101"/>
        <v>0</v>
      </c>
      <c r="AG220" s="57">
        <f t="shared" si="101"/>
        <v>0</v>
      </c>
      <c r="AH220" s="57">
        <f t="shared" si="101"/>
        <v>0</v>
      </c>
      <c r="AI220" s="57">
        <f t="shared" si="101"/>
        <v>0</v>
      </c>
      <c r="AJ220" s="57">
        <f t="shared" si="101"/>
        <v>0</v>
      </c>
      <c r="AK220" s="57">
        <f t="shared" si="101"/>
        <v>0</v>
      </c>
      <c r="AL220" s="57">
        <f t="shared" si="101"/>
        <v>0</v>
      </c>
      <c r="AM220" s="57">
        <f t="shared" si="101"/>
        <v>0</v>
      </c>
      <c r="AN220" s="57">
        <f t="shared" si="101"/>
        <v>0</v>
      </c>
      <c r="AO220" s="57">
        <f t="shared" si="101"/>
        <v>0</v>
      </c>
      <c r="AP220" s="57">
        <f t="shared" si="101"/>
        <v>0</v>
      </c>
      <c r="AQ220" s="57">
        <f t="shared" si="101"/>
        <v>0</v>
      </c>
      <c r="AR220" s="57">
        <f t="shared" si="101"/>
        <v>0</v>
      </c>
      <c r="AS220" s="57">
        <f t="shared" si="101"/>
        <v>0</v>
      </c>
      <c r="AT220" s="57">
        <f t="shared" si="101"/>
        <v>0</v>
      </c>
      <c r="AU220" s="57">
        <f t="shared" si="101"/>
        <v>0</v>
      </c>
      <c r="AV220" s="57">
        <f t="shared" si="101"/>
        <v>0</v>
      </c>
      <c r="AW220" s="57">
        <f t="shared" si="101"/>
        <v>0</v>
      </c>
      <c r="AX220" s="57">
        <f t="shared" si="101"/>
        <v>0</v>
      </c>
      <c r="AY220" s="57">
        <f t="shared" si="101"/>
        <v>0</v>
      </c>
      <c r="AZ220" s="15"/>
      <c r="BA220" s="57">
        <f>SUM(BA132:BA219)</f>
        <v>0</v>
      </c>
      <c r="BB220" s="57">
        <f>SUM(BB132:BB219)</f>
        <v>0</v>
      </c>
      <c r="BC220" s="57">
        <f>SUM(BC132:BC219)</f>
        <v>0</v>
      </c>
      <c r="BD220" s="57">
        <f>SUM(BD132:BD219)</f>
        <v>0</v>
      </c>
    </row>
    <row r="221" spans="1:58" x14ac:dyDescent="0.2">
      <c r="A221" s="29">
        <v>38880</v>
      </c>
      <c r="B221" s="1" t="s">
        <v>200</v>
      </c>
      <c r="C221" s="27">
        <v>43845</v>
      </c>
      <c r="D221" s="1">
        <v>51177</v>
      </c>
      <c r="J221" s="1" t="s">
        <v>0</v>
      </c>
      <c r="K221" s="1" t="s">
        <v>49</v>
      </c>
      <c r="L221" s="1">
        <v>-1</v>
      </c>
      <c r="M221" s="1">
        <v>110</v>
      </c>
      <c r="N221" s="6"/>
      <c r="O221" s="6">
        <v>110</v>
      </c>
      <c r="P221" s="6">
        <v>-70468.5</v>
      </c>
      <c r="R221" s="31">
        <v>-110</v>
      </c>
      <c r="S221" s="28">
        <v>43861</v>
      </c>
      <c r="W221" s="22" t="s">
        <v>667</v>
      </c>
      <c r="X221" s="8">
        <f>IS!C4-X220</f>
        <v>104.37967999999999</v>
      </c>
      <c r="Y221" s="8">
        <f>IS!D4-Y220</f>
        <v>91.14936999999999</v>
      </c>
      <c r="Z221" s="8">
        <f>IS!E4-Z220</f>
        <v>81.827619999999996</v>
      </c>
      <c r="AA221" s="8">
        <f>IS!F4-AA220</f>
        <v>80.828210000000013</v>
      </c>
      <c r="AB221" s="8">
        <f>IS!G4-AB220</f>
        <v>152.07084</v>
      </c>
      <c r="AC221" s="8">
        <f>IS!H4-AC220</f>
        <v>84.77436999999999</v>
      </c>
      <c r="AD221" s="8">
        <f>IS!I4-AD220</f>
        <v>86.016890000000004</v>
      </c>
      <c r="AE221" s="8">
        <f>IS!J4-AE220</f>
        <v>105.05967999999999</v>
      </c>
      <c r="AF221" s="8">
        <f>IS!K4-AF220</f>
        <v>72.823949999999996</v>
      </c>
      <c r="AG221" s="8">
        <f>IS!L4-AG220</f>
        <v>128.30127999999999</v>
      </c>
      <c r="AH221" s="8">
        <f>IS!M4-AH220</f>
        <v>120.80761</v>
      </c>
      <c r="AI221" s="8">
        <f>IS!N4-AI220</f>
        <v>96.755409999999998</v>
      </c>
      <c r="AJ221" s="8">
        <f>IS!O4-AJ220</f>
        <v>81.903369999999995</v>
      </c>
      <c r="AK221" s="8">
        <f>IS!P4-AK220</f>
        <v>108.72225</v>
      </c>
      <c r="AL221" s="8">
        <f>IS!Q4-AL220</f>
        <v>72.101690000000005</v>
      </c>
      <c r="AM221" s="8">
        <f>IS!R4-AM220</f>
        <v>88.748619999999988</v>
      </c>
      <c r="AN221" s="8">
        <f>IS!S4-AN220</f>
        <v>87.422039999999996</v>
      </c>
      <c r="AO221" s="8">
        <f>IS!T4-AO220</f>
        <v>56.918889999999998</v>
      </c>
      <c r="AP221" s="8">
        <f>IS!U4-AP220</f>
        <v>105.59872</v>
      </c>
      <c r="AQ221" s="8">
        <f>IS!V4-AQ220</f>
        <v>101.52807000000001</v>
      </c>
      <c r="AR221" s="8">
        <f>IS!W4-AR220</f>
        <v>112.05999</v>
      </c>
      <c r="AS221" s="8">
        <f>IS!X4-AS220</f>
        <v>99.656440000000003</v>
      </c>
      <c r="AT221" s="8">
        <f>IS!Y4-AT220</f>
        <v>102.90187</v>
      </c>
      <c r="AU221" s="8">
        <f>IS!Z4-AU220</f>
        <v>119.48027999999999</v>
      </c>
      <c r="AV221" s="8">
        <f>IS!AA4-AV220</f>
        <v>98.625119999999995</v>
      </c>
      <c r="AW221" s="8">
        <f>IS!AB4-AW220</f>
        <v>97.601240000000004</v>
      </c>
      <c r="AX221" s="8">
        <f>IS!AC4-AX220</f>
        <v>109.42701</v>
      </c>
      <c r="AY221" s="8">
        <f>IS!AD4-AY220</f>
        <v>113.11436999999999</v>
      </c>
      <c r="BA221" s="8">
        <f>IS!AF4-BA220</f>
        <v>1204.7949099999998</v>
      </c>
      <c r="BB221" s="8">
        <f>IS!AG4-BB220</f>
        <v>1137.04223</v>
      </c>
      <c r="BC221" s="8">
        <f>IS!AH4-BC220</f>
        <v>1179.9682900000003</v>
      </c>
      <c r="BD221" s="8">
        <f>IS!AI4-BD220</f>
        <v>1204.33404</v>
      </c>
    </row>
    <row r="222" spans="1:58" x14ac:dyDescent="0.2">
      <c r="A222" s="29">
        <v>38888</v>
      </c>
      <c r="B222" s="1" t="s">
        <v>200</v>
      </c>
      <c r="C222" s="27">
        <v>43845</v>
      </c>
      <c r="D222" s="1">
        <v>51178</v>
      </c>
      <c r="J222" s="1" t="s">
        <v>0</v>
      </c>
      <c r="K222" s="1" t="s">
        <v>49</v>
      </c>
      <c r="L222" s="1">
        <v>-1</v>
      </c>
      <c r="M222" s="1">
        <v>155</v>
      </c>
      <c r="N222" s="6"/>
      <c r="O222" s="6">
        <v>155</v>
      </c>
      <c r="P222" s="6">
        <v>-69286.22</v>
      </c>
      <c r="R222" s="31">
        <v>-155</v>
      </c>
      <c r="S222" s="28">
        <v>43861</v>
      </c>
    </row>
    <row r="223" spans="1:58" ht="27" x14ac:dyDescent="0.35">
      <c r="A223" s="29">
        <v>38888</v>
      </c>
      <c r="B223" s="1" t="s">
        <v>200</v>
      </c>
      <c r="C223" s="27">
        <v>43845</v>
      </c>
      <c r="D223" s="1">
        <v>51178</v>
      </c>
      <c r="J223" s="1" t="s">
        <v>0</v>
      </c>
      <c r="K223" s="1" t="s">
        <v>49</v>
      </c>
      <c r="L223" s="1">
        <v>-1.25</v>
      </c>
      <c r="M223" s="1">
        <v>110</v>
      </c>
      <c r="N223" s="6"/>
      <c r="O223" s="6">
        <v>137.5</v>
      </c>
      <c r="P223" s="6">
        <v>-69423.72</v>
      </c>
      <c r="R223" s="31">
        <v>-137.5</v>
      </c>
      <c r="S223" s="28">
        <v>43861</v>
      </c>
      <c r="X223" s="42">
        <v>43861</v>
      </c>
      <c r="Y223" s="42">
        <f>EOMONTH(X223,1)</f>
        <v>43890</v>
      </c>
      <c r="Z223" s="42">
        <f t="shared" ref="Z223" si="102">EOMONTH(Y223,1)</f>
        <v>43921</v>
      </c>
      <c r="AA223" s="42">
        <f t="shared" ref="AA223" si="103">EOMONTH(Z223,1)</f>
        <v>43951</v>
      </c>
      <c r="AB223" s="42">
        <f t="shared" ref="AB223" si="104">EOMONTH(AA223,1)</f>
        <v>43982</v>
      </c>
      <c r="AC223" s="42">
        <f t="shared" ref="AC223" si="105">EOMONTH(AB223,1)</f>
        <v>44012</v>
      </c>
      <c r="AD223" s="42">
        <f t="shared" ref="AD223" si="106">EOMONTH(AC223,1)</f>
        <v>44043</v>
      </c>
      <c r="AE223" s="42">
        <f t="shared" ref="AE223" si="107">EOMONTH(AD223,1)</f>
        <v>44074</v>
      </c>
      <c r="AF223" s="42">
        <f t="shared" ref="AF223" si="108">EOMONTH(AE223,1)</f>
        <v>44104</v>
      </c>
      <c r="AG223" s="42">
        <f t="shared" ref="AG223" si="109">EOMONTH(AF223,1)</f>
        <v>44135</v>
      </c>
      <c r="AH223" s="42">
        <f t="shared" ref="AH223" si="110">EOMONTH(AG223,1)</f>
        <v>44165</v>
      </c>
      <c r="AI223" s="42">
        <f t="shared" ref="AI223" si="111">EOMONTH(AH223,1)</f>
        <v>44196</v>
      </c>
      <c r="AJ223" s="42">
        <f t="shared" ref="AJ223" si="112">EOMONTH(AI223,1)</f>
        <v>44227</v>
      </c>
      <c r="AK223" s="42">
        <f t="shared" ref="AK223" si="113">EOMONTH(AJ223,1)</f>
        <v>44255</v>
      </c>
      <c r="AL223" s="42">
        <f t="shared" ref="AL223" si="114">EOMONTH(AK223,1)</f>
        <v>44286</v>
      </c>
      <c r="AM223" s="42">
        <f t="shared" ref="AM223" si="115">EOMONTH(AL223,1)</f>
        <v>44316</v>
      </c>
      <c r="AN223" s="42">
        <f t="shared" ref="AN223" si="116">EOMONTH(AM223,1)</f>
        <v>44347</v>
      </c>
      <c r="AO223" s="42">
        <f t="shared" ref="AO223" si="117">EOMONTH(AN223,1)</f>
        <v>44377</v>
      </c>
      <c r="AP223" s="42">
        <f t="shared" ref="AP223" si="118">EOMONTH(AO223,1)</f>
        <v>44408</v>
      </c>
      <c r="AQ223" s="42">
        <f t="shared" ref="AQ223" si="119">EOMONTH(AP223,1)</f>
        <v>44439</v>
      </c>
      <c r="AR223" s="42">
        <f t="shared" ref="AR223" si="120">EOMONTH(AQ223,1)</f>
        <v>44469</v>
      </c>
      <c r="AS223" s="42">
        <f t="shared" ref="AS223" si="121">EOMONTH(AR223,1)</f>
        <v>44500</v>
      </c>
      <c r="AT223" s="42">
        <f t="shared" ref="AT223" si="122">EOMONTH(AS223,1)</f>
        <v>44530</v>
      </c>
      <c r="AU223" s="42">
        <f t="shared" ref="AU223" si="123">EOMONTH(AT223,1)</f>
        <v>44561</v>
      </c>
      <c r="AV223" s="42">
        <f t="shared" ref="AV223" si="124">EOMONTH(AU223,1)</f>
        <v>44592</v>
      </c>
      <c r="AW223" s="42">
        <f t="shared" ref="AW223" si="125">EOMONTH(AV223,1)</f>
        <v>44620</v>
      </c>
      <c r="AX223" s="42">
        <f t="shared" ref="AX223" si="126">EOMONTH(AW223,1)</f>
        <v>44651</v>
      </c>
      <c r="AY223" s="42">
        <f t="shared" ref="AY223" si="127">EOMONTH(AX223,1)</f>
        <v>44681</v>
      </c>
      <c r="BA223" s="10" t="s">
        <v>74</v>
      </c>
      <c r="BB223" s="10" t="s">
        <v>75</v>
      </c>
      <c r="BC223" s="11" t="s">
        <v>77</v>
      </c>
      <c r="BD223" s="11" t="s">
        <v>76</v>
      </c>
    </row>
    <row r="224" spans="1:58" x14ac:dyDescent="0.2">
      <c r="A224" s="29">
        <v>38890</v>
      </c>
      <c r="B224" s="1" t="s">
        <v>200</v>
      </c>
      <c r="C224" s="27">
        <v>43845</v>
      </c>
      <c r="D224" s="1">
        <v>51179</v>
      </c>
      <c r="J224" s="1" t="s">
        <v>0</v>
      </c>
      <c r="K224" s="1" t="s">
        <v>49</v>
      </c>
      <c r="L224" s="1">
        <v>-1</v>
      </c>
      <c r="M224" s="1">
        <v>155</v>
      </c>
      <c r="N224" s="6"/>
      <c r="O224" s="6">
        <v>155</v>
      </c>
      <c r="P224" s="6">
        <v>-69578.720000000001</v>
      </c>
      <c r="R224" s="31">
        <v>-155</v>
      </c>
      <c r="S224" s="28">
        <v>43861</v>
      </c>
      <c r="W224" s="1" t="s">
        <v>861</v>
      </c>
      <c r="X224" s="6">
        <f>SUMIF($V$132:$V$219,$W224,X$132:X$219)</f>
        <v>0</v>
      </c>
      <c r="Y224" s="6">
        <f t="shared" ref="Y224:AY229" si="128">SUMIF($V$132:$V$219,$W224,Y$132:Y$219)</f>
        <v>0</v>
      </c>
      <c r="Z224" s="6">
        <f t="shared" si="128"/>
        <v>0</v>
      </c>
      <c r="AA224" s="6">
        <f t="shared" si="128"/>
        <v>0</v>
      </c>
      <c r="AB224" s="6">
        <f t="shared" si="128"/>
        <v>0</v>
      </c>
      <c r="AC224" s="6">
        <f t="shared" si="128"/>
        <v>0</v>
      </c>
      <c r="AD224" s="6">
        <f t="shared" si="128"/>
        <v>0</v>
      </c>
      <c r="AE224" s="6">
        <f t="shared" si="128"/>
        <v>0</v>
      </c>
      <c r="AF224" s="6">
        <f t="shared" si="128"/>
        <v>0</v>
      </c>
      <c r="AG224" s="6">
        <f t="shared" si="128"/>
        <v>0</v>
      </c>
      <c r="AH224" s="6">
        <f t="shared" si="128"/>
        <v>0</v>
      </c>
      <c r="AI224" s="6">
        <f t="shared" si="128"/>
        <v>0</v>
      </c>
      <c r="AJ224" s="6">
        <f t="shared" si="128"/>
        <v>0</v>
      </c>
      <c r="AK224" s="6">
        <f t="shared" si="128"/>
        <v>0</v>
      </c>
      <c r="AL224" s="6">
        <f t="shared" si="128"/>
        <v>0</v>
      </c>
      <c r="AM224" s="6">
        <f t="shared" si="128"/>
        <v>0</v>
      </c>
      <c r="AN224" s="6">
        <f t="shared" si="128"/>
        <v>0</v>
      </c>
      <c r="AO224" s="6">
        <f t="shared" si="128"/>
        <v>0</v>
      </c>
      <c r="AP224" s="6">
        <f t="shared" si="128"/>
        <v>0</v>
      </c>
      <c r="AQ224" s="6">
        <f t="shared" si="128"/>
        <v>0</v>
      </c>
      <c r="AR224" s="6">
        <f t="shared" si="128"/>
        <v>0</v>
      </c>
      <c r="AS224" s="6">
        <f t="shared" si="128"/>
        <v>0</v>
      </c>
      <c r="AT224" s="6">
        <f t="shared" si="128"/>
        <v>0</v>
      </c>
      <c r="AU224" s="6">
        <f t="shared" si="128"/>
        <v>0</v>
      </c>
      <c r="AV224" s="6">
        <f t="shared" si="128"/>
        <v>0</v>
      </c>
      <c r="AW224" s="6">
        <f t="shared" si="128"/>
        <v>0</v>
      </c>
      <c r="AX224" s="6">
        <f t="shared" si="128"/>
        <v>0</v>
      </c>
      <c r="AY224" s="6">
        <f t="shared" si="128"/>
        <v>0</v>
      </c>
      <c r="BA224" s="6">
        <f t="shared" ref="BA224:BA229" si="129">SUM(X224:AI224)</f>
        <v>0</v>
      </c>
      <c r="BB224" s="6">
        <f t="shared" ref="BB224:BB229" si="130">SUM(AJ224:AU224)</f>
        <v>0</v>
      </c>
      <c r="BC224" s="6">
        <f t="shared" ref="BC224:BC229" si="131">SUM(AM224:AX224)</f>
        <v>0</v>
      </c>
      <c r="BD224" s="6">
        <f t="shared" ref="BD224:BD229" si="132">SUM(AN224:AY224)</f>
        <v>0</v>
      </c>
    </row>
    <row r="225" spans="1:56" x14ac:dyDescent="0.2">
      <c r="A225" s="29">
        <v>38890</v>
      </c>
      <c r="B225" s="1" t="s">
        <v>200</v>
      </c>
      <c r="C225" s="27">
        <v>43845</v>
      </c>
      <c r="D225" s="1">
        <v>51179</v>
      </c>
      <c r="J225" s="1" t="s">
        <v>0</v>
      </c>
      <c r="K225" s="1" t="s">
        <v>49</v>
      </c>
      <c r="L225" s="1">
        <v>-1</v>
      </c>
      <c r="M225" s="1">
        <v>110</v>
      </c>
      <c r="N225" s="6"/>
      <c r="O225" s="6">
        <v>110</v>
      </c>
      <c r="P225" s="6">
        <v>-69688.72</v>
      </c>
      <c r="R225" s="31">
        <v>-110</v>
      </c>
      <c r="S225" s="28">
        <v>43861</v>
      </c>
      <c r="W225" s="1" t="s">
        <v>862</v>
      </c>
      <c r="X225" s="6">
        <f t="shared" ref="X225:X229" si="133">SUMIF($V$132:$V$219,$W225,X$132:X$219)</f>
        <v>0</v>
      </c>
      <c r="Y225" s="6">
        <f t="shared" si="128"/>
        <v>0</v>
      </c>
      <c r="Z225" s="6">
        <f t="shared" si="128"/>
        <v>0</v>
      </c>
      <c r="AA225" s="6">
        <f t="shared" si="128"/>
        <v>0</v>
      </c>
      <c r="AB225" s="6">
        <f t="shared" si="128"/>
        <v>0</v>
      </c>
      <c r="AC225" s="6">
        <f t="shared" si="128"/>
        <v>0</v>
      </c>
      <c r="AD225" s="6">
        <f t="shared" si="128"/>
        <v>0</v>
      </c>
      <c r="AE225" s="6">
        <f t="shared" si="128"/>
        <v>0</v>
      </c>
      <c r="AF225" s="6">
        <f t="shared" si="128"/>
        <v>0</v>
      </c>
      <c r="AG225" s="6">
        <f t="shared" si="128"/>
        <v>0</v>
      </c>
      <c r="AH225" s="6">
        <f t="shared" si="128"/>
        <v>0</v>
      </c>
      <c r="AI225" s="6">
        <f t="shared" si="128"/>
        <v>0</v>
      </c>
      <c r="AJ225" s="6">
        <f t="shared" si="128"/>
        <v>0</v>
      </c>
      <c r="AK225" s="6">
        <f t="shared" si="128"/>
        <v>0</v>
      </c>
      <c r="AL225" s="6">
        <f t="shared" si="128"/>
        <v>0</v>
      </c>
      <c r="AM225" s="6">
        <f t="shared" si="128"/>
        <v>0</v>
      </c>
      <c r="AN225" s="6">
        <f t="shared" si="128"/>
        <v>0</v>
      </c>
      <c r="AO225" s="6">
        <f t="shared" si="128"/>
        <v>0</v>
      </c>
      <c r="AP225" s="6">
        <f t="shared" si="128"/>
        <v>0</v>
      </c>
      <c r="AQ225" s="6">
        <f t="shared" si="128"/>
        <v>0</v>
      </c>
      <c r="AR225" s="6">
        <f t="shared" si="128"/>
        <v>0</v>
      </c>
      <c r="AS225" s="6">
        <f t="shared" si="128"/>
        <v>0</v>
      </c>
      <c r="AT225" s="6">
        <f t="shared" si="128"/>
        <v>0</v>
      </c>
      <c r="AU225" s="6">
        <f t="shared" si="128"/>
        <v>0</v>
      </c>
      <c r="AV225" s="6">
        <f t="shared" si="128"/>
        <v>0</v>
      </c>
      <c r="AW225" s="6">
        <f t="shared" si="128"/>
        <v>0</v>
      </c>
      <c r="AX225" s="6">
        <f t="shared" si="128"/>
        <v>0</v>
      </c>
      <c r="AY225" s="6">
        <f t="shared" si="128"/>
        <v>0</v>
      </c>
      <c r="BA225" s="6">
        <f t="shared" si="129"/>
        <v>0</v>
      </c>
      <c r="BB225" s="6">
        <f t="shared" si="130"/>
        <v>0</v>
      </c>
      <c r="BC225" s="6">
        <f t="shared" si="131"/>
        <v>0</v>
      </c>
      <c r="BD225" s="6">
        <f t="shared" si="132"/>
        <v>0</v>
      </c>
    </row>
    <row r="226" spans="1:56" x14ac:dyDescent="0.2">
      <c r="A226" s="29">
        <v>38908</v>
      </c>
      <c r="B226" s="1" t="s">
        <v>178</v>
      </c>
      <c r="C226" s="27">
        <v>43846</v>
      </c>
      <c r="J226" s="1" t="s">
        <v>0</v>
      </c>
      <c r="K226" s="1" t="s">
        <v>48</v>
      </c>
      <c r="N226" s="6"/>
      <c r="O226" s="6">
        <v>0.4</v>
      </c>
      <c r="P226" s="6">
        <v>-70661.399999999994</v>
      </c>
      <c r="R226" s="31">
        <v>-0.4</v>
      </c>
      <c r="S226" s="28">
        <v>43861</v>
      </c>
      <c r="W226" s="1" t="s">
        <v>860</v>
      </c>
      <c r="X226" s="6">
        <f t="shared" si="133"/>
        <v>0</v>
      </c>
      <c r="Y226" s="6">
        <f t="shared" si="128"/>
        <v>0</v>
      </c>
      <c r="Z226" s="6">
        <f t="shared" si="128"/>
        <v>0</v>
      </c>
      <c r="AA226" s="6">
        <f t="shared" si="128"/>
        <v>0</v>
      </c>
      <c r="AB226" s="6">
        <f t="shared" si="128"/>
        <v>0</v>
      </c>
      <c r="AC226" s="6">
        <f t="shared" si="128"/>
        <v>0</v>
      </c>
      <c r="AD226" s="6">
        <f t="shared" si="128"/>
        <v>0</v>
      </c>
      <c r="AE226" s="6">
        <f t="shared" si="128"/>
        <v>0</v>
      </c>
      <c r="AF226" s="6">
        <f t="shared" si="128"/>
        <v>0</v>
      </c>
      <c r="AG226" s="6">
        <f t="shared" si="128"/>
        <v>0</v>
      </c>
      <c r="AH226" s="6">
        <f t="shared" si="128"/>
        <v>0</v>
      </c>
      <c r="AI226" s="6">
        <f t="shared" si="128"/>
        <v>0</v>
      </c>
      <c r="AJ226" s="6">
        <f t="shared" si="128"/>
        <v>0</v>
      </c>
      <c r="AK226" s="6">
        <f t="shared" si="128"/>
        <v>0</v>
      </c>
      <c r="AL226" s="6">
        <f t="shared" si="128"/>
        <v>0</v>
      </c>
      <c r="AM226" s="6">
        <f t="shared" si="128"/>
        <v>0</v>
      </c>
      <c r="AN226" s="6">
        <f t="shared" si="128"/>
        <v>0</v>
      </c>
      <c r="AO226" s="6">
        <f t="shared" si="128"/>
        <v>0</v>
      </c>
      <c r="AP226" s="6">
        <f t="shared" si="128"/>
        <v>0</v>
      </c>
      <c r="AQ226" s="6">
        <f t="shared" si="128"/>
        <v>0</v>
      </c>
      <c r="AR226" s="6">
        <f t="shared" si="128"/>
        <v>0</v>
      </c>
      <c r="AS226" s="6">
        <f t="shared" si="128"/>
        <v>0</v>
      </c>
      <c r="AT226" s="6">
        <f t="shared" si="128"/>
        <v>0</v>
      </c>
      <c r="AU226" s="6">
        <f t="shared" si="128"/>
        <v>0</v>
      </c>
      <c r="AV226" s="6">
        <f t="shared" si="128"/>
        <v>0</v>
      </c>
      <c r="AW226" s="6">
        <f t="shared" si="128"/>
        <v>0</v>
      </c>
      <c r="AX226" s="6">
        <f t="shared" si="128"/>
        <v>0</v>
      </c>
      <c r="AY226" s="6">
        <f t="shared" si="128"/>
        <v>0</v>
      </c>
      <c r="BA226" s="6">
        <f t="shared" si="129"/>
        <v>0</v>
      </c>
      <c r="BB226" s="6">
        <f t="shared" si="130"/>
        <v>0</v>
      </c>
      <c r="BC226" s="6">
        <f t="shared" si="131"/>
        <v>0</v>
      </c>
      <c r="BD226" s="6">
        <f t="shared" si="132"/>
        <v>0</v>
      </c>
    </row>
    <row r="227" spans="1:56" x14ac:dyDescent="0.2">
      <c r="A227" s="29">
        <v>38147</v>
      </c>
      <c r="B227" s="1" t="s">
        <v>200</v>
      </c>
      <c r="C227" s="27">
        <v>43850</v>
      </c>
      <c r="D227" s="1">
        <v>50997</v>
      </c>
      <c r="J227" s="1" t="s">
        <v>0</v>
      </c>
      <c r="K227" s="1" t="s">
        <v>49</v>
      </c>
      <c r="L227" s="1">
        <v>-1</v>
      </c>
      <c r="M227" s="1">
        <v>898</v>
      </c>
      <c r="N227" s="6"/>
      <c r="O227" s="6">
        <v>898</v>
      </c>
      <c r="P227" s="6">
        <v>-71559.399999999994</v>
      </c>
      <c r="R227" s="31">
        <v>-898</v>
      </c>
      <c r="S227" s="28">
        <v>43861</v>
      </c>
      <c r="W227" s="1" t="s">
        <v>883</v>
      </c>
      <c r="X227" s="6">
        <f t="shared" si="133"/>
        <v>0</v>
      </c>
      <c r="Y227" s="6">
        <f t="shared" si="128"/>
        <v>0</v>
      </c>
      <c r="Z227" s="6">
        <f t="shared" si="128"/>
        <v>0</v>
      </c>
      <c r="AA227" s="6">
        <f t="shared" si="128"/>
        <v>0</v>
      </c>
      <c r="AB227" s="6">
        <f t="shared" si="128"/>
        <v>0</v>
      </c>
      <c r="AC227" s="6">
        <f t="shared" si="128"/>
        <v>0</v>
      </c>
      <c r="AD227" s="6">
        <f t="shared" si="128"/>
        <v>0</v>
      </c>
      <c r="AE227" s="6">
        <f t="shared" si="128"/>
        <v>0</v>
      </c>
      <c r="AF227" s="6">
        <f t="shared" si="128"/>
        <v>0</v>
      </c>
      <c r="AG227" s="6">
        <f t="shared" si="128"/>
        <v>0</v>
      </c>
      <c r="AH227" s="6">
        <f t="shared" si="128"/>
        <v>0</v>
      </c>
      <c r="AI227" s="6">
        <f t="shared" si="128"/>
        <v>0</v>
      </c>
      <c r="AJ227" s="6">
        <f t="shared" si="128"/>
        <v>0</v>
      </c>
      <c r="AK227" s="6">
        <f t="shared" si="128"/>
        <v>0</v>
      </c>
      <c r="AL227" s="6">
        <f t="shared" si="128"/>
        <v>0</v>
      </c>
      <c r="AM227" s="6">
        <f t="shared" si="128"/>
        <v>0</v>
      </c>
      <c r="AN227" s="6">
        <f t="shared" si="128"/>
        <v>0</v>
      </c>
      <c r="AO227" s="6">
        <f t="shared" si="128"/>
        <v>0</v>
      </c>
      <c r="AP227" s="6">
        <f t="shared" si="128"/>
        <v>0</v>
      </c>
      <c r="AQ227" s="6">
        <f t="shared" si="128"/>
        <v>0</v>
      </c>
      <c r="AR227" s="6">
        <f t="shared" si="128"/>
        <v>0</v>
      </c>
      <c r="AS227" s="6">
        <f t="shared" si="128"/>
        <v>0</v>
      </c>
      <c r="AT227" s="6">
        <f t="shared" si="128"/>
        <v>0</v>
      </c>
      <c r="AU227" s="6">
        <f t="shared" si="128"/>
        <v>0</v>
      </c>
      <c r="AV227" s="6">
        <f t="shared" si="128"/>
        <v>0</v>
      </c>
      <c r="AW227" s="6">
        <f t="shared" si="128"/>
        <v>0</v>
      </c>
      <c r="AX227" s="6">
        <f t="shared" si="128"/>
        <v>0</v>
      </c>
      <c r="AY227" s="6">
        <f t="shared" si="128"/>
        <v>0</v>
      </c>
      <c r="BA227" s="6">
        <f t="shared" si="129"/>
        <v>0</v>
      </c>
      <c r="BB227" s="6">
        <f t="shared" si="130"/>
        <v>0</v>
      </c>
      <c r="BC227" s="6">
        <f t="shared" si="131"/>
        <v>0</v>
      </c>
      <c r="BD227" s="6">
        <f t="shared" si="132"/>
        <v>0</v>
      </c>
    </row>
    <row r="228" spans="1:56" x14ac:dyDescent="0.2">
      <c r="A228" s="29">
        <v>38147</v>
      </c>
      <c r="B228" s="1" t="s">
        <v>200</v>
      </c>
      <c r="C228" s="27">
        <v>43850</v>
      </c>
      <c r="D228" s="1">
        <v>50997</v>
      </c>
      <c r="J228" s="1" t="s">
        <v>0</v>
      </c>
      <c r="K228" s="1" t="s">
        <v>49</v>
      </c>
      <c r="L228" s="1">
        <v>-1</v>
      </c>
      <c r="M228" s="1">
        <v>66</v>
      </c>
      <c r="N228" s="6"/>
      <c r="O228" s="6">
        <v>66</v>
      </c>
      <c r="P228" s="6">
        <v>-71625.399999999994</v>
      </c>
      <c r="R228" s="31">
        <v>-66</v>
      </c>
      <c r="S228" s="28">
        <v>43861</v>
      </c>
      <c r="W228" s="1" t="s">
        <v>969</v>
      </c>
      <c r="X228" s="6">
        <f t="shared" si="133"/>
        <v>0</v>
      </c>
      <c r="Y228" s="6">
        <f t="shared" si="128"/>
        <v>0</v>
      </c>
      <c r="Z228" s="6">
        <f t="shared" si="128"/>
        <v>0</v>
      </c>
      <c r="AA228" s="6">
        <f t="shared" si="128"/>
        <v>0</v>
      </c>
      <c r="AB228" s="6">
        <f t="shared" si="128"/>
        <v>0</v>
      </c>
      <c r="AC228" s="6">
        <f t="shared" si="128"/>
        <v>0</v>
      </c>
      <c r="AD228" s="6">
        <f t="shared" si="128"/>
        <v>0</v>
      </c>
      <c r="AE228" s="6">
        <f t="shared" si="128"/>
        <v>0</v>
      </c>
      <c r="AF228" s="6">
        <f t="shared" si="128"/>
        <v>0</v>
      </c>
      <c r="AG228" s="6">
        <f t="shared" si="128"/>
        <v>0</v>
      </c>
      <c r="AH228" s="6">
        <f t="shared" si="128"/>
        <v>0</v>
      </c>
      <c r="AI228" s="6">
        <f t="shared" si="128"/>
        <v>0</v>
      </c>
      <c r="AJ228" s="6">
        <f t="shared" si="128"/>
        <v>0</v>
      </c>
      <c r="AK228" s="6">
        <f t="shared" si="128"/>
        <v>0</v>
      </c>
      <c r="AL228" s="6">
        <f t="shared" si="128"/>
        <v>0</v>
      </c>
      <c r="AM228" s="6">
        <f t="shared" si="128"/>
        <v>0</v>
      </c>
      <c r="AN228" s="6">
        <f t="shared" si="128"/>
        <v>0</v>
      </c>
      <c r="AO228" s="6">
        <f t="shared" si="128"/>
        <v>0</v>
      </c>
      <c r="AP228" s="6">
        <f t="shared" si="128"/>
        <v>0</v>
      </c>
      <c r="AQ228" s="6">
        <f t="shared" si="128"/>
        <v>0</v>
      </c>
      <c r="AR228" s="6">
        <f t="shared" si="128"/>
        <v>0</v>
      </c>
      <c r="AS228" s="6">
        <f t="shared" si="128"/>
        <v>0</v>
      </c>
      <c r="AT228" s="6">
        <f t="shared" si="128"/>
        <v>0</v>
      </c>
      <c r="AU228" s="6">
        <f t="shared" si="128"/>
        <v>0</v>
      </c>
      <c r="AV228" s="6">
        <f t="shared" si="128"/>
        <v>0</v>
      </c>
      <c r="AW228" s="6">
        <f t="shared" si="128"/>
        <v>0</v>
      </c>
      <c r="AX228" s="6">
        <f t="shared" si="128"/>
        <v>0</v>
      </c>
      <c r="AY228" s="6">
        <f t="shared" si="128"/>
        <v>0</v>
      </c>
      <c r="BA228" s="6">
        <f t="shared" si="129"/>
        <v>0</v>
      </c>
      <c r="BB228" s="6">
        <f t="shared" si="130"/>
        <v>0</v>
      </c>
      <c r="BC228" s="6">
        <f t="shared" si="131"/>
        <v>0</v>
      </c>
      <c r="BD228" s="6">
        <f t="shared" si="132"/>
        <v>0</v>
      </c>
    </row>
    <row r="229" spans="1:56" x14ac:dyDescent="0.2">
      <c r="A229" s="29">
        <v>38970</v>
      </c>
      <c r="B229" s="1" t="s">
        <v>200</v>
      </c>
      <c r="C229" s="27">
        <v>43852</v>
      </c>
      <c r="D229" s="1">
        <v>51228</v>
      </c>
      <c r="J229" s="1" t="s">
        <v>0</v>
      </c>
      <c r="K229" s="1" t="s">
        <v>49</v>
      </c>
      <c r="L229" s="1">
        <v>-2.75</v>
      </c>
      <c r="M229" s="1">
        <v>88</v>
      </c>
      <c r="N229" s="6"/>
      <c r="O229" s="6">
        <v>242</v>
      </c>
      <c r="P229" s="6">
        <v>-74973.399999999994</v>
      </c>
      <c r="R229" s="31">
        <v>-242</v>
      </c>
      <c r="S229" s="28">
        <v>43861</v>
      </c>
      <c r="W229" s="1" t="s">
        <v>656</v>
      </c>
      <c r="X229" s="6">
        <f t="shared" si="133"/>
        <v>0</v>
      </c>
      <c r="Y229" s="6">
        <f t="shared" si="128"/>
        <v>0</v>
      </c>
      <c r="Z229" s="6">
        <f t="shared" si="128"/>
        <v>0</v>
      </c>
      <c r="AA229" s="6">
        <f t="shared" si="128"/>
        <v>0</v>
      </c>
      <c r="AB229" s="6">
        <f t="shared" si="128"/>
        <v>0</v>
      </c>
      <c r="AC229" s="6">
        <f t="shared" si="128"/>
        <v>0</v>
      </c>
      <c r="AD229" s="6">
        <f t="shared" si="128"/>
        <v>0</v>
      </c>
      <c r="AE229" s="6">
        <f t="shared" si="128"/>
        <v>0</v>
      </c>
      <c r="AF229" s="6">
        <f t="shared" si="128"/>
        <v>0</v>
      </c>
      <c r="AG229" s="6">
        <f t="shared" si="128"/>
        <v>0</v>
      </c>
      <c r="AH229" s="6">
        <f t="shared" si="128"/>
        <v>0</v>
      </c>
      <c r="AI229" s="6">
        <f t="shared" si="128"/>
        <v>0</v>
      </c>
      <c r="AJ229" s="6">
        <f t="shared" si="128"/>
        <v>0</v>
      </c>
      <c r="AK229" s="6">
        <f t="shared" si="128"/>
        <v>0</v>
      </c>
      <c r="AL229" s="6">
        <f t="shared" si="128"/>
        <v>0</v>
      </c>
      <c r="AM229" s="6">
        <f t="shared" si="128"/>
        <v>0</v>
      </c>
      <c r="AN229" s="6">
        <f t="shared" si="128"/>
        <v>0</v>
      </c>
      <c r="AO229" s="6">
        <f t="shared" si="128"/>
        <v>0</v>
      </c>
      <c r="AP229" s="6">
        <f t="shared" si="128"/>
        <v>0</v>
      </c>
      <c r="AQ229" s="6">
        <f t="shared" si="128"/>
        <v>0</v>
      </c>
      <c r="AR229" s="6">
        <f t="shared" si="128"/>
        <v>0</v>
      </c>
      <c r="AS229" s="6">
        <f t="shared" si="128"/>
        <v>0</v>
      </c>
      <c r="AT229" s="6">
        <f t="shared" si="128"/>
        <v>0</v>
      </c>
      <c r="AU229" s="6">
        <f t="shared" si="128"/>
        <v>0</v>
      </c>
      <c r="AV229" s="6">
        <f t="shared" si="128"/>
        <v>0</v>
      </c>
      <c r="AW229" s="6">
        <f t="shared" si="128"/>
        <v>0</v>
      </c>
      <c r="AX229" s="6">
        <f t="shared" si="128"/>
        <v>0</v>
      </c>
      <c r="AY229" s="6">
        <f t="shared" si="128"/>
        <v>0</v>
      </c>
      <c r="BA229" s="6">
        <f t="shared" si="129"/>
        <v>0</v>
      </c>
      <c r="BB229" s="6">
        <f t="shared" si="130"/>
        <v>0</v>
      </c>
      <c r="BC229" s="6">
        <f t="shared" si="131"/>
        <v>0</v>
      </c>
      <c r="BD229" s="6">
        <f t="shared" si="132"/>
        <v>0</v>
      </c>
    </row>
    <row r="230" spans="1:56" x14ac:dyDescent="0.2">
      <c r="A230" s="29">
        <v>38970</v>
      </c>
      <c r="B230" s="1" t="s">
        <v>200</v>
      </c>
      <c r="C230" s="27">
        <v>43852</v>
      </c>
      <c r="D230" s="1">
        <v>51228</v>
      </c>
      <c r="J230" s="1" t="s">
        <v>0</v>
      </c>
      <c r="K230" s="1" t="s">
        <v>49</v>
      </c>
      <c r="L230" s="1">
        <v>-2.5</v>
      </c>
      <c r="M230" s="1">
        <v>88</v>
      </c>
      <c r="N230" s="6"/>
      <c r="O230" s="6">
        <v>220</v>
      </c>
      <c r="P230" s="6">
        <v>-74607.399999999994</v>
      </c>
      <c r="R230" s="31">
        <v>-220</v>
      </c>
      <c r="S230" s="28">
        <v>43861</v>
      </c>
    </row>
    <row r="231" spans="1:56" x14ac:dyDescent="0.2">
      <c r="A231" s="29">
        <v>38970</v>
      </c>
      <c r="B231" s="1" t="s">
        <v>200</v>
      </c>
      <c r="C231" s="27">
        <v>43852</v>
      </c>
      <c r="D231" s="1">
        <v>51228</v>
      </c>
      <c r="J231" s="1" t="s">
        <v>0</v>
      </c>
      <c r="K231" s="1" t="s">
        <v>49</v>
      </c>
      <c r="L231" s="1">
        <v>-1.75</v>
      </c>
      <c r="M231" s="1">
        <v>88</v>
      </c>
      <c r="N231" s="6"/>
      <c r="O231" s="6">
        <v>154</v>
      </c>
      <c r="P231" s="6">
        <v>-75251.399999999994</v>
      </c>
      <c r="R231" s="31">
        <v>-154</v>
      </c>
      <c r="S231" s="28">
        <v>43861</v>
      </c>
      <c r="W231" s="1" t="s">
        <v>1161</v>
      </c>
      <c r="X231" s="6">
        <f>IS!C10</f>
        <v>26.866340000000001</v>
      </c>
      <c r="Y231" s="6">
        <f>IS!D10</f>
        <v>12.104799999999999</v>
      </c>
      <c r="Z231" s="6">
        <f>IS!E10</f>
        <v>10.597940000000001</v>
      </c>
      <c r="AA231" s="6">
        <f>IS!F10</f>
        <v>4.9291700000000001</v>
      </c>
      <c r="AB231" s="6">
        <f>IS!G10</f>
        <v>6.7110900000000004</v>
      </c>
      <c r="AC231" s="6">
        <f>IS!H10</f>
        <v>19.224250000000001</v>
      </c>
      <c r="AD231" s="6">
        <f>IS!I10</f>
        <v>18.316849999999999</v>
      </c>
      <c r="AE231" s="6">
        <f>IS!J10</f>
        <v>23.815290000000001</v>
      </c>
      <c r="AF231" s="6">
        <f>IS!K10</f>
        <v>15.431329999999999</v>
      </c>
      <c r="AG231" s="6">
        <f>IS!L10</f>
        <v>22.960290000000001</v>
      </c>
      <c r="AH231" s="6">
        <f>IS!M10</f>
        <v>25.782970000000002</v>
      </c>
      <c r="AI231" s="6">
        <f>IS!N10</f>
        <v>27.886050000000001</v>
      </c>
      <c r="AJ231" s="6">
        <f>IS!O10</f>
        <v>5.9565600000000005</v>
      </c>
      <c r="AK231" s="6">
        <f>IS!P10</f>
        <v>6.5231899999999996</v>
      </c>
      <c r="AL231" s="6">
        <f>IS!Q10</f>
        <v>3.7902600000000004</v>
      </c>
      <c r="AM231" s="6">
        <f>IS!R10</f>
        <v>8.5922999999999998</v>
      </c>
      <c r="AN231" s="6">
        <f>IS!S10</f>
        <v>5.81053</v>
      </c>
      <c r="AO231" s="6">
        <f>IS!T10</f>
        <v>2.3069000000000002</v>
      </c>
      <c r="AP231" s="6">
        <f>IS!U10</f>
        <v>10.481350000000001</v>
      </c>
      <c r="AQ231" s="6">
        <f>IS!V10</f>
        <v>17.246869999999998</v>
      </c>
      <c r="AR231" s="6">
        <f>IS!W10</f>
        <v>24.47363</v>
      </c>
      <c r="AS231" s="6">
        <f>IS!X10</f>
        <v>22.325669999999999</v>
      </c>
      <c r="AT231" s="6">
        <f>IS!Y10</f>
        <v>21.026130000000002</v>
      </c>
      <c r="AU231" s="6">
        <f>IS!Z10</f>
        <v>-44.264230000000005</v>
      </c>
      <c r="AV231" s="6">
        <f>IS!AA10</f>
        <v>9.6022499999999997</v>
      </c>
      <c r="AW231" s="6">
        <f>IS!AB10</f>
        <v>10.500350000000001</v>
      </c>
      <c r="AX231" s="6">
        <f>IS!AC10</f>
        <v>4.9490100000000004</v>
      </c>
      <c r="AY231" s="6">
        <f>IS!AD10</f>
        <v>9.9608799999999995</v>
      </c>
      <c r="BA231" s="6">
        <f t="shared" ref="BA231" si="134">SUM(X231:AI231)</f>
        <v>214.62637000000004</v>
      </c>
      <c r="BB231" s="6">
        <f t="shared" ref="BB231" si="135">SUM(AJ231:AU231)</f>
        <v>84.269159999999999</v>
      </c>
      <c r="BC231" s="6">
        <f t="shared" ref="BC231" si="136">SUM(AM231:AX231)</f>
        <v>93.050760000000011</v>
      </c>
      <c r="BD231" s="6">
        <f t="shared" ref="BD231" si="137">SUM(AN231:AY231)</f>
        <v>94.419339999999991</v>
      </c>
    </row>
    <row r="232" spans="1:56" x14ac:dyDescent="0.2">
      <c r="A232" s="29">
        <v>38970</v>
      </c>
      <c r="B232" s="1" t="s">
        <v>200</v>
      </c>
      <c r="C232" s="27">
        <v>43852</v>
      </c>
      <c r="D232" s="1">
        <v>51228</v>
      </c>
      <c r="J232" s="1" t="s">
        <v>0</v>
      </c>
      <c r="K232" s="1" t="s">
        <v>49</v>
      </c>
      <c r="L232" s="1">
        <v>-1</v>
      </c>
      <c r="M232" s="1">
        <v>124</v>
      </c>
      <c r="N232" s="6"/>
      <c r="O232" s="6">
        <v>124</v>
      </c>
      <c r="P232" s="6">
        <v>-74387.399999999994</v>
      </c>
      <c r="R232" s="31">
        <v>-124</v>
      </c>
      <c r="S232" s="28">
        <v>43861</v>
      </c>
      <c r="W232" s="1" t="s">
        <v>1162</v>
      </c>
      <c r="X232" s="168" t="e">
        <f>(X225-X231)/X225</f>
        <v>#DIV/0!</v>
      </c>
      <c r="Y232" s="168" t="e">
        <f t="shared" ref="Y232:AY232" si="138">(Y225-Y231)/Y225</f>
        <v>#DIV/0!</v>
      </c>
      <c r="Z232" s="168" t="e">
        <f t="shared" si="138"/>
        <v>#DIV/0!</v>
      </c>
      <c r="AA232" s="168" t="e">
        <f t="shared" si="138"/>
        <v>#DIV/0!</v>
      </c>
      <c r="AB232" s="168" t="e">
        <f t="shared" si="138"/>
        <v>#DIV/0!</v>
      </c>
      <c r="AC232" s="168" t="e">
        <f t="shared" si="138"/>
        <v>#DIV/0!</v>
      </c>
      <c r="AD232" s="168" t="e">
        <f t="shared" si="138"/>
        <v>#DIV/0!</v>
      </c>
      <c r="AE232" s="168" t="e">
        <f t="shared" si="138"/>
        <v>#DIV/0!</v>
      </c>
      <c r="AF232" s="168" t="e">
        <f t="shared" si="138"/>
        <v>#DIV/0!</v>
      </c>
      <c r="AG232" s="168" t="e">
        <f t="shared" si="138"/>
        <v>#DIV/0!</v>
      </c>
      <c r="AH232" s="168" t="e">
        <f t="shared" si="138"/>
        <v>#DIV/0!</v>
      </c>
      <c r="AI232" s="168" t="e">
        <f t="shared" si="138"/>
        <v>#DIV/0!</v>
      </c>
      <c r="AJ232" s="168" t="e">
        <f t="shared" si="138"/>
        <v>#DIV/0!</v>
      </c>
      <c r="AK232" s="168" t="e">
        <f t="shared" si="138"/>
        <v>#DIV/0!</v>
      </c>
      <c r="AL232" s="168" t="e">
        <f t="shared" si="138"/>
        <v>#DIV/0!</v>
      </c>
      <c r="AM232" s="168" t="e">
        <f t="shared" si="138"/>
        <v>#DIV/0!</v>
      </c>
      <c r="AN232" s="168" t="e">
        <f t="shared" si="138"/>
        <v>#DIV/0!</v>
      </c>
      <c r="AO232" s="168" t="e">
        <f t="shared" si="138"/>
        <v>#DIV/0!</v>
      </c>
      <c r="AP232" s="168" t="e">
        <f t="shared" si="138"/>
        <v>#DIV/0!</v>
      </c>
      <c r="AQ232" s="168" t="e">
        <f t="shared" si="138"/>
        <v>#DIV/0!</v>
      </c>
      <c r="AR232" s="168" t="e">
        <f t="shared" si="138"/>
        <v>#DIV/0!</v>
      </c>
      <c r="AS232" s="168" t="e">
        <f t="shared" si="138"/>
        <v>#DIV/0!</v>
      </c>
      <c r="AT232" s="168" t="e">
        <f t="shared" si="138"/>
        <v>#DIV/0!</v>
      </c>
      <c r="AU232" s="168" t="e">
        <f t="shared" si="138"/>
        <v>#DIV/0!</v>
      </c>
      <c r="AV232" s="168" t="e">
        <f t="shared" si="138"/>
        <v>#DIV/0!</v>
      </c>
      <c r="AW232" s="168" t="e">
        <f t="shared" si="138"/>
        <v>#DIV/0!</v>
      </c>
      <c r="AX232" s="168" t="e">
        <f t="shared" si="138"/>
        <v>#DIV/0!</v>
      </c>
      <c r="AY232" s="168" t="e">
        <f t="shared" si="138"/>
        <v>#DIV/0!</v>
      </c>
      <c r="BA232" s="168" t="e">
        <f t="shared" ref="BA232" si="139">(BA225-BA231)/BA225</f>
        <v>#DIV/0!</v>
      </c>
      <c r="BB232" s="168" t="e">
        <f t="shared" ref="BB232" si="140">(BB225-BB231)/BB225</f>
        <v>#DIV/0!</v>
      </c>
      <c r="BC232" s="168" t="e">
        <f t="shared" ref="BC232" si="141">(BC225-BC231)/BC225</f>
        <v>#DIV/0!</v>
      </c>
      <c r="BD232" s="168" t="e">
        <f t="shared" ref="BD232" si="142">(BD225-BD231)/BD225</f>
        <v>#DIV/0!</v>
      </c>
    </row>
    <row r="233" spans="1:56" x14ac:dyDescent="0.2">
      <c r="A233" s="29">
        <v>38970</v>
      </c>
      <c r="B233" s="1" t="s">
        <v>200</v>
      </c>
      <c r="C233" s="27">
        <v>43852</v>
      </c>
      <c r="D233" s="1">
        <v>51228</v>
      </c>
      <c r="J233" s="1" t="s">
        <v>0</v>
      </c>
      <c r="K233" s="1" t="s">
        <v>49</v>
      </c>
      <c r="L233" s="1">
        <v>-1</v>
      </c>
      <c r="M233" s="1">
        <v>124</v>
      </c>
      <c r="N233" s="6"/>
      <c r="O233" s="6">
        <v>124</v>
      </c>
      <c r="P233" s="6">
        <v>-74731.399999999994</v>
      </c>
      <c r="R233" s="31">
        <v>-124</v>
      </c>
      <c r="S233" s="28">
        <v>43861</v>
      </c>
    </row>
    <row r="234" spans="1:56" x14ac:dyDescent="0.2">
      <c r="A234" s="29">
        <v>38970</v>
      </c>
      <c r="B234" s="1" t="s">
        <v>200</v>
      </c>
      <c r="C234" s="27">
        <v>43852</v>
      </c>
      <c r="D234" s="1">
        <v>51228</v>
      </c>
      <c r="J234" s="1" t="s">
        <v>0</v>
      </c>
      <c r="K234" s="1" t="s">
        <v>49</v>
      </c>
      <c r="L234" s="1">
        <v>-1</v>
      </c>
      <c r="M234" s="1">
        <v>124</v>
      </c>
      <c r="N234" s="6"/>
      <c r="O234" s="6">
        <v>124</v>
      </c>
      <c r="P234" s="6">
        <v>-75097.399999999994</v>
      </c>
      <c r="R234" s="31">
        <v>-124</v>
      </c>
      <c r="S234" s="28">
        <v>43861</v>
      </c>
      <c r="W234" s="1" t="s">
        <v>1163</v>
      </c>
      <c r="X234" s="6">
        <f>-'QoE - AP-COGS'!C13+X231</f>
        <v>18.462060000000001</v>
      </c>
      <c r="Y234" s="6">
        <f>-'QoE - AP-COGS'!D13+Y231</f>
        <v>7.315459999999999</v>
      </c>
      <c r="Z234" s="6">
        <f>-'QoE - AP-COGS'!E13+Z231</f>
        <v>5.6679400000000015</v>
      </c>
      <c r="AA234" s="6">
        <f>-'QoE - AP-COGS'!F13+AA231</f>
        <v>3.2548599999999999</v>
      </c>
      <c r="AB234" s="6">
        <f>-'QoE - AP-COGS'!G13+AB231</f>
        <v>3.8379000000000003</v>
      </c>
      <c r="AC234" s="6">
        <f>-'QoE - AP-COGS'!H13+AC231</f>
        <v>11.680130000000002</v>
      </c>
      <c r="AD234" s="6">
        <f>-'QoE - AP-COGS'!I13+AD231</f>
        <v>7.261750000000001</v>
      </c>
      <c r="AE234" s="6">
        <f>-'QoE - AP-COGS'!J13+AE231</f>
        <v>13.289880000000004</v>
      </c>
      <c r="AF234" s="6">
        <f>-'QoE - AP-COGS'!K13+AF231</f>
        <v>8.7596099999999986</v>
      </c>
      <c r="AG234" s="6">
        <f>-'QoE - AP-COGS'!L13+AG231</f>
        <v>8.8115500000000022</v>
      </c>
      <c r="AH234" s="6">
        <f>-'QoE - AP-COGS'!M13+AH231</f>
        <v>18.565260000000002</v>
      </c>
      <c r="AI234" s="6">
        <f>-'QoE - AP-COGS'!N13+AI231</f>
        <v>16.27525</v>
      </c>
      <c r="AJ234" s="6">
        <f>-'QoE - AP-COGS'!O13+AJ231</f>
        <v>3.9768299999999996</v>
      </c>
      <c r="AK234" s="6">
        <f>-'QoE - AP-COGS'!P13+AK231</f>
        <v>7.4632899999999998</v>
      </c>
      <c r="AL234" s="6">
        <f>-'QoE - AP-COGS'!Q13+AL231</f>
        <v>1.9687099999999993</v>
      </c>
      <c r="AM234" s="6">
        <f>-'QoE - AP-COGS'!R13+AM231</f>
        <v>7.5980399999999975</v>
      </c>
      <c r="AN234" s="6">
        <f>-'QoE - AP-COGS'!S13+AN231</f>
        <v>4.5785299999999998</v>
      </c>
      <c r="AO234" s="6">
        <f>-'QoE - AP-COGS'!T13+AO231</f>
        <v>1.5179200000000002</v>
      </c>
      <c r="AP234" s="6">
        <f>-'QoE - AP-COGS'!U13+AP231</f>
        <v>10.308540000000001</v>
      </c>
      <c r="AQ234" s="6">
        <f>-'QoE - AP-COGS'!V13+AQ231</f>
        <v>4.0452499999999993</v>
      </c>
      <c r="AR234" s="6">
        <f>-'QoE - AP-COGS'!W13+AR231</f>
        <v>12.89814</v>
      </c>
      <c r="AS234" s="6">
        <f>-'QoE - AP-COGS'!X13+AS231</f>
        <v>8.4281199999999998</v>
      </c>
      <c r="AT234" s="6">
        <f>-'QoE - AP-COGS'!Y13+AT231</f>
        <v>11.075820000000002</v>
      </c>
      <c r="AU234" s="6">
        <f>-'QoE - AP-COGS'!Z13+AU231</f>
        <v>10.409969999999994</v>
      </c>
      <c r="AV234" s="6">
        <f>-'QoE - AP-COGS'!AA13+AV231</f>
        <v>4.4772999999999996</v>
      </c>
      <c r="AW234" s="6">
        <f>-'QoE - AP-COGS'!AB13+AW231</f>
        <v>9.8423500000000015</v>
      </c>
      <c r="AX234" s="6">
        <f>-'QoE - AP-COGS'!AC13+AX231</f>
        <v>10.731960000000001</v>
      </c>
      <c r="AY234" s="6">
        <f>-'QoE - AP-COGS'!AD13+AY231</f>
        <v>7.3500099999999993</v>
      </c>
      <c r="BA234" s="6">
        <f t="shared" ref="BA234" si="143">SUM(X234:AI234)</f>
        <v>123.18164999999999</v>
      </c>
      <c r="BB234" s="6">
        <f t="shared" ref="BB234" si="144">SUM(AJ234:AU234)</f>
        <v>84.269159999999999</v>
      </c>
      <c r="BC234" s="6">
        <f t="shared" ref="BC234" si="145">SUM(AM234:AX234)</f>
        <v>95.911939999999987</v>
      </c>
      <c r="BD234" s="6">
        <f t="shared" ref="BD234" si="146">SUM(AN234:AY234)</f>
        <v>95.663909999999987</v>
      </c>
    </row>
    <row r="235" spans="1:56" x14ac:dyDescent="0.2">
      <c r="A235" s="29">
        <v>38970</v>
      </c>
      <c r="B235" s="1" t="s">
        <v>200</v>
      </c>
      <c r="C235" s="27">
        <v>43852</v>
      </c>
      <c r="D235" s="1">
        <v>51228</v>
      </c>
      <c r="J235" s="1" t="s">
        <v>0</v>
      </c>
      <c r="K235" s="1" t="s">
        <v>49</v>
      </c>
      <c r="L235" s="1">
        <v>-1</v>
      </c>
      <c r="M235" s="1">
        <v>18</v>
      </c>
      <c r="N235" s="6"/>
      <c r="O235" s="6">
        <v>18</v>
      </c>
      <c r="P235" s="6">
        <v>-74263.399999999994</v>
      </c>
      <c r="R235" s="31">
        <v>-18</v>
      </c>
      <c r="S235" s="28">
        <v>43861</v>
      </c>
      <c r="W235" s="1" t="s">
        <v>1162</v>
      </c>
      <c r="X235" s="168" t="e">
        <f>(X225-X234)/X225</f>
        <v>#DIV/0!</v>
      </c>
      <c r="Y235" s="168" t="e">
        <f t="shared" ref="Y235:AY235" si="147">(Y225-Y234)/Y225</f>
        <v>#DIV/0!</v>
      </c>
      <c r="Z235" s="168" t="e">
        <f t="shared" si="147"/>
        <v>#DIV/0!</v>
      </c>
      <c r="AA235" s="168" t="e">
        <f t="shared" si="147"/>
        <v>#DIV/0!</v>
      </c>
      <c r="AB235" s="168" t="e">
        <f t="shared" si="147"/>
        <v>#DIV/0!</v>
      </c>
      <c r="AC235" s="168" t="e">
        <f t="shared" si="147"/>
        <v>#DIV/0!</v>
      </c>
      <c r="AD235" s="168" t="e">
        <f t="shared" si="147"/>
        <v>#DIV/0!</v>
      </c>
      <c r="AE235" s="168" t="e">
        <f t="shared" si="147"/>
        <v>#DIV/0!</v>
      </c>
      <c r="AF235" s="168" t="e">
        <f t="shared" si="147"/>
        <v>#DIV/0!</v>
      </c>
      <c r="AG235" s="168" t="e">
        <f t="shared" si="147"/>
        <v>#DIV/0!</v>
      </c>
      <c r="AH235" s="168" t="e">
        <f t="shared" si="147"/>
        <v>#DIV/0!</v>
      </c>
      <c r="AI235" s="168" t="e">
        <f t="shared" si="147"/>
        <v>#DIV/0!</v>
      </c>
      <c r="AJ235" s="168" t="e">
        <f t="shared" si="147"/>
        <v>#DIV/0!</v>
      </c>
      <c r="AK235" s="168" t="e">
        <f t="shared" si="147"/>
        <v>#DIV/0!</v>
      </c>
      <c r="AL235" s="168" t="e">
        <f t="shared" si="147"/>
        <v>#DIV/0!</v>
      </c>
      <c r="AM235" s="168" t="e">
        <f t="shared" si="147"/>
        <v>#DIV/0!</v>
      </c>
      <c r="AN235" s="168" t="e">
        <f t="shared" si="147"/>
        <v>#DIV/0!</v>
      </c>
      <c r="AO235" s="168" t="e">
        <f t="shared" si="147"/>
        <v>#DIV/0!</v>
      </c>
      <c r="AP235" s="168" t="e">
        <f t="shared" si="147"/>
        <v>#DIV/0!</v>
      </c>
      <c r="AQ235" s="168" t="e">
        <f t="shared" si="147"/>
        <v>#DIV/0!</v>
      </c>
      <c r="AR235" s="168" t="e">
        <f t="shared" si="147"/>
        <v>#DIV/0!</v>
      </c>
      <c r="AS235" s="168" t="e">
        <f t="shared" si="147"/>
        <v>#DIV/0!</v>
      </c>
      <c r="AT235" s="168" t="e">
        <f t="shared" si="147"/>
        <v>#DIV/0!</v>
      </c>
      <c r="AU235" s="168" t="e">
        <f t="shared" si="147"/>
        <v>#DIV/0!</v>
      </c>
      <c r="AV235" s="168" t="e">
        <f t="shared" si="147"/>
        <v>#DIV/0!</v>
      </c>
      <c r="AW235" s="168" t="e">
        <f t="shared" si="147"/>
        <v>#DIV/0!</v>
      </c>
      <c r="AX235" s="168" t="e">
        <f t="shared" si="147"/>
        <v>#DIV/0!</v>
      </c>
      <c r="AY235" s="168" t="e">
        <f t="shared" si="147"/>
        <v>#DIV/0!</v>
      </c>
      <c r="BA235" s="168" t="e">
        <f t="shared" ref="BA235" si="148">(BA225-BA234)/BA225</f>
        <v>#DIV/0!</v>
      </c>
      <c r="BB235" s="168" t="e">
        <f t="shared" ref="BB235" si="149">(BB225-BB234)/BB225</f>
        <v>#DIV/0!</v>
      </c>
      <c r="BC235" s="168" t="e">
        <f t="shared" ref="BC235" si="150">(BC225-BC234)/BC225</f>
        <v>#DIV/0!</v>
      </c>
      <c r="BD235" s="168" t="e">
        <f t="shared" ref="BD235" si="151">(BD225-BD234)/BD225</f>
        <v>#DIV/0!</v>
      </c>
    </row>
    <row r="236" spans="1:56" x14ac:dyDescent="0.2">
      <c r="A236" s="29">
        <v>38970</v>
      </c>
      <c r="B236" s="1" t="s">
        <v>200</v>
      </c>
      <c r="C236" s="27">
        <v>43852</v>
      </c>
      <c r="D236" s="1">
        <v>51228</v>
      </c>
      <c r="J236" s="1" t="s">
        <v>0</v>
      </c>
      <c r="K236" s="1" t="s">
        <v>49</v>
      </c>
      <c r="L236" s="1">
        <v>-1</v>
      </c>
      <c r="M236" s="1">
        <v>16</v>
      </c>
      <c r="N236" s="6"/>
      <c r="O236" s="6">
        <v>16</v>
      </c>
      <c r="P236" s="6">
        <v>-71641.399999999994</v>
      </c>
      <c r="R236" s="31">
        <v>-16</v>
      </c>
      <c r="S236" s="28">
        <v>43861</v>
      </c>
    </row>
    <row r="237" spans="1:56" x14ac:dyDescent="0.2">
      <c r="A237" s="29">
        <v>38970</v>
      </c>
      <c r="B237" s="1" t="s">
        <v>200</v>
      </c>
      <c r="C237" s="27">
        <v>43852</v>
      </c>
      <c r="D237" s="1">
        <v>51228</v>
      </c>
      <c r="J237" s="1" t="s">
        <v>0</v>
      </c>
      <c r="K237" s="1" t="s">
        <v>49</v>
      </c>
      <c r="L237" s="1">
        <v>-1</v>
      </c>
      <c r="M237" s="1">
        <v>12</v>
      </c>
      <c r="N237" s="6"/>
      <c r="O237" s="6">
        <v>12</v>
      </c>
      <c r="P237" s="6">
        <v>-74245.399999999994</v>
      </c>
      <c r="R237" s="31">
        <v>-12</v>
      </c>
      <c r="S237" s="28">
        <v>43861</v>
      </c>
    </row>
    <row r="238" spans="1:56" x14ac:dyDescent="0.2">
      <c r="A238" s="29">
        <v>38985</v>
      </c>
      <c r="B238" s="1" t="s">
        <v>200</v>
      </c>
      <c r="C238" s="27">
        <v>43852</v>
      </c>
      <c r="D238" s="1">
        <v>51229</v>
      </c>
      <c r="J238" s="1" t="s">
        <v>0</v>
      </c>
      <c r="K238" s="1" t="s">
        <v>49</v>
      </c>
      <c r="L238" s="1">
        <v>-8</v>
      </c>
      <c r="M238" s="1">
        <v>32</v>
      </c>
      <c r="N238" s="6"/>
      <c r="O238" s="6">
        <v>256</v>
      </c>
      <c r="P238" s="6">
        <v>-71897.399999999994</v>
      </c>
      <c r="R238" s="31">
        <v>-256</v>
      </c>
      <c r="S238" s="28">
        <v>43861</v>
      </c>
    </row>
    <row r="239" spans="1:56" x14ac:dyDescent="0.2">
      <c r="A239" s="29">
        <v>38986</v>
      </c>
      <c r="B239" s="1" t="s">
        <v>200</v>
      </c>
      <c r="C239" s="27">
        <v>43852</v>
      </c>
      <c r="D239" s="1">
        <v>51230</v>
      </c>
      <c r="J239" s="1" t="s">
        <v>0</v>
      </c>
      <c r="K239" s="1" t="s">
        <v>49</v>
      </c>
      <c r="L239" s="1">
        <v>-11</v>
      </c>
      <c r="M239" s="1">
        <v>32</v>
      </c>
      <c r="N239" s="6"/>
      <c r="O239" s="6">
        <v>352</v>
      </c>
      <c r="P239" s="6">
        <v>-72249.399999999994</v>
      </c>
      <c r="R239" s="31">
        <v>-352</v>
      </c>
      <c r="S239" s="28">
        <v>43861</v>
      </c>
    </row>
    <row r="240" spans="1:56" x14ac:dyDescent="0.2">
      <c r="A240" s="29">
        <v>38987</v>
      </c>
      <c r="B240" s="1" t="s">
        <v>200</v>
      </c>
      <c r="C240" s="27">
        <v>43852</v>
      </c>
      <c r="D240" s="1">
        <v>51231</v>
      </c>
      <c r="J240" s="1" t="s">
        <v>0</v>
      </c>
      <c r="K240" s="1" t="s">
        <v>49</v>
      </c>
      <c r="L240" s="1">
        <v>-10</v>
      </c>
      <c r="M240" s="1">
        <v>32</v>
      </c>
      <c r="N240" s="6"/>
      <c r="O240" s="6">
        <v>320</v>
      </c>
      <c r="P240" s="6">
        <v>-72569.399999999994</v>
      </c>
      <c r="R240" s="31">
        <v>-320</v>
      </c>
      <c r="S240" s="28">
        <v>43861</v>
      </c>
    </row>
    <row r="241" spans="1:19" x14ac:dyDescent="0.2">
      <c r="A241" s="29">
        <v>38988</v>
      </c>
      <c r="B241" s="1" t="s">
        <v>200</v>
      </c>
      <c r="C241" s="27">
        <v>43852</v>
      </c>
      <c r="D241" s="1">
        <v>51232</v>
      </c>
      <c r="J241" s="1" t="s">
        <v>0</v>
      </c>
      <c r="K241" s="1" t="s">
        <v>49</v>
      </c>
      <c r="L241" s="1">
        <v>-7</v>
      </c>
      <c r="M241" s="1">
        <v>32</v>
      </c>
      <c r="N241" s="6"/>
      <c r="O241" s="6">
        <v>224</v>
      </c>
      <c r="P241" s="6">
        <v>-72793.399999999994</v>
      </c>
      <c r="R241" s="31">
        <v>-224</v>
      </c>
      <c r="S241" s="28">
        <v>43861</v>
      </c>
    </row>
    <row r="242" spans="1:19" x14ac:dyDescent="0.2">
      <c r="A242" s="29">
        <v>38989</v>
      </c>
      <c r="B242" s="1" t="s">
        <v>200</v>
      </c>
      <c r="C242" s="27">
        <v>43852</v>
      </c>
      <c r="D242" s="1">
        <v>51233</v>
      </c>
      <c r="J242" s="1" t="s">
        <v>0</v>
      </c>
      <c r="K242" s="1" t="s">
        <v>49</v>
      </c>
      <c r="L242" s="1">
        <v>-2</v>
      </c>
      <c r="M242" s="1">
        <v>32</v>
      </c>
      <c r="N242" s="6"/>
      <c r="O242" s="6">
        <v>64</v>
      </c>
      <c r="P242" s="6">
        <v>-72857.399999999994</v>
      </c>
      <c r="R242" s="31">
        <v>-64</v>
      </c>
      <c r="S242" s="28">
        <v>43861</v>
      </c>
    </row>
    <row r="243" spans="1:19" x14ac:dyDescent="0.2">
      <c r="A243" s="29">
        <v>38990</v>
      </c>
      <c r="B243" s="1" t="s">
        <v>200</v>
      </c>
      <c r="C243" s="27">
        <v>43852</v>
      </c>
      <c r="D243" s="1">
        <v>51234</v>
      </c>
      <c r="J243" s="1" t="s">
        <v>0</v>
      </c>
      <c r="K243" s="1" t="s">
        <v>49</v>
      </c>
      <c r="L243" s="1">
        <v>-32</v>
      </c>
      <c r="M243" s="1">
        <v>32</v>
      </c>
      <c r="N243" s="6"/>
      <c r="O243" s="6">
        <v>1024</v>
      </c>
      <c r="P243" s="6">
        <v>-73881.399999999994</v>
      </c>
      <c r="R243" s="31">
        <v>-1024</v>
      </c>
      <c r="S243" s="28">
        <v>43861</v>
      </c>
    </row>
    <row r="244" spans="1:19" x14ac:dyDescent="0.2">
      <c r="A244" s="29">
        <v>38991</v>
      </c>
      <c r="B244" s="1" t="s">
        <v>200</v>
      </c>
      <c r="C244" s="27">
        <v>43852</v>
      </c>
      <c r="D244" s="1">
        <v>51235</v>
      </c>
      <c r="J244" s="1" t="s">
        <v>0</v>
      </c>
      <c r="K244" s="1" t="s">
        <v>49</v>
      </c>
      <c r="L244" s="1">
        <v>-7</v>
      </c>
      <c r="M244" s="1">
        <v>32</v>
      </c>
      <c r="N244" s="6"/>
      <c r="O244" s="6">
        <v>224</v>
      </c>
      <c r="P244" s="6">
        <v>-74105.399999999994</v>
      </c>
      <c r="R244" s="31">
        <v>-224</v>
      </c>
      <c r="S244" s="28">
        <v>43861</v>
      </c>
    </row>
    <row r="245" spans="1:19" x14ac:dyDescent="0.2">
      <c r="A245" s="29">
        <v>38992</v>
      </c>
      <c r="B245" s="1" t="s">
        <v>200</v>
      </c>
      <c r="C245" s="27">
        <v>43852</v>
      </c>
      <c r="D245" s="1">
        <v>51236</v>
      </c>
      <c r="J245" s="1" t="s">
        <v>0</v>
      </c>
      <c r="K245" s="1" t="s">
        <v>49</v>
      </c>
      <c r="L245" s="1">
        <v>-4</v>
      </c>
      <c r="M245" s="1">
        <v>32</v>
      </c>
      <c r="N245" s="6"/>
      <c r="O245" s="6">
        <v>128</v>
      </c>
      <c r="P245" s="6">
        <v>-74233.399999999994</v>
      </c>
      <c r="R245" s="31">
        <v>-128</v>
      </c>
      <c r="S245" s="28">
        <v>43861</v>
      </c>
    </row>
    <row r="246" spans="1:19" x14ac:dyDescent="0.2">
      <c r="A246" s="29">
        <v>38994</v>
      </c>
      <c r="B246" s="1" t="s">
        <v>200</v>
      </c>
      <c r="C246" s="27">
        <v>43852</v>
      </c>
      <c r="D246" s="1">
        <v>51237</v>
      </c>
      <c r="J246" s="1" t="s">
        <v>0</v>
      </c>
      <c r="K246" s="1" t="s">
        <v>49</v>
      </c>
      <c r="L246" s="1">
        <v>-4.25</v>
      </c>
      <c r="M246" s="1">
        <v>88</v>
      </c>
      <c r="N246" s="6"/>
      <c r="O246" s="6">
        <v>374</v>
      </c>
      <c r="P246" s="6">
        <v>-75983.399999999994</v>
      </c>
      <c r="R246" s="31">
        <v>-374</v>
      </c>
      <c r="S246" s="28">
        <v>43861</v>
      </c>
    </row>
    <row r="247" spans="1:19" x14ac:dyDescent="0.2">
      <c r="A247" s="29">
        <v>38994</v>
      </c>
      <c r="B247" s="1" t="s">
        <v>200</v>
      </c>
      <c r="C247" s="27">
        <v>43852</v>
      </c>
      <c r="D247" s="1">
        <v>51237</v>
      </c>
      <c r="J247" s="1" t="s">
        <v>0</v>
      </c>
      <c r="K247" s="1" t="s">
        <v>49</v>
      </c>
      <c r="L247" s="1">
        <v>-1</v>
      </c>
      <c r="M247" s="1">
        <v>124</v>
      </c>
      <c r="N247" s="6"/>
      <c r="O247" s="6">
        <v>124</v>
      </c>
      <c r="P247" s="6">
        <v>-75375.399999999994</v>
      </c>
      <c r="R247" s="31">
        <v>-124</v>
      </c>
      <c r="S247" s="28">
        <v>43861</v>
      </c>
    </row>
    <row r="248" spans="1:19" x14ac:dyDescent="0.2">
      <c r="A248" s="29">
        <v>38994</v>
      </c>
      <c r="B248" s="1" t="s">
        <v>200</v>
      </c>
      <c r="C248" s="27">
        <v>43852</v>
      </c>
      <c r="D248" s="1">
        <v>51237</v>
      </c>
      <c r="J248" s="1" t="s">
        <v>0</v>
      </c>
      <c r="K248" s="1" t="s">
        <v>49</v>
      </c>
      <c r="L248" s="1">
        <v>-1</v>
      </c>
      <c r="M248" s="1">
        <v>124</v>
      </c>
      <c r="N248" s="6"/>
      <c r="O248" s="6">
        <v>124</v>
      </c>
      <c r="P248" s="6">
        <v>-75609.399999999994</v>
      </c>
      <c r="R248" s="31">
        <v>-124</v>
      </c>
      <c r="S248" s="28">
        <v>43861</v>
      </c>
    </row>
    <row r="249" spans="1:19" x14ac:dyDescent="0.2">
      <c r="A249" s="29">
        <v>38994</v>
      </c>
      <c r="B249" s="1" t="s">
        <v>200</v>
      </c>
      <c r="C249" s="27">
        <v>43852</v>
      </c>
      <c r="D249" s="1">
        <v>51237</v>
      </c>
      <c r="J249" s="1" t="s">
        <v>0</v>
      </c>
      <c r="K249" s="1" t="s">
        <v>49</v>
      </c>
      <c r="L249" s="1">
        <v>-1.25</v>
      </c>
      <c r="M249" s="1">
        <v>88</v>
      </c>
      <c r="N249" s="6"/>
      <c r="O249" s="6">
        <v>110</v>
      </c>
      <c r="P249" s="6">
        <v>-75485.399999999994</v>
      </c>
      <c r="R249" s="31">
        <v>-110</v>
      </c>
      <c r="S249" s="28">
        <v>43861</v>
      </c>
    </row>
    <row r="250" spans="1:19" x14ac:dyDescent="0.2">
      <c r="A250" s="29">
        <v>38995</v>
      </c>
      <c r="B250" s="1" t="s">
        <v>200</v>
      </c>
      <c r="C250" s="27">
        <v>43852</v>
      </c>
      <c r="D250" s="1">
        <v>51238</v>
      </c>
      <c r="J250" s="1" t="s">
        <v>0</v>
      </c>
      <c r="K250" s="1" t="s">
        <v>49</v>
      </c>
      <c r="L250" s="1">
        <v>-4</v>
      </c>
      <c r="M250" s="1">
        <v>88</v>
      </c>
      <c r="N250" s="6"/>
      <c r="O250" s="6">
        <v>352</v>
      </c>
      <c r="P250" s="6">
        <v>-76889.399999999994</v>
      </c>
      <c r="R250" s="31">
        <v>-352</v>
      </c>
      <c r="S250" s="28">
        <v>43861</v>
      </c>
    </row>
    <row r="251" spans="1:19" x14ac:dyDescent="0.2">
      <c r="A251" s="29">
        <v>38995</v>
      </c>
      <c r="B251" s="1" t="s">
        <v>200</v>
      </c>
      <c r="C251" s="27">
        <v>43852</v>
      </c>
      <c r="D251" s="1">
        <v>51238</v>
      </c>
      <c r="J251" s="1" t="s">
        <v>0</v>
      </c>
      <c r="K251" s="1" t="s">
        <v>49</v>
      </c>
      <c r="L251" s="1">
        <v>-1</v>
      </c>
      <c r="M251" s="1">
        <v>240</v>
      </c>
      <c r="N251" s="6"/>
      <c r="O251" s="6">
        <v>240</v>
      </c>
      <c r="P251" s="6">
        <v>-76223.399999999994</v>
      </c>
      <c r="R251" s="31">
        <v>-240</v>
      </c>
      <c r="S251" s="28">
        <v>43861</v>
      </c>
    </row>
    <row r="252" spans="1:19" x14ac:dyDescent="0.2">
      <c r="A252" s="29">
        <v>38995</v>
      </c>
      <c r="B252" s="1" t="s">
        <v>200</v>
      </c>
      <c r="C252" s="27">
        <v>43852</v>
      </c>
      <c r="D252" s="1">
        <v>51238</v>
      </c>
      <c r="J252" s="1" t="s">
        <v>0</v>
      </c>
      <c r="K252" s="1" t="s">
        <v>49</v>
      </c>
      <c r="L252" s="1">
        <v>-1</v>
      </c>
      <c r="M252" s="1">
        <v>124</v>
      </c>
      <c r="N252" s="6"/>
      <c r="O252" s="6">
        <v>124</v>
      </c>
      <c r="P252" s="6">
        <v>-76347.399999999994</v>
      </c>
      <c r="R252" s="31">
        <v>-124</v>
      </c>
      <c r="S252" s="28">
        <v>43861</v>
      </c>
    </row>
    <row r="253" spans="1:19" x14ac:dyDescent="0.2">
      <c r="A253" s="29">
        <v>38995</v>
      </c>
      <c r="B253" s="1" t="s">
        <v>200</v>
      </c>
      <c r="C253" s="27">
        <v>43852</v>
      </c>
      <c r="D253" s="1">
        <v>51238</v>
      </c>
      <c r="J253" s="1" t="s">
        <v>0</v>
      </c>
      <c r="K253" s="1" t="s">
        <v>49</v>
      </c>
      <c r="L253" s="1">
        <v>-1</v>
      </c>
      <c r="M253" s="1">
        <v>124</v>
      </c>
      <c r="N253" s="6"/>
      <c r="O253" s="6">
        <v>124</v>
      </c>
      <c r="P253" s="6">
        <v>-76537.399999999994</v>
      </c>
      <c r="R253" s="31">
        <v>-124</v>
      </c>
      <c r="S253" s="28">
        <v>43861</v>
      </c>
    </row>
    <row r="254" spans="1:19" x14ac:dyDescent="0.2">
      <c r="A254" s="29">
        <v>38995</v>
      </c>
      <c r="B254" s="1" t="s">
        <v>200</v>
      </c>
      <c r="C254" s="27">
        <v>43852</v>
      </c>
      <c r="D254" s="1">
        <v>51238</v>
      </c>
      <c r="J254" s="1" t="s">
        <v>0</v>
      </c>
      <c r="K254" s="1" t="s">
        <v>49</v>
      </c>
      <c r="L254" s="1">
        <v>-1</v>
      </c>
      <c r="M254" s="1">
        <v>124</v>
      </c>
      <c r="N254" s="6"/>
      <c r="O254" s="6">
        <v>124</v>
      </c>
      <c r="P254" s="6">
        <v>-77013.399999999994</v>
      </c>
      <c r="R254" s="31">
        <v>-124</v>
      </c>
      <c r="S254" s="28">
        <v>43861</v>
      </c>
    </row>
    <row r="255" spans="1:19" x14ac:dyDescent="0.2">
      <c r="A255" s="29">
        <v>38995</v>
      </c>
      <c r="B255" s="1" t="s">
        <v>200</v>
      </c>
      <c r="C255" s="27">
        <v>43852</v>
      </c>
      <c r="D255" s="1">
        <v>51238</v>
      </c>
      <c r="J255" s="1" t="s">
        <v>0</v>
      </c>
      <c r="K255" s="1" t="s">
        <v>49</v>
      </c>
      <c r="L255" s="1">
        <v>-1.25</v>
      </c>
      <c r="M255" s="1">
        <v>88</v>
      </c>
      <c r="N255" s="6"/>
      <c r="O255" s="6">
        <v>110</v>
      </c>
      <c r="P255" s="6">
        <v>-77123.399999999994</v>
      </c>
      <c r="R255" s="31">
        <v>-110</v>
      </c>
      <c r="S255" s="28">
        <v>43861</v>
      </c>
    </row>
    <row r="256" spans="1:19" x14ac:dyDescent="0.2">
      <c r="A256" s="29">
        <v>38995</v>
      </c>
      <c r="B256" s="1" t="s">
        <v>200</v>
      </c>
      <c r="C256" s="27">
        <v>43852</v>
      </c>
      <c r="D256" s="1">
        <v>51238</v>
      </c>
      <c r="J256" s="1" t="s">
        <v>0</v>
      </c>
      <c r="K256" s="1" t="s">
        <v>49</v>
      </c>
      <c r="L256" s="1">
        <v>-0.75</v>
      </c>
      <c r="M256" s="1">
        <v>88</v>
      </c>
      <c r="N256" s="6"/>
      <c r="O256" s="6">
        <v>66</v>
      </c>
      <c r="P256" s="6">
        <v>-76413.399999999994</v>
      </c>
      <c r="R256" s="31">
        <v>-66</v>
      </c>
      <c r="S256" s="28">
        <v>43861</v>
      </c>
    </row>
    <row r="257" spans="1:19" x14ac:dyDescent="0.2">
      <c r="A257" s="29">
        <v>38996</v>
      </c>
      <c r="B257" s="1" t="s">
        <v>200</v>
      </c>
      <c r="C257" s="27">
        <v>43852</v>
      </c>
      <c r="D257" s="1">
        <v>51239</v>
      </c>
      <c r="J257" s="1" t="s">
        <v>0</v>
      </c>
      <c r="K257" s="1" t="s">
        <v>49</v>
      </c>
      <c r="L257" s="1">
        <v>-1</v>
      </c>
      <c r="M257" s="1">
        <v>155</v>
      </c>
      <c r="N257" s="6"/>
      <c r="O257" s="6">
        <v>155</v>
      </c>
      <c r="P257" s="6">
        <v>-77278.399999999994</v>
      </c>
      <c r="R257" s="31">
        <v>-155</v>
      </c>
      <c r="S257" s="28">
        <v>43861</v>
      </c>
    </row>
    <row r="258" spans="1:19" x14ac:dyDescent="0.2">
      <c r="A258" s="29">
        <v>38996</v>
      </c>
      <c r="B258" s="1" t="s">
        <v>200</v>
      </c>
      <c r="C258" s="27">
        <v>43852</v>
      </c>
      <c r="D258" s="1">
        <v>51239</v>
      </c>
      <c r="J258" s="1" t="s">
        <v>0</v>
      </c>
      <c r="K258" s="1" t="s">
        <v>49</v>
      </c>
      <c r="L258" s="1">
        <v>-0.25</v>
      </c>
      <c r="M258" s="1">
        <v>110</v>
      </c>
      <c r="N258" s="6"/>
      <c r="O258" s="6">
        <v>27.5</v>
      </c>
      <c r="P258" s="6">
        <v>-77305.899999999994</v>
      </c>
      <c r="R258" s="31">
        <v>-27.5</v>
      </c>
      <c r="S258" s="28">
        <v>43861</v>
      </c>
    </row>
    <row r="259" spans="1:19" x14ac:dyDescent="0.2">
      <c r="A259" s="29">
        <v>38997</v>
      </c>
      <c r="B259" s="1" t="s">
        <v>200</v>
      </c>
      <c r="C259" s="27">
        <v>43852</v>
      </c>
      <c r="D259" s="1">
        <v>51240</v>
      </c>
      <c r="J259" s="1" t="s">
        <v>0</v>
      </c>
      <c r="K259" s="1" t="s">
        <v>49</v>
      </c>
      <c r="L259" s="1">
        <v>-4.75</v>
      </c>
      <c r="M259" s="1">
        <v>99</v>
      </c>
      <c r="N259" s="6"/>
      <c r="O259" s="6">
        <v>470.25</v>
      </c>
      <c r="P259" s="6">
        <v>-77915.649999999994</v>
      </c>
      <c r="R259" s="31">
        <v>-470.25</v>
      </c>
      <c r="S259" s="28">
        <v>43861</v>
      </c>
    </row>
    <row r="260" spans="1:19" x14ac:dyDescent="0.2">
      <c r="A260" s="29">
        <v>38997</v>
      </c>
      <c r="B260" s="1" t="s">
        <v>200</v>
      </c>
      <c r="C260" s="27">
        <v>43852</v>
      </c>
      <c r="D260" s="1">
        <v>51240</v>
      </c>
      <c r="J260" s="1" t="s">
        <v>0</v>
      </c>
      <c r="K260" s="1" t="s">
        <v>49</v>
      </c>
      <c r="L260" s="1">
        <v>-1</v>
      </c>
      <c r="M260" s="1">
        <v>139.5</v>
      </c>
      <c r="N260" s="6"/>
      <c r="O260" s="6">
        <v>139.5</v>
      </c>
      <c r="P260" s="6">
        <v>-77445.399999999994</v>
      </c>
      <c r="R260" s="31">
        <v>-139.5</v>
      </c>
      <c r="S260" s="28">
        <v>43861</v>
      </c>
    </row>
    <row r="261" spans="1:19" x14ac:dyDescent="0.2">
      <c r="A261" s="29">
        <v>38997</v>
      </c>
      <c r="B261" s="1" t="s">
        <v>200</v>
      </c>
      <c r="C261" s="27">
        <v>43852</v>
      </c>
      <c r="D261" s="1">
        <v>51240</v>
      </c>
      <c r="J261" s="1" t="s">
        <v>0</v>
      </c>
      <c r="K261" s="1" t="s">
        <v>49</v>
      </c>
      <c r="L261" s="1">
        <v>-1</v>
      </c>
      <c r="M261" s="1">
        <v>58</v>
      </c>
      <c r="N261" s="6"/>
      <c r="O261" s="6">
        <v>58</v>
      </c>
      <c r="P261" s="6">
        <v>-77973.649999999994</v>
      </c>
      <c r="R261" s="31">
        <v>-58</v>
      </c>
      <c r="S261" s="28">
        <v>43861</v>
      </c>
    </row>
    <row r="262" spans="1:19" x14ac:dyDescent="0.2">
      <c r="A262" s="29">
        <v>38998</v>
      </c>
      <c r="B262" s="1" t="s">
        <v>200</v>
      </c>
      <c r="C262" s="27">
        <v>43852</v>
      </c>
      <c r="D262" s="1">
        <v>51241</v>
      </c>
      <c r="J262" s="1" t="s">
        <v>0</v>
      </c>
      <c r="K262" s="1" t="s">
        <v>49</v>
      </c>
      <c r="L262" s="1">
        <v>-2</v>
      </c>
      <c r="M262" s="1">
        <v>99</v>
      </c>
      <c r="N262" s="6"/>
      <c r="O262" s="6">
        <v>198</v>
      </c>
      <c r="P262" s="6">
        <v>-78311.149999999994</v>
      </c>
      <c r="R262" s="31">
        <v>-198</v>
      </c>
      <c r="S262" s="28">
        <v>43861</v>
      </c>
    </row>
    <row r="263" spans="1:19" x14ac:dyDescent="0.2">
      <c r="A263" s="29">
        <v>38998</v>
      </c>
      <c r="B263" s="1" t="s">
        <v>200</v>
      </c>
      <c r="C263" s="27">
        <v>43852</v>
      </c>
      <c r="D263" s="1">
        <v>51241</v>
      </c>
      <c r="J263" s="1" t="s">
        <v>0</v>
      </c>
      <c r="K263" s="1" t="s">
        <v>49</v>
      </c>
      <c r="L263" s="1">
        <v>-1</v>
      </c>
      <c r="M263" s="1">
        <v>139.5</v>
      </c>
      <c r="N263" s="6"/>
      <c r="O263" s="6">
        <v>139.5</v>
      </c>
      <c r="P263" s="6">
        <v>-78113.149999999994</v>
      </c>
      <c r="R263" s="31">
        <v>-139.5</v>
      </c>
      <c r="S263" s="28">
        <v>43861</v>
      </c>
    </row>
    <row r="264" spans="1:19" x14ac:dyDescent="0.2">
      <c r="A264" s="29">
        <v>38999</v>
      </c>
      <c r="B264" s="1" t="s">
        <v>200</v>
      </c>
      <c r="C264" s="27">
        <v>43852</v>
      </c>
      <c r="D264" s="1">
        <v>51242</v>
      </c>
      <c r="J264" s="1" t="s">
        <v>0</v>
      </c>
      <c r="K264" s="1" t="s">
        <v>49</v>
      </c>
      <c r="L264" s="1">
        <v>-1</v>
      </c>
      <c r="M264" s="1">
        <v>139.5</v>
      </c>
      <c r="N264" s="6"/>
      <c r="O264" s="6">
        <v>139.5</v>
      </c>
      <c r="P264" s="6">
        <v>-78450.649999999994</v>
      </c>
      <c r="R264" s="31">
        <v>-139.5</v>
      </c>
      <c r="S264" s="28">
        <v>43861</v>
      </c>
    </row>
    <row r="265" spans="1:19" x14ac:dyDescent="0.2">
      <c r="A265" s="29">
        <v>38999</v>
      </c>
      <c r="B265" s="1" t="s">
        <v>200</v>
      </c>
      <c r="C265" s="27">
        <v>43852</v>
      </c>
      <c r="D265" s="1">
        <v>51242</v>
      </c>
      <c r="J265" s="1" t="s">
        <v>0</v>
      </c>
      <c r="K265" s="1" t="s">
        <v>49</v>
      </c>
      <c r="L265" s="1">
        <v>-0.75</v>
      </c>
      <c r="M265" s="1">
        <v>99</v>
      </c>
      <c r="N265" s="6"/>
      <c r="O265" s="6">
        <v>74.25</v>
      </c>
      <c r="P265" s="6">
        <v>-78524.899999999994</v>
      </c>
      <c r="R265" s="31">
        <v>-74.25</v>
      </c>
      <c r="S265" s="28">
        <v>43861</v>
      </c>
    </row>
    <row r="266" spans="1:19" x14ac:dyDescent="0.2">
      <c r="A266" s="29">
        <v>39001</v>
      </c>
      <c r="B266" s="1" t="s">
        <v>200</v>
      </c>
      <c r="C266" s="27">
        <v>43852</v>
      </c>
      <c r="D266" s="1">
        <v>51243</v>
      </c>
      <c r="J266" s="1" t="s">
        <v>0</v>
      </c>
      <c r="K266" s="1" t="s">
        <v>49</v>
      </c>
      <c r="L266" s="1">
        <v>-7.25</v>
      </c>
      <c r="M266" s="1">
        <v>88</v>
      </c>
      <c r="N266" s="6"/>
      <c r="O266" s="6">
        <v>638</v>
      </c>
      <c r="P266" s="6">
        <v>-79286.899999999994</v>
      </c>
      <c r="R266" s="31">
        <v>-638</v>
      </c>
      <c r="S266" s="28">
        <v>43861</v>
      </c>
    </row>
    <row r="267" spans="1:19" x14ac:dyDescent="0.2">
      <c r="A267" s="29">
        <v>39001</v>
      </c>
      <c r="B267" s="1" t="s">
        <v>200</v>
      </c>
      <c r="C267" s="27">
        <v>43852</v>
      </c>
      <c r="D267" s="1">
        <v>51243</v>
      </c>
      <c r="J267" s="1" t="s">
        <v>0</v>
      </c>
      <c r="K267" s="1" t="s">
        <v>49</v>
      </c>
      <c r="L267" s="1">
        <v>-5.5</v>
      </c>
      <c r="M267" s="1">
        <v>88</v>
      </c>
      <c r="N267" s="6"/>
      <c r="O267" s="6">
        <v>484</v>
      </c>
      <c r="P267" s="6">
        <v>-79894.899999999994</v>
      </c>
      <c r="R267" s="31">
        <v>-484</v>
      </c>
      <c r="S267" s="28">
        <v>43861</v>
      </c>
    </row>
    <row r="268" spans="1:19" x14ac:dyDescent="0.2">
      <c r="A268" s="29">
        <v>39001</v>
      </c>
      <c r="B268" s="1" t="s">
        <v>200</v>
      </c>
      <c r="C268" s="27">
        <v>43852</v>
      </c>
      <c r="D268" s="1">
        <v>51243</v>
      </c>
      <c r="J268" s="1" t="s">
        <v>0</v>
      </c>
      <c r="K268" s="1" t="s">
        <v>49</v>
      </c>
      <c r="L268" s="1">
        <v>-3</v>
      </c>
      <c r="M268" s="1">
        <v>88</v>
      </c>
      <c r="N268" s="6"/>
      <c r="O268" s="6">
        <v>264</v>
      </c>
      <c r="P268" s="6">
        <v>-80282.899999999994</v>
      </c>
      <c r="R268" s="31">
        <v>-264</v>
      </c>
      <c r="S268" s="28">
        <v>43861</v>
      </c>
    </row>
    <row r="269" spans="1:19" x14ac:dyDescent="0.2">
      <c r="A269" s="29">
        <v>39001</v>
      </c>
      <c r="B269" s="1" t="s">
        <v>200</v>
      </c>
      <c r="C269" s="27">
        <v>43852</v>
      </c>
      <c r="D269" s="1">
        <v>51243</v>
      </c>
      <c r="J269" s="1" t="s">
        <v>0</v>
      </c>
      <c r="K269" s="1" t="s">
        <v>49</v>
      </c>
      <c r="L269" s="1">
        <v>-1</v>
      </c>
      <c r="M269" s="1">
        <v>124</v>
      </c>
      <c r="N269" s="6"/>
      <c r="O269" s="6">
        <v>124</v>
      </c>
      <c r="P269" s="6">
        <v>-78648.899999999994</v>
      </c>
      <c r="R269" s="31">
        <v>-124</v>
      </c>
      <c r="S269" s="28">
        <v>43861</v>
      </c>
    </row>
    <row r="270" spans="1:19" x14ac:dyDescent="0.2">
      <c r="A270" s="29">
        <v>39001</v>
      </c>
      <c r="B270" s="1" t="s">
        <v>200</v>
      </c>
      <c r="C270" s="27">
        <v>43852</v>
      </c>
      <c r="D270" s="1">
        <v>51243</v>
      </c>
      <c r="J270" s="1" t="s">
        <v>0</v>
      </c>
      <c r="K270" s="1" t="s">
        <v>49</v>
      </c>
      <c r="L270" s="1">
        <v>-1</v>
      </c>
      <c r="M270" s="1">
        <v>124</v>
      </c>
      <c r="N270" s="6"/>
      <c r="O270" s="6">
        <v>124</v>
      </c>
      <c r="P270" s="6">
        <v>-79410.899999999994</v>
      </c>
      <c r="R270" s="31">
        <v>-124</v>
      </c>
      <c r="S270" s="28">
        <v>43861</v>
      </c>
    </row>
    <row r="271" spans="1:19" x14ac:dyDescent="0.2">
      <c r="A271" s="29">
        <v>39001</v>
      </c>
      <c r="B271" s="1" t="s">
        <v>200</v>
      </c>
      <c r="C271" s="27">
        <v>43852</v>
      </c>
      <c r="D271" s="1">
        <v>51243</v>
      </c>
      <c r="J271" s="1" t="s">
        <v>0</v>
      </c>
      <c r="K271" s="1" t="s">
        <v>49</v>
      </c>
      <c r="L271" s="1">
        <v>-1</v>
      </c>
      <c r="M271" s="1">
        <v>124</v>
      </c>
      <c r="N271" s="6"/>
      <c r="O271" s="6">
        <v>124</v>
      </c>
      <c r="P271" s="6">
        <v>-80018.899999999994</v>
      </c>
      <c r="R271" s="31">
        <v>-124</v>
      </c>
      <c r="S271" s="28">
        <v>43861</v>
      </c>
    </row>
    <row r="272" spans="1:19" x14ac:dyDescent="0.2">
      <c r="A272" s="29">
        <v>39002</v>
      </c>
      <c r="B272" s="1" t="s">
        <v>200</v>
      </c>
      <c r="C272" s="27">
        <v>43852</v>
      </c>
      <c r="D272" s="1">
        <v>51244</v>
      </c>
      <c r="J272" s="1" t="s">
        <v>0</v>
      </c>
      <c r="K272" s="1" t="s">
        <v>49</v>
      </c>
      <c r="L272" s="1">
        <v>-6.25</v>
      </c>
      <c r="M272" s="1">
        <v>110</v>
      </c>
      <c r="N272" s="6"/>
      <c r="O272" s="6">
        <v>687.5</v>
      </c>
      <c r="P272" s="6">
        <v>-81912.899999999994</v>
      </c>
      <c r="R272" s="31">
        <v>-687.5</v>
      </c>
      <c r="S272" s="28">
        <v>43861</v>
      </c>
    </row>
    <row r="273" spans="1:19" x14ac:dyDescent="0.2">
      <c r="A273" s="29">
        <v>39002</v>
      </c>
      <c r="B273" s="1" t="s">
        <v>200</v>
      </c>
      <c r="C273" s="27">
        <v>43852</v>
      </c>
      <c r="D273" s="1">
        <v>51244</v>
      </c>
      <c r="J273" s="1" t="s">
        <v>0</v>
      </c>
      <c r="K273" s="1" t="s">
        <v>49</v>
      </c>
      <c r="L273" s="1">
        <v>-5.75</v>
      </c>
      <c r="M273" s="1">
        <v>110</v>
      </c>
      <c r="N273" s="6"/>
      <c r="O273" s="6">
        <v>632.5</v>
      </c>
      <c r="P273" s="6">
        <v>-81070.399999999994</v>
      </c>
      <c r="R273" s="31">
        <v>-632.5</v>
      </c>
      <c r="S273" s="28">
        <v>43861</v>
      </c>
    </row>
    <row r="274" spans="1:19" x14ac:dyDescent="0.2">
      <c r="A274" s="29">
        <v>39002</v>
      </c>
      <c r="B274" s="1" t="s">
        <v>200</v>
      </c>
      <c r="C274" s="27">
        <v>43852</v>
      </c>
      <c r="D274" s="1">
        <v>51244</v>
      </c>
      <c r="J274" s="1" t="s">
        <v>0</v>
      </c>
      <c r="K274" s="1" t="s">
        <v>49</v>
      </c>
      <c r="L274" s="1">
        <v>-4</v>
      </c>
      <c r="M274" s="1">
        <v>110</v>
      </c>
      <c r="N274" s="6"/>
      <c r="O274" s="6">
        <v>440</v>
      </c>
      <c r="P274" s="6">
        <v>-82507.899999999994</v>
      </c>
      <c r="R274" s="31">
        <v>-440</v>
      </c>
      <c r="S274" s="28">
        <v>43861</v>
      </c>
    </row>
    <row r="275" spans="1:19" x14ac:dyDescent="0.2">
      <c r="A275" s="29">
        <v>39002</v>
      </c>
      <c r="B275" s="1" t="s">
        <v>200</v>
      </c>
      <c r="C275" s="27">
        <v>43852</v>
      </c>
      <c r="D275" s="1">
        <v>51244</v>
      </c>
      <c r="J275" s="1" t="s">
        <v>0</v>
      </c>
      <c r="K275" s="1" t="s">
        <v>49</v>
      </c>
      <c r="L275" s="1">
        <v>-1</v>
      </c>
      <c r="M275" s="1">
        <v>155</v>
      </c>
      <c r="N275" s="6"/>
      <c r="O275" s="6">
        <v>155</v>
      </c>
      <c r="P275" s="6">
        <v>-80437.899999999994</v>
      </c>
      <c r="R275" s="31">
        <v>-155</v>
      </c>
      <c r="S275" s="28">
        <v>43861</v>
      </c>
    </row>
    <row r="276" spans="1:19" x14ac:dyDescent="0.2">
      <c r="A276" s="29">
        <v>39002</v>
      </c>
      <c r="B276" s="1" t="s">
        <v>200</v>
      </c>
      <c r="C276" s="27">
        <v>43852</v>
      </c>
      <c r="D276" s="1">
        <v>51244</v>
      </c>
      <c r="J276" s="1" t="s">
        <v>0</v>
      </c>
      <c r="K276" s="1" t="s">
        <v>49</v>
      </c>
      <c r="L276" s="1">
        <v>-1</v>
      </c>
      <c r="M276" s="1">
        <v>155</v>
      </c>
      <c r="N276" s="6"/>
      <c r="O276" s="6">
        <v>155</v>
      </c>
      <c r="P276" s="6">
        <v>-81225.399999999994</v>
      </c>
      <c r="R276" s="31">
        <v>-155</v>
      </c>
      <c r="S276" s="28">
        <v>43861</v>
      </c>
    </row>
    <row r="277" spans="1:19" x14ac:dyDescent="0.2">
      <c r="A277" s="29">
        <v>39002</v>
      </c>
      <c r="B277" s="1" t="s">
        <v>200</v>
      </c>
      <c r="C277" s="27">
        <v>43852</v>
      </c>
      <c r="D277" s="1">
        <v>51244</v>
      </c>
      <c r="J277" s="1" t="s">
        <v>0</v>
      </c>
      <c r="K277" s="1" t="s">
        <v>49</v>
      </c>
      <c r="L277" s="1">
        <v>-1</v>
      </c>
      <c r="M277" s="1">
        <v>155</v>
      </c>
      <c r="N277" s="6"/>
      <c r="O277" s="6">
        <v>155</v>
      </c>
      <c r="P277" s="6">
        <v>-82067.899999999994</v>
      </c>
      <c r="R277" s="31">
        <v>-155</v>
      </c>
      <c r="S277" s="28">
        <v>43861</v>
      </c>
    </row>
    <row r="278" spans="1:19" x14ac:dyDescent="0.2">
      <c r="A278" s="29">
        <v>38922</v>
      </c>
      <c r="B278" s="1" t="s">
        <v>200</v>
      </c>
      <c r="C278" s="27">
        <v>43853</v>
      </c>
      <c r="D278" s="1">
        <v>51181</v>
      </c>
      <c r="J278" s="1" t="s">
        <v>0</v>
      </c>
      <c r="K278" s="1" t="s">
        <v>49</v>
      </c>
      <c r="L278" s="1">
        <v>-6.75</v>
      </c>
      <c r="M278" s="1">
        <v>110</v>
      </c>
      <c r="N278" s="6"/>
      <c r="O278" s="6">
        <v>742.5</v>
      </c>
      <c r="P278" s="6">
        <v>-85768.9</v>
      </c>
      <c r="R278" s="31">
        <v>-742.5</v>
      </c>
      <c r="S278" s="28">
        <v>43861</v>
      </c>
    </row>
    <row r="279" spans="1:19" x14ac:dyDescent="0.2">
      <c r="A279" s="29">
        <v>38922</v>
      </c>
      <c r="B279" s="1" t="s">
        <v>200</v>
      </c>
      <c r="C279" s="27">
        <v>43853</v>
      </c>
      <c r="D279" s="1">
        <v>51181</v>
      </c>
      <c r="J279" s="1" t="s">
        <v>0</v>
      </c>
      <c r="K279" s="1" t="s">
        <v>49</v>
      </c>
      <c r="L279" s="1">
        <v>-6</v>
      </c>
      <c r="M279" s="1">
        <v>110</v>
      </c>
      <c r="N279" s="6"/>
      <c r="O279" s="6">
        <v>660</v>
      </c>
      <c r="P279" s="6">
        <v>-83167.899999999994</v>
      </c>
      <c r="R279" s="31">
        <v>-660</v>
      </c>
      <c r="S279" s="28">
        <v>43861</v>
      </c>
    </row>
    <row r="280" spans="1:19" x14ac:dyDescent="0.2">
      <c r="A280" s="29">
        <v>38922</v>
      </c>
      <c r="B280" s="1" t="s">
        <v>200</v>
      </c>
      <c r="C280" s="27">
        <v>43853</v>
      </c>
      <c r="D280" s="1">
        <v>51181</v>
      </c>
      <c r="J280" s="1" t="s">
        <v>0</v>
      </c>
      <c r="K280" s="1" t="s">
        <v>49</v>
      </c>
      <c r="L280" s="1">
        <v>-5.75</v>
      </c>
      <c r="M280" s="1">
        <v>110</v>
      </c>
      <c r="N280" s="6"/>
      <c r="O280" s="6">
        <v>632.5</v>
      </c>
      <c r="P280" s="6">
        <v>-84871.4</v>
      </c>
      <c r="R280" s="31">
        <v>-632.5</v>
      </c>
      <c r="S280" s="28">
        <v>43861</v>
      </c>
    </row>
    <row r="281" spans="1:19" x14ac:dyDescent="0.2">
      <c r="A281" s="29">
        <v>38922</v>
      </c>
      <c r="B281" s="1" t="s">
        <v>200</v>
      </c>
      <c r="C281" s="27">
        <v>43853</v>
      </c>
      <c r="D281" s="1">
        <v>51181</v>
      </c>
      <c r="J281" s="1" t="s">
        <v>0</v>
      </c>
      <c r="K281" s="1" t="s">
        <v>49</v>
      </c>
      <c r="L281" s="1">
        <v>-3</v>
      </c>
      <c r="M281" s="1">
        <v>110</v>
      </c>
      <c r="N281" s="6"/>
      <c r="O281" s="6">
        <v>330</v>
      </c>
      <c r="P281" s="6">
        <v>-86253.9</v>
      </c>
      <c r="R281" s="31">
        <v>-330</v>
      </c>
      <c r="S281" s="28">
        <v>43861</v>
      </c>
    </row>
    <row r="282" spans="1:19" x14ac:dyDescent="0.2">
      <c r="A282" s="29">
        <v>38922</v>
      </c>
      <c r="B282" s="1" t="s">
        <v>200</v>
      </c>
      <c r="C282" s="27">
        <v>43853</v>
      </c>
      <c r="D282" s="1">
        <v>51181</v>
      </c>
      <c r="J282" s="1" t="s">
        <v>0</v>
      </c>
      <c r="K282" s="1" t="s">
        <v>49</v>
      </c>
      <c r="L282" s="1">
        <v>-1</v>
      </c>
      <c r="M282" s="1">
        <v>155</v>
      </c>
      <c r="N282" s="6"/>
      <c r="O282" s="6">
        <v>155</v>
      </c>
      <c r="P282" s="6">
        <v>-84238.9</v>
      </c>
      <c r="R282" s="31">
        <v>-155</v>
      </c>
      <c r="S282" s="28">
        <v>43861</v>
      </c>
    </row>
    <row r="283" spans="1:19" x14ac:dyDescent="0.2">
      <c r="A283" s="29">
        <v>38922</v>
      </c>
      <c r="B283" s="1" t="s">
        <v>200</v>
      </c>
      <c r="C283" s="27">
        <v>43853</v>
      </c>
      <c r="D283" s="1">
        <v>51181</v>
      </c>
      <c r="J283" s="1" t="s">
        <v>0</v>
      </c>
      <c r="K283" s="1" t="s">
        <v>49</v>
      </c>
      <c r="L283" s="1">
        <v>-1</v>
      </c>
      <c r="M283" s="1">
        <v>155</v>
      </c>
      <c r="N283" s="6"/>
      <c r="O283" s="6">
        <v>155</v>
      </c>
      <c r="P283" s="6">
        <v>-85026.4</v>
      </c>
      <c r="R283" s="31">
        <v>-155</v>
      </c>
      <c r="S283" s="28">
        <v>43861</v>
      </c>
    </row>
    <row r="284" spans="1:19" x14ac:dyDescent="0.2">
      <c r="A284" s="29">
        <v>38922</v>
      </c>
      <c r="B284" s="1" t="s">
        <v>200</v>
      </c>
      <c r="C284" s="27">
        <v>43853</v>
      </c>
      <c r="D284" s="1">
        <v>51181</v>
      </c>
      <c r="J284" s="1" t="s">
        <v>0</v>
      </c>
      <c r="K284" s="1" t="s">
        <v>49</v>
      </c>
      <c r="L284" s="1">
        <v>-1</v>
      </c>
      <c r="M284" s="1">
        <v>155</v>
      </c>
      <c r="N284" s="6"/>
      <c r="O284" s="6">
        <v>155</v>
      </c>
      <c r="P284" s="6">
        <v>-85923.9</v>
      </c>
      <c r="R284" s="31">
        <v>-155</v>
      </c>
      <c r="S284" s="28">
        <v>43861</v>
      </c>
    </row>
    <row r="285" spans="1:19" x14ac:dyDescent="0.2">
      <c r="A285" s="29">
        <v>38968</v>
      </c>
      <c r="B285" s="1" t="s">
        <v>200</v>
      </c>
      <c r="C285" s="27">
        <v>43853</v>
      </c>
      <c r="D285" s="1">
        <v>51227</v>
      </c>
      <c r="J285" s="1" t="s">
        <v>0</v>
      </c>
      <c r="K285" s="1" t="s">
        <v>49</v>
      </c>
      <c r="L285" s="1">
        <v>-1</v>
      </c>
      <c r="M285" s="1">
        <v>898</v>
      </c>
      <c r="N285" s="6"/>
      <c r="O285" s="6">
        <v>898</v>
      </c>
      <c r="P285" s="6">
        <v>-84065.9</v>
      </c>
      <c r="R285" s="31">
        <v>-898</v>
      </c>
      <c r="S285" s="28">
        <v>43861</v>
      </c>
    </row>
    <row r="286" spans="1:19" x14ac:dyDescent="0.2">
      <c r="A286" s="29">
        <v>38968</v>
      </c>
      <c r="B286" s="1" t="s">
        <v>200</v>
      </c>
      <c r="C286" s="27">
        <v>43853</v>
      </c>
      <c r="D286" s="1">
        <v>51227</v>
      </c>
      <c r="J286" s="1" t="s">
        <v>0</v>
      </c>
      <c r="K286" s="1" t="s">
        <v>49</v>
      </c>
      <c r="L286" s="1">
        <v>-3.25</v>
      </c>
      <c r="M286" s="1">
        <v>88</v>
      </c>
      <c r="N286" s="6"/>
      <c r="O286" s="6">
        <v>286</v>
      </c>
      <c r="P286" s="6">
        <v>-86663.9</v>
      </c>
      <c r="R286" s="31">
        <v>-286</v>
      </c>
      <c r="S286" s="28">
        <v>43861</v>
      </c>
    </row>
    <row r="287" spans="1:19" x14ac:dyDescent="0.2">
      <c r="A287" s="29">
        <v>38968</v>
      </c>
      <c r="B287" s="1" t="s">
        <v>200</v>
      </c>
      <c r="C287" s="27">
        <v>43853</v>
      </c>
      <c r="D287" s="1">
        <v>51227</v>
      </c>
      <c r="J287" s="1" t="s">
        <v>0</v>
      </c>
      <c r="K287" s="1" t="s">
        <v>49</v>
      </c>
      <c r="L287" s="1">
        <v>-1</v>
      </c>
      <c r="M287" s="1">
        <v>124</v>
      </c>
      <c r="N287" s="6"/>
      <c r="O287" s="6">
        <v>124</v>
      </c>
      <c r="P287" s="6">
        <v>-86377.9</v>
      </c>
      <c r="R287" s="31">
        <v>-124</v>
      </c>
      <c r="S287" s="28">
        <v>43861</v>
      </c>
    </row>
    <row r="288" spans="1:19" x14ac:dyDescent="0.2">
      <c r="A288" s="29">
        <v>38968</v>
      </c>
      <c r="B288" s="1" t="s">
        <v>200</v>
      </c>
      <c r="C288" s="27">
        <v>43853</v>
      </c>
      <c r="D288" s="1">
        <v>51227</v>
      </c>
      <c r="J288" s="1" t="s">
        <v>0</v>
      </c>
      <c r="K288" s="1" t="s">
        <v>49</v>
      </c>
      <c r="L288" s="1">
        <v>-1</v>
      </c>
      <c r="M288" s="1">
        <v>18</v>
      </c>
      <c r="N288" s="6"/>
      <c r="O288" s="6">
        <v>18</v>
      </c>
      <c r="P288" s="6">
        <v>-84083.9</v>
      </c>
      <c r="R288" s="31">
        <v>-18</v>
      </c>
      <c r="S288" s="28">
        <v>43861</v>
      </c>
    </row>
    <row r="289" spans="1:19" x14ac:dyDescent="0.2">
      <c r="A289" s="29">
        <v>39004</v>
      </c>
      <c r="B289" s="1" t="s">
        <v>200</v>
      </c>
      <c r="C289" s="27">
        <v>43853</v>
      </c>
      <c r="D289" s="1">
        <v>51245</v>
      </c>
      <c r="J289" s="1" t="s">
        <v>0</v>
      </c>
      <c r="K289" s="1" t="s">
        <v>49</v>
      </c>
      <c r="L289" s="1">
        <v>-6.25</v>
      </c>
      <c r="M289" s="1">
        <v>110</v>
      </c>
      <c r="N289" s="6"/>
      <c r="O289" s="6">
        <v>687.5</v>
      </c>
      <c r="P289" s="6">
        <v>-87506.4</v>
      </c>
      <c r="R289" s="31">
        <v>-687.5</v>
      </c>
      <c r="S289" s="28">
        <v>43861</v>
      </c>
    </row>
    <row r="290" spans="1:19" x14ac:dyDescent="0.2">
      <c r="A290" s="29">
        <v>39004</v>
      </c>
      <c r="B290" s="1" t="s">
        <v>200</v>
      </c>
      <c r="C290" s="27">
        <v>43853</v>
      </c>
      <c r="D290" s="1">
        <v>51245</v>
      </c>
      <c r="J290" s="1" t="s">
        <v>0</v>
      </c>
      <c r="K290" s="1" t="s">
        <v>49</v>
      </c>
      <c r="L290" s="1">
        <v>-3.5</v>
      </c>
      <c r="M290" s="1">
        <v>110</v>
      </c>
      <c r="N290" s="6"/>
      <c r="O290" s="6">
        <v>385</v>
      </c>
      <c r="P290" s="6">
        <v>-88046.399999999994</v>
      </c>
      <c r="R290" s="31">
        <v>-385</v>
      </c>
      <c r="S290" s="28">
        <v>43861</v>
      </c>
    </row>
    <row r="291" spans="1:19" x14ac:dyDescent="0.2">
      <c r="A291" s="29">
        <v>39004</v>
      </c>
      <c r="B291" s="1" t="s">
        <v>200</v>
      </c>
      <c r="C291" s="27">
        <v>43853</v>
      </c>
      <c r="D291" s="1">
        <v>51245</v>
      </c>
      <c r="J291" s="1" t="s">
        <v>0</v>
      </c>
      <c r="K291" s="1" t="s">
        <v>49</v>
      </c>
      <c r="L291" s="1">
        <v>-3.25</v>
      </c>
      <c r="M291" s="1">
        <v>110</v>
      </c>
      <c r="N291" s="6"/>
      <c r="O291" s="6">
        <v>357.5</v>
      </c>
      <c r="P291" s="6">
        <v>-88558.9</v>
      </c>
      <c r="R291" s="31">
        <v>-357.5</v>
      </c>
      <c r="S291" s="28">
        <v>43861</v>
      </c>
    </row>
    <row r="292" spans="1:19" x14ac:dyDescent="0.2">
      <c r="A292" s="29">
        <v>39004</v>
      </c>
      <c r="B292" s="1" t="s">
        <v>200</v>
      </c>
      <c r="C292" s="27">
        <v>43853</v>
      </c>
      <c r="D292" s="1">
        <v>51245</v>
      </c>
      <c r="J292" s="1" t="s">
        <v>0</v>
      </c>
      <c r="K292" s="1" t="s">
        <v>49</v>
      </c>
      <c r="L292" s="1">
        <v>-2</v>
      </c>
      <c r="M292" s="1">
        <v>110</v>
      </c>
      <c r="N292" s="6"/>
      <c r="O292" s="6">
        <v>220</v>
      </c>
      <c r="P292" s="6">
        <v>-88933.9</v>
      </c>
      <c r="R292" s="31">
        <v>-220</v>
      </c>
      <c r="S292" s="28">
        <v>43861</v>
      </c>
    </row>
    <row r="293" spans="1:19" x14ac:dyDescent="0.2">
      <c r="A293" s="29">
        <v>39004</v>
      </c>
      <c r="B293" s="1" t="s">
        <v>200</v>
      </c>
      <c r="C293" s="27">
        <v>43853</v>
      </c>
      <c r="D293" s="1">
        <v>51245</v>
      </c>
      <c r="J293" s="1" t="s">
        <v>0</v>
      </c>
      <c r="K293" s="1" t="s">
        <v>49</v>
      </c>
      <c r="L293" s="1">
        <v>-1</v>
      </c>
      <c r="M293" s="1">
        <v>155</v>
      </c>
      <c r="N293" s="6"/>
      <c r="O293" s="6">
        <v>155</v>
      </c>
      <c r="P293" s="6">
        <v>-86818.9</v>
      </c>
      <c r="R293" s="31">
        <v>-155</v>
      </c>
      <c r="S293" s="28">
        <v>43861</v>
      </c>
    </row>
    <row r="294" spans="1:19" x14ac:dyDescent="0.2">
      <c r="A294" s="29">
        <v>39004</v>
      </c>
      <c r="B294" s="1" t="s">
        <v>200</v>
      </c>
      <c r="C294" s="27">
        <v>43853</v>
      </c>
      <c r="D294" s="1">
        <v>51245</v>
      </c>
      <c r="J294" s="1" t="s">
        <v>0</v>
      </c>
      <c r="K294" s="1" t="s">
        <v>49</v>
      </c>
      <c r="L294" s="1">
        <v>-1</v>
      </c>
      <c r="M294" s="1">
        <v>155</v>
      </c>
      <c r="N294" s="6"/>
      <c r="O294" s="6">
        <v>155</v>
      </c>
      <c r="P294" s="6">
        <v>-87661.4</v>
      </c>
      <c r="R294" s="31">
        <v>-155</v>
      </c>
      <c r="S294" s="28">
        <v>43861</v>
      </c>
    </row>
    <row r="295" spans="1:19" x14ac:dyDescent="0.2">
      <c r="A295" s="29">
        <v>39004</v>
      </c>
      <c r="B295" s="1" t="s">
        <v>200</v>
      </c>
      <c r="C295" s="27">
        <v>43853</v>
      </c>
      <c r="D295" s="1">
        <v>51245</v>
      </c>
      <c r="J295" s="1" t="s">
        <v>0</v>
      </c>
      <c r="K295" s="1" t="s">
        <v>49</v>
      </c>
      <c r="L295" s="1">
        <v>-1</v>
      </c>
      <c r="M295" s="1">
        <v>155</v>
      </c>
      <c r="N295" s="6"/>
      <c r="O295" s="6">
        <v>155</v>
      </c>
      <c r="P295" s="6">
        <v>-88201.4</v>
      </c>
      <c r="R295" s="31">
        <v>-155</v>
      </c>
      <c r="S295" s="28">
        <v>43861</v>
      </c>
    </row>
    <row r="296" spans="1:19" x14ac:dyDescent="0.2">
      <c r="A296" s="29">
        <v>39004</v>
      </c>
      <c r="B296" s="1" t="s">
        <v>200</v>
      </c>
      <c r="C296" s="27">
        <v>43853</v>
      </c>
      <c r="D296" s="1">
        <v>51245</v>
      </c>
      <c r="J296" s="1" t="s">
        <v>0</v>
      </c>
      <c r="K296" s="1" t="s">
        <v>49</v>
      </c>
      <c r="L296" s="1">
        <v>-1</v>
      </c>
      <c r="M296" s="1">
        <v>155</v>
      </c>
      <c r="N296" s="6"/>
      <c r="O296" s="6">
        <v>155</v>
      </c>
      <c r="P296" s="6">
        <v>-88713.9</v>
      </c>
      <c r="R296" s="31">
        <v>-155</v>
      </c>
      <c r="S296" s="28">
        <v>43861</v>
      </c>
    </row>
    <row r="297" spans="1:19" x14ac:dyDescent="0.2">
      <c r="A297" s="29">
        <v>39005</v>
      </c>
      <c r="B297" s="1" t="s">
        <v>200</v>
      </c>
      <c r="C297" s="27">
        <v>43853</v>
      </c>
      <c r="D297" s="1">
        <v>51246</v>
      </c>
      <c r="J297" s="1" t="s">
        <v>0</v>
      </c>
      <c r="K297" s="1" t="s">
        <v>49</v>
      </c>
      <c r="L297" s="1">
        <v>-5.75</v>
      </c>
      <c r="M297" s="1">
        <v>110</v>
      </c>
      <c r="N297" s="6"/>
      <c r="O297" s="6">
        <v>632.5</v>
      </c>
      <c r="P297" s="6">
        <v>-89721.4</v>
      </c>
      <c r="R297" s="31">
        <v>-632.5</v>
      </c>
      <c r="S297" s="28">
        <v>43861</v>
      </c>
    </row>
    <row r="298" spans="1:19" x14ac:dyDescent="0.2">
      <c r="A298" s="29">
        <v>39005</v>
      </c>
      <c r="B298" s="1" t="s">
        <v>200</v>
      </c>
      <c r="C298" s="27">
        <v>43853</v>
      </c>
      <c r="D298" s="1">
        <v>51246</v>
      </c>
      <c r="J298" s="1" t="s">
        <v>0</v>
      </c>
      <c r="K298" s="1" t="s">
        <v>49</v>
      </c>
      <c r="L298" s="1">
        <v>-2.25</v>
      </c>
      <c r="M298" s="1">
        <v>110</v>
      </c>
      <c r="N298" s="6"/>
      <c r="O298" s="6">
        <v>247.5</v>
      </c>
      <c r="P298" s="6">
        <v>-90123.9</v>
      </c>
      <c r="R298" s="31">
        <v>-247.5</v>
      </c>
      <c r="S298" s="28">
        <v>43861</v>
      </c>
    </row>
    <row r="299" spans="1:19" x14ac:dyDescent="0.2">
      <c r="A299" s="29">
        <v>39005</v>
      </c>
      <c r="B299" s="1" t="s">
        <v>200</v>
      </c>
      <c r="C299" s="27">
        <v>43853</v>
      </c>
      <c r="D299" s="1">
        <v>51246</v>
      </c>
      <c r="J299" s="1" t="s">
        <v>0</v>
      </c>
      <c r="K299" s="1" t="s">
        <v>49</v>
      </c>
      <c r="L299" s="1">
        <v>-1</v>
      </c>
      <c r="M299" s="1">
        <v>155</v>
      </c>
      <c r="N299" s="6"/>
      <c r="O299" s="6">
        <v>155</v>
      </c>
      <c r="P299" s="6">
        <v>-89088.9</v>
      </c>
      <c r="R299" s="31">
        <v>-155</v>
      </c>
      <c r="S299" s="28">
        <v>43861</v>
      </c>
    </row>
    <row r="300" spans="1:19" x14ac:dyDescent="0.2">
      <c r="A300" s="29">
        <v>39005</v>
      </c>
      <c r="B300" s="1" t="s">
        <v>200</v>
      </c>
      <c r="C300" s="27">
        <v>43853</v>
      </c>
      <c r="D300" s="1">
        <v>51246</v>
      </c>
      <c r="J300" s="1" t="s">
        <v>0</v>
      </c>
      <c r="K300" s="1" t="s">
        <v>49</v>
      </c>
      <c r="L300" s="1">
        <v>-1</v>
      </c>
      <c r="M300" s="1">
        <v>155</v>
      </c>
      <c r="N300" s="6"/>
      <c r="O300" s="6">
        <v>155</v>
      </c>
      <c r="P300" s="6">
        <v>-89876.4</v>
      </c>
      <c r="R300" s="31">
        <v>-155</v>
      </c>
      <c r="S300" s="28">
        <v>43861</v>
      </c>
    </row>
    <row r="301" spans="1:19" x14ac:dyDescent="0.2">
      <c r="A301" s="29">
        <v>39007</v>
      </c>
      <c r="B301" s="1" t="s">
        <v>200</v>
      </c>
      <c r="C301" s="27">
        <v>43853</v>
      </c>
      <c r="D301" s="1">
        <v>51248</v>
      </c>
      <c r="J301" s="1" t="s">
        <v>0</v>
      </c>
      <c r="K301" s="1" t="s">
        <v>49</v>
      </c>
      <c r="L301" s="1">
        <v>-1</v>
      </c>
      <c r="M301" s="1">
        <v>178</v>
      </c>
      <c r="N301" s="6"/>
      <c r="O301" s="6">
        <v>178</v>
      </c>
      <c r="P301" s="6">
        <v>-90425.9</v>
      </c>
      <c r="R301" s="31">
        <v>-178</v>
      </c>
      <c r="S301" s="28">
        <v>43861</v>
      </c>
    </row>
    <row r="302" spans="1:19" x14ac:dyDescent="0.2">
      <c r="A302" s="29">
        <v>39007</v>
      </c>
      <c r="B302" s="1" t="s">
        <v>200</v>
      </c>
      <c r="C302" s="27">
        <v>43853</v>
      </c>
      <c r="D302" s="1">
        <v>51248</v>
      </c>
      <c r="J302" s="1" t="s">
        <v>0</v>
      </c>
      <c r="K302" s="1" t="s">
        <v>49</v>
      </c>
      <c r="L302" s="1">
        <v>-1</v>
      </c>
      <c r="M302" s="1">
        <v>124</v>
      </c>
      <c r="N302" s="6"/>
      <c r="O302" s="6">
        <v>124</v>
      </c>
      <c r="P302" s="6">
        <v>-90247.9</v>
      </c>
      <c r="R302" s="31">
        <v>-124</v>
      </c>
      <c r="S302" s="28">
        <v>43861</v>
      </c>
    </row>
    <row r="303" spans="1:19" x14ac:dyDescent="0.2">
      <c r="A303" s="29">
        <v>39011</v>
      </c>
      <c r="B303" s="1" t="s">
        <v>200</v>
      </c>
      <c r="C303" s="27">
        <v>43853</v>
      </c>
      <c r="D303" s="1">
        <v>51249</v>
      </c>
      <c r="J303" s="1" t="s">
        <v>0</v>
      </c>
      <c r="K303" s="1" t="s">
        <v>49</v>
      </c>
      <c r="L303" s="1">
        <v>-8</v>
      </c>
      <c r="M303" s="1">
        <v>58</v>
      </c>
      <c r="N303" s="6"/>
      <c r="O303" s="6">
        <v>464</v>
      </c>
      <c r="P303" s="6">
        <v>-90889.9</v>
      </c>
      <c r="R303" s="31">
        <v>-464</v>
      </c>
      <c r="S303" s="28">
        <v>43861</v>
      </c>
    </row>
    <row r="304" spans="1:19" x14ac:dyDescent="0.2">
      <c r="A304" s="29">
        <v>39011</v>
      </c>
      <c r="B304" s="1" t="s">
        <v>200</v>
      </c>
      <c r="C304" s="27">
        <v>43853</v>
      </c>
      <c r="D304" s="1">
        <v>51249</v>
      </c>
      <c r="J304" s="1" t="s">
        <v>0</v>
      </c>
      <c r="K304" s="1" t="s">
        <v>49</v>
      </c>
      <c r="L304" s="1">
        <v>-3</v>
      </c>
      <c r="M304" s="1">
        <v>130</v>
      </c>
      <c r="N304" s="6"/>
      <c r="O304" s="6">
        <v>390</v>
      </c>
      <c r="P304" s="6">
        <v>-91519.9</v>
      </c>
      <c r="R304" s="31">
        <v>-390</v>
      </c>
      <c r="S304" s="28">
        <v>43861</v>
      </c>
    </row>
    <row r="305" spans="1:19" x14ac:dyDescent="0.2">
      <c r="A305" s="29">
        <v>39011</v>
      </c>
      <c r="B305" s="1" t="s">
        <v>200</v>
      </c>
      <c r="C305" s="27">
        <v>43853</v>
      </c>
      <c r="D305" s="1">
        <v>51249</v>
      </c>
      <c r="J305" s="1" t="s">
        <v>0</v>
      </c>
      <c r="K305" s="1" t="s">
        <v>49</v>
      </c>
      <c r="L305" s="1">
        <v>-2.75</v>
      </c>
      <c r="M305" s="1">
        <v>88</v>
      </c>
      <c r="N305" s="6"/>
      <c r="O305" s="6">
        <v>242</v>
      </c>
      <c r="P305" s="6">
        <v>-92499.9</v>
      </c>
      <c r="R305" s="31">
        <v>-242</v>
      </c>
      <c r="S305" s="28">
        <v>43861</v>
      </c>
    </row>
    <row r="306" spans="1:19" x14ac:dyDescent="0.2">
      <c r="A306" s="29">
        <v>39011</v>
      </c>
      <c r="B306" s="1" t="s">
        <v>200</v>
      </c>
      <c r="C306" s="27">
        <v>43853</v>
      </c>
      <c r="D306" s="1">
        <v>51249</v>
      </c>
      <c r="J306" s="1" t="s">
        <v>0</v>
      </c>
      <c r="K306" s="1" t="s">
        <v>49</v>
      </c>
      <c r="L306" s="1">
        <v>-1</v>
      </c>
      <c r="M306" s="1">
        <v>240</v>
      </c>
      <c r="N306" s="6"/>
      <c r="O306" s="6">
        <v>240</v>
      </c>
      <c r="P306" s="6">
        <v>-91129.9</v>
      </c>
      <c r="R306" s="31">
        <v>-240</v>
      </c>
      <c r="S306" s="28">
        <v>43861</v>
      </c>
    </row>
    <row r="307" spans="1:19" x14ac:dyDescent="0.2">
      <c r="A307" s="29">
        <v>39011</v>
      </c>
      <c r="B307" s="1" t="s">
        <v>200</v>
      </c>
      <c r="C307" s="27">
        <v>43853</v>
      </c>
      <c r="D307" s="1">
        <v>51249</v>
      </c>
      <c r="J307" s="1" t="s">
        <v>0</v>
      </c>
      <c r="K307" s="1" t="s">
        <v>49</v>
      </c>
      <c r="L307" s="1">
        <v>-2.5</v>
      </c>
      <c r="M307" s="1">
        <v>88</v>
      </c>
      <c r="N307" s="6"/>
      <c r="O307" s="6">
        <v>220</v>
      </c>
      <c r="P307" s="6">
        <v>-91987.9</v>
      </c>
      <c r="R307" s="31">
        <v>-220</v>
      </c>
      <c r="S307" s="28">
        <v>43861</v>
      </c>
    </row>
    <row r="308" spans="1:19" x14ac:dyDescent="0.2">
      <c r="A308" s="29">
        <v>39011</v>
      </c>
      <c r="B308" s="1" t="s">
        <v>200</v>
      </c>
      <c r="C308" s="27">
        <v>43853</v>
      </c>
      <c r="D308" s="1">
        <v>51249</v>
      </c>
      <c r="J308" s="1" t="s">
        <v>0</v>
      </c>
      <c r="K308" s="1" t="s">
        <v>49</v>
      </c>
      <c r="L308" s="1">
        <v>-1</v>
      </c>
      <c r="M308" s="1">
        <v>124</v>
      </c>
      <c r="N308" s="6"/>
      <c r="O308" s="6">
        <v>124</v>
      </c>
      <c r="P308" s="6">
        <v>-91643.9</v>
      </c>
      <c r="R308" s="31">
        <v>-124</v>
      </c>
      <c r="S308" s="28">
        <v>43861</v>
      </c>
    </row>
    <row r="309" spans="1:19" x14ac:dyDescent="0.2">
      <c r="A309" s="29">
        <v>39011</v>
      </c>
      <c r="B309" s="1" t="s">
        <v>200</v>
      </c>
      <c r="C309" s="27">
        <v>43853</v>
      </c>
      <c r="D309" s="1">
        <v>51249</v>
      </c>
      <c r="J309" s="1" t="s">
        <v>0</v>
      </c>
      <c r="K309" s="1" t="s">
        <v>49</v>
      </c>
      <c r="L309" s="1">
        <v>-1</v>
      </c>
      <c r="M309" s="1">
        <v>124</v>
      </c>
      <c r="N309" s="6"/>
      <c r="O309" s="6">
        <v>124</v>
      </c>
      <c r="P309" s="6">
        <v>-91767.9</v>
      </c>
      <c r="R309" s="31">
        <v>-124</v>
      </c>
      <c r="S309" s="28">
        <v>43861</v>
      </c>
    </row>
    <row r="310" spans="1:19" x14ac:dyDescent="0.2">
      <c r="A310" s="29">
        <v>39011</v>
      </c>
      <c r="B310" s="1" t="s">
        <v>200</v>
      </c>
      <c r="C310" s="27">
        <v>43853</v>
      </c>
      <c r="D310" s="1">
        <v>51249</v>
      </c>
      <c r="J310" s="1" t="s">
        <v>0</v>
      </c>
      <c r="K310" s="1" t="s">
        <v>49</v>
      </c>
      <c r="L310" s="1">
        <v>-1</v>
      </c>
      <c r="M310" s="1">
        <v>124</v>
      </c>
      <c r="N310" s="6"/>
      <c r="O310" s="6">
        <v>124</v>
      </c>
      <c r="P310" s="6">
        <v>-92111.9</v>
      </c>
      <c r="R310" s="31">
        <v>-124</v>
      </c>
      <c r="S310" s="28">
        <v>43861</v>
      </c>
    </row>
    <row r="311" spans="1:19" x14ac:dyDescent="0.2">
      <c r="A311" s="29">
        <v>39011</v>
      </c>
      <c r="B311" s="1" t="s">
        <v>200</v>
      </c>
      <c r="C311" s="27">
        <v>43853</v>
      </c>
      <c r="D311" s="1">
        <v>51249</v>
      </c>
      <c r="J311" s="1" t="s">
        <v>0</v>
      </c>
      <c r="K311" s="1" t="s">
        <v>49</v>
      </c>
      <c r="L311" s="1">
        <v>-1</v>
      </c>
      <c r="M311" s="1">
        <v>124</v>
      </c>
      <c r="N311" s="6"/>
      <c r="O311" s="6">
        <v>124</v>
      </c>
      <c r="P311" s="6">
        <v>-92257.9</v>
      </c>
      <c r="R311" s="31">
        <v>-124</v>
      </c>
      <c r="S311" s="28">
        <v>43861</v>
      </c>
    </row>
    <row r="312" spans="1:19" x14ac:dyDescent="0.2">
      <c r="A312" s="29">
        <v>39011</v>
      </c>
      <c r="B312" s="1" t="s">
        <v>200</v>
      </c>
      <c r="C312" s="27">
        <v>43853</v>
      </c>
      <c r="D312" s="1">
        <v>51249</v>
      </c>
      <c r="J312" s="1" t="s">
        <v>0</v>
      </c>
      <c r="K312" s="1" t="s">
        <v>49</v>
      </c>
      <c r="L312" s="1">
        <v>-0.25</v>
      </c>
      <c r="M312" s="1">
        <v>88</v>
      </c>
      <c r="N312" s="6"/>
      <c r="O312" s="6">
        <v>22</v>
      </c>
      <c r="P312" s="6">
        <v>-92133.9</v>
      </c>
      <c r="R312" s="31">
        <v>-22</v>
      </c>
      <c r="S312" s="28">
        <v>43861</v>
      </c>
    </row>
    <row r="313" spans="1:19" x14ac:dyDescent="0.2">
      <c r="A313" s="29">
        <v>39023</v>
      </c>
      <c r="B313" s="1" t="s">
        <v>200</v>
      </c>
      <c r="C313" s="27">
        <v>43857</v>
      </c>
      <c r="D313" s="1">
        <v>51251</v>
      </c>
      <c r="J313" s="1" t="s">
        <v>0</v>
      </c>
      <c r="K313" s="1" t="s">
        <v>49</v>
      </c>
      <c r="L313" s="1">
        <v>-2.5</v>
      </c>
      <c r="M313" s="1">
        <v>110</v>
      </c>
      <c r="N313" s="6"/>
      <c r="O313" s="6">
        <v>275</v>
      </c>
      <c r="P313" s="6">
        <v>-92929.9</v>
      </c>
      <c r="R313" s="31">
        <v>-275</v>
      </c>
      <c r="S313" s="28">
        <v>43861</v>
      </c>
    </row>
    <row r="314" spans="1:19" x14ac:dyDescent="0.2">
      <c r="A314" s="29">
        <v>39023</v>
      </c>
      <c r="B314" s="1" t="s">
        <v>200</v>
      </c>
      <c r="C314" s="27">
        <v>43857</v>
      </c>
      <c r="D314" s="1">
        <v>51251</v>
      </c>
      <c r="J314" s="1" t="s">
        <v>0</v>
      </c>
      <c r="K314" s="1" t="s">
        <v>49</v>
      </c>
      <c r="L314" s="1">
        <v>-1</v>
      </c>
      <c r="M314" s="1">
        <v>155</v>
      </c>
      <c r="N314" s="6"/>
      <c r="O314" s="6">
        <v>155</v>
      </c>
      <c r="P314" s="6">
        <v>-92654.9</v>
      </c>
      <c r="R314" s="31">
        <v>-155</v>
      </c>
      <c r="S314" s="28">
        <v>43861</v>
      </c>
    </row>
    <row r="315" spans="1:19" x14ac:dyDescent="0.2">
      <c r="A315" s="29">
        <v>38628</v>
      </c>
      <c r="B315" s="1" t="s">
        <v>200</v>
      </c>
      <c r="C315" s="27">
        <v>43861</v>
      </c>
      <c r="D315" s="1">
        <v>51138</v>
      </c>
      <c r="J315" s="1" t="s">
        <v>0</v>
      </c>
      <c r="K315" s="1" t="s">
        <v>49</v>
      </c>
      <c r="L315" s="1">
        <v>-1</v>
      </c>
      <c r="M315" s="1">
        <v>5900</v>
      </c>
      <c r="N315" s="6"/>
      <c r="O315" s="6">
        <v>5900</v>
      </c>
      <c r="P315" s="6">
        <v>-98829.9</v>
      </c>
      <c r="R315" s="31">
        <v>-5900</v>
      </c>
      <c r="S315" s="28">
        <v>43861</v>
      </c>
    </row>
    <row r="316" spans="1:19" x14ac:dyDescent="0.2">
      <c r="A316" s="29">
        <v>38628</v>
      </c>
      <c r="B316" s="1" t="s">
        <v>200</v>
      </c>
      <c r="C316" s="27">
        <v>43861</v>
      </c>
      <c r="D316" s="1">
        <v>51138</v>
      </c>
      <c r="J316" s="1" t="s">
        <v>0</v>
      </c>
      <c r="K316" s="1" t="s">
        <v>49</v>
      </c>
      <c r="L316" s="1">
        <v>-6.25</v>
      </c>
      <c r="M316" s="1">
        <v>88</v>
      </c>
      <c r="N316" s="6"/>
      <c r="O316" s="6">
        <v>550</v>
      </c>
      <c r="P316" s="6">
        <v>-101379.4</v>
      </c>
      <c r="R316" s="31">
        <v>-550</v>
      </c>
      <c r="S316" s="28">
        <v>43861</v>
      </c>
    </row>
    <row r="317" spans="1:19" x14ac:dyDescent="0.2">
      <c r="A317" s="29">
        <v>38628</v>
      </c>
      <c r="B317" s="1" t="s">
        <v>200</v>
      </c>
      <c r="C317" s="27">
        <v>43861</v>
      </c>
      <c r="D317" s="1">
        <v>51138</v>
      </c>
      <c r="J317" s="1" t="s">
        <v>0</v>
      </c>
      <c r="K317" s="1" t="s">
        <v>49</v>
      </c>
      <c r="L317" s="1">
        <v>-6.25</v>
      </c>
      <c r="M317" s="1">
        <v>88</v>
      </c>
      <c r="N317" s="6"/>
      <c r="O317" s="6">
        <v>550</v>
      </c>
      <c r="P317" s="6">
        <v>-102265.4</v>
      </c>
      <c r="R317" s="31">
        <v>-550</v>
      </c>
      <c r="S317" s="28">
        <v>43861</v>
      </c>
    </row>
    <row r="318" spans="1:19" x14ac:dyDescent="0.2">
      <c r="A318" s="29">
        <v>38628</v>
      </c>
      <c r="B318" s="1" t="s">
        <v>200</v>
      </c>
      <c r="C318" s="27">
        <v>43861</v>
      </c>
      <c r="D318" s="1">
        <v>51138</v>
      </c>
      <c r="J318" s="1" t="s">
        <v>0</v>
      </c>
      <c r="K318" s="1" t="s">
        <v>49</v>
      </c>
      <c r="L318" s="1">
        <v>-5.5</v>
      </c>
      <c r="M318" s="1">
        <v>88</v>
      </c>
      <c r="N318" s="6"/>
      <c r="O318" s="6">
        <v>484</v>
      </c>
      <c r="P318" s="6">
        <v>-104015.4</v>
      </c>
      <c r="R318" s="31">
        <v>-484</v>
      </c>
      <c r="S318" s="28">
        <v>43861</v>
      </c>
    </row>
    <row r="319" spans="1:19" x14ac:dyDescent="0.2">
      <c r="A319" s="29">
        <v>38628</v>
      </c>
      <c r="B319" s="1" t="s">
        <v>200</v>
      </c>
      <c r="C319" s="27">
        <v>43861</v>
      </c>
      <c r="D319" s="1">
        <v>51138</v>
      </c>
      <c r="J319" s="1" t="s">
        <v>0</v>
      </c>
      <c r="K319" s="1" t="s">
        <v>49</v>
      </c>
      <c r="L319" s="1">
        <v>-5.25</v>
      </c>
      <c r="M319" s="1">
        <v>88</v>
      </c>
      <c r="N319" s="6"/>
      <c r="O319" s="6">
        <v>462</v>
      </c>
      <c r="P319" s="6">
        <v>-100251.4</v>
      </c>
      <c r="R319" s="31">
        <v>-462</v>
      </c>
      <c r="S319" s="28">
        <v>43861</v>
      </c>
    </row>
    <row r="320" spans="1:19" x14ac:dyDescent="0.2">
      <c r="A320" s="29">
        <v>38628</v>
      </c>
      <c r="B320" s="1" t="s">
        <v>200</v>
      </c>
      <c r="C320" s="27">
        <v>43861</v>
      </c>
      <c r="D320" s="1">
        <v>51138</v>
      </c>
      <c r="J320" s="1" t="s">
        <v>0</v>
      </c>
      <c r="K320" s="1" t="s">
        <v>49</v>
      </c>
      <c r="L320" s="1">
        <v>-3.75</v>
      </c>
      <c r="M320" s="1">
        <v>88</v>
      </c>
      <c r="N320" s="6"/>
      <c r="O320" s="6">
        <v>330</v>
      </c>
      <c r="P320" s="6">
        <v>-100705.4</v>
      </c>
      <c r="R320" s="31">
        <v>-330</v>
      </c>
      <c r="S320" s="28">
        <v>43861</v>
      </c>
    </row>
    <row r="321" spans="1:19" x14ac:dyDescent="0.2">
      <c r="A321" s="29">
        <v>38628</v>
      </c>
      <c r="B321" s="1" t="s">
        <v>200</v>
      </c>
      <c r="C321" s="27">
        <v>43861</v>
      </c>
      <c r="D321" s="1">
        <v>51138</v>
      </c>
      <c r="J321" s="1" t="s">
        <v>0</v>
      </c>
      <c r="K321" s="1" t="s">
        <v>49</v>
      </c>
      <c r="L321" s="1">
        <v>-3.5</v>
      </c>
      <c r="M321" s="1">
        <v>88</v>
      </c>
      <c r="N321" s="6"/>
      <c r="O321" s="6">
        <v>308</v>
      </c>
      <c r="P321" s="6">
        <v>-102697.4</v>
      </c>
      <c r="R321" s="31">
        <v>-308</v>
      </c>
      <c r="S321" s="28">
        <v>43861</v>
      </c>
    </row>
    <row r="322" spans="1:19" x14ac:dyDescent="0.2">
      <c r="A322" s="29">
        <v>38628</v>
      </c>
      <c r="B322" s="1" t="s">
        <v>200</v>
      </c>
      <c r="C322" s="27">
        <v>43861</v>
      </c>
      <c r="D322" s="1">
        <v>51138</v>
      </c>
      <c r="J322" s="1" t="s">
        <v>0</v>
      </c>
      <c r="K322" s="1" t="s">
        <v>49</v>
      </c>
      <c r="L322" s="1">
        <v>-3.5</v>
      </c>
      <c r="M322" s="1">
        <v>88</v>
      </c>
      <c r="N322" s="6"/>
      <c r="O322" s="6">
        <v>308</v>
      </c>
      <c r="P322" s="6">
        <v>-103407.4</v>
      </c>
      <c r="R322" s="31">
        <v>-308</v>
      </c>
      <c r="S322" s="28">
        <v>43861</v>
      </c>
    </row>
    <row r="323" spans="1:19" x14ac:dyDescent="0.2">
      <c r="A323" s="29">
        <v>38628</v>
      </c>
      <c r="B323" s="1" t="s">
        <v>200</v>
      </c>
      <c r="C323" s="27">
        <v>43861</v>
      </c>
      <c r="D323" s="1">
        <v>51138</v>
      </c>
      <c r="J323" s="1" t="s">
        <v>0</v>
      </c>
      <c r="K323" s="1" t="s">
        <v>49</v>
      </c>
      <c r="L323" s="1">
        <v>-3</v>
      </c>
      <c r="M323" s="1">
        <v>88</v>
      </c>
      <c r="N323" s="6"/>
      <c r="O323" s="6">
        <v>264</v>
      </c>
      <c r="P323" s="6">
        <v>-99665.4</v>
      </c>
      <c r="R323" s="31">
        <v>-264</v>
      </c>
      <c r="S323" s="28">
        <v>43861</v>
      </c>
    </row>
    <row r="324" spans="1:19" x14ac:dyDescent="0.2">
      <c r="A324" s="29">
        <v>38628</v>
      </c>
      <c r="B324" s="1" t="s">
        <v>200</v>
      </c>
      <c r="C324" s="27">
        <v>43861</v>
      </c>
      <c r="D324" s="1">
        <v>51138</v>
      </c>
      <c r="J324" s="1" t="s">
        <v>0</v>
      </c>
      <c r="K324" s="1" t="s">
        <v>49</v>
      </c>
      <c r="L324" s="1">
        <v>-1.75</v>
      </c>
      <c r="M324" s="1">
        <v>88</v>
      </c>
      <c r="N324" s="6"/>
      <c r="O324" s="6">
        <v>154</v>
      </c>
      <c r="P324" s="6">
        <v>-102975.4</v>
      </c>
      <c r="R324" s="31">
        <v>-154</v>
      </c>
      <c r="S324" s="28">
        <v>43861</v>
      </c>
    </row>
    <row r="325" spans="1:19" x14ac:dyDescent="0.2">
      <c r="A325" s="29">
        <v>38628</v>
      </c>
      <c r="B325" s="1" t="s">
        <v>200</v>
      </c>
      <c r="C325" s="27">
        <v>43861</v>
      </c>
      <c r="D325" s="1">
        <v>51138</v>
      </c>
      <c r="J325" s="1" t="s">
        <v>0</v>
      </c>
      <c r="K325" s="1" t="s">
        <v>49</v>
      </c>
      <c r="L325" s="1">
        <v>-1</v>
      </c>
      <c r="M325" s="1">
        <v>124</v>
      </c>
      <c r="N325" s="6"/>
      <c r="O325" s="6">
        <v>124</v>
      </c>
      <c r="P325" s="6">
        <v>-99401.4</v>
      </c>
      <c r="R325" s="31">
        <v>-124</v>
      </c>
      <c r="S325" s="28">
        <v>43861</v>
      </c>
    </row>
    <row r="326" spans="1:19" x14ac:dyDescent="0.2">
      <c r="A326" s="29">
        <v>38628</v>
      </c>
      <c r="B326" s="1" t="s">
        <v>200</v>
      </c>
      <c r="C326" s="27">
        <v>43861</v>
      </c>
      <c r="D326" s="1">
        <v>51138</v>
      </c>
      <c r="J326" s="1" t="s">
        <v>0</v>
      </c>
      <c r="K326" s="1" t="s">
        <v>49</v>
      </c>
      <c r="L326" s="1">
        <v>-1</v>
      </c>
      <c r="M326" s="1">
        <v>124</v>
      </c>
      <c r="N326" s="6"/>
      <c r="O326" s="6">
        <v>124</v>
      </c>
      <c r="P326" s="6">
        <v>-99789.4</v>
      </c>
      <c r="R326" s="31">
        <v>-124</v>
      </c>
      <c r="S326" s="28">
        <v>43861</v>
      </c>
    </row>
    <row r="327" spans="1:19" x14ac:dyDescent="0.2">
      <c r="A327" s="29">
        <v>38628</v>
      </c>
      <c r="B327" s="1" t="s">
        <v>200</v>
      </c>
      <c r="C327" s="27">
        <v>43861</v>
      </c>
      <c r="D327" s="1">
        <v>51138</v>
      </c>
      <c r="J327" s="1" t="s">
        <v>0</v>
      </c>
      <c r="K327" s="1" t="s">
        <v>49</v>
      </c>
      <c r="L327" s="1">
        <v>-1</v>
      </c>
      <c r="M327" s="1">
        <v>124</v>
      </c>
      <c r="N327" s="6"/>
      <c r="O327" s="6">
        <v>124</v>
      </c>
      <c r="P327" s="6">
        <v>-100375.4</v>
      </c>
      <c r="R327" s="31">
        <v>-124</v>
      </c>
      <c r="S327" s="28">
        <v>43861</v>
      </c>
    </row>
    <row r="328" spans="1:19" x14ac:dyDescent="0.2">
      <c r="A328" s="29">
        <v>38628</v>
      </c>
      <c r="B328" s="1" t="s">
        <v>200</v>
      </c>
      <c r="C328" s="27">
        <v>43861</v>
      </c>
      <c r="D328" s="1">
        <v>51138</v>
      </c>
      <c r="J328" s="1" t="s">
        <v>0</v>
      </c>
      <c r="K328" s="1" t="s">
        <v>49</v>
      </c>
      <c r="L328" s="1">
        <v>-1</v>
      </c>
      <c r="M328" s="1">
        <v>124</v>
      </c>
      <c r="N328" s="6"/>
      <c r="O328" s="6">
        <v>124</v>
      </c>
      <c r="P328" s="6">
        <v>-100829.4</v>
      </c>
      <c r="R328" s="31">
        <v>-124</v>
      </c>
      <c r="S328" s="28">
        <v>43861</v>
      </c>
    </row>
    <row r="329" spans="1:19" x14ac:dyDescent="0.2">
      <c r="A329" s="29">
        <v>38628</v>
      </c>
      <c r="B329" s="1" t="s">
        <v>200</v>
      </c>
      <c r="C329" s="27">
        <v>43861</v>
      </c>
      <c r="D329" s="1">
        <v>51138</v>
      </c>
      <c r="J329" s="1" t="s">
        <v>0</v>
      </c>
      <c r="K329" s="1" t="s">
        <v>49</v>
      </c>
      <c r="L329" s="1">
        <v>-1</v>
      </c>
      <c r="M329" s="1">
        <v>124</v>
      </c>
      <c r="N329" s="6"/>
      <c r="O329" s="6">
        <v>124</v>
      </c>
      <c r="P329" s="6">
        <v>-101503.4</v>
      </c>
      <c r="R329" s="31">
        <v>-124</v>
      </c>
      <c r="S329" s="28">
        <v>43861</v>
      </c>
    </row>
    <row r="330" spans="1:19" x14ac:dyDescent="0.2">
      <c r="A330" s="29">
        <v>38628</v>
      </c>
      <c r="B330" s="1" t="s">
        <v>200</v>
      </c>
      <c r="C330" s="27">
        <v>43861</v>
      </c>
      <c r="D330" s="1">
        <v>51138</v>
      </c>
      <c r="J330" s="1" t="s">
        <v>0</v>
      </c>
      <c r="K330" s="1" t="s">
        <v>49</v>
      </c>
      <c r="L330" s="1">
        <v>-1</v>
      </c>
      <c r="M330" s="1">
        <v>124</v>
      </c>
      <c r="N330" s="6"/>
      <c r="O330" s="6">
        <v>124</v>
      </c>
      <c r="P330" s="6">
        <v>-101715.4</v>
      </c>
      <c r="R330" s="31">
        <v>-124</v>
      </c>
      <c r="S330" s="28">
        <v>43861</v>
      </c>
    </row>
    <row r="331" spans="1:19" x14ac:dyDescent="0.2">
      <c r="A331" s="29">
        <v>38628</v>
      </c>
      <c r="B331" s="1" t="s">
        <v>200</v>
      </c>
      <c r="C331" s="27">
        <v>43861</v>
      </c>
      <c r="D331" s="1">
        <v>51138</v>
      </c>
      <c r="J331" s="1" t="s">
        <v>0</v>
      </c>
      <c r="K331" s="1" t="s">
        <v>49</v>
      </c>
      <c r="L331" s="1">
        <v>-1</v>
      </c>
      <c r="M331" s="1">
        <v>124</v>
      </c>
      <c r="N331" s="6"/>
      <c r="O331" s="6">
        <v>124</v>
      </c>
      <c r="P331" s="6">
        <v>-102389.4</v>
      </c>
      <c r="R331" s="31">
        <v>-124</v>
      </c>
      <c r="S331" s="28">
        <v>43861</v>
      </c>
    </row>
    <row r="332" spans="1:19" x14ac:dyDescent="0.2">
      <c r="A332" s="29">
        <v>38628</v>
      </c>
      <c r="B332" s="1" t="s">
        <v>200</v>
      </c>
      <c r="C332" s="27">
        <v>43861</v>
      </c>
      <c r="D332" s="1">
        <v>51138</v>
      </c>
      <c r="J332" s="1" t="s">
        <v>0</v>
      </c>
      <c r="K332" s="1" t="s">
        <v>49</v>
      </c>
      <c r="L332" s="1">
        <v>-1</v>
      </c>
      <c r="M332" s="1">
        <v>124</v>
      </c>
      <c r="N332" s="6"/>
      <c r="O332" s="6">
        <v>124</v>
      </c>
      <c r="P332" s="6">
        <v>-102821.4</v>
      </c>
      <c r="R332" s="31">
        <v>-124</v>
      </c>
      <c r="S332" s="28">
        <v>43861</v>
      </c>
    </row>
    <row r="333" spans="1:19" x14ac:dyDescent="0.2">
      <c r="A333" s="29">
        <v>38628</v>
      </c>
      <c r="B333" s="1" t="s">
        <v>200</v>
      </c>
      <c r="C333" s="27">
        <v>43861</v>
      </c>
      <c r="D333" s="1">
        <v>51138</v>
      </c>
      <c r="J333" s="1" t="s">
        <v>0</v>
      </c>
      <c r="K333" s="1" t="s">
        <v>49</v>
      </c>
      <c r="L333" s="1">
        <v>-1</v>
      </c>
      <c r="M333" s="1">
        <v>124</v>
      </c>
      <c r="N333" s="6"/>
      <c r="O333" s="6">
        <v>124</v>
      </c>
      <c r="P333" s="6">
        <v>-103099.4</v>
      </c>
      <c r="R333" s="31">
        <v>-124</v>
      </c>
      <c r="S333" s="28">
        <v>43861</v>
      </c>
    </row>
    <row r="334" spans="1:19" x14ac:dyDescent="0.2">
      <c r="A334" s="29">
        <v>38628</v>
      </c>
      <c r="B334" s="1" t="s">
        <v>200</v>
      </c>
      <c r="C334" s="27">
        <v>43861</v>
      </c>
      <c r="D334" s="1">
        <v>51138</v>
      </c>
      <c r="J334" s="1" t="s">
        <v>0</v>
      </c>
      <c r="K334" s="1" t="s">
        <v>49</v>
      </c>
      <c r="L334" s="1">
        <v>-1</v>
      </c>
      <c r="M334" s="1">
        <v>124</v>
      </c>
      <c r="N334" s="6"/>
      <c r="O334" s="6">
        <v>124</v>
      </c>
      <c r="P334" s="6">
        <v>-103531.4</v>
      </c>
      <c r="R334" s="31">
        <v>-124</v>
      </c>
      <c r="S334" s="28">
        <v>43861</v>
      </c>
    </row>
    <row r="335" spans="1:19" x14ac:dyDescent="0.2">
      <c r="A335" s="29">
        <v>38628</v>
      </c>
      <c r="B335" s="1" t="s">
        <v>200</v>
      </c>
      <c r="C335" s="27">
        <v>43861</v>
      </c>
      <c r="D335" s="1">
        <v>51138</v>
      </c>
      <c r="J335" s="1" t="s">
        <v>0</v>
      </c>
      <c r="K335" s="1" t="s">
        <v>49</v>
      </c>
      <c r="L335" s="1">
        <v>-1</v>
      </c>
      <c r="M335" s="1">
        <v>88</v>
      </c>
      <c r="N335" s="6"/>
      <c r="O335" s="6">
        <v>88</v>
      </c>
      <c r="P335" s="6">
        <v>-101591.4</v>
      </c>
      <c r="R335" s="31">
        <v>-88</v>
      </c>
      <c r="S335" s="28">
        <v>43861</v>
      </c>
    </row>
    <row r="336" spans="1:19" x14ac:dyDescent="0.2">
      <c r="A336" s="29">
        <v>39016</v>
      </c>
      <c r="B336" s="1" t="s">
        <v>200</v>
      </c>
      <c r="C336" s="27">
        <v>43861</v>
      </c>
      <c r="D336" s="1">
        <v>51250</v>
      </c>
      <c r="J336" s="1" t="s">
        <v>0</v>
      </c>
      <c r="K336" s="1" t="s">
        <v>49</v>
      </c>
      <c r="L336" s="1">
        <v>-1</v>
      </c>
      <c r="M336" s="1">
        <v>155</v>
      </c>
      <c r="N336" s="6"/>
      <c r="O336" s="6">
        <v>155</v>
      </c>
      <c r="P336" s="6">
        <v>-98984.9</v>
      </c>
      <c r="R336" s="31">
        <v>-155</v>
      </c>
      <c r="S336" s="28">
        <v>43861</v>
      </c>
    </row>
    <row r="337" spans="1:19" x14ac:dyDescent="0.2">
      <c r="A337" s="29">
        <v>39016</v>
      </c>
      <c r="B337" s="1" t="s">
        <v>200</v>
      </c>
      <c r="C337" s="27">
        <v>43861</v>
      </c>
      <c r="D337" s="1">
        <v>51250</v>
      </c>
      <c r="J337" s="1" t="s">
        <v>0</v>
      </c>
      <c r="K337" s="1" t="s">
        <v>49</v>
      </c>
      <c r="L337" s="1">
        <v>-1</v>
      </c>
      <c r="M337" s="1">
        <v>155</v>
      </c>
      <c r="N337" s="6"/>
      <c r="O337" s="6">
        <v>155</v>
      </c>
      <c r="P337" s="6">
        <v>-99249.9</v>
      </c>
      <c r="R337" s="31">
        <v>-155</v>
      </c>
      <c r="S337" s="28">
        <v>43861</v>
      </c>
    </row>
    <row r="338" spans="1:19" x14ac:dyDescent="0.2">
      <c r="A338" s="29">
        <v>39016</v>
      </c>
      <c r="B338" s="1" t="s">
        <v>200</v>
      </c>
      <c r="C338" s="27">
        <v>43861</v>
      </c>
      <c r="D338" s="1">
        <v>51250</v>
      </c>
      <c r="J338" s="1" t="s">
        <v>0</v>
      </c>
      <c r="K338" s="1" t="s">
        <v>49</v>
      </c>
      <c r="L338" s="1">
        <v>-1</v>
      </c>
      <c r="M338" s="1">
        <v>110</v>
      </c>
      <c r="N338" s="6"/>
      <c r="O338" s="6">
        <v>110</v>
      </c>
      <c r="P338" s="6">
        <v>-99094.9</v>
      </c>
      <c r="R338" s="31">
        <v>-110</v>
      </c>
      <c r="S338" s="28">
        <v>43861</v>
      </c>
    </row>
    <row r="339" spans="1:19" x14ac:dyDescent="0.2">
      <c r="A339" s="29">
        <v>39016</v>
      </c>
      <c r="B339" s="1" t="s">
        <v>200</v>
      </c>
      <c r="C339" s="27">
        <v>43861</v>
      </c>
      <c r="D339" s="1">
        <v>51250</v>
      </c>
      <c r="J339" s="1" t="s">
        <v>0</v>
      </c>
      <c r="K339" s="1" t="s">
        <v>49</v>
      </c>
      <c r="L339" s="1">
        <v>-0.25</v>
      </c>
      <c r="M339" s="1">
        <v>110</v>
      </c>
      <c r="N339" s="6"/>
      <c r="O339" s="6">
        <v>27.5</v>
      </c>
      <c r="P339" s="6">
        <v>-99277.4</v>
      </c>
      <c r="R339" s="31">
        <v>-27.5</v>
      </c>
      <c r="S339" s="28">
        <v>43861</v>
      </c>
    </row>
    <row r="340" spans="1:19" x14ac:dyDescent="0.2">
      <c r="A340" s="29">
        <v>39103</v>
      </c>
      <c r="B340" s="1" t="s">
        <v>178</v>
      </c>
      <c r="C340" s="27">
        <v>43861</v>
      </c>
      <c r="J340" s="1" t="s">
        <v>0</v>
      </c>
      <c r="K340" s="1" t="s">
        <v>48</v>
      </c>
      <c r="N340" s="6"/>
      <c r="O340" s="6">
        <v>364.28</v>
      </c>
      <c r="P340" s="6">
        <v>-104379.68</v>
      </c>
      <c r="R340" s="31">
        <v>-364.28</v>
      </c>
      <c r="S340" s="28">
        <v>43861</v>
      </c>
    </row>
    <row r="341" spans="1:19" x14ac:dyDescent="0.2">
      <c r="A341" s="29">
        <v>38923</v>
      </c>
      <c r="B341" s="1" t="s">
        <v>200</v>
      </c>
      <c r="C341" s="27">
        <v>43862</v>
      </c>
      <c r="D341" s="1">
        <v>51182</v>
      </c>
      <c r="J341" s="1" t="s">
        <v>0</v>
      </c>
      <c r="K341" s="1" t="s">
        <v>49</v>
      </c>
      <c r="L341" s="1">
        <v>-1</v>
      </c>
      <c r="M341" s="1">
        <v>640</v>
      </c>
      <c r="N341" s="6"/>
      <c r="O341" s="6">
        <v>640</v>
      </c>
      <c r="P341" s="6">
        <v>-105019.68</v>
      </c>
      <c r="R341" s="31">
        <v>-640</v>
      </c>
      <c r="S341" s="28">
        <v>43890</v>
      </c>
    </row>
    <row r="342" spans="1:19" x14ac:dyDescent="0.2">
      <c r="A342" s="29">
        <v>38923</v>
      </c>
      <c r="B342" s="1" t="s">
        <v>200</v>
      </c>
      <c r="C342" s="27">
        <v>43862</v>
      </c>
      <c r="D342" s="1">
        <v>51182</v>
      </c>
      <c r="J342" s="1" t="s">
        <v>0</v>
      </c>
      <c r="K342" s="1" t="s">
        <v>49</v>
      </c>
      <c r="L342" s="1">
        <v>-1</v>
      </c>
      <c r="M342" s="1">
        <v>20</v>
      </c>
      <c r="N342" s="6"/>
      <c r="O342" s="6">
        <v>20</v>
      </c>
      <c r="P342" s="6">
        <v>-105039.67999999999</v>
      </c>
      <c r="R342" s="31">
        <v>-20</v>
      </c>
      <c r="S342" s="28">
        <v>43890</v>
      </c>
    </row>
    <row r="343" spans="1:19" x14ac:dyDescent="0.2">
      <c r="A343" s="29">
        <v>38924</v>
      </c>
      <c r="B343" s="1" t="s">
        <v>200</v>
      </c>
      <c r="C343" s="27">
        <v>43862</v>
      </c>
      <c r="D343" s="1">
        <v>51183</v>
      </c>
      <c r="J343" s="1" t="s">
        <v>0</v>
      </c>
      <c r="K343" s="1" t="s">
        <v>49</v>
      </c>
      <c r="L343" s="1">
        <v>-1</v>
      </c>
      <c r="M343" s="1">
        <v>280</v>
      </c>
      <c r="N343" s="6"/>
      <c r="O343" s="6">
        <v>280</v>
      </c>
      <c r="P343" s="6">
        <v>-105319.67999999999</v>
      </c>
      <c r="R343" s="31">
        <v>-280</v>
      </c>
      <c r="S343" s="28">
        <v>43890</v>
      </c>
    </row>
    <row r="344" spans="1:19" x14ac:dyDescent="0.2">
      <c r="A344" s="29">
        <v>38924</v>
      </c>
      <c r="B344" s="1" t="s">
        <v>200</v>
      </c>
      <c r="C344" s="27">
        <v>43862</v>
      </c>
      <c r="D344" s="1">
        <v>51183</v>
      </c>
      <c r="J344" s="1" t="s">
        <v>0</v>
      </c>
      <c r="K344" s="1" t="s">
        <v>49</v>
      </c>
      <c r="L344" s="1">
        <v>-1</v>
      </c>
      <c r="M344" s="1">
        <v>56</v>
      </c>
      <c r="N344" s="6"/>
      <c r="O344" s="6">
        <v>56</v>
      </c>
      <c r="P344" s="6">
        <v>-105375.67999999999</v>
      </c>
      <c r="R344" s="31">
        <v>-56</v>
      </c>
      <c r="S344" s="28">
        <v>43890</v>
      </c>
    </row>
    <row r="345" spans="1:19" x14ac:dyDescent="0.2">
      <c r="A345" s="29">
        <v>38925</v>
      </c>
      <c r="B345" s="1" t="s">
        <v>200</v>
      </c>
      <c r="C345" s="27">
        <v>43862</v>
      </c>
      <c r="D345" s="1">
        <v>51184</v>
      </c>
      <c r="J345" s="1" t="s">
        <v>0</v>
      </c>
      <c r="K345" s="1" t="s">
        <v>49</v>
      </c>
      <c r="L345" s="1">
        <v>-1</v>
      </c>
      <c r="M345" s="1">
        <v>440</v>
      </c>
      <c r="N345" s="6"/>
      <c r="O345" s="6">
        <v>440</v>
      </c>
      <c r="P345" s="6">
        <v>-105815.67999999999</v>
      </c>
      <c r="R345" s="31">
        <v>-440</v>
      </c>
      <c r="S345" s="28">
        <v>43890</v>
      </c>
    </row>
    <row r="346" spans="1:19" x14ac:dyDescent="0.2">
      <c r="A346" s="29">
        <v>38925</v>
      </c>
      <c r="B346" s="1" t="s">
        <v>200</v>
      </c>
      <c r="C346" s="27">
        <v>43862</v>
      </c>
      <c r="D346" s="1">
        <v>51184</v>
      </c>
      <c r="J346" s="1" t="s">
        <v>0</v>
      </c>
      <c r="K346" s="1" t="s">
        <v>49</v>
      </c>
      <c r="L346" s="1">
        <v>-1</v>
      </c>
      <c r="M346" s="1">
        <v>36</v>
      </c>
      <c r="N346" s="6"/>
      <c r="O346" s="6">
        <v>36</v>
      </c>
      <c r="P346" s="6">
        <v>-105851.68</v>
      </c>
      <c r="R346" s="31">
        <v>-36</v>
      </c>
      <c r="S346" s="28">
        <v>43890</v>
      </c>
    </row>
    <row r="347" spans="1:19" x14ac:dyDescent="0.2">
      <c r="A347" s="29">
        <v>38926</v>
      </c>
      <c r="B347" s="1" t="s">
        <v>200</v>
      </c>
      <c r="C347" s="27">
        <v>43862</v>
      </c>
      <c r="D347" s="1">
        <v>51185</v>
      </c>
      <c r="J347" s="1" t="s">
        <v>0</v>
      </c>
      <c r="K347" s="1" t="s">
        <v>49</v>
      </c>
      <c r="L347" s="1">
        <v>-1</v>
      </c>
      <c r="M347" s="1">
        <v>720</v>
      </c>
      <c r="N347" s="6"/>
      <c r="O347" s="6">
        <v>720</v>
      </c>
      <c r="P347" s="6">
        <v>-106571.68</v>
      </c>
      <c r="R347" s="31">
        <v>-720</v>
      </c>
      <c r="S347" s="28">
        <v>43890</v>
      </c>
    </row>
    <row r="348" spans="1:19" x14ac:dyDescent="0.2">
      <c r="A348" s="29">
        <v>38926</v>
      </c>
      <c r="B348" s="1" t="s">
        <v>200</v>
      </c>
      <c r="C348" s="27">
        <v>43862</v>
      </c>
      <c r="D348" s="1">
        <v>51185</v>
      </c>
      <c r="J348" s="1" t="s">
        <v>0</v>
      </c>
      <c r="K348" s="1" t="s">
        <v>49</v>
      </c>
      <c r="L348" s="1">
        <v>-1</v>
      </c>
      <c r="M348" s="1">
        <v>136</v>
      </c>
      <c r="N348" s="6"/>
      <c r="O348" s="6">
        <v>136</v>
      </c>
      <c r="P348" s="6">
        <v>-106707.68</v>
      </c>
      <c r="R348" s="31">
        <v>-136</v>
      </c>
      <c r="S348" s="28">
        <v>43890</v>
      </c>
    </row>
    <row r="349" spans="1:19" x14ac:dyDescent="0.2">
      <c r="A349" s="29">
        <v>38927</v>
      </c>
      <c r="B349" s="1" t="s">
        <v>200</v>
      </c>
      <c r="C349" s="27">
        <v>43862</v>
      </c>
      <c r="D349" s="1">
        <v>51186</v>
      </c>
      <c r="J349" s="1" t="s">
        <v>0</v>
      </c>
      <c r="K349" s="1" t="s">
        <v>49</v>
      </c>
      <c r="L349" s="1">
        <v>-1</v>
      </c>
      <c r="M349" s="1">
        <v>440</v>
      </c>
      <c r="N349" s="6"/>
      <c r="O349" s="6">
        <v>440</v>
      </c>
      <c r="P349" s="6">
        <v>-107147.68</v>
      </c>
      <c r="R349" s="31">
        <v>-440</v>
      </c>
      <c r="S349" s="28">
        <v>43890</v>
      </c>
    </row>
    <row r="350" spans="1:19" x14ac:dyDescent="0.2">
      <c r="A350" s="29">
        <v>38927</v>
      </c>
      <c r="B350" s="1" t="s">
        <v>200</v>
      </c>
      <c r="C350" s="27">
        <v>43862</v>
      </c>
      <c r="D350" s="1">
        <v>51186</v>
      </c>
      <c r="J350" s="1" t="s">
        <v>0</v>
      </c>
      <c r="K350" s="1" t="s">
        <v>49</v>
      </c>
      <c r="L350" s="1">
        <v>-1</v>
      </c>
      <c r="M350" s="1">
        <v>136</v>
      </c>
      <c r="N350" s="6"/>
      <c r="O350" s="6">
        <v>136</v>
      </c>
      <c r="P350" s="6">
        <v>-107283.68</v>
      </c>
      <c r="R350" s="31">
        <v>-136</v>
      </c>
      <c r="S350" s="28">
        <v>43890</v>
      </c>
    </row>
    <row r="351" spans="1:19" x14ac:dyDescent="0.2">
      <c r="A351" s="29">
        <v>38927</v>
      </c>
      <c r="B351" s="1" t="s">
        <v>200</v>
      </c>
      <c r="C351" s="27">
        <v>43862</v>
      </c>
      <c r="D351" s="1">
        <v>51186</v>
      </c>
      <c r="J351" s="1" t="s">
        <v>0</v>
      </c>
      <c r="K351" s="1" t="s">
        <v>49</v>
      </c>
      <c r="L351" s="1">
        <v>-1</v>
      </c>
      <c r="M351" s="1">
        <v>56</v>
      </c>
      <c r="N351" s="6"/>
      <c r="O351" s="6">
        <v>56</v>
      </c>
      <c r="P351" s="6">
        <v>-107339.68</v>
      </c>
      <c r="R351" s="31">
        <v>-56</v>
      </c>
      <c r="S351" s="28">
        <v>43890</v>
      </c>
    </row>
    <row r="352" spans="1:19" x14ac:dyDescent="0.2">
      <c r="A352" s="29">
        <v>38927</v>
      </c>
      <c r="B352" s="1" t="s">
        <v>200</v>
      </c>
      <c r="C352" s="27">
        <v>43862</v>
      </c>
      <c r="D352" s="1">
        <v>51186</v>
      </c>
      <c r="J352" s="1" t="s">
        <v>0</v>
      </c>
      <c r="K352" s="1" t="s">
        <v>49</v>
      </c>
      <c r="L352" s="1">
        <v>-1</v>
      </c>
      <c r="M352" s="1">
        <v>36</v>
      </c>
      <c r="N352" s="6"/>
      <c r="O352" s="6">
        <v>36</v>
      </c>
      <c r="P352" s="6">
        <v>-107375.67999999999</v>
      </c>
      <c r="R352" s="31">
        <v>-36</v>
      </c>
      <c r="S352" s="28">
        <v>43890</v>
      </c>
    </row>
    <row r="353" spans="1:19" x14ac:dyDescent="0.2">
      <c r="A353" s="29">
        <v>38928</v>
      </c>
      <c r="B353" s="1" t="s">
        <v>200</v>
      </c>
      <c r="C353" s="27">
        <v>43862</v>
      </c>
      <c r="D353" s="1">
        <v>51187</v>
      </c>
      <c r="J353" s="1" t="s">
        <v>0</v>
      </c>
      <c r="K353" s="1" t="s">
        <v>49</v>
      </c>
      <c r="L353" s="1">
        <v>-1</v>
      </c>
      <c r="M353" s="1">
        <v>730</v>
      </c>
      <c r="N353" s="6"/>
      <c r="O353" s="6">
        <v>730</v>
      </c>
      <c r="P353" s="6">
        <v>-108105.68</v>
      </c>
      <c r="R353" s="31">
        <v>-730</v>
      </c>
      <c r="S353" s="28">
        <v>43890</v>
      </c>
    </row>
    <row r="354" spans="1:19" x14ac:dyDescent="0.2">
      <c r="A354" s="29">
        <v>38928</v>
      </c>
      <c r="B354" s="1" t="s">
        <v>200</v>
      </c>
      <c r="C354" s="27">
        <v>43862</v>
      </c>
      <c r="D354" s="1">
        <v>51187</v>
      </c>
      <c r="J354" s="1" t="s">
        <v>0</v>
      </c>
      <c r="K354" s="1" t="s">
        <v>49</v>
      </c>
      <c r="L354" s="1">
        <v>-1</v>
      </c>
      <c r="M354" s="1">
        <v>116</v>
      </c>
      <c r="N354" s="6"/>
      <c r="O354" s="6">
        <v>116</v>
      </c>
      <c r="P354" s="6">
        <v>-108221.68</v>
      </c>
      <c r="R354" s="31">
        <v>-116</v>
      </c>
      <c r="S354" s="28">
        <v>43890</v>
      </c>
    </row>
    <row r="355" spans="1:19" x14ac:dyDescent="0.2">
      <c r="A355" s="29">
        <v>38929</v>
      </c>
      <c r="B355" s="1" t="s">
        <v>200</v>
      </c>
      <c r="C355" s="27">
        <v>43862</v>
      </c>
      <c r="D355" s="1">
        <v>51188</v>
      </c>
      <c r="J355" s="1" t="s">
        <v>0</v>
      </c>
      <c r="K355" s="1" t="s">
        <v>49</v>
      </c>
      <c r="L355" s="1">
        <v>-1</v>
      </c>
      <c r="M355" s="1">
        <v>440</v>
      </c>
      <c r="N355" s="6"/>
      <c r="O355" s="6">
        <v>440</v>
      </c>
      <c r="P355" s="6">
        <v>-108661.68</v>
      </c>
      <c r="R355" s="31">
        <v>-440</v>
      </c>
      <c r="S355" s="28">
        <v>43890</v>
      </c>
    </row>
    <row r="356" spans="1:19" x14ac:dyDescent="0.2">
      <c r="A356" s="29">
        <v>38929</v>
      </c>
      <c r="B356" s="1" t="s">
        <v>200</v>
      </c>
      <c r="C356" s="27">
        <v>43862</v>
      </c>
      <c r="D356" s="1">
        <v>51188</v>
      </c>
      <c r="J356" s="1" t="s">
        <v>0</v>
      </c>
      <c r="K356" s="1" t="s">
        <v>49</v>
      </c>
      <c r="L356" s="1">
        <v>-1</v>
      </c>
      <c r="M356" s="1">
        <v>60</v>
      </c>
      <c r="N356" s="6"/>
      <c r="O356" s="6">
        <v>60</v>
      </c>
      <c r="P356" s="6">
        <v>-108777.68</v>
      </c>
      <c r="R356" s="31">
        <v>-60</v>
      </c>
      <c r="S356" s="28">
        <v>43890</v>
      </c>
    </row>
    <row r="357" spans="1:19" x14ac:dyDescent="0.2">
      <c r="A357" s="29">
        <v>38929</v>
      </c>
      <c r="B357" s="1" t="s">
        <v>200</v>
      </c>
      <c r="C357" s="27">
        <v>43862</v>
      </c>
      <c r="D357" s="1">
        <v>51188</v>
      </c>
      <c r="J357" s="1" t="s">
        <v>0</v>
      </c>
      <c r="K357" s="1" t="s">
        <v>49</v>
      </c>
      <c r="L357" s="1">
        <v>-1</v>
      </c>
      <c r="M357" s="1">
        <v>56</v>
      </c>
      <c r="N357" s="6"/>
      <c r="O357" s="6">
        <v>56</v>
      </c>
      <c r="P357" s="6">
        <v>-108717.68</v>
      </c>
      <c r="R357" s="31">
        <v>-56</v>
      </c>
      <c r="S357" s="28">
        <v>43890</v>
      </c>
    </row>
    <row r="358" spans="1:19" x14ac:dyDescent="0.2">
      <c r="A358" s="29">
        <v>38930</v>
      </c>
      <c r="B358" s="1" t="s">
        <v>200</v>
      </c>
      <c r="C358" s="27">
        <v>43862</v>
      </c>
      <c r="D358" s="1">
        <v>51189</v>
      </c>
      <c r="J358" s="1" t="s">
        <v>0</v>
      </c>
      <c r="K358" s="1" t="s">
        <v>49</v>
      </c>
      <c r="L358" s="1">
        <v>-1</v>
      </c>
      <c r="M358" s="1">
        <v>56</v>
      </c>
      <c r="N358" s="6"/>
      <c r="O358" s="6">
        <v>56</v>
      </c>
      <c r="P358" s="6">
        <v>-108833.68</v>
      </c>
      <c r="R358" s="31">
        <v>-56</v>
      </c>
      <c r="S358" s="28">
        <v>43890</v>
      </c>
    </row>
    <row r="359" spans="1:19" x14ac:dyDescent="0.2">
      <c r="A359" s="29">
        <v>38931</v>
      </c>
      <c r="B359" s="1" t="s">
        <v>200</v>
      </c>
      <c r="C359" s="27">
        <v>43862</v>
      </c>
      <c r="D359" s="1">
        <v>51190</v>
      </c>
      <c r="J359" s="1" t="s">
        <v>0</v>
      </c>
      <c r="K359" s="1" t="s">
        <v>49</v>
      </c>
      <c r="L359" s="1">
        <v>-1</v>
      </c>
      <c r="M359" s="1">
        <v>220</v>
      </c>
      <c r="N359" s="6"/>
      <c r="O359" s="6">
        <v>220</v>
      </c>
      <c r="P359" s="6">
        <v>-109053.68</v>
      </c>
      <c r="R359" s="31">
        <v>-220</v>
      </c>
      <c r="S359" s="28">
        <v>43890</v>
      </c>
    </row>
    <row r="360" spans="1:19" x14ac:dyDescent="0.2">
      <c r="A360" s="29">
        <v>38931</v>
      </c>
      <c r="B360" s="1" t="s">
        <v>200</v>
      </c>
      <c r="C360" s="27">
        <v>43862</v>
      </c>
      <c r="D360" s="1">
        <v>51190</v>
      </c>
      <c r="J360" s="1" t="s">
        <v>0</v>
      </c>
      <c r="K360" s="1" t="s">
        <v>49</v>
      </c>
      <c r="L360" s="1">
        <v>-1</v>
      </c>
      <c r="M360" s="1">
        <v>36</v>
      </c>
      <c r="N360" s="6"/>
      <c r="O360" s="6">
        <v>36</v>
      </c>
      <c r="P360" s="6">
        <v>-109089.68</v>
      </c>
      <c r="R360" s="31">
        <v>-36</v>
      </c>
      <c r="S360" s="28">
        <v>43890</v>
      </c>
    </row>
    <row r="361" spans="1:19" x14ac:dyDescent="0.2">
      <c r="A361" s="29">
        <v>38932</v>
      </c>
      <c r="B361" s="1" t="s">
        <v>200</v>
      </c>
      <c r="C361" s="27">
        <v>43862</v>
      </c>
      <c r="D361" s="1">
        <v>51191</v>
      </c>
      <c r="J361" s="1" t="s">
        <v>0</v>
      </c>
      <c r="K361" s="1" t="s">
        <v>49</v>
      </c>
      <c r="L361" s="1">
        <v>-1</v>
      </c>
      <c r="M361" s="1">
        <v>640</v>
      </c>
      <c r="N361" s="6"/>
      <c r="O361" s="6">
        <v>640</v>
      </c>
      <c r="P361" s="6">
        <v>-109729.68</v>
      </c>
      <c r="R361" s="31">
        <v>-640</v>
      </c>
      <c r="S361" s="28">
        <v>43890</v>
      </c>
    </row>
    <row r="362" spans="1:19" x14ac:dyDescent="0.2">
      <c r="A362" s="29">
        <v>38932</v>
      </c>
      <c r="B362" s="1" t="s">
        <v>200</v>
      </c>
      <c r="C362" s="27">
        <v>43862</v>
      </c>
      <c r="D362" s="1">
        <v>51191</v>
      </c>
      <c r="J362" s="1" t="s">
        <v>0</v>
      </c>
      <c r="K362" s="1" t="s">
        <v>49</v>
      </c>
      <c r="L362" s="1">
        <v>-1</v>
      </c>
      <c r="M362" s="1">
        <v>348</v>
      </c>
      <c r="N362" s="6"/>
      <c r="O362" s="6">
        <v>348</v>
      </c>
      <c r="P362" s="6">
        <v>-110077.68</v>
      </c>
      <c r="R362" s="31">
        <v>-348</v>
      </c>
      <c r="S362" s="28">
        <v>43890</v>
      </c>
    </row>
    <row r="363" spans="1:19" x14ac:dyDescent="0.2">
      <c r="A363" s="29">
        <v>38933</v>
      </c>
      <c r="B363" s="1" t="s">
        <v>200</v>
      </c>
      <c r="C363" s="27">
        <v>43862</v>
      </c>
      <c r="D363" s="1">
        <v>51192</v>
      </c>
      <c r="J363" s="1" t="s">
        <v>0</v>
      </c>
      <c r="K363" s="1" t="s">
        <v>49</v>
      </c>
      <c r="L363" s="1">
        <v>-1</v>
      </c>
      <c r="M363" s="1">
        <v>320</v>
      </c>
      <c r="N363" s="6"/>
      <c r="O363" s="6">
        <v>320</v>
      </c>
      <c r="P363" s="6">
        <v>-110397.68</v>
      </c>
      <c r="R363" s="31">
        <v>-320</v>
      </c>
      <c r="S363" s="28">
        <v>43890</v>
      </c>
    </row>
    <row r="364" spans="1:19" x14ac:dyDescent="0.2">
      <c r="A364" s="29">
        <v>38933</v>
      </c>
      <c r="B364" s="1" t="s">
        <v>200</v>
      </c>
      <c r="C364" s="27">
        <v>43862</v>
      </c>
      <c r="D364" s="1">
        <v>51192</v>
      </c>
      <c r="J364" s="1" t="s">
        <v>0</v>
      </c>
      <c r="K364" s="1" t="s">
        <v>49</v>
      </c>
      <c r="L364" s="1">
        <v>-1</v>
      </c>
      <c r="M364" s="1">
        <v>136</v>
      </c>
      <c r="N364" s="6"/>
      <c r="O364" s="6">
        <v>136</v>
      </c>
      <c r="P364" s="6">
        <v>-110589.68</v>
      </c>
      <c r="R364" s="31">
        <v>-136</v>
      </c>
      <c r="S364" s="28">
        <v>43890</v>
      </c>
    </row>
    <row r="365" spans="1:19" x14ac:dyDescent="0.2">
      <c r="A365" s="29">
        <v>38933</v>
      </c>
      <c r="B365" s="1" t="s">
        <v>200</v>
      </c>
      <c r="C365" s="27">
        <v>43862</v>
      </c>
      <c r="D365" s="1">
        <v>51192</v>
      </c>
      <c r="J365" s="1" t="s">
        <v>0</v>
      </c>
      <c r="K365" s="1" t="s">
        <v>49</v>
      </c>
      <c r="L365" s="1">
        <v>-1</v>
      </c>
      <c r="M365" s="1">
        <v>80</v>
      </c>
      <c r="N365" s="6"/>
      <c r="O365" s="6">
        <v>80</v>
      </c>
      <c r="P365" s="6">
        <v>-110669.68</v>
      </c>
      <c r="R365" s="31">
        <v>-80</v>
      </c>
      <c r="S365" s="28">
        <v>43890</v>
      </c>
    </row>
    <row r="366" spans="1:19" x14ac:dyDescent="0.2">
      <c r="A366" s="29">
        <v>38933</v>
      </c>
      <c r="B366" s="1" t="s">
        <v>200</v>
      </c>
      <c r="C366" s="27">
        <v>43862</v>
      </c>
      <c r="D366" s="1">
        <v>51192</v>
      </c>
      <c r="J366" s="1" t="s">
        <v>0</v>
      </c>
      <c r="K366" s="1" t="s">
        <v>49</v>
      </c>
      <c r="L366" s="1">
        <v>-1</v>
      </c>
      <c r="M366" s="1">
        <v>56</v>
      </c>
      <c r="N366" s="6"/>
      <c r="O366" s="6">
        <v>56</v>
      </c>
      <c r="P366" s="6">
        <v>-110453.68</v>
      </c>
      <c r="R366" s="31">
        <v>-56</v>
      </c>
      <c r="S366" s="28">
        <v>43890</v>
      </c>
    </row>
    <row r="367" spans="1:19" x14ac:dyDescent="0.2">
      <c r="A367" s="29">
        <v>38934</v>
      </c>
      <c r="B367" s="1" t="s">
        <v>200</v>
      </c>
      <c r="C367" s="27">
        <v>43862</v>
      </c>
      <c r="D367" s="1">
        <v>51193</v>
      </c>
      <c r="J367" s="1" t="s">
        <v>0</v>
      </c>
      <c r="K367" s="1" t="s">
        <v>49</v>
      </c>
      <c r="L367" s="1">
        <v>-4.25</v>
      </c>
      <c r="M367" s="1">
        <v>110</v>
      </c>
      <c r="N367" s="6"/>
      <c r="O367" s="6">
        <v>467.5</v>
      </c>
      <c r="P367" s="6">
        <v>-111137.18</v>
      </c>
      <c r="R367" s="31">
        <v>-467.5</v>
      </c>
      <c r="S367" s="28">
        <v>43890</v>
      </c>
    </row>
    <row r="368" spans="1:19" x14ac:dyDescent="0.2">
      <c r="A368" s="29">
        <v>38934</v>
      </c>
      <c r="B368" s="1" t="s">
        <v>200</v>
      </c>
      <c r="C368" s="27">
        <v>43862</v>
      </c>
      <c r="D368" s="1">
        <v>51193</v>
      </c>
      <c r="J368" s="1" t="s">
        <v>0</v>
      </c>
      <c r="K368" s="1" t="s">
        <v>49</v>
      </c>
      <c r="L368" s="1">
        <v>-4.25</v>
      </c>
      <c r="M368" s="1">
        <v>110</v>
      </c>
      <c r="N368" s="6"/>
      <c r="O368" s="6">
        <v>467.5</v>
      </c>
      <c r="P368" s="6">
        <v>-111604.68</v>
      </c>
      <c r="R368" s="31">
        <v>-467.5</v>
      </c>
      <c r="S368" s="28">
        <v>43890</v>
      </c>
    </row>
    <row r="369" spans="1:19" x14ac:dyDescent="0.2">
      <c r="A369" s="29">
        <v>38934</v>
      </c>
      <c r="B369" s="1" t="s">
        <v>200</v>
      </c>
      <c r="C369" s="27">
        <v>43862</v>
      </c>
      <c r="D369" s="1">
        <v>51193</v>
      </c>
      <c r="J369" s="1" t="s">
        <v>0</v>
      </c>
      <c r="K369" s="1" t="s">
        <v>49</v>
      </c>
      <c r="L369" s="1">
        <v>-1</v>
      </c>
      <c r="M369" s="1">
        <v>38</v>
      </c>
      <c r="N369" s="6"/>
      <c r="O369" s="6">
        <v>38</v>
      </c>
      <c r="P369" s="6">
        <v>-111642.68</v>
      </c>
      <c r="R369" s="31">
        <v>-38</v>
      </c>
      <c r="S369" s="28">
        <v>43890</v>
      </c>
    </row>
    <row r="370" spans="1:19" x14ac:dyDescent="0.2">
      <c r="A370" s="29">
        <v>38935</v>
      </c>
      <c r="B370" s="1" t="s">
        <v>200</v>
      </c>
      <c r="C370" s="27">
        <v>43862</v>
      </c>
      <c r="D370" s="1">
        <v>51194</v>
      </c>
      <c r="J370" s="1" t="s">
        <v>0</v>
      </c>
      <c r="K370" s="1" t="s">
        <v>49</v>
      </c>
      <c r="L370" s="1">
        <v>-1</v>
      </c>
      <c r="M370" s="1">
        <v>320</v>
      </c>
      <c r="N370" s="6"/>
      <c r="O370" s="6">
        <v>320</v>
      </c>
      <c r="P370" s="6">
        <v>-111962.68</v>
      </c>
      <c r="R370" s="31">
        <v>-320</v>
      </c>
      <c r="S370" s="28">
        <v>43890</v>
      </c>
    </row>
    <row r="371" spans="1:19" x14ac:dyDescent="0.2">
      <c r="A371" s="29">
        <v>38935</v>
      </c>
      <c r="B371" s="1" t="s">
        <v>200</v>
      </c>
      <c r="C371" s="27">
        <v>43862</v>
      </c>
      <c r="D371" s="1">
        <v>51194</v>
      </c>
      <c r="J371" s="1" t="s">
        <v>0</v>
      </c>
      <c r="K371" s="1" t="s">
        <v>49</v>
      </c>
      <c r="L371" s="1">
        <v>-1</v>
      </c>
      <c r="M371" s="1">
        <v>146</v>
      </c>
      <c r="N371" s="6"/>
      <c r="O371" s="6">
        <v>146</v>
      </c>
      <c r="P371" s="6">
        <v>-112108.68</v>
      </c>
      <c r="R371" s="31">
        <v>-146</v>
      </c>
      <c r="S371" s="28">
        <v>43890</v>
      </c>
    </row>
    <row r="372" spans="1:19" x14ac:dyDescent="0.2">
      <c r="A372" s="29">
        <v>38936</v>
      </c>
      <c r="B372" s="1" t="s">
        <v>200</v>
      </c>
      <c r="C372" s="27">
        <v>43862</v>
      </c>
      <c r="D372" s="1">
        <v>51195</v>
      </c>
      <c r="J372" s="1" t="s">
        <v>0</v>
      </c>
      <c r="K372" s="1" t="s">
        <v>49</v>
      </c>
      <c r="L372" s="1">
        <v>-1</v>
      </c>
      <c r="M372" s="1">
        <v>2340</v>
      </c>
      <c r="N372" s="6"/>
      <c r="O372" s="6">
        <v>2340</v>
      </c>
      <c r="P372" s="6">
        <v>-114448.68</v>
      </c>
      <c r="R372" s="31">
        <v>-2340</v>
      </c>
      <c r="S372" s="28">
        <v>43890</v>
      </c>
    </row>
    <row r="373" spans="1:19" x14ac:dyDescent="0.2">
      <c r="A373" s="29">
        <v>38936</v>
      </c>
      <c r="B373" s="1" t="s">
        <v>200</v>
      </c>
      <c r="C373" s="27">
        <v>43862</v>
      </c>
      <c r="D373" s="1">
        <v>51195</v>
      </c>
      <c r="J373" s="1" t="s">
        <v>0</v>
      </c>
      <c r="K373" s="1" t="s">
        <v>49</v>
      </c>
      <c r="L373" s="1">
        <v>-1</v>
      </c>
      <c r="M373" s="1">
        <v>248</v>
      </c>
      <c r="N373" s="6"/>
      <c r="O373" s="6">
        <v>248</v>
      </c>
      <c r="P373" s="6">
        <v>-114696.68</v>
      </c>
      <c r="R373" s="31">
        <v>-248</v>
      </c>
      <c r="S373" s="28">
        <v>43890</v>
      </c>
    </row>
    <row r="374" spans="1:19" x14ac:dyDescent="0.2">
      <c r="A374" s="29">
        <v>38937</v>
      </c>
      <c r="B374" s="1" t="s">
        <v>200</v>
      </c>
      <c r="C374" s="27">
        <v>43862</v>
      </c>
      <c r="D374" s="1">
        <v>51196</v>
      </c>
      <c r="J374" s="1" t="s">
        <v>0</v>
      </c>
      <c r="K374" s="1" t="s">
        <v>49</v>
      </c>
      <c r="L374" s="1">
        <v>-1</v>
      </c>
      <c r="M374" s="1">
        <v>480</v>
      </c>
      <c r="N374" s="6"/>
      <c r="O374" s="6">
        <v>480</v>
      </c>
      <c r="P374" s="6">
        <v>-115176.68</v>
      </c>
      <c r="R374" s="31">
        <v>-480</v>
      </c>
      <c r="S374" s="28">
        <v>43890</v>
      </c>
    </row>
    <row r="375" spans="1:19" x14ac:dyDescent="0.2">
      <c r="A375" s="29">
        <v>38937</v>
      </c>
      <c r="B375" s="1" t="s">
        <v>200</v>
      </c>
      <c r="C375" s="27">
        <v>43862</v>
      </c>
      <c r="D375" s="1">
        <v>51196</v>
      </c>
      <c r="J375" s="1" t="s">
        <v>0</v>
      </c>
      <c r="K375" s="1" t="s">
        <v>49</v>
      </c>
      <c r="L375" s="1">
        <v>-1</v>
      </c>
      <c r="M375" s="1">
        <v>96</v>
      </c>
      <c r="N375" s="6"/>
      <c r="O375" s="6">
        <v>96</v>
      </c>
      <c r="P375" s="6">
        <v>-115272.68</v>
      </c>
      <c r="R375" s="31">
        <v>-96</v>
      </c>
      <c r="S375" s="28">
        <v>43890</v>
      </c>
    </row>
    <row r="376" spans="1:19" x14ac:dyDescent="0.2">
      <c r="A376" s="29">
        <v>38938</v>
      </c>
      <c r="B376" s="1" t="s">
        <v>200</v>
      </c>
      <c r="C376" s="27">
        <v>43862</v>
      </c>
      <c r="D376" s="1">
        <v>51197</v>
      </c>
      <c r="J376" s="1" t="s">
        <v>0</v>
      </c>
      <c r="K376" s="1" t="s">
        <v>49</v>
      </c>
      <c r="L376" s="1">
        <v>-1</v>
      </c>
      <c r="M376" s="1">
        <v>780</v>
      </c>
      <c r="N376" s="6"/>
      <c r="O376" s="6">
        <v>780</v>
      </c>
      <c r="P376" s="6">
        <v>-116052.68</v>
      </c>
      <c r="R376" s="31">
        <v>-780</v>
      </c>
      <c r="S376" s="28">
        <v>43890</v>
      </c>
    </row>
    <row r="377" spans="1:19" x14ac:dyDescent="0.2">
      <c r="A377" s="29">
        <v>38939</v>
      </c>
      <c r="B377" s="1" t="s">
        <v>200</v>
      </c>
      <c r="C377" s="27">
        <v>43862</v>
      </c>
      <c r="D377" s="1">
        <v>51198</v>
      </c>
      <c r="J377" s="1" t="s">
        <v>0</v>
      </c>
      <c r="K377" s="1" t="s">
        <v>49</v>
      </c>
      <c r="L377" s="1">
        <v>-1</v>
      </c>
      <c r="M377" s="1">
        <v>362</v>
      </c>
      <c r="N377" s="6"/>
      <c r="O377" s="6">
        <v>362</v>
      </c>
      <c r="P377" s="6">
        <v>-116414.68</v>
      </c>
      <c r="R377" s="31">
        <v>-362</v>
      </c>
      <c r="S377" s="28">
        <v>43890</v>
      </c>
    </row>
    <row r="378" spans="1:19" x14ac:dyDescent="0.2">
      <c r="A378" s="29">
        <v>38939</v>
      </c>
      <c r="B378" s="1" t="s">
        <v>200</v>
      </c>
      <c r="C378" s="27">
        <v>43862</v>
      </c>
      <c r="D378" s="1">
        <v>51198</v>
      </c>
      <c r="J378" s="1" t="s">
        <v>0</v>
      </c>
      <c r="K378" s="1" t="s">
        <v>49</v>
      </c>
      <c r="L378" s="1">
        <v>-1</v>
      </c>
      <c r="M378" s="1">
        <v>56</v>
      </c>
      <c r="N378" s="6"/>
      <c r="O378" s="6">
        <v>56</v>
      </c>
      <c r="P378" s="6">
        <v>-116470.68</v>
      </c>
      <c r="R378" s="31">
        <v>-56</v>
      </c>
      <c r="S378" s="28">
        <v>43890</v>
      </c>
    </row>
    <row r="379" spans="1:19" x14ac:dyDescent="0.2">
      <c r="A379" s="29">
        <v>38940</v>
      </c>
      <c r="B379" s="1" t="s">
        <v>200</v>
      </c>
      <c r="C379" s="27">
        <v>43862</v>
      </c>
      <c r="D379" s="1">
        <v>51199</v>
      </c>
      <c r="J379" s="1" t="s">
        <v>0</v>
      </c>
      <c r="K379" s="1" t="s">
        <v>49</v>
      </c>
      <c r="L379" s="1">
        <v>-1</v>
      </c>
      <c r="M379" s="1">
        <v>1600</v>
      </c>
      <c r="N379" s="6"/>
      <c r="O379" s="6">
        <v>1600</v>
      </c>
      <c r="P379" s="6">
        <v>-118070.68</v>
      </c>
      <c r="R379" s="31">
        <v>-1600</v>
      </c>
      <c r="S379" s="28">
        <v>43890</v>
      </c>
    </row>
    <row r="380" spans="1:19" x14ac:dyDescent="0.2">
      <c r="A380" s="29">
        <v>38940</v>
      </c>
      <c r="B380" s="1" t="s">
        <v>200</v>
      </c>
      <c r="C380" s="27">
        <v>43862</v>
      </c>
      <c r="D380" s="1">
        <v>51199</v>
      </c>
      <c r="J380" s="1" t="s">
        <v>0</v>
      </c>
      <c r="K380" s="1" t="s">
        <v>49</v>
      </c>
      <c r="L380" s="1">
        <v>-1</v>
      </c>
      <c r="M380" s="1">
        <v>386</v>
      </c>
      <c r="N380" s="6"/>
      <c r="O380" s="6">
        <v>386</v>
      </c>
      <c r="P380" s="6">
        <v>-118456.68</v>
      </c>
      <c r="R380" s="31">
        <v>-386</v>
      </c>
      <c r="S380" s="28">
        <v>43890</v>
      </c>
    </row>
    <row r="381" spans="1:19" x14ac:dyDescent="0.2">
      <c r="A381" s="29">
        <v>38941</v>
      </c>
      <c r="B381" s="1" t="s">
        <v>200</v>
      </c>
      <c r="C381" s="27">
        <v>43862</v>
      </c>
      <c r="D381" s="1">
        <v>51200</v>
      </c>
      <c r="J381" s="1" t="s">
        <v>0</v>
      </c>
      <c r="K381" s="1" t="s">
        <v>49</v>
      </c>
      <c r="L381" s="1">
        <v>-1</v>
      </c>
      <c r="M381" s="1">
        <v>320</v>
      </c>
      <c r="N381" s="6"/>
      <c r="O381" s="6">
        <v>320</v>
      </c>
      <c r="P381" s="6">
        <v>-118776.68</v>
      </c>
      <c r="R381" s="31">
        <v>-320</v>
      </c>
      <c r="S381" s="28">
        <v>43890</v>
      </c>
    </row>
    <row r="382" spans="1:19" x14ac:dyDescent="0.2">
      <c r="A382" s="29">
        <v>38941</v>
      </c>
      <c r="B382" s="1" t="s">
        <v>200</v>
      </c>
      <c r="C382" s="27">
        <v>43862</v>
      </c>
      <c r="D382" s="1">
        <v>51200</v>
      </c>
      <c r="J382" s="1" t="s">
        <v>0</v>
      </c>
      <c r="K382" s="1" t="s">
        <v>49</v>
      </c>
      <c r="L382" s="1">
        <v>-1</v>
      </c>
      <c r="M382" s="1">
        <v>36</v>
      </c>
      <c r="N382" s="6"/>
      <c r="O382" s="6">
        <v>36</v>
      </c>
      <c r="P382" s="6">
        <v>-118812.68</v>
      </c>
      <c r="R382" s="31">
        <v>-36</v>
      </c>
      <c r="S382" s="28">
        <v>43890</v>
      </c>
    </row>
    <row r="383" spans="1:19" x14ac:dyDescent="0.2">
      <c r="A383" s="29">
        <v>38941</v>
      </c>
      <c r="B383" s="1" t="s">
        <v>200</v>
      </c>
      <c r="C383" s="27">
        <v>43862</v>
      </c>
      <c r="D383" s="1">
        <v>51200</v>
      </c>
      <c r="J383" s="1" t="s">
        <v>0</v>
      </c>
      <c r="K383" s="1" t="s">
        <v>49</v>
      </c>
      <c r="L383" s="1">
        <v>-1</v>
      </c>
      <c r="M383" s="1">
        <v>36</v>
      </c>
      <c r="N383" s="6"/>
      <c r="O383" s="6">
        <v>36</v>
      </c>
      <c r="P383" s="6">
        <v>-118848.68</v>
      </c>
      <c r="R383" s="31">
        <v>-36</v>
      </c>
      <c r="S383" s="28">
        <v>43890</v>
      </c>
    </row>
    <row r="384" spans="1:19" x14ac:dyDescent="0.2">
      <c r="A384" s="29">
        <v>38942</v>
      </c>
      <c r="B384" s="1" t="s">
        <v>200</v>
      </c>
      <c r="C384" s="27">
        <v>43862</v>
      </c>
      <c r="D384" s="1">
        <v>51201</v>
      </c>
      <c r="J384" s="1" t="s">
        <v>0</v>
      </c>
      <c r="K384" s="1" t="s">
        <v>49</v>
      </c>
      <c r="L384" s="1">
        <v>-1</v>
      </c>
      <c r="M384" s="1">
        <v>840</v>
      </c>
      <c r="N384" s="6"/>
      <c r="O384" s="6">
        <v>840</v>
      </c>
      <c r="P384" s="6">
        <v>-119688.68</v>
      </c>
      <c r="R384" s="31">
        <v>-840</v>
      </c>
      <c r="S384" s="28">
        <v>43890</v>
      </c>
    </row>
    <row r="385" spans="1:19" x14ac:dyDescent="0.2">
      <c r="A385" s="29">
        <v>38942</v>
      </c>
      <c r="B385" s="1" t="s">
        <v>200</v>
      </c>
      <c r="C385" s="27">
        <v>43862</v>
      </c>
      <c r="D385" s="1">
        <v>51201</v>
      </c>
      <c r="J385" s="1" t="s">
        <v>0</v>
      </c>
      <c r="K385" s="1" t="s">
        <v>49</v>
      </c>
      <c r="L385" s="1">
        <v>-1</v>
      </c>
      <c r="M385" s="1">
        <v>574</v>
      </c>
      <c r="N385" s="6"/>
      <c r="O385" s="6">
        <v>574</v>
      </c>
      <c r="P385" s="6">
        <v>-120784.68</v>
      </c>
      <c r="R385" s="31">
        <v>-574</v>
      </c>
      <c r="S385" s="28">
        <v>43890</v>
      </c>
    </row>
    <row r="386" spans="1:19" x14ac:dyDescent="0.2">
      <c r="A386" s="29">
        <v>38942</v>
      </c>
      <c r="B386" s="1" t="s">
        <v>200</v>
      </c>
      <c r="C386" s="27">
        <v>43862</v>
      </c>
      <c r="D386" s="1">
        <v>51201</v>
      </c>
      <c r="J386" s="1" t="s">
        <v>0</v>
      </c>
      <c r="K386" s="1" t="s">
        <v>49</v>
      </c>
      <c r="L386" s="1">
        <v>-1</v>
      </c>
      <c r="M386" s="1">
        <v>220</v>
      </c>
      <c r="N386" s="6"/>
      <c r="O386" s="6">
        <v>220</v>
      </c>
      <c r="P386" s="6">
        <v>-119908.68</v>
      </c>
      <c r="R386" s="31">
        <v>-220</v>
      </c>
      <c r="S386" s="28">
        <v>43890</v>
      </c>
    </row>
    <row r="387" spans="1:19" x14ac:dyDescent="0.2">
      <c r="A387" s="29">
        <v>38942</v>
      </c>
      <c r="B387" s="1" t="s">
        <v>200</v>
      </c>
      <c r="C387" s="27">
        <v>43862</v>
      </c>
      <c r="D387" s="1">
        <v>51201</v>
      </c>
      <c r="J387" s="1" t="s">
        <v>0</v>
      </c>
      <c r="K387" s="1" t="s">
        <v>49</v>
      </c>
      <c r="L387" s="1">
        <v>-1</v>
      </c>
      <c r="M387" s="1">
        <v>146</v>
      </c>
      <c r="N387" s="6"/>
      <c r="O387" s="6">
        <v>146</v>
      </c>
      <c r="P387" s="6">
        <v>-120054.68</v>
      </c>
      <c r="R387" s="31">
        <v>-146</v>
      </c>
      <c r="S387" s="28">
        <v>43890</v>
      </c>
    </row>
    <row r="388" spans="1:19" x14ac:dyDescent="0.2">
      <c r="A388" s="29">
        <v>38942</v>
      </c>
      <c r="B388" s="1" t="s">
        <v>200</v>
      </c>
      <c r="C388" s="27">
        <v>43862</v>
      </c>
      <c r="D388" s="1">
        <v>51201</v>
      </c>
      <c r="J388" s="1" t="s">
        <v>0</v>
      </c>
      <c r="K388" s="1" t="s">
        <v>49</v>
      </c>
      <c r="L388" s="1">
        <v>-1</v>
      </c>
      <c r="M388" s="1">
        <v>80</v>
      </c>
      <c r="N388" s="6"/>
      <c r="O388" s="6">
        <v>80</v>
      </c>
      <c r="P388" s="6">
        <v>-120190.68</v>
      </c>
      <c r="R388" s="31">
        <v>-80</v>
      </c>
      <c r="S388" s="28">
        <v>43890</v>
      </c>
    </row>
    <row r="389" spans="1:19" x14ac:dyDescent="0.2">
      <c r="A389" s="29">
        <v>38942</v>
      </c>
      <c r="B389" s="1" t="s">
        <v>200</v>
      </c>
      <c r="C389" s="27">
        <v>43862</v>
      </c>
      <c r="D389" s="1">
        <v>51201</v>
      </c>
      <c r="J389" s="1" t="s">
        <v>0</v>
      </c>
      <c r="K389" s="1" t="s">
        <v>49</v>
      </c>
      <c r="L389" s="1">
        <v>-1</v>
      </c>
      <c r="M389" s="1">
        <v>56</v>
      </c>
      <c r="N389" s="6"/>
      <c r="O389" s="6">
        <v>56</v>
      </c>
      <c r="P389" s="6">
        <v>-120110.68</v>
      </c>
      <c r="R389" s="31">
        <v>-56</v>
      </c>
      <c r="S389" s="28">
        <v>43890</v>
      </c>
    </row>
    <row r="390" spans="1:19" x14ac:dyDescent="0.2">
      <c r="A390" s="29">
        <v>38942</v>
      </c>
      <c r="B390" s="1" t="s">
        <v>200</v>
      </c>
      <c r="C390" s="27">
        <v>43862</v>
      </c>
      <c r="D390" s="1">
        <v>51201</v>
      </c>
      <c r="J390" s="1" t="s">
        <v>0</v>
      </c>
      <c r="K390" s="1" t="s">
        <v>49</v>
      </c>
      <c r="L390" s="1">
        <v>-1</v>
      </c>
      <c r="M390" s="1">
        <v>20</v>
      </c>
      <c r="N390" s="6"/>
      <c r="O390" s="6">
        <v>20</v>
      </c>
      <c r="P390" s="6">
        <v>-120210.68</v>
      </c>
      <c r="R390" s="31">
        <v>-20</v>
      </c>
      <c r="S390" s="28">
        <v>43890</v>
      </c>
    </row>
    <row r="391" spans="1:19" x14ac:dyDescent="0.2">
      <c r="A391" s="29">
        <v>38943</v>
      </c>
      <c r="B391" s="1" t="s">
        <v>200</v>
      </c>
      <c r="C391" s="27">
        <v>43862</v>
      </c>
      <c r="D391" s="1">
        <v>51202</v>
      </c>
      <c r="J391" s="1" t="s">
        <v>0</v>
      </c>
      <c r="K391" s="1" t="s">
        <v>49</v>
      </c>
      <c r="L391" s="1">
        <v>-1</v>
      </c>
      <c r="M391" s="1">
        <v>880</v>
      </c>
      <c r="N391" s="6"/>
      <c r="O391" s="6">
        <v>880</v>
      </c>
      <c r="P391" s="6">
        <v>-121664.68</v>
      </c>
      <c r="R391" s="31">
        <v>-880</v>
      </c>
      <c r="S391" s="28">
        <v>43890</v>
      </c>
    </row>
    <row r="392" spans="1:19" x14ac:dyDescent="0.2">
      <c r="A392" s="29">
        <v>38943</v>
      </c>
      <c r="B392" s="1" t="s">
        <v>200</v>
      </c>
      <c r="C392" s="27">
        <v>43862</v>
      </c>
      <c r="D392" s="1">
        <v>51202</v>
      </c>
      <c r="J392" s="1" t="s">
        <v>0</v>
      </c>
      <c r="K392" s="1" t="s">
        <v>49</v>
      </c>
      <c r="L392" s="1">
        <v>-1</v>
      </c>
      <c r="M392" s="1">
        <v>274</v>
      </c>
      <c r="N392" s="6"/>
      <c r="O392" s="6">
        <v>274</v>
      </c>
      <c r="P392" s="6">
        <v>-121994.68</v>
      </c>
      <c r="R392" s="31">
        <v>-274</v>
      </c>
      <c r="S392" s="28">
        <v>43890</v>
      </c>
    </row>
    <row r="393" spans="1:19" x14ac:dyDescent="0.2">
      <c r="A393" s="29">
        <v>38943</v>
      </c>
      <c r="B393" s="1" t="s">
        <v>200</v>
      </c>
      <c r="C393" s="27">
        <v>43862</v>
      </c>
      <c r="D393" s="1">
        <v>51202</v>
      </c>
      <c r="J393" s="1" t="s">
        <v>0</v>
      </c>
      <c r="K393" s="1" t="s">
        <v>49</v>
      </c>
      <c r="L393" s="1">
        <v>-1</v>
      </c>
      <c r="M393" s="1">
        <v>92</v>
      </c>
      <c r="N393" s="6"/>
      <c r="O393" s="6">
        <v>92</v>
      </c>
      <c r="P393" s="6">
        <v>-122086.68</v>
      </c>
      <c r="R393" s="31">
        <v>-92</v>
      </c>
      <c r="S393" s="28">
        <v>43890</v>
      </c>
    </row>
    <row r="394" spans="1:19" x14ac:dyDescent="0.2">
      <c r="A394" s="29">
        <v>38943</v>
      </c>
      <c r="B394" s="1" t="s">
        <v>200</v>
      </c>
      <c r="C394" s="27">
        <v>43862</v>
      </c>
      <c r="D394" s="1">
        <v>51202</v>
      </c>
      <c r="J394" s="1" t="s">
        <v>0</v>
      </c>
      <c r="K394" s="1" t="s">
        <v>49</v>
      </c>
      <c r="L394" s="1">
        <v>-1</v>
      </c>
      <c r="M394" s="1">
        <v>56</v>
      </c>
      <c r="N394" s="6"/>
      <c r="O394" s="6">
        <v>56</v>
      </c>
      <c r="P394" s="6">
        <v>-121720.68</v>
      </c>
      <c r="R394" s="31">
        <v>-56</v>
      </c>
      <c r="S394" s="28">
        <v>43890</v>
      </c>
    </row>
    <row r="395" spans="1:19" x14ac:dyDescent="0.2">
      <c r="A395" s="29">
        <v>38944</v>
      </c>
      <c r="B395" s="1" t="s">
        <v>200</v>
      </c>
      <c r="C395" s="27">
        <v>43862</v>
      </c>
      <c r="D395" s="1">
        <v>51203</v>
      </c>
      <c r="J395" s="1" t="s">
        <v>0</v>
      </c>
      <c r="K395" s="1" t="s">
        <v>49</v>
      </c>
      <c r="L395" s="1">
        <v>-1</v>
      </c>
      <c r="M395" s="1">
        <v>340</v>
      </c>
      <c r="N395" s="6"/>
      <c r="O395" s="6">
        <v>340</v>
      </c>
      <c r="P395" s="6">
        <v>-122426.68</v>
      </c>
      <c r="R395" s="31">
        <v>-340</v>
      </c>
      <c r="S395" s="28">
        <v>43890</v>
      </c>
    </row>
    <row r="396" spans="1:19" x14ac:dyDescent="0.2">
      <c r="A396" s="29">
        <v>38944</v>
      </c>
      <c r="B396" s="1" t="s">
        <v>200</v>
      </c>
      <c r="C396" s="27">
        <v>43862</v>
      </c>
      <c r="D396" s="1">
        <v>51203</v>
      </c>
      <c r="J396" s="1" t="s">
        <v>0</v>
      </c>
      <c r="K396" s="1" t="s">
        <v>49</v>
      </c>
      <c r="L396" s="1">
        <v>-18</v>
      </c>
      <c r="M396" s="1">
        <v>2.62</v>
      </c>
      <c r="N396" s="6"/>
      <c r="O396" s="6">
        <v>47.16</v>
      </c>
      <c r="P396" s="6">
        <v>-122473.84</v>
      </c>
      <c r="R396" s="31">
        <v>-47.16</v>
      </c>
      <c r="S396" s="28">
        <v>43890</v>
      </c>
    </row>
    <row r="397" spans="1:19" x14ac:dyDescent="0.2">
      <c r="A397" s="29">
        <v>38944</v>
      </c>
      <c r="B397" s="1" t="s">
        <v>200</v>
      </c>
      <c r="C397" s="27">
        <v>43862</v>
      </c>
      <c r="D397" s="1">
        <v>51203</v>
      </c>
      <c r="J397" s="1" t="s">
        <v>0</v>
      </c>
      <c r="K397" s="1" t="s">
        <v>49</v>
      </c>
      <c r="L397" s="1">
        <v>-5</v>
      </c>
      <c r="M397" s="1">
        <v>4</v>
      </c>
      <c r="N397" s="6"/>
      <c r="O397" s="6">
        <v>20</v>
      </c>
      <c r="P397" s="6">
        <v>-122493.84</v>
      </c>
      <c r="R397" s="31">
        <v>-20</v>
      </c>
      <c r="S397" s="28">
        <v>43890</v>
      </c>
    </row>
    <row r="398" spans="1:19" x14ac:dyDescent="0.2">
      <c r="A398" s="29">
        <v>38945</v>
      </c>
      <c r="B398" s="1" t="s">
        <v>200</v>
      </c>
      <c r="C398" s="27">
        <v>43862</v>
      </c>
      <c r="D398" s="1">
        <v>51204</v>
      </c>
      <c r="J398" s="1" t="s">
        <v>0</v>
      </c>
      <c r="K398" s="1" t="s">
        <v>49</v>
      </c>
      <c r="L398" s="1">
        <v>-1</v>
      </c>
      <c r="M398" s="1">
        <v>2980</v>
      </c>
      <c r="N398" s="6"/>
      <c r="O398" s="6">
        <v>2980</v>
      </c>
      <c r="P398" s="6">
        <v>-125473.84</v>
      </c>
      <c r="R398" s="31">
        <v>-2980</v>
      </c>
      <c r="S398" s="28">
        <v>43890</v>
      </c>
    </row>
    <row r="399" spans="1:19" x14ac:dyDescent="0.2">
      <c r="A399" s="29">
        <v>38945</v>
      </c>
      <c r="B399" s="1" t="s">
        <v>200</v>
      </c>
      <c r="C399" s="27">
        <v>43862</v>
      </c>
      <c r="D399" s="1">
        <v>51204</v>
      </c>
      <c r="J399" s="1" t="s">
        <v>0</v>
      </c>
      <c r="K399" s="1" t="s">
        <v>49</v>
      </c>
      <c r="L399" s="1">
        <v>-1</v>
      </c>
      <c r="M399" s="1">
        <v>232</v>
      </c>
      <c r="N399" s="6"/>
      <c r="O399" s="6">
        <v>232</v>
      </c>
      <c r="P399" s="6">
        <v>-125705.84</v>
      </c>
      <c r="R399" s="31">
        <v>-232</v>
      </c>
      <c r="S399" s="28">
        <v>43890</v>
      </c>
    </row>
    <row r="400" spans="1:19" x14ac:dyDescent="0.2">
      <c r="A400" s="29">
        <v>38946</v>
      </c>
      <c r="B400" s="1" t="s">
        <v>200</v>
      </c>
      <c r="C400" s="27">
        <v>43862</v>
      </c>
      <c r="D400" s="1">
        <v>51205</v>
      </c>
      <c r="J400" s="1" t="s">
        <v>0</v>
      </c>
      <c r="K400" s="1" t="s">
        <v>49</v>
      </c>
      <c r="L400" s="1">
        <v>-1</v>
      </c>
      <c r="M400" s="1">
        <v>380</v>
      </c>
      <c r="N400" s="6"/>
      <c r="O400" s="6">
        <v>380</v>
      </c>
      <c r="P400" s="6">
        <v>-126085.84</v>
      </c>
      <c r="R400" s="31">
        <v>-380</v>
      </c>
      <c r="S400" s="28">
        <v>43890</v>
      </c>
    </row>
    <row r="401" spans="1:19" x14ac:dyDescent="0.2">
      <c r="A401" s="29">
        <v>38947</v>
      </c>
      <c r="B401" s="1" t="s">
        <v>200</v>
      </c>
      <c r="C401" s="27">
        <v>43862</v>
      </c>
      <c r="D401" s="1">
        <v>51206</v>
      </c>
      <c r="J401" s="1" t="s">
        <v>0</v>
      </c>
      <c r="K401" s="1" t="s">
        <v>49</v>
      </c>
      <c r="L401" s="1">
        <v>-1</v>
      </c>
      <c r="M401" s="1">
        <v>480</v>
      </c>
      <c r="N401" s="6"/>
      <c r="O401" s="6">
        <v>480</v>
      </c>
      <c r="P401" s="6">
        <v>-126565.84</v>
      </c>
      <c r="R401" s="31">
        <v>-480</v>
      </c>
      <c r="S401" s="28">
        <v>43890</v>
      </c>
    </row>
    <row r="402" spans="1:19" x14ac:dyDescent="0.2">
      <c r="A402" s="29">
        <v>38947</v>
      </c>
      <c r="B402" s="1" t="s">
        <v>200</v>
      </c>
      <c r="C402" s="27">
        <v>43862</v>
      </c>
      <c r="D402" s="1">
        <v>51206</v>
      </c>
      <c r="J402" s="1" t="s">
        <v>0</v>
      </c>
      <c r="K402" s="1" t="s">
        <v>49</v>
      </c>
      <c r="L402" s="1">
        <v>-1</v>
      </c>
      <c r="M402" s="1">
        <v>164</v>
      </c>
      <c r="N402" s="6"/>
      <c r="O402" s="6">
        <v>164</v>
      </c>
      <c r="P402" s="6">
        <v>-126779.62</v>
      </c>
      <c r="R402" s="31">
        <v>-164</v>
      </c>
      <c r="S402" s="28">
        <v>43890</v>
      </c>
    </row>
    <row r="403" spans="1:19" x14ac:dyDescent="0.2">
      <c r="A403" s="29">
        <v>38947</v>
      </c>
      <c r="B403" s="1" t="s">
        <v>200</v>
      </c>
      <c r="C403" s="27">
        <v>43862</v>
      </c>
      <c r="D403" s="1">
        <v>51206</v>
      </c>
      <c r="J403" s="1" t="s">
        <v>0</v>
      </c>
      <c r="K403" s="1" t="s">
        <v>49</v>
      </c>
      <c r="L403" s="1">
        <v>-19</v>
      </c>
      <c r="M403" s="1">
        <v>2.62</v>
      </c>
      <c r="N403" s="6"/>
      <c r="O403" s="6">
        <v>49.78</v>
      </c>
      <c r="P403" s="6">
        <v>-126615.62</v>
      </c>
      <c r="R403" s="31">
        <v>-49.78</v>
      </c>
      <c r="S403" s="28">
        <v>43890</v>
      </c>
    </row>
    <row r="404" spans="1:19" x14ac:dyDescent="0.2">
      <c r="A404" s="29">
        <v>38948</v>
      </c>
      <c r="B404" s="1" t="s">
        <v>200</v>
      </c>
      <c r="C404" s="27">
        <v>43862</v>
      </c>
      <c r="D404" s="1">
        <v>51207</v>
      </c>
      <c r="J404" s="1" t="s">
        <v>0</v>
      </c>
      <c r="K404" s="1" t="s">
        <v>49</v>
      </c>
      <c r="L404" s="1">
        <v>-1</v>
      </c>
      <c r="M404" s="1">
        <v>900</v>
      </c>
      <c r="N404" s="6"/>
      <c r="O404" s="6">
        <v>900</v>
      </c>
      <c r="P404" s="6">
        <v>-127679.62</v>
      </c>
      <c r="R404" s="31">
        <v>-900</v>
      </c>
      <c r="S404" s="28">
        <v>43890</v>
      </c>
    </row>
    <row r="405" spans="1:19" x14ac:dyDescent="0.2">
      <c r="A405" s="29">
        <v>38948</v>
      </c>
      <c r="B405" s="1" t="s">
        <v>200</v>
      </c>
      <c r="C405" s="27">
        <v>43862</v>
      </c>
      <c r="D405" s="1">
        <v>51207</v>
      </c>
      <c r="J405" s="1" t="s">
        <v>0</v>
      </c>
      <c r="K405" s="1" t="s">
        <v>49</v>
      </c>
      <c r="L405" s="1">
        <v>-1</v>
      </c>
      <c r="M405" s="1">
        <v>56</v>
      </c>
      <c r="N405" s="6"/>
      <c r="O405" s="6">
        <v>56</v>
      </c>
      <c r="P405" s="6">
        <v>-127735.62</v>
      </c>
      <c r="R405" s="31">
        <v>-56</v>
      </c>
      <c r="S405" s="28">
        <v>43890</v>
      </c>
    </row>
    <row r="406" spans="1:19" x14ac:dyDescent="0.2">
      <c r="A406" s="29">
        <v>38948</v>
      </c>
      <c r="B406" s="1" t="s">
        <v>200</v>
      </c>
      <c r="C406" s="27">
        <v>43862</v>
      </c>
      <c r="D406" s="1">
        <v>51207</v>
      </c>
      <c r="J406" s="1" t="s">
        <v>0</v>
      </c>
      <c r="K406" s="1" t="s">
        <v>49</v>
      </c>
      <c r="L406" s="1">
        <v>-1</v>
      </c>
      <c r="M406" s="1">
        <v>56</v>
      </c>
      <c r="N406" s="6"/>
      <c r="O406" s="6">
        <v>56</v>
      </c>
      <c r="P406" s="6">
        <v>-142765.62</v>
      </c>
      <c r="R406" s="31">
        <v>-56</v>
      </c>
      <c r="S406" s="28">
        <v>43890</v>
      </c>
    </row>
    <row r="407" spans="1:19" x14ac:dyDescent="0.2">
      <c r="A407" s="29">
        <v>38948</v>
      </c>
      <c r="B407" s="1" t="s">
        <v>200</v>
      </c>
      <c r="C407" s="27">
        <v>43862</v>
      </c>
      <c r="D407" s="1">
        <v>51207</v>
      </c>
      <c r="J407" s="1" t="s">
        <v>0</v>
      </c>
      <c r="K407" s="1" t="s">
        <v>49</v>
      </c>
      <c r="L407" s="1">
        <v>-1</v>
      </c>
      <c r="M407" s="1">
        <v>36</v>
      </c>
      <c r="N407" s="6"/>
      <c r="O407" s="6">
        <v>36</v>
      </c>
      <c r="P407" s="6">
        <v>-127771.62</v>
      </c>
      <c r="R407" s="31">
        <v>-36</v>
      </c>
      <c r="S407" s="28">
        <v>43890</v>
      </c>
    </row>
    <row r="408" spans="1:19" x14ac:dyDescent="0.2">
      <c r="A408" s="29">
        <v>38949</v>
      </c>
      <c r="B408" s="1" t="s">
        <v>200</v>
      </c>
      <c r="C408" s="27">
        <v>43862</v>
      </c>
      <c r="D408" s="1">
        <v>51208</v>
      </c>
      <c r="J408" s="1" t="s">
        <v>0</v>
      </c>
      <c r="K408" s="1" t="s">
        <v>49</v>
      </c>
      <c r="L408" s="1">
        <v>-1</v>
      </c>
      <c r="M408" s="1">
        <v>1500</v>
      </c>
      <c r="N408" s="6"/>
      <c r="O408" s="6">
        <v>1500</v>
      </c>
      <c r="P408" s="6">
        <v>-129271.62</v>
      </c>
      <c r="R408" s="31">
        <v>-1500</v>
      </c>
      <c r="S408" s="28">
        <v>43890</v>
      </c>
    </row>
    <row r="409" spans="1:19" x14ac:dyDescent="0.2">
      <c r="A409" s="29">
        <v>38949</v>
      </c>
      <c r="B409" s="1" t="s">
        <v>200</v>
      </c>
      <c r="C409" s="27">
        <v>43862</v>
      </c>
      <c r="D409" s="1">
        <v>51208</v>
      </c>
      <c r="J409" s="1" t="s">
        <v>0</v>
      </c>
      <c r="K409" s="1" t="s">
        <v>49</v>
      </c>
      <c r="L409" s="1">
        <v>-1</v>
      </c>
      <c r="M409" s="1">
        <v>324</v>
      </c>
      <c r="N409" s="6"/>
      <c r="O409" s="6">
        <v>324</v>
      </c>
      <c r="P409" s="6">
        <v>-129595.62</v>
      </c>
      <c r="R409" s="31">
        <v>-324</v>
      </c>
      <c r="S409" s="28">
        <v>43890</v>
      </c>
    </row>
    <row r="410" spans="1:19" x14ac:dyDescent="0.2">
      <c r="A410" s="29">
        <v>38951</v>
      </c>
      <c r="B410" s="1" t="s">
        <v>200</v>
      </c>
      <c r="C410" s="27">
        <v>43862</v>
      </c>
      <c r="D410" s="1">
        <v>51210</v>
      </c>
      <c r="J410" s="1" t="s">
        <v>0</v>
      </c>
      <c r="K410" s="1" t="s">
        <v>49</v>
      </c>
      <c r="L410" s="1">
        <v>-1</v>
      </c>
      <c r="M410" s="1">
        <v>240</v>
      </c>
      <c r="N410" s="6"/>
      <c r="O410" s="6">
        <v>240</v>
      </c>
      <c r="P410" s="6">
        <v>-129835.62</v>
      </c>
      <c r="R410" s="31">
        <v>-240</v>
      </c>
      <c r="S410" s="28">
        <v>43890</v>
      </c>
    </row>
    <row r="411" spans="1:19" x14ac:dyDescent="0.2">
      <c r="A411" s="29">
        <v>38951</v>
      </c>
      <c r="B411" s="1" t="s">
        <v>200</v>
      </c>
      <c r="C411" s="27">
        <v>43862</v>
      </c>
      <c r="D411" s="1">
        <v>51210</v>
      </c>
      <c r="J411" s="1" t="s">
        <v>0</v>
      </c>
      <c r="K411" s="1" t="s">
        <v>49</v>
      </c>
      <c r="L411" s="1">
        <v>-1</v>
      </c>
      <c r="M411" s="1">
        <v>76</v>
      </c>
      <c r="N411" s="6"/>
      <c r="O411" s="6">
        <v>76</v>
      </c>
      <c r="P411" s="6">
        <v>-129911.62</v>
      </c>
      <c r="R411" s="31">
        <v>-76</v>
      </c>
      <c r="S411" s="28">
        <v>43890</v>
      </c>
    </row>
    <row r="412" spans="1:19" x14ac:dyDescent="0.2">
      <c r="A412" s="29">
        <v>38952</v>
      </c>
      <c r="B412" s="1" t="s">
        <v>200</v>
      </c>
      <c r="C412" s="27">
        <v>43862</v>
      </c>
      <c r="D412" s="1">
        <v>51211</v>
      </c>
      <c r="J412" s="1" t="s">
        <v>0</v>
      </c>
      <c r="K412" s="1" t="s">
        <v>49</v>
      </c>
      <c r="L412" s="1">
        <v>-1</v>
      </c>
      <c r="M412" s="1">
        <v>2080</v>
      </c>
      <c r="N412" s="6"/>
      <c r="O412" s="6">
        <v>2080</v>
      </c>
      <c r="P412" s="6">
        <v>-131991.62</v>
      </c>
      <c r="R412" s="31">
        <v>-2080</v>
      </c>
      <c r="S412" s="28">
        <v>43890</v>
      </c>
    </row>
    <row r="413" spans="1:19" x14ac:dyDescent="0.2">
      <c r="A413" s="29">
        <v>38952</v>
      </c>
      <c r="B413" s="1" t="s">
        <v>200</v>
      </c>
      <c r="C413" s="27">
        <v>43862</v>
      </c>
      <c r="D413" s="1">
        <v>51211</v>
      </c>
      <c r="J413" s="1" t="s">
        <v>0</v>
      </c>
      <c r="K413" s="1" t="s">
        <v>49</v>
      </c>
      <c r="L413" s="1">
        <v>-5</v>
      </c>
      <c r="M413" s="1">
        <v>80</v>
      </c>
      <c r="N413" s="6"/>
      <c r="O413" s="6">
        <v>400</v>
      </c>
      <c r="P413" s="6">
        <v>-132391.62</v>
      </c>
      <c r="R413" s="31">
        <v>-400</v>
      </c>
      <c r="S413" s="28">
        <v>43890</v>
      </c>
    </row>
    <row r="414" spans="1:19" x14ac:dyDescent="0.2">
      <c r="A414" s="29">
        <v>38953</v>
      </c>
      <c r="B414" s="1" t="s">
        <v>200</v>
      </c>
      <c r="C414" s="27">
        <v>43862</v>
      </c>
      <c r="D414" s="1">
        <v>51212</v>
      </c>
      <c r="J414" s="1" t="s">
        <v>0</v>
      </c>
      <c r="K414" s="1" t="s">
        <v>49</v>
      </c>
      <c r="L414" s="1">
        <v>-1</v>
      </c>
      <c r="M414" s="1">
        <v>780</v>
      </c>
      <c r="N414" s="6"/>
      <c r="O414" s="6">
        <v>780</v>
      </c>
      <c r="P414" s="6">
        <v>-133171.62</v>
      </c>
      <c r="R414" s="31">
        <v>-780</v>
      </c>
      <c r="S414" s="28">
        <v>43890</v>
      </c>
    </row>
    <row r="415" spans="1:19" x14ac:dyDescent="0.2">
      <c r="A415" s="29">
        <v>38954</v>
      </c>
      <c r="B415" s="1" t="s">
        <v>200</v>
      </c>
      <c r="C415" s="27">
        <v>43862</v>
      </c>
      <c r="D415" s="1">
        <v>51213</v>
      </c>
      <c r="J415" s="1" t="s">
        <v>0</v>
      </c>
      <c r="K415" s="1" t="s">
        <v>49</v>
      </c>
      <c r="L415" s="1">
        <v>-1</v>
      </c>
      <c r="M415" s="1">
        <v>380</v>
      </c>
      <c r="N415" s="6"/>
      <c r="O415" s="6">
        <v>380</v>
      </c>
      <c r="P415" s="6">
        <v>-133551.62</v>
      </c>
      <c r="R415" s="31">
        <v>-380</v>
      </c>
      <c r="S415" s="28">
        <v>43890</v>
      </c>
    </row>
    <row r="416" spans="1:19" x14ac:dyDescent="0.2">
      <c r="A416" s="29">
        <v>38955</v>
      </c>
      <c r="B416" s="1" t="s">
        <v>200</v>
      </c>
      <c r="C416" s="27">
        <v>43862</v>
      </c>
      <c r="D416" s="1">
        <v>51214</v>
      </c>
      <c r="J416" s="1" t="s">
        <v>0</v>
      </c>
      <c r="K416" s="1" t="s">
        <v>49</v>
      </c>
      <c r="L416" s="1">
        <v>-1</v>
      </c>
      <c r="M416" s="1">
        <v>220</v>
      </c>
      <c r="N416" s="6"/>
      <c r="O416" s="6">
        <v>220</v>
      </c>
      <c r="P416" s="6">
        <v>-133771.62</v>
      </c>
      <c r="R416" s="31">
        <v>-220</v>
      </c>
      <c r="S416" s="28">
        <v>43890</v>
      </c>
    </row>
    <row r="417" spans="1:19" x14ac:dyDescent="0.2">
      <c r="A417" s="29">
        <v>38955</v>
      </c>
      <c r="B417" s="1" t="s">
        <v>200</v>
      </c>
      <c r="C417" s="27">
        <v>43862</v>
      </c>
      <c r="D417" s="1">
        <v>51214</v>
      </c>
      <c r="J417" s="1" t="s">
        <v>0</v>
      </c>
      <c r="K417" s="1" t="s">
        <v>49</v>
      </c>
      <c r="L417" s="1">
        <v>-1</v>
      </c>
      <c r="M417" s="1">
        <v>188</v>
      </c>
      <c r="N417" s="6"/>
      <c r="O417" s="6">
        <v>188</v>
      </c>
      <c r="P417" s="6">
        <v>-133959.62</v>
      </c>
      <c r="R417" s="31">
        <v>-188</v>
      </c>
      <c r="S417" s="28">
        <v>43890</v>
      </c>
    </row>
    <row r="418" spans="1:19" x14ac:dyDescent="0.2">
      <c r="A418" s="29">
        <v>38956</v>
      </c>
      <c r="B418" s="1" t="s">
        <v>200</v>
      </c>
      <c r="C418" s="27">
        <v>43862</v>
      </c>
      <c r="D418" s="1">
        <v>51215</v>
      </c>
      <c r="J418" s="1" t="s">
        <v>0</v>
      </c>
      <c r="K418" s="1" t="s">
        <v>49</v>
      </c>
      <c r="L418" s="1">
        <v>-1</v>
      </c>
      <c r="M418" s="1">
        <v>560</v>
      </c>
      <c r="N418" s="6"/>
      <c r="O418" s="6">
        <v>560</v>
      </c>
      <c r="P418" s="6">
        <v>-134519.62</v>
      </c>
      <c r="R418" s="31">
        <v>-560</v>
      </c>
      <c r="S418" s="28">
        <v>43890</v>
      </c>
    </row>
    <row r="419" spans="1:19" x14ac:dyDescent="0.2">
      <c r="A419" s="29">
        <v>38956</v>
      </c>
      <c r="B419" s="1" t="s">
        <v>200</v>
      </c>
      <c r="C419" s="27">
        <v>43862</v>
      </c>
      <c r="D419" s="1">
        <v>51215</v>
      </c>
      <c r="J419" s="1" t="s">
        <v>0</v>
      </c>
      <c r="K419" s="1" t="s">
        <v>49</v>
      </c>
      <c r="L419" s="1">
        <v>-1</v>
      </c>
      <c r="M419" s="1">
        <v>188</v>
      </c>
      <c r="N419" s="6"/>
      <c r="O419" s="6">
        <v>188</v>
      </c>
      <c r="P419" s="6">
        <v>-134707.62</v>
      </c>
      <c r="R419" s="31">
        <v>-188</v>
      </c>
      <c r="S419" s="28">
        <v>43890</v>
      </c>
    </row>
    <row r="420" spans="1:19" x14ac:dyDescent="0.2">
      <c r="A420" s="29">
        <v>38957</v>
      </c>
      <c r="B420" s="1" t="s">
        <v>200</v>
      </c>
      <c r="C420" s="27">
        <v>43862</v>
      </c>
      <c r="D420" s="1">
        <v>51216</v>
      </c>
      <c r="J420" s="1" t="s">
        <v>0</v>
      </c>
      <c r="K420" s="1" t="s">
        <v>49</v>
      </c>
      <c r="L420" s="1">
        <v>-1</v>
      </c>
      <c r="M420" s="1">
        <v>268</v>
      </c>
      <c r="N420" s="6"/>
      <c r="O420" s="6">
        <v>268</v>
      </c>
      <c r="P420" s="6">
        <v>-134975.62</v>
      </c>
      <c r="R420" s="31">
        <v>-268</v>
      </c>
      <c r="S420" s="28">
        <v>43890</v>
      </c>
    </row>
    <row r="421" spans="1:19" x14ac:dyDescent="0.2">
      <c r="A421" s="29">
        <v>38958</v>
      </c>
      <c r="B421" s="1" t="s">
        <v>200</v>
      </c>
      <c r="C421" s="27">
        <v>43862</v>
      </c>
      <c r="D421" s="1">
        <v>51217</v>
      </c>
      <c r="J421" s="1" t="s">
        <v>0</v>
      </c>
      <c r="K421" s="1" t="s">
        <v>49</v>
      </c>
      <c r="L421" s="1">
        <v>-1</v>
      </c>
      <c r="M421" s="1">
        <v>380</v>
      </c>
      <c r="N421" s="6"/>
      <c r="O421" s="6">
        <v>380</v>
      </c>
      <c r="P421" s="6">
        <v>-135355.62</v>
      </c>
      <c r="R421" s="31">
        <v>-380</v>
      </c>
      <c r="S421" s="28">
        <v>43890</v>
      </c>
    </row>
    <row r="422" spans="1:19" x14ac:dyDescent="0.2">
      <c r="A422" s="29">
        <v>38958</v>
      </c>
      <c r="B422" s="1" t="s">
        <v>200</v>
      </c>
      <c r="C422" s="27">
        <v>43862</v>
      </c>
      <c r="D422" s="1">
        <v>51217</v>
      </c>
      <c r="J422" s="1" t="s">
        <v>0</v>
      </c>
      <c r="K422" s="1" t="s">
        <v>49</v>
      </c>
      <c r="L422" s="1">
        <v>-1</v>
      </c>
      <c r="M422" s="1">
        <v>36</v>
      </c>
      <c r="N422" s="6"/>
      <c r="O422" s="6">
        <v>36</v>
      </c>
      <c r="P422" s="6">
        <v>-135391.62</v>
      </c>
      <c r="R422" s="31">
        <v>-36</v>
      </c>
      <c r="S422" s="28">
        <v>43890</v>
      </c>
    </row>
    <row r="423" spans="1:19" x14ac:dyDescent="0.2">
      <c r="A423" s="29">
        <v>38958</v>
      </c>
      <c r="B423" s="1" t="s">
        <v>200</v>
      </c>
      <c r="C423" s="27">
        <v>43862</v>
      </c>
      <c r="D423" s="1">
        <v>51217</v>
      </c>
      <c r="J423" s="1" t="s">
        <v>0</v>
      </c>
      <c r="K423" s="1" t="s">
        <v>49</v>
      </c>
      <c r="L423" s="1">
        <v>-1</v>
      </c>
      <c r="M423" s="1">
        <v>36</v>
      </c>
      <c r="N423" s="6"/>
      <c r="O423" s="6">
        <v>36</v>
      </c>
      <c r="P423" s="6">
        <v>-135427.62</v>
      </c>
      <c r="R423" s="31">
        <v>-36</v>
      </c>
      <c r="S423" s="28">
        <v>43890</v>
      </c>
    </row>
    <row r="424" spans="1:19" x14ac:dyDescent="0.2">
      <c r="A424" s="29">
        <v>38959</v>
      </c>
      <c r="B424" s="1" t="s">
        <v>200</v>
      </c>
      <c r="C424" s="27">
        <v>43862</v>
      </c>
      <c r="D424" s="1">
        <v>51218</v>
      </c>
      <c r="J424" s="1" t="s">
        <v>0</v>
      </c>
      <c r="K424" s="1" t="s">
        <v>49</v>
      </c>
      <c r="L424" s="1">
        <v>-1</v>
      </c>
      <c r="M424" s="1">
        <v>1780</v>
      </c>
      <c r="N424" s="6"/>
      <c r="O424" s="6">
        <v>1780</v>
      </c>
      <c r="P424" s="6">
        <v>-137207.62</v>
      </c>
      <c r="R424" s="31">
        <v>-1780</v>
      </c>
      <c r="S424" s="28">
        <v>43890</v>
      </c>
    </row>
    <row r="425" spans="1:19" x14ac:dyDescent="0.2">
      <c r="A425" s="29">
        <v>38960</v>
      </c>
      <c r="B425" s="1" t="s">
        <v>200</v>
      </c>
      <c r="C425" s="27">
        <v>43862</v>
      </c>
      <c r="D425" s="1">
        <v>51219</v>
      </c>
      <c r="J425" s="1" t="s">
        <v>0</v>
      </c>
      <c r="K425" s="1" t="s">
        <v>49</v>
      </c>
      <c r="L425" s="1">
        <v>-1</v>
      </c>
      <c r="M425" s="1">
        <v>1580</v>
      </c>
      <c r="N425" s="6"/>
      <c r="O425" s="6">
        <v>1580</v>
      </c>
      <c r="P425" s="6">
        <v>-138787.62</v>
      </c>
      <c r="R425" s="31">
        <v>-1580</v>
      </c>
      <c r="S425" s="28">
        <v>43890</v>
      </c>
    </row>
    <row r="426" spans="1:19" x14ac:dyDescent="0.2">
      <c r="A426" s="29">
        <v>38961</v>
      </c>
      <c r="B426" s="1" t="s">
        <v>200</v>
      </c>
      <c r="C426" s="27">
        <v>43862</v>
      </c>
      <c r="D426" s="1">
        <v>51220</v>
      </c>
      <c r="J426" s="1" t="s">
        <v>0</v>
      </c>
      <c r="K426" s="1" t="s">
        <v>49</v>
      </c>
      <c r="L426" s="1">
        <v>-1</v>
      </c>
      <c r="M426" s="1">
        <v>360</v>
      </c>
      <c r="N426" s="6"/>
      <c r="O426" s="6">
        <v>360</v>
      </c>
      <c r="P426" s="6">
        <v>-139147.62</v>
      </c>
      <c r="R426" s="31">
        <v>-360</v>
      </c>
      <c r="S426" s="28">
        <v>43890</v>
      </c>
    </row>
    <row r="427" spans="1:19" x14ac:dyDescent="0.2">
      <c r="A427" s="29">
        <v>38962</v>
      </c>
      <c r="B427" s="1" t="s">
        <v>200</v>
      </c>
      <c r="C427" s="27">
        <v>43862</v>
      </c>
      <c r="D427" s="1">
        <v>51221</v>
      </c>
      <c r="J427" s="1" t="s">
        <v>0</v>
      </c>
      <c r="K427" s="1" t="s">
        <v>49</v>
      </c>
      <c r="L427" s="1">
        <v>-1</v>
      </c>
      <c r="M427" s="1">
        <v>360</v>
      </c>
      <c r="N427" s="6"/>
      <c r="O427" s="6">
        <v>360</v>
      </c>
      <c r="P427" s="6">
        <v>-139507.62</v>
      </c>
      <c r="R427" s="31">
        <v>-360</v>
      </c>
      <c r="S427" s="28">
        <v>43890</v>
      </c>
    </row>
    <row r="428" spans="1:19" x14ac:dyDescent="0.2">
      <c r="A428" s="29">
        <v>38963</v>
      </c>
      <c r="B428" s="1" t="s">
        <v>200</v>
      </c>
      <c r="C428" s="27">
        <v>43862</v>
      </c>
      <c r="D428" s="1">
        <v>51222</v>
      </c>
      <c r="J428" s="1" t="s">
        <v>0</v>
      </c>
      <c r="K428" s="1" t="s">
        <v>49</v>
      </c>
      <c r="L428" s="1">
        <v>-1</v>
      </c>
      <c r="M428" s="1">
        <v>360</v>
      </c>
      <c r="N428" s="6"/>
      <c r="O428" s="6">
        <v>360</v>
      </c>
      <c r="P428" s="6">
        <v>-139867.62</v>
      </c>
      <c r="R428" s="31">
        <v>-360</v>
      </c>
      <c r="S428" s="28">
        <v>43890</v>
      </c>
    </row>
    <row r="429" spans="1:19" x14ac:dyDescent="0.2">
      <c r="A429" s="29">
        <v>38964</v>
      </c>
      <c r="B429" s="1" t="s">
        <v>200</v>
      </c>
      <c r="C429" s="27">
        <v>43862</v>
      </c>
      <c r="D429" s="1">
        <v>51223</v>
      </c>
      <c r="J429" s="1" t="s">
        <v>0</v>
      </c>
      <c r="K429" s="1" t="s">
        <v>49</v>
      </c>
      <c r="L429" s="1">
        <v>-1</v>
      </c>
      <c r="M429" s="1">
        <v>360</v>
      </c>
      <c r="N429" s="6"/>
      <c r="O429" s="6">
        <v>360</v>
      </c>
      <c r="P429" s="6">
        <v>-140227.62</v>
      </c>
      <c r="R429" s="31">
        <v>-360</v>
      </c>
      <c r="S429" s="28">
        <v>43890</v>
      </c>
    </row>
    <row r="430" spans="1:19" x14ac:dyDescent="0.2">
      <c r="A430" s="29">
        <v>38965</v>
      </c>
      <c r="B430" s="1" t="s">
        <v>200</v>
      </c>
      <c r="C430" s="27">
        <v>43862</v>
      </c>
      <c r="D430" s="1">
        <v>51224</v>
      </c>
      <c r="J430" s="1" t="s">
        <v>0</v>
      </c>
      <c r="K430" s="1" t="s">
        <v>49</v>
      </c>
      <c r="L430" s="1">
        <v>-1</v>
      </c>
      <c r="M430" s="1">
        <v>260</v>
      </c>
      <c r="N430" s="6"/>
      <c r="O430" s="6">
        <v>260</v>
      </c>
      <c r="P430" s="6">
        <v>-140487.62</v>
      </c>
      <c r="R430" s="31">
        <v>-260</v>
      </c>
      <c r="S430" s="28">
        <v>43890</v>
      </c>
    </row>
    <row r="431" spans="1:19" x14ac:dyDescent="0.2">
      <c r="A431" s="29">
        <v>38965</v>
      </c>
      <c r="B431" s="1" t="s">
        <v>200</v>
      </c>
      <c r="C431" s="27">
        <v>43862</v>
      </c>
      <c r="D431" s="1">
        <v>51224</v>
      </c>
      <c r="J431" s="1" t="s">
        <v>0</v>
      </c>
      <c r="K431" s="1" t="s">
        <v>49</v>
      </c>
      <c r="L431" s="1">
        <v>-1</v>
      </c>
      <c r="M431" s="1">
        <v>136</v>
      </c>
      <c r="N431" s="6"/>
      <c r="O431" s="6">
        <v>136</v>
      </c>
      <c r="P431" s="6">
        <v>-140623.62</v>
      </c>
      <c r="R431" s="31">
        <v>-136</v>
      </c>
      <c r="S431" s="28">
        <v>43890</v>
      </c>
    </row>
    <row r="432" spans="1:19" x14ac:dyDescent="0.2">
      <c r="A432" s="29">
        <v>38966</v>
      </c>
      <c r="B432" s="1" t="s">
        <v>200</v>
      </c>
      <c r="C432" s="27">
        <v>43862</v>
      </c>
      <c r="D432" s="1">
        <v>51225</v>
      </c>
      <c r="J432" s="1" t="s">
        <v>0</v>
      </c>
      <c r="K432" s="1" t="s">
        <v>49</v>
      </c>
      <c r="L432" s="1">
        <v>-1</v>
      </c>
      <c r="M432" s="1">
        <v>920</v>
      </c>
      <c r="N432" s="6"/>
      <c r="O432" s="6">
        <v>920</v>
      </c>
      <c r="P432" s="6">
        <v>-141543.62</v>
      </c>
      <c r="R432" s="31">
        <v>-920</v>
      </c>
      <c r="S432" s="28">
        <v>43890</v>
      </c>
    </row>
    <row r="433" spans="1:19" x14ac:dyDescent="0.2">
      <c r="A433" s="29">
        <v>38966</v>
      </c>
      <c r="B433" s="1" t="s">
        <v>200</v>
      </c>
      <c r="C433" s="27">
        <v>43862</v>
      </c>
      <c r="D433" s="1">
        <v>51225</v>
      </c>
      <c r="J433" s="1" t="s">
        <v>0</v>
      </c>
      <c r="K433" s="1" t="s">
        <v>49</v>
      </c>
      <c r="L433" s="1">
        <v>-1</v>
      </c>
      <c r="M433" s="1">
        <v>324</v>
      </c>
      <c r="N433" s="6"/>
      <c r="O433" s="6">
        <v>324</v>
      </c>
      <c r="P433" s="6">
        <v>-141867.62</v>
      </c>
      <c r="R433" s="31">
        <v>-324</v>
      </c>
      <c r="S433" s="28">
        <v>43890</v>
      </c>
    </row>
    <row r="434" spans="1:19" x14ac:dyDescent="0.2">
      <c r="A434" s="29">
        <v>38966</v>
      </c>
      <c r="B434" s="1" t="s">
        <v>200</v>
      </c>
      <c r="C434" s="27">
        <v>43862</v>
      </c>
      <c r="D434" s="1">
        <v>51225</v>
      </c>
      <c r="J434" s="1" t="s">
        <v>0</v>
      </c>
      <c r="K434" s="1" t="s">
        <v>49</v>
      </c>
      <c r="L434" s="1">
        <v>-1</v>
      </c>
      <c r="M434" s="1">
        <v>146</v>
      </c>
      <c r="N434" s="6"/>
      <c r="O434" s="6">
        <v>146</v>
      </c>
      <c r="P434" s="6">
        <v>-142013.62</v>
      </c>
      <c r="R434" s="31">
        <v>-146</v>
      </c>
      <c r="S434" s="28">
        <v>43890</v>
      </c>
    </row>
    <row r="435" spans="1:19" x14ac:dyDescent="0.2">
      <c r="A435" s="29">
        <v>38966</v>
      </c>
      <c r="B435" s="1" t="s">
        <v>200</v>
      </c>
      <c r="C435" s="27">
        <v>43862</v>
      </c>
      <c r="D435" s="1">
        <v>51225</v>
      </c>
      <c r="J435" s="1" t="s">
        <v>0</v>
      </c>
      <c r="K435" s="1" t="s">
        <v>49</v>
      </c>
      <c r="L435" s="1">
        <v>-2</v>
      </c>
      <c r="M435" s="1">
        <v>4</v>
      </c>
      <c r="N435" s="6"/>
      <c r="O435" s="6">
        <v>8</v>
      </c>
      <c r="P435" s="6">
        <v>-142021.62</v>
      </c>
      <c r="R435" s="31">
        <v>-8</v>
      </c>
      <c r="S435" s="28">
        <v>43890</v>
      </c>
    </row>
    <row r="436" spans="1:19" x14ac:dyDescent="0.2">
      <c r="A436" s="29">
        <v>38967</v>
      </c>
      <c r="B436" s="1" t="s">
        <v>200</v>
      </c>
      <c r="C436" s="27">
        <v>43862</v>
      </c>
      <c r="D436" s="1">
        <v>51226</v>
      </c>
      <c r="J436" s="1" t="s">
        <v>0</v>
      </c>
      <c r="K436" s="1" t="s">
        <v>49</v>
      </c>
      <c r="L436" s="1">
        <v>-1</v>
      </c>
      <c r="M436" s="1">
        <v>388</v>
      </c>
      <c r="N436" s="6"/>
      <c r="O436" s="6">
        <v>388</v>
      </c>
      <c r="P436" s="6">
        <v>-142709.62</v>
      </c>
      <c r="R436" s="31">
        <v>-388</v>
      </c>
      <c r="S436" s="28">
        <v>43890</v>
      </c>
    </row>
    <row r="437" spans="1:19" x14ac:dyDescent="0.2">
      <c r="A437" s="29">
        <v>38967</v>
      </c>
      <c r="B437" s="1" t="s">
        <v>200</v>
      </c>
      <c r="C437" s="27">
        <v>43862</v>
      </c>
      <c r="D437" s="1">
        <v>51226</v>
      </c>
      <c r="J437" s="1" t="s">
        <v>0</v>
      </c>
      <c r="K437" s="1" t="s">
        <v>49</v>
      </c>
      <c r="L437" s="1">
        <v>-1</v>
      </c>
      <c r="M437" s="1">
        <v>300</v>
      </c>
      <c r="N437" s="6"/>
      <c r="O437" s="6">
        <v>300</v>
      </c>
      <c r="P437" s="6">
        <v>-142321.62</v>
      </c>
      <c r="R437" s="31">
        <v>-300</v>
      </c>
      <c r="S437" s="28">
        <v>43890</v>
      </c>
    </row>
    <row r="438" spans="1:19" x14ac:dyDescent="0.2">
      <c r="A438" s="29">
        <v>39078</v>
      </c>
      <c r="B438" s="1" t="s">
        <v>200</v>
      </c>
      <c r="C438" s="27">
        <v>43862</v>
      </c>
      <c r="D438" s="1">
        <v>51264</v>
      </c>
      <c r="J438" s="1" t="s">
        <v>0</v>
      </c>
      <c r="K438" s="1" t="s">
        <v>49</v>
      </c>
      <c r="L438" s="1">
        <v>-1</v>
      </c>
      <c r="M438" s="1">
        <v>380</v>
      </c>
      <c r="N438" s="6"/>
      <c r="O438" s="6">
        <v>380</v>
      </c>
      <c r="P438" s="6">
        <v>-143145.62</v>
      </c>
      <c r="R438" s="31">
        <v>-380</v>
      </c>
      <c r="S438" s="28">
        <v>43890</v>
      </c>
    </row>
    <row r="439" spans="1:19" x14ac:dyDescent="0.2">
      <c r="A439" s="29">
        <v>39078</v>
      </c>
      <c r="B439" s="1" t="s">
        <v>200</v>
      </c>
      <c r="C439" s="27">
        <v>43862</v>
      </c>
      <c r="D439" s="1">
        <v>51264</v>
      </c>
      <c r="J439" s="1" t="s">
        <v>0</v>
      </c>
      <c r="K439" s="1" t="s">
        <v>49</v>
      </c>
      <c r="L439" s="1">
        <v>-1</v>
      </c>
      <c r="M439" s="1">
        <v>134.84</v>
      </c>
      <c r="N439" s="6"/>
      <c r="O439" s="6">
        <v>134.84</v>
      </c>
      <c r="P439" s="6">
        <v>-143280.46</v>
      </c>
      <c r="R439" s="31">
        <v>-134.84</v>
      </c>
      <c r="S439" s="28">
        <v>43890</v>
      </c>
    </row>
    <row r="440" spans="1:19" x14ac:dyDescent="0.2">
      <c r="A440" s="29">
        <v>39083</v>
      </c>
      <c r="B440" s="1" t="s">
        <v>200</v>
      </c>
      <c r="C440" s="27">
        <v>43863</v>
      </c>
      <c r="D440" s="1">
        <v>51265</v>
      </c>
      <c r="J440" s="1" t="s">
        <v>0</v>
      </c>
      <c r="K440" s="1" t="s">
        <v>49</v>
      </c>
      <c r="L440" s="1">
        <v>-1</v>
      </c>
      <c r="M440" s="1">
        <v>66</v>
      </c>
      <c r="N440" s="6"/>
      <c r="O440" s="6">
        <v>66</v>
      </c>
      <c r="P440" s="6">
        <v>-143346.46</v>
      </c>
      <c r="R440" s="31">
        <v>-66</v>
      </c>
      <c r="S440" s="28">
        <v>43890</v>
      </c>
    </row>
    <row r="441" spans="1:19" x14ac:dyDescent="0.2">
      <c r="A441" s="29">
        <v>39083</v>
      </c>
      <c r="B441" s="1" t="s">
        <v>200</v>
      </c>
      <c r="C441" s="27">
        <v>43863</v>
      </c>
      <c r="D441" s="1">
        <v>51265</v>
      </c>
      <c r="J441" s="1" t="s">
        <v>0</v>
      </c>
      <c r="K441" s="1" t="s">
        <v>49</v>
      </c>
      <c r="L441" s="1">
        <v>-1</v>
      </c>
      <c r="M441" s="1">
        <v>28</v>
      </c>
      <c r="N441" s="6"/>
      <c r="O441" s="6">
        <v>28</v>
      </c>
      <c r="P441" s="6">
        <v>-143416.46</v>
      </c>
      <c r="R441" s="31">
        <v>-28</v>
      </c>
      <c r="S441" s="28">
        <v>43890</v>
      </c>
    </row>
    <row r="442" spans="1:19" x14ac:dyDescent="0.2">
      <c r="A442" s="29">
        <v>39083</v>
      </c>
      <c r="B442" s="1" t="s">
        <v>200</v>
      </c>
      <c r="C442" s="27">
        <v>43863</v>
      </c>
      <c r="D442" s="1">
        <v>51265</v>
      </c>
      <c r="J442" s="1" t="s">
        <v>0</v>
      </c>
      <c r="K442" s="1" t="s">
        <v>49</v>
      </c>
      <c r="L442" s="1">
        <v>-2</v>
      </c>
      <c r="M442" s="1">
        <v>12</v>
      </c>
      <c r="N442" s="6"/>
      <c r="O442" s="6">
        <v>24</v>
      </c>
      <c r="P442" s="6">
        <v>-143370.46</v>
      </c>
      <c r="R442" s="31">
        <v>-24</v>
      </c>
      <c r="S442" s="28">
        <v>43890</v>
      </c>
    </row>
    <row r="443" spans="1:19" x14ac:dyDescent="0.2">
      <c r="A443" s="29">
        <v>39083</v>
      </c>
      <c r="B443" s="1" t="s">
        <v>200</v>
      </c>
      <c r="C443" s="27">
        <v>43863</v>
      </c>
      <c r="D443" s="1">
        <v>51265</v>
      </c>
      <c r="J443" s="1" t="s">
        <v>0</v>
      </c>
      <c r="K443" s="1" t="s">
        <v>49</v>
      </c>
      <c r="L443" s="1">
        <v>-1</v>
      </c>
      <c r="M443" s="1">
        <v>18</v>
      </c>
      <c r="N443" s="6"/>
      <c r="O443" s="6">
        <v>18</v>
      </c>
      <c r="P443" s="6">
        <v>-143388.46</v>
      </c>
      <c r="R443" s="31">
        <v>-18</v>
      </c>
      <c r="S443" s="28">
        <v>43890</v>
      </c>
    </row>
    <row r="444" spans="1:19" x14ac:dyDescent="0.2">
      <c r="A444" s="29">
        <v>39027</v>
      </c>
      <c r="B444" s="1" t="s">
        <v>200</v>
      </c>
      <c r="C444" s="27">
        <v>43864</v>
      </c>
      <c r="D444" s="1">
        <v>51252</v>
      </c>
      <c r="J444" s="1" t="s">
        <v>0</v>
      </c>
      <c r="K444" s="1" t="s">
        <v>49</v>
      </c>
      <c r="L444" s="1">
        <v>-4.75</v>
      </c>
      <c r="M444" s="1">
        <v>110</v>
      </c>
      <c r="N444" s="6"/>
      <c r="O444" s="6">
        <v>522.5</v>
      </c>
      <c r="P444" s="6">
        <v>-144093.96</v>
      </c>
      <c r="R444" s="31">
        <v>-522.5</v>
      </c>
      <c r="S444" s="28">
        <v>43890</v>
      </c>
    </row>
    <row r="445" spans="1:19" x14ac:dyDescent="0.2">
      <c r="A445" s="29">
        <v>39027</v>
      </c>
      <c r="B445" s="1" t="s">
        <v>200</v>
      </c>
      <c r="C445" s="27">
        <v>43864</v>
      </c>
      <c r="D445" s="1">
        <v>51252</v>
      </c>
      <c r="J445" s="1" t="s">
        <v>0</v>
      </c>
      <c r="K445" s="1" t="s">
        <v>49</v>
      </c>
      <c r="L445" s="1">
        <v>-1</v>
      </c>
      <c r="M445" s="1">
        <v>155</v>
      </c>
      <c r="N445" s="6"/>
      <c r="O445" s="6">
        <v>155</v>
      </c>
      <c r="P445" s="6">
        <v>-143571.46</v>
      </c>
      <c r="R445" s="31">
        <v>-155</v>
      </c>
      <c r="S445" s="28">
        <v>43890</v>
      </c>
    </row>
    <row r="446" spans="1:19" x14ac:dyDescent="0.2">
      <c r="A446" s="29">
        <v>39028</v>
      </c>
      <c r="B446" s="1" t="s">
        <v>200</v>
      </c>
      <c r="C446" s="27">
        <v>43864</v>
      </c>
      <c r="D446" s="1">
        <v>51253</v>
      </c>
      <c r="J446" s="1" t="s">
        <v>0</v>
      </c>
      <c r="K446" s="1" t="s">
        <v>49</v>
      </c>
      <c r="L446" s="1">
        <v>-4.5</v>
      </c>
      <c r="M446" s="1">
        <v>110</v>
      </c>
      <c r="N446" s="6"/>
      <c r="O446" s="6">
        <v>495</v>
      </c>
      <c r="P446" s="6">
        <v>-145330.96</v>
      </c>
      <c r="R446" s="31">
        <v>-495</v>
      </c>
      <c r="S446" s="28">
        <v>43890</v>
      </c>
    </row>
    <row r="447" spans="1:19" x14ac:dyDescent="0.2">
      <c r="A447" s="29">
        <v>39028</v>
      </c>
      <c r="B447" s="1" t="s">
        <v>200</v>
      </c>
      <c r="C447" s="27">
        <v>43864</v>
      </c>
      <c r="D447" s="1">
        <v>51253</v>
      </c>
      <c r="J447" s="1" t="s">
        <v>0</v>
      </c>
      <c r="K447" s="1" t="s">
        <v>49</v>
      </c>
      <c r="L447" s="1">
        <v>-2</v>
      </c>
      <c r="M447" s="1">
        <v>110</v>
      </c>
      <c r="N447" s="6"/>
      <c r="O447" s="6">
        <v>220</v>
      </c>
      <c r="P447" s="6">
        <v>-144680.95999999999</v>
      </c>
      <c r="R447" s="31">
        <v>-220</v>
      </c>
      <c r="S447" s="28">
        <v>43890</v>
      </c>
    </row>
    <row r="448" spans="1:19" x14ac:dyDescent="0.2">
      <c r="A448" s="29">
        <v>39028</v>
      </c>
      <c r="B448" s="1" t="s">
        <v>200</v>
      </c>
      <c r="C448" s="27">
        <v>43864</v>
      </c>
      <c r="D448" s="1">
        <v>51253</v>
      </c>
      <c r="J448" s="1" t="s">
        <v>0</v>
      </c>
      <c r="K448" s="1" t="s">
        <v>49</v>
      </c>
      <c r="L448" s="1">
        <v>-1</v>
      </c>
      <c r="M448" s="1">
        <v>155</v>
      </c>
      <c r="N448" s="6"/>
      <c r="O448" s="6">
        <v>155</v>
      </c>
      <c r="P448" s="6">
        <v>-144460.96</v>
      </c>
      <c r="R448" s="31">
        <v>-155</v>
      </c>
      <c r="S448" s="28">
        <v>43890</v>
      </c>
    </row>
    <row r="449" spans="1:19" x14ac:dyDescent="0.2">
      <c r="A449" s="29">
        <v>39028</v>
      </c>
      <c r="B449" s="1" t="s">
        <v>200</v>
      </c>
      <c r="C449" s="27">
        <v>43864</v>
      </c>
      <c r="D449" s="1">
        <v>51253</v>
      </c>
      <c r="J449" s="1" t="s">
        <v>0</v>
      </c>
      <c r="K449" s="1" t="s">
        <v>49</v>
      </c>
      <c r="L449" s="1">
        <v>-1</v>
      </c>
      <c r="M449" s="1">
        <v>155</v>
      </c>
      <c r="N449" s="6"/>
      <c r="O449" s="6">
        <v>155</v>
      </c>
      <c r="P449" s="6">
        <v>-144835.96</v>
      </c>
      <c r="R449" s="31">
        <v>-155</v>
      </c>
      <c r="S449" s="28">
        <v>43890</v>
      </c>
    </row>
    <row r="450" spans="1:19" x14ac:dyDescent="0.2">
      <c r="A450" s="29">
        <v>39028</v>
      </c>
      <c r="B450" s="1" t="s">
        <v>200</v>
      </c>
      <c r="C450" s="27">
        <v>43864</v>
      </c>
      <c r="D450" s="1">
        <v>51253</v>
      </c>
      <c r="J450" s="1" t="s">
        <v>0</v>
      </c>
      <c r="K450" s="1" t="s">
        <v>49</v>
      </c>
      <c r="L450" s="1">
        <v>-1</v>
      </c>
      <c r="M450" s="1">
        <v>124</v>
      </c>
      <c r="N450" s="6"/>
      <c r="O450" s="6">
        <v>124</v>
      </c>
      <c r="P450" s="6">
        <v>-144217.96</v>
      </c>
      <c r="R450" s="31">
        <v>-124</v>
      </c>
      <c r="S450" s="28">
        <v>43890</v>
      </c>
    </row>
    <row r="451" spans="1:19" x14ac:dyDescent="0.2">
      <c r="A451" s="29">
        <v>39028</v>
      </c>
      <c r="B451" s="1" t="s">
        <v>200</v>
      </c>
      <c r="C451" s="27">
        <v>43864</v>
      </c>
      <c r="D451" s="1">
        <v>51253</v>
      </c>
      <c r="J451" s="1" t="s">
        <v>0</v>
      </c>
      <c r="K451" s="1" t="s">
        <v>49</v>
      </c>
      <c r="L451" s="1">
        <v>-1</v>
      </c>
      <c r="M451" s="1">
        <v>88</v>
      </c>
      <c r="N451" s="6"/>
      <c r="O451" s="6">
        <v>88</v>
      </c>
      <c r="P451" s="6">
        <v>-144305.96</v>
      </c>
      <c r="R451" s="31">
        <v>-88</v>
      </c>
      <c r="S451" s="28">
        <v>43890</v>
      </c>
    </row>
    <row r="452" spans="1:19" x14ac:dyDescent="0.2">
      <c r="A452" s="29">
        <v>39028</v>
      </c>
      <c r="B452" s="1" t="s">
        <v>200</v>
      </c>
      <c r="C452" s="27">
        <v>43864</v>
      </c>
      <c r="D452" s="1">
        <v>51253</v>
      </c>
      <c r="J452" s="1" t="s">
        <v>0</v>
      </c>
      <c r="K452" s="1" t="s">
        <v>49</v>
      </c>
      <c r="L452" s="1">
        <v>-1</v>
      </c>
      <c r="M452" s="1">
        <v>66</v>
      </c>
      <c r="N452" s="6"/>
      <c r="O452" s="6">
        <v>66</v>
      </c>
      <c r="P452" s="6">
        <v>-145396.96</v>
      </c>
      <c r="R452" s="31">
        <v>-66</v>
      </c>
      <c r="S452" s="28">
        <v>43890</v>
      </c>
    </row>
    <row r="453" spans="1:19" x14ac:dyDescent="0.2">
      <c r="A453" s="29">
        <v>39028</v>
      </c>
      <c r="B453" s="1" t="s">
        <v>200</v>
      </c>
      <c r="C453" s="27">
        <v>43864</v>
      </c>
      <c r="D453" s="1">
        <v>51253</v>
      </c>
      <c r="J453" s="1" t="s">
        <v>0</v>
      </c>
      <c r="K453" s="1" t="s">
        <v>49</v>
      </c>
      <c r="L453" s="1">
        <v>-2</v>
      </c>
      <c r="M453" s="1">
        <v>16</v>
      </c>
      <c r="N453" s="6"/>
      <c r="O453" s="6">
        <v>32</v>
      </c>
      <c r="P453" s="6">
        <v>-145428.96</v>
      </c>
      <c r="R453" s="31">
        <v>-32</v>
      </c>
      <c r="S453" s="28">
        <v>43890</v>
      </c>
    </row>
    <row r="454" spans="1:19" x14ac:dyDescent="0.2">
      <c r="A454" s="29">
        <v>39028</v>
      </c>
      <c r="B454" s="1" t="s">
        <v>200</v>
      </c>
      <c r="C454" s="27">
        <v>43864</v>
      </c>
      <c r="D454" s="1">
        <v>51253</v>
      </c>
      <c r="J454" s="1" t="s">
        <v>0</v>
      </c>
      <c r="K454" s="1" t="s">
        <v>49</v>
      </c>
      <c r="L454" s="1">
        <v>-1</v>
      </c>
      <c r="M454" s="1">
        <v>31.99</v>
      </c>
      <c r="N454" s="6"/>
      <c r="O454" s="6">
        <v>31.99</v>
      </c>
      <c r="P454" s="6">
        <v>-145460.95000000001</v>
      </c>
      <c r="R454" s="31">
        <v>-31.99</v>
      </c>
      <c r="S454" s="28">
        <v>43890</v>
      </c>
    </row>
    <row r="455" spans="1:19" x14ac:dyDescent="0.2">
      <c r="A455" s="29">
        <v>39028</v>
      </c>
      <c r="B455" s="1" t="s">
        <v>200</v>
      </c>
      <c r="C455" s="27">
        <v>43864</v>
      </c>
      <c r="D455" s="1">
        <v>51253</v>
      </c>
      <c r="J455" s="1" t="s">
        <v>0</v>
      </c>
      <c r="K455" s="1" t="s">
        <v>49</v>
      </c>
      <c r="L455" s="1">
        <v>-1</v>
      </c>
      <c r="M455" s="1">
        <v>24.98</v>
      </c>
      <c r="N455" s="6"/>
      <c r="O455" s="6">
        <v>24.98</v>
      </c>
      <c r="P455" s="6">
        <v>-145485.93</v>
      </c>
      <c r="R455" s="31">
        <v>-24.98</v>
      </c>
      <c r="S455" s="28">
        <v>43890</v>
      </c>
    </row>
    <row r="456" spans="1:19" x14ac:dyDescent="0.2">
      <c r="A456" s="29">
        <v>39028</v>
      </c>
      <c r="B456" s="1" t="s">
        <v>200</v>
      </c>
      <c r="C456" s="27">
        <v>43864</v>
      </c>
      <c r="D456" s="1">
        <v>51253</v>
      </c>
      <c r="J456" s="1" t="s">
        <v>0</v>
      </c>
      <c r="K456" s="1" t="s">
        <v>49</v>
      </c>
      <c r="L456" s="1">
        <v>-1</v>
      </c>
      <c r="M456" s="1">
        <v>18</v>
      </c>
      <c r="N456" s="6"/>
      <c r="O456" s="6">
        <v>18</v>
      </c>
      <c r="P456" s="6">
        <v>-145503.93</v>
      </c>
      <c r="R456" s="31">
        <v>-18</v>
      </c>
      <c r="S456" s="28">
        <v>43890</v>
      </c>
    </row>
    <row r="457" spans="1:19" x14ac:dyDescent="0.2">
      <c r="A457" s="29">
        <v>39031</v>
      </c>
      <c r="B457" s="1" t="s">
        <v>200</v>
      </c>
      <c r="C457" s="27">
        <v>43864</v>
      </c>
      <c r="D457" s="1">
        <v>51254</v>
      </c>
      <c r="J457" s="1" t="s">
        <v>0</v>
      </c>
      <c r="K457" s="1" t="s">
        <v>49</v>
      </c>
      <c r="L457" s="1">
        <v>-0.5</v>
      </c>
      <c r="M457" s="1">
        <v>110</v>
      </c>
      <c r="N457" s="6"/>
      <c r="O457" s="6">
        <v>55</v>
      </c>
      <c r="P457" s="6">
        <v>-145558.93</v>
      </c>
      <c r="R457" s="31">
        <v>-55</v>
      </c>
      <c r="S457" s="28">
        <v>43890</v>
      </c>
    </row>
    <row r="458" spans="1:19" x14ac:dyDescent="0.2">
      <c r="A458" s="29">
        <v>39034</v>
      </c>
      <c r="B458" s="1" t="s">
        <v>200</v>
      </c>
      <c r="C458" s="27">
        <v>43864</v>
      </c>
      <c r="D458" s="1">
        <v>51256</v>
      </c>
      <c r="J458" s="1" t="s">
        <v>0</v>
      </c>
      <c r="K458" s="1" t="s">
        <v>49</v>
      </c>
      <c r="L458" s="1">
        <v>-6</v>
      </c>
      <c r="M458" s="1">
        <v>110</v>
      </c>
      <c r="N458" s="6"/>
      <c r="O458" s="6">
        <v>660</v>
      </c>
      <c r="P458" s="6">
        <v>-148376.68</v>
      </c>
      <c r="R458" s="31">
        <v>-660</v>
      </c>
      <c r="S458" s="28">
        <v>43890</v>
      </c>
    </row>
    <row r="459" spans="1:19" x14ac:dyDescent="0.2">
      <c r="A459" s="29">
        <v>39034</v>
      </c>
      <c r="B459" s="1" t="s">
        <v>200</v>
      </c>
      <c r="C459" s="27">
        <v>43864</v>
      </c>
      <c r="D459" s="1">
        <v>51256</v>
      </c>
      <c r="J459" s="1" t="s">
        <v>0</v>
      </c>
      <c r="K459" s="1" t="s">
        <v>49</v>
      </c>
      <c r="L459" s="1">
        <v>-6</v>
      </c>
      <c r="M459" s="1">
        <v>110</v>
      </c>
      <c r="N459" s="6"/>
      <c r="O459" s="6">
        <v>660</v>
      </c>
      <c r="P459" s="6">
        <v>-149191.67999999999</v>
      </c>
      <c r="R459" s="31">
        <v>-660</v>
      </c>
      <c r="S459" s="28">
        <v>43890</v>
      </c>
    </row>
    <row r="460" spans="1:19" x14ac:dyDescent="0.2">
      <c r="A460" s="29">
        <v>39034</v>
      </c>
      <c r="B460" s="1" t="s">
        <v>200</v>
      </c>
      <c r="C460" s="27">
        <v>43864</v>
      </c>
      <c r="D460" s="1">
        <v>51256</v>
      </c>
      <c r="J460" s="1" t="s">
        <v>0</v>
      </c>
      <c r="K460" s="1" t="s">
        <v>49</v>
      </c>
      <c r="L460" s="1">
        <v>-4</v>
      </c>
      <c r="M460" s="1">
        <v>110</v>
      </c>
      <c r="N460" s="6"/>
      <c r="O460" s="6">
        <v>440</v>
      </c>
      <c r="P460" s="6">
        <v>-146181.43</v>
      </c>
      <c r="R460" s="31">
        <v>-440</v>
      </c>
      <c r="S460" s="28">
        <v>43890</v>
      </c>
    </row>
    <row r="461" spans="1:19" x14ac:dyDescent="0.2">
      <c r="A461" s="29">
        <v>39034</v>
      </c>
      <c r="B461" s="1" t="s">
        <v>200</v>
      </c>
      <c r="C461" s="27">
        <v>43864</v>
      </c>
      <c r="D461" s="1">
        <v>51256</v>
      </c>
      <c r="J461" s="1" t="s">
        <v>0</v>
      </c>
      <c r="K461" s="1" t="s">
        <v>49</v>
      </c>
      <c r="L461" s="1">
        <v>-2</v>
      </c>
      <c r="M461" s="1">
        <v>110</v>
      </c>
      <c r="N461" s="6"/>
      <c r="O461" s="6">
        <v>220</v>
      </c>
      <c r="P461" s="6">
        <v>-146556.43</v>
      </c>
      <c r="R461" s="31">
        <v>-220</v>
      </c>
      <c r="S461" s="28">
        <v>43890</v>
      </c>
    </row>
    <row r="462" spans="1:19" x14ac:dyDescent="0.2">
      <c r="A462" s="29">
        <v>39034</v>
      </c>
      <c r="B462" s="1" t="s">
        <v>200</v>
      </c>
      <c r="C462" s="27">
        <v>43864</v>
      </c>
      <c r="D462" s="1">
        <v>51256</v>
      </c>
      <c r="J462" s="1" t="s">
        <v>0</v>
      </c>
      <c r="K462" s="1" t="s">
        <v>49</v>
      </c>
      <c r="L462" s="1">
        <v>-1</v>
      </c>
      <c r="M462" s="1">
        <v>155</v>
      </c>
      <c r="N462" s="6"/>
      <c r="O462" s="6">
        <v>155</v>
      </c>
      <c r="P462" s="6">
        <v>-145741.43</v>
      </c>
      <c r="R462" s="31">
        <v>-155</v>
      </c>
      <c r="S462" s="28">
        <v>43890</v>
      </c>
    </row>
    <row r="463" spans="1:19" x14ac:dyDescent="0.2">
      <c r="A463" s="29">
        <v>39034</v>
      </c>
      <c r="B463" s="1" t="s">
        <v>200</v>
      </c>
      <c r="C463" s="27">
        <v>43864</v>
      </c>
      <c r="D463" s="1">
        <v>51256</v>
      </c>
      <c r="J463" s="1" t="s">
        <v>0</v>
      </c>
      <c r="K463" s="1" t="s">
        <v>49</v>
      </c>
      <c r="L463" s="1">
        <v>-1</v>
      </c>
      <c r="M463" s="1">
        <v>155</v>
      </c>
      <c r="N463" s="6"/>
      <c r="O463" s="6">
        <v>155</v>
      </c>
      <c r="P463" s="6">
        <v>-146336.43</v>
      </c>
      <c r="R463" s="31">
        <v>-155</v>
      </c>
      <c r="S463" s="28">
        <v>43890</v>
      </c>
    </row>
    <row r="464" spans="1:19" x14ac:dyDescent="0.2">
      <c r="A464" s="29">
        <v>39034</v>
      </c>
      <c r="B464" s="1" t="s">
        <v>200</v>
      </c>
      <c r="C464" s="27">
        <v>43864</v>
      </c>
      <c r="D464" s="1">
        <v>51256</v>
      </c>
      <c r="J464" s="1" t="s">
        <v>0</v>
      </c>
      <c r="K464" s="1" t="s">
        <v>49</v>
      </c>
      <c r="L464" s="1">
        <v>-1</v>
      </c>
      <c r="M464" s="1">
        <v>155</v>
      </c>
      <c r="N464" s="6"/>
      <c r="O464" s="6">
        <v>155</v>
      </c>
      <c r="P464" s="6">
        <v>-148531.68</v>
      </c>
      <c r="R464" s="31">
        <v>-155</v>
      </c>
      <c r="S464" s="28">
        <v>43890</v>
      </c>
    </row>
    <row r="465" spans="1:19" x14ac:dyDescent="0.2">
      <c r="A465" s="29">
        <v>39034</v>
      </c>
      <c r="B465" s="1" t="s">
        <v>200</v>
      </c>
      <c r="C465" s="27">
        <v>43864</v>
      </c>
      <c r="D465" s="1">
        <v>51256</v>
      </c>
      <c r="J465" s="1" t="s">
        <v>0</v>
      </c>
      <c r="K465" s="1" t="s">
        <v>49</v>
      </c>
      <c r="L465" s="1">
        <v>-1</v>
      </c>
      <c r="M465" s="1">
        <v>124</v>
      </c>
      <c r="N465" s="6"/>
      <c r="O465" s="6">
        <v>124</v>
      </c>
      <c r="P465" s="6">
        <v>-147716.68</v>
      </c>
      <c r="R465" s="31">
        <v>-124</v>
      </c>
      <c r="S465" s="28">
        <v>43890</v>
      </c>
    </row>
    <row r="466" spans="1:19" x14ac:dyDescent="0.2">
      <c r="A466" s="29">
        <v>39034</v>
      </c>
      <c r="B466" s="1" t="s">
        <v>200</v>
      </c>
      <c r="C466" s="27">
        <v>43864</v>
      </c>
      <c r="D466" s="1">
        <v>51256</v>
      </c>
      <c r="J466" s="1" t="s">
        <v>0</v>
      </c>
      <c r="K466" s="1" t="s">
        <v>49</v>
      </c>
      <c r="L466" s="1">
        <v>-0.25</v>
      </c>
      <c r="M466" s="1">
        <v>110</v>
      </c>
      <c r="N466" s="6"/>
      <c r="O466" s="6">
        <v>27.5</v>
      </c>
      <c r="P466" s="6">
        <v>-145586.43</v>
      </c>
      <c r="R466" s="31">
        <v>-27.5</v>
      </c>
      <c r="S466" s="28">
        <v>43890</v>
      </c>
    </row>
    <row r="467" spans="1:19" x14ac:dyDescent="0.2">
      <c r="A467" s="29">
        <v>39036</v>
      </c>
      <c r="B467" s="1" t="s">
        <v>200</v>
      </c>
      <c r="C467" s="27">
        <v>43864</v>
      </c>
      <c r="D467" s="1">
        <v>51258</v>
      </c>
      <c r="J467" s="1" t="s">
        <v>0</v>
      </c>
      <c r="K467" s="1" t="s">
        <v>49</v>
      </c>
      <c r="L467" s="1">
        <v>-6.25</v>
      </c>
      <c r="M467" s="1">
        <v>99</v>
      </c>
      <c r="N467" s="6"/>
      <c r="O467" s="6">
        <v>618.75</v>
      </c>
      <c r="P467" s="6">
        <v>-147314.68</v>
      </c>
      <c r="R467" s="31">
        <v>-618.75</v>
      </c>
      <c r="S467" s="28">
        <v>43890</v>
      </c>
    </row>
    <row r="468" spans="1:19" x14ac:dyDescent="0.2">
      <c r="A468" s="29">
        <v>39036</v>
      </c>
      <c r="B468" s="1" t="s">
        <v>200</v>
      </c>
      <c r="C468" s="27">
        <v>43864</v>
      </c>
      <c r="D468" s="1">
        <v>51258</v>
      </c>
      <c r="J468" s="1" t="s">
        <v>0</v>
      </c>
      <c r="K468" s="1" t="s">
        <v>49</v>
      </c>
      <c r="L468" s="1">
        <v>-1</v>
      </c>
      <c r="M468" s="1">
        <v>139.5</v>
      </c>
      <c r="N468" s="6"/>
      <c r="O468" s="6">
        <v>139.5</v>
      </c>
      <c r="P468" s="6">
        <v>-146695.93</v>
      </c>
      <c r="R468" s="31">
        <v>-139.5</v>
      </c>
      <c r="S468" s="28">
        <v>43890</v>
      </c>
    </row>
    <row r="469" spans="1:19" x14ac:dyDescent="0.2">
      <c r="A469" s="29">
        <v>39037</v>
      </c>
      <c r="B469" s="1" t="s">
        <v>200</v>
      </c>
      <c r="C469" s="27">
        <v>43864</v>
      </c>
      <c r="D469" s="1">
        <v>51259</v>
      </c>
      <c r="J469" s="1" t="s">
        <v>0</v>
      </c>
      <c r="K469" s="1" t="s">
        <v>49</v>
      </c>
      <c r="L469" s="1">
        <v>-1.75</v>
      </c>
      <c r="M469" s="1">
        <v>88</v>
      </c>
      <c r="N469" s="6"/>
      <c r="O469" s="6">
        <v>154</v>
      </c>
      <c r="P469" s="6">
        <v>-147592.68</v>
      </c>
      <c r="R469" s="31">
        <v>-154</v>
      </c>
      <c r="S469" s="28">
        <v>43890</v>
      </c>
    </row>
    <row r="470" spans="1:19" x14ac:dyDescent="0.2">
      <c r="A470" s="29">
        <v>39037</v>
      </c>
      <c r="B470" s="1" t="s">
        <v>200</v>
      </c>
      <c r="C470" s="27">
        <v>43864</v>
      </c>
      <c r="D470" s="1">
        <v>51259</v>
      </c>
      <c r="J470" s="1" t="s">
        <v>0</v>
      </c>
      <c r="K470" s="1" t="s">
        <v>49</v>
      </c>
      <c r="L470" s="1">
        <v>-1</v>
      </c>
      <c r="M470" s="1">
        <v>124</v>
      </c>
      <c r="N470" s="6"/>
      <c r="O470" s="6">
        <v>124</v>
      </c>
      <c r="P470" s="6">
        <v>-147438.68</v>
      </c>
      <c r="R470" s="31">
        <v>-124</v>
      </c>
      <c r="S470" s="28">
        <v>43890</v>
      </c>
    </row>
    <row r="471" spans="1:19" x14ac:dyDescent="0.2">
      <c r="A471" s="29">
        <v>39035</v>
      </c>
      <c r="B471" s="1" t="s">
        <v>200</v>
      </c>
      <c r="C471" s="27">
        <v>43866</v>
      </c>
      <c r="D471" s="1">
        <v>51257</v>
      </c>
      <c r="J471" s="1" t="s">
        <v>0</v>
      </c>
      <c r="K471" s="1" t="s">
        <v>49</v>
      </c>
      <c r="L471" s="1">
        <v>-2.5</v>
      </c>
      <c r="M471" s="1">
        <v>110</v>
      </c>
      <c r="N471" s="6"/>
      <c r="O471" s="6">
        <v>275</v>
      </c>
      <c r="P471" s="6">
        <v>-149687.67999999999</v>
      </c>
      <c r="R471" s="31">
        <v>-275</v>
      </c>
      <c r="S471" s="28">
        <v>43890</v>
      </c>
    </row>
    <row r="472" spans="1:19" x14ac:dyDescent="0.2">
      <c r="A472" s="29">
        <v>39035</v>
      </c>
      <c r="B472" s="1" t="s">
        <v>200</v>
      </c>
      <c r="C472" s="27">
        <v>43866</v>
      </c>
      <c r="D472" s="1">
        <v>51257</v>
      </c>
      <c r="J472" s="1" t="s">
        <v>0</v>
      </c>
      <c r="K472" s="1" t="s">
        <v>49</v>
      </c>
      <c r="L472" s="1">
        <v>-1</v>
      </c>
      <c r="M472" s="1">
        <v>155</v>
      </c>
      <c r="N472" s="6"/>
      <c r="O472" s="6">
        <v>155</v>
      </c>
      <c r="P472" s="6">
        <v>-149412.68</v>
      </c>
      <c r="R472" s="31">
        <v>-155</v>
      </c>
      <c r="S472" s="28">
        <v>43890</v>
      </c>
    </row>
    <row r="473" spans="1:19" x14ac:dyDescent="0.2">
      <c r="A473" s="29">
        <v>39035</v>
      </c>
      <c r="B473" s="1" t="s">
        <v>200</v>
      </c>
      <c r="C473" s="27">
        <v>43866</v>
      </c>
      <c r="D473" s="1">
        <v>51257</v>
      </c>
      <c r="J473" s="1" t="s">
        <v>0</v>
      </c>
      <c r="K473" s="1" t="s">
        <v>49</v>
      </c>
      <c r="L473" s="1">
        <v>-1</v>
      </c>
      <c r="M473" s="1">
        <v>66</v>
      </c>
      <c r="N473" s="6"/>
      <c r="O473" s="6">
        <v>66</v>
      </c>
      <c r="P473" s="6">
        <v>-149257.68</v>
      </c>
      <c r="R473" s="31">
        <v>-66</v>
      </c>
      <c r="S473" s="28">
        <v>43890</v>
      </c>
    </row>
    <row r="474" spans="1:19" x14ac:dyDescent="0.2">
      <c r="A474" s="29">
        <v>39038</v>
      </c>
      <c r="B474" s="1" t="s">
        <v>200</v>
      </c>
      <c r="C474" s="27">
        <v>43868</v>
      </c>
      <c r="D474" s="1">
        <v>51260</v>
      </c>
      <c r="J474" s="1" t="s">
        <v>0</v>
      </c>
      <c r="K474" s="1" t="s">
        <v>49</v>
      </c>
      <c r="L474" s="1">
        <v>-1</v>
      </c>
      <c r="M474" s="1">
        <v>898</v>
      </c>
      <c r="N474" s="6"/>
      <c r="O474" s="6">
        <v>898</v>
      </c>
      <c r="P474" s="6">
        <v>-153029.68</v>
      </c>
      <c r="R474" s="31">
        <v>-898</v>
      </c>
      <c r="S474" s="28">
        <v>43890</v>
      </c>
    </row>
    <row r="475" spans="1:19" x14ac:dyDescent="0.2">
      <c r="A475" s="29">
        <v>39038</v>
      </c>
      <c r="B475" s="1" t="s">
        <v>200</v>
      </c>
      <c r="C475" s="27">
        <v>43868</v>
      </c>
      <c r="D475" s="1">
        <v>51260</v>
      </c>
      <c r="J475" s="1" t="s">
        <v>0</v>
      </c>
      <c r="K475" s="1" t="s">
        <v>49</v>
      </c>
      <c r="L475" s="1">
        <v>-6.5</v>
      </c>
      <c r="M475" s="1">
        <v>88</v>
      </c>
      <c r="N475" s="6"/>
      <c r="O475" s="6">
        <v>572</v>
      </c>
      <c r="P475" s="6">
        <v>-151437.68</v>
      </c>
      <c r="R475" s="31">
        <v>-572</v>
      </c>
      <c r="S475" s="28">
        <v>43890</v>
      </c>
    </row>
    <row r="476" spans="1:19" x14ac:dyDescent="0.2">
      <c r="A476" s="29">
        <v>39038</v>
      </c>
      <c r="B476" s="1" t="s">
        <v>200</v>
      </c>
      <c r="C476" s="27">
        <v>43868</v>
      </c>
      <c r="D476" s="1">
        <v>51260</v>
      </c>
      <c r="J476" s="1" t="s">
        <v>0</v>
      </c>
      <c r="K476" s="1" t="s">
        <v>49</v>
      </c>
      <c r="L476" s="1">
        <v>-4.25</v>
      </c>
      <c r="M476" s="1">
        <v>88</v>
      </c>
      <c r="N476" s="6"/>
      <c r="O476" s="6">
        <v>374</v>
      </c>
      <c r="P476" s="6">
        <v>-150185.68</v>
      </c>
      <c r="R476" s="31">
        <v>-374</v>
      </c>
      <c r="S476" s="28">
        <v>43890</v>
      </c>
    </row>
    <row r="477" spans="1:19" x14ac:dyDescent="0.2">
      <c r="A477" s="29">
        <v>39038</v>
      </c>
      <c r="B477" s="1" t="s">
        <v>200</v>
      </c>
      <c r="C477" s="27">
        <v>43868</v>
      </c>
      <c r="D477" s="1">
        <v>51260</v>
      </c>
      <c r="J477" s="1" t="s">
        <v>0</v>
      </c>
      <c r="K477" s="1" t="s">
        <v>49</v>
      </c>
      <c r="L477" s="1">
        <v>-2.5</v>
      </c>
      <c r="M477" s="1">
        <v>88</v>
      </c>
      <c r="N477" s="6"/>
      <c r="O477" s="6">
        <v>220</v>
      </c>
      <c r="P477" s="6">
        <v>-151949.68</v>
      </c>
      <c r="R477" s="31">
        <v>-220</v>
      </c>
      <c r="S477" s="28">
        <v>43890</v>
      </c>
    </row>
    <row r="478" spans="1:19" x14ac:dyDescent="0.2">
      <c r="A478" s="29">
        <v>39038</v>
      </c>
      <c r="B478" s="1" t="s">
        <v>200</v>
      </c>
      <c r="C478" s="27">
        <v>43868</v>
      </c>
      <c r="D478" s="1">
        <v>51260</v>
      </c>
      <c r="J478" s="1" t="s">
        <v>0</v>
      </c>
      <c r="K478" s="1" t="s">
        <v>49</v>
      </c>
      <c r="L478" s="1">
        <v>-1</v>
      </c>
      <c r="M478" s="1">
        <v>160</v>
      </c>
      <c r="N478" s="6"/>
      <c r="O478" s="6">
        <v>160</v>
      </c>
      <c r="P478" s="6">
        <v>-152131.68</v>
      </c>
      <c r="R478" s="31">
        <v>-160</v>
      </c>
      <c r="S478" s="28">
        <v>43890</v>
      </c>
    </row>
    <row r="479" spans="1:19" x14ac:dyDescent="0.2">
      <c r="A479" s="29">
        <v>39038</v>
      </c>
      <c r="B479" s="1" t="s">
        <v>200</v>
      </c>
      <c r="C479" s="27">
        <v>43868</v>
      </c>
      <c r="D479" s="1">
        <v>51260</v>
      </c>
      <c r="J479" s="1" t="s">
        <v>0</v>
      </c>
      <c r="K479" s="1" t="s">
        <v>49</v>
      </c>
      <c r="L479" s="1">
        <v>-1.75</v>
      </c>
      <c r="M479" s="1">
        <v>88</v>
      </c>
      <c r="N479" s="6"/>
      <c r="O479" s="6">
        <v>154</v>
      </c>
      <c r="P479" s="6">
        <v>-150463.67999999999</v>
      </c>
      <c r="R479" s="31">
        <v>-154</v>
      </c>
      <c r="S479" s="28">
        <v>43890</v>
      </c>
    </row>
    <row r="480" spans="1:19" x14ac:dyDescent="0.2">
      <c r="A480" s="29">
        <v>39038</v>
      </c>
      <c r="B480" s="1" t="s">
        <v>200</v>
      </c>
      <c r="C480" s="27">
        <v>43868</v>
      </c>
      <c r="D480" s="1">
        <v>51260</v>
      </c>
      <c r="J480" s="1" t="s">
        <v>0</v>
      </c>
      <c r="K480" s="1" t="s">
        <v>49</v>
      </c>
      <c r="L480" s="1">
        <v>-1.75</v>
      </c>
      <c r="M480" s="1">
        <v>88</v>
      </c>
      <c r="N480" s="6"/>
      <c r="O480" s="6">
        <v>154</v>
      </c>
      <c r="P480" s="6">
        <v>-150741.68</v>
      </c>
      <c r="R480" s="31">
        <v>-154</v>
      </c>
      <c r="S480" s="28">
        <v>43890</v>
      </c>
    </row>
    <row r="481" spans="1:19" x14ac:dyDescent="0.2">
      <c r="A481" s="29">
        <v>39038</v>
      </c>
      <c r="B481" s="1" t="s">
        <v>200</v>
      </c>
      <c r="C481" s="27">
        <v>43868</v>
      </c>
      <c r="D481" s="1">
        <v>51260</v>
      </c>
      <c r="J481" s="1" t="s">
        <v>0</v>
      </c>
      <c r="K481" s="1" t="s">
        <v>49</v>
      </c>
      <c r="L481" s="1">
        <v>-1</v>
      </c>
      <c r="M481" s="1">
        <v>124</v>
      </c>
      <c r="N481" s="6"/>
      <c r="O481" s="6">
        <v>124</v>
      </c>
      <c r="P481" s="6">
        <v>-149811.68</v>
      </c>
      <c r="R481" s="31">
        <v>-124</v>
      </c>
      <c r="S481" s="28">
        <v>43890</v>
      </c>
    </row>
    <row r="482" spans="1:19" x14ac:dyDescent="0.2">
      <c r="A482" s="29">
        <v>39038</v>
      </c>
      <c r="B482" s="1" t="s">
        <v>200</v>
      </c>
      <c r="C482" s="27">
        <v>43868</v>
      </c>
      <c r="D482" s="1">
        <v>51260</v>
      </c>
      <c r="J482" s="1" t="s">
        <v>0</v>
      </c>
      <c r="K482" s="1" t="s">
        <v>49</v>
      </c>
      <c r="L482" s="1">
        <v>-1</v>
      </c>
      <c r="M482" s="1">
        <v>124</v>
      </c>
      <c r="N482" s="6"/>
      <c r="O482" s="6">
        <v>124</v>
      </c>
      <c r="P482" s="6">
        <v>-150309.68</v>
      </c>
      <c r="R482" s="31">
        <v>-124</v>
      </c>
      <c r="S482" s="28">
        <v>43890</v>
      </c>
    </row>
    <row r="483" spans="1:19" x14ac:dyDescent="0.2">
      <c r="A483" s="29">
        <v>39038</v>
      </c>
      <c r="B483" s="1" t="s">
        <v>200</v>
      </c>
      <c r="C483" s="27">
        <v>43868</v>
      </c>
      <c r="D483" s="1">
        <v>51260</v>
      </c>
      <c r="J483" s="1" t="s">
        <v>0</v>
      </c>
      <c r="K483" s="1" t="s">
        <v>49</v>
      </c>
      <c r="L483" s="1">
        <v>-1</v>
      </c>
      <c r="M483" s="1">
        <v>124</v>
      </c>
      <c r="N483" s="6"/>
      <c r="O483" s="6">
        <v>124</v>
      </c>
      <c r="P483" s="6">
        <v>-150587.68</v>
      </c>
      <c r="R483" s="31">
        <v>-124</v>
      </c>
      <c r="S483" s="28">
        <v>43890</v>
      </c>
    </row>
    <row r="484" spans="1:19" x14ac:dyDescent="0.2">
      <c r="A484" s="29">
        <v>39038</v>
      </c>
      <c r="B484" s="1" t="s">
        <v>200</v>
      </c>
      <c r="C484" s="27">
        <v>43868</v>
      </c>
      <c r="D484" s="1">
        <v>51260</v>
      </c>
      <c r="J484" s="1" t="s">
        <v>0</v>
      </c>
      <c r="K484" s="1" t="s">
        <v>49</v>
      </c>
      <c r="L484" s="1">
        <v>-1</v>
      </c>
      <c r="M484" s="1">
        <v>124</v>
      </c>
      <c r="N484" s="6"/>
      <c r="O484" s="6">
        <v>124</v>
      </c>
      <c r="P484" s="6">
        <v>-150865.68</v>
      </c>
      <c r="R484" s="31">
        <v>-124</v>
      </c>
      <c r="S484" s="28">
        <v>43890</v>
      </c>
    </row>
    <row r="485" spans="1:19" x14ac:dyDescent="0.2">
      <c r="A485" s="29">
        <v>39038</v>
      </c>
      <c r="B485" s="1" t="s">
        <v>200</v>
      </c>
      <c r="C485" s="27">
        <v>43868</v>
      </c>
      <c r="D485" s="1">
        <v>51260</v>
      </c>
      <c r="J485" s="1" t="s">
        <v>0</v>
      </c>
      <c r="K485" s="1" t="s">
        <v>49</v>
      </c>
      <c r="L485" s="1">
        <v>-1</v>
      </c>
      <c r="M485" s="1">
        <v>124</v>
      </c>
      <c r="N485" s="6"/>
      <c r="O485" s="6">
        <v>124</v>
      </c>
      <c r="P485" s="6">
        <v>-151561.68</v>
      </c>
      <c r="R485" s="31">
        <v>-124</v>
      </c>
      <c r="S485" s="28">
        <v>43890</v>
      </c>
    </row>
    <row r="486" spans="1:19" x14ac:dyDescent="0.2">
      <c r="A486" s="29">
        <v>39038</v>
      </c>
      <c r="B486" s="1" t="s">
        <v>200</v>
      </c>
      <c r="C486" s="27">
        <v>43868</v>
      </c>
      <c r="D486" s="1">
        <v>51260</v>
      </c>
      <c r="J486" s="1" t="s">
        <v>0</v>
      </c>
      <c r="K486" s="1" t="s">
        <v>49</v>
      </c>
      <c r="L486" s="1">
        <v>-1</v>
      </c>
      <c r="M486" s="1">
        <v>124</v>
      </c>
      <c r="N486" s="6"/>
      <c r="O486" s="6">
        <v>124</v>
      </c>
      <c r="P486" s="6">
        <v>-151729.68</v>
      </c>
      <c r="R486" s="31">
        <v>-124</v>
      </c>
      <c r="S486" s="28">
        <v>43890</v>
      </c>
    </row>
    <row r="487" spans="1:19" x14ac:dyDescent="0.2">
      <c r="A487" s="29">
        <v>39038</v>
      </c>
      <c r="B487" s="1" t="s">
        <v>200</v>
      </c>
      <c r="C487" s="27">
        <v>43868</v>
      </c>
      <c r="D487" s="1">
        <v>51260</v>
      </c>
      <c r="J487" s="1" t="s">
        <v>0</v>
      </c>
      <c r="K487" s="1" t="s">
        <v>49</v>
      </c>
      <c r="L487" s="1">
        <v>-0.5</v>
      </c>
      <c r="M487" s="1">
        <v>88</v>
      </c>
      <c r="N487" s="6"/>
      <c r="O487" s="6">
        <v>44</v>
      </c>
      <c r="P487" s="6">
        <v>-151605.68</v>
      </c>
      <c r="R487" s="31">
        <v>-44</v>
      </c>
      <c r="S487" s="28">
        <v>43890</v>
      </c>
    </row>
    <row r="488" spans="1:19" x14ac:dyDescent="0.2">
      <c r="A488" s="29">
        <v>39038</v>
      </c>
      <c r="B488" s="1" t="s">
        <v>200</v>
      </c>
      <c r="C488" s="27">
        <v>43868</v>
      </c>
      <c r="D488" s="1">
        <v>51260</v>
      </c>
      <c r="J488" s="1" t="s">
        <v>0</v>
      </c>
      <c r="K488" s="1" t="s">
        <v>49</v>
      </c>
      <c r="L488" s="1">
        <v>-0.25</v>
      </c>
      <c r="M488" s="1">
        <v>88</v>
      </c>
      <c r="N488" s="6"/>
      <c r="O488" s="6">
        <v>22</v>
      </c>
      <c r="P488" s="6">
        <v>-151971.68</v>
      </c>
      <c r="R488" s="31">
        <v>-22</v>
      </c>
      <c r="S488" s="28">
        <v>43890</v>
      </c>
    </row>
    <row r="489" spans="1:19" x14ac:dyDescent="0.2">
      <c r="A489" s="29">
        <v>39109</v>
      </c>
      <c r="B489" s="1" t="s">
        <v>200</v>
      </c>
      <c r="C489" s="27">
        <v>43871</v>
      </c>
      <c r="D489" s="1">
        <v>51267</v>
      </c>
      <c r="J489" s="1" t="s">
        <v>0</v>
      </c>
      <c r="K489" s="1" t="s">
        <v>49</v>
      </c>
      <c r="L489" s="1">
        <v>-6.5</v>
      </c>
      <c r="M489" s="1">
        <v>88</v>
      </c>
      <c r="N489" s="6"/>
      <c r="O489" s="6">
        <v>572</v>
      </c>
      <c r="P489" s="6">
        <v>-153725.68</v>
      </c>
      <c r="R489" s="31">
        <v>-572</v>
      </c>
      <c r="S489" s="28">
        <v>43890</v>
      </c>
    </row>
    <row r="490" spans="1:19" x14ac:dyDescent="0.2">
      <c r="A490" s="29">
        <v>39109</v>
      </c>
      <c r="B490" s="1" t="s">
        <v>200</v>
      </c>
      <c r="C490" s="27">
        <v>43871</v>
      </c>
      <c r="D490" s="1">
        <v>51267</v>
      </c>
      <c r="J490" s="1" t="s">
        <v>0</v>
      </c>
      <c r="K490" s="1" t="s">
        <v>49</v>
      </c>
      <c r="L490" s="1">
        <v>-6.5</v>
      </c>
      <c r="M490" s="1">
        <v>88</v>
      </c>
      <c r="N490" s="6"/>
      <c r="O490" s="6">
        <v>572</v>
      </c>
      <c r="P490" s="6">
        <v>-154421.68</v>
      </c>
      <c r="R490" s="31">
        <v>-572</v>
      </c>
      <c r="S490" s="28">
        <v>43890</v>
      </c>
    </row>
    <row r="491" spans="1:19" x14ac:dyDescent="0.2">
      <c r="A491" s="29">
        <v>39109</v>
      </c>
      <c r="B491" s="1" t="s">
        <v>200</v>
      </c>
      <c r="C491" s="27">
        <v>43871</v>
      </c>
      <c r="D491" s="1">
        <v>51267</v>
      </c>
      <c r="J491" s="1" t="s">
        <v>0</v>
      </c>
      <c r="K491" s="1" t="s">
        <v>49</v>
      </c>
      <c r="L491" s="1">
        <v>-1</v>
      </c>
      <c r="M491" s="1">
        <v>124</v>
      </c>
      <c r="N491" s="6"/>
      <c r="O491" s="6">
        <v>124</v>
      </c>
      <c r="P491" s="6">
        <v>-153153.68</v>
      </c>
      <c r="R491" s="31">
        <v>-124</v>
      </c>
      <c r="S491" s="28">
        <v>43890</v>
      </c>
    </row>
    <row r="492" spans="1:19" x14ac:dyDescent="0.2">
      <c r="A492" s="29">
        <v>39109</v>
      </c>
      <c r="B492" s="1" t="s">
        <v>200</v>
      </c>
      <c r="C492" s="27">
        <v>43871</v>
      </c>
      <c r="D492" s="1">
        <v>51267</v>
      </c>
      <c r="J492" s="1" t="s">
        <v>0</v>
      </c>
      <c r="K492" s="1" t="s">
        <v>49</v>
      </c>
      <c r="L492" s="1">
        <v>-1</v>
      </c>
      <c r="M492" s="1">
        <v>124</v>
      </c>
      <c r="N492" s="6"/>
      <c r="O492" s="6">
        <v>124</v>
      </c>
      <c r="P492" s="6">
        <v>-153849.68</v>
      </c>
      <c r="R492" s="31">
        <v>-124</v>
      </c>
      <c r="S492" s="28">
        <v>43890</v>
      </c>
    </row>
    <row r="493" spans="1:19" x14ac:dyDescent="0.2">
      <c r="A493" s="29">
        <v>39286</v>
      </c>
      <c r="B493" s="1" t="s">
        <v>200</v>
      </c>
      <c r="C493" s="27">
        <v>43871</v>
      </c>
      <c r="D493" s="1">
        <v>51269</v>
      </c>
      <c r="J493" s="1" t="s">
        <v>0</v>
      </c>
      <c r="K493" s="1" t="s">
        <v>49</v>
      </c>
      <c r="L493" s="1">
        <v>-6</v>
      </c>
      <c r="M493" s="1">
        <v>110</v>
      </c>
      <c r="N493" s="6"/>
      <c r="O493" s="6">
        <v>660</v>
      </c>
      <c r="P493" s="6">
        <v>-156024.18</v>
      </c>
      <c r="R493" s="31">
        <v>-660</v>
      </c>
      <c r="S493" s="28">
        <v>43890</v>
      </c>
    </row>
    <row r="494" spans="1:19" x14ac:dyDescent="0.2">
      <c r="A494" s="29">
        <v>39286</v>
      </c>
      <c r="B494" s="1" t="s">
        <v>200</v>
      </c>
      <c r="C494" s="27">
        <v>43871</v>
      </c>
      <c r="D494" s="1">
        <v>51269</v>
      </c>
      <c r="J494" s="1" t="s">
        <v>0</v>
      </c>
      <c r="K494" s="1" t="s">
        <v>49</v>
      </c>
      <c r="L494" s="1">
        <v>-5.75</v>
      </c>
      <c r="M494" s="1">
        <v>110</v>
      </c>
      <c r="N494" s="6"/>
      <c r="O494" s="6">
        <v>632.5</v>
      </c>
      <c r="P494" s="6">
        <v>-155209.18</v>
      </c>
      <c r="R494" s="31">
        <v>-632.5</v>
      </c>
      <c r="S494" s="28">
        <v>43890</v>
      </c>
    </row>
    <row r="495" spans="1:19" x14ac:dyDescent="0.2">
      <c r="A495" s="29">
        <v>39286</v>
      </c>
      <c r="B495" s="1" t="s">
        <v>200</v>
      </c>
      <c r="C495" s="27">
        <v>43871</v>
      </c>
      <c r="D495" s="1">
        <v>51269</v>
      </c>
      <c r="J495" s="1" t="s">
        <v>0</v>
      </c>
      <c r="K495" s="1" t="s">
        <v>49</v>
      </c>
      <c r="L495" s="1">
        <v>-1</v>
      </c>
      <c r="M495" s="1">
        <v>155</v>
      </c>
      <c r="N495" s="6"/>
      <c r="O495" s="6">
        <v>155</v>
      </c>
      <c r="P495" s="6">
        <v>-154576.68</v>
      </c>
      <c r="R495" s="31">
        <v>-155</v>
      </c>
      <c r="S495" s="28">
        <v>43890</v>
      </c>
    </row>
    <row r="496" spans="1:19" x14ac:dyDescent="0.2">
      <c r="A496" s="29">
        <v>39286</v>
      </c>
      <c r="B496" s="1" t="s">
        <v>200</v>
      </c>
      <c r="C496" s="27">
        <v>43871</v>
      </c>
      <c r="D496" s="1">
        <v>51269</v>
      </c>
      <c r="J496" s="1" t="s">
        <v>0</v>
      </c>
      <c r="K496" s="1" t="s">
        <v>49</v>
      </c>
      <c r="L496" s="1">
        <v>-1</v>
      </c>
      <c r="M496" s="1">
        <v>155</v>
      </c>
      <c r="N496" s="6"/>
      <c r="O496" s="6">
        <v>155</v>
      </c>
      <c r="P496" s="6">
        <v>-155364.18</v>
      </c>
      <c r="R496" s="31">
        <v>-155</v>
      </c>
      <c r="S496" s="28">
        <v>43890</v>
      </c>
    </row>
    <row r="497" spans="1:19" x14ac:dyDescent="0.2">
      <c r="A497" s="29">
        <v>39293</v>
      </c>
      <c r="B497" s="1" t="s">
        <v>200</v>
      </c>
      <c r="C497" s="27">
        <v>43871</v>
      </c>
      <c r="D497" s="1">
        <v>51272</v>
      </c>
      <c r="J497" s="1" t="s">
        <v>0</v>
      </c>
      <c r="K497" s="1" t="s">
        <v>49</v>
      </c>
      <c r="L497" s="1">
        <v>-2.5</v>
      </c>
      <c r="M497" s="1">
        <v>99</v>
      </c>
      <c r="N497" s="6"/>
      <c r="O497" s="6">
        <v>247.5</v>
      </c>
      <c r="P497" s="6">
        <v>-156534.93</v>
      </c>
      <c r="R497" s="31">
        <v>-247.5</v>
      </c>
      <c r="S497" s="28">
        <v>43890</v>
      </c>
    </row>
    <row r="498" spans="1:19" x14ac:dyDescent="0.2">
      <c r="A498" s="29">
        <v>39293</v>
      </c>
      <c r="B498" s="1" t="s">
        <v>200</v>
      </c>
      <c r="C498" s="27">
        <v>43871</v>
      </c>
      <c r="D498" s="1">
        <v>51272</v>
      </c>
      <c r="J498" s="1" t="s">
        <v>0</v>
      </c>
      <c r="K498" s="1" t="s">
        <v>49</v>
      </c>
      <c r="L498" s="1">
        <v>-1</v>
      </c>
      <c r="M498" s="1">
        <v>139.5</v>
      </c>
      <c r="N498" s="6"/>
      <c r="O498" s="6">
        <v>139.5</v>
      </c>
      <c r="P498" s="6">
        <v>-156287.43</v>
      </c>
      <c r="R498" s="31">
        <v>-139.5</v>
      </c>
      <c r="S498" s="28">
        <v>43890</v>
      </c>
    </row>
    <row r="499" spans="1:19" x14ac:dyDescent="0.2">
      <c r="A499" s="29">
        <v>39293</v>
      </c>
      <c r="B499" s="1" t="s">
        <v>200</v>
      </c>
      <c r="C499" s="27">
        <v>43871</v>
      </c>
      <c r="D499" s="1">
        <v>51272</v>
      </c>
      <c r="J499" s="1" t="s">
        <v>0</v>
      </c>
      <c r="K499" s="1" t="s">
        <v>49</v>
      </c>
      <c r="L499" s="1">
        <v>-0.5</v>
      </c>
      <c r="M499" s="1">
        <v>99</v>
      </c>
      <c r="N499" s="6"/>
      <c r="O499" s="6">
        <v>49.5</v>
      </c>
      <c r="P499" s="6">
        <v>-156073.68</v>
      </c>
      <c r="R499" s="31">
        <v>-49.5</v>
      </c>
      <c r="S499" s="28">
        <v>43890</v>
      </c>
    </row>
    <row r="500" spans="1:19" x14ac:dyDescent="0.2">
      <c r="A500" s="29">
        <v>39293</v>
      </c>
      <c r="B500" s="1" t="s">
        <v>200</v>
      </c>
      <c r="C500" s="27">
        <v>43871</v>
      </c>
      <c r="D500" s="1">
        <v>51272</v>
      </c>
      <c r="J500" s="1" t="s">
        <v>0</v>
      </c>
      <c r="K500" s="1" t="s">
        <v>49</v>
      </c>
      <c r="L500" s="1">
        <v>-0.5</v>
      </c>
      <c r="M500" s="1">
        <v>99</v>
      </c>
      <c r="N500" s="6"/>
      <c r="O500" s="6">
        <v>49.5</v>
      </c>
      <c r="P500" s="6">
        <v>-156147.93</v>
      </c>
      <c r="R500" s="31">
        <v>-49.5</v>
      </c>
      <c r="S500" s="28">
        <v>43890</v>
      </c>
    </row>
    <row r="501" spans="1:19" x14ac:dyDescent="0.2">
      <c r="A501" s="29">
        <v>39293</v>
      </c>
      <c r="B501" s="1" t="s">
        <v>200</v>
      </c>
      <c r="C501" s="27">
        <v>43871</v>
      </c>
      <c r="D501" s="1">
        <v>51272</v>
      </c>
      <c r="J501" s="1" t="s">
        <v>0</v>
      </c>
      <c r="K501" s="1" t="s">
        <v>49</v>
      </c>
      <c r="L501" s="1">
        <v>-1</v>
      </c>
      <c r="M501" s="1">
        <v>38</v>
      </c>
      <c r="N501" s="6"/>
      <c r="O501" s="6">
        <v>38</v>
      </c>
      <c r="P501" s="6">
        <v>-156608.93</v>
      </c>
      <c r="R501" s="31">
        <v>-38</v>
      </c>
      <c r="S501" s="28">
        <v>43890</v>
      </c>
    </row>
    <row r="502" spans="1:19" x14ac:dyDescent="0.2">
      <c r="A502" s="29">
        <v>39293</v>
      </c>
      <c r="B502" s="1" t="s">
        <v>200</v>
      </c>
      <c r="C502" s="27">
        <v>43871</v>
      </c>
      <c r="D502" s="1">
        <v>51272</v>
      </c>
      <c r="J502" s="1" t="s">
        <v>0</v>
      </c>
      <c r="K502" s="1" t="s">
        <v>49</v>
      </c>
      <c r="L502" s="1">
        <v>-1</v>
      </c>
      <c r="M502" s="1">
        <v>28</v>
      </c>
      <c r="N502" s="6"/>
      <c r="O502" s="6">
        <v>28</v>
      </c>
      <c r="P502" s="6">
        <v>-156570.93</v>
      </c>
      <c r="R502" s="31">
        <v>-28</v>
      </c>
      <c r="S502" s="28">
        <v>43890</v>
      </c>
    </row>
    <row r="503" spans="1:19" x14ac:dyDescent="0.2">
      <c r="A503" s="29">
        <v>39293</v>
      </c>
      <c r="B503" s="1" t="s">
        <v>200</v>
      </c>
      <c r="C503" s="27">
        <v>43871</v>
      </c>
      <c r="D503" s="1">
        <v>51272</v>
      </c>
      <c r="J503" s="1" t="s">
        <v>0</v>
      </c>
      <c r="K503" s="1" t="s">
        <v>49</v>
      </c>
      <c r="L503" s="1">
        <v>-0.25</v>
      </c>
      <c r="M503" s="1">
        <v>99</v>
      </c>
      <c r="N503" s="6"/>
      <c r="O503" s="6">
        <v>24.75</v>
      </c>
      <c r="P503" s="6">
        <v>-156098.43</v>
      </c>
      <c r="R503" s="31">
        <v>-24.75</v>
      </c>
      <c r="S503" s="28">
        <v>43890</v>
      </c>
    </row>
    <row r="504" spans="1:19" x14ac:dyDescent="0.2">
      <c r="A504" s="29">
        <v>39293</v>
      </c>
      <c r="B504" s="1" t="s">
        <v>200</v>
      </c>
      <c r="C504" s="27">
        <v>43871</v>
      </c>
      <c r="D504" s="1">
        <v>51272</v>
      </c>
      <c r="J504" s="1" t="s">
        <v>0</v>
      </c>
      <c r="K504" s="1" t="s">
        <v>49</v>
      </c>
      <c r="L504" s="1">
        <v>-1</v>
      </c>
      <c r="M504" s="1">
        <v>8</v>
      </c>
      <c r="N504" s="6"/>
      <c r="O504" s="6">
        <v>8</v>
      </c>
      <c r="P504" s="6">
        <v>-156542.93</v>
      </c>
      <c r="R504" s="31">
        <v>-8</v>
      </c>
      <c r="S504" s="28">
        <v>43890</v>
      </c>
    </row>
    <row r="505" spans="1:19" x14ac:dyDescent="0.2">
      <c r="A505" s="29">
        <v>39039</v>
      </c>
      <c r="B505" s="1" t="s">
        <v>200</v>
      </c>
      <c r="C505" s="27">
        <v>43872</v>
      </c>
      <c r="D505" s="1">
        <v>51261</v>
      </c>
      <c r="J505" s="1" t="s">
        <v>0</v>
      </c>
      <c r="K505" s="1" t="s">
        <v>49</v>
      </c>
      <c r="L505" s="1">
        <v>-1</v>
      </c>
      <c r="M505" s="1">
        <v>898</v>
      </c>
      <c r="N505" s="6"/>
      <c r="O505" s="6">
        <v>898</v>
      </c>
      <c r="P505" s="6">
        <v>-157506.93</v>
      </c>
      <c r="R505" s="31">
        <v>-898</v>
      </c>
      <c r="S505" s="28">
        <v>43890</v>
      </c>
    </row>
    <row r="506" spans="1:19" x14ac:dyDescent="0.2">
      <c r="A506" s="29">
        <v>39039</v>
      </c>
      <c r="B506" s="1" t="s">
        <v>200</v>
      </c>
      <c r="C506" s="27">
        <v>43872</v>
      </c>
      <c r="D506" s="1">
        <v>51261</v>
      </c>
      <c r="J506" s="1" t="s">
        <v>0</v>
      </c>
      <c r="K506" s="1" t="s">
        <v>49</v>
      </c>
      <c r="L506" s="1">
        <v>-6</v>
      </c>
      <c r="M506" s="1">
        <v>88</v>
      </c>
      <c r="N506" s="6"/>
      <c r="O506" s="6">
        <v>528</v>
      </c>
      <c r="P506" s="6">
        <v>-159003.93</v>
      </c>
      <c r="R506" s="31">
        <v>-528</v>
      </c>
      <c r="S506" s="28">
        <v>43890</v>
      </c>
    </row>
    <row r="507" spans="1:19" x14ac:dyDescent="0.2">
      <c r="A507" s="29">
        <v>39039</v>
      </c>
      <c r="B507" s="1" t="s">
        <v>200</v>
      </c>
      <c r="C507" s="27">
        <v>43872</v>
      </c>
      <c r="D507" s="1">
        <v>51261</v>
      </c>
      <c r="J507" s="1" t="s">
        <v>0</v>
      </c>
      <c r="K507" s="1" t="s">
        <v>49</v>
      </c>
      <c r="L507" s="1">
        <v>-1</v>
      </c>
      <c r="M507" s="1">
        <v>388</v>
      </c>
      <c r="N507" s="6"/>
      <c r="O507" s="6">
        <v>388</v>
      </c>
      <c r="P507" s="6">
        <v>-158034.93</v>
      </c>
      <c r="R507" s="31">
        <v>-388</v>
      </c>
      <c r="S507" s="28">
        <v>43890</v>
      </c>
    </row>
    <row r="508" spans="1:19" x14ac:dyDescent="0.2">
      <c r="A508" s="29">
        <v>39039</v>
      </c>
      <c r="B508" s="1" t="s">
        <v>200</v>
      </c>
      <c r="C508" s="27">
        <v>43872</v>
      </c>
      <c r="D508" s="1">
        <v>51261</v>
      </c>
      <c r="J508" s="1" t="s">
        <v>0</v>
      </c>
      <c r="K508" s="1" t="s">
        <v>49</v>
      </c>
      <c r="L508" s="1">
        <v>-1</v>
      </c>
      <c r="M508" s="1">
        <v>185</v>
      </c>
      <c r="N508" s="6"/>
      <c r="O508" s="6">
        <v>185</v>
      </c>
      <c r="P508" s="6">
        <v>-158219.93</v>
      </c>
      <c r="R508" s="31">
        <v>-185</v>
      </c>
      <c r="S508" s="28">
        <v>43890</v>
      </c>
    </row>
    <row r="509" spans="1:19" x14ac:dyDescent="0.2">
      <c r="A509" s="29">
        <v>39039</v>
      </c>
      <c r="B509" s="1" t="s">
        <v>200</v>
      </c>
      <c r="C509" s="27">
        <v>43872</v>
      </c>
      <c r="D509" s="1">
        <v>51261</v>
      </c>
      <c r="J509" s="1" t="s">
        <v>0</v>
      </c>
      <c r="K509" s="1" t="s">
        <v>49</v>
      </c>
      <c r="L509" s="1">
        <v>-1</v>
      </c>
      <c r="M509" s="1">
        <v>140</v>
      </c>
      <c r="N509" s="6"/>
      <c r="O509" s="6">
        <v>140</v>
      </c>
      <c r="P509" s="6">
        <v>-157646.93</v>
      </c>
      <c r="R509" s="31">
        <v>-140</v>
      </c>
      <c r="S509" s="28">
        <v>43890</v>
      </c>
    </row>
    <row r="510" spans="1:19" x14ac:dyDescent="0.2">
      <c r="A510" s="29">
        <v>39039</v>
      </c>
      <c r="B510" s="1" t="s">
        <v>200</v>
      </c>
      <c r="C510" s="27">
        <v>43872</v>
      </c>
      <c r="D510" s="1">
        <v>51261</v>
      </c>
      <c r="J510" s="1" t="s">
        <v>0</v>
      </c>
      <c r="K510" s="1" t="s">
        <v>49</v>
      </c>
      <c r="L510" s="1">
        <v>-1</v>
      </c>
      <c r="M510" s="1">
        <v>124</v>
      </c>
      <c r="N510" s="6"/>
      <c r="O510" s="6">
        <v>124</v>
      </c>
      <c r="P510" s="6">
        <v>-158475.93</v>
      </c>
      <c r="R510" s="31">
        <v>-124</v>
      </c>
      <c r="S510" s="28">
        <v>43890</v>
      </c>
    </row>
    <row r="511" spans="1:19" x14ac:dyDescent="0.2">
      <c r="A511" s="29">
        <v>39039</v>
      </c>
      <c r="B511" s="1" t="s">
        <v>200</v>
      </c>
      <c r="C511" s="27">
        <v>43872</v>
      </c>
      <c r="D511" s="1">
        <v>51261</v>
      </c>
      <c r="J511" s="1" t="s">
        <v>0</v>
      </c>
      <c r="K511" s="1" t="s">
        <v>49</v>
      </c>
      <c r="L511" s="1">
        <v>-1</v>
      </c>
      <c r="M511" s="1">
        <v>112</v>
      </c>
      <c r="N511" s="6"/>
      <c r="O511" s="6">
        <v>112</v>
      </c>
      <c r="P511" s="6">
        <v>-158351.93</v>
      </c>
      <c r="R511" s="31">
        <v>-112</v>
      </c>
      <c r="S511" s="28">
        <v>43890</v>
      </c>
    </row>
    <row r="512" spans="1:19" x14ac:dyDescent="0.2">
      <c r="A512" s="29">
        <v>39039</v>
      </c>
      <c r="B512" s="1" t="s">
        <v>200</v>
      </c>
      <c r="C512" s="27">
        <v>43872</v>
      </c>
      <c r="D512" s="1">
        <v>51261</v>
      </c>
      <c r="J512" s="1" t="s">
        <v>0</v>
      </c>
      <c r="K512" s="1" t="s">
        <v>49</v>
      </c>
      <c r="L512" s="1">
        <v>-1</v>
      </c>
      <c r="M512" s="1">
        <v>12</v>
      </c>
      <c r="N512" s="6"/>
      <c r="O512" s="6">
        <v>12</v>
      </c>
      <c r="P512" s="6">
        <v>-158239.93</v>
      </c>
      <c r="R512" s="31">
        <v>-12</v>
      </c>
      <c r="S512" s="28">
        <v>43890</v>
      </c>
    </row>
    <row r="513" spans="1:19" x14ac:dyDescent="0.2">
      <c r="A513" s="29">
        <v>39039</v>
      </c>
      <c r="B513" s="1" t="s">
        <v>200</v>
      </c>
      <c r="C513" s="27">
        <v>43872</v>
      </c>
      <c r="D513" s="1">
        <v>51261</v>
      </c>
      <c r="J513" s="1" t="s">
        <v>0</v>
      </c>
      <c r="K513" s="1" t="s">
        <v>49</v>
      </c>
      <c r="L513" s="1">
        <v>-1</v>
      </c>
      <c r="M513" s="1">
        <v>8</v>
      </c>
      <c r="N513" s="6"/>
      <c r="O513" s="6">
        <v>8</v>
      </c>
      <c r="P513" s="6">
        <v>-158227.93</v>
      </c>
      <c r="R513" s="31">
        <v>-8</v>
      </c>
      <c r="S513" s="28">
        <v>43890</v>
      </c>
    </row>
    <row r="514" spans="1:19" x14ac:dyDescent="0.2">
      <c r="A514" s="29">
        <v>39033</v>
      </c>
      <c r="B514" s="1" t="s">
        <v>200</v>
      </c>
      <c r="C514" s="27">
        <v>43873</v>
      </c>
      <c r="D514" s="1">
        <v>51255</v>
      </c>
      <c r="J514" s="1" t="s">
        <v>0</v>
      </c>
      <c r="K514" s="1" t="s">
        <v>49</v>
      </c>
      <c r="L514" s="1">
        <v>-1.5</v>
      </c>
      <c r="M514" s="1">
        <v>110</v>
      </c>
      <c r="N514" s="6"/>
      <c r="O514" s="6">
        <v>165</v>
      </c>
      <c r="P514" s="6">
        <v>-163860.43</v>
      </c>
      <c r="R514" s="31">
        <v>-165</v>
      </c>
      <c r="S514" s="28">
        <v>43890</v>
      </c>
    </row>
    <row r="515" spans="1:19" x14ac:dyDescent="0.2">
      <c r="A515" s="29">
        <v>39033</v>
      </c>
      <c r="B515" s="1" t="s">
        <v>200</v>
      </c>
      <c r="C515" s="27">
        <v>43873</v>
      </c>
      <c r="D515" s="1">
        <v>51255</v>
      </c>
      <c r="J515" s="1" t="s">
        <v>0</v>
      </c>
      <c r="K515" s="1" t="s">
        <v>49</v>
      </c>
      <c r="L515" s="1">
        <v>-1</v>
      </c>
      <c r="M515" s="1">
        <v>155</v>
      </c>
      <c r="N515" s="6"/>
      <c r="O515" s="6">
        <v>155</v>
      </c>
      <c r="P515" s="6">
        <v>-159213.93</v>
      </c>
      <c r="R515" s="31">
        <v>-155</v>
      </c>
      <c r="S515" s="28">
        <v>43890</v>
      </c>
    </row>
    <row r="516" spans="1:19" x14ac:dyDescent="0.2">
      <c r="A516" s="29">
        <v>39033</v>
      </c>
      <c r="B516" s="1" t="s">
        <v>200</v>
      </c>
      <c r="C516" s="27">
        <v>43873</v>
      </c>
      <c r="D516" s="1">
        <v>51255</v>
      </c>
      <c r="J516" s="1" t="s">
        <v>0</v>
      </c>
      <c r="K516" s="1" t="s">
        <v>49</v>
      </c>
      <c r="L516" s="1">
        <v>-1</v>
      </c>
      <c r="M516" s="1">
        <v>155</v>
      </c>
      <c r="N516" s="6"/>
      <c r="O516" s="6">
        <v>155</v>
      </c>
      <c r="P516" s="6">
        <v>-163695.43</v>
      </c>
      <c r="R516" s="31">
        <v>-155</v>
      </c>
      <c r="S516" s="28">
        <v>43890</v>
      </c>
    </row>
    <row r="517" spans="1:19" x14ac:dyDescent="0.2">
      <c r="A517" s="29">
        <v>39033</v>
      </c>
      <c r="B517" s="1" t="s">
        <v>200</v>
      </c>
      <c r="C517" s="27">
        <v>43873</v>
      </c>
      <c r="D517" s="1">
        <v>51255</v>
      </c>
      <c r="J517" s="1" t="s">
        <v>0</v>
      </c>
      <c r="K517" s="1" t="s">
        <v>49</v>
      </c>
      <c r="L517" s="1">
        <v>-1.25</v>
      </c>
      <c r="M517" s="1">
        <v>110</v>
      </c>
      <c r="N517" s="6"/>
      <c r="O517" s="6">
        <v>137.5</v>
      </c>
      <c r="P517" s="6">
        <v>-159351.43</v>
      </c>
      <c r="R517" s="31">
        <v>-137.5</v>
      </c>
      <c r="S517" s="28">
        <v>43890</v>
      </c>
    </row>
    <row r="518" spans="1:19" x14ac:dyDescent="0.2">
      <c r="A518" s="29">
        <v>39033</v>
      </c>
      <c r="B518" s="1" t="s">
        <v>200</v>
      </c>
      <c r="C518" s="27">
        <v>43873</v>
      </c>
      <c r="D518" s="1">
        <v>51255</v>
      </c>
      <c r="J518" s="1" t="s">
        <v>0</v>
      </c>
      <c r="K518" s="1" t="s">
        <v>49</v>
      </c>
      <c r="L518" s="1">
        <v>-0.75</v>
      </c>
      <c r="M518" s="1">
        <v>110</v>
      </c>
      <c r="N518" s="6"/>
      <c r="O518" s="6">
        <v>82.5</v>
      </c>
      <c r="P518" s="6">
        <v>-163942.93</v>
      </c>
      <c r="R518" s="31">
        <v>-82.5</v>
      </c>
      <c r="S518" s="28">
        <v>43890</v>
      </c>
    </row>
    <row r="519" spans="1:19" x14ac:dyDescent="0.2">
      <c r="A519" s="29">
        <v>39033</v>
      </c>
      <c r="B519" s="1" t="s">
        <v>200</v>
      </c>
      <c r="C519" s="27">
        <v>43873</v>
      </c>
      <c r="D519" s="1">
        <v>51255</v>
      </c>
      <c r="J519" s="1" t="s">
        <v>0</v>
      </c>
      <c r="K519" s="1" t="s">
        <v>49</v>
      </c>
      <c r="L519" s="1">
        <v>-0.5</v>
      </c>
      <c r="M519" s="1">
        <v>110</v>
      </c>
      <c r="N519" s="6"/>
      <c r="O519" s="6">
        <v>55</v>
      </c>
      <c r="P519" s="6">
        <v>-159058.93</v>
      </c>
      <c r="R519" s="31">
        <v>-55</v>
      </c>
      <c r="S519" s="28">
        <v>43890</v>
      </c>
    </row>
    <row r="520" spans="1:19" x14ac:dyDescent="0.2">
      <c r="A520" s="29">
        <v>39033</v>
      </c>
      <c r="B520" s="1" t="s">
        <v>200</v>
      </c>
      <c r="C520" s="27">
        <v>43873</v>
      </c>
      <c r="D520" s="1">
        <v>51255</v>
      </c>
      <c r="J520" s="1" t="s">
        <v>0</v>
      </c>
      <c r="K520" s="1" t="s">
        <v>49</v>
      </c>
      <c r="L520" s="1">
        <v>-0.5</v>
      </c>
      <c r="M520" s="1">
        <v>110</v>
      </c>
      <c r="N520" s="6"/>
      <c r="O520" s="6">
        <v>55</v>
      </c>
      <c r="P520" s="6">
        <v>-159406.43</v>
      </c>
      <c r="R520" s="31">
        <v>-55</v>
      </c>
      <c r="S520" s="28">
        <v>43890</v>
      </c>
    </row>
    <row r="521" spans="1:19" x14ac:dyDescent="0.2">
      <c r="A521" s="29">
        <v>39041</v>
      </c>
      <c r="B521" s="1" t="s">
        <v>200</v>
      </c>
      <c r="C521" s="27">
        <v>43873</v>
      </c>
      <c r="D521" s="1">
        <v>51263</v>
      </c>
      <c r="J521" s="1" t="s">
        <v>0</v>
      </c>
      <c r="K521" s="1" t="s">
        <v>49</v>
      </c>
      <c r="L521" s="1">
        <v>-3.25</v>
      </c>
      <c r="M521" s="1">
        <v>88</v>
      </c>
      <c r="N521" s="6"/>
      <c r="O521" s="6">
        <v>286</v>
      </c>
      <c r="P521" s="6">
        <v>-160548.43</v>
      </c>
      <c r="R521" s="31">
        <v>-286</v>
      </c>
      <c r="S521" s="28">
        <v>43890</v>
      </c>
    </row>
    <row r="522" spans="1:19" x14ac:dyDescent="0.2">
      <c r="A522" s="29">
        <v>39041</v>
      </c>
      <c r="B522" s="1" t="s">
        <v>200</v>
      </c>
      <c r="C522" s="27">
        <v>43873</v>
      </c>
      <c r="D522" s="1">
        <v>51263</v>
      </c>
      <c r="J522" s="1" t="s">
        <v>0</v>
      </c>
      <c r="K522" s="1" t="s">
        <v>49</v>
      </c>
      <c r="L522" s="1">
        <v>-2.5</v>
      </c>
      <c r="M522" s="1">
        <v>88</v>
      </c>
      <c r="N522" s="6"/>
      <c r="O522" s="6">
        <v>220</v>
      </c>
      <c r="P522" s="6">
        <v>-160138.43</v>
      </c>
      <c r="R522" s="31">
        <v>-220</v>
      </c>
      <c r="S522" s="28">
        <v>43890</v>
      </c>
    </row>
    <row r="523" spans="1:19" x14ac:dyDescent="0.2">
      <c r="A523" s="29">
        <v>39041</v>
      </c>
      <c r="B523" s="1" t="s">
        <v>200</v>
      </c>
      <c r="C523" s="27">
        <v>43873</v>
      </c>
      <c r="D523" s="1">
        <v>51263</v>
      </c>
      <c r="J523" s="1" t="s">
        <v>0</v>
      </c>
      <c r="K523" s="1" t="s">
        <v>49</v>
      </c>
      <c r="L523" s="1">
        <v>-2.25</v>
      </c>
      <c r="M523" s="1">
        <v>88</v>
      </c>
      <c r="N523" s="6"/>
      <c r="O523" s="6">
        <v>198</v>
      </c>
      <c r="P523" s="6">
        <v>-159794.43</v>
      </c>
      <c r="R523" s="31">
        <v>-198</v>
      </c>
      <c r="S523" s="28">
        <v>43890</v>
      </c>
    </row>
    <row r="524" spans="1:19" x14ac:dyDescent="0.2">
      <c r="A524" s="29">
        <v>39041</v>
      </c>
      <c r="B524" s="1" t="s">
        <v>200</v>
      </c>
      <c r="C524" s="27">
        <v>43873</v>
      </c>
      <c r="D524" s="1">
        <v>51263</v>
      </c>
      <c r="J524" s="1" t="s">
        <v>0</v>
      </c>
      <c r="K524" s="1" t="s">
        <v>49</v>
      </c>
      <c r="L524" s="1">
        <v>-1</v>
      </c>
      <c r="M524" s="1">
        <v>124</v>
      </c>
      <c r="N524" s="6"/>
      <c r="O524" s="6">
        <v>124</v>
      </c>
      <c r="P524" s="6">
        <v>-159596.43</v>
      </c>
      <c r="R524" s="31">
        <v>-124</v>
      </c>
      <c r="S524" s="28">
        <v>43890</v>
      </c>
    </row>
    <row r="525" spans="1:19" x14ac:dyDescent="0.2">
      <c r="A525" s="29">
        <v>39041</v>
      </c>
      <c r="B525" s="1" t="s">
        <v>200</v>
      </c>
      <c r="C525" s="27">
        <v>43873</v>
      </c>
      <c r="D525" s="1">
        <v>51263</v>
      </c>
      <c r="J525" s="1" t="s">
        <v>0</v>
      </c>
      <c r="K525" s="1" t="s">
        <v>49</v>
      </c>
      <c r="L525" s="1">
        <v>-1</v>
      </c>
      <c r="M525" s="1">
        <v>124</v>
      </c>
      <c r="N525" s="6"/>
      <c r="O525" s="6">
        <v>124</v>
      </c>
      <c r="P525" s="6">
        <v>-159918.43</v>
      </c>
      <c r="R525" s="31">
        <v>-124</v>
      </c>
      <c r="S525" s="28">
        <v>43890</v>
      </c>
    </row>
    <row r="526" spans="1:19" x14ac:dyDescent="0.2">
      <c r="A526" s="29">
        <v>39041</v>
      </c>
      <c r="B526" s="1" t="s">
        <v>200</v>
      </c>
      <c r="C526" s="27">
        <v>43873</v>
      </c>
      <c r="D526" s="1">
        <v>51263</v>
      </c>
      <c r="J526" s="1" t="s">
        <v>0</v>
      </c>
      <c r="K526" s="1" t="s">
        <v>49</v>
      </c>
      <c r="L526" s="1">
        <v>-1</v>
      </c>
      <c r="M526" s="1">
        <v>124</v>
      </c>
      <c r="N526" s="6"/>
      <c r="O526" s="6">
        <v>124</v>
      </c>
      <c r="P526" s="6">
        <v>-160262.43</v>
      </c>
      <c r="R526" s="31">
        <v>-124</v>
      </c>
      <c r="S526" s="28">
        <v>43890</v>
      </c>
    </row>
    <row r="527" spans="1:19" x14ac:dyDescent="0.2">
      <c r="A527" s="29">
        <v>39041</v>
      </c>
      <c r="B527" s="1" t="s">
        <v>200</v>
      </c>
      <c r="C527" s="27">
        <v>43873</v>
      </c>
      <c r="D527" s="1">
        <v>51263</v>
      </c>
      <c r="J527" s="1" t="s">
        <v>0</v>
      </c>
      <c r="K527" s="1" t="s">
        <v>49</v>
      </c>
      <c r="L527" s="1">
        <v>-0.75</v>
      </c>
      <c r="M527" s="1">
        <v>88</v>
      </c>
      <c r="N527" s="6"/>
      <c r="O527" s="6">
        <v>66</v>
      </c>
      <c r="P527" s="6">
        <v>-159472.43</v>
      </c>
      <c r="R527" s="31">
        <v>-66</v>
      </c>
      <c r="S527" s="28">
        <v>43890</v>
      </c>
    </row>
    <row r="528" spans="1:19" x14ac:dyDescent="0.2">
      <c r="A528" s="29">
        <v>39041</v>
      </c>
      <c r="B528" s="1" t="s">
        <v>200</v>
      </c>
      <c r="C528" s="27">
        <v>43873</v>
      </c>
      <c r="D528" s="1">
        <v>51263</v>
      </c>
      <c r="J528" s="1" t="s">
        <v>0</v>
      </c>
      <c r="K528" s="1" t="s">
        <v>49</v>
      </c>
      <c r="L528" s="1">
        <v>-1</v>
      </c>
      <c r="M528" s="1">
        <v>8</v>
      </c>
      <c r="N528" s="6"/>
      <c r="O528" s="6">
        <v>8</v>
      </c>
      <c r="P528" s="6">
        <v>-163536.43</v>
      </c>
      <c r="R528" s="31">
        <v>-8</v>
      </c>
      <c r="S528" s="28">
        <v>43890</v>
      </c>
    </row>
    <row r="529" spans="1:19" x14ac:dyDescent="0.2">
      <c r="A529" s="29">
        <v>39041</v>
      </c>
      <c r="B529" s="1" t="s">
        <v>200</v>
      </c>
      <c r="C529" s="27">
        <v>43873</v>
      </c>
      <c r="D529" s="1">
        <v>51263</v>
      </c>
      <c r="J529" s="1" t="s">
        <v>0</v>
      </c>
      <c r="K529" s="1" t="s">
        <v>49</v>
      </c>
      <c r="L529" s="1">
        <v>-1</v>
      </c>
      <c r="M529" s="1">
        <v>4</v>
      </c>
      <c r="N529" s="6"/>
      <c r="O529" s="6">
        <v>4</v>
      </c>
      <c r="P529" s="6">
        <v>-163540.43</v>
      </c>
      <c r="R529" s="31">
        <v>-4</v>
      </c>
      <c r="S529" s="28">
        <v>43890</v>
      </c>
    </row>
    <row r="530" spans="1:19" x14ac:dyDescent="0.2">
      <c r="A530" s="29">
        <v>39290</v>
      </c>
      <c r="B530" s="1" t="s">
        <v>200</v>
      </c>
      <c r="C530" s="27">
        <v>43873</v>
      </c>
      <c r="D530" s="1">
        <v>51270</v>
      </c>
      <c r="J530" s="1" t="s">
        <v>0</v>
      </c>
      <c r="K530" s="1" t="s">
        <v>49</v>
      </c>
      <c r="L530" s="1">
        <v>-1</v>
      </c>
      <c r="M530" s="1">
        <v>898</v>
      </c>
      <c r="N530" s="6"/>
      <c r="O530" s="6">
        <v>898</v>
      </c>
      <c r="P530" s="6">
        <v>-161446.43</v>
      </c>
      <c r="R530" s="31">
        <v>-898</v>
      </c>
      <c r="S530" s="28">
        <v>43890</v>
      </c>
    </row>
    <row r="531" spans="1:19" x14ac:dyDescent="0.2">
      <c r="A531" s="29">
        <v>39290</v>
      </c>
      <c r="B531" s="1" t="s">
        <v>200</v>
      </c>
      <c r="C531" s="27">
        <v>43873</v>
      </c>
      <c r="D531" s="1">
        <v>51270</v>
      </c>
      <c r="J531" s="1" t="s">
        <v>0</v>
      </c>
      <c r="K531" s="1" t="s">
        <v>49</v>
      </c>
      <c r="L531" s="1">
        <v>-3.5</v>
      </c>
      <c r="M531" s="1">
        <v>88</v>
      </c>
      <c r="N531" s="6"/>
      <c r="O531" s="6">
        <v>308</v>
      </c>
      <c r="P531" s="6">
        <v>-162056.43</v>
      </c>
      <c r="R531" s="31">
        <v>-308</v>
      </c>
      <c r="S531" s="28">
        <v>43890</v>
      </c>
    </row>
    <row r="532" spans="1:19" x14ac:dyDescent="0.2">
      <c r="A532" s="29">
        <v>39290</v>
      </c>
      <c r="B532" s="1" t="s">
        <v>200</v>
      </c>
      <c r="C532" s="27">
        <v>43873</v>
      </c>
      <c r="D532" s="1">
        <v>51270</v>
      </c>
      <c r="J532" s="1" t="s">
        <v>0</v>
      </c>
      <c r="K532" s="1" t="s">
        <v>49</v>
      </c>
      <c r="L532" s="1">
        <v>-3.5</v>
      </c>
      <c r="M532" s="1">
        <v>88</v>
      </c>
      <c r="N532" s="6"/>
      <c r="O532" s="6">
        <v>308</v>
      </c>
      <c r="P532" s="6">
        <v>-162488.43</v>
      </c>
      <c r="R532" s="31">
        <v>-308</v>
      </c>
      <c r="S532" s="28">
        <v>43890</v>
      </c>
    </row>
    <row r="533" spans="1:19" x14ac:dyDescent="0.2">
      <c r="A533" s="29">
        <v>39290</v>
      </c>
      <c r="B533" s="1" t="s">
        <v>200</v>
      </c>
      <c r="C533" s="27">
        <v>43873</v>
      </c>
      <c r="D533" s="1">
        <v>51270</v>
      </c>
      <c r="J533" s="1" t="s">
        <v>0</v>
      </c>
      <c r="K533" s="1" t="s">
        <v>49</v>
      </c>
      <c r="L533" s="1">
        <v>-1</v>
      </c>
      <c r="M533" s="1">
        <v>160</v>
      </c>
      <c r="N533" s="6"/>
      <c r="O533" s="6">
        <v>160</v>
      </c>
      <c r="P533" s="6">
        <v>-161624.43</v>
      </c>
      <c r="R533" s="31">
        <v>-160</v>
      </c>
      <c r="S533" s="28">
        <v>43890</v>
      </c>
    </row>
    <row r="534" spans="1:19" x14ac:dyDescent="0.2">
      <c r="A534" s="29">
        <v>39290</v>
      </c>
      <c r="B534" s="1" t="s">
        <v>200</v>
      </c>
      <c r="C534" s="27">
        <v>43873</v>
      </c>
      <c r="D534" s="1">
        <v>51270</v>
      </c>
      <c r="J534" s="1" t="s">
        <v>0</v>
      </c>
      <c r="K534" s="1" t="s">
        <v>49</v>
      </c>
      <c r="L534" s="1">
        <v>-1</v>
      </c>
      <c r="M534" s="1">
        <v>124</v>
      </c>
      <c r="N534" s="6"/>
      <c r="O534" s="6">
        <v>124</v>
      </c>
      <c r="P534" s="6">
        <v>-161748.43</v>
      </c>
      <c r="R534" s="31">
        <v>-124</v>
      </c>
      <c r="S534" s="28">
        <v>43890</v>
      </c>
    </row>
    <row r="535" spans="1:19" x14ac:dyDescent="0.2">
      <c r="A535" s="29">
        <v>39290</v>
      </c>
      <c r="B535" s="1" t="s">
        <v>200</v>
      </c>
      <c r="C535" s="27">
        <v>43873</v>
      </c>
      <c r="D535" s="1">
        <v>51270</v>
      </c>
      <c r="J535" s="1" t="s">
        <v>0</v>
      </c>
      <c r="K535" s="1" t="s">
        <v>49</v>
      </c>
      <c r="L535" s="1">
        <v>-1</v>
      </c>
      <c r="M535" s="1">
        <v>124</v>
      </c>
      <c r="N535" s="6"/>
      <c r="O535" s="6">
        <v>124</v>
      </c>
      <c r="P535" s="6">
        <v>-162180.43</v>
      </c>
      <c r="R535" s="31">
        <v>-124</v>
      </c>
      <c r="S535" s="28">
        <v>43890</v>
      </c>
    </row>
    <row r="536" spans="1:19" x14ac:dyDescent="0.2">
      <c r="A536" s="29">
        <v>39290</v>
      </c>
      <c r="B536" s="1" t="s">
        <v>200</v>
      </c>
      <c r="C536" s="27">
        <v>43873</v>
      </c>
      <c r="D536" s="1">
        <v>51270</v>
      </c>
      <c r="J536" s="1" t="s">
        <v>0</v>
      </c>
      <c r="K536" s="1" t="s">
        <v>49</v>
      </c>
      <c r="L536" s="1">
        <v>-1</v>
      </c>
      <c r="M536" s="1">
        <v>18</v>
      </c>
      <c r="N536" s="6"/>
      <c r="O536" s="6">
        <v>18</v>
      </c>
      <c r="P536" s="6">
        <v>-161464.43</v>
      </c>
      <c r="R536" s="31">
        <v>-18</v>
      </c>
      <c r="S536" s="28">
        <v>43890</v>
      </c>
    </row>
    <row r="537" spans="1:19" x14ac:dyDescent="0.2">
      <c r="A537" s="29">
        <v>39291</v>
      </c>
      <c r="B537" s="1" t="s">
        <v>200</v>
      </c>
      <c r="C537" s="27">
        <v>43873</v>
      </c>
      <c r="D537" s="1">
        <v>51271</v>
      </c>
      <c r="J537" s="1" t="s">
        <v>0</v>
      </c>
      <c r="K537" s="1" t="s">
        <v>49</v>
      </c>
      <c r="L537" s="1">
        <v>-3.5</v>
      </c>
      <c r="M537" s="1">
        <v>88</v>
      </c>
      <c r="N537" s="6"/>
      <c r="O537" s="6">
        <v>308</v>
      </c>
      <c r="P537" s="6">
        <v>-163528.43</v>
      </c>
      <c r="R537" s="31">
        <v>-308</v>
      </c>
      <c r="S537" s="28">
        <v>43890</v>
      </c>
    </row>
    <row r="538" spans="1:19" x14ac:dyDescent="0.2">
      <c r="A538" s="29">
        <v>39291</v>
      </c>
      <c r="B538" s="1" t="s">
        <v>200</v>
      </c>
      <c r="C538" s="27">
        <v>43873</v>
      </c>
      <c r="D538" s="1">
        <v>51271</v>
      </c>
      <c r="J538" s="1" t="s">
        <v>0</v>
      </c>
      <c r="K538" s="1" t="s">
        <v>49</v>
      </c>
      <c r="L538" s="1">
        <v>-2.75</v>
      </c>
      <c r="M538" s="1">
        <v>88</v>
      </c>
      <c r="N538" s="6"/>
      <c r="O538" s="6">
        <v>242</v>
      </c>
      <c r="P538" s="6">
        <v>-163096.43</v>
      </c>
      <c r="R538" s="31">
        <v>-242</v>
      </c>
      <c r="S538" s="28">
        <v>43890</v>
      </c>
    </row>
    <row r="539" spans="1:19" x14ac:dyDescent="0.2">
      <c r="A539" s="29">
        <v>39291</v>
      </c>
      <c r="B539" s="1" t="s">
        <v>200</v>
      </c>
      <c r="C539" s="27">
        <v>43873</v>
      </c>
      <c r="D539" s="1">
        <v>51271</v>
      </c>
      <c r="J539" s="1" t="s">
        <v>0</v>
      </c>
      <c r="K539" s="1" t="s">
        <v>49</v>
      </c>
      <c r="L539" s="1">
        <v>-1</v>
      </c>
      <c r="M539" s="1">
        <v>124</v>
      </c>
      <c r="N539" s="6"/>
      <c r="O539" s="6">
        <v>124</v>
      </c>
      <c r="P539" s="6">
        <v>-162620.43</v>
      </c>
      <c r="R539" s="31">
        <v>-124</v>
      </c>
      <c r="S539" s="28">
        <v>43890</v>
      </c>
    </row>
    <row r="540" spans="1:19" x14ac:dyDescent="0.2">
      <c r="A540" s="29">
        <v>39291</v>
      </c>
      <c r="B540" s="1" t="s">
        <v>200</v>
      </c>
      <c r="C540" s="27">
        <v>43873</v>
      </c>
      <c r="D540" s="1">
        <v>51271</v>
      </c>
      <c r="J540" s="1" t="s">
        <v>0</v>
      </c>
      <c r="K540" s="1" t="s">
        <v>49</v>
      </c>
      <c r="L540" s="1">
        <v>-1</v>
      </c>
      <c r="M540" s="1">
        <v>124</v>
      </c>
      <c r="N540" s="6"/>
      <c r="O540" s="6">
        <v>124</v>
      </c>
      <c r="P540" s="6">
        <v>-162854.43</v>
      </c>
      <c r="R540" s="31">
        <v>-124</v>
      </c>
      <c r="S540" s="28">
        <v>43890</v>
      </c>
    </row>
    <row r="541" spans="1:19" x14ac:dyDescent="0.2">
      <c r="A541" s="29">
        <v>39291</v>
      </c>
      <c r="B541" s="1" t="s">
        <v>200</v>
      </c>
      <c r="C541" s="27">
        <v>43873</v>
      </c>
      <c r="D541" s="1">
        <v>51271</v>
      </c>
      <c r="J541" s="1" t="s">
        <v>0</v>
      </c>
      <c r="K541" s="1" t="s">
        <v>49</v>
      </c>
      <c r="L541" s="1">
        <v>-1</v>
      </c>
      <c r="M541" s="1">
        <v>124</v>
      </c>
      <c r="N541" s="6"/>
      <c r="O541" s="6">
        <v>124</v>
      </c>
      <c r="P541" s="6">
        <v>-163220.43</v>
      </c>
      <c r="R541" s="31">
        <v>-124</v>
      </c>
      <c r="S541" s="28">
        <v>43890</v>
      </c>
    </row>
    <row r="542" spans="1:19" x14ac:dyDescent="0.2">
      <c r="A542" s="29">
        <v>39291</v>
      </c>
      <c r="B542" s="1" t="s">
        <v>200</v>
      </c>
      <c r="C542" s="27">
        <v>43873</v>
      </c>
      <c r="D542" s="1">
        <v>51271</v>
      </c>
      <c r="J542" s="1" t="s">
        <v>0</v>
      </c>
      <c r="K542" s="1" t="s">
        <v>49</v>
      </c>
      <c r="L542" s="1">
        <v>-1.25</v>
      </c>
      <c r="M542" s="1">
        <v>88</v>
      </c>
      <c r="N542" s="6"/>
      <c r="O542" s="6">
        <v>110</v>
      </c>
      <c r="P542" s="6">
        <v>-162730.43</v>
      </c>
      <c r="R542" s="31">
        <v>-110</v>
      </c>
      <c r="S542" s="28">
        <v>43890</v>
      </c>
    </row>
    <row r="543" spans="1:19" x14ac:dyDescent="0.2">
      <c r="A543" s="29">
        <v>39291</v>
      </c>
      <c r="B543" s="1" t="s">
        <v>200</v>
      </c>
      <c r="C543" s="27">
        <v>43873</v>
      </c>
      <c r="D543" s="1">
        <v>51271</v>
      </c>
      <c r="J543" s="1" t="s">
        <v>0</v>
      </c>
      <c r="K543" s="1" t="s">
        <v>49</v>
      </c>
      <c r="L543" s="1">
        <v>-1</v>
      </c>
      <c r="M543" s="1">
        <v>8</v>
      </c>
      <c r="N543" s="6"/>
      <c r="O543" s="6">
        <v>8</v>
      </c>
      <c r="P543" s="6">
        <v>-162496.43</v>
      </c>
      <c r="R543" s="31">
        <v>-8</v>
      </c>
      <c r="S543" s="28">
        <v>43890</v>
      </c>
    </row>
    <row r="544" spans="1:19" x14ac:dyDescent="0.2">
      <c r="A544" s="29">
        <v>39040</v>
      </c>
      <c r="B544" s="1" t="s">
        <v>200</v>
      </c>
      <c r="C544" s="27">
        <v>43874</v>
      </c>
      <c r="D544" s="1">
        <v>51262</v>
      </c>
      <c r="J544" s="1" t="s">
        <v>0</v>
      </c>
      <c r="K544" s="1" t="s">
        <v>49</v>
      </c>
      <c r="L544" s="1">
        <v>-3.25</v>
      </c>
      <c r="M544" s="1">
        <v>88</v>
      </c>
      <c r="N544" s="6"/>
      <c r="O544" s="6">
        <v>286</v>
      </c>
      <c r="P544" s="6">
        <v>-164468.93</v>
      </c>
      <c r="R544" s="31">
        <v>-286</v>
      </c>
      <c r="S544" s="28">
        <v>43890</v>
      </c>
    </row>
    <row r="545" spans="1:19" x14ac:dyDescent="0.2">
      <c r="A545" s="29">
        <v>39040</v>
      </c>
      <c r="B545" s="1" t="s">
        <v>200</v>
      </c>
      <c r="C545" s="27">
        <v>43874</v>
      </c>
      <c r="D545" s="1">
        <v>51262</v>
      </c>
      <c r="J545" s="1" t="s">
        <v>0</v>
      </c>
      <c r="K545" s="1" t="s">
        <v>49</v>
      </c>
      <c r="L545" s="1">
        <v>-1</v>
      </c>
      <c r="M545" s="1">
        <v>248.41</v>
      </c>
      <c r="N545" s="6"/>
      <c r="O545" s="6">
        <v>248.41</v>
      </c>
      <c r="P545" s="6">
        <v>-164717.34</v>
      </c>
      <c r="R545" s="31">
        <v>-248.41</v>
      </c>
      <c r="S545" s="28">
        <v>43890</v>
      </c>
    </row>
    <row r="546" spans="1:19" x14ac:dyDescent="0.2">
      <c r="A546" s="29">
        <v>39040</v>
      </c>
      <c r="B546" s="1" t="s">
        <v>200</v>
      </c>
      <c r="C546" s="27">
        <v>43874</v>
      </c>
      <c r="D546" s="1">
        <v>51262</v>
      </c>
      <c r="J546" s="1" t="s">
        <v>0</v>
      </c>
      <c r="K546" s="1" t="s">
        <v>49</v>
      </c>
      <c r="L546" s="1">
        <v>-1</v>
      </c>
      <c r="M546" s="1">
        <v>240</v>
      </c>
      <c r="N546" s="6"/>
      <c r="O546" s="6">
        <v>240</v>
      </c>
      <c r="P546" s="6">
        <v>-164182.93</v>
      </c>
      <c r="R546" s="31">
        <v>-240</v>
      </c>
      <c r="S546" s="28">
        <v>43890</v>
      </c>
    </row>
    <row r="547" spans="1:19" x14ac:dyDescent="0.2">
      <c r="A547" s="29">
        <v>39040</v>
      </c>
      <c r="B547" s="1" t="s">
        <v>200</v>
      </c>
      <c r="C547" s="27">
        <v>43874</v>
      </c>
      <c r="D547" s="1">
        <v>51262</v>
      </c>
      <c r="J547" s="1" t="s">
        <v>0</v>
      </c>
      <c r="K547" s="1" t="s">
        <v>49</v>
      </c>
      <c r="L547" s="1">
        <v>-1</v>
      </c>
      <c r="M547" s="1">
        <v>88</v>
      </c>
      <c r="N547" s="6"/>
      <c r="O547" s="6">
        <v>88</v>
      </c>
      <c r="P547" s="6">
        <v>-164871.34</v>
      </c>
      <c r="R547" s="31">
        <v>-88</v>
      </c>
      <c r="S547" s="28">
        <v>43890</v>
      </c>
    </row>
    <row r="548" spans="1:19" x14ac:dyDescent="0.2">
      <c r="A548" s="29">
        <v>39040</v>
      </c>
      <c r="B548" s="1" t="s">
        <v>200</v>
      </c>
      <c r="C548" s="27">
        <v>43874</v>
      </c>
      <c r="D548" s="1">
        <v>51262</v>
      </c>
      <c r="J548" s="1" t="s">
        <v>0</v>
      </c>
      <c r="K548" s="1" t="s">
        <v>49</v>
      </c>
      <c r="L548" s="1">
        <v>-0.75</v>
      </c>
      <c r="M548" s="1">
        <v>88</v>
      </c>
      <c r="N548" s="6"/>
      <c r="O548" s="6">
        <v>66</v>
      </c>
      <c r="P548" s="6">
        <v>-164783.34</v>
      </c>
      <c r="R548" s="31">
        <v>-66</v>
      </c>
      <c r="S548" s="28">
        <v>43890</v>
      </c>
    </row>
    <row r="549" spans="1:19" x14ac:dyDescent="0.2">
      <c r="A549" s="29">
        <v>39299</v>
      </c>
      <c r="B549" s="1" t="s">
        <v>200</v>
      </c>
      <c r="C549" s="27">
        <v>43874</v>
      </c>
      <c r="D549" s="1">
        <v>51273</v>
      </c>
      <c r="J549" s="1" t="s">
        <v>0</v>
      </c>
      <c r="K549" s="1" t="s">
        <v>49</v>
      </c>
      <c r="L549" s="1">
        <v>-5.25</v>
      </c>
      <c r="M549" s="1">
        <v>110</v>
      </c>
      <c r="N549" s="6"/>
      <c r="O549" s="6">
        <v>577.5</v>
      </c>
      <c r="P549" s="6">
        <v>-165603.84</v>
      </c>
      <c r="R549" s="31">
        <v>-577.5</v>
      </c>
      <c r="S549" s="28">
        <v>43890</v>
      </c>
    </row>
    <row r="550" spans="1:19" x14ac:dyDescent="0.2">
      <c r="A550" s="29">
        <v>39299</v>
      </c>
      <c r="B550" s="1" t="s">
        <v>200</v>
      </c>
      <c r="C550" s="27">
        <v>43874</v>
      </c>
      <c r="D550" s="1">
        <v>51273</v>
      </c>
      <c r="J550" s="1" t="s">
        <v>0</v>
      </c>
      <c r="K550" s="1" t="s">
        <v>49</v>
      </c>
      <c r="L550" s="1">
        <v>-1</v>
      </c>
      <c r="M550" s="1">
        <v>155</v>
      </c>
      <c r="N550" s="6"/>
      <c r="O550" s="6">
        <v>155</v>
      </c>
      <c r="P550" s="6">
        <v>-165026.34</v>
      </c>
      <c r="R550" s="31">
        <v>-155</v>
      </c>
      <c r="S550" s="28">
        <v>43890</v>
      </c>
    </row>
    <row r="551" spans="1:19" x14ac:dyDescent="0.2">
      <c r="A551" s="29">
        <v>39299</v>
      </c>
      <c r="B551" s="1" t="s">
        <v>200</v>
      </c>
      <c r="C551" s="27">
        <v>43874</v>
      </c>
      <c r="D551" s="1">
        <v>51273</v>
      </c>
      <c r="J551" s="1" t="s">
        <v>0</v>
      </c>
      <c r="K551" s="1" t="s">
        <v>49</v>
      </c>
      <c r="L551" s="1">
        <v>-0.75</v>
      </c>
      <c r="M551" s="1">
        <v>110</v>
      </c>
      <c r="N551" s="6"/>
      <c r="O551" s="6">
        <v>82.5</v>
      </c>
      <c r="P551" s="6">
        <v>-165686.34</v>
      </c>
      <c r="R551" s="31">
        <v>-82.5</v>
      </c>
      <c r="S551" s="28">
        <v>43890</v>
      </c>
    </row>
    <row r="552" spans="1:19" x14ac:dyDescent="0.2">
      <c r="A552" s="29">
        <v>39299</v>
      </c>
      <c r="B552" s="1" t="s">
        <v>200</v>
      </c>
      <c r="C552" s="27">
        <v>43874</v>
      </c>
      <c r="D552" s="1">
        <v>51273</v>
      </c>
      <c r="J552" s="1" t="s">
        <v>0</v>
      </c>
      <c r="K552" s="1" t="s">
        <v>49</v>
      </c>
      <c r="L552" s="1">
        <v>-0.75</v>
      </c>
      <c r="M552" s="1">
        <v>110</v>
      </c>
      <c r="N552" s="6"/>
      <c r="O552" s="6">
        <v>82.5</v>
      </c>
      <c r="P552" s="6">
        <v>-165768.84</v>
      </c>
      <c r="R552" s="31">
        <v>-82.5</v>
      </c>
      <c r="S552" s="28">
        <v>43890</v>
      </c>
    </row>
    <row r="553" spans="1:19" x14ac:dyDescent="0.2">
      <c r="A553" s="29">
        <v>39301</v>
      </c>
      <c r="B553" s="1" t="s">
        <v>200</v>
      </c>
      <c r="C553" s="27">
        <v>43874</v>
      </c>
      <c r="D553" s="1">
        <v>51274</v>
      </c>
      <c r="J553" s="1" t="s">
        <v>0</v>
      </c>
      <c r="K553" s="1" t="s">
        <v>49</v>
      </c>
      <c r="L553" s="1">
        <v>-1</v>
      </c>
      <c r="M553" s="1">
        <v>155</v>
      </c>
      <c r="N553" s="6"/>
      <c r="O553" s="6">
        <v>155</v>
      </c>
      <c r="P553" s="6">
        <v>-165923.84</v>
      </c>
      <c r="R553" s="31">
        <v>-155</v>
      </c>
      <c r="S553" s="28">
        <v>43890</v>
      </c>
    </row>
    <row r="554" spans="1:19" x14ac:dyDescent="0.2">
      <c r="A554" s="29">
        <v>39305</v>
      </c>
      <c r="B554" s="1" t="s">
        <v>200</v>
      </c>
      <c r="C554" s="27">
        <v>43874</v>
      </c>
      <c r="D554" s="1">
        <v>51275</v>
      </c>
      <c r="J554" s="1" t="s">
        <v>0</v>
      </c>
      <c r="K554" s="1" t="s">
        <v>49</v>
      </c>
      <c r="L554" s="1">
        <v>-1.5</v>
      </c>
      <c r="M554" s="1">
        <v>88</v>
      </c>
      <c r="N554" s="6"/>
      <c r="O554" s="6">
        <v>132</v>
      </c>
      <c r="P554" s="6">
        <v>-166179.84</v>
      </c>
      <c r="R554" s="31">
        <v>-132</v>
      </c>
      <c r="S554" s="28">
        <v>43890</v>
      </c>
    </row>
    <row r="555" spans="1:19" x14ac:dyDescent="0.2">
      <c r="A555" s="29">
        <v>39305</v>
      </c>
      <c r="B555" s="1" t="s">
        <v>200</v>
      </c>
      <c r="C555" s="27">
        <v>43874</v>
      </c>
      <c r="D555" s="1">
        <v>51275</v>
      </c>
      <c r="J555" s="1" t="s">
        <v>0</v>
      </c>
      <c r="K555" s="1" t="s">
        <v>49</v>
      </c>
      <c r="L555" s="1">
        <v>-1</v>
      </c>
      <c r="M555" s="1">
        <v>124</v>
      </c>
      <c r="N555" s="6"/>
      <c r="O555" s="6">
        <v>124</v>
      </c>
      <c r="P555" s="6">
        <v>-166047.84</v>
      </c>
      <c r="R555" s="31">
        <v>-124</v>
      </c>
      <c r="S555" s="28">
        <v>43890</v>
      </c>
    </row>
    <row r="556" spans="1:19" x14ac:dyDescent="0.2">
      <c r="A556" s="29">
        <v>39305</v>
      </c>
      <c r="B556" s="1" t="s">
        <v>200</v>
      </c>
      <c r="C556" s="27">
        <v>43874</v>
      </c>
      <c r="D556" s="1">
        <v>51275</v>
      </c>
      <c r="J556" s="1" t="s">
        <v>0</v>
      </c>
      <c r="K556" s="1" t="s">
        <v>49</v>
      </c>
      <c r="L556" s="1">
        <v>-0.25</v>
      </c>
      <c r="M556" s="1">
        <v>88</v>
      </c>
      <c r="N556" s="6"/>
      <c r="O556" s="6">
        <v>22</v>
      </c>
      <c r="P556" s="6">
        <v>-166201.84</v>
      </c>
      <c r="R556" s="31">
        <v>-22</v>
      </c>
      <c r="S556" s="28">
        <v>43890</v>
      </c>
    </row>
    <row r="557" spans="1:19" x14ac:dyDescent="0.2">
      <c r="A557" s="29">
        <v>39306</v>
      </c>
      <c r="B557" s="1" t="s">
        <v>200</v>
      </c>
      <c r="C557" s="27">
        <v>43874</v>
      </c>
      <c r="D557" s="1">
        <v>51276</v>
      </c>
      <c r="J557" s="1" t="s">
        <v>0</v>
      </c>
      <c r="K557" s="1" t="s">
        <v>49</v>
      </c>
      <c r="L557" s="1">
        <v>-3.25</v>
      </c>
      <c r="M557" s="1">
        <v>88</v>
      </c>
      <c r="N557" s="6"/>
      <c r="O557" s="6">
        <v>286</v>
      </c>
      <c r="P557" s="6">
        <v>-166963.84</v>
      </c>
      <c r="R557" s="31">
        <v>-286</v>
      </c>
      <c r="S557" s="28">
        <v>43890</v>
      </c>
    </row>
    <row r="558" spans="1:19" x14ac:dyDescent="0.2">
      <c r="A558" s="29">
        <v>39306</v>
      </c>
      <c r="B558" s="1" t="s">
        <v>200</v>
      </c>
      <c r="C558" s="27">
        <v>43874</v>
      </c>
      <c r="D558" s="1">
        <v>51276</v>
      </c>
      <c r="J558" s="1" t="s">
        <v>0</v>
      </c>
      <c r="K558" s="1" t="s">
        <v>49</v>
      </c>
      <c r="L558" s="1">
        <v>-3.25</v>
      </c>
      <c r="M558" s="1">
        <v>88</v>
      </c>
      <c r="N558" s="6"/>
      <c r="O558" s="6">
        <v>286</v>
      </c>
      <c r="P558" s="6">
        <v>-167373.84</v>
      </c>
      <c r="R558" s="31">
        <v>-286</v>
      </c>
      <c r="S558" s="28">
        <v>43890</v>
      </c>
    </row>
    <row r="559" spans="1:19" x14ac:dyDescent="0.2">
      <c r="A559" s="29">
        <v>39306</v>
      </c>
      <c r="B559" s="1" t="s">
        <v>200</v>
      </c>
      <c r="C559" s="27">
        <v>43874</v>
      </c>
      <c r="D559" s="1">
        <v>51276</v>
      </c>
      <c r="J559" s="1" t="s">
        <v>0</v>
      </c>
      <c r="K559" s="1" t="s">
        <v>49</v>
      </c>
      <c r="L559" s="1">
        <v>-1.5</v>
      </c>
      <c r="M559" s="1">
        <v>88</v>
      </c>
      <c r="N559" s="6"/>
      <c r="O559" s="6">
        <v>132</v>
      </c>
      <c r="P559" s="6">
        <v>-166553.84</v>
      </c>
      <c r="R559" s="31">
        <v>-132</v>
      </c>
      <c r="S559" s="28">
        <v>43890</v>
      </c>
    </row>
    <row r="560" spans="1:19" x14ac:dyDescent="0.2">
      <c r="A560" s="29">
        <v>39306</v>
      </c>
      <c r="B560" s="1" t="s">
        <v>200</v>
      </c>
      <c r="C560" s="27">
        <v>43874</v>
      </c>
      <c r="D560" s="1">
        <v>51276</v>
      </c>
      <c r="J560" s="1" t="s">
        <v>0</v>
      </c>
      <c r="K560" s="1" t="s">
        <v>49</v>
      </c>
      <c r="L560" s="1">
        <v>-1</v>
      </c>
      <c r="M560" s="1">
        <v>124</v>
      </c>
      <c r="N560" s="6"/>
      <c r="O560" s="6">
        <v>124</v>
      </c>
      <c r="P560" s="6">
        <v>-166677.84</v>
      </c>
      <c r="R560" s="31">
        <v>-124</v>
      </c>
      <c r="S560" s="28">
        <v>43890</v>
      </c>
    </row>
    <row r="561" spans="1:19" x14ac:dyDescent="0.2">
      <c r="A561" s="29">
        <v>39306</v>
      </c>
      <c r="B561" s="1" t="s">
        <v>200</v>
      </c>
      <c r="C561" s="27">
        <v>43874</v>
      </c>
      <c r="D561" s="1">
        <v>51276</v>
      </c>
      <c r="J561" s="1" t="s">
        <v>0</v>
      </c>
      <c r="K561" s="1" t="s">
        <v>49</v>
      </c>
      <c r="L561" s="1">
        <v>-1</v>
      </c>
      <c r="M561" s="1">
        <v>124</v>
      </c>
      <c r="N561" s="6"/>
      <c r="O561" s="6">
        <v>124</v>
      </c>
      <c r="P561" s="6">
        <v>-167087.84</v>
      </c>
      <c r="R561" s="31">
        <v>-124</v>
      </c>
      <c r="S561" s="28">
        <v>43890</v>
      </c>
    </row>
    <row r="562" spans="1:19" x14ac:dyDescent="0.2">
      <c r="A562" s="29">
        <v>39306</v>
      </c>
      <c r="B562" s="1" t="s">
        <v>200</v>
      </c>
      <c r="C562" s="27">
        <v>43874</v>
      </c>
      <c r="D562" s="1">
        <v>51276</v>
      </c>
      <c r="J562" s="1" t="s">
        <v>0</v>
      </c>
      <c r="K562" s="1" t="s">
        <v>49</v>
      </c>
      <c r="L562" s="1">
        <v>-1.25</v>
      </c>
      <c r="M562" s="1">
        <v>88</v>
      </c>
      <c r="N562" s="6"/>
      <c r="O562" s="6">
        <v>110</v>
      </c>
      <c r="P562" s="6">
        <v>-166311.84</v>
      </c>
      <c r="R562" s="31">
        <v>-110</v>
      </c>
      <c r="S562" s="28">
        <v>43890</v>
      </c>
    </row>
    <row r="563" spans="1:19" x14ac:dyDescent="0.2">
      <c r="A563" s="29">
        <v>39306</v>
      </c>
      <c r="B563" s="1" t="s">
        <v>200</v>
      </c>
      <c r="C563" s="27">
        <v>43874</v>
      </c>
      <c r="D563" s="1">
        <v>51276</v>
      </c>
      <c r="J563" s="1" t="s">
        <v>0</v>
      </c>
      <c r="K563" s="1" t="s">
        <v>49</v>
      </c>
      <c r="L563" s="1">
        <v>-1.25</v>
      </c>
      <c r="M563" s="1">
        <v>88</v>
      </c>
      <c r="N563" s="6"/>
      <c r="O563" s="6">
        <v>110</v>
      </c>
      <c r="P563" s="6">
        <v>-166421.84</v>
      </c>
      <c r="R563" s="31">
        <v>-110</v>
      </c>
      <c r="S563" s="28">
        <v>43890</v>
      </c>
    </row>
    <row r="564" spans="1:19" x14ac:dyDescent="0.2">
      <c r="A564" s="29">
        <v>39307</v>
      </c>
      <c r="B564" s="1" t="s">
        <v>200</v>
      </c>
      <c r="C564" s="27">
        <v>43874</v>
      </c>
      <c r="D564" s="1">
        <v>51277</v>
      </c>
      <c r="J564" s="1" t="s">
        <v>0</v>
      </c>
      <c r="K564" s="1" t="s">
        <v>49</v>
      </c>
      <c r="L564" s="1">
        <v>-1</v>
      </c>
      <c r="M564" s="1">
        <v>155</v>
      </c>
      <c r="N564" s="6"/>
      <c r="O564" s="6">
        <v>155</v>
      </c>
      <c r="P564" s="6">
        <v>-167583.84</v>
      </c>
      <c r="R564" s="31">
        <v>-155</v>
      </c>
      <c r="S564" s="28">
        <v>43890</v>
      </c>
    </row>
    <row r="565" spans="1:19" x14ac:dyDescent="0.2">
      <c r="A565" s="29">
        <v>39307</v>
      </c>
      <c r="B565" s="1" t="s">
        <v>200</v>
      </c>
      <c r="C565" s="27">
        <v>43874</v>
      </c>
      <c r="D565" s="1">
        <v>51277</v>
      </c>
      <c r="J565" s="1" t="s">
        <v>0</v>
      </c>
      <c r="K565" s="1" t="s">
        <v>49</v>
      </c>
      <c r="L565" s="1">
        <v>-1</v>
      </c>
      <c r="M565" s="1">
        <v>110</v>
      </c>
      <c r="N565" s="6"/>
      <c r="O565" s="6">
        <v>110</v>
      </c>
      <c r="P565" s="6">
        <v>-167693.84</v>
      </c>
      <c r="R565" s="31">
        <v>-110</v>
      </c>
      <c r="S565" s="28">
        <v>43890</v>
      </c>
    </row>
    <row r="566" spans="1:19" x14ac:dyDescent="0.2">
      <c r="A566" s="29">
        <v>39307</v>
      </c>
      <c r="B566" s="1" t="s">
        <v>200</v>
      </c>
      <c r="C566" s="27">
        <v>43874</v>
      </c>
      <c r="D566" s="1">
        <v>51277</v>
      </c>
      <c r="J566" s="1" t="s">
        <v>0</v>
      </c>
      <c r="K566" s="1" t="s">
        <v>49</v>
      </c>
      <c r="L566" s="1">
        <v>-0.5</v>
      </c>
      <c r="M566" s="1">
        <v>110</v>
      </c>
      <c r="N566" s="6"/>
      <c r="O566" s="6">
        <v>55</v>
      </c>
      <c r="P566" s="6">
        <v>-167428.84</v>
      </c>
      <c r="R566" s="31">
        <v>-55</v>
      </c>
      <c r="S566" s="28">
        <v>43890</v>
      </c>
    </row>
    <row r="567" spans="1:19" x14ac:dyDescent="0.2">
      <c r="A567" s="29">
        <v>39309</v>
      </c>
      <c r="B567" s="1" t="s">
        <v>200</v>
      </c>
      <c r="C567" s="27">
        <v>43874</v>
      </c>
      <c r="D567" s="1">
        <v>51279</v>
      </c>
      <c r="J567" s="1" t="s">
        <v>0</v>
      </c>
      <c r="K567" s="1" t="s">
        <v>49</v>
      </c>
      <c r="L567" s="1">
        <v>-1</v>
      </c>
      <c r="M567" s="1">
        <v>139.5</v>
      </c>
      <c r="N567" s="6"/>
      <c r="O567" s="6">
        <v>139.5</v>
      </c>
      <c r="P567" s="6">
        <v>-167833.34</v>
      </c>
      <c r="R567" s="31">
        <v>-139.5</v>
      </c>
      <c r="S567" s="28">
        <v>43890</v>
      </c>
    </row>
    <row r="568" spans="1:19" x14ac:dyDescent="0.2">
      <c r="A568" s="29">
        <v>39310</v>
      </c>
      <c r="B568" s="1" t="s">
        <v>200</v>
      </c>
      <c r="C568" s="27">
        <v>43874</v>
      </c>
      <c r="D568" s="1">
        <v>51280</v>
      </c>
      <c r="J568" s="1" t="s">
        <v>0</v>
      </c>
      <c r="K568" s="1" t="s">
        <v>49</v>
      </c>
      <c r="L568" s="1">
        <v>-1</v>
      </c>
      <c r="M568" s="1">
        <v>298</v>
      </c>
      <c r="N568" s="6"/>
      <c r="O568" s="6">
        <v>298</v>
      </c>
      <c r="P568" s="6">
        <v>-168511.34</v>
      </c>
      <c r="R568" s="31">
        <v>-298</v>
      </c>
      <c r="S568" s="28">
        <v>43890</v>
      </c>
    </row>
    <row r="569" spans="1:19" x14ac:dyDescent="0.2">
      <c r="A569" s="29">
        <v>39310</v>
      </c>
      <c r="B569" s="1" t="s">
        <v>200</v>
      </c>
      <c r="C569" s="27">
        <v>43874</v>
      </c>
      <c r="D569" s="1">
        <v>51280</v>
      </c>
      <c r="J569" s="1" t="s">
        <v>0</v>
      </c>
      <c r="K569" s="1" t="s">
        <v>49</v>
      </c>
      <c r="L569" s="1">
        <v>-1</v>
      </c>
      <c r="M569" s="1">
        <v>124</v>
      </c>
      <c r="N569" s="6"/>
      <c r="O569" s="6">
        <v>124</v>
      </c>
      <c r="P569" s="6">
        <v>-167957.34</v>
      </c>
      <c r="R569" s="31">
        <v>-124</v>
      </c>
      <c r="S569" s="28">
        <v>43890</v>
      </c>
    </row>
    <row r="570" spans="1:19" x14ac:dyDescent="0.2">
      <c r="A570" s="29">
        <v>39310</v>
      </c>
      <c r="B570" s="1" t="s">
        <v>200</v>
      </c>
      <c r="C570" s="27">
        <v>43874</v>
      </c>
      <c r="D570" s="1">
        <v>51280</v>
      </c>
      <c r="J570" s="1" t="s">
        <v>0</v>
      </c>
      <c r="K570" s="1" t="s">
        <v>49</v>
      </c>
      <c r="L570" s="1">
        <v>-1</v>
      </c>
      <c r="M570" s="1">
        <v>124</v>
      </c>
      <c r="N570" s="6"/>
      <c r="O570" s="6">
        <v>124</v>
      </c>
      <c r="P570" s="6">
        <v>-168147.34</v>
      </c>
      <c r="R570" s="31">
        <v>-124</v>
      </c>
      <c r="S570" s="28">
        <v>43890</v>
      </c>
    </row>
    <row r="571" spans="1:19" x14ac:dyDescent="0.2">
      <c r="A571" s="29">
        <v>39310</v>
      </c>
      <c r="B571" s="1" t="s">
        <v>200</v>
      </c>
      <c r="C571" s="27">
        <v>43874</v>
      </c>
      <c r="D571" s="1">
        <v>51280</v>
      </c>
      <c r="J571" s="1" t="s">
        <v>0</v>
      </c>
      <c r="K571" s="1" t="s">
        <v>49</v>
      </c>
      <c r="L571" s="1">
        <v>-0.75</v>
      </c>
      <c r="M571" s="1">
        <v>88</v>
      </c>
      <c r="N571" s="6"/>
      <c r="O571" s="6">
        <v>66</v>
      </c>
      <c r="P571" s="6">
        <v>-168213.34</v>
      </c>
      <c r="R571" s="31">
        <v>-66</v>
      </c>
      <c r="S571" s="28">
        <v>43890</v>
      </c>
    </row>
    <row r="572" spans="1:19" x14ac:dyDescent="0.2">
      <c r="A572" s="29">
        <v>39310</v>
      </c>
      <c r="B572" s="1" t="s">
        <v>200</v>
      </c>
      <c r="C572" s="27">
        <v>43874</v>
      </c>
      <c r="D572" s="1">
        <v>51280</v>
      </c>
      <c r="J572" s="1" t="s">
        <v>0</v>
      </c>
      <c r="K572" s="1" t="s">
        <v>49</v>
      </c>
      <c r="L572" s="1">
        <v>-0.5</v>
      </c>
      <c r="M572" s="1">
        <v>88</v>
      </c>
      <c r="N572" s="6"/>
      <c r="O572" s="6">
        <v>44</v>
      </c>
      <c r="P572" s="6">
        <v>-168023.34</v>
      </c>
      <c r="R572" s="31">
        <v>-44</v>
      </c>
      <c r="S572" s="28">
        <v>43890</v>
      </c>
    </row>
    <row r="573" spans="1:19" x14ac:dyDescent="0.2">
      <c r="A573" s="29">
        <v>39310</v>
      </c>
      <c r="B573" s="1" t="s">
        <v>200</v>
      </c>
      <c r="C573" s="27">
        <v>43874</v>
      </c>
      <c r="D573" s="1">
        <v>51280</v>
      </c>
      <c r="J573" s="1" t="s">
        <v>0</v>
      </c>
      <c r="K573" s="1" t="s">
        <v>49</v>
      </c>
      <c r="L573" s="1">
        <v>-0.25</v>
      </c>
      <c r="M573" s="1">
        <v>88</v>
      </c>
      <c r="N573" s="6"/>
      <c r="O573" s="6">
        <v>22</v>
      </c>
      <c r="P573" s="6">
        <v>-167979.34</v>
      </c>
      <c r="R573" s="31">
        <v>-22</v>
      </c>
      <c r="S573" s="28">
        <v>43890</v>
      </c>
    </row>
    <row r="574" spans="1:19" x14ac:dyDescent="0.2">
      <c r="A574" s="29">
        <v>39321</v>
      </c>
      <c r="B574" s="1" t="s">
        <v>200</v>
      </c>
      <c r="C574" s="27">
        <v>43879</v>
      </c>
      <c r="D574" s="1">
        <v>51281</v>
      </c>
      <c r="J574" s="1" t="s">
        <v>0</v>
      </c>
      <c r="K574" s="1" t="s">
        <v>49</v>
      </c>
      <c r="L574" s="1">
        <v>-1</v>
      </c>
      <c r="M574" s="1">
        <v>155</v>
      </c>
      <c r="N574" s="6"/>
      <c r="O574" s="6">
        <v>155</v>
      </c>
      <c r="P574" s="6">
        <v>-168666.34</v>
      </c>
      <c r="R574" s="31">
        <v>-155</v>
      </c>
      <c r="S574" s="28">
        <v>43890</v>
      </c>
    </row>
    <row r="575" spans="1:19" x14ac:dyDescent="0.2">
      <c r="A575" s="29">
        <v>39321</v>
      </c>
      <c r="B575" s="1" t="s">
        <v>200</v>
      </c>
      <c r="C575" s="27">
        <v>43879</v>
      </c>
      <c r="D575" s="1">
        <v>51281</v>
      </c>
      <c r="J575" s="1" t="s">
        <v>0</v>
      </c>
      <c r="K575" s="1" t="s">
        <v>49</v>
      </c>
      <c r="L575" s="1">
        <v>-1</v>
      </c>
      <c r="M575" s="1">
        <v>110</v>
      </c>
      <c r="N575" s="6"/>
      <c r="O575" s="6">
        <v>110</v>
      </c>
      <c r="P575" s="6">
        <v>-168776.34</v>
      </c>
      <c r="R575" s="31">
        <v>-110</v>
      </c>
      <c r="S575" s="28">
        <v>43890</v>
      </c>
    </row>
    <row r="576" spans="1:19" x14ac:dyDescent="0.2">
      <c r="A576" s="29">
        <v>39348</v>
      </c>
      <c r="B576" s="1" t="s">
        <v>200</v>
      </c>
      <c r="C576" s="27">
        <v>43880</v>
      </c>
      <c r="D576" s="1">
        <v>51282</v>
      </c>
      <c r="J576" s="1" t="s">
        <v>0</v>
      </c>
      <c r="K576" s="1" t="s">
        <v>49</v>
      </c>
      <c r="L576" s="1">
        <v>-1</v>
      </c>
      <c r="M576" s="1">
        <v>110</v>
      </c>
      <c r="N576" s="6"/>
      <c r="O576" s="6">
        <v>110</v>
      </c>
      <c r="P576" s="6">
        <v>-168886.34</v>
      </c>
      <c r="R576" s="31">
        <v>-110</v>
      </c>
      <c r="S576" s="28">
        <v>43890</v>
      </c>
    </row>
    <row r="577" spans="1:19" x14ac:dyDescent="0.2">
      <c r="A577" s="29">
        <v>39354</v>
      </c>
      <c r="B577" s="1" t="s">
        <v>200</v>
      </c>
      <c r="C577" s="27">
        <v>43881</v>
      </c>
      <c r="D577" s="1">
        <v>51283</v>
      </c>
      <c r="J577" s="1" t="s">
        <v>0</v>
      </c>
      <c r="K577" s="1" t="s">
        <v>49</v>
      </c>
      <c r="L577" s="1">
        <v>-5.5</v>
      </c>
      <c r="M577" s="1">
        <v>88</v>
      </c>
      <c r="N577" s="6"/>
      <c r="O577" s="6">
        <v>484</v>
      </c>
      <c r="P577" s="6">
        <v>-170036.34</v>
      </c>
      <c r="R577" s="31">
        <v>-484</v>
      </c>
      <c r="S577" s="28">
        <v>43890</v>
      </c>
    </row>
    <row r="578" spans="1:19" x14ac:dyDescent="0.2">
      <c r="A578" s="29">
        <v>39354</v>
      </c>
      <c r="B578" s="1" t="s">
        <v>200</v>
      </c>
      <c r="C578" s="27">
        <v>43881</v>
      </c>
      <c r="D578" s="1">
        <v>51283</v>
      </c>
      <c r="J578" s="1" t="s">
        <v>0</v>
      </c>
      <c r="K578" s="1" t="s">
        <v>49</v>
      </c>
      <c r="L578" s="1">
        <v>-5.5</v>
      </c>
      <c r="M578" s="1">
        <v>88</v>
      </c>
      <c r="N578" s="6"/>
      <c r="O578" s="6">
        <v>484</v>
      </c>
      <c r="P578" s="6">
        <v>-170644.34</v>
      </c>
      <c r="R578" s="31">
        <v>-484</v>
      </c>
      <c r="S578" s="28">
        <v>43890</v>
      </c>
    </row>
    <row r="579" spans="1:19" x14ac:dyDescent="0.2">
      <c r="A579" s="29">
        <v>39354</v>
      </c>
      <c r="B579" s="1" t="s">
        <v>200</v>
      </c>
      <c r="C579" s="27">
        <v>43881</v>
      </c>
      <c r="D579" s="1">
        <v>51283</v>
      </c>
      <c r="J579" s="1" t="s">
        <v>0</v>
      </c>
      <c r="K579" s="1" t="s">
        <v>49</v>
      </c>
      <c r="L579" s="1">
        <v>-4.75</v>
      </c>
      <c r="M579" s="1">
        <v>88</v>
      </c>
      <c r="N579" s="6"/>
      <c r="O579" s="6">
        <v>418</v>
      </c>
      <c r="P579" s="6">
        <v>-169428.34</v>
      </c>
      <c r="R579" s="31">
        <v>-418</v>
      </c>
      <c r="S579" s="28">
        <v>43890</v>
      </c>
    </row>
    <row r="580" spans="1:19" x14ac:dyDescent="0.2">
      <c r="A580" s="29">
        <v>39354</v>
      </c>
      <c r="B580" s="1" t="s">
        <v>200</v>
      </c>
      <c r="C580" s="27">
        <v>43881</v>
      </c>
      <c r="D580" s="1">
        <v>51283</v>
      </c>
      <c r="J580" s="1" t="s">
        <v>0</v>
      </c>
      <c r="K580" s="1" t="s">
        <v>49</v>
      </c>
      <c r="L580" s="1">
        <v>-1</v>
      </c>
      <c r="M580" s="1">
        <v>124</v>
      </c>
      <c r="N580" s="6"/>
      <c r="O580" s="6">
        <v>124</v>
      </c>
      <c r="P580" s="6">
        <v>-169010.34</v>
      </c>
      <c r="R580" s="31">
        <v>-124</v>
      </c>
      <c r="S580" s="28">
        <v>43890</v>
      </c>
    </row>
    <row r="581" spans="1:19" x14ac:dyDescent="0.2">
      <c r="A581" s="29">
        <v>39354</v>
      </c>
      <c r="B581" s="1" t="s">
        <v>200</v>
      </c>
      <c r="C581" s="27">
        <v>43881</v>
      </c>
      <c r="D581" s="1">
        <v>51283</v>
      </c>
      <c r="J581" s="1" t="s">
        <v>0</v>
      </c>
      <c r="K581" s="1" t="s">
        <v>49</v>
      </c>
      <c r="L581" s="1">
        <v>-1</v>
      </c>
      <c r="M581" s="1">
        <v>124</v>
      </c>
      <c r="N581" s="6"/>
      <c r="O581" s="6">
        <v>124</v>
      </c>
      <c r="P581" s="6">
        <v>-169552.34</v>
      </c>
      <c r="R581" s="31">
        <v>-124</v>
      </c>
      <c r="S581" s="28">
        <v>43890</v>
      </c>
    </row>
    <row r="582" spans="1:19" x14ac:dyDescent="0.2">
      <c r="A582" s="29">
        <v>39354</v>
      </c>
      <c r="B582" s="1" t="s">
        <v>200</v>
      </c>
      <c r="C582" s="27">
        <v>43881</v>
      </c>
      <c r="D582" s="1">
        <v>51283</v>
      </c>
      <c r="J582" s="1" t="s">
        <v>0</v>
      </c>
      <c r="K582" s="1" t="s">
        <v>49</v>
      </c>
      <c r="L582" s="1">
        <v>-1</v>
      </c>
      <c r="M582" s="1">
        <v>124</v>
      </c>
      <c r="N582" s="6"/>
      <c r="O582" s="6">
        <v>124</v>
      </c>
      <c r="P582" s="6">
        <v>-170160.34</v>
      </c>
      <c r="R582" s="31">
        <v>-124</v>
      </c>
      <c r="S582" s="28">
        <v>43890</v>
      </c>
    </row>
    <row r="583" spans="1:19" x14ac:dyDescent="0.2">
      <c r="A583" s="29">
        <v>39355</v>
      </c>
      <c r="B583" s="1" t="s">
        <v>200</v>
      </c>
      <c r="C583" s="27">
        <v>43882</v>
      </c>
      <c r="D583" s="1">
        <v>51284</v>
      </c>
      <c r="J583" s="1" t="s">
        <v>0</v>
      </c>
      <c r="K583" s="1" t="s">
        <v>49</v>
      </c>
      <c r="L583" s="1">
        <v>-1</v>
      </c>
      <c r="M583" s="1">
        <v>155</v>
      </c>
      <c r="N583" s="6"/>
      <c r="O583" s="6">
        <v>155</v>
      </c>
      <c r="P583" s="6">
        <v>-170799.34</v>
      </c>
      <c r="R583" s="31">
        <v>-155</v>
      </c>
      <c r="S583" s="28">
        <v>43890</v>
      </c>
    </row>
    <row r="584" spans="1:19" x14ac:dyDescent="0.2">
      <c r="A584" s="29">
        <v>39355</v>
      </c>
      <c r="B584" s="1" t="s">
        <v>200</v>
      </c>
      <c r="C584" s="27">
        <v>43882</v>
      </c>
      <c r="D584" s="1">
        <v>51284</v>
      </c>
      <c r="J584" s="1" t="s">
        <v>0</v>
      </c>
      <c r="K584" s="1" t="s">
        <v>49</v>
      </c>
      <c r="L584" s="1">
        <v>-1</v>
      </c>
      <c r="M584" s="1">
        <v>110</v>
      </c>
      <c r="N584" s="6"/>
      <c r="O584" s="6">
        <v>110</v>
      </c>
      <c r="P584" s="6">
        <v>-170909.34</v>
      </c>
      <c r="R584" s="31">
        <v>-110</v>
      </c>
      <c r="S584" s="28">
        <v>43890</v>
      </c>
    </row>
    <row r="585" spans="1:19" x14ac:dyDescent="0.2">
      <c r="A585" s="29">
        <v>39355</v>
      </c>
      <c r="B585" s="1" t="s">
        <v>200</v>
      </c>
      <c r="C585" s="27">
        <v>43882</v>
      </c>
      <c r="D585" s="1">
        <v>51284</v>
      </c>
      <c r="J585" s="1" t="s">
        <v>0</v>
      </c>
      <c r="K585" s="1" t="s">
        <v>49</v>
      </c>
      <c r="L585" s="1">
        <v>-0.75</v>
      </c>
      <c r="M585" s="1">
        <v>110</v>
      </c>
      <c r="N585" s="6"/>
      <c r="O585" s="6">
        <v>82.5</v>
      </c>
      <c r="P585" s="6">
        <v>-170991.84</v>
      </c>
      <c r="R585" s="31">
        <v>-82.5</v>
      </c>
      <c r="S585" s="28">
        <v>43890</v>
      </c>
    </row>
    <row r="586" spans="1:19" x14ac:dyDescent="0.2">
      <c r="A586" s="29">
        <v>39356</v>
      </c>
      <c r="B586" s="1" t="s">
        <v>200</v>
      </c>
      <c r="C586" s="27">
        <v>43882</v>
      </c>
      <c r="D586" s="1">
        <v>51285</v>
      </c>
      <c r="J586" s="1" t="s">
        <v>0</v>
      </c>
      <c r="K586" s="1" t="s">
        <v>49</v>
      </c>
      <c r="L586" s="1">
        <v>-1</v>
      </c>
      <c r="M586" s="1">
        <v>898</v>
      </c>
      <c r="N586" s="6"/>
      <c r="O586" s="6">
        <v>898</v>
      </c>
      <c r="P586" s="6">
        <v>-172451.84</v>
      </c>
      <c r="R586" s="31">
        <v>-898</v>
      </c>
      <c r="S586" s="28">
        <v>43890</v>
      </c>
    </row>
    <row r="587" spans="1:19" x14ac:dyDescent="0.2">
      <c r="A587" s="29">
        <v>39356</v>
      </c>
      <c r="B587" s="1" t="s">
        <v>200</v>
      </c>
      <c r="C587" s="27">
        <v>43882</v>
      </c>
      <c r="D587" s="1">
        <v>51285</v>
      </c>
      <c r="J587" s="1" t="s">
        <v>0</v>
      </c>
      <c r="K587" s="1" t="s">
        <v>49</v>
      </c>
      <c r="L587" s="1">
        <v>-1</v>
      </c>
      <c r="M587" s="1">
        <v>160</v>
      </c>
      <c r="N587" s="6"/>
      <c r="O587" s="6">
        <v>160</v>
      </c>
      <c r="P587" s="6">
        <v>-171275.84</v>
      </c>
      <c r="R587" s="31">
        <v>-160</v>
      </c>
      <c r="S587" s="28">
        <v>43890</v>
      </c>
    </row>
    <row r="588" spans="1:19" x14ac:dyDescent="0.2">
      <c r="A588" s="29">
        <v>39356</v>
      </c>
      <c r="B588" s="1" t="s">
        <v>200</v>
      </c>
      <c r="C588" s="27">
        <v>43882</v>
      </c>
      <c r="D588" s="1">
        <v>51285</v>
      </c>
      <c r="J588" s="1" t="s">
        <v>0</v>
      </c>
      <c r="K588" s="1" t="s">
        <v>49</v>
      </c>
      <c r="L588" s="1">
        <v>-1.75</v>
      </c>
      <c r="M588" s="1">
        <v>88</v>
      </c>
      <c r="N588" s="6"/>
      <c r="O588" s="6">
        <v>154</v>
      </c>
      <c r="P588" s="6">
        <v>-171553.84</v>
      </c>
      <c r="R588" s="31">
        <v>-154</v>
      </c>
      <c r="S588" s="28">
        <v>43890</v>
      </c>
    </row>
    <row r="589" spans="1:19" x14ac:dyDescent="0.2">
      <c r="A589" s="29">
        <v>39356</v>
      </c>
      <c r="B589" s="1" t="s">
        <v>200</v>
      </c>
      <c r="C589" s="27">
        <v>43882</v>
      </c>
      <c r="D589" s="1">
        <v>51285</v>
      </c>
      <c r="J589" s="1" t="s">
        <v>0</v>
      </c>
      <c r="K589" s="1" t="s">
        <v>49</v>
      </c>
      <c r="L589" s="1">
        <v>-1</v>
      </c>
      <c r="M589" s="1">
        <v>124</v>
      </c>
      <c r="N589" s="6"/>
      <c r="O589" s="6">
        <v>124</v>
      </c>
      <c r="P589" s="6">
        <v>-171115.84</v>
      </c>
      <c r="R589" s="31">
        <v>-124</v>
      </c>
      <c r="S589" s="28">
        <v>43890</v>
      </c>
    </row>
    <row r="590" spans="1:19" x14ac:dyDescent="0.2">
      <c r="A590" s="29">
        <v>39356</v>
      </c>
      <c r="B590" s="1" t="s">
        <v>200</v>
      </c>
      <c r="C590" s="27">
        <v>43882</v>
      </c>
      <c r="D590" s="1">
        <v>51285</v>
      </c>
      <c r="J590" s="1" t="s">
        <v>0</v>
      </c>
      <c r="K590" s="1" t="s">
        <v>49</v>
      </c>
      <c r="L590" s="1">
        <v>-1</v>
      </c>
      <c r="M590" s="1">
        <v>124</v>
      </c>
      <c r="N590" s="6"/>
      <c r="O590" s="6">
        <v>124</v>
      </c>
      <c r="P590" s="6">
        <v>-171399.84</v>
      </c>
      <c r="R590" s="31">
        <v>-124</v>
      </c>
      <c r="S590" s="28">
        <v>43890</v>
      </c>
    </row>
    <row r="591" spans="1:19" x14ac:dyDescent="0.2">
      <c r="A591" s="29">
        <v>39356</v>
      </c>
      <c r="B591" s="1" t="s">
        <v>200</v>
      </c>
      <c r="C591" s="27">
        <v>43882</v>
      </c>
      <c r="D591" s="1">
        <v>51285</v>
      </c>
      <c r="J591" s="1" t="s">
        <v>0</v>
      </c>
      <c r="K591" s="1" t="s">
        <v>49</v>
      </c>
      <c r="L591" s="1">
        <v>-1</v>
      </c>
      <c r="M591" s="1">
        <v>72.73</v>
      </c>
      <c r="N591" s="6"/>
      <c r="O591" s="6">
        <v>72.73</v>
      </c>
      <c r="P591" s="6">
        <v>-173060.07</v>
      </c>
      <c r="R591" s="31">
        <v>-72.73</v>
      </c>
      <c r="S591" s="28">
        <v>43890</v>
      </c>
    </row>
    <row r="592" spans="1:19" x14ac:dyDescent="0.2">
      <c r="A592" s="29">
        <v>39357</v>
      </c>
      <c r="B592" s="1" t="s">
        <v>200</v>
      </c>
      <c r="C592" s="27">
        <v>43882</v>
      </c>
      <c r="D592" s="1">
        <v>51286</v>
      </c>
      <c r="J592" s="1" t="s">
        <v>0</v>
      </c>
      <c r="K592" s="1" t="s">
        <v>49</v>
      </c>
      <c r="L592" s="1">
        <v>-4</v>
      </c>
      <c r="M592" s="1">
        <v>99</v>
      </c>
      <c r="N592" s="6"/>
      <c r="O592" s="6">
        <v>396</v>
      </c>
      <c r="P592" s="6">
        <v>-172987.34</v>
      </c>
      <c r="R592" s="31">
        <v>-396</v>
      </c>
      <c r="S592" s="28">
        <v>43890</v>
      </c>
    </row>
    <row r="593" spans="1:19" x14ac:dyDescent="0.2">
      <c r="A593" s="29">
        <v>39357</v>
      </c>
      <c r="B593" s="1" t="s">
        <v>200</v>
      </c>
      <c r="C593" s="27">
        <v>43882</v>
      </c>
      <c r="D593" s="1">
        <v>51286</v>
      </c>
      <c r="J593" s="1" t="s">
        <v>0</v>
      </c>
      <c r="K593" s="1" t="s">
        <v>49</v>
      </c>
      <c r="L593" s="1">
        <v>-1</v>
      </c>
      <c r="M593" s="1">
        <v>139.5</v>
      </c>
      <c r="N593" s="6"/>
      <c r="O593" s="6">
        <v>139.5</v>
      </c>
      <c r="P593" s="6">
        <v>-172591.34</v>
      </c>
      <c r="R593" s="31">
        <v>-139.5</v>
      </c>
      <c r="S593" s="28">
        <v>43890</v>
      </c>
    </row>
    <row r="594" spans="1:19" x14ac:dyDescent="0.2">
      <c r="A594" s="29">
        <v>39376</v>
      </c>
      <c r="B594" s="1" t="s">
        <v>200</v>
      </c>
      <c r="C594" s="27">
        <v>43885</v>
      </c>
      <c r="D594" s="1">
        <v>51288</v>
      </c>
      <c r="J594" s="1" t="s">
        <v>0</v>
      </c>
      <c r="K594" s="1" t="s">
        <v>49</v>
      </c>
      <c r="L594" s="1">
        <v>-6.5</v>
      </c>
      <c r="M594" s="1">
        <v>110</v>
      </c>
      <c r="N594" s="6"/>
      <c r="O594" s="6">
        <v>715</v>
      </c>
      <c r="P594" s="6">
        <v>-177806.32</v>
      </c>
      <c r="R594" s="31">
        <v>-715</v>
      </c>
      <c r="S594" s="28">
        <v>43890</v>
      </c>
    </row>
    <row r="595" spans="1:19" x14ac:dyDescent="0.2">
      <c r="A595" s="29">
        <v>39376</v>
      </c>
      <c r="B595" s="1" t="s">
        <v>200</v>
      </c>
      <c r="C595" s="27">
        <v>43885</v>
      </c>
      <c r="D595" s="1">
        <v>51288</v>
      </c>
      <c r="J595" s="1" t="s">
        <v>0</v>
      </c>
      <c r="K595" s="1" t="s">
        <v>49</v>
      </c>
      <c r="L595" s="1">
        <v>-6</v>
      </c>
      <c r="M595" s="1">
        <v>110</v>
      </c>
      <c r="N595" s="6"/>
      <c r="O595" s="6">
        <v>660</v>
      </c>
      <c r="P595" s="6">
        <v>-173875.07</v>
      </c>
      <c r="R595" s="31">
        <v>-660</v>
      </c>
      <c r="S595" s="28">
        <v>43890</v>
      </c>
    </row>
    <row r="596" spans="1:19" x14ac:dyDescent="0.2">
      <c r="A596" s="29">
        <v>39376</v>
      </c>
      <c r="B596" s="1" t="s">
        <v>200</v>
      </c>
      <c r="C596" s="27">
        <v>43885</v>
      </c>
      <c r="D596" s="1">
        <v>51288</v>
      </c>
      <c r="J596" s="1" t="s">
        <v>0</v>
      </c>
      <c r="K596" s="1" t="s">
        <v>49</v>
      </c>
      <c r="L596" s="1">
        <v>-6</v>
      </c>
      <c r="M596" s="1">
        <v>110</v>
      </c>
      <c r="N596" s="6"/>
      <c r="O596" s="6">
        <v>660</v>
      </c>
      <c r="P596" s="6">
        <v>-178621.32</v>
      </c>
      <c r="R596" s="31">
        <v>-660</v>
      </c>
      <c r="S596" s="28">
        <v>43890</v>
      </c>
    </row>
    <row r="597" spans="1:19" x14ac:dyDescent="0.2">
      <c r="A597" s="29">
        <v>39376</v>
      </c>
      <c r="B597" s="1" t="s">
        <v>200</v>
      </c>
      <c r="C597" s="27">
        <v>43885</v>
      </c>
      <c r="D597" s="1">
        <v>51288</v>
      </c>
      <c r="J597" s="1" t="s">
        <v>0</v>
      </c>
      <c r="K597" s="1" t="s">
        <v>49</v>
      </c>
      <c r="L597" s="1">
        <v>-1</v>
      </c>
      <c r="M597" s="1">
        <v>155</v>
      </c>
      <c r="N597" s="6"/>
      <c r="O597" s="6">
        <v>155</v>
      </c>
      <c r="P597" s="6">
        <v>-173215.07</v>
      </c>
      <c r="R597" s="31">
        <v>-155</v>
      </c>
      <c r="S597" s="28">
        <v>43890</v>
      </c>
    </row>
    <row r="598" spans="1:19" x14ac:dyDescent="0.2">
      <c r="A598" s="29">
        <v>39376</v>
      </c>
      <c r="B598" s="1" t="s">
        <v>200</v>
      </c>
      <c r="C598" s="27">
        <v>43885</v>
      </c>
      <c r="D598" s="1">
        <v>51288</v>
      </c>
      <c r="J598" s="1" t="s">
        <v>0</v>
      </c>
      <c r="K598" s="1" t="s">
        <v>49</v>
      </c>
      <c r="L598" s="1">
        <v>-1</v>
      </c>
      <c r="M598" s="1">
        <v>155</v>
      </c>
      <c r="N598" s="6"/>
      <c r="O598" s="6">
        <v>155</v>
      </c>
      <c r="P598" s="6">
        <v>-176908.82</v>
      </c>
      <c r="R598" s="31">
        <v>-155</v>
      </c>
      <c r="S598" s="28">
        <v>43890</v>
      </c>
    </row>
    <row r="599" spans="1:19" x14ac:dyDescent="0.2">
      <c r="A599" s="29">
        <v>39376</v>
      </c>
      <c r="B599" s="1" t="s">
        <v>200</v>
      </c>
      <c r="C599" s="27">
        <v>43885</v>
      </c>
      <c r="D599" s="1">
        <v>51288</v>
      </c>
      <c r="J599" s="1" t="s">
        <v>0</v>
      </c>
      <c r="K599" s="1" t="s">
        <v>49</v>
      </c>
      <c r="L599" s="1">
        <v>-1</v>
      </c>
      <c r="M599" s="1">
        <v>155</v>
      </c>
      <c r="N599" s="6"/>
      <c r="O599" s="6">
        <v>155</v>
      </c>
      <c r="P599" s="6">
        <v>-177091.32</v>
      </c>
      <c r="R599" s="31">
        <v>-155</v>
      </c>
      <c r="S599" s="28">
        <v>43890</v>
      </c>
    </row>
    <row r="600" spans="1:19" x14ac:dyDescent="0.2">
      <c r="A600" s="29">
        <v>39376</v>
      </c>
      <c r="B600" s="1" t="s">
        <v>200</v>
      </c>
      <c r="C600" s="27">
        <v>43885</v>
      </c>
      <c r="D600" s="1">
        <v>51288</v>
      </c>
      <c r="J600" s="1" t="s">
        <v>0</v>
      </c>
      <c r="K600" s="1" t="s">
        <v>49</v>
      </c>
      <c r="L600" s="1">
        <v>-1</v>
      </c>
      <c r="M600" s="1">
        <v>155</v>
      </c>
      <c r="N600" s="6"/>
      <c r="O600" s="6">
        <v>155</v>
      </c>
      <c r="P600" s="6">
        <v>-177961.32</v>
      </c>
      <c r="R600" s="31">
        <v>-155</v>
      </c>
      <c r="S600" s="28">
        <v>43890</v>
      </c>
    </row>
    <row r="601" spans="1:19" x14ac:dyDescent="0.2">
      <c r="A601" s="29">
        <v>39376</v>
      </c>
      <c r="B601" s="1" t="s">
        <v>200</v>
      </c>
      <c r="C601" s="27">
        <v>43885</v>
      </c>
      <c r="D601" s="1">
        <v>51288</v>
      </c>
      <c r="J601" s="1" t="s">
        <v>0</v>
      </c>
      <c r="K601" s="1" t="s">
        <v>49</v>
      </c>
      <c r="L601" s="1">
        <v>-0.25</v>
      </c>
      <c r="M601" s="1">
        <v>110</v>
      </c>
      <c r="N601" s="6"/>
      <c r="O601" s="6">
        <v>27.5</v>
      </c>
      <c r="P601" s="6">
        <v>-176936.32000000001</v>
      </c>
      <c r="R601" s="31">
        <v>-27.5</v>
      </c>
      <c r="S601" s="28">
        <v>43890</v>
      </c>
    </row>
    <row r="602" spans="1:19" x14ac:dyDescent="0.2">
      <c r="A602" s="29">
        <v>39378</v>
      </c>
      <c r="B602" s="1" t="s">
        <v>200</v>
      </c>
      <c r="C602" s="27">
        <v>43885</v>
      </c>
      <c r="D602" s="1">
        <v>51290</v>
      </c>
      <c r="J602" s="1" t="s">
        <v>0</v>
      </c>
      <c r="K602" s="1" t="s">
        <v>49</v>
      </c>
      <c r="L602" s="1">
        <v>-1</v>
      </c>
      <c r="M602" s="1">
        <v>155</v>
      </c>
      <c r="N602" s="6"/>
      <c r="O602" s="6">
        <v>155</v>
      </c>
      <c r="P602" s="6">
        <v>-174030.07</v>
      </c>
      <c r="R602" s="31">
        <v>-155</v>
      </c>
      <c r="S602" s="28">
        <v>43890</v>
      </c>
    </row>
    <row r="603" spans="1:19" x14ac:dyDescent="0.2">
      <c r="A603" s="29">
        <v>39379</v>
      </c>
      <c r="B603" s="1" t="s">
        <v>200</v>
      </c>
      <c r="C603" s="27">
        <v>43885</v>
      </c>
      <c r="D603" s="1">
        <v>51291</v>
      </c>
      <c r="J603" s="1" t="s">
        <v>0</v>
      </c>
      <c r="K603" s="1" t="s">
        <v>49</v>
      </c>
      <c r="L603" s="1">
        <v>-6.5</v>
      </c>
      <c r="M603" s="1">
        <v>110</v>
      </c>
      <c r="N603" s="6"/>
      <c r="O603" s="6">
        <v>715</v>
      </c>
      <c r="P603" s="6">
        <v>-175055.07</v>
      </c>
      <c r="R603" s="31">
        <v>-715</v>
      </c>
      <c r="S603" s="28">
        <v>43890</v>
      </c>
    </row>
    <row r="604" spans="1:19" x14ac:dyDescent="0.2">
      <c r="A604" s="29">
        <v>39379</v>
      </c>
      <c r="B604" s="1" t="s">
        <v>200</v>
      </c>
      <c r="C604" s="27">
        <v>43885</v>
      </c>
      <c r="D604" s="1">
        <v>51291</v>
      </c>
      <c r="J604" s="1" t="s">
        <v>0</v>
      </c>
      <c r="K604" s="1" t="s">
        <v>49</v>
      </c>
      <c r="L604" s="1">
        <v>-5.5</v>
      </c>
      <c r="M604" s="1">
        <v>110</v>
      </c>
      <c r="N604" s="6"/>
      <c r="O604" s="6">
        <v>605</v>
      </c>
      <c r="P604" s="6">
        <v>-175815.07</v>
      </c>
      <c r="R604" s="31">
        <v>-605</v>
      </c>
      <c r="S604" s="28">
        <v>43890</v>
      </c>
    </row>
    <row r="605" spans="1:19" x14ac:dyDescent="0.2">
      <c r="A605" s="29">
        <v>39379</v>
      </c>
      <c r="B605" s="1" t="s">
        <v>200</v>
      </c>
      <c r="C605" s="27">
        <v>43885</v>
      </c>
      <c r="D605" s="1">
        <v>51291</v>
      </c>
      <c r="J605" s="1" t="s">
        <v>0</v>
      </c>
      <c r="K605" s="1" t="s">
        <v>49</v>
      </c>
      <c r="L605" s="1">
        <v>-1</v>
      </c>
      <c r="M605" s="1">
        <v>155</v>
      </c>
      <c r="N605" s="6"/>
      <c r="O605" s="6">
        <v>155</v>
      </c>
      <c r="P605" s="6">
        <v>-174185.07</v>
      </c>
      <c r="R605" s="31">
        <v>-155</v>
      </c>
      <c r="S605" s="28">
        <v>43890</v>
      </c>
    </row>
    <row r="606" spans="1:19" x14ac:dyDescent="0.2">
      <c r="A606" s="29">
        <v>39379</v>
      </c>
      <c r="B606" s="1" t="s">
        <v>200</v>
      </c>
      <c r="C606" s="27">
        <v>43885</v>
      </c>
      <c r="D606" s="1">
        <v>51291</v>
      </c>
      <c r="J606" s="1" t="s">
        <v>0</v>
      </c>
      <c r="K606" s="1" t="s">
        <v>49</v>
      </c>
      <c r="L606" s="1">
        <v>-1</v>
      </c>
      <c r="M606" s="1">
        <v>155</v>
      </c>
      <c r="N606" s="6"/>
      <c r="O606" s="6">
        <v>155</v>
      </c>
      <c r="P606" s="6">
        <v>-174340.07</v>
      </c>
      <c r="R606" s="31">
        <v>-155</v>
      </c>
      <c r="S606" s="28">
        <v>43890</v>
      </c>
    </row>
    <row r="607" spans="1:19" x14ac:dyDescent="0.2">
      <c r="A607" s="29">
        <v>39379</v>
      </c>
      <c r="B607" s="1" t="s">
        <v>200</v>
      </c>
      <c r="C607" s="27">
        <v>43885</v>
      </c>
      <c r="D607" s="1">
        <v>51291</v>
      </c>
      <c r="J607" s="1" t="s">
        <v>0</v>
      </c>
      <c r="K607" s="1" t="s">
        <v>49</v>
      </c>
      <c r="L607" s="1">
        <v>-1</v>
      </c>
      <c r="M607" s="1">
        <v>155</v>
      </c>
      <c r="N607" s="6"/>
      <c r="O607" s="6">
        <v>155</v>
      </c>
      <c r="P607" s="6">
        <v>-175210.07</v>
      </c>
      <c r="R607" s="31">
        <v>-155</v>
      </c>
      <c r="S607" s="28">
        <v>43890</v>
      </c>
    </row>
    <row r="608" spans="1:19" x14ac:dyDescent="0.2">
      <c r="A608" s="29">
        <v>39380</v>
      </c>
      <c r="B608" s="1" t="s">
        <v>200</v>
      </c>
      <c r="C608" s="27">
        <v>43885</v>
      </c>
      <c r="D608" s="1">
        <v>51292</v>
      </c>
      <c r="J608" s="1" t="s">
        <v>0</v>
      </c>
      <c r="K608" s="1" t="s">
        <v>49</v>
      </c>
      <c r="L608" s="1">
        <v>-2.5</v>
      </c>
      <c r="M608" s="1">
        <v>99</v>
      </c>
      <c r="N608" s="6"/>
      <c r="O608" s="6">
        <v>247.5</v>
      </c>
      <c r="P608" s="6">
        <v>-176202.07</v>
      </c>
      <c r="R608" s="31">
        <v>-247.5</v>
      </c>
      <c r="S608" s="28">
        <v>43890</v>
      </c>
    </row>
    <row r="609" spans="1:19" x14ac:dyDescent="0.2">
      <c r="A609" s="29">
        <v>39380</v>
      </c>
      <c r="B609" s="1" t="s">
        <v>200</v>
      </c>
      <c r="C609" s="27">
        <v>43885</v>
      </c>
      <c r="D609" s="1">
        <v>51292</v>
      </c>
      <c r="J609" s="1" t="s">
        <v>0</v>
      </c>
      <c r="K609" s="1" t="s">
        <v>49</v>
      </c>
      <c r="L609" s="1">
        <v>-1</v>
      </c>
      <c r="M609" s="1">
        <v>240</v>
      </c>
      <c r="N609" s="6"/>
      <c r="O609" s="6">
        <v>240</v>
      </c>
      <c r="P609" s="6">
        <v>-176442.07</v>
      </c>
      <c r="R609" s="31">
        <v>-240</v>
      </c>
      <c r="S609" s="28">
        <v>43890</v>
      </c>
    </row>
    <row r="610" spans="1:19" x14ac:dyDescent="0.2">
      <c r="A610" s="29">
        <v>39380</v>
      </c>
      <c r="B610" s="1" t="s">
        <v>200</v>
      </c>
      <c r="C610" s="27">
        <v>43885</v>
      </c>
      <c r="D610" s="1">
        <v>51292</v>
      </c>
      <c r="J610" s="1" t="s">
        <v>0</v>
      </c>
      <c r="K610" s="1" t="s">
        <v>49</v>
      </c>
      <c r="L610" s="1">
        <v>-1</v>
      </c>
      <c r="M610" s="1">
        <v>139.5</v>
      </c>
      <c r="N610" s="6"/>
      <c r="O610" s="6">
        <v>139.5</v>
      </c>
      <c r="P610" s="6">
        <v>-175954.57</v>
      </c>
      <c r="R610" s="31">
        <v>-139.5</v>
      </c>
      <c r="S610" s="28">
        <v>43890</v>
      </c>
    </row>
    <row r="611" spans="1:19" x14ac:dyDescent="0.2">
      <c r="A611" s="29">
        <v>39380</v>
      </c>
      <c r="B611" s="1" t="s">
        <v>200</v>
      </c>
      <c r="C611" s="27">
        <v>43885</v>
      </c>
      <c r="D611" s="1">
        <v>51292</v>
      </c>
      <c r="J611" s="1" t="s">
        <v>0</v>
      </c>
      <c r="K611" s="1" t="s">
        <v>49</v>
      </c>
      <c r="L611" s="1">
        <v>-1</v>
      </c>
      <c r="M611" s="1">
        <v>139.5</v>
      </c>
      <c r="N611" s="6"/>
      <c r="O611" s="6">
        <v>139.5</v>
      </c>
      <c r="P611" s="6">
        <v>-176679.57</v>
      </c>
      <c r="R611" s="31">
        <v>-139.5</v>
      </c>
      <c r="S611" s="28">
        <v>43890</v>
      </c>
    </row>
    <row r="612" spans="1:19" x14ac:dyDescent="0.2">
      <c r="A612" s="29">
        <v>39380</v>
      </c>
      <c r="B612" s="1" t="s">
        <v>200</v>
      </c>
      <c r="C612" s="27">
        <v>43885</v>
      </c>
      <c r="D612" s="1">
        <v>51292</v>
      </c>
      <c r="J612" s="1" t="s">
        <v>0</v>
      </c>
      <c r="K612" s="1" t="s">
        <v>49</v>
      </c>
      <c r="L612" s="1">
        <v>-1</v>
      </c>
      <c r="M612" s="1">
        <v>98</v>
      </c>
      <c r="N612" s="6"/>
      <c r="O612" s="6">
        <v>98</v>
      </c>
      <c r="P612" s="6">
        <v>-176540.07</v>
      </c>
      <c r="R612" s="31">
        <v>-98</v>
      </c>
      <c r="S612" s="28">
        <v>43890</v>
      </c>
    </row>
    <row r="613" spans="1:19" x14ac:dyDescent="0.2">
      <c r="A613" s="29">
        <v>39380</v>
      </c>
      <c r="B613" s="1" t="s">
        <v>200</v>
      </c>
      <c r="C613" s="27">
        <v>43885</v>
      </c>
      <c r="D613" s="1">
        <v>51292</v>
      </c>
      <c r="J613" s="1" t="s">
        <v>0</v>
      </c>
      <c r="K613" s="1" t="s">
        <v>49</v>
      </c>
      <c r="L613" s="1">
        <v>-0.75</v>
      </c>
      <c r="M613" s="1">
        <v>99</v>
      </c>
      <c r="N613" s="6"/>
      <c r="O613" s="6">
        <v>74.25</v>
      </c>
      <c r="P613" s="6">
        <v>-176753.82</v>
      </c>
      <c r="R613" s="31">
        <v>-74.25</v>
      </c>
      <c r="S613" s="28">
        <v>43890</v>
      </c>
    </row>
    <row r="614" spans="1:19" x14ac:dyDescent="0.2">
      <c r="A614" s="29">
        <v>39285</v>
      </c>
      <c r="B614" s="1" t="s">
        <v>200</v>
      </c>
      <c r="C614" s="27">
        <v>43886</v>
      </c>
      <c r="D614" s="1">
        <v>51268</v>
      </c>
      <c r="J614" s="1" t="s">
        <v>0</v>
      </c>
      <c r="K614" s="1" t="s">
        <v>49</v>
      </c>
      <c r="L614" s="1">
        <v>-1</v>
      </c>
      <c r="M614" s="1">
        <v>898</v>
      </c>
      <c r="N614" s="6"/>
      <c r="O614" s="6">
        <v>898</v>
      </c>
      <c r="P614" s="6">
        <v>-179839.32</v>
      </c>
      <c r="R614" s="31">
        <v>-898</v>
      </c>
      <c r="S614" s="28">
        <v>43890</v>
      </c>
    </row>
    <row r="615" spans="1:19" x14ac:dyDescent="0.2">
      <c r="A615" s="29">
        <v>39285</v>
      </c>
      <c r="B615" s="1" t="s">
        <v>200</v>
      </c>
      <c r="C615" s="27">
        <v>43886</v>
      </c>
      <c r="D615" s="1">
        <v>51268</v>
      </c>
      <c r="J615" s="1" t="s">
        <v>0</v>
      </c>
      <c r="K615" s="1" t="s">
        <v>49</v>
      </c>
      <c r="L615" s="1">
        <v>-5.5</v>
      </c>
      <c r="M615" s="1">
        <v>110</v>
      </c>
      <c r="N615" s="6"/>
      <c r="O615" s="6">
        <v>605</v>
      </c>
      <c r="P615" s="6">
        <v>-180599.32</v>
      </c>
      <c r="R615" s="31">
        <v>-605</v>
      </c>
      <c r="S615" s="28">
        <v>43890</v>
      </c>
    </row>
    <row r="616" spans="1:19" x14ac:dyDescent="0.2">
      <c r="A616" s="29">
        <v>39285</v>
      </c>
      <c r="B616" s="1" t="s">
        <v>200</v>
      </c>
      <c r="C616" s="27">
        <v>43886</v>
      </c>
      <c r="D616" s="1">
        <v>51268</v>
      </c>
      <c r="J616" s="1" t="s">
        <v>0</v>
      </c>
      <c r="K616" s="1" t="s">
        <v>49</v>
      </c>
      <c r="L616" s="1">
        <v>-1.5</v>
      </c>
      <c r="M616" s="1">
        <v>110</v>
      </c>
      <c r="N616" s="6"/>
      <c r="O616" s="6">
        <v>165</v>
      </c>
      <c r="P616" s="6">
        <v>-178941.32</v>
      </c>
      <c r="R616" s="31">
        <v>-165</v>
      </c>
      <c r="S616" s="28">
        <v>43890</v>
      </c>
    </row>
    <row r="617" spans="1:19" x14ac:dyDescent="0.2">
      <c r="A617" s="29">
        <v>39285</v>
      </c>
      <c r="B617" s="1" t="s">
        <v>200</v>
      </c>
      <c r="C617" s="27">
        <v>43886</v>
      </c>
      <c r="D617" s="1">
        <v>51268</v>
      </c>
      <c r="J617" s="1" t="s">
        <v>0</v>
      </c>
      <c r="K617" s="1" t="s">
        <v>49</v>
      </c>
      <c r="L617" s="1">
        <v>-1</v>
      </c>
      <c r="M617" s="1">
        <v>155</v>
      </c>
      <c r="N617" s="6"/>
      <c r="O617" s="6">
        <v>155</v>
      </c>
      <c r="P617" s="6">
        <v>-178776.32000000001</v>
      </c>
      <c r="R617" s="31">
        <v>-155</v>
      </c>
      <c r="S617" s="28">
        <v>43890</v>
      </c>
    </row>
    <row r="618" spans="1:19" x14ac:dyDescent="0.2">
      <c r="A618" s="29">
        <v>39285</v>
      </c>
      <c r="B618" s="1" t="s">
        <v>200</v>
      </c>
      <c r="C618" s="27">
        <v>43886</v>
      </c>
      <c r="D618" s="1">
        <v>51268</v>
      </c>
      <c r="J618" s="1" t="s">
        <v>0</v>
      </c>
      <c r="K618" s="1" t="s">
        <v>49</v>
      </c>
      <c r="L618" s="1">
        <v>-1</v>
      </c>
      <c r="M618" s="1">
        <v>155</v>
      </c>
      <c r="N618" s="6"/>
      <c r="O618" s="6">
        <v>155</v>
      </c>
      <c r="P618" s="6">
        <v>-179994.32</v>
      </c>
      <c r="R618" s="31">
        <v>-155</v>
      </c>
      <c r="S618" s="28">
        <v>43890</v>
      </c>
    </row>
    <row r="619" spans="1:19" x14ac:dyDescent="0.2">
      <c r="A619" s="29">
        <v>39285</v>
      </c>
      <c r="B619" s="1" t="s">
        <v>200</v>
      </c>
      <c r="C619" s="27">
        <v>43886</v>
      </c>
      <c r="D619" s="1">
        <v>51268</v>
      </c>
      <c r="J619" s="1" t="s">
        <v>0</v>
      </c>
      <c r="K619" s="1" t="s">
        <v>49</v>
      </c>
      <c r="L619" s="1">
        <v>-1</v>
      </c>
      <c r="M619" s="1">
        <v>72.73</v>
      </c>
      <c r="N619" s="6"/>
      <c r="O619" s="6">
        <v>72.73</v>
      </c>
      <c r="P619" s="6">
        <v>-180708.05</v>
      </c>
      <c r="R619" s="31">
        <v>-72.73</v>
      </c>
      <c r="S619" s="28">
        <v>43890</v>
      </c>
    </row>
    <row r="620" spans="1:19" x14ac:dyDescent="0.2">
      <c r="A620" s="29">
        <v>39285</v>
      </c>
      <c r="B620" s="1" t="s">
        <v>200</v>
      </c>
      <c r="C620" s="27">
        <v>43886</v>
      </c>
      <c r="D620" s="1">
        <v>51268</v>
      </c>
      <c r="J620" s="1" t="s">
        <v>0</v>
      </c>
      <c r="K620" s="1" t="s">
        <v>49</v>
      </c>
      <c r="L620" s="1">
        <v>-1</v>
      </c>
      <c r="M620" s="1">
        <v>18</v>
      </c>
      <c r="N620" s="6"/>
      <c r="O620" s="6">
        <v>18</v>
      </c>
      <c r="P620" s="6">
        <v>-180617.32</v>
      </c>
      <c r="R620" s="31">
        <v>-18</v>
      </c>
      <c r="S620" s="28">
        <v>43890</v>
      </c>
    </row>
    <row r="621" spans="1:19" x14ac:dyDescent="0.2">
      <c r="A621" s="29">
        <v>39285</v>
      </c>
      <c r="B621" s="1" t="s">
        <v>200</v>
      </c>
      <c r="C621" s="27">
        <v>43886</v>
      </c>
      <c r="D621" s="1">
        <v>51268</v>
      </c>
      <c r="J621" s="1" t="s">
        <v>0</v>
      </c>
      <c r="K621" s="1" t="s">
        <v>49</v>
      </c>
      <c r="L621" s="1">
        <v>-1</v>
      </c>
      <c r="M621" s="1">
        <v>18</v>
      </c>
      <c r="N621" s="6"/>
      <c r="O621" s="6">
        <v>18</v>
      </c>
      <c r="P621" s="6">
        <v>-180635.32</v>
      </c>
      <c r="R621" s="31">
        <v>-18</v>
      </c>
      <c r="S621" s="28">
        <v>43890</v>
      </c>
    </row>
    <row r="622" spans="1:19" x14ac:dyDescent="0.2">
      <c r="A622" s="29">
        <v>39381</v>
      </c>
      <c r="B622" s="1" t="s">
        <v>200</v>
      </c>
      <c r="C622" s="27">
        <v>43887</v>
      </c>
      <c r="D622" s="1">
        <v>51293</v>
      </c>
      <c r="J622" s="1" t="s">
        <v>0</v>
      </c>
      <c r="K622" s="1" t="s">
        <v>49</v>
      </c>
      <c r="L622" s="1">
        <v>-1.75</v>
      </c>
      <c r="M622" s="1">
        <v>110</v>
      </c>
      <c r="N622" s="6"/>
      <c r="O622" s="6">
        <v>192.5</v>
      </c>
      <c r="P622" s="6">
        <v>-181348.05</v>
      </c>
      <c r="R622" s="31">
        <v>-192.5</v>
      </c>
      <c r="S622" s="28">
        <v>43890</v>
      </c>
    </row>
    <row r="623" spans="1:19" x14ac:dyDescent="0.2">
      <c r="A623" s="29">
        <v>39381</v>
      </c>
      <c r="B623" s="1" t="s">
        <v>200</v>
      </c>
      <c r="C623" s="27">
        <v>43887</v>
      </c>
      <c r="D623" s="1">
        <v>51293</v>
      </c>
      <c r="J623" s="1" t="s">
        <v>0</v>
      </c>
      <c r="K623" s="1" t="s">
        <v>49</v>
      </c>
      <c r="L623" s="1">
        <v>-1</v>
      </c>
      <c r="M623" s="1">
        <v>155</v>
      </c>
      <c r="N623" s="6"/>
      <c r="O623" s="6">
        <v>155</v>
      </c>
      <c r="P623" s="6">
        <v>-180863.05</v>
      </c>
      <c r="R623" s="31">
        <v>-155</v>
      </c>
      <c r="S623" s="28">
        <v>43890</v>
      </c>
    </row>
    <row r="624" spans="1:19" x14ac:dyDescent="0.2">
      <c r="A624" s="29">
        <v>39381</v>
      </c>
      <c r="B624" s="1" t="s">
        <v>200</v>
      </c>
      <c r="C624" s="27">
        <v>43887</v>
      </c>
      <c r="D624" s="1">
        <v>51293</v>
      </c>
      <c r="J624" s="1" t="s">
        <v>0</v>
      </c>
      <c r="K624" s="1" t="s">
        <v>49</v>
      </c>
      <c r="L624" s="1">
        <v>-1</v>
      </c>
      <c r="M624" s="1">
        <v>155</v>
      </c>
      <c r="N624" s="6"/>
      <c r="O624" s="6">
        <v>155</v>
      </c>
      <c r="P624" s="6">
        <v>-181155.55</v>
      </c>
      <c r="R624" s="31">
        <v>-155</v>
      </c>
      <c r="S624" s="28">
        <v>43890</v>
      </c>
    </row>
    <row r="625" spans="1:19" x14ac:dyDescent="0.2">
      <c r="A625" s="29">
        <v>39381</v>
      </c>
      <c r="B625" s="1" t="s">
        <v>200</v>
      </c>
      <c r="C625" s="27">
        <v>43887</v>
      </c>
      <c r="D625" s="1">
        <v>51293</v>
      </c>
      <c r="J625" s="1" t="s">
        <v>0</v>
      </c>
      <c r="K625" s="1" t="s">
        <v>49</v>
      </c>
      <c r="L625" s="1">
        <v>-1</v>
      </c>
      <c r="M625" s="1">
        <v>155</v>
      </c>
      <c r="N625" s="6"/>
      <c r="O625" s="6">
        <v>155</v>
      </c>
      <c r="P625" s="6">
        <v>-181503.05</v>
      </c>
      <c r="R625" s="31">
        <v>-155</v>
      </c>
      <c r="S625" s="28">
        <v>43890</v>
      </c>
    </row>
    <row r="626" spans="1:19" x14ac:dyDescent="0.2">
      <c r="A626" s="29">
        <v>39381</v>
      </c>
      <c r="B626" s="1" t="s">
        <v>200</v>
      </c>
      <c r="C626" s="27">
        <v>43887</v>
      </c>
      <c r="D626" s="1">
        <v>51293</v>
      </c>
      <c r="J626" s="1" t="s">
        <v>0</v>
      </c>
      <c r="K626" s="1" t="s">
        <v>49</v>
      </c>
      <c r="L626" s="1">
        <v>-1</v>
      </c>
      <c r="M626" s="1">
        <v>155</v>
      </c>
      <c r="N626" s="6"/>
      <c r="O626" s="6">
        <v>155</v>
      </c>
      <c r="P626" s="6">
        <v>-181685.55</v>
      </c>
      <c r="R626" s="31">
        <v>-155</v>
      </c>
      <c r="S626" s="28">
        <v>43890</v>
      </c>
    </row>
    <row r="627" spans="1:19" x14ac:dyDescent="0.2">
      <c r="A627" s="29">
        <v>39381</v>
      </c>
      <c r="B627" s="1" t="s">
        <v>200</v>
      </c>
      <c r="C627" s="27">
        <v>43887</v>
      </c>
      <c r="D627" s="1">
        <v>51293</v>
      </c>
      <c r="J627" s="1" t="s">
        <v>0</v>
      </c>
      <c r="K627" s="1" t="s">
        <v>49</v>
      </c>
      <c r="L627" s="1">
        <v>-1</v>
      </c>
      <c r="M627" s="1">
        <v>155</v>
      </c>
      <c r="N627" s="6"/>
      <c r="O627" s="6">
        <v>155</v>
      </c>
      <c r="P627" s="6">
        <v>-181868.05</v>
      </c>
      <c r="R627" s="31">
        <v>-155</v>
      </c>
      <c r="S627" s="28">
        <v>43890</v>
      </c>
    </row>
    <row r="628" spans="1:19" x14ac:dyDescent="0.2">
      <c r="A628" s="29">
        <v>39381</v>
      </c>
      <c r="B628" s="1" t="s">
        <v>200</v>
      </c>
      <c r="C628" s="27">
        <v>43887</v>
      </c>
      <c r="D628" s="1">
        <v>51293</v>
      </c>
      <c r="J628" s="1" t="s">
        <v>0</v>
      </c>
      <c r="K628" s="1" t="s">
        <v>49</v>
      </c>
      <c r="L628" s="1">
        <v>-1.25</v>
      </c>
      <c r="M628" s="1">
        <v>110</v>
      </c>
      <c r="N628" s="6"/>
      <c r="O628" s="6">
        <v>137.5</v>
      </c>
      <c r="P628" s="6">
        <v>-181000.55</v>
      </c>
      <c r="R628" s="31">
        <v>-137.5</v>
      </c>
      <c r="S628" s="28">
        <v>43890</v>
      </c>
    </row>
    <row r="629" spans="1:19" x14ac:dyDescent="0.2">
      <c r="A629" s="29">
        <v>39381</v>
      </c>
      <c r="B629" s="1" t="s">
        <v>200</v>
      </c>
      <c r="C629" s="27">
        <v>43887</v>
      </c>
      <c r="D629" s="1">
        <v>51293</v>
      </c>
      <c r="J629" s="1" t="s">
        <v>0</v>
      </c>
      <c r="K629" s="1" t="s">
        <v>49</v>
      </c>
      <c r="L629" s="1">
        <v>-0.75</v>
      </c>
      <c r="M629" s="1">
        <v>110</v>
      </c>
      <c r="N629" s="6"/>
      <c r="O629" s="6">
        <v>82.5</v>
      </c>
      <c r="P629" s="6">
        <v>-181950.55</v>
      </c>
      <c r="R629" s="31">
        <v>-82.5</v>
      </c>
      <c r="S629" s="28">
        <v>43890</v>
      </c>
    </row>
    <row r="630" spans="1:19" x14ac:dyDescent="0.2">
      <c r="A630" s="29">
        <v>39381</v>
      </c>
      <c r="B630" s="1" t="s">
        <v>200</v>
      </c>
      <c r="C630" s="27">
        <v>43887</v>
      </c>
      <c r="D630" s="1">
        <v>51293</v>
      </c>
      <c r="J630" s="1" t="s">
        <v>0</v>
      </c>
      <c r="K630" s="1" t="s">
        <v>49</v>
      </c>
      <c r="L630" s="1">
        <v>-0.25</v>
      </c>
      <c r="M630" s="1">
        <v>110</v>
      </c>
      <c r="N630" s="6"/>
      <c r="O630" s="6">
        <v>27.5</v>
      </c>
      <c r="P630" s="6">
        <v>-181530.55</v>
      </c>
      <c r="R630" s="31">
        <v>-27.5</v>
      </c>
      <c r="S630" s="28">
        <v>43890</v>
      </c>
    </row>
    <row r="631" spans="1:19" x14ac:dyDescent="0.2">
      <c r="A631" s="29">
        <v>39381</v>
      </c>
      <c r="B631" s="1" t="s">
        <v>200</v>
      </c>
      <c r="C631" s="27">
        <v>43887</v>
      </c>
      <c r="D631" s="1">
        <v>51293</v>
      </c>
      <c r="J631" s="1" t="s">
        <v>0</v>
      </c>
      <c r="K631" s="1" t="s">
        <v>49</v>
      </c>
      <c r="L631" s="1">
        <v>-0.25</v>
      </c>
      <c r="M631" s="1">
        <v>110</v>
      </c>
      <c r="N631" s="6"/>
      <c r="O631" s="6">
        <v>27.5</v>
      </c>
      <c r="P631" s="6">
        <v>-181713.05</v>
      </c>
      <c r="R631" s="31">
        <v>-27.5</v>
      </c>
      <c r="S631" s="28">
        <v>43890</v>
      </c>
    </row>
    <row r="632" spans="1:19" x14ac:dyDescent="0.2">
      <c r="A632" s="29">
        <v>39467</v>
      </c>
      <c r="B632" s="1" t="s">
        <v>200</v>
      </c>
      <c r="C632" s="27">
        <v>43887</v>
      </c>
      <c r="D632" s="1">
        <v>51348</v>
      </c>
      <c r="J632" s="1" t="s">
        <v>0</v>
      </c>
      <c r="K632" s="1" t="s">
        <v>49</v>
      </c>
      <c r="L632" s="1">
        <v>-2.25</v>
      </c>
      <c r="M632" s="1">
        <v>88</v>
      </c>
      <c r="N632" s="6"/>
      <c r="O632" s="6">
        <v>198</v>
      </c>
      <c r="P632" s="6">
        <v>-182338.55</v>
      </c>
      <c r="R632" s="31">
        <v>-198</v>
      </c>
      <c r="S632" s="28">
        <v>43890</v>
      </c>
    </row>
    <row r="633" spans="1:19" x14ac:dyDescent="0.2">
      <c r="A633" s="29">
        <v>39467</v>
      </c>
      <c r="B633" s="1" t="s">
        <v>200</v>
      </c>
      <c r="C633" s="27">
        <v>43887</v>
      </c>
      <c r="D633" s="1">
        <v>51348</v>
      </c>
      <c r="J633" s="1" t="s">
        <v>0</v>
      </c>
      <c r="K633" s="1" t="s">
        <v>49</v>
      </c>
      <c r="L633" s="1">
        <v>-1</v>
      </c>
      <c r="M633" s="1">
        <v>124</v>
      </c>
      <c r="N633" s="6"/>
      <c r="O633" s="6">
        <v>124</v>
      </c>
      <c r="P633" s="6">
        <v>-182140.55</v>
      </c>
      <c r="R633" s="31">
        <v>-124</v>
      </c>
      <c r="S633" s="28">
        <v>43890</v>
      </c>
    </row>
    <row r="634" spans="1:19" x14ac:dyDescent="0.2">
      <c r="A634" s="29">
        <v>39467</v>
      </c>
      <c r="B634" s="1" t="s">
        <v>200</v>
      </c>
      <c r="C634" s="27">
        <v>43887</v>
      </c>
      <c r="D634" s="1">
        <v>51348</v>
      </c>
      <c r="J634" s="1" t="s">
        <v>0</v>
      </c>
      <c r="K634" s="1" t="s">
        <v>49</v>
      </c>
      <c r="L634" s="1">
        <v>-0.75</v>
      </c>
      <c r="M634" s="1">
        <v>88</v>
      </c>
      <c r="N634" s="6"/>
      <c r="O634" s="6">
        <v>66</v>
      </c>
      <c r="P634" s="6">
        <v>-182016.55</v>
      </c>
      <c r="R634" s="31">
        <v>-66</v>
      </c>
      <c r="S634" s="28">
        <v>43890</v>
      </c>
    </row>
    <row r="635" spans="1:19" x14ac:dyDescent="0.2">
      <c r="A635" s="29">
        <v>39482</v>
      </c>
      <c r="B635" s="1" t="s">
        <v>200</v>
      </c>
      <c r="C635" s="27">
        <v>43887</v>
      </c>
      <c r="D635" s="1">
        <v>51350</v>
      </c>
      <c r="J635" s="1" t="s">
        <v>0</v>
      </c>
      <c r="K635" s="1" t="s">
        <v>49</v>
      </c>
      <c r="L635" s="1">
        <v>-7</v>
      </c>
      <c r="M635" s="1">
        <v>88</v>
      </c>
      <c r="N635" s="6"/>
      <c r="O635" s="6">
        <v>616</v>
      </c>
      <c r="P635" s="6">
        <v>-183078.55</v>
      </c>
      <c r="R635" s="31">
        <v>-616</v>
      </c>
      <c r="S635" s="28">
        <v>43890</v>
      </c>
    </row>
    <row r="636" spans="1:19" x14ac:dyDescent="0.2">
      <c r="A636" s="29">
        <v>39482</v>
      </c>
      <c r="B636" s="1" t="s">
        <v>200</v>
      </c>
      <c r="C636" s="27">
        <v>43887</v>
      </c>
      <c r="D636" s="1">
        <v>51350</v>
      </c>
      <c r="J636" s="1" t="s">
        <v>0</v>
      </c>
      <c r="K636" s="1" t="s">
        <v>49</v>
      </c>
      <c r="L636" s="1">
        <v>-6.75</v>
      </c>
      <c r="M636" s="1">
        <v>88</v>
      </c>
      <c r="N636" s="6"/>
      <c r="O636" s="6">
        <v>594</v>
      </c>
      <c r="P636" s="6">
        <v>-183964.55</v>
      </c>
      <c r="R636" s="31">
        <v>-594</v>
      </c>
      <c r="S636" s="28">
        <v>43890</v>
      </c>
    </row>
    <row r="637" spans="1:19" x14ac:dyDescent="0.2">
      <c r="A637" s="29">
        <v>39482</v>
      </c>
      <c r="B637" s="1" t="s">
        <v>200</v>
      </c>
      <c r="C637" s="27">
        <v>43887</v>
      </c>
      <c r="D637" s="1">
        <v>51350</v>
      </c>
      <c r="J637" s="1" t="s">
        <v>0</v>
      </c>
      <c r="K637" s="1" t="s">
        <v>49</v>
      </c>
      <c r="L637" s="1">
        <v>-5.25</v>
      </c>
      <c r="M637" s="1">
        <v>88</v>
      </c>
      <c r="N637" s="6"/>
      <c r="O637" s="6">
        <v>462</v>
      </c>
      <c r="P637" s="6">
        <v>-184550.55</v>
      </c>
      <c r="R637" s="31">
        <v>-462</v>
      </c>
      <c r="S637" s="28">
        <v>43890</v>
      </c>
    </row>
    <row r="638" spans="1:19" x14ac:dyDescent="0.2">
      <c r="A638" s="29">
        <v>39482</v>
      </c>
      <c r="B638" s="1" t="s">
        <v>200</v>
      </c>
      <c r="C638" s="27">
        <v>43887</v>
      </c>
      <c r="D638" s="1">
        <v>51350</v>
      </c>
      <c r="J638" s="1" t="s">
        <v>0</v>
      </c>
      <c r="K638" s="1" t="s">
        <v>49</v>
      </c>
      <c r="L638" s="1">
        <v>-1</v>
      </c>
      <c r="M638" s="1">
        <v>124</v>
      </c>
      <c r="N638" s="6"/>
      <c r="O638" s="6">
        <v>124</v>
      </c>
      <c r="P638" s="6">
        <v>-182462.55</v>
      </c>
      <c r="R638" s="31">
        <v>-124</v>
      </c>
      <c r="S638" s="28">
        <v>43890</v>
      </c>
    </row>
    <row r="639" spans="1:19" x14ac:dyDescent="0.2">
      <c r="A639" s="29">
        <v>39482</v>
      </c>
      <c r="B639" s="1" t="s">
        <v>200</v>
      </c>
      <c r="C639" s="27">
        <v>43887</v>
      </c>
      <c r="D639" s="1">
        <v>51350</v>
      </c>
      <c r="J639" s="1" t="s">
        <v>0</v>
      </c>
      <c r="K639" s="1" t="s">
        <v>49</v>
      </c>
      <c r="L639" s="1">
        <v>-1</v>
      </c>
      <c r="M639" s="1">
        <v>124</v>
      </c>
      <c r="N639" s="6"/>
      <c r="O639" s="6">
        <v>124</v>
      </c>
      <c r="P639" s="6">
        <v>-183202.55</v>
      </c>
      <c r="R639" s="31">
        <v>-124</v>
      </c>
      <c r="S639" s="28">
        <v>43890</v>
      </c>
    </row>
    <row r="640" spans="1:19" x14ac:dyDescent="0.2">
      <c r="A640" s="29">
        <v>39482</v>
      </c>
      <c r="B640" s="1" t="s">
        <v>200</v>
      </c>
      <c r="C640" s="27">
        <v>43887</v>
      </c>
      <c r="D640" s="1">
        <v>51350</v>
      </c>
      <c r="J640" s="1" t="s">
        <v>0</v>
      </c>
      <c r="K640" s="1" t="s">
        <v>49</v>
      </c>
      <c r="L640" s="1">
        <v>-1</v>
      </c>
      <c r="M640" s="1">
        <v>124</v>
      </c>
      <c r="N640" s="6"/>
      <c r="O640" s="6">
        <v>124</v>
      </c>
      <c r="P640" s="6">
        <v>-183370.55</v>
      </c>
      <c r="R640" s="31">
        <v>-124</v>
      </c>
      <c r="S640" s="28">
        <v>43890</v>
      </c>
    </row>
    <row r="641" spans="1:19" x14ac:dyDescent="0.2">
      <c r="A641" s="29">
        <v>39482</v>
      </c>
      <c r="B641" s="1" t="s">
        <v>200</v>
      </c>
      <c r="C641" s="27">
        <v>43887</v>
      </c>
      <c r="D641" s="1">
        <v>51350</v>
      </c>
      <c r="J641" s="1" t="s">
        <v>0</v>
      </c>
      <c r="K641" s="1" t="s">
        <v>49</v>
      </c>
      <c r="L641" s="1">
        <v>-1</v>
      </c>
      <c r="M641" s="1">
        <v>124</v>
      </c>
      <c r="N641" s="6"/>
      <c r="O641" s="6">
        <v>124</v>
      </c>
      <c r="P641" s="6">
        <v>-184088.55</v>
      </c>
      <c r="R641" s="31">
        <v>-124</v>
      </c>
      <c r="S641" s="28">
        <v>43890</v>
      </c>
    </row>
    <row r="642" spans="1:19" x14ac:dyDescent="0.2">
      <c r="A642" s="29">
        <v>39482</v>
      </c>
      <c r="B642" s="1" t="s">
        <v>200</v>
      </c>
      <c r="C642" s="27">
        <v>43887</v>
      </c>
      <c r="D642" s="1">
        <v>51350</v>
      </c>
      <c r="J642" s="1" t="s">
        <v>0</v>
      </c>
      <c r="K642" s="1" t="s">
        <v>49</v>
      </c>
      <c r="L642" s="1">
        <v>-0.5</v>
      </c>
      <c r="M642" s="1">
        <v>88</v>
      </c>
      <c r="N642" s="6"/>
      <c r="O642" s="6">
        <v>44</v>
      </c>
      <c r="P642" s="6">
        <v>-183246.55</v>
      </c>
      <c r="R642" s="31">
        <v>-44</v>
      </c>
      <c r="S642" s="28">
        <v>43890</v>
      </c>
    </row>
    <row r="643" spans="1:19" x14ac:dyDescent="0.2">
      <c r="A643" s="29">
        <v>39483</v>
      </c>
      <c r="B643" s="1" t="s">
        <v>200</v>
      </c>
      <c r="C643" s="27">
        <v>43887</v>
      </c>
      <c r="D643" s="1">
        <v>51351</v>
      </c>
      <c r="J643" s="1" t="s">
        <v>0</v>
      </c>
      <c r="K643" s="1" t="s">
        <v>49</v>
      </c>
      <c r="L643" s="1">
        <v>-2</v>
      </c>
      <c r="M643" s="1">
        <v>88</v>
      </c>
      <c r="N643" s="6"/>
      <c r="O643" s="6">
        <v>176</v>
      </c>
      <c r="P643" s="6">
        <v>-184850.55</v>
      </c>
      <c r="R643" s="31">
        <v>-176</v>
      </c>
      <c r="S643" s="28">
        <v>43890</v>
      </c>
    </row>
    <row r="644" spans="1:19" x14ac:dyDescent="0.2">
      <c r="A644" s="29">
        <v>39483</v>
      </c>
      <c r="B644" s="1" t="s">
        <v>200</v>
      </c>
      <c r="C644" s="27">
        <v>43887</v>
      </c>
      <c r="D644" s="1">
        <v>51351</v>
      </c>
      <c r="J644" s="1" t="s">
        <v>0</v>
      </c>
      <c r="K644" s="1" t="s">
        <v>49</v>
      </c>
      <c r="L644" s="1">
        <v>-1</v>
      </c>
      <c r="M644" s="1">
        <v>124</v>
      </c>
      <c r="N644" s="6"/>
      <c r="O644" s="6">
        <v>124</v>
      </c>
      <c r="P644" s="6">
        <v>-184674.55</v>
      </c>
      <c r="R644" s="31">
        <v>-124</v>
      </c>
      <c r="S644" s="28">
        <v>43890</v>
      </c>
    </row>
    <row r="645" spans="1:19" x14ac:dyDescent="0.2">
      <c r="A645" s="29">
        <v>39484</v>
      </c>
      <c r="B645" s="1" t="s">
        <v>200</v>
      </c>
      <c r="C645" s="27">
        <v>43887</v>
      </c>
      <c r="D645" s="1">
        <v>51352</v>
      </c>
      <c r="J645" s="1" t="s">
        <v>0</v>
      </c>
      <c r="K645" s="1" t="s">
        <v>49</v>
      </c>
      <c r="L645" s="1">
        <v>-1.75</v>
      </c>
      <c r="M645" s="1">
        <v>110</v>
      </c>
      <c r="N645" s="6"/>
      <c r="O645" s="6">
        <v>192.5</v>
      </c>
      <c r="P645" s="6">
        <v>-185198.05</v>
      </c>
      <c r="R645" s="31">
        <v>-192.5</v>
      </c>
      <c r="S645" s="28">
        <v>43890</v>
      </c>
    </row>
    <row r="646" spans="1:19" x14ac:dyDescent="0.2">
      <c r="A646" s="29">
        <v>39484</v>
      </c>
      <c r="B646" s="1" t="s">
        <v>200</v>
      </c>
      <c r="C646" s="27">
        <v>43887</v>
      </c>
      <c r="D646" s="1">
        <v>51352</v>
      </c>
      <c r="J646" s="1" t="s">
        <v>0</v>
      </c>
      <c r="K646" s="1" t="s">
        <v>49</v>
      </c>
      <c r="L646" s="1">
        <v>-1</v>
      </c>
      <c r="M646" s="1">
        <v>155</v>
      </c>
      <c r="N646" s="6"/>
      <c r="O646" s="6">
        <v>155</v>
      </c>
      <c r="P646" s="6">
        <v>-185005.55</v>
      </c>
      <c r="R646" s="31">
        <v>-155</v>
      </c>
      <c r="S646" s="28">
        <v>43890</v>
      </c>
    </row>
    <row r="647" spans="1:19" x14ac:dyDescent="0.2">
      <c r="A647" s="29">
        <v>39486</v>
      </c>
      <c r="B647" s="1" t="s">
        <v>200</v>
      </c>
      <c r="C647" s="27">
        <v>43887</v>
      </c>
      <c r="D647" s="1">
        <v>51353</v>
      </c>
      <c r="J647" s="1" t="s">
        <v>0</v>
      </c>
      <c r="K647" s="1" t="s">
        <v>49</v>
      </c>
      <c r="L647" s="1">
        <v>-2.25</v>
      </c>
      <c r="M647" s="1">
        <v>88</v>
      </c>
      <c r="N647" s="6"/>
      <c r="O647" s="6">
        <v>198</v>
      </c>
      <c r="P647" s="6">
        <v>-185829.05</v>
      </c>
      <c r="R647" s="31">
        <v>-198</v>
      </c>
      <c r="S647" s="28">
        <v>43890</v>
      </c>
    </row>
    <row r="648" spans="1:19" x14ac:dyDescent="0.2">
      <c r="A648" s="29">
        <v>39486</v>
      </c>
      <c r="B648" s="1" t="s">
        <v>200</v>
      </c>
      <c r="C648" s="27">
        <v>43887</v>
      </c>
      <c r="D648" s="1">
        <v>51353</v>
      </c>
      <c r="J648" s="1" t="s">
        <v>0</v>
      </c>
      <c r="K648" s="1" t="s">
        <v>49</v>
      </c>
      <c r="L648" s="1">
        <v>-1</v>
      </c>
      <c r="M648" s="1">
        <v>155</v>
      </c>
      <c r="N648" s="6"/>
      <c r="O648" s="6">
        <v>155</v>
      </c>
      <c r="P648" s="6">
        <v>-185353.05</v>
      </c>
      <c r="R648" s="31">
        <v>-155</v>
      </c>
      <c r="S648" s="28">
        <v>43890</v>
      </c>
    </row>
    <row r="649" spans="1:19" x14ac:dyDescent="0.2">
      <c r="A649" s="29">
        <v>39486</v>
      </c>
      <c r="B649" s="1" t="s">
        <v>200</v>
      </c>
      <c r="C649" s="27">
        <v>43887</v>
      </c>
      <c r="D649" s="1">
        <v>51353</v>
      </c>
      <c r="J649" s="1" t="s">
        <v>0</v>
      </c>
      <c r="K649" s="1" t="s">
        <v>49</v>
      </c>
      <c r="L649" s="1">
        <v>-1</v>
      </c>
      <c r="M649" s="1">
        <v>124</v>
      </c>
      <c r="N649" s="6"/>
      <c r="O649" s="6">
        <v>124</v>
      </c>
      <c r="P649" s="6">
        <v>-185631.05</v>
      </c>
      <c r="R649" s="31">
        <v>-124</v>
      </c>
      <c r="S649" s="28">
        <v>43890</v>
      </c>
    </row>
    <row r="650" spans="1:19" x14ac:dyDescent="0.2">
      <c r="A650" s="29">
        <v>39486</v>
      </c>
      <c r="B650" s="1" t="s">
        <v>200</v>
      </c>
      <c r="C650" s="27">
        <v>43887</v>
      </c>
      <c r="D650" s="1">
        <v>51353</v>
      </c>
      <c r="J650" s="1" t="s">
        <v>0</v>
      </c>
      <c r="K650" s="1" t="s">
        <v>49</v>
      </c>
      <c r="L650" s="1">
        <v>-0.75</v>
      </c>
      <c r="M650" s="1">
        <v>88</v>
      </c>
      <c r="N650" s="6"/>
      <c r="O650" s="6">
        <v>66</v>
      </c>
      <c r="P650" s="6">
        <v>-185463.05</v>
      </c>
      <c r="R650" s="31">
        <v>-66</v>
      </c>
      <c r="S650" s="28">
        <v>43890</v>
      </c>
    </row>
    <row r="651" spans="1:19" x14ac:dyDescent="0.2">
      <c r="A651" s="29">
        <v>39486</v>
      </c>
      <c r="B651" s="1" t="s">
        <v>200</v>
      </c>
      <c r="C651" s="27">
        <v>43887</v>
      </c>
      <c r="D651" s="1">
        <v>51353</v>
      </c>
      <c r="J651" s="1" t="s">
        <v>0</v>
      </c>
      <c r="K651" s="1" t="s">
        <v>49</v>
      </c>
      <c r="L651" s="1">
        <v>-0.5</v>
      </c>
      <c r="M651" s="1">
        <v>88</v>
      </c>
      <c r="N651" s="6"/>
      <c r="O651" s="6">
        <v>44</v>
      </c>
      <c r="P651" s="6">
        <v>-185397.05</v>
      </c>
      <c r="R651" s="31">
        <v>-44</v>
      </c>
      <c r="S651" s="28">
        <v>43890</v>
      </c>
    </row>
    <row r="652" spans="1:19" x14ac:dyDescent="0.2">
      <c r="A652" s="29">
        <v>39486</v>
      </c>
      <c r="B652" s="1" t="s">
        <v>200</v>
      </c>
      <c r="C652" s="27">
        <v>43887</v>
      </c>
      <c r="D652" s="1">
        <v>51353</v>
      </c>
      <c r="J652" s="1" t="s">
        <v>0</v>
      </c>
      <c r="K652" s="1" t="s">
        <v>49</v>
      </c>
      <c r="L652" s="1">
        <v>-0.5</v>
      </c>
      <c r="M652" s="1">
        <v>88</v>
      </c>
      <c r="N652" s="6"/>
      <c r="O652" s="6">
        <v>44</v>
      </c>
      <c r="P652" s="6">
        <v>-185507.05</v>
      </c>
      <c r="R652" s="31">
        <v>-44</v>
      </c>
      <c r="S652" s="28">
        <v>43890</v>
      </c>
    </row>
    <row r="653" spans="1:19" x14ac:dyDescent="0.2">
      <c r="A653" s="29">
        <v>39489</v>
      </c>
      <c r="B653" s="1" t="s">
        <v>200</v>
      </c>
      <c r="C653" s="27">
        <v>43887</v>
      </c>
      <c r="D653" s="1">
        <v>51356</v>
      </c>
      <c r="J653" s="1" t="s">
        <v>0</v>
      </c>
      <c r="K653" s="1" t="s">
        <v>49</v>
      </c>
      <c r="L653" s="1">
        <v>-0.5</v>
      </c>
      <c r="M653" s="1">
        <v>110</v>
      </c>
      <c r="N653" s="6"/>
      <c r="O653" s="6">
        <v>55</v>
      </c>
      <c r="P653" s="6">
        <v>-185884.05</v>
      </c>
      <c r="R653" s="31">
        <v>-55</v>
      </c>
      <c r="S653" s="28">
        <v>43890</v>
      </c>
    </row>
    <row r="654" spans="1:19" x14ac:dyDescent="0.2">
      <c r="A654" s="29">
        <v>39489</v>
      </c>
      <c r="B654" s="1" t="s">
        <v>200</v>
      </c>
      <c r="C654" s="27">
        <v>43887</v>
      </c>
      <c r="D654" s="1">
        <v>51356</v>
      </c>
      <c r="J654" s="1" t="s">
        <v>0</v>
      </c>
      <c r="K654" s="1" t="s">
        <v>49</v>
      </c>
      <c r="L654" s="1">
        <v>-0.5</v>
      </c>
      <c r="M654" s="1">
        <v>110</v>
      </c>
      <c r="N654" s="6"/>
      <c r="O654" s="6">
        <v>55</v>
      </c>
      <c r="P654" s="6">
        <v>-185939.05</v>
      </c>
      <c r="R654" s="31">
        <v>-55</v>
      </c>
      <c r="S654" s="28">
        <v>43890</v>
      </c>
    </row>
    <row r="655" spans="1:19" x14ac:dyDescent="0.2">
      <c r="A655" s="29">
        <v>39491</v>
      </c>
      <c r="B655" s="1" t="s">
        <v>200</v>
      </c>
      <c r="C655" s="27">
        <v>43887</v>
      </c>
      <c r="D655" s="1">
        <v>51357</v>
      </c>
      <c r="J655" s="1" t="s">
        <v>0</v>
      </c>
      <c r="K655" s="1" t="s">
        <v>49</v>
      </c>
      <c r="L655" s="1">
        <v>-1</v>
      </c>
      <c r="M655" s="1">
        <v>155</v>
      </c>
      <c r="N655" s="6"/>
      <c r="O655" s="6">
        <v>155</v>
      </c>
      <c r="P655" s="6">
        <v>-186094.05</v>
      </c>
      <c r="R655" s="31">
        <v>-155</v>
      </c>
      <c r="S655" s="28">
        <v>43890</v>
      </c>
    </row>
    <row r="656" spans="1:19" x14ac:dyDescent="0.2">
      <c r="A656" s="29">
        <v>39491</v>
      </c>
      <c r="B656" s="1" t="s">
        <v>200</v>
      </c>
      <c r="C656" s="27">
        <v>43887</v>
      </c>
      <c r="D656" s="1">
        <v>51357</v>
      </c>
      <c r="J656" s="1" t="s">
        <v>0</v>
      </c>
      <c r="K656" s="1" t="s">
        <v>49</v>
      </c>
      <c r="L656" s="1">
        <v>-0.75</v>
      </c>
      <c r="M656" s="1">
        <v>110</v>
      </c>
      <c r="N656" s="6"/>
      <c r="O656" s="6">
        <v>82.5</v>
      </c>
      <c r="P656" s="6">
        <v>-186176.55</v>
      </c>
      <c r="R656" s="31">
        <v>-82.5</v>
      </c>
      <c r="S656" s="28">
        <v>43890</v>
      </c>
    </row>
    <row r="657" spans="1:19" x14ac:dyDescent="0.2">
      <c r="A657" s="29">
        <v>39493</v>
      </c>
      <c r="B657" s="1" t="s">
        <v>200</v>
      </c>
      <c r="C657" s="27">
        <v>43887</v>
      </c>
      <c r="D657" s="1">
        <v>51358</v>
      </c>
      <c r="J657" s="1" t="s">
        <v>0</v>
      </c>
      <c r="K657" s="1" t="s">
        <v>49</v>
      </c>
      <c r="L657" s="1">
        <v>-1.5</v>
      </c>
      <c r="M657" s="1">
        <v>110</v>
      </c>
      <c r="N657" s="6"/>
      <c r="O657" s="6">
        <v>165</v>
      </c>
      <c r="P657" s="6">
        <v>-186496.55</v>
      </c>
      <c r="R657" s="31">
        <v>-165</v>
      </c>
      <c r="S657" s="28">
        <v>43890</v>
      </c>
    </row>
    <row r="658" spans="1:19" x14ac:dyDescent="0.2">
      <c r="A658" s="29">
        <v>39493</v>
      </c>
      <c r="B658" s="1" t="s">
        <v>200</v>
      </c>
      <c r="C658" s="27">
        <v>43887</v>
      </c>
      <c r="D658" s="1">
        <v>51358</v>
      </c>
      <c r="J658" s="1" t="s">
        <v>0</v>
      </c>
      <c r="K658" s="1" t="s">
        <v>49</v>
      </c>
      <c r="L658" s="1">
        <v>-1</v>
      </c>
      <c r="M658" s="1">
        <v>155</v>
      </c>
      <c r="N658" s="6"/>
      <c r="O658" s="6">
        <v>155</v>
      </c>
      <c r="P658" s="6">
        <v>-186331.55</v>
      </c>
      <c r="R658" s="31">
        <v>-155</v>
      </c>
      <c r="S658" s="28">
        <v>43890</v>
      </c>
    </row>
    <row r="659" spans="1:19" x14ac:dyDescent="0.2">
      <c r="A659" s="29">
        <v>39495</v>
      </c>
      <c r="B659" s="1" t="s">
        <v>200</v>
      </c>
      <c r="C659" s="27">
        <v>43887</v>
      </c>
      <c r="D659" s="1">
        <v>51360</v>
      </c>
      <c r="J659" s="1" t="s">
        <v>0</v>
      </c>
      <c r="K659" s="1" t="s">
        <v>49</v>
      </c>
      <c r="L659" s="1">
        <v>-2.25</v>
      </c>
      <c r="M659" s="1">
        <v>110</v>
      </c>
      <c r="N659" s="6"/>
      <c r="O659" s="6">
        <v>247.5</v>
      </c>
      <c r="P659" s="6">
        <v>-186899.05</v>
      </c>
      <c r="R659" s="31">
        <v>-247.5</v>
      </c>
      <c r="S659" s="28">
        <v>43890</v>
      </c>
    </row>
    <row r="660" spans="1:19" x14ac:dyDescent="0.2">
      <c r="A660" s="29">
        <v>39495</v>
      </c>
      <c r="B660" s="1" t="s">
        <v>200</v>
      </c>
      <c r="C660" s="27">
        <v>43887</v>
      </c>
      <c r="D660" s="1">
        <v>51360</v>
      </c>
      <c r="J660" s="1" t="s">
        <v>0</v>
      </c>
      <c r="K660" s="1" t="s">
        <v>49</v>
      </c>
      <c r="L660" s="1">
        <v>-1</v>
      </c>
      <c r="M660" s="1">
        <v>155</v>
      </c>
      <c r="N660" s="6"/>
      <c r="O660" s="6">
        <v>155</v>
      </c>
      <c r="P660" s="6">
        <v>-186651.55</v>
      </c>
      <c r="R660" s="31">
        <v>-155</v>
      </c>
      <c r="S660" s="28">
        <v>43890</v>
      </c>
    </row>
    <row r="661" spans="1:19" x14ac:dyDescent="0.2">
      <c r="A661" s="29">
        <v>38950</v>
      </c>
      <c r="B661" s="1" t="s">
        <v>200</v>
      </c>
      <c r="C661" s="27">
        <v>43889</v>
      </c>
      <c r="D661" s="1">
        <v>51209</v>
      </c>
      <c r="J661" s="1" t="s">
        <v>0</v>
      </c>
      <c r="K661" s="1" t="s">
        <v>49</v>
      </c>
      <c r="L661" s="1">
        <v>-1</v>
      </c>
      <c r="M661" s="1">
        <v>5900</v>
      </c>
      <c r="N661" s="6"/>
      <c r="O661" s="6">
        <v>5900</v>
      </c>
      <c r="P661" s="6">
        <v>-192799.05</v>
      </c>
      <c r="R661" s="31">
        <v>-5900</v>
      </c>
      <c r="S661" s="28">
        <v>43890</v>
      </c>
    </row>
    <row r="662" spans="1:19" x14ac:dyDescent="0.2">
      <c r="A662" s="29">
        <v>38950</v>
      </c>
      <c r="B662" s="1" t="s">
        <v>200</v>
      </c>
      <c r="C662" s="27">
        <v>43889</v>
      </c>
      <c r="D662" s="1">
        <v>51209</v>
      </c>
      <c r="J662" s="1" t="s">
        <v>0</v>
      </c>
      <c r="K662" s="1" t="s">
        <v>49</v>
      </c>
      <c r="L662" s="1">
        <v>-6.25</v>
      </c>
      <c r="M662" s="1">
        <v>88</v>
      </c>
      <c r="N662" s="6"/>
      <c r="O662" s="6">
        <v>550</v>
      </c>
      <c r="P662" s="6">
        <v>-194381.05</v>
      </c>
      <c r="R662" s="31">
        <v>-550</v>
      </c>
      <c r="S662" s="28">
        <v>43890</v>
      </c>
    </row>
    <row r="663" spans="1:19" x14ac:dyDescent="0.2">
      <c r="A663" s="29">
        <v>38950</v>
      </c>
      <c r="B663" s="1" t="s">
        <v>200</v>
      </c>
      <c r="C663" s="27">
        <v>43889</v>
      </c>
      <c r="D663" s="1">
        <v>51209</v>
      </c>
      <c r="J663" s="1" t="s">
        <v>0</v>
      </c>
      <c r="K663" s="1" t="s">
        <v>49</v>
      </c>
      <c r="L663" s="1">
        <v>-5.5</v>
      </c>
      <c r="M663" s="1">
        <v>88</v>
      </c>
      <c r="N663" s="6"/>
      <c r="O663" s="6">
        <v>484</v>
      </c>
      <c r="P663" s="6">
        <v>-193707.05</v>
      </c>
      <c r="R663" s="31">
        <v>-484</v>
      </c>
      <c r="S663" s="28">
        <v>43890</v>
      </c>
    </row>
    <row r="664" spans="1:19" x14ac:dyDescent="0.2">
      <c r="A664" s="29">
        <v>38950</v>
      </c>
      <c r="B664" s="1" t="s">
        <v>200</v>
      </c>
      <c r="C664" s="27">
        <v>43889</v>
      </c>
      <c r="D664" s="1">
        <v>51209</v>
      </c>
      <c r="J664" s="1" t="s">
        <v>0</v>
      </c>
      <c r="K664" s="1" t="s">
        <v>49</v>
      </c>
      <c r="L664" s="1">
        <v>-2.5</v>
      </c>
      <c r="M664" s="1">
        <v>88</v>
      </c>
      <c r="N664" s="6"/>
      <c r="O664" s="6">
        <v>220</v>
      </c>
      <c r="P664" s="6">
        <v>-194725.05</v>
      </c>
      <c r="R664" s="31">
        <v>-220</v>
      </c>
      <c r="S664" s="28">
        <v>43890</v>
      </c>
    </row>
    <row r="665" spans="1:19" x14ac:dyDescent="0.2">
      <c r="A665" s="29">
        <v>38950</v>
      </c>
      <c r="B665" s="1" t="s">
        <v>200</v>
      </c>
      <c r="C665" s="27">
        <v>43889</v>
      </c>
      <c r="D665" s="1">
        <v>51209</v>
      </c>
      <c r="J665" s="1" t="s">
        <v>0</v>
      </c>
      <c r="K665" s="1" t="s">
        <v>49</v>
      </c>
      <c r="L665" s="1">
        <v>-2</v>
      </c>
      <c r="M665" s="1">
        <v>88</v>
      </c>
      <c r="N665" s="6"/>
      <c r="O665" s="6">
        <v>176</v>
      </c>
      <c r="P665" s="6">
        <v>-193099.05</v>
      </c>
      <c r="R665" s="31">
        <v>-176</v>
      </c>
      <c r="S665" s="28">
        <v>43890</v>
      </c>
    </row>
    <row r="666" spans="1:19" x14ac:dyDescent="0.2">
      <c r="A666" s="29">
        <v>38950</v>
      </c>
      <c r="B666" s="1" t="s">
        <v>200</v>
      </c>
      <c r="C666" s="27">
        <v>43889</v>
      </c>
      <c r="D666" s="1">
        <v>51209</v>
      </c>
      <c r="J666" s="1" t="s">
        <v>0</v>
      </c>
      <c r="K666" s="1" t="s">
        <v>49</v>
      </c>
      <c r="L666" s="1">
        <v>-1.75</v>
      </c>
      <c r="M666" s="1">
        <v>88</v>
      </c>
      <c r="N666" s="6"/>
      <c r="O666" s="6">
        <v>154</v>
      </c>
      <c r="P666" s="6">
        <v>-195003.05</v>
      </c>
      <c r="R666" s="31">
        <v>-154</v>
      </c>
      <c r="S666" s="28">
        <v>43890</v>
      </c>
    </row>
    <row r="667" spans="1:19" x14ac:dyDescent="0.2">
      <c r="A667" s="29">
        <v>38950</v>
      </c>
      <c r="B667" s="1" t="s">
        <v>200</v>
      </c>
      <c r="C667" s="27">
        <v>43889</v>
      </c>
      <c r="D667" s="1">
        <v>51209</v>
      </c>
      <c r="J667" s="1" t="s">
        <v>0</v>
      </c>
      <c r="K667" s="1" t="s">
        <v>49</v>
      </c>
      <c r="L667" s="1">
        <v>-1</v>
      </c>
      <c r="M667" s="1">
        <v>124</v>
      </c>
      <c r="N667" s="6"/>
      <c r="O667" s="6">
        <v>124</v>
      </c>
      <c r="P667" s="6">
        <v>-192923.05</v>
      </c>
      <c r="R667" s="31">
        <v>-124</v>
      </c>
      <c r="S667" s="28">
        <v>43890</v>
      </c>
    </row>
    <row r="668" spans="1:19" x14ac:dyDescent="0.2">
      <c r="A668" s="29">
        <v>38950</v>
      </c>
      <c r="B668" s="1" t="s">
        <v>200</v>
      </c>
      <c r="C668" s="27">
        <v>43889</v>
      </c>
      <c r="D668" s="1">
        <v>51209</v>
      </c>
      <c r="J668" s="1" t="s">
        <v>0</v>
      </c>
      <c r="K668" s="1" t="s">
        <v>49</v>
      </c>
      <c r="L668" s="1">
        <v>-1</v>
      </c>
      <c r="M668" s="1">
        <v>124</v>
      </c>
      <c r="N668" s="6"/>
      <c r="O668" s="6">
        <v>124</v>
      </c>
      <c r="P668" s="6">
        <v>-193223.05</v>
      </c>
      <c r="R668" s="31">
        <v>-124</v>
      </c>
      <c r="S668" s="28">
        <v>43890</v>
      </c>
    </row>
    <row r="669" spans="1:19" x14ac:dyDescent="0.2">
      <c r="A669" s="29">
        <v>38950</v>
      </c>
      <c r="B669" s="1" t="s">
        <v>200</v>
      </c>
      <c r="C669" s="27">
        <v>43889</v>
      </c>
      <c r="D669" s="1">
        <v>51209</v>
      </c>
      <c r="J669" s="1" t="s">
        <v>0</v>
      </c>
      <c r="K669" s="1" t="s">
        <v>49</v>
      </c>
      <c r="L669" s="1">
        <v>-1</v>
      </c>
      <c r="M669" s="1">
        <v>124</v>
      </c>
      <c r="N669" s="6"/>
      <c r="O669" s="6">
        <v>124</v>
      </c>
      <c r="P669" s="6">
        <v>-193831.05</v>
      </c>
      <c r="R669" s="31">
        <v>-124</v>
      </c>
      <c r="S669" s="28">
        <v>43890</v>
      </c>
    </row>
    <row r="670" spans="1:19" x14ac:dyDescent="0.2">
      <c r="A670" s="29">
        <v>38950</v>
      </c>
      <c r="B670" s="1" t="s">
        <v>200</v>
      </c>
      <c r="C670" s="27">
        <v>43889</v>
      </c>
      <c r="D670" s="1">
        <v>51209</v>
      </c>
      <c r="J670" s="1" t="s">
        <v>0</v>
      </c>
      <c r="K670" s="1" t="s">
        <v>49</v>
      </c>
      <c r="L670" s="1">
        <v>-1</v>
      </c>
      <c r="M670" s="1">
        <v>124</v>
      </c>
      <c r="N670" s="6"/>
      <c r="O670" s="6">
        <v>124</v>
      </c>
      <c r="P670" s="6">
        <v>-194505.05</v>
      </c>
      <c r="R670" s="31">
        <v>-124</v>
      </c>
      <c r="S670" s="28">
        <v>43890</v>
      </c>
    </row>
    <row r="671" spans="1:19" x14ac:dyDescent="0.2">
      <c r="A671" s="29">
        <v>38950</v>
      </c>
      <c r="B671" s="1" t="s">
        <v>200</v>
      </c>
      <c r="C671" s="27">
        <v>43889</v>
      </c>
      <c r="D671" s="1">
        <v>51209</v>
      </c>
      <c r="J671" s="1" t="s">
        <v>0</v>
      </c>
      <c r="K671" s="1" t="s">
        <v>49</v>
      </c>
      <c r="L671" s="1">
        <v>-1</v>
      </c>
      <c r="M671" s="1">
        <v>124</v>
      </c>
      <c r="N671" s="6"/>
      <c r="O671" s="6">
        <v>124</v>
      </c>
      <c r="P671" s="6">
        <v>-194849.05</v>
      </c>
      <c r="R671" s="31">
        <v>-124</v>
      </c>
      <c r="S671" s="28">
        <v>43890</v>
      </c>
    </row>
    <row r="672" spans="1:19" x14ac:dyDescent="0.2">
      <c r="A672" s="29">
        <v>38950</v>
      </c>
      <c r="B672" s="1" t="s">
        <v>200</v>
      </c>
      <c r="C672" s="27">
        <v>43889</v>
      </c>
      <c r="D672" s="1">
        <v>51209</v>
      </c>
      <c r="J672" s="1" t="s">
        <v>0</v>
      </c>
      <c r="K672" s="1" t="s">
        <v>49</v>
      </c>
      <c r="L672" s="1">
        <v>-1</v>
      </c>
      <c r="M672" s="1">
        <v>124</v>
      </c>
      <c r="N672" s="6"/>
      <c r="O672" s="6">
        <v>124</v>
      </c>
      <c r="P672" s="6">
        <v>-195127.05</v>
      </c>
      <c r="R672" s="31">
        <v>-124</v>
      </c>
      <c r="S672" s="28">
        <v>43890</v>
      </c>
    </row>
    <row r="673" spans="1:19" x14ac:dyDescent="0.2">
      <c r="A673" s="29">
        <v>38950</v>
      </c>
      <c r="B673" s="1" t="s">
        <v>200</v>
      </c>
      <c r="C673" s="27">
        <v>43889</v>
      </c>
      <c r="D673" s="1">
        <v>51209</v>
      </c>
      <c r="J673" s="1" t="s">
        <v>0</v>
      </c>
      <c r="K673" s="1" t="s">
        <v>49</v>
      </c>
      <c r="L673" s="1">
        <v>-0.25</v>
      </c>
      <c r="M673" s="1">
        <v>88</v>
      </c>
      <c r="N673" s="6"/>
      <c r="O673" s="6">
        <v>22</v>
      </c>
      <c r="P673" s="6">
        <v>-195149.05</v>
      </c>
      <c r="R673" s="31">
        <v>-22</v>
      </c>
      <c r="S673" s="28">
        <v>43890</v>
      </c>
    </row>
    <row r="674" spans="1:19" x14ac:dyDescent="0.2">
      <c r="A674" s="29">
        <v>39409</v>
      </c>
      <c r="B674" s="1" t="s">
        <v>200</v>
      </c>
      <c r="C674" s="27">
        <v>43890</v>
      </c>
      <c r="D674" s="1">
        <v>51298</v>
      </c>
      <c r="J674" s="1" t="s">
        <v>0</v>
      </c>
      <c r="K674" s="1" t="s">
        <v>49</v>
      </c>
      <c r="L674" s="1">
        <v>-1</v>
      </c>
      <c r="M674" s="1">
        <v>380</v>
      </c>
      <c r="N674" s="6"/>
      <c r="O674" s="6">
        <v>380</v>
      </c>
      <c r="P674" s="6">
        <v>-195529.05</v>
      </c>
      <c r="R674" s="31">
        <v>-380</v>
      </c>
      <c r="S674" s="28">
        <v>43890</v>
      </c>
    </row>
    <row r="675" spans="1:19" x14ac:dyDescent="0.2">
      <c r="A675" s="29">
        <v>39410</v>
      </c>
      <c r="B675" s="1" t="s">
        <v>200</v>
      </c>
      <c r="C675" s="27">
        <v>43891</v>
      </c>
      <c r="D675" s="1">
        <v>51299</v>
      </c>
      <c r="J675" s="1" t="s">
        <v>0</v>
      </c>
      <c r="K675" s="1" t="s">
        <v>49</v>
      </c>
      <c r="L675" s="1">
        <v>-1</v>
      </c>
      <c r="M675" s="1">
        <v>1060</v>
      </c>
      <c r="N675" s="6"/>
      <c r="O675" s="6">
        <v>1060</v>
      </c>
      <c r="P675" s="6">
        <v>-196589.05</v>
      </c>
      <c r="R675" s="31">
        <v>-1060</v>
      </c>
      <c r="S675" s="28">
        <v>43921</v>
      </c>
    </row>
    <row r="676" spans="1:19" x14ac:dyDescent="0.2">
      <c r="A676" s="29">
        <v>39411</v>
      </c>
      <c r="B676" s="1" t="s">
        <v>200</v>
      </c>
      <c r="C676" s="27">
        <v>43891</v>
      </c>
      <c r="D676" s="1">
        <v>51300</v>
      </c>
      <c r="J676" s="1" t="s">
        <v>0</v>
      </c>
      <c r="K676" s="1" t="s">
        <v>49</v>
      </c>
      <c r="L676" s="1">
        <v>-1</v>
      </c>
      <c r="M676" s="1">
        <v>640</v>
      </c>
      <c r="N676" s="6"/>
      <c r="O676" s="6">
        <v>640</v>
      </c>
      <c r="P676" s="6">
        <v>-197229.05</v>
      </c>
      <c r="R676" s="31">
        <v>-640</v>
      </c>
      <c r="S676" s="28">
        <v>43921</v>
      </c>
    </row>
    <row r="677" spans="1:19" x14ac:dyDescent="0.2">
      <c r="A677" s="29">
        <v>39411</v>
      </c>
      <c r="B677" s="1" t="s">
        <v>200</v>
      </c>
      <c r="C677" s="27">
        <v>43891</v>
      </c>
      <c r="D677" s="1">
        <v>51300</v>
      </c>
      <c r="J677" s="1" t="s">
        <v>0</v>
      </c>
      <c r="K677" s="1" t="s">
        <v>49</v>
      </c>
      <c r="L677" s="1">
        <v>-1</v>
      </c>
      <c r="M677" s="1">
        <v>20</v>
      </c>
      <c r="N677" s="6"/>
      <c r="O677" s="6">
        <v>20</v>
      </c>
      <c r="P677" s="6">
        <v>-197249.05</v>
      </c>
      <c r="R677" s="31">
        <v>-20</v>
      </c>
      <c r="S677" s="28">
        <v>43921</v>
      </c>
    </row>
    <row r="678" spans="1:19" x14ac:dyDescent="0.2">
      <c r="A678" s="29">
        <v>39412</v>
      </c>
      <c r="B678" s="1" t="s">
        <v>200</v>
      </c>
      <c r="C678" s="27">
        <v>43891</v>
      </c>
      <c r="D678" s="1">
        <v>51301</v>
      </c>
      <c r="J678" s="1" t="s">
        <v>0</v>
      </c>
      <c r="K678" s="1" t="s">
        <v>49</v>
      </c>
      <c r="L678" s="1">
        <v>-1</v>
      </c>
      <c r="M678" s="1">
        <v>280</v>
      </c>
      <c r="N678" s="6"/>
      <c r="O678" s="6">
        <v>280</v>
      </c>
      <c r="P678" s="6">
        <v>-197529.05</v>
      </c>
      <c r="R678" s="31">
        <v>-280</v>
      </c>
      <c r="S678" s="28">
        <v>43921</v>
      </c>
    </row>
    <row r="679" spans="1:19" x14ac:dyDescent="0.2">
      <c r="A679" s="29">
        <v>39412</v>
      </c>
      <c r="B679" s="1" t="s">
        <v>200</v>
      </c>
      <c r="C679" s="27">
        <v>43891</v>
      </c>
      <c r="D679" s="1">
        <v>51301</v>
      </c>
      <c r="J679" s="1" t="s">
        <v>0</v>
      </c>
      <c r="K679" s="1" t="s">
        <v>49</v>
      </c>
      <c r="L679" s="1">
        <v>-1</v>
      </c>
      <c r="M679" s="1">
        <v>56</v>
      </c>
      <c r="N679" s="6"/>
      <c r="O679" s="6">
        <v>56</v>
      </c>
      <c r="P679" s="6">
        <v>-197585.05</v>
      </c>
      <c r="R679" s="31">
        <v>-56</v>
      </c>
      <c r="S679" s="28">
        <v>43921</v>
      </c>
    </row>
    <row r="680" spans="1:19" x14ac:dyDescent="0.2">
      <c r="A680" s="29">
        <v>39413</v>
      </c>
      <c r="B680" s="1" t="s">
        <v>200</v>
      </c>
      <c r="C680" s="27">
        <v>43891</v>
      </c>
      <c r="D680" s="1">
        <v>51302</v>
      </c>
      <c r="J680" s="1" t="s">
        <v>0</v>
      </c>
      <c r="K680" s="1" t="s">
        <v>49</v>
      </c>
      <c r="L680" s="1">
        <v>-1</v>
      </c>
      <c r="M680" s="1">
        <v>440</v>
      </c>
      <c r="N680" s="6"/>
      <c r="O680" s="6">
        <v>440</v>
      </c>
      <c r="P680" s="6">
        <v>-198025.05</v>
      </c>
      <c r="R680" s="31">
        <v>-440</v>
      </c>
      <c r="S680" s="28">
        <v>43921</v>
      </c>
    </row>
    <row r="681" spans="1:19" x14ac:dyDescent="0.2">
      <c r="A681" s="29">
        <v>39413</v>
      </c>
      <c r="B681" s="1" t="s">
        <v>200</v>
      </c>
      <c r="C681" s="27">
        <v>43891</v>
      </c>
      <c r="D681" s="1">
        <v>51302</v>
      </c>
      <c r="J681" s="1" t="s">
        <v>0</v>
      </c>
      <c r="K681" s="1" t="s">
        <v>49</v>
      </c>
      <c r="L681" s="1">
        <v>-1</v>
      </c>
      <c r="M681" s="1">
        <v>36</v>
      </c>
      <c r="N681" s="6"/>
      <c r="O681" s="6">
        <v>36</v>
      </c>
      <c r="P681" s="6">
        <v>-198061.05</v>
      </c>
      <c r="R681" s="31">
        <v>-36</v>
      </c>
      <c r="S681" s="28">
        <v>43921</v>
      </c>
    </row>
    <row r="682" spans="1:19" x14ac:dyDescent="0.2">
      <c r="A682" s="29">
        <v>39414</v>
      </c>
      <c r="B682" s="1" t="s">
        <v>200</v>
      </c>
      <c r="C682" s="27">
        <v>43891</v>
      </c>
      <c r="D682" s="1">
        <v>51303</v>
      </c>
      <c r="J682" s="1" t="s">
        <v>0</v>
      </c>
      <c r="K682" s="1" t="s">
        <v>49</v>
      </c>
      <c r="L682" s="1">
        <v>-1</v>
      </c>
      <c r="M682" s="1">
        <v>720</v>
      </c>
      <c r="N682" s="6"/>
      <c r="O682" s="6">
        <v>720</v>
      </c>
      <c r="P682" s="6">
        <v>-198781.05</v>
      </c>
      <c r="R682" s="31">
        <v>-720</v>
      </c>
      <c r="S682" s="28">
        <v>43921</v>
      </c>
    </row>
    <row r="683" spans="1:19" x14ac:dyDescent="0.2">
      <c r="A683" s="29">
        <v>39414</v>
      </c>
      <c r="B683" s="1" t="s">
        <v>200</v>
      </c>
      <c r="C683" s="27">
        <v>43891</v>
      </c>
      <c r="D683" s="1">
        <v>51303</v>
      </c>
      <c r="J683" s="1" t="s">
        <v>0</v>
      </c>
      <c r="K683" s="1" t="s">
        <v>49</v>
      </c>
      <c r="L683" s="1">
        <v>-1</v>
      </c>
      <c r="M683" s="1">
        <v>136</v>
      </c>
      <c r="N683" s="6"/>
      <c r="O683" s="6">
        <v>136</v>
      </c>
      <c r="P683" s="6">
        <v>-198917.05</v>
      </c>
      <c r="R683" s="31">
        <v>-136</v>
      </c>
      <c r="S683" s="28">
        <v>43921</v>
      </c>
    </row>
    <row r="684" spans="1:19" x14ac:dyDescent="0.2">
      <c r="A684" s="29">
        <v>39415</v>
      </c>
      <c r="B684" s="1" t="s">
        <v>200</v>
      </c>
      <c r="C684" s="27">
        <v>43891</v>
      </c>
      <c r="D684" s="1">
        <v>51304</v>
      </c>
      <c r="J684" s="1" t="s">
        <v>0</v>
      </c>
      <c r="K684" s="1" t="s">
        <v>49</v>
      </c>
      <c r="L684" s="1">
        <v>-1</v>
      </c>
      <c r="M684" s="1">
        <v>440</v>
      </c>
      <c r="N684" s="6"/>
      <c r="O684" s="6">
        <v>440</v>
      </c>
      <c r="P684" s="6">
        <v>-199357.05</v>
      </c>
      <c r="R684" s="31">
        <v>-440</v>
      </c>
      <c r="S684" s="28">
        <v>43921</v>
      </c>
    </row>
    <row r="685" spans="1:19" x14ac:dyDescent="0.2">
      <c r="A685" s="29">
        <v>39415</v>
      </c>
      <c r="B685" s="1" t="s">
        <v>200</v>
      </c>
      <c r="C685" s="27">
        <v>43891</v>
      </c>
      <c r="D685" s="1">
        <v>51304</v>
      </c>
      <c r="J685" s="1" t="s">
        <v>0</v>
      </c>
      <c r="K685" s="1" t="s">
        <v>49</v>
      </c>
      <c r="L685" s="1">
        <v>-1</v>
      </c>
      <c r="M685" s="1">
        <v>136</v>
      </c>
      <c r="N685" s="6"/>
      <c r="O685" s="6">
        <v>136</v>
      </c>
      <c r="P685" s="6">
        <v>-199493.05</v>
      </c>
      <c r="R685" s="31">
        <v>-136</v>
      </c>
      <c r="S685" s="28">
        <v>43921</v>
      </c>
    </row>
    <row r="686" spans="1:19" x14ac:dyDescent="0.2">
      <c r="A686" s="29">
        <v>39415</v>
      </c>
      <c r="B686" s="1" t="s">
        <v>200</v>
      </c>
      <c r="C686" s="27">
        <v>43891</v>
      </c>
      <c r="D686" s="1">
        <v>51304</v>
      </c>
      <c r="J686" s="1" t="s">
        <v>0</v>
      </c>
      <c r="K686" s="1" t="s">
        <v>49</v>
      </c>
      <c r="L686" s="1">
        <v>-1</v>
      </c>
      <c r="M686" s="1">
        <v>56</v>
      </c>
      <c r="N686" s="6"/>
      <c r="O686" s="6">
        <v>56</v>
      </c>
      <c r="P686" s="6">
        <v>-199549.05</v>
      </c>
      <c r="R686" s="31">
        <v>-56</v>
      </c>
      <c r="S686" s="28">
        <v>43921</v>
      </c>
    </row>
    <row r="687" spans="1:19" x14ac:dyDescent="0.2">
      <c r="A687" s="29">
        <v>39415</v>
      </c>
      <c r="B687" s="1" t="s">
        <v>200</v>
      </c>
      <c r="C687" s="27">
        <v>43891</v>
      </c>
      <c r="D687" s="1">
        <v>51304</v>
      </c>
      <c r="J687" s="1" t="s">
        <v>0</v>
      </c>
      <c r="K687" s="1" t="s">
        <v>49</v>
      </c>
      <c r="L687" s="1">
        <v>-1</v>
      </c>
      <c r="M687" s="1">
        <v>36</v>
      </c>
      <c r="N687" s="6"/>
      <c r="O687" s="6">
        <v>36</v>
      </c>
      <c r="P687" s="6">
        <v>-199585.05</v>
      </c>
      <c r="R687" s="31">
        <v>-36</v>
      </c>
      <c r="S687" s="28">
        <v>43921</v>
      </c>
    </row>
    <row r="688" spans="1:19" x14ac:dyDescent="0.2">
      <c r="A688" s="29">
        <v>39416</v>
      </c>
      <c r="B688" s="1" t="s">
        <v>200</v>
      </c>
      <c r="C688" s="27">
        <v>43891</v>
      </c>
      <c r="D688" s="1">
        <v>51305</v>
      </c>
      <c r="J688" s="1" t="s">
        <v>0</v>
      </c>
      <c r="K688" s="1" t="s">
        <v>49</v>
      </c>
      <c r="L688" s="1">
        <v>-1</v>
      </c>
      <c r="M688" s="1">
        <v>730</v>
      </c>
      <c r="N688" s="6"/>
      <c r="O688" s="6">
        <v>730</v>
      </c>
      <c r="P688" s="6">
        <v>-200315.05</v>
      </c>
      <c r="R688" s="31">
        <v>-730</v>
      </c>
      <c r="S688" s="28">
        <v>43921</v>
      </c>
    </row>
    <row r="689" spans="1:19" x14ac:dyDescent="0.2">
      <c r="A689" s="29">
        <v>39416</v>
      </c>
      <c r="B689" s="1" t="s">
        <v>200</v>
      </c>
      <c r="C689" s="27">
        <v>43891</v>
      </c>
      <c r="D689" s="1">
        <v>51305</v>
      </c>
      <c r="J689" s="1" t="s">
        <v>0</v>
      </c>
      <c r="K689" s="1" t="s">
        <v>49</v>
      </c>
      <c r="L689" s="1">
        <v>-1</v>
      </c>
      <c r="M689" s="1">
        <v>116</v>
      </c>
      <c r="N689" s="6"/>
      <c r="O689" s="6">
        <v>116</v>
      </c>
      <c r="P689" s="6">
        <v>-200431.05</v>
      </c>
      <c r="R689" s="31">
        <v>-116</v>
      </c>
      <c r="S689" s="28">
        <v>43921</v>
      </c>
    </row>
    <row r="690" spans="1:19" x14ac:dyDescent="0.2">
      <c r="A690" s="29">
        <v>39417</v>
      </c>
      <c r="B690" s="1" t="s">
        <v>200</v>
      </c>
      <c r="C690" s="27">
        <v>43891</v>
      </c>
      <c r="D690" s="1">
        <v>51306</v>
      </c>
      <c r="J690" s="1" t="s">
        <v>0</v>
      </c>
      <c r="K690" s="1" t="s">
        <v>49</v>
      </c>
      <c r="L690" s="1">
        <v>-1</v>
      </c>
      <c r="M690" s="1">
        <v>440</v>
      </c>
      <c r="N690" s="6"/>
      <c r="O690" s="6">
        <v>440</v>
      </c>
      <c r="P690" s="6">
        <v>-200871.05</v>
      </c>
      <c r="R690" s="31">
        <v>-440</v>
      </c>
      <c r="S690" s="28">
        <v>43921</v>
      </c>
    </row>
    <row r="691" spans="1:19" x14ac:dyDescent="0.2">
      <c r="A691" s="29">
        <v>39417</v>
      </c>
      <c r="B691" s="1" t="s">
        <v>200</v>
      </c>
      <c r="C691" s="27">
        <v>43891</v>
      </c>
      <c r="D691" s="1">
        <v>51306</v>
      </c>
      <c r="J691" s="1" t="s">
        <v>0</v>
      </c>
      <c r="K691" s="1" t="s">
        <v>49</v>
      </c>
      <c r="L691" s="1">
        <v>-1</v>
      </c>
      <c r="M691" s="1">
        <v>60</v>
      </c>
      <c r="N691" s="6"/>
      <c r="O691" s="6">
        <v>60</v>
      </c>
      <c r="P691" s="6">
        <v>-200987.05</v>
      </c>
      <c r="R691" s="31">
        <v>-60</v>
      </c>
      <c r="S691" s="28">
        <v>43921</v>
      </c>
    </row>
    <row r="692" spans="1:19" x14ac:dyDescent="0.2">
      <c r="A692" s="29">
        <v>39417</v>
      </c>
      <c r="B692" s="1" t="s">
        <v>200</v>
      </c>
      <c r="C692" s="27">
        <v>43891</v>
      </c>
      <c r="D692" s="1">
        <v>51306</v>
      </c>
      <c r="J692" s="1" t="s">
        <v>0</v>
      </c>
      <c r="K692" s="1" t="s">
        <v>49</v>
      </c>
      <c r="L692" s="1">
        <v>-1</v>
      </c>
      <c r="M692" s="1">
        <v>56</v>
      </c>
      <c r="N692" s="6"/>
      <c r="O692" s="6">
        <v>56</v>
      </c>
      <c r="P692" s="6">
        <v>-200927.05</v>
      </c>
      <c r="R692" s="31">
        <v>-56</v>
      </c>
      <c r="S692" s="28">
        <v>43921</v>
      </c>
    </row>
    <row r="693" spans="1:19" x14ac:dyDescent="0.2">
      <c r="A693" s="29">
        <v>39418</v>
      </c>
      <c r="B693" s="1" t="s">
        <v>200</v>
      </c>
      <c r="C693" s="27">
        <v>43891</v>
      </c>
      <c r="D693" s="1">
        <v>51307</v>
      </c>
      <c r="J693" s="1" t="s">
        <v>0</v>
      </c>
      <c r="K693" s="1" t="s">
        <v>49</v>
      </c>
      <c r="L693" s="1">
        <v>-1</v>
      </c>
      <c r="M693" s="1">
        <v>56</v>
      </c>
      <c r="N693" s="6"/>
      <c r="O693" s="6">
        <v>56</v>
      </c>
      <c r="P693" s="6">
        <v>-201043.05</v>
      </c>
      <c r="R693" s="31">
        <v>-56</v>
      </c>
      <c r="S693" s="28">
        <v>43921</v>
      </c>
    </row>
    <row r="694" spans="1:19" x14ac:dyDescent="0.2">
      <c r="A694" s="29">
        <v>39419</v>
      </c>
      <c r="B694" s="1" t="s">
        <v>200</v>
      </c>
      <c r="C694" s="27">
        <v>43891</v>
      </c>
      <c r="D694" s="1">
        <v>51308</v>
      </c>
      <c r="J694" s="1" t="s">
        <v>0</v>
      </c>
      <c r="K694" s="1" t="s">
        <v>49</v>
      </c>
      <c r="L694" s="1">
        <v>-1</v>
      </c>
      <c r="M694" s="1">
        <v>220</v>
      </c>
      <c r="N694" s="6"/>
      <c r="O694" s="6">
        <v>220</v>
      </c>
      <c r="P694" s="6">
        <v>-201263.05</v>
      </c>
      <c r="R694" s="31">
        <v>-220</v>
      </c>
      <c r="S694" s="28">
        <v>43921</v>
      </c>
    </row>
    <row r="695" spans="1:19" x14ac:dyDescent="0.2">
      <c r="A695" s="29">
        <v>39419</v>
      </c>
      <c r="B695" s="1" t="s">
        <v>200</v>
      </c>
      <c r="C695" s="27">
        <v>43891</v>
      </c>
      <c r="D695" s="1">
        <v>51308</v>
      </c>
      <c r="J695" s="1" t="s">
        <v>0</v>
      </c>
      <c r="K695" s="1" t="s">
        <v>49</v>
      </c>
      <c r="L695" s="1">
        <v>-1</v>
      </c>
      <c r="M695" s="1">
        <v>36</v>
      </c>
      <c r="N695" s="6"/>
      <c r="O695" s="6">
        <v>36</v>
      </c>
      <c r="P695" s="6">
        <v>-201299.05</v>
      </c>
      <c r="R695" s="31">
        <v>-36</v>
      </c>
      <c r="S695" s="28">
        <v>43921</v>
      </c>
    </row>
    <row r="696" spans="1:19" x14ac:dyDescent="0.2">
      <c r="A696" s="29">
        <v>39420</v>
      </c>
      <c r="B696" s="1" t="s">
        <v>200</v>
      </c>
      <c r="C696" s="27">
        <v>43891</v>
      </c>
      <c r="D696" s="1">
        <v>51309</v>
      </c>
      <c r="J696" s="1" t="s">
        <v>0</v>
      </c>
      <c r="K696" s="1" t="s">
        <v>49</v>
      </c>
      <c r="L696" s="1">
        <v>-1</v>
      </c>
      <c r="M696" s="1">
        <v>640</v>
      </c>
      <c r="N696" s="6"/>
      <c r="O696" s="6">
        <v>640</v>
      </c>
      <c r="P696" s="6">
        <v>-201939.05</v>
      </c>
      <c r="R696" s="31">
        <v>-640</v>
      </c>
      <c r="S696" s="28">
        <v>43921</v>
      </c>
    </row>
    <row r="697" spans="1:19" x14ac:dyDescent="0.2">
      <c r="A697" s="29">
        <v>39420</v>
      </c>
      <c r="B697" s="1" t="s">
        <v>200</v>
      </c>
      <c r="C697" s="27">
        <v>43891</v>
      </c>
      <c r="D697" s="1">
        <v>51309</v>
      </c>
      <c r="J697" s="1" t="s">
        <v>0</v>
      </c>
      <c r="K697" s="1" t="s">
        <v>49</v>
      </c>
      <c r="L697" s="1">
        <v>-1</v>
      </c>
      <c r="M697" s="1">
        <v>348</v>
      </c>
      <c r="N697" s="6"/>
      <c r="O697" s="6">
        <v>348</v>
      </c>
      <c r="P697" s="6">
        <v>-202287.05</v>
      </c>
      <c r="R697" s="31">
        <v>-348</v>
      </c>
      <c r="S697" s="28">
        <v>43921</v>
      </c>
    </row>
    <row r="698" spans="1:19" x14ac:dyDescent="0.2">
      <c r="A698" s="29">
        <v>39421</v>
      </c>
      <c r="B698" s="1" t="s">
        <v>200</v>
      </c>
      <c r="C698" s="27">
        <v>43891</v>
      </c>
      <c r="D698" s="1">
        <v>51310</v>
      </c>
      <c r="J698" s="1" t="s">
        <v>0</v>
      </c>
      <c r="K698" s="1" t="s">
        <v>49</v>
      </c>
      <c r="L698" s="1">
        <v>-1</v>
      </c>
      <c r="M698" s="1">
        <v>320</v>
      </c>
      <c r="N698" s="6"/>
      <c r="O698" s="6">
        <v>320</v>
      </c>
      <c r="P698" s="6">
        <v>-202607.05</v>
      </c>
      <c r="R698" s="31">
        <v>-320</v>
      </c>
      <c r="S698" s="28">
        <v>43921</v>
      </c>
    </row>
    <row r="699" spans="1:19" x14ac:dyDescent="0.2">
      <c r="A699" s="29">
        <v>39421</v>
      </c>
      <c r="B699" s="1" t="s">
        <v>200</v>
      </c>
      <c r="C699" s="27">
        <v>43891</v>
      </c>
      <c r="D699" s="1">
        <v>51310</v>
      </c>
      <c r="J699" s="1" t="s">
        <v>0</v>
      </c>
      <c r="K699" s="1" t="s">
        <v>49</v>
      </c>
      <c r="L699" s="1">
        <v>-1</v>
      </c>
      <c r="M699" s="1">
        <v>146</v>
      </c>
      <c r="N699" s="6"/>
      <c r="O699" s="6">
        <v>146</v>
      </c>
      <c r="P699" s="6">
        <v>-202809.05</v>
      </c>
      <c r="R699" s="31">
        <v>-146</v>
      </c>
      <c r="S699" s="28">
        <v>43921</v>
      </c>
    </row>
    <row r="700" spans="1:19" x14ac:dyDescent="0.2">
      <c r="A700" s="29">
        <v>39421</v>
      </c>
      <c r="B700" s="1" t="s">
        <v>200</v>
      </c>
      <c r="C700" s="27">
        <v>43891</v>
      </c>
      <c r="D700" s="1">
        <v>51310</v>
      </c>
      <c r="J700" s="1" t="s">
        <v>0</v>
      </c>
      <c r="K700" s="1" t="s">
        <v>49</v>
      </c>
      <c r="L700" s="1">
        <v>-1</v>
      </c>
      <c r="M700" s="1">
        <v>80</v>
      </c>
      <c r="N700" s="6"/>
      <c r="O700" s="6">
        <v>80</v>
      </c>
      <c r="P700" s="6">
        <v>-202889.05</v>
      </c>
      <c r="R700" s="31">
        <v>-80</v>
      </c>
      <c r="S700" s="28">
        <v>43921</v>
      </c>
    </row>
    <row r="701" spans="1:19" x14ac:dyDescent="0.2">
      <c r="A701" s="29">
        <v>39421</v>
      </c>
      <c r="B701" s="1" t="s">
        <v>200</v>
      </c>
      <c r="C701" s="27">
        <v>43891</v>
      </c>
      <c r="D701" s="1">
        <v>51310</v>
      </c>
      <c r="J701" s="1" t="s">
        <v>0</v>
      </c>
      <c r="K701" s="1" t="s">
        <v>49</v>
      </c>
      <c r="L701" s="1">
        <v>-1</v>
      </c>
      <c r="M701" s="1">
        <v>56</v>
      </c>
      <c r="N701" s="6"/>
      <c r="O701" s="6">
        <v>56</v>
      </c>
      <c r="P701" s="6">
        <v>-202663.05</v>
      </c>
      <c r="R701" s="31">
        <v>-56</v>
      </c>
      <c r="S701" s="28">
        <v>43921</v>
      </c>
    </row>
    <row r="702" spans="1:19" x14ac:dyDescent="0.2">
      <c r="A702" s="29">
        <v>39422</v>
      </c>
      <c r="B702" s="1" t="s">
        <v>200</v>
      </c>
      <c r="C702" s="27">
        <v>43891</v>
      </c>
      <c r="D702" s="1">
        <v>51311</v>
      </c>
      <c r="J702" s="1" t="s">
        <v>0</v>
      </c>
      <c r="K702" s="1" t="s">
        <v>49</v>
      </c>
      <c r="L702" s="1">
        <v>-4.25</v>
      </c>
      <c r="M702" s="1">
        <v>110</v>
      </c>
      <c r="N702" s="6"/>
      <c r="O702" s="6">
        <v>467.5</v>
      </c>
      <c r="P702" s="6">
        <v>-203356.55</v>
      </c>
      <c r="R702" s="31">
        <v>-467.5</v>
      </c>
      <c r="S702" s="28">
        <v>43921</v>
      </c>
    </row>
    <row r="703" spans="1:19" x14ac:dyDescent="0.2">
      <c r="A703" s="29">
        <v>39422</v>
      </c>
      <c r="B703" s="1" t="s">
        <v>200</v>
      </c>
      <c r="C703" s="27">
        <v>43891</v>
      </c>
      <c r="D703" s="1">
        <v>51311</v>
      </c>
      <c r="J703" s="1" t="s">
        <v>0</v>
      </c>
      <c r="K703" s="1" t="s">
        <v>49</v>
      </c>
      <c r="L703" s="1">
        <v>-4.25</v>
      </c>
      <c r="M703" s="1">
        <v>110</v>
      </c>
      <c r="N703" s="6"/>
      <c r="O703" s="6">
        <v>467.5</v>
      </c>
      <c r="P703" s="6">
        <v>-203824.05</v>
      </c>
      <c r="R703" s="31">
        <v>-467.5</v>
      </c>
      <c r="S703" s="28">
        <v>43921</v>
      </c>
    </row>
    <row r="704" spans="1:19" x14ac:dyDescent="0.2">
      <c r="A704" s="29">
        <v>39422</v>
      </c>
      <c r="B704" s="1" t="s">
        <v>200</v>
      </c>
      <c r="C704" s="27">
        <v>43891</v>
      </c>
      <c r="D704" s="1">
        <v>51311</v>
      </c>
      <c r="J704" s="1" t="s">
        <v>0</v>
      </c>
      <c r="K704" s="1" t="s">
        <v>49</v>
      </c>
      <c r="L704" s="1">
        <v>-1</v>
      </c>
      <c r="M704" s="1">
        <v>38</v>
      </c>
      <c r="N704" s="6"/>
      <c r="O704" s="6">
        <v>38</v>
      </c>
      <c r="P704" s="6">
        <v>-203862.05</v>
      </c>
      <c r="R704" s="31">
        <v>-38</v>
      </c>
      <c r="S704" s="28">
        <v>43921</v>
      </c>
    </row>
    <row r="705" spans="1:19" x14ac:dyDescent="0.2">
      <c r="A705" s="29">
        <v>39423</v>
      </c>
      <c r="B705" s="1" t="s">
        <v>200</v>
      </c>
      <c r="C705" s="27">
        <v>43891</v>
      </c>
      <c r="D705" s="1">
        <v>51312</v>
      </c>
      <c r="J705" s="1" t="s">
        <v>0</v>
      </c>
      <c r="K705" s="1" t="s">
        <v>49</v>
      </c>
      <c r="L705" s="1">
        <v>-1</v>
      </c>
      <c r="M705" s="1">
        <v>320</v>
      </c>
      <c r="N705" s="6"/>
      <c r="O705" s="6">
        <v>320</v>
      </c>
      <c r="P705" s="6">
        <v>-204182.05</v>
      </c>
      <c r="R705" s="31">
        <v>-320</v>
      </c>
      <c r="S705" s="28">
        <v>43921</v>
      </c>
    </row>
    <row r="706" spans="1:19" x14ac:dyDescent="0.2">
      <c r="A706" s="29">
        <v>39423</v>
      </c>
      <c r="B706" s="1" t="s">
        <v>200</v>
      </c>
      <c r="C706" s="27">
        <v>43891</v>
      </c>
      <c r="D706" s="1">
        <v>51312</v>
      </c>
      <c r="J706" s="1" t="s">
        <v>0</v>
      </c>
      <c r="K706" s="1" t="s">
        <v>49</v>
      </c>
      <c r="L706" s="1">
        <v>-1</v>
      </c>
      <c r="M706" s="1">
        <v>146</v>
      </c>
      <c r="N706" s="6"/>
      <c r="O706" s="6">
        <v>146</v>
      </c>
      <c r="P706" s="6">
        <v>-204328.05</v>
      </c>
      <c r="R706" s="31">
        <v>-146</v>
      </c>
      <c r="S706" s="28">
        <v>43921</v>
      </c>
    </row>
    <row r="707" spans="1:19" x14ac:dyDescent="0.2">
      <c r="A707" s="29">
        <v>39424</v>
      </c>
      <c r="B707" s="1" t="s">
        <v>200</v>
      </c>
      <c r="C707" s="27">
        <v>43891</v>
      </c>
      <c r="D707" s="1">
        <v>51313</v>
      </c>
      <c r="J707" s="1" t="s">
        <v>0</v>
      </c>
      <c r="K707" s="1" t="s">
        <v>49</v>
      </c>
      <c r="L707" s="1">
        <v>-1</v>
      </c>
      <c r="M707" s="1">
        <v>380</v>
      </c>
      <c r="N707" s="6"/>
      <c r="O707" s="6">
        <v>380</v>
      </c>
      <c r="P707" s="6">
        <v>-204708.05</v>
      </c>
      <c r="R707" s="31">
        <v>-380</v>
      </c>
      <c r="S707" s="28">
        <v>43921</v>
      </c>
    </row>
    <row r="708" spans="1:19" x14ac:dyDescent="0.2">
      <c r="A708" s="29">
        <v>39425</v>
      </c>
      <c r="B708" s="1" t="s">
        <v>200</v>
      </c>
      <c r="C708" s="27">
        <v>43891</v>
      </c>
      <c r="D708" s="1">
        <v>51314</v>
      </c>
      <c r="J708" s="1" t="s">
        <v>0</v>
      </c>
      <c r="K708" s="1" t="s">
        <v>49</v>
      </c>
      <c r="L708" s="1">
        <v>-1</v>
      </c>
      <c r="M708" s="1">
        <v>2340</v>
      </c>
      <c r="N708" s="6"/>
      <c r="O708" s="6">
        <v>2340</v>
      </c>
      <c r="P708" s="6">
        <v>-207048.05</v>
      </c>
      <c r="R708" s="31">
        <v>-2340</v>
      </c>
      <c r="S708" s="28">
        <v>43921</v>
      </c>
    </row>
    <row r="709" spans="1:19" x14ac:dyDescent="0.2">
      <c r="A709" s="29">
        <v>39425</v>
      </c>
      <c r="B709" s="1" t="s">
        <v>200</v>
      </c>
      <c r="C709" s="27">
        <v>43891</v>
      </c>
      <c r="D709" s="1">
        <v>51314</v>
      </c>
      <c r="J709" s="1" t="s">
        <v>0</v>
      </c>
      <c r="K709" s="1" t="s">
        <v>49</v>
      </c>
      <c r="L709" s="1">
        <v>-1</v>
      </c>
      <c r="M709" s="1">
        <v>248</v>
      </c>
      <c r="N709" s="6"/>
      <c r="O709" s="6">
        <v>248</v>
      </c>
      <c r="P709" s="6">
        <v>-207296.05</v>
      </c>
      <c r="R709" s="31">
        <v>-248</v>
      </c>
      <c r="S709" s="28">
        <v>43921</v>
      </c>
    </row>
    <row r="710" spans="1:19" x14ac:dyDescent="0.2">
      <c r="A710" s="29">
        <v>39426</v>
      </c>
      <c r="B710" s="1" t="s">
        <v>200</v>
      </c>
      <c r="C710" s="27">
        <v>43891</v>
      </c>
      <c r="D710" s="1">
        <v>51315</v>
      </c>
      <c r="J710" s="1" t="s">
        <v>0</v>
      </c>
      <c r="K710" s="1" t="s">
        <v>49</v>
      </c>
      <c r="L710" s="1">
        <v>-1</v>
      </c>
      <c r="M710" s="1">
        <v>480</v>
      </c>
      <c r="N710" s="6"/>
      <c r="O710" s="6">
        <v>480</v>
      </c>
      <c r="P710" s="6">
        <v>-207776.05</v>
      </c>
      <c r="R710" s="31">
        <v>-480</v>
      </c>
      <c r="S710" s="28">
        <v>43921</v>
      </c>
    </row>
    <row r="711" spans="1:19" x14ac:dyDescent="0.2">
      <c r="A711" s="29">
        <v>39426</v>
      </c>
      <c r="B711" s="1" t="s">
        <v>200</v>
      </c>
      <c r="C711" s="27">
        <v>43891</v>
      </c>
      <c r="D711" s="1">
        <v>51315</v>
      </c>
      <c r="J711" s="1" t="s">
        <v>0</v>
      </c>
      <c r="K711" s="1" t="s">
        <v>49</v>
      </c>
      <c r="L711" s="1">
        <v>-1</v>
      </c>
      <c r="M711" s="1">
        <v>96</v>
      </c>
      <c r="N711" s="6"/>
      <c r="O711" s="6">
        <v>96</v>
      </c>
      <c r="P711" s="6">
        <v>-207872.05</v>
      </c>
      <c r="R711" s="31">
        <v>-96</v>
      </c>
      <c r="S711" s="28">
        <v>43921</v>
      </c>
    </row>
    <row r="712" spans="1:19" x14ac:dyDescent="0.2">
      <c r="A712" s="29">
        <v>39427</v>
      </c>
      <c r="B712" s="1" t="s">
        <v>200</v>
      </c>
      <c r="C712" s="27">
        <v>43891</v>
      </c>
      <c r="D712" s="1">
        <v>51316</v>
      </c>
      <c r="J712" s="1" t="s">
        <v>0</v>
      </c>
      <c r="K712" s="1" t="s">
        <v>49</v>
      </c>
      <c r="L712" s="1">
        <v>-1</v>
      </c>
      <c r="M712" s="1">
        <v>780</v>
      </c>
      <c r="N712" s="6"/>
      <c r="O712" s="6">
        <v>780</v>
      </c>
      <c r="P712" s="6">
        <v>-208652.05</v>
      </c>
      <c r="R712" s="31">
        <v>-780</v>
      </c>
      <c r="S712" s="28">
        <v>43921</v>
      </c>
    </row>
    <row r="713" spans="1:19" x14ac:dyDescent="0.2">
      <c r="A713" s="29">
        <v>39428</v>
      </c>
      <c r="B713" s="1" t="s">
        <v>200</v>
      </c>
      <c r="C713" s="27">
        <v>43891</v>
      </c>
      <c r="D713" s="1">
        <v>51317</v>
      </c>
      <c r="J713" s="1" t="s">
        <v>0</v>
      </c>
      <c r="K713" s="1" t="s">
        <v>49</v>
      </c>
      <c r="L713" s="1">
        <v>-1</v>
      </c>
      <c r="M713" s="1">
        <v>362</v>
      </c>
      <c r="N713" s="6"/>
      <c r="O713" s="6">
        <v>362</v>
      </c>
      <c r="P713" s="6">
        <v>-209014.05</v>
      </c>
      <c r="R713" s="31">
        <v>-362</v>
      </c>
      <c r="S713" s="28">
        <v>43921</v>
      </c>
    </row>
    <row r="714" spans="1:19" x14ac:dyDescent="0.2">
      <c r="A714" s="29">
        <v>39428</v>
      </c>
      <c r="B714" s="1" t="s">
        <v>200</v>
      </c>
      <c r="C714" s="27">
        <v>43891</v>
      </c>
      <c r="D714" s="1">
        <v>51317</v>
      </c>
      <c r="J714" s="1" t="s">
        <v>0</v>
      </c>
      <c r="K714" s="1" t="s">
        <v>49</v>
      </c>
      <c r="L714" s="1">
        <v>-1</v>
      </c>
      <c r="M714" s="1">
        <v>56</v>
      </c>
      <c r="N714" s="6"/>
      <c r="O714" s="6">
        <v>56</v>
      </c>
      <c r="P714" s="6">
        <v>-209070.05</v>
      </c>
      <c r="R714" s="31">
        <v>-56</v>
      </c>
      <c r="S714" s="28">
        <v>43921</v>
      </c>
    </row>
    <row r="715" spans="1:19" x14ac:dyDescent="0.2">
      <c r="A715" s="29">
        <v>39429</v>
      </c>
      <c r="B715" s="1" t="s">
        <v>200</v>
      </c>
      <c r="C715" s="27">
        <v>43891</v>
      </c>
      <c r="D715" s="1">
        <v>51318</v>
      </c>
      <c r="J715" s="1" t="s">
        <v>0</v>
      </c>
      <c r="K715" s="1" t="s">
        <v>49</v>
      </c>
      <c r="L715" s="1">
        <v>-1</v>
      </c>
      <c r="M715" s="1">
        <v>1600</v>
      </c>
      <c r="N715" s="6"/>
      <c r="O715" s="6">
        <v>1600</v>
      </c>
      <c r="P715" s="6">
        <v>-210670.05</v>
      </c>
      <c r="R715" s="31">
        <v>-1600</v>
      </c>
      <c r="S715" s="28">
        <v>43921</v>
      </c>
    </row>
    <row r="716" spans="1:19" x14ac:dyDescent="0.2">
      <c r="A716" s="29">
        <v>39429</v>
      </c>
      <c r="B716" s="1" t="s">
        <v>200</v>
      </c>
      <c r="C716" s="27">
        <v>43891</v>
      </c>
      <c r="D716" s="1">
        <v>51318</v>
      </c>
      <c r="J716" s="1" t="s">
        <v>0</v>
      </c>
      <c r="K716" s="1" t="s">
        <v>49</v>
      </c>
      <c r="L716" s="1">
        <v>-1</v>
      </c>
      <c r="M716" s="1">
        <v>386</v>
      </c>
      <c r="N716" s="6"/>
      <c r="O716" s="6">
        <v>386</v>
      </c>
      <c r="P716" s="6">
        <v>-211056.05</v>
      </c>
      <c r="R716" s="31">
        <v>-386</v>
      </c>
      <c r="S716" s="28">
        <v>43921</v>
      </c>
    </row>
    <row r="717" spans="1:19" x14ac:dyDescent="0.2">
      <c r="A717" s="29">
        <v>39430</v>
      </c>
      <c r="B717" s="1" t="s">
        <v>200</v>
      </c>
      <c r="C717" s="27">
        <v>43891</v>
      </c>
      <c r="D717" s="1">
        <v>51319</v>
      </c>
      <c r="J717" s="1" t="s">
        <v>0</v>
      </c>
      <c r="K717" s="1" t="s">
        <v>49</v>
      </c>
      <c r="L717" s="1">
        <v>-1</v>
      </c>
      <c r="M717" s="1">
        <v>320</v>
      </c>
      <c r="N717" s="6"/>
      <c r="O717" s="6">
        <v>320</v>
      </c>
      <c r="P717" s="6">
        <v>-211376.05</v>
      </c>
      <c r="R717" s="31">
        <v>-320</v>
      </c>
      <c r="S717" s="28">
        <v>43921</v>
      </c>
    </row>
    <row r="718" spans="1:19" x14ac:dyDescent="0.2">
      <c r="A718" s="29">
        <v>39430</v>
      </c>
      <c r="B718" s="1" t="s">
        <v>200</v>
      </c>
      <c r="C718" s="27">
        <v>43891</v>
      </c>
      <c r="D718" s="1">
        <v>51319</v>
      </c>
      <c r="J718" s="1" t="s">
        <v>0</v>
      </c>
      <c r="K718" s="1" t="s">
        <v>49</v>
      </c>
      <c r="L718" s="1">
        <v>-1</v>
      </c>
      <c r="M718" s="1">
        <v>36</v>
      </c>
      <c r="N718" s="6"/>
      <c r="O718" s="6">
        <v>36</v>
      </c>
      <c r="P718" s="6">
        <v>-211412.05</v>
      </c>
      <c r="R718" s="31">
        <v>-36</v>
      </c>
      <c r="S718" s="28">
        <v>43921</v>
      </c>
    </row>
    <row r="719" spans="1:19" x14ac:dyDescent="0.2">
      <c r="A719" s="29">
        <v>39430</v>
      </c>
      <c r="B719" s="1" t="s">
        <v>200</v>
      </c>
      <c r="C719" s="27">
        <v>43891</v>
      </c>
      <c r="D719" s="1">
        <v>51319</v>
      </c>
      <c r="J719" s="1" t="s">
        <v>0</v>
      </c>
      <c r="K719" s="1" t="s">
        <v>49</v>
      </c>
      <c r="L719" s="1">
        <v>-1</v>
      </c>
      <c r="M719" s="1">
        <v>36</v>
      </c>
      <c r="N719" s="6"/>
      <c r="O719" s="6">
        <v>36</v>
      </c>
      <c r="P719" s="6">
        <v>-211448.05</v>
      </c>
      <c r="R719" s="31">
        <v>-36</v>
      </c>
      <c r="S719" s="28">
        <v>43921</v>
      </c>
    </row>
    <row r="720" spans="1:19" x14ac:dyDescent="0.2">
      <c r="A720" s="29">
        <v>39431</v>
      </c>
      <c r="B720" s="1" t="s">
        <v>200</v>
      </c>
      <c r="C720" s="27">
        <v>43891</v>
      </c>
      <c r="D720" s="1">
        <v>51320</v>
      </c>
      <c r="J720" s="1" t="s">
        <v>0</v>
      </c>
      <c r="K720" s="1" t="s">
        <v>49</v>
      </c>
      <c r="L720" s="1">
        <v>-1</v>
      </c>
      <c r="M720" s="1">
        <v>840</v>
      </c>
      <c r="N720" s="6"/>
      <c r="O720" s="6">
        <v>840</v>
      </c>
      <c r="P720" s="6">
        <v>-212288.05</v>
      </c>
      <c r="R720" s="31">
        <v>-840</v>
      </c>
      <c r="S720" s="28">
        <v>43921</v>
      </c>
    </row>
    <row r="721" spans="1:19" x14ac:dyDescent="0.2">
      <c r="A721" s="29">
        <v>39431</v>
      </c>
      <c r="B721" s="1" t="s">
        <v>200</v>
      </c>
      <c r="C721" s="27">
        <v>43891</v>
      </c>
      <c r="D721" s="1">
        <v>51320</v>
      </c>
      <c r="J721" s="1" t="s">
        <v>0</v>
      </c>
      <c r="K721" s="1" t="s">
        <v>49</v>
      </c>
      <c r="L721" s="1">
        <v>-1</v>
      </c>
      <c r="M721" s="1">
        <v>574</v>
      </c>
      <c r="N721" s="6"/>
      <c r="O721" s="6">
        <v>574</v>
      </c>
      <c r="P721" s="6">
        <v>-213384.05</v>
      </c>
      <c r="R721" s="31">
        <v>-574</v>
      </c>
      <c r="S721" s="28">
        <v>43921</v>
      </c>
    </row>
    <row r="722" spans="1:19" x14ac:dyDescent="0.2">
      <c r="A722" s="29">
        <v>39431</v>
      </c>
      <c r="B722" s="1" t="s">
        <v>200</v>
      </c>
      <c r="C722" s="27">
        <v>43891</v>
      </c>
      <c r="D722" s="1">
        <v>51320</v>
      </c>
      <c r="J722" s="1" t="s">
        <v>0</v>
      </c>
      <c r="K722" s="1" t="s">
        <v>49</v>
      </c>
      <c r="L722" s="1">
        <v>-1</v>
      </c>
      <c r="M722" s="1">
        <v>220</v>
      </c>
      <c r="N722" s="6"/>
      <c r="O722" s="6">
        <v>220</v>
      </c>
      <c r="P722" s="6">
        <v>-212508.05</v>
      </c>
      <c r="R722" s="31">
        <v>-220</v>
      </c>
      <c r="S722" s="28">
        <v>43921</v>
      </c>
    </row>
    <row r="723" spans="1:19" x14ac:dyDescent="0.2">
      <c r="A723" s="29">
        <v>39431</v>
      </c>
      <c r="B723" s="1" t="s">
        <v>200</v>
      </c>
      <c r="C723" s="27">
        <v>43891</v>
      </c>
      <c r="D723" s="1">
        <v>51320</v>
      </c>
      <c r="J723" s="1" t="s">
        <v>0</v>
      </c>
      <c r="K723" s="1" t="s">
        <v>49</v>
      </c>
      <c r="L723" s="1">
        <v>-1</v>
      </c>
      <c r="M723" s="1">
        <v>146</v>
      </c>
      <c r="N723" s="6"/>
      <c r="O723" s="6">
        <v>146</v>
      </c>
      <c r="P723" s="6">
        <v>-212654.05</v>
      </c>
      <c r="R723" s="31">
        <v>-146</v>
      </c>
      <c r="S723" s="28">
        <v>43921</v>
      </c>
    </row>
    <row r="724" spans="1:19" x14ac:dyDescent="0.2">
      <c r="A724" s="29">
        <v>39431</v>
      </c>
      <c r="B724" s="1" t="s">
        <v>200</v>
      </c>
      <c r="C724" s="27">
        <v>43891</v>
      </c>
      <c r="D724" s="1">
        <v>51320</v>
      </c>
      <c r="J724" s="1" t="s">
        <v>0</v>
      </c>
      <c r="K724" s="1" t="s">
        <v>49</v>
      </c>
      <c r="L724" s="1">
        <v>-1</v>
      </c>
      <c r="M724" s="1">
        <v>80</v>
      </c>
      <c r="N724" s="6"/>
      <c r="O724" s="6">
        <v>80</v>
      </c>
      <c r="P724" s="6">
        <v>-212790.05</v>
      </c>
      <c r="R724" s="31">
        <v>-80</v>
      </c>
      <c r="S724" s="28">
        <v>43921</v>
      </c>
    </row>
    <row r="725" spans="1:19" x14ac:dyDescent="0.2">
      <c r="A725" s="29">
        <v>39431</v>
      </c>
      <c r="B725" s="1" t="s">
        <v>200</v>
      </c>
      <c r="C725" s="27">
        <v>43891</v>
      </c>
      <c r="D725" s="1">
        <v>51320</v>
      </c>
      <c r="J725" s="1" t="s">
        <v>0</v>
      </c>
      <c r="K725" s="1" t="s">
        <v>49</v>
      </c>
      <c r="L725" s="1">
        <v>-1</v>
      </c>
      <c r="M725" s="1">
        <v>56</v>
      </c>
      <c r="N725" s="6"/>
      <c r="O725" s="6">
        <v>56</v>
      </c>
      <c r="P725" s="6">
        <v>-212710.05</v>
      </c>
      <c r="R725" s="31">
        <v>-56</v>
      </c>
      <c r="S725" s="28">
        <v>43921</v>
      </c>
    </row>
    <row r="726" spans="1:19" x14ac:dyDescent="0.2">
      <c r="A726" s="29">
        <v>39431</v>
      </c>
      <c r="B726" s="1" t="s">
        <v>200</v>
      </c>
      <c r="C726" s="27">
        <v>43891</v>
      </c>
      <c r="D726" s="1">
        <v>51320</v>
      </c>
      <c r="J726" s="1" t="s">
        <v>0</v>
      </c>
      <c r="K726" s="1" t="s">
        <v>49</v>
      </c>
      <c r="L726" s="1">
        <v>-1</v>
      </c>
      <c r="M726" s="1">
        <v>20</v>
      </c>
      <c r="N726" s="6"/>
      <c r="O726" s="6">
        <v>20</v>
      </c>
      <c r="P726" s="6">
        <v>-212810.05</v>
      </c>
      <c r="R726" s="31">
        <v>-20</v>
      </c>
      <c r="S726" s="28">
        <v>43921</v>
      </c>
    </row>
    <row r="727" spans="1:19" x14ac:dyDescent="0.2">
      <c r="A727" s="29">
        <v>39432</v>
      </c>
      <c r="B727" s="1" t="s">
        <v>200</v>
      </c>
      <c r="C727" s="27">
        <v>43891</v>
      </c>
      <c r="D727" s="1">
        <v>51321</v>
      </c>
      <c r="J727" s="1" t="s">
        <v>0</v>
      </c>
      <c r="K727" s="1" t="s">
        <v>49</v>
      </c>
      <c r="L727" s="1">
        <v>-1</v>
      </c>
      <c r="M727" s="1">
        <v>880</v>
      </c>
      <c r="N727" s="6"/>
      <c r="O727" s="6">
        <v>880</v>
      </c>
      <c r="P727" s="6">
        <v>-214264.05</v>
      </c>
      <c r="R727" s="31">
        <v>-880</v>
      </c>
      <c r="S727" s="28">
        <v>43921</v>
      </c>
    </row>
    <row r="728" spans="1:19" x14ac:dyDescent="0.2">
      <c r="A728" s="29">
        <v>39432</v>
      </c>
      <c r="B728" s="1" t="s">
        <v>200</v>
      </c>
      <c r="C728" s="27">
        <v>43891</v>
      </c>
      <c r="D728" s="1">
        <v>51321</v>
      </c>
      <c r="J728" s="1" t="s">
        <v>0</v>
      </c>
      <c r="K728" s="1" t="s">
        <v>49</v>
      </c>
      <c r="L728" s="1">
        <v>-1</v>
      </c>
      <c r="M728" s="1">
        <v>274</v>
      </c>
      <c r="N728" s="6"/>
      <c r="O728" s="6">
        <v>274</v>
      </c>
      <c r="P728" s="6">
        <v>-214594.05</v>
      </c>
      <c r="R728" s="31">
        <v>-274</v>
      </c>
      <c r="S728" s="28">
        <v>43921</v>
      </c>
    </row>
    <row r="729" spans="1:19" x14ac:dyDescent="0.2">
      <c r="A729" s="29">
        <v>39432</v>
      </c>
      <c r="B729" s="1" t="s">
        <v>200</v>
      </c>
      <c r="C729" s="27">
        <v>43891</v>
      </c>
      <c r="D729" s="1">
        <v>51321</v>
      </c>
      <c r="J729" s="1" t="s">
        <v>0</v>
      </c>
      <c r="K729" s="1" t="s">
        <v>49</v>
      </c>
      <c r="L729" s="1">
        <v>-1</v>
      </c>
      <c r="M729" s="1">
        <v>92</v>
      </c>
      <c r="N729" s="6"/>
      <c r="O729" s="6">
        <v>92</v>
      </c>
      <c r="P729" s="6">
        <v>-214686.05</v>
      </c>
      <c r="R729" s="31">
        <v>-92</v>
      </c>
      <c r="S729" s="28">
        <v>43921</v>
      </c>
    </row>
    <row r="730" spans="1:19" x14ac:dyDescent="0.2">
      <c r="A730" s="29">
        <v>39432</v>
      </c>
      <c r="B730" s="1" t="s">
        <v>200</v>
      </c>
      <c r="C730" s="27">
        <v>43891</v>
      </c>
      <c r="D730" s="1">
        <v>51321</v>
      </c>
      <c r="J730" s="1" t="s">
        <v>0</v>
      </c>
      <c r="K730" s="1" t="s">
        <v>49</v>
      </c>
      <c r="L730" s="1">
        <v>-1</v>
      </c>
      <c r="M730" s="1">
        <v>56</v>
      </c>
      <c r="N730" s="6"/>
      <c r="O730" s="6">
        <v>56</v>
      </c>
      <c r="P730" s="6">
        <v>-214320.05</v>
      </c>
      <c r="R730" s="31">
        <v>-56</v>
      </c>
      <c r="S730" s="28">
        <v>43921</v>
      </c>
    </row>
    <row r="731" spans="1:19" x14ac:dyDescent="0.2">
      <c r="A731" s="29">
        <v>39433</v>
      </c>
      <c r="B731" s="1" t="s">
        <v>200</v>
      </c>
      <c r="C731" s="27">
        <v>43891</v>
      </c>
      <c r="D731" s="1">
        <v>51322</v>
      </c>
      <c r="J731" s="1" t="s">
        <v>0</v>
      </c>
      <c r="K731" s="1" t="s">
        <v>49</v>
      </c>
      <c r="L731" s="1">
        <v>-1</v>
      </c>
      <c r="M731" s="1">
        <v>340</v>
      </c>
      <c r="N731" s="6"/>
      <c r="O731" s="6">
        <v>340</v>
      </c>
      <c r="P731" s="6">
        <v>-215026.05</v>
      </c>
      <c r="R731" s="31">
        <v>-340</v>
      </c>
      <c r="S731" s="28">
        <v>43921</v>
      </c>
    </row>
    <row r="732" spans="1:19" x14ac:dyDescent="0.2">
      <c r="A732" s="29">
        <v>39433</v>
      </c>
      <c r="B732" s="1" t="s">
        <v>200</v>
      </c>
      <c r="C732" s="27">
        <v>43891</v>
      </c>
      <c r="D732" s="1">
        <v>51322</v>
      </c>
      <c r="J732" s="1" t="s">
        <v>0</v>
      </c>
      <c r="K732" s="1" t="s">
        <v>49</v>
      </c>
      <c r="L732" s="1">
        <v>-18</v>
      </c>
      <c r="M732" s="1">
        <v>2.62</v>
      </c>
      <c r="N732" s="6"/>
      <c r="O732" s="6">
        <v>47.16</v>
      </c>
      <c r="P732" s="6">
        <v>-215073.21</v>
      </c>
      <c r="R732" s="31">
        <v>-47.16</v>
      </c>
      <c r="S732" s="28">
        <v>43921</v>
      </c>
    </row>
    <row r="733" spans="1:19" x14ac:dyDescent="0.2">
      <c r="A733" s="29">
        <v>39433</v>
      </c>
      <c r="B733" s="1" t="s">
        <v>200</v>
      </c>
      <c r="C733" s="27">
        <v>43891</v>
      </c>
      <c r="D733" s="1">
        <v>51322</v>
      </c>
      <c r="J733" s="1" t="s">
        <v>0</v>
      </c>
      <c r="K733" s="1" t="s">
        <v>49</v>
      </c>
      <c r="L733" s="1">
        <v>-5</v>
      </c>
      <c r="M733" s="1">
        <v>4</v>
      </c>
      <c r="N733" s="6"/>
      <c r="O733" s="6">
        <v>20</v>
      </c>
      <c r="P733" s="6">
        <v>-215093.21</v>
      </c>
      <c r="R733" s="31">
        <v>-20</v>
      </c>
      <c r="S733" s="28">
        <v>43921</v>
      </c>
    </row>
    <row r="734" spans="1:19" x14ac:dyDescent="0.2">
      <c r="A734" s="29">
        <v>39434</v>
      </c>
      <c r="B734" s="1" t="s">
        <v>200</v>
      </c>
      <c r="C734" s="27">
        <v>43891</v>
      </c>
      <c r="D734" s="1">
        <v>51323</v>
      </c>
      <c r="J734" s="1" t="s">
        <v>0</v>
      </c>
      <c r="K734" s="1" t="s">
        <v>49</v>
      </c>
      <c r="L734" s="1">
        <v>-1</v>
      </c>
      <c r="M734" s="1">
        <v>2980</v>
      </c>
      <c r="N734" s="6"/>
      <c r="O734" s="6">
        <v>2980</v>
      </c>
      <c r="P734" s="6">
        <v>-218073.21</v>
      </c>
      <c r="R734" s="31">
        <v>-2980</v>
      </c>
      <c r="S734" s="28">
        <v>43921</v>
      </c>
    </row>
    <row r="735" spans="1:19" x14ac:dyDescent="0.2">
      <c r="A735" s="29">
        <v>39434</v>
      </c>
      <c r="B735" s="1" t="s">
        <v>200</v>
      </c>
      <c r="C735" s="27">
        <v>43891</v>
      </c>
      <c r="D735" s="1">
        <v>51323</v>
      </c>
      <c r="J735" s="1" t="s">
        <v>0</v>
      </c>
      <c r="K735" s="1" t="s">
        <v>49</v>
      </c>
      <c r="L735" s="1">
        <v>-1</v>
      </c>
      <c r="M735" s="1">
        <v>232</v>
      </c>
      <c r="N735" s="6"/>
      <c r="O735" s="6">
        <v>232</v>
      </c>
      <c r="P735" s="6">
        <v>-218305.21</v>
      </c>
      <c r="R735" s="31">
        <v>-232</v>
      </c>
      <c r="S735" s="28">
        <v>43921</v>
      </c>
    </row>
    <row r="736" spans="1:19" x14ac:dyDescent="0.2">
      <c r="A736" s="29">
        <v>39435</v>
      </c>
      <c r="B736" s="1" t="s">
        <v>200</v>
      </c>
      <c r="C736" s="27">
        <v>43891</v>
      </c>
      <c r="D736" s="1">
        <v>51324</v>
      </c>
      <c r="J736" s="1" t="s">
        <v>0</v>
      </c>
      <c r="K736" s="1" t="s">
        <v>49</v>
      </c>
      <c r="L736" s="1">
        <v>-1</v>
      </c>
      <c r="M736" s="1">
        <v>380</v>
      </c>
      <c r="N736" s="6"/>
      <c r="O736" s="6">
        <v>380</v>
      </c>
      <c r="P736" s="6">
        <v>-218685.21</v>
      </c>
      <c r="R736" s="31">
        <v>-380</v>
      </c>
      <c r="S736" s="28">
        <v>43921</v>
      </c>
    </row>
    <row r="737" spans="1:19" x14ac:dyDescent="0.2">
      <c r="A737" s="29">
        <v>39436</v>
      </c>
      <c r="B737" s="1" t="s">
        <v>200</v>
      </c>
      <c r="C737" s="27">
        <v>43891</v>
      </c>
      <c r="D737" s="1">
        <v>51325</v>
      </c>
      <c r="J737" s="1" t="s">
        <v>0</v>
      </c>
      <c r="K737" s="1" t="s">
        <v>49</v>
      </c>
      <c r="L737" s="1">
        <v>-1</v>
      </c>
      <c r="M737" s="1">
        <v>480</v>
      </c>
      <c r="N737" s="6"/>
      <c r="O737" s="6">
        <v>480</v>
      </c>
      <c r="P737" s="6">
        <v>-219165.21</v>
      </c>
      <c r="R737" s="31">
        <v>-480</v>
      </c>
      <c r="S737" s="28">
        <v>43921</v>
      </c>
    </row>
    <row r="738" spans="1:19" x14ac:dyDescent="0.2">
      <c r="A738" s="29">
        <v>39436</v>
      </c>
      <c r="B738" s="1" t="s">
        <v>200</v>
      </c>
      <c r="C738" s="27">
        <v>43891</v>
      </c>
      <c r="D738" s="1">
        <v>51325</v>
      </c>
      <c r="J738" s="1" t="s">
        <v>0</v>
      </c>
      <c r="K738" s="1" t="s">
        <v>49</v>
      </c>
      <c r="L738" s="1">
        <v>-1</v>
      </c>
      <c r="M738" s="1">
        <v>164</v>
      </c>
      <c r="N738" s="6"/>
      <c r="O738" s="6">
        <v>164</v>
      </c>
      <c r="P738" s="6">
        <v>-219378.99</v>
      </c>
      <c r="R738" s="31">
        <v>-164</v>
      </c>
      <c r="S738" s="28">
        <v>43921</v>
      </c>
    </row>
    <row r="739" spans="1:19" x14ac:dyDescent="0.2">
      <c r="A739" s="29">
        <v>39436</v>
      </c>
      <c r="B739" s="1" t="s">
        <v>200</v>
      </c>
      <c r="C739" s="27">
        <v>43891</v>
      </c>
      <c r="D739" s="1">
        <v>51325</v>
      </c>
      <c r="J739" s="1" t="s">
        <v>0</v>
      </c>
      <c r="K739" s="1" t="s">
        <v>49</v>
      </c>
      <c r="L739" s="1">
        <v>-19</v>
      </c>
      <c r="M739" s="1">
        <v>2.62</v>
      </c>
      <c r="N739" s="6"/>
      <c r="O739" s="6">
        <v>49.78</v>
      </c>
      <c r="P739" s="6">
        <v>-219214.99</v>
      </c>
      <c r="R739" s="31">
        <v>-49.78</v>
      </c>
      <c r="S739" s="28">
        <v>43921</v>
      </c>
    </row>
    <row r="740" spans="1:19" x14ac:dyDescent="0.2">
      <c r="A740" s="29">
        <v>39437</v>
      </c>
      <c r="B740" s="1" t="s">
        <v>200</v>
      </c>
      <c r="C740" s="27">
        <v>43891</v>
      </c>
      <c r="D740" s="1">
        <v>51326</v>
      </c>
      <c r="J740" s="1" t="s">
        <v>0</v>
      </c>
      <c r="K740" s="1" t="s">
        <v>49</v>
      </c>
      <c r="L740" s="1">
        <v>-1</v>
      </c>
      <c r="M740" s="1">
        <v>900</v>
      </c>
      <c r="N740" s="6"/>
      <c r="O740" s="6">
        <v>900</v>
      </c>
      <c r="P740" s="6">
        <v>-220278.99</v>
      </c>
      <c r="R740" s="31">
        <v>-900</v>
      </c>
      <c r="S740" s="28">
        <v>43921</v>
      </c>
    </row>
    <row r="741" spans="1:19" x14ac:dyDescent="0.2">
      <c r="A741" s="29">
        <v>39437</v>
      </c>
      <c r="B741" s="1" t="s">
        <v>200</v>
      </c>
      <c r="C741" s="27">
        <v>43891</v>
      </c>
      <c r="D741" s="1">
        <v>51326</v>
      </c>
      <c r="J741" s="1" t="s">
        <v>0</v>
      </c>
      <c r="K741" s="1" t="s">
        <v>49</v>
      </c>
      <c r="L741" s="1">
        <v>-1</v>
      </c>
      <c r="M741" s="1">
        <v>76</v>
      </c>
      <c r="N741" s="6"/>
      <c r="O741" s="6">
        <v>76</v>
      </c>
      <c r="P741" s="6">
        <v>-220426.99</v>
      </c>
      <c r="R741" s="31">
        <v>-76</v>
      </c>
      <c r="S741" s="28">
        <v>43921</v>
      </c>
    </row>
    <row r="742" spans="1:19" x14ac:dyDescent="0.2">
      <c r="A742" s="29">
        <v>39437</v>
      </c>
      <c r="B742" s="1" t="s">
        <v>200</v>
      </c>
      <c r="C742" s="27">
        <v>43891</v>
      </c>
      <c r="D742" s="1">
        <v>51326</v>
      </c>
      <c r="J742" s="1" t="s">
        <v>0</v>
      </c>
      <c r="K742" s="1" t="s">
        <v>49</v>
      </c>
      <c r="L742" s="1">
        <v>-1</v>
      </c>
      <c r="M742" s="1">
        <v>36</v>
      </c>
      <c r="N742" s="6"/>
      <c r="O742" s="6">
        <v>36</v>
      </c>
      <c r="P742" s="6">
        <v>-220314.99</v>
      </c>
      <c r="R742" s="31">
        <v>-36</v>
      </c>
      <c r="S742" s="28">
        <v>43921</v>
      </c>
    </row>
    <row r="743" spans="1:19" x14ac:dyDescent="0.2">
      <c r="A743" s="29">
        <v>39437</v>
      </c>
      <c r="B743" s="1" t="s">
        <v>200</v>
      </c>
      <c r="C743" s="27">
        <v>43891</v>
      </c>
      <c r="D743" s="1">
        <v>51326</v>
      </c>
      <c r="J743" s="1" t="s">
        <v>0</v>
      </c>
      <c r="K743" s="1" t="s">
        <v>49</v>
      </c>
      <c r="L743" s="1">
        <v>-1</v>
      </c>
      <c r="M743" s="1">
        <v>36</v>
      </c>
      <c r="N743" s="6"/>
      <c r="O743" s="6">
        <v>36</v>
      </c>
      <c r="P743" s="6">
        <v>-220350.99</v>
      </c>
      <c r="R743" s="31">
        <v>-36</v>
      </c>
      <c r="S743" s="28">
        <v>43921</v>
      </c>
    </row>
    <row r="744" spans="1:19" x14ac:dyDescent="0.2">
      <c r="A744" s="29">
        <v>39437</v>
      </c>
      <c r="B744" s="1" t="s">
        <v>200</v>
      </c>
      <c r="C744" s="27">
        <v>43891</v>
      </c>
      <c r="D744" s="1">
        <v>51326</v>
      </c>
      <c r="J744" s="1" t="s">
        <v>0</v>
      </c>
      <c r="K744" s="1" t="s">
        <v>49</v>
      </c>
      <c r="L744" s="1">
        <v>-1</v>
      </c>
      <c r="M744" s="1">
        <v>-20</v>
      </c>
      <c r="N744" s="6">
        <v>20</v>
      </c>
      <c r="O744" s="6"/>
      <c r="P744" s="6">
        <v>-235354.99</v>
      </c>
      <c r="R744" s="31">
        <v>20</v>
      </c>
      <c r="S744" s="28">
        <v>43921</v>
      </c>
    </row>
    <row r="745" spans="1:19" x14ac:dyDescent="0.2">
      <c r="A745" s="29">
        <v>39438</v>
      </c>
      <c r="B745" s="1" t="s">
        <v>200</v>
      </c>
      <c r="C745" s="27">
        <v>43891</v>
      </c>
      <c r="D745" s="1">
        <v>51327</v>
      </c>
      <c r="J745" s="1" t="s">
        <v>0</v>
      </c>
      <c r="K745" s="1" t="s">
        <v>49</v>
      </c>
      <c r="L745" s="1">
        <v>-1</v>
      </c>
      <c r="M745" s="1">
        <v>1500</v>
      </c>
      <c r="N745" s="6"/>
      <c r="O745" s="6">
        <v>1500</v>
      </c>
      <c r="P745" s="6">
        <v>-221926.99</v>
      </c>
      <c r="R745" s="31">
        <v>-1500</v>
      </c>
      <c r="S745" s="28">
        <v>43921</v>
      </c>
    </row>
    <row r="746" spans="1:19" x14ac:dyDescent="0.2">
      <c r="A746" s="29">
        <v>39438</v>
      </c>
      <c r="B746" s="1" t="s">
        <v>200</v>
      </c>
      <c r="C746" s="27">
        <v>43891</v>
      </c>
      <c r="D746" s="1">
        <v>51327</v>
      </c>
      <c r="J746" s="1" t="s">
        <v>0</v>
      </c>
      <c r="K746" s="1" t="s">
        <v>49</v>
      </c>
      <c r="L746" s="1">
        <v>-1</v>
      </c>
      <c r="M746" s="1">
        <v>324</v>
      </c>
      <c r="N746" s="6"/>
      <c r="O746" s="6">
        <v>324</v>
      </c>
      <c r="P746" s="6">
        <v>-222250.99</v>
      </c>
      <c r="R746" s="31">
        <v>-324</v>
      </c>
      <c r="S746" s="28">
        <v>43921</v>
      </c>
    </row>
    <row r="747" spans="1:19" x14ac:dyDescent="0.2">
      <c r="A747" s="29">
        <v>39441</v>
      </c>
      <c r="B747" s="1" t="s">
        <v>200</v>
      </c>
      <c r="C747" s="27">
        <v>43891</v>
      </c>
      <c r="D747" s="1">
        <v>51330</v>
      </c>
      <c r="J747" s="1" t="s">
        <v>0</v>
      </c>
      <c r="K747" s="1" t="s">
        <v>49</v>
      </c>
      <c r="L747" s="1">
        <v>-1</v>
      </c>
      <c r="M747" s="1">
        <v>240</v>
      </c>
      <c r="N747" s="6"/>
      <c r="O747" s="6">
        <v>240</v>
      </c>
      <c r="P747" s="6">
        <v>-222490.99</v>
      </c>
      <c r="R747" s="31">
        <v>-240</v>
      </c>
      <c r="S747" s="28">
        <v>43921</v>
      </c>
    </row>
    <row r="748" spans="1:19" x14ac:dyDescent="0.2">
      <c r="A748" s="29">
        <v>39441</v>
      </c>
      <c r="B748" s="1" t="s">
        <v>200</v>
      </c>
      <c r="C748" s="27">
        <v>43891</v>
      </c>
      <c r="D748" s="1">
        <v>51330</v>
      </c>
      <c r="J748" s="1" t="s">
        <v>0</v>
      </c>
      <c r="K748" s="1" t="s">
        <v>49</v>
      </c>
      <c r="L748" s="1">
        <v>-1</v>
      </c>
      <c r="M748" s="1">
        <v>76</v>
      </c>
      <c r="N748" s="6"/>
      <c r="O748" s="6">
        <v>76</v>
      </c>
      <c r="P748" s="6">
        <v>-222566.99</v>
      </c>
      <c r="R748" s="31">
        <v>-76</v>
      </c>
      <c r="S748" s="28">
        <v>43921</v>
      </c>
    </row>
    <row r="749" spans="1:19" x14ac:dyDescent="0.2">
      <c r="A749" s="29">
        <v>39442</v>
      </c>
      <c r="B749" s="1" t="s">
        <v>200</v>
      </c>
      <c r="C749" s="27">
        <v>43891</v>
      </c>
      <c r="D749" s="1">
        <v>51331</v>
      </c>
      <c r="J749" s="1" t="s">
        <v>0</v>
      </c>
      <c r="K749" s="1" t="s">
        <v>49</v>
      </c>
      <c r="L749" s="1">
        <v>-1</v>
      </c>
      <c r="M749" s="1">
        <v>2080</v>
      </c>
      <c r="N749" s="6"/>
      <c r="O749" s="6">
        <v>2080</v>
      </c>
      <c r="P749" s="6">
        <v>-224646.99</v>
      </c>
      <c r="R749" s="31">
        <v>-2080</v>
      </c>
      <c r="S749" s="28">
        <v>43921</v>
      </c>
    </row>
    <row r="750" spans="1:19" x14ac:dyDescent="0.2">
      <c r="A750" s="29">
        <v>39442</v>
      </c>
      <c r="B750" s="1" t="s">
        <v>200</v>
      </c>
      <c r="C750" s="27">
        <v>43891</v>
      </c>
      <c r="D750" s="1">
        <v>51331</v>
      </c>
      <c r="J750" s="1" t="s">
        <v>0</v>
      </c>
      <c r="K750" s="1" t="s">
        <v>49</v>
      </c>
      <c r="L750" s="1">
        <v>-5</v>
      </c>
      <c r="M750" s="1">
        <v>80</v>
      </c>
      <c r="N750" s="6"/>
      <c r="O750" s="6">
        <v>400</v>
      </c>
      <c r="P750" s="6">
        <v>-225046.99</v>
      </c>
      <c r="R750" s="31">
        <v>-400</v>
      </c>
      <c r="S750" s="28">
        <v>43921</v>
      </c>
    </row>
    <row r="751" spans="1:19" x14ac:dyDescent="0.2">
      <c r="A751" s="29">
        <v>39443</v>
      </c>
      <c r="B751" s="1" t="s">
        <v>200</v>
      </c>
      <c r="C751" s="27">
        <v>43891</v>
      </c>
      <c r="D751" s="1">
        <v>51332</v>
      </c>
      <c r="J751" s="1" t="s">
        <v>0</v>
      </c>
      <c r="K751" s="1" t="s">
        <v>49</v>
      </c>
      <c r="L751" s="1">
        <v>-1</v>
      </c>
      <c r="M751" s="1">
        <v>780</v>
      </c>
      <c r="N751" s="6"/>
      <c r="O751" s="6">
        <v>780</v>
      </c>
      <c r="P751" s="6">
        <v>-225826.99</v>
      </c>
      <c r="R751" s="31">
        <v>-780</v>
      </c>
      <c r="S751" s="28">
        <v>43921</v>
      </c>
    </row>
    <row r="752" spans="1:19" x14ac:dyDescent="0.2">
      <c r="A752" s="29">
        <v>39444</v>
      </c>
      <c r="B752" s="1" t="s">
        <v>200</v>
      </c>
      <c r="C752" s="27">
        <v>43891</v>
      </c>
      <c r="D752" s="1">
        <v>51333</v>
      </c>
      <c r="J752" s="1" t="s">
        <v>0</v>
      </c>
      <c r="K752" s="1" t="s">
        <v>49</v>
      </c>
      <c r="L752" s="1">
        <v>-1</v>
      </c>
      <c r="M752" s="1">
        <v>380</v>
      </c>
      <c r="N752" s="6"/>
      <c r="O752" s="6">
        <v>380</v>
      </c>
      <c r="P752" s="6">
        <v>-226206.99</v>
      </c>
      <c r="R752" s="31">
        <v>-380</v>
      </c>
      <c r="S752" s="28">
        <v>43921</v>
      </c>
    </row>
    <row r="753" spans="1:19" x14ac:dyDescent="0.2">
      <c r="A753" s="29">
        <v>39446</v>
      </c>
      <c r="B753" s="1" t="s">
        <v>200</v>
      </c>
      <c r="C753" s="27">
        <v>43891</v>
      </c>
      <c r="D753" s="1">
        <v>51335</v>
      </c>
      <c r="J753" s="1" t="s">
        <v>0</v>
      </c>
      <c r="K753" s="1" t="s">
        <v>49</v>
      </c>
      <c r="L753" s="1">
        <v>-1</v>
      </c>
      <c r="M753" s="1">
        <v>220</v>
      </c>
      <c r="N753" s="6"/>
      <c r="O753" s="6">
        <v>220</v>
      </c>
      <c r="P753" s="6">
        <v>-226426.99</v>
      </c>
      <c r="R753" s="31">
        <v>-220</v>
      </c>
      <c r="S753" s="28">
        <v>43921</v>
      </c>
    </row>
    <row r="754" spans="1:19" x14ac:dyDescent="0.2">
      <c r="A754" s="29">
        <v>39446</v>
      </c>
      <c r="B754" s="1" t="s">
        <v>200</v>
      </c>
      <c r="C754" s="27">
        <v>43891</v>
      </c>
      <c r="D754" s="1">
        <v>51335</v>
      </c>
      <c r="J754" s="1" t="s">
        <v>0</v>
      </c>
      <c r="K754" s="1" t="s">
        <v>49</v>
      </c>
      <c r="L754" s="1">
        <v>-1</v>
      </c>
      <c r="M754" s="1">
        <v>188</v>
      </c>
      <c r="N754" s="6"/>
      <c r="O754" s="6">
        <v>188</v>
      </c>
      <c r="P754" s="6">
        <v>-226614.99</v>
      </c>
      <c r="R754" s="31">
        <v>-188</v>
      </c>
      <c r="S754" s="28">
        <v>43921</v>
      </c>
    </row>
    <row r="755" spans="1:19" x14ac:dyDescent="0.2">
      <c r="A755" s="29">
        <v>39447</v>
      </c>
      <c r="B755" s="1" t="s">
        <v>200</v>
      </c>
      <c r="C755" s="27">
        <v>43891</v>
      </c>
      <c r="D755" s="1">
        <v>51336</v>
      </c>
      <c r="J755" s="1" t="s">
        <v>0</v>
      </c>
      <c r="K755" s="1" t="s">
        <v>49</v>
      </c>
      <c r="L755" s="1">
        <v>-1</v>
      </c>
      <c r="M755" s="1">
        <v>560</v>
      </c>
      <c r="N755" s="6"/>
      <c r="O755" s="6">
        <v>560</v>
      </c>
      <c r="P755" s="6">
        <v>-227174.99</v>
      </c>
      <c r="R755" s="31">
        <v>-560</v>
      </c>
      <c r="S755" s="28">
        <v>43921</v>
      </c>
    </row>
    <row r="756" spans="1:19" x14ac:dyDescent="0.2">
      <c r="A756" s="29">
        <v>39447</v>
      </c>
      <c r="B756" s="1" t="s">
        <v>200</v>
      </c>
      <c r="C756" s="27">
        <v>43891</v>
      </c>
      <c r="D756" s="1">
        <v>51336</v>
      </c>
      <c r="J756" s="1" t="s">
        <v>0</v>
      </c>
      <c r="K756" s="1" t="s">
        <v>49</v>
      </c>
      <c r="L756" s="1">
        <v>-1</v>
      </c>
      <c r="M756" s="1">
        <v>188</v>
      </c>
      <c r="N756" s="6"/>
      <c r="O756" s="6">
        <v>188</v>
      </c>
      <c r="P756" s="6">
        <v>-227362.99</v>
      </c>
      <c r="R756" s="31">
        <v>-188</v>
      </c>
      <c r="S756" s="28">
        <v>43921</v>
      </c>
    </row>
    <row r="757" spans="1:19" x14ac:dyDescent="0.2">
      <c r="A757" s="29">
        <v>39448</v>
      </c>
      <c r="B757" s="1" t="s">
        <v>200</v>
      </c>
      <c r="C757" s="27">
        <v>43891</v>
      </c>
      <c r="D757" s="1">
        <v>51337</v>
      </c>
      <c r="J757" s="1" t="s">
        <v>0</v>
      </c>
      <c r="K757" s="1" t="s">
        <v>49</v>
      </c>
      <c r="L757" s="1">
        <v>-1</v>
      </c>
      <c r="M757" s="1">
        <v>268</v>
      </c>
      <c r="N757" s="6"/>
      <c r="O757" s="6">
        <v>268</v>
      </c>
      <c r="P757" s="6">
        <v>-227630.99</v>
      </c>
      <c r="R757" s="31">
        <v>-268</v>
      </c>
      <c r="S757" s="28">
        <v>43921</v>
      </c>
    </row>
    <row r="758" spans="1:19" x14ac:dyDescent="0.2">
      <c r="A758" s="29">
        <v>39449</v>
      </c>
      <c r="B758" s="1" t="s">
        <v>200</v>
      </c>
      <c r="C758" s="27">
        <v>43891</v>
      </c>
      <c r="D758" s="1">
        <v>51338</v>
      </c>
      <c r="J758" s="1" t="s">
        <v>0</v>
      </c>
      <c r="K758" s="1" t="s">
        <v>49</v>
      </c>
      <c r="L758" s="1">
        <v>-1</v>
      </c>
      <c r="M758" s="1">
        <v>380</v>
      </c>
      <c r="N758" s="6"/>
      <c r="O758" s="6">
        <v>380</v>
      </c>
      <c r="P758" s="6">
        <v>-228010.99</v>
      </c>
      <c r="R758" s="31">
        <v>-380</v>
      </c>
      <c r="S758" s="28">
        <v>43921</v>
      </c>
    </row>
    <row r="759" spans="1:19" x14ac:dyDescent="0.2">
      <c r="A759" s="29">
        <v>39449</v>
      </c>
      <c r="B759" s="1" t="s">
        <v>200</v>
      </c>
      <c r="C759" s="27">
        <v>43891</v>
      </c>
      <c r="D759" s="1">
        <v>51338</v>
      </c>
      <c r="J759" s="1" t="s">
        <v>0</v>
      </c>
      <c r="K759" s="1" t="s">
        <v>49</v>
      </c>
      <c r="L759" s="1">
        <v>-1</v>
      </c>
      <c r="M759" s="1">
        <v>36</v>
      </c>
      <c r="N759" s="6"/>
      <c r="O759" s="6">
        <v>36</v>
      </c>
      <c r="P759" s="6">
        <v>-228046.99</v>
      </c>
      <c r="R759" s="31">
        <v>-36</v>
      </c>
      <c r="S759" s="28">
        <v>43921</v>
      </c>
    </row>
    <row r="760" spans="1:19" x14ac:dyDescent="0.2">
      <c r="A760" s="29">
        <v>39449</v>
      </c>
      <c r="B760" s="1" t="s">
        <v>200</v>
      </c>
      <c r="C760" s="27">
        <v>43891</v>
      </c>
      <c r="D760" s="1">
        <v>51338</v>
      </c>
      <c r="J760" s="1" t="s">
        <v>0</v>
      </c>
      <c r="K760" s="1" t="s">
        <v>49</v>
      </c>
      <c r="L760" s="1">
        <v>-1</v>
      </c>
      <c r="M760" s="1">
        <v>36</v>
      </c>
      <c r="N760" s="6"/>
      <c r="O760" s="6">
        <v>36</v>
      </c>
      <c r="P760" s="6">
        <v>-228082.99</v>
      </c>
      <c r="R760" s="31">
        <v>-36</v>
      </c>
      <c r="S760" s="28">
        <v>43921</v>
      </c>
    </row>
    <row r="761" spans="1:19" x14ac:dyDescent="0.2">
      <c r="A761" s="29">
        <v>39450</v>
      </c>
      <c r="B761" s="1" t="s">
        <v>200</v>
      </c>
      <c r="C761" s="27">
        <v>43891</v>
      </c>
      <c r="D761" s="1">
        <v>51339</v>
      </c>
      <c r="J761" s="1" t="s">
        <v>0</v>
      </c>
      <c r="K761" s="1" t="s">
        <v>49</v>
      </c>
      <c r="L761" s="1">
        <v>-1</v>
      </c>
      <c r="M761" s="1">
        <v>1780</v>
      </c>
      <c r="N761" s="6"/>
      <c r="O761" s="6">
        <v>1780</v>
      </c>
      <c r="P761" s="6">
        <v>-229862.99</v>
      </c>
      <c r="R761" s="31">
        <v>-1780</v>
      </c>
      <c r="S761" s="28">
        <v>43921</v>
      </c>
    </row>
    <row r="762" spans="1:19" x14ac:dyDescent="0.2">
      <c r="A762" s="29">
        <v>39451</v>
      </c>
      <c r="B762" s="1" t="s">
        <v>200</v>
      </c>
      <c r="C762" s="27">
        <v>43891</v>
      </c>
      <c r="D762" s="1">
        <v>51340</v>
      </c>
      <c r="J762" s="1" t="s">
        <v>0</v>
      </c>
      <c r="K762" s="1" t="s">
        <v>49</v>
      </c>
      <c r="L762" s="1">
        <v>-1</v>
      </c>
      <c r="M762" s="1">
        <v>1580</v>
      </c>
      <c r="N762" s="6"/>
      <c r="O762" s="6">
        <v>1580</v>
      </c>
      <c r="P762" s="6">
        <v>-231442.99</v>
      </c>
      <c r="R762" s="31">
        <v>-1580</v>
      </c>
      <c r="S762" s="28">
        <v>43921</v>
      </c>
    </row>
    <row r="763" spans="1:19" x14ac:dyDescent="0.2">
      <c r="A763" s="29">
        <v>39452</v>
      </c>
      <c r="B763" s="1" t="s">
        <v>200</v>
      </c>
      <c r="C763" s="27">
        <v>43891</v>
      </c>
      <c r="D763" s="1">
        <v>51341</v>
      </c>
      <c r="J763" s="1" t="s">
        <v>0</v>
      </c>
      <c r="K763" s="1" t="s">
        <v>49</v>
      </c>
      <c r="L763" s="1">
        <v>-1</v>
      </c>
      <c r="M763" s="1">
        <v>360</v>
      </c>
      <c r="N763" s="6"/>
      <c r="O763" s="6">
        <v>360</v>
      </c>
      <c r="P763" s="6">
        <v>-231802.99</v>
      </c>
      <c r="R763" s="31">
        <v>-360</v>
      </c>
      <c r="S763" s="28">
        <v>43921</v>
      </c>
    </row>
    <row r="764" spans="1:19" x14ac:dyDescent="0.2">
      <c r="A764" s="29">
        <v>39453</v>
      </c>
      <c r="B764" s="1" t="s">
        <v>200</v>
      </c>
      <c r="C764" s="27">
        <v>43891</v>
      </c>
      <c r="D764" s="1">
        <v>51342</v>
      </c>
      <c r="J764" s="1" t="s">
        <v>0</v>
      </c>
      <c r="K764" s="1" t="s">
        <v>49</v>
      </c>
      <c r="L764" s="1">
        <v>-1</v>
      </c>
      <c r="M764" s="1">
        <v>360</v>
      </c>
      <c r="N764" s="6"/>
      <c r="O764" s="6">
        <v>360</v>
      </c>
      <c r="P764" s="6">
        <v>-232162.99</v>
      </c>
      <c r="R764" s="31">
        <v>-360</v>
      </c>
      <c r="S764" s="28">
        <v>43921</v>
      </c>
    </row>
    <row r="765" spans="1:19" x14ac:dyDescent="0.2">
      <c r="A765" s="29">
        <v>39454</v>
      </c>
      <c r="B765" s="1" t="s">
        <v>200</v>
      </c>
      <c r="C765" s="27">
        <v>43891</v>
      </c>
      <c r="D765" s="1">
        <v>51343</v>
      </c>
      <c r="J765" s="1" t="s">
        <v>0</v>
      </c>
      <c r="K765" s="1" t="s">
        <v>49</v>
      </c>
      <c r="L765" s="1">
        <v>-1</v>
      </c>
      <c r="M765" s="1">
        <v>360</v>
      </c>
      <c r="N765" s="6"/>
      <c r="O765" s="6">
        <v>360</v>
      </c>
      <c r="P765" s="6">
        <v>-232522.99</v>
      </c>
      <c r="R765" s="31">
        <v>-360</v>
      </c>
      <c r="S765" s="28">
        <v>43921</v>
      </c>
    </row>
    <row r="766" spans="1:19" x14ac:dyDescent="0.2">
      <c r="A766" s="29">
        <v>39455</v>
      </c>
      <c r="B766" s="1" t="s">
        <v>200</v>
      </c>
      <c r="C766" s="27">
        <v>43891</v>
      </c>
      <c r="D766" s="1">
        <v>51344</v>
      </c>
      <c r="J766" s="1" t="s">
        <v>0</v>
      </c>
      <c r="K766" s="1" t="s">
        <v>49</v>
      </c>
      <c r="L766" s="1">
        <v>-1</v>
      </c>
      <c r="M766" s="1">
        <v>360</v>
      </c>
      <c r="N766" s="6"/>
      <c r="O766" s="6">
        <v>360</v>
      </c>
      <c r="P766" s="6">
        <v>-232882.99</v>
      </c>
      <c r="R766" s="31">
        <v>-360</v>
      </c>
      <c r="S766" s="28">
        <v>43921</v>
      </c>
    </row>
    <row r="767" spans="1:19" x14ac:dyDescent="0.2">
      <c r="A767" s="29">
        <v>39456</v>
      </c>
      <c r="B767" s="1" t="s">
        <v>200</v>
      </c>
      <c r="C767" s="27">
        <v>43891</v>
      </c>
      <c r="D767" s="1">
        <v>51345</v>
      </c>
      <c r="J767" s="1" t="s">
        <v>0</v>
      </c>
      <c r="K767" s="1" t="s">
        <v>49</v>
      </c>
      <c r="L767" s="1">
        <v>-1</v>
      </c>
      <c r="M767" s="1">
        <v>260</v>
      </c>
      <c r="N767" s="6"/>
      <c r="O767" s="6">
        <v>260</v>
      </c>
      <c r="P767" s="6">
        <v>-233142.99</v>
      </c>
      <c r="R767" s="31">
        <v>-260</v>
      </c>
      <c r="S767" s="28">
        <v>43921</v>
      </c>
    </row>
    <row r="768" spans="1:19" x14ac:dyDescent="0.2">
      <c r="A768" s="29">
        <v>39456</v>
      </c>
      <c r="B768" s="1" t="s">
        <v>200</v>
      </c>
      <c r="C768" s="27">
        <v>43891</v>
      </c>
      <c r="D768" s="1">
        <v>51345</v>
      </c>
      <c r="J768" s="1" t="s">
        <v>0</v>
      </c>
      <c r="K768" s="1" t="s">
        <v>49</v>
      </c>
      <c r="L768" s="1">
        <v>-1</v>
      </c>
      <c r="M768" s="1">
        <v>146</v>
      </c>
      <c r="N768" s="6"/>
      <c r="O768" s="6">
        <v>146</v>
      </c>
      <c r="P768" s="6">
        <v>-233288.99</v>
      </c>
      <c r="R768" s="31">
        <v>-146</v>
      </c>
      <c r="S768" s="28">
        <v>43921</v>
      </c>
    </row>
    <row r="769" spans="1:19" x14ac:dyDescent="0.2">
      <c r="A769" s="29">
        <v>39457</v>
      </c>
      <c r="B769" s="1" t="s">
        <v>200</v>
      </c>
      <c r="C769" s="27">
        <v>43891</v>
      </c>
      <c r="D769" s="1">
        <v>51346</v>
      </c>
      <c r="J769" s="1" t="s">
        <v>0</v>
      </c>
      <c r="K769" s="1" t="s">
        <v>49</v>
      </c>
      <c r="L769" s="1">
        <v>-1</v>
      </c>
      <c r="M769" s="1">
        <v>920</v>
      </c>
      <c r="N769" s="6"/>
      <c r="O769" s="6">
        <v>920</v>
      </c>
      <c r="P769" s="6">
        <v>-234208.99</v>
      </c>
      <c r="R769" s="31">
        <v>-920</v>
      </c>
      <c r="S769" s="28">
        <v>43921</v>
      </c>
    </row>
    <row r="770" spans="1:19" x14ac:dyDescent="0.2">
      <c r="A770" s="29">
        <v>39457</v>
      </c>
      <c r="B770" s="1" t="s">
        <v>200</v>
      </c>
      <c r="C770" s="27">
        <v>43891</v>
      </c>
      <c r="D770" s="1">
        <v>51346</v>
      </c>
      <c r="J770" s="1" t="s">
        <v>0</v>
      </c>
      <c r="K770" s="1" t="s">
        <v>49</v>
      </c>
      <c r="L770" s="1">
        <v>-1</v>
      </c>
      <c r="M770" s="1">
        <v>324</v>
      </c>
      <c r="N770" s="6"/>
      <c r="O770" s="6">
        <v>324</v>
      </c>
      <c r="P770" s="6">
        <v>-234532.99</v>
      </c>
      <c r="R770" s="31">
        <v>-324</v>
      </c>
      <c r="S770" s="28">
        <v>43921</v>
      </c>
    </row>
    <row r="771" spans="1:19" x14ac:dyDescent="0.2">
      <c r="A771" s="29">
        <v>39457</v>
      </c>
      <c r="B771" s="1" t="s">
        <v>200</v>
      </c>
      <c r="C771" s="27">
        <v>43891</v>
      </c>
      <c r="D771" s="1">
        <v>51346</v>
      </c>
      <c r="J771" s="1" t="s">
        <v>0</v>
      </c>
      <c r="K771" s="1" t="s">
        <v>49</v>
      </c>
      <c r="L771" s="1">
        <v>-1</v>
      </c>
      <c r="M771" s="1">
        <v>146</v>
      </c>
      <c r="N771" s="6"/>
      <c r="O771" s="6">
        <v>146</v>
      </c>
      <c r="P771" s="6">
        <v>-234678.99</v>
      </c>
      <c r="R771" s="31">
        <v>-146</v>
      </c>
      <c r="S771" s="28">
        <v>43921</v>
      </c>
    </row>
    <row r="772" spans="1:19" x14ac:dyDescent="0.2">
      <c r="A772" s="29">
        <v>39457</v>
      </c>
      <c r="B772" s="1" t="s">
        <v>200</v>
      </c>
      <c r="C772" s="27">
        <v>43891</v>
      </c>
      <c r="D772" s="1">
        <v>51346</v>
      </c>
      <c r="J772" s="1" t="s">
        <v>0</v>
      </c>
      <c r="K772" s="1" t="s">
        <v>49</v>
      </c>
      <c r="L772" s="1">
        <v>-2</v>
      </c>
      <c r="M772" s="1">
        <v>4</v>
      </c>
      <c r="N772" s="6"/>
      <c r="O772" s="6">
        <v>8</v>
      </c>
      <c r="P772" s="6">
        <v>-234686.99</v>
      </c>
      <c r="R772" s="31">
        <v>-8</v>
      </c>
      <c r="S772" s="28">
        <v>43921</v>
      </c>
    </row>
    <row r="773" spans="1:19" x14ac:dyDescent="0.2">
      <c r="A773" s="29">
        <v>39458</v>
      </c>
      <c r="B773" s="1" t="s">
        <v>200</v>
      </c>
      <c r="C773" s="27">
        <v>43891</v>
      </c>
      <c r="D773" s="1">
        <v>51347</v>
      </c>
      <c r="J773" s="1" t="s">
        <v>0</v>
      </c>
      <c r="K773" s="1" t="s">
        <v>49</v>
      </c>
      <c r="L773" s="1">
        <v>-1</v>
      </c>
      <c r="M773" s="1">
        <v>388</v>
      </c>
      <c r="N773" s="6"/>
      <c r="O773" s="6">
        <v>388</v>
      </c>
      <c r="P773" s="6">
        <v>-235374.99</v>
      </c>
      <c r="R773" s="31">
        <v>-388</v>
      </c>
      <c r="S773" s="28">
        <v>43921</v>
      </c>
    </row>
    <row r="774" spans="1:19" x14ac:dyDescent="0.2">
      <c r="A774" s="29">
        <v>39458</v>
      </c>
      <c r="B774" s="1" t="s">
        <v>200</v>
      </c>
      <c r="C774" s="27">
        <v>43891</v>
      </c>
      <c r="D774" s="1">
        <v>51347</v>
      </c>
      <c r="J774" s="1" t="s">
        <v>0</v>
      </c>
      <c r="K774" s="1" t="s">
        <v>49</v>
      </c>
      <c r="L774" s="1">
        <v>-1</v>
      </c>
      <c r="M774" s="1">
        <v>300</v>
      </c>
      <c r="N774" s="6"/>
      <c r="O774" s="6">
        <v>300</v>
      </c>
      <c r="P774" s="6">
        <v>-234986.99</v>
      </c>
      <c r="R774" s="31">
        <v>-300</v>
      </c>
      <c r="S774" s="28">
        <v>43921</v>
      </c>
    </row>
    <row r="775" spans="1:19" x14ac:dyDescent="0.2">
      <c r="A775" s="29">
        <v>39924</v>
      </c>
      <c r="B775" s="1" t="s">
        <v>178</v>
      </c>
      <c r="C775" s="27">
        <v>43892</v>
      </c>
      <c r="J775" s="1" t="s">
        <v>0</v>
      </c>
      <c r="K775" s="1" t="s">
        <v>48</v>
      </c>
      <c r="N775" s="6"/>
      <c r="O775" s="6">
        <v>181.6</v>
      </c>
      <c r="P775" s="6">
        <v>-235536.59</v>
      </c>
      <c r="R775" s="31">
        <v>-181.6</v>
      </c>
      <c r="S775" s="28">
        <v>43921</v>
      </c>
    </row>
    <row r="776" spans="1:19" x14ac:dyDescent="0.2">
      <c r="A776" s="29">
        <v>39375</v>
      </c>
      <c r="B776" s="1" t="s">
        <v>200</v>
      </c>
      <c r="C776" s="27">
        <v>43895</v>
      </c>
      <c r="D776" s="1">
        <v>51287</v>
      </c>
      <c r="J776" s="1" t="s">
        <v>0</v>
      </c>
      <c r="K776" s="1" t="s">
        <v>49</v>
      </c>
      <c r="L776" s="1">
        <v>-5</v>
      </c>
      <c r="M776" s="1">
        <v>110</v>
      </c>
      <c r="N776" s="6"/>
      <c r="O776" s="6">
        <v>550</v>
      </c>
      <c r="P776" s="6">
        <v>-243725.19</v>
      </c>
      <c r="R776" s="31">
        <v>-550</v>
      </c>
      <c r="S776" s="28">
        <v>43921</v>
      </c>
    </row>
    <row r="777" spans="1:19" x14ac:dyDescent="0.2">
      <c r="A777" s="29">
        <v>39375</v>
      </c>
      <c r="B777" s="1" t="s">
        <v>200</v>
      </c>
      <c r="C777" s="27">
        <v>43895</v>
      </c>
      <c r="D777" s="1">
        <v>51287</v>
      </c>
      <c r="J777" s="1" t="s">
        <v>0</v>
      </c>
      <c r="K777" s="1" t="s">
        <v>49</v>
      </c>
      <c r="L777" s="1">
        <v>-1</v>
      </c>
      <c r="M777" s="1">
        <v>548</v>
      </c>
      <c r="N777" s="6"/>
      <c r="O777" s="6">
        <v>548</v>
      </c>
      <c r="P777" s="6">
        <v>-240473.09</v>
      </c>
      <c r="R777" s="31">
        <v>-548</v>
      </c>
      <c r="S777" s="28">
        <v>43921</v>
      </c>
    </row>
    <row r="778" spans="1:19" x14ac:dyDescent="0.2">
      <c r="A778" s="29">
        <v>39375</v>
      </c>
      <c r="B778" s="1" t="s">
        <v>200</v>
      </c>
      <c r="C778" s="27">
        <v>43895</v>
      </c>
      <c r="D778" s="1">
        <v>51287</v>
      </c>
      <c r="J778" s="1" t="s">
        <v>0</v>
      </c>
      <c r="K778" s="1" t="s">
        <v>49</v>
      </c>
      <c r="L778" s="1">
        <v>-1</v>
      </c>
      <c r="M778" s="1">
        <v>155</v>
      </c>
      <c r="N778" s="6"/>
      <c r="O778" s="6">
        <v>155</v>
      </c>
      <c r="P778" s="6">
        <v>-235719.09</v>
      </c>
      <c r="R778" s="31">
        <v>-155</v>
      </c>
      <c r="S778" s="28">
        <v>43921</v>
      </c>
    </row>
    <row r="779" spans="1:19" x14ac:dyDescent="0.2">
      <c r="A779" s="29">
        <v>39375</v>
      </c>
      <c r="B779" s="1" t="s">
        <v>200</v>
      </c>
      <c r="C779" s="27">
        <v>43895</v>
      </c>
      <c r="D779" s="1">
        <v>51287</v>
      </c>
      <c r="J779" s="1" t="s">
        <v>0</v>
      </c>
      <c r="K779" s="1" t="s">
        <v>49</v>
      </c>
      <c r="L779" s="1">
        <v>-1</v>
      </c>
      <c r="M779" s="1">
        <v>155</v>
      </c>
      <c r="N779" s="6"/>
      <c r="O779" s="6">
        <v>155</v>
      </c>
      <c r="P779" s="6">
        <v>-242617.69</v>
      </c>
      <c r="R779" s="31">
        <v>-155</v>
      </c>
      <c r="S779" s="28">
        <v>43921</v>
      </c>
    </row>
    <row r="780" spans="1:19" x14ac:dyDescent="0.2">
      <c r="A780" s="29">
        <v>39375</v>
      </c>
      <c r="B780" s="1" t="s">
        <v>200</v>
      </c>
      <c r="C780" s="27">
        <v>43895</v>
      </c>
      <c r="D780" s="1">
        <v>51287</v>
      </c>
      <c r="J780" s="1" t="s">
        <v>0</v>
      </c>
      <c r="K780" s="1" t="s">
        <v>49</v>
      </c>
      <c r="L780" s="1">
        <v>-1</v>
      </c>
      <c r="M780" s="1">
        <v>155</v>
      </c>
      <c r="N780" s="6"/>
      <c r="O780" s="6">
        <v>155</v>
      </c>
      <c r="P780" s="6">
        <v>-242855.19</v>
      </c>
      <c r="R780" s="31">
        <v>-155</v>
      </c>
      <c r="S780" s="28">
        <v>43921</v>
      </c>
    </row>
    <row r="781" spans="1:19" x14ac:dyDescent="0.2">
      <c r="A781" s="29">
        <v>39375</v>
      </c>
      <c r="B781" s="1" t="s">
        <v>200</v>
      </c>
      <c r="C781" s="27">
        <v>43895</v>
      </c>
      <c r="D781" s="1">
        <v>51287</v>
      </c>
      <c r="J781" s="1" t="s">
        <v>0</v>
      </c>
      <c r="K781" s="1" t="s">
        <v>49</v>
      </c>
      <c r="L781" s="1">
        <v>-1</v>
      </c>
      <c r="M781" s="1">
        <v>155</v>
      </c>
      <c r="N781" s="6"/>
      <c r="O781" s="6">
        <v>155</v>
      </c>
      <c r="P781" s="6">
        <v>-243175.19</v>
      </c>
      <c r="R781" s="31">
        <v>-155</v>
      </c>
      <c r="S781" s="28">
        <v>43921</v>
      </c>
    </row>
    <row r="782" spans="1:19" x14ac:dyDescent="0.2">
      <c r="A782" s="29">
        <v>39375</v>
      </c>
      <c r="B782" s="1" t="s">
        <v>200</v>
      </c>
      <c r="C782" s="27">
        <v>43895</v>
      </c>
      <c r="D782" s="1">
        <v>51287</v>
      </c>
      <c r="J782" s="1" t="s">
        <v>0</v>
      </c>
      <c r="K782" s="1" t="s">
        <v>49</v>
      </c>
      <c r="L782" s="1">
        <v>-1</v>
      </c>
      <c r="M782" s="1">
        <v>110</v>
      </c>
      <c r="N782" s="6"/>
      <c r="O782" s="6">
        <v>110</v>
      </c>
      <c r="P782" s="6">
        <v>-242965.19</v>
      </c>
      <c r="R782" s="31">
        <v>-110</v>
      </c>
      <c r="S782" s="28">
        <v>43921</v>
      </c>
    </row>
    <row r="783" spans="1:19" x14ac:dyDescent="0.2">
      <c r="A783" s="29">
        <v>39375</v>
      </c>
      <c r="B783" s="1" t="s">
        <v>200</v>
      </c>
      <c r="C783" s="27">
        <v>43895</v>
      </c>
      <c r="D783" s="1">
        <v>51287</v>
      </c>
      <c r="J783" s="1" t="s">
        <v>0</v>
      </c>
      <c r="K783" s="1" t="s">
        <v>49</v>
      </c>
      <c r="L783" s="1">
        <v>-0.75</v>
      </c>
      <c r="M783" s="1">
        <v>110</v>
      </c>
      <c r="N783" s="6"/>
      <c r="O783" s="6">
        <v>82.5</v>
      </c>
      <c r="P783" s="6">
        <v>-242700.19</v>
      </c>
      <c r="R783" s="31">
        <v>-82.5</v>
      </c>
      <c r="S783" s="28">
        <v>43921</v>
      </c>
    </row>
    <row r="784" spans="1:19" x14ac:dyDescent="0.2">
      <c r="A784" s="29">
        <v>39375</v>
      </c>
      <c r="B784" s="1" t="s">
        <v>200</v>
      </c>
      <c r="C784" s="27">
        <v>43895</v>
      </c>
      <c r="D784" s="1">
        <v>51287</v>
      </c>
      <c r="J784" s="1" t="s">
        <v>0</v>
      </c>
      <c r="K784" s="1" t="s">
        <v>49</v>
      </c>
      <c r="L784" s="1">
        <v>-0.5</v>
      </c>
      <c r="M784" s="1">
        <v>110</v>
      </c>
      <c r="N784" s="6"/>
      <c r="O784" s="6">
        <v>55</v>
      </c>
      <c r="P784" s="6">
        <v>-243020.19</v>
      </c>
      <c r="R784" s="31">
        <v>-55</v>
      </c>
      <c r="S784" s="28">
        <v>43921</v>
      </c>
    </row>
    <row r="785" spans="1:19" x14ac:dyDescent="0.2">
      <c r="A785" s="29">
        <v>39375</v>
      </c>
      <c r="B785" s="1" t="s">
        <v>200</v>
      </c>
      <c r="C785" s="27">
        <v>43895</v>
      </c>
      <c r="D785" s="1">
        <v>51287</v>
      </c>
      <c r="J785" s="1" t="s">
        <v>0</v>
      </c>
      <c r="K785" s="1" t="s">
        <v>49</v>
      </c>
      <c r="L785" s="1">
        <v>-0.5</v>
      </c>
      <c r="M785" s="1">
        <v>110</v>
      </c>
      <c r="N785" s="6"/>
      <c r="O785" s="6">
        <v>55</v>
      </c>
      <c r="P785" s="6">
        <v>-243780.19</v>
      </c>
      <c r="R785" s="31">
        <v>-55</v>
      </c>
      <c r="S785" s="28">
        <v>43921</v>
      </c>
    </row>
    <row r="786" spans="1:19" x14ac:dyDescent="0.2">
      <c r="A786" s="29">
        <v>39375</v>
      </c>
      <c r="B786" s="1" t="s">
        <v>200</v>
      </c>
      <c r="C786" s="27">
        <v>43895</v>
      </c>
      <c r="D786" s="1">
        <v>51287</v>
      </c>
      <c r="J786" s="1" t="s">
        <v>0</v>
      </c>
      <c r="K786" s="1" t="s">
        <v>49</v>
      </c>
      <c r="L786" s="1">
        <v>-0.25</v>
      </c>
      <c r="M786" s="1">
        <v>110</v>
      </c>
      <c r="N786" s="6"/>
      <c r="O786" s="6">
        <v>27.5</v>
      </c>
      <c r="P786" s="6">
        <v>-235564.09</v>
      </c>
      <c r="R786" s="31">
        <v>-27.5</v>
      </c>
      <c r="S786" s="28">
        <v>43921</v>
      </c>
    </row>
    <row r="787" spans="1:19" x14ac:dyDescent="0.2">
      <c r="A787" s="29">
        <v>39382</v>
      </c>
      <c r="B787" s="1" t="s">
        <v>200</v>
      </c>
      <c r="C787" s="27">
        <v>43895</v>
      </c>
      <c r="D787" s="1">
        <v>51294</v>
      </c>
      <c r="J787" s="1" t="s">
        <v>0</v>
      </c>
      <c r="K787" s="1" t="s">
        <v>49</v>
      </c>
      <c r="L787" s="1">
        <v>-5</v>
      </c>
      <c r="M787" s="1">
        <v>88</v>
      </c>
      <c r="N787" s="6"/>
      <c r="O787" s="6">
        <v>440</v>
      </c>
      <c r="P787" s="6">
        <v>-236861.09</v>
      </c>
      <c r="R787" s="31">
        <v>-440</v>
      </c>
      <c r="S787" s="28">
        <v>43921</v>
      </c>
    </row>
    <row r="788" spans="1:19" x14ac:dyDescent="0.2">
      <c r="A788" s="29">
        <v>39382</v>
      </c>
      <c r="B788" s="1" t="s">
        <v>200</v>
      </c>
      <c r="C788" s="27">
        <v>43895</v>
      </c>
      <c r="D788" s="1">
        <v>51294</v>
      </c>
      <c r="J788" s="1" t="s">
        <v>0</v>
      </c>
      <c r="K788" s="1" t="s">
        <v>49</v>
      </c>
      <c r="L788" s="1">
        <v>-2.75</v>
      </c>
      <c r="M788" s="1">
        <v>88</v>
      </c>
      <c r="N788" s="6"/>
      <c r="O788" s="6">
        <v>242</v>
      </c>
      <c r="P788" s="6">
        <v>-236297.09</v>
      </c>
      <c r="R788" s="31">
        <v>-242</v>
      </c>
      <c r="S788" s="28">
        <v>43921</v>
      </c>
    </row>
    <row r="789" spans="1:19" x14ac:dyDescent="0.2">
      <c r="A789" s="29">
        <v>39382</v>
      </c>
      <c r="B789" s="1" t="s">
        <v>200</v>
      </c>
      <c r="C789" s="27">
        <v>43895</v>
      </c>
      <c r="D789" s="1">
        <v>51294</v>
      </c>
      <c r="J789" s="1" t="s">
        <v>0</v>
      </c>
      <c r="K789" s="1" t="s">
        <v>49</v>
      </c>
      <c r="L789" s="1">
        <v>-1.75</v>
      </c>
      <c r="M789" s="1">
        <v>88</v>
      </c>
      <c r="N789" s="6"/>
      <c r="O789" s="6">
        <v>154</v>
      </c>
      <c r="P789" s="6">
        <v>-237015.09</v>
      </c>
      <c r="R789" s="31">
        <v>-154</v>
      </c>
      <c r="S789" s="28">
        <v>43921</v>
      </c>
    </row>
    <row r="790" spans="1:19" x14ac:dyDescent="0.2">
      <c r="A790" s="29">
        <v>39382</v>
      </c>
      <c r="B790" s="1" t="s">
        <v>200</v>
      </c>
      <c r="C790" s="27">
        <v>43895</v>
      </c>
      <c r="D790" s="1">
        <v>51294</v>
      </c>
      <c r="J790" s="1" t="s">
        <v>0</v>
      </c>
      <c r="K790" s="1" t="s">
        <v>49</v>
      </c>
      <c r="L790" s="1">
        <v>-1</v>
      </c>
      <c r="M790" s="1">
        <v>124</v>
      </c>
      <c r="N790" s="6"/>
      <c r="O790" s="6">
        <v>124</v>
      </c>
      <c r="P790" s="6">
        <v>-235843.09</v>
      </c>
      <c r="R790" s="31">
        <v>-124</v>
      </c>
      <c r="S790" s="28">
        <v>43921</v>
      </c>
    </row>
    <row r="791" spans="1:19" x14ac:dyDescent="0.2">
      <c r="A791" s="29">
        <v>39382</v>
      </c>
      <c r="B791" s="1" t="s">
        <v>200</v>
      </c>
      <c r="C791" s="27">
        <v>43895</v>
      </c>
      <c r="D791" s="1">
        <v>51294</v>
      </c>
      <c r="J791" s="1" t="s">
        <v>0</v>
      </c>
      <c r="K791" s="1" t="s">
        <v>49</v>
      </c>
      <c r="L791" s="1">
        <v>-1</v>
      </c>
      <c r="M791" s="1">
        <v>124</v>
      </c>
      <c r="N791" s="6"/>
      <c r="O791" s="6">
        <v>124</v>
      </c>
      <c r="P791" s="6">
        <v>-236055.09</v>
      </c>
      <c r="R791" s="31">
        <v>-124</v>
      </c>
      <c r="S791" s="28">
        <v>43921</v>
      </c>
    </row>
    <row r="792" spans="1:19" x14ac:dyDescent="0.2">
      <c r="A792" s="29">
        <v>39382</v>
      </c>
      <c r="B792" s="1" t="s">
        <v>200</v>
      </c>
      <c r="C792" s="27">
        <v>43895</v>
      </c>
      <c r="D792" s="1">
        <v>51294</v>
      </c>
      <c r="J792" s="1" t="s">
        <v>0</v>
      </c>
      <c r="K792" s="1" t="s">
        <v>49</v>
      </c>
      <c r="L792" s="1">
        <v>-1</v>
      </c>
      <c r="M792" s="1">
        <v>124</v>
      </c>
      <c r="N792" s="6"/>
      <c r="O792" s="6">
        <v>124</v>
      </c>
      <c r="P792" s="6">
        <v>-236421.09</v>
      </c>
      <c r="R792" s="31">
        <v>-124</v>
      </c>
      <c r="S792" s="28">
        <v>43921</v>
      </c>
    </row>
    <row r="793" spans="1:19" x14ac:dyDescent="0.2">
      <c r="A793" s="29">
        <v>39382</v>
      </c>
      <c r="B793" s="1" t="s">
        <v>200</v>
      </c>
      <c r="C793" s="27">
        <v>43895</v>
      </c>
      <c r="D793" s="1">
        <v>51294</v>
      </c>
      <c r="J793" s="1" t="s">
        <v>0</v>
      </c>
      <c r="K793" s="1" t="s">
        <v>49</v>
      </c>
      <c r="L793" s="1">
        <v>-1</v>
      </c>
      <c r="M793" s="1">
        <v>124</v>
      </c>
      <c r="N793" s="6"/>
      <c r="O793" s="6">
        <v>124</v>
      </c>
      <c r="P793" s="6">
        <v>-242423.09</v>
      </c>
      <c r="R793" s="31">
        <v>-124</v>
      </c>
      <c r="S793" s="28">
        <v>43921</v>
      </c>
    </row>
    <row r="794" spans="1:19" x14ac:dyDescent="0.2">
      <c r="A794" s="29">
        <v>39382</v>
      </c>
      <c r="B794" s="1" t="s">
        <v>200</v>
      </c>
      <c r="C794" s="27">
        <v>43895</v>
      </c>
      <c r="D794" s="1">
        <v>51294</v>
      </c>
      <c r="J794" s="1" t="s">
        <v>0</v>
      </c>
      <c r="K794" s="1" t="s">
        <v>49</v>
      </c>
      <c r="L794" s="1">
        <v>-1</v>
      </c>
      <c r="M794" s="1">
        <v>88</v>
      </c>
      <c r="N794" s="6"/>
      <c r="O794" s="6">
        <v>88</v>
      </c>
      <c r="P794" s="6">
        <v>-235931.09</v>
      </c>
      <c r="R794" s="31">
        <v>-88</v>
      </c>
      <c r="S794" s="28">
        <v>43921</v>
      </c>
    </row>
    <row r="795" spans="1:19" x14ac:dyDescent="0.2">
      <c r="A795" s="29">
        <v>39382</v>
      </c>
      <c r="B795" s="1" t="s">
        <v>200</v>
      </c>
      <c r="C795" s="27">
        <v>43895</v>
      </c>
      <c r="D795" s="1">
        <v>51294</v>
      </c>
      <c r="J795" s="1" t="s">
        <v>0</v>
      </c>
      <c r="K795" s="1" t="s">
        <v>49</v>
      </c>
      <c r="L795" s="1">
        <v>-1</v>
      </c>
      <c r="M795" s="1">
        <v>48</v>
      </c>
      <c r="N795" s="6"/>
      <c r="O795" s="6">
        <v>48</v>
      </c>
      <c r="P795" s="6">
        <v>-239839.09</v>
      </c>
      <c r="R795" s="31">
        <v>-48</v>
      </c>
      <c r="S795" s="28">
        <v>43921</v>
      </c>
    </row>
    <row r="796" spans="1:19" x14ac:dyDescent="0.2">
      <c r="A796" s="29">
        <v>39382</v>
      </c>
      <c r="B796" s="1" t="s">
        <v>200</v>
      </c>
      <c r="C796" s="27">
        <v>43895</v>
      </c>
      <c r="D796" s="1">
        <v>51294</v>
      </c>
      <c r="J796" s="1" t="s">
        <v>0</v>
      </c>
      <c r="K796" s="1" t="s">
        <v>49</v>
      </c>
      <c r="L796" s="1">
        <v>-0.45</v>
      </c>
      <c r="M796" s="1">
        <v>88</v>
      </c>
      <c r="N796" s="6"/>
      <c r="O796" s="6">
        <v>39.6</v>
      </c>
      <c r="P796" s="6">
        <v>-242462.69</v>
      </c>
      <c r="R796" s="31">
        <v>-39.6</v>
      </c>
      <c r="S796" s="28">
        <v>43921</v>
      </c>
    </row>
    <row r="797" spans="1:19" x14ac:dyDescent="0.2">
      <c r="A797" s="29">
        <v>39382</v>
      </c>
      <c r="B797" s="1" t="s">
        <v>200</v>
      </c>
      <c r="C797" s="27">
        <v>43895</v>
      </c>
      <c r="D797" s="1">
        <v>51294</v>
      </c>
      <c r="J797" s="1" t="s">
        <v>0</v>
      </c>
      <c r="K797" s="1" t="s">
        <v>49</v>
      </c>
      <c r="L797" s="1">
        <v>-1</v>
      </c>
      <c r="M797" s="1">
        <v>38</v>
      </c>
      <c r="N797" s="6"/>
      <c r="O797" s="6">
        <v>38</v>
      </c>
      <c r="P797" s="6">
        <v>-239877.09</v>
      </c>
      <c r="R797" s="31">
        <v>-38</v>
      </c>
      <c r="S797" s="28">
        <v>43921</v>
      </c>
    </row>
    <row r="798" spans="1:19" x14ac:dyDescent="0.2">
      <c r="A798" s="29">
        <v>39382</v>
      </c>
      <c r="B798" s="1" t="s">
        <v>200</v>
      </c>
      <c r="C798" s="27">
        <v>43895</v>
      </c>
      <c r="D798" s="1">
        <v>51294</v>
      </c>
      <c r="J798" s="1" t="s">
        <v>0</v>
      </c>
      <c r="K798" s="1" t="s">
        <v>49</v>
      </c>
      <c r="L798" s="1">
        <v>-1</v>
      </c>
      <c r="M798" s="1">
        <v>28</v>
      </c>
      <c r="N798" s="6"/>
      <c r="O798" s="6">
        <v>28</v>
      </c>
      <c r="P798" s="6">
        <v>-237051.09</v>
      </c>
      <c r="R798" s="31">
        <v>-28</v>
      </c>
      <c r="S798" s="28">
        <v>43921</v>
      </c>
    </row>
    <row r="799" spans="1:19" x14ac:dyDescent="0.2">
      <c r="A799" s="29">
        <v>39382</v>
      </c>
      <c r="B799" s="1" t="s">
        <v>200</v>
      </c>
      <c r="C799" s="27">
        <v>43895</v>
      </c>
      <c r="D799" s="1">
        <v>51294</v>
      </c>
      <c r="J799" s="1" t="s">
        <v>0</v>
      </c>
      <c r="K799" s="1" t="s">
        <v>49</v>
      </c>
      <c r="L799" s="1">
        <v>-1</v>
      </c>
      <c r="M799" s="1">
        <v>16</v>
      </c>
      <c r="N799" s="6"/>
      <c r="O799" s="6">
        <v>16</v>
      </c>
      <c r="P799" s="6">
        <v>-239893.09</v>
      </c>
      <c r="R799" s="31">
        <v>-16</v>
      </c>
      <c r="S799" s="28">
        <v>43921</v>
      </c>
    </row>
    <row r="800" spans="1:19" x14ac:dyDescent="0.2">
      <c r="A800" s="29">
        <v>39382</v>
      </c>
      <c r="B800" s="1" t="s">
        <v>200</v>
      </c>
      <c r="C800" s="27">
        <v>43895</v>
      </c>
      <c r="D800" s="1">
        <v>51294</v>
      </c>
      <c r="J800" s="1" t="s">
        <v>0</v>
      </c>
      <c r="K800" s="1" t="s">
        <v>49</v>
      </c>
      <c r="L800" s="1">
        <v>-1</v>
      </c>
      <c r="M800" s="1">
        <v>8</v>
      </c>
      <c r="N800" s="6"/>
      <c r="O800" s="6">
        <v>8</v>
      </c>
      <c r="P800" s="6">
        <v>-237023.09</v>
      </c>
      <c r="R800" s="31">
        <v>-8</v>
      </c>
      <c r="S800" s="28">
        <v>43921</v>
      </c>
    </row>
    <row r="801" spans="1:19" x14ac:dyDescent="0.2">
      <c r="A801" s="29">
        <v>39382</v>
      </c>
      <c r="B801" s="1" t="s">
        <v>200</v>
      </c>
      <c r="C801" s="27">
        <v>43895</v>
      </c>
      <c r="D801" s="1">
        <v>51294</v>
      </c>
      <c r="J801" s="1" t="s">
        <v>0</v>
      </c>
      <c r="K801" s="1" t="s">
        <v>49</v>
      </c>
      <c r="L801" s="1">
        <v>-1</v>
      </c>
      <c r="M801" s="1">
        <v>8</v>
      </c>
      <c r="N801" s="6"/>
      <c r="O801" s="6">
        <v>8</v>
      </c>
      <c r="P801" s="6">
        <v>-239791.09</v>
      </c>
      <c r="R801" s="31">
        <v>-8</v>
      </c>
      <c r="S801" s="28">
        <v>43921</v>
      </c>
    </row>
    <row r="802" spans="1:19" x14ac:dyDescent="0.2">
      <c r="A802" s="29">
        <v>39385</v>
      </c>
      <c r="B802" s="1" t="s">
        <v>200</v>
      </c>
      <c r="C802" s="27">
        <v>43895</v>
      </c>
      <c r="D802" s="1">
        <v>51297</v>
      </c>
      <c r="J802" s="1" t="s">
        <v>0</v>
      </c>
      <c r="K802" s="1" t="s">
        <v>49</v>
      </c>
      <c r="L802" s="1">
        <v>-6</v>
      </c>
      <c r="M802" s="1">
        <v>88</v>
      </c>
      <c r="N802" s="6"/>
      <c r="O802" s="6">
        <v>528</v>
      </c>
      <c r="P802" s="6">
        <v>-239439.09</v>
      </c>
      <c r="R802" s="31">
        <v>-528</v>
      </c>
      <c r="S802" s="28">
        <v>43921</v>
      </c>
    </row>
    <row r="803" spans="1:19" x14ac:dyDescent="0.2">
      <c r="A803" s="29">
        <v>39385</v>
      </c>
      <c r="B803" s="1" t="s">
        <v>200</v>
      </c>
      <c r="C803" s="27">
        <v>43895</v>
      </c>
      <c r="D803" s="1">
        <v>51297</v>
      </c>
      <c r="J803" s="1" t="s">
        <v>0</v>
      </c>
      <c r="K803" s="1" t="s">
        <v>49</v>
      </c>
      <c r="L803" s="1">
        <v>-5.25</v>
      </c>
      <c r="M803" s="1">
        <v>88</v>
      </c>
      <c r="N803" s="6"/>
      <c r="O803" s="6">
        <v>462</v>
      </c>
      <c r="P803" s="6">
        <v>-238091.09</v>
      </c>
      <c r="R803" s="31">
        <v>-462</v>
      </c>
      <c r="S803" s="28">
        <v>43921</v>
      </c>
    </row>
    <row r="804" spans="1:19" x14ac:dyDescent="0.2">
      <c r="A804" s="29">
        <v>39385</v>
      </c>
      <c r="B804" s="1" t="s">
        <v>200</v>
      </c>
      <c r="C804" s="27">
        <v>43895</v>
      </c>
      <c r="D804" s="1">
        <v>51297</v>
      </c>
      <c r="J804" s="1" t="s">
        <v>0</v>
      </c>
      <c r="K804" s="1" t="s">
        <v>49</v>
      </c>
      <c r="L804" s="1">
        <v>-5.25</v>
      </c>
      <c r="M804" s="1">
        <v>88</v>
      </c>
      <c r="N804" s="6"/>
      <c r="O804" s="6">
        <v>462</v>
      </c>
      <c r="P804" s="6">
        <v>-238677.09</v>
      </c>
      <c r="R804" s="31">
        <v>-462</v>
      </c>
      <c r="S804" s="28">
        <v>43921</v>
      </c>
    </row>
    <row r="805" spans="1:19" x14ac:dyDescent="0.2">
      <c r="A805" s="29">
        <v>39385</v>
      </c>
      <c r="B805" s="1" t="s">
        <v>200</v>
      </c>
      <c r="C805" s="27">
        <v>43895</v>
      </c>
      <c r="D805" s="1">
        <v>51297</v>
      </c>
      <c r="J805" s="1" t="s">
        <v>0</v>
      </c>
      <c r="K805" s="1" t="s">
        <v>49</v>
      </c>
      <c r="L805" s="1">
        <v>-4.5</v>
      </c>
      <c r="M805" s="1">
        <v>88</v>
      </c>
      <c r="N805" s="6"/>
      <c r="O805" s="6">
        <v>396</v>
      </c>
      <c r="P805" s="6">
        <v>-241713.09</v>
      </c>
      <c r="R805" s="31">
        <v>-396</v>
      </c>
      <c r="S805" s="28">
        <v>43921</v>
      </c>
    </row>
    <row r="806" spans="1:19" x14ac:dyDescent="0.2">
      <c r="A806" s="29">
        <v>39385</v>
      </c>
      <c r="B806" s="1" t="s">
        <v>200</v>
      </c>
      <c r="C806" s="27">
        <v>43895</v>
      </c>
      <c r="D806" s="1">
        <v>51297</v>
      </c>
      <c r="J806" s="1" t="s">
        <v>0</v>
      </c>
      <c r="K806" s="1" t="s">
        <v>49</v>
      </c>
      <c r="L806" s="1">
        <v>-4.5</v>
      </c>
      <c r="M806" s="1">
        <v>88</v>
      </c>
      <c r="N806" s="6"/>
      <c r="O806" s="6">
        <v>396</v>
      </c>
      <c r="P806" s="6">
        <v>-242233.09</v>
      </c>
      <c r="R806" s="31">
        <v>-396</v>
      </c>
      <c r="S806" s="28">
        <v>43921</v>
      </c>
    </row>
    <row r="807" spans="1:19" x14ac:dyDescent="0.2">
      <c r="A807" s="29">
        <v>39385</v>
      </c>
      <c r="B807" s="1" t="s">
        <v>200</v>
      </c>
      <c r="C807" s="27">
        <v>43895</v>
      </c>
      <c r="D807" s="1">
        <v>51297</v>
      </c>
      <c r="J807" s="1" t="s">
        <v>0</v>
      </c>
      <c r="K807" s="1" t="s">
        <v>49</v>
      </c>
      <c r="L807" s="1">
        <v>-2.75</v>
      </c>
      <c r="M807" s="1">
        <v>88</v>
      </c>
      <c r="N807" s="6"/>
      <c r="O807" s="6">
        <v>242</v>
      </c>
      <c r="P807" s="6">
        <v>-237461.09</v>
      </c>
      <c r="R807" s="31">
        <v>-242</v>
      </c>
      <c r="S807" s="28">
        <v>43921</v>
      </c>
    </row>
    <row r="808" spans="1:19" x14ac:dyDescent="0.2">
      <c r="A808" s="29">
        <v>39385</v>
      </c>
      <c r="B808" s="1" t="s">
        <v>200</v>
      </c>
      <c r="C808" s="27">
        <v>43895</v>
      </c>
      <c r="D808" s="1">
        <v>51297</v>
      </c>
      <c r="J808" s="1" t="s">
        <v>0</v>
      </c>
      <c r="K808" s="1" t="s">
        <v>49</v>
      </c>
      <c r="L808" s="1">
        <v>-2.75</v>
      </c>
      <c r="M808" s="1">
        <v>88</v>
      </c>
      <c r="N808" s="6"/>
      <c r="O808" s="6">
        <v>242</v>
      </c>
      <c r="P808" s="6">
        <v>-240839.09</v>
      </c>
      <c r="R808" s="31">
        <v>-242</v>
      </c>
      <c r="S808" s="28">
        <v>43921</v>
      </c>
    </row>
    <row r="809" spans="1:19" x14ac:dyDescent="0.2">
      <c r="A809" s="29">
        <v>39385</v>
      </c>
      <c r="B809" s="1" t="s">
        <v>200</v>
      </c>
      <c r="C809" s="27">
        <v>43895</v>
      </c>
      <c r="D809" s="1">
        <v>51297</v>
      </c>
      <c r="J809" s="1" t="s">
        <v>0</v>
      </c>
      <c r="K809" s="1" t="s">
        <v>49</v>
      </c>
      <c r="L809" s="1">
        <v>-2.5</v>
      </c>
      <c r="M809" s="1">
        <v>88</v>
      </c>
      <c r="N809" s="6"/>
      <c r="O809" s="6">
        <v>220</v>
      </c>
      <c r="P809" s="6">
        <v>-239783.09</v>
      </c>
      <c r="R809" s="31">
        <v>-220</v>
      </c>
      <c r="S809" s="28">
        <v>43921</v>
      </c>
    </row>
    <row r="810" spans="1:19" x14ac:dyDescent="0.2">
      <c r="A810" s="29">
        <v>39385</v>
      </c>
      <c r="B810" s="1" t="s">
        <v>200</v>
      </c>
      <c r="C810" s="27">
        <v>43895</v>
      </c>
      <c r="D810" s="1">
        <v>51297</v>
      </c>
      <c r="J810" s="1" t="s">
        <v>0</v>
      </c>
      <c r="K810" s="1" t="s">
        <v>49</v>
      </c>
      <c r="L810" s="1">
        <v>-1</v>
      </c>
      <c r="M810" s="1">
        <v>124</v>
      </c>
      <c r="N810" s="6"/>
      <c r="O810" s="6">
        <v>124</v>
      </c>
      <c r="P810" s="6">
        <v>-237219.09</v>
      </c>
      <c r="R810" s="31">
        <v>-124</v>
      </c>
      <c r="S810" s="28">
        <v>43921</v>
      </c>
    </row>
    <row r="811" spans="1:19" x14ac:dyDescent="0.2">
      <c r="A811" s="29">
        <v>39385</v>
      </c>
      <c r="B811" s="1" t="s">
        <v>200</v>
      </c>
      <c r="C811" s="27">
        <v>43895</v>
      </c>
      <c r="D811" s="1">
        <v>51297</v>
      </c>
      <c r="J811" s="1" t="s">
        <v>0</v>
      </c>
      <c r="K811" s="1" t="s">
        <v>49</v>
      </c>
      <c r="L811" s="1">
        <v>-1</v>
      </c>
      <c r="M811" s="1">
        <v>124</v>
      </c>
      <c r="N811" s="6"/>
      <c r="O811" s="6">
        <v>124</v>
      </c>
      <c r="P811" s="6">
        <v>-237629.09</v>
      </c>
      <c r="R811" s="31">
        <v>-124</v>
      </c>
      <c r="S811" s="28">
        <v>43921</v>
      </c>
    </row>
    <row r="812" spans="1:19" x14ac:dyDescent="0.2">
      <c r="A812" s="29">
        <v>39385</v>
      </c>
      <c r="B812" s="1" t="s">
        <v>200</v>
      </c>
      <c r="C812" s="27">
        <v>43895</v>
      </c>
      <c r="D812" s="1">
        <v>51297</v>
      </c>
      <c r="J812" s="1" t="s">
        <v>0</v>
      </c>
      <c r="K812" s="1" t="s">
        <v>49</v>
      </c>
      <c r="L812" s="1">
        <v>-1</v>
      </c>
      <c r="M812" s="1">
        <v>124</v>
      </c>
      <c r="N812" s="6"/>
      <c r="O812" s="6">
        <v>124</v>
      </c>
      <c r="P812" s="6">
        <v>-238215.09</v>
      </c>
      <c r="R812" s="31">
        <v>-124</v>
      </c>
      <c r="S812" s="28">
        <v>43921</v>
      </c>
    </row>
    <row r="813" spans="1:19" x14ac:dyDescent="0.2">
      <c r="A813" s="29">
        <v>39385</v>
      </c>
      <c r="B813" s="1" t="s">
        <v>200</v>
      </c>
      <c r="C813" s="27">
        <v>43895</v>
      </c>
      <c r="D813" s="1">
        <v>51297</v>
      </c>
      <c r="J813" s="1" t="s">
        <v>0</v>
      </c>
      <c r="K813" s="1" t="s">
        <v>49</v>
      </c>
      <c r="L813" s="1">
        <v>-1</v>
      </c>
      <c r="M813" s="1">
        <v>124</v>
      </c>
      <c r="N813" s="6"/>
      <c r="O813" s="6">
        <v>124</v>
      </c>
      <c r="P813" s="6">
        <v>-238911.09</v>
      </c>
      <c r="R813" s="31">
        <v>-124</v>
      </c>
      <c r="S813" s="28">
        <v>43921</v>
      </c>
    </row>
    <row r="814" spans="1:19" x14ac:dyDescent="0.2">
      <c r="A814" s="29">
        <v>39385</v>
      </c>
      <c r="B814" s="1" t="s">
        <v>200</v>
      </c>
      <c r="C814" s="27">
        <v>43895</v>
      </c>
      <c r="D814" s="1">
        <v>51297</v>
      </c>
      <c r="J814" s="1" t="s">
        <v>0</v>
      </c>
      <c r="K814" s="1" t="s">
        <v>49</v>
      </c>
      <c r="L814" s="1">
        <v>-1</v>
      </c>
      <c r="M814" s="1">
        <v>124</v>
      </c>
      <c r="N814" s="6"/>
      <c r="O814" s="6">
        <v>124</v>
      </c>
      <c r="P814" s="6">
        <v>-239563.09</v>
      </c>
      <c r="R814" s="31">
        <v>-124</v>
      </c>
      <c r="S814" s="28">
        <v>43921</v>
      </c>
    </row>
    <row r="815" spans="1:19" x14ac:dyDescent="0.2">
      <c r="A815" s="29">
        <v>39385</v>
      </c>
      <c r="B815" s="1" t="s">
        <v>200</v>
      </c>
      <c r="C815" s="27">
        <v>43895</v>
      </c>
      <c r="D815" s="1">
        <v>51297</v>
      </c>
      <c r="J815" s="1" t="s">
        <v>0</v>
      </c>
      <c r="K815" s="1" t="s">
        <v>49</v>
      </c>
      <c r="L815" s="1">
        <v>-1</v>
      </c>
      <c r="M815" s="1">
        <v>124</v>
      </c>
      <c r="N815" s="6"/>
      <c r="O815" s="6">
        <v>124</v>
      </c>
      <c r="P815" s="6">
        <v>-240597.09</v>
      </c>
      <c r="R815" s="31">
        <v>-124</v>
      </c>
      <c r="S815" s="28">
        <v>43921</v>
      </c>
    </row>
    <row r="816" spans="1:19" x14ac:dyDescent="0.2">
      <c r="A816" s="29">
        <v>39385</v>
      </c>
      <c r="B816" s="1" t="s">
        <v>200</v>
      </c>
      <c r="C816" s="27">
        <v>43895</v>
      </c>
      <c r="D816" s="1">
        <v>51297</v>
      </c>
      <c r="J816" s="1" t="s">
        <v>0</v>
      </c>
      <c r="K816" s="1" t="s">
        <v>49</v>
      </c>
      <c r="L816" s="1">
        <v>-1</v>
      </c>
      <c r="M816" s="1">
        <v>124</v>
      </c>
      <c r="N816" s="6"/>
      <c r="O816" s="6">
        <v>124</v>
      </c>
      <c r="P816" s="6">
        <v>-240963.09</v>
      </c>
      <c r="R816" s="31">
        <v>-124</v>
      </c>
      <c r="S816" s="28">
        <v>43921</v>
      </c>
    </row>
    <row r="817" spans="1:19" x14ac:dyDescent="0.2">
      <c r="A817" s="29">
        <v>39385</v>
      </c>
      <c r="B817" s="1" t="s">
        <v>200</v>
      </c>
      <c r="C817" s="27">
        <v>43895</v>
      </c>
      <c r="D817" s="1">
        <v>51297</v>
      </c>
      <c r="J817" s="1" t="s">
        <v>0</v>
      </c>
      <c r="K817" s="1" t="s">
        <v>49</v>
      </c>
      <c r="L817" s="1">
        <v>-1</v>
      </c>
      <c r="M817" s="1">
        <v>124</v>
      </c>
      <c r="N817" s="6"/>
      <c r="O817" s="6">
        <v>124</v>
      </c>
      <c r="P817" s="6">
        <v>-241317.09</v>
      </c>
      <c r="R817" s="31">
        <v>-124</v>
      </c>
      <c r="S817" s="28">
        <v>43921</v>
      </c>
    </row>
    <row r="818" spans="1:19" x14ac:dyDescent="0.2">
      <c r="A818" s="29">
        <v>39385</v>
      </c>
      <c r="B818" s="1" t="s">
        <v>200</v>
      </c>
      <c r="C818" s="27">
        <v>43895</v>
      </c>
      <c r="D818" s="1">
        <v>51297</v>
      </c>
      <c r="J818" s="1" t="s">
        <v>0</v>
      </c>
      <c r="K818" s="1" t="s">
        <v>49</v>
      </c>
      <c r="L818" s="1">
        <v>-1</v>
      </c>
      <c r="M818" s="1">
        <v>124</v>
      </c>
      <c r="N818" s="6"/>
      <c r="O818" s="6">
        <v>124</v>
      </c>
      <c r="P818" s="6">
        <v>-241837.09</v>
      </c>
      <c r="R818" s="31">
        <v>-124</v>
      </c>
      <c r="S818" s="28">
        <v>43921</v>
      </c>
    </row>
    <row r="819" spans="1:19" x14ac:dyDescent="0.2">
      <c r="A819" s="29">
        <v>39385</v>
      </c>
      <c r="B819" s="1" t="s">
        <v>200</v>
      </c>
      <c r="C819" s="27">
        <v>43895</v>
      </c>
      <c r="D819" s="1">
        <v>51297</v>
      </c>
      <c r="J819" s="1" t="s">
        <v>0</v>
      </c>
      <c r="K819" s="1" t="s">
        <v>49</v>
      </c>
      <c r="L819" s="1">
        <v>-5</v>
      </c>
      <c r="M819" s="1">
        <v>24</v>
      </c>
      <c r="N819" s="6"/>
      <c r="O819" s="6">
        <v>120</v>
      </c>
      <c r="P819" s="6">
        <v>-241193.09</v>
      </c>
      <c r="R819" s="31">
        <v>-120</v>
      </c>
      <c r="S819" s="28">
        <v>43921</v>
      </c>
    </row>
    <row r="820" spans="1:19" x14ac:dyDescent="0.2">
      <c r="A820" s="29">
        <v>39385</v>
      </c>
      <c r="B820" s="1" t="s">
        <v>200</v>
      </c>
      <c r="C820" s="27">
        <v>43895</v>
      </c>
      <c r="D820" s="1">
        <v>51297</v>
      </c>
      <c r="J820" s="1" t="s">
        <v>0</v>
      </c>
      <c r="K820" s="1" t="s">
        <v>49</v>
      </c>
      <c r="L820" s="1">
        <v>-1.25</v>
      </c>
      <c r="M820" s="1">
        <v>88</v>
      </c>
      <c r="N820" s="6"/>
      <c r="O820" s="6">
        <v>110</v>
      </c>
      <c r="P820" s="6">
        <v>-238787.09</v>
      </c>
      <c r="R820" s="31">
        <v>-110</v>
      </c>
      <c r="S820" s="28">
        <v>43921</v>
      </c>
    </row>
    <row r="821" spans="1:19" x14ac:dyDescent="0.2">
      <c r="A821" s="29">
        <v>39385</v>
      </c>
      <c r="B821" s="1" t="s">
        <v>200</v>
      </c>
      <c r="C821" s="27">
        <v>43895</v>
      </c>
      <c r="D821" s="1">
        <v>51297</v>
      </c>
      <c r="J821" s="1" t="s">
        <v>0</v>
      </c>
      <c r="K821" s="1" t="s">
        <v>49</v>
      </c>
      <c r="L821" s="1">
        <v>-1.25</v>
      </c>
      <c r="M821" s="1">
        <v>88</v>
      </c>
      <c r="N821" s="6"/>
      <c r="O821" s="6">
        <v>110</v>
      </c>
      <c r="P821" s="6">
        <v>-241073.09</v>
      </c>
      <c r="R821" s="31">
        <v>-110</v>
      </c>
      <c r="S821" s="28">
        <v>43921</v>
      </c>
    </row>
    <row r="822" spans="1:19" x14ac:dyDescent="0.2">
      <c r="A822" s="29">
        <v>39385</v>
      </c>
      <c r="B822" s="1" t="s">
        <v>200</v>
      </c>
      <c r="C822" s="27">
        <v>43895</v>
      </c>
      <c r="D822" s="1">
        <v>51297</v>
      </c>
      <c r="J822" s="1" t="s">
        <v>0</v>
      </c>
      <c r="K822" s="1" t="s">
        <v>49</v>
      </c>
      <c r="L822" s="1">
        <v>-0.75</v>
      </c>
      <c r="M822" s="1">
        <v>88</v>
      </c>
      <c r="N822" s="6"/>
      <c r="O822" s="6">
        <v>66</v>
      </c>
      <c r="P822" s="6">
        <v>-242299.09</v>
      </c>
      <c r="R822" s="31">
        <v>-66</v>
      </c>
      <c r="S822" s="28">
        <v>43921</v>
      </c>
    </row>
    <row r="823" spans="1:19" x14ac:dyDescent="0.2">
      <c r="A823" s="29">
        <v>39385</v>
      </c>
      <c r="B823" s="1" t="s">
        <v>200</v>
      </c>
      <c r="C823" s="27">
        <v>43895</v>
      </c>
      <c r="D823" s="1">
        <v>51297</v>
      </c>
      <c r="J823" s="1" t="s">
        <v>0</v>
      </c>
      <c r="K823" s="1" t="s">
        <v>49</v>
      </c>
      <c r="L823" s="1">
        <v>-0.5</v>
      </c>
      <c r="M823" s="1">
        <v>88</v>
      </c>
      <c r="N823" s="6"/>
      <c r="O823" s="6">
        <v>44</v>
      </c>
      <c r="P823" s="6">
        <v>-237095.09</v>
      </c>
      <c r="R823" s="31">
        <v>-44</v>
      </c>
      <c r="S823" s="28">
        <v>43921</v>
      </c>
    </row>
    <row r="824" spans="1:19" x14ac:dyDescent="0.2">
      <c r="A824" s="29">
        <v>39385</v>
      </c>
      <c r="B824" s="1" t="s">
        <v>200</v>
      </c>
      <c r="C824" s="27">
        <v>43895</v>
      </c>
      <c r="D824" s="1">
        <v>51297</v>
      </c>
      <c r="J824" s="1" t="s">
        <v>0</v>
      </c>
      <c r="K824" s="1" t="s">
        <v>49</v>
      </c>
      <c r="L824" s="1">
        <v>-0.5</v>
      </c>
      <c r="M824" s="1">
        <v>88</v>
      </c>
      <c r="N824" s="6"/>
      <c r="O824" s="6">
        <v>44</v>
      </c>
      <c r="P824" s="6">
        <v>-237505.09</v>
      </c>
      <c r="R824" s="31">
        <v>-44</v>
      </c>
      <c r="S824" s="28">
        <v>43921</v>
      </c>
    </row>
    <row r="825" spans="1:19" x14ac:dyDescent="0.2">
      <c r="A825" s="29">
        <v>39385</v>
      </c>
      <c r="B825" s="1" t="s">
        <v>200</v>
      </c>
      <c r="C825" s="27">
        <v>43895</v>
      </c>
      <c r="D825" s="1">
        <v>51297</v>
      </c>
      <c r="J825" s="1" t="s">
        <v>0</v>
      </c>
      <c r="K825" s="1" t="s">
        <v>49</v>
      </c>
      <c r="L825" s="1">
        <v>-2</v>
      </c>
      <c r="M825" s="1">
        <v>16</v>
      </c>
      <c r="N825" s="6"/>
      <c r="O825" s="6">
        <v>32</v>
      </c>
      <c r="P825" s="6">
        <v>-239925.09</v>
      </c>
      <c r="R825" s="31">
        <v>-32</v>
      </c>
      <c r="S825" s="28">
        <v>43921</v>
      </c>
    </row>
    <row r="826" spans="1:19" x14ac:dyDescent="0.2">
      <c r="A826" s="29">
        <v>39377</v>
      </c>
      <c r="B826" s="1" t="s">
        <v>200</v>
      </c>
      <c r="C826" s="27">
        <v>43896</v>
      </c>
      <c r="D826" s="1">
        <v>51289</v>
      </c>
      <c r="J826" s="1" t="s">
        <v>0</v>
      </c>
      <c r="K826" s="1" t="s">
        <v>49</v>
      </c>
      <c r="L826" s="1">
        <v>-3.75</v>
      </c>
      <c r="M826" s="1">
        <v>88</v>
      </c>
      <c r="N826" s="6"/>
      <c r="O826" s="6">
        <v>330</v>
      </c>
      <c r="P826" s="6">
        <v>-244344.19</v>
      </c>
      <c r="R826" s="31">
        <v>-330</v>
      </c>
      <c r="S826" s="28">
        <v>43921</v>
      </c>
    </row>
    <row r="827" spans="1:19" x14ac:dyDescent="0.2">
      <c r="A827" s="29">
        <v>39377</v>
      </c>
      <c r="B827" s="1" t="s">
        <v>200</v>
      </c>
      <c r="C827" s="27">
        <v>43896</v>
      </c>
      <c r="D827" s="1">
        <v>51289</v>
      </c>
      <c r="J827" s="1" t="s">
        <v>0</v>
      </c>
      <c r="K827" s="1" t="s">
        <v>49</v>
      </c>
      <c r="L827" s="1">
        <v>-3.75</v>
      </c>
      <c r="M827" s="1">
        <v>88</v>
      </c>
      <c r="N827" s="6"/>
      <c r="O827" s="6">
        <v>330</v>
      </c>
      <c r="P827" s="6">
        <v>-244798.19</v>
      </c>
      <c r="R827" s="31">
        <v>-330</v>
      </c>
      <c r="S827" s="28">
        <v>43921</v>
      </c>
    </row>
    <row r="828" spans="1:19" x14ac:dyDescent="0.2">
      <c r="A828" s="29">
        <v>39377</v>
      </c>
      <c r="B828" s="1" t="s">
        <v>200</v>
      </c>
      <c r="C828" s="27">
        <v>43896</v>
      </c>
      <c r="D828" s="1">
        <v>51289</v>
      </c>
      <c r="J828" s="1" t="s">
        <v>0</v>
      </c>
      <c r="K828" s="1" t="s">
        <v>49</v>
      </c>
      <c r="L828" s="1">
        <v>-1</v>
      </c>
      <c r="M828" s="1">
        <v>124</v>
      </c>
      <c r="N828" s="6"/>
      <c r="O828" s="6">
        <v>124</v>
      </c>
      <c r="P828" s="6">
        <v>-244014.19</v>
      </c>
      <c r="R828" s="31">
        <v>-124</v>
      </c>
      <c r="S828" s="28">
        <v>43921</v>
      </c>
    </row>
    <row r="829" spans="1:19" x14ac:dyDescent="0.2">
      <c r="A829" s="29">
        <v>39377</v>
      </c>
      <c r="B829" s="1" t="s">
        <v>200</v>
      </c>
      <c r="C829" s="27">
        <v>43896</v>
      </c>
      <c r="D829" s="1">
        <v>51289</v>
      </c>
      <c r="J829" s="1" t="s">
        <v>0</v>
      </c>
      <c r="K829" s="1" t="s">
        <v>49</v>
      </c>
      <c r="L829" s="1">
        <v>-1</v>
      </c>
      <c r="M829" s="1">
        <v>124</v>
      </c>
      <c r="N829" s="6"/>
      <c r="O829" s="6">
        <v>124</v>
      </c>
      <c r="P829" s="6">
        <v>-244468.19</v>
      </c>
      <c r="R829" s="31">
        <v>-124</v>
      </c>
      <c r="S829" s="28">
        <v>43921</v>
      </c>
    </row>
    <row r="830" spans="1:19" x14ac:dyDescent="0.2">
      <c r="A830" s="29">
        <v>39377</v>
      </c>
      <c r="B830" s="1" t="s">
        <v>200</v>
      </c>
      <c r="C830" s="27">
        <v>43896</v>
      </c>
      <c r="D830" s="1">
        <v>51289</v>
      </c>
      <c r="J830" s="1" t="s">
        <v>0</v>
      </c>
      <c r="K830" s="1" t="s">
        <v>49</v>
      </c>
      <c r="L830" s="1">
        <v>-0.5</v>
      </c>
      <c r="M830" s="1">
        <v>88</v>
      </c>
      <c r="N830" s="6"/>
      <c r="O830" s="6">
        <v>44</v>
      </c>
      <c r="P830" s="6">
        <v>-243824.19</v>
      </c>
      <c r="R830" s="31">
        <v>-44</v>
      </c>
      <c r="S830" s="28">
        <v>43921</v>
      </c>
    </row>
    <row r="831" spans="1:19" x14ac:dyDescent="0.2">
      <c r="A831" s="29">
        <v>39377</v>
      </c>
      <c r="B831" s="1" t="s">
        <v>200</v>
      </c>
      <c r="C831" s="27">
        <v>43896</v>
      </c>
      <c r="D831" s="1">
        <v>51289</v>
      </c>
      <c r="J831" s="1" t="s">
        <v>0</v>
      </c>
      <c r="K831" s="1" t="s">
        <v>49</v>
      </c>
      <c r="L831" s="1">
        <v>-0.5</v>
      </c>
      <c r="M831" s="1">
        <v>88</v>
      </c>
      <c r="N831" s="6"/>
      <c r="O831" s="6">
        <v>44</v>
      </c>
      <c r="P831" s="6">
        <v>-243890.19</v>
      </c>
      <c r="R831" s="31">
        <v>-44</v>
      </c>
      <c r="S831" s="28">
        <v>43921</v>
      </c>
    </row>
    <row r="832" spans="1:19" x14ac:dyDescent="0.2">
      <c r="A832" s="29">
        <v>39377</v>
      </c>
      <c r="B832" s="1" t="s">
        <v>200</v>
      </c>
      <c r="C832" s="27">
        <v>43896</v>
      </c>
      <c r="D832" s="1">
        <v>51289</v>
      </c>
      <c r="J832" s="1" t="s">
        <v>0</v>
      </c>
      <c r="K832" s="1" t="s">
        <v>49</v>
      </c>
      <c r="L832" s="1">
        <v>-0.25</v>
      </c>
      <c r="M832" s="1">
        <v>88</v>
      </c>
      <c r="N832" s="6"/>
      <c r="O832" s="6">
        <v>22</v>
      </c>
      <c r="P832" s="6">
        <v>-243846.19</v>
      </c>
      <c r="R832" s="31">
        <v>-22</v>
      </c>
      <c r="S832" s="28">
        <v>43921</v>
      </c>
    </row>
    <row r="833" spans="1:19" x14ac:dyDescent="0.2">
      <c r="A833" s="29">
        <v>39487</v>
      </c>
      <c r="B833" s="1" t="s">
        <v>200</v>
      </c>
      <c r="C833" s="27">
        <v>43896</v>
      </c>
      <c r="D833" s="1">
        <v>51354</v>
      </c>
      <c r="J833" s="1" t="s">
        <v>0</v>
      </c>
      <c r="K833" s="1" t="s">
        <v>49</v>
      </c>
      <c r="L833" s="1">
        <v>-1.25</v>
      </c>
      <c r="M833" s="1">
        <v>88</v>
      </c>
      <c r="N833" s="6"/>
      <c r="O833" s="6">
        <v>110</v>
      </c>
      <c r="P833" s="6">
        <v>-247874.19</v>
      </c>
      <c r="R833" s="31">
        <v>-110</v>
      </c>
      <c r="S833" s="28">
        <v>43921</v>
      </c>
    </row>
    <row r="834" spans="1:19" x14ac:dyDescent="0.2">
      <c r="A834" s="29">
        <v>39487</v>
      </c>
      <c r="B834" s="1" t="s">
        <v>200</v>
      </c>
      <c r="C834" s="27">
        <v>43896</v>
      </c>
      <c r="D834" s="1">
        <v>51354</v>
      </c>
      <c r="J834" s="1" t="s">
        <v>0</v>
      </c>
      <c r="K834" s="1" t="s">
        <v>49</v>
      </c>
      <c r="L834" s="1">
        <v>-0.25</v>
      </c>
      <c r="M834" s="1">
        <v>88</v>
      </c>
      <c r="N834" s="6"/>
      <c r="O834" s="6">
        <v>22</v>
      </c>
      <c r="P834" s="6">
        <v>-244820.19</v>
      </c>
      <c r="R834" s="31">
        <v>-22</v>
      </c>
      <c r="S834" s="28">
        <v>43921</v>
      </c>
    </row>
    <row r="835" spans="1:19" x14ac:dyDescent="0.2">
      <c r="A835" s="29">
        <v>39496</v>
      </c>
      <c r="B835" s="1" t="s">
        <v>200</v>
      </c>
      <c r="C835" s="27">
        <v>43896</v>
      </c>
      <c r="D835" s="1">
        <v>51361</v>
      </c>
      <c r="J835" s="1" t="s">
        <v>0</v>
      </c>
      <c r="K835" s="1" t="s">
        <v>49</v>
      </c>
      <c r="L835" s="1">
        <v>-1</v>
      </c>
      <c r="M835" s="1">
        <v>110</v>
      </c>
      <c r="N835" s="6"/>
      <c r="O835" s="6">
        <v>110</v>
      </c>
      <c r="P835" s="6">
        <v>-244930.19</v>
      </c>
      <c r="R835" s="31">
        <v>-110</v>
      </c>
      <c r="S835" s="28">
        <v>43921</v>
      </c>
    </row>
    <row r="836" spans="1:19" x14ac:dyDescent="0.2">
      <c r="A836" s="29">
        <v>39497</v>
      </c>
      <c r="B836" s="1" t="s">
        <v>200</v>
      </c>
      <c r="C836" s="27">
        <v>43896</v>
      </c>
      <c r="D836" s="1">
        <v>51362</v>
      </c>
      <c r="J836" s="1" t="s">
        <v>0</v>
      </c>
      <c r="K836" s="1" t="s">
        <v>49</v>
      </c>
      <c r="L836" s="1">
        <v>-1</v>
      </c>
      <c r="M836" s="1">
        <v>898</v>
      </c>
      <c r="N836" s="6"/>
      <c r="O836" s="6">
        <v>898</v>
      </c>
      <c r="P836" s="6">
        <v>-246134.19</v>
      </c>
      <c r="R836" s="31">
        <v>-898</v>
      </c>
      <c r="S836" s="28">
        <v>43921</v>
      </c>
    </row>
    <row r="837" spans="1:19" x14ac:dyDescent="0.2">
      <c r="A837" s="29">
        <v>39497</v>
      </c>
      <c r="B837" s="1" t="s">
        <v>200</v>
      </c>
      <c r="C837" s="27">
        <v>43896</v>
      </c>
      <c r="D837" s="1">
        <v>51362</v>
      </c>
      <c r="J837" s="1" t="s">
        <v>0</v>
      </c>
      <c r="K837" s="1" t="s">
        <v>49</v>
      </c>
      <c r="L837" s="1">
        <v>-1</v>
      </c>
      <c r="M837" s="1">
        <v>160</v>
      </c>
      <c r="N837" s="6"/>
      <c r="O837" s="6">
        <v>160</v>
      </c>
      <c r="P837" s="6">
        <v>-245236.19</v>
      </c>
      <c r="R837" s="31">
        <v>-160</v>
      </c>
      <c r="S837" s="28">
        <v>43921</v>
      </c>
    </row>
    <row r="838" spans="1:19" x14ac:dyDescent="0.2">
      <c r="A838" s="29">
        <v>39497</v>
      </c>
      <c r="B838" s="1" t="s">
        <v>200</v>
      </c>
      <c r="C838" s="27">
        <v>43896</v>
      </c>
      <c r="D838" s="1">
        <v>51362</v>
      </c>
      <c r="J838" s="1" t="s">
        <v>0</v>
      </c>
      <c r="K838" s="1" t="s">
        <v>49</v>
      </c>
      <c r="L838" s="1">
        <v>-1</v>
      </c>
      <c r="M838" s="1">
        <v>124</v>
      </c>
      <c r="N838" s="6"/>
      <c r="O838" s="6">
        <v>124</v>
      </c>
      <c r="P838" s="6">
        <v>-245054.19</v>
      </c>
      <c r="R838" s="31">
        <v>-124</v>
      </c>
      <c r="S838" s="28">
        <v>43921</v>
      </c>
    </row>
    <row r="839" spans="1:19" x14ac:dyDescent="0.2">
      <c r="A839" s="29">
        <v>39497</v>
      </c>
      <c r="B839" s="1" t="s">
        <v>200</v>
      </c>
      <c r="C839" s="27">
        <v>43896</v>
      </c>
      <c r="D839" s="1">
        <v>51362</v>
      </c>
      <c r="J839" s="1" t="s">
        <v>0</v>
      </c>
      <c r="K839" s="1" t="s">
        <v>49</v>
      </c>
      <c r="L839" s="1">
        <v>-0.25</v>
      </c>
      <c r="M839" s="1">
        <v>88</v>
      </c>
      <c r="N839" s="6"/>
      <c r="O839" s="6">
        <v>22</v>
      </c>
      <c r="P839" s="6">
        <v>-245076.19</v>
      </c>
      <c r="R839" s="31">
        <v>-22</v>
      </c>
      <c r="S839" s="28">
        <v>43921</v>
      </c>
    </row>
    <row r="840" spans="1:19" x14ac:dyDescent="0.2">
      <c r="A840" s="29">
        <v>39499</v>
      </c>
      <c r="B840" s="1" t="s">
        <v>200</v>
      </c>
      <c r="C840" s="27">
        <v>43896</v>
      </c>
      <c r="D840" s="1">
        <v>51364</v>
      </c>
      <c r="J840" s="1" t="s">
        <v>0</v>
      </c>
      <c r="K840" s="1" t="s">
        <v>49</v>
      </c>
      <c r="L840" s="1">
        <v>-6</v>
      </c>
      <c r="M840" s="1">
        <v>110</v>
      </c>
      <c r="N840" s="6"/>
      <c r="O840" s="6">
        <v>660</v>
      </c>
      <c r="P840" s="6">
        <v>-246949.19</v>
      </c>
      <c r="R840" s="31">
        <v>-660</v>
      </c>
      <c r="S840" s="28">
        <v>43921</v>
      </c>
    </row>
    <row r="841" spans="1:19" x14ac:dyDescent="0.2">
      <c r="A841" s="29">
        <v>39499</v>
      </c>
      <c r="B841" s="1" t="s">
        <v>200</v>
      </c>
      <c r="C841" s="27">
        <v>43896</v>
      </c>
      <c r="D841" s="1">
        <v>51364</v>
      </c>
      <c r="J841" s="1" t="s">
        <v>0</v>
      </c>
      <c r="K841" s="1" t="s">
        <v>49</v>
      </c>
      <c r="L841" s="1">
        <v>-6</v>
      </c>
      <c r="M841" s="1">
        <v>110</v>
      </c>
      <c r="N841" s="6"/>
      <c r="O841" s="6">
        <v>660</v>
      </c>
      <c r="P841" s="6">
        <v>-247764.19</v>
      </c>
      <c r="R841" s="31">
        <v>-660</v>
      </c>
      <c r="S841" s="28">
        <v>43921</v>
      </c>
    </row>
    <row r="842" spans="1:19" x14ac:dyDescent="0.2">
      <c r="A842" s="29">
        <v>39499</v>
      </c>
      <c r="B842" s="1" t="s">
        <v>200</v>
      </c>
      <c r="C842" s="27">
        <v>43896</v>
      </c>
      <c r="D842" s="1">
        <v>51364</v>
      </c>
      <c r="J842" s="1" t="s">
        <v>0</v>
      </c>
      <c r="K842" s="1" t="s">
        <v>49</v>
      </c>
      <c r="L842" s="1">
        <v>-1</v>
      </c>
      <c r="M842" s="1">
        <v>155</v>
      </c>
      <c r="N842" s="6"/>
      <c r="O842" s="6">
        <v>155</v>
      </c>
      <c r="P842" s="6">
        <v>-246289.19</v>
      </c>
      <c r="R842" s="31">
        <v>-155</v>
      </c>
      <c r="S842" s="28">
        <v>43921</v>
      </c>
    </row>
    <row r="843" spans="1:19" x14ac:dyDescent="0.2">
      <c r="A843" s="29">
        <v>39499</v>
      </c>
      <c r="B843" s="1" t="s">
        <v>200</v>
      </c>
      <c r="C843" s="27">
        <v>43896</v>
      </c>
      <c r="D843" s="1">
        <v>51364</v>
      </c>
      <c r="J843" s="1" t="s">
        <v>0</v>
      </c>
      <c r="K843" s="1" t="s">
        <v>49</v>
      </c>
      <c r="L843" s="1">
        <v>-1</v>
      </c>
      <c r="M843" s="1">
        <v>155</v>
      </c>
      <c r="N843" s="6"/>
      <c r="O843" s="6">
        <v>155</v>
      </c>
      <c r="P843" s="6">
        <v>-247104.19</v>
      </c>
      <c r="R843" s="31">
        <v>-155</v>
      </c>
      <c r="S843" s="28">
        <v>43921</v>
      </c>
    </row>
    <row r="844" spans="1:19" x14ac:dyDescent="0.2">
      <c r="A844" s="29">
        <v>39502</v>
      </c>
      <c r="B844" s="1" t="s">
        <v>200</v>
      </c>
      <c r="C844" s="27">
        <v>43896</v>
      </c>
      <c r="D844" s="1">
        <v>51366</v>
      </c>
      <c r="J844" s="1" t="s">
        <v>0</v>
      </c>
      <c r="K844" s="1" t="s">
        <v>49</v>
      </c>
      <c r="L844" s="1">
        <v>-6</v>
      </c>
      <c r="M844" s="1">
        <v>88</v>
      </c>
      <c r="N844" s="6"/>
      <c r="O844" s="6">
        <v>528</v>
      </c>
      <c r="P844" s="6">
        <v>-249194.19</v>
      </c>
      <c r="R844" s="31">
        <v>-528</v>
      </c>
      <c r="S844" s="28">
        <v>43921</v>
      </c>
    </row>
    <row r="845" spans="1:19" x14ac:dyDescent="0.2">
      <c r="A845" s="29">
        <v>39502</v>
      </c>
      <c r="B845" s="1" t="s">
        <v>200</v>
      </c>
      <c r="C845" s="27">
        <v>43896</v>
      </c>
      <c r="D845" s="1">
        <v>51366</v>
      </c>
      <c r="J845" s="1" t="s">
        <v>0</v>
      </c>
      <c r="K845" s="1" t="s">
        <v>49</v>
      </c>
      <c r="L845" s="1">
        <v>-3</v>
      </c>
      <c r="M845" s="1">
        <v>88</v>
      </c>
      <c r="N845" s="6"/>
      <c r="O845" s="6">
        <v>264</v>
      </c>
      <c r="P845" s="6">
        <v>-249458.19</v>
      </c>
      <c r="R845" s="31">
        <v>-264</v>
      </c>
      <c r="S845" s="28">
        <v>43921</v>
      </c>
    </row>
    <row r="846" spans="1:19" x14ac:dyDescent="0.2">
      <c r="A846" s="29">
        <v>39502</v>
      </c>
      <c r="B846" s="1" t="s">
        <v>200</v>
      </c>
      <c r="C846" s="27">
        <v>43896</v>
      </c>
      <c r="D846" s="1">
        <v>51366</v>
      </c>
      <c r="J846" s="1" t="s">
        <v>0</v>
      </c>
      <c r="K846" s="1" t="s">
        <v>49</v>
      </c>
      <c r="L846" s="1">
        <v>-2.5</v>
      </c>
      <c r="M846" s="1">
        <v>88</v>
      </c>
      <c r="N846" s="6"/>
      <c r="O846" s="6">
        <v>220</v>
      </c>
      <c r="P846" s="6">
        <v>-248182.19</v>
      </c>
      <c r="R846" s="31">
        <v>-220</v>
      </c>
      <c r="S846" s="28">
        <v>43921</v>
      </c>
    </row>
    <row r="847" spans="1:19" x14ac:dyDescent="0.2">
      <c r="A847" s="29">
        <v>39502</v>
      </c>
      <c r="B847" s="1" t="s">
        <v>200</v>
      </c>
      <c r="C847" s="27">
        <v>43896</v>
      </c>
      <c r="D847" s="1">
        <v>51366</v>
      </c>
      <c r="J847" s="1" t="s">
        <v>0</v>
      </c>
      <c r="K847" s="1" t="s">
        <v>49</v>
      </c>
      <c r="L847" s="1">
        <v>-1.75</v>
      </c>
      <c r="M847" s="1">
        <v>88</v>
      </c>
      <c r="N847" s="6"/>
      <c r="O847" s="6">
        <v>154</v>
      </c>
      <c r="P847" s="6">
        <v>-249612.19</v>
      </c>
      <c r="R847" s="31">
        <v>-154</v>
      </c>
      <c r="S847" s="28">
        <v>43921</v>
      </c>
    </row>
    <row r="848" spans="1:19" x14ac:dyDescent="0.2">
      <c r="A848" s="29">
        <v>39502</v>
      </c>
      <c r="B848" s="1" t="s">
        <v>200</v>
      </c>
      <c r="C848" s="27">
        <v>43896</v>
      </c>
      <c r="D848" s="1">
        <v>51366</v>
      </c>
      <c r="J848" s="1" t="s">
        <v>0</v>
      </c>
      <c r="K848" s="1" t="s">
        <v>49</v>
      </c>
      <c r="L848" s="1">
        <v>-1.5</v>
      </c>
      <c r="M848" s="1">
        <v>88</v>
      </c>
      <c r="N848" s="6"/>
      <c r="O848" s="6">
        <v>132</v>
      </c>
      <c r="P848" s="6">
        <v>-248666.19</v>
      </c>
      <c r="R848" s="31">
        <v>-132</v>
      </c>
      <c r="S848" s="28">
        <v>43921</v>
      </c>
    </row>
    <row r="849" spans="1:19" x14ac:dyDescent="0.2">
      <c r="A849" s="29">
        <v>39502</v>
      </c>
      <c r="B849" s="1" t="s">
        <v>200</v>
      </c>
      <c r="C849" s="27">
        <v>43896</v>
      </c>
      <c r="D849" s="1">
        <v>51366</v>
      </c>
      <c r="J849" s="1" t="s">
        <v>0</v>
      </c>
      <c r="K849" s="1" t="s">
        <v>49</v>
      </c>
      <c r="L849" s="1">
        <v>-1.25</v>
      </c>
      <c r="M849" s="1">
        <v>88</v>
      </c>
      <c r="N849" s="6"/>
      <c r="O849" s="6">
        <v>110</v>
      </c>
      <c r="P849" s="6">
        <v>-248534.19</v>
      </c>
      <c r="R849" s="31">
        <v>-110</v>
      </c>
      <c r="S849" s="28">
        <v>43921</v>
      </c>
    </row>
    <row r="850" spans="1:19" x14ac:dyDescent="0.2">
      <c r="A850" s="29">
        <v>39502</v>
      </c>
      <c r="B850" s="1" t="s">
        <v>200</v>
      </c>
      <c r="C850" s="27">
        <v>43896</v>
      </c>
      <c r="D850" s="1">
        <v>51366</v>
      </c>
      <c r="J850" s="1" t="s">
        <v>0</v>
      </c>
      <c r="K850" s="1" t="s">
        <v>49</v>
      </c>
      <c r="L850" s="1">
        <v>-1</v>
      </c>
      <c r="M850" s="1">
        <v>88</v>
      </c>
      <c r="N850" s="6"/>
      <c r="O850" s="6">
        <v>88</v>
      </c>
      <c r="P850" s="6">
        <v>-248270.19</v>
      </c>
      <c r="R850" s="31">
        <v>-88</v>
      </c>
      <c r="S850" s="28">
        <v>43921</v>
      </c>
    </row>
    <row r="851" spans="1:19" x14ac:dyDescent="0.2">
      <c r="A851" s="29">
        <v>39502</v>
      </c>
      <c r="B851" s="1" t="s">
        <v>200</v>
      </c>
      <c r="C851" s="27">
        <v>43896</v>
      </c>
      <c r="D851" s="1">
        <v>51366</v>
      </c>
      <c r="J851" s="1" t="s">
        <v>0</v>
      </c>
      <c r="K851" s="1" t="s">
        <v>49</v>
      </c>
      <c r="L851" s="1">
        <v>-1</v>
      </c>
      <c r="M851" s="1">
        <v>88</v>
      </c>
      <c r="N851" s="6"/>
      <c r="O851" s="6">
        <v>88</v>
      </c>
      <c r="P851" s="6">
        <v>-248424.19</v>
      </c>
      <c r="R851" s="31">
        <v>-88</v>
      </c>
      <c r="S851" s="28">
        <v>43921</v>
      </c>
    </row>
    <row r="852" spans="1:19" x14ac:dyDescent="0.2">
      <c r="A852" s="29">
        <v>39502</v>
      </c>
      <c r="B852" s="1" t="s">
        <v>200</v>
      </c>
      <c r="C852" s="27">
        <v>43896</v>
      </c>
      <c r="D852" s="1">
        <v>51366</v>
      </c>
      <c r="J852" s="1" t="s">
        <v>0</v>
      </c>
      <c r="K852" s="1" t="s">
        <v>49</v>
      </c>
      <c r="L852" s="1">
        <v>-0.75</v>
      </c>
      <c r="M852" s="1">
        <v>88</v>
      </c>
      <c r="N852" s="6"/>
      <c r="O852" s="6">
        <v>66</v>
      </c>
      <c r="P852" s="6">
        <v>-248336.19</v>
      </c>
      <c r="R852" s="31">
        <v>-66</v>
      </c>
      <c r="S852" s="28">
        <v>43921</v>
      </c>
    </row>
    <row r="853" spans="1:19" x14ac:dyDescent="0.2">
      <c r="A853" s="29">
        <v>39502</v>
      </c>
      <c r="B853" s="1" t="s">
        <v>200</v>
      </c>
      <c r="C853" s="27">
        <v>43896</v>
      </c>
      <c r="D853" s="1">
        <v>51366</v>
      </c>
      <c r="J853" s="1" t="s">
        <v>0</v>
      </c>
      <c r="K853" s="1" t="s">
        <v>49</v>
      </c>
      <c r="L853" s="1">
        <v>-0.5</v>
      </c>
      <c r="M853" s="1">
        <v>88</v>
      </c>
      <c r="N853" s="6"/>
      <c r="O853" s="6">
        <v>44</v>
      </c>
      <c r="P853" s="6">
        <v>-247918.19</v>
      </c>
      <c r="R853" s="31">
        <v>-44</v>
      </c>
      <c r="S853" s="28">
        <v>43921</v>
      </c>
    </row>
    <row r="854" spans="1:19" x14ac:dyDescent="0.2">
      <c r="A854" s="29">
        <v>39502</v>
      </c>
      <c r="B854" s="1" t="s">
        <v>200</v>
      </c>
      <c r="C854" s="27">
        <v>43896</v>
      </c>
      <c r="D854" s="1">
        <v>51366</v>
      </c>
      <c r="J854" s="1" t="s">
        <v>0</v>
      </c>
      <c r="K854" s="1" t="s">
        <v>49</v>
      </c>
      <c r="L854" s="1">
        <v>-0.5</v>
      </c>
      <c r="M854" s="1">
        <v>88</v>
      </c>
      <c r="N854" s="6"/>
      <c r="O854" s="6">
        <v>44</v>
      </c>
      <c r="P854" s="6">
        <v>-247962.19</v>
      </c>
      <c r="R854" s="31">
        <v>-44</v>
      </c>
      <c r="S854" s="28">
        <v>43921</v>
      </c>
    </row>
    <row r="855" spans="1:19" x14ac:dyDescent="0.2">
      <c r="A855" s="29">
        <v>39644</v>
      </c>
      <c r="B855" s="1" t="s">
        <v>200</v>
      </c>
      <c r="C855" s="27">
        <v>43901</v>
      </c>
      <c r="D855" s="1">
        <v>51368</v>
      </c>
      <c r="J855" s="1" t="s">
        <v>0</v>
      </c>
      <c r="K855" s="1" t="s">
        <v>49</v>
      </c>
      <c r="L855" s="1">
        <v>-1</v>
      </c>
      <c r="M855" s="1">
        <v>155</v>
      </c>
      <c r="N855" s="6"/>
      <c r="O855" s="6">
        <v>155</v>
      </c>
      <c r="P855" s="6">
        <v>-249767.19</v>
      </c>
      <c r="R855" s="31">
        <v>-155</v>
      </c>
      <c r="S855" s="28">
        <v>43921</v>
      </c>
    </row>
    <row r="856" spans="1:19" x14ac:dyDescent="0.2">
      <c r="A856" s="29">
        <v>39644</v>
      </c>
      <c r="B856" s="1" t="s">
        <v>200</v>
      </c>
      <c r="C856" s="27">
        <v>43901</v>
      </c>
      <c r="D856" s="1">
        <v>51368</v>
      </c>
      <c r="J856" s="1" t="s">
        <v>0</v>
      </c>
      <c r="K856" s="1" t="s">
        <v>49</v>
      </c>
      <c r="L856" s="1">
        <v>-1.25</v>
      </c>
      <c r="M856" s="1">
        <v>110</v>
      </c>
      <c r="N856" s="6"/>
      <c r="O856" s="6">
        <v>137.5</v>
      </c>
      <c r="P856" s="6">
        <v>-249904.69</v>
      </c>
      <c r="R856" s="31">
        <v>-137.5</v>
      </c>
      <c r="S856" s="28">
        <v>43921</v>
      </c>
    </row>
    <row r="857" spans="1:19" x14ac:dyDescent="0.2">
      <c r="A857" s="29">
        <v>39667</v>
      </c>
      <c r="B857" s="1" t="s">
        <v>200</v>
      </c>
      <c r="C857" s="27">
        <v>43906</v>
      </c>
      <c r="D857" s="1">
        <v>51369</v>
      </c>
      <c r="J857" s="1" t="s">
        <v>0</v>
      </c>
      <c r="K857" s="1" t="s">
        <v>49</v>
      </c>
      <c r="L857" s="1">
        <v>-1</v>
      </c>
      <c r="M857" s="1">
        <v>160</v>
      </c>
      <c r="N857" s="6"/>
      <c r="O857" s="6">
        <v>160</v>
      </c>
      <c r="P857" s="6">
        <v>-250272.69</v>
      </c>
      <c r="R857" s="31">
        <v>-160</v>
      </c>
      <c r="S857" s="28">
        <v>43921</v>
      </c>
    </row>
    <row r="858" spans="1:19" x14ac:dyDescent="0.2">
      <c r="A858" s="29">
        <v>39667</v>
      </c>
      <c r="B858" s="1" t="s">
        <v>200</v>
      </c>
      <c r="C858" s="27">
        <v>43906</v>
      </c>
      <c r="D858" s="1">
        <v>51369</v>
      </c>
      <c r="J858" s="1" t="s">
        <v>0</v>
      </c>
      <c r="K858" s="1" t="s">
        <v>49</v>
      </c>
      <c r="L858" s="1">
        <v>-1</v>
      </c>
      <c r="M858" s="1">
        <v>110</v>
      </c>
      <c r="N858" s="6"/>
      <c r="O858" s="6">
        <v>110</v>
      </c>
      <c r="P858" s="6">
        <v>-250014.69</v>
      </c>
      <c r="R858" s="31">
        <v>-110</v>
      </c>
      <c r="S858" s="28">
        <v>43921</v>
      </c>
    </row>
    <row r="859" spans="1:19" x14ac:dyDescent="0.2">
      <c r="A859" s="29">
        <v>39667</v>
      </c>
      <c r="B859" s="1" t="s">
        <v>200</v>
      </c>
      <c r="C859" s="27">
        <v>43906</v>
      </c>
      <c r="D859" s="1">
        <v>51369</v>
      </c>
      <c r="J859" s="1" t="s">
        <v>0</v>
      </c>
      <c r="K859" s="1" t="s">
        <v>49</v>
      </c>
      <c r="L859" s="1">
        <v>-1</v>
      </c>
      <c r="M859" s="1">
        <v>98</v>
      </c>
      <c r="N859" s="6"/>
      <c r="O859" s="6">
        <v>98</v>
      </c>
      <c r="P859" s="6">
        <v>-250112.69</v>
      </c>
      <c r="R859" s="31">
        <v>-98</v>
      </c>
      <c r="S859" s="28">
        <v>43921</v>
      </c>
    </row>
    <row r="860" spans="1:19" x14ac:dyDescent="0.2">
      <c r="A860" s="29">
        <v>39667</v>
      </c>
      <c r="B860" s="1" t="s">
        <v>200</v>
      </c>
      <c r="C860" s="27">
        <v>43906</v>
      </c>
      <c r="D860" s="1">
        <v>51369</v>
      </c>
      <c r="J860" s="1" t="s">
        <v>0</v>
      </c>
      <c r="K860" s="1" t="s">
        <v>49</v>
      </c>
      <c r="L860" s="1">
        <v>-1</v>
      </c>
      <c r="M860" s="1">
        <v>-60.83</v>
      </c>
      <c r="N860" s="6">
        <v>60.83</v>
      </c>
      <c r="O860" s="6"/>
      <c r="P860" s="6">
        <v>-250211.86</v>
      </c>
      <c r="R860" s="31">
        <v>60.83</v>
      </c>
      <c r="S860" s="28">
        <v>43921</v>
      </c>
    </row>
    <row r="861" spans="1:19" x14ac:dyDescent="0.2">
      <c r="A861" s="29">
        <v>39501</v>
      </c>
      <c r="B861" s="1" t="s">
        <v>200</v>
      </c>
      <c r="C861" s="27">
        <v>43908</v>
      </c>
      <c r="D861" s="1">
        <v>51365</v>
      </c>
      <c r="J861" s="1" t="s">
        <v>0</v>
      </c>
      <c r="K861" s="1" t="s">
        <v>49</v>
      </c>
      <c r="L861" s="1">
        <v>-4.75</v>
      </c>
      <c r="M861" s="1">
        <v>88</v>
      </c>
      <c r="N861" s="6"/>
      <c r="O861" s="6">
        <v>418</v>
      </c>
      <c r="P861" s="6">
        <v>-251031.86</v>
      </c>
      <c r="R861" s="31">
        <v>-418</v>
      </c>
      <c r="S861" s="28">
        <v>43921</v>
      </c>
    </row>
    <row r="862" spans="1:19" x14ac:dyDescent="0.2">
      <c r="A862" s="29">
        <v>39501</v>
      </c>
      <c r="B862" s="1" t="s">
        <v>200</v>
      </c>
      <c r="C862" s="27">
        <v>43908</v>
      </c>
      <c r="D862" s="1">
        <v>51365</v>
      </c>
      <c r="J862" s="1" t="s">
        <v>0</v>
      </c>
      <c r="K862" s="1" t="s">
        <v>49</v>
      </c>
      <c r="L862" s="1">
        <v>-3.75</v>
      </c>
      <c r="M862" s="1">
        <v>88</v>
      </c>
      <c r="N862" s="6"/>
      <c r="O862" s="6">
        <v>330</v>
      </c>
      <c r="P862" s="6">
        <v>-251485.86</v>
      </c>
      <c r="R862" s="31">
        <v>-330</v>
      </c>
      <c r="S862" s="28">
        <v>43921</v>
      </c>
    </row>
    <row r="863" spans="1:19" x14ac:dyDescent="0.2">
      <c r="A863" s="29">
        <v>39501</v>
      </c>
      <c r="B863" s="1" t="s">
        <v>200</v>
      </c>
      <c r="C863" s="27">
        <v>43908</v>
      </c>
      <c r="D863" s="1">
        <v>51365</v>
      </c>
      <c r="J863" s="1" t="s">
        <v>0</v>
      </c>
      <c r="K863" s="1" t="s">
        <v>49</v>
      </c>
      <c r="L863" s="1">
        <v>-3</v>
      </c>
      <c r="M863" s="1">
        <v>88</v>
      </c>
      <c r="N863" s="6"/>
      <c r="O863" s="6">
        <v>264</v>
      </c>
      <c r="P863" s="6">
        <v>-252239.86</v>
      </c>
      <c r="R863" s="31">
        <v>-264</v>
      </c>
      <c r="S863" s="28">
        <v>43921</v>
      </c>
    </row>
    <row r="864" spans="1:19" x14ac:dyDescent="0.2">
      <c r="A864" s="29">
        <v>39501</v>
      </c>
      <c r="B864" s="1" t="s">
        <v>200</v>
      </c>
      <c r="C864" s="27">
        <v>43908</v>
      </c>
      <c r="D864" s="1">
        <v>51365</v>
      </c>
      <c r="J864" s="1" t="s">
        <v>0</v>
      </c>
      <c r="K864" s="1" t="s">
        <v>49</v>
      </c>
      <c r="L864" s="1">
        <v>-2.75</v>
      </c>
      <c r="M864" s="1">
        <v>88</v>
      </c>
      <c r="N864" s="6"/>
      <c r="O864" s="6">
        <v>242</v>
      </c>
      <c r="P864" s="6">
        <v>-251851.86</v>
      </c>
      <c r="R864" s="31">
        <v>-242</v>
      </c>
      <c r="S864" s="28">
        <v>43921</v>
      </c>
    </row>
    <row r="865" spans="1:19" x14ac:dyDescent="0.2">
      <c r="A865" s="29">
        <v>39501</v>
      </c>
      <c r="B865" s="1" t="s">
        <v>200</v>
      </c>
      <c r="C865" s="27">
        <v>43908</v>
      </c>
      <c r="D865" s="1">
        <v>51365</v>
      </c>
      <c r="J865" s="1" t="s">
        <v>0</v>
      </c>
      <c r="K865" s="1" t="s">
        <v>49</v>
      </c>
      <c r="L865" s="1">
        <v>-1.75</v>
      </c>
      <c r="M865" s="1">
        <v>88</v>
      </c>
      <c r="N865" s="6"/>
      <c r="O865" s="6">
        <v>154</v>
      </c>
      <c r="P865" s="6">
        <v>-250489.86</v>
      </c>
      <c r="R865" s="31">
        <v>-154</v>
      </c>
      <c r="S865" s="28">
        <v>43921</v>
      </c>
    </row>
    <row r="866" spans="1:19" x14ac:dyDescent="0.2">
      <c r="A866" s="29">
        <v>39501</v>
      </c>
      <c r="B866" s="1" t="s">
        <v>200</v>
      </c>
      <c r="C866" s="27">
        <v>43908</v>
      </c>
      <c r="D866" s="1">
        <v>51365</v>
      </c>
      <c r="J866" s="1" t="s">
        <v>0</v>
      </c>
      <c r="K866" s="1" t="s">
        <v>49</v>
      </c>
      <c r="L866" s="1">
        <v>-1</v>
      </c>
      <c r="M866" s="1">
        <v>124</v>
      </c>
      <c r="N866" s="6"/>
      <c r="O866" s="6">
        <v>124</v>
      </c>
      <c r="P866" s="6">
        <v>-250335.86</v>
      </c>
      <c r="R866" s="31">
        <v>-124</v>
      </c>
      <c r="S866" s="28">
        <v>43921</v>
      </c>
    </row>
    <row r="867" spans="1:19" x14ac:dyDescent="0.2">
      <c r="A867" s="29">
        <v>39501</v>
      </c>
      <c r="B867" s="1" t="s">
        <v>200</v>
      </c>
      <c r="C867" s="27">
        <v>43908</v>
      </c>
      <c r="D867" s="1">
        <v>51365</v>
      </c>
      <c r="J867" s="1" t="s">
        <v>0</v>
      </c>
      <c r="K867" s="1" t="s">
        <v>49</v>
      </c>
      <c r="L867" s="1">
        <v>-1</v>
      </c>
      <c r="M867" s="1">
        <v>124</v>
      </c>
      <c r="N867" s="6"/>
      <c r="O867" s="6">
        <v>124</v>
      </c>
      <c r="P867" s="6">
        <v>-250613.86</v>
      </c>
      <c r="R867" s="31">
        <v>-124</v>
      </c>
      <c r="S867" s="28">
        <v>43921</v>
      </c>
    </row>
    <row r="868" spans="1:19" x14ac:dyDescent="0.2">
      <c r="A868" s="29">
        <v>39501</v>
      </c>
      <c r="B868" s="1" t="s">
        <v>200</v>
      </c>
      <c r="C868" s="27">
        <v>43908</v>
      </c>
      <c r="D868" s="1">
        <v>51365</v>
      </c>
      <c r="J868" s="1" t="s">
        <v>0</v>
      </c>
      <c r="K868" s="1" t="s">
        <v>49</v>
      </c>
      <c r="L868" s="1">
        <v>-1</v>
      </c>
      <c r="M868" s="1">
        <v>124</v>
      </c>
      <c r="N868" s="6"/>
      <c r="O868" s="6">
        <v>124</v>
      </c>
      <c r="P868" s="6">
        <v>-251155.86</v>
      </c>
      <c r="R868" s="31">
        <v>-124</v>
      </c>
      <c r="S868" s="28">
        <v>43921</v>
      </c>
    </row>
    <row r="869" spans="1:19" x14ac:dyDescent="0.2">
      <c r="A869" s="29">
        <v>39501</v>
      </c>
      <c r="B869" s="1" t="s">
        <v>200</v>
      </c>
      <c r="C869" s="27">
        <v>43908</v>
      </c>
      <c r="D869" s="1">
        <v>51365</v>
      </c>
      <c r="J869" s="1" t="s">
        <v>0</v>
      </c>
      <c r="K869" s="1" t="s">
        <v>49</v>
      </c>
      <c r="L869" s="1">
        <v>-1</v>
      </c>
      <c r="M869" s="1">
        <v>124</v>
      </c>
      <c r="N869" s="6"/>
      <c r="O869" s="6">
        <v>124</v>
      </c>
      <c r="P869" s="6">
        <v>-251609.86</v>
      </c>
      <c r="R869" s="31">
        <v>-124</v>
      </c>
      <c r="S869" s="28">
        <v>43921</v>
      </c>
    </row>
    <row r="870" spans="1:19" x14ac:dyDescent="0.2">
      <c r="A870" s="29">
        <v>39501</v>
      </c>
      <c r="B870" s="1" t="s">
        <v>200</v>
      </c>
      <c r="C870" s="27">
        <v>43908</v>
      </c>
      <c r="D870" s="1">
        <v>51365</v>
      </c>
      <c r="J870" s="1" t="s">
        <v>0</v>
      </c>
      <c r="K870" s="1" t="s">
        <v>49</v>
      </c>
      <c r="L870" s="1">
        <v>-1</v>
      </c>
      <c r="M870" s="1">
        <v>124</v>
      </c>
      <c r="N870" s="6"/>
      <c r="O870" s="6">
        <v>124</v>
      </c>
      <c r="P870" s="6">
        <v>-251975.86</v>
      </c>
      <c r="R870" s="31">
        <v>-124</v>
      </c>
      <c r="S870" s="28">
        <v>43921</v>
      </c>
    </row>
    <row r="871" spans="1:19" x14ac:dyDescent="0.2">
      <c r="A871" s="29">
        <v>39501</v>
      </c>
      <c r="B871" s="1" t="s">
        <v>200</v>
      </c>
      <c r="C871" s="27">
        <v>43908</v>
      </c>
      <c r="D871" s="1">
        <v>51365</v>
      </c>
      <c r="J871" s="1" t="s">
        <v>0</v>
      </c>
      <c r="K871" s="1" t="s">
        <v>49</v>
      </c>
      <c r="L871" s="1">
        <v>-0.75</v>
      </c>
      <c r="M871" s="1">
        <v>88</v>
      </c>
      <c r="N871" s="6"/>
      <c r="O871" s="6">
        <v>66</v>
      </c>
      <c r="P871" s="6">
        <v>-252305.86</v>
      </c>
      <c r="R871" s="31">
        <v>-66</v>
      </c>
      <c r="S871" s="28">
        <v>43921</v>
      </c>
    </row>
    <row r="872" spans="1:19" x14ac:dyDescent="0.2">
      <c r="A872" s="29">
        <v>39501</v>
      </c>
      <c r="B872" s="1" t="s">
        <v>200</v>
      </c>
      <c r="C872" s="27">
        <v>43908</v>
      </c>
      <c r="D872" s="1">
        <v>51365</v>
      </c>
      <c r="J872" s="1" t="s">
        <v>0</v>
      </c>
      <c r="K872" s="1" t="s">
        <v>49</v>
      </c>
      <c r="L872" s="1">
        <v>-0.5</v>
      </c>
      <c r="M872" s="1">
        <v>88</v>
      </c>
      <c r="N872" s="6"/>
      <c r="O872" s="6">
        <v>44</v>
      </c>
      <c r="P872" s="6">
        <v>-252349.86</v>
      </c>
      <c r="R872" s="31">
        <v>-44</v>
      </c>
      <c r="S872" s="28">
        <v>43921</v>
      </c>
    </row>
    <row r="873" spans="1:19" x14ac:dyDescent="0.2">
      <c r="A873" s="29">
        <v>39705</v>
      </c>
      <c r="B873" s="1" t="s">
        <v>623</v>
      </c>
      <c r="C873" s="27">
        <v>43909</v>
      </c>
      <c r="D873" s="1">
        <v>79</v>
      </c>
      <c r="J873" s="1" t="s">
        <v>0</v>
      </c>
      <c r="K873" s="1" t="s">
        <v>3</v>
      </c>
      <c r="N873" s="6">
        <v>74</v>
      </c>
      <c r="O873" s="6"/>
      <c r="P873" s="6">
        <v>-252275.86</v>
      </c>
      <c r="R873" s="31">
        <v>74</v>
      </c>
      <c r="S873" s="28">
        <v>43921</v>
      </c>
    </row>
    <row r="874" spans="1:19" x14ac:dyDescent="0.2">
      <c r="A874" s="29">
        <v>39708</v>
      </c>
      <c r="B874" s="1" t="s">
        <v>200</v>
      </c>
      <c r="C874" s="27">
        <v>43909</v>
      </c>
      <c r="D874" s="1">
        <v>51374</v>
      </c>
      <c r="J874" s="1" t="s">
        <v>0</v>
      </c>
      <c r="K874" s="1" t="s">
        <v>49</v>
      </c>
      <c r="L874" s="1">
        <v>-3.5</v>
      </c>
      <c r="M874" s="1">
        <v>88</v>
      </c>
      <c r="N874" s="6"/>
      <c r="O874" s="6">
        <v>308</v>
      </c>
      <c r="P874" s="6">
        <v>-252867.86</v>
      </c>
      <c r="R874" s="31">
        <v>-308</v>
      </c>
      <c r="S874" s="28">
        <v>43921</v>
      </c>
    </row>
    <row r="875" spans="1:19" x14ac:dyDescent="0.2">
      <c r="A875" s="29">
        <v>39708</v>
      </c>
      <c r="B875" s="1" t="s">
        <v>200</v>
      </c>
      <c r="C875" s="27">
        <v>43909</v>
      </c>
      <c r="D875" s="1">
        <v>51374</v>
      </c>
      <c r="J875" s="1" t="s">
        <v>0</v>
      </c>
      <c r="K875" s="1" t="s">
        <v>49</v>
      </c>
      <c r="L875" s="1">
        <v>-1</v>
      </c>
      <c r="M875" s="1">
        <v>160</v>
      </c>
      <c r="N875" s="6"/>
      <c r="O875" s="6">
        <v>160</v>
      </c>
      <c r="P875" s="6">
        <v>-252435.86</v>
      </c>
      <c r="R875" s="31">
        <v>-160</v>
      </c>
      <c r="S875" s="28">
        <v>43921</v>
      </c>
    </row>
    <row r="876" spans="1:19" x14ac:dyDescent="0.2">
      <c r="A876" s="29">
        <v>39708</v>
      </c>
      <c r="B876" s="1" t="s">
        <v>200</v>
      </c>
      <c r="C876" s="27">
        <v>43909</v>
      </c>
      <c r="D876" s="1">
        <v>51374</v>
      </c>
      <c r="J876" s="1" t="s">
        <v>0</v>
      </c>
      <c r="K876" s="1" t="s">
        <v>49</v>
      </c>
      <c r="L876" s="1">
        <v>-1</v>
      </c>
      <c r="M876" s="1">
        <v>124</v>
      </c>
      <c r="N876" s="6"/>
      <c r="O876" s="6">
        <v>124</v>
      </c>
      <c r="P876" s="6">
        <v>-252559.86</v>
      </c>
      <c r="R876" s="31">
        <v>-124</v>
      </c>
      <c r="S876" s="28">
        <v>43921</v>
      </c>
    </row>
    <row r="877" spans="1:19" x14ac:dyDescent="0.2">
      <c r="A877" s="29">
        <v>39384</v>
      </c>
      <c r="B877" s="1" t="s">
        <v>200</v>
      </c>
      <c r="C877" s="27">
        <v>43910</v>
      </c>
      <c r="D877" s="1">
        <v>51296</v>
      </c>
      <c r="J877" s="1" t="s">
        <v>0</v>
      </c>
      <c r="K877" s="1" t="s">
        <v>49</v>
      </c>
      <c r="L877" s="1">
        <v>-0.25</v>
      </c>
      <c r="M877" s="1">
        <v>99</v>
      </c>
      <c r="N877" s="6"/>
      <c r="O877" s="6">
        <v>24.75</v>
      </c>
      <c r="P877" s="6">
        <v>-252892.61</v>
      </c>
      <c r="R877" s="31">
        <v>-24.75</v>
      </c>
      <c r="S877" s="28">
        <v>43921</v>
      </c>
    </row>
    <row r="878" spans="1:19" x14ac:dyDescent="0.2">
      <c r="A878" s="29">
        <v>39494</v>
      </c>
      <c r="B878" s="1" t="s">
        <v>200</v>
      </c>
      <c r="C878" s="27">
        <v>43910</v>
      </c>
      <c r="D878" s="1">
        <v>51359</v>
      </c>
      <c r="J878" s="1" t="s">
        <v>0</v>
      </c>
      <c r="K878" s="1" t="s">
        <v>49</v>
      </c>
      <c r="L878" s="1">
        <v>-6.25</v>
      </c>
      <c r="M878" s="1">
        <v>88</v>
      </c>
      <c r="N878" s="6"/>
      <c r="O878" s="6">
        <v>550</v>
      </c>
      <c r="P878" s="6">
        <v>-253566.61</v>
      </c>
      <c r="R878" s="31">
        <v>-550</v>
      </c>
      <c r="S878" s="28">
        <v>43921</v>
      </c>
    </row>
    <row r="879" spans="1:19" x14ac:dyDescent="0.2">
      <c r="A879" s="29">
        <v>39494</v>
      </c>
      <c r="B879" s="1" t="s">
        <v>200</v>
      </c>
      <c r="C879" s="27">
        <v>43910</v>
      </c>
      <c r="D879" s="1">
        <v>51359</v>
      </c>
      <c r="J879" s="1" t="s">
        <v>0</v>
      </c>
      <c r="K879" s="1" t="s">
        <v>49</v>
      </c>
      <c r="L879" s="1">
        <v>-1</v>
      </c>
      <c r="M879" s="1">
        <v>124</v>
      </c>
      <c r="N879" s="6"/>
      <c r="O879" s="6">
        <v>124</v>
      </c>
      <c r="P879" s="6">
        <v>-253016.61</v>
      </c>
      <c r="R879" s="31">
        <v>-124</v>
      </c>
      <c r="S879" s="28">
        <v>43921</v>
      </c>
    </row>
    <row r="880" spans="1:19" x14ac:dyDescent="0.2">
      <c r="A880" s="29">
        <v>39494</v>
      </c>
      <c r="B880" s="1" t="s">
        <v>200</v>
      </c>
      <c r="C880" s="27">
        <v>43910</v>
      </c>
      <c r="D880" s="1">
        <v>51359</v>
      </c>
      <c r="J880" s="1" t="s">
        <v>0</v>
      </c>
      <c r="K880" s="1" t="s">
        <v>49</v>
      </c>
      <c r="L880" s="1">
        <v>-1</v>
      </c>
      <c r="M880" s="1">
        <v>124</v>
      </c>
      <c r="N880" s="6"/>
      <c r="O880" s="6">
        <v>124</v>
      </c>
      <c r="P880" s="6">
        <v>-253690.61</v>
      </c>
      <c r="R880" s="31">
        <v>-124</v>
      </c>
      <c r="S880" s="28">
        <v>43921</v>
      </c>
    </row>
    <row r="881" spans="1:19" x14ac:dyDescent="0.2">
      <c r="A881" s="29">
        <v>39494</v>
      </c>
      <c r="B881" s="1" t="s">
        <v>200</v>
      </c>
      <c r="C881" s="27">
        <v>43910</v>
      </c>
      <c r="D881" s="1">
        <v>51359</v>
      </c>
      <c r="J881" s="1" t="s">
        <v>0</v>
      </c>
      <c r="K881" s="1" t="s">
        <v>49</v>
      </c>
      <c r="L881" s="1">
        <v>-1</v>
      </c>
      <c r="M881" s="1">
        <v>124</v>
      </c>
      <c r="N881" s="6"/>
      <c r="O881" s="6">
        <v>124</v>
      </c>
      <c r="P881" s="6">
        <v>-253814.61</v>
      </c>
      <c r="R881" s="31">
        <v>-124</v>
      </c>
      <c r="S881" s="28">
        <v>43921</v>
      </c>
    </row>
    <row r="882" spans="1:19" x14ac:dyDescent="0.2">
      <c r="A882" s="29">
        <v>39494</v>
      </c>
      <c r="B882" s="1" t="s">
        <v>200</v>
      </c>
      <c r="C882" s="27">
        <v>43910</v>
      </c>
      <c r="D882" s="1">
        <v>51359</v>
      </c>
      <c r="J882" s="1" t="s">
        <v>0</v>
      </c>
      <c r="K882" s="1" t="s">
        <v>49</v>
      </c>
      <c r="L882" s="1">
        <v>-1</v>
      </c>
      <c r="M882" s="1">
        <v>124</v>
      </c>
      <c r="N882" s="6"/>
      <c r="O882" s="6">
        <v>124</v>
      </c>
      <c r="P882" s="6">
        <v>-257375.61</v>
      </c>
      <c r="R882" s="31">
        <v>-124</v>
      </c>
      <c r="S882" s="28">
        <v>43921</v>
      </c>
    </row>
    <row r="883" spans="1:19" x14ac:dyDescent="0.2">
      <c r="A883" s="29">
        <v>39494</v>
      </c>
      <c r="B883" s="1" t="s">
        <v>200</v>
      </c>
      <c r="C883" s="27">
        <v>43910</v>
      </c>
      <c r="D883" s="1">
        <v>51359</v>
      </c>
      <c r="J883" s="1" t="s">
        <v>0</v>
      </c>
      <c r="K883" s="1" t="s">
        <v>49</v>
      </c>
      <c r="L883" s="1">
        <v>-1</v>
      </c>
      <c r="M883" s="1">
        <v>88</v>
      </c>
      <c r="N883" s="6"/>
      <c r="O883" s="6">
        <v>88</v>
      </c>
      <c r="P883" s="6">
        <v>-253902.61</v>
      </c>
      <c r="R883" s="31">
        <v>-88</v>
      </c>
      <c r="S883" s="28">
        <v>43921</v>
      </c>
    </row>
    <row r="884" spans="1:19" x14ac:dyDescent="0.2">
      <c r="A884" s="29">
        <v>39494</v>
      </c>
      <c r="B884" s="1" t="s">
        <v>200</v>
      </c>
      <c r="C884" s="27">
        <v>43910</v>
      </c>
      <c r="D884" s="1">
        <v>51359</v>
      </c>
      <c r="J884" s="1" t="s">
        <v>0</v>
      </c>
      <c r="K884" s="1" t="s">
        <v>49</v>
      </c>
      <c r="L884" s="1">
        <v>-0.75</v>
      </c>
      <c r="M884" s="1">
        <v>88</v>
      </c>
      <c r="N884" s="6"/>
      <c r="O884" s="6">
        <v>66</v>
      </c>
      <c r="P884" s="6">
        <v>-257441.61</v>
      </c>
      <c r="R884" s="31">
        <v>-66</v>
      </c>
      <c r="S884" s="28">
        <v>43921</v>
      </c>
    </row>
    <row r="885" spans="1:19" x14ac:dyDescent="0.2">
      <c r="A885" s="29">
        <v>39503</v>
      </c>
      <c r="B885" s="1" t="s">
        <v>200</v>
      </c>
      <c r="C885" s="27">
        <v>43910</v>
      </c>
      <c r="D885" s="1">
        <v>51367</v>
      </c>
      <c r="J885" s="1" t="s">
        <v>0</v>
      </c>
      <c r="K885" s="1" t="s">
        <v>49</v>
      </c>
      <c r="L885" s="1">
        <v>-1</v>
      </c>
      <c r="M885" s="1">
        <v>898</v>
      </c>
      <c r="N885" s="6"/>
      <c r="O885" s="6">
        <v>898</v>
      </c>
      <c r="P885" s="6">
        <v>-254800.61</v>
      </c>
      <c r="R885" s="31">
        <v>-898</v>
      </c>
      <c r="S885" s="28">
        <v>43921</v>
      </c>
    </row>
    <row r="886" spans="1:19" x14ac:dyDescent="0.2">
      <c r="A886" s="29">
        <v>39503</v>
      </c>
      <c r="B886" s="1" t="s">
        <v>200</v>
      </c>
      <c r="C886" s="27">
        <v>43910</v>
      </c>
      <c r="D886" s="1">
        <v>51367</v>
      </c>
      <c r="J886" s="1" t="s">
        <v>0</v>
      </c>
      <c r="K886" s="1" t="s">
        <v>49</v>
      </c>
      <c r="L886" s="1">
        <v>-2.75</v>
      </c>
      <c r="M886" s="1">
        <v>88</v>
      </c>
      <c r="N886" s="6"/>
      <c r="O886" s="6">
        <v>242</v>
      </c>
      <c r="P886" s="6">
        <v>-257807.61</v>
      </c>
      <c r="R886" s="31">
        <v>-242</v>
      </c>
      <c r="S886" s="28">
        <v>43921</v>
      </c>
    </row>
    <row r="887" spans="1:19" x14ac:dyDescent="0.2">
      <c r="A887" s="29">
        <v>39503</v>
      </c>
      <c r="B887" s="1" t="s">
        <v>200</v>
      </c>
      <c r="C887" s="27">
        <v>43910</v>
      </c>
      <c r="D887" s="1">
        <v>51367</v>
      </c>
      <c r="J887" s="1" t="s">
        <v>0</v>
      </c>
      <c r="K887" s="1" t="s">
        <v>49</v>
      </c>
      <c r="L887" s="1">
        <v>-1</v>
      </c>
      <c r="M887" s="1">
        <v>124</v>
      </c>
      <c r="N887" s="6"/>
      <c r="O887" s="6">
        <v>124</v>
      </c>
      <c r="P887" s="6">
        <v>-257565.61</v>
      </c>
      <c r="R887" s="31">
        <v>-124</v>
      </c>
      <c r="S887" s="28">
        <v>43921</v>
      </c>
    </row>
    <row r="888" spans="1:19" x14ac:dyDescent="0.2">
      <c r="A888" s="29">
        <v>39503</v>
      </c>
      <c r="B888" s="1" t="s">
        <v>200</v>
      </c>
      <c r="C888" s="27">
        <v>43910</v>
      </c>
      <c r="D888" s="1">
        <v>51367</v>
      </c>
      <c r="J888" s="1" t="s">
        <v>0</v>
      </c>
      <c r="K888" s="1" t="s">
        <v>49</v>
      </c>
      <c r="L888" s="1">
        <v>-1</v>
      </c>
      <c r="M888" s="1">
        <v>38</v>
      </c>
      <c r="N888" s="6"/>
      <c r="O888" s="6">
        <v>38</v>
      </c>
      <c r="P888" s="6">
        <v>-255279.61</v>
      </c>
      <c r="R888" s="31">
        <v>-38</v>
      </c>
      <c r="S888" s="28">
        <v>43921</v>
      </c>
    </row>
    <row r="889" spans="1:19" x14ac:dyDescent="0.2">
      <c r="A889" s="29">
        <v>39697</v>
      </c>
      <c r="B889" s="1" t="s">
        <v>200</v>
      </c>
      <c r="C889" s="27">
        <v>43910</v>
      </c>
      <c r="D889" s="1">
        <v>51370</v>
      </c>
      <c r="J889" s="1" t="s">
        <v>0</v>
      </c>
      <c r="K889" s="1" t="s">
        <v>49</v>
      </c>
      <c r="L889" s="1">
        <v>-1</v>
      </c>
      <c r="M889" s="1">
        <v>149</v>
      </c>
      <c r="N889" s="6"/>
      <c r="O889" s="6">
        <v>149</v>
      </c>
      <c r="P889" s="6">
        <v>-254949.61</v>
      </c>
      <c r="R889" s="31">
        <v>-149</v>
      </c>
      <c r="S889" s="28">
        <v>43921</v>
      </c>
    </row>
    <row r="890" spans="1:19" x14ac:dyDescent="0.2">
      <c r="A890" s="29">
        <v>39697</v>
      </c>
      <c r="B890" s="1" t="s">
        <v>200</v>
      </c>
      <c r="C890" s="27">
        <v>43910</v>
      </c>
      <c r="D890" s="1">
        <v>51370</v>
      </c>
      <c r="J890" s="1" t="s">
        <v>0</v>
      </c>
      <c r="K890" s="1" t="s">
        <v>49</v>
      </c>
      <c r="L890" s="1">
        <v>-1</v>
      </c>
      <c r="M890" s="1">
        <v>66</v>
      </c>
      <c r="N890" s="6"/>
      <c r="O890" s="6">
        <v>66</v>
      </c>
      <c r="P890" s="6">
        <v>-255015.61</v>
      </c>
      <c r="R890" s="31">
        <v>-66</v>
      </c>
      <c r="S890" s="28">
        <v>43921</v>
      </c>
    </row>
    <row r="891" spans="1:19" x14ac:dyDescent="0.2">
      <c r="A891" s="29">
        <v>39697</v>
      </c>
      <c r="B891" s="1" t="s">
        <v>200</v>
      </c>
      <c r="C891" s="27">
        <v>43910</v>
      </c>
      <c r="D891" s="1">
        <v>51370</v>
      </c>
      <c r="J891" s="1" t="s">
        <v>0</v>
      </c>
      <c r="K891" s="1" t="s">
        <v>49</v>
      </c>
      <c r="L891" s="1">
        <v>-0.5</v>
      </c>
      <c r="M891" s="1">
        <v>88</v>
      </c>
      <c r="N891" s="6"/>
      <c r="O891" s="6">
        <v>44</v>
      </c>
      <c r="P891" s="6">
        <v>-257851.61</v>
      </c>
      <c r="R891" s="31">
        <v>-44</v>
      </c>
      <c r="S891" s="28">
        <v>43921</v>
      </c>
    </row>
    <row r="892" spans="1:19" x14ac:dyDescent="0.2">
      <c r="A892" s="29">
        <v>39697</v>
      </c>
      <c r="B892" s="1" t="s">
        <v>200</v>
      </c>
      <c r="C892" s="27">
        <v>43910</v>
      </c>
      <c r="D892" s="1">
        <v>51370</v>
      </c>
      <c r="J892" s="1" t="s">
        <v>0</v>
      </c>
      <c r="K892" s="1" t="s">
        <v>49</v>
      </c>
      <c r="L892" s="1">
        <v>-0.5</v>
      </c>
      <c r="M892" s="1">
        <v>88</v>
      </c>
      <c r="N892" s="6"/>
      <c r="O892" s="6">
        <v>44</v>
      </c>
      <c r="P892" s="6">
        <v>-257895.61</v>
      </c>
      <c r="R892" s="31">
        <v>-44</v>
      </c>
      <c r="S892" s="28">
        <v>43921</v>
      </c>
    </row>
    <row r="893" spans="1:19" x14ac:dyDescent="0.2">
      <c r="A893" s="29">
        <v>39698</v>
      </c>
      <c r="B893" s="1" t="s">
        <v>200</v>
      </c>
      <c r="C893" s="27">
        <v>43910</v>
      </c>
      <c r="D893" s="1">
        <v>51371</v>
      </c>
      <c r="J893" s="1" t="s">
        <v>0</v>
      </c>
      <c r="K893" s="1" t="s">
        <v>49</v>
      </c>
      <c r="L893" s="1">
        <v>-7.75</v>
      </c>
      <c r="M893" s="1">
        <v>88</v>
      </c>
      <c r="N893" s="6"/>
      <c r="O893" s="6">
        <v>682</v>
      </c>
      <c r="P893" s="6">
        <v>-257251.61</v>
      </c>
      <c r="R893" s="31">
        <v>-682</v>
      </c>
      <c r="S893" s="28">
        <v>43921</v>
      </c>
    </row>
    <row r="894" spans="1:19" x14ac:dyDescent="0.2">
      <c r="A894" s="29">
        <v>39698</v>
      </c>
      <c r="B894" s="1" t="s">
        <v>200</v>
      </c>
      <c r="C894" s="27">
        <v>43910</v>
      </c>
      <c r="D894" s="1">
        <v>51371</v>
      </c>
      <c r="J894" s="1" t="s">
        <v>0</v>
      </c>
      <c r="K894" s="1" t="s">
        <v>49</v>
      </c>
      <c r="L894" s="1">
        <v>-7.5</v>
      </c>
      <c r="M894" s="1">
        <v>88</v>
      </c>
      <c r="N894" s="6"/>
      <c r="O894" s="6">
        <v>660</v>
      </c>
      <c r="P894" s="6">
        <v>-256445.61</v>
      </c>
      <c r="R894" s="31">
        <v>-660</v>
      </c>
      <c r="S894" s="28">
        <v>43921</v>
      </c>
    </row>
    <row r="895" spans="1:19" x14ac:dyDescent="0.2">
      <c r="A895" s="29">
        <v>39698</v>
      </c>
      <c r="B895" s="1" t="s">
        <v>200</v>
      </c>
      <c r="C895" s="27">
        <v>43910</v>
      </c>
      <c r="D895" s="1">
        <v>51371</v>
      </c>
      <c r="J895" s="1" t="s">
        <v>0</v>
      </c>
      <c r="K895" s="1" t="s">
        <v>49</v>
      </c>
      <c r="L895" s="1">
        <v>-1</v>
      </c>
      <c r="M895" s="1">
        <v>124</v>
      </c>
      <c r="N895" s="6"/>
      <c r="O895" s="6">
        <v>124</v>
      </c>
      <c r="P895" s="6">
        <v>-255785.61</v>
      </c>
      <c r="R895" s="31">
        <v>-124</v>
      </c>
      <c r="S895" s="28">
        <v>43921</v>
      </c>
    </row>
    <row r="896" spans="1:19" x14ac:dyDescent="0.2">
      <c r="A896" s="29">
        <v>39698</v>
      </c>
      <c r="B896" s="1" t="s">
        <v>200</v>
      </c>
      <c r="C896" s="27">
        <v>43910</v>
      </c>
      <c r="D896" s="1">
        <v>51371</v>
      </c>
      <c r="J896" s="1" t="s">
        <v>0</v>
      </c>
      <c r="K896" s="1" t="s">
        <v>49</v>
      </c>
      <c r="L896" s="1">
        <v>-1</v>
      </c>
      <c r="M896" s="1">
        <v>124</v>
      </c>
      <c r="N896" s="6"/>
      <c r="O896" s="6">
        <v>124</v>
      </c>
      <c r="P896" s="6">
        <v>-256569.61</v>
      </c>
      <c r="R896" s="31">
        <v>-124</v>
      </c>
      <c r="S896" s="28">
        <v>43921</v>
      </c>
    </row>
    <row r="897" spans="1:19" x14ac:dyDescent="0.2">
      <c r="A897" s="29">
        <v>39698</v>
      </c>
      <c r="B897" s="1" t="s">
        <v>200</v>
      </c>
      <c r="C897" s="27">
        <v>43910</v>
      </c>
      <c r="D897" s="1">
        <v>51371</v>
      </c>
      <c r="J897" s="1" t="s">
        <v>0</v>
      </c>
      <c r="K897" s="1" t="s">
        <v>49</v>
      </c>
      <c r="L897" s="1">
        <v>-1</v>
      </c>
      <c r="M897" s="1">
        <v>98</v>
      </c>
      <c r="N897" s="6"/>
      <c r="O897" s="6">
        <v>98</v>
      </c>
      <c r="P897" s="6">
        <v>-255113.61</v>
      </c>
      <c r="R897" s="31">
        <v>-98</v>
      </c>
      <c r="S897" s="28">
        <v>43921</v>
      </c>
    </row>
    <row r="898" spans="1:19" x14ac:dyDescent="0.2">
      <c r="A898" s="29">
        <v>39704</v>
      </c>
      <c r="B898" s="1" t="s">
        <v>200</v>
      </c>
      <c r="C898" s="27">
        <v>43910</v>
      </c>
      <c r="D898" s="1">
        <v>51372</v>
      </c>
      <c r="J898" s="1" t="s">
        <v>0</v>
      </c>
      <c r="K898" s="1" t="s">
        <v>49</v>
      </c>
      <c r="L898" s="1">
        <v>-1</v>
      </c>
      <c r="M898" s="1">
        <v>128</v>
      </c>
      <c r="N898" s="6"/>
      <c r="O898" s="6">
        <v>128</v>
      </c>
      <c r="P898" s="6">
        <v>-255241.61</v>
      </c>
      <c r="R898" s="31">
        <v>-128</v>
      </c>
      <c r="S898" s="28">
        <v>43921</v>
      </c>
    </row>
    <row r="899" spans="1:19" x14ac:dyDescent="0.2">
      <c r="A899" s="29">
        <v>39704</v>
      </c>
      <c r="B899" s="1" t="s">
        <v>200</v>
      </c>
      <c r="C899" s="27">
        <v>43910</v>
      </c>
      <c r="D899" s="1">
        <v>51372</v>
      </c>
      <c r="J899" s="1" t="s">
        <v>0</v>
      </c>
      <c r="K899" s="1" t="s">
        <v>49</v>
      </c>
      <c r="L899" s="1">
        <v>-1</v>
      </c>
      <c r="M899" s="1">
        <v>124</v>
      </c>
      <c r="N899" s="6"/>
      <c r="O899" s="6">
        <v>124</v>
      </c>
      <c r="P899" s="6">
        <v>-255493.61</v>
      </c>
      <c r="R899" s="31">
        <v>-124</v>
      </c>
      <c r="S899" s="28">
        <v>43921</v>
      </c>
    </row>
    <row r="900" spans="1:19" x14ac:dyDescent="0.2">
      <c r="A900" s="29">
        <v>39704</v>
      </c>
      <c r="B900" s="1" t="s">
        <v>200</v>
      </c>
      <c r="C900" s="27">
        <v>43910</v>
      </c>
      <c r="D900" s="1">
        <v>51372</v>
      </c>
      <c r="J900" s="1" t="s">
        <v>0</v>
      </c>
      <c r="K900" s="1" t="s">
        <v>49</v>
      </c>
      <c r="L900" s="1">
        <v>-1</v>
      </c>
      <c r="M900" s="1">
        <v>124</v>
      </c>
      <c r="N900" s="6"/>
      <c r="O900" s="6">
        <v>124</v>
      </c>
      <c r="P900" s="6">
        <v>-255661.61</v>
      </c>
      <c r="R900" s="31">
        <v>-124</v>
      </c>
      <c r="S900" s="28">
        <v>43921</v>
      </c>
    </row>
    <row r="901" spans="1:19" x14ac:dyDescent="0.2">
      <c r="A901" s="29">
        <v>39704</v>
      </c>
      <c r="B901" s="1" t="s">
        <v>200</v>
      </c>
      <c r="C901" s="27">
        <v>43910</v>
      </c>
      <c r="D901" s="1">
        <v>51372</v>
      </c>
      <c r="J901" s="1" t="s">
        <v>0</v>
      </c>
      <c r="K901" s="1" t="s">
        <v>49</v>
      </c>
      <c r="L901" s="1">
        <v>-1</v>
      </c>
      <c r="M901" s="1">
        <v>90</v>
      </c>
      <c r="N901" s="6"/>
      <c r="O901" s="6">
        <v>90</v>
      </c>
      <c r="P901" s="6">
        <v>-255369.61</v>
      </c>
      <c r="R901" s="31">
        <v>-90</v>
      </c>
      <c r="S901" s="28">
        <v>43921</v>
      </c>
    </row>
    <row r="902" spans="1:19" x14ac:dyDescent="0.2">
      <c r="A902" s="29">
        <v>39704</v>
      </c>
      <c r="B902" s="1" t="s">
        <v>200</v>
      </c>
      <c r="C902" s="27">
        <v>43910</v>
      </c>
      <c r="D902" s="1">
        <v>51372</v>
      </c>
      <c r="J902" s="1" t="s">
        <v>0</v>
      </c>
      <c r="K902" s="1" t="s">
        <v>49</v>
      </c>
      <c r="L902" s="1">
        <v>-0.5</v>
      </c>
      <c r="M902" s="1">
        <v>88</v>
      </c>
      <c r="N902" s="6"/>
      <c r="O902" s="6">
        <v>44</v>
      </c>
      <c r="P902" s="6">
        <v>-255537.61</v>
      </c>
      <c r="R902" s="31">
        <v>-44</v>
      </c>
      <c r="S902" s="28">
        <v>43921</v>
      </c>
    </row>
    <row r="903" spans="1:19" x14ac:dyDescent="0.2">
      <c r="A903" s="29">
        <v>39707</v>
      </c>
      <c r="B903" s="1" t="s">
        <v>200</v>
      </c>
      <c r="C903" s="27">
        <v>43910</v>
      </c>
      <c r="D903" s="1">
        <v>51373</v>
      </c>
      <c r="J903" s="1" t="s">
        <v>0</v>
      </c>
      <c r="K903" s="1" t="s">
        <v>49</v>
      </c>
      <c r="L903" s="1">
        <v>-1.5</v>
      </c>
      <c r="M903" s="1">
        <v>88</v>
      </c>
      <c r="N903" s="6"/>
      <c r="O903" s="6">
        <v>132</v>
      </c>
      <c r="P903" s="6">
        <v>-258261.61</v>
      </c>
      <c r="R903" s="31">
        <v>-132</v>
      </c>
      <c r="S903" s="28">
        <v>43921</v>
      </c>
    </row>
    <row r="904" spans="1:19" x14ac:dyDescent="0.2">
      <c r="A904" s="29">
        <v>39707</v>
      </c>
      <c r="B904" s="1" t="s">
        <v>200</v>
      </c>
      <c r="C904" s="27">
        <v>43910</v>
      </c>
      <c r="D904" s="1">
        <v>51373</v>
      </c>
      <c r="J904" s="1" t="s">
        <v>0</v>
      </c>
      <c r="K904" s="1" t="s">
        <v>49</v>
      </c>
      <c r="L904" s="1">
        <v>-1</v>
      </c>
      <c r="M904" s="1">
        <v>124</v>
      </c>
      <c r="N904" s="6"/>
      <c r="O904" s="6">
        <v>124</v>
      </c>
      <c r="P904" s="6">
        <v>-258019.61</v>
      </c>
      <c r="R904" s="31">
        <v>-124</v>
      </c>
      <c r="S904" s="28">
        <v>43921</v>
      </c>
    </row>
    <row r="905" spans="1:19" x14ac:dyDescent="0.2">
      <c r="A905" s="29">
        <v>39707</v>
      </c>
      <c r="B905" s="1" t="s">
        <v>200</v>
      </c>
      <c r="C905" s="27">
        <v>43910</v>
      </c>
      <c r="D905" s="1">
        <v>51373</v>
      </c>
      <c r="J905" s="1" t="s">
        <v>0</v>
      </c>
      <c r="K905" s="1" t="s">
        <v>49</v>
      </c>
      <c r="L905" s="1">
        <v>-1.25</v>
      </c>
      <c r="M905" s="1">
        <v>88</v>
      </c>
      <c r="N905" s="6"/>
      <c r="O905" s="6">
        <v>110</v>
      </c>
      <c r="P905" s="6">
        <v>-258129.61</v>
      </c>
      <c r="R905" s="31">
        <v>-110</v>
      </c>
      <c r="S905" s="28">
        <v>43921</v>
      </c>
    </row>
    <row r="906" spans="1:19" x14ac:dyDescent="0.2">
      <c r="A906" s="29">
        <v>39709</v>
      </c>
      <c r="B906" s="1" t="s">
        <v>200</v>
      </c>
      <c r="C906" s="27">
        <v>43910</v>
      </c>
      <c r="D906" s="1">
        <v>51375</v>
      </c>
      <c r="J906" s="1" t="s">
        <v>0</v>
      </c>
      <c r="K906" s="1" t="s">
        <v>49</v>
      </c>
      <c r="L906" s="1">
        <v>-1</v>
      </c>
      <c r="M906" s="1">
        <v>155</v>
      </c>
      <c r="N906" s="6"/>
      <c r="O906" s="6">
        <v>155</v>
      </c>
      <c r="P906" s="6">
        <v>-258416.61</v>
      </c>
      <c r="R906" s="31">
        <v>-155</v>
      </c>
      <c r="S906" s="28">
        <v>43921</v>
      </c>
    </row>
    <row r="907" spans="1:19" x14ac:dyDescent="0.2">
      <c r="A907" s="29">
        <v>39709</v>
      </c>
      <c r="B907" s="1" t="s">
        <v>200</v>
      </c>
      <c r="C907" s="27">
        <v>43910</v>
      </c>
      <c r="D907" s="1">
        <v>51375</v>
      </c>
      <c r="J907" s="1" t="s">
        <v>0</v>
      </c>
      <c r="K907" s="1" t="s">
        <v>49</v>
      </c>
      <c r="L907" s="1">
        <v>-1</v>
      </c>
      <c r="M907" s="1">
        <v>155</v>
      </c>
      <c r="N907" s="6"/>
      <c r="O907" s="6">
        <v>155</v>
      </c>
      <c r="P907" s="6">
        <v>-258709.11</v>
      </c>
      <c r="R907" s="31">
        <v>-155</v>
      </c>
      <c r="S907" s="28">
        <v>43921</v>
      </c>
    </row>
    <row r="908" spans="1:19" x14ac:dyDescent="0.2">
      <c r="A908" s="29">
        <v>39709</v>
      </c>
      <c r="B908" s="1" t="s">
        <v>200</v>
      </c>
      <c r="C908" s="27">
        <v>43910</v>
      </c>
      <c r="D908" s="1">
        <v>51375</v>
      </c>
      <c r="J908" s="1" t="s">
        <v>0</v>
      </c>
      <c r="K908" s="1" t="s">
        <v>49</v>
      </c>
      <c r="L908" s="1">
        <v>-1.25</v>
      </c>
      <c r="M908" s="1">
        <v>110</v>
      </c>
      <c r="N908" s="6"/>
      <c r="O908" s="6">
        <v>137.5</v>
      </c>
      <c r="P908" s="6">
        <v>-258554.11</v>
      </c>
      <c r="R908" s="31">
        <v>-137.5</v>
      </c>
      <c r="S908" s="28">
        <v>43921</v>
      </c>
    </row>
    <row r="909" spans="1:19" x14ac:dyDescent="0.2">
      <c r="A909" s="29">
        <v>39709</v>
      </c>
      <c r="B909" s="1" t="s">
        <v>200</v>
      </c>
      <c r="C909" s="27">
        <v>43910</v>
      </c>
      <c r="D909" s="1">
        <v>51375</v>
      </c>
      <c r="J909" s="1" t="s">
        <v>0</v>
      </c>
      <c r="K909" s="1" t="s">
        <v>49</v>
      </c>
      <c r="L909" s="1">
        <v>-1.25</v>
      </c>
      <c r="M909" s="1">
        <v>110</v>
      </c>
      <c r="N909" s="6"/>
      <c r="O909" s="6">
        <v>137.5</v>
      </c>
      <c r="P909" s="6">
        <v>-258846.61</v>
      </c>
      <c r="R909" s="31">
        <v>-137.5</v>
      </c>
      <c r="S909" s="28">
        <v>43921</v>
      </c>
    </row>
    <row r="910" spans="1:19" x14ac:dyDescent="0.2">
      <c r="A910" s="29">
        <v>39710</v>
      </c>
      <c r="B910" s="1" t="s">
        <v>200</v>
      </c>
      <c r="C910" s="27">
        <v>43910</v>
      </c>
      <c r="D910" s="1">
        <v>51376</v>
      </c>
      <c r="J910" s="1" t="s">
        <v>0</v>
      </c>
      <c r="K910" s="1" t="s">
        <v>49</v>
      </c>
      <c r="L910" s="1">
        <v>-6.5</v>
      </c>
      <c r="M910" s="1">
        <v>110</v>
      </c>
      <c r="N910" s="6"/>
      <c r="O910" s="6">
        <v>715</v>
      </c>
      <c r="P910" s="6">
        <v>-260951.61</v>
      </c>
      <c r="R910" s="31">
        <v>-715</v>
      </c>
      <c r="S910" s="28">
        <v>43921</v>
      </c>
    </row>
    <row r="911" spans="1:19" x14ac:dyDescent="0.2">
      <c r="A911" s="29">
        <v>39710</v>
      </c>
      <c r="B911" s="1" t="s">
        <v>200</v>
      </c>
      <c r="C911" s="27">
        <v>43910</v>
      </c>
      <c r="D911" s="1">
        <v>51376</v>
      </c>
      <c r="J911" s="1" t="s">
        <v>0</v>
      </c>
      <c r="K911" s="1" t="s">
        <v>49</v>
      </c>
      <c r="L911" s="1">
        <v>-5</v>
      </c>
      <c r="M911" s="1">
        <v>110</v>
      </c>
      <c r="N911" s="6"/>
      <c r="O911" s="6">
        <v>550</v>
      </c>
      <c r="P911" s="6">
        <v>-259926.61</v>
      </c>
      <c r="R911" s="31">
        <v>-550</v>
      </c>
      <c r="S911" s="28">
        <v>43921</v>
      </c>
    </row>
    <row r="912" spans="1:19" x14ac:dyDescent="0.2">
      <c r="A912" s="29">
        <v>39710</v>
      </c>
      <c r="B912" s="1" t="s">
        <v>200</v>
      </c>
      <c r="C912" s="27">
        <v>43910</v>
      </c>
      <c r="D912" s="1">
        <v>51376</v>
      </c>
      <c r="J912" s="1" t="s">
        <v>0</v>
      </c>
      <c r="K912" s="1" t="s">
        <v>49</v>
      </c>
      <c r="L912" s="1">
        <v>-2</v>
      </c>
      <c r="M912" s="1">
        <v>110</v>
      </c>
      <c r="N912" s="6"/>
      <c r="O912" s="6">
        <v>220</v>
      </c>
      <c r="P912" s="6">
        <v>-259221.61</v>
      </c>
      <c r="R912" s="31">
        <v>-220</v>
      </c>
      <c r="S912" s="28">
        <v>43921</v>
      </c>
    </row>
    <row r="913" spans="1:19" x14ac:dyDescent="0.2">
      <c r="A913" s="29">
        <v>39710</v>
      </c>
      <c r="B913" s="1" t="s">
        <v>200</v>
      </c>
      <c r="C913" s="27">
        <v>43910</v>
      </c>
      <c r="D913" s="1">
        <v>51376</v>
      </c>
      <c r="J913" s="1" t="s">
        <v>0</v>
      </c>
      <c r="K913" s="1" t="s">
        <v>49</v>
      </c>
      <c r="L913" s="1">
        <v>-1</v>
      </c>
      <c r="M913" s="1">
        <v>155</v>
      </c>
      <c r="N913" s="6"/>
      <c r="O913" s="6">
        <v>155</v>
      </c>
      <c r="P913" s="6">
        <v>-259001.61</v>
      </c>
      <c r="R913" s="31">
        <v>-155</v>
      </c>
      <c r="S913" s="28">
        <v>43921</v>
      </c>
    </row>
    <row r="914" spans="1:19" x14ac:dyDescent="0.2">
      <c r="A914" s="29">
        <v>39710</v>
      </c>
      <c r="B914" s="1" t="s">
        <v>200</v>
      </c>
      <c r="C914" s="27">
        <v>43910</v>
      </c>
      <c r="D914" s="1">
        <v>51376</v>
      </c>
      <c r="J914" s="1" t="s">
        <v>0</v>
      </c>
      <c r="K914" s="1" t="s">
        <v>49</v>
      </c>
      <c r="L914" s="1">
        <v>-1</v>
      </c>
      <c r="M914" s="1">
        <v>155</v>
      </c>
      <c r="N914" s="6"/>
      <c r="O914" s="6">
        <v>155</v>
      </c>
      <c r="P914" s="6">
        <v>-259376.61</v>
      </c>
      <c r="R914" s="31">
        <v>-155</v>
      </c>
      <c r="S914" s="28">
        <v>43921</v>
      </c>
    </row>
    <row r="915" spans="1:19" x14ac:dyDescent="0.2">
      <c r="A915" s="29">
        <v>39710</v>
      </c>
      <c r="B915" s="1" t="s">
        <v>200</v>
      </c>
      <c r="C915" s="27">
        <v>43910</v>
      </c>
      <c r="D915" s="1">
        <v>51376</v>
      </c>
      <c r="J915" s="1" t="s">
        <v>0</v>
      </c>
      <c r="K915" s="1" t="s">
        <v>49</v>
      </c>
      <c r="L915" s="1">
        <v>-1</v>
      </c>
      <c r="M915" s="1">
        <v>155</v>
      </c>
      <c r="N915" s="6"/>
      <c r="O915" s="6">
        <v>155</v>
      </c>
      <c r="P915" s="6">
        <v>-260081.61</v>
      </c>
      <c r="R915" s="31">
        <v>-155</v>
      </c>
      <c r="S915" s="28">
        <v>43921</v>
      </c>
    </row>
    <row r="916" spans="1:19" x14ac:dyDescent="0.2">
      <c r="A916" s="29">
        <v>39710</v>
      </c>
      <c r="B916" s="1" t="s">
        <v>200</v>
      </c>
      <c r="C916" s="27">
        <v>43910</v>
      </c>
      <c r="D916" s="1">
        <v>51376</v>
      </c>
      <c r="J916" s="1" t="s">
        <v>0</v>
      </c>
      <c r="K916" s="1" t="s">
        <v>49</v>
      </c>
      <c r="L916" s="1">
        <v>-1</v>
      </c>
      <c r="M916" s="1">
        <v>155</v>
      </c>
      <c r="N916" s="6"/>
      <c r="O916" s="6">
        <v>155</v>
      </c>
      <c r="P916" s="6">
        <v>-260236.61</v>
      </c>
      <c r="R916" s="31">
        <v>-155</v>
      </c>
      <c r="S916" s="28">
        <v>43921</v>
      </c>
    </row>
    <row r="917" spans="1:19" x14ac:dyDescent="0.2">
      <c r="A917" s="29">
        <v>39714</v>
      </c>
      <c r="B917" s="1" t="s">
        <v>200</v>
      </c>
      <c r="C917" s="27">
        <v>43910</v>
      </c>
      <c r="D917" s="1">
        <v>51378</v>
      </c>
      <c r="J917" s="1" t="s">
        <v>0</v>
      </c>
      <c r="K917" s="1" t="s">
        <v>49</v>
      </c>
      <c r="L917" s="1">
        <v>-1</v>
      </c>
      <c r="M917" s="1">
        <v>155</v>
      </c>
      <c r="N917" s="6"/>
      <c r="O917" s="6">
        <v>155</v>
      </c>
      <c r="P917" s="6">
        <v>-261106.61</v>
      </c>
      <c r="R917" s="31">
        <v>-155</v>
      </c>
      <c r="S917" s="28">
        <v>43921</v>
      </c>
    </row>
    <row r="918" spans="1:19" x14ac:dyDescent="0.2">
      <c r="A918" s="29">
        <v>39714</v>
      </c>
      <c r="B918" s="1" t="s">
        <v>200</v>
      </c>
      <c r="C918" s="27">
        <v>43910</v>
      </c>
      <c r="D918" s="1">
        <v>51378</v>
      </c>
      <c r="J918" s="1" t="s">
        <v>0</v>
      </c>
      <c r="K918" s="1" t="s">
        <v>49</v>
      </c>
      <c r="L918" s="1">
        <v>-0.5</v>
      </c>
      <c r="M918" s="1">
        <v>110</v>
      </c>
      <c r="N918" s="6"/>
      <c r="O918" s="6">
        <v>55</v>
      </c>
      <c r="P918" s="6">
        <v>-261161.61</v>
      </c>
      <c r="R918" s="31">
        <v>-55</v>
      </c>
      <c r="S918" s="28">
        <v>43921</v>
      </c>
    </row>
    <row r="919" spans="1:19" x14ac:dyDescent="0.2">
      <c r="A919" s="29">
        <v>39715</v>
      </c>
      <c r="B919" s="1" t="s">
        <v>200</v>
      </c>
      <c r="C919" s="27">
        <v>43910</v>
      </c>
      <c r="D919" s="1">
        <v>51379</v>
      </c>
      <c r="J919" s="1" t="s">
        <v>0</v>
      </c>
      <c r="K919" s="1" t="s">
        <v>49</v>
      </c>
      <c r="L919" s="1">
        <v>-1</v>
      </c>
      <c r="M919" s="1">
        <v>155</v>
      </c>
      <c r="N919" s="6"/>
      <c r="O919" s="6">
        <v>155</v>
      </c>
      <c r="P919" s="6">
        <v>-261316.61</v>
      </c>
      <c r="R919" s="31">
        <v>-155</v>
      </c>
      <c r="S919" s="28">
        <v>43921</v>
      </c>
    </row>
    <row r="920" spans="1:19" x14ac:dyDescent="0.2">
      <c r="A920" s="29">
        <v>39716</v>
      </c>
      <c r="B920" s="1" t="s">
        <v>200</v>
      </c>
      <c r="C920" s="27">
        <v>43910</v>
      </c>
      <c r="D920" s="1">
        <v>51380</v>
      </c>
      <c r="J920" s="1" t="s">
        <v>0</v>
      </c>
      <c r="K920" s="1" t="s">
        <v>49</v>
      </c>
      <c r="L920" s="1">
        <v>-1</v>
      </c>
      <c r="M920" s="1">
        <v>155</v>
      </c>
      <c r="N920" s="6"/>
      <c r="O920" s="6">
        <v>155</v>
      </c>
      <c r="P920" s="6">
        <v>-261471.61</v>
      </c>
      <c r="R920" s="31">
        <v>-155</v>
      </c>
      <c r="S920" s="28">
        <v>43921</v>
      </c>
    </row>
    <row r="921" spans="1:19" x14ac:dyDescent="0.2">
      <c r="A921" s="29">
        <v>39716</v>
      </c>
      <c r="B921" s="1" t="s">
        <v>200</v>
      </c>
      <c r="C921" s="27">
        <v>43910</v>
      </c>
      <c r="D921" s="1">
        <v>51380</v>
      </c>
      <c r="J921" s="1" t="s">
        <v>0</v>
      </c>
      <c r="K921" s="1" t="s">
        <v>49</v>
      </c>
      <c r="L921" s="1">
        <v>-0.5</v>
      </c>
      <c r="M921" s="1">
        <v>110</v>
      </c>
      <c r="N921" s="6"/>
      <c r="O921" s="6">
        <v>55</v>
      </c>
      <c r="P921" s="6">
        <v>-261526.61</v>
      </c>
      <c r="R921" s="31">
        <v>-55</v>
      </c>
      <c r="S921" s="28">
        <v>43921</v>
      </c>
    </row>
    <row r="922" spans="1:19" x14ac:dyDescent="0.2">
      <c r="A922" s="29">
        <v>39716</v>
      </c>
      <c r="B922" s="1" t="s">
        <v>200</v>
      </c>
      <c r="C922" s="27">
        <v>43910</v>
      </c>
      <c r="D922" s="1">
        <v>51380</v>
      </c>
      <c r="J922" s="1" t="s">
        <v>0</v>
      </c>
      <c r="K922" s="1" t="s">
        <v>49</v>
      </c>
      <c r="L922" s="1">
        <v>-0.5</v>
      </c>
      <c r="M922" s="1">
        <v>110</v>
      </c>
      <c r="N922" s="6"/>
      <c r="O922" s="6">
        <v>55</v>
      </c>
      <c r="P922" s="6">
        <v>-261581.61</v>
      </c>
      <c r="R922" s="31">
        <v>-55</v>
      </c>
      <c r="S922" s="28">
        <v>43921</v>
      </c>
    </row>
    <row r="923" spans="1:19" x14ac:dyDescent="0.2">
      <c r="A923" s="29">
        <v>39716</v>
      </c>
      <c r="B923" s="1" t="s">
        <v>200</v>
      </c>
      <c r="C923" s="27">
        <v>43910</v>
      </c>
      <c r="D923" s="1">
        <v>51380</v>
      </c>
      <c r="J923" s="1" t="s">
        <v>0</v>
      </c>
      <c r="K923" s="1" t="s">
        <v>49</v>
      </c>
      <c r="L923" s="1">
        <v>-0.5</v>
      </c>
      <c r="M923" s="1">
        <v>110</v>
      </c>
      <c r="N923" s="6"/>
      <c r="O923" s="6">
        <v>55</v>
      </c>
      <c r="P923" s="6">
        <v>-261636.61</v>
      </c>
      <c r="R923" s="31">
        <v>-55</v>
      </c>
      <c r="S923" s="28">
        <v>43921</v>
      </c>
    </row>
    <row r="924" spans="1:19" x14ac:dyDescent="0.2">
      <c r="A924" s="29">
        <v>39716</v>
      </c>
      <c r="B924" s="1" t="s">
        <v>200</v>
      </c>
      <c r="C924" s="27">
        <v>43910</v>
      </c>
      <c r="D924" s="1">
        <v>51380</v>
      </c>
      <c r="J924" s="1" t="s">
        <v>0</v>
      </c>
      <c r="K924" s="1" t="s">
        <v>49</v>
      </c>
      <c r="L924" s="1">
        <v>-1</v>
      </c>
      <c r="M924" s="1">
        <v>26</v>
      </c>
      <c r="N924" s="6"/>
      <c r="O924" s="6">
        <v>26</v>
      </c>
      <c r="P924" s="6">
        <v>-266239.35999999999</v>
      </c>
      <c r="R924" s="31">
        <v>-26</v>
      </c>
      <c r="S924" s="28">
        <v>43921</v>
      </c>
    </row>
    <row r="925" spans="1:19" x14ac:dyDescent="0.2">
      <c r="A925" s="29">
        <v>39717</v>
      </c>
      <c r="B925" s="1" t="s">
        <v>200</v>
      </c>
      <c r="C925" s="27">
        <v>43910</v>
      </c>
      <c r="D925" s="1">
        <v>51381</v>
      </c>
      <c r="J925" s="1" t="s">
        <v>0</v>
      </c>
      <c r="K925" s="1" t="s">
        <v>49</v>
      </c>
      <c r="L925" s="1">
        <v>-3.75</v>
      </c>
      <c r="M925" s="1">
        <v>88</v>
      </c>
      <c r="N925" s="6"/>
      <c r="O925" s="6">
        <v>330</v>
      </c>
      <c r="P925" s="6">
        <v>-262244.61</v>
      </c>
      <c r="R925" s="31">
        <v>-330</v>
      </c>
      <c r="S925" s="28">
        <v>43921</v>
      </c>
    </row>
    <row r="926" spans="1:19" x14ac:dyDescent="0.2">
      <c r="A926" s="29">
        <v>39717</v>
      </c>
      <c r="B926" s="1" t="s">
        <v>200</v>
      </c>
      <c r="C926" s="27">
        <v>43910</v>
      </c>
      <c r="D926" s="1">
        <v>51381</v>
      </c>
      <c r="J926" s="1" t="s">
        <v>0</v>
      </c>
      <c r="K926" s="1" t="s">
        <v>49</v>
      </c>
      <c r="L926" s="1">
        <v>-3</v>
      </c>
      <c r="M926" s="1">
        <v>88</v>
      </c>
      <c r="N926" s="6"/>
      <c r="O926" s="6">
        <v>264</v>
      </c>
      <c r="P926" s="6">
        <v>-262618.61</v>
      </c>
      <c r="R926" s="31">
        <v>-264</v>
      </c>
      <c r="S926" s="28">
        <v>43921</v>
      </c>
    </row>
    <row r="927" spans="1:19" x14ac:dyDescent="0.2">
      <c r="A927" s="29">
        <v>39717</v>
      </c>
      <c r="B927" s="1" t="s">
        <v>200</v>
      </c>
      <c r="C927" s="27">
        <v>43910</v>
      </c>
      <c r="D927" s="1">
        <v>51381</v>
      </c>
      <c r="J927" s="1" t="s">
        <v>0</v>
      </c>
      <c r="K927" s="1" t="s">
        <v>49</v>
      </c>
      <c r="L927" s="1">
        <v>-1</v>
      </c>
      <c r="M927" s="1">
        <v>124</v>
      </c>
      <c r="N927" s="6"/>
      <c r="O927" s="6">
        <v>124</v>
      </c>
      <c r="P927" s="6">
        <v>-261914.61</v>
      </c>
      <c r="R927" s="31">
        <v>-124</v>
      </c>
      <c r="S927" s="28">
        <v>43921</v>
      </c>
    </row>
    <row r="928" spans="1:19" x14ac:dyDescent="0.2">
      <c r="A928" s="29">
        <v>39717</v>
      </c>
      <c r="B928" s="1" t="s">
        <v>200</v>
      </c>
      <c r="C928" s="27">
        <v>43910</v>
      </c>
      <c r="D928" s="1">
        <v>51381</v>
      </c>
      <c r="J928" s="1" t="s">
        <v>0</v>
      </c>
      <c r="K928" s="1" t="s">
        <v>49</v>
      </c>
      <c r="L928" s="1">
        <v>-1.25</v>
      </c>
      <c r="M928" s="1">
        <v>88</v>
      </c>
      <c r="N928" s="6"/>
      <c r="O928" s="6">
        <v>110</v>
      </c>
      <c r="P928" s="6">
        <v>-262354.61</v>
      </c>
      <c r="R928" s="31">
        <v>-110</v>
      </c>
      <c r="S928" s="28">
        <v>43921</v>
      </c>
    </row>
    <row r="929" spans="1:19" x14ac:dyDescent="0.2">
      <c r="A929" s="29">
        <v>39717</v>
      </c>
      <c r="B929" s="1" t="s">
        <v>200</v>
      </c>
      <c r="C929" s="27">
        <v>43910</v>
      </c>
      <c r="D929" s="1">
        <v>51381</v>
      </c>
      <c r="J929" s="1" t="s">
        <v>0</v>
      </c>
      <c r="K929" s="1" t="s">
        <v>49</v>
      </c>
      <c r="L929" s="1">
        <v>-1</v>
      </c>
      <c r="M929" s="1">
        <v>88</v>
      </c>
      <c r="N929" s="6"/>
      <c r="O929" s="6">
        <v>88</v>
      </c>
      <c r="P929" s="6">
        <v>-261790.61</v>
      </c>
      <c r="R929" s="31">
        <v>-88</v>
      </c>
      <c r="S929" s="28">
        <v>43921</v>
      </c>
    </row>
    <row r="930" spans="1:19" x14ac:dyDescent="0.2">
      <c r="A930" s="29">
        <v>39717</v>
      </c>
      <c r="B930" s="1" t="s">
        <v>200</v>
      </c>
      <c r="C930" s="27">
        <v>43910</v>
      </c>
      <c r="D930" s="1">
        <v>51381</v>
      </c>
      <c r="J930" s="1" t="s">
        <v>0</v>
      </c>
      <c r="K930" s="1" t="s">
        <v>49</v>
      </c>
      <c r="L930" s="1">
        <v>-0.75</v>
      </c>
      <c r="M930" s="1">
        <v>88</v>
      </c>
      <c r="N930" s="6"/>
      <c r="O930" s="6">
        <v>66</v>
      </c>
      <c r="P930" s="6">
        <v>-261702.61</v>
      </c>
      <c r="R930" s="31">
        <v>-66</v>
      </c>
      <c r="S930" s="28">
        <v>43921</v>
      </c>
    </row>
    <row r="931" spans="1:19" x14ac:dyDescent="0.2">
      <c r="A931" s="29">
        <v>39718</v>
      </c>
      <c r="B931" s="1" t="s">
        <v>200</v>
      </c>
      <c r="C931" s="27">
        <v>43910</v>
      </c>
      <c r="D931" s="1">
        <v>51382</v>
      </c>
      <c r="J931" s="1" t="s">
        <v>0</v>
      </c>
      <c r="K931" s="1" t="s">
        <v>49</v>
      </c>
      <c r="L931" s="1">
        <v>-5.75</v>
      </c>
      <c r="M931" s="1">
        <v>88</v>
      </c>
      <c r="N931" s="6"/>
      <c r="O931" s="6">
        <v>506</v>
      </c>
      <c r="P931" s="6">
        <v>-263248.61</v>
      </c>
      <c r="R931" s="31">
        <v>-506</v>
      </c>
      <c r="S931" s="28">
        <v>43921</v>
      </c>
    </row>
    <row r="932" spans="1:19" x14ac:dyDescent="0.2">
      <c r="A932" s="29">
        <v>39718</v>
      </c>
      <c r="B932" s="1" t="s">
        <v>200</v>
      </c>
      <c r="C932" s="27">
        <v>43910</v>
      </c>
      <c r="D932" s="1">
        <v>51382</v>
      </c>
      <c r="J932" s="1" t="s">
        <v>0</v>
      </c>
      <c r="K932" s="1" t="s">
        <v>49</v>
      </c>
      <c r="L932" s="1">
        <v>-3</v>
      </c>
      <c r="M932" s="1">
        <v>88</v>
      </c>
      <c r="N932" s="6"/>
      <c r="O932" s="6">
        <v>264</v>
      </c>
      <c r="P932" s="6">
        <v>-263710.61</v>
      </c>
      <c r="R932" s="31">
        <v>-264</v>
      </c>
      <c r="S932" s="28">
        <v>43921</v>
      </c>
    </row>
    <row r="933" spans="1:19" x14ac:dyDescent="0.2">
      <c r="A933" s="29">
        <v>39718</v>
      </c>
      <c r="B933" s="1" t="s">
        <v>200</v>
      </c>
      <c r="C933" s="27">
        <v>43910</v>
      </c>
      <c r="D933" s="1">
        <v>51382</v>
      </c>
      <c r="J933" s="1" t="s">
        <v>0</v>
      </c>
      <c r="K933" s="1" t="s">
        <v>49</v>
      </c>
      <c r="L933" s="1">
        <v>-2.25</v>
      </c>
      <c r="M933" s="1">
        <v>88</v>
      </c>
      <c r="N933" s="6"/>
      <c r="O933" s="6">
        <v>198</v>
      </c>
      <c r="P933" s="6">
        <v>-263446.61</v>
      </c>
      <c r="R933" s="31">
        <v>-198</v>
      </c>
      <c r="S933" s="28">
        <v>43921</v>
      </c>
    </row>
    <row r="934" spans="1:19" x14ac:dyDescent="0.2">
      <c r="A934" s="29">
        <v>39718</v>
      </c>
      <c r="B934" s="1" t="s">
        <v>200</v>
      </c>
      <c r="C934" s="27">
        <v>43910</v>
      </c>
      <c r="D934" s="1">
        <v>51382</v>
      </c>
      <c r="J934" s="1" t="s">
        <v>0</v>
      </c>
      <c r="K934" s="1" t="s">
        <v>49</v>
      </c>
      <c r="L934" s="1">
        <v>-1</v>
      </c>
      <c r="M934" s="1">
        <v>124</v>
      </c>
      <c r="N934" s="6"/>
      <c r="O934" s="6">
        <v>124</v>
      </c>
      <c r="P934" s="6">
        <v>-262742.61</v>
      </c>
      <c r="R934" s="31">
        <v>-124</v>
      </c>
      <c r="S934" s="28">
        <v>43921</v>
      </c>
    </row>
    <row r="935" spans="1:19" x14ac:dyDescent="0.2">
      <c r="A935" s="29">
        <v>39718</v>
      </c>
      <c r="B935" s="1" t="s">
        <v>200</v>
      </c>
      <c r="C935" s="27">
        <v>43910</v>
      </c>
      <c r="D935" s="1">
        <v>51382</v>
      </c>
      <c r="J935" s="1" t="s">
        <v>0</v>
      </c>
      <c r="K935" s="1" t="s">
        <v>49</v>
      </c>
      <c r="L935" s="1">
        <v>-0.75</v>
      </c>
      <c r="M935" s="1">
        <v>88</v>
      </c>
      <c r="N935" s="6"/>
      <c r="O935" s="6">
        <v>66</v>
      </c>
      <c r="P935" s="6">
        <v>-263776.61</v>
      </c>
      <c r="R935" s="31">
        <v>-66</v>
      </c>
      <c r="S935" s="28">
        <v>43921</v>
      </c>
    </row>
    <row r="936" spans="1:19" x14ac:dyDescent="0.2">
      <c r="A936" s="29">
        <v>39719</v>
      </c>
      <c r="B936" s="1" t="s">
        <v>200</v>
      </c>
      <c r="C936" s="27">
        <v>43910</v>
      </c>
      <c r="D936" s="1">
        <v>51383</v>
      </c>
      <c r="J936" s="1" t="s">
        <v>0</v>
      </c>
      <c r="K936" s="1" t="s">
        <v>49</v>
      </c>
      <c r="L936" s="1">
        <v>-0.5</v>
      </c>
      <c r="M936" s="1">
        <v>99</v>
      </c>
      <c r="N936" s="6"/>
      <c r="O936" s="6">
        <v>49.5</v>
      </c>
      <c r="P936" s="6">
        <v>-263826.11</v>
      </c>
      <c r="R936" s="31">
        <v>-49.5</v>
      </c>
      <c r="S936" s="28">
        <v>43921</v>
      </c>
    </row>
    <row r="937" spans="1:19" x14ac:dyDescent="0.2">
      <c r="A937" s="29">
        <v>39720</v>
      </c>
      <c r="B937" s="1" t="s">
        <v>200</v>
      </c>
      <c r="C937" s="27">
        <v>43910</v>
      </c>
      <c r="D937" s="1">
        <v>51384</v>
      </c>
      <c r="J937" s="1" t="s">
        <v>0</v>
      </c>
      <c r="K937" s="1" t="s">
        <v>49</v>
      </c>
      <c r="L937" s="1">
        <v>-4.75</v>
      </c>
      <c r="M937" s="1">
        <v>110</v>
      </c>
      <c r="N937" s="6"/>
      <c r="O937" s="6">
        <v>522.5</v>
      </c>
      <c r="P937" s="6">
        <v>-264503.61</v>
      </c>
      <c r="R937" s="31">
        <v>-522.5</v>
      </c>
      <c r="S937" s="28">
        <v>43921</v>
      </c>
    </row>
    <row r="938" spans="1:19" x14ac:dyDescent="0.2">
      <c r="A938" s="29">
        <v>39720</v>
      </c>
      <c r="B938" s="1" t="s">
        <v>200</v>
      </c>
      <c r="C938" s="27">
        <v>43910</v>
      </c>
      <c r="D938" s="1">
        <v>51384</v>
      </c>
      <c r="J938" s="1" t="s">
        <v>0</v>
      </c>
      <c r="K938" s="1" t="s">
        <v>49</v>
      </c>
      <c r="L938" s="1">
        <v>-3.5</v>
      </c>
      <c r="M938" s="1">
        <v>110</v>
      </c>
      <c r="N938" s="6"/>
      <c r="O938" s="6">
        <v>385</v>
      </c>
      <c r="P938" s="6">
        <v>-265191.11</v>
      </c>
      <c r="R938" s="31">
        <v>-385</v>
      </c>
      <c r="S938" s="28">
        <v>43921</v>
      </c>
    </row>
    <row r="939" spans="1:19" x14ac:dyDescent="0.2">
      <c r="A939" s="29">
        <v>39720</v>
      </c>
      <c r="B939" s="1" t="s">
        <v>200</v>
      </c>
      <c r="C939" s="27">
        <v>43910</v>
      </c>
      <c r="D939" s="1">
        <v>51384</v>
      </c>
      <c r="J939" s="1" t="s">
        <v>0</v>
      </c>
      <c r="K939" s="1" t="s">
        <v>49</v>
      </c>
      <c r="L939" s="1">
        <v>-2.75</v>
      </c>
      <c r="M939" s="1">
        <v>110</v>
      </c>
      <c r="N939" s="6"/>
      <c r="O939" s="6">
        <v>302.5</v>
      </c>
      <c r="P939" s="6">
        <v>-264806.11</v>
      </c>
      <c r="R939" s="31">
        <v>-302.5</v>
      </c>
      <c r="S939" s="28">
        <v>43921</v>
      </c>
    </row>
    <row r="940" spans="1:19" x14ac:dyDescent="0.2">
      <c r="A940" s="29">
        <v>39720</v>
      </c>
      <c r="B940" s="1" t="s">
        <v>200</v>
      </c>
      <c r="C940" s="27">
        <v>43910</v>
      </c>
      <c r="D940" s="1">
        <v>51384</v>
      </c>
      <c r="J940" s="1" t="s">
        <v>0</v>
      </c>
      <c r="K940" s="1" t="s">
        <v>49</v>
      </c>
      <c r="L940" s="1">
        <v>-1</v>
      </c>
      <c r="M940" s="1">
        <v>155</v>
      </c>
      <c r="N940" s="6"/>
      <c r="O940" s="6">
        <v>155</v>
      </c>
      <c r="P940" s="6">
        <v>-263981.11</v>
      </c>
      <c r="R940" s="31">
        <v>-155</v>
      </c>
      <c r="S940" s="28">
        <v>43921</v>
      </c>
    </row>
    <row r="941" spans="1:19" x14ac:dyDescent="0.2">
      <c r="A941" s="29">
        <v>39721</v>
      </c>
      <c r="B941" s="1" t="s">
        <v>200</v>
      </c>
      <c r="C941" s="27">
        <v>43910</v>
      </c>
      <c r="D941" s="1">
        <v>51385</v>
      </c>
      <c r="J941" s="1" t="s">
        <v>0</v>
      </c>
      <c r="K941" s="1" t="s">
        <v>49</v>
      </c>
      <c r="L941" s="1">
        <v>-2</v>
      </c>
      <c r="M941" s="1">
        <v>88</v>
      </c>
      <c r="N941" s="6"/>
      <c r="O941" s="6">
        <v>176</v>
      </c>
      <c r="P941" s="6">
        <v>-265367.11</v>
      </c>
      <c r="R941" s="31">
        <v>-176</v>
      </c>
      <c r="S941" s="28">
        <v>43921</v>
      </c>
    </row>
    <row r="942" spans="1:19" x14ac:dyDescent="0.2">
      <c r="A942" s="29">
        <v>39721</v>
      </c>
      <c r="B942" s="1" t="s">
        <v>200</v>
      </c>
      <c r="C942" s="27">
        <v>43910</v>
      </c>
      <c r="D942" s="1">
        <v>51385</v>
      </c>
      <c r="J942" s="1" t="s">
        <v>0</v>
      </c>
      <c r="K942" s="1" t="s">
        <v>49</v>
      </c>
      <c r="L942" s="1">
        <v>-1.5</v>
      </c>
      <c r="M942" s="1">
        <v>88</v>
      </c>
      <c r="N942" s="6"/>
      <c r="O942" s="6">
        <v>132</v>
      </c>
      <c r="P942" s="6">
        <v>-265587.11</v>
      </c>
      <c r="R942" s="31">
        <v>-132</v>
      </c>
      <c r="S942" s="28">
        <v>43921</v>
      </c>
    </row>
    <row r="943" spans="1:19" x14ac:dyDescent="0.2">
      <c r="A943" s="29">
        <v>39721</v>
      </c>
      <c r="B943" s="1" t="s">
        <v>200</v>
      </c>
      <c r="C943" s="27">
        <v>43910</v>
      </c>
      <c r="D943" s="1">
        <v>51385</v>
      </c>
      <c r="J943" s="1" t="s">
        <v>0</v>
      </c>
      <c r="K943" s="1" t="s">
        <v>49</v>
      </c>
      <c r="L943" s="1">
        <v>-1</v>
      </c>
      <c r="M943" s="1">
        <v>88</v>
      </c>
      <c r="N943" s="6"/>
      <c r="O943" s="6">
        <v>88</v>
      </c>
      <c r="P943" s="6">
        <v>-265455.11</v>
      </c>
      <c r="R943" s="31">
        <v>-88</v>
      </c>
      <c r="S943" s="28">
        <v>43921</v>
      </c>
    </row>
    <row r="944" spans="1:19" x14ac:dyDescent="0.2">
      <c r="A944" s="29">
        <v>39721</v>
      </c>
      <c r="B944" s="1" t="s">
        <v>200</v>
      </c>
      <c r="C944" s="27">
        <v>43910</v>
      </c>
      <c r="D944" s="1">
        <v>51385</v>
      </c>
      <c r="J944" s="1" t="s">
        <v>0</v>
      </c>
      <c r="K944" s="1" t="s">
        <v>49</v>
      </c>
      <c r="L944" s="1">
        <v>-1</v>
      </c>
      <c r="M944" s="1">
        <v>88</v>
      </c>
      <c r="N944" s="6"/>
      <c r="O944" s="6">
        <v>88</v>
      </c>
      <c r="P944" s="6">
        <v>-265675.11</v>
      </c>
      <c r="R944" s="31">
        <v>-88</v>
      </c>
      <c r="S944" s="28">
        <v>43921</v>
      </c>
    </row>
    <row r="945" spans="1:19" x14ac:dyDescent="0.2">
      <c r="A945" s="29">
        <v>39721</v>
      </c>
      <c r="B945" s="1" t="s">
        <v>200</v>
      </c>
      <c r="C945" s="27">
        <v>43910</v>
      </c>
      <c r="D945" s="1">
        <v>51385</v>
      </c>
      <c r="J945" s="1" t="s">
        <v>0</v>
      </c>
      <c r="K945" s="1" t="s">
        <v>49</v>
      </c>
      <c r="L945" s="1">
        <v>-0.5</v>
      </c>
      <c r="M945" s="1">
        <v>88</v>
      </c>
      <c r="N945" s="6"/>
      <c r="O945" s="6">
        <v>44</v>
      </c>
      <c r="P945" s="6">
        <v>-265719.11</v>
      </c>
      <c r="R945" s="31">
        <v>-44</v>
      </c>
      <c r="S945" s="28">
        <v>43921</v>
      </c>
    </row>
    <row r="946" spans="1:19" x14ac:dyDescent="0.2">
      <c r="A946" s="29">
        <v>39722</v>
      </c>
      <c r="B946" s="1" t="s">
        <v>200</v>
      </c>
      <c r="C946" s="27">
        <v>43910</v>
      </c>
      <c r="D946" s="1">
        <v>51386</v>
      </c>
      <c r="J946" s="1" t="s">
        <v>0</v>
      </c>
      <c r="K946" s="1" t="s">
        <v>49</v>
      </c>
      <c r="L946" s="1">
        <v>-1</v>
      </c>
      <c r="M946" s="1">
        <v>139.5</v>
      </c>
      <c r="N946" s="6"/>
      <c r="O946" s="6">
        <v>139.5</v>
      </c>
      <c r="P946" s="6">
        <v>-265858.61</v>
      </c>
      <c r="R946" s="31">
        <v>-139.5</v>
      </c>
      <c r="S946" s="28">
        <v>43921</v>
      </c>
    </row>
    <row r="947" spans="1:19" x14ac:dyDescent="0.2">
      <c r="A947" s="29">
        <v>39722</v>
      </c>
      <c r="B947" s="1" t="s">
        <v>200</v>
      </c>
      <c r="C947" s="27">
        <v>43910</v>
      </c>
      <c r="D947" s="1">
        <v>51386</v>
      </c>
      <c r="J947" s="1" t="s">
        <v>0</v>
      </c>
      <c r="K947" s="1" t="s">
        <v>49</v>
      </c>
      <c r="L947" s="1">
        <v>-0.75</v>
      </c>
      <c r="M947" s="1">
        <v>99</v>
      </c>
      <c r="N947" s="6"/>
      <c r="O947" s="6">
        <v>74.25</v>
      </c>
      <c r="P947" s="6">
        <v>-265932.86</v>
      </c>
      <c r="R947" s="31">
        <v>-74.25</v>
      </c>
      <c r="S947" s="28">
        <v>43921</v>
      </c>
    </row>
    <row r="948" spans="1:19" x14ac:dyDescent="0.2">
      <c r="A948" s="29">
        <v>39723</v>
      </c>
      <c r="B948" s="1" t="s">
        <v>200</v>
      </c>
      <c r="C948" s="27">
        <v>43910</v>
      </c>
      <c r="D948" s="1">
        <v>51387</v>
      </c>
      <c r="J948" s="1" t="s">
        <v>0</v>
      </c>
      <c r="K948" s="1" t="s">
        <v>49</v>
      </c>
      <c r="L948" s="1">
        <v>-0.5</v>
      </c>
      <c r="M948" s="1">
        <v>110</v>
      </c>
      <c r="N948" s="6"/>
      <c r="O948" s="6">
        <v>55</v>
      </c>
      <c r="P948" s="6">
        <v>-266015.35999999999</v>
      </c>
      <c r="R948" s="31">
        <v>-55</v>
      </c>
      <c r="S948" s="28">
        <v>43921</v>
      </c>
    </row>
    <row r="949" spans="1:19" x14ac:dyDescent="0.2">
      <c r="A949" s="29">
        <v>39723</v>
      </c>
      <c r="B949" s="1" t="s">
        <v>200</v>
      </c>
      <c r="C949" s="27">
        <v>43910</v>
      </c>
      <c r="D949" s="1">
        <v>51387</v>
      </c>
      <c r="J949" s="1" t="s">
        <v>0</v>
      </c>
      <c r="K949" s="1" t="s">
        <v>49</v>
      </c>
      <c r="L949" s="1">
        <v>-0.25</v>
      </c>
      <c r="M949" s="1">
        <v>110</v>
      </c>
      <c r="N949" s="6"/>
      <c r="O949" s="6">
        <v>27.5</v>
      </c>
      <c r="P949" s="6">
        <v>-265960.36</v>
      </c>
      <c r="R949" s="31">
        <v>-27.5</v>
      </c>
      <c r="S949" s="28">
        <v>43921</v>
      </c>
    </row>
    <row r="950" spans="1:19" x14ac:dyDescent="0.2">
      <c r="A950" s="29">
        <v>39725</v>
      </c>
      <c r="B950" s="1" t="s">
        <v>200</v>
      </c>
      <c r="C950" s="27">
        <v>43910</v>
      </c>
      <c r="D950" s="1">
        <v>51389</v>
      </c>
      <c r="J950" s="1" t="s">
        <v>0</v>
      </c>
      <c r="K950" s="1" t="s">
        <v>49</v>
      </c>
      <c r="L950" s="1">
        <v>-2</v>
      </c>
      <c r="M950" s="1">
        <v>99</v>
      </c>
      <c r="N950" s="6"/>
      <c r="O950" s="6">
        <v>198</v>
      </c>
      <c r="P950" s="6">
        <v>-266213.36</v>
      </c>
      <c r="R950" s="31">
        <v>-198</v>
      </c>
      <c r="S950" s="28">
        <v>43921</v>
      </c>
    </row>
    <row r="951" spans="1:19" x14ac:dyDescent="0.2">
      <c r="A951" s="29">
        <v>39728</v>
      </c>
      <c r="B951" s="1" t="s">
        <v>200</v>
      </c>
      <c r="C951" s="27">
        <v>43910</v>
      </c>
      <c r="D951" s="1">
        <v>51390</v>
      </c>
      <c r="J951" s="1" t="s">
        <v>0</v>
      </c>
      <c r="K951" s="1" t="s">
        <v>49</v>
      </c>
      <c r="L951" s="1">
        <v>-4</v>
      </c>
      <c r="M951" s="1">
        <v>110</v>
      </c>
      <c r="N951" s="6"/>
      <c r="O951" s="6">
        <v>440</v>
      </c>
      <c r="P951" s="6">
        <v>-267724.36</v>
      </c>
      <c r="R951" s="31">
        <v>-440</v>
      </c>
      <c r="S951" s="28">
        <v>43921</v>
      </c>
    </row>
    <row r="952" spans="1:19" x14ac:dyDescent="0.2">
      <c r="A952" s="29">
        <v>39728</v>
      </c>
      <c r="B952" s="1" t="s">
        <v>200</v>
      </c>
      <c r="C952" s="27">
        <v>43910</v>
      </c>
      <c r="D952" s="1">
        <v>51390</v>
      </c>
      <c r="J952" s="1" t="s">
        <v>0</v>
      </c>
      <c r="K952" s="1" t="s">
        <v>49</v>
      </c>
      <c r="L952" s="1">
        <v>-3.5</v>
      </c>
      <c r="M952" s="1">
        <v>110</v>
      </c>
      <c r="N952" s="6"/>
      <c r="O952" s="6">
        <v>385</v>
      </c>
      <c r="P952" s="6">
        <v>-266981.86</v>
      </c>
      <c r="R952" s="31">
        <v>-385</v>
      </c>
      <c r="S952" s="28">
        <v>43921</v>
      </c>
    </row>
    <row r="953" spans="1:19" x14ac:dyDescent="0.2">
      <c r="A953" s="29">
        <v>39728</v>
      </c>
      <c r="B953" s="1" t="s">
        <v>200</v>
      </c>
      <c r="C953" s="27">
        <v>43910</v>
      </c>
      <c r="D953" s="1">
        <v>51390</v>
      </c>
      <c r="J953" s="1" t="s">
        <v>0</v>
      </c>
      <c r="K953" s="1" t="s">
        <v>49</v>
      </c>
      <c r="L953" s="1">
        <v>-2.75</v>
      </c>
      <c r="M953" s="1">
        <v>110</v>
      </c>
      <c r="N953" s="6"/>
      <c r="O953" s="6">
        <v>302.5</v>
      </c>
      <c r="P953" s="6">
        <v>-268109.36</v>
      </c>
      <c r="R953" s="31">
        <v>-302.5</v>
      </c>
      <c r="S953" s="28">
        <v>43921</v>
      </c>
    </row>
    <row r="954" spans="1:19" x14ac:dyDescent="0.2">
      <c r="A954" s="29">
        <v>39728</v>
      </c>
      <c r="B954" s="1" t="s">
        <v>200</v>
      </c>
      <c r="C954" s="27">
        <v>43910</v>
      </c>
      <c r="D954" s="1">
        <v>51390</v>
      </c>
      <c r="J954" s="1" t="s">
        <v>0</v>
      </c>
      <c r="K954" s="1" t="s">
        <v>49</v>
      </c>
      <c r="L954" s="1">
        <v>-2.25</v>
      </c>
      <c r="M954" s="1">
        <v>110</v>
      </c>
      <c r="N954" s="6"/>
      <c r="O954" s="6">
        <v>247.5</v>
      </c>
      <c r="P954" s="6">
        <v>-269181.86</v>
      </c>
      <c r="R954" s="31">
        <v>-247.5</v>
      </c>
      <c r="S954" s="28">
        <v>43921</v>
      </c>
    </row>
    <row r="955" spans="1:19" x14ac:dyDescent="0.2">
      <c r="A955" s="29">
        <v>39728</v>
      </c>
      <c r="B955" s="1" t="s">
        <v>200</v>
      </c>
      <c r="C955" s="27">
        <v>43910</v>
      </c>
      <c r="D955" s="1">
        <v>51390</v>
      </c>
      <c r="J955" s="1" t="s">
        <v>0</v>
      </c>
      <c r="K955" s="1" t="s">
        <v>49</v>
      </c>
      <c r="L955" s="1">
        <v>-2.25</v>
      </c>
      <c r="M955" s="1">
        <v>110</v>
      </c>
      <c r="N955" s="6"/>
      <c r="O955" s="6">
        <v>247.5</v>
      </c>
      <c r="P955" s="6">
        <v>-269429.36</v>
      </c>
      <c r="R955" s="31">
        <v>-247.5</v>
      </c>
      <c r="S955" s="28">
        <v>43921</v>
      </c>
    </row>
    <row r="956" spans="1:19" x14ac:dyDescent="0.2">
      <c r="A956" s="29">
        <v>39728</v>
      </c>
      <c r="B956" s="1" t="s">
        <v>200</v>
      </c>
      <c r="C956" s="27">
        <v>43910</v>
      </c>
      <c r="D956" s="1">
        <v>51390</v>
      </c>
      <c r="J956" s="1" t="s">
        <v>0</v>
      </c>
      <c r="K956" s="1" t="s">
        <v>49</v>
      </c>
      <c r="L956" s="1">
        <v>-2</v>
      </c>
      <c r="M956" s="1">
        <v>110</v>
      </c>
      <c r="N956" s="6"/>
      <c r="O956" s="6">
        <v>220</v>
      </c>
      <c r="P956" s="6">
        <v>-268879.35999999999</v>
      </c>
      <c r="R956" s="31">
        <v>-220</v>
      </c>
      <c r="S956" s="28">
        <v>43921</v>
      </c>
    </row>
    <row r="957" spans="1:19" x14ac:dyDescent="0.2">
      <c r="A957" s="29">
        <v>39728</v>
      </c>
      <c r="B957" s="1" t="s">
        <v>200</v>
      </c>
      <c r="C957" s="27">
        <v>43910</v>
      </c>
      <c r="D957" s="1">
        <v>51390</v>
      </c>
      <c r="J957" s="1" t="s">
        <v>0</v>
      </c>
      <c r="K957" s="1" t="s">
        <v>49</v>
      </c>
      <c r="L957" s="1">
        <v>-1.75</v>
      </c>
      <c r="M957" s="1">
        <v>110</v>
      </c>
      <c r="N957" s="6"/>
      <c r="O957" s="6">
        <v>192.5</v>
      </c>
      <c r="P957" s="6">
        <v>-268659.36</v>
      </c>
      <c r="R957" s="31">
        <v>-192.5</v>
      </c>
      <c r="S957" s="28">
        <v>43921</v>
      </c>
    </row>
    <row r="958" spans="1:19" x14ac:dyDescent="0.2">
      <c r="A958" s="29">
        <v>39728</v>
      </c>
      <c r="B958" s="1" t="s">
        <v>200</v>
      </c>
      <c r="C958" s="27">
        <v>43910</v>
      </c>
      <c r="D958" s="1">
        <v>51390</v>
      </c>
      <c r="J958" s="1" t="s">
        <v>0</v>
      </c>
      <c r="K958" s="1" t="s">
        <v>49</v>
      </c>
      <c r="L958" s="1">
        <v>-1.75</v>
      </c>
      <c r="M958" s="1">
        <v>110</v>
      </c>
      <c r="N958" s="6"/>
      <c r="O958" s="6">
        <v>192.5</v>
      </c>
      <c r="P958" s="6">
        <v>-269621.86</v>
      </c>
      <c r="R958" s="31">
        <v>-192.5</v>
      </c>
      <c r="S958" s="28">
        <v>43921</v>
      </c>
    </row>
    <row r="959" spans="1:19" x14ac:dyDescent="0.2">
      <c r="A959" s="29">
        <v>39728</v>
      </c>
      <c r="B959" s="1" t="s">
        <v>200</v>
      </c>
      <c r="C959" s="27">
        <v>43910</v>
      </c>
      <c r="D959" s="1">
        <v>51390</v>
      </c>
      <c r="J959" s="1" t="s">
        <v>0</v>
      </c>
      <c r="K959" s="1" t="s">
        <v>49</v>
      </c>
      <c r="L959" s="1">
        <v>-1.75</v>
      </c>
      <c r="M959" s="1">
        <v>110</v>
      </c>
      <c r="N959" s="6"/>
      <c r="O959" s="6">
        <v>192.5</v>
      </c>
      <c r="P959" s="6">
        <v>-270171.86</v>
      </c>
      <c r="R959" s="31">
        <v>-192.5</v>
      </c>
      <c r="S959" s="28">
        <v>43921</v>
      </c>
    </row>
    <row r="960" spans="1:19" x14ac:dyDescent="0.2">
      <c r="A960" s="29">
        <v>39728</v>
      </c>
      <c r="B960" s="1" t="s">
        <v>200</v>
      </c>
      <c r="C960" s="27">
        <v>43910</v>
      </c>
      <c r="D960" s="1">
        <v>51390</v>
      </c>
      <c r="J960" s="1" t="s">
        <v>0</v>
      </c>
      <c r="K960" s="1" t="s">
        <v>49</v>
      </c>
      <c r="L960" s="1">
        <v>-1.25</v>
      </c>
      <c r="M960" s="1">
        <v>110</v>
      </c>
      <c r="N960" s="6"/>
      <c r="O960" s="6">
        <v>137.5</v>
      </c>
      <c r="P960" s="6">
        <v>-268384.36</v>
      </c>
      <c r="R960" s="31">
        <v>-137.5</v>
      </c>
      <c r="S960" s="28">
        <v>43921</v>
      </c>
    </row>
    <row r="961" spans="1:19" x14ac:dyDescent="0.2">
      <c r="A961" s="29">
        <v>39728</v>
      </c>
      <c r="B961" s="1" t="s">
        <v>200</v>
      </c>
      <c r="C961" s="27">
        <v>43910</v>
      </c>
      <c r="D961" s="1">
        <v>51390</v>
      </c>
      <c r="J961" s="1" t="s">
        <v>0</v>
      </c>
      <c r="K961" s="1" t="s">
        <v>49</v>
      </c>
      <c r="L961" s="1">
        <v>-1.25</v>
      </c>
      <c r="M961" s="1">
        <v>110</v>
      </c>
      <c r="N961" s="6"/>
      <c r="O961" s="6">
        <v>137.5</v>
      </c>
      <c r="P961" s="6">
        <v>-269814.36</v>
      </c>
      <c r="R961" s="31">
        <v>-137.5</v>
      </c>
      <c r="S961" s="28">
        <v>43921</v>
      </c>
    </row>
    <row r="962" spans="1:19" x14ac:dyDescent="0.2">
      <c r="A962" s="29">
        <v>39728</v>
      </c>
      <c r="B962" s="1" t="s">
        <v>200</v>
      </c>
      <c r="C962" s="27">
        <v>43910</v>
      </c>
      <c r="D962" s="1">
        <v>51390</v>
      </c>
      <c r="J962" s="1" t="s">
        <v>0</v>
      </c>
      <c r="K962" s="1" t="s">
        <v>49</v>
      </c>
      <c r="L962" s="1">
        <v>-1</v>
      </c>
      <c r="M962" s="1">
        <v>110</v>
      </c>
      <c r="N962" s="6"/>
      <c r="O962" s="6">
        <v>110</v>
      </c>
      <c r="P962" s="6">
        <v>-266404.36</v>
      </c>
      <c r="R962" s="31">
        <v>-110</v>
      </c>
      <c r="S962" s="28">
        <v>43921</v>
      </c>
    </row>
    <row r="963" spans="1:19" x14ac:dyDescent="0.2">
      <c r="A963" s="29">
        <v>39728</v>
      </c>
      <c r="B963" s="1" t="s">
        <v>200</v>
      </c>
      <c r="C963" s="27">
        <v>43910</v>
      </c>
      <c r="D963" s="1">
        <v>51390</v>
      </c>
      <c r="J963" s="1" t="s">
        <v>0</v>
      </c>
      <c r="K963" s="1" t="s">
        <v>49</v>
      </c>
      <c r="L963" s="1">
        <v>-1</v>
      </c>
      <c r="M963" s="1">
        <v>110</v>
      </c>
      <c r="N963" s="6"/>
      <c r="O963" s="6">
        <v>110</v>
      </c>
      <c r="P963" s="6">
        <v>-268219.36</v>
      </c>
      <c r="R963" s="31">
        <v>-110</v>
      </c>
      <c r="S963" s="28">
        <v>43921</v>
      </c>
    </row>
    <row r="964" spans="1:19" x14ac:dyDescent="0.2">
      <c r="A964" s="29">
        <v>39728</v>
      </c>
      <c r="B964" s="1" t="s">
        <v>200</v>
      </c>
      <c r="C964" s="27">
        <v>43910</v>
      </c>
      <c r="D964" s="1">
        <v>51390</v>
      </c>
      <c r="J964" s="1" t="s">
        <v>0</v>
      </c>
      <c r="K964" s="1" t="s">
        <v>49</v>
      </c>
      <c r="L964" s="1">
        <v>-1</v>
      </c>
      <c r="M964" s="1">
        <v>110</v>
      </c>
      <c r="N964" s="6"/>
      <c r="O964" s="6">
        <v>110</v>
      </c>
      <c r="P964" s="6">
        <v>-269924.36</v>
      </c>
      <c r="R964" s="31">
        <v>-110</v>
      </c>
      <c r="S964" s="28">
        <v>43921</v>
      </c>
    </row>
    <row r="965" spans="1:19" x14ac:dyDescent="0.2">
      <c r="A965" s="29">
        <v>39728</v>
      </c>
      <c r="B965" s="1" t="s">
        <v>200</v>
      </c>
      <c r="C965" s="27">
        <v>43910</v>
      </c>
      <c r="D965" s="1">
        <v>51390</v>
      </c>
      <c r="J965" s="1" t="s">
        <v>0</v>
      </c>
      <c r="K965" s="1" t="s">
        <v>49</v>
      </c>
      <c r="L965" s="1">
        <v>-1</v>
      </c>
      <c r="M965" s="1">
        <v>110</v>
      </c>
      <c r="N965" s="6"/>
      <c r="O965" s="6">
        <v>110</v>
      </c>
      <c r="P965" s="6">
        <v>-270391.86</v>
      </c>
      <c r="R965" s="31">
        <v>-110</v>
      </c>
      <c r="S965" s="28">
        <v>43921</v>
      </c>
    </row>
    <row r="966" spans="1:19" x14ac:dyDescent="0.2">
      <c r="A966" s="29">
        <v>39728</v>
      </c>
      <c r="B966" s="1" t="s">
        <v>200</v>
      </c>
      <c r="C966" s="27">
        <v>43910</v>
      </c>
      <c r="D966" s="1">
        <v>51390</v>
      </c>
      <c r="J966" s="1" t="s">
        <v>0</v>
      </c>
      <c r="K966" s="1" t="s">
        <v>49</v>
      </c>
      <c r="L966" s="1">
        <v>-0.75</v>
      </c>
      <c r="M966" s="1">
        <v>110</v>
      </c>
      <c r="N966" s="6"/>
      <c r="O966" s="6">
        <v>82.5</v>
      </c>
      <c r="P966" s="6">
        <v>-266541.86</v>
      </c>
      <c r="R966" s="31">
        <v>-82.5</v>
      </c>
      <c r="S966" s="28">
        <v>43921</v>
      </c>
    </row>
    <row r="967" spans="1:19" x14ac:dyDescent="0.2">
      <c r="A967" s="29">
        <v>39728</v>
      </c>
      <c r="B967" s="1" t="s">
        <v>200</v>
      </c>
      <c r="C967" s="27">
        <v>43910</v>
      </c>
      <c r="D967" s="1">
        <v>51390</v>
      </c>
      <c r="J967" s="1" t="s">
        <v>0</v>
      </c>
      <c r="K967" s="1" t="s">
        <v>49</v>
      </c>
      <c r="L967" s="1">
        <v>-0.75</v>
      </c>
      <c r="M967" s="1">
        <v>110</v>
      </c>
      <c r="N967" s="6"/>
      <c r="O967" s="6">
        <v>82.5</v>
      </c>
      <c r="P967" s="6">
        <v>-267064.36</v>
      </c>
      <c r="R967" s="31">
        <v>-82.5</v>
      </c>
      <c r="S967" s="28">
        <v>43921</v>
      </c>
    </row>
    <row r="968" spans="1:19" x14ac:dyDescent="0.2">
      <c r="A968" s="29">
        <v>39728</v>
      </c>
      <c r="B968" s="1" t="s">
        <v>200</v>
      </c>
      <c r="C968" s="27">
        <v>43910</v>
      </c>
      <c r="D968" s="1">
        <v>51390</v>
      </c>
      <c r="J968" s="1" t="s">
        <v>0</v>
      </c>
      <c r="K968" s="1" t="s">
        <v>49</v>
      </c>
      <c r="L968" s="1">
        <v>-0.75</v>
      </c>
      <c r="M968" s="1">
        <v>110</v>
      </c>
      <c r="N968" s="6"/>
      <c r="O968" s="6">
        <v>82.5</v>
      </c>
      <c r="P968" s="6">
        <v>-267146.86</v>
      </c>
      <c r="R968" s="31">
        <v>-82.5</v>
      </c>
      <c r="S968" s="28">
        <v>43921</v>
      </c>
    </row>
    <row r="969" spans="1:19" x14ac:dyDescent="0.2">
      <c r="A969" s="29">
        <v>39728</v>
      </c>
      <c r="B969" s="1" t="s">
        <v>200</v>
      </c>
      <c r="C969" s="27">
        <v>43910</v>
      </c>
      <c r="D969" s="1">
        <v>51390</v>
      </c>
      <c r="J969" s="1" t="s">
        <v>0</v>
      </c>
      <c r="K969" s="1" t="s">
        <v>49</v>
      </c>
      <c r="L969" s="1">
        <v>-0.75</v>
      </c>
      <c r="M969" s="1">
        <v>110</v>
      </c>
      <c r="N969" s="6"/>
      <c r="O969" s="6">
        <v>82.5</v>
      </c>
      <c r="P969" s="6">
        <v>-267229.36</v>
      </c>
      <c r="R969" s="31">
        <v>-82.5</v>
      </c>
      <c r="S969" s="28">
        <v>43921</v>
      </c>
    </row>
    <row r="970" spans="1:19" x14ac:dyDescent="0.2">
      <c r="A970" s="29">
        <v>39728</v>
      </c>
      <c r="B970" s="1" t="s">
        <v>200</v>
      </c>
      <c r="C970" s="27">
        <v>43910</v>
      </c>
      <c r="D970" s="1">
        <v>51390</v>
      </c>
      <c r="J970" s="1" t="s">
        <v>0</v>
      </c>
      <c r="K970" s="1" t="s">
        <v>49</v>
      </c>
      <c r="L970" s="1">
        <v>-0.75</v>
      </c>
      <c r="M970" s="1">
        <v>110</v>
      </c>
      <c r="N970" s="6"/>
      <c r="O970" s="6">
        <v>82.5</v>
      </c>
      <c r="P970" s="6">
        <v>-267806.86</v>
      </c>
      <c r="R970" s="31">
        <v>-82.5</v>
      </c>
      <c r="S970" s="28">
        <v>43921</v>
      </c>
    </row>
    <row r="971" spans="1:19" x14ac:dyDescent="0.2">
      <c r="A971" s="29">
        <v>39728</v>
      </c>
      <c r="B971" s="1" t="s">
        <v>200</v>
      </c>
      <c r="C971" s="27">
        <v>43910</v>
      </c>
      <c r="D971" s="1">
        <v>51390</v>
      </c>
      <c r="J971" s="1" t="s">
        <v>0</v>
      </c>
      <c r="K971" s="1" t="s">
        <v>49</v>
      </c>
      <c r="L971" s="1">
        <v>-0.75</v>
      </c>
      <c r="M971" s="1">
        <v>110</v>
      </c>
      <c r="N971" s="6"/>
      <c r="O971" s="6">
        <v>82.5</v>
      </c>
      <c r="P971" s="6">
        <v>-268466.86</v>
      </c>
      <c r="R971" s="31">
        <v>-82.5</v>
      </c>
      <c r="S971" s="28">
        <v>43921</v>
      </c>
    </row>
    <row r="972" spans="1:19" x14ac:dyDescent="0.2">
      <c r="A972" s="29">
        <v>39728</v>
      </c>
      <c r="B972" s="1" t="s">
        <v>200</v>
      </c>
      <c r="C972" s="27">
        <v>43910</v>
      </c>
      <c r="D972" s="1">
        <v>51390</v>
      </c>
      <c r="J972" s="1" t="s">
        <v>0</v>
      </c>
      <c r="K972" s="1" t="s">
        <v>49</v>
      </c>
      <c r="L972" s="1">
        <v>-0.5</v>
      </c>
      <c r="M972" s="1">
        <v>110</v>
      </c>
      <c r="N972" s="6"/>
      <c r="O972" s="6">
        <v>55</v>
      </c>
      <c r="P972" s="6">
        <v>-266294.36</v>
      </c>
      <c r="R972" s="31">
        <v>-55</v>
      </c>
      <c r="S972" s="28">
        <v>43921</v>
      </c>
    </row>
    <row r="973" spans="1:19" x14ac:dyDescent="0.2">
      <c r="A973" s="29">
        <v>39728</v>
      </c>
      <c r="B973" s="1" t="s">
        <v>200</v>
      </c>
      <c r="C973" s="27">
        <v>43910</v>
      </c>
      <c r="D973" s="1">
        <v>51390</v>
      </c>
      <c r="J973" s="1" t="s">
        <v>0</v>
      </c>
      <c r="K973" s="1" t="s">
        <v>49</v>
      </c>
      <c r="L973" s="1">
        <v>-0.5</v>
      </c>
      <c r="M973" s="1">
        <v>110</v>
      </c>
      <c r="N973" s="6"/>
      <c r="O973" s="6">
        <v>55</v>
      </c>
      <c r="P973" s="6">
        <v>-266459.36</v>
      </c>
      <c r="R973" s="31">
        <v>-55</v>
      </c>
      <c r="S973" s="28">
        <v>43921</v>
      </c>
    </row>
    <row r="974" spans="1:19" x14ac:dyDescent="0.2">
      <c r="A974" s="29">
        <v>39728</v>
      </c>
      <c r="B974" s="1" t="s">
        <v>200</v>
      </c>
      <c r="C974" s="27">
        <v>43910</v>
      </c>
      <c r="D974" s="1">
        <v>51390</v>
      </c>
      <c r="J974" s="1" t="s">
        <v>0</v>
      </c>
      <c r="K974" s="1" t="s">
        <v>49</v>
      </c>
      <c r="L974" s="1">
        <v>-0.5</v>
      </c>
      <c r="M974" s="1">
        <v>110</v>
      </c>
      <c r="N974" s="6"/>
      <c r="O974" s="6">
        <v>55</v>
      </c>
      <c r="P974" s="6">
        <v>-266596.86</v>
      </c>
      <c r="R974" s="31">
        <v>-55</v>
      </c>
      <c r="S974" s="28">
        <v>43921</v>
      </c>
    </row>
    <row r="975" spans="1:19" x14ac:dyDescent="0.2">
      <c r="A975" s="29">
        <v>39728</v>
      </c>
      <c r="B975" s="1" t="s">
        <v>200</v>
      </c>
      <c r="C975" s="27">
        <v>43910</v>
      </c>
      <c r="D975" s="1">
        <v>51390</v>
      </c>
      <c r="J975" s="1" t="s">
        <v>0</v>
      </c>
      <c r="K975" s="1" t="s">
        <v>49</v>
      </c>
      <c r="L975" s="1">
        <v>-0.5</v>
      </c>
      <c r="M975" s="1">
        <v>110</v>
      </c>
      <c r="N975" s="6"/>
      <c r="O975" s="6">
        <v>55</v>
      </c>
      <c r="P975" s="6">
        <v>-267284.36</v>
      </c>
      <c r="R975" s="31">
        <v>-55</v>
      </c>
      <c r="S975" s="28">
        <v>43921</v>
      </c>
    </row>
    <row r="976" spans="1:19" x14ac:dyDescent="0.2">
      <c r="A976" s="29">
        <v>39728</v>
      </c>
      <c r="B976" s="1" t="s">
        <v>200</v>
      </c>
      <c r="C976" s="27">
        <v>43910</v>
      </c>
      <c r="D976" s="1">
        <v>51390</v>
      </c>
      <c r="J976" s="1" t="s">
        <v>0</v>
      </c>
      <c r="K976" s="1" t="s">
        <v>49</v>
      </c>
      <c r="L976" s="1">
        <v>-0.5</v>
      </c>
      <c r="M976" s="1">
        <v>110</v>
      </c>
      <c r="N976" s="6"/>
      <c r="O976" s="6">
        <v>55</v>
      </c>
      <c r="P976" s="6">
        <v>-268934.36</v>
      </c>
      <c r="R976" s="31">
        <v>-55</v>
      </c>
      <c r="S976" s="28">
        <v>43921</v>
      </c>
    </row>
    <row r="977" spans="1:19" x14ac:dyDescent="0.2">
      <c r="A977" s="29">
        <v>39728</v>
      </c>
      <c r="B977" s="1" t="s">
        <v>200</v>
      </c>
      <c r="C977" s="27">
        <v>43910</v>
      </c>
      <c r="D977" s="1">
        <v>51390</v>
      </c>
      <c r="J977" s="1" t="s">
        <v>0</v>
      </c>
      <c r="K977" s="1" t="s">
        <v>49</v>
      </c>
      <c r="L977" s="1">
        <v>-0.5</v>
      </c>
      <c r="M977" s="1">
        <v>110</v>
      </c>
      <c r="N977" s="6"/>
      <c r="O977" s="6">
        <v>55</v>
      </c>
      <c r="P977" s="6">
        <v>-269676.86</v>
      </c>
      <c r="R977" s="31">
        <v>-55</v>
      </c>
      <c r="S977" s="28">
        <v>43921</v>
      </c>
    </row>
    <row r="978" spans="1:19" x14ac:dyDescent="0.2">
      <c r="A978" s="29">
        <v>39728</v>
      </c>
      <c r="B978" s="1" t="s">
        <v>200</v>
      </c>
      <c r="C978" s="27">
        <v>43910</v>
      </c>
      <c r="D978" s="1">
        <v>51390</v>
      </c>
      <c r="J978" s="1" t="s">
        <v>0</v>
      </c>
      <c r="K978" s="1" t="s">
        <v>49</v>
      </c>
      <c r="L978" s="1">
        <v>-0.5</v>
      </c>
      <c r="M978" s="1">
        <v>110</v>
      </c>
      <c r="N978" s="6"/>
      <c r="O978" s="6">
        <v>55</v>
      </c>
      <c r="P978" s="6">
        <v>-269979.36</v>
      </c>
      <c r="R978" s="31">
        <v>-55</v>
      </c>
      <c r="S978" s="28">
        <v>43921</v>
      </c>
    </row>
    <row r="979" spans="1:19" x14ac:dyDescent="0.2">
      <c r="A979" s="29">
        <v>39728</v>
      </c>
      <c r="B979" s="1" t="s">
        <v>200</v>
      </c>
      <c r="C979" s="27">
        <v>43910</v>
      </c>
      <c r="D979" s="1">
        <v>51390</v>
      </c>
      <c r="J979" s="1" t="s">
        <v>0</v>
      </c>
      <c r="K979" s="1" t="s">
        <v>49</v>
      </c>
      <c r="L979" s="1">
        <v>-0.5</v>
      </c>
      <c r="M979" s="1">
        <v>110</v>
      </c>
      <c r="N979" s="6"/>
      <c r="O979" s="6">
        <v>55</v>
      </c>
      <c r="P979" s="6">
        <v>-270226.86</v>
      </c>
      <c r="R979" s="31">
        <v>-55</v>
      </c>
      <c r="S979" s="28">
        <v>43921</v>
      </c>
    </row>
    <row r="980" spans="1:19" x14ac:dyDescent="0.2">
      <c r="A980" s="29">
        <v>39728</v>
      </c>
      <c r="B980" s="1" t="s">
        <v>200</v>
      </c>
      <c r="C980" s="27">
        <v>43910</v>
      </c>
      <c r="D980" s="1">
        <v>51390</v>
      </c>
      <c r="J980" s="1" t="s">
        <v>0</v>
      </c>
      <c r="K980" s="1" t="s">
        <v>49</v>
      </c>
      <c r="L980" s="1">
        <v>-0.5</v>
      </c>
      <c r="M980" s="1">
        <v>110</v>
      </c>
      <c r="N980" s="6"/>
      <c r="O980" s="6">
        <v>55</v>
      </c>
      <c r="P980" s="6">
        <v>-270446.86</v>
      </c>
      <c r="R980" s="31">
        <v>-55</v>
      </c>
      <c r="S980" s="28">
        <v>43921</v>
      </c>
    </row>
    <row r="981" spans="1:19" x14ac:dyDescent="0.2">
      <c r="A981" s="29">
        <v>39728</v>
      </c>
      <c r="B981" s="1" t="s">
        <v>200</v>
      </c>
      <c r="C981" s="27">
        <v>43910</v>
      </c>
      <c r="D981" s="1">
        <v>51390</v>
      </c>
      <c r="J981" s="1" t="s">
        <v>0</v>
      </c>
      <c r="K981" s="1" t="s">
        <v>49</v>
      </c>
      <c r="L981" s="1">
        <v>-0.5</v>
      </c>
      <c r="M981" s="1">
        <v>110</v>
      </c>
      <c r="N981" s="6"/>
      <c r="O981" s="6">
        <v>55</v>
      </c>
      <c r="P981" s="6">
        <v>-270501.86</v>
      </c>
      <c r="R981" s="31">
        <v>-55</v>
      </c>
      <c r="S981" s="28">
        <v>43921</v>
      </c>
    </row>
    <row r="982" spans="1:19" x14ac:dyDescent="0.2">
      <c r="A982" s="29">
        <v>39728</v>
      </c>
      <c r="B982" s="1" t="s">
        <v>200</v>
      </c>
      <c r="C982" s="27">
        <v>43910</v>
      </c>
      <c r="D982" s="1">
        <v>51390</v>
      </c>
      <c r="J982" s="1" t="s">
        <v>0</v>
      </c>
      <c r="K982" s="1" t="s">
        <v>49</v>
      </c>
      <c r="L982" s="1">
        <v>-0.25</v>
      </c>
      <c r="M982" s="1">
        <v>110</v>
      </c>
      <c r="N982" s="6"/>
      <c r="O982" s="6">
        <v>27.5</v>
      </c>
      <c r="P982" s="6">
        <v>-268246.86</v>
      </c>
      <c r="R982" s="31">
        <v>-27.5</v>
      </c>
      <c r="S982" s="28">
        <v>43921</v>
      </c>
    </row>
    <row r="983" spans="1:19" x14ac:dyDescent="0.2">
      <c r="A983" s="29">
        <v>39728</v>
      </c>
      <c r="B983" s="1" t="s">
        <v>200</v>
      </c>
      <c r="C983" s="27">
        <v>43910</v>
      </c>
      <c r="D983" s="1">
        <v>51390</v>
      </c>
      <c r="J983" s="1" t="s">
        <v>0</v>
      </c>
      <c r="K983" s="1" t="s">
        <v>49</v>
      </c>
      <c r="L983" s="1">
        <v>-0.25</v>
      </c>
      <c r="M983" s="1">
        <v>110</v>
      </c>
      <c r="N983" s="6"/>
      <c r="O983" s="6">
        <v>27.5</v>
      </c>
      <c r="P983" s="6">
        <v>-270254.36</v>
      </c>
      <c r="R983" s="31">
        <v>-27.5</v>
      </c>
      <c r="S983" s="28">
        <v>43921</v>
      </c>
    </row>
    <row r="984" spans="1:19" x14ac:dyDescent="0.2">
      <c r="A984" s="29">
        <v>39728</v>
      </c>
      <c r="B984" s="1" t="s">
        <v>200</v>
      </c>
      <c r="C984" s="27">
        <v>43910</v>
      </c>
      <c r="D984" s="1">
        <v>51390</v>
      </c>
      <c r="J984" s="1" t="s">
        <v>0</v>
      </c>
      <c r="K984" s="1" t="s">
        <v>49</v>
      </c>
      <c r="L984" s="1">
        <v>-0.25</v>
      </c>
      <c r="M984" s="1">
        <v>110</v>
      </c>
      <c r="N984" s="6"/>
      <c r="O984" s="6">
        <v>27.5</v>
      </c>
      <c r="P984" s="6">
        <v>-270281.86</v>
      </c>
      <c r="R984" s="31">
        <v>-27.5</v>
      </c>
      <c r="S984" s="28">
        <v>43921</v>
      </c>
    </row>
    <row r="985" spans="1:19" x14ac:dyDescent="0.2">
      <c r="A985" s="29">
        <v>39728</v>
      </c>
      <c r="B985" s="1" t="s">
        <v>200</v>
      </c>
      <c r="C985" s="27">
        <v>43910</v>
      </c>
      <c r="D985" s="1">
        <v>51390</v>
      </c>
      <c r="J985" s="1" t="s">
        <v>0</v>
      </c>
      <c r="K985" s="1" t="s">
        <v>49</v>
      </c>
      <c r="L985" s="1">
        <v>-1</v>
      </c>
      <c r="M985" s="1">
        <v>-300</v>
      </c>
      <c r="N985" s="6">
        <v>300</v>
      </c>
      <c r="O985" s="6"/>
      <c r="P985" s="6">
        <v>-270201.86</v>
      </c>
      <c r="R985" s="31">
        <v>300</v>
      </c>
      <c r="S985" s="28">
        <v>43921</v>
      </c>
    </row>
    <row r="986" spans="1:19" x14ac:dyDescent="0.2">
      <c r="A986" s="29">
        <v>39747</v>
      </c>
      <c r="B986" s="1" t="s">
        <v>200</v>
      </c>
      <c r="C986" s="27">
        <v>43915</v>
      </c>
      <c r="D986" s="1">
        <v>51393</v>
      </c>
      <c r="J986" s="1" t="s">
        <v>0</v>
      </c>
      <c r="K986" s="1" t="s">
        <v>49</v>
      </c>
      <c r="L986" s="1">
        <v>-1.75</v>
      </c>
      <c r="M986" s="1">
        <v>88</v>
      </c>
      <c r="N986" s="6"/>
      <c r="O986" s="6">
        <v>154</v>
      </c>
      <c r="P986" s="6">
        <v>-270355.86</v>
      </c>
      <c r="R986" s="31">
        <v>-154</v>
      </c>
      <c r="S986" s="28">
        <v>43921</v>
      </c>
    </row>
    <row r="987" spans="1:19" x14ac:dyDescent="0.2">
      <c r="A987" s="29">
        <v>39747</v>
      </c>
      <c r="B987" s="1" t="s">
        <v>200</v>
      </c>
      <c r="C987" s="27">
        <v>43915</v>
      </c>
      <c r="D987" s="1">
        <v>51393</v>
      </c>
      <c r="J987" s="1" t="s">
        <v>0</v>
      </c>
      <c r="K987" s="1" t="s">
        <v>49</v>
      </c>
      <c r="L987" s="1">
        <v>-0.5</v>
      </c>
      <c r="M987" s="1">
        <v>88</v>
      </c>
      <c r="N987" s="6"/>
      <c r="O987" s="6">
        <v>44</v>
      </c>
      <c r="P987" s="6">
        <v>-270399.86</v>
      </c>
      <c r="R987" s="31">
        <v>-44</v>
      </c>
      <c r="S987" s="28">
        <v>43921</v>
      </c>
    </row>
    <row r="988" spans="1:19" x14ac:dyDescent="0.2">
      <c r="A988" s="29">
        <v>39751</v>
      </c>
      <c r="B988" s="1" t="s">
        <v>200</v>
      </c>
      <c r="C988" s="27">
        <v>43915</v>
      </c>
      <c r="D988" s="1">
        <v>51395</v>
      </c>
      <c r="J988" s="1" t="s">
        <v>0</v>
      </c>
      <c r="K988" s="1" t="s">
        <v>49</v>
      </c>
      <c r="L988" s="1">
        <v>-0.5</v>
      </c>
      <c r="M988" s="1">
        <v>88</v>
      </c>
      <c r="N988" s="6"/>
      <c r="O988" s="6">
        <v>44</v>
      </c>
      <c r="P988" s="6">
        <v>-270443.86</v>
      </c>
      <c r="R988" s="31">
        <v>-44</v>
      </c>
      <c r="S988" s="28">
        <v>43921</v>
      </c>
    </row>
    <row r="989" spans="1:19" x14ac:dyDescent="0.2">
      <c r="A989" s="29">
        <v>39751</v>
      </c>
      <c r="B989" s="1" t="s">
        <v>200</v>
      </c>
      <c r="C989" s="27">
        <v>43915</v>
      </c>
      <c r="D989" s="1">
        <v>51395</v>
      </c>
      <c r="J989" s="1" t="s">
        <v>0</v>
      </c>
      <c r="K989" s="1" t="s">
        <v>49</v>
      </c>
      <c r="L989" s="1">
        <v>-0.5</v>
      </c>
      <c r="M989" s="1">
        <v>88</v>
      </c>
      <c r="N989" s="6"/>
      <c r="O989" s="6">
        <v>44</v>
      </c>
      <c r="P989" s="6">
        <v>-270487.86</v>
      </c>
      <c r="R989" s="31">
        <v>-44</v>
      </c>
      <c r="S989" s="28">
        <v>43921</v>
      </c>
    </row>
    <row r="990" spans="1:19" x14ac:dyDescent="0.2">
      <c r="A990" s="29">
        <v>39752</v>
      </c>
      <c r="B990" s="1" t="s">
        <v>200</v>
      </c>
      <c r="C990" s="27">
        <v>43915</v>
      </c>
      <c r="D990" s="1">
        <v>51396</v>
      </c>
      <c r="J990" s="1" t="s">
        <v>0</v>
      </c>
      <c r="K990" s="1" t="s">
        <v>49</v>
      </c>
      <c r="L990" s="1">
        <v>-1.5</v>
      </c>
      <c r="M990" s="1">
        <v>88</v>
      </c>
      <c r="N990" s="6"/>
      <c r="O990" s="6">
        <v>132</v>
      </c>
      <c r="P990" s="6">
        <v>-270619.86</v>
      </c>
      <c r="R990" s="31">
        <v>-132</v>
      </c>
      <c r="S990" s="28">
        <v>43921</v>
      </c>
    </row>
    <row r="991" spans="1:19" x14ac:dyDescent="0.2">
      <c r="A991" s="29">
        <v>39752</v>
      </c>
      <c r="B991" s="1" t="s">
        <v>200</v>
      </c>
      <c r="C991" s="27">
        <v>43915</v>
      </c>
      <c r="D991" s="1">
        <v>51396</v>
      </c>
      <c r="J991" s="1" t="s">
        <v>0</v>
      </c>
      <c r="K991" s="1" t="s">
        <v>49</v>
      </c>
      <c r="L991" s="1">
        <v>-0.75</v>
      </c>
      <c r="M991" s="1">
        <v>88</v>
      </c>
      <c r="N991" s="6"/>
      <c r="O991" s="6">
        <v>66</v>
      </c>
      <c r="P991" s="6">
        <v>-270685.86</v>
      </c>
      <c r="R991" s="31">
        <v>-66</v>
      </c>
      <c r="S991" s="28">
        <v>43921</v>
      </c>
    </row>
    <row r="992" spans="1:19" x14ac:dyDescent="0.2">
      <c r="A992" s="29">
        <v>39752</v>
      </c>
      <c r="B992" s="1" t="s">
        <v>200</v>
      </c>
      <c r="C992" s="27">
        <v>43915</v>
      </c>
      <c r="D992" s="1">
        <v>51396</v>
      </c>
      <c r="J992" s="1" t="s">
        <v>0</v>
      </c>
      <c r="K992" s="1" t="s">
        <v>49</v>
      </c>
      <c r="L992" s="1">
        <v>-0.75</v>
      </c>
      <c r="M992" s="1">
        <v>88</v>
      </c>
      <c r="N992" s="6"/>
      <c r="O992" s="6">
        <v>66</v>
      </c>
      <c r="P992" s="6">
        <v>-271990.42</v>
      </c>
      <c r="R992" s="31">
        <v>-66</v>
      </c>
      <c r="S992" s="28">
        <v>43921</v>
      </c>
    </row>
    <row r="993" spans="1:19" x14ac:dyDescent="0.2">
      <c r="A993" s="29">
        <v>39753</v>
      </c>
      <c r="B993" s="1" t="s">
        <v>200</v>
      </c>
      <c r="C993" s="27">
        <v>43915</v>
      </c>
      <c r="D993" s="1">
        <v>51397</v>
      </c>
      <c r="J993" s="1" t="s">
        <v>0</v>
      </c>
      <c r="K993" s="1" t="s">
        <v>49</v>
      </c>
      <c r="L993" s="1">
        <v>-1.5</v>
      </c>
      <c r="M993" s="1">
        <v>88</v>
      </c>
      <c r="N993" s="6"/>
      <c r="O993" s="6">
        <v>132</v>
      </c>
      <c r="P993" s="6">
        <v>-270817.86</v>
      </c>
      <c r="R993" s="31">
        <v>-132</v>
      </c>
      <c r="S993" s="28">
        <v>43921</v>
      </c>
    </row>
    <row r="994" spans="1:19" x14ac:dyDescent="0.2">
      <c r="A994" s="29">
        <v>39753</v>
      </c>
      <c r="B994" s="1" t="s">
        <v>200</v>
      </c>
      <c r="C994" s="27">
        <v>43915</v>
      </c>
      <c r="D994" s="1">
        <v>51397</v>
      </c>
      <c r="J994" s="1" t="s">
        <v>0</v>
      </c>
      <c r="K994" s="1" t="s">
        <v>49</v>
      </c>
      <c r="L994" s="1">
        <v>-1.5</v>
      </c>
      <c r="M994" s="1">
        <v>88</v>
      </c>
      <c r="N994" s="6"/>
      <c r="O994" s="6">
        <v>132</v>
      </c>
      <c r="P994" s="6">
        <v>-270949.86</v>
      </c>
      <c r="R994" s="31">
        <v>-132</v>
      </c>
      <c r="S994" s="28">
        <v>43921</v>
      </c>
    </row>
    <row r="995" spans="1:19" x14ac:dyDescent="0.2">
      <c r="A995" s="29">
        <v>39753</v>
      </c>
      <c r="B995" s="1" t="s">
        <v>200</v>
      </c>
      <c r="C995" s="27">
        <v>43915</v>
      </c>
      <c r="D995" s="1">
        <v>51397</v>
      </c>
      <c r="J995" s="1" t="s">
        <v>0</v>
      </c>
      <c r="K995" s="1" t="s">
        <v>49</v>
      </c>
      <c r="L995" s="1">
        <v>-1</v>
      </c>
      <c r="M995" s="1">
        <v>88</v>
      </c>
      <c r="N995" s="6"/>
      <c r="O995" s="6">
        <v>88</v>
      </c>
      <c r="P995" s="6">
        <v>-271037.86</v>
      </c>
      <c r="R995" s="31">
        <v>-88</v>
      </c>
      <c r="S995" s="28">
        <v>43921</v>
      </c>
    </row>
    <row r="996" spans="1:19" x14ac:dyDescent="0.2">
      <c r="A996" s="29">
        <v>39753</v>
      </c>
      <c r="B996" s="1" t="s">
        <v>200</v>
      </c>
      <c r="C996" s="27">
        <v>43915</v>
      </c>
      <c r="D996" s="1">
        <v>51397</v>
      </c>
      <c r="J996" s="1" t="s">
        <v>0</v>
      </c>
      <c r="K996" s="1" t="s">
        <v>49</v>
      </c>
      <c r="L996" s="1">
        <v>-0.5</v>
      </c>
      <c r="M996" s="1">
        <v>88</v>
      </c>
      <c r="N996" s="6"/>
      <c r="O996" s="6">
        <v>44</v>
      </c>
      <c r="P996" s="6">
        <v>-272034.42</v>
      </c>
      <c r="R996" s="31">
        <v>-44</v>
      </c>
      <c r="S996" s="28">
        <v>43921</v>
      </c>
    </row>
    <row r="997" spans="1:19" x14ac:dyDescent="0.2">
      <c r="A997" s="29">
        <v>39767</v>
      </c>
      <c r="B997" s="1" t="s">
        <v>200</v>
      </c>
      <c r="C997" s="27">
        <v>43915</v>
      </c>
      <c r="D997" s="1">
        <v>51402</v>
      </c>
      <c r="J997" s="1" t="s">
        <v>0</v>
      </c>
      <c r="K997" s="1" t="s">
        <v>49</v>
      </c>
      <c r="L997" s="1">
        <v>-2.5</v>
      </c>
      <c r="M997" s="1">
        <v>110</v>
      </c>
      <c r="N997" s="6"/>
      <c r="O997" s="6">
        <v>275</v>
      </c>
      <c r="P997" s="6">
        <v>-271467.86</v>
      </c>
      <c r="R997" s="31">
        <v>-275</v>
      </c>
      <c r="S997" s="28">
        <v>43921</v>
      </c>
    </row>
    <row r="998" spans="1:19" x14ac:dyDescent="0.2">
      <c r="A998" s="29">
        <v>39767</v>
      </c>
      <c r="B998" s="1" t="s">
        <v>200</v>
      </c>
      <c r="C998" s="27">
        <v>43915</v>
      </c>
      <c r="D998" s="1">
        <v>51402</v>
      </c>
      <c r="J998" s="1" t="s">
        <v>0</v>
      </c>
      <c r="K998" s="1" t="s">
        <v>49</v>
      </c>
      <c r="L998" s="1">
        <v>-1</v>
      </c>
      <c r="M998" s="1">
        <v>198</v>
      </c>
      <c r="N998" s="6"/>
      <c r="O998" s="6">
        <v>198</v>
      </c>
      <c r="P998" s="6">
        <v>-271665.86</v>
      </c>
      <c r="R998" s="31">
        <v>-198</v>
      </c>
      <c r="S998" s="28">
        <v>43921</v>
      </c>
    </row>
    <row r="999" spans="1:19" x14ac:dyDescent="0.2">
      <c r="A999" s="29">
        <v>39767</v>
      </c>
      <c r="B999" s="1" t="s">
        <v>200</v>
      </c>
      <c r="C999" s="27">
        <v>43915</v>
      </c>
      <c r="D999" s="1">
        <v>51402</v>
      </c>
      <c r="J999" s="1" t="s">
        <v>0</v>
      </c>
      <c r="K999" s="1" t="s">
        <v>49</v>
      </c>
      <c r="L999" s="1">
        <v>-1</v>
      </c>
      <c r="M999" s="1">
        <v>155</v>
      </c>
      <c r="N999" s="6"/>
      <c r="O999" s="6">
        <v>155</v>
      </c>
      <c r="P999" s="6">
        <v>-271192.86</v>
      </c>
      <c r="R999" s="31">
        <v>-155</v>
      </c>
      <c r="S999" s="28">
        <v>43921</v>
      </c>
    </row>
    <row r="1000" spans="1:19" x14ac:dyDescent="0.2">
      <c r="A1000" s="29">
        <v>39767</v>
      </c>
      <c r="B1000" s="1" t="s">
        <v>200</v>
      </c>
      <c r="C1000" s="27">
        <v>43915</v>
      </c>
      <c r="D1000" s="1">
        <v>51402</v>
      </c>
      <c r="J1000" s="1" t="s">
        <v>0</v>
      </c>
      <c r="K1000" s="1" t="s">
        <v>49</v>
      </c>
      <c r="L1000" s="1">
        <v>-32</v>
      </c>
      <c r="M1000" s="1">
        <v>0.57999999999999996</v>
      </c>
      <c r="N1000" s="6"/>
      <c r="O1000" s="6">
        <v>18.559999999999999</v>
      </c>
      <c r="P1000" s="6">
        <v>-271688.42</v>
      </c>
      <c r="R1000" s="31">
        <v>-18.559999999999999</v>
      </c>
      <c r="S1000" s="28">
        <v>43921</v>
      </c>
    </row>
    <row r="1001" spans="1:19" x14ac:dyDescent="0.2">
      <c r="A1001" s="29">
        <v>39767</v>
      </c>
      <c r="B1001" s="1" t="s">
        <v>200</v>
      </c>
      <c r="C1001" s="27">
        <v>43915</v>
      </c>
      <c r="D1001" s="1">
        <v>51402</v>
      </c>
      <c r="J1001" s="1" t="s">
        <v>0</v>
      </c>
      <c r="K1001" s="1" t="s">
        <v>49</v>
      </c>
      <c r="L1001" s="1">
        <v>-2</v>
      </c>
      <c r="M1001" s="1">
        <v>8</v>
      </c>
      <c r="N1001" s="6"/>
      <c r="O1001" s="6">
        <v>16</v>
      </c>
      <c r="P1001" s="6">
        <v>-271704.42</v>
      </c>
      <c r="R1001" s="31">
        <v>-16</v>
      </c>
      <c r="S1001" s="28">
        <v>43921</v>
      </c>
    </row>
    <row r="1002" spans="1:19" x14ac:dyDescent="0.2">
      <c r="A1002" s="29">
        <v>39767</v>
      </c>
      <c r="B1002" s="1" t="s">
        <v>200</v>
      </c>
      <c r="C1002" s="27">
        <v>43915</v>
      </c>
      <c r="D1002" s="1">
        <v>51402</v>
      </c>
      <c r="J1002" s="1" t="s">
        <v>0</v>
      </c>
      <c r="K1002" s="1" t="s">
        <v>49</v>
      </c>
      <c r="L1002" s="1">
        <v>-1</v>
      </c>
      <c r="M1002" s="1">
        <v>8</v>
      </c>
      <c r="N1002" s="6"/>
      <c r="O1002" s="6">
        <v>8</v>
      </c>
      <c r="P1002" s="6">
        <v>-271712.42</v>
      </c>
      <c r="R1002" s="31">
        <v>-8</v>
      </c>
      <c r="S1002" s="28">
        <v>43921</v>
      </c>
    </row>
    <row r="1003" spans="1:19" x14ac:dyDescent="0.2">
      <c r="A1003" s="29">
        <v>39767</v>
      </c>
      <c r="B1003" s="1" t="s">
        <v>200</v>
      </c>
      <c r="C1003" s="27">
        <v>43915</v>
      </c>
      <c r="D1003" s="1">
        <v>51402</v>
      </c>
      <c r="J1003" s="1" t="s">
        <v>0</v>
      </c>
      <c r="K1003" s="1" t="s">
        <v>49</v>
      </c>
      <c r="L1003" s="1">
        <v>-1</v>
      </c>
      <c r="M1003" s="1">
        <v>4</v>
      </c>
      <c r="N1003" s="6"/>
      <c r="O1003" s="6">
        <v>4</v>
      </c>
      <c r="P1003" s="6">
        <v>-271669.86</v>
      </c>
      <c r="R1003" s="31">
        <v>-4</v>
      </c>
      <c r="S1003" s="28">
        <v>43921</v>
      </c>
    </row>
    <row r="1004" spans="1:19" x14ac:dyDescent="0.2">
      <c r="A1004" s="29">
        <v>39769</v>
      </c>
      <c r="B1004" s="1" t="s">
        <v>200</v>
      </c>
      <c r="C1004" s="27">
        <v>43915</v>
      </c>
      <c r="D1004" s="1">
        <v>51404</v>
      </c>
      <c r="J1004" s="1" t="s">
        <v>0</v>
      </c>
      <c r="K1004" s="1" t="s">
        <v>49</v>
      </c>
      <c r="L1004" s="1">
        <v>-1</v>
      </c>
      <c r="M1004" s="1">
        <v>124</v>
      </c>
      <c r="N1004" s="6"/>
      <c r="O1004" s="6">
        <v>124</v>
      </c>
      <c r="P1004" s="6">
        <v>-271836.42</v>
      </c>
      <c r="R1004" s="31">
        <v>-124</v>
      </c>
      <c r="S1004" s="28">
        <v>43921</v>
      </c>
    </row>
    <row r="1005" spans="1:19" x14ac:dyDescent="0.2">
      <c r="A1005" s="29">
        <v>39769</v>
      </c>
      <c r="B1005" s="1" t="s">
        <v>200</v>
      </c>
      <c r="C1005" s="27">
        <v>43915</v>
      </c>
      <c r="D1005" s="1">
        <v>51404</v>
      </c>
      <c r="J1005" s="1" t="s">
        <v>0</v>
      </c>
      <c r="K1005" s="1" t="s">
        <v>49</v>
      </c>
      <c r="L1005" s="1">
        <v>-1</v>
      </c>
      <c r="M1005" s="1">
        <v>88</v>
      </c>
      <c r="N1005" s="6"/>
      <c r="O1005" s="6">
        <v>88</v>
      </c>
      <c r="P1005" s="6">
        <v>-271924.42</v>
      </c>
      <c r="R1005" s="31">
        <v>-88</v>
      </c>
      <c r="S1005" s="28">
        <v>43921</v>
      </c>
    </row>
    <row r="1006" spans="1:19" x14ac:dyDescent="0.2">
      <c r="A1006" s="29">
        <v>39775</v>
      </c>
      <c r="B1006" s="1" t="s">
        <v>200</v>
      </c>
      <c r="C1006" s="27">
        <v>43915</v>
      </c>
      <c r="D1006" s="1">
        <v>51410</v>
      </c>
      <c r="J1006" s="1" t="s">
        <v>0</v>
      </c>
      <c r="K1006" s="1" t="s">
        <v>49</v>
      </c>
      <c r="L1006" s="1">
        <v>-1.75</v>
      </c>
      <c r="M1006" s="1">
        <v>88</v>
      </c>
      <c r="N1006" s="6"/>
      <c r="O1006" s="6">
        <v>154</v>
      </c>
      <c r="P1006" s="6">
        <v>-272312.42</v>
      </c>
      <c r="R1006" s="31">
        <v>-154</v>
      </c>
      <c r="S1006" s="28">
        <v>43921</v>
      </c>
    </row>
    <row r="1007" spans="1:19" x14ac:dyDescent="0.2">
      <c r="A1007" s="29">
        <v>39775</v>
      </c>
      <c r="B1007" s="1" t="s">
        <v>200</v>
      </c>
      <c r="C1007" s="27">
        <v>43915</v>
      </c>
      <c r="D1007" s="1">
        <v>51410</v>
      </c>
      <c r="J1007" s="1" t="s">
        <v>0</v>
      </c>
      <c r="K1007" s="1" t="s">
        <v>49</v>
      </c>
      <c r="L1007" s="1">
        <v>-1</v>
      </c>
      <c r="M1007" s="1">
        <v>124</v>
      </c>
      <c r="N1007" s="6"/>
      <c r="O1007" s="6">
        <v>124</v>
      </c>
      <c r="P1007" s="6">
        <v>-272158.42</v>
      </c>
      <c r="R1007" s="31">
        <v>-124</v>
      </c>
      <c r="S1007" s="28">
        <v>43921</v>
      </c>
    </row>
    <row r="1008" spans="1:19" x14ac:dyDescent="0.2">
      <c r="A1008" s="29">
        <v>39775</v>
      </c>
      <c r="B1008" s="1" t="s">
        <v>200</v>
      </c>
      <c r="C1008" s="27">
        <v>43915</v>
      </c>
      <c r="D1008" s="1">
        <v>51410</v>
      </c>
      <c r="J1008" s="1" t="s">
        <v>0</v>
      </c>
      <c r="K1008" s="1" t="s">
        <v>49</v>
      </c>
      <c r="L1008" s="1">
        <v>-1</v>
      </c>
      <c r="M1008" s="1">
        <v>88</v>
      </c>
      <c r="N1008" s="6"/>
      <c r="O1008" s="6">
        <v>88</v>
      </c>
      <c r="P1008" s="6">
        <v>-272400.42</v>
      </c>
      <c r="R1008" s="31">
        <v>-88</v>
      </c>
      <c r="S1008" s="28">
        <v>43921</v>
      </c>
    </row>
    <row r="1009" spans="1:19" x14ac:dyDescent="0.2">
      <c r="A1009" s="29">
        <v>39775</v>
      </c>
      <c r="B1009" s="1" t="s">
        <v>200</v>
      </c>
      <c r="C1009" s="27">
        <v>43915</v>
      </c>
      <c r="D1009" s="1">
        <v>51410</v>
      </c>
      <c r="J1009" s="1" t="s">
        <v>0</v>
      </c>
      <c r="K1009" s="1" t="s">
        <v>49</v>
      </c>
      <c r="L1009" s="1">
        <v>-1</v>
      </c>
      <c r="M1009" s="1">
        <v>88</v>
      </c>
      <c r="N1009" s="6"/>
      <c r="O1009" s="6">
        <v>88</v>
      </c>
      <c r="P1009" s="6">
        <v>-272488.42</v>
      </c>
      <c r="R1009" s="31">
        <v>-88</v>
      </c>
      <c r="S1009" s="28">
        <v>43921</v>
      </c>
    </row>
    <row r="1010" spans="1:19" x14ac:dyDescent="0.2">
      <c r="A1010" s="29">
        <v>39776</v>
      </c>
      <c r="B1010" s="1" t="s">
        <v>200</v>
      </c>
      <c r="C1010" s="27">
        <v>43915</v>
      </c>
      <c r="D1010" s="1">
        <v>51411</v>
      </c>
      <c r="J1010" s="1" t="s">
        <v>0</v>
      </c>
      <c r="K1010" s="1" t="s">
        <v>49</v>
      </c>
      <c r="L1010" s="1">
        <v>-1.75</v>
      </c>
      <c r="M1010" s="1">
        <v>88</v>
      </c>
      <c r="N1010" s="6"/>
      <c r="O1010" s="6">
        <v>154</v>
      </c>
      <c r="P1010" s="6">
        <v>-272766.42</v>
      </c>
      <c r="R1010" s="31">
        <v>-154</v>
      </c>
      <c r="S1010" s="28">
        <v>43921</v>
      </c>
    </row>
    <row r="1011" spans="1:19" x14ac:dyDescent="0.2">
      <c r="A1011" s="29">
        <v>39776</v>
      </c>
      <c r="B1011" s="1" t="s">
        <v>200</v>
      </c>
      <c r="C1011" s="27">
        <v>43915</v>
      </c>
      <c r="D1011" s="1">
        <v>51411</v>
      </c>
      <c r="J1011" s="1" t="s">
        <v>0</v>
      </c>
      <c r="K1011" s="1" t="s">
        <v>49</v>
      </c>
      <c r="L1011" s="1">
        <v>-1</v>
      </c>
      <c r="M1011" s="1">
        <v>124</v>
      </c>
      <c r="N1011" s="6"/>
      <c r="O1011" s="6">
        <v>124</v>
      </c>
      <c r="P1011" s="6">
        <v>-272612.42</v>
      </c>
      <c r="R1011" s="31">
        <v>-124</v>
      </c>
      <c r="S1011" s="28">
        <v>43921</v>
      </c>
    </row>
    <row r="1012" spans="1:19" x14ac:dyDescent="0.2">
      <c r="A1012" s="29">
        <v>39776</v>
      </c>
      <c r="B1012" s="1" t="s">
        <v>200</v>
      </c>
      <c r="C1012" s="27">
        <v>43915</v>
      </c>
      <c r="D1012" s="1">
        <v>51411</v>
      </c>
      <c r="J1012" s="1" t="s">
        <v>0</v>
      </c>
      <c r="K1012" s="1" t="s">
        <v>49</v>
      </c>
      <c r="L1012" s="1">
        <v>-0.5</v>
      </c>
      <c r="M1012" s="1">
        <v>88</v>
      </c>
      <c r="N1012" s="6"/>
      <c r="O1012" s="6">
        <v>44</v>
      </c>
      <c r="P1012" s="6">
        <v>-272810.42</v>
      </c>
      <c r="R1012" s="31">
        <v>-44</v>
      </c>
      <c r="S1012" s="28">
        <v>43921</v>
      </c>
    </row>
    <row r="1013" spans="1:19" x14ac:dyDescent="0.2">
      <c r="A1013" s="29">
        <v>39780</v>
      </c>
      <c r="B1013" s="1" t="s">
        <v>200</v>
      </c>
      <c r="C1013" s="27">
        <v>43915</v>
      </c>
      <c r="D1013" s="1">
        <v>51414</v>
      </c>
      <c r="J1013" s="1" t="s">
        <v>0</v>
      </c>
      <c r="K1013" s="1" t="s">
        <v>49</v>
      </c>
      <c r="L1013" s="1">
        <v>-2.5</v>
      </c>
      <c r="M1013" s="1">
        <v>110</v>
      </c>
      <c r="N1013" s="6"/>
      <c r="O1013" s="6">
        <v>275</v>
      </c>
      <c r="P1013" s="6">
        <v>-273360.42</v>
      </c>
      <c r="R1013" s="31">
        <v>-275</v>
      </c>
      <c r="S1013" s="28">
        <v>43921</v>
      </c>
    </row>
    <row r="1014" spans="1:19" x14ac:dyDescent="0.2">
      <c r="A1014" s="29">
        <v>39780</v>
      </c>
      <c r="B1014" s="1" t="s">
        <v>200</v>
      </c>
      <c r="C1014" s="27">
        <v>43915</v>
      </c>
      <c r="D1014" s="1">
        <v>51414</v>
      </c>
      <c r="J1014" s="1" t="s">
        <v>0</v>
      </c>
      <c r="K1014" s="1" t="s">
        <v>49</v>
      </c>
      <c r="L1014" s="1">
        <v>-1.5</v>
      </c>
      <c r="M1014" s="1">
        <v>110</v>
      </c>
      <c r="N1014" s="6"/>
      <c r="O1014" s="6">
        <v>165</v>
      </c>
      <c r="P1014" s="6">
        <v>-273085.42</v>
      </c>
      <c r="R1014" s="31">
        <v>-165</v>
      </c>
      <c r="S1014" s="28">
        <v>43921</v>
      </c>
    </row>
    <row r="1015" spans="1:19" x14ac:dyDescent="0.2">
      <c r="A1015" s="29">
        <v>39780</v>
      </c>
      <c r="B1015" s="1" t="s">
        <v>200</v>
      </c>
      <c r="C1015" s="27">
        <v>43915</v>
      </c>
      <c r="D1015" s="1">
        <v>51414</v>
      </c>
      <c r="J1015" s="1" t="s">
        <v>0</v>
      </c>
      <c r="K1015" s="1" t="s">
        <v>49</v>
      </c>
      <c r="L1015" s="1">
        <v>-1</v>
      </c>
      <c r="M1015" s="1">
        <v>110</v>
      </c>
      <c r="N1015" s="6"/>
      <c r="O1015" s="6">
        <v>110</v>
      </c>
      <c r="P1015" s="6">
        <v>-272920.42</v>
      </c>
      <c r="R1015" s="31">
        <v>-110</v>
      </c>
      <c r="S1015" s="28">
        <v>43921</v>
      </c>
    </row>
    <row r="1016" spans="1:19" x14ac:dyDescent="0.2">
      <c r="A1016" s="29">
        <v>39781</v>
      </c>
      <c r="B1016" s="1" t="s">
        <v>200</v>
      </c>
      <c r="C1016" s="27">
        <v>43915</v>
      </c>
      <c r="D1016" s="1">
        <v>51415</v>
      </c>
      <c r="J1016" s="1" t="s">
        <v>0</v>
      </c>
      <c r="K1016" s="1" t="s">
        <v>49</v>
      </c>
      <c r="L1016" s="1">
        <v>-2.25</v>
      </c>
      <c r="M1016" s="1">
        <v>88</v>
      </c>
      <c r="N1016" s="6"/>
      <c r="O1016" s="6">
        <v>198</v>
      </c>
      <c r="P1016" s="6">
        <v>-273558.42</v>
      </c>
      <c r="R1016" s="31">
        <v>-198</v>
      </c>
      <c r="S1016" s="28">
        <v>43921</v>
      </c>
    </row>
    <row r="1017" spans="1:19" x14ac:dyDescent="0.2">
      <c r="A1017" s="29">
        <v>39739</v>
      </c>
      <c r="B1017" s="1" t="s">
        <v>200</v>
      </c>
      <c r="C1017" s="27">
        <v>43917</v>
      </c>
      <c r="D1017" s="1">
        <v>51391</v>
      </c>
      <c r="J1017" s="1" t="s">
        <v>0</v>
      </c>
      <c r="K1017" s="1" t="s">
        <v>49</v>
      </c>
      <c r="L1017" s="1">
        <v>-2.75</v>
      </c>
      <c r="M1017" s="1">
        <v>88</v>
      </c>
      <c r="N1017" s="6"/>
      <c r="O1017" s="6">
        <v>242</v>
      </c>
      <c r="P1017" s="6">
        <v>-274020.42</v>
      </c>
      <c r="R1017" s="31">
        <v>-242</v>
      </c>
      <c r="S1017" s="28">
        <v>43921</v>
      </c>
    </row>
    <row r="1018" spans="1:19" x14ac:dyDescent="0.2">
      <c r="A1018" s="29">
        <v>39739</v>
      </c>
      <c r="B1018" s="1" t="s">
        <v>200</v>
      </c>
      <c r="C1018" s="27">
        <v>43917</v>
      </c>
      <c r="D1018" s="1">
        <v>51391</v>
      </c>
      <c r="J1018" s="1" t="s">
        <v>0</v>
      </c>
      <c r="K1018" s="1" t="s">
        <v>49</v>
      </c>
      <c r="L1018" s="1">
        <v>-2.5</v>
      </c>
      <c r="M1018" s="1">
        <v>88</v>
      </c>
      <c r="N1018" s="6"/>
      <c r="O1018" s="6">
        <v>220</v>
      </c>
      <c r="P1018" s="6">
        <v>-273778.42</v>
      </c>
      <c r="R1018" s="31">
        <v>-220</v>
      </c>
      <c r="S1018" s="28">
        <v>43921</v>
      </c>
    </row>
    <row r="1019" spans="1:19" x14ac:dyDescent="0.2">
      <c r="A1019" s="29">
        <v>39739</v>
      </c>
      <c r="B1019" s="1" t="s">
        <v>200</v>
      </c>
      <c r="C1019" s="27">
        <v>43917</v>
      </c>
      <c r="D1019" s="1">
        <v>51391</v>
      </c>
      <c r="J1019" s="1" t="s">
        <v>0</v>
      </c>
      <c r="K1019" s="1" t="s">
        <v>49</v>
      </c>
      <c r="L1019" s="1">
        <v>-1</v>
      </c>
      <c r="M1019" s="1">
        <v>88</v>
      </c>
      <c r="N1019" s="6"/>
      <c r="O1019" s="6">
        <v>88</v>
      </c>
      <c r="P1019" s="6">
        <v>-274108.42</v>
      </c>
      <c r="R1019" s="31">
        <v>-88</v>
      </c>
      <c r="S1019" s="28">
        <v>43921</v>
      </c>
    </row>
    <row r="1020" spans="1:19" x14ac:dyDescent="0.2">
      <c r="A1020" s="29">
        <v>39743</v>
      </c>
      <c r="B1020" s="1" t="s">
        <v>200</v>
      </c>
      <c r="C1020" s="27">
        <v>43917</v>
      </c>
      <c r="D1020" s="1">
        <v>51392</v>
      </c>
      <c r="J1020" s="1" t="s">
        <v>0</v>
      </c>
      <c r="K1020" s="1" t="s">
        <v>49</v>
      </c>
      <c r="L1020" s="1">
        <v>-4.75</v>
      </c>
      <c r="M1020" s="1">
        <v>88</v>
      </c>
      <c r="N1020" s="6"/>
      <c r="O1020" s="6">
        <v>418</v>
      </c>
      <c r="P1020" s="6">
        <v>-274570.42</v>
      </c>
      <c r="R1020" s="31">
        <v>-418</v>
      </c>
      <c r="S1020" s="28">
        <v>43921</v>
      </c>
    </row>
    <row r="1021" spans="1:19" x14ac:dyDescent="0.2">
      <c r="A1021" s="29">
        <v>39743</v>
      </c>
      <c r="B1021" s="1" t="s">
        <v>200</v>
      </c>
      <c r="C1021" s="27">
        <v>43917</v>
      </c>
      <c r="D1021" s="1">
        <v>51392</v>
      </c>
      <c r="J1021" s="1" t="s">
        <v>0</v>
      </c>
      <c r="K1021" s="1" t="s">
        <v>49</v>
      </c>
      <c r="L1021" s="1">
        <v>-0.75</v>
      </c>
      <c r="M1021" s="1">
        <v>88</v>
      </c>
      <c r="N1021" s="6"/>
      <c r="O1021" s="6">
        <v>66</v>
      </c>
      <c r="P1021" s="6">
        <v>-274636.42</v>
      </c>
      <c r="R1021" s="31">
        <v>-66</v>
      </c>
      <c r="S1021" s="28">
        <v>43921</v>
      </c>
    </row>
    <row r="1022" spans="1:19" x14ac:dyDescent="0.2">
      <c r="A1022" s="29">
        <v>39743</v>
      </c>
      <c r="B1022" s="1" t="s">
        <v>200</v>
      </c>
      <c r="C1022" s="27">
        <v>43917</v>
      </c>
      <c r="D1022" s="1">
        <v>51392</v>
      </c>
      <c r="J1022" s="1" t="s">
        <v>0</v>
      </c>
      <c r="K1022" s="1" t="s">
        <v>49</v>
      </c>
      <c r="L1022" s="1">
        <v>-0.5</v>
      </c>
      <c r="M1022" s="1">
        <v>88</v>
      </c>
      <c r="N1022" s="6"/>
      <c r="O1022" s="6">
        <v>44</v>
      </c>
      <c r="P1022" s="6">
        <v>-274152.42</v>
      </c>
      <c r="R1022" s="31">
        <v>-44</v>
      </c>
      <c r="S1022" s="28">
        <v>43921</v>
      </c>
    </row>
    <row r="1023" spans="1:19" x14ac:dyDescent="0.2">
      <c r="A1023" s="29">
        <v>39756</v>
      </c>
      <c r="B1023" s="1" t="s">
        <v>200</v>
      </c>
      <c r="C1023" s="27">
        <v>43917</v>
      </c>
      <c r="D1023" s="1">
        <v>51400</v>
      </c>
      <c r="J1023" s="1" t="s">
        <v>0</v>
      </c>
      <c r="K1023" s="1" t="s">
        <v>49</v>
      </c>
      <c r="L1023" s="1">
        <v>-7</v>
      </c>
      <c r="M1023" s="1">
        <v>88</v>
      </c>
      <c r="N1023" s="6"/>
      <c r="O1023" s="6">
        <v>616</v>
      </c>
      <c r="P1023" s="6">
        <v>-275496.42</v>
      </c>
      <c r="R1023" s="31">
        <v>-616</v>
      </c>
      <c r="S1023" s="28">
        <v>43921</v>
      </c>
    </row>
    <row r="1024" spans="1:19" x14ac:dyDescent="0.2">
      <c r="A1024" s="29">
        <v>39756</v>
      </c>
      <c r="B1024" s="1" t="s">
        <v>200</v>
      </c>
      <c r="C1024" s="27">
        <v>43917</v>
      </c>
      <c r="D1024" s="1">
        <v>51400</v>
      </c>
      <c r="J1024" s="1" t="s">
        <v>0</v>
      </c>
      <c r="K1024" s="1" t="s">
        <v>49</v>
      </c>
      <c r="L1024" s="1">
        <v>-6.5</v>
      </c>
      <c r="M1024" s="1">
        <v>88</v>
      </c>
      <c r="N1024" s="6"/>
      <c r="O1024" s="6">
        <v>572</v>
      </c>
      <c r="P1024" s="6">
        <v>-276192.42</v>
      </c>
      <c r="R1024" s="31">
        <v>-572</v>
      </c>
      <c r="S1024" s="28">
        <v>43921</v>
      </c>
    </row>
    <row r="1025" spans="1:19" x14ac:dyDescent="0.2">
      <c r="A1025" s="29">
        <v>39756</v>
      </c>
      <c r="B1025" s="1" t="s">
        <v>200</v>
      </c>
      <c r="C1025" s="27">
        <v>43917</v>
      </c>
      <c r="D1025" s="1">
        <v>51400</v>
      </c>
      <c r="J1025" s="1" t="s">
        <v>0</v>
      </c>
      <c r="K1025" s="1" t="s">
        <v>49</v>
      </c>
      <c r="L1025" s="1">
        <v>-1</v>
      </c>
      <c r="M1025" s="1">
        <v>124</v>
      </c>
      <c r="N1025" s="6"/>
      <c r="O1025" s="6">
        <v>124</v>
      </c>
      <c r="P1025" s="6">
        <v>-274880.42</v>
      </c>
      <c r="R1025" s="31">
        <v>-124</v>
      </c>
      <c r="S1025" s="28">
        <v>43921</v>
      </c>
    </row>
    <row r="1026" spans="1:19" x14ac:dyDescent="0.2">
      <c r="A1026" s="29">
        <v>39756</v>
      </c>
      <c r="B1026" s="1" t="s">
        <v>200</v>
      </c>
      <c r="C1026" s="27">
        <v>43917</v>
      </c>
      <c r="D1026" s="1">
        <v>51400</v>
      </c>
      <c r="J1026" s="1" t="s">
        <v>0</v>
      </c>
      <c r="K1026" s="1" t="s">
        <v>49</v>
      </c>
      <c r="L1026" s="1">
        <v>-1</v>
      </c>
      <c r="M1026" s="1">
        <v>124</v>
      </c>
      <c r="N1026" s="6"/>
      <c r="O1026" s="6">
        <v>124</v>
      </c>
      <c r="P1026" s="6">
        <v>-275620.42</v>
      </c>
      <c r="R1026" s="31">
        <v>-124</v>
      </c>
      <c r="S1026" s="28">
        <v>43921</v>
      </c>
    </row>
    <row r="1027" spans="1:19" x14ac:dyDescent="0.2">
      <c r="A1027" s="29">
        <v>39756</v>
      </c>
      <c r="B1027" s="1" t="s">
        <v>200</v>
      </c>
      <c r="C1027" s="27">
        <v>43917</v>
      </c>
      <c r="D1027" s="1">
        <v>51400</v>
      </c>
      <c r="J1027" s="1" t="s">
        <v>0</v>
      </c>
      <c r="K1027" s="1" t="s">
        <v>49</v>
      </c>
      <c r="L1027" s="1">
        <v>-2</v>
      </c>
      <c r="M1027" s="1">
        <v>60</v>
      </c>
      <c r="N1027" s="6"/>
      <c r="O1027" s="6">
        <v>120</v>
      </c>
      <c r="P1027" s="6">
        <v>-274756.42</v>
      </c>
      <c r="R1027" s="31">
        <v>-120</v>
      </c>
      <c r="S1027" s="28">
        <v>43921</v>
      </c>
    </row>
    <row r="1028" spans="1:19" x14ac:dyDescent="0.2">
      <c r="A1028" s="29">
        <v>39488</v>
      </c>
      <c r="B1028" s="1" t="s">
        <v>200</v>
      </c>
      <c r="C1028" s="27">
        <v>43920</v>
      </c>
      <c r="D1028" s="1">
        <v>51355</v>
      </c>
      <c r="J1028" s="1" t="s">
        <v>0</v>
      </c>
      <c r="K1028" s="1" t="s">
        <v>49</v>
      </c>
      <c r="L1028" s="1">
        <v>-0.75</v>
      </c>
      <c r="M1028" s="1">
        <v>99</v>
      </c>
      <c r="N1028" s="6"/>
      <c r="O1028" s="6">
        <v>74.25</v>
      </c>
      <c r="P1028" s="6">
        <v>-276266.67</v>
      </c>
      <c r="R1028" s="31">
        <v>-74.25</v>
      </c>
      <c r="S1028" s="28">
        <v>43921</v>
      </c>
    </row>
    <row r="1029" spans="1:19" x14ac:dyDescent="0.2">
      <c r="A1029" s="29">
        <v>39779</v>
      </c>
      <c r="B1029" s="1" t="s">
        <v>200</v>
      </c>
      <c r="C1029" s="27">
        <v>43921</v>
      </c>
      <c r="D1029" s="1">
        <v>51413</v>
      </c>
      <c r="J1029" s="1" t="s">
        <v>0</v>
      </c>
      <c r="K1029" s="1" t="s">
        <v>49</v>
      </c>
      <c r="L1029" s="1">
        <v>-2.75</v>
      </c>
      <c r="M1029" s="1">
        <v>110</v>
      </c>
      <c r="N1029" s="6"/>
      <c r="O1029" s="6">
        <v>302.5</v>
      </c>
      <c r="P1029" s="6">
        <v>-277164.17</v>
      </c>
      <c r="R1029" s="31">
        <v>-302.5</v>
      </c>
      <c r="S1029" s="28">
        <v>43921</v>
      </c>
    </row>
    <row r="1030" spans="1:19" x14ac:dyDescent="0.2">
      <c r="A1030" s="29">
        <v>39779</v>
      </c>
      <c r="B1030" s="1" t="s">
        <v>200</v>
      </c>
      <c r="C1030" s="27">
        <v>43921</v>
      </c>
      <c r="D1030" s="1">
        <v>51413</v>
      </c>
      <c r="J1030" s="1" t="s">
        <v>0</v>
      </c>
      <c r="K1030" s="1" t="s">
        <v>49</v>
      </c>
      <c r="L1030" s="1">
        <v>-2.5</v>
      </c>
      <c r="M1030" s="1">
        <v>110</v>
      </c>
      <c r="N1030" s="6"/>
      <c r="O1030" s="6">
        <v>275</v>
      </c>
      <c r="P1030" s="6">
        <v>-276696.67</v>
      </c>
      <c r="R1030" s="31">
        <v>-275</v>
      </c>
      <c r="S1030" s="28">
        <v>43921</v>
      </c>
    </row>
    <row r="1031" spans="1:19" x14ac:dyDescent="0.2">
      <c r="A1031" s="29">
        <v>39779</v>
      </c>
      <c r="B1031" s="1" t="s">
        <v>200</v>
      </c>
      <c r="C1031" s="27">
        <v>43921</v>
      </c>
      <c r="D1031" s="1">
        <v>51413</v>
      </c>
      <c r="J1031" s="1" t="s">
        <v>0</v>
      </c>
      <c r="K1031" s="1" t="s">
        <v>49</v>
      </c>
      <c r="L1031" s="1">
        <v>-1.5</v>
      </c>
      <c r="M1031" s="1">
        <v>110</v>
      </c>
      <c r="N1031" s="6"/>
      <c r="O1031" s="6">
        <v>165</v>
      </c>
      <c r="P1031" s="6">
        <v>-276861.67</v>
      </c>
      <c r="R1031" s="31">
        <v>-165</v>
      </c>
      <c r="S1031" s="28">
        <v>43921</v>
      </c>
    </row>
    <row r="1032" spans="1:19" x14ac:dyDescent="0.2">
      <c r="A1032" s="29">
        <v>39779</v>
      </c>
      <c r="B1032" s="1" t="s">
        <v>200</v>
      </c>
      <c r="C1032" s="27">
        <v>43921</v>
      </c>
      <c r="D1032" s="1">
        <v>51413</v>
      </c>
      <c r="J1032" s="1" t="s">
        <v>0</v>
      </c>
      <c r="K1032" s="1" t="s">
        <v>49</v>
      </c>
      <c r="L1032" s="1">
        <v>-1</v>
      </c>
      <c r="M1032" s="1">
        <v>155</v>
      </c>
      <c r="N1032" s="6"/>
      <c r="O1032" s="6">
        <v>155</v>
      </c>
      <c r="P1032" s="6">
        <v>-276421.67</v>
      </c>
      <c r="R1032" s="31">
        <v>-155</v>
      </c>
      <c r="S1032" s="28">
        <v>43921</v>
      </c>
    </row>
    <row r="1033" spans="1:19" x14ac:dyDescent="0.2">
      <c r="A1033" s="29">
        <v>39779</v>
      </c>
      <c r="B1033" s="1" t="s">
        <v>200</v>
      </c>
      <c r="C1033" s="27">
        <v>43921</v>
      </c>
      <c r="D1033" s="1">
        <v>51413</v>
      </c>
      <c r="J1033" s="1" t="s">
        <v>0</v>
      </c>
      <c r="K1033" s="1" t="s">
        <v>49</v>
      </c>
      <c r="L1033" s="1">
        <v>-0.75</v>
      </c>
      <c r="M1033" s="1">
        <v>110</v>
      </c>
      <c r="N1033" s="6"/>
      <c r="O1033" s="6">
        <v>82.5</v>
      </c>
      <c r="P1033" s="6">
        <v>-277246.67</v>
      </c>
      <c r="R1033" s="31">
        <v>-82.5</v>
      </c>
      <c r="S1033" s="28">
        <v>43921</v>
      </c>
    </row>
    <row r="1034" spans="1:19" x14ac:dyDescent="0.2">
      <c r="A1034" s="29">
        <v>39862</v>
      </c>
      <c r="B1034" s="1" t="s">
        <v>200</v>
      </c>
      <c r="C1034" s="27">
        <v>43921</v>
      </c>
      <c r="D1034" s="1">
        <v>51464</v>
      </c>
      <c r="J1034" s="1" t="s">
        <v>0</v>
      </c>
      <c r="K1034" s="1" t="s">
        <v>49</v>
      </c>
      <c r="L1034" s="1">
        <v>-1</v>
      </c>
      <c r="M1034" s="1">
        <v>110</v>
      </c>
      <c r="N1034" s="6"/>
      <c r="O1034" s="6">
        <v>110</v>
      </c>
      <c r="P1034" s="6">
        <v>-277356.67</v>
      </c>
      <c r="R1034" s="31">
        <v>-110</v>
      </c>
      <c r="S1034" s="28">
        <v>43921</v>
      </c>
    </row>
    <row r="1035" spans="1:19" x14ac:dyDescent="0.2">
      <c r="A1035" s="29">
        <v>39439</v>
      </c>
      <c r="B1035" s="1" t="s">
        <v>200</v>
      </c>
      <c r="C1035" s="27">
        <v>43922</v>
      </c>
      <c r="D1035" s="1">
        <v>51328</v>
      </c>
      <c r="J1035" s="1" t="s">
        <v>0</v>
      </c>
      <c r="K1035" s="1" t="s">
        <v>49</v>
      </c>
      <c r="L1035" s="1">
        <v>-1</v>
      </c>
      <c r="M1035" s="1">
        <v>5900</v>
      </c>
      <c r="N1035" s="6"/>
      <c r="O1035" s="6">
        <v>5900</v>
      </c>
      <c r="P1035" s="6">
        <v>-283256.67</v>
      </c>
      <c r="R1035" s="31">
        <v>-5900</v>
      </c>
      <c r="S1035" s="28">
        <v>43951</v>
      </c>
    </row>
    <row r="1036" spans="1:19" x14ac:dyDescent="0.2">
      <c r="A1036" s="29">
        <v>39439</v>
      </c>
      <c r="B1036" s="1" t="s">
        <v>200</v>
      </c>
      <c r="C1036" s="27">
        <v>43922</v>
      </c>
      <c r="D1036" s="1">
        <v>51328</v>
      </c>
      <c r="J1036" s="1" t="s">
        <v>0</v>
      </c>
      <c r="K1036" s="1" t="s">
        <v>49</v>
      </c>
      <c r="L1036" s="1">
        <v>-6</v>
      </c>
      <c r="M1036" s="1">
        <v>88</v>
      </c>
      <c r="N1036" s="6"/>
      <c r="O1036" s="6">
        <v>528</v>
      </c>
      <c r="P1036" s="6">
        <v>-322685.61</v>
      </c>
      <c r="R1036" s="31">
        <v>-528</v>
      </c>
      <c r="S1036" s="28">
        <v>43951</v>
      </c>
    </row>
    <row r="1037" spans="1:19" x14ac:dyDescent="0.2">
      <c r="A1037" s="29">
        <v>39439</v>
      </c>
      <c r="B1037" s="1" t="s">
        <v>200</v>
      </c>
      <c r="C1037" s="27">
        <v>43922</v>
      </c>
      <c r="D1037" s="1">
        <v>51328</v>
      </c>
      <c r="J1037" s="1" t="s">
        <v>0</v>
      </c>
      <c r="K1037" s="1" t="s">
        <v>49</v>
      </c>
      <c r="L1037" s="1">
        <v>-2.5</v>
      </c>
      <c r="M1037" s="1">
        <v>88</v>
      </c>
      <c r="N1037" s="6"/>
      <c r="O1037" s="6">
        <v>220</v>
      </c>
      <c r="P1037" s="6">
        <v>-322033.61</v>
      </c>
      <c r="R1037" s="31">
        <v>-220</v>
      </c>
      <c r="S1037" s="28">
        <v>43951</v>
      </c>
    </row>
    <row r="1038" spans="1:19" x14ac:dyDescent="0.2">
      <c r="A1038" s="29">
        <v>39439</v>
      </c>
      <c r="B1038" s="1" t="s">
        <v>200</v>
      </c>
      <c r="C1038" s="27">
        <v>43922</v>
      </c>
      <c r="D1038" s="1">
        <v>51328</v>
      </c>
      <c r="J1038" s="1" t="s">
        <v>0</v>
      </c>
      <c r="K1038" s="1" t="s">
        <v>49</v>
      </c>
      <c r="L1038" s="1">
        <v>-1.75</v>
      </c>
      <c r="M1038" s="1">
        <v>88</v>
      </c>
      <c r="N1038" s="6"/>
      <c r="O1038" s="6">
        <v>154</v>
      </c>
      <c r="P1038" s="6">
        <v>-322963.61</v>
      </c>
      <c r="R1038" s="31">
        <v>-154</v>
      </c>
      <c r="S1038" s="28">
        <v>43951</v>
      </c>
    </row>
    <row r="1039" spans="1:19" x14ac:dyDescent="0.2">
      <c r="A1039" s="29">
        <v>39439</v>
      </c>
      <c r="B1039" s="1" t="s">
        <v>200</v>
      </c>
      <c r="C1039" s="27">
        <v>43922</v>
      </c>
      <c r="D1039" s="1">
        <v>51328</v>
      </c>
      <c r="J1039" s="1" t="s">
        <v>0</v>
      </c>
      <c r="K1039" s="1" t="s">
        <v>49</v>
      </c>
      <c r="L1039" s="1">
        <v>-1</v>
      </c>
      <c r="M1039" s="1">
        <v>124</v>
      </c>
      <c r="N1039" s="6"/>
      <c r="O1039" s="6">
        <v>124</v>
      </c>
      <c r="P1039" s="6">
        <v>-321813.61</v>
      </c>
      <c r="R1039" s="31">
        <v>-124</v>
      </c>
      <c r="S1039" s="28">
        <v>43951</v>
      </c>
    </row>
    <row r="1040" spans="1:19" x14ac:dyDescent="0.2">
      <c r="A1040" s="29">
        <v>39439</v>
      </c>
      <c r="B1040" s="1" t="s">
        <v>200</v>
      </c>
      <c r="C1040" s="27">
        <v>43922</v>
      </c>
      <c r="D1040" s="1">
        <v>51328</v>
      </c>
      <c r="J1040" s="1" t="s">
        <v>0</v>
      </c>
      <c r="K1040" s="1" t="s">
        <v>49</v>
      </c>
      <c r="L1040" s="1">
        <v>-1</v>
      </c>
      <c r="M1040" s="1">
        <v>124</v>
      </c>
      <c r="N1040" s="6"/>
      <c r="O1040" s="6">
        <v>124</v>
      </c>
      <c r="P1040" s="6">
        <v>-322157.61</v>
      </c>
      <c r="R1040" s="31">
        <v>-124</v>
      </c>
      <c r="S1040" s="28">
        <v>43951</v>
      </c>
    </row>
    <row r="1041" spans="1:19" x14ac:dyDescent="0.2">
      <c r="A1041" s="29">
        <v>39439</v>
      </c>
      <c r="B1041" s="1" t="s">
        <v>200</v>
      </c>
      <c r="C1041" s="27">
        <v>43922</v>
      </c>
      <c r="D1041" s="1">
        <v>51328</v>
      </c>
      <c r="J1041" s="1" t="s">
        <v>0</v>
      </c>
      <c r="K1041" s="1" t="s">
        <v>49</v>
      </c>
      <c r="L1041" s="1">
        <v>-1</v>
      </c>
      <c r="M1041" s="1">
        <v>124</v>
      </c>
      <c r="N1041" s="6"/>
      <c r="O1041" s="6">
        <v>124</v>
      </c>
      <c r="P1041" s="6">
        <v>-322809.61</v>
      </c>
      <c r="R1041" s="31">
        <v>-124</v>
      </c>
      <c r="S1041" s="28">
        <v>43951</v>
      </c>
    </row>
    <row r="1042" spans="1:19" x14ac:dyDescent="0.2">
      <c r="A1042" s="29">
        <v>39815</v>
      </c>
      <c r="B1042" s="1" t="s">
        <v>200</v>
      </c>
      <c r="C1042" s="27">
        <v>43922</v>
      </c>
      <c r="D1042" s="1">
        <v>51417</v>
      </c>
      <c r="J1042" s="1" t="s">
        <v>0</v>
      </c>
      <c r="K1042" s="1" t="s">
        <v>49</v>
      </c>
      <c r="L1042" s="1">
        <v>-1</v>
      </c>
      <c r="M1042" s="1">
        <v>640</v>
      </c>
      <c r="N1042" s="6"/>
      <c r="O1042" s="6">
        <v>640</v>
      </c>
      <c r="P1042" s="6">
        <v>-283896.67</v>
      </c>
      <c r="R1042" s="31">
        <v>-640</v>
      </c>
      <c r="S1042" s="28">
        <v>43951</v>
      </c>
    </row>
    <row r="1043" spans="1:19" x14ac:dyDescent="0.2">
      <c r="A1043" s="29">
        <v>39815</v>
      </c>
      <c r="B1043" s="1" t="s">
        <v>200</v>
      </c>
      <c r="C1043" s="27">
        <v>43922</v>
      </c>
      <c r="D1043" s="1">
        <v>51417</v>
      </c>
      <c r="J1043" s="1" t="s">
        <v>0</v>
      </c>
      <c r="K1043" s="1" t="s">
        <v>49</v>
      </c>
      <c r="L1043" s="1">
        <v>-1</v>
      </c>
      <c r="M1043" s="1">
        <v>20</v>
      </c>
      <c r="N1043" s="6"/>
      <c r="O1043" s="6">
        <v>20</v>
      </c>
      <c r="P1043" s="6">
        <v>-283916.67</v>
      </c>
      <c r="R1043" s="31">
        <v>-20</v>
      </c>
      <c r="S1043" s="28">
        <v>43951</v>
      </c>
    </row>
    <row r="1044" spans="1:19" x14ac:dyDescent="0.2">
      <c r="A1044" s="29">
        <v>39816</v>
      </c>
      <c r="B1044" s="1" t="s">
        <v>200</v>
      </c>
      <c r="C1044" s="27">
        <v>43922</v>
      </c>
      <c r="D1044" s="1">
        <v>51418</v>
      </c>
      <c r="J1044" s="1" t="s">
        <v>0</v>
      </c>
      <c r="K1044" s="1" t="s">
        <v>49</v>
      </c>
      <c r="L1044" s="1">
        <v>-1</v>
      </c>
      <c r="M1044" s="1">
        <v>280</v>
      </c>
      <c r="N1044" s="6"/>
      <c r="O1044" s="6">
        <v>280</v>
      </c>
      <c r="P1044" s="6">
        <v>-284196.67</v>
      </c>
      <c r="R1044" s="31">
        <v>-280</v>
      </c>
      <c r="S1044" s="28">
        <v>43951</v>
      </c>
    </row>
    <row r="1045" spans="1:19" x14ac:dyDescent="0.2">
      <c r="A1045" s="29">
        <v>39816</v>
      </c>
      <c r="B1045" s="1" t="s">
        <v>200</v>
      </c>
      <c r="C1045" s="27">
        <v>43922</v>
      </c>
      <c r="D1045" s="1">
        <v>51418</v>
      </c>
      <c r="J1045" s="1" t="s">
        <v>0</v>
      </c>
      <c r="K1045" s="1" t="s">
        <v>49</v>
      </c>
      <c r="L1045" s="1">
        <v>-1</v>
      </c>
      <c r="M1045" s="1">
        <v>56</v>
      </c>
      <c r="N1045" s="6"/>
      <c r="O1045" s="6">
        <v>56</v>
      </c>
      <c r="P1045" s="6">
        <v>-284252.67</v>
      </c>
      <c r="R1045" s="31">
        <v>-56</v>
      </c>
      <c r="S1045" s="28">
        <v>43951</v>
      </c>
    </row>
    <row r="1046" spans="1:19" x14ac:dyDescent="0.2">
      <c r="A1046" s="29">
        <v>39817</v>
      </c>
      <c r="B1046" s="1" t="s">
        <v>200</v>
      </c>
      <c r="C1046" s="27">
        <v>43922</v>
      </c>
      <c r="D1046" s="1">
        <v>51419</v>
      </c>
      <c r="J1046" s="1" t="s">
        <v>0</v>
      </c>
      <c r="K1046" s="1" t="s">
        <v>49</v>
      </c>
      <c r="L1046" s="1">
        <v>-1</v>
      </c>
      <c r="M1046" s="1">
        <v>440</v>
      </c>
      <c r="N1046" s="6"/>
      <c r="O1046" s="6">
        <v>440</v>
      </c>
      <c r="P1046" s="6">
        <v>-284692.67</v>
      </c>
      <c r="R1046" s="31">
        <v>-440</v>
      </c>
      <c r="S1046" s="28">
        <v>43951</v>
      </c>
    </row>
    <row r="1047" spans="1:19" x14ac:dyDescent="0.2">
      <c r="A1047" s="29">
        <v>39817</v>
      </c>
      <c r="B1047" s="1" t="s">
        <v>200</v>
      </c>
      <c r="C1047" s="27">
        <v>43922</v>
      </c>
      <c r="D1047" s="1">
        <v>51419</v>
      </c>
      <c r="J1047" s="1" t="s">
        <v>0</v>
      </c>
      <c r="K1047" s="1" t="s">
        <v>49</v>
      </c>
      <c r="L1047" s="1">
        <v>-1</v>
      </c>
      <c r="M1047" s="1">
        <v>36</v>
      </c>
      <c r="N1047" s="6"/>
      <c r="O1047" s="6">
        <v>36</v>
      </c>
      <c r="P1047" s="6">
        <v>-284728.67</v>
      </c>
      <c r="R1047" s="31">
        <v>-36</v>
      </c>
      <c r="S1047" s="28">
        <v>43951</v>
      </c>
    </row>
    <row r="1048" spans="1:19" x14ac:dyDescent="0.2">
      <c r="A1048" s="29">
        <v>39818</v>
      </c>
      <c r="B1048" s="1" t="s">
        <v>200</v>
      </c>
      <c r="C1048" s="27">
        <v>43922</v>
      </c>
      <c r="D1048" s="1">
        <v>51420</v>
      </c>
      <c r="J1048" s="1" t="s">
        <v>0</v>
      </c>
      <c r="K1048" s="1" t="s">
        <v>49</v>
      </c>
      <c r="L1048" s="1">
        <v>-1</v>
      </c>
      <c r="M1048" s="1">
        <v>720</v>
      </c>
      <c r="N1048" s="6"/>
      <c r="O1048" s="6">
        <v>720</v>
      </c>
      <c r="P1048" s="6">
        <v>-285448.67</v>
      </c>
      <c r="R1048" s="31">
        <v>-720</v>
      </c>
      <c r="S1048" s="28">
        <v>43951</v>
      </c>
    </row>
    <row r="1049" spans="1:19" x14ac:dyDescent="0.2">
      <c r="A1049" s="29">
        <v>39818</v>
      </c>
      <c r="B1049" s="1" t="s">
        <v>200</v>
      </c>
      <c r="C1049" s="27">
        <v>43922</v>
      </c>
      <c r="D1049" s="1">
        <v>51420</v>
      </c>
      <c r="J1049" s="1" t="s">
        <v>0</v>
      </c>
      <c r="K1049" s="1" t="s">
        <v>49</v>
      </c>
      <c r="L1049" s="1">
        <v>-1</v>
      </c>
      <c r="M1049" s="1">
        <v>136</v>
      </c>
      <c r="N1049" s="6"/>
      <c r="O1049" s="6">
        <v>136</v>
      </c>
      <c r="P1049" s="6">
        <v>-285584.67</v>
      </c>
      <c r="R1049" s="31">
        <v>-136</v>
      </c>
      <c r="S1049" s="28">
        <v>43951</v>
      </c>
    </row>
    <row r="1050" spans="1:19" x14ac:dyDescent="0.2">
      <c r="A1050" s="29">
        <v>39819</v>
      </c>
      <c r="B1050" s="1" t="s">
        <v>200</v>
      </c>
      <c r="C1050" s="27">
        <v>43922</v>
      </c>
      <c r="D1050" s="1">
        <v>51421</v>
      </c>
      <c r="J1050" s="1" t="s">
        <v>0</v>
      </c>
      <c r="K1050" s="1" t="s">
        <v>49</v>
      </c>
      <c r="L1050" s="1">
        <v>-1</v>
      </c>
      <c r="M1050" s="1">
        <v>440</v>
      </c>
      <c r="N1050" s="6"/>
      <c r="O1050" s="6">
        <v>440</v>
      </c>
      <c r="P1050" s="6">
        <v>-286024.67</v>
      </c>
      <c r="R1050" s="31">
        <v>-440</v>
      </c>
      <c r="S1050" s="28">
        <v>43951</v>
      </c>
    </row>
    <row r="1051" spans="1:19" x14ac:dyDescent="0.2">
      <c r="A1051" s="29">
        <v>39819</v>
      </c>
      <c r="B1051" s="1" t="s">
        <v>200</v>
      </c>
      <c r="C1051" s="27">
        <v>43922</v>
      </c>
      <c r="D1051" s="1">
        <v>51421</v>
      </c>
      <c r="J1051" s="1" t="s">
        <v>0</v>
      </c>
      <c r="K1051" s="1" t="s">
        <v>49</v>
      </c>
      <c r="L1051" s="1">
        <v>-1</v>
      </c>
      <c r="M1051" s="1">
        <v>136</v>
      </c>
      <c r="N1051" s="6"/>
      <c r="O1051" s="6">
        <v>136</v>
      </c>
      <c r="P1051" s="6">
        <v>-286160.67</v>
      </c>
      <c r="R1051" s="31">
        <v>-136</v>
      </c>
      <c r="S1051" s="28">
        <v>43951</v>
      </c>
    </row>
    <row r="1052" spans="1:19" x14ac:dyDescent="0.2">
      <c r="A1052" s="29">
        <v>39819</v>
      </c>
      <c r="B1052" s="1" t="s">
        <v>200</v>
      </c>
      <c r="C1052" s="27">
        <v>43922</v>
      </c>
      <c r="D1052" s="1">
        <v>51421</v>
      </c>
      <c r="J1052" s="1" t="s">
        <v>0</v>
      </c>
      <c r="K1052" s="1" t="s">
        <v>49</v>
      </c>
      <c r="L1052" s="1">
        <v>-1</v>
      </c>
      <c r="M1052" s="1">
        <v>56</v>
      </c>
      <c r="N1052" s="6"/>
      <c r="O1052" s="6">
        <v>56</v>
      </c>
      <c r="P1052" s="6">
        <v>-286216.67</v>
      </c>
      <c r="R1052" s="31">
        <v>-56</v>
      </c>
      <c r="S1052" s="28">
        <v>43951</v>
      </c>
    </row>
    <row r="1053" spans="1:19" x14ac:dyDescent="0.2">
      <c r="A1053" s="29">
        <v>39819</v>
      </c>
      <c r="B1053" s="1" t="s">
        <v>200</v>
      </c>
      <c r="C1053" s="27">
        <v>43922</v>
      </c>
      <c r="D1053" s="1">
        <v>51421</v>
      </c>
      <c r="J1053" s="1" t="s">
        <v>0</v>
      </c>
      <c r="K1053" s="1" t="s">
        <v>49</v>
      </c>
      <c r="L1053" s="1">
        <v>-1</v>
      </c>
      <c r="M1053" s="1">
        <v>36</v>
      </c>
      <c r="N1053" s="6"/>
      <c r="O1053" s="6">
        <v>36</v>
      </c>
      <c r="P1053" s="6">
        <v>-286252.67</v>
      </c>
      <c r="R1053" s="31">
        <v>-36</v>
      </c>
      <c r="S1053" s="28">
        <v>43951</v>
      </c>
    </row>
    <row r="1054" spans="1:19" x14ac:dyDescent="0.2">
      <c r="A1054" s="29">
        <v>39820</v>
      </c>
      <c r="B1054" s="1" t="s">
        <v>200</v>
      </c>
      <c r="C1054" s="27">
        <v>43922</v>
      </c>
      <c r="D1054" s="1">
        <v>51422</v>
      </c>
      <c r="J1054" s="1" t="s">
        <v>0</v>
      </c>
      <c r="K1054" s="1" t="s">
        <v>49</v>
      </c>
      <c r="L1054" s="1">
        <v>-1</v>
      </c>
      <c r="M1054" s="1">
        <v>730</v>
      </c>
      <c r="N1054" s="6"/>
      <c r="O1054" s="6">
        <v>730</v>
      </c>
      <c r="P1054" s="6">
        <v>-286982.67</v>
      </c>
      <c r="R1054" s="31">
        <v>-730</v>
      </c>
      <c r="S1054" s="28">
        <v>43951</v>
      </c>
    </row>
    <row r="1055" spans="1:19" x14ac:dyDescent="0.2">
      <c r="A1055" s="29">
        <v>39820</v>
      </c>
      <c r="B1055" s="1" t="s">
        <v>200</v>
      </c>
      <c r="C1055" s="27">
        <v>43922</v>
      </c>
      <c r="D1055" s="1">
        <v>51422</v>
      </c>
      <c r="J1055" s="1" t="s">
        <v>0</v>
      </c>
      <c r="K1055" s="1" t="s">
        <v>49</v>
      </c>
      <c r="L1055" s="1">
        <v>-1</v>
      </c>
      <c r="M1055" s="1">
        <v>116</v>
      </c>
      <c r="N1055" s="6"/>
      <c r="O1055" s="6">
        <v>116</v>
      </c>
      <c r="P1055" s="6">
        <v>-287098.67</v>
      </c>
      <c r="R1055" s="31">
        <v>-116</v>
      </c>
      <c r="S1055" s="28">
        <v>43951</v>
      </c>
    </row>
    <row r="1056" spans="1:19" x14ac:dyDescent="0.2">
      <c r="A1056" s="29">
        <v>39821</v>
      </c>
      <c r="B1056" s="1" t="s">
        <v>200</v>
      </c>
      <c r="C1056" s="27">
        <v>43922</v>
      </c>
      <c r="D1056" s="1">
        <v>51423</v>
      </c>
      <c r="J1056" s="1" t="s">
        <v>0</v>
      </c>
      <c r="K1056" s="1" t="s">
        <v>49</v>
      </c>
      <c r="L1056" s="1">
        <v>-1</v>
      </c>
      <c r="M1056" s="1">
        <v>440</v>
      </c>
      <c r="N1056" s="6"/>
      <c r="O1056" s="6">
        <v>440</v>
      </c>
      <c r="P1056" s="6">
        <v>-287538.67</v>
      </c>
      <c r="R1056" s="31">
        <v>-440</v>
      </c>
      <c r="S1056" s="28">
        <v>43951</v>
      </c>
    </row>
    <row r="1057" spans="1:19" x14ac:dyDescent="0.2">
      <c r="A1057" s="29">
        <v>39821</v>
      </c>
      <c r="B1057" s="1" t="s">
        <v>200</v>
      </c>
      <c r="C1057" s="27">
        <v>43922</v>
      </c>
      <c r="D1057" s="1">
        <v>51423</v>
      </c>
      <c r="J1057" s="1" t="s">
        <v>0</v>
      </c>
      <c r="K1057" s="1" t="s">
        <v>49</v>
      </c>
      <c r="L1057" s="1">
        <v>-1</v>
      </c>
      <c r="M1057" s="1">
        <v>60</v>
      </c>
      <c r="N1057" s="6"/>
      <c r="O1057" s="6">
        <v>60</v>
      </c>
      <c r="P1057" s="6">
        <v>-287654.67</v>
      </c>
      <c r="R1057" s="31">
        <v>-60</v>
      </c>
      <c r="S1057" s="28">
        <v>43951</v>
      </c>
    </row>
    <row r="1058" spans="1:19" x14ac:dyDescent="0.2">
      <c r="A1058" s="29">
        <v>39821</v>
      </c>
      <c r="B1058" s="1" t="s">
        <v>200</v>
      </c>
      <c r="C1058" s="27">
        <v>43922</v>
      </c>
      <c r="D1058" s="1">
        <v>51423</v>
      </c>
      <c r="J1058" s="1" t="s">
        <v>0</v>
      </c>
      <c r="K1058" s="1" t="s">
        <v>49</v>
      </c>
      <c r="L1058" s="1">
        <v>-1</v>
      </c>
      <c r="M1058" s="1">
        <v>56</v>
      </c>
      <c r="N1058" s="6"/>
      <c r="O1058" s="6">
        <v>56</v>
      </c>
      <c r="P1058" s="6">
        <v>-287594.67</v>
      </c>
      <c r="R1058" s="31">
        <v>-56</v>
      </c>
      <c r="S1058" s="28">
        <v>43951</v>
      </c>
    </row>
    <row r="1059" spans="1:19" x14ac:dyDescent="0.2">
      <c r="A1059" s="29">
        <v>39822</v>
      </c>
      <c r="B1059" s="1" t="s">
        <v>200</v>
      </c>
      <c r="C1059" s="27">
        <v>43922</v>
      </c>
      <c r="D1059" s="1">
        <v>51424</v>
      </c>
      <c r="J1059" s="1" t="s">
        <v>0</v>
      </c>
      <c r="K1059" s="1" t="s">
        <v>49</v>
      </c>
      <c r="L1059" s="1">
        <v>-1</v>
      </c>
      <c r="M1059" s="1">
        <v>56</v>
      </c>
      <c r="N1059" s="6"/>
      <c r="O1059" s="6">
        <v>56</v>
      </c>
      <c r="P1059" s="6">
        <v>-287710.67</v>
      </c>
      <c r="R1059" s="31">
        <v>-56</v>
      </c>
      <c r="S1059" s="28">
        <v>43951</v>
      </c>
    </row>
    <row r="1060" spans="1:19" x14ac:dyDescent="0.2">
      <c r="A1060" s="29">
        <v>39823</v>
      </c>
      <c r="B1060" s="1" t="s">
        <v>200</v>
      </c>
      <c r="C1060" s="27">
        <v>43922</v>
      </c>
      <c r="D1060" s="1">
        <v>51425</v>
      </c>
      <c r="J1060" s="1" t="s">
        <v>0</v>
      </c>
      <c r="K1060" s="1" t="s">
        <v>49</v>
      </c>
      <c r="L1060" s="1">
        <v>-1</v>
      </c>
      <c r="M1060" s="1">
        <v>220</v>
      </c>
      <c r="N1060" s="6"/>
      <c r="O1060" s="6">
        <v>220</v>
      </c>
      <c r="P1060" s="6">
        <v>-287930.67</v>
      </c>
      <c r="R1060" s="31">
        <v>-220</v>
      </c>
      <c r="S1060" s="28">
        <v>43951</v>
      </c>
    </row>
    <row r="1061" spans="1:19" x14ac:dyDescent="0.2">
      <c r="A1061" s="29">
        <v>39823</v>
      </c>
      <c r="B1061" s="1" t="s">
        <v>200</v>
      </c>
      <c r="C1061" s="27">
        <v>43922</v>
      </c>
      <c r="D1061" s="1">
        <v>51425</v>
      </c>
      <c r="J1061" s="1" t="s">
        <v>0</v>
      </c>
      <c r="K1061" s="1" t="s">
        <v>49</v>
      </c>
      <c r="L1061" s="1">
        <v>-1</v>
      </c>
      <c r="M1061" s="1">
        <v>36</v>
      </c>
      <c r="N1061" s="6"/>
      <c r="O1061" s="6">
        <v>36</v>
      </c>
      <c r="P1061" s="6">
        <v>-287966.67</v>
      </c>
      <c r="R1061" s="31">
        <v>-36</v>
      </c>
      <c r="S1061" s="28">
        <v>43951</v>
      </c>
    </row>
    <row r="1062" spans="1:19" x14ac:dyDescent="0.2">
      <c r="A1062" s="29">
        <v>39824</v>
      </c>
      <c r="B1062" s="1" t="s">
        <v>200</v>
      </c>
      <c r="C1062" s="27">
        <v>43922</v>
      </c>
      <c r="D1062" s="1">
        <v>51426</v>
      </c>
      <c r="J1062" s="1" t="s">
        <v>0</v>
      </c>
      <c r="K1062" s="1" t="s">
        <v>49</v>
      </c>
      <c r="L1062" s="1">
        <v>-1</v>
      </c>
      <c r="M1062" s="1">
        <v>640</v>
      </c>
      <c r="N1062" s="6"/>
      <c r="O1062" s="6">
        <v>640</v>
      </c>
      <c r="P1062" s="6">
        <v>-288606.67</v>
      </c>
      <c r="R1062" s="31">
        <v>-640</v>
      </c>
      <c r="S1062" s="28">
        <v>43951</v>
      </c>
    </row>
    <row r="1063" spans="1:19" x14ac:dyDescent="0.2">
      <c r="A1063" s="29">
        <v>39824</v>
      </c>
      <c r="B1063" s="1" t="s">
        <v>200</v>
      </c>
      <c r="C1063" s="27">
        <v>43922</v>
      </c>
      <c r="D1063" s="1">
        <v>51426</v>
      </c>
      <c r="J1063" s="1" t="s">
        <v>0</v>
      </c>
      <c r="K1063" s="1" t="s">
        <v>49</v>
      </c>
      <c r="L1063" s="1">
        <v>-1</v>
      </c>
      <c r="M1063" s="1">
        <v>348</v>
      </c>
      <c r="N1063" s="6"/>
      <c r="O1063" s="6">
        <v>348</v>
      </c>
      <c r="P1063" s="6">
        <v>-288954.67</v>
      </c>
      <c r="R1063" s="31">
        <v>-348</v>
      </c>
      <c r="S1063" s="28">
        <v>43951</v>
      </c>
    </row>
    <row r="1064" spans="1:19" x14ac:dyDescent="0.2">
      <c r="A1064" s="29">
        <v>39825</v>
      </c>
      <c r="B1064" s="1" t="s">
        <v>200</v>
      </c>
      <c r="C1064" s="27">
        <v>43922</v>
      </c>
      <c r="D1064" s="1">
        <v>51427</v>
      </c>
      <c r="J1064" s="1" t="s">
        <v>0</v>
      </c>
      <c r="K1064" s="1" t="s">
        <v>49</v>
      </c>
      <c r="L1064" s="1">
        <v>-1</v>
      </c>
      <c r="M1064" s="1">
        <v>320</v>
      </c>
      <c r="N1064" s="6"/>
      <c r="O1064" s="6">
        <v>320</v>
      </c>
      <c r="P1064" s="6">
        <v>-289274.67</v>
      </c>
      <c r="R1064" s="31">
        <v>-320</v>
      </c>
      <c r="S1064" s="28">
        <v>43951</v>
      </c>
    </row>
    <row r="1065" spans="1:19" x14ac:dyDescent="0.2">
      <c r="A1065" s="29">
        <v>39825</v>
      </c>
      <c r="B1065" s="1" t="s">
        <v>200</v>
      </c>
      <c r="C1065" s="27">
        <v>43922</v>
      </c>
      <c r="D1065" s="1">
        <v>51427</v>
      </c>
      <c r="J1065" s="1" t="s">
        <v>0</v>
      </c>
      <c r="K1065" s="1" t="s">
        <v>49</v>
      </c>
      <c r="L1065" s="1">
        <v>-1</v>
      </c>
      <c r="M1065" s="1">
        <v>146</v>
      </c>
      <c r="N1065" s="6"/>
      <c r="O1065" s="6">
        <v>146</v>
      </c>
      <c r="P1065" s="6">
        <v>-289476.67</v>
      </c>
      <c r="R1065" s="31">
        <v>-146</v>
      </c>
      <c r="S1065" s="28">
        <v>43951</v>
      </c>
    </row>
    <row r="1066" spans="1:19" x14ac:dyDescent="0.2">
      <c r="A1066" s="29">
        <v>39825</v>
      </c>
      <c r="B1066" s="1" t="s">
        <v>200</v>
      </c>
      <c r="C1066" s="27">
        <v>43922</v>
      </c>
      <c r="D1066" s="1">
        <v>51427</v>
      </c>
      <c r="J1066" s="1" t="s">
        <v>0</v>
      </c>
      <c r="K1066" s="1" t="s">
        <v>49</v>
      </c>
      <c r="L1066" s="1">
        <v>-1</v>
      </c>
      <c r="M1066" s="1">
        <v>80</v>
      </c>
      <c r="N1066" s="6"/>
      <c r="O1066" s="6">
        <v>80</v>
      </c>
      <c r="P1066" s="6">
        <v>-289556.67</v>
      </c>
      <c r="R1066" s="31">
        <v>-80</v>
      </c>
      <c r="S1066" s="28">
        <v>43951</v>
      </c>
    </row>
    <row r="1067" spans="1:19" x14ac:dyDescent="0.2">
      <c r="A1067" s="29">
        <v>39825</v>
      </c>
      <c r="B1067" s="1" t="s">
        <v>200</v>
      </c>
      <c r="C1067" s="27">
        <v>43922</v>
      </c>
      <c r="D1067" s="1">
        <v>51427</v>
      </c>
      <c r="J1067" s="1" t="s">
        <v>0</v>
      </c>
      <c r="K1067" s="1" t="s">
        <v>49</v>
      </c>
      <c r="L1067" s="1">
        <v>-1</v>
      </c>
      <c r="M1067" s="1">
        <v>56</v>
      </c>
      <c r="N1067" s="6"/>
      <c r="O1067" s="6">
        <v>56</v>
      </c>
      <c r="P1067" s="6">
        <v>-289330.67</v>
      </c>
      <c r="R1067" s="31">
        <v>-56</v>
      </c>
      <c r="S1067" s="28">
        <v>43951</v>
      </c>
    </row>
    <row r="1068" spans="1:19" x14ac:dyDescent="0.2">
      <c r="A1068" s="29">
        <v>39826</v>
      </c>
      <c r="B1068" s="1" t="s">
        <v>200</v>
      </c>
      <c r="C1068" s="27">
        <v>43922</v>
      </c>
      <c r="D1068" s="1">
        <v>51428</v>
      </c>
      <c r="J1068" s="1" t="s">
        <v>0</v>
      </c>
      <c r="K1068" s="1" t="s">
        <v>49</v>
      </c>
      <c r="L1068" s="1">
        <v>-1</v>
      </c>
      <c r="M1068" s="1">
        <v>320</v>
      </c>
      <c r="N1068" s="6"/>
      <c r="O1068" s="6">
        <v>320</v>
      </c>
      <c r="P1068" s="6">
        <v>-289876.67</v>
      </c>
      <c r="R1068" s="31">
        <v>-320</v>
      </c>
      <c r="S1068" s="28">
        <v>43951</v>
      </c>
    </row>
    <row r="1069" spans="1:19" x14ac:dyDescent="0.2">
      <c r="A1069" s="29">
        <v>39826</v>
      </c>
      <c r="B1069" s="1" t="s">
        <v>200</v>
      </c>
      <c r="C1069" s="27">
        <v>43922</v>
      </c>
      <c r="D1069" s="1">
        <v>51428</v>
      </c>
      <c r="J1069" s="1" t="s">
        <v>0</v>
      </c>
      <c r="K1069" s="1" t="s">
        <v>49</v>
      </c>
      <c r="L1069" s="1">
        <v>-1</v>
      </c>
      <c r="M1069" s="1">
        <v>146</v>
      </c>
      <c r="N1069" s="6"/>
      <c r="O1069" s="6">
        <v>146</v>
      </c>
      <c r="P1069" s="6">
        <v>-290022.67</v>
      </c>
      <c r="R1069" s="31">
        <v>-146</v>
      </c>
      <c r="S1069" s="28">
        <v>43951</v>
      </c>
    </row>
    <row r="1070" spans="1:19" x14ac:dyDescent="0.2">
      <c r="A1070" s="29">
        <v>39827</v>
      </c>
      <c r="B1070" s="1" t="s">
        <v>200</v>
      </c>
      <c r="C1070" s="27">
        <v>43922</v>
      </c>
      <c r="D1070" s="1">
        <v>51429</v>
      </c>
      <c r="J1070" s="1" t="s">
        <v>0</v>
      </c>
      <c r="K1070" s="1" t="s">
        <v>49</v>
      </c>
      <c r="L1070" s="1">
        <v>-1</v>
      </c>
      <c r="M1070" s="1">
        <v>380</v>
      </c>
      <c r="N1070" s="6"/>
      <c r="O1070" s="6">
        <v>380</v>
      </c>
      <c r="P1070" s="6">
        <v>-290402.67</v>
      </c>
      <c r="R1070" s="31">
        <v>-380</v>
      </c>
      <c r="S1070" s="28">
        <v>43951</v>
      </c>
    </row>
    <row r="1071" spans="1:19" x14ac:dyDescent="0.2">
      <c r="A1071" s="29">
        <v>39829</v>
      </c>
      <c r="B1071" s="1" t="s">
        <v>200</v>
      </c>
      <c r="C1071" s="27">
        <v>43922</v>
      </c>
      <c r="D1071" s="1">
        <v>51431</v>
      </c>
      <c r="J1071" s="1" t="s">
        <v>0</v>
      </c>
      <c r="K1071" s="1" t="s">
        <v>49</v>
      </c>
      <c r="L1071" s="1">
        <v>-1</v>
      </c>
      <c r="M1071" s="1">
        <v>480</v>
      </c>
      <c r="N1071" s="6"/>
      <c r="O1071" s="6">
        <v>480</v>
      </c>
      <c r="P1071" s="6">
        <v>-290882.67</v>
      </c>
      <c r="R1071" s="31">
        <v>-480</v>
      </c>
      <c r="S1071" s="28">
        <v>43951</v>
      </c>
    </row>
    <row r="1072" spans="1:19" x14ac:dyDescent="0.2">
      <c r="A1072" s="29">
        <v>39829</v>
      </c>
      <c r="B1072" s="1" t="s">
        <v>200</v>
      </c>
      <c r="C1072" s="27">
        <v>43922</v>
      </c>
      <c r="D1072" s="1">
        <v>51431</v>
      </c>
      <c r="J1072" s="1" t="s">
        <v>0</v>
      </c>
      <c r="K1072" s="1" t="s">
        <v>49</v>
      </c>
      <c r="L1072" s="1">
        <v>-1</v>
      </c>
      <c r="M1072" s="1">
        <v>96</v>
      </c>
      <c r="N1072" s="6"/>
      <c r="O1072" s="6">
        <v>96</v>
      </c>
      <c r="P1072" s="6">
        <v>-290978.67</v>
      </c>
      <c r="R1072" s="31">
        <v>-96</v>
      </c>
      <c r="S1072" s="28">
        <v>43951</v>
      </c>
    </row>
    <row r="1073" spans="1:19" x14ac:dyDescent="0.2">
      <c r="A1073" s="29">
        <v>39830</v>
      </c>
      <c r="B1073" s="1" t="s">
        <v>200</v>
      </c>
      <c r="C1073" s="27">
        <v>43922</v>
      </c>
      <c r="D1073" s="1">
        <v>51432</v>
      </c>
      <c r="J1073" s="1" t="s">
        <v>0</v>
      </c>
      <c r="K1073" s="1" t="s">
        <v>49</v>
      </c>
      <c r="L1073" s="1">
        <v>-1</v>
      </c>
      <c r="M1073" s="1">
        <v>700</v>
      </c>
      <c r="N1073" s="6"/>
      <c r="O1073" s="6">
        <v>700</v>
      </c>
      <c r="P1073" s="6">
        <v>-291678.67</v>
      </c>
      <c r="R1073" s="31">
        <v>-700</v>
      </c>
      <c r="S1073" s="28">
        <v>43951</v>
      </c>
    </row>
    <row r="1074" spans="1:19" x14ac:dyDescent="0.2">
      <c r="A1074" s="29">
        <v>39831</v>
      </c>
      <c r="B1074" s="1" t="s">
        <v>200</v>
      </c>
      <c r="C1074" s="27">
        <v>43922</v>
      </c>
      <c r="D1074" s="1">
        <v>51433</v>
      </c>
      <c r="J1074" s="1" t="s">
        <v>0</v>
      </c>
      <c r="K1074" s="1" t="s">
        <v>49</v>
      </c>
      <c r="L1074" s="1">
        <v>-1</v>
      </c>
      <c r="M1074" s="1">
        <v>362</v>
      </c>
      <c r="N1074" s="6"/>
      <c r="O1074" s="6">
        <v>362</v>
      </c>
      <c r="P1074" s="6">
        <v>-292040.67</v>
      </c>
      <c r="R1074" s="31">
        <v>-362</v>
      </c>
      <c r="S1074" s="28">
        <v>43951</v>
      </c>
    </row>
    <row r="1075" spans="1:19" x14ac:dyDescent="0.2">
      <c r="A1075" s="29">
        <v>39831</v>
      </c>
      <c r="B1075" s="1" t="s">
        <v>200</v>
      </c>
      <c r="C1075" s="27">
        <v>43922</v>
      </c>
      <c r="D1075" s="1">
        <v>51433</v>
      </c>
      <c r="J1075" s="1" t="s">
        <v>0</v>
      </c>
      <c r="K1075" s="1" t="s">
        <v>49</v>
      </c>
      <c r="L1075" s="1">
        <v>-1</v>
      </c>
      <c r="M1075" s="1">
        <v>56</v>
      </c>
      <c r="N1075" s="6"/>
      <c r="O1075" s="6">
        <v>56</v>
      </c>
      <c r="P1075" s="6">
        <v>-292096.67</v>
      </c>
      <c r="R1075" s="31">
        <v>-56</v>
      </c>
      <c r="S1075" s="28">
        <v>43951</v>
      </c>
    </row>
    <row r="1076" spans="1:19" x14ac:dyDescent="0.2">
      <c r="A1076" s="29">
        <v>39832</v>
      </c>
      <c r="B1076" s="1" t="s">
        <v>200</v>
      </c>
      <c r="C1076" s="27">
        <v>43922</v>
      </c>
      <c r="D1076" s="1">
        <v>51434</v>
      </c>
      <c r="J1076" s="1" t="s">
        <v>0</v>
      </c>
      <c r="K1076" s="1" t="s">
        <v>49</v>
      </c>
      <c r="L1076" s="1">
        <v>-1</v>
      </c>
      <c r="M1076" s="1">
        <v>1600</v>
      </c>
      <c r="N1076" s="6"/>
      <c r="O1076" s="6">
        <v>1600</v>
      </c>
      <c r="P1076" s="6">
        <v>-293696.67</v>
      </c>
      <c r="R1076" s="31">
        <v>-1600</v>
      </c>
      <c r="S1076" s="28">
        <v>43951</v>
      </c>
    </row>
    <row r="1077" spans="1:19" x14ac:dyDescent="0.2">
      <c r="A1077" s="29">
        <v>39832</v>
      </c>
      <c r="B1077" s="1" t="s">
        <v>200</v>
      </c>
      <c r="C1077" s="27">
        <v>43922</v>
      </c>
      <c r="D1077" s="1">
        <v>51434</v>
      </c>
      <c r="J1077" s="1" t="s">
        <v>0</v>
      </c>
      <c r="K1077" s="1" t="s">
        <v>49</v>
      </c>
      <c r="L1077" s="1">
        <v>-1</v>
      </c>
      <c r="M1077" s="1">
        <v>386</v>
      </c>
      <c r="N1077" s="6"/>
      <c r="O1077" s="6">
        <v>386</v>
      </c>
      <c r="P1077" s="6">
        <v>-294082.67</v>
      </c>
      <c r="R1077" s="31">
        <v>-386</v>
      </c>
      <c r="S1077" s="28">
        <v>43951</v>
      </c>
    </row>
    <row r="1078" spans="1:19" x14ac:dyDescent="0.2">
      <c r="A1078" s="29">
        <v>39833</v>
      </c>
      <c r="B1078" s="1" t="s">
        <v>200</v>
      </c>
      <c r="C1078" s="27">
        <v>43922</v>
      </c>
      <c r="D1078" s="1">
        <v>51435</v>
      </c>
      <c r="J1078" s="1" t="s">
        <v>0</v>
      </c>
      <c r="K1078" s="1" t="s">
        <v>49</v>
      </c>
      <c r="L1078" s="1">
        <v>-1</v>
      </c>
      <c r="M1078" s="1">
        <v>320</v>
      </c>
      <c r="N1078" s="6"/>
      <c r="O1078" s="6">
        <v>320</v>
      </c>
      <c r="P1078" s="6">
        <v>-294402.67</v>
      </c>
      <c r="R1078" s="31">
        <v>-320</v>
      </c>
      <c r="S1078" s="28">
        <v>43951</v>
      </c>
    </row>
    <row r="1079" spans="1:19" x14ac:dyDescent="0.2">
      <c r="A1079" s="29">
        <v>39833</v>
      </c>
      <c r="B1079" s="1" t="s">
        <v>200</v>
      </c>
      <c r="C1079" s="27">
        <v>43922</v>
      </c>
      <c r="D1079" s="1">
        <v>51435</v>
      </c>
      <c r="J1079" s="1" t="s">
        <v>0</v>
      </c>
      <c r="K1079" s="1" t="s">
        <v>49</v>
      </c>
      <c r="L1079" s="1">
        <v>-1</v>
      </c>
      <c r="M1079" s="1">
        <v>36</v>
      </c>
      <c r="N1079" s="6"/>
      <c r="O1079" s="6">
        <v>36</v>
      </c>
      <c r="P1079" s="6">
        <v>-294438.67</v>
      </c>
      <c r="R1079" s="31">
        <v>-36</v>
      </c>
      <c r="S1079" s="28">
        <v>43951</v>
      </c>
    </row>
    <row r="1080" spans="1:19" x14ac:dyDescent="0.2">
      <c r="A1080" s="29">
        <v>39833</v>
      </c>
      <c r="B1080" s="1" t="s">
        <v>200</v>
      </c>
      <c r="C1080" s="27">
        <v>43922</v>
      </c>
      <c r="D1080" s="1">
        <v>51435</v>
      </c>
      <c r="J1080" s="1" t="s">
        <v>0</v>
      </c>
      <c r="K1080" s="1" t="s">
        <v>49</v>
      </c>
      <c r="L1080" s="1">
        <v>-1</v>
      </c>
      <c r="M1080" s="1">
        <v>36</v>
      </c>
      <c r="N1080" s="6"/>
      <c r="O1080" s="6">
        <v>36</v>
      </c>
      <c r="P1080" s="6">
        <v>-294474.67</v>
      </c>
      <c r="R1080" s="31">
        <v>-36</v>
      </c>
      <c r="S1080" s="28">
        <v>43951</v>
      </c>
    </row>
    <row r="1081" spans="1:19" x14ac:dyDescent="0.2">
      <c r="A1081" s="29">
        <v>39834</v>
      </c>
      <c r="B1081" s="1" t="s">
        <v>200</v>
      </c>
      <c r="C1081" s="27">
        <v>43922</v>
      </c>
      <c r="D1081" s="1">
        <v>51436</v>
      </c>
      <c r="J1081" s="1" t="s">
        <v>0</v>
      </c>
      <c r="K1081" s="1" t="s">
        <v>49</v>
      </c>
      <c r="L1081" s="1">
        <v>-1</v>
      </c>
      <c r="M1081" s="1">
        <v>840</v>
      </c>
      <c r="N1081" s="6"/>
      <c r="O1081" s="6">
        <v>840</v>
      </c>
      <c r="P1081" s="6">
        <v>-295314.67</v>
      </c>
      <c r="R1081" s="31">
        <v>-840</v>
      </c>
      <c r="S1081" s="28">
        <v>43951</v>
      </c>
    </row>
    <row r="1082" spans="1:19" x14ac:dyDescent="0.2">
      <c r="A1082" s="29">
        <v>39834</v>
      </c>
      <c r="B1082" s="1" t="s">
        <v>200</v>
      </c>
      <c r="C1082" s="27">
        <v>43922</v>
      </c>
      <c r="D1082" s="1">
        <v>51436</v>
      </c>
      <c r="J1082" s="1" t="s">
        <v>0</v>
      </c>
      <c r="K1082" s="1" t="s">
        <v>49</v>
      </c>
      <c r="L1082" s="1">
        <v>-1</v>
      </c>
      <c r="M1082" s="1">
        <v>574</v>
      </c>
      <c r="N1082" s="6"/>
      <c r="O1082" s="6">
        <v>574</v>
      </c>
      <c r="P1082" s="6">
        <v>-296410.67</v>
      </c>
      <c r="R1082" s="31">
        <v>-574</v>
      </c>
      <c r="S1082" s="28">
        <v>43951</v>
      </c>
    </row>
    <row r="1083" spans="1:19" x14ac:dyDescent="0.2">
      <c r="A1083" s="29">
        <v>39834</v>
      </c>
      <c r="B1083" s="1" t="s">
        <v>200</v>
      </c>
      <c r="C1083" s="27">
        <v>43922</v>
      </c>
      <c r="D1083" s="1">
        <v>51436</v>
      </c>
      <c r="J1083" s="1" t="s">
        <v>0</v>
      </c>
      <c r="K1083" s="1" t="s">
        <v>49</v>
      </c>
      <c r="L1083" s="1">
        <v>-1</v>
      </c>
      <c r="M1083" s="1">
        <v>220</v>
      </c>
      <c r="N1083" s="6"/>
      <c r="O1083" s="6">
        <v>220</v>
      </c>
      <c r="P1083" s="6">
        <v>-295534.67</v>
      </c>
      <c r="R1083" s="31">
        <v>-220</v>
      </c>
      <c r="S1083" s="28">
        <v>43951</v>
      </c>
    </row>
    <row r="1084" spans="1:19" x14ac:dyDescent="0.2">
      <c r="A1084" s="29">
        <v>39834</v>
      </c>
      <c r="B1084" s="1" t="s">
        <v>200</v>
      </c>
      <c r="C1084" s="27">
        <v>43922</v>
      </c>
      <c r="D1084" s="1">
        <v>51436</v>
      </c>
      <c r="J1084" s="1" t="s">
        <v>0</v>
      </c>
      <c r="K1084" s="1" t="s">
        <v>49</v>
      </c>
      <c r="L1084" s="1">
        <v>-1</v>
      </c>
      <c r="M1084" s="1">
        <v>146</v>
      </c>
      <c r="N1084" s="6"/>
      <c r="O1084" s="6">
        <v>146</v>
      </c>
      <c r="P1084" s="6">
        <v>-295680.67</v>
      </c>
      <c r="R1084" s="31">
        <v>-146</v>
      </c>
      <c r="S1084" s="28">
        <v>43951</v>
      </c>
    </row>
    <row r="1085" spans="1:19" x14ac:dyDescent="0.2">
      <c r="A1085" s="29">
        <v>39834</v>
      </c>
      <c r="B1085" s="1" t="s">
        <v>200</v>
      </c>
      <c r="C1085" s="27">
        <v>43922</v>
      </c>
      <c r="D1085" s="1">
        <v>51436</v>
      </c>
      <c r="J1085" s="1" t="s">
        <v>0</v>
      </c>
      <c r="K1085" s="1" t="s">
        <v>49</v>
      </c>
      <c r="L1085" s="1">
        <v>-1</v>
      </c>
      <c r="M1085" s="1">
        <v>80</v>
      </c>
      <c r="N1085" s="6"/>
      <c r="O1085" s="6">
        <v>80</v>
      </c>
      <c r="P1085" s="6">
        <v>-295816.67</v>
      </c>
      <c r="R1085" s="31">
        <v>-80</v>
      </c>
      <c r="S1085" s="28">
        <v>43951</v>
      </c>
    </row>
    <row r="1086" spans="1:19" x14ac:dyDescent="0.2">
      <c r="A1086" s="29">
        <v>39834</v>
      </c>
      <c r="B1086" s="1" t="s">
        <v>200</v>
      </c>
      <c r="C1086" s="27">
        <v>43922</v>
      </c>
      <c r="D1086" s="1">
        <v>51436</v>
      </c>
      <c r="J1086" s="1" t="s">
        <v>0</v>
      </c>
      <c r="K1086" s="1" t="s">
        <v>49</v>
      </c>
      <c r="L1086" s="1">
        <v>-1</v>
      </c>
      <c r="M1086" s="1">
        <v>56</v>
      </c>
      <c r="N1086" s="6"/>
      <c r="O1086" s="6">
        <v>56</v>
      </c>
      <c r="P1086" s="6">
        <v>-295736.67</v>
      </c>
      <c r="R1086" s="31">
        <v>-56</v>
      </c>
      <c r="S1086" s="28">
        <v>43951</v>
      </c>
    </row>
    <row r="1087" spans="1:19" x14ac:dyDescent="0.2">
      <c r="A1087" s="29">
        <v>39834</v>
      </c>
      <c r="B1087" s="1" t="s">
        <v>200</v>
      </c>
      <c r="C1087" s="27">
        <v>43922</v>
      </c>
      <c r="D1087" s="1">
        <v>51436</v>
      </c>
      <c r="J1087" s="1" t="s">
        <v>0</v>
      </c>
      <c r="K1087" s="1" t="s">
        <v>49</v>
      </c>
      <c r="L1087" s="1">
        <v>-1</v>
      </c>
      <c r="M1087" s="1">
        <v>20</v>
      </c>
      <c r="N1087" s="6"/>
      <c r="O1087" s="6">
        <v>20</v>
      </c>
      <c r="P1087" s="6">
        <v>-295836.67</v>
      </c>
      <c r="R1087" s="31">
        <v>-20</v>
      </c>
      <c r="S1087" s="28">
        <v>43951</v>
      </c>
    </row>
    <row r="1088" spans="1:19" x14ac:dyDescent="0.2">
      <c r="A1088" s="29">
        <v>39835</v>
      </c>
      <c r="B1088" s="1" t="s">
        <v>200</v>
      </c>
      <c r="C1088" s="27">
        <v>43922</v>
      </c>
      <c r="D1088" s="1">
        <v>51437</v>
      </c>
      <c r="J1088" s="1" t="s">
        <v>0</v>
      </c>
      <c r="K1088" s="1" t="s">
        <v>49</v>
      </c>
      <c r="L1088" s="1">
        <v>-1</v>
      </c>
      <c r="M1088" s="1">
        <v>880</v>
      </c>
      <c r="N1088" s="6"/>
      <c r="O1088" s="6">
        <v>880</v>
      </c>
      <c r="P1088" s="6">
        <v>-297290.67</v>
      </c>
      <c r="R1088" s="31">
        <v>-880</v>
      </c>
      <c r="S1088" s="28">
        <v>43951</v>
      </c>
    </row>
    <row r="1089" spans="1:19" x14ac:dyDescent="0.2">
      <c r="A1089" s="29">
        <v>39835</v>
      </c>
      <c r="B1089" s="1" t="s">
        <v>200</v>
      </c>
      <c r="C1089" s="27">
        <v>43922</v>
      </c>
      <c r="D1089" s="1">
        <v>51437</v>
      </c>
      <c r="J1089" s="1" t="s">
        <v>0</v>
      </c>
      <c r="K1089" s="1" t="s">
        <v>49</v>
      </c>
      <c r="L1089" s="1">
        <v>-1</v>
      </c>
      <c r="M1089" s="1">
        <v>274</v>
      </c>
      <c r="N1089" s="6"/>
      <c r="O1089" s="6">
        <v>274</v>
      </c>
      <c r="P1089" s="6">
        <v>-297620.67</v>
      </c>
      <c r="R1089" s="31">
        <v>-274</v>
      </c>
      <c r="S1089" s="28">
        <v>43951</v>
      </c>
    </row>
    <row r="1090" spans="1:19" x14ac:dyDescent="0.2">
      <c r="A1090" s="29">
        <v>39835</v>
      </c>
      <c r="B1090" s="1" t="s">
        <v>200</v>
      </c>
      <c r="C1090" s="27">
        <v>43922</v>
      </c>
      <c r="D1090" s="1">
        <v>51437</v>
      </c>
      <c r="J1090" s="1" t="s">
        <v>0</v>
      </c>
      <c r="K1090" s="1" t="s">
        <v>49</v>
      </c>
      <c r="L1090" s="1">
        <v>-1</v>
      </c>
      <c r="M1090" s="1">
        <v>92</v>
      </c>
      <c r="N1090" s="6"/>
      <c r="O1090" s="6">
        <v>92</v>
      </c>
      <c r="P1090" s="6">
        <v>-297712.67</v>
      </c>
      <c r="R1090" s="31">
        <v>-92</v>
      </c>
      <c r="S1090" s="28">
        <v>43951</v>
      </c>
    </row>
    <row r="1091" spans="1:19" x14ac:dyDescent="0.2">
      <c r="A1091" s="29">
        <v>39835</v>
      </c>
      <c r="B1091" s="1" t="s">
        <v>200</v>
      </c>
      <c r="C1091" s="27">
        <v>43922</v>
      </c>
      <c r="D1091" s="1">
        <v>51437</v>
      </c>
      <c r="J1091" s="1" t="s">
        <v>0</v>
      </c>
      <c r="K1091" s="1" t="s">
        <v>49</v>
      </c>
      <c r="L1091" s="1">
        <v>-1</v>
      </c>
      <c r="M1091" s="1">
        <v>56</v>
      </c>
      <c r="N1091" s="6"/>
      <c r="O1091" s="6">
        <v>56</v>
      </c>
      <c r="P1091" s="6">
        <v>-297346.67</v>
      </c>
      <c r="R1091" s="31">
        <v>-56</v>
      </c>
      <c r="S1091" s="28">
        <v>43951</v>
      </c>
    </row>
    <row r="1092" spans="1:19" x14ac:dyDescent="0.2">
      <c r="A1092" s="29">
        <v>39836</v>
      </c>
      <c r="B1092" s="1" t="s">
        <v>200</v>
      </c>
      <c r="C1092" s="27">
        <v>43922</v>
      </c>
      <c r="D1092" s="1">
        <v>51438</v>
      </c>
      <c r="J1092" s="1" t="s">
        <v>0</v>
      </c>
      <c r="K1092" s="1" t="s">
        <v>49</v>
      </c>
      <c r="L1092" s="1">
        <v>-1</v>
      </c>
      <c r="M1092" s="1">
        <v>340</v>
      </c>
      <c r="N1092" s="6"/>
      <c r="O1092" s="6">
        <v>340</v>
      </c>
      <c r="P1092" s="6">
        <v>-298052.67</v>
      </c>
      <c r="R1092" s="31">
        <v>-340</v>
      </c>
      <c r="S1092" s="28">
        <v>43951</v>
      </c>
    </row>
    <row r="1093" spans="1:19" x14ac:dyDescent="0.2">
      <c r="A1093" s="29">
        <v>39836</v>
      </c>
      <c r="B1093" s="1" t="s">
        <v>200</v>
      </c>
      <c r="C1093" s="27">
        <v>43922</v>
      </c>
      <c r="D1093" s="1">
        <v>51438</v>
      </c>
      <c r="J1093" s="1" t="s">
        <v>0</v>
      </c>
      <c r="K1093" s="1" t="s">
        <v>49</v>
      </c>
      <c r="L1093" s="1">
        <v>-18</v>
      </c>
      <c r="M1093" s="1">
        <v>2.62</v>
      </c>
      <c r="N1093" s="6"/>
      <c r="O1093" s="6">
        <v>47.16</v>
      </c>
      <c r="P1093" s="6">
        <v>-298099.83</v>
      </c>
      <c r="R1093" s="31">
        <v>-47.16</v>
      </c>
      <c r="S1093" s="28">
        <v>43951</v>
      </c>
    </row>
    <row r="1094" spans="1:19" x14ac:dyDescent="0.2">
      <c r="A1094" s="29">
        <v>39836</v>
      </c>
      <c r="B1094" s="1" t="s">
        <v>200</v>
      </c>
      <c r="C1094" s="27">
        <v>43922</v>
      </c>
      <c r="D1094" s="1">
        <v>51438</v>
      </c>
      <c r="J1094" s="1" t="s">
        <v>0</v>
      </c>
      <c r="K1094" s="1" t="s">
        <v>49</v>
      </c>
      <c r="L1094" s="1">
        <v>-5</v>
      </c>
      <c r="M1094" s="1">
        <v>4</v>
      </c>
      <c r="N1094" s="6"/>
      <c r="O1094" s="6">
        <v>20</v>
      </c>
      <c r="P1094" s="6">
        <v>-298119.83</v>
      </c>
      <c r="R1094" s="31">
        <v>-20</v>
      </c>
      <c r="S1094" s="28">
        <v>43951</v>
      </c>
    </row>
    <row r="1095" spans="1:19" x14ac:dyDescent="0.2">
      <c r="A1095" s="29">
        <v>39837</v>
      </c>
      <c r="B1095" s="1" t="s">
        <v>200</v>
      </c>
      <c r="C1095" s="27">
        <v>43922</v>
      </c>
      <c r="D1095" s="1">
        <v>51439</v>
      </c>
      <c r="J1095" s="1" t="s">
        <v>0</v>
      </c>
      <c r="K1095" s="1" t="s">
        <v>49</v>
      </c>
      <c r="L1095" s="1">
        <v>-1</v>
      </c>
      <c r="M1095" s="1">
        <v>2980</v>
      </c>
      <c r="N1095" s="6"/>
      <c r="O1095" s="6">
        <v>2980</v>
      </c>
      <c r="P1095" s="6">
        <v>-301099.83</v>
      </c>
      <c r="R1095" s="31">
        <v>-2980</v>
      </c>
      <c r="S1095" s="28">
        <v>43951</v>
      </c>
    </row>
    <row r="1096" spans="1:19" x14ac:dyDescent="0.2">
      <c r="A1096" s="29">
        <v>39837</v>
      </c>
      <c r="B1096" s="1" t="s">
        <v>200</v>
      </c>
      <c r="C1096" s="27">
        <v>43922</v>
      </c>
      <c r="D1096" s="1">
        <v>51439</v>
      </c>
      <c r="J1096" s="1" t="s">
        <v>0</v>
      </c>
      <c r="K1096" s="1" t="s">
        <v>49</v>
      </c>
      <c r="L1096" s="1">
        <v>-1</v>
      </c>
      <c r="M1096" s="1">
        <v>232</v>
      </c>
      <c r="N1096" s="6"/>
      <c r="O1096" s="6">
        <v>232</v>
      </c>
      <c r="P1096" s="6">
        <v>-301331.83</v>
      </c>
      <c r="R1096" s="31">
        <v>-232</v>
      </c>
      <c r="S1096" s="28">
        <v>43951</v>
      </c>
    </row>
    <row r="1097" spans="1:19" x14ac:dyDescent="0.2">
      <c r="A1097" s="29">
        <v>39838</v>
      </c>
      <c r="B1097" s="1" t="s">
        <v>200</v>
      </c>
      <c r="C1097" s="27">
        <v>43922</v>
      </c>
      <c r="D1097" s="1">
        <v>51440</v>
      </c>
      <c r="J1097" s="1" t="s">
        <v>0</v>
      </c>
      <c r="K1097" s="1" t="s">
        <v>49</v>
      </c>
      <c r="L1097" s="1">
        <v>-1</v>
      </c>
      <c r="M1097" s="1">
        <v>380</v>
      </c>
      <c r="N1097" s="6"/>
      <c r="O1097" s="6">
        <v>380</v>
      </c>
      <c r="P1097" s="6">
        <v>-301711.83</v>
      </c>
      <c r="R1097" s="31">
        <v>-380</v>
      </c>
      <c r="S1097" s="28">
        <v>43951</v>
      </c>
    </row>
    <row r="1098" spans="1:19" x14ac:dyDescent="0.2">
      <c r="A1098" s="29">
        <v>39839</v>
      </c>
      <c r="B1098" s="1" t="s">
        <v>200</v>
      </c>
      <c r="C1098" s="27">
        <v>43922</v>
      </c>
      <c r="D1098" s="1">
        <v>51441</v>
      </c>
      <c r="J1098" s="1" t="s">
        <v>0</v>
      </c>
      <c r="K1098" s="1" t="s">
        <v>49</v>
      </c>
      <c r="L1098" s="1">
        <v>-1</v>
      </c>
      <c r="M1098" s="1">
        <v>480</v>
      </c>
      <c r="N1098" s="6"/>
      <c r="O1098" s="6">
        <v>480</v>
      </c>
      <c r="P1098" s="6">
        <v>-302191.83</v>
      </c>
      <c r="R1098" s="31">
        <v>-480</v>
      </c>
      <c r="S1098" s="28">
        <v>43951</v>
      </c>
    </row>
    <row r="1099" spans="1:19" x14ac:dyDescent="0.2">
      <c r="A1099" s="29">
        <v>39839</v>
      </c>
      <c r="B1099" s="1" t="s">
        <v>200</v>
      </c>
      <c r="C1099" s="27">
        <v>43922</v>
      </c>
      <c r="D1099" s="1">
        <v>51441</v>
      </c>
      <c r="J1099" s="1" t="s">
        <v>0</v>
      </c>
      <c r="K1099" s="1" t="s">
        <v>49</v>
      </c>
      <c r="L1099" s="1">
        <v>-1</v>
      </c>
      <c r="M1099" s="1">
        <v>164</v>
      </c>
      <c r="N1099" s="6"/>
      <c r="O1099" s="6">
        <v>164</v>
      </c>
      <c r="P1099" s="6">
        <v>-302405.61</v>
      </c>
      <c r="R1099" s="31">
        <v>-164</v>
      </c>
      <c r="S1099" s="28">
        <v>43951</v>
      </c>
    </row>
    <row r="1100" spans="1:19" x14ac:dyDescent="0.2">
      <c r="A1100" s="29">
        <v>39839</v>
      </c>
      <c r="B1100" s="1" t="s">
        <v>200</v>
      </c>
      <c r="C1100" s="27">
        <v>43922</v>
      </c>
      <c r="D1100" s="1">
        <v>51441</v>
      </c>
      <c r="J1100" s="1" t="s">
        <v>0</v>
      </c>
      <c r="K1100" s="1" t="s">
        <v>49</v>
      </c>
      <c r="L1100" s="1">
        <v>-19</v>
      </c>
      <c r="M1100" s="1">
        <v>2.62</v>
      </c>
      <c r="N1100" s="6"/>
      <c r="O1100" s="6">
        <v>49.78</v>
      </c>
      <c r="P1100" s="6">
        <v>-302241.61</v>
      </c>
      <c r="R1100" s="31">
        <v>-49.78</v>
      </c>
      <c r="S1100" s="28">
        <v>43951</v>
      </c>
    </row>
    <row r="1101" spans="1:19" x14ac:dyDescent="0.2">
      <c r="A1101" s="29">
        <v>39840</v>
      </c>
      <c r="B1101" s="1" t="s">
        <v>200</v>
      </c>
      <c r="C1101" s="27">
        <v>43922</v>
      </c>
      <c r="D1101" s="1">
        <v>51442</v>
      </c>
      <c r="J1101" s="1" t="s">
        <v>0</v>
      </c>
      <c r="K1101" s="1" t="s">
        <v>49</v>
      </c>
      <c r="L1101" s="1">
        <v>-1</v>
      </c>
      <c r="M1101" s="1">
        <v>900</v>
      </c>
      <c r="N1101" s="6"/>
      <c r="O1101" s="6">
        <v>900</v>
      </c>
      <c r="P1101" s="6">
        <v>-303305.61</v>
      </c>
      <c r="R1101" s="31">
        <v>-900</v>
      </c>
      <c r="S1101" s="28">
        <v>43951</v>
      </c>
    </row>
    <row r="1102" spans="1:19" x14ac:dyDescent="0.2">
      <c r="A1102" s="29">
        <v>39840</v>
      </c>
      <c r="B1102" s="1" t="s">
        <v>200</v>
      </c>
      <c r="C1102" s="27">
        <v>43922</v>
      </c>
      <c r="D1102" s="1">
        <v>51442</v>
      </c>
      <c r="J1102" s="1" t="s">
        <v>0</v>
      </c>
      <c r="K1102" s="1" t="s">
        <v>49</v>
      </c>
      <c r="L1102" s="1">
        <v>-1</v>
      </c>
      <c r="M1102" s="1">
        <v>76</v>
      </c>
      <c r="N1102" s="6"/>
      <c r="O1102" s="6">
        <v>76</v>
      </c>
      <c r="P1102" s="6">
        <v>-303453.61</v>
      </c>
      <c r="R1102" s="31">
        <v>-76</v>
      </c>
      <c r="S1102" s="28">
        <v>43951</v>
      </c>
    </row>
    <row r="1103" spans="1:19" x14ac:dyDescent="0.2">
      <c r="A1103" s="29">
        <v>39840</v>
      </c>
      <c r="B1103" s="1" t="s">
        <v>200</v>
      </c>
      <c r="C1103" s="27">
        <v>43922</v>
      </c>
      <c r="D1103" s="1">
        <v>51442</v>
      </c>
      <c r="J1103" s="1" t="s">
        <v>0</v>
      </c>
      <c r="K1103" s="1" t="s">
        <v>49</v>
      </c>
      <c r="L1103" s="1">
        <v>-1</v>
      </c>
      <c r="M1103" s="1">
        <v>36</v>
      </c>
      <c r="N1103" s="6"/>
      <c r="O1103" s="6">
        <v>36</v>
      </c>
      <c r="P1103" s="6">
        <v>-303341.61</v>
      </c>
      <c r="R1103" s="31">
        <v>-36</v>
      </c>
      <c r="S1103" s="28">
        <v>43951</v>
      </c>
    </row>
    <row r="1104" spans="1:19" x14ac:dyDescent="0.2">
      <c r="A1104" s="29">
        <v>39840</v>
      </c>
      <c r="B1104" s="1" t="s">
        <v>200</v>
      </c>
      <c r="C1104" s="27">
        <v>43922</v>
      </c>
      <c r="D1104" s="1">
        <v>51442</v>
      </c>
      <c r="J1104" s="1" t="s">
        <v>0</v>
      </c>
      <c r="K1104" s="1" t="s">
        <v>49</v>
      </c>
      <c r="L1104" s="1">
        <v>-1</v>
      </c>
      <c r="M1104" s="1">
        <v>36</v>
      </c>
      <c r="N1104" s="6"/>
      <c r="O1104" s="6">
        <v>36</v>
      </c>
      <c r="P1104" s="6">
        <v>-303377.61</v>
      </c>
      <c r="R1104" s="31">
        <v>-36</v>
      </c>
      <c r="S1104" s="28">
        <v>43951</v>
      </c>
    </row>
    <row r="1105" spans="1:19" x14ac:dyDescent="0.2">
      <c r="A1105" s="29">
        <v>39841</v>
      </c>
      <c r="B1105" s="1" t="s">
        <v>200</v>
      </c>
      <c r="C1105" s="27">
        <v>43922</v>
      </c>
      <c r="D1105" s="1">
        <v>51443</v>
      </c>
      <c r="J1105" s="1" t="s">
        <v>0</v>
      </c>
      <c r="K1105" s="1" t="s">
        <v>49</v>
      </c>
      <c r="L1105" s="1">
        <v>-1</v>
      </c>
      <c r="M1105" s="1">
        <v>1500</v>
      </c>
      <c r="N1105" s="6"/>
      <c r="O1105" s="6">
        <v>1500</v>
      </c>
      <c r="P1105" s="6">
        <v>-304953.61</v>
      </c>
      <c r="R1105" s="31">
        <v>-1500</v>
      </c>
      <c r="S1105" s="28">
        <v>43951</v>
      </c>
    </row>
    <row r="1106" spans="1:19" x14ac:dyDescent="0.2">
      <c r="A1106" s="29">
        <v>39841</v>
      </c>
      <c r="B1106" s="1" t="s">
        <v>200</v>
      </c>
      <c r="C1106" s="27">
        <v>43922</v>
      </c>
      <c r="D1106" s="1">
        <v>51443</v>
      </c>
      <c r="J1106" s="1" t="s">
        <v>0</v>
      </c>
      <c r="K1106" s="1" t="s">
        <v>49</v>
      </c>
      <c r="L1106" s="1">
        <v>-1</v>
      </c>
      <c r="M1106" s="1">
        <v>324</v>
      </c>
      <c r="N1106" s="6"/>
      <c r="O1106" s="6">
        <v>324</v>
      </c>
      <c r="P1106" s="6">
        <v>-305277.61</v>
      </c>
      <c r="R1106" s="31">
        <v>-324</v>
      </c>
      <c r="S1106" s="28">
        <v>43951</v>
      </c>
    </row>
    <row r="1107" spans="1:19" x14ac:dyDescent="0.2">
      <c r="A1107" s="29">
        <v>39843</v>
      </c>
      <c r="B1107" s="1" t="s">
        <v>200</v>
      </c>
      <c r="C1107" s="27">
        <v>43922</v>
      </c>
      <c r="D1107" s="1">
        <v>51445</v>
      </c>
      <c r="J1107" s="1" t="s">
        <v>0</v>
      </c>
      <c r="K1107" s="1" t="s">
        <v>49</v>
      </c>
      <c r="L1107" s="1">
        <v>-1</v>
      </c>
      <c r="M1107" s="1">
        <v>1980</v>
      </c>
      <c r="N1107" s="6"/>
      <c r="O1107" s="6">
        <v>1980</v>
      </c>
      <c r="P1107" s="6">
        <v>-307257.61</v>
      </c>
      <c r="R1107" s="31">
        <v>-1980</v>
      </c>
      <c r="S1107" s="28">
        <v>43951</v>
      </c>
    </row>
    <row r="1108" spans="1:19" x14ac:dyDescent="0.2">
      <c r="A1108" s="29">
        <v>39843</v>
      </c>
      <c r="B1108" s="1" t="s">
        <v>200</v>
      </c>
      <c r="C1108" s="27">
        <v>43922</v>
      </c>
      <c r="D1108" s="1">
        <v>51445</v>
      </c>
      <c r="J1108" s="1" t="s">
        <v>0</v>
      </c>
      <c r="K1108" s="1" t="s">
        <v>49</v>
      </c>
      <c r="L1108" s="1">
        <v>-1</v>
      </c>
      <c r="M1108" s="1">
        <v>248</v>
      </c>
      <c r="N1108" s="6"/>
      <c r="O1108" s="6">
        <v>248</v>
      </c>
      <c r="P1108" s="6">
        <v>-307505.61</v>
      </c>
      <c r="R1108" s="31">
        <v>-248</v>
      </c>
      <c r="S1108" s="28">
        <v>43951</v>
      </c>
    </row>
    <row r="1109" spans="1:19" x14ac:dyDescent="0.2">
      <c r="A1109" s="29">
        <v>39844</v>
      </c>
      <c r="B1109" s="1" t="s">
        <v>200</v>
      </c>
      <c r="C1109" s="27">
        <v>43922</v>
      </c>
      <c r="D1109" s="1">
        <v>51446</v>
      </c>
      <c r="J1109" s="1" t="s">
        <v>0</v>
      </c>
      <c r="K1109" s="1" t="s">
        <v>49</v>
      </c>
      <c r="L1109" s="1">
        <v>-1</v>
      </c>
      <c r="M1109" s="1">
        <v>240</v>
      </c>
      <c r="N1109" s="6"/>
      <c r="O1109" s="6">
        <v>240</v>
      </c>
      <c r="P1109" s="6">
        <v>-307745.61</v>
      </c>
      <c r="R1109" s="31">
        <v>-240</v>
      </c>
      <c r="S1109" s="28">
        <v>43951</v>
      </c>
    </row>
    <row r="1110" spans="1:19" x14ac:dyDescent="0.2">
      <c r="A1110" s="29">
        <v>39844</v>
      </c>
      <c r="B1110" s="1" t="s">
        <v>200</v>
      </c>
      <c r="C1110" s="27">
        <v>43922</v>
      </c>
      <c r="D1110" s="1">
        <v>51446</v>
      </c>
      <c r="J1110" s="1" t="s">
        <v>0</v>
      </c>
      <c r="K1110" s="1" t="s">
        <v>49</v>
      </c>
      <c r="L1110" s="1">
        <v>-1</v>
      </c>
      <c r="M1110" s="1">
        <v>76</v>
      </c>
      <c r="N1110" s="6"/>
      <c r="O1110" s="6">
        <v>76</v>
      </c>
      <c r="P1110" s="6">
        <v>-307821.61</v>
      </c>
      <c r="R1110" s="31">
        <v>-76</v>
      </c>
      <c r="S1110" s="28">
        <v>43951</v>
      </c>
    </row>
    <row r="1111" spans="1:19" x14ac:dyDescent="0.2">
      <c r="A1111" s="29">
        <v>39845</v>
      </c>
      <c r="B1111" s="1" t="s">
        <v>200</v>
      </c>
      <c r="C1111" s="27">
        <v>43922</v>
      </c>
      <c r="D1111" s="1">
        <v>51447</v>
      </c>
      <c r="J1111" s="1" t="s">
        <v>0</v>
      </c>
      <c r="K1111" s="1" t="s">
        <v>49</v>
      </c>
      <c r="L1111" s="1">
        <v>-1</v>
      </c>
      <c r="M1111" s="1">
        <v>2080</v>
      </c>
      <c r="N1111" s="6"/>
      <c r="O1111" s="6">
        <v>2080</v>
      </c>
      <c r="P1111" s="6">
        <v>-309901.61</v>
      </c>
      <c r="R1111" s="31">
        <v>-2080</v>
      </c>
      <c r="S1111" s="28">
        <v>43951</v>
      </c>
    </row>
    <row r="1112" spans="1:19" x14ac:dyDescent="0.2">
      <c r="A1112" s="29">
        <v>39845</v>
      </c>
      <c r="B1112" s="1" t="s">
        <v>200</v>
      </c>
      <c r="C1112" s="27">
        <v>43922</v>
      </c>
      <c r="D1112" s="1">
        <v>51447</v>
      </c>
      <c r="J1112" s="1" t="s">
        <v>0</v>
      </c>
      <c r="K1112" s="1" t="s">
        <v>49</v>
      </c>
      <c r="L1112" s="1">
        <v>-5</v>
      </c>
      <c r="M1112" s="1">
        <v>80</v>
      </c>
      <c r="N1112" s="6"/>
      <c r="O1112" s="6">
        <v>400</v>
      </c>
      <c r="P1112" s="6">
        <v>-310301.61</v>
      </c>
      <c r="R1112" s="31">
        <v>-400</v>
      </c>
      <c r="S1112" s="28">
        <v>43951</v>
      </c>
    </row>
    <row r="1113" spans="1:19" x14ac:dyDescent="0.2">
      <c r="A1113" s="29">
        <v>39846</v>
      </c>
      <c r="B1113" s="1" t="s">
        <v>200</v>
      </c>
      <c r="C1113" s="27">
        <v>43922</v>
      </c>
      <c r="D1113" s="1">
        <v>51448</v>
      </c>
      <c r="J1113" s="1" t="s">
        <v>0</v>
      </c>
      <c r="K1113" s="1" t="s">
        <v>49</v>
      </c>
      <c r="L1113" s="1">
        <v>-1</v>
      </c>
      <c r="M1113" s="1">
        <v>780</v>
      </c>
      <c r="N1113" s="6"/>
      <c r="O1113" s="6">
        <v>780</v>
      </c>
      <c r="P1113" s="6">
        <v>-311081.61</v>
      </c>
      <c r="R1113" s="31">
        <v>-780</v>
      </c>
      <c r="S1113" s="28">
        <v>43951</v>
      </c>
    </row>
    <row r="1114" spans="1:19" x14ac:dyDescent="0.2">
      <c r="A1114" s="29">
        <v>39847</v>
      </c>
      <c r="B1114" s="1" t="s">
        <v>200</v>
      </c>
      <c r="C1114" s="27">
        <v>43922</v>
      </c>
      <c r="D1114" s="1">
        <v>51449</v>
      </c>
      <c r="J1114" s="1" t="s">
        <v>0</v>
      </c>
      <c r="K1114" s="1" t="s">
        <v>49</v>
      </c>
      <c r="L1114" s="1">
        <v>-1</v>
      </c>
      <c r="M1114" s="1">
        <v>380</v>
      </c>
      <c r="N1114" s="6"/>
      <c r="O1114" s="6">
        <v>380</v>
      </c>
      <c r="P1114" s="6">
        <v>-311461.61</v>
      </c>
      <c r="R1114" s="31">
        <v>-380</v>
      </c>
      <c r="S1114" s="28">
        <v>43951</v>
      </c>
    </row>
    <row r="1115" spans="1:19" x14ac:dyDescent="0.2">
      <c r="A1115" s="29">
        <v>39848</v>
      </c>
      <c r="B1115" s="1" t="s">
        <v>200</v>
      </c>
      <c r="C1115" s="27">
        <v>43922</v>
      </c>
      <c r="D1115" s="1">
        <v>51450</v>
      </c>
      <c r="J1115" s="1" t="s">
        <v>0</v>
      </c>
      <c r="K1115" s="1" t="s">
        <v>49</v>
      </c>
      <c r="L1115" s="1">
        <v>-1</v>
      </c>
      <c r="M1115" s="1">
        <v>1060</v>
      </c>
      <c r="N1115" s="6"/>
      <c r="O1115" s="6">
        <v>1060</v>
      </c>
      <c r="P1115" s="6">
        <v>-312521.61</v>
      </c>
      <c r="R1115" s="31">
        <v>-1060</v>
      </c>
      <c r="S1115" s="28">
        <v>43951</v>
      </c>
    </row>
    <row r="1116" spans="1:19" x14ac:dyDescent="0.2">
      <c r="A1116" s="29">
        <v>39849</v>
      </c>
      <c r="B1116" s="1" t="s">
        <v>200</v>
      </c>
      <c r="C1116" s="27">
        <v>43922</v>
      </c>
      <c r="D1116" s="1">
        <v>51451</v>
      </c>
      <c r="J1116" s="1" t="s">
        <v>0</v>
      </c>
      <c r="K1116" s="1" t="s">
        <v>49</v>
      </c>
      <c r="L1116" s="1">
        <v>-1</v>
      </c>
      <c r="M1116" s="1">
        <v>220</v>
      </c>
      <c r="N1116" s="6"/>
      <c r="O1116" s="6">
        <v>220</v>
      </c>
      <c r="P1116" s="6">
        <v>-312741.61</v>
      </c>
      <c r="R1116" s="31">
        <v>-220</v>
      </c>
      <c r="S1116" s="28">
        <v>43951</v>
      </c>
    </row>
    <row r="1117" spans="1:19" x14ac:dyDescent="0.2">
      <c r="A1117" s="29">
        <v>39849</v>
      </c>
      <c r="B1117" s="1" t="s">
        <v>200</v>
      </c>
      <c r="C1117" s="27">
        <v>43922</v>
      </c>
      <c r="D1117" s="1">
        <v>51451</v>
      </c>
      <c r="J1117" s="1" t="s">
        <v>0</v>
      </c>
      <c r="K1117" s="1" t="s">
        <v>49</v>
      </c>
      <c r="L1117" s="1">
        <v>-1</v>
      </c>
      <c r="M1117" s="1">
        <v>188</v>
      </c>
      <c r="N1117" s="6"/>
      <c r="O1117" s="6">
        <v>188</v>
      </c>
      <c r="P1117" s="6">
        <v>-312929.61</v>
      </c>
      <c r="R1117" s="31">
        <v>-188</v>
      </c>
      <c r="S1117" s="28">
        <v>43951</v>
      </c>
    </row>
    <row r="1118" spans="1:19" x14ac:dyDescent="0.2">
      <c r="A1118" s="29">
        <v>39850</v>
      </c>
      <c r="B1118" s="1" t="s">
        <v>200</v>
      </c>
      <c r="C1118" s="27">
        <v>43922</v>
      </c>
      <c r="D1118" s="1">
        <v>51452</v>
      </c>
      <c r="J1118" s="1" t="s">
        <v>0</v>
      </c>
      <c r="K1118" s="1" t="s">
        <v>49</v>
      </c>
      <c r="L1118" s="1">
        <v>-1</v>
      </c>
      <c r="M1118" s="1">
        <v>560</v>
      </c>
      <c r="N1118" s="6"/>
      <c r="O1118" s="6">
        <v>560</v>
      </c>
      <c r="P1118" s="6">
        <v>-313489.61</v>
      </c>
      <c r="R1118" s="31">
        <v>-560</v>
      </c>
      <c r="S1118" s="28">
        <v>43951</v>
      </c>
    </row>
    <row r="1119" spans="1:19" x14ac:dyDescent="0.2">
      <c r="A1119" s="29">
        <v>39850</v>
      </c>
      <c r="B1119" s="1" t="s">
        <v>200</v>
      </c>
      <c r="C1119" s="27">
        <v>43922</v>
      </c>
      <c r="D1119" s="1">
        <v>51452</v>
      </c>
      <c r="J1119" s="1" t="s">
        <v>0</v>
      </c>
      <c r="K1119" s="1" t="s">
        <v>49</v>
      </c>
      <c r="L1119" s="1">
        <v>-1</v>
      </c>
      <c r="M1119" s="1">
        <v>188</v>
      </c>
      <c r="N1119" s="6"/>
      <c r="O1119" s="6">
        <v>188</v>
      </c>
      <c r="P1119" s="6">
        <v>-313677.61</v>
      </c>
      <c r="R1119" s="31">
        <v>-188</v>
      </c>
      <c r="S1119" s="28">
        <v>43951</v>
      </c>
    </row>
    <row r="1120" spans="1:19" x14ac:dyDescent="0.2">
      <c r="A1120" s="29">
        <v>39851</v>
      </c>
      <c r="B1120" s="1" t="s">
        <v>200</v>
      </c>
      <c r="C1120" s="27">
        <v>43922</v>
      </c>
      <c r="D1120" s="1">
        <v>51453</v>
      </c>
      <c r="J1120" s="1" t="s">
        <v>0</v>
      </c>
      <c r="K1120" s="1" t="s">
        <v>49</v>
      </c>
      <c r="L1120" s="1">
        <v>-1</v>
      </c>
      <c r="M1120" s="1">
        <v>268</v>
      </c>
      <c r="N1120" s="6"/>
      <c r="O1120" s="6">
        <v>268</v>
      </c>
      <c r="P1120" s="6">
        <v>-313945.61</v>
      </c>
      <c r="R1120" s="31">
        <v>-268</v>
      </c>
      <c r="S1120" s="28">
        <v>43951</v>
      </c>
    </row>
    <row r="1121" spans="1:19" x14ac:dyDescent="0.2">
      <c r="A1121" s="29">
        <v>39852</v>
      </c>
      <c r="B1121" s="1" t="s">
        <v>200</v>
      </c>
      <c r="C1121" s="27">
        <v>43922</v>
      </c>
      <c r="D1121" s="1">
        <v>51454</v>
      </c>
      <c r="J1121" s="1" t="s">
        <v>0</v>
      </c>
      <c r="K1121" s="1" t="s">
        <v>49</v>
      </c>
      <c r="L1121" s="1">
        <v>-1</v>
      </c>
      <c r="M1121" s="1">
        <v>380</v>
      </c>
      <c r="N1121" s="6"/>
      <c r="O1121" s="6">
        <v>380</v>
      </c>
      <c r="P1121" s="6">
        <v>-314325.61</v>
      </c>
      <c r="R1121" s="31">
        <v>-380</v>
      </c>
      <c r="S1121" s="28">
        <v>43951</v>
      </c>
    </row>
    <row r="1122" spans="1:19" x14ac:dyDescent="0.2">
      <c r="A1122" s="29">
        <v>39852</v>
      </c>
      <c r="B1122" s="1" t="s">
        <v>200</v>
      </c>
      <c r="C1122" s="27">
        <v>43922</v>
      </c>
      <c r="D1122" s="1">
        <v>51454</v>
      </c>
      <c r="J1122" s="1" t="s">
        <v>0</v>
      </c>
      <c r="K1122" s="1" t="s">
        <v>49</v>
      </c>
      <c r="L1122" s="1">
        <v>-1</v>
      </c>
      <c r="M1122" s="1">
        <v>36</v>
      </c>
      <c r="N1122" s="6"/>
      <c r="O1122" s="6">
        <v>36</v>
      </c>
      <c r="P1122" s="6">
        <v>-314361.61</v>
      </c>
      <c r="R1122" s="31">
        <v>-36</v>
      </c>
      <c r="S1122" s="28">
        <v>43951</v>
      </c>
    </row>
    <row r="1123" spans="1:19" x14ac:dyDescent="0.2">
      <c r="A1123" s="29">
        <v>39852</v>
      </c>
      <c r="B1123" s="1" t="s">
        <v>200</v>
      </c>
      <c r="C1123" s="27">
        <v>43922</v>
      </c>
      <c r="D1123" s="1">
        <v>51454</v>
      </c>
      <c r="J1123" s="1" t="s">
        <v>0</v>
      </c>
      <c r="K1123" s="1" t="s">
        <v>49</v>
      </c>
      <c r="L1123" s="1">
        <v>-1</v>
      </c>
      <c r="M1123" s="1">
        <v>36</v>
      </c>
      <c r="N1123" s="6"/>
      <c r="O1123" s="6">
        <v>36</v>
      </c>
      <c r="P1123" s="6">
        <v>-314397.61</v>
      </c>
      <c r="R1123" s="31">
        <v>-36</v>
      </c>
      <c r="S1123" s="28">
        <v>43951</v>
      </c>
    </row>
    <row r="1124" spans="1:19" x14ac:dyDescent="0.2">
      <c r="A1124" s="29">
        <v>39853</v>
      </c>
      <c r="B1124" s="1" t="s">
        <v>200</v>
      </c>
      <c r="C1124" s="27">
        <v>43922</v>
      </c>
      <c r="D1124" s="1">
        <v>51455</v>
      </c>
      <c r="J1124" s="1" t="s">
        <v>0</v>
      </c>
      <c r="K1124" s="1" t="s">
        <v>49</v>
      </c>
      <c r="L1124" s="1">
        <v>-1</v>
      </c>
      <c r="M1124" s="1">
        <v>1780</v>
      </c>
      <c r="N1124" s="6"/>
      <c r="O1124" s="6">
        <v>1780</v>
      </c>
      <c r="P1124" s="6">
        <v>-316177.61</v>
      </c>
      <c r="R1124" s="31">
        <v>-1780</v>
      </c>
      <c r="S1124" s="28">
        <v>43951</v>
      </c>
    </row>
    <row r="1125" spans="1:19" x14ac:dyDescent="0.2">
      <c r="A1125" s="29">
        <v>39854</v>
      </c>
      <c r="B1125" s="1" t="s">
        <v>200</v>
      </c>
      <c r="C1125" s="27">
        <v>43922</v>
      </c>
      <c r="D1125" s="1">
        <v>51456</v>
      </c>
      <c r="J1125" s="1" t="s">
        <v>0</v>
      </c>
      <c r="K1125" s="1" t="s">
        <v>49</v>
      </c>
      <c r="L1125" s="1">
        <v>-1</v>
      </c>
      <c r="M1125" s="1">
        <v>1580</v>
      </c>
      <c r="N1125" s="6"/>
      <c r="O1125" s="6">
        <v>1580</v>
      </c>
      <c r="P1125" s="6">
        <v>-317757.61</v>
      </c>
      <c r="R1125" s="31">
        <v>-1580</v>
      </c>
      <c r="S1125" s="28">
        <v>43951</v>
      </c>
    </row>
    <row r="1126" spans="1:19" x14ac:dyDescent="0.2">
      <c r="A1126" s="29">
        <v>39855</v>
      </c>
      <c r="B1126" s="1" t="s">
        <v>200</v>
      </c>
      <c r="C1126" s="27">
        <v>43922</v>
      </c>
      <c r="D1126" s="1">
        <v>51457</v>
      </c>
      <c r="J1126" s="1" t="s">
        <v>0</v>
      </c>
      <c r="K1126" s="1" t="s">
        <v>49</v>
      </c>
      <c r="L1126" s="1">
        <v>-1</v>
      </c>
      <c r="M1126" s="1">
        <v>360</v>
      </c>
      <c r="N1126" s="6"/>
      <c r="O1126" s="6">
        <v>360</v>
      </c>
      <c r="P1126" s="6">
        <v>-318117.61</v>
      </c>
      <c r="R1126" s="31">
        <v>-360</v>
      </c>
      <c r="S1126" s="28">
        <v>43951</v>
      </c>
    </row>
    <row r="1127" spans="1:19" x14ac:dyDescent="0.2">
      <c r="A1127" s="29">
        <v>39856</v>
      </c>
      <c r="B1127" s="1" t="s">
        <v>200</v>
      </c>
      <c r="C1127" s="27">
        <v>43922</v>
      </c>
      <c r="D1127" s="1">
        <v>51458</v>
      </c>
      <c r="J1127" s="1" t="s">
        <v>0</v>
      </c>
      <c r="K1127" s="1" t="s">
        <v>49</v>
      </c>
      <c r="L1127" s="1">
        <v>-1</v>
      </c>
      <c r="M1127" s="1">
        <v>360</v>
      </c>
      <c r="N1127" s="6"/>
      <c r="O1127" s="6">
        <v>360</v>
      </c>
      <c r="P1127" s="6">
        <v>-318477.61</v>
      </c>
      <c r="R1127" s="31">
        <v>-360</v>
      </c>
      <c r="S1127" s="28">
        <v>43951</v>
      </c>
    </row>
    <row r="1128" spans="1:19" x14ac:dyDescent="0.2">
      <c r="A1128" s="29">
        <v>39857</v>
      </c>
      <c r="B1128" s="1" t="s">
        <v>200</v>
      </c>
      <c r="C1128" s="27">
        <v>43922</v>
      </c>
      <c r="D1128" s="1">
        <v>51459</v>
      </c>
      <c r="J1128" s="1" t="s">
        <v>0</v>
      </c>
      <c r="K1128" s="1" t="s">
        <v>49</v>
      </c>
      <c r="L1128" s="1">
        <v>-1</v>
      </c>
      <c r="M1128" s="1">
        <v>360</v>
      </c>
      <c r="N1128" s="6"/>
      <c r="O1128" s="6">
        <v>360</v>
      </c>
      <c r="P1128" s="6">
        <v>-318837.61</v>
      </c>
      <c r="R1128" s="31">
        <v>-360</v>
      </c>
      <c r="S1128" s="28">
        <v>43951</v>
      </c>
    </row>
    <row r="1129" spans="1:19" x14ac:dyDescent="0.2">
      <c r="A1129" s="29">
        <v>39858</v>
      </c>
      <c r="B1129" s="1" t="s">
        <v>200</v>
      </c>
      <c r="C1129" s="27">
        <v>43922</v>
      </c>
      <c r="D1129" s="1">
        <v>51460</v>
      </c>
      <c r="J1129" s="1" t="s">
        <v>0</v>
      </c>
      <c r="K1129" s="1" t="s">
        <v>49</v>
      </c>
      <c r="L1129" s="1">
        <v>-1</v>
      </c>
      <c r="M1129" s="1">
        <v>360</v>
      </c>
      <c r="N1129" s="6"/>
      <c r="O1129" s="6">
        <v>360</v>
      </c>
      <c r="P1129" s="6">
        <v>-319197.61</v>
      </c>
      <c r="R1129" s="31">
        <v>-360</v>
      </c>
      <c r="S1129" s="28">
        <v>43951</v>
      </c>
    </row>
    <row r="1130" spans="1:19" x14ac:dyDescent="0.2">
      <c r="A1130" s="29">
        <v>39859</v>
      </c>
      <c r="B1130" s="1" t="s">
        <v>200</v>
      </c>
      <c r="C1130" s="27">
        <v>43922</v>
      </c>
      <c r="D1130" s="1">
        <v>51461</v>
      </c>
      <c r="J1130" s="1" t="s">
        <v>0</v>
      </c>
      <c r="K1130" s="1" t="s">
        <v>49</v>
      </c>
      <c r="L1130" s="1">
        <v>-1</v>
      </c>
      <c r="M1130" s="1">
        <v>260</v>
      </c>
      <c r="N1130" s="6"/>
      <c r="O1130" s="6">
        <v>260</v>
      </c>
      <c r="P1130" s="6">
        <v>-319457.61</v>
      </c>
      <c r="R1130" s="31">
        <v>-260</v>
      </c>
      <c r="S1130" s="28">
        <v>43951</v>
      </c>
    </row>
    <row r="1131" spans="1:19" x14ac:dyDescent="0.2">
      <c r="A1131" s="29">
        <v>39859</v>
      </c>
      <c r="B1131" s="1" t="s">
        <v>200</v>
      </c>
      <c r="C1131" s="27">
        <v>43922</v>
      </c>
      <c r="D1131" s="1">
        <v>51461</v>
      </c>
      <c r="J1131" s="1" t="s">
        <v>0</v>
      </c>
      <c r="K1131" s="1" t="s">
        <v>49</v>
      </c>
      <c r="L1131" s="1">
        <v>-1</v>
      </c>
      <c r="M1131" s="1">
        <v>146</v>
      </c>
      <c r="N1131" s="6"/>
      <c r="O1131" s="6">
        <v>146</v>
      </c>
      <c r="P1131" s="6">
        <v>-319603.61</v>
      </c>
      <c r="R1131" s="31">
        <v>-146</v>
      </c>
      <c r="S1131" s="28">
        <v>43951</v>
      </c>
    </row>
    <row r="1132" spans="1:19" x14ac:dyDescent="0.2">
      <c r="A1132" s="29">
        <v>39860</v>
      </c>
      <c r="B1132" s="1" t="s">
        <v>200</v>
      </c>
      <c r="C1132" s="27">
        <v>43922</v>
      </c>
      <c r="D1132" s="1">
        <v>51462</v>
      </c>
      <c r="J1132" s="1" t="s">
        <v>0</v>
      </c>
      <c r="K1132" s="1" t="s">
        <v>49</v>
      </c>
      <c r="L1132" s="1">
        <v>-1</v>
      </c>
      <c r="M1132" s="1">
        <v>920</v>
      </c>
      <c r="N1132" s="6"/>
      <c r="O1132" s="6">
        <v>920</v>
      </c>
      <c r="P1132" s="6">
        <v>-320523.61</v>
      </c>
      <c r="R1132" s="31">
        <v>-920</v>
      </c>
      <c r="S1132" s="28">
        <v>43951</v>
      </c>
    </row>
    <row r="1133" spans="1:19" x14ac:dyDescent="0.2">
      <c r="A1133" s="29">
        <v>39860</v>
      </c>
      <c r="B1133" s="1" t="s">
        <v>200</v>
      </c>
      <c r="C1133" s="27">
        <v>43922</v>
      </c>
      <c r="D1133" s="1">
        <v>51462</v>
      </c>
      <c r="J1133" s="1" t="s">
        <v>0</v>
      </c>
      <c r="K1133" s="1" t="s">
        <v>49</v>
      </c>
      <c r="L1133" s="1">
        <v>-1</v>
      </c>
      <c r="M1133" s="1">
        <v>324</v>
      </c>
      <c r="N1133" s="6"/>
      <c r="O1133" s="6">
        <v>324</v>
      </c>
      <c r="P1133" s="6">
        <v>-320847.61</v>
      </c>
      <c r="R1133" s="31">
        <v>-324</v>
      </c>
      <c r="S1133" s="28">
        <v>43951</v>
      </c>
    </row>
    <row r="1134" spans="1:19" x14ac:dyDescent="0.2">
      <c r="A1134" s="29">
        <v>39860</v>
      </c>
      <c r="B1134" s="1" t="s">
        <v>200</v>
      </c>
      <c r="C1134" s="27">
        <v>43922</v>
      </c>
      <c r="D1134" s="1">
        <v>51462</v>
      </c>
      <c r="J1134" s="1" t="s">
        <v>0</v>
      </c>
      <c r="K1134" s="1" t="s">
        <v>49</v>
      </c>
      <c r="L1134" s="1">
        <v>-1</v>
      </c>
      <c r="M1134" s="1">
        <v>146</v>
      </c>
      <c r="N1134" s="6"/>
      <c r="O1134" s="6">
        <v>146</v>
      </c>
      <c r="P1134" s="6">
        <v>-320993.61</v>
      </c>
      <c r="R1134" s="31">
        <v>-146</v>
      </c>
      <c r="S1134" s="28">
        <v>43951</v>
      </c>
    </row>
    <row r="1135" spans="1:19" x14ac:dyDescent="0.2">
      <c r="A1135" s="29">
        <v>39860</v>
      </c>
      <c r="B1135" s="1" t="s">
        <v>200</v>
      </c>
      <c r="C1135" s="27">
        <v>43922</v>
      </c>
      <c r="D1135" s="1">
        <v>51462</v>
      </c>
      <c r="J1135" s="1" t="s">
        <v>0</v>
      </c>
      <c r="K1135" s="1" t="s">
        <v>49</v>
      </c>
      <c r="L1135" s="1">
        <v>-2</v>
      </c>
      <c r="M1135" s="1">
        <v>4</v>
      </c>
      <c r="N1135" s="6"/>
      <c r="O1135" s="6">
        <v>8</v>
      </c>
      <c r="P1135" s="6">
        <v>-321001.61</v>
      </c>
      <c r="R1135" s="31">
        <v>-8</v>
      </c>
      <c r="S1135" s="28">
        <v>43951</v>
      </c>
    </row>
    <row r="1136" spans="1:19" x14ac:dyDescent="0.2">
      <c r="A1136" s="29">
        <v>39861</v>
      </c>
      <c r="B1136" s="1" t="s">
        <v>200</v>
      </c>
      <c r="C1136" s="27">
        <v>43922</v>
      </c>
      <c r="D1136" s="1">
        <v>51463</v>
      </c>
      <c r="J1136" s="1" t="s">
        <v>0</v>
      </c>
      <c r="K1136" s="1" t="s">
        <v>49</v>
      </c>
      <c r="L1136" s="1">
        <v>-1</v>
      </c>
      <c r="M1136" s="1">
        <v>388</v>
      </c>
      <c r="N1136" s="6"/>
      <c r="O1136" s="6">
        <v>388</v>
      </c>
      <c r="P1136" s="6">
        <v>-321689.61</v>
      </c>
      <c r="R1136" s="31">
        <v>-388</v>
      </c>
      <c r="S1136" s="28">
        <v>43951</v>
      </c>
    </row>
    <row r="1137" spans="1:19" x14ac:dyDescent="0.2">
      <c r="A1137" s="29">
        <v>39861</v>
      </c>
      <c r="B1137" s="1" t="s">
        <v>200</v>
      </c>
      <c r="C1137" s="27">
        <v>43922</v>
      </c>
      <c r="D1137" s="1">
        <v>51463</v>
      </c>
      <c r="J1137" s="1" t="s">
        <v>0</v>
      </c>
      <c r="K1137" s="1" t="s">
        <v>49</v>
      </c>
      <c r="L1137" s="1">
        <v>-1</v>
      </c>
      <c r="M1137" s="1">
        <v>300</v>
      </c>
      <c r="N1137" s="6"/>
      <c r="O1137" s="6">
        <v>300</v>
      </c>
      <c r="P1137" s="6">
        <v>-321301.61</v>
      </c>
      <c r="R1137" s="31">
        <v>-300</v>
      </c>
      <c r="S1137" s="28">
        <v>43951</v>
      </c>
    </row>
    <row r="1138" spans="1:19" x14ac:dyDescent="0.2">
      <c r="A1138" s="29">
        <v>40278</v>
      </c>
      <c r="B1138" s="1" t="s">
        <v>178</v>
      </c>
      <c r="C1138" s="27">
        <v>43922</v>
      </c>
      <c r="J1138" s="1" t="s">
        <v>0</v>
      </c>
      <c r="K1138" s="1" t="s">
        <v>48</v>
      </c>
      <c r="N1138" s="6"/>
      <c r="O1138" s="6">
        <v>178.87</v>
      </c>
      <c r="P1138" s="6">
        <v>-323142.48</v>
      </c>
      <c r="R1138" s="31">
        <v>-178.87</v>
      </c>
      <c r="S1138" s="28">
        <v>43951</v>
      </c>
    </row>
    <row r="1139" spans="1:19" x14ac:dyDescent="0.2">
      <c r="A1139" s="29">
        <v>39893</v>
      </c>
      <c r="B1139" s="1" t="s">
        <v>200</v>
      </c>
      <c r="C1139" s="27">
        <v>43929</v>
      </c>
      <c r="D1139" s="1">
        <v>51465</v>
      </c>
      <c r="J1139" s="1" t="s">
        <v>0</v>
      </c>
      <c r="K1139" s="1" t="s">
        <v>49</v>
      </c>
      <c r="L1139" s="1">
        <v>-2.5</v>
      </c>
      <c r="M1139" s="1">
        <v>110</v>
      </c>
      <c r="N1139" s="6"/>
      <c r="O1139" s="6">
        <v>275</v>
      </c>
      <c r="P1139" s="6">
        <v>-323472.48</v>
      </c>
      <c r="R1139" s="31">
        <v>-275</v>
      </c>
      <c r="S1139" s="28">
        <v>43951</v>
      </c>
    </row>
    <row r="1140" spans="1:19" x14ac:dyDescent="0.2">
      <c r="A1140" s="29">
        <v>39893</v>
      </c>
      <c r="B1140" s="1" t="s">
        <v>200</v>
      </c>
      <c r="C1140" s="27">
        <v>43929</v>
      </c>
      <c r="D1140" s="1">
        <v>51465</v>
      </c>
      <c r="J1140" s="1" t="s">
        <v>0</v>
      </c>
      <c r="K1140" s="1" t="s">
        <v>49</v>
      </c>
      <c r="L1140" s="1">
        <v>-0.5</v>
      </c>
      <c r="M1140" s="1">
        <v>110</v>
      </c>
      <c r="N1140" s="6"/>
      <c r="O1140" s="6">
        <v>55</v>
      </c>
      <c r="P1140" s="6">
        <v>-323197.48</v>
      </c>
      <c r="R1140" s="31">
        <v>-55</v>
      </c>
      <c r="S1140" s="28">
        <v>43951</v>
      </c>
    </row>
    <row r="1141" spans="1:19" x14ac:dyDescent="0.2">
      <c r="A1141" s="29">
        <v>39897</v>
      </c>
      <c r="B1141" s="1" t="s">
        <v>200</v>
      </c>
      <c r="C1141" s="27">
        <v>43929</v>
      </c>
      <c r="D1141" s="1">
        <v>51468</v>
      </c>
      <c r="J1141" s="1" t="s">
        <v>0</v>
      </c>
      <c r="K1141" s="1" t="s">
        <v>49</v>
      </c>
      <c r="L1141" s="1">
        <v>-1</v>
      </c>
      <c r="M1141" s="1">
        <v>186</v>
      </c>
      <c r="N1141" s="6"/>
      <c r="O1141" s="6">
        <v>186</v>
      </c>
      <c r="P1141" s="6">
        <v>-323795.98</v>
      </c>
      <c r="R1141" s="31">
        <v>-186</v>
      </c>
      <c r="S1141" s="28">
        <v>43951</v>
      </c>
    </row>
    <row r="1142" spans="1:19" x14ac:dyDescent="0.2">
      <c r="A1142" s="29">
        <v>39897</v>
      </c>
      <c r="B1142" s="1" t="s">
        <v>200</v>
      </c>
      <c r="C1142" s="27">
        <v>43929</v>
      </c>
      <c r="D1142" s="1">
        <v>51468</v>
      </c>
      <c r="J1142" s="1" t="s">
        <v>0</v>
      </c>
      <c r="K1142" s="1" t="s">
        <v>49</v>
      </c>
      <c r="L1142" s="1">
        <v>-1.25</v>
      </c>
      <c r="M1142" s="1">
        <v>110</v>
      </c>
      <c r="N1142" s="6"/>
      <c r="O1142" s="6">
        <v>137.5</v>
      </c>
      <c r="P1142" s="6">
        <v>-323609.98</v>
      </c>
      <c r="R1142" s="31">
        <v>-137.5</v>
      </c>
      <c r="S1142" s="28">
        <v>43951</v>
      </c>
    </row>
    <row r="1143" spans="1:19" x14ac:dyDescent="0.2">
      <c r="A1143" s="29">
        <v>39905</v>
      </c>
      <c r="B1143" s="1" t="s">
        <v>200</v>
      </c>
      <c r="C1143" s="27">
        <v>43929</v>
      </c>
      <c r="D1143" s="1">
        <v>51475</v>
      </c>
      <c r="J1143" s="1" t="s">
        <v>0</v>
      </c>
      <c r="K1143" s="1" t="s">
        <v>49</v>
      </c>
      <c r="L1143" s="1">
        <v>-1.5</v>
      </c>
      <c r="M1143" s="1">
        <v>88</v>
      </c>
      <c r="N1143" s="6"/>
      <c r="O1143" s="6">
        <v>132</v>
      </c>
      <c r="P1143" s="6">
        <v>-323971.98</v>
      </c>
      <c r="R1143" s="31">
        <v>-132</v>
      </c>
      <c r="S1143" s="28">
        <v>43951</v>
      </c>
    </row>
    <row r="1144" spans="1:19" x14ac:dyDescent="0.2">
      <c r="A1144" s="29">
        <v>39905</v>
      </c>
      <c r="B1144" s="1" t="s">
        <v>200</v>
      </c>
      <c r="C1144" s="27">
        <v>43929</v>
      </c>
      <c r="D1144" s="1">
        <v>51475</v>
      </c>
      <c r="J1144" s="1" t="s">
        <v>0</v>
      </c>
      <c r="K1144" s="1" t="s">
        <v>49</v>
      </c>
      <c r="L1144" s="1">
        <v>-0.5</v>
      </c>
      <c r="M1144" s="1">
        <v>88</v>
      </c>
      <c r="N1144" s="6"/>
      <c r="O1144" s="6">
        <v>44</v>
      </c>
      <c r="P1144" s="6">
        <v>-323839.98</v>
      </c>
      <c r="R1144" s="31">
        <v>-44</v>
      </c>
      <c r="S1144" s="28">
        <v>43951</v>
      </c>
    </row>
    <row r="1145" spans="1:19" x14ac:dyDescent="0.2">
      <c r="A1145" s="29">
        <v>39755</v>
      </c>
      <c r="B1145" s="1" t="s">
        <v>200</v>
      </c>
      <c r="C1145" s="27">
        <v>43930</v>
      </c>
      <c r="D1145" s="1">
        <v>51399</v>
      </c>
      <c r="J1145" s="1" t="s">
        <v>0</v>
      </c>
      <c r="K1145" s="1" t="s">
        <v>49</v>
      </c>
      <c r="L1145" s="1">
        <v>-3.25</v>
      </c>
      <c r="M1145" s="1">
        <v>88</v>
      </c>
      <c r="N1145" s="6"/>
      <c r="O1145" s="6">
        <v>286</v>
      </c>
      <c r="P1145" s="6">
        <v>-324301.98</v>
      </c>
      <c r="R1145" s="31">
        <v>-286</v>
      </c>
      <c r="S1145" s="28">
        <v>43951</v>
      </c>
    </row>
    <row r="1146" spans="1:19" x14ac:dyDescent="0.2">
      <c r="A1146" s="29">
        <v>39755</v>
      </c>
      <c r="B1146" s="1" t="s">
        <v>200</v>
      </c>
      <c r="C1146" s="27">
        <v>43930</v>
      </c>
      <c r="D1146" s="1">
        <v>51399</v>
      </c>
      <c r="J1146" s="1" t="s">
        <v>0</v>
      </c>
      <c r="K1146" s="1" t="s">
        <v>49</v>
      </c>
      <c r="L1146" s="1">
        <v>-1.25</v>
      </c>
      <c r="M1146" s="1">
        <v>88</v>
      </c>
      <c r="N1146" s="6"/>
      <c r="O1146" s="6">
        <v>110</v>
      </c>
      <c r="P1146" s="6">
        <v>-325733.98</v>
      </c>
      <c r="R1146" s="31">
        <v>-110</v>
      </c>
      <c r="S1146" s="28">
        <v>43951</v>
      </c>
    </row>
    <row r="1147" spans="1:19" x14ac:dyDescent="0.2">
      <c r="A1147" s="29">
        <v>39755</v>
      </c>
      <c r="B1147" s="1" t="s">
        <v>200</v>
      </c>
      <c r="C1147" s="27">
        <v>43930</v>
      </c>
      <c r="D1147" s="1">
        <v>51399</v>
      </c>
      <c r="J1147" s="1" t="s">
        <v>0</v>
      </c>
      <c r="K1147" s="1" t="s">
        <v>49</v>
      </c>
      <c r="L1147" s="1">
        <v>-1</v>
      </c>
      <c r="M1147" s="1">
        <v>88</v>
      </c>
      <c r="N1147" s="6"/>
      <c r="O1147" s="6">
        <v>88</v>
      </c>
      <c r="P1147" s="6">
        <v>-324453.98</v>
      </c>
      <c r="R1147" s="31">
        <v>-88</v>
      </c>
      <c r="S1147" s="28">
        <v>43951</v>
      </c>
    </row>
    <row r="1148" spans="1:19" x14ac:dyDescent="0.2">
      <c r="A1148" s="29">
        <v>39755</v>
      </c>
      <c r="B1148" s="1" t="s">
        <v>200</v>
      </c>
      <c r="C1148" s="27">
        <v>43930</v>
      </c>
      <c r="D1148" s="1">
        <v>51399</v>
      </c>
      <c r="J1148" s="1" t="s">
        <v>0</v>
      </c>
      <c r="K1148" s="1" t="s">
        <v>49</v>
      </c>
      <c r="L1148" s="1">
        <v>-2</v>
      </c>
      <c r="M1148" s="1">
        <v>32</v>
      </c>
      <c r="N1148" s="6"/>
      <c r="O1148" s="6">
        <v>64</v>
      </c>
      <c r="P1148" s="6">
        <v>-324365.98</v>
      </c>
      <c r="R1148" s="31">
        <v>-64</v>
      </c>
      <c r="S1148" s="28">
        <v>43951</v>
      </c>
    </row>
    <row r="1149" spans="1:19" x14ac:dyDescent="0.2">
      <c r="A1149" s="29">
        <v>39755</v>
      </c>
      <c r="B1149" s="1" t="s">
        <v>200</v>
      </c>
      <c r="C1149" s="27">
        <v>43930</v>
      </c>
      <c r="D1149" s="1">
        <v>51399</v>
      </c>
      <c r="J1149" s="1" t="s">
        <v>0</v>
      </c>
      <c r="K1149" s="1" t="s">
        <v>49</v>
      </c>
      <c r="L1149" s="1">
        <v>-0.5</v>
      </c>
      <c r="M1149" s="1">
        <v>88</v>
      </c>
      <c r="N1149" s="6"/>
      <c r="O1149" s="6">
        <v>44</v>
      </c>
      <c r="P1149" s="6">
        <v>-324015.98</v>
      </c>
      <c r="R1149" s="31">
        <v>-44</v>
      </c>
      <c r="S1149" s="28">
        <v>43951</v>
      </c>
    </row>
    <row r="1150" spans="1:19" x14ac:dyDescent="0.2">
      <c r="A1150" s="29">
        <v>39755</v>
      </c>
      <c r="B1150" s="1" t="s">
        <v>200</v>
      </c>
      <c r="C1150" s="27">
        <v>43930</v>
      </c>
      <c r="D1150" s="1">
        <v>51399</v>
      </c>
      <c r="J1150" s="1" t="s">
        <v>0</v>
      </c>
      <c r="K1150" s="1" t="s">
        <v>49</v>
      </c>
      <c r="L1150" s="1">
        <v>-0.25</v>
      </c>
      <c r="M1150" s="1">
        <v>88</v>
      </c>
      <c r="N1150" s="6"/>
      <c r="O1150" s="6">
        <v>22</v>
      </c>
      <c r="P1150" s="6">
        <v>-325755.98</v>
      </c>
      <c r="R1150" s="31">
        <v>-22</v>
      </c>
      <c r="S1150" s="28">
        <v>43951</v>
      </c>
    </row>
    <row r="1151" spans="1:19" x14ac:dyDescent="0.2">
      <c r="A1151" s="29">
        <v>39777</v>
      </c>
      <c r="B1151" s="1" t="s">
        <v>200</v>
      </c>
      <c r="C1151" s="27">
        <v>43930</v>
      </c>
      <c r="D1151" s="1">
        <v>51412</v>
      </c>
      <c r="J1151" s="1" t="s">
        <v>0</v>
      </c>
      <c r="K1151" s="1" t="s">
        <v>49</v>
      </c>
      <c r="L1151" s="1">
        <v>-1</v>
      </c>
      <c r="M1151" s="1">
        <v>790</v>
      </c>
      <c r="N1151" s="6"/>
      <c r="O1151" s="6">
        <v>790</v>
      </c>
      <c r="P1151" s="6">
        <v>-325513.98</v>
      </c>
      <c r="R1151" s="31">
        <v>-790</v>
      </c>
      <c r="S1151" s="28">
        <v>43951</v>
      </c>
    </row>
    <row r="1152" spans="1:19" x14ac:dyDescent="0.2">
      <c r="A1152" s="29">
        <v>39777</v>
      </c>
      <c r="B1152" s="1" t="s">
        <v>200</v>
      </c>
      <c r="C1152" s="27">
        <v>43930</v>
      </c>
      <c r="D1152" s="1">
        <v>51412</v>
      </c>
      <c r="J1152" s="1" t="s">
        <v>0</v>
      </c>
      <c r="K1152" s="1" t="s">
        <v>49</v>
      </c>
      <c r="L1152" s="1">
        <v>-2.75</v>
      </c>
      <c r="M1152" s="1">
        <v>88</v>
      </c>
      <c r="N1152" s="6"/>
      <c r="O1152" s="6">
        <v>242</v>
      </c>
      <c r="P1152" s="6">
        <v>-324695.98</v>
      </c>
      <c r="R1152" s="31">
        <v>-242</v>
      </c>
      <c r="S1152" s="28">
        <v>43951</v>
      </c>
    </row>
    <row r="1153" spans="1:19" x14ac:dyDescent="0.2">
      <c r="A1153" s="29">
        <v>39777</v>
      </c>
      <c r="B1153" s="1" t="s">
        <v>200</v>
      </c>
      <c r="C1153" s="27">
        <v>43930</v>
      </c>
      <c r="D1153" s="1">
        <v>51412</v>
      </c>
      <c r="J1153" s="1" t="s">
        <v>0</v>
      </c>
      <c r="K1153" s="1" t="s">
        <v>49</v>
      </c>
      <c r="L1153" s="1">
        <v>-1</v>
      </c>
      <c r="M1153" s="1">
        <v>110</v>
      </c>
      <c r="N1153" s="6"/>
      <c r="O1153" s="6">
        <v>110</v>
      </c>
      <c r="P1153" s="6">
        <v>-325623.98</v>
      </c>
      <c r="R1153" s="31">
        <v>-110</v>
      </c>
      <c r="S1153" s="28">
        <v>43951</v>
      </c>
    </row>
    <row r="1154" spans="1:19" x14ac:dyDescent="0.2">
      <c r="A1154" s="29">
        <v>39777</v>
      </c>
      <c r="B1154" s="1" t="s">
        <v>200</v>
      </c>
      <c r="C1154" s="27">
        <v>43930</v>
      </c>
      <c r="D1154" s="1">
        <v>51412</v>
      </c>
      <c r="J1154" s="1" t="s">
        <v>0</v>
      </c>
      <c r="K1154" s="1" t="s">
        <v>49</v>
      </c>
      <c r="L1154" s="1">
        <v>-1</v>
      </c>
      <c r="M1154" s="1">
        <v>28</v>
      </c>
      <c r="N1154" s="6"/>
      <c r="O1154" s="6">
        <v>28</v>
      </c>
      <c r="P1154" s="6">
        <v>-324723.98</v>
      </c>
      <c r="R1154" s="31">
        <v>-28</v>
      </c>
      <c r="S1154" s="28">
        <v>43951</v>
      </c>
    </row>
    <row r="1155" spans="1:19" x14ac:dyDescent="0.2">
      <c r="A1155" s="29">
        <v>39771</v>
      </c>
      <c r="B1155" s="1" t="s">
        <v>200</v>
      </c>
      <c r="C1155" s="27">
        <v>43931</v>
      </c>
      <c r="D1155" s="1">
        <v>51406</v>
      </c>
      <c r="J1155" s="1" t="s">
        <v>0</v>
      </c>
      <c r="K1155" s="1" t="s">
        <v>49</v>
      </c>
      <c r="L1155" s="1">
        <v>-7.75</v>
      </c>
      <c r="M1155" s="1">
        <v>88</v>
      </c>
      <c r="N1155" s="6"/>
      <c r="O1155" s="6">
        <v>682</v>
      </c>
      <c r="P1155" s="6">
        <v>-329189.48</v>
      </c>
      <c r="R1155" s="31">
        <v>-682</v>
      </c>
      <c r="S1155" s="28">
        <v>43951</v>
      </c>
    </row>
    <row r="1156" spans="1:19" x14ac:dyDescent="0.2">
      <c r="A1156" s="29">
        <v>39771</v>
      </c>
      <c r="B1156" s="1" t="s">
        <v>200</v>
      </c>
      <c r="C1156" s="27">
        <v>43931</v>
      </c>
      <c r="D1156" s="1">
        <v>51406</v>
      </c>
      <c r="J1156" s="1" t="s">
        <v>0</v>
      </c>
      <c r="K1156" s="1" t="s">
        <v>49</v>
      </c>
      <c r="L1156" s="1">
        <v>-7.5</v>
      </c>
      <c r="M1156" s="1">
        <v>88</v>
      </c>
      <c r="N1156" s="6"/>
      <c r="O1156" s="6">
        <v>660</v>
      </c>
      <c r="P1156" s="6">
        <v>-332714.23</v>
      </c>
      <c r="R1156" s="31">
        <v>-660</v>
      </c>
      <c r="S1156" s="28">
        <v>43951</v>
      </c>
    </row>
    <row r="1157" spans="1:19" x14ac:dyDescent="0.2">
      <c r="A1157" s="29">
        <v>39771</v>
      </c>
      <c r="B1157" s="1" t="s">
        <v>200</v>
      </c>
      <c r="C1157" s="27">
        <v>43931</v>
      </c>
      <c r="D1157" s="1">
        <v>51406</v>
      </c>
      <c r="J1157" s="1" t="s">
        <v>0</v>
      </c>
      <c r="K1157" s="1" t="s">
        <v>49</v>
      </c>
      <c r="L1157" s="1">
        <v>-6.25</v>
      </c>
      <c r="M1157" s="1">
        <v>88</v>
      </c>
      <c r="N1157" s="6"/>
      <c r="O1157" s="6">
        <v>550</v>
      </c>
      <c r="P1157" s="6">
        <v>-329739.48</v>
      </c>
      <c r="R1157" s="31">
        <v>-550</v>
      </c>
      <c r="S1157" s="28">
        <v>43951</v>
      </c>
    </row>
    <row r="1158" spans="1:19" x14ac:dyDescent="0.2">
      <c r="A1158" s="29">
        <v>39771</v>
      </c>
      <c r="B1158" s="1" t="s">
        <v>200</v>
      </c>
      <c r="C1158" s="27">
        <v>43931</v>
      </c>
      <c r="D1158" s="1">
        <v>51406</v>
      </c>
      <c r="J1158" s="1" t="s">
        <v>0</v>
      </c>
      <c r="K1158" s="1" t="s">
        <v>49</v>
      </c>
      <c r="L1158" s="1">
        <v>-4.5</v>
      </c>
      <c r="M1158" s="1">
        <v>88</v>
      </c>
      <c r="N1158" s="6"/>
      <c r="O1158" s="6">
        <v>396</v>
      </c>
      <c r="P1158" s="6">
        <v>-326151.98</v>
      </c>
      <c r="R1158" s="31">
        <v>-396</v>
      </c>
      <c r="S1158" s="28">
        <v>43951</v>
      </c>
    </row>
    <row r="1159" spans="1:19" x14ac:dyDescent="0.2">
      <c r="A1159" s="29">
        <v>39771</v>
      </c>
      <c r="B1159" s="1" t="s">
        <v>200</v>
      </c>
      <c r="C1159" s="27">
        <v>43931</v>
      </c>
      <c r="D1159" s="1">
        <v>51406</v>
      </c>
      <c r="J1159" s="1" t="s">
        <v>0</v>
      </c>
      <c r="K1159" s="1" t="s">
        <v>49</v>
      </c>
      <c r="L1159" s="1">
        <v>-4.5</v>
      </c>
      <c r="M1159" s="1">
        <v>88</v>
      </c>
      <c r="N1159" s="6"/>
      <c r="O1159" s="6">
        <v>396</v>
      </c>
      <c r="P1159" s="6">
        <v>-330179.48</v>
      </c>
      <c r="R1159" s="31">
        <v>-396</v>
      </c>
      <c r="S1159" s="28">
        <v>43951</v>
      </c>
    </row>
    <row r="1160" spans="1:19" x14ac:dyDescent="0.2">
      <c r="A1160" s="29">
        <v>39771</v>
      </c>
      <c r="B1160" s="1" t="s">
        <v>200</v>
      </c>
      <c r="C1160" s="27">
        <v>43931</v>
      </c>
      <c r="D1160" s="1">
        <v>51406</v>
      </c>
      <c r="J1160" s="1" t="s">
        <v>0</v>
      </c>
      <c r="K1160" s="1" t="s">
        <v>49</v>
      </c>
      <c r="L1160" s="1">
        <v>-2</v>
      </c>
      <c r="M1160" s="1">
        <v>88</v>
      </c>
      <c r="N1160" s="6"/>
      <c r="O1160" s="6">
        <v>176</v>
      </c>
      <c r="P1160" s="6">
        <v>-332054.23</v>
      </c>
      <c r="R1160" s="31">
        <v>-176</v>
      </c>
      <c r="S1160" s="28">
        <v>43951</v>
      </c>
    </row>
    <row r="1161" spans="1:19" x14ac:dyDescent="0.2">
      <c r="A1161" s="29">
        <v>39771</v>
      </c>
      <c r="B1161" s="1" t="s">
        <v>200</v>
      </c>
      <c r="C1161" s="27">
        <v>43931</v>
      </c>
      <c r="D1161" s="1">
        <v>51406</v>
      </c>
      <c r="J1161" s="1" t="s">
        <v>0</v>
      </c>
      <c r="K1161" s="1" t="s">
        <v>49</v>
      </c>
      <c r="L1161" s="1">
        <v>-0.75</v>
      </c>
      <c r="M1161" s="1">
        <v>88</v>
      </c>
      <c r="N1161" s="6"/>
      <c r="O1161" s="6">
        <v>66</v>
      </c>
      <c r="P1161" s="6">
        <v>-332780.23</v>
      </c>
      <c r="R1161" s="31">
        <v>-66</v>
      </c>
      <c r="S1161" s="28">
        <v>43951</v>
      </c>
    </row>
    <row r="1162" spans="1:19" x14ac:dyDescent="0.2">
      <c r="A1162" s="29">
        <v>39771</v>
      </c>
      <c r="B1162" s="1" t="s">
        <v>200</v>
      </c>
      <c r="C1162" s="27">
        <v>43931</v>
      </c>
      <c r="D1162" s="1">
        <v>51406</v>
      </c>
      <c r="J1162" s="1" t="s">
        <v>0</v>
      </c>
      <c r="K1162" s="1" t="s">
        <v>49</v>
      </c>
      <c r="L1162" s="1">
        <v>-0.75</v>
      </c>
      <c r="M1162" s="1">
        <v>88</v>
      </c>
      <c r="N1162" s="6"/>
      <c r="O1162" s="6">
        <v>66</v>
      </c>
      <c r="P1162" s="6">
        <v>-332846.23</v>
      </c>
      <c r="R1162" s="31">
        <v>-66</v>
      </c>
      <c r="S1162" s="28">
        <v>43951</v>
      </c>
    </row>
    <row r="1163" spans="1:19" x14ac:dyDescent="0.2">
      <c r="A1163" s="29">
        <v>39771</v>
      </c>
      <c r="B1163" s="1" t="s">
        <v>200</v>
      </c>
      <c r="C1163" s="27">
        <v>43931</v>
      </c>
      <c r="D1163" s="1">
        <v>51406</v>
      </c>
      <c r="J1163" s="1" t="s">
        <v>0</v>
      </c>
      <c r="K1163" s="1" t="s">
        <v>49</v>
      </c>
      <c r="L1163" s="1">
        <v>-0.5</v>
      </c>
      <c r="M1163" s="1">
        <v>88</v>
      </c>
      <c r="N1163" s="6"/>
      <c r="O1163" s="6">
        <v>44</v>
      </c>
      <c r="P1163" s="6">
        <v>-329783.48</v>
      </c>
      <c r="R1163" s="31">
        <v>-44</v>
      </c>
      <c r="S1163" s="28">
        <v>43951</v>
      </c>
    </row>
    <row r="1164" spans="1:19" x14ac:dyDescent="0.2">
      <c r="A1164" s="29">
        <v>39772</v>
      </c>
      <c r="B1164" s="1" t="s">
        <v>200</v>
      </c>
      <c r="C1164" s="27">
        <v>43931</v>
      </c>
      <c r="D1164" s="1">
        <v>51407</v>
      </c>
      <c r="J1164" s="1" t="s">
        <v>0</v>
      </c>
      <c r="K1164" s="1" t="s">
        <v>49</v>
      </c>
      <c r="L1164" s="1">
        <v>-7.5</v>
      </c>
      <c r="M1164" s="1">
        <v>110</v>
      </c>
      <c r="N1164" s="6"/>
      <c r="O1164" s="6">
        <v>825</v>
      </c>
      <c r="P1164" s="6">
        <v>-333671.23</v>
      </c>
      <c r="R1164" s="31">
        <v>-825</v>
      </c>
      <c r="S1164" s="28">
        <v>43951</v>
      </c>
    </row>
    <row r="1165" spans="1:19" x14ac:dyDescent="0.2">
      <c r="A1165" s="29">
        <v>39772</v>
      </c>
      <c r="B1165" s="1" t="s">
        <v>200</v>
      </c>
      <c r="C1165" s="27">
        <v>43931</v>
      </c>
      <c r="D1165" s="1">
        <v>51407</v>
      </c>
      <c r="J1165" s="1" t="s">
        <v>0</v>
      </c>
      <c r="K1165" s="1" t="s">
        <v>49</v>
      </c>
      <c r="L1165" s="1">
        <v>-7</v>
      </c>
      <c r="M1165" s="1">
        <v>110</v>
      </c>
      <c r="N1165" s="6"/>
      <c r="O1165" s="6">
        <v>770</v>
      </c>
      <c r="P1165" s="6">
        <v>-328507.48</v>
      </c>
      <c r="R1165" s="31">
        <v>-770</v>
      </c>
      <c r="S1165" s="28">
        <v>43951</v>
      </c>
    </row>
    <row r="1166" spans="1:19" x14ac:dyDescent="0.2">
      <c r="A1166" s="29">
        <v>39772</v>
      </c>
      <c r="B1166" s="1" t="s">
        <v>200</v>
      </c>
      <c r="C1166" s="27">
        <v>43931</v>
      </c>
      <c r="D1166" s="1">
        <v>51407</v>
      </c>
      <c r="J1166" s="1" t="s">
        <v>0</v>
      </c>
      <c r="K1166" s="1" t="s">
        <v>49</v>
      </c>
      <c r="L1166" s="1">
        <v>-6.25</v>
      </c>
      <c r="M1166" s="1">
        <v>110</v>
      </c>
      <c r="N1166" s="6"/>
      <c r="O1166" s="6">
        <v>687.5</v>
      </c>
      <c r="P1166" s="6">
        <v>-326839.48</v>
      </c>
      <c r="R1166" s="31">
        <v>-687.5</v>
      </c>
      <c r="S1166" s="28">
        <v>43951</v>
      </c>
    </row>
    <row r="1167" spans="1:19" x14ac:dyDescent="0.2">
      <c r="A1167" s="29">
        <v>39896</v>
      </c>
      <c r="B1167" s="1" t="s">
        <v>200</v>
      </c>
      <c r="C1167" s="27">
        <v>43931</v>
      </c>
      <c r="D1167" s="1">
        <v>51467</v>
      </c>
      <c r="J1167" s="1" t="s">
        <v>0</v>
      </c>
      <c r="K1167" s="1" t="s">
        <v>49</v>
      </c>
      <c r="L1167" s="1">
        <v>-1</v>
      </c>
      <c r="M1167" s="1">
        <v>898</v>
      </c>
      <c r="N1167" s="6"/>
      <c r="O1167" s="6">
        <v>898</v>
      </c>
      <c r="P1167" s="6">
        <v>-327737.48</v>
      </c>
      <c r="R1167" s="31">
        <v>-898</v>
      </c>
      <c r="S1167" s="28">
        <v>43951</v>
      </c>
    </row>
    <row r="1168" spans="1:19" x14ac:dyDescent="0.2">
      <c r="A1168" s="29">
        <v>39896</v>
      </c>
      <c r="B1168" s="1" t="s">
        <v>200</v>
      </c>
      <c r="C1168" s="27">
        <v>43931</v>
      </c>
      <c r="D1168" s="1">
        <v>51467</v>
      </c>
      <c r="J1168" s="1" t="s">
        <v>0</v>
      </c>
      <c r="K1168" s="1" t="s">
        <v>49</v>
      </c>
      <c r="L1168" s="1">
        <v>-0.5</v>
      </c>
      <c r="M1168" s="1">
        <v>99</v>
      </c>
      <c r="N1168" s="6"/>
      <c r="O1168" s="6">
        <v>49.5</v>
      </c>
      <c r="P1168" s="6">
        <v>-333891.23</v>
      </c>
      <c r="R1168" s="31">
        <v>-49.5</v>
      </c>
      <c r="S1168" s="28">
        <v>43951</v>
      </c>
    </row>
    <row r="1169" spans="1:19" x14ac:dyDescent="0.2">
      <c r="A1169" s="29">
        <v>39896</v>
      </c>
      <c r="B1169" s="1" t="s">
        <v>200</v>
      </c>
      <c r="C1169" s="27">
        <v>43931</v>
      </c>
      <c r="D1169" s="1">
        <v>51467</v>
      </c>
      <c r="J1169" s="1" t="s">
        <v>0</v>
      </c>
      <c r="K1169" s="1" t="s">
        <v>49</v>
      </c>
      <c r="L1169" s="1">
        <v>-1</v>
      </c>
      <c r="M1169" s="1">
        <v>28</v>
      </c>
      <c r="N1169" s="6"/>
      <c r="O1169" s="6">
        <v>28</v>
      </c>
      <c r="P1169" s="6">
        <v>-333919.23</v>
      </c>
      <c r="R1169" s="31">
        <v>-28</v>
      </c>
      <c r="S1169" s="28">
        <v>43951</v>
      </c>
    </row>
    <row r="1170" spans="1:19" x14ac:dyDescent="0.2">
      <c r="A1170" s="29">
        <v>39899</v>
      </c>
      <c r="B1170" s="1" t="s">
        <v>200</v>
      </c>
      <c r="C1170" s="27">
        <v>43931</v>
      </c>
      <c r="D1170" s="1">
        <v>51469</v>
      </c>
      <c r="J1170" s="1" t="s">
        <v>0</v>
      </c>
      <c r="K1170" s="1" t="s">
        <v>49</v>
      </c>
      <c r="L1170" s="1">
        <v>-1</v>
      </c>
      <c r="M1170" s="1">
        <v>244</v>
      </c>
      <c r="N1170" s="6"/>
      <c r="O1170" s="6">
        <v>244</v>
      </c>
      <c r="P1170" s="6">
        <v>-334163.23</v>
      </c>
      <c r="R1170" s="31">
        <v>-244</v>
      </c>
      <c r="S1170" s="28">
        <v>43951</v>
      </c>
    </row>
    <row r="1171" spans="1:19" x14ac:dyDescent="0.2">
      <c r="A1171" s="29">
        <v>39899</v>
      </c>
      <c r="B1171" s="1" t="s">
        <v>200</v>
      </c>
      <c r="C1171" s="27">
        <v>43931</v>
      </c>
      <c r="D1171" s="1">
        <v>51469</v>
      </c>
      <c r="J1171" s="1" t="s">
        <v>0</v>
      </c>
      <c r="K1171" s="1" t="s">
        <v>49</v>
      </c>
      <c r="L1171" s="1">
        <v>-1.75</v>
      </c>
      <c r="M1171" s="1">
        <v>88</v>
      </c>
      <c r="N1171" s="6"/>
      <c r="O1171" s="6">
        <v>154</v>
      </c>
      <c r="P1171" s="6">
        <v>-330421.48</v>
      </c>
      <c r="R1171" s="31">
        <v>-154</v>
      </c>
      <c r="S1171" s="28">
        <v>43951</v>
      </c>
    </row>
    <row r="1172" spans="1:19" x14ac:dyDescent="0.2">
      <c r="A1172" s="29">
        <v>39899</v>
      </c>
      <c r="B1172" s="1" t="s">
        <v>200</v>
      </c>
      <c r="C1172" s="27">
        <v>43931</v>
      </c>
      <c r="D1172" s="1">
        <v>51469</v>
      </c>
      <c r="J1172" s="1" t="s">
        <v>0</v>
      </c>
      <c r="K1172" s="1" t="s">
        <v>49</v>
      </c>
      <c r="L1172" s="1">
        <v>-1.5</v>
      </c>
      <c r="M1172" s="1">
        <v>88</v>
      </c>
      <c r="N1172" s="6"/>
      <c r="O1172" s="6">
        <v>132</v>
      </c>
      <c r="P1172" s="6">
        <v>-330553.48</v>
      </c>
      <c r="R1172" s="31">
        <v>-132</v>
      </c>
      <c r="S1172" s="28">
        <v>43951</v>
      </c>
    </row>
    <row r="1173" spans="1:19" x14ac:dyDescent="0.2">
      <c r="A1173" s="29">
        <v>39899</v>
      </c>
      <c r="B1173" s="1" t="s">
        <v>200</v>
      </c>
      <c r="C1173" s="27">
        <v>43931</v>
      </c>
      <c r="D1173" s="1">
        <v>51469</v>
      </c>
      <c r="J1173" s="1" t="s">
        <v>0</v>
      </c>
      <c r="K1173" s="1" t="s">
        <v>49</v>
      </c>
      <c r="L1173" s="1">
        <v>-1</v>
      </c>
      <c r="M1173" s="1">
        <v>88</v>
      </c>
      <c r="N1173" s="6"/>
      <c r="O1173" s="6">
        <v>88</v>
      </c>
      <c r="P1173" s="6">
        <v>-330267.48</v>
      </c>
      <c r="R1173" s="31">
        <v>-88</v>
      </c>
      <c r="S1173" s="28">
        <v>43951</v>
      </c>
    </row>
    <row r="1174" spans="1:19" x14ac:dyDescent="0.2">
      <c r="A1174" s="29">
        <v>39899</v>
      </c>
      <c r="B1174" s="1" t="s">
        <v>200</v>
      </c>
      <c r="C1174" s="27">
        <v>43931</v>
      </c>
      <c r="D1174" s="1">
        <v>51469</v>
      </c>
      <c r="J1174" s="1" t="s">
        <v>0</v>
      </c>
      <c r="K1174" s="1" t="s">
        <v>49</v>
      </c>
      <c r="L1174" s="1">
        <v>-0.75</v>
      </c>
      <c r="M1174" s="1">
        <v>110</v>
      </c>
      <c r="N1174" s="6"/>
      <c r="O1174" s="6">
        <v>82.5</v>
      </c>
      <c r="P1174" s="6">
        <v>-333753.73</v>
      </c>
      <c r="R1174" s="31">
        <v>-82.5</v>
      </c>
      <c r="S1174" s="28">
        <v>43951</v>
      </c>
    </row>
    <row r="1175" spans="1:19" x14ac:dyDescent="0.2">
      <c r="A1175" s="29">
        <v>39899</v>
      </c>
      <c r="B1175" s="1" t="s">
        <v>200</v>
      </c>
      <c r="C1175" s="27">
        <v>43931</v>
      </c>
      <c r="D1175" s="1">
        <v>51469</v>
      </c>
      <c r="J1175" s="1" t="s">
        <v>0</v>
      </c>
      <c r="K1175" s="1" t="s">
        <v>49</v>
      </c>
      <c r="L1175" s="1">
        <v>-0.75</v>
      </c>
      <c r="M1175" s="1">
        <v>88</v>
      </c>
      <c r="N1175" s="6"/>
      <c r="O1175" s="6">
        <v>66</v>
      </c>
      <c r="P1175" s="6">
        <v>-333841.73</v>
      </c>
      <c r="R1175" s="31">
        <v>-66</v>
      </c>
      <c r="S1175" s="28">
        <v>43951</v>
      </c>
    </row>
    <row r="1176" spans="1:19" x14ac:dyDescent="0.2">
      <c r="A1176" s="29">
        <v>39899</v>
      </c>
      <c r="B1176" s="1" t="s">
        <v>200</v>
      </c>
      <c r="C1176" s="27">
        <v>43931</v>
      </c>
      <c r="D1176" s="1">
        <v>51469</v>
      </c>
      <c r="J1176" s="1" t="s">
        <v>0</v>
      </c>
      <c r="K1176" s="1" t="s">
        <v>49</v>
      </c>
      <c r="L1176" s="1">
        <v>-0.25</v>
      </c>
      <c r="M1176" s="1">
        <v>88</v>
      </c>
      <c r="N1176" s="6"/>
      <c r="O1176" s="6">
        <v>22</v>
      </c>
      <c r="P1176" s="6">
        <v>-333775.73</v>
      </c>
      <c r="R1176" s="31">
        <v>-22</v>
      </c>
      <c r="S1176" s="28">
        <v>43951</v>
      </c>
    </row>
    <row r="1177" spans="1:19" x14ac:dyDescent="0.2">
      <c r="A1177" s="29">
        <v>39900</v>
      </c>
      <c r="B1177" s="1" t="s">
        <v>200</v>
      </c>
      <c r="C1177" s="27">
        <v>43931</v>
      </c>
      <c r="D1177" s="1">
        <v>51470</v>
      </c>
      <c r="J1177" s="1" t="s">
        <v>0</v>
      </c>
      <c r="K1177" s="1" t="s">
        <v>49</v>
      </c>
      <c r="L1177" s="1">
        <v>-0.25</v>
      </c>
      <c r="M1177" s="1">
        <v>99</v>
      </c>
      <c r="N1177" s="6"/>
      <c r="O1177" s="6">
        <v>24.75</v>
      </c>
      <c r="P1177" s="6">
        <v>-330578.23</v>
      </c>
      <c r="R1177" s="31">
        <v>-24.75</v>
      </c>
      <c r="S1177" s="28">
        <v>43951</v>
      </c>
    </row>
    <row r="1178" spans="1:19" x14ac:dyDescent="0.2">
      <c r="A1178" s="29">
        <v>39900</v>
      </c>
      <c r="B1178" s="1" t="s">
        <v>200</v>
      </c>
      <c r="C1178" s="27">
        <v>43931</v>
      </c>
      <c r="D1178" s="1">
        <v>51470</v>
      </c>
      <c r="J1178" s="1" t="s">
        <v>0</v>
      </c>
      <c r="K1178" s="1" t="s">
        <v>49</v>
      </c>
      <c r="L1178" s="1">
        <v>-1</v>
      </c>
      <c r="M1178" s="1">
        <v>-24.75</v>
      </c>
      <c r="N1178" s="6">
        <v>24.75</v>
      </c>
      <c r="O1178" s="6"/>
      <c r="P1178" s="6">
        <v>-333919.23</v>
      </c>
      <c r="R1178" s="31">
        <v>24.75</v>
      </c>
      <c r="S1178" s="28">
        <v>43951</v>
      </c>
    </row>
    <row r="1179" spans="1:19" x14ac:dyDescent="0.2">
      <c r="A1179" s="29">
        <v>39901</v>
      </c>
      <c r="B1179" s="1" t="s">
        <v>200</v>
      </c>
      <c r="C1179" s="27">
        <v>43931</v>
      </c>
      <c r="D1179" s="1">
        <v>51471</v>
      </c>
      <c r="J1179" s="1" t="s">
        <v>0</v>
      </c>
      <c r="K1179" s="1" t="s">
        <v>49</v>
      </c>
      <c r="L1179" s="1">
        <v>-1</v>
      </c>
      <c r="M1179" s="1">
        <v>110</v>
      </c>
      <c r="N1179" s="6"/>
      <c r="O1179" s="6">
        <v>110</v>
      </c>
      <c r="P1179" s="6">
        <v>-330688.23</v>
      </c>
      <c r="R1179" s="31">
        <v>-110</v>
      </c>
      <c r="S1179" s="28">
        <v>43951</v>
      </c>
    </row>
    <row r="1180" spans="1:19" x14ac:dyDescent="0.2">
      <c r="A1180" s="29">
        <v>39903</v>
      </c>
      <c r="B1180" s="1" t="s">
        <v>200</v>
      </c>
      <c r="C1180" s="27">
        <v>43931</v>
      </c>
      <c r="D1180" s="1">
        <v>51473</v>
      </c>
      <c r="J1180" s="1" t="s">
        <v>0</v>
      </c>
      <c r="K1180" s="1" t="s">
        <v>49</v>
      </c>
      <c r="L1180" s="1">
        <v>-2.25</v>
      </c>
      <c r="M1180" s="1">
        <v>99</v>
      </c>
      <c r="N1180" s="6"/>
      <c r="O1180" s="6">
        <v>222.75</v>
      </c>
      <c r="P1180" s="6">
        <v>-330910.98</v>
      </c>
      <c r="R1180" s="31">
        <v>-222.75</v>
      </c>
      <c r="S1180" s="28">
        <v>43951</v>
      </c>
    </row>
    <row r="1181" spans="1:19" x14ac:dyDescent="0.2">
      <c r="A1181" s="29">
        <v>39903</v>
      </c>
      <c r="B1181" s="1" t="s">
        <v>200</v>
      </c>
      <c r="C1181" s="27">
        <v>43931</v>
      </c>
      <c r="D1181" s="1">
        <v>51473</v>
      </c>
      <c r="J1181" s="1" t="s">
        <v>0</v>
      </c>
      <c r="K1181" s="1" t="s">
        <v>49</v>
      </c>
      <c r="L1181" s="1">
        <v>-1.25</v>
      </c>
      <c r="M1181" s="1">
        <v>99</v>
      </c>
      <c r="N1181" s="6"/>
      <c r="O1181" s="6">
        <v>123.75</v>
      </c>
      <c r="P1181" s="6">
        <v>-331084.23</v>
      </c>
      <c r="R1181" s="31">
        <v>-123.75</v>
      </c>
      <c r="S1181" s="28">
        <v>43951</v>
      </c>
    </row>
    <row r="1182" spans="1:19" x14ac:dyDescent="0.2">
      <c r="A1182" s="29">
        <v>39903</v>
      </c>
      <c r="B1182" s="1" t="s">
        <v>200</v>
      </c>
      <c r="C1182" s="27">
        <v>43931</v>
      </c>
      <c r="D1182" s="1">
        <v>51473</v>
      </c>
      <c r="J1182" s="1" t="s">
        <v>0</v>
      </c>
      <c r="K1182" s="1" t="s">
        <v>49</v>
      </c>
      <c r="L1182" s="1">
        <v>-0.5</v>
      </c>
      <c r="M1182" s="1">
        <v>99</v>
      </c>
      <c r="N1182" s="6"/>
      <c r="O1182" s="6">
        <v>49.5</v>
      </c>
      <c r="P1182" s="6">
        <v>-330960.48</v>
      </c>
      <c r="R1182" s="31">
        <v>-49.5</v>
      </c>
      <c r="S1182" s="28">
        <v>43951</v>
      </c>
    </row>
    <row r="1183" spans="1:19" x14ac:dyDescent="0.2">
      <c r="A1183" s="29">
        <v>39903</v>
      </c>
      <c r="B1183" s="1" t="s">
        <v>200</v>
      </c>
      <c r="C1183" s="27">
        <v>43931</v>
      </c>
      <c r="D1183" s="1">
        <v>51473</v>
      </c>
      <c r="J1183" s="1" t="s">
        <v>0</v>
      </c>
      <c r="K1183" s="1" t="s">
        <v>49</v>
      </c>
      <c r="L1183" s="1">
        <v>-0.25</v>
      </c>
      <c r="M1183" s="1">
        <v>99</v>
      </c>
      <c r="N1183" s="6"/>
      <c r="O1183" s="6">
        <v>24.75</v>
      </c>
      <c r="P1183" s="6">
        <v>-333943.98</v>
      </c>
      <c r="R1183" s="31">
        <v>-24.75</v>
      </c>
      <c r="S1183" s="28">
        <v>43951</v>
      </c>
    </row>
    <row r="1184" spans="1:19" x14ac:dyDescent="0.2">
      <c r="A1184" s="29">
        <v>39907</v>
      </c>
      <c r="B1184" s="1" t="s">
        <v>200</v>
      </c>
      <c r="C1184" s="27">
        <v>43931</v>
      </c>
      <c r="D1184" s="1">
        <v>51477</v>
      </c>
      <c r="J1184" s="1" t="s">
        <v>0</v>
      </c>
      <c r="K1184" s="1" t="s">
        <v>49</v>
      </c>
      <c r="L1184" s="1">
        <v>-2</v>
      </c>
      <c r="M1184" s="1">
        <v>100</v>
      </c>
      <c r="N1184" s="6"/>
      <c r="O1184" s="6">
        <v>200</v>
      </c>
      <c r="P1184" s="6">
        <v>-331284.23</v>
      </c>
      <c r="R1184" s="31">
        <v>-200</v>
      </c>
      <c r="S1184" s="28">
        <v>43951</v>
      </c>
    </row>
    <row r="1185" spans="1:19" x14ac:dyDescent="0.2">
      <c r="A1185" s="29">
        <v>39910</v>
      </c>
      <c r="B1185" s="1" t="s">
        <v>200</v>
      </c>
      <c r="C1185" s="27">
        <v>43931</v>
      </c>
      <c r="D1185" s="1">
        <v>51480</v>
      </c>
      <c r="J1185" s="1" t="s">
        <v>0</v>
      </c>
      <c r="K1185" s="1" t="s">
        <v>49</v>
      </c>
      <c r="L1185" s="1">
        <v>-2</v>
      </c>
      <c r="M1185" s="1">
        <v>88</v>
      </c>
      <c r="N1185" s="6"/>
      <c r="O1185" s="6">
        <v>176</v>
      </c>
      <c r="P1185" s="6">
        <v>-331878.23</v>
      </c>
      <c r="R1185" s="31">
        <v>-176</v>
      </c>
      <c r="S1185" s="28">
        <v>43951</v>
      </c>
    </row>
    <row r="1186" spans="1:19" x14ac:dyDescent="0.2">
      <c r="A1186" s="29">
        <v>39910</v>
      </c>
      <c r="B1186" s="1" t="s">
        <v>200</v>
      </c>
      <c r="C1186" s="27">
        <v>43931</v>
      </c>
      <c r="D1186" s="1">
        <v>51480</v>
      </c>
      <c r="J1186" s="1" t="s">
        <v>0</v>
      </c>
      <c r="K1186" s="1" t="s">
        <v>49</v>
      </c>
      <c r="L1186" s="1">
        <v>-1</v>
      </c>
      <c r="M1186" s="1">
        <v>88</v>
      </c>
      <c r="N1186" s="6"/>
      <c r="O1186" s="6">
        <v>88</v>
      </c>
      <c r="P1186" s="6">
        <v>-331372.23</v>
      </c>
      <c r="R1186" s="31">
        <v>-88</v>
      </c>
      <c r="S1186" s="28">
        <v>43951</v>
      </c>
    </row>
    <row r="1187" spans="1:19" x14ac:dyDescent="0.2">
      <c r="A1187" s="29">
        <v>39910</v>
      </c>
      <c r="B1187" s="1" t="s">
        <v>200</v>
      </c>
      <c r="C1187" s="27">
        <v>43931</v>
      </c>
      <c r="D1187" s="1">
        <v>51480</v>
      </c>
      <c r="J1187" s="1" t="s">
        <v>0</v>
      </c>
      <c r="K1187" s="1" t="s">
        <v>49</v>
      </c>
      <c r="L1187" s="1">
        <v>-0.5</v>
      </c>
      <c r="M1187" s="1">
        <v>88</v>
      </c>
      <c r="N1187" s="6"/>
      <c r="O1187" s="6">
        <v>44</v>
      </c>
      <c r="P1187" s="6">
        <v>-331416.23</v>
      </c>
      <c r="R1187" s="31">
        <v>-44</v>
      </c>
      <c r="S1187" s="28">
        <v>43951</v>
      </c>
    </row>
    <row r="1188" spans="1:19" x14ac:dyDescent="0.2">
      <c r="A1188" s="29">
        <v>39910</v>
      </c>
      <c r="B1188" s="1" t="s">
        <v>200</v>
      </c>
      <c r="C1188" s="27">
        <v>43931</v>
      </c>
      <c r="D1188" s="1">
        <v>51480</v>
      </c>
      <c r="J1188" s="1" t="s">
        <v>0</v>
      </c>
      <c r="K1188" s="1" t="s">
        <v>49</v>
      </c>
      <c r="L1188" s="1">
        <v>-0.5</v>
      </c>
      <c r="M1188" s="1">
        <v>88</v>
      </c>
      <c r="N1188" s="6"/>
      <c r="O1188" s="6">
        <v>44</v>
      </c>
      <c r="P1188" s="6">
        <v>-331460.23</v>
      </c>
      <c r="R1188" s="31">
        <v>-44</v>
      </c>
      <c r="S1188" s="28">
        <v>43951</v>
      </c>
    </row>
    <row r="1189" spans="1:19" x14ac:dyDescent="0.2">
      <c r="A1189" s="29">
        <v>39910</v>
      </c>
      <c r="B1189" s="1" t="s">
        <v>200</v>
      </c>
      <c r="C1189" s="27">
        <v>43931</v>
      </c>
      <c r="D1189" s="1">
        <v>51480</v>
      </c>
      <c r="J1189" s="1" t="s">
        <v>0</v>
      </c>
      <c r="K1189" s="1" t="s">
        <v>49</v>
      </c>
      <c r="L1189" s="1">
        <v>-0.5</v>
      </c>
      <c r="M1189" s="1">
        <v>88</v>
      </c>
      <c r="N1189" s="6"/>
      <c r="O1189" s="6">
        <v>44</v>
      </c>
      <c r="P1189" s="6">
        <v>-331504.23</v>
      </c>
      <c r="R1189" s="31">
        <v>-44</v>
      </c>
      <c r="S1189" s="28">
        <v>43951</v>
      </c>
    </row>
    <row r="1190" spans="1:19" x14ac:dyDescent="0.2">
      <c r="A1190" s="29">
        <v>39910</v>
      </c>
      <c r="B1190" s="1" t="s">
        <v>200</v>
      </c>
      <c r="C1190" s="27">
        <v>43931</v>
      </c>
      <c r="D1190" s="1">
        <v>51480</v>
      </c>
      <c r="J1190" s="1" t="s">
        <v>0</v>
      </c>
      <c r="K1190" s="1" t="s">
        <v>49</v>
      </c>
      <c r="L1190" s="1">
        <v>-0.5</v>
      </c>
      <c r="M1190" s="1">
        <v>88</v>
      </c>
      <c r="N1190" s="6"/>
      <c r="O1190" s="6">
        <v>44</v>
      </c>
      <c r="P1190" s="6">
        <v>-331548.23</v>
      </c>
      <c r="R1190" s="31">
        <v>-44</v>
      </c>
      <c r="S1190" s="28">
        <v>43951</v>
      </c>
    </row>
    <row r="1191" spans="1:19" x14ac:dyDescent="0.2">
      <c r="A1191" s="29">
        <v>39910</v>
      </c>
      <c r="B1191" s="1" t="s">
        <v>200</v>
      </c>
      <c r="C1191" s="27">
        <v>43931</v>
      </c>
      <c r="D1191" s="1">
        <v>51480</v>
      </c>
      <c r="J1191" s="1" t="s">
        <v>0</v>
      </c>
      <c r="K1191" s="1" t="s">
        <v>49</v>
      </c>
      <c r="L1191" s="1">
        <v>-0.5</v>
      </c>
      <c r="M1191" s="1">
        <v>88</v>
      </c>
      <c r="N1191" s="6"/>
      <c r="O1191" s="6">
        <v>44</v>
      </c>
      <c r="P1191" s="6">
        <v>-331614.23</v>
      </c>
      <c r="R1191" s="31">
        <v>-44</v>
      </c>
      <c r="S1191" s="28">
        <v>43951</v>
      </c>
    </row>
    <row r="1192" spans="1:19" x14ac:dyDescent="0.2">
      <c r="A1192" s="29">
        <v>39910</v>
      </c>
      <c r="B1192" s="1" t="s">
        <v>200</v>
      </c>
      <c r="C1192" s="27">
        <v>43931</v>
      </c>
      <c r="D1192" s="1">
        <v>51480</v>
      </c>
      <c r="J1192" s="1" t="s">
        <v>0</v>
      </c>
      <c r="K1192" s="1" t="s">
        <v>49</v>
      </c>
      <c r="L1192" s="1">
        <v>-0.5</v>
      </c>
      <c r="M1192" s="1">
        <v>88</v>
      </c>
      <c r="N1192" s="6"/>
      <c r="O1192" s="6">
        <v>44</v>
      </c>
      <c r="P1192" s="6">
        <v>-331658.23</v>
      </c>
      <c r="R1192" s="31">
        <v>-44</v>
      </c>
      <c r="S1192" s="28">
        <v>43951</v>
      </c>
    </row>
    <row r="1193" spans="1:19" x14ac:dyDescent="0.2">
      <c r="A1193" s="29">
        <v>39910</v>
      </c>
      <c r="B1193" s="1" t="s">
        <v>200</v>
      </c>
      <c r="C1193" s="27">
        <v>43931</v>
      </c>
      <c r="D1193" s="1">
        <v>51480</v>
      </c>
      <c r="J1193" s="1" t="s">
        <v>0</v>
      </c>
      <c r="K1193" s="1" t="s">
        <v>49</v>
      </c>
      <c r="L1193" s="1">
        <v>-0.5</v>
      </c>
      <c r="M1193" s="1">
        <v>88</v>
      </c>
      <c r="N1193" s="6"/>
      <c r="O1193" s="6">
        <v>44</v>
      </c>
      <c r="P1193" s="6">
        <v>-331702.23</v>
      </c>
      <c r="R1193" s="31">
        <v>-44</v>
      </c>
      <c r="S1193" s="28">
        <v>43951</v>
      </c>
    </row>
    <row r="1194" spans="1:19" x14ac:dyDescent="0.2">
      <c r="A1194" s="29">
        <v>39910</v>
      </c>
      <c r="B1194" s="1" t="s">
        <v>200</v>
      </c>
      <c r="C1194" s="27">
        <v>43931</v>
      </c>
      <c r="D1194" s="1">
        <v>51480</v>
      </c>
      <c r="J1194" s="1" t="s">
        <v>0</v>
      </c>
      <c r="K1194" s="1" t="s">
        <v>49</v>
      </c>
      <c r="L1194" s="1">
        <v>-0.25</v>
      </c>
      <c r="M1194" s="1">
        <v>88</v>
      </c>
      <c r="N1194" s="6"/>
      <c r="O1194" s="6">
        <v>22</v>
      </c>
      <c r="P1194" s="6">
        <v>-331570.23</v>
      </c>
      <c r="R1194" s="31">
        <v>-22</v>
      </c>
      <c r="S1194" s="28">
        <v>43951</v>
      </c>
    </row>
    <row r="1195" spans="1:19" x14ac:dyDescent="0.2">
      <c r="A1195" s="29">
        <v>39754</v>
      </c>
      <c r="B1195" s="1" t="s">
        <v>200</v>
      </c>
      <c r="C1195" s="27">
        <v>43934</v>
      </c>
      <c r="D1195" s="1">
        <v>51398</v>
      </c>
      <c r="J1195" s="1" t="s">
        <v>0</v>
      </c>
      <c r="K1195" s="1" t="s">
        <v>49</v>
      </c>
      <c r="L1195" s="1">
        <v>-1.75</v>
      </c>
      <c r="M1195" s="1">
        <v>88</v>
      </c>
      <c r="N1195" s="6"/>
      <c r="O1195" s="6">
        <v>154</v>
      </c>
      <c r="P1195" s="6">
        <v>-334317.23</v>
      </c>
      <c r="R1195" s="31">
        <v>-154</v>
      </c>
      <c r="S1195" s="28">
        <v>43951</v>
      </c>
    </row>
    <row r="1196" spans="1:19" x14ac:dyDescent="0.2">
      <c r="A1196" s="29">
        <v>39754</v>
      </c>
      <c r="B1196" s="1" t="s">
        <v>200</v>
      </c>
      <c r="C1196" s="27">
        <v>43934</v>
      </c>
      <c r="D1196" s="1">
        <v>51398</v>
      </c>
      <c r="J1196" s="1" t="s">
        <v>0</v>
      </c>
      <c r="K1196" s="1" t="s">
        <v>49</v>
      </c>
      <c r="L1196" s="1">
        <v>-1.5</v>
      </c>
      <c r="M1196" s="1">
        <v>88</v>
      </c>
      <c r="N1196" s="6"/>
      <c r="O1196" s="6">
        <v>132</v>
      </c>
      <c r="P1196" s="6">
        <v>-336519.23</v>
      </c>
      <c r="R1196" s="31">
        <v>-132</v>
      </c>
      <c r="S1196" s="28">
        <v>43951</v>
      </c>
    </row>
    <row r="1197" spans="1:19" x14ac:dyDescent="0.2">
      <c r="A1197" s="29">
        <v>39754</v>
      </c>
      <c r="B1197" s="1" t="s">
        <v>200</v>
      </c>
      <c r="C1197" s="27">
        <v>43934</v>
      </c>
      <c r="D1197" s="1">
        <v>51398</v>
      </c>
      <c r="J1197" s="1" t="s">
        <v>0</v>
      </c>
      <c r="K1197" s="1" t="s">
        <v>49</v>
      </c>
      <c r="L1197" s="1">
        <v>-0.75</v>
      </c>
      <c r="M1197" s="1">
        <v>88</v>
      </c>
      <c r="N1197" s="6"/>
      <c r="O1197" s="6">
        <v>66</v>
      </c>
      <c r="P1197" s="6">
        <v>-336585.23</v>
      </c>
      <c r="R1197" s="31">
        <v>-66</v>
      </c>
      <c r="S1197" s="28">
        <v>43951</v>
      </c>
    </row>
    <row r="1198" spans="1:19" x14ac:dyDescent="0.2">
      <c r="A1198" s="29">
        <v>39754</v>
      </c>
      <c r="B1198" s="1" t="s">
        <v>200</v>
      </c>
      <c r="C1198" s="27">
        <v>43934</v>
      </c>
      <c r="D1198" s="1">
        <v>51398</v>
      </c>
      <c r="J1198" s="1" t="s">
        <v>0</v>
      </c>
      <c r="K1198" s="1" t="s">
        <v>49</v>
      </c>
      <c r="L1198" s="1">
        <v>-0.75</v>
      </c>
      <c r="M1198" s="1">
        <v>88</v>
      </c>
      <c r="N1198" s="6"/>
      <c r="O1198" s="6">
        <v>66</v>
      </c>
      <c r="P1198" s="6">
        <v>-337028.23</v>
      </c>
      <c r="R1198" s="31">
        <v>-66</v>
      </c>
      <c r="S1198" s="28">
        <v>43951</v>
      </c>
    </row>
    <row r="1199" spans="1:19" x14ac:dyDescent="0.2">
      <c r="A1199" s="29">
        <v>39768</v>
      </c>
      <c r="B1199" s="1" t="s">
        <v>200</v>
      </c>
      <c r="C1199" s="27">
        <v>43934</v>
      </c>
      <c r="D1199" s="1">
        <v>51403</v>
      </c>
      <c r="J1199" s="1" t="s">
        <v>0</v>
      </c>
      <c r="K1199" s="1" t="s">
        <v>49</v>
      </c>
      <c r="L1199" s="1">
        <v>-3.75</v>
      </c>
      <c r="M1199" s="1">
        <v>99</v>
      </c>
      <c r="N1199" s="6"/>
      <c r="O1199" s="6">
        <v>371.25</v>
      </c>
      <c r="P1199" s="6">
        <v>-334827.98</v>
      </c>
      <c r="R1199" s="31">
        <v>-371.25</v>
      </c>
      <c r="S1199" s="28">
        <v>43951</v>
      </c>
    </row>
    <row r="1200" spans="1:19" x14ac:dyDescent="0.2">
      <c r="A1200" s="29">
        <v>39768</v>
      </c>
      <c r="B1200" s="1" t="s">
        <v>200</v>
      </c>
      <c r="C1200" s="27">
        <v>43934</v>
      </c>
      <c r="D1200" s="1">
        <v>51403</v>
      </c>
      <c r="J1200" s="1" t="s">
        <v>0</v>
      </c>
      <c r="K1200" s="1" t="s">
        <v>49</v>
      </c>
      <c r="L1200" s="1">
        <v>-1</v>
      </c>
      <c r="M1200" s="1">
        <v>278</v>
      </c>
      <c r="N1200" s="6"/>
      <c r="O1200" s="6">
        <v>278</v>
      </c>
      <c r="P1200" s="6">
        <v>-336962.23</v>
      </c>
      <c r="R1200" s="31">
        <v>-278</v>
      </c>
      <c r="S1200" s="28">
        <v>43951</v>
      </c>
    </row>
    <row r="1201" spans="1:19" x14ac:dyDescent="0.2">
      <c r="A1201" s="29">
        <v>39768</v>
      </c>
      <c r="B1201" s="1" t="s">
        <v>200</v>
      </c>
      <c r="C1201" s="27">
        <v>43934</v>
      </c>
      <c r="D1201" s="1">
        <v>51403</v>
      </c>
      <c r="J1201" s="1" t="s">
        <v>0</v>
      </c>
      <c r="K1201" s="1" t="s">
        <v>49</v>
      </c>
      <c r="L1201" s="1">
        <v>-2.75</v>
      </c>
      <c r="M1201" s="1">
        <v>99</v>
      </c>
      <c r="N1201" s="6"/>
      <c r="O1201" s="6">
        <v>272.25</v>
      </c>
      <c r="P1201" s="6">
        <v>-335149.73</v>
      </c>
      <c r="R1201" s="31">
        <v>-272.25</v>
      </c>
      <c r="S1201" s="28">
        <v>43951</v>
      </c>
    </row>
    <row r="1202" spans="1:19" x14ac:dyDescent="0.2">
      <c r="A1202" s="29">
        <v>39768</v>
      </c>
      <c r="B1202" s="1" t="s">
        <v>200</v>
      </c>
      <c r="C1202" s="27">
        <v>43934</v>
      </c>
      <c r="D1202" s="1">
        <v>51403</v>
      </c>
      <c r="J1202" s="1" t="s">
        <v>0</v>
      </c>
      <c r="K1202" s="1" t="s">
        <v>49</v>
      </c>
      <c r="L1202" s="1">
        <v>-2.5</v>
      </c>
      <c r="M1202" s="1">
        <v>99</v>
      </c>
      <c r="N1202" s="6"/>
      <c r="O1202" s="6">
        <v>247.5</v>
      </c>
      <c r="P1202" s="6">
        <v>-336139.73</v>
      </c>
      <c r="R1202" s="31">
        <v>-247.5</v>
      </c>
      <c r="S1202" s="28">
        <v>43951</v>
      </c>
    </row>
    <row r="1203" spans="1:19" x14ac:dyDescent="0.2">
      <c r="A1203" s="29">
        <v>39768</v>
      </c>
      <c r="B1203" s="1" t="s">
        <v>200</v>
      </c>
      <c r="C1203" s="27">
        <v>43934</v>
      </c>
      <c r="D1203" s="1">
        <v>51403</v>
      </c>
      <c r="J1203" s="1" t="s">
        <v>0</v>
      </c>
      <c r="K1203" s="1" t="s">
        <v>49</v>
      </c>
      <c r="L1203" s="1">
        <v>-2</v>
      </c>
      <c r="M1203" s="1">
        <v>99</v>
      </c>
      <c r="N1203" s="6"/>
      <c r="O1203" s="6">
        <v>198</v>
      </c>
      <c r="P1203" s="6">
        <v>-335718.98</v>
      </c>
      <c r="R1203" s="31">
        <v>-198</v>
      </c>
      <c r="S1203" s="28">
        <v>43951</v>
      </c>
    </row>
    <row r="1204" spans="1:19" x14ac:dyDescent="0.2">
      <c r="A1204" s="29">
        <v>39768</v>
      </c>
      <c r="B1204" s="1" t="s">
        <v>200</v>
      </c>
      <c r="C1204" s="27">
        <v>43934</v>
      </c>
      <c r="D1204" s="1">
        <v>51403</v>
      </c>
      <c r="J1204" s="1" t="s">
        <v>0</v>
      </c>
      <c r="K1204" s="1" t="s">
        <v>49</v>
      </c>
      <c r="L1204" s="1">
        <v>-1.5</v>
      </c>
      <c r="M1204" s="1">
        <v>99</v>
      </c>
      <c r="N1204" s="6"/>
      <c r="O1204" s="6">
        <v>148.5</v>
      </c>
      <c r="P1204" s="6">
        <v>-335347.73</v>
      </c>
      <c r="R1204" s="31">
        <v>-148.5</v>
      </c>
      <c r="S1204" s="28">
        <v>43951</v>
      </c>
    </row>
    <row r="1205" spans="1:19" x14ac:dyDescent="0.2">
      <c r="A1205" s="29">
        <v>39768</v>
      </c>
      <c r="B1205" s="1" t="s">
        <v>200</v>
      </c>
      <c r="C1205" s="27">
        <v>43934</v>
      </c>
      <c r="D1205" s="1">
        <v>51403</v>
      </c>
      <c r="J1205" s="1" t="s">
        <v>0</v>
      </c>
      <c r="K1205" s="1" t="s">
        <v>49</v>
      </c>
      <c r="L1205" s="1">
        <v>-1</v>
      </c>
      <c r="M1205" s="1">
        <v>139.5</v>
      </c>
      <c r="N1205" s="6"/>
      <c r="O1205" s="6">
        <v>139.5</v>
      </c>
      <c r="P1205" s="6">
        <v>-334456.73</v>
      </c>
      <c r="R1205" s="31">
        <v>-139.5</v>
      </c>
      <c r="S1205" s="28">
        <v>43951</v>
      </c>
    </row>
    <row r="1206" spans="1:19" x14ac:dyDescent="0.2">
      <c r="A1206" s="29">
        <v>39768</v>
      </c>
      <c r="B1206" s="1" t="s">
        <v>200</v>
      </c>
      <c r="C1206" s="27">
        <v>43934</v>
      </c>
      <c r="D1206" s="1">
        <v>51403</v>
      </c>
      <c r="J1206" s="1" t="s">
        <v>0</v>
      </c>
      <c r="K1206" s="1" t="s">
        <v>49</v>
      </c>
      <c r="L1206" s="1">
        <v>-1.25</v>
      </c>
      <c r="M1206" s="1">
        <v>99</v>
      </c>
      <c r="N1206" s="6"/>
      <c r="O1206" s="6">
        <v>123.75</v>
      </c>
      <c r="P1206" s="6">
        <v>-335520.98</v>
      </c>
      <c r="R1206" s="31">
        <v>-123.75</v>
      </c>
      <c r="S1206" s="28">
        <v>43951</v>
      </c>
    </row>
    <row r="1207" spans="1:19" x14ac:dyDescent="0.2">
      <c r="A1207" s="29">
        <v>39768</v>
      </c>
      <c r="B1207" s="1" t="s">
        <v>200</v>
      </c>
      <c r="C1207" s="27">
        <v>43934</v>
      </c>
      <c r="D1207" s="1">
        <v>51403</v>
      </c>
      <c r="J1207" s="1" t="s">
        <v>0</v>
      </c>
      <c r="K1207" s="1" t="s">
        <v>49</v>
      </c>
      <c r="L1207" s="1">
        <v>-1.25</v>
      </c>
      <c r="M1207" s="1">
        <v>99</v>
      </c>
      <c r="N1207" s="6"/>
      <c r="O1207" s="6">
        <v>123.75</v>
      </c>
      <c r="P1207" s="6">
        <v>-335842.73</v>
      </c>
      <c r="R1207" s="31">
        <v>-123.75</v>
      </c>
      <c r="S1207" s="28">
        <v>43951</v>
      </c>
    </row>
    <row r="1208" spans="1:19" x14ac:dyDescent="0.2">
      <c r="A1208" s="29">
        <v>39768</v>
      </c>
      <c r="B1208" s="1" t="s">
        <v>200</v>
      </c>
      <c r="C1208" s="27">
        <v>43934</v>
      </c>
      <c r="D1208" s="1">
        <v>51403</v>
      </c>
      <c r="J1208" s="1" t="s">
        <v>0</v>
      </c>
      <c r="K1208" s="1" t="s">
        <v>49</v>
      </c>
      <c r="L1208" s="1">
        <v>-1</v>
      </c>
      <c r="M1208" s="1">
        <v>99</v>
      </c>
      <c r="N1208" s="6"/>
      <c r="O1208" s="6">
        <v>99</v>
      </c>
      <c r="P1208" s="6">
        <v>-336238.73</v>
      </c>
      <c r="R1208" s="31">
        <v>-99</v>
      </c>
      <c r="S1208" s="28">
        <v>43951</v>
      </c>
    </row>
    <row r="1209" spans="1:19" x14ac:dyDescent="0.2">
      <c r="A1209" s="29">
        <v>39768</v>
      </c>
      <c r="B1209" s="1" t="s">
        <v>200</v>
      </c>
      <c r="C1209" s="27">
        <v>43934</v>
      </c>
      <c r="D1209" s="1">
        <v>51403</v>
      </c>
      <c r="J1209" s="1" t="s">
        <v>0</v>
      </c>
      <c r="K1209" s="1" t="s">
        <v>49</v>
      </c>
      <c r="L1209" s="1">
        <v>-1</v>
      </c>
      <c r="M1209" s="1">
        <v>99</v>
      </c>
      <c r="N1209" s="6"/>
      <c r="O1209" s="6">
        <v>99</v>
      </c>
      <c r="P1209" s="6">
        <v>-336337.73</v>
      </c>
      <c r="R1209" s="31">
        <v>-99</v>
      </c>
      <c r="S1209" s="28">
        <v>43951</v>
      </c>
    </row>
    <row r="1210" spans="1:19" x14ac:dyDescent="0.2">
      <c r="A1210" s="29">
        <v>39768</v>
      </c>
      <c r="B1210" s="1" t="s">
        <v>200</v>
      </c>
      <c r="C1210" s="27">
        <v>43934</v>
      </c>
      <c r="D1210" s="1">
        <v>51403</v>
      </c>
      <c r="J1210" s="1" t="s">
        <v>0</v>
      </c>
      <c r="K1210" s="1" t="s">
        <v>49</v>
      </c>
      <c r="L1210" s="1">
        <v>-0.5</v>
      </c>
      <c r="M1210" s="1">
        <v>99</v>
      </c>
      <c r="N1210" s="6"/>
      <c r="O1210" s="6">
        <v>49.5</v>
      </c>
      <c r="P1210" s="6">
        <v>-334877.48</v>
      </c>
      <c r="R1210" s="31">
        <v>-49.5</v>
      </c>
      <c r="S1210" s="28">
        <v>43951</v>
      </c>
    </row>
    <row r="1211" spans="1:19" x14ac:dyDescent="0.2">
      <c r="A1211" s="29">
        <v>39768</v>
      </c>
      <c r="B1211" s="1" t="s">
        <v>200</v>
      </c>
      <c r="C1211" s="27">
        <v>43934</v>
      </c>
      <c r="D1211" s="1">
        <v>51403</v>
      </c>
      <c r="J1211" s="1" t="s">
        <v>0</v>
      </c>
      <c r="K1211" s="1" t="s">
        <v>49</v>
      </c>
      <c r="L1211" s="1">
        <v>-0.5</v>
      </c>
      <c r="M1211" s="1">
        <v>99</v>
      </c>
      <c r="N1211" s="6"/>
      <c r="O1211" s="6">
        <v>49.5</v>
      </c>
      <c r="P1211" s="6">
        <v>-335199.23</v>
      </c>
      <c r="R1211" s="31">
        <v>-49.5</v>
      </c>
      <c r="S1211" s="28">
        <v>43951</v>
      </c>
    </row>
    <row r="1212" spans="1:19" x14ac:dyDescent="0.2">
      <c r="A1212" s="29">
        <v>39768</v>
      </c>
      <c r="B1212" s="1" t="s">
        <v>200</v>
      </c>
      <c r="C1212" s="27">
        <v>43934</v>
      </c>
      <c r="D1212" s="1">
        <v>51403</v>
      </c>
      <c r="J1212" s="1" t="s">
        <v>0</v>
      </c>
      <c r="K1212" s="1" t="s">
        <v>49</v>
      </c>
      <c r="L1212" s="1">
        <v>-0.5</v>
      </c>
      <c r="M1212" s="1">
        <v>99</v>
      </c>
      <c r="N1212" s="6"/>
      <c r="O1212" s="6">
        <v>49.5</v>
      </c>
      <c r="P1212" s="6">
        <v>-335397.23</v>
      </c>
      <c r="R1212" s="31">
        <v>-49.5</v>
      </c>
      <c r="S1212" s="28">
        <v>43951</v>
      </c>
    </row>
    <row r="1213" spans="1:19" x14ac:dyDescent="0.2">
      <c r="A1213" s="29">
        <v>39768</v>
      </c>
      <c r="B1213" s="1" t="s">
        <v>200</v>
      </c>
      <c r="C1213" s="27">
        <v>43934</v>
      </c>
      <c r="D1213" s="1">
        <v>51403</v>
      </c>
      <c r="J1213" s="1" t="s">
        <v>0</v>
      </c>
      <c r="K1213" s="1" t="s">
        <v>49</v>
      </c>
      <c r="L1213" s="1">
        <v>-0.5</v>
      </c>
      <c r="M1213" s="1">
        <v>99</v>
      </c>
      <c r="N1213" s="6"/>
      <c r="O1213" s="6">
        <v>49.5</v>
      </c>
      <c r="P1213" s="6">
        <v>-335892.23</v>
      </c>
      <c r="R1213" s="31">
        <v>-49.5</v>
      </c>
      <c r="S1213" s="28">
        <v>43951</v>
      </c>
    </row>
    <row r="1214" spans="1:19" x14ac:dyDescent="0.2">
      <c r="A1214" s="29">
        <v>39768</v>
      </c>
      <c r="B1214" s="1" t="s">
        <v>200</v>
      </c>
      <c r="C1214" s="27">
        <v>43934</v>
      </c>
      <c r="D1214" s="1">
        <v>51403</v>
      </c>
      <c r="J1214" s="1" t="s">
        <v>0</v>
      </c>
      <c r="K1214" s="1" t="s">
        <v>49</v>
      </c>
      <c r="L1214" s="1">
        <v>-0.5</v>
      </c>
      <c r="M1214" s="1">
        <v>99</v>
      </c>
      <c r="N1214" s="6"/>
      <c r="O1214" s="6">
        <v>49.5</v>
      </c>
      <c r="P1214" s="6">
        <v>-336387.23</v>
      </c>
      <c r="R1214" s="31">
        <v>-49.5</v>
      </c>
      <c r="S1214" s="28">
        <v>43951</v>
      </c>
    </row>
    <row r="1215" spans="1:19" x14ac:dyDescent="0.2">
      <c r="A1215" s="29">
        <v>39768</v>
      </c>
      <c r="B1215" s="1" t="s">
        <v>200</v>
      </c>
      <c r="C1215" s="27">
        <v>43934</v>
      </c>
      <c r="D1215" s="1">
        <v>51403</v>
      </c>
      <c r="J1215" s="1" t="s">
        <v>0</v>
      </c>
      <c r="K1215" s="1" t="s">
        <v>49</v>
      </c>
      <c r="L1215" s="1">
        <v>-0.25</v>
      </c>
      <c r="M1215" s="1">
        <v>99</v>
      </c>
      <c r="N1215" s="6"/>
      <c r="O1215" s="6">
        <v>24.75</v>
      </c>
      <c r="P1215" s="6">
        <v>-336684.23</v>
      </c>
      <c r="R1215" s="31">
        <v>-24.75</v>
      </c>
      <c r="S1215" s="28">
        <v>43951</v>
      </c>
    </row>
    <row r="1216" spans="1:19" x14ac:dyDescent="0.2">
      <c r="A1216" s="29">
        <v>39770</v>
      </c>
      <c r="B1216" s="1" t="s">
        <v>200</v>
      </c>
      <c r="C1216" s="27">
        <v>43934</v>
      </c>
      <c r="D1216" s="1">
        <v>51405</v>
      </c>
      <c r="J1216" s="1" t="s">
        <v>0</v>
      </c>
      <c r="K1216" s="1" t="s">
        <v>49</v>
      </c>
      <c r="L1216" s="1">
        <v>-0.75</v>
      </c>
      <c r="M1216" s="1">
        <v>99</v>
      </c>
      <c r="N1216" s="6"/>
      <c r="O1216" s="6">
        <v>74.25</v>
      </c>
      <c r="P1216" s="6">
        <v>-336659.48</v>
      </c>
      <c r="R1216" s="31">
        <v>-74.25</v>
      </c>
      <c r="S1216" s="28">
        <v>43951</v>
      </c>
    </row>
    <row r="1217" spans="1:19" x14ac:dyDescent="0.2">
      <c r="A1217" s="29">
        <v>39757</v>
      </c>
      <c r="B1217" s="1" t="s">
        <v>200</v>
      </c>
      <c r="C1217" s="27">
        <v>43935</v>
      </c>
      <c r="D1217" s="1">
        <v>51401</v>
      </c>
      <c r="J1217" s="1" t="s">
        <v>0</v>
      </c>
      <c r="K1217" s="1" t="s">
        <v>49</v>
      </c>
      <c r="L1217" s="1">
        <v>-7.25</v>
      </c>
      <c r="M1217" s="1">
        <v>88</v>
      </c>
      <c r="N1217" s="6"/>
      <c r="O1217" s="6">
        <v>638</v>
      </c>
      <c r="P1217" s="6">
        <v>-338228.23</v>
      </c>
      <c r="R1217" s="31">
        <v>-638</v>
      </c>
      <c r="S1217" s="28">
        <v>43951</v>
      </c>
    </row>
    <row r="1218" spans="1:19" x14ac:dyDescent="0.2">
      <c r="A1218" s="29">
        <v>39757</v>
      </c>
      <c r="B1218" s="1" t="s">
        <v>200</v>
      </c>
      <c r="C1218" s="27">
        <v>43935</v>
      </c>
      <c r="D1218" s="1">
        <v>51401</v>
      </c>
      <c r="J1218" s="1" t="s">
        <v>0</v>
      </c>
      <c r="K1218" s="1" t="s">
        <v>49</v>
      </c>
      <c r="L1218" s="1">
        <v>-6.5</v>
      </c>
      <c r="M1218" s="1">
        <v>88</v>
      </c>
      <c r="N1218" s="6"/>
      <c r="O1218" s="6">
        <v>572</v>
      </c>
      <c r="P1218" s="6">
        <v>-338800.23</v>
      </c>
      <c r="R1218" s="31">
        <v>-572</v>
      </c>
      <c r="S1218" s="28">
        <v>43951</v>
      </c>
    </row>
    <row r="1219" spans="1:19" x14ac:dyDescent="0.2">
      <c r="A1219" s="29">
        <v>39757</v>
      </c>
      <c r="B1219" s="1" t="s">
        <v>200</v>
      </c>
      <c r="C1219" s="27">
        <v>43935</v>
      </c>
      <c r="D1219" s="1">
        <v>51401</v>
      </c>
      <c r="J1219" s="1" t="s">
        <v>0</v>
      </c>
      <c r="K1219" s="1" t="s">
        <v>49</v>
      </c>
      <c r="L1219" s="1">
        <v>-5</v>
      </c>
      <c r="M1219" s="1">
        <v>88</v>
      </c>
      <c r="N1219" s="6"/>
      <c r="O1219" s="6">
        <v>440</v>
      </c>
      <c r="P1219" s="6">
        <v>-339394.23</v>
      </c>
      <c r="R1219" s="31">
        <v>-440</v>
      </c>
      <c r="S1219" s="28">
        <v>43951</v>
      </c>
    </row>
    <row r="1220" spans="1:19" x14ac:dyDescent="0.2">
      <c r="A1220" s="29">
        <v>39757</v>
      </c>
      <c r="B1220" s="1" t="s">
        <v>200</v>
      </c>
      <c r="C1220" s="27">
        <v>43935</v>
      </c>
      <c r="D1220" s="1">
        <v>51401</v>
      </c>
      <c r="J1220" s="1" t="s">
        <v>0</v>
      </c>
      <c r="K1220" s="1" t="s">
        <v>49</v>
      </c>
      <c r="L1220" s="1">
        <v>-2.5</v>
      </c>
      <c r="M1220" s="1">
        <v>88</v>
      </c>
      <c r="N1220" s="6"/>
      <c r="O1220" s="6">
        <v>220</v>
      </c>
      <c r="P1220" s="6">
        <v>-337490.23</v>
      </c>
      <c r="R1220" s="31">
        <v>-220</v>
      </c>
      <c r="S1220" s="28">
        <v>43951</v>
      </c>
    </row>
    <row r="1221" spans="1:19" x14ac:dyDescent="0.2">
      <c r="A1221" s="29">
        <v>39757</v>
      </c>
      <c r="B1221" s="1" t="s">
        <v>200</v>
      </c>
      <c r="C1221" s="27">
        <v>43935</v>
      </c>
      <c r="D1221" s="1">
        <v>51401</v>
      </c>
      <c r="J1221" s="1" t="s">
        <v>0</v>
      </c>
      <c r="K1221" s="1" t="s">
        <v>49</v>
      </c>
      <c r="L1221" s="1">
        <v>-2.25</v>
      </c>
      <c r="M1221" s="1">
        <v>88</v>
      </c>
      <c r="N1221" s="6"/>
      <c r="O1221" s="6">
        <v>198</v>
      </c>
      <c r="P1221" s="6">
        <v>-339592.23</v>
      </c>
      <c r="R1221" s="31">
        <v>-198</v>
      </c>
      <c r="S1221" s="28">
        <v>43951</v>
      </c>
    </row>
    <row r="1222" spans="1:19" x14ac:dyDescent="0.2">
      <c r="A1222" s="29">
        <v>39757</v>
      </c>
      <c r="B1222" s="1" t="s">
        <v>200</v>
      </c>
      <c r="C1222" s="27">
        <v>43935</v>
      </c>
      <c r="D1222" s="1">
        <v>51401</v>
      </c>
      <c r="J1222" s="1" t="s">
        <v>0</v>
      </c>
      <c r="K1222" s="1" t="s">
        <v>49</v>
      </c>
      <c r="L1222" s="1">
        <v>-1.25</v>
      </c>
      <c r="M1222" s="1">
        <v>88</v>
      </c>
      <c r="N1222" s="6"/>
      <c r="O1222" s="6">
        <v>110</v>
      </c>
      <c r="P1222" s="6">
        <v>-337182.23</v>
      </c>
      <c r="R1222" s="31">
        <v>-110</v>
      </c>
      <c r="S1222" s="28">
        <v>43951</v>
      </c>
    </row>
    <row r="1223" spans="1:19" x14ac:dyDescent="0.2">
      <c r="A1223" s="29">
        <v>39757</v>
      </c>
      <c r="B1223" s="1" t="s">
        <v>200</v>
      </c>
      <c r="C1223" s="27">
        <v>43935</v>
      </c>
      <c r="D1223" s="1">
        <v>51401</v>
      </c>
      <c r="J1223" s="1" t="s">
        <v>0</v>
      </c>
      <c r="K1223" s="1" t="s">
        <v>49</v>
      </c>
      <c r="L1223" s="1">
        <v>-1</v>
      </c>
      <c r="M1223" s="1">
        <v>88</v>
      </c>
      <c r="N1223" s="6"/>
      <c r="O1223" s="6">
        <v>88</v>
      </c>
      <c r="P1223" s="6">
        <v>-337270.23</v>
      </c>
      <c r="R1223" s="31">
        <v>-88</v>
      </c>
      <c r="S1223" s="28">
        <v>43951</v>
      </c>
    </row>
    <row r="1224" spans="1:19" x14ac:dyDescent="0.2">
      <c r="A1224" s="29">
        <v>39757</v>
      </c>
      <c r="B1224" s="1" t="s">
        <v>200</v>
      </c>
      <c r="C1224" s="27">
        <v>43935</v>
      </c>
      <c r="D1224" s="1">
        <v>51401</v>
      </c>
      <c r="J1224" s="1" t="s">
        <v>0</v>
      </c>
      <c r="K1224" s="1" t="s">
        <v>49</v>
      </c>
      <c r="L1224" s="1">
        <v>-1</v>
      </c>
      <c r="M1224" s="1">
        <v>88</v>
      </c>
      <c r="N1224" s="6"/>
      <c r="O1224" s="6">
        <v>88</v>
      </c>
      <c r="P1224" s="6">
        <v>-338888.23</v>
      </c>
      <c r="R1224" s="31">
        <v>-88</v>
      </c>
      <c r="S1224" s="28">
        <v>43951</v>
      </c>
    </row>
    <row r="1225" spans="1:19" x14ac:dyDescent="0.2">
      <c r="A1225" s="29">
        <v>39757</v>
      </c>
      <c r="B1225" s="1" t="s">
        <v>200</v>
      </c>
      <c r="C1225" s="27">
        <v>43935</v>
      </c>
      <c r="D1225" s="1">
        <v>51401</v>
      </c>
      <c r="J1225" s="1" t="s">
        <v>0</v>
      </c>
      <c r="K1225" s="1" t="s">
        <v>49</v>
      </c>
      <c r="L1225" s="1">
        <v>-0.75</v>
      </c>
      <c r="M1225" s="1">
        <v>88</v>
      </c>
      <c r="N1225" s="6"/>
      <c r="O1225" s="6">
        <v>66</v>
      </c>
      <c r="P1225" s="6">
        <v>-338954.23</v>
      </c>
      <c r="R1225" s="31">
        <v>-66</v>
      </c>
      <c r="S1225" s="28">
        <v>43951</v>
      </c>
    </row>
    <row r="1226" spans="1:19" x14ac:dyDescent="0.2">
      <c r="A1226" s="29">
        <v>39757</v>
      </c>
      <c r="B1226" s="1" t="s">
        <v>200</v>
      </c>
      <c r="C1226" s="27">
        <v>43935</v>
      </c>
      <c r="D1226" s="1">
        <v>51401</v>
      </c>
      <c r="J1226" s="1" t="s">
        <v>0</v>
      </c>
      <c r="K1226" s="1" t="s">
        <v>49</v>
      </c>
      <c r="L1226" s="1">
        <v>-2</v>
      </c>
      <c r="M1226" s="1">
        <v>28</v>
      </c>
      <c r="N1226" s="6"/>
      <c r="O1226" s="6">
        <v>56</v>
      </c>
      <c r="P1226" s="6">
        <v>-337546.23</v>
      </c>
      <c r="R1226" s="31">
        <v>-56</v>
      </c>
      <c r="S1226" s="28">
        <v>43951</v>
      </c>
    </row>
    <row r="1227" spans="1:19" x14ac:dyDescent="0.2">
      <c r="A1227" s="29">
        <v>39757</v>
      </c>
      <c r="B1227" s="1" t="s">
        <v>200</v>
      </c>
      <c r="C1227" s="27">
        <v>43935</v>
      </c>
      <c r="D1227" s="1">
        <v>51401</v>
      </c>
      <c r="J1227" s="1" t="s">
        <v>0</v>
      </c>
      <c r="K1227" s="1" t="s">
        <v>49</v>
      </c>
      <c r="L1227" s="1">
        <v>-0.5</v>
      </c>
      <c r="M1227" s="1">
        <v>88</v>
      </c>
      <c r="N1227" s="6"/>
      <c r="O1227" s="6">
        <v>44</v>
      </c>
      <c r="P1227" s="6">
        <v>-337072.23</v>
      </c>
      <c r="R1227" s="31">
        <v>-44</v>
      </c>
      <c r="S1227" s="28">
        <v>43951</v>
      </c>
    </row>
    <row r="1228" spans="1:19" x14ac:dyDescent="0.2">
      <c r="A1228" s="29">
        <v>39757</v>
      </c>
      <c r="B1228" s="1" t="s">
        <v>200</v>
      </c>
      <c r="C1228" s="27">
        <v>43935</v>
      </c>
      <c r="D1228" s="1">
        <v>51401</v>
      </c>
      <c r="J1228" s="1" t="s">
        <v>0</v>
      </c>
      <c r="K1228" s="1" t="s">
        <v>49</v>
      </c>
      <c r="L1228" s="1">
        <v>-0.5</v>
      </c>
      <c r="M1228" s="1">
        <v>88</v>
      </c>
      <c r="N1228" s="6"/>
      <c r="O1228" s="6">
        <v>44</v>
      </c>
      <c r="P1228" s="6">
        <v>-337590.23</v>
      </c>
      <c r="R1228" s="31">
        <v>-44</v>
      </c>
      <c r="S1228" s="28">
        <v>43951</v>
      </c>
    </row>
    <row r="1229" spans="1:19" x14ac:dyDescent="0.2">
      <c r="A1229" s="29">
        <v>40083</v>
      </c>
      <c r="B1229" s="1" t="s">
        <v>200</v>
      </c>
      <c r="C1229" s="27">
        <v>43935</v>
      </c>
      <c r="D1229" s="1">
        <v>51483</v>
      </c>
      <c r="J1229" s="1" t="s">
        <v>0</v>
      </c>
      <c r="K1229" s="1" t="s">
        <v>49</v>
      </c>
      <c r="L1229" s="1">
        <v>-1.75</v>
      </c>
      <c r="M1229" s="1">
        <v>88</v>
      </c>
      <c r="N1229" s="6"/>
      <c r="O1229" s="6">
        <v>154</v>
      </c>
      <c r="P1229" s="6">
        <v>-339746.23</v>
      </c>
      <c r="R1229" s="31">
        <v>-154</v>
      </c>
      <c r="S1229" s="28">
        <v>43951</v>
      </c>
    </row>
    <row r="1230" spans="1:19" x14ac:dyDescent="0.2">
      <c r="A1230" s="29">
        <v>40083</v>
      </c>
      <c r="B1230" s="1" t="s">
        <v>200</v>
      </c>
      <c r="C1230" s="27">
        <v>43935</v>
      </c>
      <c r="D1230" s="1">
        <v>51483</v>
      </c>
      <c r="J1230" s="1" t="s">
        <v>0</v>
      </c>
      <c r="K1230" s="1" t="s">
        <v>49</v>
      </c>
      <c r="L1230" s="1">
        <v>-1.25</v>
      </c>
      <c r="M1230" s="1">
        <v>88</v>
      </c>
      <c r="N1230" s="6"/>
      <c r="O1230" s="6">
        <v>110</v>
      </c>
      <c r="P1230" s="6">
        <v>-339856.23</v>
      </c>
      <c r="R1230" s="31">
        <v>-110</v>
      </c>
      <c r="S1230" s="28">
        <v>43951</v>
      </c>
    </row>
    <row r="1231" spans="1:19" x14ac:dyDescent="0.2">
      <c r="A1231" s="29">
        <v>39773</v>
      </c>
      <c r="B1231" s="1" t="s">
        <v>200</v>
      </c>
      <c r="C1231" s="27">
        <v>43936</v>
      </c>
      <c r="D1231" s="1">
        <v>51408</v>
      </c>
      <c r="J1231" s="1" t="s">
        <v>0</v>
      </c>
      <c r="K1231" s="1" t="s">
        <v>49</v>
      </c>
      <c r="L1231" s="1">
        <v>-7</v>
      </c>
      <c r="M1231" s="1">
        <v>198</v>
      </c>
      <c r="N1231" s="6"/>
      <c r="O1231" s="6">
        <v>1386</v>
      </c>
      <c r="P1231" s="6">
        <v>-345220.23</v>
      </c>
      <c r="R1231" s="31">
        <v>-1386</v>
      </c>
      <c r="S1231" s="28">
        <v>43951</v>
      </c>
    </row>
    <row r="1232" spans="1:19" x14ac:dyDescent="0.2">
      <c r="A1232" s="29">
        <v>39773</v>
      </c>
      <c r="B1232" s="1" t="s">
        <v>200</v>
      </c>
      <c r="C1232" s="27">
        <v>43936</v>
      </c>
      <c r="D1232" s="1">
        <v>51408</v>
      </c>
      <c r="J1232" s="1" t="s">
        <v>0</v>
      </c>
      <c r="K1232" s="1" t="s">
        <v>49</v>
      </c>
      <c r="L1232" s="1">
        <v>-2.5</v>
      </c>
      <c r="M1232" s="1">
        <v>88</v>
      </c>
      <c r="N1232" s="6"/>
      <c r="O1232" s="6">
        <v>220</v>
      </c>
      <c r="P1232" s="6">
        <v>-345782.73</v>
      </c>
      <c r="R1232" s="31">
        <v>-220</v>
      </c>
      <c r="S1232" s="28">
        <v>43951</v>
      </c>
    </row>
    <row r="1233" spans="1:19" x14ac:dyDescent="0.2">
      <c r="A1233" s="29">
        <v>39773</v>
      </c>
      <c r="B1233" s="1" t="s">
        <v>200</v>
      </c>
      <c r="C1233" s="27">
        <v>43936</v>
      </c>
      <c r="D1233" s="1">
        <v>51408</v>
      </c>
      <c r="J1233" s="1" t="s">
        <v>0</v>
      </c>
      <c r="K1233" s="1" t="s">
        <v>49</v>
      </c>
      <c r="L1233" s="1">
        <v>-2</v>
      </c>
      <c r="M1233" s="1">
        <v>88</v>
      </c>
      <c r="N1233" s="6"/>
      <c r="O1233" s="6">
        <v>176</v>
      </c>
      <c r="P1233" s="6">
        <v>-346178.73</v>
      </c>
      <c r="R1233" s="31">
        <v>-176</v>
      </c>
      <c r="S1233" s="28">
        <v>43951</v>
      </c>
    </row>
    <row r="1234" spans="1:19" x14ac:dyDescent="0.2">
      <c r="A1234" s="29">
        <v>39773</v>
      </c>
      <c r="B1234" s="1" t="s">
        <v>200</v>
      </c>
      <c r="C1234" s="27">
        <v>43936</v>
      </c>
      <c r="D1234" s="1">
        <v>51408</v>
      </c>
      <c r="J1234" s="1" t="s">
        <v>0</v>
      </c>
      <c r="K1234" s="1" t="s">
        <v>49</v>
      </c>
      <c r="L1234" s="1">
        <v>-3</v>
      </c>
      <c r="M1234" s="1">
        <v>28</v>
      </c>
      <c r="N1234" s="6"/>
      <c r="O1234" s="6">
        <v>84</v>
      </c>
      <c r="P1234" s="6">
        <v>-345304.23</v>
      </c>
      <c r="R1234" s="31">
        <v>-84</v>
      </c>
      <c r="S1234" s="28">
        <v>43951</v>
      </c>
    </row>
    <row r="1235" spans="1:19" x14ac:dyDescent="0.2">
      <c r="A1235" s="29">
        <v>39773</v>
      </c>
      <c r="B1235" s="1" t="s">
        <v>200</v>
      </c>
      <c r="C1235" s="27">
        <v>43936</v>
      </c>
      <c r="D1235" s="1">
        <v>51408</v>
      </c>
      <c r="J1235" s="1" t="s">
        <v>0</v>
      </c>
      <c r="K1235" s="1" t="s">
        <v>49</v>
      </c>
      <c r="L1235" s="1">
        <v>-0.75</v>
      </c>
      <c r="M1235" s="1">
        <v>88</v>
      </c>
      <c r="N1235" s="6"/>
      <c r="O1235" s="6">
        <v>66</v>
      </c>
      <c r="P1235" s="6">
        <v>-339922.23</v>
      </c>
      <c r="R1235" s="31">
        <v>-66</v>
      </c>
      <c r="S1235" s="28">
        <v>43951</v>
      </c>
    </row>
    <row r="1236" spans="1:19" x14ac:dyDescent="0.2">
      <c r="A1236" s="29">
        <v>39773</v>
      </c>
      <c r="B1236" s="1" t="s">
        <v>200</v>
      </c>
      <c r="C1236" s="27">
        <v>43936</v>
      </c>
      <c r="D1236" s="1">
        <v>51408</v>
      </c>
      <c r="J1236" s="1" t="s">
        <v>0</v>
      </c>
      <c r="K1236" s="1" t="s">
        <v>49</v>
      </c>
      <c r="L1236" s="1">
        <v>-0.75</v>
      </c>
      <c r="M1236" s="1">
        <v>88</v>
      </c>
      <c r="N1236" s="6"/>
      <c r="O1236" s="6">
        <v>66</v>
      </c>
      <c r="P1236" s="6">
        <v>-339988.23</v>
      </c>
      <c r="R1236" s="31">
        <v>-66</v>
      </c>
      <c r="S1236" s="28">
        <v>43951</v>
      </c>
    </row>
    <row r="1237" spans="1:19" x14ac:dyDescent="0.2">
      <c r="A1237" s="29">
        <v>39773</v>
      </c>
      <c r="B1237" s="1" t="s">
        <v>200</v>
      </c>
      <c r="C1237" s="27">
        <v>43936</v>
      </c>
      <c r="D1237" s="1">
        <v>51408</v>
      </c>
      <c r="J1237" s="1" t="s">
        <v>0</v>
      </c>
      <c r="K1237" s="1" t="s">
        <v>49</v>
      </c>
      <c r="L1237" s="1">
        <v>-0.25</v>
      </c>
      <c r="M1237" s="1">
        <v>88</v>
      </c>
      <c r="N1237" s="6"/>
      <c r="O1237" s="6">
        <v>22</v>
      </c>
      <c r="P1237" s="6">
        <v>-345562.73</v>
      </c>
      <c r="R1237" s="31">
        <v>-22</v>
      </c>
      <c r="S1237" s="28">
        <v>43951</v>
      </c>
    </row>
    <row r="1238" spans="1:19" x14ac:dyDescent="0.2">
      <c r="A1238" s="29">
        <v>39774</v>
      </c>
      <c r="B1238" s="1" t="s">
        <v>200</v>
      </c>
      <c r="C1238" s="27">
        <v>43936</v>
      </c>
      <c r="D1238" s="1">
        <v>51409</v>
      </c>
      <c r="J1238" s="1" t="s">
        <v>0</v>
      </c>
      <c r="K1238" s="1" t="s">
        <v>49</v>
      </c>
      <c r="L1238" s="1">
        <v>-2.5</v>
      </c>
      <c r="M1238" s="1">
        <v>88</v>
      </c>
      <c r="N1238" s="6"/>
      <c r="O1238" s="6">
        <v>220</v>
      </c>
      <c r="P1238" s="6">
        <v>-340296.23</v>
      </c>
      <c r="R1238" s="31">
        <v>-220</v>
      </c>
      <c r="S1238" s="28">
        <v>43951</v>
      </c>
    </row>
    <row r="1239" spans="1:19" x14ac:dyDescent="0.2">
      <c r="A1239" s="29">
        <v>39774</v>
      </c>
      <c r="B1239" s="1" t="s">
        <v>200</v>
      </c>
      <c r="C1239" s="27">
        <v>43936</v>
      </c>
      <c r="D1239" s="1">
        <v>51409</v>
      </c>
      <c r="J1239" s="1" t="s">
        <v>0</v>
      </c>
      <c r="K1239" s="1" t="s">
        <v>49</v>
      </c>
      <c r="L1239" s="1">
        <v>-2</v>
      </c>
      <c r="M1239" s="1">
        <v>88</v>
      </c>
      <c r="N1239" s="6"/>
      <c r="O1239" s="6">
        <v>176</v>
      </c>
      <c r="P1239" s="6">
        <v>-346002.73</v>
      </c>
      <c r="R1239" s="31">
        <v>-176</v>
      </c>
      <c r="S1239" s="28">
        <v>43951</v>
      </c>
    </row>
    <row r="1240" spans="1:19" x14ac:dyDescent="0.2">
      <c r="A1240" s="29">
        <v>39774</v>
      </c>
      <c r="B1240" s="1" t="s">
        <v>200</v>
      </c>
      <c r="C1240" s="27">
        <v>43936</v>
      </c>
      <c r="D1240" s="1">
        <v>51409</v>
      </c>
      <c r="J1240" s="1" t="s">
        <v>0</v>
      </c>
      <c r="K1240" s="1" t="s">
        <v>49</v>
      </c>
      <c r="L1240" s="1">
        <v>-1.5</v>
      </c>
      <c r="M1240" s="1">
        <v>88</v>
      </c>
      <c r="N1240" s="6"/>
      <c r="O1240" s="6">
        <v>132</v>
      </c>
      <c r="P1240" s="6">
        <v>-343614.23</v>
      </c>
      <c r="R1240" s="31">
        <v>-132</v>
      </c>
      <c r="S1240" s="28">
        <v>43951</v>
      </c>
    </row>
    <row r="1241" spans="1:19" x14ac:dyDescent="0.2">
      <c r="A1241" s="29">
        <v>39774</v>
      </c>
      <c r="B1241" s="1" t="s">
        <v>200</v>
      </c>
      <c r="C1241" s="27">
        <v>43936</v>
      </c>
      <c r="D1241" s="1">
        <v>51409</v>
      </c>
      <c r="J1241" s="1" t="s">
        <v>0</v>
      </c>
      <c r="K1241" s="1" t="s">
        <v>49</v>
      </c>
      <c r="L1241" s="1">
        <v>-1</v>
      </c>
      <c r="M1241" s="1">
        <v>88</v>
      </c>
      <c r="N1241" s="6"/>
      <c r="O1241" s="6">
        <v>88</v>
      </c>
      <c r="P1241" s="6">
        <v>-340076.23</v>
      </c>
      <c r="R1241" s="31">
        <v>-88</v>
      </c>
      <c r="S1241" s="28">
        <v>43951</v>
      </c>
    </row>
    <row r="1242" spans="1:19" x14ac:dyDescent="0.2">
      <c r="A1242" s="29">
        <v>39774</v>
      </c>
      <c r="B1242" s="1" t="s">
        <v>200</v>
      </c>
      <c r="C1242" s="27">
        <v>43936</v>
      </c>
      <c r="D1242" s="1">
        <v>51409</v>
      </c>
      <c r="J1242" s="1" t="s">
        <v>0</v>
      </c>
      <c r="K1242" s="1" t="s">
        <v>49</v>
      </c>
      <c r="L1242" s="1">
        <v>-1</v>
      </c>
      <c r="M1242" s="1">
        <v>88</v>
      </c>
      <c r="N1242" s="6"/>
      <c r="O1242" s="6">
        <v>88</v>
      </c>
      <c r="P1242" s="6">
        <v>-343482.23</v>
      </c>
      <c r="R1242" s="31">
        <v>-88</v>
      </c>
      <c r="S1242" s="28">
        <v>43951</v>
      </c>
    </row>
    <row r="1243" spans="1:19" x14ac:dyDescent="0.2">
      <c r="A1243" s="29">
        <v>39774</v>
      </c>
      <c r="B1243" s="1" t="s">
        <v>200</v>
      </c>
      <c r="C1243" s="27">
        <v>43936</v>
      </c>
      <c r="D1243" s="1">
        <v>51409</v>
      </c>
      <c r="J1243" s="1" t="s">
        <v>0</v>
      </c>
      <c r="K1243" s="1" t="s">
        <v>49</v>
      </c>
      <c r="L1243" s="1">
        <v>-0.5</v>
      </c>
      <c r="M1243" s="1">
        <v>88</v>
      </c>
      <c r="N1243" s="6"/>
      <c r="O1243" s="6">
        <v>44</v>
      </c>
      <c r="P1243" s="6">
        <v>-340340.23</v>
      </c>
      <c r="R1243" s="31">
        <v>-44</v>
      </c>
      <c r="S1243" s="28">
        <v>43951</v>
      </c>
    </row>
    <row r="1244" spans="1:19" x14ac:dyDescent="0.2">
      <c r="A1244" s="29">
        <v>39774</v>
      </c>
      <c r="B1244" s="1" t="s">
        <v>200</v>
      </c>
      <c r="C1244" s="27">
        <v>43936</v>
      </c>
      <c r="D1244" s="1">
        <v>51409</v>
      </c>
      <c r="J1244" s="1" t="s">
        <v>0</v>
      </c>
      <c r="K1244" s="1" t="s">
        <v>49</v>
      </c>
      <c r="L1244" s="1">
        <v>-0.5</v>
      </c>
      <c r="M1244" s="1">
        <v>88</v>
      </c>
      <c r="N1244" s="6"/>
      <c r="O1244" s="6">
        <v>44</v>
      </c>
      <c r="P1244" s="6">
        <v>-340406.23</v>
      </c>
      <c r="R1244" s="31">
        <v>-44</v>
      </c>
      <c r="S1244" s="28">
        <v>43951</v>
      </c>
    </row>
    <row r="1245" spans="1:19" x14ac:dyDescent="0.2">
      <c r="A1245" s="29">
        <v>39774</v>
      </c>
      <c r="B1245" s="1" t="s">
        <v>200</v>
      </c>
      <c r="C1245" s="27">
        <v>43936</v>
      </c>
      <c r="D1245" s="1">
        <v>51409</v>
      </c>
      <c r="J1245" s="1" t="s">
        <v>0</v>
      </c>
      <c r="K1245" s="1" t="s">
        <v>49</v>
      </c>
      <c r="L1245" s="1">
        <v>-0.5</v>
      </c>
      <c r="M1245" s="1">
        <v>88</v>
      </c>
      <c r="N1245" s="6"/>
      <c r="O1245" s="6">
        <v>44</v>
      </c>
      <c r="P1245" s="6">
        <v>-340450.23</v>
      </c>
      <c r="R1245" s="31">
        <v>-44</v>
      </c>
      <c r="S1245" s="28">
        <v>43951</v>
      </c>
    </row>
    <row r="1246" spans="1:19" x14ac:dyDescent="0.2">
      <c r="A1246" s="29">
        <v>39774</v>
      </c>
      <c r="B1246" s="1" t="s">
        <v>200</v>
      </c>
      <c r="C1246" s="27">
        <v>43936</v>
      </c>
      <c r="D1246" s="1">
        <v>51409</v>
      </c>
      <c r="J1246" s="1" t="s">
        <v>0</v>
      </c>
      <c r="K1246" s="1" t="s">
        <v>49</v>
      </c>
      <c r="L1246" s="1">
        <v>-0.5</v>
      </c>
      <c r="M1246" s="1">
        <v>88</v>
      </c>
      <c r="N1246" s="6"/>
      <c r="O1246" s="6">
        <v>44</v>
      </c>
      <c r="P1246" s="6">
        <v>-345826.73</v>
      </c>
      <c r="R1246" s="31">
        <v>-44</v>
      </c>
      <c r="S1246" s="28">
        <v>43951</v>
      </c>
    </row>
    <row r="1247" spans="1:19" x14ac:dyDescent="0.2">
      <c r="A1247" s="29">
        <v>39774</v>
      </c>
      <c r="B1247" s="1" t="s">
        <v>200</v>
      </c>
      <c r="C1247" s="27">
        <v>43936</v>
      </c>
      <c r="D1247" s="1">
        <v>51409</v>
      </c>
      <c r="J1247" s="1" t="s">
        <v>0</v>
      </c>
      <c r="K1247" s="1" t="s">
        <v>49</v>
      </c>
      <c r="L1247" s="1">
        <v>-0.25</v>
      </c>
      <c r="M1247" s="1">
        <v>88</v>
      </c>
      <c r="N1247" s="6"/>
      <c r="O1247" s="6">
        <v>22</v>
      </c>
      <c r="P1247" s="6">
        <v>-340362.23</v>
      </c>
      <c r="R1247" s="31">
        <v>-22</v>
      </c>
      <c r="S1247" s="28">
        <v>43951</v>
      </c>
    </row>
    <row r="1248" spans="1:19" x14ac:dyDescent="0.2">
      <c r="A1248" s="29">
        <v>39895</v>
      </c>
      <c r="B1248" s="1" t="s">
        <v>200</v>
      </c>
      <c r="C1248" s="27">
        <v>43936</v>
      </c>
      <c r="D1248" s="1">
        <v>51466</v>
      </c>
      <c r="J1248" s="1" t="s">
        <v>0</v>
      </c>
      <c r="K1248" s="1" t="s">
        <v>49</v>
      </c>
      <c r="L1248" s="1">
        <v>-8.5</v>
      </c>
      <c r="M1248" s="1">
        <v>88</v>
      </c>
      <c r="N1248" s="6"/>
      <c r="O1248" s="6">
        <v>748</v>
      </c>
      <c r="P1248" s="6">
        <v>-341542.23</v>
      </c>
      <c r="R1248" s="31">
        <v>-748</v>
      </c>
      <c r="S1248" s="28">
        <v>43951</v>
      </c>
    </row>
    <row r="1249" spans="1:19" x14ac:dyDescent="0.2">
      <c r="A1249" s="29">
        <v>39895</v>
      </c>
      <c r="B1249" s="1" t="s">
        <v>200</v>
      </c>
      <c r="C1249" s="27">
        <v>43936</v>
      </c>
      <c r="D1249" s="1">
        <v>51466</v>
      </c>
      <c r="J1249" s="1" t="s">
        <v>0</v>
      </c>
      <c r="K1249" s="1" t="s">
        <v>49</v>
      </c>
      <c r="L1249" s="1">
        <v>-7</v>
      </c>
      <c r="M1249" s="1">
        <v>88</v>
      </c>
      <c r="N1249" s="6"/>
      <c r="O1249" s="6">
        <v>616</v>
      </c>
      <c r="P1249" s="6">
        <v>-342934.23</v>
      </c>
      <c r="R1249" s="31">
        <v>-616</v>
      </c>
      <c r="S1249" s="28">
        <v>43951</v>
      </c>
    </row>
    <row r="1250" spans="1:19" x14ac:dyDescent="0.2">
      <c r="A1250" s="29">
        <v>39895</v>
      </c>
      <c r="B1250" s="1" t="s">
        <v>200</v>
      </c>
      <c r="C1250" s="27">
        <v>43936</v>
      </c>
      <c r="D1250" s="1">
        <v>51466</v>
      </c>
      <c r="J1250" s="1" t="s">
        <v>0</v>
      </c>
      <c r="K1250" s="1" t="s">
        <v>49</v>
      </c>
      <c r="L1250" s="1">
        <v>-6</v>
      </c>
      <c r="M1250" s="1">
        <v>88</v>
      </c>
      <c r="N1250" s="6"/>
      <c r="O1250" s="6">
        <v>528</v>
      </c>
      <c r="P1250" s="6">
        <v>-342194.23</v>
      </c>
      <c r="R1250" s="31">
        <v>-528</v>
      </c>
      <c r="S1250" s="28">
        <v>43951</v>
      </c>
    </row>
    <row r="1251" spans="1:19" x14ac:dyDescent="0.2">
      <c r="A1251" s="29">
        <v>39895</v>
      </c>
      <c r="B1251" s="1" t="s">
        <v>200</v>
      </c>
      <c r="C1251" s="27">
        <v>43936</v>
      </c>
      <c r="D1251" s="1">
        <v>51466</v>
      </c>
      <c r="J1251" s="1" t="s">
        <v>0</v>
      </c>
      <c r="K1251" s="1" t="s">
        <v>49</v>
      </c>
      <c r="L1251" s="1">
        <v>-1</v>
      </c>
      <c r="M1251" s="1">
        <v>328</v>
      </c>
      <c r="N1251" s="6"/>
      <c r="O1251" s="6">
        <v>328</v>
      </c>
      <c r="P1251" s="6">
        <v>-343394.23</v>
      </c>
      <c r="R1251" s="31">
        <v>-328</v>
      </c>
      <c r="S1251" s="28">
        <v>43951</v>
      </c>
    </row>
    <row r="1252" spans="1:19" x14ac:dyDescent="0.2">
      <c r="A1252" s="29">
        <v>39895</v>
      </c>
      <c r="B1252" s="1" t="s">
        <v>200</v>
      </c>
      <c r="C1252" s="27">
        <v>43936</v>
      </c>
      <c r="D1252" s="1">
        <v>51466</v>
      </c>
      <c r="J1252" s="1" t="s">
        <v>0</v>
      </c>
      <c r="K1252" s="1" t="s">
        <v>49</v>
      </c>
      <c r="L1252" s="1">
        <v>-2.5</v>
      </c>
      <c r="M1252" s="1">
        <v>88</v>
      </c>
      <c r="N1252" s="6"/>
      <c r="O1252" s="6">
        <v>220</v>
      </c>
      <c r="P1252" s="6">
        <v>-340670.23</v>
      </c>
      <c r="R1252" s="31">
        <v>-220</v>
      </c>
      <c r="S1252" s="28">
        <v>43951</v>
      </c>
    </row>
    <row r="1253" spans="1:19" x14ac:dyDescent="0.2">
      <c r="A1253" s="29">
        <v>39895</v>
      </c>
      <c r="B1253" s="1" t="s">
        <v>200</v>
      </c>
      <c r="C1253" s="27">
        <v>43936</v>
      </c>
      <c r="D1253" s="1">
        <v>51466</v>
      </c>
      <c r="J1253" s="1" t="s">
        <v>0</v>
      </c>
      <c r="K1253" s="1" t="s">
        <v>49</v>
      </c>
      <c r="L1253" s="1">
        <v>-1</v>
      </c>
      <c r="M1253" s="1">
        <v>124</v>
      </c>
      <c r="N1253" s="6"/>
      <c r="O1253" s="6">
        <v>124</v>
      </c>
      <c r="P1253" s="6">
        <v>-340794.23</v>
      </c>
      <c r="R1253" s="31">
        <v>-124</v>
      </c>
      <c r="S1253" s="28">
        <v>43951</v>
      </c>
    </row>
    <row r="1254" spans="1:19" x14ac:dyDescent="0.2">
      <c r="A1254" s="29">
        <v>39895</v>
      </c>
      <c r="B1254" s="1" t="s">
        <v>200</v>
      </c>
      <c r="C1254" s="27">
        <v>43936</v>
      </c>
      <c r="D1254" s="1">
        <v>51466</v>
      </c>
      <c r="J1254" s="1" t="s">
        <v>0</v>
      </c>
      <c r="K1254" s="1" t="s">
        <v>49</v>
      </c>
      <c r="L1254" s="1">
        <v>-1</v>
      </c>
      <c r="M1254" s="1">
        <v>124</v>
      </c>
      <c r="N1254" s="6"/>
      <c r="O1254" s="6">
        <v>124</v>
      </c>
      <c r="P1254" s="6">
        <v>-341666.23</v>
      </c>
      <c r="R1254" s="31">
        <v>-124</v>
      </c>
      <c r="S1254" s="28">
        <v>43951</v>
      </c>
    </row>
    <row r="1255" spans="1:19" x14ac:dyDescent="0.2">
      <c r="A1255" s="29">
        <v>39895</v>
      </c>
      <c r="B1255" s="1" t="s">
        <v>200</v>
      </c>
      <c r="C1255" s="27">
        <v>43936</v>
      </c>
      <c r="D1255" s="1">
        <v>51466</v>
      </c>
      <c r="J1255" s="1" t="s">
        <v>0</v>
      </c>
      <c r="K1255" s="1" t="s">
        <v>49</v>
      </c>
      <c r="L1255" s="1">
        <v>-1</v>
      </c>
      <c r="M1255" s="1">
        <v>124</v>
      </c>
      <c r="N1255" s="6"/>
      <c r="O1255" s="6">
        <v>124</v>
      </c>
      <c r="P1255" s="6">
        <v>-342318.23</v>
      </c>
      <c r="R1255" s="31">
        <v>-124</v>
      </c>
      <c r="S1255" s="28">
        <v>43951</v>
      </c>
    </row>
    <row r="1256" spans="1:19" x14ac:dyDescent="0.2">
      <c r="A1256" s="29">
        <v>39895</v>
      </c>
      <c r="B1256" s="1" t="s">
        <v>200</v>
      </c>
      <c r="C1256" s="27">
        <v>43936</v>
      </c>
      <c r="D1256" s="1">
        <v>51466</v>
      </c>
      <c r="J1256" s="1" t="s">
        <v>0</v>
      </c>
      <c r="K1256" s="1" t="s">
        <v>49</v>
      </c>
      <c r="L1256" s="1">
        <v>-1.25</v>
      </c>
      <c r="M1256" s="1">
        <v>88</v>
      </c>
      <c r="N1256" s="6"/>
      <c r="O1256" s="6">
        <v>110</v>
      </c>
      <c r="P1256" s="6">
        <v>-343044.23</v>
      </c>
      <c r="R1256" s="31">
        <v>-110</v>
      </c>
      <c r="S1256" s="28">
        <v>43951</v>
      </c>
    </row>
    <row r="1257" spans="1:19" x14ac:dyDescent="0.2">
      <c r="A1257" s="29">
        <v>39895</v>
      </c>
      <c r="B1257" s="1" t="s">
        <v>200</v>
      </c>
      <c r="C1257" s="27">
        <v>43936</v>
      </c>
      <c r="D1257" s="1">
        <v>51466</v>
      </c>
      <c r="J1257" s="1" t="s">
        <v>0</v>
      </c>
      <c r="K1257" s="1" t="s">
        <v>49</v>
      </c>
      <c r="L1257" s="1">
        <v>-0.25</v>
      </c>
      <c r="M1257" s="1">
        <v>88</v>
      </c>
      <c r="N1257" s="6"/>
      <c r="O1257" s="6">
        <v>22</v>
      </c>
      <c r="P1257" s="6">
        <v>-343066.23</v>
      </c>
      <c r="R1257" s="31">
        <v>-22</v>
      </c>
      <c r="S1257" s="28">
        <v>43951</v>
      </c>
    </row>
    <row r="1258" spans="1:19" x14ac:dyDescent="0.2">
      <c r="A1258" s="29">
        <v>39906</v>
      </c>
      <c r="B1258" s="1" t="s">
        <v>200</v>
      </c>
      <c r="C1258" s="27">
        <v>43936</v>
      </c>
      <c r="D1258" s="1">
        <v>51476</v>
      </c>
      <c r="J1258" s="1" t="s">
        <v>0</v>
      </c>
      <c r="K1258" s="1" t="s">
        <v>49</v>
      </c>
      <c r="L1258" s="1">
        <v>-2.25</v>
      </c>
      <c r="M1258" s="1">
        <v>110</v>
      </c>
      <c r="N1258" s="6"/>
      <c r="O1258" s="6">
        <v>247.5</v>
      </c>
      <c r="P1258" s="6">
        <v>-346536.23</v>
      </c>
      <c r="R1258" s="31">
        <v>-247.5</v>
      </c>
      <c r="S1258" s="28">
        <v>43951</v>
      </c>
    </row>
    <row r="1259" spans="1:19" x14ac:dyDescent="0.2">
      <c r="A1259" s="29">
        <v>39906</v>
      </c>
      <c r="B1259" s="1" t="s">
        <v>200</v>
      </c>
      <c r="C1259" s="27">
        <v>43936</v>
      </c>
      <c r="D1259" s="1">
        <v>51476</v>
      </c>
      <c r="J1259" s="1" t="s">
        <v>0</v>
      </c>
      <c r="K1259" s="1" t="s">
        <v>49</v>
      </c>
      <c r="L1259" s="1">
        <v>-2</v>
      </c>
      <c r="M1259" s="1">
        <v>110</v>
      </c>
      <c r="N1259" s="6"/>
      <c r="O1259" s="6">
        <v>220</v>
      </c>
      <c r="P1259" s="6">
        <v>-343834.23</v>
      </c>
      <c r="R1259" s="31">
        <v>-220</v>
      </c>
      <c r="S1259" s="28">
        <v>43951</v>
      </c>
    </row>
    <row r="1260" spans="1:19" x14ac:dyDescent="0.2">
      <c r="A1260" s="29">
        <v>39906</v>
      </c>
      <c r="B1260" s="1" t="s">
        <v>200</v>
      </c>
      <c r="C1260" s="27">
        <v>43936</v>
      </c>
      <c r="D1260" s="1">
        <v>51476</v>
      </c>
      <c r="J1260" s="1" t="s">
        <v>0</v>
      </c>
      <c r="K1260" s="1" t="s">
        <v>49</v>
      </c>
      <c r="L1260" s="1">
        <v>-1.75</v>
      </c>
      <c r="M1260" s="1">
        <v>110</v>
      </c>
      <c r="N1260" s="6"/>
      <c r="O1260" s="6">
        <v>192.5</v>
      </c>
      <c r="P1260" s="6">
        <v>-345540.73</v>
      </c>
      <c r="R1260" s="31">
        <v>-192.5</v>
      </c>
      <c r="S1260" s="28">
        <v>43951</v>
      </c>
    </row>
    <row r="1261" spans="1:19" x14ac:dyDescent="0.2">
      <c r="A1261" s="29">
        <v>39906</v>
      </c>
      <c r="B1261" s="1" t="s">
        <v>200</v>
      </c>
      <c r="C1261" s="27">
        <v>43936</v>
      </c>
      <c r="D1261" s="1">
        <v>51476</v>
      </c>
      <c r="J1261" s="1" t="s">
        <v>0</v>
      </c>
      <c r="K1261" s="1" t="s">
        <v>49</v>
      </c>
      <c r="L1261" s="1">
        <v>-0.5</v>
      </c>
      <c r="M1261" s="1">
        <v>110</v>
      </c>
      <c r="N1261" s="6"/>
      <c r="O1261" s="6">
        <v>55</v>
      </c>
      <c r="P1261" s="6">
        <v>-346591.23</v>
      </c>
      <c r="R1261" s="31">
        <v>-55</v>
      </c>
      <c r="S1261" s="28">
        <v>43951</v>
      </c>
    </row>
    <row r="1262" spans="1:19" x14ac:dyDescent="0.2">
      <c r="A1262" s="29">
        <v>40095</v>
      </c>
      <c r="B1262" s="1" t="s">
        <v>200</v>
      </c>
      <c r="C1262" s="27">
        <v>43936</v>
      </c>
      <c r="D1262" s="1">
        <v>51489</v>
      </c>
      <c r="J1262" s="1" t="s">
        <v>0</v>
      </c>
      <c r="K1262" s="1" t="s">
        <v>49</v>
      </c>
      <c r="L1262" s="1">
        <v>-0.5</v>
      </c>
      <c r="M1262" s="1">
        <v>88</v>
      </c>
      <c r="N1262" s="6"/>
      <c r="O1262" s="6">
        <v>44</v>
      </c>
      <c r="P1262" s="6">
        <v>-345348.23</v>
      </c>
      <c r="R1262" s="31">
        <v>-44</v>
      </c>
      <c r="S1262" s="28">
        <v>43951</v>
      </c>
    </row>
    <row r="1263" spans="1:19" x14ac:dyDescent="0.2">
      <c r="A1263" s="29">
        <v>40102</v>
      </c>
      <c r="B1263" s="1" t="s">
        <v>200</v>
      </c>
      <c r="C1263" s="27">
        <v>43936</v>
      </c>
      <c r="D1263" s="1">
        <v>51495</v>
      </c>
      <c r="J1263" s="1" t="s">
        <v>0</v>
      </c>
      <c r="K1263" s="1" t="s">
        <v>49</v>
      </c>
      <c r="L1263" s="1">
        <v>-1</v>
      </c>
      <c r="M1263" s="1">
        <v>110</v>
      </c>
      <c r="N1263" s="6"/>
      <c r="O1263" s="6">
        <v>110</v>
      </c>
      <c r="P1263" s="6">
        <v>-346288.73</v>
      </c>
      <c r="R1263" s="31">
        <v>-110</v>
      </c>
      <c r="S1263" s="28">
        <v>43951</v>
      </c>
    </row>
    <row r="1264" spans="1:19" x14ac:dyDescent="0.2">
      <c r="A1264" s="29">
        <v>40138</v>
      </c>
      <c r="B1264" s="1" t="s">
        <v>623</v>
      </c>
      <c r="C1264" s="27">
        <v>43942</v>
      </c>
      <c r="D1264" s="1">
        <v>81</v>
      </c>
      <c r="J1264" s="1" t="s">
        <v>0</v>
      </c>
      <c r="K1264" s="1" t="s">
        <v>121</v>
      </c>
      <c r="N1264" s="6"/>
      <c r="O1264" s="6">
        <v>74</v>
      </c>
      <c r="P1264" s="6">
        <v>-346665.23</v>
      </c>
      <c r="R1264" s="31">
        <v>-74</v>
      </c>
      <c r="S1264" s="28">
        <v>43951</v>
      </c>
    </row>
    <row r="1265" spans="1:19" x14ac:dyDescent="0.2">
      <c r="A1265" s="29">
        <v>40150</v>
      </c>
      <c r="B1265" s="1" t="s">
        <v>200</v>
      </c>
      <c r="C1265" s="27">
        <v>43942</v>
      </c>
      <c r="D1265" s="1">
        <v>51500</v>
      </c>
      <c r="J1265" s="1" t="s">
        <v>0</v>
      </c>
      <c r="K1265" s="1" t="s">
        <v>49</v>
      </c>
      <c r="L1265" s="1">
        <v>-1.75</v>
      </c>
      <c r="M1265" s="1">
        <v>88</v>
      </c>
      <c r="N1265" s="6"/>
      <c r="O1265" s="6">
        <v>154</v>
      </c>
      <c r="P1265" s="6">
        <v>-346929.23</v>
      </c>
      <c r="R1265" s="31">
        <v>-154</v>
      </c>
      <c r="S1265" s="28">
        <v>43951</v>
      </c>
    </row>
    <row r="1266" spans="1:19" x14ac:dyDescent="0.2">
      <c r="A1266" s="29">
        <v>40150</v>
      </c>
      <c r="B1266" s="1" t="s">
        <v>200</v>
      </c>
      <c r="C1266" s="27">
        <v>43942</v>
      </c>
      <c r="D1266" s="1">
        <v>51500</v>
      </c>
      <c r="J1266" s="1" t="s">
        <v>0</v>
      </c>
      <c r="K1266" s="1" t="s">
        <v>49</v>
      </c>
      <c r="L1266" s="1">
        <v>-1</v>
      </c>
      <c r="M1266" s="1">
        <v>110</v>
      </c>
      <c r="N1266" s="6"/>
      <c r="O1266" s="6">
        <v>110</v>
      </c>
      <c r="P1266" s="6">
        <v>-346775.23</v>
      </c>
      <c r="R1266" s="31">
        <v>-110</v>
      </c>
      <c r="S1266" s="28">
        <v>43951</v>
      </c>
    </row>
    <row r="1267" spans="1:19" x14ac:dyDescent="0.2">
      <c r="A1267" s="29">
        <v>40152</v>
      </c>
      <c r="B1267" s="1" t="s">
        <v>200</v>
      </c>
      <c r="C1267" s="27">
        <v>43942</v>
      </c>
      <c r="D1267" s="1">
        <v>51502</v>
      </c>
      <c r="J1267" s="1" t="s">
        <v>0</v>
      </c>
      <c r="K1267" s="1" t="s">
        <v>49</v>
      </c>
      <c r="L1267" s="1">
        <v>-1</v>
      </c>
      <c r="M1267" s="1">
        <v>110</v>
      </c>
      <c r="N1267" s="6"/>
      <c r="O1267" s="6">
        <v>110</v>
      </c>
      <c r="P1267" s="6">
        <v>-347039.23</v>
      </c>
      <c r="R1267" s="31">
        <v>-110</v>
      </c>
      <c r="S1267" s="28">
        <v>43951</v>
      </c>
    </row>
    <row r="1268" spans="1:19" x14ac:dyDescent="0.2">
      <c r="A1268" s="29">
        <v>40153</v>
      </c>
      <c r="B1268" s="1" t="s">
        <v>200</v>
      </c>
      <c r="C1268" s="27">
        <v>43942</v>
      </c>
      <c r="D1268" s="1">
        <v>51503</v>
      </c>
      <c r="J1268" s="1" t="s">
        <v>0</v>
      </c>
      <c r="K1268" s="1" t="s">
        <v>49</v>
      </c>
      <c r="L1268" s="1">
        <v>-3</v>
      </c>
      <c r="M1268" s="1">
        <v>110</v>
      </c>
      <c r="N1268" s="6"/>
      <c r="O1268" s="6">
        <v>330</v>
      </c>
      <c r="P1268" s="6">
        <v>-347524.23</v>
      </c>
      <c r="R1268" s="31">
        <v>-330</v>
      </c>
      <c r="S1268" s="28">
        <v>43951</v>
      </c>
    </row>
    <row r="1269" spans="1:19" x14ac:dyDescent="0.2">
      <c r="A1269" s="29">
        <v>40153</v>
      </c>
      <c r="B1269" s="1" t="s">
        <v>200</v>
      </c>
      <c r="C1269" s="27">
        <v>43942</v>
      </c>
      <c r="D1269" s="1">
        <v>51503</v>
      </c>
      <c r="J1269" s="1" t="s">
        <v>0</v>
      </c>
      <c r="K1269" s="1" t="s">
        <v>49</v>
      </c>
      <c r="L1269" s="1">
        <v>-1</v>
      </c>
      <c r="M1269" s="1">
        <v>155</v>
      </c>
      <c r="N1269" s="6"/>
      <c r="O1269" s="6">
        <v>155</v>
      </c>
      <c r="P1269" s="6">
        <v>-347194.23</v>
      </c>
      <c r="R1269" s="31">
        <v>-155</v>
      </c>
      <c r="S1269" s="28">
        <v>43951</v>
      </c>
    </row>
    <row r="1270" spans="1:19" x14ac:dyDescent="0.2">
      <c r="A1270" s="29">
        <v>40082</v>
      </c>
      <c r="B1270" s="1" t="s">
        <v>200</v>
      </c>
      <c r="C1270" s="27">
        <v>43943</v>
      </c>
      <c r="D1270" s="1">
        <v>51482</v>
      </c>
      <c r="J1270" s="1" t="s">
        <v>0</v>
      </c>
      <c r="K1270" s="1" t="s">
        <v>49</v>
      </c>
      <c r="L1270" s="1">
        <v>-3.25</v>
      </c>
      <c r="M1270" s="1">
        <v>88</v>
      </c>
      <c r="N1270" s="6"/>
      <c r="O1270" s="6">
        <v>286</v>
      </c>
      <c r="P1270" s="6">
        <v>-349570.23</v>
      </c>
      <c r="R1270" s="31">
        <v>-286</v>
      </c>
      <c r="S1270" s="28">
        <v>43951</v>
      </c>
    </row>
    <row r="1271" spans="1:19" x14ac:dyDescent="0.2">
      <c r="A1271" s="29">
        <v>40082</v>
      </c>
      <c r="B1271" s="1" t="s">
        <v>200</v>
      </c>
      <c r="C1271" s="27">
        <v>43943</v>
      </c>
      <c r="D1271" s="1">
        <v>51482</v>
      </c>
      <c r="J1271" s="1" t="s">
        <v>0</v>
      </c>
      <c r="K1271" s="1" t="s">
        <v>49</v>
      </c>
      <c r="L1271" s="1">
        <v>-0.75</v>
      </c>
      <c r="M1271" s="1">
        <v>88</v>
      </c>
      <c r="N1271" s="6"/>
      <c r="O1271" s="6">
        <v>66</v>
      </c>
      <c r="P1271" s="6">
        <v>-350406.23</v>
      </c>
      <c r="R1271" s="31">
        <v>-66</v>
      </c>
      <c r="S1271" s="28">
        <v>43951</v>
      </c>
    </row>
    <row r="1272" spans="1:19" x14ac:dyDescent="0.2">
      <c r="A1272" s="29">
        <v>40082</v>
      </c>
      <c r="B1272" s="1" t="s">
        <v>200</v>
      </c>
      <c r="C1272" s="27">
        <v>43943</v>
      </c>
      <c r="D1272" s="1">
        <v>51482</v>
      </c>
      <c r="J1272" s="1" t="s">
        <v>0</v>
      </c>
      <c r="K1272" s="1" t="s">
        <v>49</v>
      </c>
      <c r="L1272" s="1">
        <v>-0.5</v>
      </c>
      <c r="M1272" s="1">
        <v>88</v>
      </c>
      <c r="N1272" s="6"/>
      <c r="O1272" s="6">
        <v>44</v>
      </c>
      <c r="P1272" s="6">
        <v>-347568.23</v>
      </c>
      <c r="R1272" s="31">
        <v>-44</v>
      </c>
      <c r="S1272" s="28">
        <v>43951</v>
      </c>
    </row>
    <row r="1273" spans="1:19" x14ac:dyDescent="0.2">
      <c r="A1273" s="29">
        <v>40094</v>
      </c>
      <c r="B1273" s="1" t="s">
        <v>200</v>
      </c>
      <c r="C1273" s="27">
        <v>43943</v>
      </c>
      <c r="D1273" s="1">
        <v>51488</v>
      </c>
      <c r="J1273" s="1" t="s">
        <v>0</v>
      </c>
      <c r="K1273" s="1" t="s">
        <v>49</v>
      </c>
      <c r="L1273" s="1">
        <v>-2.25</v>
      </c>
      <c r="M1273" s="1">
        <v>88</v>
      </c>
      <c r="N1273" s="6"/>
      <c r="O1273" s="6">
        <v>198</v>
      </c>
      <c r="P1273" s="6">
        <v>-349130.23</v>
      </c>
      <c r="R1273" s="31">
        <v>-198</v>
      </c>
      <c r="S1273" s="28">
        <v>43951</v>
      </c>
    </row>
    <row r="1274" spans="1:19" x14ac:dyDescent="0.2">
      <c r="A1274" s="29">
        <v>40096</v>
      </c>
      <c r="B1274" s="1" t="s">
        <v>200</v>
      </c>
      <c r="C1274" s="27">
        <v>43943</v>
      </c>
      <c r="D1274" s="1">
        <v>51490</v>
      </c>
      <c r="J1274" s="1" t="s">
        <v>0</v>
      </c>
      <c r="K1274" s="1" t="s">
        <v>49</v>
      </c>
      <c r="L1274" s="1">
        <v>-7.5</v>
      </c>
      <c r="M1274" s="1">
        <v>88</v>
      </c>
      <c r="N1274" s="6"/>
      <c r="O1274" s="6">
        <v>660</v>
      </c>
      <c r="P1274" s="6">
        <v>-348228.23</v>
      </c>
      <c r="R1274" s="31">
        <v>-660</v>
      </c>
      <c r="S1274" s="28">
        <v>43951</v>
      </c>
    </row>
    <row r="1275" spans="1:19" x14ac:dyDescent="0.2">
      <c r="A1275" s="29">
        <v>40096</v>
      </c>
      <c r="B1275" s="1" t="s">
        <v>200</v>
      </c>
      <c r="C1275" s="27">
        <v>43943</v>
      </c>
      <c r="D1275" s="1">
        <v>51490</v>
      </c>
      <c r="J1275" s="1" t="s">
        <v>0</v>
      </c>
      <c r="K1275" s="1" t="s">
        <v>49</v>
      </c>
      <c r="L1275" s="1">
        <v>-7.5</v>
      </c>
      <c r="M1275" s="1">
        <v>88</v>
      </c>
      <c r="N1275" s="6"/>
      <c r="O1275" s="6">
        <v>660</v>
      </c>
      <c r="P1275" s="6">
        <v>-350230.23</v>
      </c>
      <c r="R1275" s="31">
        <v>-660</v>
      </c>
      <c r="S1275" s="28">
        <v>43951</v>
      </c>
    </row>
    <row r="1276" spans="1:19" x14ac:dyDescent="0.2">
      <c r="A1276" s="29">
        <v>40096</v>
      </c>
      <c r="B1276" s="1" t="s">
        <v>200</v>
      </c>
      <c r="C1276" s="27">
        <v>43943</v>
      </c>
      <c r="D1276" s="1">
        <v>51490</v>
      </c>
      <c r="J1276" s="1" t="s">
        <v>0</v>
      </c>
      <c r="K1276" s="1" t="s">
        <v>49</v>
      </c>
      <c r="L1276" s="1">
        <v>-1.75</v>
      </c>
      <c r="M1276" s="1">
        <v>88</v>
      </c>
      <c r="N1276" s="6"/>
      <c r="O1276" s="6">
        <v>154</v>
      </c>
      <c r="P1276" s="6">
        <v>-348932.23</v>
      </c>
      <c r="R1276" s="31">
        <v>-154</v>
      </c>
      <c r="S1276" s="28">
        <v>43951</v>
      </c>
    </row>
    <row r="1277" spans="1:19" x14ac:dyDescent="0.2">
      <c r="A1277" s="29">
        <v>40096</v>
      </c>
      <c r="B1277" s="1" t="s">
        <v>200</v>
      </c>
      <c r="C1277" s="27">
        <v>43943</v>
      </c>
      <c r="D1277" s="1">
        <v>51490</v>
      </c>
      <c r="J1277" s="1" t="s">
        <v>0</v>
      </c>
      <c r="K1277" s="1" t="s">
        <v>49</v>
      </c>
      <c r="L1277" s="1">
        <v>-0.25</v>
      </c>
      <c r="M1277" s="1">
        <v>88</v>
      </c>
      <c r="N1277" s="6"/>
      <c r="O1277" s="6">
        <v>22</v>
      </c>
      <c r="P1277" s="6">
        <v>-350428.23</v>
      </c>
      <c r="R1277" s="31">
        <v>-22</v>
      </c>
      <c r="S1277" s="28">
        <v>43951</v>
      </c>
    </row>
    <row r="1278" spans="1:19" x14ac:dyDescent="0.2">
      <c r="A1278" s="29">
        <v>40097</v>
      </c>
      <c r="B1278" s="1" t="s">
        <v>200</v>
      </c>
      <c r="C1278" s="27">
        <v>43943</v>
      </c>
      <c r="D1278" s="1">
        <v>51491</v>
      </c>
      <c r="J1278" s="1" t="s">
        <v>0</v>
      </c>
      <c r="K1278" s="1" t="s">
        <v>49</v>
      </c>
      <c r="L1278" s="1">
        <v>-1</v>
      </c>
      <c r="M1278" s="1">
        <v>88</v>
      </c>
      <c r="N1278" s="6"/>
      <c r="O1278" s="6">
        <v>88</v>
      </c>
      <c r="P1278" s="6">
        <v>-348316.23</v>
      </c>
      <c r="R1278" s="31">
        <v>-88</v>
      </c>
      <c r="S1278" s="28">
        <v>43951</v>
      </c>
    </row>
    <row r="1279" spans="1:19" x14ac:dyDescent="0.2">
      <c r="A1279" s="29">
        <v>40098</v>
      </c>
      <c r="B1279" s="1" t="s">
        <v>200</v>
      </c>
      <c r="C1279" s="27">
        <v>43943</v>
      </c>
      <c r="D1279" s="1">
        <v>51492</v>
      </c>
      <c r="J1279" s="1" t="s">
        <v>0</v>
      </c>
      <c r="K1279" s="1" t="s">
        <v>49</v>
      </c>
      <c r="L1279" s="1">
        <v>-3.5</v>
      </c>
      <c r="M1279" s="1">
        <v>88</v>
      </c>
      <c r="N1279" s="6"/>
      <c r="O1279" s="6">
        <v>308</v>
      </c>
      <c r="P1279" s="6">
        <v>-348778.23</v>
      </c>
      <c r="R1279" s="31">
        <v>-308</v>
      </c>
      <c r="S1279" s="28">
        <v>43951</v>
      </c>
    </row>
    <row r="1280" spans="1:19" x14ac:dyDescent="0.2">
      <c r="A1280" s="29">
        <v>40098</v>
      </c>
      <c r="B1280" s="1" t="s">
        <v>200</v>
      </c>
      <c r="C1280" s="27">
        <v>43943</v>
      </c>
      <c r="D1280" s="1">
        <v>51492</v>
      </c>
      <c r="J1280" s="1" t="s">
        <v>0</v>
      </c>
      <c r="K1280" s="1" t="s">
        <v>49</v>
      </c>
      <c r="L1280" s="1">
        <v>-2.75</v>
      </c>
      <c r="M1280" s="1">
        <v>88</v>
      </c>
      <c r="N1280" s="6"/>
      <c r="O1280" s="6">
        <v>242</v>
      </c>
      <c r="P1280" s="6">
        <v>-350670.23</v>
      </c>
      <c r="R1280" s="31">
        <v>-242</v>
      </c>
      <c r="S1280" s="28">
        <v>43951</v>
      </c>
    </row>
    <row r="1281" spans="1:19" x14ac:dyDescent="0.2">
      <c r="A1281" s="29">
        <v>40098</v>
      </c>
      <c r="B1281" s="1" t="s">
        <v>200</v>
      </c>
      <c r="C1281" s="27">
        <v>43943</v>
      </c>
      <c r="D1281" s="1">
        <v>51492</v>
      </c>
      <c r="J1281" s="1" t="s">
        <v>0</v>
      </c>
      <c r="K1281" s="1" t="s">
        <v>49</v>
      </c>
      <c r="L1281" s="1">
        <v>-1</v>
      </c>
      <c r="M1281" s="1">
        <v>88</v>
      </c>
      <c r="N1281" s="6"/>
      <c r="O1281" s="6">
        <v>88</v>
      </c>
      <c r="P1281" s="6">
        <v>-348404.23</v>
      </c>
      <c r="R1281" s="31">
        <v>-88</v>
      </c>
      <c r="S1281" s="28">
        <v>43951</v>
      </c>
    </row>
    <row r="1282" spans="1:19" x14ac:dyDescent="0.2">
      <c r="A1282" s="29">
        <v>40098</v>
      </c>
      <c r="B1282" s="1" t="s">
        <v>200</v>
      </c>
      <c r="C1282" s="27">
        <v>43943</v>
      </c>
      <c r="D1282" s="1">
        <v>51492</v>
      </c>
      <c r="J1282" s="1" t="s">
        <v>0</v>
      </c>
      <c r="K1282" s="1" t="s">
        <v>49</v>
      </c>
      <c r="L1282" s="1">
        <v>-0.75</v>
      </c>
      <c r="M1282" s="1">
        <v>88</v>
      </c>
      <c r="N1282" s="6"/>
      <c r="O1282" s="6">
        <v>66</v>
      </c>
      <c r="P1282" s="6">
        <v>-348470.23</v>
      </c>
      <c r="R1282" s="31">
        <v>-66</v>
      </c>
      <c r="S1282" s="28">
        <v>43951</v>
      </c>
    </row>
    <row r="1283" spans="1:19" x14ac:dyDescent="0.2">
      <c r="A1283" s="29">
        <v>40098</v>
      </c>
      <c r="B1283" s="1" t="s">
        <v>200</v>
      </c>
      <c r="C1283" s="27">
        <v>43943</v>
      </c>
      <c r="D1283" s="1">
        <v>51492</v>
      </c>
      <c r="J1283" s="1" t="s">
        <v>0</v>
      </c>
      <c r="K1283" s="1" t="s">
        <v>49</v>
      </c>
      <c r="L1283" s="1">
        <v>-0.75</v>
      </c>
      <c r="M1283" s="1">
        <v>88</v>
      </c>
      <c r="N1283" s="6"/>
      <c r="O1283" s="6">
        <v>66</v>
      </c>
      <c r="P1283" s="6">
        <v>-350736.23</v>
      </c>
      <c r="R1283" s="31">
        <v>-66</v>
      </c>
      <c r="S1283" s="28">
        <v>43951</v>
      </c>
    </row>
    <row r="1284" spans="1:19" x14ac:dyDescent="0.2">
      <c r="A1284" s="29">
        <v>40100</v>
      </c>
      <c r="B1284" s="1" t="s">
        <v>200</v>
      </c>
      <c r="C1284" s="27">
        <v>43943</v>
      </c>
      <c r="D1284" s="1">
        <v>51493</v>
      </c>
      <c r="J1284" s="1" t="s">
        <v>0</v>
      </c>
      <c r="K1284" s="1" t="s">
        <v>49</v>
      </c>
      <c r="L1284" s="1">
        <v>-0.5</v>
      </c>
      <c r="M1284" s="1">
        <v>88</v>
      </c>
      <c r="N1284" s="6"/>
      <c r="O1284" s="6">
        <v>44</v>
      </c>
      <c r="P1284" s="6">
        <v>-349174.23</v>
      </c>
      <c r="R1284" s="31">
        <v>-44</v>
      </c>
      <c r="S1284" s="28">
        <v>43951</v>
      </c>
    </row>
    <row r="1285" spans="1:19" x14ac:dyDescent="0.2">
      <c r="A1285" s="29">
        <v>40101</v>
      </c>
      <c r="B1285" s="1" t="s">
        <v>200</v>
      </c>
      <c r="C1285" s="27">
        <v>43943</v>
      </c>
      <c r="D1285" s="1">
        <v>51494</v>
      </c>
      <c r="J1285" s="1" t="s">
        <v>0</v>
      </c>
      <c r="K1285" s="1" t="s">
        <v>49</v>
      </c>
      <c r="L1285" s="1">
        <v>-1</v>
      </c>
      <c r="M1285" s="1">
        <v>88</v>
      </c>
      <c r="N1285" s="6"/>
      <c r="O1285" s="6">
        <v>88</v>
      </c>
      <c r="P1285" s="6">
        <v>-349262.23</v>
      </c>
      <c r="R1285" s="31">
        <v>-88</v>
      </c>
      <c r="S1285" s="28">
        <v>43951</v>
      </c>
    </row>
    <row r="1286" spans="1:19" x14ac:dyDescent="0.2">
      <c r="A1286" s="29">
        <v>40103</v>
      </c>
      <c r="B1286" s="1" t="s">
        <v>200</v>
      </c>
      <c r="C1286" s="27">
        <v>43943</v>
      </c>
      <c r="D1286" s="1">
        <v>51496</v>
      </c>
      <c r="J1286" s="1" t="s">
        <v>0</v>
      </c>
      <c r="K1286" s="1" t="s">
        <v>49</v>
      </c>
      <c r="L1286" s="1">
        <v>-1.25</v>
      </c>
      <c r="M1286" s="1">
        <v>88</v>
      </c>
      <c r="N1286" s="6"/>
      <c r="O1286" s="6">
        <v>110</v>
      </c>
      <c r="P1286" s="6">
        <v>-350340.23</v>
      </c>
      <c r="R1286" s="31">
        <v>-110</v>
      </c>
      <c r="S1286" s="28">
        <v>43951</v>
      </c>
    </row>
    <row r="1287" spans="1:19" x14ac:dyDescent="0.2">
      <c r="A1287" s="29">
        <v>40103</v>
      </c>
      <c r="B1287" s="1" t="s">
        <v>200</v>
      </c>
      <c r="C1287" s="27">
        <v>43943</v>
      </c>
      <c r="D1287" s="1">
        <v>51496</v>
      </c>
      <c r="J1287" s="1" t="s">
        <v>0</v>
      </c>
      <c r="K1287" s="1" t="s">
        <v>49</v>
      </c>
      <c r="L1287" s="1">
        <v>-1</v>
      </c>
      <c r="M1287" s="1">
        <v>88</v>
      </c>
      <c r="N1287" s="6"/>
      <c r="O1287" s="6">
        <v>88</v>
      </c>
      <c r="P1287" s="6">
        <v>-350824.23</v>
      </c>
      <c r="R1287" s="31">
        <v>-88</v>
      </c>
      <c r="S1287" s="28">
        <v>43951</v>
      </c>
    </row>
    <row r="1288" spans="1:19" x14ac:dyDescent="0.2">
      <c r="A1288" s="29">
        <v>40103</v>
      </c>
      <c r="B1288" s="1" t="s">
        <v>200</v>
      </c>
      <c r="C1288" s="27">
        <v>43943</v>
      </c>
      <c r="D1288" s="1">
        <v>51496</v>
      </c>
      <c r="J1288" s="1" t="s">
        <v>0</v>
      </c>
      <c r="K1288" s="1" t="s">
        <v>49</v>
      </c>
      <c r="L1288" s="1">
        <v>-0.25</v>
      </c>
      <c r="M1288" s="1">
        <v>88</v>
      </c>
      <c r="N1288" s="6"/>
      <c r="O1288" s="6">
        <v>22</v>
      </c>
      <c r="P1288" s="6">
        <v>-349284.23</v>
      </c>
      <c r="R1288" s="31">
        <v>-22</v>
      </c>
      <c r="S1288" s="28">
        <v>43951</v>
      </c>
    </row>
    <row r="1289" spans="1:19" x14ac:dyDescent="0.2">
      <c r="A1289" s="29">
        <v>40084</v>
      </c>
      <c r="B1289" s="1" t="s">
        <v>200</v>
      </c>
      <c r="C1289" s="27">
        <v>43944</v>
      </c>
      <c r="D1289" s="1">
        <v>51484</v>
      </c>
      <c r="J1289" s="1" t="s">
        <v>0</v>
      </c>
      <c r="K1289" s="1" t="s">
        <v>49</v>
      </c>
      <c r="L1289" s="1">
        <v>-7</v>
      </c>
      <c r="M1289" s="1">
        <v>110</v>
      </c>
      <c r="N1289" s="6"/>
      <c r="O1289" s="6">
        <v>770</v>
      </c>
      <c r="P1289" s="6">
        <v>-353160.73</v>
      </c>
      <c r="R1289" s="31">
        <v>-770</v>
      </c>
      <c r="S1289" s="28">
        <v>43951</v>
      </c>
    </row>
    <row r="1290" spans="1:19" x14ac:dyDescent="0.2">
      <c r="A1290" s="29">
        <v>40084</v>
      </c>
      <c r="B1290" s="1" t="s">
        <v>200</v>
      </c>
      <c r="C1290" s="27">
        <v>43944</v>
      </c>
      <c r="D1290" s="1">
        <v>51484</v>
      </c>
      <c r="J1290" s="1" t="s">
        <v>0</v>
      </c>
      <c r="K1290" s="1" t="s">
        <v>49</v>
      </c>
      <c r="L1290" s="1">
        <v>-1.75</v>
      </c>
      <c r="M1290" s="1">
        <v>110</v>
      </c>
      <c r="N1290" s="6"/>
      <c r="O1290" s="6">
        <v>192.5</v>
      </c>
      <c r="P1290" s="6">
        <v>-351044.73</v>
      </c>
      <c r="R1290" s="31">
        <v>-192.5</v>
      </c>
      <c r="S1290" s="28">
        <v>43951</v>
      </c>
    </row>
    <row r="1291" spans="1:19" x14ac:dyDescent="0.2">
      <c r="A1291" s="29">
        <v>40084</v>
      </c>
      <c r="B1291" s="1" t="s">
        <v>200</v>
      </c>
      <c r="C1291" s="27">
        <v>43944</v>
      </c>
      <c r="D1291" s="1">
        <v>51484</v>
      </c>
      <c r="J1291" s="1" t="s">
        <v>0</v>
      </c>
      <c r="K1291" s="1" t="s">
        <v>49</v>
      </c>
      <c r="L1291" s="1">
        <v>-0.75</v>
      </c>
      <c r="M1291" s="1">
        <v>110</v>
      </c>
      <c r="N1291" s="6"/>
      <c r="O1291" s="6">
        <v>82.5</v>
      </c>
      <c r="P1291" s="6">
        <v>-353727.23</v>
      </c>
      <c r="R1291" s="31">
        <v>-82.5</v>
      </c>
      <c r="S1291" s="28">
        <v>43951</v>
      </c>
    </row>
    <row r="1292" spans="1:19" x14ac:dyDescent="0.2">
      <c r="A1292" s="29">
        <v>40084</v>
      </c>
      <c r="B1292" s="1" t="s">
        <v>200</v>
      </c>
      <c r="C1292" s="27">
        <v>43944</v>
      </c>
      <c r="D1292" s="1">
        <v>51484</v>
      </c>
      <c r="J1292" s="1" t="s">
        <v>0</v>
      </c>
      <c r="K1292" s="1" t="s">
        <v>49</v>
      </c>
      <c r="L1292" s="1">
        <v>-0.5</v>
      </c>
      <c r="M1292" s="1">
        <v>110</v>
      </c>
      <c r="N1292" s="6"/>
      <c r="O1292" s="6">
        <v>55</v>
      </c>
      <c r="P1292" s="6">
        <v>-353215.73</v>
      </c>
      <c r="R1292" s="31">
        <v>-55</v>
      </c>
      <c r="S1292" s="28">
        <v>43951</v>
      </c>
    </row>
    <row r="1293" spans="1:19" x14ac:dyDescent="0.2">
      <c r="A1293" s="29">
        <v>40084</v>
      </c>
      <c r="B1293" s="1" t="s">
        <v>200</v>
      </c>
      <c r="C1293" s="27">
        <v>43944</v>
      </c>
      <c r="D1293" s="1">
        <v>51484</v>
      </c>
      <c r="J1293" s="1" t="s">
        <v>0</v>
      </c>
      <c r="K1293" s="1" t="s">
        <v>49</v>
      </c>
      <c r="L1293" s="1">
        <v>-0.5</v>
      </c>
      <c r="M1293" s="1">
        <v>110</v>
      </c>
      <c r="N1293" s="6"/>
      <c r="O1293" s="6">
        <v>55</v>
      </c>
      <c r="P1293" s="6">
        <v>-353644.73</v>
      </c>
      <c r="R1293" s="31">
        <v>-55</v>
      </c>
      <c r="S1293" s="28">
        <v>43951</v>
      </c>
    </row>
    <row r="1294" spans="1:19" x14ac:dyDescent="0.2">
      <c r="A1294" s="29">
        <v>40084</v>
      </c>
      <c r="B1294" s="1" t="s">
        <v>200</v>
      </c>
      <c r="C1294" s="27">
        <v>43944</v>
      </c>
      <c r="D1294" s="1">
        <v>51484</v>
      </c>
      <c r="J1294" s="1" t="s">
        <v>0</v>
      </c>
      <c r="K1294" s="1" t="s">
        <v>49</v>
      </c>
      <c r="L1294" s="1">
        <v>-1</v>
      </c>
      <c r="M1294" s="1">
        <v>28</v>
      </c>
      <c r="N1294" s="6"/>
      <c r="O1294" s="6">
        <v>28</v>
      </c>
      <c r="P1294" s="6">
        <v>-350852.23</v>
      </c>
      <c r="R1294" s="31">
        <v>-28</v>
      </c>
      <c r="S1294" s="28">
        <v>43951</v>
      </c>
    </row>
    <row r="1295" spans="1:19" x14ac:dyDescent="0.2">
      <c r="A1295" s="29">
        <v>40088</v>
      </c>
      <c r="B1295" s="1" t="s">
        <v>200</v>
      </c>
      <c r="C1295" s="27">
        <v>43944</v>
      </c>
      <c r="D1295" s="1">
        <v>51487</v>
      </c>
      <c r="J1295" s="1" t="s">
        <v>0</v>
      </c>
      <c r="K1295" s="1" t="s">
        <v>49</v>
      </c>
      <c r="L1295" s="1">
        <v>-6.5</v>
      </c>
      <c r="M1295" s="1">
        <v>88</v>
      </c>
      <c r="N1295" s="6"/>
      <c r="O1295" s="6">
        <v>572</v>
      </c>
      <c r="P1295" s="6">
        <v>-352078.73</v>
      </c>
      <c r="R1295" s="31">
        <v>-572</v>
      </c>
      <c r="S1295" s="28">
        <v>43951</v>
      </c>
    </row>
    <row r="1296" spans="1:19" x14ac:dyDescent="0.2">
      <c r="A1296" s="29">
        <v>40088</v>
      </c>
      <c r="B1296" s="1" t="s">
        <v>200</v>
      </c>
      <c r="C1296" s="27">
        <v>43944</v>
      </c>
      <c r="D1296" s="1">
        <v>51487</v>
      </c>
      <c r="J1296" s="1" t="s">
        <v>0</v>
      </c>
      <c r="K1296" s="1" t="s">
        <v>49</v>
      </c>
      <c r="L1296" s="1">
        <v>-4.25</v>
      </c>
      <c r="M1296" s="1">
        <v>88</v>
      </c>
      <c r="N1296" s="6"/>
      <c r="O1296" s="6">
        <v>374</v>
      </c>
      <c r="P1296" s="6">
        <v>-353589.73</v>
      </c>
      <c r="R1296" s="31">
        <v>-374</v>
      </c>
      <c r="S1296" s="28">
        <v>43951</v>
      </c>
    </row>
    <row r="1297" spans="1:19" x14ac:dyDescent="0.2">
      <c r="A1297" s="29">
        <v>40088</v>
      </c>
      <c r="B1297" s="1" t="s">
        <v>200</v>
      </c>
      <c r="C1297" s="27">
        <v>43944</v>
      </c>
      <c r="D1297" s="1">
        <v>51487</v>
      </c>
      <c r="J1297" s="1" t="s">
        <v>0</v>
      </c>
      <c r="K1297" s="1" t="s">
        <v>49</v>
      </c>
      <c r="L1297" s="1">
        <v>-1</v>
      </c>
      <c r="M1297" s="1">
        <v>268</v>
      </c>
      <c r="N1297" s="6"/>
      <c r="O1297" s="6">
        <v>268</v>
      </c>
      <c r="P1297" s="6">
        <v>-352390.73</v>
      </c>
      <c r="R1297" s="31">
        <v>-268</v>
      </c>
      <c r="S1297" s="28">
        <v>43951</v>
      </c>
    </row>
    <row r="1298" spans="1:19" x14ac:dyDescent="0.2">
      <c r="A1298" s="29">
        <v>40088</v>
      </c>
      <c r="B1298" s="1" t="s">
        <v>200</v>
      </c>
      <c r="C1298" s="27">
        <v>43944</v>
      </c>
      <c r="D1298" s="1">
        <v>51487</v>
      </c>
      <c r="J1298" s="1" t="s">
        <v>0</v>
      </c>
      <c r="K1298" s="1" t="s">
        <v>49</v>
      </c>
      <c r="L1298" s="1">
        <v>-3</v>
      </c>
      <c r="M1298" s="1">
        <v>88</v>
      </c>
      <c r="N1298" s="6"/>
      <c r="O1298" s="6">
        <v>264</v>
      </c>
      <c r="P1298" s="6">
        <v>-351308.73</v>
      </c>
      <c r="R1298" s="31">
        <v>-264</v>
      </c>
      <c r="S1298" s="28">
        <v>43951</v>
      </c>
    </row>
    <row r="1299" spans="1:19" x14ac:dyDescent="0.2">
      <c r="A1299" s="29">
        <v>40088</v>
      </c>
      <c r="B1299" s="1" t="s">
        <v>200</v>
      </c>
      <c r="C1299" s="27">
        <v>43944</v>
      </c>
      <c r="D1299" s="1">
        <v>51487</v>
      </c>
      <c r="J1299" s="1" t="s">
        <v>0</v>
      </c>
      <c r="K1299" s="1" t="s">
        <v>49</v>
      </c>
      <c r="L1299" s="1">
        <v>-1.25</v>
      </c>
      <c r="M1299" s="1">
        <v>88</v>
      </c>
      <c r="N1299" s="6"/>
      <c r="O1299" s="6">
        <v>110</v>
      </c>
      <c r="P1299" s="6">
        <v>-351418.73</v>
      </c>
      <c r="R1299" s="31">
        <v>-110</v>
      </c>
      <c r="S1299" s="28">
        <v>43951</v>
      </c>
    </row>
    <row r="1300" spans="1:19" x14ac:dyDescent="0.2">
      <c r="A1300" s="29">
        <v>40088</v>
      </c>
      <c r="B1300" s="1" t="s">
        <v>200</v>
      </c>
      <c r="C1300" s="27">
        <v>43944</v>
      </c>
      <c r="D1300" s="1">
        <v>51487</v>
      </c>
      <c r="J1300" s="1" t="s">
        <v>0</v>
      </c>
      <c r="K1300" s="1" t="s">
        <v>49</v>
      </c>
      <c r="L1300" s="1">
        <v>-1.25</v>
      </c>
      <c r="M1300" s="1">
        <v>88</v>
      </c>
      <c r="N1300" s="6"/>
      <c r="O1300" s="6">
        <v>110</v>
      </c>
      <c r="P1300" s="6">
        <v>-353859.23</v>
      </c>
      <c r="R1300" s="31">
        <v>-110</v>
      </c>
      <c r="S1300" s="28">
        <v>43951</v>
      </c>
    </row>
    <row r="1301" spans="1:19" x14ac:dyDescent="0.2">
      <c r="A1301" s="29">
        <v>40088</v>
      </c>
      <c r="B1301" s="1" t="s">
        <v>200</v>
      </c>
      <c r="C1301" s="27">
        <v>43944</v>
      </c>
      <c r="D1301" s="1">
        <v>51487</v>
      </c>
      <c r="J1301" s="1" t="s">
        <v>0</v>
      </c>
      <c r="K1301" s="1" t="s">
        <v>49</v>
      </c>
      <c r="L1301" s="1">
        <v>-1</v>
      </c>
      <c r="M1301" s="1">
        <v>88</v>
      </c>
      <c r="N1301" s="6"/>
      <c r="O1301" s="6">
        <v>88</v>
      </c>
      <c r="P1301" s="6">
        <v>-351506.73</v>
      </c>
      <c r="R1301" s="31">
        <v>-88</v>
      </c>
      <c r="S1301" s="28">
        <v>43951</v>
      </c>
    </row>
    <row r="1302" spans="1:19" x14ac:dyDescent="0.2">
      <c r="A1302" s="29">
        <v>40088</v>
      </c>
      <c r="B1302" s="1" t="s">
        <v>200</v>
      </c>
      <c r="C1302" s="27">
        <v>43944</v>
      </c>
      <c r="D1302" s="1">
        <v>51487</v>
      </c>
      <c r="J1302" s="1" t="s">
        <v>0</v>
      </c>
      <c r="K1302" s="1" t="s">
        <v>49</v>
      </c>
      <c r="L1302" s="1">
        <v>-0.5</v>
      </c>
      <c r="M1302" s="1">
        <v>88</v>
      </c>
      <c r="N1302" s="6"/>
      <c r="O1302" s="6">
        <v>44</v>
      </c>
      <c r="P1302" s="6">
        <v>-352122.73</v>
      </c>
      <c r="R1302" s="31">
        <v>-44</v>
      </c>
      <c r="S1302" s="28">
        <v>43951</v>
      </c>
    </row>
    <row r="1303" spans="1:19" x14ac:dyDescent="0.2">
      <c r="A1303" s="29">
        <v>40088</v>
      </c>
      <c r="B1303" s="1" t="s">
        <v>200</v>
      </c>
      <c r="C1303" s="27">
        <v>43944</v>
      </c>
      <c r="D1303" s="1">
        <v>51487</v>
      </c>
      <c r="J1303" s="1" t="s">
        <v>0</v>
      </c>
      <c r="K1303" s="1" t="s">
        <v>49</v>
      </c>
      <c r="L1303" s="1">
        <v>-0.25</v>
      </c>
      <c r="M1303" s="1">
        <v>88</v>
      </c>
      <c r="N1303" s="6"/>
      <c r="O1303" s="6">
        <v>22</v>
      </c>
      <c r="P1303" s="6">
        <v>-353749.23</v>
      </c>
      <c r="R1303" s="31">
        <v>-22</v>
      </c>
      <c r="S1303" s="28">
        <v>43951</v>
      </c>
    </row>
    <row r="1304" spans="1:19" x14ac:dyDescent="0.2">
      <c r="A1304" s="29">
        <v>40148</v>
      </c>
      <c r="B1304" s="1" t="s">
        <v>178</v>
      </c>
      <c r="C1304" s="27">
        <v>43945</v>
      </c>
      <c r="J1304" s="1" t="s">
        <v>0</v>
      </c>
      <c r="K1304" s="1" t="s">
        <v>48</v>
      </c>
      <c r="N1304" s="6"/>
      <c r="O1304" s="6">
        <v>0.2</v>
      </c>
      <c r="P1304" s="6">
        <v>-355334.13</v>
      </c>
      <c r="R1304" s="31">
        <v>-0.2</v>
      </c>
      <c r="S1304" s="28">
        <v>43951</v>
      </c>
    </row>
    <row r="1305" spans="1:19" x14ac:dyDescent="0.2">
      <c r="A1305" s="29">
        <v>40163</v>
      </c>
      <c r="B1305" s="1" t="s">
        <v>200</v>
      </c>
      <c r="C1305" s="27">
        <v>43945</v>
      </c>
      <c r="D1305" s="1">
        <v>51505</v>
      </c>
      <c r="J1305" s="1" t="s">
        <v>0</v>
      </c>
      <c r="K1305" s="1" t="s">
        <v>49</v>
      </c>
      <c r="L1305" s="1">
        <v>-7.5</v>
      </c>
      <c r="M1305" s="1">
        <v>88</v>
      </c>
      <c r="N1305" s="6"/>
      <c r="O1305" s="6">
        <v>660</v>
      </c>
      <c r="P1305" s="6">
        <v>-354607.93</v>
      </c>
      <c r="R1305" s="31">
        <v>-660</v>
      </c>
      <c r="S1305" s="28">
        <v>43951</v>
      </c>
    </row>
    <row r="1306" spans="1:19" x14ac:dyDescent="0.2">
      <c r="A1306" s="29">
        <v>40163</v>
      </c>
      <c r="B1306" s="1" t="s">
        <v>200</v>
      </c>
      <c r="C1306" s="27">
        <v>43945</v>
      </c>
      <c r="D1306" s="1">
        <v>51505</v>
      </c>
      <c r="J1306" s="1" t="s">
        <v>0</v>
      </c>
      <c r="K1306" s="1" t="s">
        <v>49</v>
      </c>
      <c r="L1306" s="1">
        <v>-7</v>
      </c>
      <c r="M1306" s="1">
        <v>88</v>
      </c>
      <c r="N1306" s="6"/>
      <c r="O1306" s="6">
        <v>616</v>
      </c>
      <c r="P1306" s="6">
        <v>-355333.93</v>
      </c>
      <c r="R1306" s="31">
        <v>-616</v>
      </c>
      <c r="S1306" s="28">
        <v>43951</v>
      </c>
    </row>
    <row r="1307" spans="1:19" x14ac:dyDescent="0.2">
      <c r="A1307" s="29">
        <v>40163</v>
      </c>
      <c r="B1307" s="1" t="s">
        <v>200</v>
      </c>
      <c r="C1307" s="27">
        <v>43945</v>
      </c>
      <c r="D1307" s="1">
        <v>51505</v>
      </c>
      <c r="J1307" s="1" t="s">
        <v>0</v>
      </c>
      <c r="K1307" s="1" t="s">
        <v>49</v>
      </c>
      <c r="L1307" s="1">
        <v>-1.25</v>
      </c>
      <c r="M1307" s="1">
        <v>88</v>
      </c>
      <c r="N1307" s="6"/>
      <c r="O1307" s="6">
        <v>110</v>
      </c>
      <c r="P1307" s="6">
        <v>-354717.93</v>
      </c>
      <c r="R1307" s="31">
        <v>-110</v>
      </c>
      <c r="S1307" s="28">
        <v>43951</v>
      </c>
    </row>
    <row r="1308" spans="1:19" x14ac:dyDescent="0.2">
      <c r="A1308" s="29">
        <v>40163</v>
      </c>
      <c r="B1308" s="1" t="s">
        <v>200</v>
      </c>
      <c r="C1308" s="27">
        <v>43945</v>
      </c>
      <c r="D1308" s="1">
        <v>51505</v>
      </c>
      <c r="J1308" s="1" t="s">
        <v>0</v>
      </c>
      <c r="K1308" s="1" t="s">
        <v>49</v>
      </c>
      <c r="L1308" s="1">
        <v>-1</v>
      </c>
      <c r="M1308" s="1">
        <v>74.7</v>
      </c>
      <c r="N1308" s="6"/>
      <c r="O1308" s="6">
        <v>74.7</v>
      </c>
      <c r="P1308" s="6">
        <v>-353933.93</v>
      </c>
      <c r="R1308" s="31">
        <v>-74.7</v>
      </c>
      <c r="S1308" s="28">
        <v>43951</v>
      </c>
    </row>
    <row r="1309" spans="1:19" x14ac:dyDescent="0.2">
      <c r="A1309" s="29">
        <v>40163</v>
      </c>
      <c r="B1309" s="1" t="s">
        <v>200</v>
      </c>
      <c r="C1309" s="27">
        <v>43945</v>
      </c>
      <c r="D1309" s="1">
        <v>51505</v>
      </c>
      <c r="J1309" s="1" t="s">
        <v>0</v>
      </c>
      <c r="K1309" s="1" t="s">
        <v>49</v>
      </c>
      <c r="L1309" s="1">
        <v>-1</v>
      </c>
      <c r="M1309" s="1">
        <v>14</v>
      </c>
      <c r="N1309" s="6"/>
      <c r="O1309" s="6">
        <v>14</v>
      </c>
      <c r="P1309" s="6">
        <v>-353947.93</v>
      </c>
      <c r="R1309" s="31">
        <v>-14</v>
      </c>
      <c r="S1309" s="28">
        <v>43951</v>
      </c>
    </row>
    <row r="1310" spans="1:19" x14ac:dyDescent="0.2">
      <c r="A1310" s="29">
        <v>40182</v>
      </c>
      <c r="B1310" s="1" t="s">
        <v>178</v>
      </c>
      <c r="C1310" s="27">
        <v>43950</v>
      </c>
      <c r="J1310" s="1" t="s">
        <v>0</v>
      </c>
      <c r="K1310" s="1" t="s">
        <v>48</v>
      </c>
      <c r="N1310" s="6"/>
      <c r="O1310" s="6">
        <v>2850.75</v>
      </c>
      <c r="P1310" s="6">
        <v>-358184.88</v>
      </c>
      <c r="R1310" s="31">
        <v>-2850.75</v>
      </c>
      <c r="S1310" s="28">
        <v>43951</v>
      </c>
    </row>
    <row r="1311" spans="1:19" x14ac:dyDescent="0.2">
      <c r="A1311" s="29">
        <v>39842</v>
      </c>
      <c r="B1311" s="1" t="s">
        <v>200</v>
      </c>
      <c r="C1311" s="27">
        <v>43952</v>
      </c>
      <c r="D1311" s="1">
        <v>51444</v>
      </c>
      <c r="J1311" s="1" t="s">
        <v>0</v>
      </c>
      <c r="K1311" s="1" t="s">
        <v>49</v>
      </c>
      <c r="L1311" s="1">
        <v>-1</v>
      </c>
      <c r="M1311" s="1">
        <v>5200</v>
      </c>
      <c r="N1311" s="6"/>
      <c r="O1311" s="6">
        <v>5200</v>
      </c>
      <c r="P1311" s="6">
        <v>-363384.88</v>
      </c>
      <c r="R1311" s="31">
        <v>-5200</v>
      </c>
      <c r="S1311" s="28">
        <v>43982</v>
      </c>
    </row>
    <row r="1312" spans="1:19" x14ac:dyDescent="0.2">
      <c r="A1312" s="29">
        <v>39842</v>
      </c>
      <c r="B1312" s="1" t="s">
        <v>200</v>
      </c>
      <c r="C1312" s="27">
        <v>43952</v>
      </c>
      <c r="D1312" s="1">
        <v>51444</v>
      </c>
      <c r="J1312" s="1" t="s">
        <v>0</v>
      </c>
      <c r="K1312" s="1" t="s">
        <v>49</v>
      </c>
      <c r="L1312" s="1">
        <v>-4.5</v>
      </c>
      <c r="M1312" s="1">
        <v>88</v>
      </c>
      <c r="N1312" s="6"/>
      <c r="O1312" s="6">
        <v>396</v>
      </c>
      <c r="P1312" s="6">
        <v>-401871.82</v>
      </c>
      <c r="R1312" s="31">
        <v>-396</v>
      </c>
      <c r="S1312" s="28">
        <v>43982</v>
      </c>
    </row>
    <row r="1313" spans="1:19" x14ac:dyDescent="0.2">
      <c r="A1313" s="29">
        <v>39842</v>
      </c>
      <c r="B1313" s="1" t="s">
        <v>200</v>
      </c>
      <c r="C1313" s="27">
        <v>43952</v>
      </c>
      <c r="D1313" s="1">
        <v>51444</v>
      </c>
      <c r="J1313" s="1" t="s">
        <v>0</v>
      </c>
      <c r="K1313" s="1" t="s">
        <v>49</v>
      </c>
      <c r="L1313" s="1">
        <v>-2.5</v>
      </c>
      <c r="M1313" s="1">
        <v>88</v>
      </c>
      <c r="N1313" s="6"/>
      <c r="O1313" s="6">
        <v>220</v>
      </c>
      <c r="P1313" s="6">
        <v>-402399.82</v>
      </c>
      <c r="R1313" s="31">
        <v>-220</v>
      </c>
      <c r="S1313" s="28">
        <v>43982</v>
      </c>
    </row>
    <row r="1314" spans="1:19" x14ac:dyDescent="0.2">
      <c r="A1314" s="29">
        <v>39842</v>
      </c>
      <c r="B1314" s="1" t="s">
        <v>200</v>
      </c>
      <c r="C1314" s="27">
        <v>43952</v>
      </c>
      <c r="D1314" s="1">
        <v>51444</v>
      </c>
      <c r="J1314" s="1" t="s">
        <v>0</v>
      </c>
      <c r="K1314" s="1" t="s">
        <v>49</v>
      </c>
      <c r="L1314" s="1">
        <v>-1.5</v>
      </c>
      <c r="M1314" s="1">
        <v>88</v>
      </c>
      <c r="N1314" s="6"/>
      <c r="O1314" s="6">
        <v>132</v>
      </c>
      <c r="P1314" s="6">
        <v>-402003.82</v>
      </c>
      <c r="R1314" s="31">
        <v>-132</v>
      </c>
      <c r="S1314" s="28">
        <v>43982</v>
      </c>
    </row>
    <row r="1315" spans="1:19" x14ac:dyDescent="0.2">
      <c r="A1315" s="29">
        <v>39842</v>
      </c>
      <c r="B1315" s="1" t="s">
        <v>200</v>
      </c>
      <c r="C1315" s="27">
        <v>43952</v>
      </c>
      <c r="D1315" s="1">
        <v>51444</v>
      </c>
      <c r="J1315" s="1" t="s">
        <v>0</v>
      </c>
      <c r="K1315" s="1" t="s">
        <v>49</v>
      </c>
      <c r="L1315" s="1">
        <v>-0.75</v>
      </c>
      <c r="M1315" s="1">
        <v>88</v>
      </c>
      <c r="N1315" s="6"/>
      <c r="O1315" s="6">
        <v>66</v>
      </c>
      <c r="P1315" s="6">
        <v>-402069.82</v>
      </c>
      <c r="R1315" s="31">
        <v>-66</v>
      </c>
      <c r="S1315" s="28">
        <v>43982</v>
      </c>
    </row>
    <row r="1316" spans="1:19" x14ac:dyDescent="0.2">
      <c r="A1316" s="29">
        <v>39842</v>
      </c>
      <c r="B1316" s="1" t="s">
        <v>200</v>
      </c>
      <c r="C1316" s="27">
        <v>43952</v>
      </c>
      <c r="D1316" s="1">
        <v>51444</v>
      </c>
      <c r="J1316" s="1" t="s">
        <v>0</v>
      </c>
      <c r="K1316" s="1" t="s">
        <v>49</v>
      </c>
      <c r="L1316" s="1">
        <v>-0.75</v>
      </c>
      <c r="M1316" s="1">
        <v>88</v>
      </c>
      <c r="N1316" s="6"/>
      <c r="O1316" s="6">
        <v>66</v>
      </c>
      <c r="P1316" s="6">
        <v>-402179.82</v>
      </c>
      <c r="R1316" s="31">
        <v>-66</v>
      </c>
      <c r="S1316" s="28">
        <v>43982</v>
      </c>
    </row>
    <row r="1317" spans="1:19" x14ac:dyDescent="0.2">
      <c r="A1317" s="29">
        <v>39842</v>
      </c>
      <c r="B1317" s="1" t="s">
        <v>200</v>
      </c>
      <c r="C1317" s="27">
        <v>43952</v>
      </c>
      <c r="D1317" s="1">
        <v>51444</v>
      </c>
      <c r="J1317" s="1" t="s">
        <v>0</v>
      </c>
      <c r="K1317" s="1" t="s">
        <v>49</v>
      </c>
      <c r="L1317" s="1">
        <v>-0.75</v>
      </c>
      <c r="M1317" s="1">
        <v>88</v>
      </c>
      <c r="N1317" s="6"/>
      <c r="O1317" s="6">
        <v>66</v>
      </c>
      <c r="P1317" s="6">
        <v>-402531.82</v>
      </c>
      <c r="R1317" s="31">
        <v>-66</v>
      </c>
      <c r="S1317" s="28">
        <v>43982</v>
      </c>
    </row>
    <row r="1318" spans="1:19" x14ac:dyDescent="0.2">
      <c r="A1318" s="29">
        <v>39842</v>
      </c>
      <c r="B1318" s="1" t="s">
        <v>200</v>
      </c>
      <c r="C1318" s="27">
        <v>43952</v>
      </c>
      <c r="D1318" s="1">
        <v>51444</v>
      </c>
      <c r="J1318" s="1" t="s">
        <v>0</v>
      </c>
      <c r="K1318" s="1" t="s">
        <v>49</v>
      </c>
      <c r="L1318" s="1">
        <v>-0.5</v>
      </c>
      <c r="M1318" s="1">
        <v>88</v>
      </c>
      <c r="N1318" s="6"/>
      <c r="O1318" s="6">
        <v>44</v>
      </c>
      <c r="P1318" s="6">
        <v>-401475.82</v>
      </c>
      <c r="R1318" s="31">
        <v>-44</v>
      </c>
      <c r="S1318" s="28">
        <v>43982</v>
      </c>
    </row>
    <row r="1319" spans="1:19" x14ac:dyDescent="0.2">
      <c r="A1319" s="29">
        <v>39842</v>
      </c>
      <c r="B1319" s="1" t="s">
        <v>200</v>
      </c>
      <c r="C1319" s="27">
        <v>43952</v>
      </c>
      <c r="D1319" s="1">
        <v>51444</v>
      </c>
      <c r="J1319" s="1" t="s">
        <v>0</v>
      </c>
      <c r="K1319" s="1" t="s">
        <v>49</v>
      </c>
      <c r="L1319" s="1">
        <v>-0.5</v>
      </c>
      <c r="M1319" s="1">
        <v>88</v>
      </c>
      <c r="N1319" s="6"/>
      <c r="O1319" s="6">
        <v>44</v>
      </c>
      <c r="P1319" s="6">
        <v>-402113.82</v>
      </c>
      <c r="R1319" s="31">
        <v>-44</v>
      </c>
      <c r="S1319" s="28">
        <v>43982</v>
      </c>
    </row>
    <row r="1320" spans="1:19" x14ac:dyDescent="0.2">
      <c r="A1320" s="29">
        <v>39842</v>
      </c>
      <c r="B1320" s="1" t="s">
        <v>200</v>
      </c>
      <c r="C1320" s="27">
        <v>43952</v>
      </c>
      <c r="D1320" s="1">
        <v>51444</v>
      </c>
      <c r="J1320" s="1" t="s">
        <v>0</v>
      </c>
      <c r="K1320" s="1" t="s">
        <v>49</v>
      </c>
      <c r="L1320" s="1">
        <v>-0.5</v>
      </c>
      <c r="M1320" s="1">
        <v>88</v>
      </c>
      <c r="N1320" s="6"/>
      <c r="O1320" s="6">
        <v>44</v>
      </c>
      <c r="P1320" s="6">
        <v>-402465.82</v>
      </c>
      <c r="R1320" s="31">
        <v>-44</v>
      </c>
      <c r="S1320" s="28">
        <v>43982</v>
      </c>
    </row>
    <row r="1321" spans="1:19" x14ac:dyDescent="0.2">
      <c r="A1321" s="29">
        <v>39842</v>
      </c>
      <c r="B1321" s="1" t="s">
        <v>200</v>
      </c>
      <c r="C1321" s="27">
        <v>43952</v>
      </c>
      <c r="D1321" s="1">
        <v>51444</v>
      </c>
      <c r="J1321" s="1" t="s">
        <v>0</v>
      </c>
      <c r="K1321" s="1" t="s">
        <v>49</v>
      </c>
      <c r="L1321" s="1">
        <v>-0.25</v>
      </c>
      <c r="M1321" s="1">
        <v>88</v>
      </c>
      <c r="N1321" s="6"/>
      <c r="O1321" s="6">
        <v>22</v>
      </c>
      <c r="P1321" s="6">
        <v>-402421.82</v>
      </c>
      <c r="R1321" s="31">
        <v>-22</v>
      </c>
      <c r="S1321" s="28">
        <v>43982</v>
      </c>
    </row>
    <row r="1322" spans="1:19" x14ac:dyDescent="0.2">
      <c r="A1322" s="29">
        <v>39842</v>
      </c>
      <c r="B1322" s="1" t="s">
        <v>200</v>
      </c>
      <c r="C1322" s="27">
        <v>43952</v>
      </c>
      <c r="D1322" s="1">
        <v>51444</v>
      </c>
      <c r="J1322" s="1" t="s">
        <v>0</v>
      </c>
      <c r="K1322" s="1" t="s">
        <v>49</v>
      </c>
      <c r="L1322" s="1">
        <v>-0.25</v>
      </c>
      <c r="M1322" s="1">
        <v>88</v>
      </c>
      <c r="N1322" s="6"/>
      <c r="O1322" s="6">
        <v>22</v>
      </c>
      <c r="P1322" s="6">
        <v>-402553.82</v>
      </c>
      <c r="R1322" s="31">
        <v>-22</v>
      </c>
      <c r="S1322" s="28">
        <v>43982</v>
      </c>
    </row>
    <row r="1323" spans="1:19" x14ac:dyDescent="0.2">
      <c r="A1323" s="29">
        <v>40193</v>
      </c>
      <c r="B1323" s="1" t="s">
        <v>200</v>
      </c>
      <c r="C1323" s="27">
        <v>43952</v>
      </c>
      <c r="D1323" s="1">
        <v>51509</v>
      </c>
      <c r="J1323" s="1" t="s">
        <v>0</v>
      </c>
      <c r="K1323" s="1" t="s">
        <v>49</v>
      </c>
      <c r="L1323" s="1">
        <v>-1</v>
      </c>
      <c r="M1323" s="1">
        <v>640</v>
      </c>
      <c r="N1323" s="6"/>
      <c r="O1323" s="6">
        <v>640</v>
      </c>
      <c r="P1323" s="6">
        <v>-364024.88</v>
      </c>
      <c r="R1323" s="31">
        <v>-640</v>
      </c>
      <c r="S1323" s="28">
        <v>43982</v>
      </c>
    </row>
    <row r="1324" spans="1:19" x14ac:dyDescent="0.2">
      <c r="A1324" s="29">
        <v>40193</v>
      </c>
      <c r="B1324" s="1" t="s">
        <v>200</v>
      </c>
      <c r="C1324" s="27">
        <v>43952</v>
      </c>
      <c r="D1324" s="1">
        <v>51509</v>
      </c>
      <c r="J1324" s="1" t="s">
        <v>0</v>
      </c>
      <c r="K1324" s="1" t="s">
        <v>49</v>
      </c>
      <c r="L1324" s="1">
        <v>-1</v>
      </c>
      <c r="M1324" s="1">
        <v>20</v>
      </c>
      <c r="N1324" s="6"/>
      <c r="O1324" s="6">
        <v>20</v>
      </c>
      <c r="P1324" s="6">
        <v>-364044.88</v>
      </c>
      <c r="R1324" s="31">
        <v>-20</v>
      </c>
      <c r="S1324" s="28">
        <v>43982</v>
      </c>
    </row>
    <row r="1325" spans="1:19" x14ac:dyDescent="0.2">
      <c r="A1325" s="29">
        <v>40194</v>
      </c>
      <c r="B1325" s="1" t="s">
        <v>200</v>
      </c>
      <c r="C1325" s="27">
        <v>43952</v>
      </c>
      <c r="D1325" s="1">
        <v>51510</v>
      </c>
      <c r="J1325" s="1" t="s">
        <v>0</v>
      </c>
      <c r="K1325" s="1" t="s">
        <v>49</v>
      </c>
      <c r="L1325" s="1">
        <v>-1</v>
      </c>
      <c r="M1325" s="1">
        <v>280</v>
      </c>
      <c r="N1325" s="6"/>
      <c r="O1325" s="6">
        <v>280</v>
      </c>
      <c r="P1325" s="6">
        <v>-364324.88</v>
      </c>
      <c r="R1325" s="31">
        <v>-280</v>
      </c>
      <c r="S1325" s="28">
        <v>43982</v>
      </c>
    </row>
    <row r="1326" spans="1:19" x14ac:dyDescent="0.2">
      <c r="A1326" s="29">
        <v>40194</v>
      </c>
      <c r="B1326" s="1" t="s">
        <v>200</v>
      </c>
      <c r="C1326" s="27">
        <v>43952</v>
      </c>
      <c r="D1326" s="1">
        <v>51510</v>
      </c>
      <c r="J1326" s="1" t="s">
        <v>0</v>
      </c>
      <c r="K1326" s="1" t="s">
        <v>49</v>
      </c>
      <c r="L1326" s="1">
        <v>-1</v>
      </c>
      <c r="M1326" s="1">
        <v>56</v>
      </c>
      <c r="N1326" s="6"/>
      <c r="O1326" s="6">
        <v>56</v>
      </c>
      <c r="P1326" s="6">
        <v>-364380.88</v>
      </c>
      <c r="R1326" s="31">
        <v>-56</v>
      </c>
      <c r="S1326" s="28">
        <v>43982</v>
      </c>
    </row>
    <row r="1327" spans="1:19" x14ac:dyDescent="0.2">
      <c r="A1327" s="29">
        <v>40195</v>
      </c>
      <c r="B1327" s="1" t="s">
        <v>200</v>
      </c>
      <c r="C1327" s="27">
        <v>43952</v>
      </c>
      <c r="D1327" s="1">
        <v>51511</v>
      </c>
      <c r="J1327" s="1" t="s">
        <v>0</v>
      </c>
      <c r="K1327" s="1" t="s">
        <v>49</v>
      </c>
      <c r="L1327" s="1">
        <v>-1</v>
      </c>
      <c r="M1327" s="1">
        <v>440</v>
      </c>
      <c r="N1327" s="6"/>
      <c r="O1327" s="6">
        <v>440</v>
      </c>
      <c r="P1327" s="6">
        <v>-364820.88</v>
      </c>
      <c r="R1327" s="31">
        <v>-440</v>
      </c>
      <c r="S1327" s="28">
        <v>43982</v>
      </c>
    </row>
    <row r="1328" spans="1:19" x14ac:dyDescent="0.2">
      <c r="A1328" s="29">
        <v>40195</v>
      </c>
      <c r="B1328" s="1" t="s">
        <v>200</v>
      </c>
      <c r="C1328" s="27">
        <v>43952</v>
      </c>
      <c r="D1328" s="1">
        <v>51511</v>
      </c>
      <c r="J1328" s="1" t="s">
        <v>0</v>
      </c>
      <c r="K1328" s="1" t="s">
        <v>49</v>
      </c>
      <c r="L1328" s="1">
        <v>-1</v>
      </c>
      <c r="M1328" s="1">
        <v>36</v>
      </c>
      <c r="N1328" s="6"/>
      <c r="O1328" s="6">
        <v>36</v>
      </c>
      <c r="P1328" s="6">
        <v>-364856.88</v>
      </c>
      <c r="R1328" s="31">
        <v>-36</v>
      </c>
      <c r="S1328" s="28">
        <v>43982</v>
      </c>
    </row>
    <row r="1329" spans="1:19" x14ac:dyDescent="0.2">
      <c r="A1329" s="29">
        <v>40196</v>
      </c>
      <c r="B1329" s="1" t="s">
        <v>200</v>
      </c>
      <c r="C1329" s="27">
        <v>43952</v>
      </c>
      <c r="D1329" s="1">
        <v>51512</v>
      </c>
      <c r="J1329" s="1" t="s">
        <v>0</v>
      </c>
      <c r="K1329" s="1" t="s">
        <v>49</v>
      </c>
      <c r="L1329" s="1">
        <v>-1</v>
      </c>
      <c r="M1329" s="1">
        <v>720</v>
      </c>
      <c r="N1329" s="6"/>
      <c r="O1329" s="6">
        <v>720</v>
      </c>
      <c r="P1329" s="6">
        <v>-365576.88</v>
      </c>
      <c r="R1329" s="31">
        <v>-720</v>
      </c>
      <c r="S1329" s="28">
        <v>43982</v>
      </c>
    </row>
    <row r="1330" spans="1:19" x14ac:dyDescent="0.2">
      <c r="A1330" s="29">
        <v>40196</v>
      </c>
      <c r="B1330" s="1" t="s">
        <v>200</v>
      </c>
      <c r="C1330" s="27">
        <v>43952</v>
      </c>
      <c r="D1330" s="1">
        <v>51512</v>
      </c>
      <c r="J1330" s="1" t="s">
        <v>0</v>
      </c>
      <c r="K1330" s="1" t="s">
        <v>49</v>
      </c>
      <c r="L1330" s="1">
        <v>-1</v>
      </c>
      <c r="M1330" s="1">
        <v>136</v>
      </c>
      <c r="N1330" s="6"/>
      <c r="O1330" s="6">
        <v>136</v>
      </c>
      <c r="P1330" s="6">
        <v>-365712.88</v>
      </c>
      <c r="R1330" s="31">
        <v>-136</v>
      </c>
      <c r="S1330" s="28">
        <v>43982</v>
      </c>
    </row>
    <row r="1331" spans="1:19" x14ac:dyDescent="0.2">
      <c r="A1331" s="29">
        <v>40197</v>
      </c>
      <c r="B1331" s="1" t="s">
        <v>200</v>
      </c>
      <c r="C1331" s="27">
        <v>43952</v>
      </c>
      <c r="D1331" s="1">
        <v>51513</v>
      </c>
      <c r="J1331" s="1" t="s">
        <v>0</v>
      </c>
      <c r="K1331" s="1" t="s">
        <v>49</v>
      </c>
      <c r="L1331" s="1">
        <v>-1</v>
      </c>
      <c r="M1331" s="1">
        <v>440</v>
      </c>
      <c r="N1331" s="6"/>
      <c r="O1331" s="6">
        <v>440</v>
      </c>
      <c r="P1331" s="6">
        <v>-366152.88</v>
      </c>
      <c r="R1331" s="31">
        <v>-440</v>
      </c>
      <c r="S1331" s="28">
        <v>43982</v>
      </c>
    </row>
    <row r="1332" spans="1:19" x14ac:dyDescent="0.2">
      <c r="A1332" s="29">
        <v>40197</v>
      </c>
      <c r="B1332" s="1" t="s">
        <v>200</v>
      </c>
      <c r="C1332" s="27">
        <v>43952</v>
      </c>
      <c r="D1332" s="1">
        <v>51513</v>
      </c>
      <c r="J1332" s="1" t="s">
        <v>0</v>
      </c>
      <c r="K1332" s="1" t="s">
        <v>49</v>
      </c>
      <c r="L1332" s="1">
        <v>-1</v>
      </c>
      <c r="M1332" s="1">
        <v>136</v>
      </c>
      <c r="N1332" s="6"/>
      <c r="O1332" s="6">
        <v>136</v>
      </c>
      <c r="P1332" s="6">
        <v>-366288.88</v>
      </c>
      <c r="R1332" s="31">
        <v>-136</v>
      </c>
      <c r="S1332" s="28">
        <v>43982</v>
      </c>
    </row>
    <row r="1333" spans="1:19" x14ac:dyDescent="0.2">
      <c r="A1333" s="29">
        <v>40197</v>
      </c>
      <c r="B1333" s="1" t="s">
        <v>200</v>
      </c>
      <c r="C1333" s="27">
        <v>43952</v>
      </c>
      <c r="D1333" s="1">
        <v>51513</v>
      </c>
      <c r="J1333" s="1" t="s">
        <v>0</v>
      </c>
      <c r="K1333" s="1" t="s">
        <v>49</v>
      </c>
      <c r="L1333" s="1">
        <v>-1</v>
      </c>
      <c r="M1333" s="1">
        <v>56</v>
      </c>
      <c r="N1333" s="6"/>
      <c r="O1333" s="6">
        <v>56</v>
      </c>
      <c r="P1333" s="6">
        <v>-366344.88</v>
      </c>
      <c r="R1333" s="31">
        <v>-56</v>
      </c>
      <c r="S1333" s="28">
        <v>43982</v>
      </c>
    </row>
    <row r="1334" spans="1:19" x14ac:dyDescent="0.2">
      <c r="A1334" s="29">
        <v>40197</v>
      </c>
      <c r="B1334" s="1" t="s">
        <v>200</v>
      </c>
      <c r="C1334" s="27">
        <v>43952</v>
      </c>
      <c r="D1334" s="1">
        <v>51513</v>
      </c>
      <c r="J1334" s="1" t="s">
        <v>0</v>
      </c>
      <c r="K1334" s="1" t="s">
        <v>49</v>
      </c>
      <c r="L1334" s="1">
        <v>-1</v>
      </c>
      <c r="M1334" s="1">
        <v>36</v>
      </c>
      <c r="N1334" s="6"/>
      <c r="O1334" s="6">
        <v>36</v>
      </c>
      <c r="P1334" s="6">
        <v>-366380.88</v>
      </c>
      <c r="R1334" s="31">
        <v>-36</v>
      </c>
      <c r="S1334" s="28">
        <v>43982</v>
      </c>
    </row>
    <row r="1335" spans="1:19" x14ac:dyDescent="0.2">
      <c r="A1335" s="29">
        <v>40198</v>
      </c>
      <c r="B1335" s="1" t="s">
        <v>200</v>
      </c>
      <c r="C1335" s="27">
        <v>43952</v>
      </c>
      <c r="D1335" s="1">
        <v>51514</v>
      </c>
      <c r="J1335" s="1" t="s">
        <v>0</v>
      </c>
      <c r="K1335" s="1" t="s">
        <v>49</v>
      </c>
      <c r="L1335" s="1">
        <v>-1</v>
      </c>
      <c r="M1335" s="1">
        <v>730</v>
      </c>
      <c r="N1335" s="6"/>
      <c r="O1335" s="6">
        <v>730</v>
      </c>
      <c r="P1335" s="6">
        <v>-367110.88</v>
      </c>
      <c r="R1335" s="31">
        <v>-730</v>
      </c>
      <c r="S1335" s="28">
        <v>43982</v>
      </c>
    </row>
    <row r="1336" spans="1:19" x14ac:dyDescent="0.2">
      <c r="A1336" s="29">
        <v>40198</v>
      </c>
      <c r="B1336" s="1" t="s">
        <v>200</v>
      </c>
      <c r="C1336" s="27">
        <v>43952</v>
      </c>
      <c r="D1336" s="1">
        <v>51514</v>
      </c>
      <c r="J1336" s="1" t="s">
        <v>0</v>
      </c>
      <c r="K1336" s="1" t="s">
        <v>49</v>
      </c>
      <c r="L1336" s="1">
        <v>-1</v>
      </c>
      <c r="M1336" s="1">
        <v>116</v>
      </c>
      <c r="N1336" s="6"/>
      <c r="O1336" s="6">
        <v>116</v>
      </c>
      <c r="P1336" s="6">
        <v>-367226.88</v>
      </c>
      <c r="R1336" s="31">
        <v>-116</v>
      </c>
      <c r="S1336" s="28">
        <v>43982</v>
      </c>
    </row>
    <row r="1337" spans="1:19" x14ac:dyDescent="0.2">
      <c r="A1337" s="29">
        <v>40199</v>
      </c>
      <c r="B1337" s="1" t="s">
        <v>200</v>
      </c>
      <c r="C1337" s="27">
        <v>43952</v>
      </c>
      <c r="D1337" s="1">
        <v>51515</v>
      </c>
      <c r="J1337" s="1" t="s">
        <v>0</v>
      </c>
      <c r="K1337" s="1" t="s">
        <v>49</v>
      </c>
      <c r="L1337" s="1">
        <v>-1</v>
      </c>
      <c r="M1337" s="1">
        <v>440</v>
      </c>
      <c r="N1337" s="6"/>
      <c r="O1337" s="6">
        <v>440</v>
      </c>
      <c r="P1337" s="6">
        <v>-367666.88</v>
      </c>
      <c r="R1337" s="31">
        <v>-440</v>
      </c>
      <c r="S1337" s="28">
        <v>43982</v>
      </c>
    </row>
    <row r="1338" spans="1:19" x14ac:dyDescent="0.2">
      <c r="A1338" s="29">
        <v>40199</v>
      </c>
      <c r="B1338" s="1" t="s">
        <v>200</v>
      </c>
      <c r="C1338" s="27">
        <v>43952</v>
      </c>
      <c r="D1338" s="1">
        <v>51515</v>
      </c>
      <c r="J1338" s="1" t="s">
        <v>0</v>
      </c>
      <c r="K1338" s="1" t="s">
        <v>49</v>
      </c>
      <c r="L1338" s="1">
        <v>-1</v>
      </c>
      <c r="M1338" s="1">
        <v>60</v>
      </c>
      <c r="N1338" s="6"/>
      <c r="O1338" s="6">
        <v>60</v>
      </c>
      <c r="P1338" s="6">
        <v>-367782.88</v>
      </c>
      <c r="R1338" s="31">
        <v>-60</v>
      </c>
      <c r="S1338" s="28">
        <v>43982</v>
      </c>
    </row>
    <row r="1339" spans="1:19" x14ac:dyDescent="0.2">
      <c r="A1339" s="29">
        <v>40199</v>
      </c>
      <c r="B1339" s="1" t="s">
        <v>200</v>
      </c>
      <c r="C1339" s="27">
        <v>43952</v>
      </c>
      <c r="D1339" s="1">
        <v>51515</v>
      </c>
      <c r="J1339" s="1" t="s">
        <v>0</v>
      </c>
      <c r="K1339" s="1" t="s">
        <v>49</v>
      </c>
      <c r="L1339" s="1">
        <v>-1</v>
      </c>
      <c r="M1339" s="1">
        <v>56</v>
      </c>
      <c r="N1339" s="6"/>
      <c r="O1339" s="6">
        <v>56</v>
      </c>
      <c r="P1339" s="6">
        <v>-367722.88</v>
      </c>
      <c r="R1339" s="31">
        <v>-56</v>
      </c>
      <c r="S1339" s="28">
        <v>43982</v>
      </c>
    </row>
    <row r="1340" spans="1:19" x14ac:dyDescent="0.2">
      <c r="A1340" s="29">
        <v>40200</v>
      </c>
      <c r="B1340" s="1" t="s">
        <v>200</v>
      </c>
      <c r="C1340" s="27">
        <v>43952</v>
      </c>
      <c r="D1340" s="1">
        <v>51516</v>
      </c>
      <c r="J1340" s="1" t="s">
        <v>0</v>
      </c>
      <c r="K1340" s="1" t="s">
        <v>49</v>
      </c>
      <c r="L1340" s="1">
        <v>-1</v>
      </c>
      <c r="M1340" s="1">
        <v>56</v>
      </c>
      <c r="N1340" s="6"/>
      <c r="O1340" s="6">
        <v>56</v>
      </c>
      <c r="P1340" s="6">
        <v>-367838.88</v>
      </c>
      <c r="R1340" s="31">
        <v>-56</v>
      </c>
      <c r="S1340" s="28">
        <v>43982</v>
      </c>
    </row>
    <row r="1341" spans="1:19" x14ac:dyDescent="0.2">
      <c r="A1341" s="29">
        <v>40201</v>
      </c>
      <c r="B1341" s="1" t="s">
        <v>200</v>
      </c>
      <c r="C1341" s="27">
        <v>43952</v>
      </c>
      <c r="D1341" s="1">
        <v>51517</v>
      </c>
      <c r="J1341" s="1" t="s">
        <v>0</v>
      </c>
      <c r="K1341" s="1" t="s">
        <v>49</v>
      </c>
      <c r="L1341" s="1">
        <v>-1</v>
      </c>
      <c r="M1341" s="1">
        <v>220</v>
      </c>
      <c r="N1341" s="6"/>
      <c r="O1341" s="6">
        <v>220</v>
      </c>
      <c r="P1341" s="6">
        <v>-368058.88</v>
      </c>
      <c r="R1341" s="31">
        <v>-220</v>
      </c>
      <c r="S1341" s="28">
        <v>43982</v>
      </c>
    </row>
    <row r="1342" spans="1:19" x14ac:dyDescent="0.2">
      <c r="A1342" s="29">
        <v>40201</v>
      </c>
      <c r="B1342" s="1" t="s">
        <v>200</v>
      </c>
      <c r="C1342" s="27">
        <v>43952</v>
      </c>
      <c r="D1342" s="1">
        <v>51517</v>
      </c>
      <c r="J1342" s="1" t="s">
        <v>0</v>
      </c>
      <c r="K1342" s="1" t="s">
        <v>49</v>
      </c>
      <c r="L1342" s="1">
        <v>-1</v>
      </c>
      <c r="M1342" s="1">
        <v>36</v>
      </c>
      <c r="N1342" s="6"/>
      <c r="O1342" s="6">
        <v>36</v>
      </c>
      <c r="P1342" s="6">
        <v>-368094.88</v>
      </c>
      <c r="R1342" s="31">
        <v>-36</v>
      </c>
      <c r="S1342" s="28">
        <v>43982</v>
      </c>
    </row>
    <row r="1343" spans="1:19" x14ac:dyDescent="0.2">
      <c r="A1343" s="29">
        <v>40202</v>
      </c>
      <c r="B1343" s="1" t="s">
        <v>200</v>
      </c>
      <c r="C1343" s="27">
        <v>43952</v>
      </c>
      <c r="D1343" s="1">
        <v>51518</v>
      </c>
      <c r="J1343" s="1" t="s">
        <v>0</v>
      </c>
      <c r="K1343" s="1" t="s">
        <v>49</v>
      </c>
      <c r="L1343" s="1">
        <v>-1</v>
      </c>
      <c r="M1343" s="1">
        <v>640</v>
      </c>
      <c r="N1343" s="6"/>
      <c r="O1343" s="6">
        <v>640</v>
      </c>
      <c r="P1343" s="6">
        <v>-368734.88</v>
      </c>
      <c r="R1343" s="31">
        <v>-640</v>
      </c>
      <c r="S1343" s="28">
        <v>43982</v>
      </c>
    </row>
    <row r="1344" spans="1:19" x14ac:dyDescent="0.2">
      <c r="A1344" s="29">
        <v>40202</v>
      </c>
      <c r="B1344" s="1" t="s">
        <v>200</v>
      </c>
      <c r="C1344" s="27">
        <v>43952</v>
      </c>
      <c r="D1344" s="1">
        <v>51518</v>
      </c>
      <c r="J1344" s="1" t="s">
        <v>0</v>
      </c>
      <c r="K1344" s="1" t="s">
        <v>49</v>
      </c>
      <c r="L1344" s="1">
        <v>-1</v>
      </c>
      <c r="M1344" s="1">
        <v>348</v>
      </c>
      <c r="N1344" s="6"/>
      <c r="O1344" s="6">
        <v>348</v>
      </c>
      <c r="P1344" s="6">
        <v>-369082.88</v>
      </c>
      <c r="R1344" s="31">
        <v>-348</v>
      </c>
      <c r="S1344" s="28">
        <v>43982</v>
      </c>
    </row>
    <row r="1345" spans="1:19" x14ac:dyDescent="0.2">
      <c r="A1345" s="29">
        <v>40203</v>
      </c>
      <c r="B1345" s="1" t="s">
        <v>200</v>
      </c>
      <c r="C1345" s="27">
        <v>43952</v>
      </c>
      <c r="D1345" s="1">
        <v>51519</v>
      </c>
      <c r="J1345" s="1" t="s">
        <v>0</v>
      </c>
      <c r="K1345" s="1" t="s">
        <v>49</v>
      </c>
      <c r="L1345" s="1">
        <v>-1</v>
      </c>
      <c r="M1345" s="1">
        <v>320</v>
      </c>
      <c r="N1345" s="6"/>
      <c r="O1345" s="6">
        <v>320</v>
      </c>
      <c r="P1345" s="6">
        <v>-369402.88</v>
      </c>
      <c r="R1345" s="31">
        <v>-320</v>
      </c>
      <c r="S1345" s="28">
        <v>43982</v>
      </c>
    </row>
    <row r="1346" spans="1:19" x14ac:dyDescent="0.2">
      <c r="A1346" s="29">
        <v>40203</v>
      </c>
      <c r="B1346" s="1" t="s">
        <v>200</v>
      </c>
      <c r="C1346" s="27">
        <v>43952</v>
      </c>
      <c r="D1346" s="1">
        <v>51519</v>
      </c>
      <c r="J1346" s="1" t="s">
        <v>0</v>
      </c>
      <c r="K1346" s="1" t="s">
        <v>49</v>
      </c>
      <c r="L1346" s="1">
        <v>-1</v>
      </c>
      <c r="M1346" s="1">
        <v>146</v>
      </c>
      <c r="N1346" s="6"/>
      <c r="O1346" s="6">
        <v>146</v>
      </c>
      <c r="P1346" s="6">
        <v>-369604.88</v>
      </c>
      <c r="R1346" s="31">
        <v>-146</v>
      </c>
      <c r="S1346" s="28">
        <v>43982</v>
      </c>
    </row>
    <row r="1347" spans="1:19" x14ac:dyDescent="0.2">
      <c r="A1347" s="29">
        <v>40203</v>
      </c>
      <c r="B1347" s="1" t="s">
        <v>200</v>
      </c>
      <c r="C1347" s="27">
        <v>43952</v>
      </c>
      <c r="D1347" s="1">
        <v>51519</v>
      </c>
      <c r="J1347" s="1" t="s">
        <v>0</v>
      </c>
      <c r="K1347" s="1" t="s">
        <v>49</v>
      </c>
      <c r="L1347" s="1">
        <v>-1</v>
      </c>
      <c r="M1347" s="1">
        <v>80</v>
      </c>
      <c r="N1347" s="6"/>
      <c r="O1347" s="6">
        <v>80</v>
      </c>
      <c r="P1347" s="6">
        <v>-369684.88</v>
      </c>
      <c r="R1347" s="31">
        <v>-80</v>
      </c>
      <c r="S1347" s="28">
        <v>43982</v>
      </c>
    </row>
    <row r="1348" spans="1:19" x14ac:dyDescent="0.2">
      <c r="A1348" s="29">
        <v>40203</v>
      </c>
      <c r="B1348" s="1" t="s">
        <v>200</v>
      </c>
      <c r="C1348" s="27">
        <v>43952</v>
      </c>
      <c r="D1348" s="1">
        <v>51519</v>
      </c>
      <c r="J1348" s="1" t="s">
        <v>0</v>
      </c>
      <c r="K1348" s="1" t="s">
        <v>49</v>
      </c>
      <c r="L1348" s="1">
        <v>-1</v>
      </c>
      <c r="M1348" s="1">
        <v>56</v>
      </c>
      <c r="N1348" s="6"/>
      <c r="O1348" s="6">
        <v>56</v>
      </c>
      <c r="P1348" s="6">
        <v>-369458.88</v>
      </c>
      <c r="R1348" s="31">
        <v>-56</v>
      </c>
      <c r="S1348" s="28">
        <v>43982</v>
      </c>
    </row>
    <row r="1349" spans="1:19" x14ac:dyDescent="0.2">
      <c r="A1349" s="29">
        <v>40204</v>
      </c>
      <c r="B1349" s="1" t="s">
        <v>200</v>
      </c>
      <c r="C1349" s="27">
        <v>43952</v>
      </c>
      <c r="D1349" s="1">
        <v>51520</v>
      </c>
      <c r="J1349" s="1" t="s">
        <v>0</v>
      </c>
      <c r="K1349" s="1" t="s">
        <v>49</v>
      </c>
      <c r="L1349" s="1">
        <v>-1</v>
      </c>
      <c r="M1349" s="1">
        <v>320</v>
      </c>
      <c r="N1349" s="6"/>
      <c r="O1349" s="6">
        <v>320</v>
      </c>
      <c r="P1349" s="6">
        <v>-370004.88</v>
      </c>
      <c r="R1349" s="31">
        <v>-320</v>
      </c>
      <c r="S1349" s="28">
        <v>43982</v>
      </c>
    </row>
    <row r="1350" spans="1:19" x14ac:dyDescent="0.2">
      <c r="A1350" s="29">
        <v>40204</v>
      </c>
      <c r="B1350" s="1" t="s">
        <v>200</v>
      </c>
      <c r="C1350" s="27">
        <v>43952</v>
      </c>
      <c r="D1350" s="1">
        <v>51520</v>
      </c>
      <c r="J1350" s="1" t="s">
        <v>0</v>
      </c>
      <c r="K1350" s="1" t="s">
        <v>49</v>
      </c>
      <c r="L1350" s="1">
        <v>-1</v>
      </c>
      <c r="M1350" s="1">
        <v>146</v>
      </c>
      <c r="N1350" s="6"/>
      <c r="O1350" s="6">
        <v>146</v>
      </c>
      <c r="P1350" s="6">
        <v>-370150.88</v>
      </c>
      <c r="R1350" s="31">
        <v>-146</v>
      </c>
      <c r="S1350" s="28">
        <v>43982</v>
      </c>
    </row>
    <row r="1351" spans="1:19" x14ac:dyDescent="0.2">
      <c r="A1351" s="29">
        <v>40205</v>
      </c>
      <c r="B1351" s="1" t="s">
        <v>200</v>
      </c>
      <c r="C1351" s="27">
        <v>43952</v>
      </c>
      <c r="D1351" s="1">
        <v>51521</v>
      </c>
      <c r="J1351" s="1" t="s">
        <v>0</v>
      </c>
      <c r="K1351" s="1" t="s">
        <v>49</v>
      </c>
      <c r="L1351" s="1">
        <v>-1</v>
      </c>
      <c r="M1351" s="1">
        <v>380</v>
      </c>
      <c r="N1351" s="6"/>
      <c r="O1351" s="6">
        <v>380</v>
      </c>
      <c r="P1351" s="6">
        <v>-370530.88</v>
      </c>
      <c r="R1351" s="31">
        <v>-380</v>
      </c>
      <c r="S1351" s="28">
        <v>43982</v>
      </c>
    </row>
    <row r="1352" spans="1:19" x14ac:dyDescent="0.2">
      <c r="A1352" s="29">
        <v>40206</v>
      </c>
      <c r="B1352" s="1" t="s">
        <v>200</v>
      </c>
      <c r="C1352" s="27">
        <v>43952</v>
      </c>
      <c r="D1352" s="1">
        <v>51522</v>
      </c>
      <c r="J1352" s="1" t="s">
        <v>0</v>
      </c>
      <c r="K1352" s="1" t="s">
        <v>49</v>
      </c>
      <c r="L1352" s="1">
        <v>-1</v>
      </c>
      <c r="M1352" s="1">
        <v>480</v>
      </c>
      <c r="N1352" s="6"/>
      <c r="O1352" s="6">
        <v>480</v>
      </c>
      <c r="P1352" s="6">
        <v>-371010.88</v>
      </c>
      <c r="R1352" s="31">
        <v>-480</v>
      </c>
      <c r="S1352" s="28">
        <v>43982</v>
      </c>
    </row>
    <row r="1353" spans="1:19" x14ac:dyDescent="0.2">
      <c r="A1353" s="29">
        <v>40206</v>
      </c>
      <c r="B1353" s="1" t="s">
        <v>200</v>
      </c>
      <c r="C1353" s="27">
        <v>43952</v>
      </c>
      <c r="D1353" s="1">
        <v>51522</v>
      </c>
      <c r="J1353" s="1" t="s">
        <v>0</v>
      </c>
      <c r="K1353" s="1" t="s">
        <v>49</v>
      </c>
      <c r="L1353" s="1">
        <v>-1</v>
      </c>
      <c r="M1353" s="1">
        <v>96</v>
      </c>
      <c r="N1353" s="6"/>
      <c r="O1353" s="6">
        <v>96</v>
      </c>
      <c r="P1353" s="6">
        <v>-371106.88</v>
      </c>
      <c r="R1353" s="31">
        <v>-96</v>
      </c>
      <c r="S1353" s="28">
        <v>43982</v>
      </c>
    </row>
    <row r="1354" spans="1:19" x14ac:dyDescent="0.2">
      <c r="A1354" s="29">
        <v>40207</v>
      </c>
      <c r="B1354" s="1" t="s">
        <v>200</v>
      </c>
      <c r="C1354" s="27">
        <v>43952</v>
      </c>
      <c r="D1354" s="1">
        <v>51523</v>
      </c>
      <c r="J1354" s="1" t="s">
        <v>0</v>
      </c>
      <c r="K1354" s="1" t="s">
        <v>49</v>
      </c>
      <c r="L1354" s="1">
        <v>-1</v>
      </c>
      <c r="M1354" s="1">
        <v>600</v>
      </c>
      <c r="N1354" s="6"/>
      <c r="O1354" s="6">
        <v>600</v>
      </c>
      <c r="P1354" s="6">
        <v>-371706.88</v>
      </c>
      <c r="R1354" s="31">
        <v>-600</v>
      </c>
      <c r="S1354" s="28">
        <v>43982</v>
      </c>
    </row>
    <row r="1355" spans="1:19" x14ac:dyDescent="0.2">
      <c r="A1355" s="29">
        <v>40208</v>
      </c>
      <c r="B1355" s="1" t="s">
        <v>200</v>
      </c>
      <c r="C1355" s="27">
        <v>43952</v>
      </c>
      <c r="D1355" s="1">
        <v>51524</v>
      </c>
      <c r="J1355" s="1" t="s">
        <v>0</v>
      </c>
      <c r="K1355" s="1" t="s">
        <v>49</v>
      </c>
      <c r="L1355" s="1">
        <v>-1</v>
      </c>
      <c r="M1355" s="1">
        <v>362</v>
      </c>
      <c r="N1355" s="6"/>
      <c r="O1355" s="6">
        <v>362</v>
      </c>
      <c r="P1355" s="6">
        <v>-372068.88</v>
      </c>
      <c r="R1355" s="31">
        <v>-362</v>
      </c>
      <c r="S1355" s="28">
        <v>43982</v>
      </c>
    </row>
    <row r="1356" spans="1:19" x14ac:dyDescent="0.2">
      <c r="A1356" s="29">
        <v>40208</v>
      </c>
      <c r="B1356" s="1" t="s">
        <v>200</v>
      </c>
      <c r="C1356" s="27">
        <v>43952</v>
      </c>
      <c r="D1356" s="1">
        <v>51524</v>
      </c>
      <c r="J1356" s="1" t="s">
        <v>0</v>
      </c>
      <c r="K1356" s="1" t="s">
        <v>49</v>
      </c>
      <c r="L1356" s="1">
        <v>-1</v>
      </c>
      <c r="M1356" s="1">
        <v>56</v>
      </c>
      <c r="N1356" s="6"/>
      <c r="O1356" s="6">
        <v>56</v>
      </c>
      <c r="P1356" s="6">
        <v>-372124.88</v>
      </c>
      <c r="R1356" s="31">
        <v>-56</v>
      </c>
      <c r="S1356" s="28">
        <v>43982</v>
      </c>
    </row>
    <row r="1357" spans="1:19" x14ac:dyDescent="0.2">
      <c r="A1357" s="29">
        <v>40209</v>
      </c>
      <c r="B1357" s="1" t="s">
        <v>200</v>
      </c>
      <c r="C1357" s="27">
        <v>43952</v>
      </c>
      <c r="D1357" s="1">
        <v>51525</v>
      </c>
      <c r="J1357" s="1" t="s">
        <v>0</v>
      </c>
      <c r="K1357" s="1" t="s">
        <v>49</v>
      </c>
      <c r="L1357" s="1">
        <v>-1</v>
      </c>
      <c r="M1357" s="1">
        <v>1600</v>
      </c>
      <c r="N1357" s="6"/>
      <c r="O1357" s="6">
        <v>1600</v>
      </c>
      <c r="P1357" s="6">
        <v>-373724.88</v>
      </c>
      <c r="R1357" s="31">
        <v>-1600</v>
      </c>
      <c r="S1357" s="28">
        <v>43982</v>
      </c>
    </row>
    <row r="1358" spans="1:19" x14ac:dyDescent="0.2">
      <c r="A1358" s="29">
        <v>40209</v>
      </c>
      <c r="B1358" s="1" t="s">
        <v>200</v>
      </c>
      <c r="C1358" s="27">
        <v>43952</v>
      </c>
      <c r="D1358" s="1">
        <v>51525</v>
      </c>
      <c r="J1358" s="1" t="s">
        <v>0</v>
      </c>
      <c r="K1358" s="1" t="s">
        <v>49</v>
      </c>
      <c r="L1358" s="1">
        <v>-1</v>
      </c>
      <c r="M1358" s="1">
        <v>386</v>
      </c>
      <c r="N1358" s="6"/>
      <c r="O1358" s="6">
        <v>386</v>
      </c>
      <c r="P1358" s="6">
        <v>-374110.88</v>
      </c>
      <c r="R1358" s="31">
        <v>-386</v>
      </c>
      <c r="S1358" s="28">
        <v>43982</v>
      </c>
    </row>
    <row r="1359" spans="1:19" x14ac:dyDescent="0.2">
      <c r="A1359" s="29">
        <v>40210</v>
      </c>
      <c r="B1359" s="1" t="s">
        <v>200</v>
      </c>
      <c r="C1359" s="27">
        <v>43952</v>
      </c>
      <c r="D1359" s="1">
        <v>51526</v>
      </c>
      <c r="J1359" s="1" t="s">
        <v>0</v>
      </c>
      <c r="K1359" s="1" t="s">
        <v>49</v>
      </c>
      <c r="L1359" s="1">
        <v>-1</v>
      </c>
      <c r="M1359" s="1">
        <v>320</v>
      </c>
      <c r="N1359" s="6"/>
      <c r="O1359" s="6">
        <v>320</v>
      </c>
      <c r="P1359" s="6">
        <v>-374430.88</v>
      </c>
      <c r="R1359" s="31">
        <v>-320</v>
      </c>
      <c r="S1359" s="28">
        <v>43982</v>
      </c>
    </row>
    <row r="1360" spans="1:19" x14ac:dyDescent="0.2">
      <c r="A1360" s="29">
        <v>40210</v>
      </c>
      <c r="B1360" s="1" t="s">
        <v>200</v>
      </c>
      <c r="C1360" s="27">
        <v>43952</v>
      </c>
      <c r="D1360" s="1">
        <v>51526</v>
      </c>
      <c r="J1360" s="1" t="s">
        <v>0</v>
      </c>
      <c r="K1360" s="1" t="s">
        <v>49</v>
      </c>
      <c r="L1360" s="1">
        <v>-1</v>
      </c>
      <c r="M1360" s="1">
        <v>36</v>
      </c>
      <c r="N1360" s="6"/>
      <c r="O1360" s="6">
        <v>36</v>
      </c>
      <c r="P1360" s="6">
        <v>-374466.88</v>
      </c>
      <c r="R1360" s="31">
        <v>-36</v>
      </c>
      <c r="S1360" s="28">
        <v>43982</v>
      </c>
    </row>
    <row r="1361" spans="1:19" x14ac:dyDescent="0.2">
      <c r="A1361" s="29">
        <v>40210</v>
      </c>
      <c r="B1361" s="1" t="s">
        <v>200</v>
      </c>
      <c r="C1361" s="27">
        <v>43952</v>
      </c>
      <c r="D1361" s="1">
        <v>51526</v>
      </c>
      <c r="J1361" s="1" t="s">
        <v>0</v>
      </c>
      <c r="K1361" s="1" t="s">
        <v>49</v>
      </c>
      <c r="L1361" s="1">
        <v>-1</v>
      </c>
      <c r="M1361" s="1">
        <v>36</v>
      </c>
      <c r="N1361" s="6"/>
      <c r="O1361" s="6">
        <v>36</v>
      </c>
      <c r="P1361" s="6">
        <v>-374502.88</v>
      </c>
      <c r="R1361" s="31">
        <v>-36</v>
      </c>
      <c r="S1361" s="28">
        <v>43982</v>
      </c>
    </row>
    <row r="1362" spans="1:19" x14ac:dyDescent="0.2">
      <c r="A1362" s="29">
        <v>40211</v>
      </c>
      <c r="B1362" s="1" t="s">
        <v>200</v>
      </c>
      <c r="C1362" s="27">
        <v>43952</v>
      </c>
      <c r="D1362" s="1">
        <v>51527</v>
      </c>
      <c r="J1362" s="1" t="s">
        <v>0</v>
      </c>
      <c r="K1362" s="1" t="s">
        <v>49</v>
      </c>
      <c r="L1362" s="1">
        <v>-1</v>
      </c>
      <c r="M1362" s="1">
        <v>840</v>
      </c>
      <c r="N1362" s="6"/>
      <c r="O1362" s="6">
        <v>840</v>
      </c>
      <c r="P1362" s="6">
        <v>-375342.88</v>
      </c>
      <c r="R1362" s="31">
        <v>-840</v>
      </c>
      <c r="S1362" s="28">
        <v>43982</v>
      </c>
    </row>
    <row r="1363" spans="1:19" x14ac:dyDescent="0.2">
      <c r="A1363" s="29">
        <v>40211</v>
      </c>
      <c r="B1363" s="1" t="s">
        <v>200</v>
      </c>
      <c r="C1363" s="27">
        <v>43952</v>
      </c>
      <c r="D1363" s="1">
        <v>51527</v>
      </c>
      <c r="J1363" s="1" t="s">
        <v>0</v>
      </c>
      <c r="K1363" s="1" t="s">
        <v>49</v>
      </c>
      <c r="L1363" s="1">
        <v>-1</v>
      </c>
      <c r="M1363" s="1">
        <v>574</v>
      </c>
      <c r="N1363" s="6"/>
      <c r="O1363" s="6">
        <v>574</v>
      </c>
      <c r="P1363" s="6">
        <v>-376438.88</v>
      </c>
      <c r="R1363" s="31">
        <v>-574</v>
      </c>
      <c r="S1363" s="28">
        <v>43982</v>
      </c>
    </row>
    <row r="1364" spans="1:19" x14ac:dyDescent="0.2">
      <c r="A1364" s="29">
        <v>40211</v>
      </c>
      <c r="B1364" s="1" t="s">
        <v>200</v>
      </c>
      <c r="C1364" s="27">
        <v>43952</v>
      </c>
      <c r="D1364" s="1">
        <v>51527</v>
      </c>
      <c r="J1364" s="1" t="s">
        <v>0</v>
      </c>
      <c r="K1364" s="1" t="s">
        <v>49</v>
      </c>
      <c r="L1364" s="1">
        <v>-1</v>
      </c>
      <c r="M1364" s="1">
        <v>220</v>
      </c>
      <c r="N1364" s="6"/>
      <c r="O1364" s="6">
        <v>220</v>
      </c>
      <c r="P1364" s="6">
        <v>-375562.88</v>
      </c>
      <c r="R1364" s="31">
        <v>-220</v>
      </c>
      <c r="S1364" s="28">
        <v>43982</v>
      </c>
    </row>
    <row r="1365" spans="1:19" x14ac:dyDescent="0.2">
      <c r="A1365" s="29">
        <v>40211</v>
      </c>
      <c r="B1365" s="1" t="s">
        <v>200</v>
      </c>
      <c r="C1365" s="27">
        <v>43952</v>
      </c>
      <c r="D1365" s="1">
        <v>51527</v>
      </c>
      <c r="J1365" s="1" t="s">
        <v>0</v>
      </c>
      <c r="K1365" s="1" t="s">
        <v>49</v>
      </c>
      <c r="L1365" s="1">
        <v>-1</v>
      </c>
      <c r="M1365" s="1">
        <v>146</v>
      </c>
      <c r="N1365" s="6"/>
      <c r="O1365" s="6">
        <v>146</v>
      </c>
      <c r="P1365" s="6">
        <v>-375708.88</v>
      </c>
      <c r="R1365" s="31">
        <v>-146</v>
      </c>
      <c r="S1365" s="28">
        <v>43982</v>
      </c>
    </row>
    <row r="1366" spans="1:19" x14ac:dyDescent="0.2">
      <c r="A1366" s="29">
        <v>40211</v>
      </c>
      <c r="B1366" s="1" t="s">
        <v>200</v>
      </c>
      <c r="C1366" s="27">
        <v>43952</v>
      </c>
      <c r="D1366" s="1">
        <v>51527</v>
      </c>
      <c r="J1366" s="1" t="s">
        <v>0</v>
      </c>
      <c r="K1366" s="1" t="s">
        <v>49</v>
      </c>
      <c r="L1366" s="1">
        <v>-1</v>
      </c>
      <c r="M1366" s="1">
        <v>80</v>
      </c>
      <c r="N1366" s="6"/>
      <c r="O1366" s="6">
        <v>80</v>
      </c>
      <c r="P1366" s="6">
        <v>-375844.88</v>
      </c>
      <c r="R1366" s="31">
        <v>-80</v>
      </c>
      <c r="S1366" s="28">
        <v>43982</v>
      </c>
    </row>
    <row r="1367" spans="1:19" x14ac:dyDescent="0.2">
      <c r="A1367" s="29">
        <v>40211</v>
      </c>
      <c r="B1367" s="1" t="s">
        <v>200</v>
      </c>
      <c r="C1367" s="27">
        <v>43952</v>
      </c>
      <c r="D1367" s="1">
        <v>51527</v>
      </c>
      <c r="J1367" s="1" t="s">
        <v>0</v>
      </c>
      <c r="K1367" s="1" t="s">
        <v>49</v>
      </c>
      <c r="L1367" s="1">
        <v>-1</v>
      </c>
      <c r="M1367" s="1">
        <v>56</v>
      </c>
      <c r="N1367" s="6"/>
      <c r="O1367" s="6">
        <v>56</v>
      </c>
      <c r="P1367" s="6">
        <v>-375764.88</v>
      </c>
      <c r="R1367" s="31">
        <v>-56</v>
      </c>
      <c r="S1367" s="28">
        <v>43982</v>
      </c>
    </row>
    <row r="1368" spans="1:19" x14ac:dyDescent="0.2">
      <c r="A1368" s="29">
        <v>40211</v>
      </c>
      <c r="B1368" s="1" t="s">
        <v>200</v>
      </c>
      <c r="C1368" s="27">
        <v>43952</v>
      </c>
      <c r="D1368" s="1">
        <v>51527</v>
      </c>
      <c r="J1368" s="1" t="s">
        <v>0</v>
      </c>
      <c r="K1368" s="1" t="s">
        <v>49</v>
      </c>
      <c r="L1368" s="1">
        <v>-0.25</v>
      </c>
      <c r="M1368" s="1">
        <v>88</v>
      </c>
      <c r="N1368" s="6"/>
      <c r="O1368" s="6">
        <v>22</v>
      </c>
      <c r="P1368" s="6">
        <v>-401431.82</v>
      </c>
      <c r="R1368" s="31">
        <v>-22</v>
      </c>
      <c r="S1368" s="28">
        <v>43982</v>
      </c>
    </row>
    <row r="1369" spans="1:19" x14ac:dyDescent="0.2">
      <c r="A1369" s="29">
        <v>40211</v>
      </c>
      <c r="B1369" s="1" t="s">
        <v>200</v>
      </c>
      <c r="C1369" s="27">
        <v>43952</v>
      </c>
      <c r="D1369" s="1">
        <v>51527</v>
      </c>
      <c r="J1369" s="1" t="s">
        <v>0</v>
      </c>
      <c r="K1369" s="1" t="s">
        <v>49</v>
      </c>
      <c r="L1369" s="1">
        <v>-1</v>
      </c>
      <c r="M1369" s="1">
        <v>20</v>
      </c>
      <c r="N1369" s="6"/>
      <c r="O1369" s="6">
        <v>20</v>
      </c>
      <c r="P1369" s="6">
        <v>-375864.88</v>
      </c>
      <c r="R1369" s="31">
        <v>-20</v>
      </c>
      <c r="S1369" s="28">
        <v>43982</v>
      </c>
    </row>
    <row r="1370" spans="1:19" x14ac:dyDescent="0.2">
      <c r="A1370" s="29">
        <v>40212</v>
      </c>
      <c r="B1370" s="1" t="s">
        <v>200</v>
      </c>
      <c r="C1370" s="27">
        <v>43952</v>
      </c>
      <c r="D1370" s="1">
        <v>51528</v>
      </c>
      <c r="J1370" s="1" t="s">
        <v>0</v>
      </c>
      <c r="K1370" s="1" t="s">
        <v>49</v>
      </c>
      <c r="L1370" s="1">
        <v>-1</v>
      </c>
      <c r="M1370" s="1">
        <v>880</v>
      </c>
      <c r="N1370" s="6"/>
      <c r="O1370" s="6">
        <v>880</v>
      </c>
      <c r="P1370" s="6">
        <v>-377318.88</v>
      </c>
      <c r="R1370" s="31">
        <v>-880</v>
      </c>
      <c r="S1370" s="28">
        <v>43982</v>
      </c>
    </row>
    <row r="1371" spans="1:19" x14ac:dyDescent="0.2">
      <c r="A1371" s="29">
        <v>40212</v>
      </c>
      <c r="B1371" s="1" t="s">
        <v>200</v>
      </c>
      <c r="C1371" s="27">
        <v>43952</v>
      </c>
      <c r="D1371" s="1">
        <v>51528</v>
      </c>
      <c r="J1371" s="1" t="s">
        <v>0</v>
      </c>
      <c r="K1371" s="1" t="s">
        <v>49</v>
      </c>
      <c r="L1371" s="1">
        <v>-1</v>
      </c>
      <c r="M1371" s="1">
        <v>274</v>
      </c>
      <c r="N1371" s="6"/>
      <c r="O1371" s="6">
        <v>274</v>
      </c>
      <c r="P1371" s="6">
        <v>-377648.88</v>
      </c>
      <c r="R1371" s="31">
        <v>-274</v>
      </c>
      <c r="S1371" s="28">
        <v>43982</v>
      </c>
    </row>
    <row r="1372" spans="1:19" x14ac:dyDescent="0.2">
      <c r="A1372" s="29">
        <v>40212</v>
      </c>
      <c r="B1372" s="1" t="s">
        <v>200</v>
      </c>
      <c r="C1372" s="27">
        <v>43952</v>
      </c>
      <c r="D1372" s="1">
        <v>51528</v>
      </c>
      <c r="J1372" s="1" t="s">
        <v>0</v>
      </c>
      <c r="K1372" s="1" t="s">
        <v>49</v>
      </c>
      <c r="L1372" s="1">
        <v>-1</v>
      </c>
      <c r="M1372" s="1">
        <v>92</v>
      </c>
      <c r="N1372" s="6"/>
      <c r="O1372" s="6">
        <v>92</v>
      </c>
      <c r="P1372" s="6">
        <v>-377740.88</v>
      </c>
      <c r="R1372" s="31">
        <v>-92</v>
      </c>
      <c r="S1372" s="28">
        <v>43982</v>
      </c>
    </row>
    <row r="1373" spans="1:19" x14ac:dyDescent="0.2">
      <c r="A1373" s="29">
        <v>40212</v>
      </c>
      <c r="B1373" s="1" t="s">
        <v>200</v>
      </c>
      <c r="C1373" s="27">
        <v>43952</v>
      </c>
      <c r="D1373" s="1">
        <v>51528</v>
      </c>
      <c r="J1373" s="1" t="s">
        <v>0</v>
      </c>
      <c r="K1373" s="1" t="s">
        <v>49</v>
      </c>
      <c r="L1373" s="1">
        <v>-1</v>
      </c>
      <c r="M1373" s="1">
        <v>56</v>
      </c>
      <c r="N1373" s="6"/>
      <c r="O1373" s="6">
        <v>56</v>
      </c>
      <c r="P1373" s="6">
        <v>-377374.88</v>
      </c>
      <c r="R1373" s="31">
        <v>-56</v>
      </c>
      <c r="S1373" s="28">
        <v>43982</v>
      </c>
    </row>
    <row r="1374" spans="1:19" x14ac:dyDescent="0.2">
      <c r="A1374" s="29">
        <v>40213</v>
      </c>
      <c r="B1374" s="1" t="s">
        <v>200</v>
      </c>
      <c r="C1374" s="27">
        <v>43952</v>
      </c>
      <c r="D1374" s="1">
        <v>51529</v>
      </c>
      <c r="J1374" s="1" t="s">
        <v>0</v>
      </c>
      <c r="K1374" s="1" t="s">
        <v>49</v>
      </c>
      <c r="L1374" s="1">
        <v>-1</v>
      </c>
      <c r="M1374" s="1">
        <v>340</v>
      </c>
      <c r="N1374" s="6"/>
      <c r="O1374" s="6">
        <v>340</v>
      </c>
      <c r="P1374" s="6">
        <v>-378080.88</v>
      </c>
      <c r="R1374" s="31">
        <v>-340</v>
      </c>
      <c r="S1374" s="28">
        <v>43982</v>
      </c>
    </row>
    <row r="1375" spans="1:19" x14ac:dyDescent="0.2">
      <c r="A1375" s="29">
        <v>40213</v>
      </c>
      <c r="B1375" s="1" t="s">
        <v>200</v>
      </c>
      <c r="C1375" s="27">
        <v>43952</v>
      </c>
      <c r="D1375" s="1">
        <v>51529</v>
      </c>
      <c r="J1375" s="1" t="s">
        <v>0</v>
      </c>
      <c r="K1375" s="1" t="s">
        <v>49</v>
      </c>
      <c r="L1375" s="1">
        <v>-18</v>
      </c>
      <c r="M1375" s="1">
        <v>2.62</v>
      </c>
      <c r="N1375" s="6"/>
      <c r="O1375" s="6">
        <v>47.16</v>
      </c>
      <c r="P1375" s="6">
        <v>-378128.04</v>
      </c>
      <c r="R1375" s="31">
        <v>-47.16</v>
      </c>
      <c r="S1375" s="28">
        <v>43982</v>
      </c>
    </row>
    <row r="1376" spans="1:19" x14ac:dyDescent="0.2">
      <c r="A1376" s="29">
        <v>40213</v>
      </c>
      <c r="B1376" s="1" t="s">
        <v>200</v>
      </c>
      <c r="C1376" s="27">
        <v>43952</v>
      </c>
      <c r="D1376" s="1">
        <v>51529</v>
      </c>
      <c r="J1376" s="1" t="s">
        <v>0</v>
      </c>
      <c r="K1376" s="1" t="s">
        <v>49</v>
      </c>
      <c r="L1376" s="1">
        <v>-5</v>
      </c>
      <c r="M1376" s="1">
        <v>4</v>
      </c>
      <c r="N1376" s="6"/>
      <c r="O1376" s="6">
        <v>20</v>
      </c>
      <c r="P1376" s="6">
        <v>-378148.04</v>
      </c>
      <c r="R1376" s="31">
        <v>-20</v>
      </c>
      <c r="S1376" s="28">
        <v>43982</v>
      </c>
    </row>
    <row r="1377" spans="1:19" x14ac:dyDescent="0.2">
      <c r="A1377" s="29">
        <v>40214</v>
      </c>
      <c r="B1377" s="1" t="s">
        <v>200</v>
      </c>
      <c r="C1377" s="27">
        <v>43952</v>
      </c>
      <c r="D1377" s="1">
        <v>51530</v>
      </c>
      <c r="J1377" s="1" t="s">
        <v>0</v>
      </c>
      <c r="K1377" s="1" t="s">
        <v>49</v>
      </c>
      <c r="L1377" s="1">
        <v>-1</v>
      </c>
      <c r="M1377" s="1">
        <v>2980</v>
      </c>
      <c r="N1377" s="6"/>
      <c r="O1377" s="6">
        <v>2980</v>
      </c>
      <c r="P1377" s="6">
        <v>-381128.04</v>
      </c>
      <c r="R1377" s="31">
        <v>-2980</v>
      </c>
      <c r="S1377" s="28">
        <v>43982</v>
      </c>
    </row>
    <row r="1378" spans="1:19" x14ac:dyDescent="0.2">
      <c r="A1378" s="29">
        <v>40214</v>
      </c>
      <c r="B1378" s="1" t="s">
        <v>200</v>
      </c>
      <c r="C1378" s="27">
        <v>43952</v>
      </c>
      <c r="D1378" s="1">
        <v>51530</v>
      </c>
      <c r="J1378" s="1" t="s">
        <v>0</v>
      </c>
      <c r="K1378" s="1" t="s">
        <v>49</v>
      </c>
      <c r="L1378" s="1">
        <v>-1</v>
      </c>
      <c r="M1378" s="1">
        <v>232</v>
      </c>
      <c r="N1378" s="6"/>
      <c r="O1378" s="6">
        <v>232</v>
      </c>
      <c r="P1378" s="6">
        <v>-381360.04</v>
      </c>
      <c r="R1378" s="31">
        <v>-232</v>
      </c>
      <c r="S1378" s="28">
        <v>43982</v>
      </c>
    </row>
    <row r="1379" spans="1:19" x14ac:dyDescent="0.2">
      <c r="A1379" s="29">
        <v>40215</v>
      </c>
      <c r="B1379" s="1" t="s">
        <v>200</v>
      </c>
      <c r="C1379" s="27">
        <v>43952</v>
      </c>
      <c r="D1379" s="1">
        <v>51531</v>
      </c>
      <c r="J1379" s="1" t="s">
        <v>0</v>
      </c>
      <c r="K1379" s="1" t="s">
        <v>49</v>
      </c>
      <c r="L1379" s="1">
        <v>-1</v>
      </c>
      <c r="M1379" s="1">
        <v>480</v>
      </c>
      <c r="N1379" s="6"/>
      <c r="O1379" s="6">
        <v>480</v>
      </c>
      <c r="P1379" s="6">
        <v>-381840.04</v>
      </c>
      <c r="R1379" s="31">
        <v>-480</v>
      </c>
      <c r="S1379" s="28">
        <v>43982</v>
      </c>
    </row>
    <row r="1380" spans="1:19" x14ac:dyDescent="0.2">
      <c r="A1380" s="29">
        <v>40215</v>
      </c>
      <c r="B1380" s="1" t="s">
        <v>200</v>
      </c>
      <c r="C1380" s="27">
        <v>43952</v>
      </c>
      <c r="D1380" s="1">
        <v>51531</v>
      </c>
      <c r="J1380" s="1" t="s">
        <v>0</v>
      </c>
      <c r="K1380" s="1" t="s">
        <v>49</v>
      </c>
      <c r="L1380" s="1">
        <v>-1</v>
      </c>
      <c r="M1380" s="1">
        <v>164</v>
      </c>
      <c r="N1380" s="6"/>
      <c r="O1380" s="6">
        <v>164</v>
      </c>
      <c r="P1380" s="6">
        <v>-382053.82</v>
      </c>
      <c r="R1380" s="31">
        <v>-164</v>
      </c>
      <c r="S1380" s="28">
        <v>43982</v>
      </c>
    </row>
    <row r="1381" spans="1:19" x14ac:dyDescent="0.2">
      <c r="A1381" s="29">
        <v>40215</v>
      </c>
      <c r="B1381" s="1" t="s">
        <v>200</v>
      </c>
      <c r="C1381" s="27">
        <v>43952</v>
      </c>
      <c r="D1381" s="1">
        <v>51531</v>
      </c>
      <c r="J1381" s="1" t="s">
        <v>0</v>
      </c>
      <c r="K1381" s="1" t="s">
        <v>49</v>
      </c>
      <c r="L1381" s="1">
        <v>-19</v>
      </c>
      <c r="M1381" s="1">
        <v>2.62</v>
      </c>
      <c r="N1381" s="6"/>
      <c r="O1381" s="6">
        <v>49.78</v>
      </c>
      <c r="P1381" s="6">
        <v>-381889.82</v>
      </c>
      <c r="R1381" s="31">
        <v>-49.78</v>
      </c>
      <c r="S1381" s="28">
        <v>43982</v>
      </c>
    </row>
    <row r="1382" spans="1:19" x14ac:dyDescent="0.2">
      <c r="A1382" s="29">
        <v>40216</v>
      </c>
      <c r="B1382" s="1" t="s">
        <v>200</v>
      </c>
      <c r="C1382" s="27">
        <v>43952</v>
      </c>
      <c r="D1382" s="1">
        <v>51532</v>
      </c>
      <c r="J1382" s="1" t="s">
        <v>0</v>
      </c>
      <c r="K1382" s="1" t="s">
        <v>49</v>
      </c>
      <c r="L1382" s="1">
        <v>-1</v>
      </c>
      <c r="M1382" s="1">
        <v>900</v>
      </c>
      <c r="N1382" s="6"/>
      <c r="O1382" s="6">
        <v>900</v>
      </c>
      <c r="P1382" s="6">
        <v>-382953.82</v>
      </c>
      <c r="R1382" s="31">
        <v>-900</v>
      </c>
      <c r="S1382" s="28">
        <v>43982</v>
      </c>
    </row>
    <row r="1383" spans="1:19" x14ac:dyDescent="0.2">
      <c r="A1383" s="29">
        <v>40216</v>
      </c>
      <c r="B1383" s="1" t="s">
        <v>200</v>
      </c>
      <c r="C1383" s="27">
        <v>43952</v>
      </c>
      <c r="D1383" s="1">
        <v>51532</v>
      </c>
      <c r="J1383" s="1" t="s">
        <v>0</v>
      </c>
      <c r="K1383" s="1" t="s">
        <v>49</v>
      </c>
      <c r="L1383" s="1">
        <v>-1</v>
      </c>
      <c r="M1383" s="1">
        <v>76</v>
      </c>
      <c r="N1383" s="6"/>
      <c r="O1383" s="6">
        <v>76</v>
      </c>
      <c r="P1383" s="6">
        <v>-383101.82</v>
      </c>
      <c r="R1383" s="31">
        <v>-76</v>
      </c>
      <c r="S1383" s="28">
        <v>43982</v>
      </c>
    </row>
    <row r="1384" spans="1:19" x14ac:dyDescent="0.2">
      <c r="A1384" s="29">
        <v>40216</v>
      </c>
      <c r="B1384" s="1" t="s">
        <v>200</v>
      </c>
      <c r="C1384" s="27">
        <v>43952</v>
      </c>
      <c r="D1384" s="1">
        <v>51532</v>
      </c>
      <c r="J1384" s="1" t="s">
        <v>0</v>
      </c>
      <c r="K1384" s="1" t="s">
        <v>49</v>
      </c>
      <c r="L1384" s="1">
        <v>-1</v>
      </c>
      <c r="M1384" s="1">
        <v>36</v>
      </c>
      <c r="N1384" s="6"/>
      <c r="O1384" s="6">
        <v>36</v>
      </c>
      <c r="P1384" s="6">
        <v>-382989.82</v>
      </c>
      <c r="R1384" s="31">
        <v>-36</v>
      </c>
      <c r="S1384" s="28">
        <v>43982</v>
      </c>
    </row>
    <row r="1385" spans="1:19" x14ac:dyDescent="0.2">
      <c r="A1385" s="29">
        <v>40216</v>
      </c>
      <c r="B1385" s="1" t="s">
        <v>200</v>
      </c>
      <c r="C1385" s="27">
        <v>43952</v>
      </c>
      <c r="D1385" s="1">
        <v>51532</v>
      </c>
      <c r="J1385" s="1" t="s">
        <v>0</v>
      </c>
      <c r="K1385" s="1" t="s">
        <v>49</v>
      </c>
      <c r="L1385" s="1">
        <v>-1</v>
      </c>
      <c r="M1385" s="1">
        <v>36</v>
      </c>
      <c r="N1385" s="6"/>
      <c r="O1385" s="6">
        <v>36</v>
      </c>
      <c r="P1385" s="6">
        <v>-383025.82</v>
      </c>
      <c r="R1385" s="31">
        <v>-36</v>
      </c>
      <c r="S1385" s="28">
        <v>43982</v>
      </c>
    </row>
    <row r="1386" spans="1:19" x14ac:dyDescent="0.2">
      <c r="A1386" s="29">
        <v>40216</v>
      </c>
      <c r="B1386" s="1" t="s">
        <v>200</v>
      </c>
      <c r="C1386" s="27">
        <v>43952</v>
      </c>
      <c r="D1386" s="1">
        <v>51532</v>
      </c>
      <c r="J1386" s="1" t="s">
        <v>0</v>
      </c>
      <c r="K1386" s="1" t="s">
        <v>49</v>
      </c>
      <c r="L1386" s="1">
        <v>-1</v>
      </c>
      <c r="M1386" s="1">
        <v>36</v>
      </c>
      <c r="N1386" s="6"/>
      <c r="O1386" s="6">
        <v>36</v>
      </c>
      <c r="P1386" s="6">
        <v>-401373.82</v>
      </c>
      <c r="R1386" s="31">
        <v>-36</v>
      </c>
      <c r="S1386" s="28">
        <v>43982</v>
      </c>
    </row>
    <row r="1387" spans="1:19" x14ac:dyDescent="0.2">
      <c r="A1387" s="29">
        <v>40216</v>
      </c>
      <c r="B1387" s="1" t="s">
        <v>200</v>
      </c>
      <c r="C1387" s="27">
        <v>43952</v>
      </c>
      <c r="D1387" s="1">
        <v>51532</v>
      </c>
      <c r="J1387" s="1" t="s">
        <v>0</v>
      </c>
      <c r="K1387" s="1" t="s">
        <v>49</v>
      </c>
      <c r="L1387" s="1">
        <v>-1</v>
      </c>
      <c r="M1387" s="1">
        <v>36</v>
      </c>
      <c r="N1387" s="6"/>
      <c r="O1387" s="6">
        <v>36</v>
      </c>
      <c r="P1387" s="6">
        <v>-401409.82</v>
      </c>
      <c r="R1387" s="31">
        <v>-36</v>
      </c>
      <c r="S1387" s="28">
        <v>43982</v>
      </c>
    </row>
    <row r="1388" spans="1:19" x14ac:dyDescent="0.2">
      <c r="A1388" s="29">
        <v>40217</v>
      </c>
      <c r="B1388" s="1" t="s">
        <v>200</v>
      </c>
      <c r="C1388" s="27">
        <v>43952</v>
      </c>
      <c r="D1388" s="1">
        <v>51533</v>
      </c>
      <c r="J1388" s="1" t="s">
        <v>0</v>
      </c>
      <c r="K1388" s="1" t="s">
        <v>49</v>
      </c>
      <c r="L1388" s="1">
        <v>-1</v>
      </c>
      <c r="M1388" s="1">
        <v>1500</v>
      </c>
      <c r="N1388" s="6"/>
      <c r="O1388" s="6">
        <v>1500</v>
      </c>
      <c r="P1388" s="6">
        <v>-384601.82</v>
      </c>
      <c r="R1388" s="31">
        <v>-1500</v>
      </c>
      <c r="S1388" s="28">
        <v>43982</v>
      </c>
    </row>
    <row r="1389" spans="1:19" x14ac:dyDescent="0.2">
      <c r="A1389" s="29">
        <v>40217</v>
      </c>
      <c r="B1389" s="1" t="s">
        <v>200</v>
      </c>
      <c r="C1389" s="27">
        <v>43952</v>
      </c>
      <c r="D1389" s="1">
        <v>51533</v>
      </c>
      <c r="J1389" s="1" t="s">
        <v>0</v>
      </c>
      <c r="K1389" s="1" t="s">
        <v>49</v>
      </c>
      <c r="L1389" s="1">
        <v>-1</v>
      </c>
      <c r="M1389" s="1">
        <v>324</v>
      </c>
      <c r="N1389" s="6"/>
      <c r="O1389" s="6">
        <v>324</v>
      </c>
      <c r="P1389" s="6">
        <v>-384925.82</v>
      </c>
      <c r="R1389" s="31">
        <v>-324</v>
      </c>
      <c r="S1389" s="28">
        <v>43982</v>
      </c>
    </row>
    <row r="1390" spans="1:19" x14ac:dyDescent="0.2">
      <c r="A1390" s="29">
        <v>40219</v>
      </c>
      <c r="B1390" s="1" t="s">
        <v>200</v>
      </c>
      <c r="C1390" s="27">
        <v>43952</v>
      </c>
      <c r="D1390" s="1">
        <v>51535</v>
      </c>
      <c r="J1390" s="1" t="s">
        <v>0</v>
      </c>
      <c r="K1390" s="1" t="s">
        <v>49</v>
      </c>
      <c r="L1390" s="1">
        <v>-1</v>
      </c>
      <c r="M1390" s="1">
        <v>1980</v>
      </c>
      <c r="N1390" s="6"/>
      <c r="O1390" s="6">
        <v>1980</v>
      </c>
      <c r="P1390" s="6">
        <v>-386905.82</v>
      </c>
      <c r="R1390" s="31">
        <v>-1980</v>
      </c>
      <c r="S1390" s="28">
        <v>43982</v>
      </c>
    </row>
    <row r="1391" spans="1:19" x14ac:dyDescent="0.2">
      <c r="A1391" s="29">
        <v>40219</v>
      </c>
      <c r="B1391" s="1" t="s">
        <v>200</v>
      </c>
      <c r="C1391" s="27">
        <v>43952</v>
      </c>
      <c r="D1391" s="1">
        <v>51535</v>
      </c>
      <c r="J1391" s="1" t="s">
        <v>0</v>
      </c>
      <c r="K1391" s="1" t="s">
        <v>49</v>
      </c>
      <c r="L1391" s="1">
        <v>-1</v>
      </c>
      <c r="M1391" s="1">
        <v>248</v>
      </c>
      <c r="N1391" s="6"/>
      <c r="O1391" s="6">
        <v>248</v>
      </c>
      <c r="P1391" s="6">
        <v>-387153.82</v>
      </c>
      <c r="R1391" s="31">
        <v>-248</v>
      </c>
      <c r="S1391" s="28">
        <v>43982</v>
      </c>
    </row>
    <row r="1392" spans="1:19" x14ac:dyDescent="0.2">
      <c r="A1392" s="29">
        <v>40220</v>
      </c>
      <c r="B1392" s="1" t="s">
        <v>200</v>
      </c>
      <c r="C1392" s="27">
        <v>43952</v>
      </c>
      <c r="D1392" s="1">
        <v>51536</v>
      </c>
      <c r="J1392" s="1" t="s">
        <v>0</v>
      </c>
      <c r="K1392" s="1" t="s">
        <v>49</v>
      </c>
      <c r="L1392" s="1">
        <v>-1</v>
      </c>
      <c r="M1392" s="1">
        <v>240</v>
      </c>
      <c r="N1392" s="6"/>
      <c r="O1392" s="6">
        <v>240</v>
      </c>
      <c r="P1392" s="6">
        <v>-387393.82</v>
      </c>
      <c r="R1392" s="31">
        <v>-240</v>
      </c>
      <c r="S1392" s="28">
        <v>43982</v>
      </c>
    </row>
    <row r="1393" spans="1:19" x14ac:dyDescent="0.2">
      <c r="A1393" s="29">
        <v>40220</v>
      </c>
      <c r="B1393" s="1" t="s">
        <v>200</v>
      </c>
      <c r="C1393" s="27">
        <v>43952</v>
      </c>
      <c r="D1393" s="1">
        <v>51536</v>
      </c>
      <c r="J1393" s="1" t="s">
        <v>0</v>
      </c>
      <c r="K1393" s="1" t="s">
        <v>49</v>
      </c>
      <c r="L1393" s="1">
        <v>-1</v>
      </c>
      <c r="M1393" s="1">
        <v>76</v>
      </c>
      <c r="N1393" s="6"/>
      <c r="O1393" s="6">
        <v>76</v>
      </c>
      <c r="P1393" s="6">
        <v>-387469.82</v>
      </c>
      <c r="R1393" s="31">
        <v>-76</v>
      </c>
      <c r="S1393" s="28">
        <v>43982</v>
      </c>
    </row>
    <row r="1394" spans="1:19" x14ac:dyDescent="0.2">
      <c r="A1394" s="29">
        <v>40221</v>
      </c>
      <c r="B1394" s="1" t="s">
        <v>200</v>
      </c>
      <c r="C1394" s="27">
        <v>43952</v>
      </c>
      <c r="D1394" s="1">
        <v>51537</v>
      </c>
      <c r="J1394" s="1" t="s">
        <v>0</v>
      </c>
      <c r="K1394" s="1" t="s">
        <v>49</v>
      </c>
      <c r="L1394" s="1">
        <v>-1</v>
      </c>
      <c r="M1394" s="1">
        <v>2080</v>
      </c>
      <c r="N1394" s="6"/>
      <c r="O1394" s="6">
        <v>2080</v>
      </c>
      <c r="P1394" s="6">
        <v>-389549.82</v>
      </c>
      <c r="R1394" s="31">
        <v>-2080</v>
      </c>
      <c r="S1394" s="28">
        <v>43982</v>
      </c>
    </row>
    <row r="1395" spans="1:19" x14ac:dyDescent="0.2">
      <c r="A1395" s="29">
        <v>40221</v>
      </c>
      <c r="B1395" s="1" t="s">
        <v>200</v>
      </c>
      <c r="C1395" s="27">
        <v>43952</v>
      </c>
      <c r="D1395" s="1">
        <v>51537</v>
      </c>
      <c r="J1395" s="1" t="s">
        <v>0</v>
      </c>
      <c r="K1395" s="1" t="s">
        <v>49</v>
      </c>
      <c r="L1395" s="1">
        <v>-5</v>
      </c>
      <c r="M1395" s="1">
        <v>80</v>
      </c>
      <c r="N1395" s="6"/>
      <c r="O1395" s="6">
        <v>400</v>
      </c>
      <c r="P1395" s="6">
        <v>-389949.82</v>
      </c>
      <c r="R1395" s="31">
        <v>-400</v>
      </c>
      <c r="S1395" s="28">
        <v>43982</v>
      </c>
    </row>
    <row r="1396" spans="1:19" x14ac:dyDescent="0.2">
      <c r="A1396" s="29">
        <v>40222</v>
      </c>
      <c r="B1396" s="1" t="s">
        <v>200</v>
      </c>
      <c r="C1396" s="27">
        <v>43952</v>
      </c>
      <c r="D1396" s="1">
        <v>51538</v>
      </c>
      <c r="J1396" s="1" t="s">
        <v>0</v>
      </c>
      <c r="K1396" s="1" t="s">
        <v>49</v>
      </c>
      <c r="L1396" s="1">
        <v>-1</v>
      </c>
      <c r="M1396" s="1">
        <v>780</v>
      </c>
      <c r="N1396" s="6"/>
      <c r="O1396" s="6">
        <v>780</v>
      </c>
      <c r="P1396" s="6">
        <v>-390729.82</v>
      </c>
      <c r="R1396" s="31">
        <v>-780</v>
      </c>
      <c r="S1396" s="28">
        <v>43982</v>
      </c>
    </row>
    <row r="1397" spans="1:19" x14ac:dyDescent="0.2">
      <c r="A1397" s="29">
        <v>40223</v>
      </c>
      <c r="B1397" s="1" t="s">
        <v>200</v>
      </c>
      <c r="C1397" s="27">
        <v>43952</v>
      </c>
      <c r="D1397" s="1">
        <v>51539</v>
      </c>
      <c r="J1397" s="1" t="s">
        <v>0</v>
      </c>
      <c r="K1397" s="1" t="s">
        <v>49</v>
      </c>
      <c r="L1397" s="1">
        <v>-1</v>
      </c>
      <c r="M1397" s="1">
        <v>380</v>
      </c>
      <c r="N1397" s="6"/>
      <c r="O1397" s="6">
        <v>380</v>
      </c>
      <c r="P1397" s="6">
        <v>-391109.82</v>
      </c>
      <c r="R1397" s="31">
        <v>-380</v>
      </c>
      <c r="S1397" s="28">
        <v>43982</v>
      </c>
    </row>
    <row r="1398" spans="1:19" x14ac:dyDescent="0.2">
      <c r="A1398" s="29">
        <v>40224</v>
      </c>
      <c r="B1398" s="1" t="s">
        <v>200</v>
      </c>
      <c r="C1398" s="27">
        <v>43952</v>
      </c>
      <c r="D1398" s="1">
        <v>51540</v>
      </c>
      <c r="J1398" s="1" t="s">
        <v>0</v>
      </c>
      <c r="K1398" s="1" t="s">
        <v>49</v>
      </c>
      <c r="L1398" s="1">
        <v>-1</v>
      </c>
      <c r="M1398" s="1">
        <v>1060</v>
      </c>
      <c r="N1398" s="6"/>
      <c r="O1398" s="6">
        <v>1060</v>
      </c>
      <c r="P1398" s="6">
        <v>-392169.82</v>
      </c>
      <c r="R1398" s="31">
        <v>-1060</v>
      </c>
      <c r="S1398" s="28">
        <v>43982</v>
      </c>
    </row>
    <row r="1399" spans="1:19" x14ac:dyDescent="0.2">
      <c r="A1399" s="29">
        <v>40225</v>
      </c>
      <c r="B1399" s="1" t="s">
        <v>200</v>
      </c>
      <c r="C1399" s="27">
        <v>43952</v>
      </c>
      <c r="D1399" s="1">
        <v>51541</v>
      </c>
      <c r="J1399" s="1" t="s">
        <v>0</v>
      </c>
      <c r="K1399" s="1" t="s">
        <v>49</v>
      </c>
      <c r="L1399" s="1">
        <v>-1</v>
      </c>
      <c r="M1399" s="1">
        <v>220</v>
      </c>
      <c r="N1399" s="6"/>
      <c r="O1399" s="6">
        <v>220</v>
      </c>
      <c r="P1399" s="6">
        <v>-392389.82</v>
      </c>
      <c r="R1399" s="31">
        <v>-220</v>
      </c>
      <c r="S1399" s="28">
        <v>43982</v>
      </c>
    </row>
    <row r="1400" spans="1:19" x14ac:dyDescent="0.2">
      <c r="A1400" s="29">
        <v>40225</v>
      </c>
      <c r="B1400" s="1" t="s">
        <v>200</v>
      </c>
      <c r="C1400" s="27">
        <v>43952</v>
      </c>
      <c r="D1400" s="1">
        <v>51541</v>
      </c>
      <c r="J1400" s="1" t="s">
        <v>0</v>
      </c>
      <c r="K1400" s="1" t="s">
        <v>49</v>
      </c>
      <c r="L1400" s="1">
        <v>-1</v>
      </c>
      <c r="M1400" s="1">
        <v>188</v>
      </c>
      <c r="N1400" s="6"/>
      <c r="O1400" s="6">
        <v>188</v>
      </c>
      <c r="P1400" s="6">
        <v>-392577.82</v>
      </c>
      <c r="R1400" s="31">
        <v>-188</v>
      </c>
      <c r="S1400" s="28">
        <v>43982</v>
      </c>
    </row>
    <row r="1401" spans="1:19" x14ac:dyDescent="0.2">
      <c r="A1401" s="29">
        <v>40226</v>
      </c>
      <c r="B1401" s="1" t="s">
        <v>200</v>
      </c>
      <c r="C1401" s="27">
        <v>43952</v>
      </c>
      <c r="D1401" s="1">
        <v>51542</v>
      </c>
      <c r="J1401" s="1" t="s">
        <v>0</v>
      </c>
      <c r="K1401" s="1" t="s">
        <v>49</v>
      </c>
      <c r="L1401" s="1">
        <v>-1</v>
      </c>
      <c r="M1401" s="1">
        <v>560</v>
      </c>
      <c r="N1401" s="6"/>
      <c r="O1401" s="6">
        <v>560</v>
      </c>
      <c r="P1401" s="6">
        <v>-393137.82</v>
      </c>
      <c r="R1401" s="31">
        <v>-560</v>
      </c>
      <c r="S1401" s="28">
        <v>43982</v>
      </c>
    </row>
    <row r="1402" spans="1:19" x14ac:dyDescent="0.2">
      <c r="A1402" s="29">
        <v>40226</v>
      </c>
      <c r="B1402" s="1" t="s">
        <v>200</v>
      </c>
      <c r="C1402" s="27">
        <v>43952</v>
      </c>
      <c r="D1402" s="1">
        <v>51542</v>
      </c>
      <c r="J1402" s="1" t="s">
        <v>0</v>
      </c>
      <c r="K1402" s="1" t="s">
        <v>49</v>
      </c>
      <c r="L1402" s="1">
        <v>-1</v>
      </c>
      <c r="M1402" s="1">
        <v>188</v>
      </c>
      <c r="N1402" s="6"/>
      <c r="O1402" s="6">
        <v>188</v>
      </c>
      <c r="P1402" s="6">
        <v>-393325.82</v>
      </c>
      <c r="R1402" s="31">
        <v>-188</v>
      </c>
      <c r="S1402" s="28">
        <v>43982</v>
      </c>
    </row>
    <row r="1403" spans="1:19" x14ac:dyDescent="0.2">
      <c r="A1403" s="29">
        <v>40227</v>
      </c>
      <c r="B1403" s="1" t="s">
        <v>200</v>
      </c>
      <c r="C1403" s="27">
        <v>43952</v>
      </c>
      <c r="D1403" s="1">
        <v>51543</v>
      </c>
      <c r="J1403" s="1" t="s">
        <v>0</v>
      </c>
      <c r="K1403" s="1" t="s">
        <v>49</v>
      </c>
      <c r="L1403" s="1">
        <v>-1</v>
      </c>
      <c r="M1403" s="1">
        <v>268</v>
      </c>
      <c r="N1403" s="6"/>
      <c r="O1403" s="6">
        <v>268</v>
      </c>
      <c r="P1403" s="6">
        <v>-393593.82</v>
      </c>
      <c r="R1403" s="31">
        <v>-268</v>
      </c>
      <c r="S1403" s="28">
        <v>43982</v>
      </c>
    </row>
    <row r="1404" spans="1:19" x14ac:dyDescent="0.2">
      <c r="A1404" s="29">
        <v>40228</v>
      </c>
      <c r="B1404" s="1" t="s">
        <v>200</v>
      </c>
      <c r="C1404" s="27">
        <v>43952</v>
      </c>
      <c r="D1404" s="1">
        <v>51544</v>
      </c>
      <c r="J1404" s="1" t="s">
        <v>0</v>
      </c>
      <c r="K1404" s="1" t="s">
        <v>49</v>
      </c>
      <c r="L1404" s="1">
        <v>-1</v>
      </c>
      <c r="M1404" s="1">
        <v>380</v>
      </c>
      <c r="N1404" s="6"/>
      <c r="O1404" s="6">
        <v>380</v>
      </c>
      <c r="P1404" s="6">
        <v>-393973.82</v>
      </c>
      <c r="R1404" s="31">
        <v>-380</v>
      </c>
      <c r="S1404" s="28">
        <v>43982</v>
      </c>
    </row>
    <row r="1405" spans="1:19" x14ac:dyDescent="0.2">
      <c r="A1405" s="29">
        <v>40228</v>
      </c>
      <c r="B1405" s="1" t="s">
        <v>200</v>
      </c>
      <c r="C1405" s="27">
        <v>43952</v>
      </c>
      <c r="D1405" s="1">
        <v>51544</v>
      </c>
      <c r="J1405" s="1" t="s">
        <v>0</v>
      </c>
      <c r="K1405" s="1" t="s">
        <v>49</v>
      </c>
      <c r="L1405" s="1">
        <v>-1</v>
      </c>
      <c r="M1405" s="1">
        <v>36</v>
      </c>
      <c r="N1405" s="6"/>
      <c r="O1405" s="6">
        <v>36</v>
      </c>
      <c r="P1405" s="6">
        <v>-394009.82</v>
      </c>
      <c r="R1405" s="31">
        <v>-36</v>
      </c>
      <c r="S1405" s="28">
        <v>43982</v>
      </c>
    </row>
    <row r="1406" spans="1:19" x14ac:dyDescent="0.2">
      <c r="A1406" s="29">
        <v>40228</v>
      </c>
      <c r="B1406" s="1" t="s">
        <v>200</v>
      </c>
      <c r="C1406" s="27">
        <v>43952</v>
      </c>
      <c r="D1406" s="1">
        <v>51544</v>
      </c>
      <c r="J1406" s="1" t="s">
        <v>0</v>
      </c>
      <c r="K1406" s="1" t="s">
        <v>49</v>
      </c>
      <c r="L1406" s="1">
        <v>-1</v>
      </c>
      <c r="M1406" s="1">
        <v>36</v>
      </c>
      <c r="N1406" s="6"/>
      <c r="O1406" s="6">
        <v>36</v>
      </c>
      <c r="P1406" s="6">
        <v>-394045.82</v>
      </c>
      <c r="R1406" s="31">
        <v>-36</v>
      </c>
      <c r="S1406" s="28">
        <v>43982</v>
      </c>
    </row>
    <row r="1407" spans="1:19" x14ac:dyDescent="0.2">
      <c r="A1407" s="29">
        <v>40229</v>
      </c>
      <c r="B1407" s="1" t="s">
        <v>200</v>
      </c>
      <c r="C1407" s="27">
        <v>43952</v>
      </c>
      <c r="D1407" s="1">
        <v>51545</v>
      </c>
      <c r="J1407" s="1" t="s">
        <v>0</v>
      </c>
      <c r="K1407" s="1" t="s">
        <v>49</v>
      </c>
      <c r="L1407" s="1">
        <v>-1</v>
      </c>
      <c r="M1407" s="1">
        <v>1780</v>
      </c>
      <c r="N1407" s="6"/>
      <c r="O1407" s="6">
        <v>1780</v>
      </c>
      <c r="P1407" s="6">
        <v>-395825.82</v>
      </c>
      <c r="R1407" s="31">
        <v>-1780</v>
      </c>
      <c r="S1407" s="28">
        <v>43982</v>
      </c>
    </row>
    <row r="1408" spans="1:19" x14ac:dyDescent="0.2">
      <c r="A1408" s="29">
        <v>40230</v>
      </c>
      <c r="B1408" s="1" t="s">
        <v>200</v>
      </c>
      <c r="C1408" s="27">
        <v>43952</v>
      </c>
      <c r="D1408" s="1">
        <v>51546</v>
      </c>
      <c r="J1408" s="1" t="s">
        <v>0</v>
      </c>
      <c r="K1408" s="1" t="s">
        <v>49</v>
      </c>
      <c r="L1408" s="1">
        <v>-1</v>
      </c>
      <c r="M1408" s="1">
        <v>1580</v>
      </c>
      <c r="N1408" s="6"/>
      <c r="O1408" s="6">
        <v>1580</v>
      </c>
      <c r="P1408" s="6">
        <v>-397405.82</v>
      </c>
      <c r="R1408" s="31">
        <v>-1580</v>
      </c>
      <c r="S1408" s="28">
        <v>43982</v>
      </c>
    </row>
    <row r="1409" spans="1:19" x14ac:dyDescent="0.2">
      <c r="A1409" s="29">
        <v>40231</v>
      </c>
      <c r="B1409" s="1" t="s">
        <v>200</v>
      </c>
      <c r="C1409" s="27">
        <v>43952</v>
      </c>
      <c r="D1409" s="1">
        <v>51547</v>
      </c>
      <c r="J1409" s="1" t="s">
        <v>0</v>
      </c>
      <c r="K1409" s="1" t="s">
        <v>49</v>
      </c>
      <c r="L1409" s="1">
        <v>-1</v>
      </c>
      <c r="M1409" s="1">
        <v>360</v>
      </c>
      <c r="N1409" s="6"/>
      <c r="O1409" s="6">
        <v>360</v>
      </c>
      <c r="P1409" s="6">
        <v>-397765.82</v>
      </c>
      <c r="R1409" s="31">
        <v>-360</v>
      </c>
      <c r="S1409" s="28">
        <v>43982</v>
      </c>
    </row>
    <row r="1410" spans="1:19" x14ac:dyDescent="0.2">
      <c r="A1410" s="29">
        <v>40232</v>
      </c>
      <c r="B1410" s="1" t="s">
        <v>200</v>
      </c>
      <c r="C1410" s="27">
        <v>43952</v>
      </c>
      <c r="D1410" s="1">
        <v>51548</v>
      </c>
      <c r="J1410" s="1" t="s">
        <v>0</v>
      </c>
      <c r="K1410" s="1" t="s">
        <v>49</v>
      </c>
      <c r="L1410" s="1">
        <v>-1</v>
      </c>
      <c r="M1410" s="1">
        <v>360</v>
      </c>
      <c r="N1410" s="6"/>
      <c r="O1410" s="6">
        <v>360</v>
      </c>
      <c r="P1410" s="6">
        <v>-398125.82</v>
      </c>
      <c r="R1410" s="31">
        <v>-360</v>
      </c>
      <c r="S1410" s="28">
        <v>43982</v>
      </c>
    </row>
    <row r="1411" spans="1:19" x14ac:dyDescent="0.2">
      <c r="A1411" s="29">
        <v>40233</v>
      </c>
      <c r="B1411" s="1" t="s">
        <v>200</v>
      </c>
      <c r="C1411" s="27">
        <v>43952</v>
      </c>
      <c r="D1411" s="1">
        <v>51549</v>
      </c>
      <c r="J1411" s="1" t="s">
        <v>0</v>
      </c>
      <c r="K1411" s="1" t="s">
        <v>49</v>
      </c>
      <c r="L1411" s="1">
        <v>-1</v>
      </c>
      <c r="M1411" s="1">
        <v>360</v>
      </c>
      <c r="N1411" s="6"/>
      <c r="O1411" s="6">
        <v>360</v>
      </c>
      <c r="P1411" s="6">
        <v>-398485.82</v>
      </c>
      <c r="R1411" s="31">
        <v>-360</v>
      </c>
      <c r="S1411" s="28">
        <v>43982</v>
      </c>
    </row>
    <row r="1412" spans="1:19" x14ac:dyDescent="0.2">
      <c r="A1412" s="29">
        <v>40234</v>
      </c>
      <c r="B1412" s="1" t="s">
        <v>200</v>
      </c>
      <c r="C1412" s="27">
        <v>43952</v>
      </c>
      <c r="D1412" s="1">
        <v>51550</v>
      </c>
      <c r="J1412" s="1" t="s">
        <v>0</v>
      </c>
      <c r="K1412" s="1" t="s">
        <v>49</v>
      </c>
      <c r="L1412" s="1">
        <v>-1</v>
      </c>
      <c r="M1412" s="1">
        <v>360</v>
      </c>
      <c r="N1412" s="6"/>
      <c r="O1412" s="6">
        <v>360</v>
      </c>
      <c r="P1412" s="6">
        <v>-398845.82</v>
      </c>
      <c r="R1412" s="31">
        <v>-360</v>
      </c>
      <c r="S1412" s="28">
        <v>43982</v>
      </c>
    </row>
    <row r="1413" spans="1:19" x14ac:dyDescent="0.2">
      <c r="A1413" s="29">
        <v>40235</v>
      </c>
      <c r="B1413" s="1" t="s">
        <v>200</v>
      </c>
      <c r="C1413" s="27">
        <v>43952</v>
      </c>
      <c r="D1413" s="1">
        <v>51551</v>
      </c>
      <c r="J1413" s="1" t="s">
        <v>0</v>
      </c>
      <c r="K1413" s="1" t="s">
        <v>49</v>
      </c>
      <c r="L1413" s="1">
        <v>-1</v>
      </c>
      <c r="M1413" s="1">
        <v>260</v>
      </c>
      <c r="N1413" s="6"/>
      <c r="O1413" s="6">
        <v>260</v>
      </c>
      <c r="P1413" s="6">
        <v>-399105.82</v>
      </c>
      <c r="R1413" s="31">
        <v>-260</v>
      </c>
      <c r="S1413" s="28">
        <v>43982</v>
      </c>
    </row>
    <row r="1414" spans="1:19" x14ac:dyDescent="0.2">
      <c r="A1414" s="29">
        <v>40235</v>
      </c>
      <c r="B1414" s="1" t="s">
        <v>200</v>
      </c>
      <c r="C1414" s="27">
        <v>43952</v>
      </c>
      <c r="D1414" s="1">
        <v>51551</v>
      </c>
      <c r="J1414" s="1" t="s">
        <v>0</v>
      </c>
      <c r="K1414" s="1" t="s">
        <v>49</v>
      </c>
      <c r="L1414" s="1">
        <v>-1</v>
      </c>
      <c r="M1414" s="1">
        <v>146</v>
      </c>
      <c r="N1414" s="6"/>
      <c r="O1414" s="6">
        <v>146</v>
      </c>
      <c r="P1414" s="6">
        <v>-399251.82</v>
      </c>
      <c r="R1414" s="31">
        <v>-146</v>
      </c>
      <c r="S1414" s="28">
        <v>43982</v>
      </c>
    </row>
    <row r="1415" spans="1:19" x14ac:dyDescent="0.2">
      <c r="A1415" s="29">
        <v>40236</v>
      </c>
      <c r="B1415" s="1" t="s">
        <v>200</v>
      </c>
      <c r="C1415" s="27">
        <v>43952</v>
      </c>
      <c r="D1415" s="1">
        <v>51552</v>
      </c>
      <c r="J1415" s="1" t="s">
        <v>0</v>
      </c>
      <c r="K1415" s="1" t="s">
        <v>49</v>
      </c>
      <c r="L1415" s="1">
        <v>-1</v>
      </c>
      <c r="M1415" s="1">
        <v>920</v>
      </c>
      <c r="N1415" s="6"/>
      <c r="O1415" s="6">
        <v>920</v>
      </c>
      <c r="P1415" s="6">
        <v>-400171.82</v>
      </c>
      <c r="R1415" s="31">
        <v>-920</v>
      </c>
      <c r="S1415" s="28">
        <v>43982</v>
      </c>
    </row>
    <row r="1416" spans="1:19" x14ac:dyDescent="0.2">
      <c r="A1416" s="29">
        <v>40236</v>
      </c>
      <c r="B1416" s="1" t="s">
        <v>200</v>
      </c>
      <c r="C1416" s="27">
        <v>43952</v>
      </c>
      <c r="D1416" s="1">
        <v>51552</v>
      </c>
      <c r="J1416" s="1" t="s">
        <v>0</v>
      </c>
      <c r="K1416" s="1" t="s">
        <v>49</v>
      </c>
      <c r="L1416" s="1">
        <v>-1</v>
      </c>
      <c r="M1416" s="1">
        <v>324</v>
      </c>
      <c r="N1416" s="6"/>
      <c r="O1416" s="6">
        <v>324</v>
      </c>
      <c r="P1416" s="6">
        <v>-400495.82</v>
      </c>
      <c r="R1416" s="31">
        <v>-324</v>
      </c>
      <c r="S1416" s="28">
        <v>43982</v>
      </c>
    </row>
    <row r="1417" spans="1:19" x14ac:dyDescent="0.2">
      <c r="A1417" s="29">
        <v>40236</v>
      </c>
      <c r="B1417" s="1" t="s">
        <v>200</v>
      </c>
      <c r="C1417" s="27">
        <v>43952</v>
      </c>
      <c r="D1417" s="1">
        <v>51552</v>
      </c>
      <c r="J1417" s="1" t="s">
        <v>0</v>
      </c>
      <c r="K1417" s="1" t="s">
        <v>49</v>
      </c>
      <c r="L1417" s="1">
        <v>-1</v>
      </c>
      <c r="M1417" s="1">
        <v>146</v>
      </c>
      <c r="N1417" s="6"/>
      <c r="O1417" s="6">
        <v>146</v>
      </c>
      <c r="P1417" s="6">
        <v>-400641.82</v>
      </c>
      <c r="R1417" s="31">
        <v>-146</v>
      </c>
      <c r="S1417" s="28">
        <v>43982</v>
      </c>
    </row>
    <row r="1418" spans="1:19" x14ac:dyDescent="0.2">
      <c r="A1418" s="29">
        <v>40236</v>
      </c>
      <c r="B1418" s="1" t="s">
        <v>200</v>
      </c>
      <c r="C1418" s="27">
        <v>43952</v>
      </c>
      <c r="D1418" s="1">
        <v>51552</v>
      </c>
      <c r="J1418" s="1" t="s">
        <v>0</v>
      </c>
      <c r="K1418" s="1" t="s">
        <v>49</v>
      </c>
      <c r="L1418" s="1">
        <v>-2</v>
      </c>
      <c r="M1418" s="1">
        <v>4</v>
      </c>
      <c r="N1418" s="6"/>
      <c r="O1418" s="6">
        <v>8</v>
      </c>
      <c r="P1418" s="6">
        <v>-400649.82</v>
      </c>
      <c r="R1418" s="31">
        <v>-8</v>
      </c>
      <c r="S1418" s="28">
        <v>43982</v>
      </c>
    </row>
    <row r="1419" spans="1:19" x14ac:dyDescent="0.2">
      <c r="A1419" s="29">
        <v>40237</v>
      </c>
      <c r="B1419" s="1" t="s">
        <v>200</v>
      </c>
      <c r="C1419" s="27">
        <v>43952</v>
      </c>
      <c r="D1419" s="1">
        <v>51553</v>
      </c>
      <c r="J1419" s="1" t="s">
        <v>0</v>
      </c>
      <c r="K1419" s="1" t="s">
        <v>49</v>
      </c>
      <c r="L1419" s="1">
        <v>-1</v>
      </c>
      <c r="M1419" s="1">
        <v>388</v>
      </c>
      <c r="N1419" s="6"/>
      <c r="O1419" s="6">
        <v>388</v>
      </c>
      <c r="P1419" s="6">
        <v>-401337.82</v>
      </c>
      <c r="R1419" s="31">
        <v>-388</v>
      </c>
      <c r="S1419" s="28">
        <v>43982</v>
      </c>
    </row>
    <row r="1420" spans="1:19" x14ac:dyDescent="0.2">
      <c r="A1420" s="29">
        <v>40237</v>
      </c>
      <c r="B1420" s="1" t="s">
        <v>200</v>
      </c>
      <c r="C1420" s="27">
        <v>43952</v>
      </c>
      <c r="D1420" s="1">
        <v>51553</v>
      </c>
      <c r="J1420" s="1" t="s">
        <v>0</v>
      </c>
      <c r="K1420" s="1" t="s">
        <v>49</v>
      </c>
      <c r="L1420" s="1">
        <v>-1</v>
      </c>
      <c r="M1420" s="1">
        <v>300</v>
      </c>
      <c r="N1420" s="6"/>
      <c r="O1420" s="6">
        <v>300</v>
      </c>
      <c r="P1420" s="6">
        <v>-400949.82</v>
      </c>
      <c r="R1420" s="31">
        <v>-300</v>
      </c>
      <c r="S1420" s="28">
        <v>43982</v>
      </c>
    </row>
    <row r="1421" spans="1:19" x14ac:dyDescent="0.2">
      <c r="A1421" s="29">
        <v>40595</v>
      </c>
      <c r="B1421" s="1" t="s">
        <v>178</v>
      </c>
      <c r="C1421" s="27">
        <v>43952</v>
      </c>
      <c r="J1421" s="1" t="s">
        <v>0</v>
      </c>
      <c r="K1421" s="1" t="s">
        <v>48</v>
      </c>
      <c r="N1421" s="6"/>
      <c r="O1421" s="6">
        <v>78207</v>
      </c>
      <c r="P1421" s="6">
        <v>-480760.82</v>
      </c>
      <c r="R1421" s="31">
        <v>-78207</v>
      </c>
      <c r="S1421" s="28">
        <v>43982</v>
      </c>
    </row>
    <row r="1422" spans="1:19" x14ac:dyDescent="0.2">
      <c r="A1422" s="29">
        <v>40596</v>
      </c>
      <c r="B1422" s="1" t="s">
        <v>178</v>
      </c>
      <c r="C1422" s="27">
        <v>43952</v>
      </c>
      <c r="J1422" s="1" t="s">
        <v>0</v>
      </c>
      <c r="K1422" s="1" t="s">
        <v>48</v>
      </c>
      <c r="N1422" s="6"/>
      <c r="O1422" s="6">
        <v>183.6</v>
      </c>
      <c r="P1422" s="6">
        <v>-480944.42</v>
      </c>
      <c r="R1422" s="31">
        <v>-183.6</v>
      </c>
      <c r="S1422" s="28">
        <v>43982</v>
      </c>
    </row>
    <row r="1423" spans="1:19" x14ac:dyDescent="0.2">
      <c r="A1423" s="29">
        <v>40242</v>
      </c>
      <c r="B1423" s="1" t="s">
        <v>200</v>
      </c>
      <c r="C1423" s="27">
        <v>43956</v>
      </c>
      <c r="D1423" s="1">
        <v>51554</v>
      </c>
      <c r="J1423" s="1" t="s">
        <v>0</v>
      </c>
      <c r="K1423" s="1" t="s">
        <v>49</v>
      </c>
      <c r="L1423" s="1">
        <v>-2.5</v>
      </c>
      <c r="M1423" s="1">
        <v>110</v>
      </c>
      <c r="N1423" s="6"/>
      <c r="O1423" s="6">
        <v>275</v>
      </c>
      <c r="P1423" s="6">
        <v>-481374.42</v>
      </c>
      <c r="R1423" s="31">
        <v>-275</v>
      </c>
      <c r="S1423" s="28">
        <v>43982</v>
      </c>
    </row>
    <row r="1424" spans="1:19" x14ac:dyDescent="0.2">
      <c r="A1424" s="29">
        <v>40242</v>
      </c>
      <c r="B1424" s="1" t="s">
        <v>200</v>
      </c>
      <c r="C1424" s="27">
        <v>43956</v>
      </c>
      <c r="D1424" s="1">
        <v>51554</v>
      </c>
      <c r="J1424" s="1" t="s">
        <v>0</v>
      </c>
      <c r="K1424" s="1" t="s">
        <v>49</v>
      </c>
      <c r="L1424" s="1">
        <v>-1</v>
      </c>
      <c r="M1424" s="1">
        <v>155</v>
      </c>
      <c r="N1424" s="6"/>
      <c r="O1424" s="6">
        <v>155</v>
      </c>
      <c r="P1424" s="6">
        <v>-481099.42</v>
      </c>
      <c r="R1424" s="31">
        <v>-155</v>
      </c>
      <c r="S1424" s="28">
        <v>43982</v>
      </c>
    </row>
    <row r="1425" spans="1:19" x14ac:dyDescent="0.2">
      <c r="A1425" s="29">
        <v>40242</v>
      </c>
      <c r="B1425" s="1" t="s">
        <v>200</v>
      </c>
      <c r="C1425" s="27">
        <v>43956</v>
      </c>
      <c r="D1425" s="1">
        <v>51554</v>
      </c>
      <c r="J1425" s="1" t="s">
        <v>0</v>
      </c>
      <c r="K1425" s="1" t="s">
        <v>49</v>
      </c>
      <c r="L1425" s="1">
        <v>-0.75</v>
      </c>
      <c r="M1425" s="1">
        <v>110</v>
      </c>
      <c r="N1425" s="6"/>
      <c r="O1425" s="6">
        <v>82.5</v>
      </c>
      <c r="P1425" s="6">
        <v>-481456.92</v>
      </c>
      <c r="R1425" s="31">
        <v>-82.5</v>
      </c>
      <c r="S1425" s="28">
        <v>43982</v>
      </c>
    </row>
    <row r="1426" spans="1:19" x14ac:dyDescent="0.2">
      <c r="A1426" s="29">
        <v>40253</v>
      </c>
      <c r="B1426" s="1" t="s">
        <v>200</v>
      </c>
      <c r="C1426" s="27">
        <v>43956</v>
      </c>
      <c r="D1426" s="1">
        <v>51563</v>
      </c>
      <c r="J1426" s="1" t="s">
        <v>0</v>
      </c>
      <c r="K1426" s="1" t="s">
        <v>49</v>
      </c>
      <c r="L1426" s="1">
        <v>-2.5</v>
      </c>
      <c r="M1426" s="1">
        <v>88</v>
      </c>
      <c r="N1426" s="6"/>
      <c r="O1426" s="6">
        <v>220</v>
      </c>
      <c r="P1426" s="6">
        <v>-481800.92</v>
      </c>
      <c r="R1426" s="31">
        <v>-220</v>
      </c>
      <c r="S1426" s="28">
        <v>43982</v>
      </c>
    </row>
    <row r="1427" spans="1:19" x14ac:dyDescent="0.2">
      <c r="A1427" s="29">
        <v>40253</v>
      </c>
      <c r="B1427" s="1" t="s">
        <v>200</v>
      </c>
      <c r="C1427" s="27">
        <v>43956</v>
      </c>
      <c r="D1427" s="1">
        <v>51563</v>
      </c>
      <c r="J1427" s="1" t="s">
        <v>0</v>
      </c>
      <c r="K1427" s="1" t="s">
        <v>49</v>
      </c>
      <c r="L1427" s="1">
        <v>-1</v>
      </c>
      <c r="M1427" s="1">
        <v>124</v>
      </c>
      <c r="N1427" s="6"/>
      <c r="O1427" s="6">
        <v>124</v>
      </c>
      <c r="P1427" s="6">
        <v>-481580.92</v>
      </c>
      <c r="R1427" s="31">
        <v>-124</v>
      </c>
      <c r="S1427" s="28">
        <v>43982</v>
      </c>
    </row>
    <row r="1428" spans="1:19" x14ac:dyDescent="0.2">
      <c r="A1428" s="29">
        <v>40268</v>
      </c>
      <c r="B1428" s="1" t="s">
        <v>200</v>
      </c>
      <c r="C1428" s="27">
        <v>43959</v>
      </c>
      <c r="D1428" s="1">
        <v>51565</v>
      </c>
      <c r="J1428" s="1" t="s">
        <v>0</v>
      </c>
      <c r="K1428" s="1" t="s">
        <v>49</v>
      </c>
      <c r="L1428" s="1">
        <v>-1</v>
      </c>
      <c r="M1428" s="1">
        <v>898</v>
      </c>
      <c r="N1428" s="6"/>
      <c r="O1428" s="6">
        <v>898</v>
      </c>
      <c r="P1428" s="6">
        <v>-482698.92</v>
      </c>
      <c r="R1428" s="31">
        <v>-898</v>
      </c>
      <c r="S1428" s="28">
        <v>43982</v>
      </c>
    </row>
    <row r="1429" spans="1:19" x14ac:dyDescent="0.2">
      <c r="A1429" s="29">
        <v>40268</v>
      </c>
      <c r="B1429" s="1" t="s">
        <v>200</v>
      </c>
      <c r="C1429" s="27">
        <v>43959</v>
      </c>
      <c r="D1429" s="1">
        <v>51565</v>
      </c>
      <c r="J1429" s="1" t="s">
        <v>0</v>
      </c>
      <c r="K1429" s="1" t="s">
        <v>49</v>
      </c>
      <c r="L1429" s="1">
        <v>-1.75</v>
      </c>
      <c r="M1429" s="1">
        <v>110</v>
      </c>
      <c r="N1429" s="6"/>
      <c r="O1429" s="6">
        <v>192.5</v>
      </c>
      <c r="P1429" s="6">
        <v>-482919.42</v>
      </c>
      <c r="R1429" s="31">
        <v>-192.5</v>
      </c>
      <c r="S1429" s="28">
        <v>43982</v>
      </c>
    </row>
    <row r="1430" spans="1:19" x14ac:dyDescent="0.2">
      <c r="A1430" s="29">
        <v>40268</v>
      </c>
      <c r="B1430" s="1" t="s">
        <v>200</v>
      </c>
      <c r="C1430" s="27">
        <v>43959</v>
      </c>
      <c r="D1430" s="1">
        <v>51565</v>
      </c>
      <c r="J1430" s="1" t="s">
        <v>0</v>
      </c>
      <c r="K1430" s="1" t="s">
        <v>49</v>
      </c>
      <c r="L1430" s="1">
        <v>-1</v>
      </c>
      <c r="M1430" s="1">
        <v>28</v>
      </c>
      <c r="N1430" s="6"/>
      <c r="O1430" s="6">
        <v>28</v>
      </c>
      <c r="P1430" s="6">
        <v>-482726.92</v>
      </c>
      <c r="R1430" s="31">
        <v>-28</v>
      </c>
      <c r="S1430" s="28">
        <v>43982</v>
      </c>
    </row>
    <row r="1431" spans="1:19" x14ac:dyDescent="0.2">
      <c r="A1431" s="29">
        <v>39790</v>
      </c>
      <c r="B1431" s="1" t="s">
        <v>200</v>
      </c>
      <c r="C1431" s="27">
        <v>43962</v>
      </c>
      <c r="D1431" s="1">
        <v>51416</v>
      </c>
      <c r="J1431" s="1" t="s">
        <v>0</v>
      </c>
      <c r="K1431" s="1" t="s">
        <v>49</v>
      </c>
      <c r="L1431" s="1">
        <v>-7</v>
      </c>
      <c r="M1431" s="1">
        <v>88</v>
      </c>
      <c r="N1431" s="6"/>
      <c r="O1431" s="6">
        <v>616</v>
      </c>
      <c r="P1431" s="6">
        <v>-484531.42</v>
      </c>
      <c r="R1431" s="31">
        <v>-616</v>
      </c>
      <c r="S1431" s="28">
        <v>43982</v>
      </c>
    </row>
    <row r="1432" spans="1:19" x14ac:dyDescent="0.2">
      <c r="A1432" s="29">
        <v>39790</v>
      </c>
      <c r="B1432" s="1" t="s">
        <v>200</v>
      </c>
      <c r="C1432" s="27">
        <v>43962</v>
      </c>
      <c r="D1432" s="1">
        <v>51416</v>
      </c>
      <c r="J1432" s="1" t="s">
        <v>0</v>
      </c>
      <c r="K1432" s="1" t="s">
        <v>49</v>
      </c>
      <c r="L1432" s="1">
        <v>-1</v>
      </c>
      <c r="M1432" s="1">
        <v>278</v>
      </c>
      <c r="N1432" s="6"/>
      <c r="O1432" s="6">
        <v>278</v>
      </c>
      <c r="P1432" s="6">
        <v>-483329.42</v>
      </c>
      <c r="R1432" s="31">
        <v>-278</v>
      </c>
      <c r="S1432" s="28">
        <v>43982</v>
      </c>
    </row>
    <row r="1433" spans="1:19" x14ac:dyDescent="0.2">
      <c r="A1433" s="29">
        <v>39790</v>
      </c>
      <c r="B1433" s="1" t="s">
        <v>200</v>
      </c>
      <c r="C1433" s="27">
        <v>43962</v>
      </c>
      <c r="D1433" s="1">
        <v>51416</v>
      </c>
      <c r="J1433" s="1" t="s">
        <v>0</v>
      </c>
      <c r="K1433" s="1" t="s">
        <v>49</v>
      </c>
      <c r="L1433" s="1">
        <v>-2.25</v>
      </c>
      <c r="M1433" s="1">
        <v>88</v>
      </c>
      <c r="N1433" s="6"/>
      <c r="O1433" s="6">
        <v>198</v>
      </c>
      <c r="P1433" s="6">
        <v>-483915.42</v>
      </c>
      <c r="R1433" s="31">
        <v>-198</v>
      </c>
      <c r="S1433" s="28">
        <v>43982</v>
      </c>
    </row>
    <row r="1434" spans="1:19" x14ac:dyDescent="0.2">
      <c r="A1434" s="29">
        <v>39790</v>
      </c>
      <c r="B1434" s="1" t="s">
        <v>200</v>
      </c>
      <c r="C1434" s="27">
        <v>43962</v>
      </c>
      <c r="D1434" s="1">
        <v>51416</v>
      </c>
      <c r="J1434" s="1" t="s">
        <v>0</v>
      </c>
      <c r="K1434" s="1" t="s">
        <v>49</v>
      </c>
      <c r="L1434" s="1">
        <v>-1.5</v>
      </c>
      <c r="M1434" s="1">
        <v>88</v>
      </c>
      <c r="N1434" s="6"/>
      <c r="O1434" s="6">
        <v>132</v>
      </c>
      <c r="P1434" s="6">
        <v>-483051.42</v>
      </c>
      <c r="R1434" s="31">
        <v>-132</v>
      </c>
      <c r="S1434" s="28">
        <v>43982</v>
      </c>
    </row>
    <row r="1435" spans="1:19" x14ac:dyDescent="0.2">
      <c r="A1435" s="29">
        <v>39790</v>
      </c>
      <c r="B1435" s="1" t="s">
        <v>200</v>
      </c>
      <c r="C1435" s="27">
        <v>43962</v>
      </c>
      <c r="D1435" s="1">
        <v>51416</v>
      </c>
      <c r="J1435" s="1" t="s">
        <v>0</v>
      </c>
      <c r="K1435" s="1" t="s">
        <v>49</v>
      </c>
      <c r="L1435" s="1">
        <v>-1</v>
      </c>
      <c r="M1435" s="1">
        <v>124</v>
      </c>
      <c r="N1435" s="6"/>
      <c r="O1435" s="6">
        <v>124</v>
      </c>
      <c r="P1435" s="6">
        <v>-483551.42</v>
      </c>
      <c r="R1435" s="31">
        <v>-124</v>
      </c>
      <c r="S1435" s="28">
        <v>43982</v>
      </c>
    </row>
    <row r="1436" spans="1:19" x14ac:dyDescent="0.2">
      <c r="A1436" s="29">
        <v>39790</v>
      </c>
      <c r="B1436" s="1" t="s">
        <v>200</v>
      </c>
      <c r="C1436" s="27">
        <v>43962</v>
      </c>
      <c r="D1436" s="1">
        <v>51416</v>
      </c>
      <c r="J1436" s="1" t="s">
        <v>0</v>
      </c>
      <c r="K1436" s="1" t="s">
        <v>49</v>
      </c>
      <c r="L1436" s="1">
        <v>-1.25</v>
      </c>
      <c r="M1436" s="1">
        <v>88</v>
      </c>
      <c r="N1436" s="6"/>
      <c r="O1436" s="6">
        <v>110</v>
      </c>
      <c r="P1436" s="6">
        <v>-483717.42</v>
      </c>
      <c r="R1436" s="31">
        <v>-110</v>
      </c>
      <c r="S1436" s="28">
        <v>43982</v>
      </c>
    </row>
    <row r="1437" spans="1:19" x14ac:dyDescent="0.2">
      <c r="A1437" s="29">
        <v>39790</v>
      </c>
      <c r="B1437" s="1" t="s">
        <v>200</v>
      </c>
      <c r="C1437" s="27">
        <v>43962</v>
      </c>
      <c r="D1437" s="1">
        <v>51416</v>
      </c>
      <c r="J1437" s="1" t="s">
        <v>0</v>
      </c>
      <c r="K1437" s="1" t="s">
        <v>49</v>
      </c>
      <c r="L1437" s="1">
        <v>-1</v>
      </c>
      <c r="M1437" s="1">
        <v>98</v>
      </c>
      <c r="N1437" s="6"/>
      <c r="O1437" s="6">
        <v>98</v>
      </c>
      <c r="P1437" s="6">
        <v>-483427.42</v>
      </c>
      <c r="R1437" s="31">
        <v>-98</v>
      </c>
      <c r="S1437" s="28">
        <v>43982</v>
      </c>
    </row>
    <row r="1438" spans="1:19" x14ac:dyDescent="0.2">
      <c r="A1438" s="29">
        <v>39790</v>
      </c>
      <c r="B1438" s="1" t="s">
        <v>200</v>
      </c>
      <c r="C1438" s="27">
        <v>43962</v>
      </c>
      <c r="D1438" s="1">
        <v>51416</v>
      </c>
      <c r="J1438" s="1" t="s">
        <v>0</v>
      </c>
      <c r="K1438" s="1" t="s">
        <v>49</v>
      </c>
      <c r="L1438" s="1">
        <v>-0.5</v>
      </c>
      <c r="M1438" s="1">
        <v>88</v>
      </c>
      <c r="N1438" s="6"/>
      <c r="O1438" s="6">
        <v>44</v>
      </c>
      <c r="P1438" s="6">
        <v>-484597.42</v>
      </c>
      <c r="R1438" s="31">
        <v>-44</v>
      </c>
      <c r="S1438" s="28">
        <v>43982</v>
      </c>
    </row>
    <row r="1439" spans="1:19" x14ac:dyDescent="0.2">
      <c r="A1439" s="29">
        <v>39790</v>
      </c>
      <c r="B1439" s="1" t="s">
        <v>200</v>
      </c>
      <c r="C1439" s="27">
        <v>43962</v>
      </c>
      <c r="D1439" s="1">
        <v>51416</v>
      </c>
      <c r="J1439" s="1" t="s">
        <v>0</v>
      </c>
      <c r="K1439" s="1" t="s">
        <v>49</v>
      </c>
      <c r="L1439" s="1">
        <v>-3</v>
      </c>
      <c r="M1439" s="1">
        <v>8</v>
      </c>
      <c r="N1439" s="6"/>
      <c r="O1439" s="6">
        <v>24</v>
      </c>
      <c r="P1439" s="6">
        <v>-483591.42</v>
      </c>
      <c r="R1439" s="31">
        <v>-24</v>
      </c>
      <c r="S1439" s="28">
        <v>43982</v>
      </c>
    </row>
    <row r="1440" spans="1:19" x14ac:dyDescent="0.2">
      <c r="A1440" s="29">
        <v>39790</v>
      </c>
      <c r="B1440" s="1" t="s">
        <v>200</v>
      </c>
      <c r="C1440" s="27">
        <v>43962</v>
      </c>
      <c r="D1440" s="1">
        <v>51416</v>
      </c>
      <c r="J1440" s="1" t="s">
        <v>0</v>
      </c>
      <c r="K1440" s="1" t="s">
        <v>49</v>
      </c>
      <c r="L1440" s="1">
        <v>-0.25</v>
      </c>
      <c r="M1440" s="1">
        <v>88</v>
      </c>
      <c r="N1440" s="6"/>
      <c r="O1440" s="6">
        <v>22</v>
      </c>
      <c r="P1440" s="6">
        <v>-484553.42</v>
      </c>
      <c r="R1440" s="31">
        <v>-22</v>
      </c>
      <c r="S1440" s="28">
        <v>43982</v>
      </c>
    </row>
    <row r="1441" spans="1:19" x14ac:dyDescent="0.2">
      <c r="A1441" s="29">
        <v>39790</v>
      </c>
      <c r="B1441" s="1" t="s">
        <v>200</v>
      </c>
      <c r="C1441" s="27">
        <v>43962</v>
      </c>
      <c r="D1441" s="1">
        <v>51416</v>
      </c>
      <c r="J1441" s="1" t="s">
        <v>0</v>
      </c>
      <c r="K1441" s="1" t="s">
        <v>49</v>
      </c>
      <c r="L1441" s="1">
        <v>-2</v>
      </c>
      <c r="M1441" s="1">
        <v>8</v>
      </c>
      <c r="N1441" s="6"/>
      <c r="O1441" s="6">
        <v>16</v>
      </c>
      <c r="P1441" s="6">
        <v>-483567.42</v>
      </c>
      <c r="R1441" s="31">
        <v>-16</v>
      </c>
      <c r="S1441" s="28">
        <v>43982</v>
      </c>
    </row>
    <row r="1442" spans="1:19" x14ac:dyDescent="0.2">
      <c r="A1442" s="29">
        <v>39790</v>
      </c>
      <c r="B1442" s="1" t="s">
        <v>200</v>
      </c>
      <c r="C1442" s="27">
        <v>43962</v>
      </c>
      <c r="D1442" s="1">
        <v>51416</v>
      </c>
      <c r="J1442" s="1" t="s">
        <v>0</v>
      </c>
      <c r="K1442" s="1" t="s">
        <v>49</v>
      </c>
      <c r="L1442" s="1">
        <v>-1</v>
      </c>
      <c r="M1442" s="1">
        <v>16</v>
      </c>
      <c r="N1442" s="6"/>
      <c r="O1442" s="6">
        <v>16</v>
      </c>
      <c r="P1442" s="6">
        <v>-483607.42</v>
      </c>
      <c r="R1442" s="31">
        <v>-16</v>
      </c>
      <c r="S1442" s="28">
        <v>43982</v>
      </c>
    </row>
    <row r="1443" spans="1:19" x14ac:dyDescent="0.2">
      <c r="A1443" s="29">
        <v>40243</v>
      </c>
      <c r="B1443" s="1" t="s">
        <v>200</v>
      </c>
      <c r="C1443" s="27">
        <v>43966</v>
      </c>
      <c r="D1443" s="1">
        <v>51555</v>
      </c>
      <c r="J1443" s="1" t="s">
        <v>0</v>
      </c>
      <c r="K1443" s="1" t="s">
        <v>49</v>
      </c>
      <c r="L1443" s="1">
        <v>-1.25</v>
      </c>
      <c r="M1443" s="1">
        <v>88</v>
      </c>
      <c r="N1443" s="6"/>
      <c r="O1443" s="6">
        <v>110</v>
      </c>
      <c r="P1443" s="6">
        <v>-484707.42</v>
      </c>
      <c r="R1443" s="31">
        <v>-110</v>
      </c>
      <c r="S1443" s="28">
        <v>43982</v>
      </c>
    </row>
    <row r="1444" spans="1:19" x14ac:dyDescent="0.2">
      <c r="A1444" s="29">
        <v>40243</v>
      </c>
      <c r="B1444" s="1" t="s">
        <v>200</v>
      </c>
      <c r="C1444" s="27">
        <v>43966</v>
      </c>
      <c r="D1444" s="1">
        <v>51555</v>
      </c>
      <c r="J1444" s="1" t="s">
        <v>0</v>
      </c>
      <c r="K1444" s="1" t="s">
        <v>49</v>
      </c>
      <c r="L1444" s="1">
        <v>-1.25</v>
      </c>
      <c r="M1444" s="1">
        <v>88</v>
      </c>
      <c r="N1444" s="6"/>
      <c r="O1444" s="6">
        <v>110</v>
      </c>
      <c r="P1444" s="6">
        <v>-484817.42</v>
      </c>
      <c r="R1444" s="31">
        <v>-110</v>
      </c>
      <c r="S1444" s="28">
        <v>43982</v>
      </c>
    </row>
    <row r="1445" spans="1:19" x14ac:dyDescent="0.2">
      <c r="A1445" s="29">
        <v>40243</v>
      </c>
      <c r="B1445" s="1" t="s">
        <v>200</v>
      </c>
      <c r="C1445" s="27">
        <v>43966</v>
      </c>
      <c r="D1445" s="1">
        <v>51555</v>
      </c>
      <c r="J1445" s="1" t="s">
        <v>0</v>
      </c>
      <c r="K1445" s="1" t="s">
        <v>49</v>
      </c>
      <c r="L1445" s="1">
        <v>-1</v>
      </c>
      <c r="M1445" s="1">
        <v>88</v>
      </c>
      <c r="N1445" s="6"/>
      <c r="O1445" s="6">
        <v>88</v>
      </c>
      <c r="P1445" s="6">
        <v>-485591.72</v>
      </c>
      <c r="R1445" s="31">
        <v>-88</v>
      </c>
      <c r="S1445" s="28">
        <v>43982</v>
      </c>
    </row>
    <row r="1446" spans="1:19" x14ac:dyDescent="0.2">
      <c r="A1446" s="29">
        <v>40269</v>
      </c>
      <c r="B1446" s="1" t="s">
        <v>200</v>
      </c>
      <c r="C1446" s="27">
        <v>43966</v>
      </c>
      <c r="D1446" s="1">
        <v>51566</v>
      </c>
      <c r="J1446" s="1" t="s">
        <v>0</v>
      </c>
      <c r="K1446" s="1" t="s">
        <v>49</v>
      </c>
      <c r="L1446" s="1">
        <v>-3.75</v>
      </c>
      <c r="M1446" s="1">
        <v>88</v>
      </c>
      <c r="N1446" s="6"/>
      <c r="O1446" s="6">
        <v>330</v>
      </c>
      <c r="P1446" s="6">
        <v>-485235.42</v>
      </c>
      <c r="R1446" s="31">
        <v>-330</v>
      </c>
      <c r="S1446" s="28">
        <v>43982</v>
      </c>
    </row>
    <row r="1447" spans="1:19" x14ac:dyDescent="0.2">
      <c r="A1447" s="29">
        <v>40269</v>
      </c>
      <c r="B1447" s="1" t="s">
        <v>200</v>
      </c>
      <c r="C1447" s="27">
        <v>43966</v>
      </c>
      <c r="D1447" s="1">
        <v>51566</v>
      </c>
      <c r="J1447" s="1" t="s">
        <v>0</v>
      </c>
      <c r="K1447" s="1" t="s">
        <v>49</v>
      </c>
      <c r="L1447" s="1">
        <v>-1</v>
      </c>
      <c r="M1447" s="1">
        <v>88</v>
      </c>
      <c r="N1447" s="6"/>
      <c r="O1447" s="6">
        <v>88</v>
      </c>
      <c r="P1447" s="6">
        <v>-484905.42</v>
      </c>
      <c r="R1447" s="31">
        <v>-88</v>
      </c>
      <c r="S1447" s="28">
        <v>43982</v>
      </c>
    </row>
    <row r="1448" spans="1:19" x14ac:dyDescent="0.2">
      <c r="A1448" s="29">
        <v>40270</v>
      </c>
      <c r="B1448" s="1" t="s">
        <v>200</v>
      </c>
      <c r="C1448" s="27">
        <v>43966</v>
      </c>
      <c r="D1448" s="1">
        <v>51567</v>
      </c>
      <c r="J1448" s="1" t="s">
        <v>0</v>
      </c>
      <c r="K1448" s="1" t="s">
        <v>49</v>
      </c>
      <c r="L1448" s="1">
        <v>-1.25</v>
      </c>
      <c r="M1448" s="1">
        <v>110</v>
      </c>
      <c r="N1448" s="6"/>
      <c r="O1448" s="6">
        <v>137.5</v>
      </c>
      <c r="P1448" s="6">
        <v>-485372.92</v>
      </c>
      <c r="R1448" s="31">
        <v>-137.5</v>
      </c>
      <c r="S1448" s="28">
        <v>43982</v>
      </c>
    </row>
    <row r="1449" spans="1:19" x14ac:dyDescent="0.2">
      <c r="A1449" s="29">
        <v>40394</v>
      </c>
      <c r="B1449" s="1" t="s">
        <v>200</v>
      </c>
      <c r="C1449" s="27">
        <v>43966</v>
      </c>
      <c r="D1449" s="1">
        <v>51570</v>
      </c>
      <c r="J1449" s="1" t="s">
        <v>0</v>
      </c>
      <c r="K1449" s="1" t="s">
        <v>49</v>
      </c>
      <c r="L1449" s="1">
        <v>-0.75</v>
      </c>
      <c r="M1449" s="1">
        <v>88</v>
      </c>
      <c r="N1449" s="6"/>
      <c r="O1449" s="6">
        <v>66</v>
      </c>
      <c r="P1449" s="6">
        <v>-485503.72</v>
      </c>
      <c r="R1449" s="31">
        <v>-66</v>
      </c>
      <c r="S1449" s="28">
        <v>43982</v>
      </c>
    </row>
    <row r="1450" spans="1:19" x14ac:dyDescent="0.2">
      <c r="A1450" s="29">
        <v>40394</v>
      </c>
      <c r="B1450" s="1" t="s">
        <v>200</v>
      </c>
      <c r="C1450" s="27">
        <v>43966</v>
      </c>
      <c r="D1450" s="1">
        <v>51570</v>
      </c>
      <c r="J1450" s="1" t="s">
        <v>0</v>
      </c>
      <c r="K1450" s="1" t="s">
        <v>49</v>
      </c>
      <c r="L1450" s="1">
        <v>-1</v>
      </c>
      <c r="M1450" s="1">
        <v>36.799999999999997</v>
      </c>
      <c r="N1450" s="6"/>
      <c r="O1450" s="6">
        <v>36.799999999999997</v>
      </c>
      <c r="P1450" s="6">
        <v>-485409.72</v>
      </c>
      <c r="R1450" s="31">
        <v>-36.799999999999997</v>
      </c>
      <c r="S1450" s="28">
        <v>43982</v>
      </c>
    </row>
    <row r="1451" spans="1:19" x14ac:dyDescent="0.2">
      <c r="A1451" s="29">
        <v>40394</v>
      </c>
      <c r="B1451" s="1" t="s">
        <v>200</v>
      </c>
      <c r="C1451" s="27">
        <v>43966</v>
      </c>
      <c r="D1451" s="1">
        <v>51570</v>
      </c>
      <c r="J1451" s="1" t="s">
        <v>0</v>
      </c>
      <c r="K1451" s="1" t="s">
        <v>49</v>
      </c>
      <c r="L1451" s="1">
        <v>-1</v>
      </c>
      <c r="M1451" s="1">
        <v>28</v>
      </c>
      <c r="N1451" s="6"/>
      <c r="O1451" s="6">
        <v>28</v>
      </c>
      <c r="P1451" s="6">
        <v>-485437.72</v>
      </c>
      <c r="R1451" s="31">
        <v>-28</v>
      </c>
      <c r="S1451" s="28">
        <v>43982</v>
      </c>
    </row>
    <row r="1452" spans="1:19" x14ac:dyDescent="0.2">
      <c r="A1452" s="29">
        <v>40395</v>
      </c>
      <c r="B1452" s="1" t="s">
        <v>200</v>
      </c>
      <c r="C1452" s="27">
        <v>43966</v>
      </c>
      <c r="D1452" s="1">
        <v>51571</v>
      </c>
      <c r="J1452" s="1" t="s">
        <v>0</v>
      </c>
      <c r="K1452" s="1" t="s">
        <v>49</v>
      </c>
      <c r="L1452" s="1">
        <v>-2</v>
      </c>
      <c r="M1452" s="1">
        <v>110</v>
      </c>
      <c r="N1452" s="6"/>
      <c r="O1452" s="6">
        <v>220</v>
      </c>
      <c r="P1452" s="6">
        <v>-485811.72</v>
      </c>
      <c r="R1452" s="31">
        <v>-220</v>
      </c>
      <c r="S1452" s="28">
        <v>43982</v>
      </c>
    </row>
    <row r="1453" spans="1:19" x14ac:dyDescent="0.2">
      <c r="A1453" s="29">
        <v>40407</v>
      </c>
      <c r="B1453" s="1" t="s">
        <v>200</v>
      </c>
      <c r="C1453" s="27">
        <v>43966</v>
      </c>
      <c r="D1453" s="1">
        <v>51572</v>
      </c>
      <c r="J1453" s="1" t="s">
        <v>0</v>
      </c>
      <c r="K1453" s="1" t="s">
        <v>49</v>
      </c>
      <c r="L1453" s="1">
        <v>-2</v>
      </c>
      <c r="M1453" s="1">
        <v>110</v>
      </c>
      <c r="N1453" s="6"/>
      <c r="O1453" s="6">
        <v>220</v>
      </c>
      <c r="P1453" s="6">
        <v>-486031.72</v>
      </c>
      <c r="R1453" s="31">
        <v>-220</v>
      </c>
      <c r="S1453" s="28">
        <v>43982</v>
      </c>
    </row>
    <row r="1454" spans="1:19" x14ac:dyDescent="0.2">
      <c r="A1454" s="29">
        <v>40407</v>
      </c>
      <c r="B1454" s="1" t="s">
        <v>200</v>
      </c>
      <c r="C1454" s="27">
        <v>43966</v>
      </c>
      <c r="D1454" s="1">
        <v>51572</v>
      </c>
      <c r="J1454" s="1" t="s">
        <v>0</v>
      </c>
      <c r="K1454" s="1" t="s">
        <v>49</v>
      </c>
      <c r="L1454" s="1">
        <v>-0.25</v>
      </c>
      <c r="M1454" s="1">
        <v>110</v>
      </c>
      <c r="N1454" s="6"/>
      <c r="O1454" s="6">
        <v>27.5</v>
      </c>
      <c r="P1454" s="6">
        <v>-486059.22</v>
      </c>
      <c r="R1454" s="31">
        <v>-27.5</v>
      </c>
      <c r="S1454" s="28">
        <v>43982</v>
      </c>
    </row>
    <row r="1455" spans="1:19" x14ac:dyDescent="0.2">
      <c r="A1455" s="29">
        <v>40408</v>
      </c>
      <c r="B1455" s="1" t="s">
        <v>200</v>
      </c>
      <c r="C1455" s="27">
        <v>43966</v>
      </c>
      <c r="D1455" s="1">
        <v>51573</v>
      </c>
      <c r="J1455" s="1" t="s">
        <v>0</v>
      </c>
      <c r="K1455" s="1" t="s">
        <v>49</v>
      </c>
      <c r="L1455" s="1">
        <v>-1</v>
      </c>
      <c r="M1455" s="1">
        <v>110</v>
      </c>
      <c r="N1455" s="6"/>
      <c r="O1455" s="6">
        <v>110</v>
      </c>
      <c r="P1455" s="6">
        <v>-486169.22</v>
      </c>
      <c r="R1455" s="31">
        <v>-110</v>
      </c>
      <c r="S1455" s="28">
        <v>43982</v>
      </c>
    </row>
    <row r="1456" spans="1:19" x14ac:dyDescent="0.2">
      <c r="A1456" s="29">
        <v>40408</v>
      </c>
      <c r="B1456" s="1" t="s">
        <v>200</v>
      </c>
      <c r="C1456" s="27">
        <v>43966</v>
      </c>
      <c r="D1456" s="1">
        <v>51573</v>
      </c>
      <c r="J1456" s="1" t="s">
        <v>0</v>
      </c>
      <c r="K1456" s="1" t="s">
        <v>49</v>
      </c>
      <c r="L1456" s="1">
        <v>-0.5</v>
      </c>
      <c r="M1456" s="1">
        <v>110</v>
      </c>
      <c r="N1456" s="6"/>
      <c r="O1456" s="6">
        <v>55</v>
      </c>
      <c r="P1456" s="6">
        <v>-486251.72</v>
      </c>
      <c r="R1456" s="31">
        <v>-55</v>
      </c>
      <c r="S1456" s="28">
        <v>43982</v>
      </c>
    </row>
    <row r="1457" spans="1:19" x14ac:dyDescent="0.2">
      <c r="A1457" s="29">
        <v>40408</v>
      </c>
      <c r="B1457" s="1" t="s">
        <v>200</v>
      </c>
      <c r="C1457" s="27">
        <v>43966</v>
      </c>
      <c r="D1457" s="1">
        <v>51573</v>
      </c>
      <c r="J1457" s="1" t="s">
        <v>0</v>
      </c>
      <c r="K1457" s="1" t="s">
        <v>49</v>
      </c>
      <c r="L1457" s="1">
        <v>-0.25</v>
      </c>
      <c r="M1457" s="1">
        <v>110</v>
      </c>
      <c r="N1457" s="6"/>
      <c r="O1457" s="6">
        <v>27.5</v>
      </c>
      <c r="P1457" s="6">
        <v>-486196.72</v>
      </c>
      <c r="R1457" s="31">
        <v>-27.5</v>
      </c>
      <c r="S1457" s="28">
        <v>43982</v>
      </c>
    </row>
    <row r="1458" spans="1:19" x14ac:dyDescent="0.2">
      <c r="A1458" s="29">
        <v>40410</v>
      </c>
      <c r="B1458" s="1" t="s">
        <v>200</v>
      </c>
      <c r="C1458" s="27">
        <v>43966</v>
      </c>
      <c r="D1458" s="1">
        <v>51574</v>
      </c>
      <c r="J1458" s="1" t="s">
        <v>0</v>
      </c>
      <c r="K1458" s="1" t="s">
        <v>49</v>
      </c>
      <c r="L1458" s="1">
        <v>-1.5</v>
      </c>
      <c r="M1458" s="1">
        <v>88</v>
      </c>
      <c r="N1458" s="6"/>
      <c r="O1458" s="6">
        <v>132</v>
      </c>
      <c r="P1458" s="6">
        <v>-486383.72</v>
      </c>
      <c r="R1458" s="31">
        <v>-132</v>
      </c>
      <c r="S1458" s="28">
        <v>43982</v>
      </c>
    </row>
    <row r="1459" spans="1:19" x14ac:dyDescent="0.2">
      <c r="A1459" s="29">
        <v>40068</v>
      </c>
      <c r="B1459" s="1" t="s">
        <v>200</v>
      </c>
      <c r="C1459" s="27">
        <v>43969</v>
      </c>
      <c r="D1459" s="1">
        <v>51481</v>
      </c>
      <c r="J1459" s="1" t="s">
        <v>0</v>
      </c>
      <c r="K1459" s="1" t="s">
        <v>49</v>
      </c>
      <c r="L1459" s="1">
        <v>-0.75</v>
      </c>
      <c r="M1459" s="1">
        <v>88</v>
      </c>
      <c r="N1459" s="6"/>
      <c r="O1459" s="6">
        <v>66</v>
      </c>
      <c r="P1459" s="6">
        <v>-486629.72</v>
      </c>
      <c r="R1459" s="31">
        <v>-66</v>
      </c>
      <c r="S1459" s="28">
        <v>43982</v>
      </c>
    </row>
    <row r="1460" spans="1:19" x14ac:dyDescent="0.2">
      <c r="A1460" s="29">
        <v>40068</v>
      </c>
      <c r="B1460" s="1" t="s">
        <v>200</v>
      </c>
      <c r="C1460" s="27">
        <v>43969</v>
      </c>
      <c r="D1460" s="1">
        <v>51481</v>
      </c>
      <c r="J1460" s="1" t="s">
        <v>0</v>
      </c>
      <c r="K1460" s="1" t="s">
        <v>49</v>
      </c>
      <c r="L1460" s="1">
        <v>-3</v>
      </c>
      <c r="M1460" s="1">
        <v>18</v>
      </c>
      <c r="N1460" s="6"/>
      <c r="O1460" s="6">
        <v>54</v>
      </c>
      <c r="P1460" s="6">
        <v>-486437.72</v>
      </c>
      <c r="R1460" s="31">
        <v>-54</v>
      </c>
      <c r="S1460" s="28">
        <v>43982</v>
      </c>
    </row>
    <row r="1461" spans="1:19" x14ac:dyDescent="0.2">
      <c r="A1461" s="29">
        <v>40068</v>
      </c>
      <c r="B1461" s="1" t="s">
        <v>200</v>
      </c>
      <c r="C1461" s="27">
        <v>43969</v>
      </c>
      <c r="D1461" s="1">
        <v>51481</v>
      </c>
      <c r="J1461" s="1" t="s">
        <v>0</v>
      </c>
      <c r="K1461" s="1" t="s">
        <v>49</v>
      </c>
      <c r="L1461" s="1">
        <v>-3</v>
      </c>
      <c r="M1461" s="1">
        <v>18</v>
      </c>
      <c r="N1461" s="6"/>
      <c r="O1461" s="6">
        <v>54</v>
      </c>
      <c r="P1461" s="6">
        <v>-486539.72</v>
      </c>
      <c r="R1461" s="31">
        <v>-54</v>
      </c>
      <c r="S1461" s="28">
        <v>43982</v>
      </c>
    </row>
    <row r="1462" spans="1:19" x14ac:dyDescent="0.2">
      <c r="A1462" s="29">
        <v>40068</v>
      </c>
      <c r="B1462" s="1" t="s">
        <v>200</v>
      </c>
      <c r="C1462" s="27">
        <v>43969</v>
      </c>
      <c r="D1462" s="1">
        <v>51481</v>
      </c>
      <c r="J1462" s="1" t="s">
        <v>0</v>
      </c>
      <c r="K1462" s="1" t="s">
        <v>49</v>
      </c>
      <c r="L1462" s="1">
        <v>-1</v>
      </c>
      <c r="M1462" s="1">
        <v>48</v>
      </c>
      <c r="N1462" s="6"/>
      <c r="O1462" s="6">
        <v>48</v>
      </c>
      <c r="P1462" s="6">
        <v>-486485.72</v>
      </c>
      <c r="R1462" s="31">
        <v>-48</v>
      </c>
      <c r="S1462" s="28">
        <v>43982</v>
      </c>
    </row>
    <row r="1463" spans="1:19" x14ac:dyDescent="0.2">
      <c r="A1463" s="29">
        <v>40068</v>
      </c>
      <c r="B1463" s="1" t="s">
        <v>200</v>
      </c>
      <c r="C1463" s="27">
        <v>43969</v>
      </c>
      <c r="D1463" s="1">
        <v>51481</v>
      </c>
      <c r="J1463" s="1" t="s">
        <v>0</v>
      </c>
      <c r="K1463" s="1" t="s">
        <v>49</v>
      </c>
      <c r="L1463" s="1">
        <v>-1</v>
      </c>
      <c r="M1463" s="1">
        <v>24</v>
      </c>
      <c r="N1463" s="6"/>
      <c r="O1463" s="6">
        <v>24</v>
      </c>
      <c r="P1463" s="6">
        <v>-486563.72</v>
      </c>
      <c r="R1463" s="31">
        <v>-24</v>
      </c>
      <c r="S1463" s="28">
        <v>43982</v>
      </c>
    </row>
    <row r="1464" spans="1:19" x14ac:dyDescent="0.2">
      <c r="A1464" s="29">
        <v>40068</v>
      </c>
      <c r="B1464" s="1" t="s">
        <v>200</v>
      </c>
      <c r="C1464" s="27">
        <v>43969</v>
      </c>
      <c r="D1464" s="1">
        <v>51481</v>
      </c>
      <c r="J1464" s="1" t="s">
        <v>0</v>
      </c>
      <c r="K1464" s="1" t="s">
        <v>49</v>
      </c>
      <c r="L1464" s="1">
        <v>-0.25</v>
      </c>
      <c r="M1464" s="1">
        <v>88</v>
      </c>
      <c r="N1464" s="6"/>
      <c r="O1464" s="6">
        <v>22</v>
      </c>
      <c r="P1464" s="6">
        <v>-486651.72</v>
      </c>
      <c r="R1464" s="31">
        <v>-22</v>
      </c>
      <c r="S1464" s="28">
        <v>43982</v>
      </c>
    </row>
    <row r="1465" spans="1:19" x14ac:dyDescent="0.2">
      <c r="A1465" s="29">
        <v>40068</v>
      </c>
      <c r="B1465" s="1" t="s">
        <v>200</v>
      </c>
      <c r="C1465" s="27">
        <v>43969</v>
      </c>
      <c r="D1465" s="1">
        <v>51481</v>
      </c>
      <c r="J1465" s="1" t="s">
        <v>0</v>
      </c>
      <c r="K1465" s="1" t="s">
        <v>49</v>
      </c>
      <c r="L1465" s="1">
        <v>-0.25</v>
      </c>
      <c r="M1465" s="1">
        <v>88</v>
      </c>
      <c r="N1465" s="6"/>
      <c r="O1465" s="6">
        <v>22</v>
      </c>
      <c r="P1465" s="6">
        <v>-486673.72</v>
      </c>
      <c r="R1465" s="31">
        <v>-22</v>
      </c>
      <c r="S1465" s="28">
        <v>43982</v>
      </c>
    </row>
    <row r="1466" spans="1:19" x14ac:dyDescent="0.2">
      <c r="A1466" s="29">
        <v>40164</v>
      </c>
      <c r="B1466" s="1" t="s">
        <v>200</v>
      </c>
      <c r="C1466" s="27">
        <v>43969</v>
      </c>
      <c r="D1466" s="1">
        <v>51506</v>
      </c>
      <c r="J1466" s="1" t="s">
        <v>0</v>
      </c>
      <c r="K1466" s="1" t="s">
        <v>49</v>
      </c>
      <c r="L1466" s="1">
        <v>-8.75</v>
      </c>
      <c r="M1466" s="1">
        <v>110</v>
      </c>
      <c r="N1466" s="6"/>
      <c r="O1466" s="6">
        <v>962.5</v>
      </c>
      <c r="P1466" s="6">
        <v>-488389.72</v>
      </c>
      <c r="R1466" s="31">
        <v>-962.5</v>
      </c>
      <c r="S1466" s="28">
        <v>43982</v>
      </c>
    </row>
    <row r="1467" spans="1:19" x14ac:dyDescent="0.2">
      <c r="A1467" s="29">
        <v>40164</v>
      </c>
      <c r="B1467" s="1" t="s">
        <v>200</v>
      </c>
      <c r="C1467" s="27">
        <v>43969</v>
      </c>
      <c r="D1467" s="1">
        <v>51506</v>
      </c>
      <c r="J1467" s="1" t="s">
        <v>0</v>
      </c>
      <c r="K1467" s="1" t="s">
        <v>49</v>
      </c>
      <c r="L1467" s="1">
        <v>-7.75</v>
      </c>
      <c r="M1467" s="1">
        <v>110</v>
      </c>
      <c r="N1467" s="6"/>
      <c r="O1467" s="6">
        <v>852.5</v>
      </c>
      <c r="P1467" s="6">
        <v>-489929.72</v>
      </c>
      <c r="R1467" s="31">
        <v>-852.5</v>
      </c>
      <c r="S1467" s="28">
        <v>43982</v>
      </c>
    </row>
    <row r="1468" spans="1:19" x14ac:dyDescent="0.2">
      <c r="A1468" s="29">
        <v>40164</v>
      </c>
      <c r="B1468" s="1" t="s">
        <v>200</v>
      </c>
      <c r="C1468" s="27">
        <v>43969</v>
      </c>
      <c r="D1468" s="1">
        <v>51506</v>
      </c>
      <c r="J1468" s="1" t="s">
        <v>0</v>
      </c>
      <c r="K1468" s="1" t="s">
        <v>49</v>
      </c>
      <c r="L1468" s="1">
        <v>-4.25</v>
      </c>
      <c r="M1468" s="1">
        <v>110</v>
      </c>
      <c r="N1468" s="6"/>
      <c r="O1468" s="6">
        <v>467.5</v>
      </c>
      <c r="P1468" s="6">
        <v>-487399.72</v>
      </c>
      <c r="R1468" s="31">
        <v>-467.5</v>
      </c>
      <c r="S1468" s="28">
        <v>43982</v>
      </c>
    </row>
    <row r="1469" spans="1:19" x14ac:dyDescent="0.2">
      <c r="A1469" s="29">
        <v>40164</v>
      </c>
      <c r="B1469" s="1" t="s">
        <v>200</v>
      </c>
      <c r="C1469" s="27">
        <v>43969</v>
      </c>
      <c r="D1469" s="1">
        <v>51506</v>
      </c>
      <c r="J1469" s="1" t="s">
        <v>0</v>
      </c>
      <c r="K1469" s="1" t="s">
        <v>49</v>
      </c>
      <c r="L1469" s="1">
        <v>-4.25</v>
      </c>
      <c r="M1469" s="1">
        <v>110</v>
      </c>
      <c r="N1469" s="6"/>
      <c r="O1469" s="6">
        <v>467.5</v>
      </c>
      <c r="P1469" s="6">
        <v>-488857.22</v>
      </c>
      <c r="R1469" s="31">
        <v>-467.5</v>
      </c>
      <c r="S1469" s="28">
        <v>43982</v>
      </c>
    </row>
    <row r="1470" spans="1:19" x14ac:dyDescent="0.2">
      <c r="A1470" s="29">
        <v>40164</v>
      </c>
      <c r="B1470" s="1" t="s">
        <v>200</v>
      </c>
      <c r="C1470" s="27">
        <v>43969</v>
      </c>
      <c r="D1470" s="1">
        <v>51506</v>
      </c>
      <c r="J1470" s="1" t="s">
        <v>0</v>
      </c>
      <c r="K1470" s="1" t="s">
        <v>49</v>
      </c>
      <c r="L1470" s="1">
        <v>-2</v>
      </c>
      <c r="M1470" s="1">
        <v>110</v>
      </c>
      <c r="N1470" s="6"/>
      <c r="O1470" s="6">
        <v>220</v>
      </c>
      <c r="P1470" s="6">
        <v>-489077.22</v>
      </c>
      <c r="R1470" s="31">
        <v>-220</v>
      </c>
      <c r="S1470" s="28">
        <v>43982</v>
      </c>
    </row>
    <row r="1471" spans="1:19" x14ac:dyDescent="0.2">
      <c r="A1471" s="29">
        <v>40164</v>
      </c>
      <c r="B1471" s="1" t="s">
        <v>200</v>
      </c>
      <c r="C1471" s="27">
        <v>43969</v>
      </c>
      <c r="D1471" s="1">
        <v>51506</v>
      </c>
      <c r="J1471" s="1" t="s">
        <v>0</v>
      </c>
      <c r="K1471" s="1" t="s">
        <v>49</v>
      </c>
      <c r="L1471" s="1">
        <v>-0.75</v>
      </c>
      <c r="M1471" s="1">
        <v>110</v>
      </c>
      <c r="N1471" s="6"/>
      <c r="O1471" s="6">
        <v>82.5</v>
      </c>
      <c r="P1471" s="6">
        <v>-486756.22</v>
      </c>
      <c r="R1471" s="31">
        <v>-82.5</v>
      </c>
      <c r="S1471" s="28">
        <v>43982</v>
      </c>
    </row>
    <row r="1472" spans="1:19" x14ac:dyDescent="0.2">
      <c r="A1472" s="29">
        <v>40164</v>
      </c>
      <c r="B1472" s="1" t="s">
        <v>200</v>
      </c>
      <c r="C1472" s="27">
        <v>43969</v>
      </c>
      <c r="D1472" s="1">
        <v>51506</v>
      </c>
      <c r="J1472" s="1" t="s">
        <v>0</v>
      </c>
      <c r="K1472" s="1" t="s">
        <v>49</v>
      </c>
      <c r="L1472" s="1">
        <v>-0.75</v>
      </c>
      <c r="M1472" s="1">
        <v>110</v>
      </c>
      <c r="N1472" s="6"/>
      <c r="O1472" s="6">
        <v>82.5</v>
      </c>
      <c r="P1472" s="6">
        <v>-490012.22</v>
      </c>
      <c r="R1472" s="31">
        <v>-82.5</v>
      </c>
      <c r="S1472" s="28">
        <v>43982</v>
      </c>
    </row>
    <row r="1473" spans="1:19" x14ac:dyDescent="0.2">
      <c r="A1473" s="29">
        <v>40164</v>
      </c>
      <c r="B1473" s="1" t="s">
        <v>200</v>
      </c>
      <c r="C1473" s="27">
        <v>43969</v>
      </c>
      <c r="D1473" s="1">
        <v>51506</v>
      </c>
      <c r="J1473" s="1" t="s">
        <v>0</v>
      </c>
      <c r="K1473" s="1" t="s">
        <v>49</v>
      </c>
      <c r="L1473" s="1">
        <v>-0.75</v>
      </c>
      <c r="M1473" s="1">
        <v>110</v>
      </c>
      <c r="N1473" s="6"/>
      <c r="O1473" s="6">
        <v>82.5</v>
      </c>
      <c r="P1473" s="6">
        <v>-490094.72</v>
      </c>
      <c r="R1473" s="31">
        <v>-82.5</v>
      </c>
      <c r="S1473" s="28">
        <v>43982</v>
      </c>
    </row>
    <row r="1474" spans="1:19" x14ac:dyDescent="0.2">
      <c r="A1474" s="29">
        <v>40164</v>
      </c>
      <c r="B1474" s="1" t="s">
        <v>200</v>
      </c>
      <c r="C1474" s="27">
        <v>43969</v>
      </c>
      <c r="D1474" s="1">
        <v>51506</v>
      </c>
      <c r="J1474" s="1" t="s">
        <v>0</v>
      </c>
      <c r="K1474" s="1" t="s">
        <v>49</v>
      </c>
      <c r="L1474" s="1">
        <v>-0.25</v>
      </c>
      <c r="M1474" s="1">
        <v>110</v>
      </c>
      <c r="N1474" s="6"/>
      <c r="O1474" s="6">
        <v>27.5</v>
      </c>
      <c r="P1474" s="6">
        <v>-487427.22</v>
      </c>
      <c r="R1474" s="31">
        <v>-27.5</v>
      </c>
      <c r="S1474" s="28">
        <v>43982</v>
      </c>
    </row>
    <row r="1475" spans="1:19" x14ac:dyDescent="0.2">
      <c r="A1475" s="29">
        <v>40164</v>
      </c>
      <c r="B1475" s="1" t="s">
        <v>200</v>
      </c>
      <c r="C1475" s="27">
        <v>43969</v>
      </c>
      <c r="D1475" s="1">
        <v>51506</v>
      </c>
      <c r="J1475" s="1" t="s">
        <v>0</v>
      </c>
      <c r="K1475" s="1" t="s">
        <v>49</v>
      </c>
      <c r="L1475" s="1">
        <v>-1</v>
      </c>
      <c r="M1475" s="1">
        <v>-3</v>
      </c>
      <c r="N1475" s="6">
        <v>3</v>
      </c>
      <c r="O1475" s="6"/>
      <c r="P1475" s="6">
        <v>-490289.72</v>
      </c>
      <c r="R1475" s="31">
        <v>3</v>
      </c>
      <c r="S1475" s="28">
        <v>43982</v>
      </c>
    </row>
    <row r="1476" spans="1:19" x14ac:dyDescent="0.2">
      <c r="A1476" s="29">
        <v>40245</v>
      </c>
      <c r="B1476" s="1" t="s">
        <v>200</v>
      </c>
      <c r="C1476" s="27">
        <v>43969</v>
      </c>
      <c r="D1476" s="1">
        <v>51557</v>
      </c>
      <c r="J1476" s="1" t="s">
        <v>0</v>
      </c>
      <c r="K1476" s="1" t="s">
        <v>49</v>
      </c>
      <c r="L1476" s="1">
        <v>-2</v>
      </c>
      <c r="M1476" s="1">
        <v>88</v>
      </c>
      <c r="N1476" s="6"/>
      <c r="O1476" s="6">
        <v>176</v>
      </c>
      <c r="P1476" s="6">
        <v>-490292.72</v>
      </c>
      <c r="R1476" s="31">
        <v>-176</v>
      </c>
      <c r="S1476" s="28">
        <v>43982</v>
      </c>
    </row>
    <row r="1477" spans="1:19" x14ac:dyDescent="0.2">
      <c r="A1477" s="29">
        <v>40245</v>
      </c>
      <c r="B1477" s="1" t="s">
        <v>200</v>
      </c>
      <c r="C1477" s="27">
        <v>43969</v>
      </c>
      <c r="D1477" s="1">
        <v>51557</v>
      </c>
      <c r="J1477" s="1" t="s">
        <v>0</v>
      </c>
      <c r="K1477" s="1" t="s">
        <v>49</v>
      </c>
      <c r="L1477" s="1">
        <v>-0.5</v>
      </c>
      <c r="M1477" s="1">
        <v>88</v>
      </c>
      <c r="N1477" s="6"/>
      <c r="O1477" s="6">
        <v>44</v>
      </c>
      <c r="P1477" s="6">
        <v>-486800.22</v>
      </c>
      <c r="R1477" s="31">
        <v>-44</v>
      </c>
      <c r="S1477" s="28">
        <v>43982</v>
      </c>
    </row>
    <row r="1478" spans="1:19" x14ac:dyDescent="0.2">
      <c r="A1478" s="29">
        <v>40245</v>
      </c>
      <c r="B1478" s="1" t="s">
        <v>200</v>
      </c>
      <c r="C1478" s="27">
        <v>43969</v>
      </c>
      <c r="D1478" s="1">
        <v>51557</v>
      </c>
      <c r="J1478" s="1" t="s">
        <v>0</v>
      </c>
      <c r="K1478" s="1" t="s">
        <v>49</v>
      </c>
      <c r="L1478" s="1">
        <v>-0.25</v>
      </c>
      <c r="M1478" s="1">
        <v>88</v>
      </c>
      <c r="N1478" s="6"/>
      <c r="O1478" s="6">
        <v>22</v>
      </c>
      <c r="P1478" s="6">
        <v>-490116.72</v>
      </c>
      <c r="R1478" s="31">
        <v>-22</v>
      </c>
      <c r="S1478" s="28">
        <v>43982</v>
      </c>
    </row>
    <row r="1479" spans="1:19" x14ac:dyDescent="0.2">
      <c r="A1479" s="29">
        <v>40249</v>
      </c>
      <c r="B1479" s="1" t="s">
        <v>200</v>
      </c>
      <c r="C1479" s="27">
        <v>43969</v>
      </c>
      <c r="D1479" s="1">
        <v>51561</v>
      </c>
      <c r="J1479" s="1" t="s">
        <v>0</v>
      </c>
      <c r="K1479" s="1" t="s">
        <v>49</v>
      </c>
      <c r="L1479" s="1">
        <v>-0.5</v>
      </c>
      <c r="M1479" s="1">
        <v>88</v>
      </c>
      <c r="N1479" s="6"/>
      <c r="O1479" s="6">
        <v>44</v>
      </c>
      <c r="P1479" s="6">
        <v>-486844.22</v>
      </c>
      <c r="R1479" s="31">
        <v>-44</v>
      </c>
      <c r="S1479" s="28">
        <v>43982</v>
      </c>
    </row>
    <row r="1480" spans="1:19" x14ac:dyDescent="0.2">
      <c r="A1480" s="29">
        <v>40249</v>
      </c>
      <c r="B1480" s="1" t="s">
        <v>200</v>
      </c>
      <c r="C1480" s="27">
        <v>43969</v>
      </c>
      <c r="D1480" s="1">
        <v>51561</v>
      </c>
      <c r="J1480" s="1" t="s">
        <v>0</v>
      </c>
      <c r="K1480" s="1" t="s">
        <v>49</v>
      </c>
      <c r="L1480" s="1">
        <v>-0.5</v>
      </c>
      <c r="M1480" s="1">
        <v>88</v>
      </c>
      <c r="N1480" s="6"/>
      <c r="O1480" s="6">
        <v>44</v>
      </c>
      <c r="P1480" s="6">
        <v>-486888.22</v>
      </c>
      <c r="R1480" s="31">
        <v>-44</v>
      </c>
      <c r="S1480" s="28">
        <v>43982</v>
      </c>
    </row>
    <row r="1481" spans="1:19" x14ac:dyDescent="0.2">
      <c r="A1481" s="29">
        <v>40249</v>
      </c>
      <c r="B1481" s="1" t="s">
        <v>200</v>
      </c>
      <c r="C1481" s="27">
        <v>43969</v>
      </c>
      <c r="D1481" s="1">
        <v>51561</v>
      </c>
      <c r="J1481" s="1" t="s">
        <v>0</v>
      </c>
      <c r="K1481" s="1" t="s">
        <v>49</v>
      </c>
      <c r="L1481" s="1">
        <v>-0.5</v>
      </c>
      <c r="M1481" s="1">
        <v>88</v>
      </c>
      <c r="N1481" s="6"/>
      <c r="O1481" s="6">
        <v>44</v>
      </c>
      <c r="P1481" s="6">
        <v>-486932.22</v>
      </c>
      <c r="R1481" s="31">
        <v>-44</v>
      </c>
      <c r="S1481" s="28">
        <v>43982</v>
      </c>
    </row>
    <row r="1482" spans="1:19" x14ac:dyDescent="0.2">
      <c r="A1482" s="29">
        <v>40248</v>
      </c>
      <c r="B1482" s="1" t="s">
        <v>200</v>
      </c>
      <c r="C1482" s="27">
        <v>43970</v>
      </c>
      <c r="D1482" s="1">
        <v>51560</v>
      </c>
      <c r="J1482" s="1" t="s">
        <v>0</v>
      </c>
      <c r="K1482" s="1" t="s">
        <v>49</v>
      </c>
      <c r="L1482" s="1">
        <v>-5.75</v>
      </c>
      <c r="M1482" s="1">
        <v>88</v>
      </c>
      <c r="N1482" s="6"/>
      <c r="O1482" s="6">
        <v>506</v>
      </c>
      <c r="P1482" s="6">
        <v>-492071.72</v>
      </c>
      <c r="R1482" s="31">
        <v>-506</v>
      </c>
      <c r="S1482" s="28">
        <v>43982</v>
      </c>
    </row>
    <row r="1483" spans="1:19" x14ac:dyDescent="0.2">
      <c r="A1483" s="29">
        <v>40248</v>
      </c>
      <c r="B1483" s="1" t="s">
        <v>200</v>
      </c>
      <c r="C1483" s="27">
        <v>43970</v>
      </c>
      <c r="D1483" s="1">
        <v>51560</v>
      </c>
      <c r="J1483" s="1" t="s">
        <v>0</v>
      </c>
      <c r="K1483" s="1" t="s">
        <v>49</v>
      </c>
      <c r="L1483" s="1">
        <v>-3.5</v>
      </c>
      <c r="M1483" s="1">
        <v>88</v>
      </c>
      <c r="N1483" s="6"/>
      <c r="O1483" s="6">
        <v>308</v>
      </c>
      <c r="P1483" s="6">
        <v>-490817.72</v>
      </c>
      <c r="R1483" s="31">
        <v>-308</v>
      </c>
      <c r="S1483" s="28">
        <v>43982</v>
      </c>
    </row>
    <row r="1484" spans="1:19" x14ac:dyDescent="0.2">
      <c r="A1484" s="29">
        <v>40248</v>
      </c>
      <c r="B1484" s="1" t="s">
        <v>200</v>
      </c>
      <c r="C1484" s="27">
        <v>43970</v>
      </c>
      <c r="D1484" s="1">
        <v>51560</v>
      </c>
      <c r="J1484" s="1" t="s">
        <v>0</v>
      </c>
      <c r="K1484" s="1" t="s">
        <v>49</v>
      </c>
      <c r="L1484" s="1">
        <v>-3.25</v>
      </c>
      <c r="M1484" s="1">
        <v>88</v>
      </c>
      <c r="N1484" s="6"/>
      <c r="O1484" s="6">
        <v>286</v>
      </c>
      <c r="P1484" s="6">
        <v>-492357.72</v>
      </c>
      <c r="R1484" s="31">
        <v>-286</v>
      </c>
      <c r="S1484" s="28">
        <v>43982</v>
      </c>
    </row>
    <row r="1485" spans="1:19" x14ac:dyDescent="0.2">
      <c r="A1485" s="29">
        <v>40248</v>
      </c>
      <c r="B1485" s="1" t="s">
        <v>200</v>
      </c>
      <c r="C1485" s="27">
        <v>43970</v>
      </c>
      <c r="D1485" s="1">
        <v>51560</v>
      </c>
      <c r="J1485" s="1" t="s">
        <v>0</v>
      </c>
      <c r="K1485" s="1" t="s">
        <v>49</v>
      </c>
      <c r="L1485" s="1">
        <v>-3</v>
      </c>
      <c r="M1485" s="1">
        <v>88</v>
      </c>
      <c r="N1485" s="6"/>
      <c r="O1485" s="6">
        <v>264</v>
      </c>
      <c r="P1485" s="6">
        <v>-491081.72</v>
      </c>
      <c r="R1485" s="31">
        <v>-264</v>
      </c>
      <c r="S1485" s="28">
        <v>43982</v>
      </c>
    </row>
    <row r="1486" spans="1:19" x14ac:dyDescent="0.2">
      <c r="A1486" s="29">
        <v>40248</v>
      </c>
      <c r="B1486" s="1" t="s">
        <v>200</v>
      </c>
      <c r="C1486" s="27">
        <v>43970</v>
      </c>
      <c r="D1486" s="1">
        <v>51560</v>
      </c>
      <c r="J1486" s="1" t="s">
        <v>0</v>
      </c>
      <c r="K1486" s="1" t="s">
        <v>49</v>
      </c>
      <c r="L1486" s="1">
        <v>-2.5</v>
      </c>
      <c r="M1486" s="1">
        <v>88</v>
      </c>
      <c r="N1486" s="6"/>
      <c r="O1486" s="6">
        <v>220</v>
      </c>
      <c r="P1486" s="6">
        <v>-491345.72</v>
      </c>
      <c r="R1486" s="31">
        <v>-220</v>
      </c>
      <c r="S1486" s="28">
        <v>43982</v>
      </c>
    </row>
    <row r="1487" spans="1:19" x14ac:dyDescent="0.2">
      <c r="A1487" s="29">
        <v>40248</v>
      </c>
      <c r="B1487" s="1" t="s">
        <v>200</v>
      </c>
      <c r="C1487" s="27">
        <v>43970</v>
      </c>
      <c r="D1487" s="1">
        <v>51560</v>
      </c>
      <c r="J1487" s="1" t="s">
        <v>0</v>
      </c>
      <c r="K1487" s="1" t="s">
        <v>49</v>
      </c>
      <c r="L1487" s="1">
        <v>-2.5</v>
      </c>
      <c r="M1487" s="1">
        <v>88</v>
      </c>
      <c r="N1487" s="6"/>
      <c r="O1487" s="6">
        <v>220</v>
      </c>
      <c r="P1487" s="6">
        <v>-491565.72</v>
      </c>
      <c r="R1487" s="31">
        <v>-220</v>
      </c>
      <c r="S1487" s="28">
        <v>43982</v>
      </c>
    </row>
    <row r="1488" spans="1:19" x14ac:dyDescent="0.2">
      <c r="A1488" s="29">
        <v>40248</v>
      </c>
      <c r="B1488" s="1" t="s">
        <v>200</v>
      </c>
      <c r="C1488" s="27">
        <v>43970</v>
      </c>
      <c r="D1488" s="1">
        <v>51560</v>
      </c>
      <c r="J1488" s="1" t="s">
        <v>0</v>
      </c>
      <c r="K1488" s="1" t="s">
        <v>49</v>
      </c>
      <c r="L1488" s="1">
        <v>-0.75</v>
      </c>
      <c r="M1488" s="1">
        <v>88</v>
      </c>
      <c r="N1488" s="6"/>
      <c r="O1488" s="6">
        <v>66</v>
      </c>
      <c r="P1488" s="6">
        <v>-490443.72</v>
      </c>
      <c r="R1488" s="31">
        <v>-66</v>
      </c>
      <c r="S1488" s="28">
        <v>43982</v>
      </c>
    </row>
    <row r="1489" spans="1:19" x14ac:dyDescent="0.2">
      <c r="A1489" s="29">
        <v>40248</v>
      </c>
      <c r="B1489" s="1" t="s">
        <v>200</v>
      </c>
      <c r="C1489" s="27">
        <v>43970</v>
      </c>
      <c r="D1489" s="1">
        <v>51560</v>
      </c>
      <c r="J1489" s="1" t="s">
        <v>0</v>
      </c>
      <c r="K1489" s="1" t="s">
        <v>49</v>
      </c>
      <c r="L1489" s="1">
        <v>-0.75</v>
      </c>
      <c r="M1489" s="1">
        <v>88</v>
      </c>
      <c r="N1489" s="6"/>
      <c r="O1489" s="6">
        <v>66</v>
      </c>
      <c r="P1489" s="6">
        <v>-490509.72</v>
      </c>
      <c r="R1489" s="31">
        <v>-66</v>
      </c>
      <c r="S1489" s="28">
        <v>43982</v>
      </c>
    </row>
    <row r="1490" spans="1:19" x14ac:dyDescent="0.2">
      <c r="A1490" s="29">
        <v>40248</v>
      </c>
      <c r="B1490" s="1" t="s">
        <v>200</v>
      </c>
      <c r="C1490" s="27">
        <v>43970</v>
      </c>
      <c r="D1490" s="1">
        <v>51560</v>
      </c>
      <c r="J1490" s="1" t="s">
        <v>0</v>
      </c>
      <c r="K1490" s="1" t="s">
        <v>49</v>
      </c>
      <c r="L1490" s="1">
        <v>-0.5</v>
      </c>
      <c r="M1490" s="1">
        <v>88</v>
      </c>
      <c r="N1490" s="6"/>
      <c r="O1490" s="6">
        <v>44</v>
      </c>
      <c r="P1490" s="6">
        <v>-490333.72</v>
      </c>
      <c r="R1490" s="31">
        <v>-44</v>
      </c>
      <c r="S1490" s="28">
        <v>43982</v>
      </c>
    </row>
    <row r="1491" spans="1:19" x14ac:dyDescent="0.2">
      <c r="A1491" s="29">
        <v>40248</v>
      </c>
      <c r="B1491" s="1" t="s">
        <v>200</v>
      </c>
      <c r="C1491" s="27">
        <v>43970</v>
      </c>
      <c r="D1491" s="1">
        <v>51560</v>
      </c>
      <c r="J1491" s="1" t="s">
        <v>0</v>
      </c>
      <c r="K1491" s="1" t="s">
        <v>49</v>
      </c>
      <c r="L1491" s="1">
        <v>-0.5</v>
      </c>
      <c r="M1491" s="1">
        <v>88</v>
      </c>
      <c r="N1491" s="6"/>
      <c r="O1491" s="6">
        <v>44</v>
      </c>
      <c r="P1491" s="6">
        <v>-490377.72</v>
      </c>
      <c r="R1491" s="31">
        <v>-44</v>
      </c>
      <c r="S1491" s="28">
        <v>43982</v>
      </c>
    </row>
    <row r="1492" spans="1:19" x14ac:dyDescent="0.2">
      <c r="A1492" s="29">
        <v>40248</v>
      </c>
      <c r="B1492" s="1" t="s">
        <v>200</v>
      </c>
      <c r="C1492" s="27">
        <v>43970</v>
      </c>
      <c r="D1492" s="1">
        <v>51560</v>
      </c>
      <c r="J1492" s="1" t="s">
        <v>0</v>
      </c>
      <c r="K1492" s="1" t="s">
        <v>49</v>
      </c>
      <c r="L1492" s="1">
        <v>-0.5</v>
      </c>
      <c r="M1492" s="1">
        <v>88</v>
      </c>
      <c r="N1492" s="6"/>
      <c r="O1492" s="6">
        <v>44</v>
      </c>
      <c r="P1492" s="6">
        <v>-491125.72</v>
      </c>
      <c r="R1492" s="31">
        <v>-44</v>
      </c>
      <c r="S1492" s="28">
        <v>43982</v>
      </c>
    </row>
    <row r="1493" spans="1:19" x14ac:dyDescent="0.2">
      <c r="A1493" s="29">
        <v>40244</v>
      </c>
      <c r="B1493" s="1" t="s">
        <v>200</v>
      </c>
      <c r="C1493" s="27">
        <v>43971</v>
      </c>
      <c r="D1493" s="1">
        <v>51556</v>
      </c>
      <c r="J1493" s="1" t="s">
        <v>0</v>
      </c>
      <c r="K1493" s="1" t="s">
        <v>49</v>
      </c>
      <c r="L1493" s="1">
        <v>-8.75</v>
      </c>
      <c r="M1493" s="1">
        <v>88</v>
      </c>
      <c r="N1493" s="6"/>
      <c r="O1493" s="6">
        <v>770</v>
      </c>
      <c r="P1493" s="6">
        <v>-497175.72</v>
      </c>
      <c r="R1493" s="31">
        <v>-770</v>
      </c>
      <c r="S1493" s="28">
        <v>43982</v>
      </c>
    </row>
    <row r="1494" spans="1:19" x14ac:dyDescent="0.2">
      <c r="A1494" s="29">
        <v>40244</v>
      </c>
      <c r="B1494" s="1" t="s">
        <v>200</v>
      </c>
      <c r="C1494" s="27">
        <v>43971</v>
      </c>
      <c r="D1494" s="1">
        <v>51556</v>
      </c>
      <c r="J1494" s="1" t="s">
        <v>0</v>
      </c>
      <c r="K1494" s="1" t="s">
        <v>49</v>
      </c>
      <c r="L1494" s="1">
        <v>-7.5</v>
      </c>
      <c r="M1494" s="1">
        <v>88</v>
      </c>
      <c r="N1494" s="6"/>
      <c r="O1494" s="6">
        <v>660</v>
      </c>
      <c r="P1494" s="6">
        <v>-493303.72</v>
      </c>
      <c r="R1494" s="31">
        <v>-660</v>
      </c>
      <c r="S1494" s="28">
        <v>43982</v>
      </c>
    </row>
    <row r="1495" spans="1:19" x14ac:dyDescent="0.2">
      <c r="A1495" s="29">
        <v>40244</v>
      </c>
      <c r="B1495" s="1" t="s">
        <v>200</v>
      </c>
      <c r="C1495" s="27">
        <v>43971</v>
      </c>
      <c r="D1495" s="1">
        <v>51556</v>
      </c>
      <c r="J1495" s="1" t="s">
        <v>0</v>
      </c>
      <c r="K1495" s="1" t="s">
        <v>49</v>
      </c>
      <c r="L1495" s="1">
        <v>-5.25</v>
      </c>
      <c r="M1495" s="1">
        <v>88</v>
      </c>
      <c r="N1495" s="6"/>
      <c r="O1495" s="6">
        <v>462</v>
      </c>
      <c r="P1495" s="6">
        <v>-496405.72</v>
      </c>
      <c r="R1495" s="31">
        <v>-462</v>
      </c>
      <c r="S1495" s="28">
        <v>43982</v>
      </c>
    </row>
    <row r="1496" spans="1:19" x14ac:dyDescent="0.2">
      <c r="A1496" s="29">
        <v>40244</v>
      </c>
      <c r="B1496" s="1" t="s">
        <v>200</v>
      </c>
      <c r="C1496" s="27">
        <v>43971</v>
      </c>
      <c r="D1496" s="1">
        <v>51556</v>
      </c>
      <c r="J1496" s="1" t="s">
        <v>0</v>
      </c>
      <c r="K1496" s="1" t="s">
        <v>49</v>
      </c>
      <c r="L1496" s="1">
        <v>-4.25</v>
      </c>
      <c r="M1496" s="1">
        <v>88</v>
      </c>
      <c r="N1496" s="6"/>
      <c r="O1496" s="6">
        <v>374</v>
      </c>
      <c r="P1496" s="6">
        <v>-494557.72</v>
      </c>
      <c r="R1496" s="31">
        <v>-374</v>
      </c>
      <c r="S1496" s="28">
        <v>43982</v>
      </c>
    </row>
    <row r="1497" spans="1:19" x14ac:dyDescent="0.2">
      <c r="A1497" s="29">
        <v>40244</v>
      </c>
      <c r="B1497" s="1" t="s">
        <v>200</v>
      </c>
      <c r="C1497" s="27">
        <v>43971</v>
      </c>
      <c r="D1497" s="1">
        <v>51556</v>
      </c>
      <c r="J1497" s="1" t="s">
        <v>0</v>
      </c>
      <c r="K1497" s="1" t="s">
        <v>49</v>
      </c>
      <c r="L1497" s="1">
        <v>-2.5</v>
      </c>
      <c r="M1497" s="1">
        <v>88</v>
      </c>
      <c r="N1497" s="6"/>
      <c r="O1497" s="6">
        <v>220</v>
      </c>
      <c r="P1497" s="6">
        <v>-492643.72</v>
      </c>
      <c r="R1497" s="31">
        <v>-220</v>
      </c>
      <c r="S1497" s="28">
        <v>43982</v>
      </c>
    </row>
    <row r="1498" spans="1:19" x14ac:dyDescent="0.2">
      <c r="A1498" s="29">
        <v>40244</v>
      </c>
      <c r="B1498" s="1" t="s">
        <v>200</v>
      </c>
      <c r="C1498" s="27">
        <v>43971</v>
      </c>
      <c r="D1498" s="1">
        <v>51556</v>
      </c>
      <c r="J1498" s="1" t="s">
        <v>0</v>
      </c>
      <c r="K1498" s="1" t="s">
        <v>49</v>
      </c>
      <c r="L1498" s="1">
        <v>-2.5</v>
      </c>
      <c r="M1498" s="1">
        <v>88</v>
      </c>
      <c r="N1498" s="6"/>
      <c r="O1498" s="6">
        <v>220</v>
      </c>
      <c r="P1498" s="6">
        <v>-495943.72</v>
      </c>
      <c r="R1498" s="31">
        <v>-220</v>
      </c>
      <c r="S1498" s="28">
        <v>43982</v>
      </c>
    </row>
    <row r="1499" spans="1:19" x14ac:dyDescent="0.2">
      <c r="A1499" s="29">
        <v>40244</v>
      </c>
      <c r="B1499" s="1" t="s">
        <v>200</v>
      </c>
      <c r="C1499" s="27">
        <v>43971</v>
      </c>
      <c r="D1499" s="1">
        <v>51556</v>
      </c>
      <c r="J1499" s="1" t="s">
        <v>0</v>
      </c>
      <c r="K1499" s="1" t="s">
        <v>49</v>
      </c>
      <c r="L1499" s="1">
        <v>-2</v>
      </c>
      <c r="M1499" s="1">
        <v>88</v>
      </c>
      <c r="N1499" s="6"/>
      <c r="O1499" s="6">
        <v>176</v>
      </c>
      <c r="P1499" s="6">
        <v>-497351.72</v>
      </c>
      <c r="R1499" s="31">
        <v>-176</v>
      </c>
      <c r="S1499" s="28">
        <v>43982</v>
      </c>
    </row>
    <row r="1500" spans="1:19" x14ac:dyDescent="0.2">
      <c r="A1500" s="29">
        <v>40244</v>
      </c>
      <c r="B1500" s="1" t="s">
        <v>200</v>
      </c>
      <c r="C1500" s="27">
        <v>43971</v>
      </c>
      <c r="D1500" s="1">
        <v>51556</v>
      </c>
      <c r="J1500" s="1" t="s">
        <v>0</v>
      </c>
      <c r="K1500" s="1" t="s">
        <v>49</v>
      </c>
      <c r="L1500" s="1">
        <v>-2</v>
      </c>
      <c r="M1500" s="1">
        <v>88</v>
      </c>
      <c r="N1500" s="6"/>
      <c r="O1500" s="6">
        <v>176</v>
      </c>
      <c r="P1500" s="6">
        <v>-497527.72</v>
      </c>
      <c r="R1500" s="31">
        <v>-176</v>
      </c>
      <c r="S1500" s="28">
        <v>43982</v>
      </c>
    </row>
    <row r="1501" spans="1:19" x14ac:dyDescent="0.2">
      <c r="A1501" s="29">
        <v>40244</v>
      </c>
      <c r="B1501" s="1" t="s">
        <v>200</v>
      </c>
      <c r="C1501" s="27">
        <v>43971</v>
      </c>
      <c r="D1501" s="1">
        <v>51556</v>
      </c>
      <c r="J1501" s="1" t="s">
        <v>0</v>
      </c>
      <c r="K1501" s="1" t="s">
        <v>49</v>
      </c>
      <c r="L1501" s="1">
        <v>-1.75</v>
      </c>
      <c r="M1501" s="1">
        <v>88</v>
      </c>
      <c r="N1501" s="6"/>
      <c r="O1501" s="6">
        <v>154</v>
      </c>
      <c r="P1501" s="6">
        <v>-494711.72</v>
      </c>
      <c r="R1501" s="31">
        <v>-154</v>
      </c>
      <c r="S1501" s="28">
        <v>43982</v>
      </c>
    </row>
    <row r="1502" spans="1:19" x14ac:dyDescent="0.2">
      <c r="A1502" s="29">
        <v>40244</v>
      </c>
      <c r="B1502" s="1" t="s">
        <v>200</v>
      </c>
      <c r="C1502" s="27">
        <v>43971</v>
      </c>
      <c r="D1502" s="1">
        <v>51556</v>
      </c>
      <c r="J1502" s="1" t="s">
        <v>0</v>
      </c>
      <c r="K1502" s="1" t="s">
        <v>49</v>
      </c>
      <c r="L1502" s="1">
        <v>-0.5</v>
      </c>
      <c r="M1502" s="1">
        <v>88</v>
      </c>
      <c r="N1502" s="6"/>
      <c r="O1502" s="6">
        <v>44</v>
      </c>
      <c r="P1502" s="6">
        <v>-492401.72</v>
      </c>
      <c r="R1502" s="31">
        <v>-44</v>
      </c>
      <c r="S1502" s="28">
        <v>43982</v>
      </c>
    </row>
    <row r="1503" spans="1:19" x14ac:dyDescent="0.2">
      <c r="A1503" s="29">
        <v>40244</v>
      </c>
      <c r="B1503" s="1" t="s">
        <v>200</v>
      </c>
      <c r="C1503" s="27">
        <v>43971</v>
      </c>
      <c r="D1503" s="1">
        <v>51556</v>
      </c>
      <c r="J1503" s="1" t="s">
        <v>0</v>
      </c>
      <c r="K1503" s="1" t="s">
        <v>49</v>
      </c>
      <c r="L1503" s="1">
        <v>-0.25</v>
      </c>
      <c r="M1503" s="1">
        <v>88</v>
      </c>
      <c r="N1503" s="6"/>
      <c r="O1503" s="6">
        <v>22</v>
      </c>
      <c r="P1503" s="6">
        <v>-492423.72</v>
      </c>
      <c r="R1503" s="31">
        <v>-22</v>
      </c>
      <c r="S1503" s="28">
        <v>43982</v>
      </c>
    </row>
    <row r="1504" spans="1:19" x14ac:dyDescent="0.2">
      <c r="A1504" s="29">
        <v>40246</v>
      </c>
      <c r="B1504" s="1" t="s">
        <v>200</v>
      </c>
      <c r="C1504" s="27">
        <v>43971</v>
      </c>
      <c r="D1504" s="1">
        <v>51558</v>
      </c>
      <c r="J1504" s="1" t="s">
        <v>0</v>
      </c>
      <c r="K1504" s="1" t="s">
        <v>49</v>
      </c>
      <c r="L1504" s="1">
        <v>-4.25</v>
      </c>
      <c r="M1504" s="1">
        <v>88</v>
      </c>
      <c r="N1504" s="6"/>
      <c r="O1504" s="6">
        <v>374</v>
      </c>
      <c r="P1504" s="6">
        <v>-495107.72</v>
      </c>
      <c r="R1504" s="31">
        <v>-374</v>
      </c>
      <c r="S1504" s="28">
        <v>43982</v>
      </c>
    </row>
    <row r="1505" spans="1:19" x14ac:dyDescent="0.2">
      <c r="A1505" s="29">
        <v>40246</v>
      </c>
      <c r="B1505" s="1" t="s">
        <v>200</v>
      </c>
      <c r="C1505" s="27">
        <v>43971</v>
      </c>
      <c r="D1505" s="1">
        <v>51558</v>
      </c>
      <c r="J1505" s="1" t="s">
        <v>0</v>
      </c>
      <c r="K1505" s="1" t="s">
        <v>49</v>
      </c>
      <c r="L1505" s="1">
        <v>-1.25</v>
      </c>
      <c r="M1505" s="1">
        <v>88</v>
      </c>
      <c r="N1505" s="6"/>
      <c r="O1505" s="6">
        <v>110</v>
      </c>
      <c r="P1505" s="6">
        <v>-493545.72</v>
      </c>
      <c r="R1505" s="31">
        <v>-110</v>
      </c>
      <c r="S1505" s="28">
        <v>43982</v>
      </c>
    </row>
    <row r="1506" spans="1:19" x14ac:dyDescent="0.2">
      <c r="A1506" s="29">
        <v>40246</v>
      </c>
      <c r="B1506" s="1" t="s">
        <v>200</v>
      </c>
      <c r="C1506" s="27">
        <v>43971</v>
      </c>
      <c r="D1506" s="1">
        <v>51558</v>
      </c>
      <c r="J1506" s="1" t="s">
        <v>0</v>
      </c>
      <c r="K1506" s="1" t="s">
        <v>49</v>
      </c>
      <c r="L1506" s="1">
        <v>-1.25</v>
      </c>
      <c r="M1506" s="1">
        <v>88</v>
      </c>
      <c r="N1506" s="6"/>
      <c r="O1506" s="6">
        <v>110</v>
      </c>
      <c r="P1506" s="6">
        <v>-495217.72</v>
      </c>
      <c r="R1506" s="31">
        <v>-110</v>
      </c>
      <c r="S1506" s="28">
        <v>43982</v>
      </c>
    </row>
    <row r="1507" spans="1:19" x14ac:dyDescent="0.2">
      <c r="A1507" s="29">
        <v>40246</v>
      </c>
      <c r="B1507" s="1" t="s">
        <v>200</v>
      </c>
      <c r="C1507" s="27">
        <v>43971</v>
      </c>
      <c r="D1507" s="1">
        <v>51558</v>
      </c>
      <c r="J1507" s="1" t="s">
        <v>0</v>
      </c>
      <c r="K1507" s="1" t="s">
        <v>49</v>
      </c>
      <c r="L1507" s="1">
        <v>-1</v>
      </c>
      <c r="M1507" s="1">
        <v>88</v>
      </c>
      <c r="N1507" s="6"/>
      <c r="O1507" s="6">
        <v>88</v>
      </c>
      <c r="P1507" s="6">
        <v>-493435.72</v>
      </c>
      <c r="R1507" s="31">
        <v>-88</v>
      </c>
      <c r="S1507" s="28">
        <v>43982</v>
      </c>
    </row>
    <row r="1508" spans="1:19" x14ac:dyDescent="0.2">
      <c r="A1508" s="29">
        <v>40246</v>
      </c>
      <c r="B1508" s="1" t="s">
        <v>200</v>
      </c>
      <c r="C1508" s="27">
        <v>43971</v>
      </c>
      <c r="D1508" s="1">
        <v>51558</v>
      </c>
      <c r="J1508" s="1" t="s">
        <v>0</v>
      </c>
      <c r="K1508" s="1" t="s">
        <v>49</v>
      </c>
      <c r="L1508" s="1">
        <v>-0.5</v>
      </c>
      <c r="M1508" s="1">
        <v>88</v>
      </c>
      <c r="N1508" s="6"/>
      <c r="O1508" s="6">
        <v>44</v>
      </c>
      <c r="P1508" s="6">
        <v>-493347.72</v>
      </c>
      <c r="R1508" s="31">
        <v>-44</v>
      </c>
      <c r="S1508" s="28">
        <v>43982</v>
      </c>
    </row>
    <row r="1509" spans="1:19" x14ac:dyDescent="0.2">
      <c r="A1509" s="29">
        <v>40246</v>
      </c>
      <c r="B1509" s="1" t="s">
        <v>200</v>
      </c>
      <c r="C1509" s="27">
        <v>43971</v>
      </c>
      <c r="D1509" s="1">
        <v>51558</v>
      </c>
      <c r="J1509" s="1" t="s">
        <v>0</v>
      </c>
      <c r="K1509" s="1" t="s">
        <v>49</v>
      </c>
      <c r="L1509" s="1">
        <v>-0.25</v>
      </c>
      <c r="M1509" s="1">
        <v>88</v>
      </c>
      <c r="N1509" s="6"/>
      <c r="O1509" s="6">
        <v>22</v>
      </c>
      <c r="P1509" s="6">
        <v>-494733.72</v>
      </c>
      <c r="R1509" s="31">
        <v>-22</v>
      </c>
      <c r="S1509" s="28">
        <v>43982</v>
      </c>
    </row>
    <row r="1510" spans="1:19" x14ac:dyDescent="0.2">
      <c r="A1510" s="29">
        <v>40247</v>
      </c>
      <c r="B1510" s="1" t="s">
        <v>200</v>
      </c>
      <c r="C1510" s="27">
        <v>43971</v>
      </c>
      <c r="D1510" s="1">
        <v>51559</v>
      </c>
      <c r="J1510" s="1" t="s">
        <v>0</v>
      </c>
      <c r="K1510" s="1" t="s">
        <v>49</v>
      </c>
      <c r="L1510" s="1">
        <v>-3</v>
      </c>
      <c r="M1510" s="1">
        <v>88</v>
      </c>
      <c r="N1510" s="6"/>
      <c r="O1510" s="6">
        <v>264</v>
      </c>
      <c r="P1510" s="6">
        <v>-495591.72</v>
      </c>
      <c r="R1510" s="31">
        <v>-264</v>
      </c>
      <c r="S1510" s="28">
        <v>43982</v>
      </c>
    </row>
    <row r="1511" spans="1:19" x14ac:dyDescent="0.2">
      <c r="A1511" s="29">
        <v>40247</v>
      </c>
      <c r="B1511" s="1" t="s">
        <v>200</v>
      </c>
      <c r="C1511" s="27">
        <v>43971</v>
      </c>
      <c r="D1511" s="1">
        <v>51559</v>
      </c>
      <c r="J1511" s="1" t="s">
        <v>0</v>
      </c>
      <c r="K1511" s="1" t="s">
        <v>49</v>
      </c>
      <c r="L1511" s="1">
        <v>-1.75</v>
      </c>
      <c r="M1511" s="1">
        <v>88</v>
      </c>
      <c r="N1511" s="6"/>
      <c r="O1511" s="6">
        <v>154</v>
      </c>
      <c r="P1511" s="6">
        <v>-493699.72</v>
      </c>
      <c r="R1511" s="31">
        <v>-154</v>
      </c>
      <c r="S1511" s="28">
        <v>43982</v>
      </c>
    </row>
    <row r="1512" spans="1:19" x14ac:dyDescent="0.2">
      <c r="A1512" s="29">
        <v>40247</v>
      </c>
      <c r="B1512" s="1" t="s">
        <v>200</v>
      </c>
      <c r="C1512" s="27">
        <v>43971</v>
      </c>
      <c r="D1512" s="1">
        <v>51559</v>
      </c>
      <c r="J1512" s="1" t="s">
        <v>0</v>
      </c>
      <c r="K1512" s="1" t="s">
        <v>49</v>
      </c>
      <c r="L1512" s="1">
        <v>-1.5</v>
      </c>
      <c r="M1512" s="1">
        <v>88</v>
      </c>
      <c r="N1512" s="6"/>
      <c r="O1512" s="6">
        <v>132</v>
      </c>
      <c r="P1512" s="6">
        <v>-495723.72</v>
      </c>
      <c r="R1512" s="31">
        <v>-132</v>
      </c>
      <c r="S1512" s="28">
        <v>43982</v>
      </c>
    </row>
    <row r="1513" spans="1:19" x14ac:dyDescent="0.2">
      <c r="A1513" s="29">
        <v>40247</v>
      </c>
      <c r="B1513" s="1" t="s">
        <v>200</v>
      </c>
      <c r="C1513" s="27">
        <v>43971</v>
      </c>
      <c r="D1513" s="1">
        <v>51559</v>
      </c>
      <c r="J1513" s="1" t="s">
        <v>0</v>
      </c>
      <c r="K1513" s="1" t="s">
        <v>49</v>
      </c>
      <c r="L1513" s="1">
        <v>-1.25</v>
      </c>
      <c r="M1513" s="1">
        <v>88</v>
      </c>
      <c r="N1513" s="6"/>
      <c r="O1513" s="6">
        <v>110</v>
      </c>
      <c r="P1513" s="6">
        <v>-495327.72</v>
      </c>
      <c r="R1513" s="31">
        <v>-110</v>
      </c>
      <c r="S1513" s="28">
        <v>43982</v>
      </c>
    </row>
    <row r="1514" spans="1:19" x14ac:dyDescent="0.2">
      <c r="A1514" s="29">
        <v>40247</v>
      </c>
      <c r="B1514" s="1" t="s">
        <v>200</v>
      </c>
      <c r="C1514" s="27">
        <v>43971</v>
      </c>
      <c r="D1514" s="1">
        <v>51559</v>
      </c>
      <c r="J1514" s="1" t="s">
        <v>0</v>
      </c>
      <c r="K1514" s="1" t="s">
        <v>49</v>
      </c>
      <c r="L1514" s="1">
        <v>-1</v>
      </c>
      <c r="M1514" s="1">
        <v>88</v>
      </c>
      <c r="N1514" s="6"/>
      <c r="O1514" s="6">
        <v>88</v>
      </c>
      <c r="P1514" s="6">
        <v>-498671.72</v>
      </c>
      <c r="R1514" s="31">
        <v>-88</v>
      </c>
      <c r="S1514" s="28">
        <v>43982</v>
      </c>
    </row>
    <row r="1515" spans="1:19" x14ac:dyDescent="0.2">
      <c r="A1515" s="29">
        <v>40247</v>
      </c>
      <c r="B1515" s="1" t="s">
        <v>200</v>
      </c>
      <c r="C1515" s="27">
        <v>43971</v>
      </c>
      <c r="D1515" s="1">
        <v>51559</v>
      </c>
      <c r="J1515" s="1" t="s">
        <v>0</v>
      </c>
      <c r="K1515" s="1" t="s">
        <v>49</v>
      </c>
      <c r="L1515" s="1">
        <v>-0.5</v>
      </c>
      <c r="M1515" s="1">
        <v>88</v>
      </c>
      <c r="N1515" s="6"/>
      <c r="O1515" s="6">
        <v>44</v>
      </c>
      <c r="P1515" s="6">
        <v>-493743.72</v>
      </c>
      <c r="R1515" s="31">
        <v>-44</v>
      </c>
      <c r="S1515" s="28">
        <v>43982</v>
      </c>
    </row>
    <row r="1516" spans="1:19" x14ac:dyDescent="0.2">
      <c r="A1516" s="29">
        <v>40247</v>
      </c>
      <c r="B1516" s="1" t="s">
        <v>200</v>
      </c>
      <c r="C1516" s="27">
        <v>43971</v>
      </c>
      <c r="D1516" s="1">
        <v>51559</v>
      </c>
      <c r="J1516" s="1" t="s">
        <v>0</v>
      </c>
      <c r="K1516" s="1" t="s">
        <v>49</v>
      </c>
      <c r="L1516" s="1">
        <v>-0.5</v>
      </c>
      <c r="M1516" s="1">
        <v>88</v>
      </c>
      <c r="N1516" s="6"/>
      <c r="O1516" s="6">
        <v>44</v>
      </c>
      <c r="P1516" s="6">
        <v>-498715.72</v>
      </c>
      <c r="R1516" s="31">
        <v>-44</v>
      </c>
      <c r="S1516" s="28">
        <v>43982</v>
      </c>
    </row>
    <row r="1517" spans="1:19" x14ac:dyDescent="0.2">
      <c r="A1517" s="29">
        <v>40252</v>
      </c>
      <c r="B1517" s="1" t="s">
        <v>200</v>
      </c>
      <c r="C1517" s="27">
        <v>43971</v>
      </c>
      <c r="D1517" s="1">
        <v>51562</v>
      </c>
      <c r="J1517" s="1" t="s">
        <v>0</v>
      </c>
      <c r="K1517" s="1" t="s">
        <v>49</v>
      </c>
      <c r="L1517" s="1">
        <v>-5</v>
      </c>
      <c r="M1517" s="1">
        <v>88</v>
      </c>
      <c r="N1517" s="6"/>
      <c r="O1517" s="6">
        <v>440</v>
      </c>
      <c r="P1517" s="6">
        <v>-498253.72</v>
      </c>
      <c r="R1517" s="31">
        <v>-440</v>
      </c>
      <c r="S1517" s="28">
        <v>43982</v>
      </c>
    </row>
    <row r="1518" spans="1:19" x14ac:dyDescent="0.2">
      <c r="A1518" s="29">
        <v>40252</v>
      </c>
      <c r="B1518" s="1" t="s">
        <v>200</v>
      </c>
      <c r="C1518" s="27">
        <v>43971</v>
      </c>
      <c r="D1518" s="1">
        <v>51562</v>
      </c>
      <c r="J1518" s="1" t="s">
        <v>0</v>
      </c>
      <c r="K1518" s="1" t="s">
        <v>49</v>
      </c>
      <c r="L1518" s="1">
        <v>-3.5</v>
      </c>
      <c r="M1518" s="1">
        <v>88</v>
      </c>
      <c r="N1518" s="6"/>
      <c r="O1518" s="6">
        <v>308</v>
      </c>
      <c r="P1518" s="6">
        <v>-494051.72</v>
      </c>
      <c r="R1518" s="31">
        <v>-308</v>
      </c>
      <c r="S1518" s="28">
        <v>43982</v>
      </c>
    </row>
    <row r="1519" spans="1:19" x14ac:dyDescent="0.2">
      <c r="A1519" s="29">
        <v>40252</v>
      </c>
      <c r="B1519" s="1" t="s">
        <v>200</v>
      </c>
      <c r="C1519" s="27">
        <v>43971</v>
      </c>
      <c r="D1519" s="1">
        <v>51562</v>
      </c>
      <c r="J1519" s="1" t="s">
        <v>0</v>
      </c>
      <c r="K1519" s="1" t="s">
        <v>49</v>
      </c>
      <c r="L1519" s="1">
        <v>-3.25</v>
      </c>
      <c r="M1519" s="1">
        <v>88</v>
      </c>
      <c r="N1519" s="6"/>
      <c r="O1519" s="6">
        <v>286</v>
      </c>
      <c r="P1519" s="6">
        <v>-497813.72</v>
      </c>
      <c r="R1519" s="31">
        <v>-286</v>
      </c>
      <c r="S1519" s="28">
        <v>43982</v>
      </c>
    </row>
    <row r="1520" spans="1:19" x14ac:dyDescent="0.2">
      <c r="A1520" s="29">
        <v>40252</v>
      </c>
      <c r="B1520" s="1" t="s">
        <v>200</v>
      </c>
      <c r="C1520" s="27">
        <v>43971</v>
      </c>
      <c r="D1520" s="1">
        <v>51562</v>
      </c>
      <c r="J1520" s="1" t="s">
        <v>0</v>
      </c>
      <c r="K1520" s="1" t="s">
        <v>49</v>
      </c>
      <c r="L1520" s="1">
        <v>-3.25</v>
      </c>
      <c r="M1520" s="1">
        <v>88</v>
      </c>
      <c r="N1520" s="6"/>
      <c r="O1520" s="6">
        <v>286</v>
      </c>
      <c r="P1520" s="6">
        <v>-498539.72</v>
      </c>
      <c r="R1520" s="31">
        <v>-286</v>
      </c>
      <c r="S1520" s="28">
        <v>43982</v>
      </c>
    </row>
    <row r="1521" spans="1:19" x14ac:dyDescent="0.2">
      <c r="A1521" s="29">
        <v>40252</v>
      </c>
      <c r="B1521" s="1" t="s">
        <v>200</v>
      </c>
      <c r="C1521" s="27">
        <v>43971</v>
      </c>
      <c r="D1521" s="1">
        <v>51562</v>
      </c>
      <c r="J1521" s="1" t="s">
        <v>0</v>
      </c>
      <c r="K1521" s="1" t="s">
        <v>49</v>
      </c>
      <c r="L1521" s="1">
        <v>-1.5</v>
      </c>
      <c r="M1521" s="1">
        <v>88</v>
      </c>
      <c r="N1521" s="6"/>
      <c r="O1521" s="6">
        <v>132</v>
      </c>
      <c r="P1521" s="6">
        <v>-494183.72</v>
      </c>
      <c r="R1521" s="31">
        <v>-132</v>
      </c>
      <c r="S1521" s="28">
        <v>43982</v>
      </c>
    </row>
    <row r="1522" spans="1:19" x14ac:dyDescent="0.2">
      <c r="A1522" s="29">
        <v>40252</v>
      </c>
      <c r="B1522" s="1" t="s">
        <v>200</v>
      </c>
      <c r="C1522" s="27">
        <v>43971</v>
      </c>
      <c r="D1522" s="1">
        <v>51562</v>
      </c>
      <c r="J1522" s="1" t="s">
        <v>0</v>
      </c>
      <c r="K1522" s="1" t="s">
        <v>49</v>
      </c>
      <c r="L1522" s="1">
        <v>-0.5</v>
      </c>
      <c r="M1522" s="1">
        <v>88</v>
      </c>
      <c r="N1522" s="6"/>
      <c r="O1522" s="6">
        <v>44</v>
      </c>
      <c r="P1522" s="6">
        <v>-498583.72</v>
      </c>
      <c r="R1522" s="31">
        <v>-44</v>
      </c>
      <c r="S1522" s="28">
        <v>43982</v>
      </c>
    </row>
    <row r="1523" spans="1:19" x14ac:dyDescent="0.2">
      <c r="A1523" s="29">
        <v>40413</v>
      </c>
      <c r="B1523" s="1" t="s">
        <v>200</v>
      </c>
      <c r="C1523" s="27">
        <v>43971</v>
      </c>
      <c r="D1523" s="1">
        <v>51576</v>
      </c>
      <c r="J1523" s="1" t="s">
        <v>0</v>
      </c>
      <c r="K1523" s="1" t="s">
        <v>49</v>
      </c>
      <c r="L1523" s="1">
        <v>-2.5</v>
      </c>
      <c r="M1523" s="1">
        <v>110</v>
      </c>
      <c r="N1523" s="6"/>
      <c r="O1523" s="6">
        <v>275</v>
      </c>
      <c r="P1523" s="6">
        <v>-498990.72</v>
      </c>
      <c r="R1523" s="31">
        <v>-275</v>
      </c>
      <c r="S1523" s="28">
        <v>43982</v>
      </c>
    </row>
    <row r="1524" spans="1:19" x14ac:dyDescent="0.2">
      <c r="A1524" s="29">
        <v>40443</v>
      </c>
      <c r="B1524" s="1" t="s">
        <v>200</v>
      </c>
      <c r="C1524" s="27">
        <v>43971</v>
      </c>
      <c r="D1524" s="1">
        <v>51579</v>
      </c>
      <c r="J1524" s="1" t="s">
        <v>0</v>
      </c>
      <c r="K1524" s="1" t="s">
        <v>49</v>
      </c>
      <c r="L1524" s="1">
        <v>-1</v>
      </c>
      <c r="M1524" s="1">
        <v>1049</v>
      </c>
      <c r="N1524" s="6"/>
      <c r="O1524" s="6">
        <v>1049</v>
      </c>
      <c r="P1524" s="6">
        <v>-500039.72</v>
      </c>
      <c r="R1524" s="31">
        <v>-1049</v>
      </c>
      <c r="S1524" s="28">
        <v>43982</v>
      </c>
    </row>
    <row r="1525" spans="1:19" x14ac:dyDescent="0.2">
      <c r="A1525" s="29">
        <v>40443</v>
      </c>
      <c r="B1525" s="1" t="s">
        <v>200</v>
      </c>
      <c r="C1525" s="27">
        <v>43971</v>
      </c>
      <c r="D1525" s="1">
        <v>51579</v>
      </c>
      <c r="J1525" s="1" t="s">
        <v>0</v>
      </c>
      <c r="K1525" s="1" t="s">
        <v>49</v>
      </c>
      <c r="L1525" s="1">
        <v>-2</v>
      </c>
      <c r="M1525" s="1">
        <v>99</v>
      </c>
      <c r="N1525" s="6"/>
      <c r="O1525" s="6">
        <v>198</v>
      </c>
      <c r="P1525" s="6">
        <v>-500279.72</v>
      </c>
      <c r="R1525" s="31">
        <v>-198</v>
      </c>
      <c r="S1525" s="28">
        <v>43982</v>
      </c>
    </row>
    <row r="1526" spans="1:19" x14ac:dyDescent="0.2">
      <c r="A1526" s="29">
        <v>40443</v>
      </c>
      <c r="B1526" s="1" t="s">
        <v>200</v>
      </c>
      <c r="C1526" s="27">
        <v>43971</v>
      </c>
      <c r="D1526" s="1">
        <v>51579</v>
      </c>
      <c r="J1526" s="1" t="s">
        <v>0</v>
      </c>
      <c r="K1526" s="1" t="s">
        <v>49</v>
      </c>
      <c r="L1526" s="1">
        <v>-1</v>
      </c>
      <c r="M1526" s="1">
        <v>28</v>
      </c>
      <c r="N1526" s="6"/>
      <c r="O1526" s="6">
        <v>28</v>
      </c>
      <c r="P1526" s="6">
        <v>-500081.72</v>
      </c>
      <c r="R1526" s="31">
        <v>-28</v>
      </c>
      <c r="S1526" s="28">
        <v>43982</v>
      </c>
    </row>
    <row r="1527" spans="1:19" x14ac:dyDescent="0.2">
      <c r="A1527" s="29">
        <v>40443</v>
      </c>
      <c r="B1527" s="1" t="s">
        <v>200</v>
      </c>
      <c r="C1527" s="27">
        <v>43971</v>
      </c>
      <c r="D1527" s="1">
        <v>51579</v>
      </c>
      <c r="J1527" s="1" t="s">
        <v>0</v>
      </c>
      <c r="K1527" s="1" t="s">
        <v>49</v>
      </c>
      <c r="L1527" s="1">
        <v>-1</v>
      </c>
      <c r="M1527" s="1">
        <v>14</v>
      </c>
      <c r="N1527" s="6"/>
      <c r="O1527" s="6">
        <v>14</v>
      </c>
      <c r="P1527" s="6">
        <v>-500053.72</v>
      </c>
      <c r="R1527" s="31">
        <v>-14</v>
      </c>
      <c r="S1527" s="28">
        <v>43982</v>
      </c>
    </row>
    <row r="1528" spans="1:19" x14ac:dyDescent="0.2">
      <c r="A1528" s="29">
        <v>40151</v>
      </c>
      <c r="B1528" s="1" t="s">
        <v>200</v>
      </c>
      <c r="C1528" s="27">
        <v>43976</v>
      </c>
      <c r="D1528" s="1">
        <v>51501</v>
      </c>
      <c r="J1528" s="1" t="s">
        <v>0</v>
      </c>
      <c r="K1528" s="1" t="s">
        <v>49</v>
      </c>
      <c r="L1528" s="1">
        <v>-7.25</v>
      </c>
      <c r="M1528" s="1">
        <v>88</v>
      </c>
      <c r="N1528" s="6"/>
      <c r="O1528" s="6">
        <v>638</v>
      </c>
      <c r="P1528" s="6">
        <v>-502897.72</v>
      </c>
      <c r="R1528" s="31">
        <v>-638</v>
      </c>
      <c r="S1528" s="28">
        <v>43982</v>
      </c>
    </row>
    <row r="1529" spans="1:19" x14ac:dyDescent="0.2">
      <c r="A1529" s="29">
        <v>40151</v>
      </c>
      <c r="B1529" s="1" t="s">
        <v>200</v>
      </c>
      <c r="C1529" s="27">
        <v>43976</v>
      </c>
      <c r="D1529" s="1">
        <v>51501</v>
      </c>
      <c r="J1529" s="1" t="s">
        <v>0</v>
      </c>
      <c r="K1529" s="1" t="s">
        <v>49</v>
      </c>
      <c r="L1529" s="1">
        <v>-5.25</v>
      </c>
      <c r="M1529" s="1">
        <v>88</v>
      </c>
      <c r="N1529" s="6"/>
      <c r="O1529" s="6">
        <v>462</v>
      </c>
      <c r="P1529" s="6">
        <v>-502259.72</v>
      </c>
      <c r="R1529" s="31">
        <v>-462</v>
      </c>
      <c r="S1529" s="28">
        <v>43982</v>
      </c>
    </row>
    <row r="1530" spans="1:19" x14ac:dyDescent="0.2">
      <c r="A1530" s="29">
        <v>40151</v>
      </c>
      <c r="B1530" s="1" t="s">
        <v>200</v>
      </c>
      <c r="C1530" s="27">
        <v>43976</v>
      </c>
      <c r="D1530" s="1">
        <v>51501</v>
      </c>
      <c r="J1530" s="1" t="s">
        <v>0</v>
      </c>
      <c r="K1530" s="1" t="s">
        <v>49</v>
      </c>
      <c r="L1530" s="1">
        <v>-4.5</v>
      </c>
      <c r="M1530" s="1">
        <v>88</v>
      </c>
      <c r="N1530" s="6"/>
      <c r="O1530" s="6">
        <v>396</v>
      </c>
      <c r="P1530" s="6">
        <v>-501445.72</v>
      </c>
      <c r="R1530" s="31">
        <v>-396</v>
      </c>
      <c r="S1530" s="28">
        <v>43982</v>
      </c>
    </row>
    <row r="1531" spans="1:19" x14ac:dyDescent="0.2">
      <c r="A1531" s="29">
        <v>40151</v>
      </c>
      <c r="B1531" s="1" t="s">
        <v>200</v>
      </c>
      <c r="C1531" s="27">
        <v>43976</v>
      </c>
      <c r="D1531" s="1">
        <v>51501</v>
      </c>
      <c r="J1531" s="1" t="s">
        <v>0</v>
      </c>
      <c r="K1531" s="1" t="s">
        <v>49</v>
      </c>
      <c r="L1531" s="1">
        <v>-3</v>
      </c>
      <c r="M1531" s="1">
        <v>88</v>
      </c>
      <c r="N1531" s="6"/>
      <c r="O1531" s="6">
        <v>264</v>
      </c>
      <c r="P1531" s="6">
        <v>-501709.72</v>
      </c>
      <c r="R1531" s="31">
        <v>-264</v>
      </c>
      <c r="S1531" s="28">
        <v>43982</v>
      </c>
    </row>
    <row r="1532" spans="1:19" x14ac:dyDescent="0.2">
      <c r="A1532" s="29">
        <v>40151</v>
      </c>
      <c r="B1532" s="1" t="s">
        <v>200</v>
      </c>
      <c r="C1532" s="27">
        <v>43976</v>
      </c>
      <c r="D1532" s="1">
        <v>51501</v>
      </c>
      <c r="J1532" s="1" t="s">
        <v>0</v>
      </c>
      <c r="K1532" s="1" t="s">
        <v>49</v>
      </c>
      <c r="L1532" s="1">
        <v>-1.75</v>
      </c>
      <c r="M1532" s="1">
        <v>88</v>
      </c>
      <c r="N1532" s="6"/>
      <c r="O1532" s="6">
        <v>154</v>
      </c>
      <c r="P1532" s="6">
        <v>-500653.72</v>
      </c>
      <c r="R1532" s="31">
        <v>-154</v>
      </c>
      <c r="S1532" s="28">
        <v>43982</v>
      </c>
    </row>
    <row r="1533" spans="1:19" x14ac:dyDescent="0.2">
      <c r="A1533" s="29">
        <v>40151</v>
      </c>
      <c r="B1533" s="1" t="s">
        <v>200</v>
      </c>
      <c r="C1533" s="27">
        <v>43976</v>
      </c>
      <c r="D1533" s="1">
        <v>51501</v>
      </c>
      <c r="J1533" s="1" t="s">
        <v>0</v>
      </c>
      <c r="K1533" s="1" t="s">
        <v>49</v>
      </c>
      <c r="L1533" s="1">
        <v>-1.75</v>
      </c>
      <c r="M1533" s="1">
        <v>88</v>
      </c>
      <c r="N1533" s="6"/>
      <c r="O1533" s="6">
        <v>154</v>
      </c>
      <c r="P1533" s="6">
        <v>-501049.72</v>
      </c>
      <c r="R1533" s="31">
        <v>-154</v>
      </c>
      <c r="S1533" s="28">
        <v>43982</v>
      </c>
    </row>
    <row r="1534" spans="1:19" x14ac:dyDescent="0.2">
      <c r="A1534" s="29">
        <v>40151</v>
      </c>
      <c r="B1534" s="1" t="s">
        <v>200</v>
      </c>
      <c r="C1534" s="27">
        <v>43976</v>
      </c>
      <c r="D1534" s="1">
        <v>51501</v>
      </c>
      <c r="J1534" s="1" t="s">
        <v>0</v>
      </c>
      <c r="K1534" s="1" t="s">
        <v>49</v>
      </c>
      <c r="L1534" s="1">
        <v>-1.5</v>
      </c>
      <c r="M1534" s="1">
        <v>88</v>
      </c>
      <c r="N1534" s="6"/>
      <c r="O1534" s="6">
        <v>132</v>
      </c>
      <c r="P1534" s="6">
        <v>-500499.72</v>
      </c>
      <c r="R1534" s="31">
        <v>-132</v>
      </c>
      <c r="S1534" s="28">
        <v>43982</v>
      </c>
    </row>
    <row r="1535" spans="1:19" x14ac:dyDescent="0.2">
      <c r="A1535" s="29">
        <v>40151</v>
      </c>
      <c r="B1535" s="1" t="s">
        <v>200</v>
      </c>
      <c r="C1535" s="27">
        <v>43976</v>
      </c>
      <c r="D1535" s="1">
        <v>51501</v>
      </c>
      <c r="J1535" s="1" t="s">
        <v>0</v>
      </c>
      <c r="K1535" s="1" t="s">
        <v>49</v>
      </c>
      <c r="L1535" s="1">
        <v>-1.5</v>
      </c>
      <c r="M1535" s="1">
        <v>88</v>
      </c>
      <c r="N1535" s="6"/>
      <c r="O1535" s="6">
        <v>132</v>
      </c>
      <c r="P1535" s="6">
        <v>-500829.72</v>
      </c>
      <c r="R1535" s="31">
        <v>-132</v>
      </c>
      <c r="S1535" s="28">
        <v>43982</v>
      </c>
    </row>
    <row r="1536" spans="1:19" x14ac:dyDescent="0.2">
      <c r="A1536" s="29">
        <v>40151</v>
      </c>
      <c r="B1536" s="1" t="s">
        <v>200</v>
      </c>
      <c r="C1536" s="27">
        <v>43976</v>
      </c>
      <c r="D1536" s="1">
        <v>51501</v>
      </c>
      <c r="J1536" s="1" t="s">
        <v>0</v>
      </c>
      <c r="K1536" s="1" t="s">
        <v>49</v>
      </c>
      <c r="L1536" s="1">
        <v>-1</v>
      </c>
      <c r="M1536" s="1">
        <v>88</v>
      </c>
      <c r="N1536" s="6"/>
      <c r="O1536" s="6">
        <v>88</v>
      </c>
      <c r="P1536" s="6">
        <v>-501797.72</v>
      </c>
      <c r="R1536" s="31">
        <v>-88</v>
      </c>
      <c r="S1536" s="28">
        <v>43982</v>
      </c>
    </row>
    <row r="1537" spans="1:19" x14ac:dyDescent="0.2">
      <c r="A1537" s="29">
        <v>40151</v>
      </c>
      <c r="B1537" s="1" t="s">
        <v>200</v>
      </c>
      <c r="C1537" s="27">
        <v>43976</v>
      </c>
      <c r="D1537" s="1">
        <v>51501</v>
      </c>
      <c r="J1537" s="1" t="s">
        <v>0</v>
      </c>
      <c r="K1537" s="1" t="s">
        <v>49</v>
      </c>
      <c r="L1537" s="1">
        <v>-0.75</v>
      </c>
      <c r="M1537" s="1">
        <v>88</v>
      </c>
      <c r="N1537" s="6"/>
      <c r="O1537" s="6">
        <v>66</v>
      </c>
      <c r="P1537" s="6">
        <v>-500895.72</v>
      </c>
      <c r="R1537" s="31">
        <v>-66</v>
      </c>
      <c r="S1537" s="28">
        <v>43982</v>
      </c>
    </row>
    <row r="1538" spans="1:19" x14ac:dyDescent="0.2">
      <c r="A1538" s="29">
        <v>40151</v>
      </c>
      <c r="B1538" s="1" t="s">
        <v>200</v>
      </c>
      <c r="C1538" s="27">
        <v>43976</v>
      </c>
      <c r="D1538" s="1">
        <v>51501</v>
      </c>
      <c r="J1538" s="1" t="s">
        <v>0</v>
      </c>
      <c r="K1538" s="1" t="s">
        <v>49</v>
      </c>
      <c r="L1538" s="1">
        <v>-0.5</v>
      </c>
      <c r="M1538" s="1">
        <v>88</v>
      </c>
      <c r="N1538" s="6"/>
      <c r="O1538" s="6">
        <v>44</v>
      </c>
      <c r="P1538" s="6">
        <v>-500323.72</v>
      </c>
      <c r="R1538" s="31">
        <v>-44</v>
      </c>
      <c r="S1538" s="28">
        <v>43982</v>
      </c>
    </row>
    <row r="1539" spans="1:19" x14ac:dyDescent="0.2">
      <c r="A1539" s="29">
        <v>40151</v>
      </c>
      <c r="B1539" s="1" t="s">
        <v>200</v>
      </c>
      <c r="C1539" s="27">
        <v>43976</v>
      </c>
      <c r="D1539" s="1">
        <v>51501</v>
      </c>
      <c r="J1539" s="1" t="s">
        <v>0</v>
      </c>
      <c r="K1539" s="1" t="s">
        <v>49</v>
      </c>
      <c r="L1539" s="1">
        <v>-0.5</v>
      </c>
      <c r="M1539" s="1">
        <v>88</v>
      </c>
      <c r="N1539" s="6"/>
      <c r="O1539" s="6">
        <v>44</v>
      </c>
      <c r="P1539" s="6">
        <v>-500367.72</v>
      </c>
      <c r="R1539" s="31">
        <v>-44</v>
      </c>
      <c r="S1539" s="28">
        <v>43982</v>
      </c>
    </row>
    <row r="1540" spans="1:19" x14ac:dyDescent="0.2">
      <c r="A1540" s="29">
        <v>40151</v>
      </c>
      <c r="B1540" s="1" t="s">
        <v>200</v>
      </c>
      <c r="C1540" s="27">
        <v>43976</v>
      </c>
      <c r="D1540" s="1">
        <v>51501</v>
      </c>
      <c r="J1540" s="1" t="s">
        <v>0</v>
      </c>
      <c r="K1540" s="1" t="s">
        <v>49</v>
      </c>
      <c r="L1540" s="1">
        <v>-0.5</v>
      </c>
      <c r="M1540" s="1">
        <v>88</v>
      </c>
      <c r="N1540" s="6"/>
      <c r="O1540" s="6">
        <v>44</v>
      </c>
      <c r="P1540" s="6">
        <v>-500697.72</v>
      </c>
      <c r="R1540" s="31">
        <v>-44</v>
      </c>
      <c r="S1540" s="28">
        <v>43982</v>
      </c>
    </row>
    <row r="1541" spans="1:19" x14ac:dyDescent="0.2">
      <c r="A1541" s="29">
        <v>40151</v>
      </c>
      <c r="B1541" s="1" t="s">
        <v>200</v>
      </c>
      <c r="C1541" s="27">
        <v>43976</v>
      </c>
      <c r="D1541" s="1">
        <v>51501</v>
      </c>
      <c r="J1541" s="1" t="s">
        <v>0</v>
      </c>
      <c r="K1541" s="1" t="s">
        <v>49</v>
      </c>
      <c r="L1541" s="1">
        <v>-0.25</v>
      </c>
      <c r="M1541" s="1">
        <v>88</v>
      </c>
      <c r="N1541" s="6"/>
      <c r="O1541" s="6">
        <v>22</v>
      </c>
      <c r="P1541" s="6">
        <v>-502919.72</v>
      </c>
      <c r="R1541" s="31">
        <v>-22</v>
      </c>
      <c r="S1541" s="28">
        <v>43982</v>
      </c>
    </row>
    <row r="1542" spans="1:19" x14ac:dyDescent="0.2">
      <c r="A1542" s="29">
        <v>40463</v>
      </c>
      <c r="B1542" s="1" t="s">
        <v>200</v>
      </c>
      <c r="C1542" s="27">
        <v>43980</v>
      </c>
      <c r="D1542" s="1">
        <v>51586</v>
      </c>
      <c r="J1542" s="1" t="s">
        <v>0</v>
      </c>
      <c r="K1542" s="1" t="s">
        <v>49</v>
      </c>
      <c r="L1542" s="1">
        <v>-1</v>
      </c>
      <c r="M1542" s="1">
        <v>160</v>
      </c>
      <c r="N1542" s="6"/>
      <c r="O1542" s="6">
        <v>160</v>
      </c>
      <c r="P1542" s="6">
        <v>-503189.72</v>
      </c>
      <c r="R1542" s="31">
        <v>-160</v>
      </c>
      <c r="S1542" s="28">
        <v>43982</v>
      </c>
    </row>
    <row r="1543" spans="1:19" x14ac:dyDescent="0.2">
      <c r="A1543" s="29">
        <v>40463</v>
      </c>
      <c r="B1543" s="1" t="s">
        <v>200</v>
      </c>
      <c r="C1543" s="27">
        <v>43980</v>
      </c>
      <c r="D1543" s="1">
        <v>51586</v>
      </c>
      <c r="J1543" s="1" t="s">
        <v>0</v>
      </c>
      <c r="K1543" s="1" t="s">
        <v>49</v>
      </c>
      <c r="L1543" s="1">
        <v>-1</v>
      </c>
      <c r="M1543" s="1">
        <v>110</v>
      </c>
      <c r="N1543" s="6"/>
      <c r="O1543" s="6">
        <v>110</v>
      </c>
      <c r="P1543" s="6">
        <v>-503029.72</v>
      </c>
      <c r="R1543" s="31">
        <v>-110</v>
      </c>
      <c r="S1543" s="28">
        <v>43982</v>
      </c>
    </row>
    <row r="1544" spans="1:19" x14ac:dyDescent="0.2">
      <c r="A1544" s="29">
        <v>40276</v>
      </c>
      <c r="B1544" s="1" t="s">
        <v>200</v>
      </c>
      <c r="C1544" s="27">
        <v>43982</v>
      </c>
      <c r="D1544" s="1">
        <v>51569</v>
      </c>
      <c r="J1544" s="1" t="s">
        <v>0</v>
      </c>
      <c r="K1544" s="1" t="s">
        <v>49</v>
      </c>
      <c r="L1544" s="1">
        <v>-1</v>
      </c>
      <c r="M1544" s="1">
        <v>5900</v>
      </c>
      <c r="N1544" s="6"/>
      <c r="O1544" s="6">
        <v>5900</v>
      </c>
      <c r="P1544" s="6">
        <v>-509089.72</v>
      </c>
      <c r="R1544" s="31">
        <v>-5900</v>
      </c>
      <c r="S1544" s="28">
        <v>43982</v>
      </c>
    </row>
    <row r="1545" spans="1:19" x14ac:dyDescent="0.2">
      <c r="A1545" s="29">
        <v>40276</v>
      </c>
      <c r="B1545" s="1" t="s">
        <v>200</v>
      </c>
      <c r="C1545" s="27">
        <v>43982</v>
      </c>
      <c r="D1545" s="1">
        <v>51569</v>
      </c>
      <c r="J1545" s="1" t="s">
        <v>0</v>
      </c>
      <c r="K1545" s="1" t="s">
        <v>49</v>
      </c>
      <c r="L1545" s="1">
        <v>-3.5</v>
      </c>
      <c r="M1545" s="1">
        <v>88</v>
      </c>
      <c r="N1545" s="6"/>
      <c r="O1545" s="6">
        <v>308</v>
      </c>
      <c r="P1545" s="6">
        <v>-509617.72</v>
      </c>
      <c r="R1545" s="31">
        <v>-308</v>
      </c>
      <c r="S1545" s="28">
        <v>43982</v>
      </c>
    </row>
    <row r="1546" spans="1:19" x14ac:dyDescent="0.2">
      <c r="A1546" s="29">
        <v>40276</v>
      </c>
      <c r="B1546" s="1" t="s">
        <v>200</v>
      </c>
      <c r="C1546" s="27">
        <v>43982</v>
      </c>
      <c r="D1546" s="1">
        <v>51569</v>
      </c>
      <c r="J1546" s="1" t="s">
        <v>0</v>
      </c>
      <c r="K1546" s="1" t="s">
        <v>49</v>
      </c>
      <c r="L1546" s="1">
        <v>-1.75</v>
      </c>
      <c r="M1546" s="1">
        <v>88</v>
      </c>
      <c r="N1546" s="6"/>
      <c r="O1546" s="6">
        <v>154</v>
      </c>
      <c r="P1546" s="6">
        <v>-509771.72</v>
      </c>
      <c r="R1546" s="31">
        <v>-154</v>
      </c>
      <c r="S1546" s="28">
        <v>43982</v>
      </c>
    </row>
    <row r="1547" spans="1:19" x14ac:dyDescent="0.2">
      <c r="A1547" s="29">
        <v>40276</v>
      </c>
      <c r="B1547" s="1" t="s">
        <v>200</v>
      </c>
      <c r="C1547" s="27">
        <v>43982</v>
      </c>
      <c r="D1547" s="1">
        <v>51569</v>
      </c>
      <c r="J1547" s="1" t="s">
        <v>0</v>
      </c>
      <c r="K1547" s="1" t="s">
        <v>49</v>
      </c>
      <c r="L1547" s="1">
        <v>-1.5</v>
      </c>
      <c r="M1547" s="1">
        <v>88</v>
      </c>
      <c r="N1547" s="6"/>
      <c r="O1547" s="6">
        <v>132</v>
      </c>
      <c r="P1547" s="6">
        <v>-510101.72</v>
      </c>
      <c r="R1547" s="31">
        <v>-132</v>
      </c>
      <c r="S1547" s="28">
        <v>43982</v>
      </c>
    </row>
    <row r="1548" spans="1:19" x14ac:dyDescent="0.2">
      <c r="A1548" s="29">
        <v>40276</v>
      </c>
      <c r="B1548" s="1" t="s">
        <v>200</v>
      </c>
      <c r="C1548" s="27">
        <v>43982</v>
      </c>
      <c r="D1548" s="1">
        <v>51569</v>
      </c>
      <c r="J1548" s="1" t="s">
        <v>0</v>
      </c>
      <c r="K1548" s="1" t="s">
        <v>49</v>
      </c>
      <c r="L1548" s="1">
        <v>-1.25</v>
      </c>
      <c r="M1548" s="1">
        <v>88</v>
      </c>
      <c r="N1548" s="6"/>
      <c r="O1548" s="6">
        <v>110</v>
      </c>
      <c r="P1548" s="6">
        <v>-509265.72</v>
      </c>
      <c r="R1548" s="31">
        <v>-110</v>
      </c>
      <c r="S1548" s="28">
        <v>43982</v>
      </c>
    </row>
    <row r="1549" spans="1:19" x14ac:dyDescent="0.2">
      <c r="A1549" s="29">
        <v>40276</v>
      </c>
      <c r="B1549" s="1" t="s">
        <v>200</v>
      </c>
      <c r="C1549" s="27">
        <v>43982</v>
      </c>
      <c r="D1549" s="1">
        <v>51569</v>
      </c>
      <c r="J1549" s="1" t="s">
        <v>0</v>
      </c>
      <c r="K1549" s="1" t="s">
        <v>49</v>
      </c>
      <c r="L1549" s="1">
        <v>-1.25</v>
      </c>
      <c r="M1549" s="1">
        <v>88</v>
      </c>
      <c r="N1549" s="6"/>
      <c r="O1549" s="6">
        <v>110</v>
      </c>
      <c r="P1549" s="6">
        <v>-509881.72</v>
      </c>
      <c r="R1549" s="31">
        <v>-110</v>
      </c>
      <c r="S1549" s="28">
        <v>43982</v>
      </c>
    </row>
    <row r="1550" spans="1:19" x14ac:dyDescent="0.2">
      <c r="A1550" s="29">
        <v>40276</v>
      </c>
      <c r="B1550" s="1" t="s">
        <v>200</v>
      </c>
      <c r="C1550" s="27">
        <v>43982</v>
      </c>
      <c r="D1550" s="1">
        <v>51569</v>
      </c>
      <c r="J1550" s="1" t="s">
        <v>0</v>
      </c>
      <c r="K1550" s="1" t="s">
        <v>49</v>
      </c>
      <c r="L1550" s="1">
        <v>-1.25</v>
      </c>
      <c r="M1550" s="1">
        <v>88</v>
      </c>
      <c r="N1550" s="6"/>
      <c r="O1550" s="6">
        <v>110</v>
      </c>
      <c r="P1550" s="6">
        <v>-510211.72</v>
      </c>
      <c r="R1550" s="31">
        <v>-110</v>
      </c>
      <c r="S1550" s="28">
        <v>43982</v>
      </c>
    </row>
    <row r="1551" spans="1:19" x14ac:dyDescent="0.2">
      <c r="A1551" s="29">
        <v>40276</v>
      </c>
      <c r="B1551" s="1" t="s">
        <v>200</v>
      </c>
      <c r="C1551" s="27">
        <v>43982</v>
      </c>
      <c r="D1551" s="1">
        <v>51569</v>
      </c>
      <c r="J1551" s="1" t="s">
        <v>0</v>
      </c>
      <c r="K1551" s="1" t="s">
        <v>49</v>
      </c>
      <c r="L1551" s="1">
        <v>-1</v>
      </c>
      <c r="M1551" s="1">
        <v>88</v>
      </c>
      <c r="N1551" s="6"/>
      <c r="O1551" s="6">
        <v>88</v>
      </c>
      <c r="P1551" s="6">
        <v>-509969.72</v>
      </c>
      <c r="R1551" s="31">
        <v>-88</v>
      </c>
      <c r="S1551" s="28">
        <v>43982</v>
      </c>
    </row>
    <row r="1552" spans="1:19" x14ac:dyDescent="0.2">
      <c r="A1552" s="29">
        <v>40276</v>
      </c>
      <c r="B1552" s="1" t="s">
        <v>200</v>
      </c>
      <c r="C1552" s="27">
        <v>43982</v>
      </c>
      <c r="D1552" s="1">
        <v>51569</v>
      </c>
      <c r="J1552" s="1" t="s">
        <v>0</v>
      </c>
      <c r="K1552" s="1" t="s">
        <v>49</v>
      </c>
      <c r="L1552" s="1">
        <v>-0.5</v>
      </c>
      <c r="M1552" s="1">
        <v>88</v>
      </c>
      <c r="N1552" s="6"/>
      <c r="O1552" s="6">
        <v>44</v>
      </c>
      <c r="P1552" s="6">
        <v>-509155.72</v>
      </c>
      <c r="R1552" s="31">
        <v>-44</v>
      </c>
      <c r="S1552" s="28">
        <v>43982</v>
      </c>
    </row>
    <row r="1553" spans="1:19" x14ac:dyDescent="0.2">
      <c r="A1553" s="29">
        <v>40276</v>
      </c>
      <c r="B1553" s="1" t="s">
        <v>200</v>
      </c>
      <c r="C1553" s="27">
        <v>43982</v>
      </c>
      <c r="D1553" s="1">
        <v>51569</v>
      </c>
      <c r="J1553" s="1" t="s">
        <v>0</v>
      </c>
      <c r="K1553" s="1" t="s">
        <v>49</v>
      </c>
      <c r="L1553" s="1">
        <v>-0.5</v>
      </c>
      <c r="M1553" s="1">
        <v>88</v>
      </c>
      <c r="N1553" s="6"/>
      <c r="O1553" s="6">
        <v>44</v>
      </c>
      <c r="P1553" s="6">
        <v>-509309.72</v>
      </c>
      <c r="R1553" s="31">
        <v>-44</v>
      </c>
      <c r="S1553" s="28">
        <v>43982</v>
      </c>
    </row>
    <row r="1554" spans="1:19" x14ac:dyDescent="0.2">
      <c r="A1554" s="29">
        <v>40276</v>
      </c>
      <c r="B1554" s="1" t="s">
        <v>200</v>
      </c>
      <c r="C1554" s="27">
        <v>43982</v>
      </c>
      <c r="D1554" s="1">
        <v>51569</v>
      </c>
      <c r="J1554" s="1" t="s">
        <v>0</v>
      </c>
      <c r="K1554" s="1" t="s">
        <v>49</v>
      </c>
      <c r="L1554" s="1">
        <v>-0.25</v>
      </c>
      <c r="M1554" s="1">
        <v>88</v>
      </c>
      <c r="N1554" s="6"/>
      <c r="O1554" s="6">
        <v>22</v>
      </c>
      <c r="P1554" s="6">
        <v>-509111.72</v>
      </c>
      <c r="R1554" s="31">
        <v>-22</v>
      </c>
      <c r="S1554" s="28">
        <v>43982</v>
      </c>
    </row>
    <row r="1555" spans="1:19" x14ac:dyDescent="0.2">
      <c r="A1555" s="29">
        <v>40276</v>
      </c>
      <c r="B1555" s="1" t="s">
        <v>200</v>
      </c>
      <c r="C1555" s="27">
        <v>43982</v>
      </c>
      <c r="D1555" s="1">
        <v>51569</v>
      </c>
      <c r="J1555" s="1" t="s">
        <v>0</v>
      </c>
      <c r="K1555" s="1" t="s">
        <v>49</v>
      </c>
      <c r="L1555" s="1">
        <v>-0.25</v>
      </c>
      <c r="M1555" s="1">
        <v>88</v>
      </c>
      <c r="N1555" s="6"/>
      <c r="O1555" s="6">
        <v>22</v>
      </c>
      <c r="P1555" s="6">
        <v>-510233.72</v>
      </c>
      <c r="R1555" s="31">
        <v>-22</v>
      </c>
      <c r="S1555" s="28">
        <v>43982</v>
      </c>
    </row>
    <row r="1556" spans="1:19" x14ac:dyDescent="0.2">
      <c r="A1556" s="29">
        <v>40276</v>
      </c>
      <c r="B1556" s="1" t="s">
        <v>200</v>
      </c>
      <c r="C1556" s="27">
        <v>43982</v>
      </c>
      <c r="D1556" s="1">
        <v>51569</v>
      </c>
      <c r="J1556" s="1" t="s">
        <v>0</v>
      </c>
      <c r="K1556" s="1" t="s">
        <v>49</v>
      </c>
      <c r="L1556" s="1">
        <v>-0.25</v>
      </c>
      <c r="M1556" s="1">
        <v>88</v>
      </c>
      <c r="N1556" s="6"/>
      <c r="O1556" s="6">
        <v>22</v>
      </c>
      <c r="P1556" s="6">
        <v>-510255.72</v>
      </c>
      <c r="R1556" s="31">
        <v>-22</v>
      </c>
      <c r="S1556" s="28">
        <v>43982</v>
      </c>
    </row>
    <row r="1557" spans="1:19" x14ac:dyDescent="0.2">
      <c r="A1557" s="29">
        <v>40479</v>
      </c>
      <c r="B1557" s="1" t="s">
        <v>200</v>
      </c>
      <c r="C1557" s="27">
        <v>43983</v>
      </c>
      <c r="D1557" s="1">
        <v>51591</v>
      </c>
      <c r="J1557" s="1" t="s">
        <v>0</v>
      </c>
      <c r="K1557" s="1" t="s">
        <v>49</v>
      </c>
      <c r="L1557" s="1">
        <v>-1</v>
      </c>
      <c r="M1557" s="1">
        <v>780</v>
      </c>
      <c r="N1557" s="6"/>
      <c r="O1557" s="6">
        <v>780</v>
      </c>
      <c r="P1557" s="6">
        <v>-511035.72</v>
      </c>
      <c r="R1557" s="31">
        <v>-780</v>
      </c>
      <c r="S1557" s="28">
        <v>44012</v>
      </c>
    </row>
    <row r="1558" spans="1:19" x14ac:dyDescent="0.2">
      <c r="A1558" s="29">
        <v>40480</v>
      </c>
      <c r="B1558" s="1" t="s">
        <v>200</v>
      </c>
      <c r="C1558" s="27">
        <v>43983</v>
      </c>
      <c r="D1558" s="1">
        <v>51592</v>
      </c>
      <c r="J1558" s="1" t="s">
        <v>0</v>
      </c>
      <c r="K1558" s="1" t="s">
        <v>49</v>
      </c>
      <c r="L1558" s="1">
        <v>-1</v>
      </c>
      <c r="M1558" s="1">
        <v>640</v>
      </c>
      <c r="N1558" s="6"/>
      <c r="O1558" s="6">
        <v>640</v>
      </c>
      <c r="P1558" s="6">
        <v>-511675.72</v>
      </c>
      <c r="R1558" s="31">
        <v>-640</v>
      </c>
      <c r="S1558" s="28">
        <v>44012</v>
      </c>
    </row>
    <row r="1559" spans="1:19" x14ac:dyDescent="0.2">
      <c r="A1559" s="29">
        <v>40480</v>
      </c>
      <c r="B1559" s="1" t="s">
        <v>200</v>
      </c>
      <c r="C1559" s="27">
        <v>43983</v>
      </c>
      <c r="D1559" s="1">
        <v>51592</v>
      </c>
      <c r="J1559" s="1" t="s">
        <v>0</v>
      </c>
      <c r="K1559" s="1" t="s">
        <v>49</v>
      </c>
      <c r="L1559" s="1">
        <v>-1</v>
      </c>
      <c r="M1559" s="1">
        <v>20</v>
      </c>
      <c r="N1559" s="6"/>
      <c r="O1559" s="6">
        <v>20</v>
      </c>
      <c r="P1559" s="6">
        <v>-511695.72</v>
      </c>
      <c r="R1559" s="31">
        <v>-20</v>
      </c>
      <c r="S1559" s="28">
        <v>44012</v>
      </c>
    </row>
    <row r="1560" spans="1:19" x14ac:dyDescent="0.2">
      <c r="A1560" s="29">
        <v>40481</v>
      </c>
      <c r="B1560" s="1" t="s">
        <v>200</v>
      </c>
      <c r="C1560" s="27">
        <v>43983</v>
      </c>
      <c r="D1560" s="1">
        <v>51593</v>
      </c>
      <c r="J1560" s="1" t="s">
        <v>0</v>
      </c>
      <c r="K1560" s="1" t="s">
        <v>49</v>
      </c>
      <c r="L1560" s="1">
        <v>-1</v>
      </c>
      <c r="M1560" s="1">
        <v>280</v>
      </c>
      <c r="N1560" s="6"/>
      <c r="O1560" s="6">
        <v>280</v>
      </c>
      <c r="P1560" s="6">
        <v>-511975.72</v>
      </c>
      <c r="R1560" s="31">
        <v>-280</v>
      </c>
      <c r="S1560" s="28">
        <v>44012</v>
      </c>
    </row>
    <row r="1561" spans="1:19" x14ac:dyDescent="0.2">
      <c r="A1561" s="29">
        <v>40481</v>
      </c>
      <c r="B1561" s="1" t="s">
        <v>200</v>
      </c>
      <c r="C1561" s="27">
        <v>43983</v>
      </c>
      <c r="D1561" s="1">
        <v>51593</v>
      </c>
      <c r="J1561" s="1" t="s">
        <v>0</v>
      </c>
      <c r="K1561" s="1" t="s">
        <v>49</v>
      </c>
      <c r="L1561" s="1">
        <v>-1</v>
      </c>
      <c r="M1561" s="1">
        <v>56</v>
      </c>
      <c r="N1561" s="6"/>
      <c r="O1561" s="6">
        <v>56</v>
      </c>
      <c r="P1561" s="6">
        <v>-512031.72</v>
      </c>
      <c r="R1561" s="31">
        <v>-56</v>
      </c>
      <c r="S1561" s="28">
        <v>44012</v>
      </c>
    </row>
    <row r="1562" spans="1:19" x14ac:dyDescent="0.2">
      <c r="A1562" s="29">
        <v>40482</v>
      </c>
      <c r="B1562" s="1" t="s">
        <v>200</v>
      </c>
      <c r="C1562" s="27">
        <v>43983</v>
      </c>
      <c r="D1562" s="1">
        <v>51594</v>
      </c>
      <c r="J1562" s="1" t="s">
        <v>0</v>
      </c>
      <c r="K1562" s="1" t="s">
        <v>49</v>
      </c>
      <c r="L1562" s="1">
        <v>-1</v>
      </c>
      <c r="M1562" s="1">
        <v>440</v>
      </c>
      <c r="N1562" s="6"/>
      <c r="O1562" s="6">
        <v>440</v>
      </c>
      <c r="P1562" s="6">
        <v>-512471.72</v>
      </c>
      <c r="R1562" s="31">
        <v>-440</v>
      </c>
      <c r="S1562" s="28">
        <v>44012</v>
      </c>
    </row>
    <row r="1563" spans="1:19" x14ac:dyDescent="0.2">
      <c r="A1563" s="29">
        <v>40482</v>
      </c>
      <c r="B1563" s="1" t="s">
        <v>200</v>
      </c>
      <c r="C1563" s="27">
        <v>43983</v>
      </c>
      <c r="D1563" s="1">
        <v>51594</v>
      </c>
      <c r="J1563" s="1" t="s">
        <v>0</v>
      </c>
      <c r="K1563" s="1" t="s">
        <v>49</v>
      </c>
      <c r="L1563" s="1">
        <v>-1</v>
      </c>
      <c r="M1563" s="1">
        <v>36</v>
      </c>
      <c r="N1563" s="6"/>
      <c r="O1563" s="6">
        <v>36</v>
      </c>
      <c r="P1563" s="6">
        <v>-512507.72</v>
      </c>
      <c r="R1563" s="31">
        <v>-36</v>
      </c>
      <c r="S1563" s="28">
        <v>44012</v>
      </c>
    </row>
    <row r="1564" spans="1:19" x14ac:dyDescent="0.2">
      <c r="A1564" s="29">
        <v>40483</v>
      </c>
      <c r="B1564" s="1" t="s">
        <v>200</v>
      </c>
      <c r="C1564" s="27">
        <v>43983</v>
      </c>
      <c r="D1564" s="1">
        <v>51595</v>
      </c>
      <c r="J1564" s="1" t="s">
        <v>0</v>
      </c>
      <c r="K1564" s="1" t="s">
        <v>49</v>
      </c>
      <c r="L1564" s="1">
        <v>-1</v>
      </c>
      <c r="M1564" s="1">
        <v>720</v>
      </c>
      <c r="N1564" s="6"/>
      <c r="O1564" s="6">
        <v>720</v>
      </c>
      <c r="P1564" s="6">
        <v>-513227.72</v>
      </c>
      <c r="R1564" s="31">
        <v>-720</v>
      </c>
      <c r="S1564" s="28">
        <v>44012</v>
      </c>
    </row>
    <row r="1565" spans="1:19" x14ac:dyDescent="0.2">
      <c r="A1565" s="29">
        <v>40483</v>
      </c>
      <c r="B1565" s="1" t="s">
        <v>200</v>
      </c>
      <c r="C1565" s="27">
        <v>43983</v>
      </c>
      <c r="D1565" s="1">
        <v>51595</v>
      </c>
      <c r="J1565" s="1" t="s">
        <v>0</v>
      </c>
      <c r="K1565" s="1" t="s">
        <v>49</v>
      </c>
      <c r="L1565" s="1">
        <v>-1</v>
      </c>
      <c r="M1565" s="1">
        <v>136</v>
      </c>
      <c r="N1565" s="6"/>
      <c r="O1565" s="6">
        <v>136</v>
      </c>
      <c r="P1565" s="6">
        <v>-513363.72</v>
      </c>
      <c r="R1565" s="31">
        <v>-136</v>
      </c>
      <c r="S1565" s="28">
        <v>44012</v>
      </c>
    </row>
    <row r="1566" spans="1:19" x14ac:dyDescent="0.2">
      <c r="A1566" s="29">
        <v>40484</v>
      </c>
      <c r="B1566" s="1" t="s">
        <v>200</v>
      </c>
      <c r="C1566" s="27">
        <v>43983</v>
      </c>
      <c r="D1566" s="1">
        <v>51596</v>
      </c>
      <c r="J1566" s="1" t="s">
        <v>0</v>
      </c>
      <c r="K1566" s="1" t="s">
        <v>49</v>
      </c>
      <c r="L1566" s="1">
        <v>-1</v>
      </c>
      <c r="M1566" s="1">
        <v>440</v>
      </c>
      <c r="N1566" s="6"/>
      <c r="O1566" s="6">
        <v>440</v>
      </c>
      <c r="P1566" s="6">
        <v>-513803.72</v>
      </c>
      <c r="R1566" s="31">
        <v>-440</v>
      </c>
      <c r="S1566" s="28">
        <v>44012</v>
      </c>
    </row>
    <row r="1567" spans="1:19" x14ac:dyDescent="0.2">
      <c r="A1567" s="29">
        <v>40484</v>
      </c>
      <c r="B1567" s="1" t="s">
        <v>200</v>
      </c>
      <c r="C1567" s="27">
        <v>43983</v>
      </c>
      <c r="D1567" s="1">
        <v>51596</v>
      </c>
      <c r="J1567" s="1" t="s">
        <v>0</v>
      </c>
      <c r="K1567" s="1" t="s">
        <v>49</v>
      </c>
      <c r="L1567" s="1">
        <v>-1</v>
      </c>
      <c r="M1567" s="1">
        <v>136</v>
      </c>
      <c r="N1567" s="6"/>
      <c r="O1567" s="6">
        <v>136</v>
      </c>
      <c r="P1567" s="6">
        <v>-513939.72</v>
      </c>
      <c r="R1567" s="31">
        <v>-136</v>
      </c>
      <c r="S1567" s="28">
        <v>44012</v>
      </c>
    </row>
    <row r="1568" spans="1:19" x14ac:dyDescent="0.2">
      <c r="A1568" s="29">
        <v>40484</v>
      </c>
      <c r="B1568" s="1" t="s">
        <v>200</v>
      </c>
      <c r="C1568" s="27">
        <v>43983</v>
      </c>
      <c r="D1568" s="1">
        <v>51596</v>
      </c>
      <c r="J1568" s="1" t="s">
        <v>0</v>
      </c>
      <c r="K1568" s="1" t="s">
        <v>49</v>
      </c>
      <c r="L1568" s="1">
        <v>-1</v>
      </c>
      <c r="M1568" s="1">
        <v>56</v>
      </c>
      <c r="N1568" s="6"/>
      <c r="O1568" s="6">
        <v>56</v>
      </c>
      <c r="P1568" s="6">
        <v>-513995.72</v>
      </c>
      <c r="R1568" s="31">
        <v>-56</v>
      </c>
      <c r="S1568" s="28">
        <v>44012</v>
      </c>
    </row>
    <row r="1569" spans="1:19" x14ac:dyDescent="0.2">
      <c r="A1569" s="29">
        <v>40484</v>
      </c>
      <c r="B1569" s="1" t="s">
        <v>200</v>
      </c>
      <c r="C1569" s="27">
        <v>43983</v>
      </c>
      <c r="D1569" s="1">
        <v>51596</v>
      </c>
      <c r="J1569" s="1" t="s">
        <v>0</v>
      </c>
      <c r="K1569" s="1" t="s">
        <v>49</v>
      </c>
      <c r="L1569" s="1">
        <v>-1</v>
      </c>
      <c r="M1569" s="1">
        <v>36</v>
      </c>
      <c r="N1569" s="6"/>
      <c r="O1569" s="6">
        <v>36</v>
      </c>
      <c r="P1569" s="6">
        <v>-514031.72</v>
      </c>
      <c r="R1569" s="31">
        <v>-36</v>
      </c>
      <c r="S1569" s="28">
        <v>44012</v>
      </c>
    </row>
    <row r="1570" spans="1:19" x14ac:dyDescent="0.2">
      <c r="A1570" s="29">
        <v>40484</v>
      </c>
      <c r="B1570" s="1" t="s">
        <v>200</v>
      </c>
      <c r="C1570" s="27">
        <v>43983</v>
      </c>
      <c r="D1570" s="1">
        <v>51596</v>
      </c>
      <c r="J1570" s="1" t="s">
        <v>0</v>
      </c>
      <c r="K1570" s="1" t="s">
        <v>49</v>
      </c>
      <c r="L1570" s="1">
        <v>-1</v>
      </c>
      <c r="M1570" s="1">
        <v>-668</v>
      </c>
      <c r="N1570" s="6">
        <v>668</v>
      </c>
      <c r="O1570" s="6"/>
      <c r="P1570" s="6">
        <v>-548173.71</v>
      </c>
      <c r="R1570" s="31">
        <v>668</v>
      </c>
      <c r="S1570" s="28">
        <v>44012</v>
      </c>
    </row>
    <row r="1571" spans="1:19" x14ac:dyDescent="0.2">
      <c r="A1571" s="29">
        <v>40485</v>
      </c>
      <c r="B1571" s="1" t="s">
        <v>200</v>
      </c>
      <c r="C1571" s="27">
        <v>43983</v>
      </c>
      <c r="D1571" s="1">
        <v>51597</v>
      </c>
      <c r="J1571" s="1" t="s">
        <v>0</v>
      </c>
      <c r="K1571" s="1" t="s">
        <v>49</v>
      </c>
      <c r="L1571" s="1">
        <v>-1</v>
      </c>
      <c r="M1571" s="1">
        <v>730</v>
      </c>
      <c r="N1571" s="6"/>
      <c r="O1571" s="6">
        <v>730</v>
      </c>
      <c r="P1571" s="6">
        <v>-514761.72</v>
      </c>
      <c r="R1571" s="31">
        <v>-730</v>
      </c>
      <c r="S1571" s="28">
        <v>44012</v>
      </c>
    </row>
    <row r="1572" spans="1:19" x14ac:dyDescent="0.2">
      <c r="A1572" s="29">
        <v>40485</v>
      </c>
      <c r="B1572" s="1" t="s">
        <v>200</v>
      </c>
      <c r="C1572" s="27">
        <v>43983</v>
      </c>
      <c r="D1572" s="1">
        <v>51597</v>
      </c>
      <c r="J1572" s="1" t="s">
        <v>0</v>
      </c>
      <c r="K1572" s="1" t="s">
        <v>49</v>
      </c>
      <c r="L1572" s="1">
        <v>-1</v>
      </c>
      <c r="M1572" s="1">
        <v>116</v>
      </c>
      <c r="N1572" s="6"/>
      <c r="O1572" s="6">
        <v>116</v>
      </c>
      <c r="P1572" s="6">
        <v>-514877.72</v>
      </c>
      <c r="R1572" s="31">
        <v>-116</v>
      </c>
      <c r="S1572" s="28">
        <v>44012</v>
      </c>
    </row>
    <row r="1573" spans="1:19" x14ac:dyDescent="0.2">
      <c r="A1573" s="29">
        <v>40486</v>
      </c>
      <c r="B1573" s="1" t="s">
        <v>200</v>
      </c>
      <c r="C1573" s="27">
        <v>43983</v>
      </c>
      <c r="D1573" s="1">
        <v>51598</v>
      </c>
      <c r="J1573" s="1" t="s">
        <v>0</v>
      </c>
      <c r="K1573" s="1" t="s">
        <v>49</v>
      </c>
      <c r="L1573" s="1">
        <v>-1</v>
      </c>
      <c r="M1573" s="1">
        <v>440</v>
      </c>
      <c r="N1573" s="6"/>
      <c r="O1573" s="6">
        <v>440</v>
      </c>
      <c r="P1573" s="6">
        <v>-515317.72</v>
      </c>
      <c r="R1573" s="31">
        <v>-440</v>
      </c>
      <c r="S1573" s="28">
        <v>44012</v>
      </c>
    </row>
    <row r="1574" spans="1:19" x14ac:dyDescent="0.2">
      <c r="A1574" s="29">
        <v>40486</v>
      </c>
      <c r="B1574" s="1" t="s">
        <v>200</v>
      </c>
      <c r="C1574" s="27">
        <v>43983</v>
      </c>
      <c r="D1574" s="1">
        <v>51598</v>
      </c>
      <c r="J1574" s="1" t="s">
        <v>0</v>
      </c>
      <c r="K1574" s="1" t="s">
        <v>49</v>
      </c>
      <c r="L1574" s="1">
        <v>-1</v>
      </c>
      <c r="M1574" s="1">
        <v>60</v>
      </c>
      <c r="N1574" s="6"/>
      <c r="O1574" s="6">
        <v>60</v>
      </c>
      <c r="P1574" s="6">
        <v>-515433.72</v>
      </c>
      <c r="R1574" s="31">
        <v>-60</v>
      </c>
      <c r="S1574" s="28">
        <v>44012</v>
      </c>
    </row>
    <row r="1575" spans="1:19" x14ac:dyDescent="0.2">
      <c r="A1575" s="29">
        <v>40486</v>
      </c>
      <c r="B1575" s="1" t="s">
        <v>200</v>
      </c>
      <c r="C1575" s="27">
        <v>43983</v>
      </c>
      <c r="D1575" s="1">
        <v>51598</v>
      </c>
      <c r="J1575" s="1" t="s">
        <v>0</v>
      </c>
      <c r="K1575" s="1" t="s">
        <v>49</v>
      </c>
      <c r="L1575" s="1">
        <v>-1</v>
      </c>
      <c r="M1575" s="1">
        <v>56</v>
      </c>
      <c r="N1575" s="6"/>
      <c r="O1575" s="6">
        <v>56</v>
      </c>
      <c r="P1575" s="6">
        <v>-515373.72</v>
      </c>
      <c r="R1575" s="31">
        <v>-56</v>
      </c>
      <c r="S1575" s="28">
        <v>44012</v>
      </c>
    </row>
    <row r="1576" spans="1:19" x14ac:dyDescent="0.2">
      <c r="A1576" s="29">
        <v>40487</v>
      </c>
      <c r="B1576" s="1" t="s">
        <v>200</v>
      </c>
      <c r="C1576" s="27">
        <v>43983</v>
      </c>
      <c r="D1576" s="1">
        <v>51599</v>
      </c>
      <c r="J1576" s="1" t="s">
        <v>0</v>
      </c>
      <c r="K1576" s="1" t="s">
        <v>49</v>
      </c>
      <c r="L1576" s="1">
        <v>-1</v>
      </c>
      <c r="M1576" s="1">
        <v>56</v>
      </c>
      <c r="N1576" s="6"/>
      <c r="O1576" s="6">
        <v>56</v>
      </c>
      <c r="P1576" s="6">
        <v>-515489.72</v>
      </c>
      <c r="R1576" s="31">
        <v>-56</v>
      </c>
      <c r="S1576" s="28">
        <v>44012</v>
      </c>
    </row>
    <row r="1577" spans="1:19" x14ac:dyDescent="0.2">
      <c r="A1577" s="29">
        <v>40488</v>
      </c>
      <c r="B1577" s="1" t="s">
        <v>200</v>
      </c>
      <c r="C1577" s="27">
        <v>43983</v>
      </c>
      <c r="D1577" s="1">
        <v>51600</v>
      </c>
      <c r="J1577" s="1" t="s">
        <v>0</v>
      </c>
      <c r="K1577" s="1" t="s">
        <v>49</v>
      </c>
      <c r="L1577" s="1">
        <v>-1</v>
      </c>
      <c r="M1577" s="1">
        <v>220</v>
      </c>
      <c r="N1577" s="6"/>
      <c r="O1577" s="6">
        <v>220</v>
      </c>
      <c r="P1577" s="6">
        <v>-515709.72</v>
      </c>
      <c r="R1577" s="31">
        <v>-220</v>
      </c>
      <c r="S1577" s="28">
        <v>44012</v>
      </c>
    </row>
    <row r="1578" spans="1:19" x14ac:dyDescent="0.2">
      <c r="A1578" s="29">
        <v>40488</v>
      </c>
      <c r="B1578" s="1" t="s">
        <v>200</v>
      </c>
      <c r="C1578" s="27">
        <v>43983</v>
      </c>
      <c r="D1578" s="1">
        <v>51600</v>
      </c>
      <c r="J1578" s="1" t="s">
        <v>0</v>
      </c>
      <c r="K1578" s="1" t="s">
        <v>49</v>
      </c>
      <c r="L1578" s="1">
        <v>-1</v>
      </c>
      <c r="M1578" s="1">
        <v>36</v>
      </c>
      <c r="N1578" s="6"/>
      <c r="O1578" s="6">
        <v>36</v>
      </c>
      <c r="P1578" s="6">
        <v>-515745.72</v>
      </c>
      <c r="R1578" s="31">
        <v>-36</v>
      </c>
      <c r="S1578" s="28">
        <v>44012</v>
      </c>
    </row>
    <row r="1579" spans="1:19" x14ac:dyDescent="0.2">
      <c r="A1579" s="29">
        <v>40489</v>
      </c>
      <c r="B1579" s="1" t="s">
        <v>200</v>
      </c>
      <c r="C1579" s="27">
        <v>43983</v>
      </c>
      <c r="D1579" s="1">
        <v>51601</v>
      </c>
      <c r="J1579" s="1" t="s">
        <v>0</v>
      </c>
      <c r="K1579" s="1" t="s">
        <v>49</v>
      </c>
      <c r="L1579" s="1">
        <v>-1</v>
      </c>
      <c r="M1579" s="1">
        <v>640</v>
      </c>
      <c r="N1579" s="6"/>
      <c r="O1579" s="6">
        <v>640</v>
      </c>
      <c r="P1579" s="6">
        <v>-516385.72</v>
      </c>
      <c r="R1579" s="31">
        <v>-640</v>
      </c>
      <c r="S1579" s="28">
        <v>44012</v>
      </c>
    </row>
    <row r="1580" spans="1:19" x14ac:dyDescent="0.2">
      <c r="A1580" s="29">
        <v>40489</v>
      </c>
      <c r="B1580" s="1" t="s">
        <v>200</v>
      </c>
      <c r="C1580" s="27">
        <v>43983</v>
      </c>
      <c r="D1580" s="1">
        <v>51601</v>
      </c>
      <c r="J1580" s="1" t="s">
        <v>0</v>
      </c>
      <c r="K1580" s="1" t="s">
        <v>49</v>
      </c>
      <c r="L1580" s="1">
        <v>-1</v>
      </c>
      <c r="M1580" s="1">
        <v>348</v>
      </c>
      <c r="N1580" s="6"/>
      <c r="O1580" s="6">
        <v>348</v>
      </c>
      <c r="P1580" s="6">
        <v>-516733.72</v>
      </c>
      <c r="R1580" s="31">
        <v>-348</v>
      </c>
      <c r="S1580" s="28">
        <v>44012</v>
      </c>
    </row>
    <row r="1581" spans="1:19" x14ac:dyDescent="0.2">
      <c r="A1581" s="29">
        <v>40490</v>
      </c>
      <c r="B1581" s="1" t="s">
        <v>200</v>
      </c>
      <c r="C1581" s="27">
        <v>43983</v>
      </c>
      <c r="D1581" s="1">
        <v>51602</v>
      </c>
      <c r="J1581" s="1" t="s">
        <v>0</v>
      </c>
      <c r="K1581" s="1" t="s">
        <v>49</v>
      </c>
      <c r="L1581" s="1">
        <v>-1</v>
      </c>
      <c r="M1581" s="1">
        <v>320</v>
      </c>
      <c r="N1581" s="6"/>
      <c r="O1581" s="6">
        <v>320</v>
      </c>
      <c r="P1581" s="6">
        <v>-517053.72</v>
      </c>
      <c r="R1581" s="31">
        <v>-320</v>
      </c>
      <c r="S1581" s="28">
        <v>44012</v>
      </c>
    </row>
    <row r="1582" spans="1:19" x14ac:dyDescent="0.2">
      <c r="A1582" s="29">
        <v>40490</v>
      </c>
      <c r="B1582" s="1" t="s">
        <v>200</v>
      </c>
      <c r="C1582" s="27">
        <v>43983</v>
      </c>
      <c r="D1582" s="1">
        <v>51602</v>
      </c>
      <c r="J1582" s="1" t="s">
        <v>0</v>
      </c>
      <c r="K1582" s="1" t="s">
        <v>49</v>
      </c>
      <c r="L1582" s="1">
        <v>-1</v>
      </c>
      <c r="M1582" s="1">
        <v>146</v>
      </c>
      <c r="N1582" s="6"/>
      <c r="O1582" s="6">
        <v>146</v>
      </c>
      <c r="P1582" s="6">
        <v>-517255.72</v>
      </c>
      <c r="R1582" s="31">
        <v>-146</v>
      </c>
      <c r="S1582" s="28">
        <v>44012</v>
      </c>
    </row>
    <row r="1583" spans="1:19" x14ac:dyDescent="0.2">
      <c r="A1583" s="29">
        <v>40490</v>
      </c>
      <c r="B1583" s="1" t="s">
        <v>200</v>
      </c>
      <c r="C1583" s="27">
        <v>43983</v>
      </c>
      <c r="D1583" s="1">
        <v>51602</v>
      </c>
      <c r="J1583" s="1" t="s">
        <v>0</v>
      </c>
      <c r="K1583" s="1" t="s">
        <v>49</v>
      </c>
      <c r="L1583" s="1">
        <v>-1</v>
      </c>
      <c r="M1583" s="1">
        <v>80</v>
      </c>
      <c r="N1583" s="6"/>
      <c r="O1583" s="6">
        <v>80</v>
      </c>
      <c r="P1583" s="6">
        <v>-517335.72</v>
      </c>
      <c r="R1583" s="31">
        <v>-80</v>
      </c>
      <c r="S1583" s="28">
        <v>44012</v>
      </c>
    </row>
    <row r="1584" spans="1:19" x14ac:dyDescent="0.2">
      <c r="A1584" s="29">
        <v>40490</v>
      </c>
      <c r="B1584" s="1" t="s">
        <v>200</v>
      </c>
      <c r="C1584" s="27">
        <v>43983</v>
      </c>
      <c r="D1584" s="1">
        <v>51602</v>
      </c>
      <c r="J1584" s="1" t="s">
        <v>0</v>
      </c>
      <c r="K1584" s="1" t="s">
        <v>49</v>
      </c>
      <c r="L1584" s="1">
        <v>-1</v>
      </c>
      <c r="M1584" s="1">
        <v>56</v>
      </c>
      <c r="N1584" s="6"/>
      <c r="O1584" s="6">
        <v>56</v>
      </c>
      <c r="P1584" s="6">
        <v>-517109.72</v>
      </c>
      <c r="R1584" s="31">
        <v>-56</v>
      </c>
      <c r="S1584" s="28">
        <v>44012</v>
      </c>
    </row>
    <row r="1585" spans="1:19" x14ac:dyDescent="0.2">
      <c r="A1585" s="29">
        <v>40492</v>
      </c>
      <c r="B1585" s="1" t="s">
        <v>200</v>
      </c>
      <c r="C1585" s="27">
        <v>43983</v>
      </c>
      <c r="D1585" s="1">
        <v>51604</v>
      </c>
      <c r="J1585" s="1" t="s">
        <v>0</v>
      </c>
      <c r="K1585" s="1" t="s">
        <v>49</v>
      </c>
      <c r="L1585" s="1">
        <v>-1</v>
      </c>
      <c r="M1585" s="1">
        <v>320</v>
      </c>
      <c r="N1585" s="6"/>
      <c r="O1585" s="6">
        <v>320</v>
      </c>
      <c r="P1585" s="6">
        <v>-517655.72</v>
      </c>
      <c r="R1585" s="31">
        <v>-320</v>
      </c>
      <c r="S1585" s="28">
        <v>44012</v>
      </c>
    </row>
    <row r="1586" spans="1:19" x14ac:dyDescent="0.2">
      <c r="A1586" s="29">
        <v>40492</v>
      </c>
      <c r="B1586" s="1" t="s">
        <v>200</v>
      </c>
      <c r="C1586" s="27">
        <v>43983</v>
      </c>
      <c r="D1586" s="1">
        <v>51604</v>
      </c>
      <c r="J1586" s="1" t="s">
        <v>0</v>
      </c>
      <c r="K1586" s="1" t="s">
        <v>49</v>
      </c>
      <c r="L1586" s="1">
        <v>-1</v>
      </c>
      <c r="M1586" s="1">
        <v>146</v>
      </c>
      <c r="N1586" s="6"/>
      <c r="O1586" s="6">
        <v>146</v>
      </c>
      <c r="P1586" s="6">
        <v>-517801.72</v>
      </c>
      <c r="R1586" s="31">
        <v>-146</v>
      </c>
      <c r="S1586" s="28">
        <v>44012</v>
      </c>
    </row>
    <row r="1587" spans="1:19" x14ac:dyDescent="0.2">
      <c r="A1587" s="29">
        <v>40493</v>
      </c>
      <c r="B1587" s="1" t="s">
        <v>200</v>
      </c>
      <c r="C1587" s="27">
        <v>43983</v>
      </c>
      <c r="D1587" s="1">
        <v>51605</v>
      </c>
      <c r="J1587" s="1" t="s">
        <v>0</v>
      </c>
      <c r="K1587" s="1" t="s">
        <v>49</v>
      </c>
      <c r="L1587" s="1">
        <v>-1</v>
      </c>
      <c r="M1587" s="1">
        <v>380</v>
      </c>
      <c r="N1587" s="6"/>
      <c r="O1587" s="6">
        <v>380</v>
      </c>
      <c r="P1587" s="6">
        <v>-518181.72</v>
      </c>
      <c r="R1587" s="31">
        <v>-380</v>
      </c>
      <c r="S1587" s="28">
        <v>44012</v>
      </c>
    </row>
    <row r="1588" spans="1:19" x14ac:dyDescent="0.2">
      <c r="A1588" s="29">
        <v>40494</v>
      </c>
      <c r="B1588" s="1" t="s">
        <v>200</v>
      </c>
      <c r="C1588" s="27">
        <v>43983</v>
      </c>
      <c r="D1588" s="1">
        <v>51606</v>
      </c>
      <c r="J1588" s="1" t="s">
        <v>0</v>
      </c>
      <c r="K1588" s="1" t="s">
        <v>49</v>
      </c>
      <c r="L1588" s="1">
        <v>-1</v>
      </c>
      <c r="M1588" s="1">
        <v>480</v>
      </c>
      <c r="N1588" s="6"/>
      <c r="O1588" s="6">
        <v>480</v>
      </c>
      <c r="P1588" s="6">
        <v>-518661.72</v>
      </c>
      <c r="R1588" s="31">
        <v>-480</v>
      </c>
      <c r="S1588" s="28">
        <v>44012</v>
      </c>
    </row>
    <row r="1589" spans="1:19" x14ac:dyDescent="0.2">
      <c r="A1589" s="29">
        <v>40494</v>
      </c>
      <c r="B1589" s="1" t="s">
        <v>200</v>
      </c>
      <c r="C1589" s="27">
        <v>43983</v>
      </c>
      <c r="D1589" s="1">
        <v>51606</v>
      </c>
      <c r="J1589" s="1" t="s">
        <v>0</v>
      </c>
      <c r="K1589" s="1" t="s">
        <v>49</v>
      </c>
      <c r="L1589" s="1">
        <v>-1</v>
      </c>
      <c r="M1589" s="1">
        <v>96</v>
      </c>
      <c r="N1589" s="6"/>
      <c r="O1589" s="6">
        <v>96</v>
      </c>
      <c r="P1589" s="6">
        <v>-518757.72</v>
      </c>
      <c r="R1589" s="31">
        <v>-96</v>
      </c>
      <c r="S1589" s="28">
        <v>44012</v>
      </c>
    </row>
    <row r="1590" spans="1:19" x14ac:dyDescent="0.2">
      <c r="A1590" s="29">
        <v>40495</v>
      </c>
      <c r="B1590" s="1" t="s">
        <v>200</v>
      </c>
      <c r="C1590" s="27">
        <v>43983</v>
      </c>
      <c r="D1590" s="1">
        <v>51607</v>
      </c>
      <c r="J1590" s="1" t="s">
        <v>0</v>
      </c>
      <c r="K1590" s="1" t="s">
        <v>49</v>
      </c>
      <c r="L1590" s="1">
        <v>-1</v>
      </c>
      <c r="M1590" s="1">
        <v>500</v>
      </c>
      <c r="N1590" s="6"/>
      <c r="O1590" s="6">
        <v>500</v>
      </c>
      <c r="P1590" s="6">
        <v>-519257.72</v>
      </c>
      <c r="R1590" s="31">
        <v>-500</v>
      </c>
      <c r="S1590" s="28">
        <v>44012</v>
      </c>
    </row>
    <row r="1591" spans="1:19" x14ac:dyDescent="0.2">
      <c r="A1591" s="29">
        <v>40496</v>
      </c>
      <c r="B1591" s="1" t="s">
        <v>200</v>
      </c>
      <c r="C1591" s="27">
        <v>43983</v>
      </c>
      <c r="D1591" s="1">
        <v>51608</v>
      </c>
      <c r="J1591" s="1" t="s">
        <v>0</v>
      </c>
      <c r="K1591" s="1" t="s">
        <v>49</v>
      </c>
      <c r="L1591" s="1">
        <v>-1</v>
      </c>
      <c r="M1591" s="1">
        <v>158</v>
      </c>
      <c r="N1591" s="6"/>
      <c r="O1591" s="6">
        <v>158</v>
      </c>
      <c r="P1591" s="6">
        <v>-519415.72</v>
      </c>
      <c r="R1591" s="31">
        <v>-158</v>
      </c>
      <c r="S1591" s="28">
        <v>44012</v>
      </c>
    </row>
    <row r="1592" spans="1:19" x14ac:dyDescent="0.2">
      <c r="A1592" s="29">
        <v>40496</v>
      </c>
      <c r="B1592" s="1" t="s">
        <v>200</v>
      </c>
      <c r="C1592" s="27">
        <v>43983</v>
      </c>
      <c r="D1592" s="1">
        <v>51608</v>
      </c>
      <c r="J1592" s="1" t="s">
        <v>0</v>
      </c>
      <c r="K1592" s="1" t="s">
        <v>49</v>
      </c>
      <c r="L1592" s="1">
        <v>-1</v>
      </c>
      <c r="M1592" s="1">
        <v>56</v>
      </c>
      <c r="N1592" s="6"/>
      <c r="O1592" s="6">
        <v>56</v>
      </c>
      <c r="P1592" s="6">
        <v>-519471.72</v>
      </c>
      <c r="R1592" s="31">
        <v>-56</v>
      </c>
      <c r="S1592" s="28">
        <v>44012</v>
      </c>
    </row>
    <row r="1593" spans="1:19" x14ac:dyDescent="0.2">
      <c r="A1593" s="29">
        <v>40497</v>
      </c>
      <c r="B1593" s="1" t="s">
        <v>200</v>
      </c>
      <c r="C1593" s="27">
        <v>43983</v>
      </c>
      <c r="D1593" s="1">
        <v>51609</v>
      </c>
      <c r="J1593" s="1" t="s">
        <v>0</v>
      </c>
      <c r="K1593" s="1" t="s">
        <v>49</v>
      </c>
      <c r="L1593" s="1">
        <v>-1</v>
      </c>
      <c r="M1593" s="1">
        <v>1600</v>
      </c>
      <c r="N1593" s="6"/>
      <c r="O1593" s="6">
        <v>1600</v>
      </c>
      <c r="P1593" s="6">
        <v>-521071.72</v>
      </c>
      <c r="R1593" s="31">
        <v>-1600</v>
      </c>
      <c r="S1593" s="28">
        <v>44012</v>
      </c>
    </row>
    <row r="1594" spans="1:19" x14ac:dyDescent="0.2">
      <c r="A1594" s="29">
        <v>40497</v>
      </c>
      <c r="B1594" s="1" t="s">
        <v>200</v>
      </c>
      <c r="C1594" s="27">
        <v>43983</v>
      </c>
      <c r="D1594" s="1">
        <v>51609</v>
      </c>
      <c r="J1594" s="1" t="s">
        <v>0</v>
      </c>
      <c r="K1594" s="1" t="s">
        <v>49</v>
      </c>
      <c r="L1594" s="1">
        <v>-1</v>
      </c>
      <c r="M1594" s="1">
        <v>288</v>
      </c>
      <c r="N1594" s="6"/>
      <c r="O1594" s="6">
        <v>288</v>
      </c>
      <c r="P1594" s="6">
        <v>-521359.72</v>
      </c>
      <c r="R1594" s="31">
        <v>-288</v>
      </c>
      <c r="S1594" s="28">
        <v>44012</v>
      </c>
    </row>
    <row r="1595" spans="1:19" x14ac:dyDescent="0.2">
      <c r="A1595" s="29">
        <v>40498</v>
      </c>
      <c r="B1595" s="1" t="s">
        <v>200</v>
      </c>
      <c r="C1595" s="27">
        <v>43983</v>
      </c>
      <c r="D1595" s="1">
        <v>51610</v>
      </c>
      <c r="J1595" s="1" t="s">
        <v>0</v>
      </c>
      <c r="K1595" s="1" t="s">
        <v>49</v>
      </c>
      <c r="L1595" s="1">
        <v>-1</v>
      </c>
      <c r="M1595" s="1">
        <v>320</v>
      </c>
      <c r="N1595" s="6"/>
      <c r="O1595" s="6">
        <v>320</v>
      </c>
      <c r="P1595" s="6">
        <v>-521679.72</v>
      </c>
      <c r="R1595" s="31">
        <v>-320</v>
      </c>
      <c r="S1595" s="28">
        <v>44012</v>
      </c>
    </row>
    <row r="1596" spans="1:19" x14ac:dyDescent="0.2">
      <c r="A1596" s="29">
        <v>40498</v>
      </c>
      <c r="B1596" s="1" t="s">
        <v>200</v>
      </c>
      <c r="C1596" s="27">
        <v>43983</v>
      </c>
      <c r="D1596" s="1">
        <v>51610</v>
      </c>
      <c r="J1596" s="1" t="s">
        <v>0</v>
      </c>
      <c r="K1596" s="1" t="s">
        <v>49</v>
      </c>
      <c r="L1596" s="1">
        <v>-1</v>
      </c>
      <c r="M1596" s="1">
        <v>36</v>
      </c>
      <c r="N1596" s="6"/>
      <c r="O1596" s="6">
        <v>36</v>
      </c>
      <c r="P1596" s="6">
        <v>-521715.72</v>
      </c>
      <c r="R1596" s="31">
        <v>-36</v>
      </c>
      <c r="S1596" s="28">
        <v>44012</v>
      </c>
    </row>
    <row r="1597" spans="1:19" x14ac:dyDescent="0.2">
      <c r="A1597" s="29">
        <v>40498</v>
      </c>
      <c r="B1597" s="1" t="s">
        <v>200</v>
      </c>
      <c r="C1597" s="27">
        <v>43983</v>
      </c>
      <c r="D1597" s="1">
        <v>51610</v>
      </c>
      <c r="J1597" s="1" t="s">
        <v>0</v>
      </c>
      <c r="K1597" s="1" t="s">
        <v>49</v>
      </c>
      <c r="L1597" s="1">
        <v>-1</v>
      </c>
      <c r="M1597" s="1">
        <v>36</v>
      </c>
      <c r="N1597" s="6"/>
      <c r="O1597" s="6">
        <v>36</v>
      </c>
      <c r="P1597" s="6">
        <v>-521751.72</v>
      </c>
      <c r="R1597" s="31">
        <v>-36</v>
      </c>
      <c r="S1597" s="28">
        <v>44012</v>
      </c>
    </row>
    <row r="1598" spans="1:19" x14ac:dyDescent="0.2">
      <c r="A1598" s="29">
        <v>40499</v>
      </c>
      <c r="B1598" s="1" t="s">
        <v>200</v>
      </c>
      <c r="C1598" s="27">
        <v>43983</v>
      </c>
      <c r="D1598" s="1">
        <v>51611</v>
      </c>
      <c r="J1598" s="1" t="s">
        <v>0</v>
      </c>
      <c r="K1598" s="1" t="s">
        <v>49</v>
      </c>
      <c r="L1598" s="1">
        <v>-1</v>
      </c>
      <c r="M1598" s="1">
        <v>840</v>
      </c>
      <c r="N1598" s="6"/>
      <c r="O1598" s="6">
        <v>840</v>
      </c>
      <c r="P1598" s="6">
        <v>-522591.72</v>
      </c>
      <c r="R1598" s="31">
        <v>-840</v>
      </c>
      <c r="S1598" s="28">
        <v>44012</v>
      </c>
    </row>
    <row r="1599" spans="1:19" x14ac:dyDescent="0.2">
      <c r="A1599" s="29">
        <v>40499</v>
      </c>
      <c r="B1599" s="1" t="s">
        <v>200</v>
      </c>
      <c r="C1599" s="27">
        <v>43983</v>
      </c>
      <c r="D1599" s="1">
        <v>51611</v>
      </c>
      <c r="J1599" s="1" t="s">
        <v>0</v>
      </c>
      <c r="K1599" s="1" t="s">
        <v>49</v>
      </c>
      <c r="L1599" s="1">
        <v>-1</v>
      </c>
      <c r="M1599" s="1">
        <v>574</v>
      </c>
      <c r="N1599" s="6"/>
      <c r="O1599" s="6">
        <v>574</v>
      </c>
      <c r="P1599" s="6">
        <v>-523687.72</v>
      </c>
      <c r="R1599" s="31">
        <v>-574</v>
      </c>
      <c r="S1599" s="28">
        <v>44012</v>
      </c>
    </row>
    <row r="1600" spans="1:19" x14ac:dyDescent="0.2">
      <c r="A1600" s="29">
        <v>40499</v>
      </c>
      <c r="B1600" s="1" t="s">
        <v>200</v>
      </c>
      <c r="C1600" s="27">
        <v>43983</v>
      </c>
      <c r="D1600" s="1">
        <v>51611</v>
      </c>
      <c r="J1600" s="1" t="s">
        <v>0</v>
      </c>
      <c r="K1600" s="1" t="s">
        <v>49</v>
      </c>
      <c r="L1600" s="1">
        <v>-1</v>
      </c>
      <c r="M1600" s="1">
        <v>220</v>
      </c>
      <c r="N1600" s="6"/>
      <c r="O1600" s="6">
        <v>220</v>
      </c>
      <c r="P1600" s="6">
        <v>-522811.72</v>
      </c>
      <c r="R1600" s="31">
        <v>-220</v>
      </c>
      <c r="S1600" s="28">
        <v>44012</v>
      </c>
    </row>
    <row r="1601" spans="1:19" x14ac:dyDescent="0.2">
      <c r="A1601" s="29">
        <v>40499</v>
      </c>
      <c r="B1601" s="1" t="s">
        <v>200</v>
      </c>
      <c r="C1601" s="27">
        <v>43983</v>
      </c>
      <c r="D1601" s="1">
        <v>51611</v>
      </c>
      <c r="J1601" s="1" t="s">
        <v>0</v>
      </c>
      <c r="K1601" s="1" t="s">
        <v>49</v>
      </c>
      <c r="L1601" s="1">
        <v>-1</v>
      </c>
      <c r="M1601" s="1">
        <v>146</v>
      </c>
      <c r="N1601" s="6"/>
      <c r="O1601" s="6">
        <v>146</v>
      </c>
      <c r="P1601" s="6">
        <v>-522957.72</v>
      </c>
      <c r="R1601" s="31">
        <v>-146</v>
      </c>
      <c r="S1601" s="28">
        <v>44012</v>
      </c>
    </row>
    <row r="1602" spans="1:19" x14ac:dyDescent="0.2">
      <c r="A1602" s="29">
        <v>40499</v>
      </c>
      <c r="B1602" s="1" t="s">
        <v>200</v>
      </c>
      <c r="C1602" s="27">
        <v>43983</v>
      </c>
      <c r="D1602" s="1">
        <v>51611</v>
      </c>
      <c r="J1602" s="1" t="s">
        <v>0</v>
      </c>
      <c r="K1602" s="1" t="s">
        <v>49</v>
      </c>
      <c r="L1602" s="1">
        <v>-1</v>
      </c>
      <c r="M1602" s="1">
        <v>80</v>
      </c>
      <c r="N1602" s="6"/>
      <c r="O1602" s="6">
        <v>80</v>
      </c>
      <c r="P1602" s="6">
        <v>-523093.72</v>
      </c>
      <c r="R1602" s="31">
        <v>-80</v>
      </c>
      <c r="S1602" s="28">
        <v>44012</v>
      </c>
    </row>
    <row r="1603" spans="1:19" x14ac:dyDescent="0.2">
      <c r="A1603" s="29">
        <v>40499</v>
      </c>
      <c r="B1603" s="1" t="s">
        <v>200</v>
      </c>
      <c r="C1603" s="27">
        <v>43983</v>
      </c>
      <c r="D1603" s="1">
        <v>51611</v>
      </c>
      <c r="J1603" s="1" t="s">
        <v>0</v>
      </c>
      <c r="K1603" s="1" t="s">
        <v>49</v>
      </c>
      <c r="L1603" s="1">
        <v>-1</v>
      </c>
      <c r="M1603" s="1">
        <v>56</v>
      </c>
      <c r="N1603" s="6"/>
      <c r="O1603" s="6">
        <v>56</v>
      </c>
      <c r="P1603" s="6">
        <v>-523013.72</v>
      </c>
      <c r="R1603" s="31">
        <v>-56</v>
      </c>
      <c r="S1603" s="28">
        <v>44012</v>
      </c>
    </row>
    <row r="1604" spans="1:19" x14ac:dyDescent="0.2">
      <c r="A1604" s="29">
        <v>40499</v>
      </c>
      <c r="B1604" s="1" t="s">
        <v>200</v>
      </c>
      <c r="C1604" s="27">
        <v>43983</v>
      </c>
      <c r="D1604" s="1">
        <v>51611</v>
      </c>
      <c r="J1604" s="1" t="s">
        <v>0</v>
      </c>
      <c r="K1604" s="1" t="s">
        <v>49</v>
      </c>
      <c r="L1604" s="1">
        <v>-1</v>
      </c>
      <c r="M1604" s="1">
        <v>20</v>
      </c>
      <c r="N1604" s="6"/>
      <c r="O1604" s="6">
        <v>20</v>
      </c>
      <c r="P1604" s="6">
        <v>-523113.72</v>
      </c>
      <c r="R1604" s="31">
        <v>-20</v>
      </c>
      <c r="S1604" s="28">
        <v>44012</v>
      </c>
    </row>
    <row r="1605" spans="1:19" x14ac:dyDescent="0.2">
      <c r="A1605" s="29">
        <v>40500</v>
      </c>
      <c r="B1605" s="1" t="s">
        <v>200</v>
      </c>
      <c r="C1605" s="27">
        <v>43983</v>
      </c>
      <c r="D1605" s="1">
        <v>51612</v>
      </c>
      <c r="J1605" s="1" t="s">
        <v>0</v>
      </c>
      <c r="K1605" s="1" t="s">
        <v>49</v>
      </c>
      <c r="L1605" s="1">
        <v>-1</v>
      </c>
      <c r="M1605" s="1">
        <v>880</v>
      </c>
      <c r="N1605" s="6"/>
      <c r="O1605" s="6">
        <v>880</v>
      </c>
      <c r="P1605" s="6">
        <v>-524567.72</v>
      </c>
      <c r="R1605" s="31">
        <v>-880</v>
      </c>
      <c r="S1605" s="28">
        <v>44012</v>
      </c>
    </row>
    <row r="1606" spans="1:19" x14ac:dyDescent="0.2">
      <c r="A1606" s="29">
        <v>40500</v>
      </c>
      <c r="B1606" s="1" t="s">
        <v>200</v>
      </c>
      <c r="C1606" s="27">
        <v>43983</v>
      </c>
      <c r="D1606" s="1">
        <v>51612</v>
      </c>
      <c r="J1606" s="1" t="s">
        <v>0</v>
      </c>
      <c r="K1606" s="1" t="s">
        <v>49</v>
      </c>
      <c r="L1606" s="1">
        <v>-1</v>
      </c>
      <c r="M1606" s="1">
        <v>274</v>
      </c>
      <c r="N1606" s="6"/>
      <c r="O1606" s="6">
        <v>274</v>
      </c>
      <c r="P1606" s="6">
        <v>-524897.72</v>
      </c>
      <c r="R1606" s="31">
        <v>-274</v>
      </c>
      <c r="S1606" s="28">
        <v>44012</v>
      </c>
    </row>
    <row r="1607" spans="1:19" x14ac:dyDescent="0.2">
      <c r="A1607" s="29">
        <v>40500</v>
      </c>
      <c r="B1607" s="1" t="s">
        <v>200</v>
      </c>
      <c r="C1607" s="27">
        <v>43983</v>
      </c>
      <c r="D1607" s="1">
        <v>51612</v>
      </c>
      <c r="J1607" s="1" t="s">
        <v>0</v>
      </c>
      <c r="K1607" s="1" t="s">
        <v>49</v>
      </c>
      <c r="L1607" s="1">
        <v>-1</v>
      </c>
      <c r="M1607" s="1">
        <v>92</v>
      </c>
      <c r="N1607" s="6"/>
      <c r="O1607" s="6">
        <v>92</v>
      </c>
      <c r="P1607" s="6">
        <v>-524989.72</v>
      </c>
      <c r="R1607" s="31">
        <v>-92</v>
      </c>
      <c r="S1607" s="28">
        <v>44012</v>
      </c>
    </row>
    <row r="1608" spans="1:19" x14ac:dyDescent="0.2">
      <c r="A1608" s="29">
        <v>40500</v>
      </c>
      <c r="B1608" s="1" t="s">
        <v>200</v>
      </c>
      <c r="C1608" s="27">
        <v>43983</v>
      </c>
      <c r="D1608" s="1">
        <v>51612</v>
      </c>
      <c r="J1608" s="1" t="s">
        <v>0</v>
      </c>
      <c r="K1608" s="1" t="s">
        <v>49</v>
      </c>
      <c r="L1608" s="1">
        <v>-1</v>
      </c>
      <c r="M1608" s="1">
        <v>56</v>
      </c>
      <c r="N1608" s="6"/>
      <c r="O1608" s="6">
        <v>56</v>
      </c>
      <c r="P1608" s="6">
        <v>-524623.72</v>
      </c>
      <c r="R1608" s="31">
        <v>-56</v>
      </c>
      <c r="S1608" s="28">
        <v>44012</v>
      </c>
    </row>
    <row r="1609" spans="1:19" x14ac:dyDescent="0.2">
      <c r="A1609" s="29">
        <v>40501</v>
      </c>
      <c r="B1609" s="1" t="s">
        <v>200</v>
      </c>
      <c r="C1609" s="27">
        <v>43983</v>
      </c>
      <c r="D1609" s="1">
        <v>51613</v>
      </c>
      <c r="J1609" s="1" t="s">
        <v>0</v>
      </c>
      <c r="K1609" s="1" t="s">
        <v>49</v>
      </c>
      <c r="L1609" s="1">
        <v>-1</v>
      </c>
      <c r="M1609" s="1">
        <v>340</v>
      </c>
      <c r="N1609" s="6"/>
      <c r="O1609" s="6">
        <v>340</v>
      </c>
      <c r="P1609" s="6">
        <v>-525329.72</v>
      </c>
      <c r="R1609" s="31">
        <v>-340</v>
      </c>
      <c r="S1609" s="28">
        <v>44012</v>
      </c>
    </row>
    <row r="1610" spans="1:19" x14ac:dyDescent="0.2">
      <c r="A1610" s="29">
        <v>40501</v>
      </c>
      <c r="B1610" s="1" t="s">
        <v>200</v>
      </c>
      <c r="C1610" s="27">
        <v>43983</v>
      </c>
      <c r="D1610" s="1">
        <v>51613</v>
      </c>
      <c r="J1610" s="1" t="s">
        <v>0</v>
      </c>
      <c r="K1610" s="1" t="s">
        <v>49</v>
      </c>
      <c r="L1610" s="1">
        <v>-18</v>
      </c>
      <c r="M1610" s="1">
        <v>2.62</v>
      </c>
      <c r="N1610" s="6"/>
      <c r="O1610" s="6">
        <v>47.16</v>
      </c>
      <c r="P1610" s="6">
        <v>-525376.88</v>
      </c>
      <c r="R1610" s="31">
        <v>-47.16</v>
      </c>
      <c r="S1610" s="28">
        <v>44012</v>
      </c>
    </row>
    <row r="1611" spans="1:19" x14ac:dyDescent="0.2">
      <c r="A1611" s="29">
        <v>40501</v>
      </c>
      <c r="B1611" s="1" t="s">
        <v>200</v>
      </c>
      <c r="C1611" s="27">
        <v>43983</v>
      </c>
      <c r="D1611" s="1">
        <v>51613</v>
      </c>
      <c r="J1611" s="1" t="s">
        <v>0</v>
      </c>
      <c r="K1611" s="1" t="s">
        <v>49</v>
      </c>
      <c r="L1611" s="1">
        <v>-5</v>
      </c>
      <c r="M1611" s="1">
        <v>4</v>
      </c>
      <c r="N1611" s="6"/>
      <c r="O1611" s="6">
        <v>20</v>
      </c>
      <c r="P1611" s="6">
        <v>-525396.88</v>
      </c>
      <c r="R1611" s="31">
        <v>-20</v>
      </c>
      <c r="S1611" s="28">
        <v>44012</v>
      </c>
    </row>
    <row r="1612" spans="1:19" x14ac:dyDescent="0.2">
      <c r="A1612" s="29">
        <v>40502</v>
      </c>
      <c r="B1612" s="1" t="s">
        <v>200</v>
      </c>
      <c r="C1612" s="27">
        <v>43983</v>
      </c>
      <c r="D1612" s="1">
        <v>51614</v>
      </c>
      <c r="J1612" s="1" t="s">
        <v>0</v>
      </c>
      <c r="K1612" s="1" t="s">
        <v>49</v>
      </c>
      <c r="L1612" s="1">
        <v>-1</v>
      </c>
      <c r="M1612" s="1">
        <v>2980</v>
      </c>
      <c r="N1612" s="6"/>
      <c r="O1612" s="6">
        <v>2980</v>
      </c>
      <c r="P1612" s="6">
        <v>-528376.88</v>
      </c>
      <c r="R1612" s="31">
        <v>-2980</v>
      </c>
      <c r="S1612" s="28">
        <v>44012</v>
      </c>
    </row>
    <row r="1613" spans="1:19" x14ac:dyDescent="0.2">
      <c r="A1613" s="29">
        <v>40502</v>
      </c>
      <c r="B1613" s="1" t="s">
        <v>200</v>
      </c>
      <c r="C1613" s="27">
        <v>43983</v>
      </c>
      <c r="D1613" s="1">
        <v>51614</v>
      </c>
      <c r="J1613" s="1" t="s">
        <v>0</v>
      </c>
      <c r="K1613" s="1" t="s">
        <v>49</v>
      </c>
      <c r="L1613" s="1">
        <v>-1</v>
      </c>
      <c r="M1613" s="1">
        <v>232</v>
      </c>
      <c r="N1613" s="6"/>
      <c r="O1613" s="6">
        <v>232</v>
      </c>
      <c r="P1613" s="6">
        <v>-528608.88</v>
      </c>
      <c r="R1613" s="31">
        <v>-232</v>
      </c>
      <c r="S1613" s="28">
        <v>44012</v>
      </c>
    </row>
    <row r="1614" spans="1:19" x14ac:dyDescent="0.2">
      <c r="A1614" s="29">
        <v>40503</v>
      </c>
      <c r="B1614" s="1" t="s">
        <v>200</v>
      </c>
      <c r="C1614" s="27">
        <v>43983</v>
      </c>
      <c r="D1614" s="1">
        <v>51615</v>
      </c>
      <c r="J1614" s="1" t="s">
        <v>0</v>
      </c>
      <c r="K1614" s="1" t="s">
        <v>49</v>
      </c>
      <c r="L1614" s="1">
        <v>-1</v>
      </c>
      <c r="M1614" s="1">
        <v>480</v>
      </c>
      <c r="N1614" s="6"/>
      <c r="O1614" s="6">
        <v>480</v>
      </c>
      <c r="P1614" s="6">
        <v>-529088.88</v>
      </c>
      <c r="R1614" s="31">
        <v>-480</v>
      </c>
      <c r="S1614" s="28">
        <v>44012</v>
      </c>
    </row>
    <row r="1615" spans="1:19" x14ac:dyDescent="0.2">
      <c r="A1615" s="29">
        <v>40503</v>
      </c>
      <c r="B1615" s="1" t="s">
        <v>200</v>
      </c>
      <c r="C1615" s="27">
        <v>43983</v>
      </c>
      <c r="D1615" s="1">
        <v>51615</v>
      </c>
      <c r="J1615" s="1" t="s">
        <v>0</v>
      </c>
      <c r="K1615" s="1" t="s">
        <v>49</v>
      </c>
      <c r="L1615" s="1">
        <v>-1</v>
      </c>
      <c r="M1615" s="1">
        <v>164</v>
      </c>
      <c r="N1615" s="6"/>
      <c r="O1615" s="6">
        <v>164</v>
      </c>
      <c r="P1615" s="6">
        <v>-529302.66</v>
      </c>
      <c r="R1615" s="31">
        <v>-164</v>
      </c>
      <c r="S1615" s="28">
        <v>44012</v>
      </c>
    </row>
    <row r="1616" spans="1:19" x14ac:dyDescent="0.2">
      <c r="A1616" s="29">
        <v>40503</v>
      </c>
      <c r="B1616" s="1" t="s">
        <v>200</v>
      </c>
      <c r="C1616" s="27">
        <v>43983</v>
      </c>
      <c r="D1616" s="1">
        <v>51615</v>
      </c>
      <c r="J1616" s="1" t="s">
        <v>0</v>
      </c>
      <c r="K1616" s="1" t="s">
        <v>49</v>
      </c>
      <c r="L1616" s="1">
        <v>-19</v>
      </c>
      <c r="M1616" s="1">
        <v>2.62</v>
      </c>
      <c r="N1616" s="6"/>
      <c r="O1616" s="6">
        <v>49.78</v>
      </c>
      <c r="P1616" s="6">
        <v>-529138.66</v>
      </c>
      <c r="R1616" s="31">
        <v>-49.78</v>
      </c>
      <c r="S1616" s="28">
        <v>44012</v>
      </c>
    </row>
    <row r="1617" spans="1:19" x14ac:dyDescent="0.2">
      <c r="A1617" s="29">
        <v>40504</v>
      </c>
      <c r="B1617" s="1" t="s">
        <v>200</v>
      </c>
      <c r="C1617" s="27">
        <v>43983</v>
      </c>
      <c r="D1617" s="1">
        <v>51616</v>
      </c>
      <c r="J1617" s="1" t="s">
        <v>0</v>
      </c>
      <c r="K1617" s="1" t="s">
        <v>49</v>
      </c>
      <c r="L1617" s="1">
        <v>-1</v>
      </c>
      <c r="M1617" s="1">
        <v>900</v>
      </c>
      <c r="N1617" s="6"/>
      <c r="O1617" s="6">
        <v>900</v>
      </c>
      <c r="P1617" s="6">
        <v>-530202.66</v>
      </c>
      <c r="R1617" s="31">
        <v>-900</v>
      </c>
      <c r="S1617" s="28">
        <v>44012</v>
      </c>
    </row>
    <row r="1618" spans="1:19" x14ac:dyDescent="0.2">
      <c r="A1618" s="29">
        <v>40504</v>
      </c>
      <c r="B1618" s="1" t="s">
        <v>200</v>
      </c>
      <c r="C1618" s="27">
        <v>43983</v>
      </c>
      <c r="D1618" s="1">
        <v>51616</v>
      </c>
      <c r="J1618" s="1" t="s">
        <v>0</v>
      </c>
      <c r="K1618" s="1" t="s">
        <v>49</v>
      </c>
      <c r="L1618" s="1">
        <v>-1</v>
      </c>
      <c r="M1618" s="1">
        <v>76</v>
      </c>
      <c r="N1618" s="6"/>
      <c r="O1618" s="6">
        <v>76</v>
      </c>
      <c r="P1618" s="6">
        <v>-530350.66</v>
      </c>
      <c r="R1618" s="31">
        <v>-76</v>
      </c>
      <c r="S1618" s="28">
        <v>44012</v>
      </c>
    </row>
    <row r="1619" spans="1:19" x14ac:dyDescent="0.2">
      <c r="A1619" s="29">
        <v>40504</v>
      </c>
      <c r="B1619" s="1" t="s">
        <v>200</v>
      </c>
      <c r="C1619" s="27">
        <v>43983</v>
      </c>
      <c r="D1619" s="1">
        <v>51616</v>
      </c>
      <c r="J1619" s="1" t="s">
        <v>0</v>
      </c>
      <c r="K1619" s="1" t="s">
        <v>49</v>
      </c>
      <c r="L1619" s="1">
        <v>-1</v>
      </c>
      <c r="M1619" s="1">
        <v>36</v>
      </c>
      <c r="N1619" s="6"/>
      <c r="O1619" s="6">
        <v>36</v>
      </c>
      <c r="P1619" s="6">
        <v>-530238.66</v>
      </c>
      <c r="R1619" s="31">
        <v>-36</v>
      </c>
      <c r="S1619" s="28">
        <v>44012</v>
      </c>
    </row>
    <row r="1620" spans="1:19" x14ac:dyDescent="0.2">
      <c r="A1620" s="29">
        <v>40504</v>
      </c>
      <c r="B1620" s="1" t="s">
        <v>200</v>
      </c>
      <c r="C1620" s="27">
        <v>43983</v>
      </c>
      <c r="D1620" s="1">
        <v>51616</v>
      </c>
      <c r="J1620" s="1" t="s">
        <v>0</v>
      </c>
      <c r="K1620" s="1" t="s">
        <v>49</v>
      </c>
      <c r="L1620" s="1">
        <v>-1</v>
      </c>
      <c r="M1620" s="1">
        <v>36</v>
      </c>
      <c r="N1620" s="6"/>
      <c r="O1620" s="6">
        <v>36</v>
      </c>
      <c r="P1620" s="6">
        <v>-530274.66</v>
      </c>
      <c r="R1620" s="31">
        <v>-36</v>
      </c>
      <c r="S1620" s="28">
        <v>44012</v>
      </c>
    </row>
    <row r="1621" spans="1:19" x14ac:dyDescent="0.2">
      <c r="A1621" s="29">
        <v>40504</v>
      </c>
      <c r="B1621" s="1" t="s">
        <v>200</v>
      </c>
      <c r="C1621" s="27">
        <v>43983</v>
      </c>
      <c r="D1621" s="1">
        <v>51616</v>
      </c>
      <c r="J1621" s="1" t="s">
        <v>0</v>
      </c>
      <c r="K1621" s="1" t="s">
        <v>49</v>
      </c>
      <c r="L1621" s="1">
        <v>-1</v>
      </c>
      <c r="M1621" s="1">
        <v>36</v>
      </c>
      <c r="N1621" s="6"/>
      <c r="O1621" s="6">
        <v>36</v>
      </c>
      <c r="P1621" s="6">
        <v>-530386.66</v>
      </c>
      <c r="R1621" s="31">
        <v>-36</v>
      </c>
      <c r="S1621" s="28">
        <v>44012</v>
      </c>
    </row>
    <row r="1622" spans="1:19" x14ac:dyDescent="0.2">
      <c r="A1622" s="29">
        <v>40504</v>
      </c>
      <c r="B1622" s="1" t="s">
        <v>200</v>
      </c>
      <c r="C1622" s="27">
        <v>43983</v>
      </c>
      <c r="D1622" s="1">
        <v>51616</v>
      </c>
      <c r="J1622" s="1" t="s">
        <v>0</v>
      </c>
      <c r="K1622" s="1" t="s">
        <v>49</v>
      </c>
      <c r="L1622" s="1">
        <v>-1</v>
      </c>
      <c r="M1622" s="1">
        <v>36</v>
      </c>
      <c r="N1622" s="6"/>
      <c r="O1622" s="6">
        <v>36</v>
      </c>
      <c r="P1622" s="6">
        <v>-530422.66</v>
      </c>
      <c r="R1622" s="31">
        <v>-36</v>
      </c>
      <c r="S1622" s="28">
        <v>44012</v>
      </c>
    </row>
    <row r="1623" spans="1:19" x14ac:dyDescent="0.2">
      <c r="A1623" s="29">
        <v>40505</v>
      </c>
      <c r="B1623" s="1" t="s">
        <v>200</v>
      </c>
      <c r="C1623" s="27">
        <v>43983</v>
      </c>
      <c r="D1623" s="1">
        <v>51617</v>
      </c>
      <c r="J1623" s="1" t="s">
        <v>0</v>
      </c>
      <c r="K1623" s="1" t="s">
        <v>49</v>
      </c>
      <c r="L1623" s="1">
        <v>-1</v>
      </c>
      <c r="M1623" s="1">
        <v>1500</v>
      </c>
      <c r="N1623" s="6"/>
      <c r="O1623" s="6">
        <v>1500</v>
      </c>
      <c r="P1623" s="6">
        <v>-531922.66</v>
      </c>
      <c r="R1623" s="31">
        <v>-1500</v>
      </c>
      <c r="S1623" s="28">
        <v>44012</v>
      </c>
    </row>
    <row r="1624" spans="1:19" x14ac:dyDescent="0.2">
      <c r="A1624" s="29">
        <v>40505</v>
      </c>
      <c r="B1624" s="1" t="s">
        <v>200</v>
      </c>
      <c r="C1624" s="27">
        <v>43983</v>
      </c>
      <c r="D1624" s="1">
        <v>51617</v>
      </c>
      <c r="J1624" s="1" t="s">
        <v>0</v>
      </c>
      <c r="K1624" s="1" t="s">
        <v>49</v>
      </c>
      <c r="L1624" s="1">
        <v>-1</v>
      </c>
      <c r="M1624" s="1">
        <v>324</v>
      </c>
      <c r="N1624" s="6"/>
      <c r="O1624" s="6">
        <v>324</v>
      </c>
      <c r="P1624" s="6">
        <v>-532246.66</v>
      </c>
      <c r="R1624" s="31">
        <v>-324</v>
      </c>
      <c r="S1624" s="28">
        <v>44012</v>
      </c>
    </row>
    <row r="1625" spans="1:19" x14ac:dyDescent="0.2">
      <c r="A1625" s="29">
        <v>40507</v>
      </c>
      <c r="B1625" s="1" t="s">
        <v>200</v>
      </c>
      <c r="C1625" s="27">
        <v>43983</v>
      </c>
      <c r="D1625" s="1">
        <v>51619</v>
      </c>
      <c r="J1625" s="1" t="s">
        <v>0</v>
      </c>
      <c r="K1625" s="1" t="s">
        <v>49</v>
      </c>
      <c r="L1625" s="1">
        <v>-1</v>
      </c>
      <c r="M1625" s="1">
        <v>1980</v>
      </c>
      <c r="N1625" s="6"/>
      <c r="O1625" s="6">
        <v>1980</v>
      </c>
      <c r="P1625" s="6">
        <v>-534226.66</v>
      </c>
      <c r="R1625" s="31">
        <v>-1980</v>
      </c>
      <c r="S1625" s="28">
        <v>44012</v>
      </c>
    </row>
    <row r="1626" spans="1:19" x14ac:dyDescent="0.2">
      <c r="A1626" s="29">
        <v>40507</v>
      </c>
      <c r="B1626" s="1" t="s">
        <v>200</v>
      </c>
      <c r="C1626" s="27">
        <v>43983</v>
      </c>
      <c r="D1626" s="1">
        <v>51619</v>
      </c>
      <c r="J1626" s="1" t="s">
        <v>0</v>
      </c>
      <c r="K1626" s="1" t="s">
        <v>49</v>
      </c>
      <c r="L1626" s="1">
        <v>-1</v>
      </c>
      <c r="M1626" s="1">
        <v>248</v>
      </c>
      <c r="N1626" s="6"/>
      <c r="O1626" s="6">
        <v>248</v>
      </c>
      <c r="P1626" s="6">
        <v>-534474.66</v>
      </c>
      <c r="R1626" s="31">
        <v>-248</v>
      </c>
      <c r="S1626" s="28">
        <v>44012</v>
      </c>
    </row>
    <row r="1627" spans="1:19" x14ac:dyDescent="0.2">
      <c r="A1627" s="29">
        <v>40508</v>
      </c>
      <c r="B1627" s="1" t="s">
        <v>200</v>
      </c>
      <c r="C1627" s="27">
        <v>43983</v>
      </c>
      <c r="D1627" s="1">
        <v>51620</v>
      </c>
      <c r="J1627" s="1" t="s">
        <v>0</v>
      </c>
      <c r="K1627" s="1" t="s">
        <v>49</v>
      </c>
      <c r="L1627" s="1">
        <v>-1</v>
      </c>
      <c r="M1627" s="1">
        <v>240</v>
      </c>
      <c r="N1627" s="6"/>
      <c r="O1627" s="6">
        <v>240</v>
      </c>
      <c r="P1627" s="6">
        <v>-534714.66</v>
      </c>
      <c r="R1627" s="31">
        <v>-240</v>
      </c>
      <c r="S1627" s="28">
        <v>44012</v>
      </c>
    </row>
    <row r="1628" spans="1:19" x14ac:dyDescent="0.2">
      <c r="A1628" s="29">
        <v>40508</v>
      </c>
      <c r="B1628" s="1" t="s">
        <v>200</v>
      </c>
      <c r="C1628" s="27">
        <v>43983</v>
      </c>
      <c r="D1628" s="1">
        <v>51620</v>
      </c>
      <c r="J1628" s="1" t="s">
        <v>0</v>
      </c>
      <c r="K1628" s="1" t="s">
        <v>49</v>
      </c>
      <c r="L1628" s="1">
        <v>-1</v>
      </c>
      <c r="M1628" s="1">
        <v>76</v>
      </c>
      <c r="N1628" s="6"/>
      <c r="O1628" s="6">
        <v>76</v>
      </c>
      <c r="P1628" s="6">
        <v>-534790.66</v>
      </c>
      <c r="R1628" s="31">
        <v>-76</v>
      </c>
      <c r="S1628" s="28">
        <v>44012</v>
      </c>
    </row>
    <row r="1629" spans="1:19" x14ac:dyDescent="0.2">
      <c r="A1629" s="29">
        <v>40509</v>
      </c>
      <c r="B1629" s="1" t="s">
        <v>200</v>
      </c>
      <c r="C1629" s="27">
        <v>43983</v>
      </c>
      <c r="D1629" s="1">
        <v>51621</v>
      </c>
      <c r="J1629" s="1" t="s">
        <v>0</v>
      </c>
      <c r="K1629" s="1" t="s">
        <v>49</v>
      </c>
      <c r="L1629" s="1">
        <v>-1</v>
      </c>
      <c r="M1629" s="1">
        <v>2080</v>
      </c>
      <c r="N1629" s="6"/>
      <c r="O1629" s="6">
        <v>2080</v>
      </c>
      <c r="P1629" s="6">
        <v>-536870.66</v>
      </c>
      <c r="R1629" s="31">
        <v>-2080</v>
      </c>
      <c r="S1629" s="28">
        <v>44012</v>
      </c>
    </row>
    <row r="1630" spans="1:19" x14ac:dyDescent="0.2">
      <c r="A1630" s="29">
        <v>40509</v>
      </c>
      <c r="B1630" s="1" t="s">
        <v>200</v>
      </c>
      <c r="C1630" s="27">
        <v>43983</v>
      </c>
      <c r="D1630" s="1">
        <v>51621</v>
      </c>
      <c r="J1630" s="1" t="s">
        <v>0</v>
      </c>
      <c r="K1630" s="1" t="s">
        <v>49</v>
      </c>
      <c r="L1630" s="1">
        <v>-5</v>
      </c>
      <c r="M1630" s="1">
        <v>80</v>
      </c>
      <c r="N1630" s="6"/>
      <c r="O1630" s="6">
        <v>400</v>
      </c>
      <c r="P1630" s="6">
        <v>-537270.66</v>
      </c>
      <c r="R1630" s="31">
        <v>-400</v>
      </c>
      <c r="S1630" s="28">
        <v>44012</v>
      </c>
    </row>
    <row r="1631" spans="1:19" x14ac:dyDescent="0.2">
      <c r="A1631" s="29">
        <v>40510</v>
      </c>
      <c r="B1631" s="1" t="s">
        <v>200</v>
      </c>
      <c r="C1631" s="27">
        <v>43983</v>
      </c>
      <c r="D1631" s="1">
        <v>51622</v>
      </c>
      <c r="J1631" s="1" t="s">
        <v>0</v>
      </c>
      <c r="K1631" s="1" t="s">
        <v>49</v>
      </c>
      <c r="L1631" s="1">
        <v>-1</v>
      </c>
      <c r="M1631" s="1">
        <v>780</v>
      </c>
      <c r="N1631" s="6"/>
      <c r="O1631" s="6">
        <v>780</v>
      </c>
      <c r="P1631" s="6">
        <v>-538050.66</v>
      </c>
      <c r="R1631" s="31">
        <v>-780</v>
      </c>
      <c r="S1631" s="28">
        <v>44012</v>
      </c>
    </row>
    <row r="1632" spans="1:19" x14ac:dyDescent="0.2">
      <c r="A1632" s="29">
        <v>40511</v>
      </c>
      <c r="B1632" s="1" t="s">
        <v>200</v>
      </c>
      <c r="C1632" s="27">
        <v>43983</v>
      </c>
      <c r="D1632" s="1">
        <v>51623</v>
      </c>
      <c r="J1632" s="1" t="s">
        <v>0</v>
      </c>
      <c r="K1632" s="1" t="s">
        <v>49</v>
      </c>
      <c r="L1632" s="1">
        <v>-1</v>
      </c>
      <c r="M1632" s="1">
        <v>380</v>
      </c>
      <c r="N1632" s="6"/>
      <c r="O1632" s="6">
        <v>380</v>
      </c>
      <c r="P1632" s="6">
        <v>-538430.66</v>
      </c>
      <c r="R1632" s="31">
        <v>-380</v>
      </c>
      <c r="S1632" s="28">
        <v>44012</v>
      </c>
    </row>
    <row r="1633" spans="1:19" x14ac:dyDescent="0.2">
      <c r="A1633" s="29">
        <v>40512</v>
      </c>
      <c r="B1633" s="1" t="s">
        <v>200</v>
      </c>
      <c r="C1633" s="27">
        <v>43983</v>
      </c>
      <c r="D1633" s="1">
        <v>51624</v>
      </c>
      <c r="J1633" s="1" t="s">
        <v>0</v>
      </c>
      <c r="K1633" s="1" t="s">
        <v>49</v>
      </c>
      <c r="L1633" s="1">
        <v>-1</v>
      </c>
      <c r="M1633" s="1">
        <v>1060</v>
      </c>
      <c r="N1633" s="6"/>
      <c r="O1633" s="6">
        <v>1060</v>
      </c>
      <c r="P1633" s="6">
        <v>-539490.66</v>
      </c>
      <c r="R1633" s="31">
        <v>-1060</v>
      </c>
      <c r="S1633" s="28">
        <v>44012</v>
      </c>
    </row>
    <row r="1634" spans="1:19" x14ac:dyDescent="0.2">
      <c r="A1634" s="29">
        <v>40513</v>
      </c>
      <c r="B1634" s="1" t="s">
        <v>200</v>
      </c>
      <c r="C1634" s="27">
        <v>43983</v>
      </c>
      <c r="D1634" s="1">
        <v>51625</v>
      </c>
      <c r="J1634" s="1" t="s">
        <v>0</v>
      </c>
      <c r="K1634" s="1" t="s">
        <v>49</v>
      </c>
      <c r="L1634" s="1">
        <v>-1</v>
      </c>
      <c r="M1634" s="1">
        <v>220</v>
      </c>
      <c r="N1634" s="6"/>
      <c r="O1634" s="6">
        <v>220</v>
      </c>
      <c r="P1634" s="6">
        <v>-539710.66</v>
      </c>
      <c r="R1634" s="31">
        <v>-220</v>
      </c>
      <c r="S1634" s="28">
        <v>44012</v>
      </c>
    </row>
    <row r="1635" spans="1:19" x14ac:dyDescent="0.2">
      <c r="A1635" s="29">
        <v>40513</v>
      </c>
      <c r="B1635" s="1" t="s">
        <v>200</v>
      </c>
      <c r="C1635" s="27">
        <v>43983</v>
      </c>
      <c r="D1635" s="1">
        <v>51625</v>
      </c>
      <c r="J1635" s="1" t="s">
        <v>0</v>
      </c>
      <c r="K1635" s="1" t="s">
        <v>49</v>
      </c>
      <c r="L1635" s="1">
        <v>-1</v>
      </c>
      <c r="M1635" s="1">
        <v>188</v>
      </c>
      <c r="N1635" s="6"/>
      <c r="O1635" s="6">
        <v>188</v>
      </c>
      <c r="P1635" s="6">
        <v>-539898.66</v>
      </c>
      <c r="R1635" s="31">
        <v>-188</v>
      </c>
      <c r="S1635" s="28">
        <v>44012</v>
      </c>
    </row>
    <row r="1636" spans="1:19" x14ac:dyDescent="0.2">
      <c r="A1636" s="29">
        <v>40514</v>
      </c>
      <c r="B1636" s="1" t="s">
        <v>200</v>
      </c>
      <c r="C1636" s="27">
        <v>43983</v>
      </c>
      <c r="D1636" s="1">
        <v>51626</v>
      </c>
      <c r="J1636" s="1" t="s">
        <v>0</v>
      </c>
      <c r="K1636" s="1" t="s">
        <v>49</v>
      </c>
      <c r="L1636" s="1">
        <v>-1</v>
      </c>
      <c r="M1636" s="1">
        <v>560</v>
      </c>
      <c r="N1636" s="6"/>
      <c r="O1636" s="6">
        <v>560</v>
      </c>
      <c r="P1636" s="6">
        <v>-540458.66</v>
      </c>
      <c r="R1636" s="31">
        <v>-560</v>
      </c>
      <c r="S1636" s="28">
        <v>44012</v>
      </c>
    </row>
    <row r="1637" spans="1:19" x14ac:dyDescent="0.2">
      <c r="A1637" s="29">
        <v>40514</v>
      </c>
      <c r="B1637" s="1" t="s">
        <v>200</v>
      </c>
      <c r="C1637" s="27">
        <v>43983</v>
      </c>
      <c r="D1637" s="1">
        <v>51626</v>
      </c>
      <c r="J1637" s="1" t="s">
        <v>0</v>
      </c>
      <c r="K1637" s="1" t="s">
        <v>49</v>
      </c>
      <c r="L1637" s="1">
        <v>-1</v>
      </c>
      <c r="M1637" s="1">
        <v>188</v>
      </c>
      <c r="N1637" s="6"/>
      <c r="O1637" s="6">
        <v>188</v>
      </c>
      <c r="P1637" s="6">
        <v>-540646.66</v>
      </c>
      <c r="R1637" s="31">
        <v>-188</v>
      </c>
      <c r="S1637" s="28">
        <v>44012</v>
      </c>
    </row>
    <row r="1638" spans="1:19" x14ac:dyDescent="0.2">
      <c r="A1638" s="29">
        <v>40515</v>
      </c>
      <c r="B1638" s="1" t="s">
        <v>200</v>
      </c>
      <c r="C1638" s="27">
        <v>43983</v>
      </c>
      <c r="D1638" s="1">
        <v>51627</v>
      </c>
      <c r="J1638" s="1" t="s">
        <v>0</v>
      </c>
      <c r="K1638" s="1" t="s">
        <v>49</v>
      </c>
      <c r="L1638" s="1">
        <v>-1</v>
      </c>
      <c r="M1638" s="1">
        <v>268</v>
      </c>
      <c r="N1638" s="6"/>
      <c r="O1638" s="6">
        <v>268</v>
      </c>
      <c r="P1638" s="6">
        <v>-540914.66</v>
      </c>
      <c r="R1638" s="31">
        <v>-268</v>
      </c>
      <c r="S1638" s="28">
        <v>44012</v>
      </c>
    </row>
    <row r="1639" spans="1:19" x14ac:dyDescent="0.2">
      <c r="A1639" s="29">
        <v>40516</v>
      </c>
      <c r="B1639" s="1" t="s">
        <v>200</v>
      </c>
      <c r="C1639" s="27">
        <v>43983</v>
      </c>
      <c r="D1639" s="1">
        <v>51628</v>
      </c>
      <c r="J1639" s="1" t="s">
        <v>0</v>
      </c>
      <c r="K1639" s="1" t="s">
        <v>49</v>
      </c>
      <c r="L1639" s="1">
        <v>-1</v>
      </c>
      <c r="M1639" s="1">
        <v>380</v>
      </c>
      <c r="N1639" s="6"/>
      <c r="O1639" s="6">
        <v>380</v>
      </c>
      <c r="P1639" s="6">
        <v>-541294.66</v>
      </c>
      <c r="R1639" s="31">
        <v>-380</v>
      </c>
      <c r="S1639" s="28">
        <v>44012</v>
      </c>
    </row>
    <row r="1640" spans="1:19" x14ac:dyDescent="0.2">
      <c r="A1640" s="29">
        <v>40516</v>
      </c>
      <c r="B1640" s="1" t="s">
        <v>200</v>
      </c>
      <c r="C1640" s="27">
        <v>43983</v>
      </c>
      <c r="D1640" s="1">
        <v>51628</v>
      </c>
      <c r="J1640" s="1" t="s">
        <v>0</v>
      </c>
      <c r="K1640" s="1" t="s">
        <v>49</v>
      </c>
      <c r="L1640" s="1">
        <v>-1</v>
      </c>
      <c r="M1640" s="1">
        <v>36</v>
      </c>
      <c r="N1640" s="6"/>
      <c r="O1640" s="6">
        <v>36</v>
      </c>
      <c r="P1640" s="6">
        <v>-541330.66</v>
      </c>
      <c r="R1640" s="31">
        <v>-36</v>
      </c>
      <c r="S1640" s="28">
        <v>44012</v>
      </c>
    </row>
    <row r="1641" spans="1:19" x14ac:dyDescent="0.2">
      <c r="A1641" s="29">
        <v>40516</v>
      </c>
      <c r="B1641" s="1" t="s">
        <v>200</v>
      </c>
      <c r="C1641" s="27">
        <v>43983</v>
      </c>
      <c r="D1641" s="1">
        <v>51628</v>
      </c>
      <c r="J1641" s="1" t="s">
        <v>0</v>
      </c>
      <c r="K1641" s="1" t="s">
        <v>49</v>
      </c>
      <c r="L1641" s="1">
        <v>-1</v>
      </c>
      <c r="M1641" s="1">
        <v>36</v>
      </c>
      <c r="N1641" s="6"/>
      <c r="O1641" s="6">
        <v>36</v>
      </c>
      <c r="P1641" s="6">
        <v>-541366.66</v>
      </c>
      <c r="R1641" s="31">
        <v>-36</v>
      </c>
      <c r="S1641" s="28">
        <v>44012</v>
      </c>
    </row>
    <row r="1642" spans="1:19" x14ac:dyDescent="0.2">
      <c r="A1642" s="29">
        <v>40517</v>
      </c>
      <c r="B1642" s="1" t="s">
        <v>200</v>
      </c>
      <c r="C1642" s="27">
        <v>43983</v>
      </c>
      <c r="D1642" s="1">
        <v>51629</v>
      </c>
      <c r="J1642" s="1" t="s">
        <v>0</v>
      </c>
      <c r="K1642" s="1" t="s">
        <v>49</v>
      </c>
      <c r="L1642" s="1">
        <v>-1</v>
      </c>
      <c r="M1642" s="1">
        <v>1780</v>
      </c>
      <c r="N1642" s="6"/>
      <c r="O1642" s="6">
        <v>1780</v>
      </c>
      <c r="P1642" s="6">
        <v>-543146.66</v>
      </c>
      <c r="R1642" s="31">
        <v>-1780</v>
      </c>
      <c r="S1642" s="28">
        <v>44012</v>
      </c>
    </row>
    <row r="1643" spans="1:19" x14ac:dyDescent="0.2">
      <c r="A1643" s="29">
        <v>40518</v>
      </c>
      <c r="B1643" s="1" t="s">
        <v>200</v>
      </c>
      <c r="C1643" s="27">
        <v>43983</v>
      </c>
      <c r="D1643" s="1">
        <v>51630</v>
      </c>
      <c r="J1643" s="1" t="s">
        <v>0</v>
      </c>
      <c r="K1643" s="1" t="s">
        <v>49</v>
      </c>
      <c r="L1643" s="1">
        <v>-1</v>
      </c>
      <c r="M1643" s="1">
        <v>1580</v>
      </c>
      <c r="N1643" s="6"/>
      <c r="O1643" s="6">
        <v>1580</v>
      </c>
      <c r="P1643" s="6">
        <v>-544726.66</v>
      </c>
      <c r="R1643" s="31">
        <v>-1580</v>
      </c>
      <c r="S1643" s="28">
        <v>44012</v>
      </c>
    </row>
    <row r="1644" spans="1:19" x14ac:dyDescent="0.2">
      <c r="A1644" s="29">
        <v>40519</v>
      </c>
      <c r="B1644" s="1" t="s">
        <v>200</v>
      </c>
      <c r="C1644" s="27">
        <v>43983</v>
      </c>
      <c r="D1644" s="1">
        <v>51631</v>
      </c>
      <c r="J1644" s="1" t="s">
        <v>0</v>
      </c>
      <c r="K1644" s="1" t="s">
        <v>49</v>
      </c>
      <c r="L1644" s="1">
        <v>-1</v>
      </c>
      <c r="M1644" s="1">
        <v>360</v>
      </c>
      <c r="N1644" s="6"/>
      <c r="O1644" s="6">
        <v>360</v>
      </c>
      <c r="P1644" s="6">
        <v>-545086.66</v>
      </c>
      <c r="R1644" s="31">
        <v>-360</v>
      </c>
      <c r="S1644" s="28">
        <v>44012</v>
      </c>
    </row>
    <row r="1645" spans="1:19" x14ac:dyDescent="0.2">
      <c r="A1645" s="29">
        <v>40520</v>
      </c>
      <c r="B1645" s="1" t="s">
        <v>200</v>
      </c>
      <c r="C1645" s="27">
        <v>43983</v>
      </c>
      <c r="D1645" s="1">
        <v>51632</v>
      </c>
      <c r="J1645" s="1" t="s">
        <v>0</v>
      </c>
      <c r="K1645" s="1" t="s">
        <v>49</v>
      </c>
      <c r="L1645" s="1">
        <v>-1</v>
      </c>
      <c r="M1645" s="1">
        <v>360</v>
      </c>
      <c r="N1645" s="6"/>
      <c r="O1645" s="6">
        <v>360</v>
      </c>
      <c r="P1645" s="6">
        <v>-545446.66</v>
      </c>
      <c r="R1645" s="31">
        <v>-360</v>
      </c>
      <c r="S1645" s="28">
        <v>44012</v>
      </c>
    </row>
    <row r="1646" spans="1:19" x14ac:dyDescent="0.2">
      <c r="A1646" s="29">
        <v>40521</v>
      </c>
      <c r="B1646" s="1" t="s">
        <v>200</v>
      </c>
      <c r="C1646" s="27">
        <v>43983</v>
      </c>
      <c r="D1646" s="1">
        <v>51633</v>
      </c>
      <c r="J1646" s="1" t="s">
        <v>0</v>
      </c>
      <c r="K1646" s="1" t="s">
        <v>49</v>
      </c>
      <c r="L1646" s="1">
        <v>-1</v>
      </c>
      <c r="M1646" s="1">
        <v>360</v>
      </c>
      <c r="N1646" s="6"/>
      <c r="O1646" s="6">
        <v>360</v>
      </c>
      <c r="P1646" s="6">
        <v>-545806.66</v>
      </c>
      <c r="R1646" s="31">
        <v>-360</v>
      </c>
      <c r="S1646" s="28">
        <v>44012</v>
      </c>
    </row>
    <row r="1647" spans="1:19" x14ac:dyDescent="0.2">
      <c r="A1647" s="29">
        <v>40522</v>
      </c>
      <c r="B1647" s="1" t="s">
        <v>200</v>
      </c>
      <c r="C1647" s="27">
        <v>43983</v>
      </c>
      <c r="D1647" s="1">
        <v>51634</v>
      </c>
      <c r="J1647" s="1" t="s">
        <v>0</v>
      </c>
      <c r="K1647" s="1" t="s">
        <v>49</v>
      </c>
      <c r="L1647" s="1">
        <v>-1</v>
      </c>
      <c r="M1647" s="1">
        <v>360</v>
      </c>
      <c r="N1647" s="6"/>
      <c r="O1647" s="6">
        <v>360</v>
      </c>
      <c r="P1647" s="6">
        <v>-546166.66</v>
      </c>
      <c r="R1647" s="31">
        <v>-360</v>
      </c>
      <c r="S1647" s="28">
        <v>44012</v>
      </c>
    </row>
    <row r="1648" spans="1:19" x14ac:dyDescent="0.2">
      <c r="A1648" s="29">
        <v>40523</v>
      </c>
      <c r="B1648" s="1" t="s">
        <v>200</v>
      </c>
      <c r="C1648" s="27">
        <v>43983</v>
      </c>
      <c r="D1648" s="1">
        <v>51635</v>
      </c>
      <c r="J1648" s="1" t="s">
        <v>0</v>
      </c>
      <c r="K1648" s="1" t="s">
        <v>49</v>
      </c>
      <c r="L1648" s="1">
        <v>-1</v>
      </c>
      <c r="M1648" s="1">
        <v>260</v>
      </c>
      <c r="N1648" s="6"/>
      <c r="O1648" s="6">
        <v>260</v>
      </c>
      <c r="P1648" s="6">
        <v>-546426.66</v>
      </c>
      <c r="R1648" s="31">
        <v>-260</v>
      </c>
      <c r="S1648" s="28">
        <v>44012</v>
      </c>
    </row>
    <row r="1649" spans="1:19" x14ac:dyDescent="0.2">
      <c r="A1649" s="29">
        <v>40523</v>
      </c>
      <c r="B1649" s="1" t="s">
        <v>200</v>
      </c>
      <c r="C1649" s="27">
        <v>43983</v>
      </c>
      <c r="D1649" s="1">
        <v>51635</v>
      </c>
      <c r="J1649" s="1" t="s">
        <v>0</v>
      </c>
      <c r="K1649" s="1" t="s">
        <v>49</v>
      </c>
      <c r="L1649" s="1">
        <v>-1</v>
      </c>
      <c r="M1649" s="1">
        <v>146</v>
      </c>
      <c r="N1649" s="6"/>
      <c r="O1649" s="6">
        <v>146</v>
      </c>
      <c r="P1649" s="6">
        <v>-546572.66</v>
      </c>
      <c r="R1649" s="31">
        <v>-146</v>
      </c>
      <c r="S1649" s="28">
        <v>44012</v>
      </c>
    </row>
    <row r="1650" spans="1:19" x14ac:dyDescent="0.2">
      <c r="A1650" s="29">
        <v>40524</v>
      </c>
      <c r="B1650" s="1" t="s">
        <v>200</v>
      </c>
      <c r="C1650" s="27">
        <v>43983</v>
      </c>
      <c r="D1650" s="1">
        <v>51636</v>
      </c>
      <c r="J1650" s="1" t="s">
        <v>0</v>
      </c>
      <c r="K1650" s="1" t="s">
        <v>49</v>
      </c>
      <c r="L1650" s="1">
        <v>-1</v>
      </c>
      <c r="M1650" s="1">
        <v>920</v>
      </c>
      <c r="N1650" s="6"/>
      <c r="O1650" s="6">
        <v>920</v>
      </c>
      <c r="P1650" s="6">
        <v>-547492.66</v>
      </c>
      <c r="R1650" s="31">
        <v>-920</v>
      </c>
      <c r="S1650" s="28">
        <v>44012</v>
      </c>
    </row>
    <row r="1651" spans="1:19" x14ac:dyDescent="0.2">
      <c r="A1651" s="29">
        <v>40524</v>
      </c>
      <c r="B1651" s="1" t="s">
        <v>200</v>
      </c>
      <c r="C1651" s="27">
        <v>43983</v>
      </c>
      <c r="D1651" s="1">
        <v>51636</v>
      </c>
      <c r="J1651" s="1" t="s">
        <v>0</v>
      </c>
      <c r="K1651" s="1" t="s">
        <v>49</v>
      </c>
      <c r="L1651" s="1">
        <v>-1</v>
      </c>
      <c r="M1651" s="1">
        <v>324</v>
      </c>
      <c r="N1651" s="6"/>
      <c r="O1651" s="6">
        <v>324</v>
      </c>
      <c r="P1651" s="6">
        <v>-547816.66</v>
      </c>
      <c r="R1651" s="31">
        <v>-324</v>
      </c>
      <c r="S1651" s="28">
        <v>44012</v>
      </c>
    </row>
    <row r="1652" spans="1:19" x14ac:dyDescent="0.2">
      <c r="A1652" s="29">
        <v>40524</v>
      </c>
      <c r="B1652" s="1" t="s">
        <v>200</v>
      </c>
      <c r="C1652" s="27">
        <v>43983</v>
      </c>
      <c r="D1652" s="1">
        <v>51636</v>
      </c>
      <c r="J1652" s="1" t="s">
        <v>0</v>
      </c>
      <c r="K1652" s="1" t="s">
        <v>49</v>
      </c>
      <c r="L1652" s="1">
        <v>-1</v>
      </c>
      <c r="M1652" s="1">
        <v>146</v>
      </c>
      <c r="N1652" s="6"/>
      <c r="O1652" s="6">
        <v>146</v>
      </c>
      <c r="P1652" s="6">
        <v>-547962.66</v>
      </c>
      <c r="R1652" s="31">
        <v>-146</v>
      </c>
      <c r="S1652" s="28">
        <v>44012</v>
      </c>
    </row>
    <row r="1653" spans="1:19" x14ac:dyDescent="0.2">
      <c r="A1653" s="29">
        <v>40524</v>
      </c>
      <c r="B1653" s="1" t="s">
        <v>200</v>
      </c>
      <c r="C1653" s="27">
        <v>43983</v>
      </c>
      <c r="D1653" s="1">
        <v>51636</v>
      </c>
      <c r="J1653" s="1" t="s">
        <v>0</v>
      </c>
      <c r="K1653" s="1" t="s">
        <v>49</v>
      </c>
      <c r="L1653" s="1">
        <v>-2</v>
      </c>
      <c r="M1653" s="1">
        <v>4</v>
      </c>
      <c r="N1653" s="6"/>
      <c r="O1653" s="6">
        <v>8</v>
      </c>
      <c r="P1653" s="6">
        <v>-547970.66</v>
      </c>
      <c r="R1653" s="31">
        <v>-8</v>
      </c>
      <c r="S1653" s="28">
        <v>44012</v>
      </c>
    </row>
    <row r="1654" spans="1:19" x14ac:dyDescent="0.2">
      <c r="A1654" s="29">
        <v>40525</v>
      </c>
      <c r="B1654" s="1" t="s">
        <v>200</v>
      </c>
      <c r="C1654" s="27">
        <v>43983</v>
      </c>
      <c r="D1654" s="1">
        <v>51637</v>
      </c>
      <c r="J1654" s="1" t="s">
        <v>0</v>
      </c>
      <c r="K1654" s="1" t="s">
        <v>49</v>
      </c>
      <c r="L1654" s="1">
        <v>-1</v>
      </c>
      <c r="M1654" s="1">
        <v>388</v>
      </c>
      <c r="N1654" s="6"/>
      <c r="O1654" s="6">
        <v>388</v>
      </c>
      <c r="P1654" s="6">
        <v>-548658.66</v>
      </c>
      <c r="R1654" s="31">
        <v>-388</v>
      </c>
      <c r="S1654" s="28">
        <v>44012</v>
      </c>
    </row>
    <row r="1655" spans="1:19" x14ac:dyDescent="0.2">
      <c r="A1655" s="29">
        <v>40525</v>
      </c>
      <c r="B1655" s="1" t="s">
        <v>200</v>
      </c>
      <c r="C1655" s="27">
        <v>43983</v>
      </c>
      <c r="D1655" s="1">
        <v>51637</v>
      </c>
      <c r="J1655" s="1" t="s">
        <v>0</v>
      </c>
      <c r="K1655" s="1" t="s">
        <v>49</v>
      </c>
      <c r="L1655" s="1">
        <v>-1</v>
      </c>
      <c r="M1655" s="1">
        <v>300</v>
      </c>
      <c r="N1655" s="6"/>
      <c r="O1655" s="6">
        <v>300</v>
      </c>
      <c r="P1655" s="6">
        <v>-548270.66</v>
      </c>
      <c r="R1655" s="31">
        <v>-300</v>
      </c>
      <c r="S1655" s="28">
        <v>44012</v>
      </c>
    </row>
    <row r="1656" spans="1:19" x14ac:dyDescent="0.2">
      <c r="A1656" s="29">
        <v>40887</v>
      </c>
      <c r="B1656" s="1" t="s">
        <v>178</v>
      </c>
      <c r="C1656" s="27">
        <v>43983</v>
      </c>
      <c r="J1656" s="1" t="s">
        <v>0</v>
      </c>
      <c r="K1656" s="1" t="s">
        <v>48</v>
      </c>
      <c r="N1656" s="6"/>
      <c r="O1656" s="6">
        <v>183.05</v>
      </c>
      <c r="P1656" s="6">
        <v>-548841.71</v>
      </c>
      <c r="R1656" s="31">
        <v>-183.05</v>
      </c>
      <c r="S1656" s="28">
        <v>44012</v>
      </c>
    </row>
    <row r="1657" spans="1:19" x14ac:dyDescent="0.2">
      <c r="A1657" s="29">
        <v>40411</v>
      </c>
      <c r="B1657" s="1" t="s">
        <v>200</v>
      </c>
      <c r="C1657" s="27">
        <v>43987</v>
      </c>
      <c r="D1657" s="1">
        <v>51575</v>
      </c>
      <c r="J1657" s="1" t="s">
        <v>0</v>
      </c>
      <c r="K1657" s="1" t="s">
        <v>49</v>
      </c>
      <c r="L1657" s="1">
        <v>-7.5</v>
      </c>
      <c r="M1657" s="1">
        <v>88</v>
      </c>
      <c r="N1657" s="6"/>
      <c r="O1657" s="6">
        <v>660</v>
      </c>
      <c r="P1657" s="6">
        <v>-549515.71</v>
      </c>
      <c r="R1657" s="31">
        <v>-660</v>
      </c>
      <c r="S1657" s="28">
        <v>44012</v>
      </c>
    </row>
    <row r="1658" spans="1:19" x14ac:dyDescent="0.2">
      <c r="A1658" s="29">
        <v>40411</v>
      </c>
      <c r="B1658" s="1" t="s">
        <v>200</v>
      </c>
      <c r="C1658" s="27">
        <v>43987</v>
      </c>
      <c r="D1658" s="1">
        <v>51575</v>
      </c>
      <c r="J1658" s="1" t="s">
        <v>0</v>
      </c>
      <c r="K1658" s="1" t="s">
        <v>49</v>
      </c>
      <c r="L1658" s="1">
        <v>-6.5</v>
      </c>
      <c r="M1658" s="1">
        <v>88</v>
      </c>
      <c r="N1658" s="6"/>
      <c r="O1658" s="6">
        <v>572</v>
      </c>
      <c r="P1658" s="6">
        <v>-550255.71</v>
      </c>
      <c r="R1658" s="31">
        <v>-572</v>
      </c>
      <c r="S1658" s="28">
        <v>44012</v>
      </c>
    </row>
    <row r="1659" spans="1:19" x14ac:dyDescent="0.2">
      <c r="A1659" s="29">
        <v>40411</v>
      </c>
      <c r="B1659" s="1" t="s">
        <v>200</v>
      </c>
      <c r="C1659" s="27">
        <v>43987</v>
      </c>
      <c r="D1659" s="1">
        <v>51575</v>
      </c>
      <c r="J1659" s="1" t="s">
        <v>0</v>
      </c>
      <c r="K1659" s="1" t="s">
        <v>49</v>
      </c>
      <c r="L1659" s="1">
        <v>-5.75</v>
      </c>
      <c r="M1659" s="1">
        <v>88</v>
      </c>
      <c r="N1659" s="6"/>
      <c r="O1659" s="6">
        <v>506</v>
      </c>
      <c r="P1659" s="6">
        <v>-548679.71</v>
      </c>
      <c r="R1659" s="31">
        <v>-506</v>
      </c>
      <c r="S1659" s="28">
        <v>44012</v>
      </c>
    </row>
    <row r="1660" spans="1:19" x14ac:dyDescent="0.2">
      <c r="A1660" s="29">
        <v>40411</v>
      </c>
      <c r="B1660" s="1" t="s">
        <v>200</v>
      </c>
      <c r="C1660" s="27">
        <v>43987</v>
      </c>
      <c r="D1660" s="1">
        <v>51575</v>
      </c>
      <c r="J1660" s="1" t="s">
        <v>0</v>
      </c>
      <c r="K1660" s="1" t="s">
        <v>49</v>
      </c>
      <c r="L1660" s="1">
        <v>-5.5</v>
      </c>
      <c r="M1660" s="1">
        <v>88</v>
      </c>
      <c r="N1660" s="6"/>
      <c r="O1660" s="6">
        <v>484</v>
      </c>
      <c r="P1660" s="6">
        <v>-550906.21</v>
      </c>
      <c r="R1660" s="31">
        <v>-484</v>
      </c>
      <c r="S1660" s="28">
        <v>44012</v>
      </c>
    </row>
    <row r="1661" spans="1:19" x14ac:dyDescent="0.2">
      <c r="A1661" s="29">
        <v>40411</v>
      </c>
      <c r="B1661" s="1" t="s">
        <v>200</v>
      </c>
      <c r="C1661" s="27">
        <v>43987</v>
      </c>
      <c r="D1661" s="1">
        <v>51575</v>
      </c>
      <c r="J1661" s="1" t="s">
        <v>0</v>
      </c>
      <c r="K1661" s="1" t="s">
        <v>49</v>
      </c>
      <c r="L1661" s="1">
        <v>-2</v>
      </c>
      <c r="M1661" s="1">
        <v>88</v>
      </c>
      <c r="N1661" s="6"/>
      <c r="O1661" s="6">
        <v>176</v>
      </c>
      <c r="P1661" s="6">
        <v>-548855.71</v>
      </c>
      <c r="R1661" s="31">
        <v>-176</v>
      </c>
      <c r="S1661" s="28">
        <v>44012</v>
      </c>
    </row>
    <row r="1662" spans="1:19" x14ac:dyDescent="0.2">
      <c r="A1662" s="29">
        <v>40411</v>
      </c>
      <c r="B1662" s="1" t="s">
        <v>200</v>
      </c>
      <c r="C1662" s="27">
        <v>43987</v>
      </c>
      <c r="D1662" s="1">
        <v>51575</v>
      </c>
      <c r="J1662" s="1" t="s">
        <v>0</v>
      </c>
      <c r="K1662" s="1" t="s">
        <v>49</v>
      </c>
      <c r="L1662" s="1">
        <v>-1</v>
      </c>
      <c r="M1662" s="1">
        <v>124</v>
      </c>
      <c r="N1662" s="6"/>
      <c r="O1662" s="6">
        <v>124</v>
      </c>
      <c r="P1662" s="6">
        <v>-549683.71</v>
      </c>
      <c r="R1662" s="31">
        <v>-124</v>
      </c>
      <c r="S1662" s="28">
        <v>44012</v>
      </c>
    </row>
    <row r="1663" spans="1:19" x14ac:dyDescent="0.2">
      <c r="A1663" s="29">
        <v>40411</v>
      </c>
      <c r="B1663" s="1" t="s">
        <v>200</v>
      </c>
      <c r="C1663" s="27">
        <v>43987</v>
      </c>
      <c r="D1663" s="1">
        <v>51575</v>
      </c>
      <c r="J1663" s="1" t="s">
        <v>0</v>
      </c>
      <c r="K1663" s="1" t="s">
        <v>49</v>
      </c>
      <c r="L1663" s="1">
        <v>-1</v>
      </c>
      <c r="M1663" s="1">
        <v>124</v>
      </c>
      <c r="N1663" s="6"/>
      <c r="O1663" s="6">
        <v>124</v>
      </c>
      <c r="P1663" s="6">
        <v>-550422.21</v>
      </c>
      <c r="R1663" s="31">
        <v>-124</v>
      </c>
      <c r="S1663" s="28">
        <v>44012</v>
      </c>
    </row>
    <row r="1664" spans="1:19" x14ac:dyDescent="0.2">
      <c r="A1664" s="29">
        <v>40411</v>
      </c>
      <c r="B1664" s="1" t="s">
        <v>200</v>
      </c>
      <c r="C1664" s="27">
        <v>43987</v>
      </c>
      <c r="D1664" s="1">
        <v>51575</v>
      </c>
      <c r="J1664" s="1" t="s">
        <v>0</v>
      </c>
      <c r="K1664" s="1" t="s">
        <v>49</v>
      </c>
      <c r="L1664" s="1">
        <v>-1</v>
      </c>
      <c r="M1664" s="1">
        <v>98</v>
      </c>
      <c r="N1664" s="6"/>
      <c r="O1664" s="6">
        <v>98</v>
      </c>
      <c r="P1664" s="6">
        <v>-551004.21</v>
      </c>
      <c r="R1664" s="31">
        <v>-98</v>
      </c>
      <c r="S1664" s="28">
        <v>44012</v>
      </c>
    </row>
    <row r="1665" spans="1:19" x14ac:dyDescent="0.2">
      <c r="A1665" s="29">
        <v>40411</v>
      </c>
      <c r="B1665" s="1" t="s">
        <v>200</v>
      </c>
      <c r="C1665" s="27">
        <v>43987</v>
      </c>
      <c r="D1665" s="1">
        <v>51575</v>
      </c>
      <c r="J1665" s="1" t="s">
        <v>0</v>
      </c>
      <c r="K1665" s="1" t="s">
        <v>49</v>
      </c>
      <c r="L1665" s="1">
        <v>-0.5</v>
      </c>
      <c r="M1665" s="1">
        <v>88</v>
      </c>
      <c r="N1665" s="6"/>
      <c r="O1665" s="6">
        <v>44</v>
      </c>
      <c r="P1665" s="6">
        <v>-549559.71</v>
      </c>
      <c r="R1665" s="31">
        <v>-44</v>
      </c>
      <c r="S1665" s="28">
        <v>44012</v>
      </c>
    </row>
    <row r="1666" spans="1:19" x14ac:dyDescent="0.2">
      <c r="A1666" s="29">
        <v>40411</v>
      </c>
      <c r="B1666" s="1" t="s">
        <v>200</v>
      </c>
      <c r="C1666" s="27">
        <v>43987</v>
      </c>
      <c r="D1666" s="1">
        <v>51575</v>
      </c>
      <c r="J1666" s="1" t="s">
        <v>0</v>
      </c>
      <c r="K1666" s="1" t="s">
        <v>49</v>
      </c>
      <c r="L1666" s="1">
        <v>-5</v>
      </c>
      <c r="M1666" s="1">
        <v>8.5</v>
      </c>
      <c r="N1666" s="6"/>
      <c r="O1666" s="6">
        <v>42.5</v>
      </c>
      <c r="P1666" s="6">
        <v>-550298.21</v>
      </c>
      <c r="R1666" s="31">
        <v>-42.5</v>
      </c>
      <c r="S1666" s="28">
        <v>44012</v>
      </c>
    </row>
    <row r="1667" spans="1:19" x14ac:dyDescent="0.2">
      <c r="A1667" s="29">
        <v>40271</v>
      </c>
      <c r="B1667" s="1" t="s">
        <v>200</v>
      </c>
      <c r="C1667" s="27">
        <v>43990</v>
      </c>
      <c r="D1667" s="1">
        <v>51568</v>
      </c>
      <c r="J1667" s="1" t="s">
        <v>0</v>
      </c>
      <c r="K1667" s="1" t="s">
        <v>49</v>
      </c>
      <c r="L1667" s="1">
        <v>-7.25</v>
      </c>
      <c r="M1667" s="1">
        <v>88</v>
      </c>
      <c r="N1667" s="6"/>
      <c r="O1667" s="6">
        <v>638</v>
      </c>
      <c r="P1667" s="6">
        <v>-562054.71</v>
      </c>
      <c r="R1667" s="31">
        <v>-638</v>
      </c>
      <c r="S1667" s="28">
        <v>44012</v>
      </c>
    </row>
    <row r="1668" spans="1:19" x14ac:dyDescent="0.2">
      <c r="A1668" s="29">
        <v>40271</v>
      </c>
      <c r="B1668" s="1" t="s">
        <v>200</v>
      </c>
      <c r="C1668" s="27">
        <v>43990</v>
      </c>
      <c r="D1668" s="1">
        <v>51568</v>
      </c>
      <c r="J1668" s="1" t="s">
        <v>0</v>
      </c>
      <c r="K1668" s="1" t="s">
        <v>49</v>
      </c>
      <c r="L1668" s="1">
        <v>-6.75</v>
      </c>
      <c r="M1668" s="1">
        <v>88</v>
      </c>
      <c r="N1668" s="6"/>
      <c r="O1668" s="6">
        <v>594</v>
      </c>
      <c r="P1668" s="6">
        <v>-561292.71</v>
      </c>
      <c r="R1668" s="31">
        <v>-594</v>
      </c>
      <c r="S1668" s="28">
        <v>44012</v>
      </c>
    </row>
    <row r="1669" spans="1:19" x14ac:dyDescent="0.2">
      <c r="A1669" s="29">
        <v>40271</v>
      </c>
      <c r="B1669" s="1" t="s">
        <v>200</v>
      </c>
      <c r="C1669" s="27">
        <v>43990</v>
      </c>
      <c r="D1669" s="1">
        <v>51568</v>
      </c>
      <c r="J1669" s="1" t="s">
        <v>0</v>
      </c>
      <c r="K1669" s="1" t="s">
        <v>49</v>
      </c>
      <c r="L1669" s="1">
        <v>-1</v>
      </c>
      <c r="M1669" s="1">
        <v>248</v>
      </c>
      <c r="N1669" s="6"/>
      <c r="O1669" s="6">
        <v>248</v>
      </c>
      <c r="P1669" s="6">
        <v>-556095.71</v>
      </c>
      <c r="R1669" s="31">
        <v>-248</v>
      </c>
      <c r="S1669" s="28">
        <v>44012</v>
      </c>
    </row>
    <row r="1670" spans="1:19" x14ac:dyDescent="0.2">
      <c r="A1670" s="29">
        <v>40271</v>
      </c>
      <c r="B1670" s="1" t="s">
        <v>200</v>
      </c>
      <c r="C1670" s="27">
        <v>43990</v>
      </c>
      <c r="D1670" s="1">
        <v>51568</v>
      </c>
      <c r="J1670" s="1" t="s">
        <v>0</v>
      </c>
      <c r="K1670" s="1" t="s">
        <v>49</v>
      </c>
      <c r="L1670" s="1">
        <v>-2.75</v>
      </c>
      <c r="M1670" s="1">
        <v>88</v>
      </c>
      <c r="N1670" s="6"/>
      <c r="O1670" s="6">
        <v>242</v>
      </c>
      <c r="P1670" s="6">
        <v>-562786.71</v>
      </c>
      <c r="R1670" s="31">
        <v>-242</v>
      </c>
      <c r="S1670" s="28">
        <v>44012</v>
      </c>
    </row>
    <row r="1671" spans="1:19" x14ac:dyDescent="0.2">
      <c r="A1671" s="29">
        <v>40271</v>
      </c>
      <c r="B1671" s="1" t="s">
        <v>200</v>
      </c>
      <c r="C1671" s="27">
        <v>43990</v>
      </c>
      <c r="D1671" s="1">
        <v>51568</v>
      </c>
      <c r="J1671" s="1" t="s">
        <v>0</v>
      </c>
      <c r="K1671" s="1" t="s">
        <v>49</v>
      </c>
      <c r="L1671" s="1">
        <v>-1.75</v>
      </c>
      <c r="M1671" s="1">
        <v>99</v>
      </c>
      <c r="N1671" s="6"/>
      <c r="O1671" s="6">
        <v>173.25</v>
      </c>
      <c r="P1671" s="6">
        <v>-551177.46</v>
      </c>
      <c r="R1671" s="31">
        <v>-173.25</v>
      </c>
      <c r="S1671" s="28">
        <v>44012</v>
      </c>
    </row>
    <row r="1672" spans="1:19" x14ac:dyDescent="0.2">
      <c r="A1672" s="29">
        <v>40271</v>
      </c>
      <c r="B1672" s="1" t="s">
        <v>200</v>
      </c>
      <c r="C1672" s="27">
        <v>43990</v>
      </c>
      <c r="D1672" s="1">
        <v>51568</v>
      </c>
      <c r="J1672" s="1" t="s">
        <v>0</v>
      </c>
      <c r="K1672" s="1" t="s">
        <v>49</v>
      </c>
      <c r="L1672" s="1">
        <v>-1.75</v>
      </c>
      <c r="M1672" s="1">
        <v>88</v>
      </c>
      <c r="N1672" s="6"/>
      <c r="O1672" s="6">
        <v>154</v>
      </c>
      <c r="P1672" s="6">
        <v>-562420.71</v>
      </c>
      <c r="R1672" s="31">
        <v>-154</v>
      </c>
      <c r="S1672" s="28">
        <v>44012</v>
      </c>
    </row>
    <row r="1673" spans="1:19" x14ac:dyDescent="0.2">
      <c r="A1673" s="29">
        <v>40271</v>
      </c>
      <c r="B1673" s="1" t="s">
        <v>200</v>
      </c>
      <c r="C1673" s="27">
        <v>43990</v>
      </c>
      <c r="D1673" s="1">
        <v>51568</v>
      </c>
      <c r="J1673" s="1" t="s">
        <v>0</v>
      </c>
      <c r="K1673" s="1" t="s">
        <v>49</v>
      </c>
      <c r="L1673" s="1">
        <v>-1</v>
      </c>
      <c r="M1673" s="1">
        <v>124</v>
      </c>
      <c r="N1673" s="6"/>
      <c r="O1673" s="6">
        <v>124</v>
      </c>
      <c r="P1673" s="6">
        <v>-560698.71</v>
      </c>
      <c r="R1673" s="31">
        <v>-124</v>
      </c>
      <c r="S1673" s="28">
        <v>44012</v>
      </c>
    </row>
    <row r="1674" spans="1:19" x14ac:dyDescent="0.2">
      <c r="A1674" s="29">
        <v>40271</v>
      </c>
      <c r="B1674" s="1" t="s">
        <v>200</v>
      </c>
      <c r="C1674" s="27">
        <v>43990</v>
      </c>
      <c r="D1674" s="1">
        <v>51568</v>
      </c>
      <c r="J1674" s="1" t="s">
        <v>0</v>
      </c>
      <c r="K1674" s="1" t="s">
        <v>49</v>
      </c>
      <c r="L1674" s="1">
        <v>-1</v>
      </c>
      <c r="M1674" s="1">
        <v>124</v>
      </c>
      <c r="N1674" s="6"/>
      <c r="O1674" s="6">
        <v>124</v>
      </c>
      <c r="P1674" s="6">
        <v>-561416.71</v>
      </c>
      <c r="R1674" s="31">
        <v>-124</v>
      </c>
      <c r="S1674" s="28">
        <v>44012</v>
      </c>
    </row>
    <row r="1675" spans="1:19" x14ac:dyDescent="0.2">
      <c r="A1675" s="29">
        <v>40271</v>
      </c>
      <c r="B1675" s="1" t="s">
        <v>200</v>
      </c>
      <c r="C1675" s="27">
        <v>43990</v>
      </c>
      <c r="D1675" s="1">
        <v>51568</v>
      </c>
      <c r="J1675" s="1" t="s">
        <v>0</v>
      </c>
      <c r="K1675" s="1" t="s">
        <v>49</v>
      </c>
      <c r="L1675" s="1">
        <v>-1</v>
      </c>
      <c r="M1675" s="1">
        <v>124</v>
      </c>
      <c r="N1675" s="6"/>
      <c r="O1675" s="6">
        <v>124</v>
      </c>
      <c r="P1675" s="6">
        <v>-562266.71</v>
      </c>
      <c r="R1675" s="31">
        <v>-124</v>
      </c>
      <c r="S1675" s="28">
        <v>44012</v>
      </c>
    </row>
    <row r="1676" spans="1:19" x14ac:dyDescent="0.2">
      <c r="A1676" s="29">
        <v>40271</v>
      </c>
      <c r="B1676" s="1" t="s">
        <v>200</v>
      </c>
      <c r="C1676" s="27">
        <v>43990</v>
      </c>
      <c r="D1676" s="1">
        <v>51568</v>
      </c>
      <c r="J1676" s="1" t="s">
        <v>0</v>
      </c>
      <c r="K1676" s="1" t="s">
        <v>49</v>
      </c>
      <c r="L1676" s="1">
        <v>-1</v>
      </c>
      <c r="M1676" s="1">
        <v>124</v>
      </c>
      <c r="N1676" s="6"/>
      <c r="O1676" s="6">
        <v>124</v>
      </c>
      <c r="P1676" s="6">
        <v>-562544.71</v>
      </c>
      <c r="R1676" s="31">
        <v>-124</v>
      </c>
      <c r="S1676" s="28">
        <v>44012</v>
      </c>
    </row>
    <row r="1677" spans="1:19" x14ac:dyDescent="0.2">
      <c r="A1677" s="29">
        <v>40271</v>
      </c>
      <c r="B1677" s="1" t="s">
        <v>200</v>
      </c>
      <c r="C1677" s="27">
        <v>43990</v>
      </c>
      <c r="D1677" s="1">
        <v>51568</v>
      </c>
      <c r="J1677" s="1" t="s">
        <v>0</v>
      </c>
      <c r="K1677" s="1" t="s">
        <v>49</v>
      </c>
      <c r="L1677" s="1">
        <v>-0.75</v>
      </c>
      <c r="M1677" s="1">
        <v>88</v>
      </c>
      <c r="N1677" s="6"/>
      <c r="O1677" s="6">
        <v>66</v>
      </c>
      <c r="P1677" s="6">
        <v>-562142.71</v>
      </c>
      <c r="R1677" s="31">
        <v>-66</v>
      </c>
      <c r="S1677" s="28">
        <v>44012</v>
      </c>
    </row>
    <row r="1678" spans="1:19" x14ac:dyDescent="0.2">
      <c r="A1678" s="29">
        <v>40271</v>
      </c>
      <c r="B1678" s="1" t="s">
        <v>200</v>
      </c>
      <c r="C1678" s="27">
        <v>43990</v>
      </c>
      <c r="D1678" s="1">
        <v>51568</v>
      </c>
      <c r="J1678" s="1" t="s">
        <v>0</v>
      </c>
      <c r="K1678" s="1" t="s">
        <v>49</v>
      </c>
      <c r="L1678" s="1">
        <v>-0.75</v>
      </c>
      <c r="M1678" s="1">
        <v>88</v>
      </c>
      <c r="N1678" s="6"/>
      <c r="O1678" s="6">
        <v>66</v>
      </c>
      <c r="P1678" s="6">
        <v>-562852.71</v>
      </c>
      <c r="R1678" s="31">
        <v>-66</v>
      </c>
      <c r="S1678" s="28">
        <v>44012</v>
      </c>
    </row>
    <row r="1679" spans="1:19" x14ac:dyDescent="0.2">
      <c r="A1679" s="29">
        <v>40271</v>
      </c>
      <c r="B1679" s="1" t="s">
        <v>200</v>
      </c>
      <c r="C1679" s="27">
        <v>43990</v>
      </c>
      <c r="D1679" s="1">
        <v>51568</v>
      </c>
      <c r="J1679" s="1" t="s">
        <v>0</v>
      </c>
      <c r="K1679" s="1" t="s">
        <v>49</v>
      </c>
      <c r="L1679" s="1">
        <v>-2</v>
      </c>
      <c r="M1679" s="1">
        <v>16</v>
      </c>
      <c r="N1679" s="6"/>
      <c r="O1679" s="6">
        <v>32</v>
      </c>
      <c r="P1679" s="6">
        <v>-560534.71</v>
      </c>
      <c r="R1679" s="31">
        <v>-32</v>
      </c>
      <c r="S1679" s="28">
        <v>44012</v>
      </c>
    </row>
    <row r="1680" spans="1:19" x14ac:dyDescent="0.2">
      <c r="A1680" s="29">
        <v>40271</v>
      </c>
      <c r="B1680" s="1" t="s">
        <v>200</v>
      </c>
      <c r="C1680" s="27">
        <v>43990</v>
      </c>
      <c r="D1680" s="1">
        <v>51568</v>
      </c>
      <c r="J1680" s="1" t="s">
        <v>0</v>
      </c>
      <c r="K1680" s="1" t="s">
        <v>49</v>
      </c>
      <c r="L1680" s="1">
        <v>-1</v>
      </c>
      <c r="M1680" s="1">
        <v>28</v>
      </c>
      <c r="N1680" s="6"/>
      <c r="O1680" s="6">
        <v>28</v>
      </c>
      <c r="P1680" s="6">
        <v>-560502.71</v>
      </c>
      <c r="R1680" s="31">
        <v>-28</v>
      </c>
      <c r="S1680" s="28">
        <v>44012</v>
      </c>
    </row>
    <row r="1681" spans="1:19" x14ac:dyDescent="0.2">
      <c r="A1681" s="29">
        <v>40271</v>
      </c>
      <c r="B1681" s="1" t="s">
        <v>200</v>
      </c>
      <c r="C1681" s="27">
        <v>43990</v>
      </c>
      <c r="D1681" s="1">
        <v>51568</v>
      </c>
      <c r="J1681" s="1" t="s">
        <v>0</v>
      </c>
      <c r="K1681" s="1" t="s">
        <v>49</v>
      </c>
      <c r="L1681" s="1">
        <v>-3</v>
      </c>
      <c r="M1681" s="1">
        <v>8</v>
      </c>
      <c r="N1681" s="6"/>
      <c r="O1681" s="6">
        <v>24</v>
      </c>
      <c r="P1681" s="6">
        <v>-560444.71</v>
      </c>
      <c r="R1681" s="31">
        <v>-24</v>
      </c>
      <c r="S1681" s="28">
        <v>44012</v>
      </c>
    </row>
    <row r="1682" spans="1:19" x14ac:dyDescent="0.2">
      <c r="A1682" s="29">
        <v>40271</v>
      </c>
      <c r="B1682" s="1" t="s">
        <v>200</v>
      </c>
      <c r="C1682" s="27">
        <v>43990</v>
      </c>
      <c r="D1682" s="1">
        <v>51568</v>
      </c>
      <c r="J1682" s="1" t="s">
        <v>0</v>
      </c>
      <c r="K1682" s="1" t="s">
        <v>49</v>
      </c>
      <c r="L1682" s="1">
        <v>-3</v>
      </c>
      <c r="M1682" s="1">
        <v>8</v>
      </c>
      <c r="N1682" s="6"/>
      <c r="O1682" s="6">
        <v>24</v>
      </c>
      <c r="P1682" s="6">
        <v>-560558.71</v>
      </c>
      <c r="R1682" s="31">
        <v>-24</v>
      </c>
      <c r="S1682" s="28">
        <v>44012</v>
      </c>
    </row>
    <row r="1683" spans="1:19" x14ac:dyDescent="0.2">
      <c r="A1683" s="29">
        <v>40271</v>
      </c>
      <c r="B1683" s="1" t="s">
        <v>200</v>
      </c>
      <c r="C1683" s="27">
        <v>43990</v>
      </c>
      <c r="D1683" s="1">
        <v>51568</v>
      </c>
      <c r="J1683" s="1" t="s">
        <v>0</v>
      </c>
      <c r="K1683" s="1" t="s">
        <v>49</v>
      </c>
      <c r="L1683" s="1">
        <v>-0.25</v>
      </c>
      <c r="M1683" s="1">
        <v>88</v>
      </c>
      <c r="N1683" s="6"/>
      <c r="O1683" s="6">
        <v>22</v>
      </c>
      <c r="P1683" s="6">
        <v>-562076.71</v>
      </c>
      <c r="R1683" s="31">
        <v>-22</v>
      </c>
      <c r="S1683" s="28">
        <v>44012</v>
      </c>
    </row>
    <row r="1684" spans="1:19" x14ac:dyDescent="0.2">
      <c r="A1684" s="29">
        <v>40271</v>
      </c>
      <c r="B1684" s="1" t="s">
        <v>200</v>
      </c>
      <c r="C1684" s="27">
        <v>43990</v>
      </c>
      <c r="D1684" s="1">
        <v>51568</v>
      </c>
      <c r="J1684" s="1" t="s">
        <v>0</v>
      </c>
      <c r="K1684" s="1" t="s">
        <v>49</v>
      </c>
      <c r="L1684" s="1">
        <v>-1</v>
      </c>
      <c r="M1684" s="1">
        <v>18</v>
      </c>
      <c r="N1684" s="6"/>
      <c r="O1684" s="6">
        <v>18</v>
      </c>
      <c r="P1684" s="6">
        <v>-560474.71</v>
      </c>
      <c r="R1684" s="31">
        <v>-18</v>
      </c>
      <c r="S1684" s="28">
        <v>44012</v>
      </c>
    </row>
    <row r="1685" spans="1:19" x14ac:dyDescent="0.2">
      <c r="A1685" s="29">
        <v>40271</v>
      </c>
      <c r="B1685" s="1" t="s">
        <v>200</v>
      </c>
      <c r="C1685" s="27">
        <v>43990</v>
      </c>
      <c r="D1685" s="1">
        <v>51568</v>
      </c>
      <c r="J1685" s="1" t="s">
        <v>0</v>
      </c>
      <c r="K1685" s="1" t="s">
        <v>49</v>
      </c>
      <c r="L1685" s="1">
        <v>-2</v>
      </c>
      <c r="M1685" s="1">
        <v>8</v>
      </c>
      <c r="N1685" s="6"/>
      <c r="O1685" s="6">
        <v>16</v>
      </c>
      <c r="P1685" s="6">
        <v>-556111.71</v>
      </c>
      <c r="R1685" s="31">
        <v>-16</v>
      </c>
      <c r="S1685" s="28">
        <v>44012</v>
      </c>
    </row>
    <row r="1686" spans="1:19" x14ac:dyDescent="0.2">
      <c r="A1686" s="29">
        <v>40271</v>
      </c>
      <c r="B1686" s="1" t="s">
        <v>200</v>
      </c>
      <c r="C1686" s="27">
        <v>43990</v>
      </c>
      <c r="D1686" s="1">
        <v>51568</v>
      </c>
      <c r="J1686" s="1" t="s">
        <v>0</v>
      </c>
      <c r="K1686" s="1" t="s">
        <v>49</v>
      </c>
      <c r="L1686" s="1">
        <v>-1</v>
      </c>
      <c r="M1686" s="1">
        <v>16</v>
      </c>
      <c r="N1686" s="6"/>
      <c r="O1686" s="6">
        <v>16</v>
      </c>
      <c r="P1686" s="6">
        <v>-560574.71</v>
      </c>
      <c r="R1686" s="31">
        <v>-16</v>
      </c>
      <c r="S1686" s="28">
        <v>44012</v>
      </c>
    </row>
    <row r="1687" spans="1:19" x14ac:dyDescent="0.2">
      <c r="A1687" s="29">
        <v>40271</v>
      </c>
      <c r="B1687" s="1" t="s">
        <v>200</v>
      </c>
      <c r="C1687" s="27">
        <v>43990</v>
      </c>
      <c r="D1687" s="1">
        <v>51568</v>
      </c>
      <c r="J1687" s="1" t="s">
        <v>0</v>
      </c>
      <c r="K1687" s="1" t="s">
        <v>49</v>
      </c>
      <c r="L1687" s="1">
        <v>-1</v>
      </c>
      <c r="M1687" s="1">
        <v>12</v>
      </c>
      <c r="N1687" s="6"/>
      <c r="O1687" s="6">
        <v>12</v>
      </c>
      <c r="P1687" s="6">
        <v>-560456.71</v>
      </c>
      <c r="R1687" s="31">
        <v>-12</v>
      </c>
      <c r="S1687" s="28">
        <v>44012</v>
      </c>
    </row>
    <row r="1688" spans="1:19" x14ac:dyDescent="0.2">
      <c r="A1688" s="29">
        <v>40441</v>
      </c>
      <c r="B1688" s="1" t="s">
        <v>200</v>
      </c>
      <c r="C1688" s="27">
        <v>43990</v>
      </c>
      <c r="D1688" s="1">
        <v>51577</v>
      </c>
      <c r="J1688" s="1" t="s">
        <v>0</v>
      </c>
      <c r="K1688" s="1" t="s">
        <v>49</v>
      </c>
      <c r="L1688" s="1">
        <v>-1</v>
      </c>
      <c r="M1688" s="1">
        <v>810</v>
      </c>
      <c r="N1688" s="6"/>
      <c r="O1688" s="6">
        <v>810</v>
      </c>
      <c r="P1688" s="6">
        <v>-554455.96</v>
      </c>
      <c r="R1688" s="31">
        <v>-810</v>
      </c>
      <c r="S1688" s="28">
        <v>44012</v>
      </c>
    </row>
    <row r="1689" spans="1:19" x14ac:dyDescent="0.2">
      <c r="A1689" s="29">
        <v>40441</v>
      </c>
      <c r="B1689" s="1" t="s">
        <v>200</v>
      </c>
      <c r="C1689" s="27">
        <v>43990</v>
      </c>
      <c r="D1689" s="1">
        <v>51577</v>
      </c>
      <c r="J1689" s="1" t="s">
        <v>0</v>
      </c>
      <c r="K1689" s="1" t="s">
        <v>49</v>
      </c>
      <c r="L1689" s="1">
        <v>-4</v>
      </c>
      <c r="M1689" s="1">
        <v>88</v>
      </c>
      <c r="N1689" s="6"/>
      <c r="O1689" s="6">
        <v>352</v>
      </c>
      <c r="P1689" s="6">
        <v>-564170.71</v>
      </c>
      <c r="R1689" s="31">
        <v>-352</v>
      </c>
      <c r="S1689" s="28">
        <v>44012</v>
      </c>
    </row>
    <row r="1690" spans="1:19" x14ac:dyDescent="0.2">
      <c r="A1690" s="29">
        <v>40441</v>
      </c>
      <c r="B1690" s="1" t="s">
        <v>200</v>
      </c>
      <c r="C1690" s="27">
        <v>43990</v>
      </c>
      <c r="D1690" s="1">
        <v>51577</v>
      </c>
      <c r="J1690" s="1" t="s">
        <v>0</v>
      </c>
      <c r="K1690" s="1" t="s">
        <v>49</v>
      </c>
      <c r="L1690" s="1">
        <v>-1.5</v>
      </c>
      <c r="M1690" s="1">
        <v>88</v>
      </c>
      <c r="N1690" s="6"/>
      <c r="O1690" s="6">
        <v>132</v>
      </c>
      <c r="P1690" s="6">
        <v>-564302.71</v>
      </c>
      <c r="R1690" s="31">
        <v>-132</v>
      </c>
      <c r="S1690" s="28">
        <v>44012</v>
      </c>
    </row>
    <row r="1691" spans="1:19" x14ac:dyDescent="0.2">
      <c r="A1691" s="29">
        <v>40441</v>
      </c>
      <c r="B1691" s="1" t="s">
        <v>200</v>
      </c>
      <c r="C1691" s="27">
        <v>43990</v>
      </c>
      <c r="D1691" s="1">
        <v>51577</v>
      </c>
      <c r="J1691" s="1" t="s">
        <v>0</v>
      </c>
      <c r="K1691" s="1" t="s">
        <v>49</v>
      </c>
      <c r="L1691" s="1">
        <v>-1.25</v>
      </c>
      <c r="M1691" s="1">
        <v>88</v>
      </c>
      <c r="N1691" s="6"/>
      <c r="O1691" s="6">
        <v>110</v>
      </c>
      <c r="P1691" s="6">
        <v>-563818.71</v>
      </c>
      <c r="R1691" s="31">
        <v>-110</v>
      </c>
      <c r="S1691" s="28">
        <v>44012</v>
      </c>
    </row>
    <row r="1692" spans="1:19" x14ac:dyDescent="0.2">
      <c r="A1692" s="29">
        <v>40441</v>
      </c>
      <c r="B1692" s="1" t="s">
        <v>200</v>
      </c>
      <c r="C1692" s="27">
        <v>43990</v>
      </c>
      <c r="D1692" s="1">
        <v>51577</v>
      </c>
      <c r="J1692" s="1" t="s">
        <v>0</v>
      </c>
      <c r="K1692" s="1" t="s">
        <v>49</v>
      </c>
      <c r="L1692" s="1">
        <v>-1</v>
      </c>
      <c r="M1692" s="1">
        <v>88</v>
      </c>
      <c r="N1692" s="6"/>
      <c r="O1692" s="6">
        <v>88</v>
      </c>
      <c r="P1692" s="6">
        <v>-554543.96</v>
      </c>
      <c r="R1692" s="31">
        <v>-88</v>
      </c>
      <c r="S1692" s="28">
        <v>44012</v>
      </c>
    </row>
    <row r="1693" spans="1:19" x14ac:dyDescent="0.2">
      <c r="A1693" s="29">
        <v>40441</v>
      </c>
      <c r="B1693" s="1" t="s">
        <v>200</v>
      </c>
      <c r="C1693" s="27">
        <v>43990</v>
      </c>
      <c r="D1693" s="1">
        <v>51577</v>
      </c>
      <c r="J1693" s="1" t="s">
        <v>0</v>
      </c>
      <c r="K1693" s="1" t="s">
        <v>49</v>
      </c>
      <c r="L1693" s="1">
        <v>-0.5</v>
      </c>
      <c r="M1693" s="1">
        <v>88</v>
      </c>
      <c r="N1693" s="6"/>
      <c r="O1693" s="6">
        <v>44</v>
      </c>
      <c r="P1693" s="6">
        <v>-553601.96</v>
      </c>
      <c r="R1693" s="31">
        <v>-44</v>
      </c>
      <c r="S1693" s="28">
        <v>44012</v>
      </c>
    </row>
    <row r="1694" spans="1:19" x14ac:dyDescent="0.2">
      <c r="A1694" s="29">
        <v>40441</v>
      </c>
      <c r="B1694" s="1" t="s">
        <v>200</v>
      </c>
      <c r="C1694" s="27">
        <v>43990</v>
      </c>
      <c r="D1694" s="1">
        <v>51577</v>
      </c>
      <c r="J1694" s="1" t="s">
        <v>0</v>
      </c>
      <c r="K1694" s="1" t="s">
        <v>49</v>
      </c>
      <c r="L1694" s="1">
        <v>-0.5</v>
      </c>
      <c r="M1694" s="1">
        <v>88</v>
      </c>
      <c r="N1694" s="6"/>
      <c r="O1694" s="6">
        <v>44</v>
      </c>
      <c r="P1694" s="6">
        <v>-553645.96</v>
      </c>
      <c r="R1694" s="31">
        <v>-44</v>
      </c>
      <c r="S1694" s="28">
        <v>44012</v>
      </c>
    </row>
    <row r="1695" spans="1:19" x14ac:dyDescent="0.2">
      <c r="A1695" s="29">
        <v>40441</v>
      </c>
      <c r="B1695" s="1" t="s">
        <v>200</v>
      </c>
      <c r="C1695" s="27">
        <v>43990</v>
      </c>
      <c r="D1695" s="1">
        <v>51577</v>
      </c>
      <c r="J1695" s="1" t="s">
        <v>0</v>
      </c>
      <c r="K1695" s="1" t="s">
        <v>49</v>
      </c>
      <c r="L1695" s="1">
        <v>-0.5</v>
      </c>
      <c r="M1695" s="1">
        <v>88</v>
      </c>
      <c r="N1695" s="6"/>
      <c r="O1695" s="6">
        <v>44</v>
      </c>
      <c r="P1695" s="6">
        <v>-563708.71</v>
      </c>
      <c r="R1695" s="31">
        <v>-44</v>
      </c>
      <c r="S1695" s="28">
        <v>44012</v>
      </c>
    </row>
    <row r="1696" spans="1:19" x14ac:dyDescent="0.2">
      <c r="A1696" s="29">
        <v>40441</v>
      </c>
      <c r="B1696" s="1" t="s">
        <v>200</v>
      </c>
      <c r="C1696" s="27">
        <v>43990</v>
      </c>
      <c r="D1696" s="1">
        <v>51577</v>
      </c>
      <c r="J1696" s="1" t="s">
        <v>0</v>
      </c>
      <c r="K1696" s="1" t="s">
        <v>49</v>
      </c>
      <c r="L1696" s="1">
        <v>-0.5</v>
      </c>
      <c r="M1696" s="1">
        <v>88</v>
      </c>
      <c r="N1696" s="6"/>
      <c r="O1696" s="6">
        <v>44</v>
      </c>
      <c r="P1696" s="6">
        <v>-564346.71</v>
      </c>
      <c r="R1696" s="31">
        <v>-44</v>
      </c>
      <c r="S1696" s="28">
        <v>44012</v>
      </c>
    </row>
    <row r="1697" spans="1:19" x14ac:dyDescent="0.2">
      <c r="A1697" s="29">
        <v>40442</v>
      </c>
      <c r="B1697" s="1" t="s">
        <v>200</v>
      </c>
      <c r="C1697" s="27">
        <v>43990</v>
      </c>
      <c r="D1697" s="1">
        <v>51578</v>
      </c>
      <c r="J1697" s="1" t="s">
        <v>0</v>
      </c>
      <c r="K1697" s="1" t="s">
        <v>49</v>
      </c>
      <c r="L1697" s="1">
        <v>-1</v>
      </c>
      <c r="M1697" s="1">
        <v>768</v>
      </c>
      <c r="N1697" s="6"/>
      <c r="O1697" s="6">
        <v>768</v>
      </c>
      <c r="P1697" s="6">
        <v>-551945.46</v>
      </c>
      <c r="R1697" s="31">
        <v>-768</v>
      </c>
      <c r="S1697" s="28">
        <v>44012</v>
      </c>
    </row>
    <row r="1698" spans="1:19" x14ac:dyDescent="0.2">
      <c r="A1698" s="29">
        <v>40442</v>
      </c>
      <c r="B1698" s="1" t="s">
        <v>200</v>
      </c>
      <c r="C1698" s="27">
        <v>43990</v>
      </c>
      <c r="D1698" s="1">
        <v>51578</v>
      </c>
      <c r="J1698" s="1" t="s">
        <v>0</v>
      </c>
      <c r="K1698" s="1" t="s">
        <v>49</v>
      </c>
      <c r="L1698" s="1">
        <v>-2.5</v>
      </c>
      <c r="M1698" s="1">
        <v>110</v>
      </c>
      <c r="N1698" s="6"/>
      <c r="O1698" s="6">
        <v>275</v>
      </c>
      <c r="P1698" s="6">
        <v>-559332.46</v>
      </c>
      <c r="R1698" s="31">
        <v>-275</v>
      </c>
      <c r="S1698" s="28">
        <v>44012</v>
      </c>
    </row>
    <row r="1699" spans="1:19" x14ac:dyDescent="0.2">
      <c r="A1699" s="29">
        <v>40442</v>
      </c>
      <c r="B1699" s="1" t="s">
        <v>200</v>
      </c>
      <c r="C1699" s="27">
        <v>43990</v>
      </c>
      <c r="D1699" s="1">
        <v>51578</v>
      </c>
      <c r="J1699" s="1" t="s">
        <v>0</v>
      </c>
      <c r="K1699" s="1" t="s">
        <v>49</v>
      </c>
      <c r="L1699" s="1">
        <v>-1</v>
      </c>
      <c r="M1699" s="1">
        <v>240</v>
      </c>
      <c r="N1699" s="6"/>
      <c r="O1699" s="6">
        <v>240</v>
      </c>
      <c r="P1699" s="6">
        <v>-559792.46</v>
      </c>
      <c r="R1699" s="31">
        <v>-240</v>
      </c>
      <c r="S1699" s="28">
        <v>44012</v>
      </c>
    </row>
    <row r="1700" spans="1:19" x14ac:dyDescent="0.2">
      <c r="A1700" s="29">
        <v>40442</v>
      </c>
      <c r="B1700" s="1" t="s">
        <v>200</v>
      </c>
      <c r="C1700" s="27">
        <v>43990</v>
      </c>
      <c r="D1700" s="1">
        <v>51578</v>
      </c>
      <c r="J1700" s="1" t="s">
        <v>0</v>
      </c>
      <c r="K1700" s="1" t="s">
        <v>49</v>
      </c>
      <c r="L1700" s="1">
        <v>-1.5</v>
      </c>
      <c r="M1700" s="1">
        <v>110</v>
      </c>
      <c r="N1700" s="6"/>
      <c r="O1700" s="6">
        <v>165</v>
      </c>
      <c r="P1700" s="6">
        <v>-553513.96</v>
      </c>
      <c r="R1700" s="31">
        <v>-165</v>
      </c>
      <c r="S1700" s="28">
        <v>44012</v>
      </c>
    </row>
    <row r="1701" spans="1:19" x14ac:dyDescent="0.2">
      <c r="A1701" s="29">
        <v>40442</v>
      </c>
      <c r="B1701" s="1" t="s">
        <v>200</v>
      </c>
      <c r="C1701" s="27">
        <v>43990</v>
      </c>
      <c r="D1701" s="1">
        <v>51578</v>
      </c>
      <c r="J1701" s="1" t="s">
        <v>0</v>
      </c>
      <c r="K1701" s="1" t="s">
        <v>49</v>
      </c>
      <c r="L1701" s="1">
        <v>-1</v>
      </c>
      <c r="M1701" s="1">
        <v>155</v>
      </c>
      <c r="N1701" s="6"/>
      <c r="O1701" s="6">
        <v>155</v>
      </c>
      <c r="P1701" s="6">
        <v>-559057.46</v>
      </c>
      <c r="R1701" s="31">
        <v>-155</v>
      </c>
      <c r="S1701" s="28">
        <v>44012</v>
      </c>
    </row>
    <row r="1702" spans="1:19" x14ac:dyDescent="0.2">
      <c r="A1702" s="29">
        <v>40442</v>
      </c>
      <c r="B1702" s="1" t="s">
        <v>200</v>
      </c>
      <c r="C1702" s="27">
        <v>43990</v>
      </c>
      <c r="D1702" s="1">
        <v>51578</v>
      </c>
      <c r="J1702" s="1" t="s">
        <v>0</v>
      </c>
      <c r="K1702" s="1" t="s">
        <v>49</v>
      </c>
      <c r="L1702" s="1">
        <v>-1</v>
      </c>
      <c r="M1702" s="1">
        <v>110</v>
      </c>
      <c r="N1702" s="6"/>
      <c r="O1702" s="6">
        <v>110</v>
      </c>
      <c r="P1702" s="6">
        <v>-553348.96</v>
      </c>
      <c r="R1702" s="31">
        <v>-110</v>
      </c>
      <c r="S1702" s="28">
        <v>44012</v>
      </c>
    </row>
    <row r="1703" spans="1:19" x14ac:dyDescent="0.2">
      <c r="A1703" s="29">
        <v>40442</v>
      </c>
      <c r="B1703" s="1" t="s">
        <v>200</v>
      </c>
      <c r="C1703" s="27">
        <v>43990</v>
      </c>
      <c r="D1703" s="1">
        <v>51578</v>
      </c>
      <c r="J1703" s="1" t="s">
        <v>0</v>
      </c>
      <c r="K1703" s="1" t="s">
        <v>49</v>
      </c>
      <c r="L1703" s="1">
        <v>-1</v>
      </c>
      <c r="M1703" s="1">
        <v>110</v>
      </c>
      <c r="N1703" s="6"/>
      <c r="O1703" s="6">
        <v>110</v>
      </c>
      <c r="P1703" s="6">
        <v>-559442.46</v>
      </c>
      <c r="R1703" s="31">
        <v>-110</v>
      </c>
      <c r="S1703" s="28">
        <v>44012</v>
      </c>
    </row>
    <row r="1704" spans="1:19" x14ac:dyDescent="0.2">
      <c r="A1704" s="29">
        <v>40442</v>
      </c>
      <c r="B1704" s="1" t="s">
        <v>200</v>
      </c>
      <c r="C1704" s="27">
        <v>43990</v>
      </c>
      <c r="D1704" s="1">
        <v>51578</v>
      </c>
      <c r="J1704" s="1" t="s">
        <v>0</v>
      </c>
      <c r="K1704" s="1" t="s">
        <v>49</v>
      </c>
      <c r="L1704" s="1">
        <v>-1</v>
      </c>
      <c r="M1704" s="1">
        <v>110</v>
      </c>
      <c r="N1704" s="6"/>
      <c r="O1704" s="6">
        <v>110</v>
      </c>
      <c r="P1704" s="6">
        <v>-559552.46</v>
      </c>
      <c r="R1704" s="31">
        <v>-110</v>
      </c>
      <c r="S1704" s="28">
        <v>44012</v>
      </c>
    </row>
    <row r="1705" spans="1:19" x14ac:dyDescent="0.2">
      <c r="A1705" s="29">
        <v>40442</v>
      </c>
      <c r="B1705" s="1" t="s">
        <v>200</v>
      </c>
      <c r="C1705" s="27">
        <v>43990</v>
      </c>
      <c r="D1705" s="1">
        <v>51578</v>
      </c>
      <c r="J1705" s="1" t="s">
        <v>0</v>
      </c>
      <c r="K1705" s="1" t="s">
        <v>49</v>
      </c>
      <c r="L1705" s="1">
        <v>-1</v>
      </c>
      <c r="M1705" s="1">
        <v>98</v>
      </c>
      <c r="N1705" s="6"/>
      <c r="O1705" s="6">
        <v>98</v>
      </c>
      <c r="P1705" s="6">
        <v>-559890.46</v>
      </c>
      <c r="R1705" s="31">
        <v>-98</v>
      </c>
      <c r="S1705" s="28">
        <v>44012</v>
      </c>
    </row>
    <row r="1706" spans="1:19" x14ac:dyDescent="0.2">
      <c r="A1706" s="29">
        <v>40442</v>
      </c>
      <c r="B1706" s="1" t="s">
        <v>200</v>
      </c>
      <c r="C1706" s="27">
        <v>43990</v>
      </c>
      <c r="D1706" s="1">
        <v>51578</v>
      </c>
      <c r="J1706" s="1" t="s">
        <v>0</v>
      </c>
      <c r="K1706" s="1" t="s">
        <v>49</v>
      </c>
      <c r="L1706" s="1">
        <v>-0.75</v>
      </c>
      <c r="M1706" s="1">
        <v>110</v>
      </c>
      <c r="N1706" s="6"/>
      <c r="O1706" s="6">
        <v>82.5</v>
      </c>
      <c r="P1706" s="6">
        <v>-558902.46</v>
      </c>
      <c r="R1706" s="31">
        <v>-82.5</v>
      </c>
      <c r="S1706" s="28">
        <v>44012</v>
      </c>
    </row>
    <row r="1707" spans="1:19" x14ac:dyDescent="0.2">
      <c r="A1707" s="29">
        <v>40457</v>
      </c>
      <c r="B1707" s="1" t="s">
        <v>200</v>
      </c>
      <c r="C1707" s="27">
        <v>43990</v>
      </c>
      <c r="D1707" s="1">
        <v>51580</v>
      </c>
      <c r="J1707" s="1" t="s">
        <v>0</v>
      </c>
      <c r="K1707" s="1" t="s">
        <v>49</v>
      </c>
      <c r="L1707" s="1">
        <v>-7.75</v>
      </c>
      <c r="M1707" s="1">
        <v>110</v>
      </c>
      <c r="N1707" s="6"/>
      <c r="O1707" s="6">
        <v>852.5</v>
      </c>
      <c r="P1707" s="6">
        <v>-558819.96</v>
      </c>
      <c r="R1707" s="31">
        <v>-852.5</v>
      </c>
      <c r="S1707" s="28">
        <v>44012</v>
      </c>
    </row>
    <row r="1708" spans="1:19" x14ac:dyDescent="0.2">
      <c r="A1708" s="29">
        <v>40457</v>
      </c>
      <c r="B1708" s="1" t="s">
        <v>200</v>
      </c>
      <c r="C1708" s="27">
        <v>43990</v>
      </c>
      <c r="D1708" s="1">
        <v>51580</v>
      </c>
      <c r="J1708" s="1" t="s">
        <v>0</v>
      </c>
      <c r="K1708" s="1" t="s">
        <v>49</v>
      </c>
      <c r="L1708" s="1">
        <v>-7.5</v>
      </c>
      <c r="M1708" s="1">
        <v>110</v>
      </c>
      <c r="N1708" s="6"/>
      <c r="O1708" s="6">
        <v>825</v>
      </c>
      <c r="P1708" s="6">
        <v>-557812.46</v>
      </c>
      <c r="R1708" s="31">
        <v>-825</v>
      </c>
      <c r="S1708" s="28">
        <v>44012</v>
      </c>
    </row>
    <row r="1709" spans="1:19" x14ac:dyDescent="0.2">
      <c r="A1709" s="29">
        <v>40457</v>
      </c>
      <c r="B1709" s="1" t="s">
        <v>200</v>
      </c>
      <c r="C1709" s="27">
        <v>43990</v>
      </c>
      <c r="D1709" s="1">
        <v>51580</v>
      </c>
      <c r="J1709" s="1" t="s">
        <v>0</v>
      </c>
      <c r="K1709" s="1" t="s">
        <v>49</v>
      </c>
      <c r="L1709" s="1">
        <v>-7</v>
      </c>
      <c r="M1709" s="1">
        <v>110</v>
      </c>
      <c r="N1709" s="6"/>
      <c r="O1709" s="6">
        <v>770</v>
      </c>
      <c r="P1709" s="6">
        <v>-552870.46</v>
      </c>
      <c r="R1709" s="31">
        <v>-770</v>
      </c>
      <c r="S1709" s="28">
        <v>44012</v>
      </c>
    </row>
    <row r="1710" spans="1:19" x14ac:dyDescent="0.2">
      <c r="A1710" s="29">
        <v>40457</v>
      </c>
      <c r="B1710" s="1" t="s">
        <v>200</v>
      </c>
      <c r="C1710" s="27">
        <v>43990</v>
      </c>
      <c r="D1710" s="1">
        <v>51580</v>
      </c>
      <c r="J1710" s="1" t="s">
        <v>0</v>
      </c>
      <c r="K1710" s="1" t="s">
        <v>49</v>
      </c>
      <c r="L1710" s="1">
        <v>-1</v>
      </c>
      <c r="M1710" s="1">
        <v>155</v>
      </c>
      <c r="N1710" s="6"/>
      <c r="O1710" s="6">
        <v>155</v>
      </c>
      <c r="P1710" s="6">
        <v>-552100.46</v>
      </c>
      <c r="R1710" s="31">
        <v>-155</v>
      </c>
      <c r="S1710" s="28">
        <v>44012</v>
      </c>
    </row>
    <row r="1711" spans="1:19" x14ac:dyDescent="0.2">
      <c r="A1711" s="29">
        <v>40457</v>
      </c>
      <c r="B1711" s="1" t="s">
        <v>200</v>
      </c>
      <c r="C1711" s="27">
        <v>43990</v>
      </c>
      <c r="D1711" s="1">
        <v>51580</v>
      </c>
      <c r="J1711" s="1" t="s">
        <v>0</v>
      </c>
      <c r="K1711" s="1" t="s">
        <v>49</v>
      </c>
      <c r="L1711" s="1">
        <v>-1</v>
      </c>
      <c r="M1711" s="1">
        <v>155</v>
      </c>
      <c r="N1711" s="6"/>
      <c r="O1711" s="6">
        <v>155</v>
      </c>
      <c r="P1711" s="6">
        <v>-556987.46</v>
      </c>
      <c r="R1711" s="31">
        <v>-155</v>
      </c>
      <c r="S1711" s="28">
        <v>44012</v>
      </c>
    </row>
    <row r="1712" spans="1:19" x14ac:dyDescent="0.2">
      <c r="A1712" s="29">
        <v>40457</v>
      </c>
      <c r="B1712" s="1" t="s">
        <v>200</v>
      </c>
      <c r="C1712" s="27">
        <v>43990</v>
      </c>
      <c r="D1712" s="1">
        <v>51580</v>
      </c>
      <c r="J1712" s="1" t="s">
        <v>0</v>
      </c>
      <c r="K1712" s="1" t="s">
        <v>49</v>
      </c>
      <c r="L1712" s="1">
        <v>-1</v>
      </c>
      <c r="M1712" s="1">
        <v>155</v>
      </c>
      <c r="N1712" s="6"/>
      <c r="O1712" s="6">
        <v>155</v>
      </c>
      <c r="P1712" s="6">
        <v>-557967.46</v>
      </c>
      <c r="R1712" s="31">
        <v>-155</v>
      </c>
      <c r="S1712" s="28">
        <v>44012</v>
      </c>
    </row>
    <row r="1713" spans="1:19" x14ac:dyDescent="0.2">
      <c r="A1713" s="29">
        <v>40457</v>
      </c>
      <c r="B1713" s="1" t="s">
        <v>200</v>
      </c>
      <c r="C1713" s="27">
        <v>43990</v>
      </c>
      <c r="D1713" s="1">
        <v>51580</v>
      </c>
      <c r="J1713" s="1" t="s">
        <v>0</v>
      </c>
      <c r="K1713" s="1" t="s">
        <v>49</v>
      </c>
      <c r="L1713" s="1">
        <v>-0.5</v>
      </c>
      <c r="M1713" s="1">
        <v>110</v>
      </c>
      <c r="N1713" s="6"/>
      <c r="O1713" s="6">
        <v>55</v>
      </c>
      <c r="P1713" s="6">
        <v>-556832.46</v>
      </c>
      <c r="R1713" s="31">
        <v>-55</v>
      </c>
      <c r="S1713" s="28">
        <v>44012</v>
      </c>
    </row>
    <row r="1714" spans="1:19" x14ac:dyDescent="0.2">
      <c r="A1714" s="29">
        <v>40459</v>
      </c>
      <c r="B1714" s="1" t="s">
        <v>200</v>
      </c>
      <c r="C1714" s="27">
        <v>43990</v>
      </c>
      <c r="D1714" s="1">
        <v>51582</v>
      </c>
      <c r="J1714" s="1" t="s">
        <v>0</v>
      </c>
      <c r="K1714" s="1" t="s">
        <v>49</v>
      </c>
      <c r="L1714" s="1">
        <v>-1.25</v>
      </c>
      <c r="M1714" s="1">
        <v>88</v>
      </c>
      <c r="N1714" s="6"/>
      <c r="O1714" s="6">
        <v>110</v>
      </c>
      <c r="P1714" s="6">
        <v>-552980.46</v>
      </c>
      <c r="R1714" s="31">
        <v>-110</v>
      </c>
      <c r="S1714" s="28">
        <v>44012</v>
      </c>
    </row>
    <row r="1715" spans="1:19" x14ac:dyDescent="0.2">
      <c r="A1715" s="29">
        <v>40459</v>
      </c>
      <c r="B1715" s="1" t="s">
        <v>200</v>
      </c>
      <c r="C1715" s="27">
        <v>43990</v>
      </c>
      <c r="D1715" s="1">
        <v>51582</v>
      </c>
      <c r="J1715" s="1" t="s">
        <v>0</v>
      </c>
      <c r="K1715" s="1" t="s">
        <v>49</v>
      </c>
      <c r="L1715" s="1">
        <v>-0.75</v>
      </c>
      <c r="M1715" s="1">
        <v>88</v>
      </c>
      <c r="N1715" s="6"/>
      <c r="O1715" s="6">
        <v>66</v>
      </c>
      <c r="P1715" s="6">
        <v>-553046.46</v>
      </c>
      <c r="R1715" s="31">
        <v>-66</v>
      </c>
      <c r="S1715" s="28">
        <v>44012</v>
      </c>
    </row>
    <row r="1716" spans="1:19" x14ac:dyDescent="0.2">
      <c r="A1716" s="29">
        <v>40459</v>
      </c>
      <c r="B1716" s="1" t="s">
        <v>200</v>
      </c>
      <c r="C1716" s="27">
        <v>43990</v>
      </c>
      <c r="D1716" s="1">
        <v>51582</v>
      </c>
      <c r="J1716" s="1" t="s">
        <v>0</v>
      </c>
      <c r="K1716" s="1" t="s">
        <v>49</v>
      </c>
      <c r="L1716" s="1">
        <v>-0.5</v>
      </c>
      <c r="M1716" s="1">
        <v>88</v>
      </c>
      <c r="N1716" s="6"/>
      <c r="O1716" s="6">
        <v>44</v>
      </c>
      <c r="P1716" s="6">
        <v>-560376.71</v>
      </c>
      <c r="R1716" s="31">
        <v>-44</v>
      </c>
      <c r="S1716" s="28">
        <v>44012</v>
      </c>
    </row>
    <row r="1717" spans="1:19" x14ac:dyDescent="0.2">
      <c r="A1717" s="29">
        <v>40459</v>
      </c>
      <c r="B1717" s="1" t="s">
        <v>200</v>
      </c>
      <c r="C1717" s="27">
        <v>43990</v>
      </c>
      <c r="D1717" s="1">
        <v>51582</v>
      </c>
      <c r="J1717" s="1" t="s">
        <v>0</v>
      </c>
      <c r="K1717" s="1" t="s">
        <v>49</v>
      </c>
      <c r="L1717" s="1">
        <v>-0.5</v>
      </c>
      <c r="M1717" s="1">
        <v>88</v>
      </c>
      <c r="N1717" s="6"/>
      <c r="O1717" s="6">
        <v>44</v>
      </c>
      <c r="P1717" s="6">
        <v>-560420.71</v>
      </c>
      <c r="R1717" s="31">
        <v>-44</v>
      </c>
      <c r="S1717" s="28">
        <v>44012</v>
      </c>
    </row>
    <row r="1718" spans="1:19" x14ac:dyDescent="0.2">
      <c r="A1718" s="29">
        <v>40460</v>
      </c>
      <c r="B1718" s="1" t="s">
        <v>200</v>
      </c>
      <c r="C1718" s="27">
        <v>43990</v>
      </c>
      <c r="D1718" s="1">
        <v>51583</v>
      </c>
      <c r="J1718" s="1" t="s">
        <v>0</v>
      </c>
      <c r="K1718" s="1" t="s">
        <v>49</v>
      </c>
      <c r="L1718" s="1">
        <v>-1.25</v>
      </c>
      <c r="M1718" s="1">
        <v>110</v>
      </c>
      <c r="N1718" s="6"/>
      <c r="O1718" s="6">
        <v>137.5</v>
      </c>
      <c r="P1718" s="6">
        <v>-553238.96</v>
      </c>
      <c r="R1718" s="31">
        <v>-137.5</v>
      </c>
      <c r="S1718" s="28">
        <v>44012</v>
      </c>
    </row>
    <row r="1719" spans="1:19" x14ac:dyDescent="0.2">
      <c r="A1719" s="29">
        <v>40460</v>
      </c>
      <c r="B1719" s="1" t="s">
        <v>200</v>
      </c>
      <c r="C1719" s="27">
        <v>43990</v>
      </c>
      <c r="D1719" s="1">
        <v>51583</v>
      </c>
      <c r="J1719" s="1" t="s">
        <v>0</v>
      </c>
      <c r="K1719" s="1" t="s">
        <v>49</v>
      </c>
      <c r="L1719" s="1">
        <v>-0.5</v>
      </c>
      <c r="M1719" s="1">
        <v>110</v>
      </c>
      <c r="N1719" s="6"/>
      <c r="O1719" s="6">
        <v>55</v>
      </c>
      <c r="P1719" s="6">
        <v>-553101.46</v>
      </c>
      <c r="R1719" s="31">
        <v>-55</v>
      </c>
      <c r="S1719" s="28">
        <v>44012</v>
      </c>
    </row>
    <row r="1720" spans="1:19" x14ac:dyDescent="0.2">
      <c r="A1720" s="29">
        <v>40461</v>
      </c>
      <c r="B1720" s="1" t="s">
        <v>200</v>
      </c>
      <c r="C1720" s="27">
        <v>43990</v>
      </c>
      <c r="D1720" s="1">
        <v>51584</v>
      </c>
      <c r="J1720" s="1" t="s">
        <v>0</v>
      </c>
      <c r="K1720" s="1" t="s">
        <v>49</v>
      </c>
      <c r="L1720" s="1">
        <v>-2.25</v>
      </c>
      <c r="M1720" s="1">
        <v>88</v>
      </c>
      <c r="N1720" s="6"/>
      <c r="O1720" s="6">
        <v>198</v>
      </c>
      <c r="P1720" s="6">
        <v>-563262.71</v>
      </c>
      <c r="R1720" s="31">
        <v>-198</v>
      </c>
      <c r="S1720" s="28">
        <v>44012</v>
      </c>
    </row>
    <row r="1721" spans="1:19" x14ac:dyDescent="0.2">
      <c r="A1721" s="29">
        <v>40461</v>
      </c>
      <c r="B1721" s="1" t="s">
        <v>200</v>
      </c>
      <c r="C1721" s="27">
        <v>43990</v>
      </c>
      <c r="D1721" s="1">
        <v>51584</v>
      </c>
      <c r="J1721" s="1" t="s">
        <v>0</v>
      </c>
      <c r="K1721" s="1" t="s">
        <v>49</v>
      </c>
      <c r="L1721" s="1">
        <v>-1</v>
      </c>
      <c r="M1721" s="1">
        <v>124</v>
      </c>
      <c r="N1721" s="6"/>
      <c r="O1721" s="6">
        <v>124</v>
      </c>
      <c r="P1721" s="6">
        <v>-563064.71</v>
      </c>
      <c r="R1721" s="31">
        <v>-124</v>
      </c>
      <c r="S1721" s="28">
        <v>44012</v>
      </c>
    </row>
    <row r="1722" spans="1:19" x14ac:dyDescent="0.2">
      <c r="A1722" s="29">
        <v>40461</v>
      </c>
      <c r="B1722" s="1" t="s">
        <v>200</v>
      </c>
      <c r="C1722" s="27">
        <v>43990</v>
      </c>
      <c r="D1722" s="1">
        <v>51584</v>
      </c>
      <c r="J1722" s="1" t="s">
        <v>0</v>
      </c>
      <c r="K1722" s="1" t="s">
        <v>49</v>
      </c>
      <c r="L1722" s="1">
        <v>-1</v>
      </c>
      <c r="M1722" s="1">
        <v>124</v>
      </c>
      <c r="N1722" s="6"/>
      <c r="O1722" s="6">
        <v>124</v>
      </c>
      <c r="P1722" s="6">
        <v>-563430.71</v>
      </c>
      <c r="R1722" s="31">
        <v>-124</v>
      </c>
      <c r="S1722" s="28">
        <v>44012</v>
      </c>
    </row>
    <row r="1723" spans="1:19" x14ac:dyDescent="0.2">
      <c r="A1723" s="29">
        <v>40461</v>
      </c>
      <c r="B1723" s="1" t="s">
        <v>200</v>
      </c>
      <c r="C1723" s="27">
        <v>43990</v>
      </c>
      <c r="D1723" s="1">
        <v>51584</v>
      </c>
      <c r="J1723" s="1" t="s">
        <v>0</v>
      </c>
      <c r="K1723" s="1" t="s">
        <v>49</v>
      </c>
      <c r="L1723" s="1">
        <v>-1</v>
      </c>
      <c r="M1723" s="1">
        <v>124</v>
      </c>
      <c r="N1723" s="6"/>
      <c r="O1723" s="6">
        <v>124</v>
      </c>
      <c r="P1723" s="6">
        <v>-563554.71</v>
      </c>
      <c r="R1723" s="31">
        <v>-124</v>
      </c>
      <c r="S1723" s="28">
        <v>44012</v>
      </c>
    </row>
    <row r="1724" spans="1:19" x14ac:dyDescent="0.2">
      <c r="A1724" s="29">
        <v>40461</v>
      </c>
      <c r="B1724" s="1" t="s">
        <v>200</v>
      </c>
      <c r="C1724" s="27">
        <v>43990</v>
      </c>
      <c r="D1724" s="1">
        <v>51584</v>
      </c>
      <c r="J1724" s="1" t="s">
        <v>0</v>
      </c>
      <c r="K1724" s="1" t="s">
        <v>49</v>
      </c>
      <c r="L1724" s="1">
        <v>-1.25</v>
      </c>
      <c r="M1724" s="1">
        <v>88</v>
      </c>
      <c r="N1724" s="6"/>
      <c r="O1724" s="6">
        <v>110</v>
      </c>
      <c r="P1724" s="6">
        <v>-563664.71</v>
      </c>
      <c r="R1724" s="31">
        <v>-110</v>
      </c>
      <c r="S1724" s="28">
        <v>44012</v>
      </c>
    </row>
    <row r="1725" spans="1:19" x14ac:dyDescent="0.2">
      <c r="A1725" s="29">
        <v>40461</v>
      </c>
      <c r="B1725" s="1" t="s">
        <v>200</v>
      </c>
      <c r="C1725" s="27">
        <v>43990</v>
      </c>
      <c r="D1725" s="1">
        <v>51584</v>
      </c>
      <c r="J1725" s="1" t="s">
        <v>0</v>
      </c>
      <c r="K1725" s="1" t="s">
        <v>49</v>
      </c>
      <c r="L1725" s="1">
        <v>-1</v>
      </c>
      <c r="M1725" s="1">
        <v>88</v>
      </c>
      <c r="N1725" s="6"/>
      <c r="O1725" s="6">
        <v>88</v>
      </c>
      <c r="P1725" s="6">
        <v>-562940.71</v>
      </c>
      <c r="R1725" s="31">
        <v>-88</v>
      </c>
      <c r="S1725" s="28">
        <v>44012</v>
      </c>
    </row>
    <row r="1726" spans="1:19" x14ac:dyDescent="0.2">
      <c r="A1726" s="29">
        <v>40461</v>
      </c>
      <c r="B1726" s="1" t="s">
        <v>200</v>
      </c>
      <c r="C1726" s="27">
        <v>43990</v>
      </c>
      <c r="D1726" s="1">
        <v>51584</v>
      </c>
      <c r="J1726" s="1" t="s">
        <v>0</v>
      </c>
      <c r="K1726" s="1" t="s">
        <v>49</v>
      </c>
      <c r="L1726" s="1">
        <v>-0.5</v>
      </c>
      <c r="M1726" s="1">
        <v>88</v>
      </c>
      <c r="N1726" s="6"/>
      <c r="O1726" s="6">
        <v>44</v>
      </c>
      <c r="P1726" s="6">
        <v>-553557.96</v>
      </c>
      <c r="R1726" s="31">
        <v>-44</v>
      </c>
      <c r="S1726" s="28">
        <v>44012</v>
      </c>
    </row>
    <row r="1727" spans="1:19" x14ac:dyDescent="0.2">
      <c r="A1727" s="29">
        <v>40461</v>
      </c>
      <c r="B1727" s="1" t="s">
        <v>200</v>
      </c>
      <c r="C1727" s="27">
        <v>43990</v>
      </c>
      <c r="D1727" s="1">
        <v>51584</v>
      </c>
      <c r="J1727" s="1" t="s">
        <v>0</v>
      </c>
      <c r="K1727" s="1" t="s">
        <v>49</v>
      </c>
      <c r="L1727" s="1">
        <v>-0.5</v>
      </c>
      <c r="M1727" s="1">
        <v>88</v>
      </c>
      <c r="N1727" s="6"/>
      <c r="O1727" s="6">
        <v>44</v>
      </c>
      <c r="P1727" s="6">
        <v>-563306.71</v>
      </c>
      <c r="R1727" s="31">
        <v>-44</v>
      </c>
      <c r="S1727" s="28">
        <v>44012</v>
      </c>
    </row>
    <row r="1728" spans="1:19" x14ac:dyDescent="0.2">
      <c r="A1728" s="29">
        <v>40462</v>
      </c>
      <c r="B1728" s="1" t="s">
        <v>200</v>
      </c>
      <c r="C1728" s="27">
        <v>43990</v>
      </c>
      <c r="D1728" s="1">
        <v>51585</v>
      </c>
      <c r="J1728" s="1" t="s">
        <v>0</v>
      </c>
      <c r="K1728" s="1" t="s">
        <v>49</v>
      </c>
      <c r="L1728" s="1">
        <v>-1</v>
      </c>
      <c r="M1728" s="1">
        <v>278</v>
      </c>
      <c r="N1728" s="6"/>
      <c r="O1728" s="6">
        <v>278</v>
      </c>
      <c r="P1728" s="6">
        <v>-560332.71</v>
      </c>
      <c r="R1728" s="31">
        <v>-278</v>
      </c>
      <c r="S1728" s="28">
        <v>44012</v>
      </c>
    </row>
    <row r="1729" spans="1:19" x14ac:dyDescent="0.2">
      <c r="A1729" s="29">
        <v>40462</v>
      </c>
      <c r="B1729" s="1" t="s">
        <v>200</v>
      </c>
      <c r="C1729" s="27">
        <v>43990</v>
      </c>
      <c r="D1729" s="1">
        <v>51585</v>
      </c>
      <c r="J1729" s="1" t="s">
        <v>0</v>
      </c>
      <c r="K1729" s="1" t="s">
        <v>49</v>
      </c>
      <c r="L1729" s="1">
        <v>-2.5</v>
      </c>
      <c r="M1729" s="1">
        <v>99</v>
      </c>
      <c r="N1729" s="6"/>
      <c r="O1729" s="6">
        <v>247.5</v>
      </c>
      <c r="P1729" s="6">
        <v>-554791.46</v>
      </c>
      <c r="R1729" s="31">
        <v>-247.5</v>
      </c>
      <c r="S1729" s="28">
        <v>44012</v>
      </c>
    </row>
    <row r="1730" spans="1:19" x14ac:dyDescent="0.2">
      <c r="A1730" s="29">
        <v>40462</v>
      </c>
      <c r="B1730" s="1" t="s">
        <v>200</v>
      </c>
      <c r="C1730" s="27">
        <v>43990</v>
      </c>
      <c r="D1730" s="1">
        <v>51585</v>
      </c>
      <c r="J1730" s="1" t="s">
        <v>0</v>
      </c>
      <c r="K1730" s="1" t="s">
        <v>49</v>
      </c>
      <c r="L1730" s="1">
        <v>-2</v>
      </c>
      <c r="M1730" s="1">
        <v>99</v>
      </c>
      <c r="N1730" s="6"/>
      <c r="O1730" s="6">
        <v>198</v>
      </c>
      <c r="P1730" s="6">
        <v>-554989.46</v>
      </c>
      <c r="R1730" s="31">
        <v>-198</v>
      </c>
      <c r="S1730" s="28">
        <v>44012</v>
      </c>
    </row>
    <row r="1731" spans="1:19" x14ac:dyDescent="0.2">
      <c r="A1731" s="29">
        <v>40462</v>
      </c>
      <c r="B1731" s="1" t="s">
        <v>200</v>
      </c>
      <c r="C1731" s="27">
        <v>43990</v>
      </c>
      <c r="D1731" s="1">
        <v>51585</v>
      </c>
      <c r="J1731" s="1" t="s">
        <v>0</v>
      </c>
      <c r="K1731" s="1" t="s">
        <v>49</v>
      </c>
      <c r="L1731" s="1">
        <v>-1</v>
      </c>
      <c r="M1731" s="1">
        <v>139.5</v>
      </c>
      <c r="N1731" s="6"/>
      <c r="O1731" s="6">
        <v>139.5</v>
      </c>
      <c r="P1731" s="6">
        <v>-560029.96</v>
      </c>
      <c r="R1731" s="31">
        <v>-139.5</v>
      </c>
      <c r="S1731" s="28">
        <v>44012</v>
      </c>
    </row>
    <row r="1732" spans="1:19" x14ac:dyDescent="0.2">
      <c r="A1732" s="29">
        <v>40462</v>
      </c>
      <c r="B1732" s="1" t="s">
        <v>200</v>
      </c>
      <c r="C1732" s="27">
        <v>43990</v>
      </c>
      <c r="D1732" s="1">
        <v>51585</v>
      </c>
      <c r="J1732" s="1" t="s">
        <v>0</v>
      </c>
      <c r="K1732" s="1" t="s">
        <v>49</v>
      </c>
      <c r="L1732" s="1">
        <v>-0.25</v>
      </c>
      <c r="M1732" s="1">
        <v>99</v>
      </c>
      <c r="N1732" s="6"/>
      <c r="O1732" s="6">
        <v>24.75</v>
      </c>
      <c r="P1732" s="6">
        <v>-560054.71</v>
      </c>
      <c r="R1732" s="31">
        <v>-24.75</v>
      </c>
      <c r="S1732" s="28">
        <v>44012</v>
      </c>
    </row>
    <row r="1733" spans="1:19" x14ac:dyDescent="0.2">
      <c r="A1733" s="29">
        <v>40464</v>
      </c>
      <c r="B1733" s="1" t="s">
        <v>200</v>
      </c>
      <c r="C1733" s="27">
        <v>43990</v>
      </c>
      <c r="D1733" s="1">
        <v>51587</v>
      </c>
      <c r="J1733" s="1" t="s">
        <v>0</v>
      </c>
      <c r="K1733" s="1" t="s">
        <v>49</v>
      </c>
      <c r="L1733" s="1">
        <v>-2</v>
      </c>
      <c r="M1733" s="1">
        <v>88</v>
      </c>
      <c r="N1733" s="6"/>
      <c r="O1733" s="6">
        <v>176</v>
      </c>
      <c r="P1733" s="6">
        <v>-555253.46</v>
      </c>
      <c r="R1733" s="31">
        <v>-176</v>
      </c>
      <c r="S1733" s="28">
        <v>44012</v>
      </c>
    </row>
    <row r="1734" spans="1:19" x14ac:dyDescent="0.2">
      <c r="A1734" s="29">
        <v>40464</v>
      </c>
      <c r="B1734" s="1" t="s">
        <v>200</v>
      </c>
      <c r="C1734" s="27">
        <v>43990</v>
      </c>
      <c r="D1734" s="1">
        <v>51587</v>
      </c>
      <c r="J1734" s="1" t="s">
        <v>0</v>
      </c>
      <c r="K1734" s="1" t="s">
        <v>49</v>
      </c>
      <c r="L1734" s="1">
        <v>-2</v>
      </c>
      <c r="M1734" s="1">
        <v>88</v>
      </c>
      <c r="N1734" s="6"/>
      <c r="O1734" s="6">
        <v>176</v>
      </c>
      <c r="P1734" s="6">
        <v>-556331.71</v>
      </c>
      <c r="R1734" s="31">
        <v>-176</v>
      </c>
      <c r="S1734" s="28">
        <v>44012</v>
      </c>
    </row>
    <row r="1735" spans="1:19" x14ac:dyDescent="0.2">
      <c r="A1735" s="29">
        <v>40464</v>
      </c>
      <c r="B1735" s="1" t="s">
        <v>200</v>
      </c>
      <c r="C1735" s="27">
        <v>43990</v>
      </c>
      <c r="D1735" s="1">
        <v>51587</v>
      </c>
      <c r="J1735" s="1" t="s">
        <v>0</v>
      </c>
      <c r="K1735" s="1" t="s">
        <v>49</v>
      </c>
      <c r="L1735" s="1">
        <v>-1</v>
      </c>
      <c r="M1735" s="1">
        <v>88</v>
      </c>
      <c r="N1735" s="6"/>
      <c r="O1735" s="6">
        <v>88</v>
      </c>
      <c r="P1735" s="6">
        <v>-555077.46</v>
      </c>
      <c r="R1735" s="31">
        <v>-88</v>
      </c>
      <c r="S1735" s="28">
        <v>44012</v>
      </c>
    </row>
    <row r="1736" spans="1:19" x14ac:dyDescent="0.2">
      <c r="A1736" s="29">
        <v>40464</v>
      </c>
      <c r="B1736" s="1" t="s">
        <v>200</v>
      </c>
      <c r="C1736" s="27">
        <v>43990</v>
      </c>
      <c r="D1736" s="1">
        <v>51587</v>
      </c>
      <c r="J1736" s="1" t="s">
        <v>0</v>
      </c>
      <c r="K1736" s="1" t="s">
        <v>49</v>
      </c>
      <c r="L1736" s="1">
        <v>-0.5</v>
      </c>
      <c r="M1736" s="1">
        <v>88</v>
      </c>
      <c r="N1736" s="6"/>
      <c r="O1736" s="6">
        <v>44</v>
      </c>
      <c r="P1736" s="6">
        <v>-555319.46</v>
      </c>
      <c r="R1736" s="31">
        <v>-44</v>
      </c>
      <c r="S1736" s="28">
        <v>44012</v>
      </c>
    </row>
    <row r="1737" spans="1:19" x14ac:dyDescent="0.2">
      <c r="A1737" s="29">
        <v>40464</v>
      </c>
      <c r="B1737" s="1" t="s">
        <v>200</v>
      </c>
      <c r="C1737" s="27">
        <v>43990</v>
      </c>
      <c r="D1737" s="1">
        <v>51587</v>
      </c>
      <c r="J1737" s="1" t="s">
        <v>0</v>
      </c>
      <c r="K1737" s="1" t="s">
        <v>49</v>
      </c>
      <c r="L1737" s="1">
        <v>-0.5</v>
      </c>
      <c r="M1737" s="1">
        <v>88</v>
      </c>
      <c r="N1737" s="6"/>
      <c r="O1737" s="6">
        <v>44</v>
      </c>
      <c r="P1737" s="6">
        <v>-556155.71</v>
      </c>
      <c r="R1737" s="31">
        <v>-44</v>
      </c>
      <c r="S1737" s="28">
        <v>44012</v>
      </c>
    </row>
    <row r="1738" spans="1:19" x14ac:dyDescent="0.2">
      <c r="A1738" s="29">
        <v>40464</v>
      </c>
      <c r="B1738" s="1" t="s">
        <v>200</v>
      </c>
      <c r="C1738" s="27">
        <v>43990</v>
      </c>
      <c r="D1738" s="1">
        <v>51587</v>
      </c>
      <c r="J1738" s="1" t="s">
        <v>0</v>
      </c>
      <c r="K1738" s="1" t="s">
        <v>49</v>
      </c>
      <c r="L1738" s="1">
        <v>-0.25</v>
      </c>
      <c r="M1738" s="1">
        <v>88</v>
      </c>
      <c r="N1738" s="6"/>
      <c r="O1738" s="6">
        <v>22</v>
      </c>
      <c r="P1738" s="6">
        <v>-555275.46</v>
      </c>
      <c r="R1738" s="31">
        <v>-22</v>
      </c>
      <c r="S1738" s="28">
        <v>44012</v>
      </c>
    </row>
    <row r="1739" spans="1:19" x14ac:dyDescent="0.2">
      <c r="A1739" s="29">
        <v>40465</v>
      </c>
      <c r="B1739" s="1" t="s">
        <v>200</v>
      </c>
      <c r="C1739" s="27">
        <v>43990</v>
      </c>
      <c r="D1739" s="1">
        <v>51588</v>
      </c>
      <c r="J1739" s="1" t="s">
        <v>0</v>
      </c>
      <c r="K1739" s="1" t="s">
        <v>49</v>
      </c>
      <c r="L1739" s="1">
        <v>-3</v>
      </c>
      <c r="M1739" s="1">
        <v>88</v>
      </c>
      <c r="N1739" s="6"/>
      <c r="O1739" s="6">
        <v>264</v>
      </c>
      <c r="P1739" s="6">
        <v>-555773.46</v>
      </c>
      <c r="R1739" s="31">
        <v>-264</v>
      </c>
      <c r="S1739" s="28">
        <v>44012</v>
      </c>
    </row>
    <row r="1740" spans="1:19" x14ac:dyDescent="0.2">
      <c r="A1740" s="29">
        <v>40465</v>
      </c>
      <c r="B1740" s="1" t="s">
        <v>200</v>
      </c>
      <c r="C1740" s="27">
        <v>43990</v>
      </c>
      <c r="D1740" s="1">
        <v>51588</v>
      </c>
      <c r="J1740" s="1" t="s">
        <v>0</v>
      </c>
      <c r="K1740" s="1" t="s">
        <v>49</v>
      </c>
      <c r="L1740" s="1">
        <v>-2.25</v>
      </c>
      <c r="M1740" s="1">
        <v>88</v>
      </c>
      <c r="N1740" s="6"/>
      <c r="O1740" s="6">
        <v>198</v>
      </c>
      <c r="P1740" s="6">
        <v>-556777.46</v>
      </c>
      <c r="R1740" s="31">
        <v>-198</v>
      </c>
      <c r="S1740" s="28">
        <v>44012</v>
      </c>
    </row>
    <row r="1741" spans="1:19" x14ac:dyDescent="0.2">
      <c r="A1741" s="29">
        <v>40465</v>
      </c>
      <c r="B1741" s="1" t="s">
        <v>200</v>
      </c>
      <c r="C1741" s="27">
        <v>43990</v>
      </c>
      <c r="D1741" s="1">
        <v>51588</v>
      </c>
      <c r="J1741" s="1" t="s">
        <v>0</v>
      </c>
      <c r="K1741" s="1" t="s">
        <v>49</v>
      </c>
      <c r="L1741" s="1">
        <v>-1</v>
      </c>
      <c r="M1741" s="1">
        <v>124</v>
      </c>
      <c r="N1741" s="6"/>
      <c r="O1741" s="6">
        <v>124</v>
      </c>
      <c r="P1741" s="6">
        <v>-555509.46</v>
      </c>
      <c r="R1741" s="31">
        <v>-124</v>
      </c>
      <c r="S1741" s="28">
        <v>44012</v>
      </c>
    </row>
    <row r="1742" spans="1:19" x14ac:dyDescent="0.2">
      <c r="A1742" s="29">
        <v>40465</v>
      </c>
      <c r="B1742" s="1" t="s">
        <v>200</v>
      </c>
      <c r="C1742" s="27">
        <v>43990</v>
      </c>
      <c r="D1742" s="1">
        <v>51588</v>
      </c>
      <c r="J1742" s="1" t="s">
        <v>0</v>
      </c>
      <c r="K1742" s="1" t="s">
        <v>49</v>
      </c>
      <c r="L1742" s="1">
        <v>-1</v>
      </c>
      <c r="M1742" s="1">
        <v>124</v>
      </c>
      <c r="N1742" s="6"/>
      <c r="O1742" s="6">
        <v>124</v>
      </c>
      <c r="P1742" s="6">
        <v>-556579.46</v>
      </c>
      <c r="R1742" s="31">
        <v>-124</v>
      </c>
      <c r="S1742" s="28">
        <v>44012</v>
      </c>
    </row>
    <row r="1743" spans="1:19" x14ac:dyDescent="0.2">
      <c r="A1743" s="29">
        <v>40465</v>
      </c>
      <c r="B1743" s="1" t="s">
        <v>200</v>
      </c>
      <c r="C1743" s="27">
        <v>43990</v>
      </c>
      <c r="D1743" s="1">
        <v>51588</v>
      </c>
      <c r="J1743" s="1" t="s">
        <v>0</v>
      </c>
      <c r="K1743" s="1" t="s">
        <v>49</v>
      </c>
      <c r="L1743" s="1">
        <v>-0.75</v>
      </c>
      <c r="M1743" s="1">
        <v>88</v>
      </c>
      <c r="N1743" s="6"/>
      <c r="O1743" s="6">
        <v>66</v>
      </c>
      <c r="P1743" s="6">
        <v>-555385.46</v>
      </c>
      <c r="R1743" s="31">
        <v>-66</v>
      </c>
      <c r="S1743" s="28">
        <v>44012</v>
      </c>
    </row>
    <row r="1744" spans="1:19" x14ac:dyDescent="0.2">
      <c r="A1744" s="29">
        <v>40467</v>
      </c>
      <c r="B1744" s="1" t="s">
        <v>200</v>
      </c>
      <c r="C1744" s="27">
        <v>43990</v>
      </c>
      <c r="D1744" s="1">
        <v>51590</v>
      </c>
      <c r="J1744" s="1" t="s">
        <v>0</v>
      </c>
      <c r="K1744" s="1" t="s">
        <v>49</v>
      </c>
      <c r="L1744" s="1">
        <v>-1</v>
      </c>
      <c r="M1744" s="1">
        <v>99</v>
      </c>
      <c r="N1744" s="6"/>
      <c r="O1744" s="6">
        <v>99</v>
      </c>
      <c r="P1744" s="6">
        <v>-556430.71</v>
      </c>
      <c r="R1744" s="31">
        <v>-99</v>
      </c>
      <c r="S1744" s="28">
        <v>44012</v>
      </c>
    </row>
    <row r="1745" spans="1:19" x14ac:dyDescent="0.2">
      <c r="A1745" s="29">
        <v>40467</v>
      </c>
      <c r="B1745" s="1" t="s">
        <v>200</v>
      </c>
      <c r="C1745" s="27">
        <v>43990</v>
      </c>
      <c r="D1745" s="1">
        <v>51590</v>
      </c>
      <c r="J1745" s="1" t="s">
        <v>0</v>
      </c>
      <c r="K1745" s="1" t="s">
        <v>49</v>
      </c>
      <c r="L1745" s="1">
        <v>-0.5</v>
      </c>
      <c r="M1745" s="1">
        <v>99</v>
      </c>
      <c r="N1745" s="6"/>
      <c r="O1745" s="6">
        <v>49.5</v>
      </c>
      <c r="P1745" s="6">
        <v>-555847.71</v>
      </c>
      <c r="R1745" s="31">
        <v>-49.5</v>
      </c>
      <c r="S1745" s="28">
        <v>44012</v>
      </c>
    </row>
    <row r="1746" spans="1:19" x14ac:dyDescent="0.2">
      <c r="A1746" s="29">
        <v>40467</v>
      </c>
      <c r="B1746" s="1" t="s">
        <v>200</v>
      </c>
      <c r="C1746" s="27">
        <v>43990</v>
      </c>
      <c r="D1746" s="1">
        <v>51590</v>
      </c>
      <c r="J1746" s="1" t="s">
        <v>0</v>
      </c>
      <c r="K1746" s="1" t="s">
        <v>49</v>
      </c>
      <c r="L1746" s="1">
        <v>-0.25</v>
      </c>
      <c r="M1746" s="1">
        <v>99</v>
      </c>
      <c r="N1746" s="6"/>
      <c r="O1746" s="6">
        <v>24.75</v>
      </c>
      <c r="P1746" s="6">
        <v>-555798.21</v>
      </c>
      <c r="R1746" s="31">
        <v>-24.75</v>
      </c>
      <c r="S1746" s="28">
        <v>44012</v>
      </c>
    </row>
    <row r="1747" spans="1:19" x14ac:dyDescent="0.2">
      <c r="A1747" s="29">
        <v>40467</v>
      </c>
      <c r="B1747" s="1" t="s">
        <v>200</v>
      </c>
      <c r="C1747" s="27">
        <v>43990</v>
      </c>
      <c r="D1747" s="1">
        <v>51590</v>
      </c>
      <c r="J1747" s="1" t="s">
        <v>0</v>
      </c>
      <c r="K1747" s="1" t="s">
        <v>49</v>
      </c>
      <c r="L1747" s="1">
        <v>-0.25</v>
      </c>
      <c r="M1747" s="1">
        <v>99</v>
      </c>
      <c r="N1747" s="6"/>
      <c r="O1747" s="6">
        <v>24.75</v>
      </c>
      <c r="P1747" s="6">
        <v>-556455.46</v>
      </c>
      <c r="R1747" s="31">
        <v>-24.75</v>
      </c>
      <c r="S1747" s="28">
        <v>44012</v>
      </c>
    </row>
    <row r="1748" spans="1:19" x14ac:dyDescent="0.2">
      <c r="A1748" s="29">
        <v>40563</v>
      </c>
      <c r="B1748" s="1" t="s">
        <v>200</v>
      </c>
      <c r="C1748" s="27">
        <v>43991</v>
      </c>
      <c r="D1748" s="1">
        <v>51638</v>
      </c>
      <c r="J1748" s="1" t="s">
        <v>0</v>
      </c>
      <c r="K1748" s="1" t="s">
        <v>49</v>
      </c>
      <c r="L1748" s="1">
        <v>-1</v>
      </c>
      <c r="M1748" s="1">
        <v>248</v>
      </c>
      <c r="N1748" s="6"/>
      <c r="O1748" s="6">
        <v>248</v>
      </c>
      <c r="P1748" s="6">
        <v>-564594.71</v>
      </c>
      <c r="R1748" s="31">
        <v>-248</v>
      </c>
      <c r="S1748" s="28">
        <v>44012</v>
      </c>
    </row>
    <row r="1749" spans="1:19" x14ac:dyDescent="0.2">
      <c r="A1749" s="29">
        <v>40563</v>
      </c>
      <c r="B1749" s="1" t="s">
        <v>200</v>
      </c>
      <c r="C1749" s="27">
        <v>43991</v>
      </c>
      <c r="D1749" s="1">
        <v>51638</v>
      </c>
      <c r="J1749" s="1" t="s">
        <v>0</v>
      </c>
      <c r="K1749" s="1" t="s">
        <v>49</v>
      </c>
      <c r="L1749" s="1">
        <v>-2.25</v>
      </c>
      <c r="M1749" s="1">
        <v>88</v>
      </c>
      <c r="N1749" s="6"/>
      <c r="O1749" s="6">
        <v>198</v>
      </c>
      <c r="P1749" s="6">
        <v>-566322.96</v>
      </c>
      <c r="R1749" s="31">
        <v>-198</v>
      </c>
      <c r="S1749" s="28">
        <v>44012</v>
      </c>
    </row>
    <row r="1750" spans="1:19" x14ac:dyDescent="0.2">
      <c r="A1750" s="29">
        <v>40563</v>
      </c>
      <c r="B1750" s="1" t="s">
        <v>200</v>
      </c>
      <c r="C1750" s="27">
        <v>43991</v>
      </c>
      <c r="D1750" s="1">
        <v>51638</v>
      </c>
      <c r="J1750" s="1" t="s">
        <v>0</v>
      </c>
      <c r="K1750" s="1" t="s">
        <v>49</v>
      </c>
      <c r="L1750" s="1">
        <v>-1</v>
      </c>
      <c r="M1750" s="1">
        <v>124</v>
      </c>
      <c r="N1750" s="6"/>
      <c r="O1750" s="6">
        <v>124</v>
      </c>
      <c r="P1750" s="6">
        <v>-566446.96</v>
      </c>
      <c r="R1750" s="31">
        <v>-124</v>
      </c>
      <c r="S1750" s="28">
        <v>44012</v>
      </c>
    </row>
    <row r="1751" spans="1:19" x14ac:dyDescent="0.2">
      <c r="A1751" s="29">
        <v>40563</v>
      </c>
      <c r="B1751" s="1" t="s">
        <v>200</v>
      </c>
      <c r="C1751" s="27">
        <v>43991</v>
      </c>
      <c r="D1751" s="1">
        <v>51638</v>
      </c>
      <c r="J1751" s="1" t="s">
        <v>0</v>
      </c>
      <c r="K1751" s="1" t="s">
        <v>49</v>
      </c>
      <c r="L1751" s="1">
        <v>-0.75</v>
      </c>
      <c r="M1751" s="1">
        <v>88</v>
      </c>
      <c r="N1751" s="6"/>
      <c r="O1751" s="6">
        <v>66</v>
      </c>
      <c r="P1751" s="6">
        <v>-566124.96</v>
      </c>
      <c r="R1751" s="31">
        <v>-66</v>
      </c>
      <c r="S1751" s="28">
        <v>44012</v>
      </c>
    </row>
    <row r="1752" spans="1:19" x14ac:dyDescent="0.2">
      <c r="A1752" s="29">
        <v>40563</v>
      </c>
      <c r="B1752" s="1" t="s">
        <v>200</v>
      </c>
      <c r="C1752" s="27">
        <v>43991</v>
      </c>
      <c r="D1752" s="1">
        <v>51638</v>
      </c>
      <c r="J1752" s="1" t="s">
        <v>0</v>
      </c>
      <c r="K1752" s="1" t="s">
        <v>49</v>
      </c>
      <c r="L1752" s="1">
        <v>-0.75</v>
      </c>
      <c r="M1752" s="1">
        <v>88</v>
      </c>
      <c r="N1752" s="6"/>
      <c r="O1752" s="6">
        <v>66</v>
      </c>
      <c r="P1752" s="6">
        <v>-566512.96</v>
      </c>
      <c r="R1752" s="31">
        <v>-66</v>
      </c>
      <c r="S1752" s="28">
        <v>44012</v>
      </c>
    </row>
    <row r="1753" spans="1:19" x14ac:dyDescent="0.2">
      <c r="A1753" s="29">
        <v>40564</v>
      </c>
      <c r="B1753" s="1" t="s">
        <v>200</v>
      </c>
      <c r="C1753" s="27">
        <v>43991</v>
      </c>
      <c r="D1753" s="1">
        <v>51639</v>
      </c>
      <c r="J1753" s="1" t="s">
        <v>0</v>
      </c>
      <c r="K1753" s="1" t="s">
        <v>49</v>
      </c>
      <c r="L1753" s="1">
        <v>-1</v>
      </c>
      <c r="M1753" s="1">
        <v>220</v>
      </c>
      <c r="N1753" s="6"/>
      <c r="O1753" s="6">
        <v>220</v>
      </c>
      <c r="P1753" s="6">
        <v>-564814.71</v>
      </c>
      <c r="R1753" s="31">
        <v>-220</v>
      </c>
      <c r="S1753" s="28">
        <v>44012</v>
      </c>
    </row>
    <row r="1754" spans="1:19" x14ac:dyDescent="0.2">
      <c r="A1754" s="29">
        <v>40564</v>
      </c>
      <c r="B1754" s="1" t="s">
        <v>200</v>
      </c>
      <c r="C1754" s="27">
        <v>43991</v>
      </c>
      <c r="D1754" s="1">
        <v>51639</v>
      </c>
      <c r="J1754" s="1" t="s">
        <v>0</v>
      </c>
      <c r="K1754" s="1" t="s">
        <v>49</v>
      </c>
      <c r="L1754" s="1">
        <v>-1</v>
      </c>
      <c r="M1754" s="1">
        <v>130</v>
      </c>
      <c r="N1754" s="6"/>
      <c r="O1754" s="6">
        <v>130</v>
      </c>
      <c r="P1754" s="6">
        <v>-565970.96</v>
      </c>
      <c r="R1754" s="31">
        <v>-130</v>
      </c>
      <c r="S1754" s="28">
        <v>44012</v>
      </c>
    </row>
    <row r="1755" spans="1:19" x14ac:dyDescent="0.2">
      <c r="A1755" s="29">
        <v>40564</v>
      </c>
      <c r="B1755" s="1" t="s">
        <v>200</v>
      </c>
      <c r="C1755" s="27">
        <v>43991</v>
      </c>
      <c r="D1755" s="1">
        <v>51639</v>
      </c>
      <c r="J1755" s="1" t="s">
        <v>0</v>
      </c>
      <c r="K1755" s="1" t="s">
        <v>49</v>
      </c>
      <c r="L1755" s="1">
        <v>-1</v>
      </c>
      <c r="M1755" s="1">
        <v>88</v>
      </c>
      <c r="N1755" s="6"/>
      <c r="O1755" s="6">
        <v>88</v>
      </c>
      <c r="P1755" s="6">
        <v>-566058.96</v>
      </c>
      <c r="R1755" s="31">
        <v>-88</v>
      </c>
      <c r="S1755" s="28">
        <v>44012</v>
      </c>
    </row>
    <row r="1756" spans="1:19" x14ac:dyDescent="0.2">
      <c r="A1756" s="29">
        <v>40564</v>
      </c>
      <c r="B1756" s="1" t="s">
        <v>200</v>
      </c>
      <c r="C1756" s="27">
        <v>43991</v>
      </c>
      <c r="D1756" s="1">
        <v>51639</v>
      </c>
      <c r="J1756" s="1" t="s">
        <v>0</v>
      </c>
      <c r="K1756" s="1" t="s">
        <v>49</v>
      </c>
      <c r="L1756" s="1">
        <v>-1</v>
      </c>
      <c r="M1756" s="1">
        <v>40</v>
      </c>
      <c r="N1756" s="6"/>
      <c r="O1756" s="6">
        <v>40</v>
      </c>
      <c r="P1756" s="6">
        <v>-565840.96</v>
      </c>
      <c r="R1756" s="31">
        <v>-40</v>
      </c>
      <c r="S1756" s="28">
        <v>44012</v>
      </c>
    </row>
    <row r="1757" spans="1:19" x14ac:dyDescent="0.2">
      <c r="A1757" s="29">
        <v>40568</v>
      </c>
      <c r="B1757" s="1" t="s">
        <v>623</v>
      </c>
      <c r="C1757" s="27">
        <v>43991</v>
      </c>
      <c r="D1757" s="1">
        <v>82</v>
      </c>
      <c r="J1757" s="1" t="s">
        <v>0</v>
      </c>
      <c r="K1757" s="1" t="s">
        <v>121</v>
      </c>
      <c r="N1757" s="6"/>
      <c r="O1757" s="6">
        <v>26</v>
      </c>
      <c r="P1757" s="6">
        <v>-564840.71</v>
      </c>
      <c r="R1757" s="31">
        <v>-26</v>
      </c>
      <c r="S1757" s="28">
        <v>44012</v>
      </c>
    </row>
    <row r="1758" spans="1:19" x14ac:dyDescent="0.2">
      <c r="A1758" s="29">
        <v>40573</v>
      </c>
      <c r="B1758" s="1" t="s">
        <v>200</v>
      </c>
      <c r="C1758" s="27">
        <v>43991</v>
      </c>
      <c r="D1758" s="1">
        <v>51641</v>
      </c>
      <c r="J1758" s="1" t="s">
        <v>0</v>
      </c>
      <c r="K1758" s="1" t="s">
        <v>49</v>
      </c>
      <c r="L1758" s="1">
        <v>-0.75</v>
      </c>
      <c r="M1758" s="1">
        <v>99</v>
      </c>
      <c r="N1758" s="6"/>
      <c r="O1758" s="6">
        <v>74.25</v>
      </c>
      <c r="P1758" s="6">
        <v>-564914.96</v>
      </c>
      <c r="R1758" s="31">
        <v>-74.25</v>
      </c>
      <c r="S1758" s="28">
        <v>44012</v>
      </c>
    </row>
    <row r="1759" spans="1:19" x14ac:dyDescent="0.2">
      <c r="A1759" s="29">
        <v>40574</v>
      </c>
      <c r="B1759" s="1" t="s">
        <v>200</v>
      </c>
      <c r="C1759" s="27">
        <v>43991</v>
      </c>
      <c r="D1759" s="1">
        <v>51642</v>
      </c>
      <c r="J1759" s="1" t="s">
        <v>0</v>
      </c>
      <c r="K1759" s="1" t="s">
        <v>49</v>
      </c>
      <c r="L1759" s="1">
        <v>-6.5</v>
      </c>
      <c r="M1759" s="1">
        <v>88</v>
      </c>
      <c r="N1759" s="6"/>
      <c r="O1759" s="6">
        <v>572</v>
      </c>
      <c r="P1759" s="6">
        <v>-565800.95999999996</v>
      </c>
      <c r="R1759" s="31">
        <v>-572</v>
      </c>
      <c r="S1759" s="28">
        <v>44012</v>
      </c>
    </row>
    <row r="1760" spans="1:19" x14ac:dyDescent="0.2">
      <c r="A1760" s="29">
        <v>40574</v>
      </c>
      <c r="B1760" s="1" t="s">
        <v>200</v>
      </c>
      <c r="C1760" s="27">
        <v>43991</v>
      </c>
      <c r="D1760" s="1">
        <v>51642</v>
      </c>
      <c r="J1760" s="1" t="s">
        <v>0</v>
      </c>
      <c r="K1760" s="1" t="s">
        <v>49</v>
      </c>
      <c r="L1760" s="1">
        <v>-1</v>
      </c>
      <c r="M1760" s="1">
        <v>124</v>
      </c>
      <c r="N1760" s="6"/>
      <c r="O1760" s="6">
        <v>124</v>
      </c>
      <c r="P1760" s="6">
        <v>-565038.96</v>
      </c>
      <c r="R1760" s="31">
        <v>-124</v>
      </c>
      <c r="S1760" s="28">
        <v>44012</v>
      </c>
    </row>
    <row r="1761" spans="1:19" x14ac:dyDescent="0.2">
      <c r="A1761" s="29">
        <v>40574</v>
      </c>
      <c r="B1761" s="1" t="s">
        <v>200</v>
      </c>
      <c r="C1761" s="27">
        <v>43991</v>
      </c>
      <c r="D1761" s="1">
        <v>51642</v>
      </c>
      <c r="J1761" s="1" t="s">
        <v>0</v>
      </c>
      <c r="K1761" s="1" t="s">
        <v>49</v>
      </c>
      <c r="L1761" s="1">
        <v>-1</v>
      </c>
      <c r="M1761" s="1">
        <v>124</v>
      </c>
      <c r="N1761" s="6"/>
      <c r="O1761" s="6">
        <v>124</v>
      </c>
      <c r="P1761" s="6">
        <v>-565228.96</v>
      </c>
      <c r="R1761" s="31">
        <v>-124</v>
      </c>
      <c r="S1761" s="28">
        <v>44012</v>
      </c>
    </row>
    <row r="1762" spans="1:19" x14ac:dyDescent="0.2">
      <c r="A1762" s="29">
        <v>40574</v>
      </c>
      <c r="B1762" s="1" t="s">
        <v>200</v>
      </c>
      <c r="C1762" s="27">
        <v>43991</v>
      </c>
      <c r="D1762" s="1">
        <v>51642</v>
      </c>
      <c r="J1762" s="1" t="s">
        <v>0</v>
      </c>
      <c r="K1762" s="1" t="s">
        <v>49</v>
      </c>
      <c r="L1762" s="1">
        <v>-0.75</v>
      </c>
      <c r="M1762" s="1">
        <v>88</v>
      </c>
      <c r="N1762" s="6"/>
      <c r="O1762" s="6">
        <v>66</v>
      </c>
      <c r="P1762" s="6">
        <v>-565104.96</v>
      </c>
      <c r="R1762" s="31">
        <v>-66</v>
      </c>
      <c r="S1762" s="28">
        <v>44012</v>
      </c>
    </row>
    <row r="1763" spans="1:19" x14ac:dyDescent="0.2">
      <c r="A1763" s="29">
        <v>40587</v>
      </c>
      <c r="B1763" s="1" t="s">
        <v>200</v>
      </c>
      <c r="C1763" s="27">
        <v>43991</v>
      </c>
      <c r="D1763" s="1">
        <v>51646</v>
      </c>
      <c r="J1763" s="1" t="s">
        <v>0</v>
      </c>
      <c r="K1763" s="1" t="s">
        <v>49</v>
      </c>
      <c r="L1763" s="1">
        <v>-2.25</v>
      </c>
      <c r="M1763" s="1">
        <v>88</v>
      </c>
      <c r="N1763" s="6"/>
      <c r="O1763" s="6">
        <v>198</v>
      </c>
      <c r="P1763" s="6">
        <v>-566732.96</v>
      </c>
      <c r="R1763" s="31">
        <v>-198</v>
      </c>
      <c r="S1763" s="28">
        <v>44012</v>
      </c>
    </row>
    <row r="1764" spans="1:19" x14ac:dyDescent="0.2">
      <c r="A1764" s="29">
        <v>40587</v>
      </c>
      <c r="B1764" s="1" t="s">
        <v>200</v>
      </c>
      <c r="C1764" s="27">
        <v>43991</v>
      </c>
      <c r="D1764" s="1">
        <v>51646</v>
      </c>
      <c r="J1764" s="1" t="s">
        <v>0</v>
      </c>
      <c r="K1764" s="1" t="s">
        <v>49</v>
      </c>
      <c r="L1764" s="1">
        <v>-0.25</v>
      </c>
      <c r="M1764" s="1">
        <v>88</v>
      </c>
      <c r="N1764" s="6"/>
      <c r="O1764" s="6">
        <v>22</v>
      </c>
      <c r="P1764" s="6">
        <v>-566534.96</v>
      </c>
      <c r="R1764" s="31">
        <v>-22</v>
      </c>
      <c r="S1764" s="28">
        <v>44012</v>
      </c>
    </row>
    <row r="1765" spans="1:19" x14ac:dyDescent="0.2">
      <c r="A1765" s="29">
        <v>40588</v>
      </c>
      <c r="B1765" s="1" t="s">
        <v>200</v>
      </c>
      <c r="C1765" s="27">
        <v>43991</v>
      </c>
      <c r="D1765" s="1">
        <v>51647</v>
      </c>
      <c r="J1765" s="1" t="s">
        <v>0</v>
      </c>
      <c r="K1765" s="1" t="s">
        <v>49</v>
      </c>
      <c r="L1765" s="1">
        <v>-0.5</v>
      </c>
      <c r="M1765" s="1">
        <v>88</v>
      </c>
      <c r="N1765" s="6"/>
      <c r="O1765" s="6">
        <v>44</v>
      </c>
      <c r="P1765" s="6">
        <v>-566776.96</v>
      </c>
      <c r="R1765" s="31">
        <v>-44</v>
      </c>
      <c r="S1765" s="28">
        <v>44012</v>
      </c>
    </row>
    <row r="1766" spans="1:19" x14ac:dyDescent="0.2">
      <c r="A1766" s="29">
        <v>40588</v>
      </c>
      <c r="B1766" s="1" t="s">
        <v>200</v>
      </c>
      <c r="C1766" s="27">
        <v>43991</v>
      </c>
      <c r="D1766" s="1">
        <v>51647</v>
      </c>
      <c r="J1766" s="1" t="s">
        <v>0</v>
      </c>
      <c r="K1766" s="1" t="s">
        <v>49</v>
      </c>
      <c r="L1766" s="1">
        <v>-0.5</v>
      </c>
      <c r="M1766" s="1">
        <v>88</v>
      </c>
      <c r="N1766" s="6"/>
      <c r="O1766" s="6">
        <v>44</v>
      </c>
      <c r="P1766" s="6">
        <v>-566820.96</v>
      </c>
      <c r="R1766" s="31">
        <v>-44</v>
      </c>
      <c r="S1766" s="28">
        <v>44012</v>
      </c>
    </row>
    <row r="1767" spans="1:19" x14ac:dyDescent="0.2">
      <c r="A1767" s="29">
        <v>40588</v>
      </c>
      <c r="B1767" s="1" t="s">
        <v>200</v>
      </c>
      <c r="C1767" s="27">
        <v>43991</v>
      </c>
      <c r="D1767" s="1">
        <v>51647</v>
      </c>
      <c r="J1767" s="1" t="s">
        <v>0</v>
      </c>
      <c r="K1767" s="1" t="s">
        <v>49</v>
      </c>
      <c r="L1767" s="1">
        <v>-0.5</v>
      </c>
      <c r="M1767" s="1">
        <v>88</v>
      </c>
      <c r="N1767" s="6"/>
      <c r="O1767" s="6">
        <v>44</v>
      </c>
      <c r="P1767" s="6">
        <v>-566864.96</v>
      </c>
      <c r="R1767" s="31">
        <v>-44</v>
      </c>
      <c r="S1767" s="28">
        <v>44012</v>
      </c>
    </row>
    <row r="1768" spans="1:19" x14ac:dyDescent="0.2">
      <c r="A1768" s="29">
        <v>40593</v>
      </c>
      <c r="B1768" s="1" t="s">
        <v>200</v>
      </c>
      <c r="C1768" s="27">
        <v>43991</v>
      </c>
      <c r="D1768" s="1">
        <v>51651</v>
      </c>
      <c r="J1768" s="1" t="s">
        <v>0</v>
      </c>
      <c r="K1768" s="1" t="s">
        <v>49</v>
      </c>
      <c r="L1768" s="1">
        <v>-2.75</v>
      </c>
      <c r="M1768" s="1">
        <v>88</v>
      </c>
      <c r="N1768" s="6"/>
      <c r="O1768" s="6">
        <v>242</v>
      </c>
      <c r="P1768" s="6">
        <v>-567150.96</v>
      </c>
      <c r="R1768" s="31">
        <v>-242</v>
      </c>
      <c r="S1768" s="28">
        <v>44012</v>
      </c>
    </row>
    <row r="1769" spans="1:19" x14ac:dyDescent="0.2">
      <c r="A1769" s="29">
        <v>40593</v>
      </c>
      <c r="B1769" s="1" t="s">
        <v>200</v>
      </c>
      <c r="C1769" s="27">
        <v>43991</v>
      </c>
      <c r="D1769" s="1">
        <v>51651</v>
      </c>
      <c r="J1769" s="1" t="s">
        <v>0</v>
      </c>
      <c r="K1769" s="1" t="s">
        <v>49</v>
      </c>
      <c r="L1769" s="1">
        <v>-1.5</v>
      </c>
      <c r="M1769" s="1">
        <v>88</v>
      </c>
      <c r="N1769" s="6"/>
      <c r="O1769" s="6">
        <v>132</v>
      </c>
      <c r="P1769" s="6">
        <v>-567502.96</v>
      </c>
      <c r="R1769" s="31">
        <v>-132</v>
      </c>
      <c r="S1769" s="28">
        <v>44012</v>
      </c>
    </row>
    <row r="1770" spans="1:19" x14ac:dyDescent="0.2">
      <c r="A1770" s="29">
        <v>40593</v>
      </c>
      <c r="B1770" s="1" t="s">
        <v>200</v>
      </c>
      <c r="C1770" s="27">
        <v>43991</v>
      </c>
      <c r="D1770" s="1">
        <v>51651</v>
      </c>
      <c r="J1770" s="1" t="s">
        <v>0</v>
      </c>
      <c r="K1770" s="1" t="s">
        <v>49</v>
      </c>
      <c r="L1770" s="1">
        <v>-1.25</v>
      </c>
      <c r="M1770" s="1">
        <v>88</v>
      </c>
      <c r="N1770" s="6"/>
      <c r="O1770" s="6">
        <v>110</v>
      </c>
      <c r="P1770" s="6">
        <v>-567370.96</v>
      </c>
      <c r="R1770" s="31">
        <v>-110</v>
      </c>
      <c r="S1770" s="28">
        <v>44012</v>
      </c>
    </row>
    <row r="1771" spans="1:19" x14ac:dyDescent="0.2">
      <c r="A1771" s="29">
        <v>40593</v>
      </c>
      <c r="B1771" s="1" t="s">
        <v>200</v>
      </c>
      <c r="C1771" s="27">
        <v>43991</v>
      </c>
      <c r="D1771" s="1">
        <v>51651</v>
      </c>
      <c r="J1771" s="1" t="s">
        <v>0</v>
      </c>
      <c r="K1771" s="1" t="s">
        <v>49</v>
      </c>
      <c r="L1771" s="1">
        <v>-0.75</v>
      </c>
      <c r="M1771" s="1">
        <v>88</v>
      </c>
      <c r="N1771" s="6"/>
      <c r="O1771" s="6">
        <v>66</v>
      </c>
      <c r="P1771" s="6">
        <v>-567216.96</v>
      </c>
      <c r="R1771" s="31">
        <v>-66</v>
      </c>
      <c r="S1771" s="28">
        <v>44012</v>
      </c>
    </row>
    <row r="1772" spans="1:19" x14ac:dyDescent="0.2">
      <c r="A1772" s="29">
        <v>40593</v>
      </c>
      <c r="B1772" s="1" t="s">
        <v>200</v>
      </c>
      <c r="C1772" s="27">
        <v>43991</v>
      </c>
      <c r="D1772" s="1">
        <v>51651</v>
      </c>
      <c r="J1772" s="1" t="s">
        <v>0</v>
      </c>
      <c r="K1772" s="1" t="s">
        <v>49</v>
      </c>
      <c r="L1772" s="1">
        <v>-0.5</v>
      </c>
      <c r="M1772" s="1">
        <v>88</v>
      </c>
      <c r="N1772" s="6"/>
      <c r="O1772" s="6">
        <v>44</v>
      </c>
      <c r="P1772" s="6">
        <v>-566908.96</v>
      </c>
      <c r="R1772" s="31">
        <v>-44</v>
      </c>
      <c r="S1772" s="28">
        <v>44012</v>
      </c>
    </row>
    <row r="1773" spans="1:19" x14ac:dyDescent="0.2">
      <c r="A1773" s="29">
        <v>40593</v>
      </c>
      <c r="B1773" s="1" t="s">
        <v>200</v>
      </c>
      <c r="C1773" s="27">
        <v>43991</v>
      </c>
      <c r="D1773" s="1">
        <v>51651</v>
      </c>
      <c r="J1773" s="1" t="s">
        <v>0</v>
      </c>
      <c r="K1773" s="1" t="s">
        <v>49</v>
      </c>
      <c r="L1773" s="1">
        <v>-0.5</v>
      </c>
      <c r="M1773" s="1">
        <v>88</v>
      </c>
      <c r="N1773" s="6"/>
      <c r="O1773" s="6">
        <v>44</v>
      </c>
      <c r="P1773" s="6">
        <v>-567260.96</v>
      </c>
      <c r="R1773" s="31">
        <v>-44</v>
      </c>
      <c r="S1773" s="28">
        <v>44012</v>
      </c>
    </row>
    <row r="1774" spans="1:19" x14ac:dyDescent="0.2">
      <c r="A1774" s="29">
        <v>40593</v>
      </c>
      <c r="B1774" s="1" t="s">
        <v>200</v>
      </c>
      <c r="C1774" s="27">
        <v>43991</v>
      </c>
      <c r="D1774" s="1">
        <v>51651</v>
      </c>
      <c r="J1774" s="1" t="s">
        <v>0</v>
      </c>
      <c r="K1774" s="1" t="s">
        <v>49</v>
      </c>
      <c r="L1774" s="1">
        <v>-0.5</v>
      </c>
      <c r="M1774" s="1">
        <v>88</v>
      </c>
      <c r="N1774" s="6"/>
      <c r="O1774" s="6">
        <v>44</v>
      </c>
      <c r="P1774" s="6">
        <v>-567546.96</v>
      </c>
      <c r="R1774" s="31">
        <v>-44</v>
      </c>
      <c r="S1774" s="28">
        <v>44012</v>
      </c>
    </row>
    <row r="1775" spans="1:19" x14ac:dyDescent="0.2">
      <c r="A1775" s="29">
        <v>40593</v>
      </c>
      <c r="B1775" s="1" t="s">
        <v>200</v>
      </c>
      <c r="C1775" s="27">
        <v>43991</v>
      </c>
      <c r="D1775" s="1">
        <v>51651</v>
      </c>
      <c r="J1775" s="1" t="s">
        <v>0</v>
      </c>
      <c r="K1775" s="1" t="s">
        <v>49</v>
      </c>
      <c r="L1775" s="1">
        <v>-0.25</v>
      </c>
      <c r="M1775" s="1">
        <v>88</v>
      </c>
      <c r="N1775" s="6"/>
      <c r="O1775" s="6">
        <v>22</v>
      </c>
      <c r="P1775" s="6">
        <v>-567568.96</v>
      </c>
      <c r="R1775" s="31">
        <v>-22</v>
      </c>
      <c r="S1775" s="28">
        <v>44012</v>
      </c>
    </row>
    <row r="1776" spans="1:19" x14ac:dyDescent="0.2">
      <c r="A1776" s="29">
        <v>40575</v>
      </c>
      <c r="B1776" s="1" t="s">
        <v>200</v>
      </c>
      <c r="C1776" s="27">
        <v>43992</v>
      </c>
      <c r="D1776" s="1">
        <v>51643</v>
      </c>
      <c r="J1776" s="1" t="s">
        <v>0</v>
      </c>
      <c r="K1776" s="1" t="s">
        <v>49</v>
      </c>
      <c r="L1776" s="1">
        <v>-1</v>
      </c>
      <c r="M1776" s="1">
        <v>99</v>
      </c>
      <c r="N1776" s="6"/>
      <c r="O1776" s="6">
        <v>99</v>
      </c>
      <c r="P1776" s="6">
        <v>-567667.96</v>
      </c>
      <c r="R1776" s="31">
        <v>-99</v>
      </c>
      <c r="S1776" s="28">
        <v>44012</v>
      </c>
    </row>
    <row r="1777" spans="1:19" x14ac:dyDescent="0.2">
      <c r="A1777" s="29">
        <v>40712</v>
      </c>
      <c r="B1777" s="1" t="s">
        <v>200</v>
      </c>
      <c r="C1777" s="27">
        <v>43992</v>
      </c>
      <c r="D1777" s="1">
        <v>51659</v>
      </c>
      <c r="J1777" s="1" t="s">
        <v>0</v>
      </c>
      <c r="K1777" s="1" t="s">
        <v>49</v>
      </c>
      <c r="L1777" s="1">
        <v>-7</v>
      </c>
      <c r="M1777" s="1">
        <v>88</v>
      </c>
      <c r="N1777" s="6"/>
      <c r="O1777" s="6">
        <v>616</v>
      </c>
      <c r="P1777" s="6">
        <v>-569119.96</v>
      </c>
      <c r="R1777" s="31">
        <v>-616</v>
      </c>
      <c r="S1777" s="28">
        <v>44012</v>
      </c>
    </row>
    <row r="1778" spans="1:19" x14ac:dyDescent="0.2">
      <c r="A1778" s="29">
        <v>40712</v>
      </c>
      <c r="B1778" s="1" t="s">
        <v>200</v>
      </c>
      <c r="C1778" s="27">
        <v>43992</v>
      </c>
      <c r="D1778" s="1">
        <v>51659</v>
      </c>
      <c r="J1778" s="1" t="s">
        <v>0</v>
      </c>
      <c r="K1778" s="1" t="s">
        <v>49</v>
      </c>
      <c r="L1778" s="1">
        <v>-5.5</v>
      </c>
      <c r="M1778" s="1">
        <v>88</v>
      </c>
      <c r="N1778" s="6"/>
      <c r="O1778" s="6">
        <v>484</v>
      </c>
      <c r="P1778" s="6">
        <v>-568195.96</v>
      </c>
      <c r="R1778" s="31">
        <v>-484</v>
      </c>
      <c r="S1778" s="28">
        <v>44012</v>
      </c>
    </row>
    <row r="1779" spans="1:19" x14ac:dyDescent="0.2">
      <c r="A1779" s="29">
        <v>40712</v>
      </c>
      <c r="B1779" s="1" t="s">
        <v>200</v>
      </c>
      <c r="C1779" s="27">
        <v>43992</v>
      </c>
      <c r="D1779" s="1">
        <v>51659</v>
      </c>
      <c r="J1779" s="1" t="s">
        <v>0</v>
      </c>
      <c r="K1779" s="1" t="s">
        <v>49</v>
      </c>
      <c r="L1779" s="1">
        <v>-2.5</v>
      </c>
      <c r="M1779" s="1">
        <v>88</v>
      </c>
      <c r="N1779" s="6"/>
      <c r="O1779" s="6">
        <v>220</v>
      </c>
      <c r="P1779" s="6">
        <v>-568503.96</v>
      </c>
      <c r="R1779" s="31">
        <v>-220</v>
      </c>
      <c r="S1779" s="28">
        <v>44012</v>
      </c>
    </row>
    <row r="1780" spans="1:19" x14ac:dyDescent="0.2">
      <c r="A1780" s="29">
        <v>40712</v>
      </c>
      <c r="B1780" s="1" t="s">
        <v>200</v>
      </c>
      <c r="C1780" s="27">
        <v>43992</v>
      </c>
      <c r="D1780" s="1">
        <v>51659</v>
      </c>
      <c r="J1780" s="1" t="s">
        <v>0</v>
      </c>
      <c r="K1780" s="1" t="s">
        <v>49</v>
      </c>
      <c r="L1780" s="1">
        <v>-1.25</v>
      </c>
      <c r="M1780" s="1">
        <v>88</v>
      </c>
      <c r="N1780" s="6"/>
      <c r="O1780" s="6">
        <v>110</v>
      </c>
      <c r="P1780" s="6">
        <v>-569229.96</v>
      </c>
      <c r="R1780" s="31">
        <v>-110</v>
      </c>
      <c r="S1780" s="28">
        <v>44012</v>
      </c>
    </row>
    <row r="1781" spans="1:19" x14ac:dyDescent="0.2">
      <c r="A1781" s="29">
        <v>40712</v>
      </c>
      <c r="B1781" s="1" t="s">
        <v>200</v>
      </c>
      <c r="C1781" s="27">
        <v>43992</v>
      </c>
      <c r="D1781" s="1">
        <v>51659</v>
      </c>
      <c r="J1781" s="1" t="s">
        <v>0</v>
      </c>
      <c r="K1781" s="1" t="s">
        <v>49</v>
      </c>
      <c r="L1781" s="1">
        <v>-1</v>
      </c>
      <c r="M1781" s="1">
        <v>88</v>
      </c>
      <c r="N1781" s="6"/>
      <c r="O1781" s="6">
        <v>88</v>
      </c>
      <c r="P1781" s="6">
        <v>-568283.96</v>
      </c>
      <c r="R1781" s="31">
        <v>-88</v>
      </c>
      <c r="S1781" s="28">
        <v>44012</v>
      </c>
    </row>
    <row r="1782" spans="1:19" x14ac:dyDescent="0.2">
      <c r="A1782" s="29">
        <v>40712</v>
      </c>
      <c r="B1782" s="1" t="s">
        <v>200</v>
      </c>
      <c r="C1782" s="27">
        <v>43992</v>
      </c>
      <c r="D1782" s="1">
        <v>51659</v>
      </c>
      <c r="J1782" s="1" t="s">
        <v>0</v>
      </c>
      <c r="K1782" s="1" t="s">
        <v>49</v>
      </c>
      <c r="L1782" s="1">
        <v>-0.5</v>
      </c>
      <c r="M1782" s="1">
        <v>88</v>
      </c>
      <c r="N1782" s="6"/>
      <c r="O1782" s="6">
        <v>44</v>
      </c>
      <c r="P1782" s="6">
        <v>-567711.96</v>
      </c>
      <c r="R1782" s="31">
        <v>-44</v>
      </c>
      <c r="S1782" s="28">
        <v>44012</v>
      </c>
    </row>
    <row r="1783" spans="1:19" x14ac:dyDescent="0.2">
      <c r="A1783" s="29">
        <v>40589</v>
      </c>
      <c r="B1783" s="1" t="s">
        <v>200</v>
      </c>
      <c r="C1783" s="27">
        <v>43993</v>
      </c>
      <c r="D1783" s="1">
        <v>51648</v>
      </c>
      <c r="J1783" s="1" t="s">
        <v>0</v>
      </c>
      <c r="K1783" s="1" t="s">
        <v>49</v>
      </c>
      <c r="L1783" s="1">
        <v>-1</v>
      </c>
      <c r="M1783" s="1">
        <v>130</v>
      </c>
      <c r="N1783" s="6"/>
      <c r="O1783" s="6">
        <v>130</v>
      </c>
      <c r="P1783" s="6">
        <v>-569359.96</v>
      </c>
      <c r="R1783" s="31">
        <v>-130</v>
      </c>
      <c r="S1783" s="28">
        <v>44012</v>
      </c>
    </row>
    <row r="1784" spans="1:19" x14ac:dyDescent="0.2">
      <c r="A1784" s="29">
        <v>40589</v>
      </c>
      <c r="B1784" s="1" t="s">
        <v>200</v>
      </c>
      <c r="C1784" s="27">
        <v>43993</v>
      </c>
      <c r="D1784" s="1">
        <v>51648</v>
      </c>
      <c r="J1784" s="1" t="s">
        <v>0</v>
      </c>
      <c r="K1784" s="1" t="s">
        <v>49</v>
      </c>
      <c r="L1784" s="1">
        <v>-1</v>
      </c>
      <c r="M1784" s="1">
        <v>124</v>
      </c>
      <c r="N1784" s="6"/>
      <c r="O1784" s="6">
        <v>124</v>
      </c>
      <c r="P1784" s="6">
        <v>-569511.96</v>
      </c>
      <c r="R1784" s="31">
        <v>-124</v>
      </c>
      <c r="S1784" s="28">
        <v>44012</v>
      </c>
    </row>
    <row r="1785" spans="1:19" x14ac:dyDescent="0.2">
      <c r="A1785" s="29">
        <v>40589</v>
      </c>
      <c r="B1785" s="1" t="s">
        <v>200</v>
      </c>
      <c r="C1785" s="27">
        <v>43993</v>
      </c>
      <c r="D1785" s="1">
        <v>51648</v>
      </c>
      <c r="J1785" s="1" t="s">
        <v>0</v>
      </c>
      <c r="K1785" s="1" t="s">
        <v>49</v>
      </c>
      <c r="L1785" s="1">
        <v>-1</v>
      </c>
      <c r="M1785" s="1">
        <v>88</v>
      </c>
      <c r="N1785" s="6"/>
      <c r="O1785" s="6">
        <v>88</v>
      </c>
      <c r="P1785" s="6">
        <v>-569599.96</v>
      </c>
      <c r="R1785" s="31">
        <v>-88</v>
      </c>
      <c r="S1785" s="28">
        <v>44012</v>
      </c>
    </row>
    <row r="1786" spans="1:19" x14ac:dyDescent="0.2">
      <c r="A1786" s="29">
        <v>40589</v>
      </c>
      <c r="B1786" s="1" t="s">
        <v>200</v>
      </c>
      <c r="C1786" s="27">
        <v>43993</v>
      </c>
      <c r="D1786" s="1">
        <v>51648</v>
      </c>
      <c r="J1786" s="1" t="s">
        <v>0</v>
      </c>
      <c r="K1786" s="1" t="s">
        <v>49</v>
      </c>
      <c r="L1786" s="1">
        <v>-1</v>
      </c>
      <c r="M1786" s="1">
        <v>28</v>
      </c>
      <c r="N1786" s="6"/>
      <c r="O1786" s="6">
        <v>28</v>
      </c>
      <c r="P1786" s="6">
        <v>-569387.96</v>
      </c>
      <c r="R1786" s="31">
        <v>-28</v>
      </c>
      <c r="S1786" s="28">
        <v>44012</v>
      </c>
    </row>
    <row r="1787" spans="1:19" x14ac:dyDescent="0.2">
      <c r="A1787" s="29">
        <v>40592</v>
      </c>
      <c r="B1787" s="1" t="s">
        <v>200</v>
      </c>
      <c r="C1787" s="27">
        <v>43993</v>
      </c>
      <c r="D1787" s="1">
        <v>51650</v>
      </c>
      <c r="J1787" s="1" t="s">
        <v>0</v>
      </c>
      <c r="K1787" s="1" t="s">
        <v>49</v>
      </c>
      <c r="L1787" s="1">
        <v>-0.75</v>
      </c>
      <c r="M1787" s="1">
        <v>88</v>
      </c>
      <c r="N1787" s="6"/>
      <c r="O1787" s="6">
        <v>66</v>
      </c>
      <c r="P1787" s="6">
        <v>-569665.96</v>
      </c>
      <c r="R1787" s="31">
        <v>-66</v>
      </c>
      <c r="S1787" s="28">
        <v>44012</v>
      </c>
    </row>
    <row r="1788" spans="1:19" x14ac:dyDescent="0.2">
      <c r="A1788" s="29">
        <v>40592</v>
      </c>
      <c r="B1788" s="1" t="s">
        <v>200</v>
      </c>
      <c r="C1788" s="27">
        <v>43993</v>
      </c>
      <c r="D1788" s="1">
        <v>51650</v>
      </c>
      <c r="J1788" s="1" t="s">
        <v>0</v>
      </c>
      <c r="K1788" s="1" t="s">
        <v>49</v>
      </c>
      <c r="L1788" s="1">
        <v>-0.75</v>
      </c>
      <c r="M1788" s="1">
        <v>88</v>
      </c>
      <c r="N1788" s="6"/>
      <c r="O1788" s="6">
        <v>66</v>
      </c>
      <c r="P1788" s="6">
        <v>-569819.96</v>
      </c>
      <c r="R1788" s="31">
        <v>-66</v>
      </c>
      <c r="S1788" s="28">
        <v>44012</v>
      </c>
    </row>
    <row r="1789" spans="1:19" x14ac:dyDescent="0.2">
      <c r="A1789" s="29">
        <v>40592</v>
      </c>
      <c r="B1789" s="1" t="s">
        <v>200</v>
      </c>
      <c r="C1789" s="27">
        <v>43993</v>
      </c>
      <c r="D1789" s="1">
        <v>51650</v>
      </c>
      <c r="J1789" s="1" t="s">
        <v>0</v>
      </c>
      <c r="K1789" s="1" t="s">
        <v>49</v>
      </c>
      <c r="L1789" s="1">
        <v>-0.5</v>
      </c>
      <c r="M1789" s="1">
        <v>88</v>
      </c>
      <c r="N1789" s="6"/>
      <c r="O1789" s="6">
        <v>44</v>
      </c>
      <c r="P1789" s="6">
        <v>-569709.96</v>
      </c>
      <c r="R1789" s="31">
        <v>-44</v>
      </c>
      <c r="S1789" s="28">
        <v>44012</v>
      </c>
    </row>
    <row r="1790" spans="1:19" x14ac:dyDescent="0.2">
      <c r="A1790" s="29">
        <v>40592</v>
      </c>
      <c r="B1790" s="1" t="s">
        <v>200</v>
      </c>
      <c r="C1790" s="27">
        <v>43993</v>
      </c>
      <c r="D1790" s="1">
        <v>51650</v>
      </c>
      <c r="J1790" s="1" t="s">
        <v>0</v>
      </c>
      <c r="K1790" s="1" t="s">
        <v>49</v>
      </c>
      <c r="L1790" s="1">
        <v>-0.5</v>
      </c>
      <c r="M1790" s="1">
        <v>88</v>
      </c>
      <c r="N1790" s="6"/>
      <c r="O1790" s="6">
        <v>44</v>
      </c>
      <c r="P1790" s="6">
        <v>-569753.96</v>
      </c>
      <c r="R1790" s="31">
        <v>-44</v>
      </c>
      <c r="S1790" s="28">
        <v>44012</v>
      </c>
    </row>
    <row r="1791" spans="1:19" x14ac:dyDescent="0.2">
      <c r="A1791" s="29">
        <v>40592</v>
      </c>
      <c r="B1791" s="1" t="s">
        <v>200</v>
      </c>
      <c r="C1791" s="27">
        <v>43993</v>
      </c>
      <c r="D1791" s="1">
        <v>51650</v>
      </c>
      <c r="J1791" s="1" t="s">
        <v>0</v>
      </c>
      <c r="K1791" s="1" t="s">
        <v>49</v>
      </c>
      <c r="L1791" s="1">
        <v>-0.5</v>
      </c>
      <c r="M1791" s="1">
        <v>88</v>
      </c>
      <c r="N1791" s="6"/>
      <c r="O1791" s="6">
        <v>44</v>
      </c>
      <c r="P1791" s="6">
        <v>-569863.96</v>
      </c>
      <c r="R1791" s="31">
        <v>-44</v>
      </c>
      <c r="S1791" s="28">
        <v>44012</v>
      </c>
    </row>
    <row r="1792" spans="1:19" x14ac:dyDescent="0.2">
      <c r="A1792" s="29">
        <v>40592</v>
      </c>
      <c r="B1792" s="1" t="s">
        <v>200</v>
      </c>
      <c r="C1792" s="27">
        <v>43993</v>
      </c>
      <c r="D1792" s="1">
        <v>51650</v>
      </c>
      <c r="J1792" s="1" t="s">
        <v>0</v>
      </c>
      <c r="K1792" s="1" t="s">
        <v>49</v>
      </c>
      <c r="L1792" s="1">
        <v>-0.5</v>
      </c>
      <c r="M1792" s="1">
        <v>88</v>
      </c>
      <c r="N1792" s="6"/>
      <c r="O1792" s="6">
        <v>44</v>
      </c>
      <c r="P1792" s="6">
        <v>-569929.96</v>
      </c>
      <c r="R1792" s="31">
        <v>-44</v>
      </c>
      <c r="S1792" s="28">
        <v>44012</v>
      </c>
    </row>
    <row r="1793" spans="1:19" x14ac:dyDescent="0.2">
      <c r="A1793" s="29">
        <v>40592</v>
      </c>
      <c r="B1793" s="1" t="s">
        <v>200</v>
      </c>
      <c r="C1793" s="27">
        <v>43993</v>
      </c>
      <c r="D1793" s="1">
        <v>51650</v>
      </c>
      <c r="J1793" s="1" t="s">
        <v>0</v>
      </c>
      <c r="K1793" s="1" t="s">
        <v>49</v>
      </c>
      <c r="L1793" s="1">
        <v>-0.25</v>
      </c>
      <c r="M1793" s="1">
        <v>88</v>
      </c>
      <c r="N1793" s="6"/>
      <c r="O1793" s="6">
        <v>22</v>
      </c>
      <c r="P1793" s="6">
        <v>-569885.96</v>
      </c>
      <c r="R1793" s="31">
        <v>-22</v>
      </c>
      <c r="S1793" s="28">
        <v>44012</v>
      </c>
    </row>
    <row r="1794" spans="1:19" x14ac:dyDescent="0.2">
      <c r="A1794" s="29">
        <v>40466</v>
      </c>
      <c r="B1794" s="1" t="s">
        <v>200</v>
      </c>
      <c r="C1794" s="27">
        <v>43994</v>
      </c>
      <c r="D1794" s="1">
        <v>51589</v>
      </c>
      <c r="J1794" s="1" t="s">
        <v>0</v>
      </c>
      <c r="K1794" s="1" t="s">
        <v>49</v>
      </c>
      <c r="L1794" s="1">
        <v>-3.5</v>
      </c>
      <c r="M1794" s="1">
        <v>88</v>
      </c>
      <c r="N1794" s="6"/>
      <c r="O1794" s="6">
        <v>308</v>
      </c>
      <c r="P1794" s="6">
        <v>-571149.96</v>
      </c>
      <c r="R1794" s="31">
        <v>-308</v>
      </c>
      <c r="S1794" s="28">
        <v>44012</v>
      </c>
    </row>
    <row r="1795" spans="1:19" x14ac:dyDescent="0.2">
      <c r="A1795" s="29">
        <v>40466</v>
      </c>
      <c r="B1795" s="1" t="s">
        <v>200</v>
      </c>
      <c r="C1795" s="27">
        <v>43994</v>
      </c>
      <c r="D1795" s="1">
        <v>51589</v>
      </c>
      <c r="J1795" s="1" t="s">
        <v>0</v>
      </c>
      <c r="K1795" s="1" t="s">
        <v>49</v>
      </c>
      <c r="L1795" s="1">
        <v>-3.25</v>
      </c>
      <c r="M1795" s="1">
        <v>88</v>
      </c>
      <c r="N1795" s="6"/>
      <c r="O1795" s="6">
        <v>286</v>
      </c>
      <c r="P1795" s="6">
        <v>-570435.96</v>
      </c>
      <c r="R1795" s="31">
        <v>-286</v>
      </c>
      <c r="S1795" s="28">
        <v>44012</v>
      </c>
    </row>
    <row r="1796" spans="1:19" x14ac:dyDescent="0.2">
      <c r="A1796" s="29">
        <v>40466</v>
      </c>
      <c r="B1796" s="1" t="s">
        <v>200</v>
      </c>
      <c r="C1796" s="27">
        <v>43994</v>
      </c>
      <c r="D1796" s="1">
        <v>51589</v>
      </c>
      <c r="J1796" s="1" t="s">
        <v>0</v>
      </c>
      <c r="K1796" s="1" t="s">
        <v>49</v>
      </c>
      <c r="L1796" s="1">
        <v>-1.25</v>
      </c>
      <c r="M1796" s="1">
        <v>88</v>
      </c>
      <c r="N1796" s="6"/>
      <c r="O1796" s="6">
        <v>110</v>
      </c>
      <c r="P1796" s="6">
        <v>-570039.96</v>
      </c>
      <c r="R1796" s="31">
        <v>-110</v>
      </c>
      <c r="S1796" s="28">
        <v>44012</v>
      </c>
    </row>
    <row r="1797" spans="1:19" x14ac:dyDescent="0.2">
      <c r="A1797" s="29">
        <v>40466</v>
      </c>
      <c r="B1797" s="1" t="s">
        <v>200</v>
      </c>
      <c r="C1797" s="27">
        <v>43994</v>
      </c>
      <c r="D1797" s="1">
        <v>51589</v>
      </c>
      <c r="J1797" s="1" t="s">
        <v>0</v>
      </c>
      <c r="K1797" s="1" t="s">
        <v>49</v>
      </c>
      <c r="L1797" s="1">
        <v>-1.25</v>
      </c>
      <c r="M1797" s="1">
        <v>88</v>
      </c>
      <c r="N1797" s="6"/>
      <c r="O1797" s="6">
        <v>110</v>
      </c>
      <c r="P1797" s="6">
        <v>-570149.96</v>
      </c>
      <c r="R1797" s="31">
        <v>-110</v>
      </c>
      <c r="S1797" s="28">
        <v>44012</v>
      </c>
    </row>
    <row r="1798" spans="1:19" x14ac:dyDescent="0.2">
      <c r="A1798" s="29">
        <v>40466</v>
      </c>
      <c r="B1798" s="1" t="s">
        <v>200</v>
      </c>
      <c r="C1798" s="27">
        <v>43994</v>
      </c>
      <c r="D1798" s="1">
        <v>51589</v>
      </c>
      <c r="J1798" s="1" t="s">
        <v>0</v>
      </c>
      <c r="K1798" s="1" t="s">
        <v>49</v>
      </c>
      <c r="L1798" s="1">
        <v>-0.75</v>
      </c>
      <c r="M1798" s="1">
        <v>88</v>
      </c>
      <c r="N1798" s="6"/>
      <c r="O1798" s="6">
        <v>66</v>
      </c>
      <c r="P1798" s="6">
        <v>-571215.96</v>
      </c>
      <c r="R1798" s="31">
        <v>-66</v>
      </c>
      <c r="S1798" s="28">
        <v>44012</v>
      </c>
    </row>
    <row r="1799" spans="1:19" x14ac:dyDescent="0.2">
      <c r="A1799" s="29">
        <v>40466</v>
      </c>
      <c r="B1799" s="1" t="s">
        <v>200</v>
      </c>
      <c r="C1799" s="27">
        <v>43994</v>
      </c>
      <c r="D1799" s="1">
        <v>51589</v>
      </c>
      <c r="J1799" s="1" t="s">
        <v>0</v>
      </c>
      <c r="K1799" s="1" t="s">
        <v>49</v>
      </c>
      <c r="L1799" s="1">
        <v>-0.5</v>
      </c>
      <c r="M1799" s="1">
        <v>88</v>
      </c>
      <c r="N1799" s="6"/>
      <c r="O1799" s="6">
        <v>44</v>
      </c>
      <c r="P1799" s="6">
        <v>-570841.96</v>
      </c>
      <c r="R1799" s="31">
        <v>-44</v>
      </c>
      <c r="S1799" s="28">
        <v>44012</v>
      </c>
    </row>
    <row r="1800" spans="1:19" x14ac:dyDescent="0.2">
      <c r="A1800" s="29">
        <v>40466</v>
      </c>
      <c r="B1800" s="1" t="s">
        <v>200</v>
      </c>
      <c r="C1800" s="27">
        <v>43994</v>
      </c>
      <c r="D1800" s="1">
        <v>51589</v>
      </c>
      <c r="J1800" s="1" t="s">
        <v>0</v>
      </c>
      <c r="K1800" s="1" t="s">
        <v>49</v>
      </c>
      <c r="L1800" s="1">
        <v>-0.5</v>
      </c>
      <c r="M1800" s="1">
        <v>88</v>
      </c>
      <c r="N1800" s="6"/>
      <c r="O1800" s="6">
        <v>44</v>
      </c>
      <c r="P1800" s="6">
        <v>-571259.96</v>
      </c>
      <c r="R1800" s="31">
        <v>-44</v>
      </c>
      <c r="S1800" s="28">
        <v>44012</v>
      </c>
    </row>
    <row r="1801" spans="1:19" x14ac:dyDescent="0.2">
      <c r="A1801" s="29">
        <v>40576</v>
      </c>
      <c r="B1801" s="1" t="s">
        <v>200</v>
      </c>
      <c r="C1801" s="27">
        <v>43994</v>
      </c>
      <c r="D1801" s="1">
        <v>51644</v>
      </c>
      <c r="J1801" s="1" t="s">
        <v>0</v>
      </c>
      <c r="K1801" s="1" t="s">
        <v>49</v>
      </c>
      <c r="L1801" s="1">
        <v>-1</v>
      </c>
      <c r="M1801" s="1">
        <v>248</v>
      </c>
      <c r="N1801" s="6"/>
      <c r="O1801" s="6">
        <v>248</v>
      </c>
      <c r="P1801" s="6">
        <v>-570683.96</v>
      </c>
      <c r="R1801" s="31">
        <v>-248</v>
      </c>
      <c r="S1801" s="28">
        <v>44012</v>
      </c>
    </row>
    <row r="1802" spans="1:19" x14ac:dyDescent="0.2">
      <c r="A1802" s="29">
        <v>40576</v>
      </c>
      <c r="B1802" s="1" t="s">
        <v>200</v>
      </c>
      <c r="C1802" s="27">
        <v>43994</v>
      </c>
      <c r="D1802" s="1">
        <v>51644</v>
      </c>
      <c r="J1802" s="1" t="s">
        <v>0</v>
      </c>
      <c r="K1802" s="1" t="s">
        <v>49</v>
      </c>
      <c r="L1802" s="1">
        <v>-1</v>
      </c>
      <c r="M1802" s="1">
        <v>124</v>
      </c>
      <c r="N1802" s="6"/>
      <c r="O1802" s="6">
        <v>124</v>
      </c>
      <c r="P1802" s="6">
        <v>-571419.96</v>
      </c>
      <c r="R1802" s="31">
        <v>-124</v>
      </c>
      <c r="S1802" s="28">
        <v>44012</v>
      </c>
    </row>
    <row r="1803" spans="1:19" x14ac:dyDescent="0.2">
      <c r="A1803" s="29">
        <v>40576</v>
      </c>
      <c r="B1803" s="1" t="s">
        <v>200</v>
      </c>
      <c r="C1803" s="27">
        <v>43994</v>
      </c>
      <c r="D1803" s="1">
        <v>51644</v>
      </c>
      <c r="J1803" s="1" t="s">
        <v>0</v>
      </c>
      <c r="K1803" s="1" t="s">
        <v>49</v>
      </c>
      <c r="L1803" s="1">
        <v>-1</v>
      </c>
      <c r="M1803" s="1">
        <v>98</v>
      </c>
      <c r="N1803" s="6"/>
      <c r="O1803" s="6">
        <v>98</v>
      </c>
      <c r="P1803" s="6">
        <v>-570781.96</v>
      </c>
      <c r="R1803" s="31">
        <v>-98</v>
      </c>
      <c r="S1803" s="28">
        <v>44012</v>
      </c>
    </row>
    <row r="1804" spans="1:19" x14ac:dyDescent="0.2">
      <c r="A1804" s="29">
        <v>40576</v>
      </c>
      <c r="B1804" s="1" t="s">
        <v>200</v>
      </c>
      <c r="C1804" s="27">
        <v>43994</v>
      </c>
      <c r="D1804" s="1">
        <v>51644</v>
      </c>
      <c r="J1804" s="1" t="s">
        <v>0</v>
      </c>
      <c r="K1804" s="1" t="s">
        <v>49</v>
      </c>
      <c r="L1804" s="1">
        <v>-0.75</v>
      </c>
      <c r="M1804" s="1">
        <v>88</v>
      </c>
      <c r="N1804" s="6"/>
      <c r="O1804" s="6">
        <v>66</v>
      </c>
      <c r="P1804" s="6">
        <v>-571485.96</v>
      </c>
      <c r="R1804" s="31">
        <v>-66</v>
      </c>
      <c r="S1804" s="28">
        <v>44012</v>
      </c>
    </row>
    <row r="1805" spans="1:19" x14ac:dyDescent="0.2">
      <c r="A1805" s="29">
        <v>40576</v>
      </c>
      <c r="B1805" s="1" t="s">
        <v>200</v>
      </c>
      <c r="C1805" s="27">
        <v>43994</v>
      </c>
      <c r="D1805" s="1">
        <v>51644</v>
      </c>
      <c r="J1805" s="1" t="s">
        <v>0</v>
      </c>
      <c r="K1805" s="1" t="s">
        <v>49</v>
      </c>
      <c r="L1805" s="1">
        <v>-3</v>
      </c>
      <c r="M1805" s="1">
        <v>8</v>
      </c>
      <c r="N1805" s="6"/>
      <c r="O1805" s="6">
        <v>24</v>
      </c>
      <c r="P1805" s="6">
        <v>-571283.96</v>
      </c>
      <c r="R1805" s="31">
        <v>-24</v>
      </c>
      <c r="S1805" s="28">
        <v>44012</v>
      </c>
    </row>
    <row r="1806" spans="1:19" x14ac:dyDescent="0.2">
      <c r="A1806" s="29">
        <v>40576</v>
      </c>
      <c r="B1806" s="1" t="s">
        <v>200</v>
      </c>
      <c r="C1806" s="27">
        <v>43994</v>
      </c>
      <c r="D1806" s="1">
        <v>51644</v>
      </c>
      <c r="J1806" s="1" t="s">
        <v>0</v>
      </c>
      <c r="K1806" s="1" t="s">
        <v>49</v>
      </c>
      <c r="L1806" s="1">
        <v>-1</v>
      </c>
      <c r="M1806" s="1">
        <v>16</v>
      </c>
      <c r="N1806" s="6"/>
      <c r="O1806" s="6">
        <v>16</v>
      </c>
      <c r="P1806" s="6">
        <v>-570797.96</v>
      </c>
      <c r="R1806" s="31">
        <v>-16</v>
      </c>
      <c r="S1806" s="28">
        <v>44012</v>
      </c>
    </row>
    <row r="1807" spans="1:19" x14ac:dyDescent="0.2">
      <c r="A1807" s="29">
        <v>40576</v>
      </c>
      <c r="B1807" s="1" t="s">
        <v>200</v>
      </c>
      <c r="C1807" s="27">
        <v>43994</v>
      </c>
      <c r="D1807" s="1">
        <v>51644</v>
      </c>
      <c r="J1807" s="1" t="s">
        <v>0</v>
      </c>
      <c r="K1807" s="1" t="s">
        <v>49</v>
      </c>
      <c r="L1807" s="1">
        <v>-1</v>
      </c>
      <c r="M1807" s="1">
        <v>12</v>
      </c>
      <c r="N1807" s="6"/>
      <c r="O1807" s="6">
        <v>12</v>
      </c>
      <c r="P1807" s="6">
        <v>-571295.96</v>
      </c>
      <c r="R1807" s="31">
        <v>-12</v>
      </c>
      <c r="S1807" s="28">
        <v>44012</v>
      </c>
    </row>
    <row r="1808" spans="1:19" x14ac:dyDescent="0.2">
      <c r="A1808" s="29">
        <v>40577</v>
      </c>
      <c r="B1808" s="1" t="s">
        <v>200</v>
      </c>
      <c r="C1808" s="27">
        <v>43997</v>
      </c>
      <c r="D1808" s="1">
        <v>51645</v>
      </c>
      <c r="J1808" s="1" t="s">
        <v>0</v>
      </c>
      <c r="K1808" s="1" t="s">
        <v>49</v>
      </c>
      <c r="L1808" s="1">
        <v>-1</v>
      </c>
      <c r="M1808" s="1">
        <v>124</v>
      </c>
      <c r="N1808" s="6"/>
      <c r="O1808" s="6">
        <v>124</v>
      </c>
      <c r="P1808" s="6">
        <v>-571609.96</v>
      </c>
      <c r="R1808" s="31">
        <v>-124</v>
      </c>
      <c r="S1808" s="28">
        <v>44012</v>
      </c>
    </row>
    <row r="1809" spans="1:19" x14ac:dyDescent="0.2">
      <c r="A1809" s="29">
        <v>40577</v>
      </c>
      <c r="B1809" s="1" t="s">
        <v>200</v>
      </c>
      <c r="C1809" s="27">
        <v>43997</v>
      </c>
      <c r="D1809" s="1">
        <v>51645</v>
      </c>
      <c r="J1809" s="1" t="s">
        <v>0</v>
      </c>
      <c r="K1809" s="1" t="s">
        <v>49</v>
      </c>
      <c r="L1809" s="1">
        <v>-1</v>
      </c>
      <c r="M1809" s="1">
        <v>88</v>
      </c>
      <c r="N1809" s="6"/>
      <c r="O1809" s="6">
        <v>88</v>
      </c>
      <c r="P1809" s="6">
        <v>-571697.96</v>
      </c>
      <c r="R1809" s="31">
        <v>-88</v>
      </c>
      <c r="S1809" s="28">
        <v>44012</v>
      </c>
    </row>
    <row r="1810" spans="1:19" x14ac:dyDescent="0.2">
      <c r="A1810" s="29">
        <v>40577</v>
      </c>
      <c r="B1810" s="1" t="s">
        <v>200</v>
      </c>
      <c r="C1810" s="27">
        <v>43997</v>
      </c>
      <c r="D1810" s="1">
        <v>51645</v>
      </c>
      <c r="J1810" s="1" t="s">
        <v>0</v>
      </c>
      <c r="K1810" s="1" t="s">
        <v>49</v>
      </c>
      <c r="L1810" s="1">
        <v>-1</v>
      </c>
      <c r="M1810" s="1">
        <v>66</v>
      </c>
      <c r="N1810" s="6"/>
      <c r="O1810" s="6">
        <v>66</v>
      </c>
      <c r="P1810" s="6">
        <v>-573575.96</v>
      </c>
      <c r="R1810" s="31">
        <v>-66</v>
      </c>
      <c r="S1810" s="28">
        <v>44012</v>
      </c>
    </row>
    <row r="1811" spans="1:19" x14ac:dyDescent="0.2">
      <c r="A1811" s="29">
        <v>40577</v>
      </c>
      <c r="B1811" s="1" t="s">
        <v>200</v>
      </c>
      <c r="C1811" s="27">
        <v>43997</v>
      </c>
      <c r="D1811" s="1">
        <v>51645</v>
      </c>
      <c r="J1811" s="1" t="s">
        <v>0</v>
      </c>
      <c r="K1811" s="1" t="s">
        <v>49</v>
      </c>
      <c r="L1811" s="1">
        <v>-1</v>
      </c>
      <c r="M1811" s="1">
        <v>8</v>
      </c>
      <c r="N1811" s="6"/>
      <c r="O1811" s="6">
        <v>8</v>
      </c>
      <c r="P1811" s="6">
        <v>-573501.96</v>
      </c>
      <c r="R1811" s="31">
        <v>-8</v>
      </c>
      <c r="S1811" s="28">
        <v>44012</v>
      </c>
    </row>
    <row r="1812" spans="1:19" x14ac:dyDescent="0.2">
      <c r="A1812" s="29">
        <v>40577</v>
      </c>
      <c r="B1812" s="1" t="s">
        <v>200</v>
      </c>
      <c r="C1812" s="27">
        <v>43997</v>
      </c>
      <c r="D1812" s="1">
        <v>51645</v>
      </c>
      <c r="J1812" s="1" t="s">
        <v>0</v>
      </c>
      <c r="K1812" s="1" t="s">
        <v>49</v>
      </c>
      <c r="L1812" s="1">
        <v>-1</v>
      </c>
      <c r="M1812" s="1">
        <v>8</v>
      </c>
      <c r="N1812" s="6"/>
      <c r="O1812" s="6">
        <v>8</v>
      </c>
      <c r="P1812" s="6">
        <v>-573509.96</v>
      </c>
      <c r="R1812" s="31">
        <v>-8</v>
      </c>
      <c r="S1812" s="28">
        <v>44012</v>
      </c>
    </row>
    <row r="1813" spans="1:19" x14ac:dyDescent="0.2">
      <c r="A1813" s="29">
        <v>40696</v>
      </c>
      <c r="B1813" s="1" t="s">
        <v>200</v>
      </c>
      <c r="C1813" s="27">
        <v>43997</v>
      </c>
      <c r="D1813" s="1">
        <v>51653</v>
      </c>
      <c r="J1813" s="1" t="s">
        <v>0</v>
      </c>
      <c r="K1813" s="1" t="s">
        <v>49</v>
      </c>
      <c r="L1813" s="1">
        <v>-2</v>
      </c>
      <c r="M1813" s="1">
        <v>810</v>
      </c>
      <c r="N1813" s="6"/>
      <c r="O1813" s="6">
        <v>1620</v>
      </c>
      <c r="P1813" s="6">
        <v>-573317.96</v>
      </c>
      <c r="R1813" s="31">
        <v>-1620</v>
      </c>
      <c r="S1813" s="28">
        <v>44012</v>
      </c>
    </row>
    <row r="1814" spans="1:19" x14ac:dyDescent="0.2">
      <c r="A1814" s="29">
        <v>40696</v>
      </c>
      <c r="B1814" s="1" t="s">
        <v>200</v>
      </c>
      <c r="C1814" s="27">
        <v>43997</v>
      </c>
      <c r="D1814" s="1">
        <v>51653</v>
      </c>
      <c r="J1814" s="1" t="s">
        <v>0</v>
      </c>
      <c r="K1814" s="1" t="s">
        <v>49</v>
      </c>
      <c r="L1814" s="1">
        <v>-3</v>
      </c>
      <c r="M1814" s="1">
        <v>88</v>
      </c>
      <c r="N1814" s="6"/>
      <c r="O1814" s="6">
        <v>264</v>
      </c>
      <c r="P1814" s="6">
        <v>-574496.96</v>
      </c>
      <c r="R1814" s="31">
        <v>-264</v>
      </c>
      <c r="S1814" s="28">
        <v>44012</v>
      </c>
    </row>
    <row r="1815" spans="1:19" x14ac:dyDescent="0.2">
      <c r="A1815" s="29">
        <v>40696</v>
      </c>
      <c r="B1815" s="1" t="s">
        <v>200</v>
      </c>
      <c r="C1815" s="27">
        <v>43997</v>
      </c>
      <c r="D1815" s="1">
        <v>51653</v>
      </c>
      <c r="J1815" s="1" t="s">
        <v>0</v>
      </c>
      <c r="K1815" s="1" t="s">
        <v>49</v>
      </c>
      <c r="L1815" s="1">
        <v>-3</v>
      </c>
      <c r="M1815" s="1">
        <v>88</v>
      </c>
      <c r="N1815" s="6"/>
      <c r="O1815" s="6">
        <v>264</v>
      </c>
      <c r="P1815" s="6">
        <v>-574884.96</v>
      </c>
      <c r="R1815" s="31">
        <v>-264</v>
      </c>
      <c r="S1815" s="28">
        <v>44012</v>
      </c>
    </row>
    <row r="1816" spans="1:19" x14ac:dyDescent="0.2">
      <c r="A1816" s="29">
        <v>40696</v>
      </c>
      <c r="B1816" s="1" t="s">
        <v>200</v>
      </c>
      <c r="C1816" s="27">
        <v>43997</v>
      </c>
      <c r="D1816" s="1">
        <v>51653</v>
      </c>
      <c r="J1816" s="1" t="s">
        <v>0</v>
      </c>
      <c r="K1816" s="1" t="s">
        <v>49</v>
      </c>
      <c r="L1816" s="1">
        <v>-1</v>
      </c>
      <c r="M1816" s="1">
        <v>189</v>
      </c>
      <c r="N1816" s="6"/>
      <c r="O1816" s="6">
        <v>189</v>
      </c>
      <c r="P1816" s="6">
        <v>-573764.96</v>
      </c>
      <c r="R1816" s="31">
        <v>-189</v>
      </c>
      <c r="S1816" s="28">
        <v>44012</v>
      </c>
    </row>
    <row r="1817" spans="1:19" x14ac:dyDescent="0.2">
      <c r="A1817" s="29">
        <v>40696</v>
      </c>
      <c r="B1817" s="1" t="s">
        <v>200</v>
      </c>
      <c r="C1817" s="27">
        <v>43997</v>
      </c>
      <c r="D1817" s="1">
        <v>51653</v>
      </c>
      <c r="J1817" s="1" t="s">
        <v>0</v>
      </c>
      <c r="K1817" s="1" t="s">
        <v>49</v>
      </c>
      <c r="L1817" s="1">
        <v>-2</v>
      </c>
      <c r="M1817" s="1">
        <v>88</v>
      </c>
      <c r="N1817" s="6"/>
      <c r="O1817" s="6">
        <v>176</v>
      </c>
      <c r="P1817" s="6">
        <v>-573493.96</v>
      </c>
      <c r="R1817" s="31">
        <v>-176</v>
      </c>
      <c r="S1817" s="28">
        <v>44012</v>
      </c>
    </row>
    <row r="1818" spans="1:19" x14ac:dyDescent="0.2">
      <c r="A1818" s="29">
        <v>40696</v>
      </c>
      <c r="B1818" s="1" t="s">
        <v>200</v>
      </c>
      <c r="C1818" s="27">
        <v>43997</v>
      </c>
      <c r="D1818" s="1">
        <v>51653</v>
      </c>
      <c r="J1818" s="1" t="s">
        <v>0</v>
      </c>
      <c r="K1818" s="1" t="s">
        <v>49</v>
      </c>
      <c r="L1818" s="1">
        <v>-1</v>
      </c>
      <c r="M1818" s="1">
        <v>124</v>
      </c>
      <c r="N1818" s="6"/>
      <c r="O1818" s="6">
        <v>124</v>
      </c>
      <c r="P1818" s="6">
        <v>-574232.96</v>
      </c>
      <c r="R1818" s="31">
        <v>-124</v>
      </c>
      <c r="S1818" s="28">
        <v>44012</v>
      </c>
    </row>
    <row r="1819" spans="1:19" x14ac:dyDescent="0.2">
      <c r="A1819" s="29">
        <v>40696</v>
      </c>
      <c r="B1819" s="1" t="s">
        <v>200</v>
      </c>
      <c r="C1819" s="27">
        <v>43997</v>
      </c>
      <c r="D1819" s="1">
        <v>51653</v>
      </c>
      <c r="J1819" s="1" t="s">
        <v>0</v>
      </c>
      <c r="K1819" s="1" t="s">
        <v>49</v>
      </c>
      <c r="L1819" s="1">
        <v>-1</v>
      </c>
      <c r="M1819" s="1">
        <v>124</v>
      </c>
      <c r="N1819" s="6"/>
      <c r="O1819" s="6">
        <v>124</v>
      </c>
      <c r="P1819" s="6">
        <v>-574620.96</v>
      </c>
      <c r="R1819" s="31">
        <v>-124</v>
      </c>
      <c r="S1819" s="28">
        <v>44012</v>
      </c>
    </row>
    <row r="1820" spans="1:19" x14ac:dyDescent="0.2">
      <c r="A1820" s="29">
        <v>40696</v>
      </c>
      <c r="B1820" s="1" t="s">
        <v>200</v>
      </c>
      <c r="C1820" s="27">
        <v>43997</v>
      </c>
      <c r="D1820" s="1">
        <v>51653</v>
      </c>
      <c r="J1820" s="1" t="s">
        <v>0</v>
      </c>
      <c r="K1820" s="1" t="s">
        <v>49</v>
      </c>
      <c r="L1820" s="1">
        <v>-1</v>
      </c>
      <c r="M1820" s="1">
        <v>66</v>
      </c>
      <c r="N1820" s="6"/>
      <c r="O1820" s="6">
        <v>66</v>
      </c>
      <c r="P1820" s="6">
        <v>-573830.96</v>
      </c>
      <c r="R1820" s="31">
        <v>-66</v>
      </c>
      <c r="S1820" s="28">
        <v>44012</v>
      </c>
    </row>
    <row r="1821" spans="1:19" x14ac:dyDescent="0.2">
      <c r="A1821" s="29">
        <v>40708</v>
      </c>
      <c r="B1821" s="1" t="s">
        <v>200</v>
      </c>
      <c r="C1821" s="27">
        <v>43997</v>
      </c>
      <c r="D1821" s="1">
        <v>51655</v>
      </c>
      <c r="J1821" s="1" t="s">
        <v>0</v>
      </c>
      <c r="K1821" s="1" t="s">
        <v>49</v>
      </c>
      <c r="L1821" s="1">
        <v>-1</v>
      </c>
      <c r="M1821" s="1">
        <v>124</v>
      </c>
      <c r="N1821" s="6"/>
      <c r="O1821" s="6">
        <v>124</v>
      </c>
      <c r="P1821" s="6">
        <v>-573954.96</v>
      </c>
      <c r="R1821" s="31">
        <v>-124</v>
      </c>
      <c r="S1821" s="28">
        <v>44012</v>
      </c>
    </row>
    <row r="1822" spans="1:19" x14ac:dyDescent="0.2">
      <c r="A1822" s="29">
        <v>40708</v>
      </c>
      <c r="B1822" s="1" t="s">
        <v>200</v>
      </c>
      <c r="C1822" s="27">
        <v>43997</v>
      </c>
      <c r="D1822" s="1">
        <v>51655</v>
      </c>
      <c r="J1822" s="1" t="s">
        <v>0</v>
      </c>
      <c r="K1822" s="1" t="s">
        <v>49</v>
      </c>
      <c r="L1822" s="1">
        <v>-0.75</v>
      </c>
      <c r="M1822" s="1">
        <v>88</v>
      </c>
      <c r="N1822" s="6"/>
      <c r="O1822" s="6">
        <v>66</v>
      </c>
      <c r="P1822" s="6">
        <v>-574020.96</v>
      </c>
      <c r="R1822" s="31">
        <v>-66</v>
      </c>
      <c r="S1822" s="28">
        <v>44012</v>
      </c>
    </row>
    <row r="1823" spans="1:19" x14ac:dyDescent="0.2">
      <c r="A1823" s="29">
        <v>40709</v>
      </c>
      <c r="B1823" s="1" t="s">
        <v>200</v>
      </c>
      <c r="C1823" s="27">
        <v>43997</v>
      </c>
      <c r="D1823" s="1">
        <v>51656</v>
      </c>
      <c r="J1823" s="1" t="s">
        <v>0</v>
      </c>
      <c r="K1823" s="1" t="s">
        <v>49</v>
      </c>
      <c r="L1823" s="1">
        <v>-0.5</v>
      </c>
      <c r="M1823" s="1">
        <v>88</v>
      </c>
      <c r="N1823" s="6"/>
      <c r="O1823" s="6">
        <v>44</v>
      </c>
      <c r="P1823" s="6">
        <v>-574064.96</v>
      </c>
      <c r="R1823" s="31">
        <v>-44</v>
      </c>
      <c r="S1823" s="28">
        <v>44012</v>
      </c>
    </row>
    <row r="1824" spans="1:19" x14ac:dyDescent="0.2">
      <c r="A1824" s="29">
        <v>40709</v>
      </c>
      <c r="B1824" s="1" t="s">
        <v>200</v>
      </c>
      <c r="C1824" s="27">
        <v>43997</v>
      </c>
      <c r="D1824" s="1">
        <v>51656</v>
      </c>
      <c r="J1824" s="1" t="s">
        <v>0</v>
      </c>
      <c r="K1824" s="1" t="s">
        <v>49</v>
      </c>
      <c r="L1824" s="1">
        <v>-0.5</v>
      </c>
      <c r="M1824" s="1">
        <v>88</v>
      </c>
      <c r="N1824" s="6"/>
      <c r="O1824" s="6">
        <v>44</v>
      </c>
      <c r="P1824" s="6">
        <v>-574108.96</v>
      </c>
      <c r="R1824" s="31">
        <v>-44</v>
      </c>
      <c r="S1824" s="28">
        <v>44012</v>
      </c>
    </row>
    <row r="1825" spans="1:19" x14ac:dyDescent="0.2">
      <c r="A1825" s="29">
        <v>40709</v>
      </c>
      <c r="B1825" s="1" t="s">
        <v>200</v>
      </c>
      <c r="C1825" s="27">
        <v>43997</v>
      </c>
      <c r="D1825" s="1">
        <v>51656</v>
      </c>
      <c r="J1825" s="1" t="s">
        <v>0</v>
      </c>
      <c r="K1825" s="1" t="s">
        <v>49</v>
      </c>
      <c r="L1825" s="1">
        <v>-0.25</v>
      </c>
      <c r="M1825" s="1">
        <v>88</v>
      </c>
      <c r="N1825" s="6"/>
      <c r="O1825" s="6">
        <v>22</v>
      </c>
      <c r="P1825" s="6">
        <v>-574906.96</v>
      </c>
      <c r="R1825" s="31">
        <v>-22</v>
      </c>
      <c r="S1825" s="28">
        <v>44012</v>
      </c>
    </row>
    <row r="1826" spans="1:19" x14ac:dyDescent="0.2">
      <c r="A1826" s="29">
        <v>40711</v>
      </c>
      <c r="B1826" s="1" t="s">
        <v>200</v>
      </c>
      <c r="C1826" s="27">
        <v>43997</v>
      </c>
      <c r="D1826" s="1">
        <v>51658</v>
      </c>
      <c r="J1826" s="1" t="s">
        <v>0</v>
      </c>
      <c r="K1826" s="1" t="s">
        <v>49</v>
      </c>
      <c r="L1826" s="1">
        <v>-7.75</v>
      </c>
      <c r="M1826" s="1">
        <v>88</v>
      </c>
      <c r="N1826" s="6"/>
      <c r="O1826" s="6">
        <v>682</v>
      </c>
      <c r="P1826" s="6">
        <v>-575874.96</v>
      </c>
      <c r="R1826" s="31">
        <v>-682</v>
      </c>
      <c r="S1826" s="28">
        <v>44012</v>
      </c>
    </row>
    <row r="1827" spans="1:19" x14ac:dyDescent="0.2">
      <c r="A1827" s="29">
        <v>40711</v>
      </c>
      <c r="B1827" s="1" t="s">
        <v>200</v>
      </c>
      <c r="C1827" s="27">
        <v>43997</v>
      </c>
      <c r="D1827" s="1">
        <v>51658</v>
      </c>
      <c r="J1827" s="1" t="s">
        <v>0</v>
      </c>
      <c r="K1827" s="1" t="s">
        <v>49</v>
      </c>
      <c r="L1827" s="1">
        <v>-4.25</v>
      </c>
      <c r="M1827" s="1">
        <v>88</v>
      </c>
      <c r="N1827" s="6"/>
      <c r="O1827" s="6">
        <v>374</v>
      </c>
      <c r="P1827" s="6">
        <v>-576248.96</v>
      </c>
      <c r="R1827" s="31">
        <v>-374</v>
      </c>
      <c r="S1827" s="28">
        <v>44012</v>
      </c>
    </row>
    <row r="1828" spans="1:19" x14ac:dyDescent="0.2">
      <c r="A1828" s="29">
        <v>40711</v>
      </c>
      <c r="B1828" s="1" t="s">
        <v>200</v>
      </c>
      <c r="C1828" s="27">
        <v>43997</v>
      </c>
      <c r="D1828" s="1">
        <v>51658</v>
      </c>
      <c r="J1828" s="1" t="s">
        <v>0</v>
      </c>
      <c r="K1828" s="1" t="s">
        <v>49</v>
      </c>
      <c r="L1828" s="1">
        <v>-2</v>
      </c>
      <c r="M1828" s="1">
        <v>88</v>
      </c>
      <c r="N1828" s="6"/>
      <c r="O1828" s="6">
        <v>176</v>
      </c>
      <c r="P1828" s="6">
        <v>-575082.96</v>
      </c>
      <c r="R1828" s="31">
        <v>-176</v>
      </c>
      <c r="S1828" s="28">
        <v>44012</v>
      </c>
    </row>
    <row r="1829" spans="1:19" x14ac:dyDescent="0.2">
      <c r="A1829" s="29">
        <v>40711</v>
      </c>
      <c r="B1829" s="1" t="s">
        <v>200</v>
      </c>
      <c r="C1829" s="27">
        <v>43997</v>
      </c>
      <c r="D1829" s="1">
        <v>51658</v>
      </c>
      <c r="J1829" s="1" t="s">
        <v>0</v>
      </c>
      <c r="K1829" s="1" t="s">
        <v>49</v>
      </c>
      <c r="L1829" s="1">
        <v>-1.25</v>
      </c>
      <c r="M1829" s="1">
        <v>88</v>
      </c>
      <c r="N1829" s="6"/>
      <c r="O1829" s="6">
        <v>110</v>
      </c>
      <c r="P1829" s="6">
        <v>-575192.96</v>
      </c>
      <c r="R1829" s="31">
        <v>-110</v>
      </c>
      <c r="S1829" s="28">
        <v>44012</v>
      </c>
    </row>
    <row r="1830" spans="1:19" x14ac:dyDescent="0.2">
      <c r="A1830" s="29">
        <v>40717</v>
      </c>
      <c r="B1830" s="1" t="s">
        <v>200</v>
      </c>
      <c r="C1830" s="27">
        <v>43998</v>
      </c>
      <c r="D1830" s="1">
        <v>51662</v>
      </c>
      <c r="J1830" s="1" t="s">
        <v>0</v>
      </c>
      <c r="K1830" s="1" t="s">
        <v>49</v>
      </c>
      <c r="L1830" s="1">
        <v>-1</v>
      </c>
      <c r="M1830" s="1">
        <v>155</v>
      </c>
      <c r="N1830" s="6"/>
      <c r="O1830" s="6">
        <v>155</v>
      </c>
      <c r="P1830" s="6">
        <v>-576403.96</v>
      </c>
      <c r="R1830" s="31">
        <v>-155</v>
      </c>
      <c r="S1830" s="28">
        <v>44012</v>
      </c>
    </row>
    <row r="1831" spans="1:19" x14ac:dyDescent="0.2">
      <c r="A1831" s="29">
        <v>40735</v>
      </c>
      <c r="B1831" s="1" t="s">
        <v>200</v>
      </c>
      <c r="C1831" s="27">
        <v>44000</v>
      </c>
      <c r="D1831" s="1">
        <v>51672</v>
      </c>
      <c r="J1831" s="1" t="s">
        <v>0</v>
      </c>
      <c r="K1831" s="1" t="s">
        <v>49</v>
      </c>
      <c r="L1831" s="1">
        <v>-0.25</v>
      </c>
      <c r="M1831" s="1">
        <v>88</v>
      </c>
      <c r="N1831" s="6"/>
      <c r="O1831" s="6">
        <v>22</v>
      </c>
      <c r="P1831" s="6">
        <v>-576425.96</v>
      </c>
      <c r="R1831" s="31">
        <v>-22</v>
      </c>
      <c r="S1831" s="28">
        <v>44012</v>
      </c>
    </row>
    <row r="1832" spans="1:19" x14ac:dyDescent="0.2">
      <c r="A1832" s="29">
        <v>40710</v>
      </c>
      <c r="B1832" s="1" t="s">
        <v>200</v>
      </c>
      <c r="C1832" s="27">
        <v>44001</v>
      </c>
      <c r="D1832" s="1">
        <v>51657</v>
      </c>
      <c r="J1832" s="1" t="s">
        <v>0</v>
      </c>
      <c r="K1832" s="1" t="s">
        <v>49</v>
      </c>
      <c r="L1832" s="1">
        <v>-1</v>
      </c>
      <c r="M1832" s="1">
        <v>88</v>
      </c>
      <c r="N1832" s="6"/>
      <c r="O1832" s="6">
        <v>88</v>
      </c>
      <c r="P1832" s="6">
        <v>-576513.96</v>
      </c>
      <c r="R1832" s="31">
        <v>-88</v>
      </c>
      <c r="S1832" s="28">
        <v>44012</v>
      </c>
    </row>
    <row r="1833" spans="1:19" x14ac:dyDescent="0.2">
      <c r="A1833" s="29">
        <v>40710</v>
      </c>
      <c r="B1833" s="1" t="s">
        <v>200</v>
      </c>
      <c r="C1833" s="27">
        <v>44001</v>
      </c>
      <c r="D1833" s="1">
        <v>51657</v>
      </c>
      <c r="J1833" s="1" t="s">
        <v>0</v>
      </c>
      <c r="K1833" s="1" t="s">
        <v>49</v>
      </c>
      <c r="L1833" s="1">
        <v>-0.5</v>
      </c>
      <c r="M1833" s="1">
        <v>88</v>
      </c>
      <c r="N1833" s="6"/>
      <c r="O1833" s="6">
        <v>44</v>
      </c>
      <c r="P1833" s="6">
        <v>-576557.96</v>
      </c>
      <c r="R1833" s="31">
        <v>-44</v>
      </c>
      <c r="S1833" s="28">
        <v>44012</v>
      </c>
    </row>
    <row r="1834" spans="1:19" x14ac:dyDescent="0.2">
      <c r="A1834" s="29">
        <v>40718</v>
      </c>
      <c r="B1834" s="1" t="s">
        <v>200</v>
      </c>
      <c r="C1834" s="27">
        <v>44001</v>
      </c>
      <c r="D1834" s="1">
        <v>51663</v>
      </c>
      <c r="J1834" s="1" t="s">
        <v>0</v>
      </c>
      <c r="K1834" s="1" t="s">
        <v>49</v>
      </c>
      <c r="L1834" s="1">
        <v>-2.5</v>
      </c>
      <c r="M1834" s="1">
        <v>88</v>
      </c>
      <c r="N1834" s="6"/>
      <c r="O1834" s="6">
        <v>220</v>
      </c>
      <c r="P1834" s="6">
        <v>-576777.96</v>
      </c>
      <c r="R1834" s="31">
        <v>-220</v>
      </c>
      <c r="S1834" s="28">
        <v>44012</v>
      </c>
    </row>
    <row r="1835" spans="1:19" x14ac:dyDescent="0.2">
      <c r="A1835" s="29">
        <v>40725</v>
      </c>
      <c r="B1835" s="1" t="s">
        <v>200</v>
      </c>
      <c r="C1835" s="27">
        <v>44001</v>
      </c>
      <c r="D1835" s="1">
        <v>51666</v>
      </c>
      <c r="J1835" s="1" t="s">
        <v>0</v>
      </c>
      <c r="K1835" s="1" t="s">
        <v>49</v>
      </c>
      <c r="L1835" s="1">
        <v>-6.5</v>
      </c>
      <c r="M1835" s="1">
        <v>110</v>
      </c>
      <c r="N1835" s="6"/>
      <c r="O1835" s="6">
        <v>715</v>
      </c>
      <c r="P1835" s="6">
        <v>-577767.96</v>
      </c>
      <c r="R1835" s="31">
        <v>-715</v>
      </c>
      <c r="S1835" s="28">
        <v>44012</v>
      </c>
    </row>
    <row r="1836" spans="1:19" x14ac:dyDescent="0.2">
      <c r="A1836" s="29">
        <v>40725</v>
      </c>
      <c r="B1836" s="1" t="s">
        <v>200</v>
      </c>
      <c r="C1836" s="27">
        <v>44001</v>
      </c>
      <c r="D1836" s="1">
        <v>51666</v>
      </c>
      <c r="J1836" s="1" t="s">
        <v>0</v>
      </c>
      <c r="K1836" s="1" t="s">
        <v>49</v>
      </c>
      <c r="L1836" s="1">
        <v>-2.5</v>
      </c>
      <c r="M1836" s="1">
        <v>110</v>
      </c>
      <c r="N1836" s="6"/>
      <c r="O1836" s="6">
        <v>275</v>
      </c>
      <c r="P1836" s="6">
        <v>-577052.96</v>
      </c>
      <c r="R1836" s="31">
        <v>-275</v>
      </c>
      <c r="S1836" s="28">
        <v>44012</v>
      </c>
    </row>
    <row r="1837" spans="1:19" x14ac:dyDescent="0.2">
      <c r="A1837" s="29">
        <v>40726</v>
      </c>
      <c r="B1837" s="1" t="s">
        <v>200</v>
      </c>
      <c r="C1837" s="27">
        <v>44001</v>
      </c>
      <c r="D1837" s="1">
        <v>51667</v>
      </c>
      <c r="J1837" s="1" t="s">
        <v>0</v>
      </c>
      <c r="K1837" s="1" t="s">
        <v>49</v>
      </c>
      <c r="L1837" s="1">
        <v>-2.25</v>
      </c>
      <c r="M1837" s="1">
        <v>88</v>
      </c>
      <c r="N1837" s="6"/>
      <c r="O1837" s="6">
        <v>198</v>
      </c>
      <c r="P1837" s="6">
        <v>-578075.96</v>
      </c>
      <c r="R1837" s="31">
        <v>-198</v>
      </c>
      <c r="S1837" s="28">
        <v>44012</v>
      </c>
    </row>
    <row r="1838" spans="1:19" x14ac:dyDescent="0.2">
      <c r="A1838" s="29">
        <v>40726</v>
      </c>
      <c r="B1838" s="1" t="s">
        <v>200</v>
      </c>
      <c r="C1838" s="27">
        <v>44001</v>
      </c>
      <c r="D1838" s="1">
        <v>51667</v>
      </c>
      <c r="J1838" s="1" t="s">
        <v>0</v>
      </c>
      <c r="K1838" s="1" t="s">
        <v>49</v>
      </c>
      <c r="L1838" s="1">
        <v>-1</v>
      </c>
      <c r="M1838" s="1">
        <v>110</v>
      </c>
      <c r="N1838" s="6"/>
      <c r="O1838" s="6">
        <v>110</v>
      </c>
      <c r="P1838" s="6">
        <v>-577877.96</v>
      </c>
      <c r="R1838" s="31">
        <v>-110</v>
      </c>
      <c r="S1838" s="28">
        <v>44012</v>
      </c>
    </row>
    <row r="1839" spans="1:19" x14ac:dyDescent="0.2">
      <c r="A1839" s="29">
        <v>40727</v>
      </c>
      <c r="B1839" s="1" t="s">
        <v>200</v>
      </c>
      <c r="C1839" s="27">
        <v>44001</v>
      </c>
      <c r="D1839" s="1">
        <v>51668</v>
      </c>
      <c r="J1839" s="1" t="s">
        <v>0</v>
      </c>
      <c r="K1839" s="1" t="s">
        <v>49</v>
      </c>
      <c r="L1839" s="1">
        <v>-6.5</v>
      </c>
      <c r="M1839" s="1">
        <v>99</v>
      </c>
      <c r="N1839" s="6"/>
      <c r="O1839" s="6">
        <v>643.5</v>
      </c>
      <c r="P1839" s="6">
        <v>-578858.96</v>
      </c>
      <c r="R1839" s="31">
        <v>-643.5</v>
      </c>
      <c r="S1839" s="28">
        <v>44012</v>
      </c>
    </row>
    <row r="1840" spans="1:19" x14ac:dyDescent="0.2">
      <c r="A1840" s="29">
        <v>40727</v>
      </c>
      <c r="B1840" s="1" t="s">
        <v>200</v>
      </c>
      <c r="C1840" s="27">
        <v>44001</v>
      </c>
      <c r="D1840" s="1">
        <v>51668</v>
      </c>
      <c r="J1840" s="1" t="s">
        <v>0</v>
      </c>
      <c r="K1840" s="1" t="s">
        <v>49</v>
      </c>
      <c r="L1840" s="1">
        <v>-1</v>
      </c>
      <c r="M1840" s="1">
        <v>139.5</v>
      </c>
      <c r="N1840" s="6"/>
      <c r="O1840" s="6">
        <v>139.5</v>
      </c>
      <c r="P1840" s="6">
        <v>-578215.46</v>
      </c>
      <c r="R1840" s="31">
        <v>-139.5</v>
      </c>
      <c r="S1840" s="28">
        <v>44012</v>
      </c>
    </row>
    <row r="1841" spans="1:19" x14ac:dyDescent="0.2">
      <c r="A1841" s="29">
        <v>40727</v>
      </c>
      <c r="B1841" s="1" t="s">
        <v>200</v>
      </c>
      <c r="C1841" s="27">
        <v>44001</v>
      </c>
      <c r="D1841" s="1">
        <v>51668</v>
      </c>
      <c r="J1841" s="1" t="s">
        <v>0</v>
      </c>
      <c r="K1841" s="1" t="s">
        <v>49</v>
      </c>
      <c r="L1841" s="1">
        <v>-1</v>
      </c>
      <c r="M1841" s="1">
        <v>139.5</v>
      </c>
      <c r="N1841" s="6"/>
      <c r="O1841" s="6">
        <v>139.5</v>
      </c>
      <c r="P1841" s="6">
        <v>-579072.71</v>
      </c>
      <c r="R1841" s="31">
        <v>-139.5</v>
      </c>
      <c r="S1841" s="28">
        <v>44012</v>
      </c>
    </row>
    <row r="1842" spans="1:19" x14ac:dyDescent="0.2">
      <c r="A1842" s="29">
        <v>40727</v>
      </c>
      <c r="B1842" s="1" t="s">
        <v>200</v>
      </c>
      <c r="C1842" s="27">
        <v>44001</v>
      </c>
      <c r="D1842" s="1">
        <v>51668</v>
      </c>
      <c r="J1842" s="1" t="s">
        <v>0</v>
      </c>
      <c r="K1842" s="1" t="s">
        <v>49</v>
      </c>
      <c r="L1842" s="1">
        <v>-1</v>
      </c>
      <c r="M1842" s="1">
        <v>99</v>
      </c>
      <c r="N1842" s="6"/>
      <c r="O1842" s="6">
        <v>99</v>
      </c>
      <c r="P1842" s="6">
        <v>-579171.71</v>
      </c>
      <c r="R1842" s="31">
        <v>-99</v>
      </c>
      <c r="S1842" s="28">
        <v>44012</v>
      </c>
    </row>
    <row r="1843" spans="1:19" x14ac:dyDescent="0.2">
      <c r="A1843" s="29">
        <v>40733</v>
      </c>
      <c r="B1843" s="1" t="s">
        <v>200</v>
      </c>
      <c r="C1843" s="27">
        <v>44001</v>
      </c>
      <c r="D1843" s="1">
        <v>51670</v>
      </c>
      <c r="J1843" s="1" t="s">
        <v>0</v>
      </c>
      <c r="K1843" s="1" t="s">
        <v>49</v>
      </c>
      <c r="L1843" s="1">
        <v>-2.75</v>
      </c>
      <c r="M1843" s="1">
        <v>99</v>
      </c>
      <c r="N1843" s="6"/>
      <c r="O1843" s="6">
        <v>272.25</v>
      </c>
      <c r="P1843" s="6">
        <v>-579583.46</v>
      </c>
      <c r="R1843" s="31">
        <v>-272.25</v>
      </c>
      <c r="S1843" s="28">
        <v>44012</v>
      </c>
    </row>
    <row r="1844" spans="1:19" x14ac:dyDescent="0.2">
      <c r="A1844" s="29">
        <v>40733</v>
      </c>
      <c r="B1844" s="1" t="s">
        <v>200</v>
      </c>
      <c r="C1844" s="27">
        <v>44001</v>
      </c>
      <c r="D1844" s="1">
        <v>51670</v>
      </c>
      <c r="J1844" s="1" t="s">
        <v>0</v>
      </c>
      <c r="K1844" s="1" t="s">
        <v>49</v>
      </c>
      <c r="L1844" s="1">
        <v>-1</v>
      </c>
      <c r="M1844" s="1">
        <v>139.5</v>
      </c>
      <c r="N1844" s="6"/>
      <c r="O1844" s="6">
        <v>139.5</v>
      </c>
      <c r="P1844" s="6">
        <v>-579311.21</v>
      </c>
      <c r="R1844" s="31">
        <v>-139.5</v>
      </c>
      <c r="S1844" s="28">
        <v>44012</v>
      </c>
    </row>
    <row r="1845" spans="1:19" x14ac:dyDescent="0.2">
      <c r="A1845" s="29">
        <v>40733</v>
      </c>
      <c r="B1845" s="1" t="s">
        <v>200</v>
      </c>
      <c r="C1845" s="27">
        <v>44001</v>
      </c>
      <c r="D1845" s="1">
        <v>51670</v>
      </c>
      <c r="J1845" s="1" t="s">
        <v>0</v>
      </c>
      <c r="K1845" s="1" t="s">
        <v>49</v>
      </c>
      <c r="L1845" s="1">
        <v>-0.75</v>
      </c>
      <c r="M1845" s="1">
        <v>99</v>
      </c>
      <c r="N1845" s="6"/>
      <c r="O1845" s="6">
        <v>74.25</v>
      </c>
      <c r="P1845" s="6">
        <v>-578933.21</v>
      </c>
      <c r="R1845" s="31">
        <v>-74.25</v>
      </c>
      <c r="S1845" s="28">
        <v>44012</v>
      </c>
    </row>
    <row r="1846" spans="1:19" x14ac:dyDescent="0.2">
      <c r="A1846" s="29">
        <v>40733</v>
      </c>
      <c r="B1846" s="1" t="s">
        <v>200</v>
      </c>
      <c r="C1846" s="27">
        <v>44001</v>
      </c>
      <c r="D1846" s="1">
        <v>51670</v>
      </c>
      <c r="J1846" s="1" t="s">
        <v>0</v>
      </c>
      <c r="K1846" s="1" t="s">
        <v>49</v>
      </c>
      <c r="L1846" s="1">
        <v>-0.25</v>
      </c>
      <c r="M1846" s="1">
        <v>99</v>
      </c>
      <c r="N1846" s="6"/>
      <c r="O1846" s="6">
        <v>24.75</v>
      </c>
      <c r="P1846" s="6">
        <v>-579608.21</v>
      </c>
      <c r="R1846" s="31">
        <v>-24.75</v>
      </c>
      <c r="S1846" s="28">
        <v>44012</v>
      </c>
    </row>
    <row r="1847" spans="1:19" x14ac:dyDescent="0.2">
      <c r="A1847" s="29">
        <v>40733</v>
      </c>
      <c r="B1847" s="1" t="s">
        <v>200</v>
      </c>
      <c r="C1847" s="27">
        <v>44001</v>
      </c>
      <c r="D1847" s="1">
        <v>51670</v>
      </c>
      <c r="J1847" s="1" t="s">
        <v>0</v>
      </c>
      <c r="K1847" s="1" t="s">
        <v>49</v>
      </c>
      <c r="L1847" s="1">
        <v>-1</v>
      </c>
      <c r="M1847" s="1">
        <v>-440.12</v>
      </c>
      <c r="N1847" s="6">
        <v>440.12</v>
      </c>
      <c r="O1847" s="6"/>
      <c r="P1847" s="6">
        <v>-579168.09</v>
      </c>
      <c r="R1847" s="31">
        <v>440.12</v>
      </c>
      <c r="S1847" s="28">
        <v>44012</v>
      </c>
    </row>
    <row r="1848" spans="1:19" x14ac:dyDescent="0.2">
      <c r="A1848" s="29">
        <v>40591</v>
      </c>
      <c r="B1848" s="1" t="s">
        <v>200</v>
      </c>
      <c r="C1848" s="27">
        <v>44004</v>
      </c>
      <c r="D1848" s="1">
        <v>51649</v>
      </c>
      <c r="J1848" s="1" t="s">
        <v>0</v>
      </c>
      <c r="K1848" s="1" t="s">
        <v>49</v>
      </c>
      <c r="L1848" s="1">
        <v>-8.75</v>
      </c>
      <c r="M1848" s="1">
        <v>88</v>
      </c>
      <c r="N1848" s="6"/>
      <c r="O1848" s="6">
        <v>770</v>
      </c>
      <c r="P1848" s="6">
        <v>-580180.09</v>
      </c>
      <c r="R1848" s="31">
        <v>-770</v>
      </c>
      <c r="S1848" s="28">
        <v>44012</v>
      </c>
    </row>
    <row r="1849" spans="1:19" x14ac:dyDescent="0.2">
      <c r="A1849" s="29">
        <v>40591</v>
      </c>
      <c r="B1849" s="1" t="s">
        <v>200</v>
      </c>
      <c r="C1849" s="27">
        <v>44004</v>
      </c>
      <c r="D1849" s="1">
        <v>51649</v>
      </c>
      <c r="J1849" s="1" t="s">
        <v>0</v>
      </c>
      <c r="K1849" s="1" t="s">
        <v>49</v>
      </c>
      <c r="L1849" s="1">
        <v>-2.75</v>
      </c>
      <c r="M1849" s="1">
        <v>88</v>
      </c>
      <c r="N1849" s="6"/>
      <c r="O1849" s="6">
        <v>242</v>
      </c>
      <c r="P1849" s="6">
        <v>-580510.09</v>
      </c>
      <c r="R1849" s="31">
        <v>-242</v>
      </c>
      <c r="S1849" s="28">
        <v>44012</v>
      </c>
    </row>
    <row r="1850" spans="1:19" x14ac:dyDescent="0.2">
      <c r="A1850" s="29">
        <v>40591</v>
      </c>
      <c r="B1850" s="1" t="s">
        <v>200</v>
      </c>
      <c r="C1850" s="27">
        <v>44004</v>
      </c>
      <c r="D1850" s="1">
        <v>51649</v>
      </c>
      <c r="J1850" s="1" t="s">
        <v>0</v>
      </c>
      <c r="K1850" s="1" t="s">
        <v>49</v>
      </c>
      <c r="L1850" s="1">
        <v>-2.75</v>
      </c>
      <c r="M1850" s="1">
        <v>88</v>
      </c>
      <c r="N1850" s="6"/>
      <c r="O1850" s="6">
        <v>242</v>
      </c>
      <c r="P1850" s="6">
        <v>-580840.09</v>
      </c>
      <c r="R1850" s="31">
        <v>-242</v>
      </c>
      <c r="S1850" s="28">
        <v>44012</v>
      </c>
    </row>
    <row r="1851" spans="1:19" x14ac:dyDescent="0.2">
      <c r="A1851" s="29">
        <v>40591</v>
      </c>
      <c r="B1851" s="1" t="s">
        <v>200</v>
      </c>
      <c r="C1851" s="27">
        <v>44004</v>
      </c>
      <c r="D1851" s="1">
        <v>51649</v>
      </c>
      <c r="J1851" s="1" t="s">
        <v>0</v>
      </c>
      <c r="K1851" s="1" t="s">
        <v>49</v>
      </c>
      <c r="L1851" s="1">
        <v>-1.25</v>
      </c>
      <c r="M1851" s="1">
        <v>88</v>
      </c>
      <c r="N1851" s="6"/>
      <c r="O1851" s="6">
        <v>110</v>
      </c>
      <c r="P1851" s="6">
        <v>-580950.09</v>
      </c>
      <c r="R1851" s="31">
        <v>-110</v>
      </c>
      <c r="S1851" s="28">
        <v>44012</v>
      </c>
    </row>
    <row r="1852" spans="1:19" x14ac:dyDescent="0.2">
      <c r="A1852" s="29">
        <v>40591</v>
      </c>
      <c r="B1852" s="1" t="s">
        <v>200</v>
      </c>
      <c r="C1852" s="27">
        <v>44004</v>
      </c>
      <c r="D1852" s="1">
        <v>51649</v>
      </c>
      <c r="J1852" s="1" t="s">
        <v>0</v>
      </c>
      <c r="K1852" s="1" t="s">
        <v>49</v>
      </c>
      <c r="L1852" s="1">
        <v>-1</v>
      </c>
      <c r="M1852" s="1">
        <v>88</v>
      </c>
      <c r="N1852" s="6"/>
      <c r="O1852" s="6">
        <v>88</v>
      </c>
      <c r="P1852" s="6">
        <v>-579256.09</v>
      </c>
      <c r="R1852" s="31">
        <v>-88</v>
      </c>
      <c r="S1852" s="28">
        <v>44012</v>
      </c>
    </row>
    <row r="1853" spans="1:19" x14ac:dyDescent="0.2">
      <c r="A1853" s="29">
        <v>40591</v>
      </c>
      <c r="B1853" s="1" t="s">
        <v>200</v>
      </c>
      <c r="C1853" s="27">
        <v>44004</v>
      </c>
      <c r="D1853" s="1">
        <v>51649</v>
      </c>
      <c r="J1853" s="1" t="s">
        <v>0</v>
      </c>
      <c r="K1853" s="1" t="s">
        <v>49</v>
      </c>
      <c r="L1853" s="1">
        <v>-1</v>
      </c>
      <c r="M1853" s="1">
        <v>88</v>
      </c>
      <c r="N1853" s="6"/>
      <c r="O1853" s="6">
        <v>88</v>
      </c>
      <c r="P1853" s="6">
        <v>-580268.09</v>
      </c>
      <c r="R1853" s="31">
        <v>-88</v>
      </c>
      <c r="S1853" s="28">
        <v>44012</v>
      </c>
    </row>
    <row r="1854" spans="1:19" x14ac:dyDescent="0.2">
      <c r="A1854" s="29">
        <v>40591</v>
      </c>
      <c r="B1854" s="1" t="s">
        <v>200</v>
      </c>
      <c r="C1854" s="27">
        <v>44004</v>
      </c>
      <c r="D1854" s="1">
        <v>51649</v>
      </c>
      <c r="J1854" s="1" t="s">
        <v>0</v>
      </c>
      <c r="K1854" s="1" t="s">
        <v>49</v>
      </c>
      <c r="L1854" s="1">
        <v>-1</v>
      </c>
      <c r="M1854" s="1">
        <v>88</v>
      </c>
      <c r="N1854" s="6"/>
      <c r="O1854" s="6">
        <v>88</v>
      </c>
      <c r="P1854" s="6">
        <v>-580598.09</v>
      </c>
      <c r="R1854" s="31">
        <v>-88</v>
      </c>
      <c r="S1854" s="28">
        <v>44012</v>
      </c>
    </row>
    <row r="1855" spans="1:19" x14ac:dyDescent="0.2">
      <c r="A1855" s="29">
        <v>40591</v>
      </c>
      <c r="B1855" s="1" t="s">
        <v>200</v>
      </c>
      <c r="C1855" s="27">
        <v>44004</v>
      </c>
      <c r="D1855" s="1">
        <v>51649</v>
      </c>
      <c r="J1855" s="1" t="s">
        <v>0</v>
      </c>
      <c r="K1855" s="1" t="s">
        <v>49</v>
      </c>
      <c r="L1855" s="1">
        <v>-0.5</v>
      </c>
      <c r="M1855" s="1">
        <v>88</v>
      </c>
      <c r="N1855" s="6"/>
      <c r="O1855" s="6">
        <v>44</v>
      </c>
      <c r="P1855" s="6">
        <v>-580994.09</v>
      </c>
      <c r="R1855" s="31">
        <v>-44</v>
      </c>
      <c r="S1855" s="28">
        <v>44012</v>
      </c>
    </row>
    <row r="1856" spans="1:19" x14ac:dyDescent="0.2">
      <c r="A1856" s="29">
        <v>40713</v>
      </c>
      <c r="B1856" s="1" t="s">
        <v>200</v>
      </c>
      <c r="C1856" s="27">
        <v>44004</v>
      </c>
      <c r="D1856" s="1">
        <v>51660</v>
      </c>
      <c r="J1856" s="1" t="s">
        <v>0</v>
      </c>
      <c r="K1856" s="1" t="s">
        <v>49</v>
      </c>
      <c r="L1856" s="1">
        <v>-4</v>
      </c>
      <c r="M1856" s="1">
        <v>88</v>
      </c>
      <c r="N1856" s="6"/>
      <c r="O1856" s="6">
        <v>352</v>
      </c>
      <c r="P1856" s="6">
        <v>-582766.09</v>
      </c>
      <c r="R1856" s="31">
        <v>-352</v>
      </c>
      <c r="S1856" s="28">
        <v>44012</v>
      </c>
    </row>
    <row r="1857" spans="1:19" x14ac:dyDescent="0.2">
      <c r="A1857" s="29">
        <v>40713</v>
      </c>
      <c r="B1857" s="1" t="s">
        <v>200</v>
      </c>
      <c r="C1857" s="27">
        <v>44004</v>
      </c>
      <c r="D1857" s="1">
        <v>51660</v>
      </c>
      <c r="J1857" s="1" t="s">
        <v>0</v>
      </c>
      <c r="K1857" s="1" t="s">
        <v>49</v>
      </c>
      <c r="L1857" s="1">
        <v>-1</v>
      </c>
      <c r="M1857" s="1">
        <v>278</v>
      </c>
      <c r="N1857" s="6"/>
      <c r="O1857" s="6">
        <v>278</v>
      </c>
      <c r="P1857" s="6">
        <v>-582290.09</v>
      </c>
      <c r="R1857" s="31">
        <v>-278</v>
      </c>
      <c r="S1857" s="28">
        <v>44012</v>
      </c>
    </row>
    <row r="1858" spans="1:19" x14ac:dyDescent="0.2">
      <c r="A1858" s="29">
        <v>40713</v>
      </c>
      <c r="B1858" s="1" t="s">
        <v>200</v>
      </c>
      <c r="C1858" s="27">
        <v>44004</v>
      </c>
      <c r="D1858" s="1">
        <v>51660</v>
      </c>
      <c r="J1858" s="1" t="s">
        <v>0</v>
      </c>
      <c r="K1858" s="1" t="s">
        <v>49</v>
      </c>
      <c r="L1858" s="1">
        <v>-3</v>
      </c>
      <c r="M1858" s="1">
        <v>88</v>
      </c>
      <c r="N1858" s="6"/>
      <c r="O1858" s="6">
        <v>264</v>
      </c>
      <c r="P1858" s="6">
        <v>-583646.09</v>
      </c>
      <c r="R1858" s="31">
        <v>-264</v>
      </c>
      <c r="S1858" s="28">
        <v>44012</v>
      </c>
    </row>
    <row r="1859" spans="1:19" x14ac:dyDescent="0.2">
      <c r="A1859" s="29">
        <v>40713</v>
      </c>
      <c r="B1859" s="1" t="s">
        <v>200</v>
      </c>
      <c r="C1859" s="27">
        <v>44004</v>
      </c>
      <c r="D1859" s="1">
        <v>51660</v>
      </c>
      <c r="J1859" s="1" t="s">
        <v>0</v>
      </c>
      <c r="K1859" s="1" t="s">
        <v>49</v>
      </c>
      <c r="L1859" s="1">
        <v>-2.5</v>
      </c>
      <c r="M1859" s="1">
        <v>88</v>
      </c>
      <c r="N1859" s="6"/>
      <c r="O1859" s="6">
        <v>220</v>
      </c>
      <c r="P1859" s="6">
        <v>-581324.09</v>
      </c>
      <c r="R1859" s="31">
        <v>-220</v>
      </c>
      <c r="S1859" s="28">
        <v>44012</v>
      </c>
    </row>
    <row r="1860" spans="1:19" x14ac:dyDescent="0.2">
      <c r="A1860" s="29">
        <v>40713</v>
      </c>
      <c r="B1860" s="1" t="s">
        <v>200</v>
      </c>
      <c r="C1860" s="27">
        <v>44004</v>
      </c>
      <c r="D1860" s="1">
        <v>51660</v>
      </c>
      <c r="J1860" s="1" t="s">
        <v>0</v>
      </c>
      <c r="K1860" s="1" t="s">
        <v>49</v>
      </c>
      <c r="L1860" s="1">
        <v>-1</v>
      </c>
      <c r="M1860" s="1">
        <v>124</v>
      </c>
      <c r="N1860" s="6"/>
      <c r="O1860" s="6">
        <v>124</v>
      </c>
      <c r="P1860" s="6">
        <v>-581924.09</v>
      </c>
      <c r="R1860" s="31">
        <v>-124</v>
      </c>
      <c r="S1860" s="28">
        <v>44012</v>
      </c>
    </row>
    <row r="1861" spans="1:19" x14ac:dyDescent="0.2">
      <c r="A1861" s="29">
        <v>40713</v>
      </c>
      <c r="B1861" s="1" t="s">
        <v>200</v>
      </c>
      <c r="C1861" s="27">
        <v>44004</v>
      </c>
      <c r="D1861" s="1">
        <v>51660</v>
      </c>
      <c r="J1861" s="1" t="s">
        <v>0</v>
      </c>
      <c r="K1861" s="1" t="s">
        <v>49</v>
      </c>
      <c r="L1861" s="1">
        <v>-1</v>
      </c>
      <c r="M1861" s="1">
        <v>124</v>
      </c>
      <c r="N1861" s="6"/>
      <c r="O1861" s="6">
        <v>124</v>
      </c>
      <c r="P1861" s="6">
        <v>-582414.09</v>
      </c>
      <c r="R1861" s="31">
        <v>-124</v>
      </c>
      <c r="S1861" s="28">
        <v>44012</v>
      </c>
    </row>
    <row r="1862" spans="1:19" x14ac:dyDescent="0.2">
      <c r="A1862" s="29">
        <v>40713</v>
      </c>
      <c r="B1862" s="1" t="s">
        <v>200</v>
      </c>
      <c r="C1862" s="27">
        <v>44004</v>
      </c>
      <c r="D1862" s="1">
        <v>51660</v>
      </c>
      <c r="J1862" s="1" t="s">
        <v>0</v>
      </c>
      <c r="K1862" s="1" t="s">
        <v>49</v>
      </c>
      <c r="L1862" s="1">
        <v>-1.25</v>
      </c>
      <c r="M1862" s="1">
        <v>88</v>
      </c>
      <c r="N1862" s="6"/>
      <c r="O1862" s="6">
        <v>110</v>
      </c>
      <c r="P1862" s="6">
        <v>-581104.09</v>
      </c>
      <c r="R1862" s="31">
        <v>-110</v>
      </c>
      <c r="S1862" s="28">
        <v>44012</v>
      </c>
    </row>
    <row r="1863" spans="1:19" x14ac:dyDescent="0.2">
      <c r="A1863" s="29">
        <v>40713</v>
      </c>
      <c r="B1863" s="1" t="s">
        <v>200</v>
      </c>
      <c r="C1863" s="27">
        <v>44004</v>
      </c>
      <c r="D1863" s="1">
        <v>51660</v>
      </c>
      <c r="J1863" s="1" t="s">
        <v>0</v>
      </c>
      <c r="K1863" s="1" t="s">
        <v>49</v>
      </c>
      <c r="L1863" s="1">
        <v>-1</v>
      </c>
      <c r="M1863" s="1">
        <v>110</v>
      </c>
      <c r="N1863" s="6"/>
      <c r="O1863" s="6">
        <v>110</v>
      </c>
      <c r="P1863" s="6">
        <v>-583382.09</v>
      </c>
      <c r="R1863" s="31">
        <v>-110</v>
      </c>
      <c r="S1863" s="28">
        <v>44012</v>
      </c>
    </row>
    <row r="1864" spans="1:19" x14ac:dyDescent="0.2">
      <c r="A1864" s="29">
        <v>40713</v>
      </c>
      <c r="B1864" s="1" t="s">
        <v>200</v>
      </c>
      <c r="C1864" s="27">
        <v>44004</v>
      </c>
      <c r="D1864" s="1">
        <v>51660</v>
      </c>
      <c r="J1864" s="1" t="s">
        <v>0</v>
      </c>
      <c r="K1864" s="1" t="s">
        <v>49</v>
      </c>
      <c r="L1864" s="1">
        <v>-1</v>
      </c>
      <c r="M1864" s="1">
        <v>88</v>
      </c>
      <c r="N1864" s="6"/>
      <c r="O1864" s="6">
        <v>88</v>
      </c>
      <c r="P1864" s="6">
        <v>-579388.09</v>
      </c>
      <c r="R1864" s="31">
        <v>-88</v>
      </c>
      <c r="S1864" s="28">
        <v>44012</v>
      </c>
    </row>
    <row r="1865" spans="1:19" x14ac:dyDescent="0.2">
      <c r="A1865" s="29">
        <v>40713</v>
      </c>
      <c r="B1865" s="1" t="s">
        <v>200</v>
      </c>
      <c r="C1865" s="27">
        <v>44004</v>
      </c>
      <c r="D1865" s="1">
        <v>51660</v>
      </c>
      <c r="J1865" s="1" t="s">
        <v>0</v>
      </c>
      <c r="K1865" s="1" t="s">
        <v>49</v>
      </c>
      <c r="L1865" s="1">
        <v>-1</v>
      </c>
      <c r="M1865" s="1">
        <v>88</v>
      </c>
      <c r="N1865" s="6"/>
      <c r="O1865" s="6">
        <v>88</v>
      </c>
      <c r="P1865" s="6">
        <v>-582012.09</v>
      </c>
      <c r="R1865" s="31">
        <v>-88</v>
      </c>
      <c r="S1865" s="28">
        <v>44012</v>
      </c>
    </row>
    <row r="1866" spans="1:19" x14ac:dyDescent="0.2">
      <c r="A1866" s="29">
        <v>40713</v>
      </c>
      <c r="B1866" s="1" t="s">
        <v>200</v>
      </c>
      <c r="C1866" s="27">
        <v>44004</v>
      </c>
      <c r="D1866" s="1">
        <v>51660</v>
      </c>
      <c r="J1866" s="1" t="s">
        <v>0</v>
      </c>
      <c r="K1866" s="1" t="s">
        <v>49</v>
      </c>
      <c r="L1866" s="1">
        <v>-0.75</v>
      </c>
      <c r="M1866" s="1">
        <v>88</v>
      </c>
      <c r="N1866" s="6"/>
      <c r="O1866" s="6">
        <v>66</v>
      </c>
      <c r="P1866" s="6">
        <v>-583272.09</v>
      </c>
      <c r="R1866" s="31">
        <v>-66</v>
      </c>
      <c r="S1866" s="28">
        <v>44012</v>
      </c>
    </row>
    <row r="1867" spans="1:19" x14ac:dyDescent="0.2">
      <c r="A1867" s="29">
        <v>40713</v>
      </c>
      <c r="B1867" s="1" t="s">
        <v>200</v>
      </c>
      <c r="C1867" s="27">
        <v>44004</v>
      </c>
      <c r="D1867" s="1">
        <v>51660</v>
      </c>
      <c r="J1867" s="1" t="s">
        <v>0</v>
      </c>
      <c r="K1867" s="1" t="s">
        <v>49</v>
      </c>
      <c r="L1867" s="1">
        <v>-0.5</v>
      </c>
      <c r="M1867" s="1">
        <v>88</v>
      </c>
      <c r="N1867" s="6"/>
      <c r="O1867" s="6">
        <v>44</v>
      </c>
      <c r="P1867" s="6">
        <v>-579300.09</v>
      </c>
      <c r="R1867" s="31">
        <v>-44</v>
      </c>
      <c r="S1867" s="28">
        <v>44012</v>
      </c>
    </row>
    <row r="1868" spans="1:19" x14ac:dyDescent="0.2">
      <c r="A1868" s="29">
        <v>40713</v>
      </c>
      <c r="B1868" s="1" t="s">
        <v>200</v>
      </c>
      <c r="C1868" s="27">
        <v>44004</v>
      </c>
      <c r="D1868" s="1">
        <v>51660</v>
      </c>
      <c r="J1868" s="1" t="s">
        <v>0</v>
      </c>
      <c r="K1868" s="1" t="s">
        <v>49</v>
      </c>
      <c r="L1868" s="1">
        <v>-0.5</v>
      </c>
      <c r="M1868" s="1">
        <v>88</v>
      </c>
      <c r="N1868" s="6"/>
      <c r="O1868" s="6">
        <v>44</v>
      </c>
      <c r="P1868" s="6">
        <v>-582810.09</v>
      </c>
      <c r="R1868" s="31">
        <v>-44</v>
      </c>
      <c r="S1868" s="28">
        <v>44012</v>
      </c>
    </row>
    <row r="1869" spans="1:19" x14ac:dyDescent="0.2">
      <c r="A1869" s="29">
        <v>40713</v>
      </c>
      <c r="B1869" s="1" t="s">
        <v>200</v>
      </c>
      <c r="C1869" s="27">
        <v>44004</v>
      </c>
      <c r="D1869" s="1">
        <v>51660</v>
      </c>
      <c r="J1869" s="1" t="s">
        <v>0</v>
      </c>
      <c r="K1869" s="1" t="s">
        <v>49</v>
      </c>
      <c r="L1869" s="1">
        <v>-1</v>
      </c>
      <c r="M1869" s="1">
        <v>28</v>
      </c>
      <c r="N1869" s="6"/>
      <c r="O1869" s="6">
        <v>28</v>
      </c>
      <c r="P1869" s="6">
        <v>-583872.09</v>
      </c>
      <c r="R1869" s="31">
        <v>-28</v>
      </c>
      <c r="S1869" s="28">
        <v>44012</v>
      </c>
    </row>
    <row r="1870" spans="1:19" x14ac:dyDescent="0.2">
      <c r="A1870" s="29">
        <v>40713</v>
      </c>
      <c r="B1870" s="1" t="s">
        <v>200</v>
      </c>
      <c r="C1870" s="27">
        <v>44004</v>
      </c>
      <c r="D1870" s="1">
        <v>51660</v>
      </c>
      <c r="J1870" s="1" t="s">
        <v>0</v>
      </c>
      <c r="K1870" s="1" t="s">
        <v>49</v>
      </c>
      <c r="L1870" s="1">
        <v>-0.25</v>
      </c>
      <c r="M1870" s="1">
        <v>88</v>
      </c>
      <c r="N1870" s="6"/>
      <c r="O1870" s="6">
        <v>22</v>
      </c>
      <c r="P1870" s="6">
        <v>-579410.09</v>
      </c>
      <c r="R1870" s="31">
        <v>-22</v>
      </c>
      <c r="S1870" s="28">
        <v>44012</v>
      </c>
    </row>
    <row r="1871" spans="1:19" x14ac:dyDescent="0.2">
      <c r="A1871" s="29">
        <v>40734</v>
      </c>
      <c r="B1871" s="1" t="s">
        <v>200</v>
      </c>
      <c r="C1871" s="27">
        <v>44004</v>
      </c>
      <c r="D1871" s="1">
        <v>51671</v>
      </c>
      <c r="J1871" s="1" t="s">
        <v>0</v>
      </c>
      <c r="K1871" s="1" t="s">
        <v>49</v>
      </c>
      <c r="L1871" s="1">
        <v>-4.5</v>
      </c>
      <c r="M1871" s="1">
        <v>88</v>
      </c>
      <c r="N1871" s="6"/>
      <c r="O1871" s="6">
        <v>396</v>
      </c>
      <c r="P1871" s="6">
        <v>-583206.09</v>
      </c>
      <c r="R1871" s="31">
        <v>-396</v>
      </c>
      <c r="S1871" s="28">
        <v>44012</v>
      </c>
    </row>
    <row r="1872" spans="1:19" x14ac:dyDescent="0.2">
      <c r="A1872" s="29">
        <v>40734</v>
      </c>
      <c r="B1872" s="1" t="s">
        <v>200</v>
      </c>
      <c r="C1872" s="27">
        <v>44004</v>
      </c>
      <c r="D1872" s="1">
        <v>51671</v>
      </c>
      <c r="J1872" s="1" t="s">
        <v>0</v>
      </c>
      <c r="K1872" s="1" t="s">
        <v>49</v>
      </c>
      <c r="L1872" s="1">
        <v>-2.25</v>
      </c>
      <c r="M1872" s="1">
        <v>88</v>
      </c>
      <c r="N1872" s="6"/>
      <c r="O1872" s="6">
        <v>198</v>
      </c>
      <c r="P1872" s="6">
        <v>-583844.09</v>
      </c>
      <c r="R1872" s="31">
        <v>-198</v>
      </c>
      <c r="S1872" s="28">
        <v>44012</v>
      </c>
    </row>
    <row r="1873" spans="1:19" x14ac:dyDescent="0.2">
      <c r="A1873" s="29">
        <v>40734</v>
      </c>
      <c r="B1873" s="1" t="s">
        <v>200</v>
      </c>
      <c r="C1873" s="27">
        <v>44004</v>
      </c>
      <c r="D1873" s="1">
        <v>51671</v>
      </c>
      <c r="J1873" s="1" t="s">
        <v>0</v>
      </c>
      <c r="K1873" s="1" t="s">
        <v>49</v>
      </c>
      <c r="L1873" s="1">
        <v>-1.5</v>
      </c>
      <c r="M1873" s="1">
        <v>88</v>
      </c>
      <c r="N1873" s="6"/>
      <c r="O1873" s="6">
        <v>132</v>
      </c>
      <c r="P1873" s="6">
        <v>-581500.09</v>
      </c>
      <c r="R1873" s="31">
        <v>-132</v>
      </c>
      <c r="S1873" s="28">
        <v>44012</v>
      </c>
    </row>
    <row r="1874" spans="1:19" x14ac:dyDescent="0.2">
      <c r="A1874" s="29">
        <v>40734</v>
      </c>
      <c r="B1874" s="1" t="s">
        <v>200</v>
      </c>
      <c r="C1874" s="27">
        <v>44004</v>
      </c>
      <c r="D1874" s="1">
        <v>51671</v>
      </c>
      <c r="J1874" s="1" t="s">
        <v>0</v>
      </c>
      <c r="K1874" s="1" t="s">
        <v>49</v>
      </c>
      <c r="L1874" s="1">
        <v>-1</v>
      </c>
      <c r="M1874" s="1">
        <v>124</v>
      </c>
      <c r="N1874" s="6"/>
      <c r="O1874" s="6">
        <v>124</v>
      </c>
      <c r="P1874" s="6">
        <v>-581690.09</v>
      </c>
      <c r="R1874" s="31">
        <v>-124</v>
      </c>
      <c r="S1874" s="28">
        <v>44012</v>
      </c>
    </row>
    <row r="1875" spans="1:19" x14ac:dyDescent="0.2">
      <c r="A1875" s="29">
        <v>40734</v>
      </c>
      <c r="B1875" s="1" t="s">
        <v>200</v>
      </c>
      <c r="C1875" s="27">
        <v>44004</v>
      </c>
      <c r="D1875" s="1">
        <v>51671</v>
      </c>
      <c r="J1875" s="1" t="s">
        <v>0</v>
      </c>
      <c r="K1875" s="1" t="s">
        <v>49</v>
      </c>
      <c r="L1875" s="1">
        <v>-1.25</v>
      </c>
      <c r="M1875" s="1">
        <v>88</v>
      </c>
      <c r="N1875" s="6"/>
      <c r="O1875" s="6">
        <v>110</v>
      </c>
      <c r="P1875" s="6">
        <v>-581800.09</v>
      </c>
      <c r="R1875" s="31">
        <v>-110</v>
      </c>
      <c r="S1875" s="28">
        <v>44012</v>
      </c>
    </row>
    <row r="1876" spans="1:19" x14ac:dyDescent="0.2">
      <c r="A1876" s="29">
        <v>40734</v>
      </c>
      <c r="B1876" s="1" t="s">
        <v>200</v>
      </c>
      <c r="C1876" s="27">
        <v>44004</v>
      </c>
      <c r="D1876" s="1">
        <v>51671</v>
      </c>
      <c r="J1876" s="1" t="s">
        <v>0</v>
      </c>
      <c r="K1876" s="1" t="s">
        <v>49</v>
      </c>
      <c r="L1876" s="1">
        <v>-0.75</v>
      </c>
      <c r="M1876" s="1">
        <v>88</v>
      </c>
      <c r="N1876" s="6"/>
      <c r="O1876" s="6">
        <v>66</v>
      </c>
      <c r="P1876" s="6">
        <v>-581566.09</v>
      </c>
      <c r="R1876" s="31">
        <v>-66</v>
      </c>
      <c r="S1876" s="28">
        <v>44012</v>
      </c>
    </row>
    <row r="1877" spans="1:19" x14ac:dyDescent="0.2">
      <c r="A1877" s="29">
        <v>40734</v>
      </c>
      <c r="B1877" s="1" t="s">
        <v>200</v>
      </c>
      <c r="C1877" s="27">
        <v>44004</v>
      </c>
      <c r="D1877" s="1">
        <v>51671</v>
      </c>
      <c r="J1877" s="1" t="s">
        <v>0</v>
      </c>
      <c r="K1877" s="1" t="s">
        <v>49</v>
      </c>
      <c r="L1877" s="1">
        <v>-0.5</v>
      </c>
      <c r="M1877" s="1">
        <v>88</v>
      </c>
      <c r="N1877" s="6"/>
      <c r="O1877" s="6">
        <v>44</v>
      </c>
      <c r="P1877" s="6">
        <v>-581368.09</v>
      </c>
      <c r="R1877" s="31">
        <v>-44</v>
      </c>
      <c r="S1877" s="28">
        <v>44012</v>
      </c>
    </row>
    <row r="1878" spans="1:19" x14ac:dyDescent="0.2">
      <c r="A1878" s="29">
        <v>40756</v>
      </c>
      <c r="B1878" s="1" t="s">
        <v>200</v>
      </c>
      <c r="C1878" s="27">
        <v>44004</v>
      </c>
      <c r="D1878" s="1">
        <v>51679</v>
      </c>
      <c r="J1878" s="1" t="s">
        <v>0</v>
      </c>
      <c r="K1878" s="1" t="s">
        <v>49</v>
      </c>
      <c r="L1878" s="1">
        <v>-1</v>
      </c>
      <c r="M1878" s="1">
        <v>110</v>
      </c>
      <c r="N1878" s="6"/>
      <c r="O1878" s="6">
        <v>110</v>
      </c>
      <c r="P1878" s="6">
        <v>-583982.09</v>
      </c>
      <c r="R1878" s="31">
        <v>-110</v>
      </c>
      <c r="S1878" s="28">
        <v>44012</v>
      </c>
    </row>
    <row r="1879" spans="1:19" x14ac:dyDescent="0.2">
      <c r="A1879" s="29">
        <v>40757</v>
      </c>
      <c r="B1879" s="1" t="s">
        <v>200</v>
      </c>
      <c r="C1879" s="27">
        <v>44004</v>
      </c>
      <c r="D1879" s="1">
        <v>51680</v>
      </c>
      <c r="J1879" s="1" t="s">
        <v>0</v>
      </c>
      <c r="K1879" s="1" t="s">
        <v>49</v>
      </c>
      <c r="L1879" s="1">
        <v>-1</v>
      </c>
      <c r="M1879" s="1">
        <v>160</v>
      </c>
      <c r="N1879" s="6"/>
      <c r="O1879" s="6">
        <v>160</v>
      </c>
      <c r="P1879" s="6">
        <v>-584182.09</v>
      </c>
      <c r="R1879" s="31">
        <v>-160</v>
      </c>
      <c r="S1879" s="28">
        <v>44012</v>
      </c>
    </row>
    <row r="1880" spans="1:19" x14ac:dyDescent="0.2">
      <c r="A1880" s="29">
        <v>40757</v>
      </c>
      <c r="B1880" s="1" t="s">
        <v>200</v>
      </c>
      <c r="C1880" s="27">
        <v>44004</v>
      </c>
      <c r="D1880" s="1">
        <v>51680</v>
      </c>
      <c r="J1880" s="1" t="s">
        <v>0</v>
      </c>
      <c r="K1880" s="1" t="s">
        <v>49</v>
      </c>
      <c r="L1880" s="1">
        <v>-1</v>
      </c>
      <c r="M1880" s="1">
        <v>40</v>
      </c>
      <c r="N1880" s="6"/>
      <c r="O1880" s="6">
        <v>40</v>
      </c>
      <c r="P1880" s="6">
        <v>-584022.09</v>
      </c>
      <c r="R1880" s="31">
        <v>-40</v>
      </c>
      <c r="S1880" s="28">
        <v>44012</v>
      </c>
    </row>
    <row r="1881" spans="1:19" x14ac:dyDescent="0.2">
      <c r="A1881" s="29">
        <v>40594</v>
      </c>
      <c r="B1881" s="1" t="s">
        <v>200</v>
      </c>
      <c r="C1881" s="27">
        <v>44005</v>
      </c>
      <c r="D1881" s="1">
        <v>51652</v>
      </c>
      <c r="J1881" s="1" t="s">
        <v>0</v>
      </c>
      <c r="K1881" s="1" t="s">
        <v>49</v>
      </c>
      <c r="L1881" s="1">
        <v>-4.5</v>
      </c>
      <c r="M1881" s="1">
        <v>88</v>
      </c>
      <c r="N1881" s="6"/>
      <c r="O1881" s="6">
        <v>396</v>
      </c>
      <c r="P1881" s="6">
        <v>-585310.09</v>
      </c>
      <c r="R1881" s="31">
        <v>-396</v>
      </c>
      <c r="S1881" s="28">
        <v>44012</v>
      </c>
    </row>
    <row r="1882" spans="1:19" x14ac:dyDescent="0.2">
      <c r="A1882" s="29">
        <v>40594</v>
      </c>
      <c r="B1882" s="1" t="s">
        <v>200</v>
      </c>
      <c r="C1882" s="27">
        <v>44005</v>
      </c>
      <c r="D1882" s="1">
        <v>51652</v>
      </c>
      <c r="J1882" s="1" t="s">
        <v>0</v>
      </c>
      <c r="K1882" s="1" t="s">
        <v>49</v>
      </c>
      <c r="L1882" s="1">
        <v>-1</v>
      </c>
      <c r="M1882" s="1">
        <v>278</v>
      </c>
      <c r="N1882" s="6"/>
      <c r="O1882" s="6">
        <v>278</v>
      </c>
      <c r="P1882" s="6">
        <v>-586382.09</v>
      </c>
      <c r="R1882" s="31">
        <v>-278</v>
      </c>
      <c r="S1882" s="28">
        <v>44012</v>
      </c>
    </row>
    <row r="1883" spans="1:19" x14ac:dyDescent="0.2">
      <c r="A1883" s="29">
        <v>40594</v>
      </c>
      <c r="B1883" s="1" t="s">
        <v>200</v>
      </c>
      <c r="C1883" s="27">
        <v>44005</v>
      </c>
      <c r="D1883" s="1">
        <v>51652</v>
      </c>
      <c r="J1883" s="1" t="s">
        <v>0</v>
      </c>
      <c r="K1883" s="1" t="s">
        <v>49</v>
      </c>
      <c r="L1883" s="1">
        <v>-3</v>
      </c>
      <c r="M1883" s="1">
        <v>88</v>
      </c>
      <c r="N1883" s="6"/>
      <c r="O1883" s="6">
        <v>264</v>
      </c>
      <c r="P1883" s="6">
        <v>-584570.09</v>
      </c>
      <c r="R1883" s="31">
        <v>-264</v>
      </c>
      <c r="S1883" s="28">
        <v>44012</v>
      </c>
    </row>
    <row r="1884" spans="1:19" x14ac:dyDescent="0.2">
      <c r="A1884" s="29">
        <v>40594</v>
      </c>
      <c r="B1884" s="1" t="s">
        <v>200</v>
      </c>
      <c r="C1884" s="27">
        <v>44005</v>
      </c>
      <c r="D1884" s="1">
        <v>51652</v>
      </c>
      <c r="J1884" s="1" t="s">
        <v>0</v>
      </c>
      <c r="K1884" s="1" t="s">
        <v>49</v>
      </c>
      <c r="L1884" s="1">
        <v>-3</v>
      </c>
      <c r="M1884" s="1">
        <v>88</v>
      </c>
      <c r="N1884" s="6"/>
      <c r="O1884" s="6">
        <v>264</v>
      </c>
      <c r="P1884" s="6">
        <v>-586060.09</v>
      </c>
      <c r="R1884" s="31">
        <v>-264</v>
      </c>
      <c r="S1884" s="28">
        <v>44012</v>
      </c>
    </row>
    <row r="1885" spans="1:19" x14ac:dyDescent="0.2">
      <c r="A1885" s="29">
        <v>40594</v>
      </c>
      <c r="B1885" s="1" t="s">
        <v>200</v>
      </c>
      <c r="C1885" s="27">
        <v>44005</v>
      </c>
      <c r="D1885" s="1">
        <v>51652</v>
      </c>
      <c r="J1885" s="1" t="s">
        <v>0</v>
      </c>
      <c r="K1885" s="1" t="s">
        <v>49</v>
      </c>
      <c r="L1885" s="1">
        <v>-2</v>
      </c>
      <c r="M1885" s="1">
        <v>88</v>
      </c>
      <c r="N1885" s="6"/>
      <c r="O1885" s="6">
        <v>176</v>
      </c>
      <c r="P1885" s="6">
        <v>-585672.09</v>
      </c>
      <c r="R1885" s="31">
        <v>-176</v>
      </c>
      <c r="S1885" s="28">
        <v>44012</v>
      </c>
    </row>
    <row r="1886" spans="1:19" x14ac:dyDescent="0.2">
      <c r="A1886" s="29">
        <v>40594</v>
      </c>
      <c r="B1886" s="1" t="s">
        <v>200</v>
      </c>
      <c r="C1886" s="27">
        <v>44005</v>
      </c>
      <c r="D1886" s="1">
        <v>51652</v>
      </c>
      <c r="J1886" s="1" t="s">
        <v>0</v>
      </c>
      <c r="K1886" s="1" t="s">
        <v>49</v>
      </c>
      <c r="L1886" s="1">
        <v>-1</v>
      </c>
      <c r="M1886" s="1">
        <v>124</v>
      </c>
      <c r="N1886" s="6"/>
      <c r="O1886" s="6">
        <v>124</v>
      </c>
      <c r="P1886" s="6">
        <v>-584306.09</v>
      </c>
      <c r="R1886" s="31">
        <v>-124</v>
      </c>
      <c r="S1886" s="28">
        <v>44012</v>
      </c>
    </row>
    <row r="1887" spans="1:19" x14ac:dyDescent="0.2">
      <c r="A1887" s="29">
        <v>40594</v>
      </c>
      <c r="B1887" s="1" t="s">
        <v>200</v>
      </c>
      <c r="C1887" s="27">
        <v>44005</v>
      </c>
      <c r="D1887" s="1">
        <v>51652</v>
      </c>
      <c r="J1887" s="1" t="s">
        <v>0</v>
      </c>
      <c r="K1887" s="1" t="s">
        <v>49</v>
      </c>
      <c r="L1887" s="1">
        <v>-1</v>
      </c>
      <c r="M1887" s="1">
        <v>124</v>
      </c>
      <c r="N1887" s="6"/>
      <c r="O1887" s="6">
        <v>124</v>
      </c>
      <c r="P1887" s="6">
        <v>-584914.09</v>
      </c>
      <c r="R1887" s="31">
        <v>-124</v>
      </c>
      <c r="S1887" s="28">
        <v>44012</v>
      </c>
    </row>
    <row r="1888" spans="1:19" x14ac:dyDescent="0.2">
      <c r="A1888" s="29">
        <v>40594</v>
      </c>
      <c r="B1888" s="1" t="s">
        <v>200</v>
      </c>
      <c r="C1888" s="27">
        <v>44005</v>
      </c>
      <c r="D1888" s="1">
        <v>51652</v>
      </c>
      <c r="J1888" s="1" t="s">
        <v>0</v>
      </c>
      <c r="K1888" s="1" t="s">
        <v>49</v>
      </c>
      <c r="L1888" s="1">
        <v>-1</v>
      </c>
      <c r="M1888" s="1">
        <v>124</v>
      </c>
      <c r="N1888" s="6"/>
      <c r="O1888" s="6">
        <v>124</v>
      </c>
      <c r="P1888" s="6">
        <v>-585796.09</v>
      </c>
      <c r="R1888" s="31">
        <v>-124</v>
      </c>
      <c r="S1888" s="28">
        <v>44012</v>
      </c>
    </row>
    <row r="1889" spans="1:19" x14ac:dyDescent="0.2">
      <c r="A1889" s="29">
        <v>40594</v>
      </c>
      <c r="B1889" s="1" t="s">
        <v>200</v>
      </c>
      <c r="C1889" s="27">
        <v>44005</v>
      </c>
      <c r="D1889" s="1">
        <v>51652</v>
      </c>
      <c r="J1889" s="1" t="s">
        <v>0</v>
      </c>
      <c r="K1889" s="1" t="s">
        <v>49</v>
      </c>
      <c r="L1889" s="1">
        <v>-1</v>
      </c>
      <c r="M1889" s="1">
        <v>98</v>
      </c>
      <c r="N1889" s="6"/>
      <c r="O1889" s="6">
        <v>98</v>
      </c>
      <c r="P1889" s="6">
        <v>-585496.09</v>
      </c>
      <c r="R1889" s="31">
        <v>-98</v>
      </c>
      <c r="S1889" s="28">
        <v>44012</v>
      </c>
    </row>
    <row r="1890" spans="1:19" x14ac:dyDescent="0.2">
      <c r="A1890" s="29">
        <v>40594</v>
      </c>
      <c r="B1890" s="1" t="s">
        <v>200</v>
      </c>
      <c r="C1890" s="27">
        <v>44005</v>
      </c>
      <c r="D1890" s="1">
        <v>51652</v>
      </c>
      <c r="J1890" s="1" t="s">
        <v>0</v>
      </c>
      <c r="K1890" s="1" t="s">
        <v>49</v>
      </c>
      <c r="L1890" s="1">
        <v>-1</v>
      </c>
      <c r="M1890" s="1">
        <v>88</v>
      </c>
      <c r="N1890" s="6"/>
      <c r="O1890" s="6">
        <v>88</v>
      </c>
      <c r="P1890" s="6">
        <v>-584790.09</v>
      </c>
      <c r="R1890" s="31">
        <v>-88</v>
      </c>
      <c r="S1890" s="28">
        <v>44012</v>
      </c>
    </row>
    <row r="1891" spans="1:19" x14ac:dyDescent="0.2">
      <c r="A1891" s="29">
        <v>40594</v>
      </c>
      <c r="B1891" s="1" t="s">
        <v>200</v>
      </c>
      <c r="C1891" s="27">
        <v>44005</v>
      </c>
      <c r="D1891" s="1">
        <v>51652</v>
      </c>
      <c r="J1891" s="1" t="s">
        <v>0</v>
      </c>
      <c r="K1891" s="1" t="s">
        <v>49</v>
      </c>
      <c r="L1891" s="1">
        <v>-0.75</v>
      </c>
      <c r="M1891" s="1">
        <v>88</v>
      </c>
      <c r="N1891" s="6"/>
      <c r="O1891" s="6">
        <v>66</v>
      </c>
      <c r="P1891" s="6">
        <v>-584636.09</v>
      </c>
      <c r="R1891" s="31">
        <v>-66</v>
      </c>
      <c r="S1891" s="28">
        <v>44012</v>
      </c>
    </row>
    <row r="1892" spans="1:19" x14ac:dyDescent="0.2">
      <c r="A1892" s="29">
        <v>40594</v>
      </c>
      <c r="B1892" s="1" t="s">
        <v>200</v>
      </c>
      <c r="C1892" s="27">
        <v>44005</v>
      </c>
      <c r="D1892" s="1">
        <v>51652</v>
      </c>
      <c r="J1892" s="1" t="s">
        <v>0</v>
      </c>
      <c r="K1892" s="1" t="s">
        <v>49</v>
      </c>
      <c r="L1892" s="1">
        <v>-0.75</v>
      </c>
      <c r="M1892" s="1">
        <v>88</v>
      </c>
      <c r="N1892" s="6"/>
      <c r="O1892" s="6">
        <v>66</v>
      </c>
      <c r="P1892" s="6">
        <v>-584702.09</v>
      </c>
      <c r="R1892" s="31">
        <v>-66</v>
      </c>
      <c r="S1892" s="28">
        <v>44012</v>
      </c>
    </row>
    <row r="1893" spans="1:19" x14ac:dyDescent="0.2">
      <c r="A1893" s="29">
        <v>40594</v>
      </c>
      <c r="B1893" s="1" t="s">
        <v>200</v>
      </c>
      <c r="C1893" s="27">
        <v>44005</v>
      </c>
      <c r="D1893" s="1">
        <v>51652</v>
      </c>
      <c r="J1893" s="1" t="s">
        <v>0</v>
      </c>
      <c r="K1893" s="1" t="s">
        <v>49</v>
      </c>
      <c r="L1893" s="1">
        <v>-0.5</v>
      </c>
      <c r="M1893" s="1">
        <v>88</v>
      </c>
      <c r="N1893" s="6"/>
      <c r="O1893" s="6">
        <v>44</v>
      </c>
      <c r="P1893" s="6">
        <v>-585354.09</v>
      </c>
      <c r="R1893" s="31">
        <v>-44</v>
      </c>
      <c r="S1893" s="28">
        <v>44012</v>
      </c>
    </row>
    <row r="1894" spans="1:19" x14ac:dyDescent="0.2">
      <c r="A1894" s="29">
        <v>40594</v>
      </c>
      <c r="B1894" s="1" t="s">
        <v>200</v>
      </c>
      <c r="C1894" s="27">
        <v>44005</v>
      </c>
      <c r="D1894" s="1">
        <v>51652</v>
      </c>
      <c r="J1894" s="1" t="s">
        <v>0</v>
      </c>
      <c r="K1894" s="1" t="s">
        <v>49</v>
      </c>
      <c r="L1894" s="1">
        <v>-0.5</v>
      </c>
      <c r="M1894" s="1">
        <v>88</v>
      </c>
      <c r="N1894" s="6"/>
      <c r="O1894" s="6">
        <v>44</v>
      </c>
      <c r="P1894" s="6">
        <v>-585398.09</v>
      </c>
      <c r="R1894" s="31">
        <v>-44</v>
      </c>
      <c r="S1894" s="28">
        <v>44012</v>
      </c>
    </row>
    <row r="1895" spans="1:19" x14ac:dyDescent="0.2">
      <c r="A1895" s="29">
        <v>40594</v>
      </c>
      <c r="B1895" s="1" t="s">
        <v>200</v>
      </c>
      <c r="C1895" s="27">
        <v>44005</v>
      </c>
      <c r="D1895" s="1">
        <v>51652</v>
      </c>
      <c r="J1895" s="1" t="s">
        <v>0</v>
      </c>
      <c r="K1895" s="1" t="s">
        <v>49</v>
      </c>
      <c r="L1895" s="1">
        <v>-0.5</v>
      </c>
      <c r="M1895" s="1">
        <v>88</v>
      </c>
      <c r="N1895" s="6"/>
      <c r="O1895" s="6">
        <v>44</v>
      </c>
      <c r="P1895" s="6">
        <v>-586104.09</v>
      </c>
      <c r="R1895" s="31">
        <v>-44</v>
      </c>
      <c r="S1895" s="28">
        <v>44012</v>
      </c>
    </row>
    <row r="1896" spans="1:19" x14ac:dyDescent="0.2">
      <c r="A1896" s="29">
        <v>40723</v>
      </c>
      <c r="B1896" s="1" t="s">
        <v>200</v>
      </c>
      <c r="C1896" s="27">
        <v>44011</v>
      </c>
      <c r="D1896" s="1">
        <v>51664</v>
      </c>
      <c r="J1896" s="1" t="s">
        <v>0</v>
      </c>
      <c r="K1896" s="1" t="s">
        <v>49</v>
      </c>
      <c r="L1896" s="1">
        <v>-6.5</v>
      </c>
      <c r="M1896" s="1">
        <v>88</v>
      </c>
      <c r="N1896" s="6"/>
      <c r="O1896" s="6">
        <v>572</v>
      </c>
      <c r="P1896" s="6">
        <v>-587078.09</v>
      </c>
      <c r="R1896" s="31">
        <v>-572</v>
      </c>
      <c r="S1896" s="28">
        <v>44012</v>
      </c>
    </row>
    <row r="1897" spans="1:19" x14ac:dyDescent="0.2">
      <c r="A1897" s="29">
        <v>40723</v>
      </c>
      <c r="B1897" s="1" t="s">
        <v>200</v>
      </c>
      <c r="C1897" s="27">
        <v>44011</v>
      </c>
      <c r="D1897" s="1">
        <v>51664</v>
      </c>
      <c r="J1897" s="1" t="s">
        <v>0</v>
      </c>
      <c r="K1897" s="1" t="s">
        <v>49</v>
      </c>
      <c r="L1897" s="1">
        <v>-6.5</v>
      </c>
      <c r="M1897" s="1">
        <v>88</v>
      </c>
      <c r="N1897" s="6"/>
      <c r="O1897" s="6">
        <v>572</v>
      </c>
      <c r="P1897" s="6">
        <v>-588052.09</v>
      </c>
      <c r="R1897" s="31">
        <v>-572</v>
      </c>
      <c r="S1897" s="28">
        <v>44012</v>
      </c>
    </row>
    <row r="1898" spans="1:19" x14ac:dyDescent="0.2">
      <c r="A1898" s="29">
        <v>40723</v>
      </c>
      <c r="B1898" s="1" t="s">
        <v>200</v>
      </c>
      <c r="C1898" s="27">
        <v>44011</v>
      </c>
      <c r="D1898" s="1">
        <v>51664</v>
      </c>
      <c r="J1898" s="1" t="s">
        <v>0</v>
      </c>
      <c r="K1898" s="1" t="s">
        <v>49</v>
      </c>
      <c r="L1898" s="1">
        <v>-1.75</v>
      </c>
      <c r="M1898" s="1">
        <v>88</v>
      </c>
      <c r="N1898" s="6"/>
      <c r="O1898" s="6">
        <v>154</v>
      </c>
      <c r="P1898" s="6">
        <v>-587356.09</v>
      </c>
      <c r="R1898" s="31">
        <v>-154</v>
      </c>
      <c r="S1898" s="28">
        <v>44012</v>
      </c>
    </row>
    <row r="1899" spans="1:19" x14ac:dyDescent="0.2">
      <c r="A1899" s="29">
        <v>40723</v>
      </c>
      <c r="B1899" s="1" t="s">
        <v>200</v>
      </c>
      <c r="C1899" s="27">
        <v>44011</v>
      </c>
      <c r="D1899" s="1">
        <v>51664</v>
      </c>
      <c r="J1899" s="1" t="s">
        <v>0</v>
      </c>
      <c r="K1899" s="1" t="s">
        <v>49</v>
      </c>
      <c r="L1899" s="1">
        <v>-1</v>
      </c>
      <c r="M1899" s="1">
        <v>124</v>
      </c>
      <c r="N1899" s="6"/>
      <c r="O1899" s="6">
        <v>124</v>
      </c>
      <c r="P1899" s="6">
        <v>-586506.09</v>
      </c>
      <c r="R1899" s="31">
        <v>-124</v>
      </c>
      <c r="S1899" s="28">
        <v>44012</v>
      </c>
    </row>
    <row r="1900" spans="1:19" x14ac:dyDescent="0.2">
      <c r="A1900" s="29">
        <v>40723</v>
      </c>
      <c r="B1900" s="1" t="s">
        <v>200</v>
      </c>
      <c r="C1900" s="27">
        <v>44011</v>
      </c>
      <c r="D1900" s="1">
        <v>51664</v>
      </c>
      <c r="J1900" s="1" t="s">
        <v>0</v>
      </c>
      <c r="K1900" s="1" t="s">
        <v>49</v>
      </c>
      <c r="L1900" s="1">
        <v>-1</v>
      </c>
      <c r="M1900" s="1">
        <v>124</v>
      </c>
      <c r="N1900" s="6"/>
      <c r="O1900" s="6">
        <v>124</v>
      </c>
      <c r="P1900" s="6">
        <v>-587202.09</v>
      </c>
      <c r="R1900" s="31">
        <v>-124</v>
      </c>
      <c r="S1900" s="28">
        <v>44012</v>
      </c>
    </row>
    <row r="1901" spans="1:19" x14ac:dyDescent="0.2">
      <c r="A1901" s="29">
        <v>40723</v>
      </c>
      <c r="B1901" s="1" t="s">
        <v>200</v>
      </c>
      <c r="C1901" s="27">
        <v>44011</v>
      </c>
      <c r="D1901" s="1">
        <v>51664</v>
      </c>
      <c r="J1901" s="1" t="s">
        <v>0</v>
      </c>
      <c r="K1901" s="1" t="s">
        <v>49</v>
      </c>
      <c r="L1901" s="1">
        <v>-1</v>
      </c>
      <c r="M1901" s="1">
        <v>124</v>
      </c>
      <c r="N1901" s="6"/>
      <c r="O1901" s="6">
        <v>124</v>
      </c>
      <c r="P1901" s="6">
        <v>-587480.09</v>
      </c>
      <c r="R1901" s="31">
        <v>-124</v>
      </c>
      <c r="S1901" s="28">
        <v>44012</v>
      </c>
    </row>
    <row r="1902" spans="1:19" x14ac:dyDescent="0.2">
      <c r="A1902" s="29">
        <v>40714</v>
      </c>
      <c r="B1902" s="1" t="s">
        <v>200</v>
      </c>
      <c r="C1902" s="27">
        <v>44012</v>
      </c>
      <c r="D1902" s="1">
        <v>51661</v>
      </c>
      <c r="J1902" s="1" t="s">
        <v>0</v>
      </c>
      <c r="K1902" s="1" t="s">
        <v>49</v>
      </c>
      <c r="L1902" s="1">
        <v>-1</v>
      </c>
      <c r="M1902" s="1">
        <v>5900</v>
      </c>
      <c r="N1902" s="6"/>
      <c r="O1902" s="6">
        <v>5900</v>
      </c>
      <c r="P1902" s="6">
        <v>-593952.09</v>
      </c>
      <c r="R1902" s="31">
        <v>-5900</v>
      </c>
      <c r="S1902" s="28">
        <v>44012</v>
      </c>
    </row>
    <row r="1903" spans="1:19" x14ac:dyDescent="0.2">
      <c r="A1903" s="29">
        <v>40714</v>
      </c>
      <c r="B1903" s="1" t="s">
        <v>200</v>
      </c>
      <c r="C1903" s="27">
        <v>44012</v>
      </c>
      <c r="D1903" s="1">
        <v>51661</v>
      </c>
      <c r="J1903" s="1" t="s">
        <v>0</v>
      </c>
      <c r="K1903" s="1" t="s">
        <v>49</v>
      </c>
      <c r="L1903" s="1">
        <v>-2.25</v>
      </c>
      <c r="M1903" s="1">
        <v>88</v>
      </c>
      <c r="N1903" s="6"/>
      <c r="O1903" s="6">
        <v>198</v>
      </c>
      <c r="P1903" s="6">
        <v>-594634.09</v>
      </c>
      <c r="R1903" s="31">
        <v>-198</v>
      </c>
      <c r="S1903" s="28">
        <v>44012</v>
      </c>
    </row>
    <row r="1904" spans="1:19" x14ac:dyDescent="0.2">
      <c r="A1904" s="29">
        <v>40714</v>
      </c>
      <c r="B1904" s="1" t="s">
        <v>200</v>
      </c>
      <c r="C1904" s="27">
        <v>44012</v>
      </c>
      <c r="D1904" s="1">
        <v>51661</v>
      </c>
      <c r="J1904" s="1" t="s">
        <v>0</v>
      </c>
      <c r="K1904" s="1" t="s">
        <v>49</v>
      </c>
      <c r="L1904" s="1">
        <v>-1.75</v>
      </c>
      <c r="M1904" s="1">
        <v>88</v>
      </c>
      <c r="N1904" s="6"/>
      <c r="O1904" s="6">
        <v>154</v>
      </c>
      <c r="P1904" s="6">
        <v>-594128.09</v>
      </c>
      <c r="R1904" s="31">
        <v>-154</v>
      </c>
      <c r="S1904" s="28">
        <v>44012</v>
      </c>
    </row>
    <row r="1905" spans="1:19" x14ac:dyDescent="0.2">
      <c r="A1905" s="29">
        <v>40714</v>
      </c>
      <c r="B1905" s="1" t="s">
        <v>200</v>
      </c>
      <c r="C1905" s="27">
        <v>44012</v>
      </c>
      <c r="D1905" s="1">
        <v>51661</v>
      </c>
      <c r="J1905" s="1" t="s">
        <v>0</v>
      </c>
      <c r="K1905" s="1" t="s">
        <v>49</v>
      </c>
      <c r="L1905" s="1">
        <v>-1.75</v>
      </c>
      <c r="M1905" s="1">
        <v>88</v>
      </c>
      <c r="N1905" s="6"/>
      <c r="O1905" s="6">
        <v>154</v>
      </c>
      <c r="P1905" s="6">
        <v>-594788.09</v>
      </c>
      <c r="R1905" s="31">
        <v>-154</v>
      </c>
      <c r="S1905" s="28">
        <v>44012</v>
      </c>
    </row>
    <row r="1906" spans="1:19" x14ac:dyDescent="0.2">
      <c r="A1906" s="29">
        <v>40714</v>
      </c>
      <c r="B1906" s="1" t="s">
        <v>200</v>
      </c>
      <c r="C1906" s="27">
        <v>44012</v>
      </c>
      <c r="D1906" s="1">
        <v>51661</v>
      </c>
      <c r="J1906" s="1" t="s">
        <v>0</v>
      </c>
      <c r="K1906" s="1" t="s">
        <v>49</v>
      </c>
      <c r="L1906" s="1">
        <v>-1.5</v>
      </c>
      <c r="M1906" s="1">
        <v>88</v>
      </c>
      <c r="N1906" s="6"/>
      <c r="O1906" s="6">
        <v>132</v>
      </c>
      <c r="P1906" s="6">
        <v>-594326.09</v>
      </c>
      <c r="R1906" s="31">
        <v>-132</v>
      </c>
      <c r="S1906" s="28">
        <v>44012</v>
      </c>
    </row>
    <row r="1907" spans="1:19" x14ac:dyDescent="0.2">
      <c r="A1907" s="29">
        <v>40714</v>
      </c>
      <c r="B1907" s="1" t="s">
        <v>200</v>
      </c>
      <c r="C1907" s="27">
        <v>44012</v>
      </c>
      <c r="D1907" s="1">
        <v>51661</v>
      </c>
      <c r="J1907" s="1" t="s">
        <v>0</v>
      </c>
      <c r="K1907" s="1" t="s">
        <v>49</v>
      </c>
      <c r="L1907" s="1">
        <v>-0.75</v>
      </c>
      <c r="M1907" s="1">
        <v>88</v>
      </c>
      <c r="N1907" s="6"/>
      <c r="O1907" s="6">
        <v>66</v>
      </c>
      <c r="P1907" s="6">
        <v>-594392.09</v>
      </c>
      <c r="R1907" s="31">
        <v>-66</v>
      </c>
      <c r="S1907" s="28">
        <v>44012</v>
      </c>
    </row>
    <row r="1908" spans="1:19" x14ac:dyDescent="0.2">
      <c r="A1908" s="29">
        <v>40714</v>
      </c>
      <c r="B1908" s="1" t="s">
        <v>200</v>
      </c>
      <c r="C1908" s="27">
        <v>44012</v>
      </c>
      <c r="D1908" s="1">
        <v>51661</v>
      </c>
      <c r="J1908" s="1" t="s">
        <v>0</v>
      </c>
      <c r="K1908" s="1" t="s">
        <v>49</v>
      </c>
      <c r="L1908" s="1">
        <v>-0.5</v>
      </c>
      <c r="M1908" s="1">
        <v>88</v>
      </c>
      <c r="N1908" s="6"/>
      <c r="O1908" s="6">
        <v>44</v>
      </c>
      <c r="P1908" s="6">
        <v>-594194.09</v>
      </c>
      <c r="R1908" s="31">
        <v>-44</v>
      </c>
      <c r="S1908" s="28">
        <v>44012</v>
      </c>
    </row>
    <row r="1909" spans="1:19" x14ac:dyDescent="0.2">
      <c r="A1909" s="29">
        <v>40714</v>
      </c>
      <c r="B1909" s="1" t="s">
        <v>200</v>
      </c>
      <c r="C1909" s="27">
        <v>44012</v>
      </c>
      <c r="D1909" s="1">
        <v>51661</v>
      </c>
      <c r="J1909" s="1" t="s">
        <v>0</v>
      </c>
      <c r="K1909" s="1" t="s">
        <v>49</v>
      </c>
      <c r="L1909" s="1">
        <v>-0.5</v>
      </c>
      <c r="M1909" s="1">
        <v>88</v>
      </c>
      <c r="N1909" s="6"/>
      <c r="O1909" s="6">
        <v>44</v>
      </c>
      <c r="P1909" s="6">
        <v>-594436.09</v>
      </c>
      <c r="R1909" s="31">
        <v>-44</v>
      </c>
      <c r="S1909" s="28">
        <v>44012</v>
      </c>
    </row>
    <row r="1910" spans="1:19" x14ac:dyDescent="0.2">
      <c r="A1910" s="29">
        <v>40714</v>
      </c>
      <c r="B1910" s="1" t="s">
        <v>200</v>
      </c>
      <c r="C1910" s="27">
        <v>44012</v>
      </c>
      <c r="D1910" s="1">
        <v>51661</v>
      </c>
      <c r="J1910" s="1" t="s">
        <v>0</v>
      </c>
      <c r="K1910" s="1" t="s">
        <v>49</v>
      </c>
      <c r="L1910" s="1">
        <v>-0.5</v>
      </c>
      <c r="M1910" s="1">
        <v>88</v>
      </c>
      <c r="N1910" s="6"/>
      <c r="O1910" s="6">
        <v>44</v>
      </c>
      <c r="P1910" s="6">
        <v>-594832.09</v>
      </c>
      <c r="R1910" s="31">
        <v>-44</v>
      </c>
      <c r="S1910" s="28">
        <v>44012</v>
      </c>
    </row>
    <row r="1911" spans="1:19" x14ac:dyDescent="0.2">
      <c r="A1911" s="29">
        <v>40714</v>
      </c>
      <c r="B1911" s="1" t="s">
        <v>200</v>
      </c>
      <c r="C1911" s="27">
        <v>44012</v>
      </c>
      <c r="D1911" s="1">
        <v>51661</v>
      </c>
      <c r="J1911" s="1" t="s">
        <v>0</v>
      </c>
      <c r="K1911" s="1" t="s">
        <v>49</v>
      </c>
      <c r="L1911" s="1">
        <v>-0.5</v>
      </c>
      <c r="M1911" s="1">
        <v>88</v>
      </c>
      <c r="N1911" s="6"/>
      <c r="O1911" s="6">
        <v>44</v>
      </c>
      <c r="P1911" s="6">
        <v>-594876.09</v>
      </c>
      <c r="R1911" s="31">
        <v>-44</v>
      </c>
      <c r="S1911" s="28">
        <v>44012</v>
      </c>
    </row>
    <row r="1912" spans="1:19" x14ac:dyDescent="0.2">
      <c r="A1912" s="29">
        <v>40714</v>
      </c>
      <c r="B1912" s="1" t="s">
        <v>200</v>
      </c>
      <c r="C1912" s="27">
        <v>44012</v>
      </c>
      <c r="D1912" s="1">
        <v>51661</v>
      </c>
      <c r="J1912" s="1" t="s">
        <v>0</v>
      </c>
      <c r="K1912" s="1" t="s">
        <v>49</v>
      </c>
      <c r="L1912" s="1">
        <v>-0.5</v>
      </c>
      <c r="M1912" s="1">
        <v>88</v>
      </c>
      <c r="N1912" s="6"/>
      <c r="O1912" s="6">
        <v>44</v>
      </c>
      <c r="P1912" s="6">
        <v>-594920.09</v>
      </c>
      <c r="R1912" s="31">
        <v>-44</v>
      </c>
      <c r="S1912" s="28">
        <v>44012</v>
      </c>
    </row>
    <row r="1913" spans="1:19" x14ac:dyDescent="0.2">
      <c r="A1913" s="29">
        <v>40714</v>
      </c>
      <c r="B1913" s="1" t="s">
        <v>200</v>
      </c>
      <c r="C1913" s="27">
        <v>44012</v>
      </c>
      <c r="D1913" s="1">
        <v>51661</v>
      </c>
      <c r="J1913" s="1" t="s">
        <v>0</v>
      </c>
      <c r="K1913" s="1" t="s">
        <v>49</v>
      </c>
      <c r="L1913" s="1">
        <v>-0.5</v>
      </c>
      <c r="M1913" s="1">
        <v>88</v>
      </c>
      <c r="N1913" s="6"/>
      <c r="O1913" s="6">
        <v>44</v>
      </c>
      <c r="P1913" s="6">
        <v>-595030.09</v>
      </c>
      <c r="R1913" s="31">
        <v>-44</v>
      </c>
      <c r="S1913" s="28">
        <v>44012</v>
      </c>
    </row>
    <row r="1914" spans="1:19" x14ac:dyDescent="0.2">
      <c r="A1914" s="29">
        <v>40714</v>
      </c>
      <c r="B1914" s="1" t="s">
        <v>200</v>
      </c>
      <c r="C1914" s="27">
        <v>44012</v>
      </c>
      <c r="D1914" s="1">
        <v>51661</v>
      </c>
      <c r="J1914" s="1" t="s">
        <v>0</v>
      </c>
      <c r="K1914" s="1" t="s">
        <v>49</v>
      </c>
      <c r="L1914" s="1">
        <v>-0.25</v>
      </c>
      <c r="M1914" s="1">
        <v>88</v>
      </c>
      <c r="N1914" s="6"/>
      <c r="O1914" s="6">
        <v>22</v>
      </c>
      <c r="P1914" s="6">
        <v>-593974.09</v>
      </c>
      <c r="R1914" s="31">
        <v>-22</v>
      </c>
      <c r="S1914" s="28">
        <v>44012</v>
      </c>
    </row>
    <row r="1915" spans="1:19" x14ac:dyDescent="0.2">
      <c r="A1915" s="29">
        <v>40714</v>
      </c>
      <c r="B1915" s="1" t="s">
        <v>200</v>
      </c>
      <c r="C1915" s="27">
        <v>44012</v>
      </c>
      <c r="D1915" s="1">
        <v>51661</v>
      </c>
      <c r="J1915" s="1" t="s">
        <v>0</v>
      </c>
      <c r="K1915" s="1" t="s">
        <v>49</v>
      </c>
      <c r="L1915" s="1">
        <v>-0.25</v>
      </c>
      <c r="M1915" s="1">
        <v>88</v>
      </c>
      <c r="N1915" s="6"/>
      <c r="O1915" s="6">
        <v>22</v>
      </c>
      <c r="P1915" s="6">
        <v>-594150.09</v>
      </c>
      <c r="R1915" s="31">
        <v>-22</v>
      </c>
      <c r="S1915" s="28">
        <v>44012</v>
      </c>
    </row>
    <row r="1916" spans="1:19" x14ac:dyDescent="0.2">
      <c r="A1916" s="29">
        <v>40714</v>
      </c>
      <c r="B1916" s="1" t="s">
        <v>200</v>
      </c>
      <c r="C1916" s="27">
        <v>44012</v>
      </c>
      <c r="D1916" s="1">
        <v>51661</v>
      </c>
      <c r="J1916" s="1" t="s">
        <v>0</v>
      </c>
      <c r="K1916" s="1" t="s">
        <v>49</v>
      </c>
      <c r="L1916" s="1">
        <v>-0.25</v>
      </c>
      <c r="M1916" s="1">
        <v>88</v>
      </c>
      <c r="N1916" s="6"/>
      <c r="O1916" s="6">
        <v>22</v>
      </c>
      <c r="P1916" s="6">
        <v>-594942.09</v>
      </c>
      <c r="R1916" s="31">
        <v>-22</v>
      </c>
      <c r="S1916" s="28">
        <v>44012</v>
      </c>
    </row>
    <row r="1917" spans="1:19" x14ac:dyDescent="0.2">
      <c r="A1917" s="29">
        <v>40714</v>
      </c>
      <c r="B1917" s="1" t="s">
        <v>200</v>
      </c>
      <c r="C1917" s="27">
        <v>44012</v>
      </c>
      <c r="D1917" s="1">
        <v>51661</v>
      </c>
      <c r="J1917" s="1" t="s">
        <v>0</v>
      </c>
      <c r="K1917" s="1" t="s">
        <v>49</v>
      </c>
      <c r="L1917" s="1">
        <v>-0.25</v>
      </c>
      <c r="M1917" s="1">
        <v>88</v>
      </c>
      <c r="N1917" s="6"/>
      <c r="O1917" s="6">
        <v>22</v>
      </c>
      <c r="P1917" s="6">
        <v>-594964.09</v>
      </c>
      <c r="R1917" s="31">
        <v>-22</v>
      </c>
      <c r="S1917" s="28">
        <v>44012</v>
      </c>
    </row>
    <row r="1918" spans="1:19" x14ac:dyDescent="0.2">
      <c r="A1918" s="29">
        <v>40714</v>
      </c>
      <c r="B1918" s="1" t="s">
        <v>200</v>
      </c>
      <c r="C1918" s="27">
        <v>44012</v>
      </c>
      <c r="D1918" s="1">
        <v>51661</v>
      </c>
      <c r="J1918" s="1" t="s">
        <v>0</v>
      </c>
      <c r="K1918" s="1" t="s">
        <v>49</v>
      </c>
      <c r="L1918" s="1">
        <v>-0.25</v>
      </c>
      <c r="M1918" s="1">
        <v>88</v>
      </c>
      <c r="N1918" s="6"/>
      <c r="O1918" s="6">
        <v>22</v>
      </c>
      <c r="P1918" s="6">
        <v>-594986.09</v>
      </c>
      <c r="R1918" s="31">
        <v>-22</v>
      </c>
      <c r="S1918" s="28">
        <v>44012</v>
      </c>
    </row>
    <row r="1919" spans="1:19" x14ac:dyDescent="0.2">
      <c r="A1919" s="29">
        <v>40796</v>
      </c>
      <c r="B1919" s="1" t="s">
        <v>200</v>
      </c>
      <c r="C1919" s="27">
        <v>44013</v>
      </c>
      <c r="D1919" s="1">
        <v>51696</v>
      </c>
      <c r="J1919" s="1" t="s">
        <v>0</v>
      </c>
      <c r="K1919" s="1" t="s">
        <v>49</v>
      </c>
      <c r="L1919" s="1">
        <v>-1</v>
      </c>
      <c r="M1919" s="1">
        <v>640</v>
      </c>
      <c r="N1919" s="6"/>
      <c r="O1919" s="6">
        <v>640</v>
      </c>
      <c r="P1919" s="6">
        <v>-595670.09</v>
      </c>
      <c r="R1919" s="31">
        <v>-640</v>
      </c>
      <c r="S1919" s="28">
        <v>44043</v>
      </c>
    </row>
    <row r="1920" spans="1:19" x14ac:dyDescent="0.2">
      <c r="A1920" s="29">
        <v>40796</v>
      </c>
      <c r="B1920" s="1" t="s">
        <v>200</v>
      </c>
      <c r="C1920" s="27">
        <v>44013</v>
      </c>
      <c r="D1920" s="1">
        <v>51696</v>
      </c>
      <c r="J1920" s="1" t="s">
        <v>0</v>
      </c>
      <c r="K1920" s="1" t="s">
        <v>49</v>
      </c>
      <c r="L1920" s="1">
        <v>-1</v>
      </c>
      <c r="M1920" s="1">
        <v>20</v>
      </c>
      <c r="N1920" s="6"/>
      <c r="O1920" s="6">
        <v>20</v>
      </c>
      <c r="P1920" s="6">
        <v>-595690.09</v>
      </c>
      <c r="R1920" s="31">
        <v>-20</v>
      </c>
      <c r="S1920" s="28">
        <v>44043</v>
      </c>
    </row>
    <row r="1921" spans="1:19" x14ac:dyDescent="0.2">
      <c r="A1921" s="29">
        <v>40797</v>
      </c>
      <c r="B1921" s="1" t="s">
        <v>200</v>
      </c>
      <c r="C1921" s="27">
        <v>44013</v>
      </c>
      <c r="D1921" s="1">
        <v>51697</v>
      </c>
      <c r="J1921" s="1" t="s">
        <v>0</v>
      </c>
      <c r="K1921" s="1" t="s">
        <v>49</v>
      </c>
      <c r="L1921" s="1">
        <v>-1</v>
      </c>
      <c r="M1921" s="1">
        <v>280</v>
      </c>
      <c r="N1921" s="6"/>
      <c r="O1921" s="6">
        <v>280</v>
      </c>
      <c r="P1921" s="6">
        <v>-595970.09</v>
      </c>
      <c r="R1921" s="31">
        <v>-280</v>
      </c>
      <c r="S1921" s="28">
        <v>44043</v>
      </c>
    </row>
    <row r="1922" spans="1:19" x14ac:dyDescent="0.2">
      <c r="A1922" s="29">
        <v>40797</v>
      </c>
      <c r="B1922" s="1" t="s">
        <v>200</v>
      </c>
      <c r="C1922" s="27">
        <v>44013</v>
      </c>
      <c r="D1922" s="1">
        <v>51697</v>
      </c>
      <c r="J1922" s="1" t="s">
        <v>0</v>
      </c>
      <c r="K1922" s="1" t="s">
        <v>49</v>
      </c>
      <c r="L1922" s="1">
        <v>-1</v>
      </c>
      <c r="M1922" s="1">
        <v>56</v>
      </c>
      <c r="N1922" s="6"/>
      <c r="O1922" s="6">
        <v>56</v>
      </c>
      <c r="P1922" s="6">
        <v>-596026.09</v>
      </c>
      <c r="R1922" s="31">
        <v>-56</v>
      </c>
      <c r="S1922" s="28">
        <v>44043</v>
      </c>
    </row>
    <row r="1923" spans="1:19" x14ac:dyDescent="0.2">
      <c r="A1923" s="29">
        <v>40798</v>
      </c>
      <c r="B1923" s="1" t="s">
        <v>200</v>
      </c>
      <c r="C1923" s="27">
        <v>44013</v>
      </c>
      <c r="D1923" s="1">
        <v>51698</v>
      </c>
      <c r="J1923" s="1" t="s">
        <v>0</v>
      </c>
      <c r="K1923" s="1" t="s">
        <v>49</v>
      </c>
      <c r="L1923" s="1">
        <v>-1</v>
      </c>
      <c r="M1923" s="1">
        <v>440</v>
      </c>
      <c r="N1923" s="6"/>
      <c r="O1923" s="6">
        <v>440</v>
      </c>
      <c r="P1923" s="6">
        <v>-596466.09</v>
      </c>
      <c r="R1923" s="31">
        <v>-440</v>
      </c>
      <c r="S1923" s="28">
        <v>44043</v>
      </c>
    </row>
    <row r="1924" spans="1:19" x14ac:dyDescent="0.2">
      <c r="A1924" s="29">
        <v>40798</v>
      </c>
      <c r="B1924" s="1" t="s">
        <v>200</v>
      </c>
      <c r="C1924" s="27">
        <v>44013</v>
      </c>
      <c r="D1924" s="1">
        <v>51698</v>
      </c>
      <c r="J1924" s="1" t="s">
        <v>0</v>
      </c>
      <c r="K1924" s="1" t="s">
        <v>49</v>
      </c>
      <c r="L1924" s="1">
        <v>-1</v>
      </c>
      <c r="M1924" s="1">
        <v>36</v>
      </c>
      <c r="N1924" s="6"/>
      <c r="O1924" s="6">
        <v>36</v>
      </c>
      <c r="P1924" s="6">
        <v>-596502.09</v>
      </c>
      <c r="R1924" s="31">
        <v>-36</v>
      </c>
      <c r="S1924" s="28">
        <v>44043</v>
      </c>
    </row>
    <row r="1925" spans="1:19" x14ac:dyDescent="0.2">
      <c r="A1925" s="29">
        <v>40799</v>
      </c>
      <c r="B1925" s="1" t="s">
        <v>200</v>
      </c>
      <c r="C1925" s="27">
        <v>44013</v>
      </c>
      <c r="D1925" s="1">
        <v>51699</v>
      </c>
      <c r="J1925" s="1" t="s">
        <v>0</v>
      </c>
      <c r="K1925" s="1" t="s">
        <v>49</v>
      </c>
      <c r="L1925" s="1">
        <v>-1</v>
      </c>
      <c r="M1925" s="1">
        <v>720</v>
      </c>
      <c r="N1925" s="6"/>
      <c r="O1925" s="6">
        <v>720</v>
      </c>
      <c r="P1925" s="6">
        <v>-597222.09</v>
      </c>
      <c r="R1925" s="31">
        <v>-720</v>
      </c>
      <c r="S1925" s="28">
        <v>44043</v>
      </c>
    </row>
    <row r="1926" spans="1:19" x14ac:dyDescent="0.2">
      <c r="A1926" s="29">
        <v>40799</v>
      </c>
      <c r="B1926" s="1" t="s">
        <v>200</v>
      </c>
      <c r="C1926" s="27">
        <v>44013</v>
      </c>
      <c r="D1926" s="1">
        <v>51699</v>
      </c>
      <c r="J1926" s="1" t="s">
        <v>0</v>
      </c>
      <c r="K1926" s="1" t="s">
        <v>49</v>
      </c>
      <c r="L1926" s="1">
        <v>-1</v>
      </c>
      <c r="M1926" s="1">
        <v>136</v>
      </c>
      <c r="N1926" s="6"/>
      <c r="O1926" s="6">
        <v>136</v>
      </c>
      <c r="P1926" s="6">
        <v>-597358.09</v>
      </c>
      <c r="R1926" s="31">
        <v>-136</v>
      </c>
      <c r="S1926" s="28">
        <v>44043</v>
      </c>
    </row>
    <row r="1927" spans="1:19" x14ac:dyDescent="0.2">
      <c r="A1927" s="29">
        <v>40800</v>
      </c>
      <c r="B1927" s="1" t="s">
        <v>200</v>
      </c>
      <c r="C1927" s="27">
        <v>44013</v>
      </c>
      <c r="D1927" s="1">
        <v>51700</v>
      </c>
      <c r="J1927" s="1" t="s">
        <v>0</v>
      </c>
      <c r="K1927" s="1" t="s">
        <v>49</v>
      </c>
      <c r="L1927" s="1">
        <v>-1</v>
      </c>
      <c r="M1927" s="1">
        <v>440</v>
      </c>
      <c r="N1927" s="6"/>
      <c r="O1927" s="6">
        <v>440</v>
      </c>
      <c r="P1927" s="6">
        <v>-597798.09</v>
      </c>
      <c r="R1927" s="31">
        <v>-440</v>
      </c>
      <c r="S1927" s="28">
        <v>44043</v>
      </c>
    </row>
    <row r="1928" spans="1:19" x14ac:dyDescent="0.2">
      <c r="A1928" s="29">
        <v>40800</v>
      </c>
      <c r="B1928" s="1" t="s">
        <v>200</v>
      </c>
      <c r="C1928" s="27">
        <v>44013</v>
      </c>
      <c r="D1928" s="1">
        <v>51700</v>
      </c>
      <c r="J1928" s="1" t="s">
        <v>0</v>
      </c>
      <c r="K1928" s="1" t="s">
        <v>49</v>
      </c>
      <c r="L1928" s="1">
        <v>-1</v>
      </c>
      <c r="M1928" s="1">
        <v>136</v>
      </c>
      <c r="N1928" s="6"/>
      <c r="O1928" s="6">
        <v>136</v>
      </c>
      <c r="P1928" s="6">
        <v>-597934.09</v>
      </c>
      <c r="R1928" s="31">
        <v>-136</v>
      </c>
      <c r="S1928" s="28">
        <v>44043</v>
      </c>
    </row>
    <row r="1929" spans="1:19" x14ac:dyDescent="0.2">
      <c r="A1929" s="29">
        <v>40800</v>
      </c>
      <c r="B1929" s="1" t="s">
        <v>200</v>
      </c>
      <c r="C1929" s="27">
        <v>44013</v>
      </c>
      <c r="D1929" s="1">
        <v>51700</v>
      </c>
      <c r="J1929" s="1" t="s">
        <v>0</v>
      </c>
      <c r="K1929" s="1" t="s">
        <v>49</v>
      </c>
      <c r="L1929" s="1">
        <v>-1</v>
      </c>
      <c r="M1929" s="1">
        <v>56</v>
      </c>
      <c r="N1929" s="6"/>
      <c r="O1929" s="6">
        <v>56</v>
      </c>
      <c r="P1929" s="6">
        <v>-597990.09</v>
      </c>
      <c r="R1929" s="31">
        <v>-56</v>
      </c>
      <c r="S1929" s="28">
        <v>44043</v>
      </c>
    </row>
    <row r="1930" spans="1:19" x14ac:dyDescent="0.2">
      <c r="A1930" s="29">
        <v>40800</v>
      </c>
      <c r="B1930" s="1" t="s">
        <v>200</v>
      </c>
      <c r="C1930" s="27">
        <v>44013</v>
      </c>
      <c r="D1930" s="1">
        <v>51700</v>
      </c>
      <c r="J1930" s="1" t="s">
        <v>0</v>
      </c>
      <c r="K1930" s="1" t="s">
        <v>49</v>
      </c>
      <c r="L1930" s="1">
        <v>-1</v>
      </c>
      <c r="M1930" s="1">
        <v>36</v>
      </c>
      <c r="N1930" s="6"/>
      <c r="O1930" s="6">
        <v>36</v>
      </c>
      <c r="P1930" s="6">
        <v>-598026.09</v>
      </c>
      <c r="R1930" s="31">
        <v>-36</v>
      </c>
      <c r="S1930" s="28">
        <v>44043</v>
      </c>
    </row>
    <row r="1931" spans="1:19" x14ac:dyDescent="0.2">
      <c r="A1931" s="29">
        <v>40801</v>
      </c>
      <c r="B1931" s="1" t="s">
        <v>200</v>
      </c>
      <c r="C1931" s="27">
        <v>44013</v>
      </c>
      <c r="D1931" s="1">
        <v>51701</v>
      </c>
      <c r="J1931" s="1" t="s">
        <v>0</v>
      </c>
      <c r="K1931" s="1" t="s">
        <v>49</v>
      </c>
      <c r="L1931" s="1">
        <v>-1</v>
      </c>
      <c r="M1931" s="1">
        <v>730</v>
      </c>
      <c r="N1931" s="6"/>
      <c r="O1931" s="6">
        <v>730</v>
      </c>
      <c r="P1931" s="6">
        <v>-598756.09</v>
      </c>
      <c r="R1931" s="31">
        <v>-730</v>
      </c>
      <c r="S1931" s="28">
        <v>44043</v>
      </c>
    </row>
    <row r="1932" spans="1:19" x14ac:dyDescent="0.2">
      <c r="A1932" s="29">
        <v>40801</v>
      </c>
      <c r="B1932" s="1" t="s">
        <v>200</v>
      </c>
      <c r="C1932" s="27">
        <v>44013</v>
      </c>
      <c r="D1932" s="1">
        <v>51701</v>
      </c>
      <c r="J1932" s="1" t="s">
        <v>0</v>
      </c>
      <c r="K1932" s="1" t="s">
        <v>49</v>
      </c>
      <c r="L1932" s="1">
        <v>-1</v>
      </c>
      <c r="M1932" s="1">
        <v>116</v>
      </c>
      <c r="N1932" s="6"/>
      <c r="O1932" s="6">
        <v>116</v>
      </c>
      <c r="P1932" s="6">
        <v>-598872.09</v>
      </c>
      <c r="R1932" s="31">
        <v>-116</v>
      </c>
      <c r="S1932" s="28">
        <v>44043</v>
      </c>
    </row>
    <row r="1933" spans="1:19" x14ac:dyDescent="0.2">
      <c r="A1933" s="29">
        <v>40802</v>
      </c>
      <c r="B1933" s="1" t="s">
        <v>200</v>
      </c>
      <c r="C1933" s="27">
        <v>44013</v>
      </c>
      <c r="D1933" s="1">
        <v>51702</v>
      </c>
      <c r="J1933" s="1" t="s">
        <v>0</v>
      </c>
      <c r="K1933" s="1" t="s">
        <v>49</v>
      </c>
      <c r="L1933" s="1">
        <v>-1</v>
      </c>
      <c r="M1933" s="1">
        <v>440</v>
      </c>
      <c r="N1933" s="6"/>
      <c r="O1933" s="6">
        <v>440</v>
      </c>
      <c r="P1933" s="6">
        <v>-599312.09</v>
      </c>
      <c r="R1933" s="31">
        <v>-440</v>
      </c>
      <c r="S1933" s="28">
        <v>44043</v>
      </c>
    </row>
    <row r="1934" spans="1:19" x14ac:dyDescent="0.2">
      <c r="A1934" s="29">
        <v>40802</v>
      </c>
      <c r="B1934" s="1" t="s">
        <v>200</v>
      </c>
      <c r="C1934" s="27">
        <v>44013</v>
      </c>
      <c r="D1934" s="1">
        <v>51702</v>
      </c>
      <c r="J1934" s="1" t="s">
        <v>0</v>
      </c>
      <c r="K1934" s="1" t="s">
        <v>49</v>
      </c>
      <c r="L1934" s="1">
        <v>-1</v>
      </c>
      <c r="M1934" s="1">
        <v>60</v>
      </c>
      <c r="N1934" s="6"/>
      <c r="O1934" s="6">
        <v>60</v>
      </c>
      <c r="P1934" s="6">
        <v>-599428.09</v>
      </c>
      <c r="R1934" s="31">
        <v>-60</v>
      </c>
      <c r="S1934" s="28">
        <v>44043</v>
      </c>
    </row>
    <row r="1935" spans="1:19" x14ac:dyDescent="0.2">
      <c r="A1935" s="29">
        <v>40802</v>
      </c>
      <c r="B1935" s="1" t="s">
        <v>200</v>
      </c>
      <c r="C1935" s="27">
        <v>44013</v>
      </c>
      <c r="D1935" s="1">
        <v>51702</v>
      </c>
      <c r="J1935" s="1" t="s">
        <v>0</v>
      </c>
      <c r="K1935" s="1" t="s">
        <v>49</v>
      </c>
      <c r="L1935" s="1">
        <v>-1</v>
      </c>
      <c r="M1935" s="1">
        <v>56</v>
      </c>
      <c r="N1935" s="6"/>
      <c r="O1935" s="6">
        <v>56</v>
      </c>
      <c r="P1935" s="6">
        <v>-599368.09</v>
      </c>
      <c r="R1935" s="31">
        <v>-56</v>
      </c>
      <c r="S1935" s="28">
        <v>44043</v>
      </c>
    </row>
    <row r="1936" spans="1:19" x14ac:dyDescent="0.2">
      <c r="A1936" s="29">
        <v>40803</v>
      </c>
      <c r="B1936" s="1" t="s">
        <v>200</v>
      </c>
      <c r="C1936" s="27">
        <v>44013</v>
      </c>
      <c r="D1936" s="1">
        <v>51703</v>
      </c>
      <c r="J1936" s="1" t="s">
        <v>0</v>
      </c>
      <c r="K1936" s="1" t="s">
        <v>49</v>
      </c>
      <c r="L1936" s="1">
        <v>-1</v>
      </c>
      <c r="M1936" s="1">
        <v>56</v>
      </c>
      <c r="N1936" s="6"/>
      <c r="O1936" s="6">
        <v>56</v>
      </c>
      <c r="P1936" s="6">
        <v>-599484.09</v>
      </c>
      <c r="R1936" s="31">
        <v>-56</v>
      </c>
      <c r="S1936" s="28">
        <v>44043</v>
      </c>
    </row>
    <row r="1937" spans="1:19" x14ac:dyDescent="0.2">
      <c r="A1937" s="29">
        <v>40804</v>
      </c>
      <c r="B1937" s="1" t="s">
        <v>200</v>
      </c>
      <c r="C1937" s="27">
        <v>44013</v>
      </c>
      <c r="D1937" s="1">
        <v>51704</v>
      </c>
      <c r="J1937" s="1" t="s">
        <v>0</v>
      </c>
      <c r="K1937" s="1" t="s">
        <v>49</v>
      </c>
      <c r="L1937" s="1">
        <v>-1</v>
      </c>
      <c r="M1937" s="1">
        <v>220</v>
      </c>
      <c r="N1937" s="6"/>
      <c r="O1937" s="6">
        <v>220</v>
      </c>
      <c r="P1937" s="6">
        <v>-599704.09</v>
      </c>
      <c r="R1937" s="31">
        <v>-220</v>
      </c>
      <c r="S1937" s="28">
        <v>44043</v>
      </c>
    </row>
    <row r="1938" spans="1:19" x14ac:dyDescent="0.2">
      <c r="A1938" s="29">
        <v>40804</v>
      </c>
      <c r="B1938" s="1" t="s">
        <v>200</v>
      </c>
      <c r="C1938" s="27">
        <v>44013</v>
      </c>
      <c r="D1938" s="1">
        <v>51704</v>
      </c>
      <c r="J1938" s="1" t="s">
        <v>0</v>
      </c>
      <c r="K1938" s="1" t="s">
        <v>49</v>
      </c>
      <c r="L1938" s="1">
        <v>-1</v>
      </c>
      <c r="M1938" s="1">
        <v>36</v>
      </c>
      <c r="N1938" s="6"/>
      <c r="O1938" s="6">
        <v>36</v>
      </c>
      <c r="P1938" s="6">
        <v>-599740.09</v>
      </c>
      <c r="R1938" s="31">
        <v>-36</v>
      </c>
      <c r="S1938" s="28">
        <v>44043</v>
      </c>
    </row>
    <row r="1939" spans="1:19" x14ac:dyDescent="0.2">
      <c r="A1939" s="29">
        <v>40805</v>
      </c>
      <c r="B1939" s="1" t="s">
        <v>200</v>
      </c>
      <c r="C1939" s="27">
        <v>44013</v>
      </c>
      <c r="D1939" s="1">
        <v>51705</v>
      </c>
      <c r="J1939" s="1" t="s">
        <v>0</v>
      </c>
      <c r="K1939" s="1" t="s">
        <v>49</v>
      </c>
      <c r="L1939" s="1">
        <v>-1</v>
      </c>
      <c r="M1939" s="1">
        <v>640</v>
      </c>
      <c r="N1939" s="6"/>
      <c r="O1939" s="6">
        <v>640</v>
      </c>
      <c r="P1939" s="6">
        <v>-600380.09</v>
      </c>
      <c r="R1939" s="31">
        <v>-640</v>
      </c>
      <c r="S1939" s="28">
        <v>44043</v>
      </c>
    </row>
    <row r="1940" spans="1:19" x14ac:dyDescent="0.2">
      <c r="A1940" s="29">
        <v>40805</v>
      </c>
      <c r="B1940" s="1" t="s">
        <v>200</v>
      </c>
      <c r="C1940" s="27">
        <v>44013</v>
      </c>
      <c r="D1940" s="1">
        <v>51705</v>
      </c>
      <c r="J1940" s="1" t="s">
        <v>0</v>
      </c>
      <c r="K1940" s="1" t="s">
        <v>49</v>
      </c>
      <c r="L1940" s="1">
        <v>-1</v>
      </c>
      <c r="M1940" s="1">
        <v>348</v>
      </c>
      <c r="N1940" s="6"/>
      <c r="O1940" s="6">
        <v>348</v>
      </c>
      <c r="P1940" s="6">
        <v>-600728.09</v>
      </c>
      <c r="R1940" s="31">
        <v>-348</v>
      </c>
      <c r="S1940" s="28">
        <v>44043</v>
      </c>
    </row>
    <row r="1941" spans="1:19" x14ac:dyDescent="0.2">
      <c r="A1941" s="29">
        <v>40806</v>
      </c>
      <c r="B1941" s="1" t="s">
        <v>200</v>
      </c>
      <c r="C1941" s="27">
        <v>44013</v>
      </c>
      <c r="D1941" s="1">
        <v>51706</v>
      </c>
      <c r="J1941" s="1" t="s">
        <v>0</v>
      </c>
      <c r="K1941" s="1" t="s">
        <v>49</v>
      </c>
      <c r="L1941" s="1">
        <v>-1</v>
      </c>
      <c r="M1941" s="1">
        <v>320</v>
      </c>
      <c r="N1941" s="6"/>
      <c r="O1941" s="6">
        <v>320</v>
      </c>
      <c r="P1941" s="6">
        <v>-601048.09</v>
      </c>
      <c r="R1941" s="31">
        <v>-320</v>
      </c>
      <c r="S1941" s="28">
        <v>44043</v>
      </c>
    </row>
    <row r="1942" spans="1:19" x14ac:dyDescent="0.2">
      <c r="A1942" s="29">
        <v>40806</v>
      </c>
      <c r="B1942" s="1" t="s">
        <v>200</v>
      </c>
      <c r="C1942" s="27">
        <v>44013</v>
      </c>
      <c r="D1942" s="1">
        <v>51706</v>
      </c>
      <c r="J1942" s="1" t="s">
        <v>0</v>
      </c>
      <c r="K1942" s="1" t="s">
        <v>49</v>
      </c>
      <c r="L1942" s="1">
        <v>-1</v>
      </c>
      <c r="M1942" s="1">
        <v>146</v>
      </c>
      <c r="N1942" s="6"/>
      <c r="O1942" s="6">
        <v>146</v>
      </c>
      <c r="P1942" s="6">
        <v>-601250.09</v>
      </c>
      <c r="R1942" s="31">
        <v>-146</v>
      </c>
      <c r="S1942" s="28">
        <v>44043</v>
      </c>
    </row>
    <row r="1943" spans="1:19" x14ac:dyDescent="0.2">
      <c r="A1943" s="29">
        <v>40806</v>
      </c>
      <c r="B1943" s="1" t="s">
        <v>200</v>
      </c>
      <c r="C1943" s="27">
        <v>44013</v>
      </c>
      <c r="D1943" s="1">
        <v>51706</v>
      </c>
      <c r="J1943" s="1" t="s">
        <v>0</v>
      </c>
      <c r="K1943" s="1" t="s">
        <v>49</v>
      </c>
      <c r="L1943" s="1">
        <v>-1</v>
      </c>
      <c r="M1943" s="1">
        <v>80</v>
      </c>
      <c r="N1943" s="6"/>
      <c r="O1943" s="6">
        <v>80</v>
      </c>
      <c r="P1943" s="6">
        <v>-601330.09</v>
      </c>
      <c r="R1943" s="31">
        <v>-80</v>
      </c>
      <c r="S1943" s="28">
        <v>44043</v>
      </c>
    </row>
    <row r="1944" spans="1:19" x14ac:dyDescent="0.2">
      <c r="A1944" s="29">
        <v>40806</v>
      </c>
      <c r="B1944" s="1" t="s">
        <v>200</v>
      </c>
      <c r="C1944" s="27">
        <v>44013</v>
      </c>
      <c r="D1944" s="1">
        <v>51706</v>
      </c>
      <c r="J1944" s="1" t="s">
        <v>0</v>
      </c>
      <c r="K1944" s="1" t="s">
        <v>49</v>
      </c>
      <c r="L1944" s="1">
        <v>-1</v>
      </c>
      <c r="M1944" s="1">
        <v>56</v>
      </c>
      <c r="N1944" s="6"/>
      <c r="O1944" s="6">
        <v>56</v>
      </c>
      <c r="P1944" s="6">
        <v>-601104.09</v>
      </c>
      <c r="R1944" s="31">
        <v>-56</v>
      </c>
      <c r="S1944" s="28">
        <v>44043</v>
      </c>
    </row>
    <row r="1945" spans="1:19" x14ac:dyDescent="0.2">
      <c r="A1945" s="29">
        <v>40807</v>
      </c>
      <c r="B1945" s="1" t="s">
        <v>200</v>
      </c>
      <c r="C1945" s="27">
        <v>44013</v>
      </c>
      <c r="D1945" s="1">
        <v>51707</v>
      </c>
      <c r="J1945" s="1" t="s">
        <v>0</v>
      </c>
      <c r="K1945" s="1" t="s">
        <v>49</v>
      </c>
      <c r="L1945" s="1">
        <v>-1</v>
      </c>
      <c r="M1945" s="1">
        <v>780</v>
      </c>
      <c r="N1945" s="6"/>
      <c r="O1945" s="6">
        <v>780</v>
      </c>
      <c r="P1945" s="6">
        <v>-602110.09</v>
      </c>
      <c r="R1945" s="31">
        <v>-780</v>
      </c>
      <c r="S1945" s="28">
        <v>44043</v>
      </c>
    </row>
    <row r="1946" spans="1:19" x14ac:dyDescent="0.2">
      <c r="A1946" s="29">
        <v>40808</v>
      </c>
      <c r="B1946" s="1" t="s">
        <v>200</v>
      </c>
      <c r="C1946" s="27">
        <v>44013</v>
      </c>
      <c r="D1946" s="1">
        <v>51708</v>
      </c>
      <c r="J1946" s="1" t="s">
        <v>0</v>
      </c>
      <c r="K1946" s="1" t="s">
        <v>49</v>
      </c>
      <c r="L1946" s="1">
        <v>-1</v>
      </c>
      <c r="M1946" s="1">
        <v>320</v>
      </c>
      <c r="N1946" s="6"/>
      <c r="O1946" s="6">
        <v>320</v>
      </c>
      <c r="P1946" s="6">
        <v>-602430.09</v>
      </c>
      <c r="R1946" s="31">
        <v>-320</v>
      </c>
      <c r="S1946" s="28">
        <v>44043</v>
      </c>
    </row>
    <row r="1947" spans="1:19" x14ac:dyDescent="0.2">
      <c r="A1947" s="29">
        <v>40808</v>
      </c>
      <c r="B1947" s="1" t="s">
        <v>200</v>
      </c>
      <c r="C1947" s="27">
        <v>44013</v>
      </c>
      <c r="D1947" s="1">
        <v>51708</v>
      </c>
      <c r="J1947" s="1" t="s">
        <v>0</v>
      </c>
      <c r="K1947" s="1" t="s">
        <v>49</v>
      </c>
      <c r="L1947" s="1">
        <v>-1</v>
      </c>
      <c r="M1947" s="1">
        <v>146</v>
      </c>
      <c r="N1947" s="6"/>
      <c r="O1947" s="6">
        <v>146</v>
      </c>
      <c r="P1947" s="6">
        <v>-602576.09</v>
      </c>
      <c r="R1947" s="31">
        <v>-146</v>
      </c>
      <c r="S1947" s="28">
        <v>44043</v>
      </c>
    </row>
    <row r="1948" spans="1:19" x14ac:dyDescent="0.2">
      <c r="A1948" s="29">
        <v>40809</v>
      </c>
      <c r="B1948" s="1" t="s">
        <v>200</v>
      </c>
      <c r="C1948" s="27">
        <v>44013</v>
      </c>
      <c r="D1948" s="1">
        <v>51709</v>
      </c>
      <c r="J1948" s="1" t="s">
        <v>0</v>
      </c>
      <c r="K1948" s="1" t="s">
        <v>49</v>
      </c>
      <c r="L1948" s="1">
        <v>-1</v>
      </c>
      <c r="M1948" s="1">
        <v>380</v>
      </c>
      <c r="N1948" s="6"/>
      <c r="O1948" s="6">
        <v>380</v>
      </c>
      <c r="P1948" s="6">
        <v>-602956.09</v>
      </c>
      <c r="R1948" s="31">
        <v>-380</v>
      </c>
      <c r="S1948" s="28">
        <v>44043</v>
      </c>
    </row>
    <row r="1949" spans="1:19" x14ac:dyDescent="0.2">
      <c r="A1949" s="29">
        <v>40810</v>
      </c>
      <c r="B1949" s="1" t="s">
        <v>200</v>
      </c>
      <c r="C1949" s="27">
        <v>44013</v>
      </c>
      <c r="D1949" s="1">
        <v>51710</v>
      </c>
      <c r="J1949" s="1" t="s">
        <v>0</v>
      </c>
      <c r="K1949" s="1" t="s">
        <v>49</v>
      </c>
      <c r="L1949" s="1">
        <v>-1</v>
      </c>
      <c r="M1949" s="1">
        <v>480</v>
      </c>
      <c r="N1949" s="6"/>
      <c r="O1949" s="6">
        <v>480</v>
      </c>
      <c r="P1949" s="6">
        <v>-603436.09</v>
      </c>
      <c r="R1949" s="31">
        <v>-480</v>
      </c>
      <c r="S1949" s="28">
        <v>44043</v>
      </c>
    </row>
    <row r="1950" spans="1:19" x14ac:dyDescent="0.2">
      <c r="A1950" s="29">
        <v>40810</v>
      </c>
      <c r="B1950" s="1" t="s">
        <v>200</v>
      </c>
      <c r="C1950" s="27">
        <v>44013</v>
      </c>
      <c r="D1950" s="1">
        <v>51710</v>
      </c>
      <c r="J1950" s="1" t="s">
        <v>0</v>
      </c>
      <c r="K1950" s="1" t="s">
        <v>49</v>
      </c>
      <c r="L1950" s="1">
        <v>-1</v>
      </c>
      <c r="M1950" s="1">
        <v>96</v>
      </c>
      <c r="N1950" s="6"/>
      <c r="O1950" s="6">
        <v>96</v>
      </c>
      <c r="P1950" s="6">
        <v>-603532.09</v>
      </c>
      <c r="R1950" s="31">
        <v>-96</v>
      </c>
      <c r="S1950" s="28">
        <v>44043</v>
      </c>
    </row>
    <row r="1951" spans="1:19" x14ac:dyDescent="0.2">
      <c r="A1951" s="29">
        <v>40811</v>
      </c>
      <c r="B1951" s="1" t="s">
        <v>200</v>
      </c>
      <c r="C1951" s="27">
        <v>44013</v>
      </c>
      <c r="D1951" s="1">
        <v>51711</v>
      </c>
      <c r="J1951" s="1" t="s">
        <v>0</v>
      </c>
      <c r="K1951" s="1" t="s">
        <v>49</v>
      </c>
      <c r="L1951" s="1">
        <v>-1</v>
      </c>
      <c r="M1951" s="1">
        <v>500</v>
      </c>
      <c r="N1951" s="6"/>
      <c r="O1951" s="6">
        <v>500</v>
      </c>
      <c r="P1951" s="6">
        <v>-604032.09</v>
      </c>
      <c r="R1951" s="31">
        <v>-500</v>
      </c>
      <c r="S1951" s="28">
        <v>44043</v>
      </c>
    </row>
    <row r="1952" spans="1:19" x14ac:dyDescent="0.2">
      <c r="A1952" s="29">
        <v>40812</v>
      </c>
      <c r="B1952" s="1" t="s">
        <v>200</v>
      </c>
      <c r="C1952" s="27">
        <v>44013</v>
      </c>
      <c r="D1952" s="1">
        <v>51712</v>
      </c>
      <c r="J1952" s="1" t="s">
        <v>0</v>
      </c>
      <c r="K1952" s="1" t="s">
        <v>49</v>
      </c>
      <c r="L1952" s="1">
        <v>-1</v>
      </c>
      <c r="M1952" s="1">
        <v>158</v>
      </c>
      <c r="N1952" s="6"/>
      <c r="O1952" s="6">
        <v>158</v>
      </c>
      <c r="P1952" s="6">
        <v>-604190.09</v>
      </c>
      <c r="R1952" s="31">
        <v>-158</v>
      </c>
      <c r="S1952" s="28">
        <v>44043</v>
      </c>
    </row>
    <row r="1953" spans="1:19" x14ac:dyDescent="0.2">
      <c r="A1953" s="29">
        <v>40812</v>
      </c>
      <c r="B1953" s="1" t="s">
        <v>200</v>
      </c>
      <c r="C1953" s="27">
        <v>44013</v>
      </c>
      <c r="D1953" s="1">
        <v>51712</v>
      </c>
      <c r="J1953" s="1" t="s">
        <v>0</v>
      </c>
      <c r="K1953" s="1" t="s">
        <v>49</v>
      </c>
      <c r="L1953" s="1">
        <v>-1</v>
      </c>
      <c r="M1953" s="1">
        <v>56</v>
      </c>
      <c r="N1953" s="6"/>
      <c r="O1953" s="6">
        <v>56</v>
      </c>
      <c r="P1953" s="6">
        <v>-604246.09</v>
      </c>
      <c r="R1953" s="31">
        <v>-56</v>
      </c>
      <c r="S1953" s="28">
        <v>44043</v>
      </c>
    </row>
    <row r="1954" spans="1:19" x14ac:dyDescent="0.2">
      <c r="A1954" s="29">
        <v>40813</v>
      </c>
      <c r="B1954" s="1" t="s">
        <v>200</v>
      </c>
      <c r="C1954" s="27">
        <v>44013</v>
      </c>
      <c r="D1954" s="1">
        <v>51713</v>
      </c>
      <c r="J1954" s="1" t="s">
        <v>0</v>
      </c>
      <c r="K1954" s="1" t="s">
        <v>49</v>
      </c>
      <c r="L1954" s="1">
        <v>-1</v>
      </c>
      <c r="M1954" s="1">
        <v>1600</v>
      </c>
      <c r="N1954" s="6"/>
      <c r="O1954" s="6">
        <v>1600</v>
      </c>
      <c r="P1954" s="6">
        <v>-605846.09</v>
      </c>
      <c r="R1954" s="31">
        <v>-1600</v>
      </c>
      <c r="S1954" s="28">
        <v>44043</v>
      </c>
    </row>
    <row r="1955" spans="1:19" x14ac:dyDescent="0.2">
      <c r="A1955" s="29">
        <v>40813</v>
      </c>
      <c r="B1955" s="1" t="s">
        <v>200</v>
      </c>
      <c r="C1955" s="27">
        <v>44013</v>
      </c>
      <c r="D1955" s="1">
        <v>51713</v>
      </c>
      <c r="J1955" s="1" t="s">
        <v>0</v>
      </c>
      <c r="K1955" s="1" t="s">
        <v>49</v>
      </c>
      <c r="L1955" s="1">
        <v>-1</v>
      </c>
      <c r="M1955" s="1">
        <v>288</v>
      </c>
      <c r="N1955" s="6"/>
      <c r="O1955" s="6">
        <v>288</v>
      </c>
      <c r="P1955" s="6">
        <v>-606134.09</v>
      </c>
      <c r="R1955" s="31">
        <v>-288</v>
      </c>
      <c r="S1955" s="28">
        <v>44043</v>
      </c>
    </row>
    <row r="1956" spans="1:19" x14ac:dyDescent="0.2">
      <c r="A1956" s="29">
        <v>40814</v>
      </c>
      <c r="B1956" s="1" t="s">
        <v>200</v>
      </c>
      <c r="C1956" s="27">
        <v>44013</v>
      </c>
      <c r="D1956" s="1">
        <v>51714</v>
      </c>
      <c r="J1956" s="1" t="s">
        <v>0</v>
      </c>
      <c r="K1956" s="1" t="s">
        <v>49</v>
      </c>
      <c r="L1956" s="1">
        <v>-1</v>
      </c>
      <c r="M1956" s="1">
        <v>320</v>
      </c>
      <c r="N1956" s="6"/>
      <c r="O1956" s="6">
        <v>320</v>
      </c>
      <c r="P1956" s="6">
        <v>-606454.09</v>
      </c>
      <c r="R1956" s="31">
        <v>-320</v>
      </c>
      <c r="S1956" s="28">
        <v>44043</v>
      </c>
    </row>
    <row r="1957" spans="1:19" x14ac:dyDescent="0.2">
      <c r="A1957" s="29">
        <v>40814</v>
      </c>
      <c r="B1957" s="1" t="s">
        <v>200</v>
      </c>
      <c r="C1957" s="27">
        <v>44013</v>
      </c>
      <c r="D1957" s="1">
        <v>51714</v>
      </c>
      <c r="J1957" s="1" t="s">
        <v>0</v>
      </c>
      <c r="K1957" s="1" t="s">
        <v>49</v>
      </c>
      <c r="L1957" s="1">
        <v>-1</v>
      </c>
      <c r="M1957" s="1">
        <v>36</v>
      </c>
      <c r="N1957" s="6"/>
      <c r="O1957" s="6">
        <v>36</v>
      </c>
      <c r="P1957" s="6">
        <v>-606490.09</v>
      </c>
      <c r="R1957" s="31">
        <v>-36</v>
      </c>
      <c r="S1957" s="28">
        <v>44043</v>
      </c>
    </row>
    <row r="1958" spans="1:19" x14ac:dyDescent="0.2">
      <c r="A1958" s="29">
        <v>40814</v>
      </c>
      <c r="B1958" s="1" t="s">
        <v>200</v>
      </c>
      <c r="C1958" s="27">
        <v>44013</v>
      </c>
      <c r="D1958" s="1">
        <v>51714</v>
      </c>
      <c r="J1958" s="1" t="s">
        <v>0</v>
      </c>
      <c r="K1958" s="1" t="s">
        <v>49</v>
      </c>
      <c r="L1958" s="1">
        <v>-1</v>
      </c>
      <c r="M1958" s="1">
        <v>36</v>
      </c>
      <c r="N1958" s="6"/>
      <c r="O1958" s="6">
        <v>36</v>
      </c>
      <c r="P1958" s="6">
        <v>-606526.09</v>
      </c>
      <c r="R1958" s="31">
        <v>-36</v>
      </c>
      <c r="S1958" s="28">
        <v>44043</v>
      </c>
    </row>
    <row r="1959" spans="1:19" x14ac:dyDescent="0.2">
      <c r="A1959" s="29">
        <v>40815</v>
      </c>
      <c r="B1959" s="1" t="s">
        <v>200</v>
      </c>
      <c r="C1959" s="27">
        <v>44013</v>
      </c>
      <c r="D1959" s="1">
        <v>51715</v>
      </c>
      <c r="J1959" s="1" t="s">
        <v>0</v>
      </c>
      <c r="K1959" s="1" t="s">
        <v>49</v>
      </c>
      <c r="L1959" s="1">
        <v>-1</v>
      </c>
      <c r="M1959" s="1">
        <v>840</v>
      </c>
      <c r="N1959" s="6"/>
      <c r="O1959" s="6">
        <v>840</v>
      </c>
      <c r="P1959" s="6">
        <v>-607366.09</v>
      </c>
      <c r="R1959" s="31">
        <v>-840</v>
      </c>
      <c r="S1959" s="28">
        <v>44043</v>
      </c>
    </row>
    <row r="1960" spans="1:19" x14ac:dyDescent="0.2">
      <c r="A1960" s="29">
        <v>40815</v>
      </c>
      <c r="B1960" s="1" t="s">
        <v>200</v>
      </c>
      <c r="C1960" s="27">
        <v>44013</v>
      </c>
      <c r="D1960" s="1">
        <v>51715</v>
      </c>
      <c r="J1960" s="1" t="s">
        <v>0</v>
      </c>
      <c r="K1960" s="1" t="s">
        <v>49</v>
      </c>
      <c r="L1960" s="1">
        <v>-1</v>
      </c>
      <c r="M1960" s="1">
        <v>574</v>
      </c>
      <c r="N1960" s="6"/>
      <c r="O1960" s="6">
        <v>574</v>
      </c>
      <c r="P1960" s="6">
        <v>-608462.09</v>
      </c>
      <c r="R1960" s="31">
        <v>-574</v>
      </c>
      <c r="S1960" s="28">
        <v>44043</v>
      </c>
    </row>
    <row r="1961" spans="1:19" x14ac:dyDescent="0.2">
      <c r="A1961" s="29">
        <v>40815</v>
      </c>
      <c r="B1961" s="1" t="s">
        <v>200</v>
      </c>
      <c r="C1961" s="27">
        <v>44013</v>
      </c>
      <c r="D1961" s="1">
        <v>51715</v>
      </c>
      <c r="J1961" s="1" t="s">
        <v>0</v>
      </c>
      <c r="K1961" s="1" t="s">
        <v>49</v>
      </c>
      <c r="L1961" s="1">
        <v>-1</v>
      </c>
      <c r="M1961" s="1">
        <v>220</v>
      </c>
      <c r="N1961" s="6"/>
      <c r="O1961" s="6">
        <v>220</v>
      </c>
      <c r="P1961" s="6">
        <v>-607586.09</v>
      </c>
      <c r="R1961" s="31">
        <v>-220</v>
      </c>
      <c r="S1961" s="28">
        <v>44043</v>
      </c>
    </row>
    <row r="1962" spans="1:19" x14ac:dyDescent="0.2">
      <c r="A1962" s="29">
        <v>40815</v>
      </c>
      <c r="B1962" s="1" t="s">
        <v>200</v>
      </c>
      <c r="C1962" s="27">
        <v>44013</v>
      </c>
      <c r="D1962" s="1">
        <v>51715</v>
      </c>
      <c r="J1962" s="1" t="s">
        <v>0</v>
      </c>
      <c r="K1962" s="1" t="s">
        <v>49</v>
      </c>
      <c r="L1962" s="1">
        <v>-1</v>
      </c>
      <c r="M1962" s="1">
        <v>146</v>
      </c>
      <c r="N1962" s="6"/>
      <c r="O1962" s="6">
        <v>146</v>
      </c>
      <c r="P1962" s="6">
        <v>-607732.09</v>
      </c>
      <c r="R1962" s="31">
        <v>-146</v>
      </c>
      <c r="S1962" s="28">
        <v>44043</v>
      </c>
    </row>
    <row r="1963" spans="1:19" x14ac:dyDescent="0.2">
      <c r="A1963" s="29">
        <v>40815</v>
      </c>
      <c r="B1963" s="1" t="s">
        <v>200</v>
      </c>
      <c r="C1963" s="27">
        <v>44013</v>
      </c>
      <c r="D1963" s="1">
        <v>51715</v>
      </c>
      <c r="J1963" s="1" t="s">
        <v>0</v>
      </c>
      <c r="K1963" s="1" t="s">
        <v>49</v>
      </c>
      <c r="L1963" s="1">
        <v>-1</v>
      </c>
      <c r="M1963" s="1">
        <v>80</v>
      </c>
      <c r="N1963" s="6"/>
      <c r="O1963" s="6">
        <v>80</v>
      </c>
      <c r="P1963" s="6">
        <v>-607868.09</v>
      </c>
      <c r="R1963" s="31">
        <v>-80</v>
      </c>
      <c r="S1963" s="28">
        <v>44043</v>
      </c>
    </row>
    <row r="1964" spans="1:19" x14ac:dyDescent="0.2">
      <c r="A1964" s="29">
        <v>40815</v>
      </c>
      <c r="B1964" s="1" t="s">
        <v>200</v>
      </c>
      <c r="C1964" s="27">
        <v>44013</v>
      </c>
      <c r="D1964" s="1">
        <v>51715</v>
      </c>
      <c r="J1964" s="1" t="s">
        <v>0</v>
      </c>
      <c r="K1964" s="1" t="s">
        <v>49</v>
      </c>
      <c r="L1964" s="1">
        <v>-1</v>
      </c>
      <c r="M1964" s="1">
        <v>56</v>
      </c>
      <c r="N1964" s="6"/>
      <c r="O1964" s="6">
        <v>56</v>
      </c>
      <c r="P1964" s="6">
        <v>-607788.09</v>
      </c>
      <c r="R1964" s="31">
        <v>-56</v>
      </c>
      <c r="S1964" s="28">
        <v>44043</v>
      </c>
    </row>
    <row r="1965" spans="1:19" x14ac:dyDescent="0.2">
      <c r="A1965" s="29">
        <v>40815</v>
      </c>
      <c r="B1965" s="1" t="s">
        <v>200</v>
      </c>
      <c r="C1965" s="27">
        <v>44013</v>
      </c>
      <c r="D1965" s="1">
        <v>51715</v>
      </c>
      <c r="J1965" s="1" t="s">
        <v>0</v>
      </c>
      <c r="K1965" s="1" t="s">
        <v>49</v>
      </c>
      <c r="L1965" s="1">
        <v>-1</v>
      </c>
      <c r="M1965" s="1">
        <v>20</v>
      </c>
      <c r="N1965" s="6"/>
      <c r="O1965" s="6">
        <v>20</v>
      </c>
      <c r="P1965" s="6">
        <v>-607888.09</v>
      </c>
      <c r="R1965" s="31">
        <v>-20</v>
      </c>
      <c r="S1965" s="28">
        <v>44043</v>
      </c>
    </row>
    <row r="1966" spans="1:19" x14ac:dyDescent="0.2">
      <c r="A1966" s="29">
        <v>40816</v>
      </c>
      <c r="B1966" s="1" t="s">
        <v>200</v>
      </c>
      <c r="C1966" s="27">
        <v>44013</v>
      </c>
      <c r="D1966" s="1">
        <v>51716</v>
      </c>
      <c r="J1966" s="1" t="s">
        <v>0</v>
      </c>
      <c r="K1966" s="1" t="s">
        <v>49</v>
      </c>
      <c r="L1966" s="1">
        <v>-1</v>
      </c>
      <c r="M1966" s="1">
        <v>880</v>
      </c>
      <c r="N1966" s="6"/>
      <c r="O1966" s="6">
        <v>880</v>
      </c>
      <c r="P1966" s="6">
        <v>-609342.09</v>
      </c>
      <c r="R1966" s="31">
        <v>-880</v>
      </c>
      <c r="S1966" s="28">
        <v>44043</v>
      </c>
    </row>
    <row r="1967" spans="1:19" x14ac:dyDescent="0.2">
      <c r="A1967" s="29">
        <v>40816</v>
      </c>
      <c r="B1967" s="1" t="s">
        <v>200</v>
      </c>
      <c r="C1967" s="27">
        <v>44013</v>
      </c>
      <c r="D1967" s="1">
        <v>51716</v>
      </c>
      <c r="J1967" s="1" t="s">
        <v>0</v>
      </c>
      <c r="K1967" s="1" t="s">
        <v>49</v>
      </c>
      <c r="L1967" s="1">
        <v>-1</v>
      </c>
      <c r="M1967" s="1">
        <v>274</v>
      </c>
      <c r="N1967" s="6"/>
      <c r="O1967" s="6">
        <v>274</v>
      </c>
      <c r="P1967" s="6">
        <v>-609672.09</v>
      </c>
      <c r="R1967" s="31">
        <v>-274</v>
      </c>
      <c r="S1967" s="28">
        <v>44043</v>
      </c>
    </row>
    <row r="1968" spans="1:19" x14ac:dyDescent="0.2">
      <c r="A1968" s="29">
        <v>40816</v>
      </c>
      <c r="B1968" s="1" t="s">
        <v>200</v>
      </c>
      <c r="C1968" s="27">
        <v>44013</v>
      </c>
      <c r="D1968" s="1">
        <v>51716</v>
      </c>
      <c r="J1968" s="1" t="s">
        <v>0</v>
      </c>
      <c r="K1968" s="1" t="s">
        <v>49</v>
      </c>
      <c r="L1968" s="1">
        <v>-1</v>
      </c>
      <c r="M1968" s="1">
        <v>92</v>
      </c>
      <c r="N1968" s="6"/>
      <c r="O1968" s="6">
        <v>92</v>
      </c>
      <c r="P1968" s="6">
        <v>-609764.09</v>
      </c>
      <c r="R1968" s="31">
        <v>-92</v>
      </c>
      <c r="S1968" s="28">
        <v>44043</v>
      </c>
    </row>
    <row r="1969" spans="1:19" x14ac:dyDescent="0.2">
      <c r="A1969" s="29">
        <v>40816</v>
      </c>
      <c r="B1969" s="1" t="s">
        <v>200</v>
      </c>
      <c r="C1969" s="27">
        <v>44013</v>
      </c>
      <c r="D1969" s="1">
        <v>51716</v>
      </c>
      <c r="J1969" s="1" t="s">
        <v>0</v>
      </c>
      <c r="K1969" s="1" t="s">
        <v>49</v>
      </c>
      <c r="L1969" s="1">
        <v>-1</v>
      </c>
      <c r="M1969" s="1">
        <v>56</v>
      </c>
      <c r="N1969" s="6"/>
      <c r="O1969" s="6">
        <v>56</v>
      </c>
      <c r="P1969" s="6">
        <v>-609398.09</v>
      </c>
      <c r="R1969" s="31">
        <v>-56</v>
      </c>
      <c r="S1969" s="28">
        <v>44043</v>
      </c>
    </row>
    <row r="1970" spans="1:19" x14ac:dyDescent="0.2">
      <c r="A1970" s="29">
        <v>40817</v>
      </c>
      <c r="B1970" s="1" t="s">
        <v>200</v>
      </c>
      <c r="C1970" s="27">
        <v>44013</v>
      </c>
      <c r="D1970" s="1">
        <v>51717</v>
      </c>
      <c r="J1970" s="1" t="s">
        <v>0</v>
      </c>
      <c r="K1970" s="1" t="s">
        <v>49</v>
      </c>
      <c r="L1970" s="1">
        <v>-1</v>
      </c>
      <c r="M1970" s="1">
        <v>340</v>
      </c>
      <c r="N1970" s="6"/>
      <c r="O1970" s="6">
        <v>340</v>
      </c>
      <c r="P1970" s="6">
        <v>-610104.09</v>
      </c>
      <c r="R1970" s="31">
        <v>-340</v>
      </c>
      <c r="S1970" s="28">
        <v>44043</v>
      </c>
    </row>
    <row r="1971" spans="1:19" x14ac:dyDescent="0.2">
      <c r="A1971" s="29">
        <v>40817</v>
      </c>
      <c r="B1971" s="1" t="s">
        <v>200</v>
      </c>
      <c r="C1971" s="27">
        <v>44013</v>
      </c>
      <c r="D1971" s="1">
        <v>51717</v>
      </c>
      <c r="J1971" s="1" t="s">
        <v>0</v>
      </c>
      <c r="K1971" s="1" t="s">
        <v>49</v>
      </c>
      <c r="L1971" s="1">
        <v>-18</v>
      </c>
      <c r="M1971" s="1">
        <v>2.62</v>
      </c>
      <c r="N1971" s="6"/>
      <c r="O1971" s="6">
        <v>47.16</v>
      </c>
      <c r="P1971" s="6">
        <v>-610151.25</v>
      </c>
      <c r="R1971" s="31">
        <v>-47.16</v>
      </c>
      <c r="S1971" s="28">
        <v>44043</v>
      </c>
    </row>
    <row r="1972" spans="1:19" x14ac:dyDescent="0.2">
      <c r="A1972" s="29">
        <v>40817</v>
      </c>
      <c r="B1972" s="1" t="s">
        <v>200</v>
      </c>
      <c r="C1972" s="27">
        <v>44013</v>
      </c>
      <c r="D1972" s="1">
        <v>51717</v>
      </c>
      <c r="J1972" s="1" t="s">
        <v>0</v>
      </c>
      <c r="K1972" s="1" t="s">
        <v>49</v>
      </c>
      <c r="L1972" s="1">
        <v>-5</v>
      </c>
      <c r="M1972" s="1">
        <v>4</v>
      </c>
      <c r="N1972" s="6"/>
      <c r="O1972" s="6">
        <v>20</v>
      </c>
      <c r="P1972" s="6">
        <v>-610171.25</v>
      </c>
      <c r="R1972" s="31">
        <v>-20</v>
      </c>
      <c r="S1972" s="28">
        <v>44043</v>
      </c>
    </row>
    <row r="1973" spans="1:19" x14ac:dyDescent="0.2">
      <c r="A1973" s="29">
        <v>40818</v>
      </c>
      <c r="B1973" s="1" t="s">
        <v>200</v>
      </c>
      <c r="C1973" s="27">
        <v>44013</v>
      </c>
      <c r="D1973" s="1">
        <v>51718</v>
      </c>
      <c r="J1973" s="1" t="s">
        <v>0</v>
      </c>
      <c r="K1973" s="1" t="s">
        <v>49</v>
      </c>
      <c r="L1973" s="1">
        <v>-1</v>
      </c>
      <c r="M1973" s="1">
        <v>2980</v>
      </c>
      <c r="N1973" s="6"/>
      <c r="O1973" s="6">
        <v>2980</v>
      </c>
      <c r="P1973" s="6">
        <v>-613151.25</v>
      </c>
      <c r="R1973" s="31">
        <v>-2980</v>
      </c>
      <c r="S1973" s="28">
        <v>44043</v>
      </c>
    </row>
    <row r="1974" spans="1:19" x14ac:dyDescent="0.2">
      <c r="A1974" s="29">
        <v>40818</v>
      </c>
      <c r="B1974" s="1" t="s">
        <v>200</v>
      </c>
      <c r="C1974" s="27">
        <v>44013</v>
      </c>
      <c r="D1974" s="1">
        <v>51718</v>
      </c>
      <c r="J1974" s="1" t="s">
        <v>0</v>
      </c>
      <c r="K1974" s="1" t="s">
        <v>49</v>
      </c>
      <c r="L1974" s="1">
        <v>-1</v>
      </c>
      <c r="M1974" s="1">
        <v>232</v>
      </c>
      <c r="N1974" s="6"/>
      <c r="O1974" s="6">
        <v>232</v>
      </c>
      <c r="P1974" s="6">
        <v>-613383.25</v>
      </c>
      <c r="R1974" s="31">
        <v>-232</v>
      </c>
      <c r="S1974" s="28">
        <v>44043</v>
      </c>
    </row>
    <row r="1975" spans="1:19" x14ac:dyDescent="0.2">
      <c r="A1975" s="29">
        <v>40819</v>
      </c>
      <c r="B1975" s="1" t="s">
        <v>200</v>
      </c>
      <c r="C1975" s="27">
        <v>44013</v>
      </c>
      <c r="D1975" s="1">
        <v>51719</v>
      </c>
      <c r="J1975" s="1" t="s">
        <v>0</v>
      </c>
      <c r="K1975" s="1" t="s">
        <v>49</v>
      </c>
      <c r="L1975" s="1">
        <v>-1</v>
      </c>
      <c r="M1975" s="1">
        <v>480</v>
      </c>
      <c r="N1975" s="6"/>
      <c r="O1975" s="6">
        <v>480</v>
      </c>
      <c r="P1975" s="6">
        <v>-613863.25</v>
      </c>
      <c r="R1975" s="31">
        <v>-480</v>
      </c>
      <c r="S1975" s="28">
        <v>44043</v>
      </c>
    </row>
    <row r="1976" spans="1:19" x14ac:dyDescent="0.2">
      <c r="A1976" s="29">
        <v>40819</v>
      </c>
      <c r="B1976" s="1" t="s">
        <v>200</v>
      </c>
      <c r="C1976" s="27">
        <v>44013</v>
      </c>
      <c r="D1976" s="1">
        <v>51719</v>
      </c>
      <c r="J1976" s="1" t="s">
        <v>0</v>
      </c>
      <c r="K1976" s="1" t="s">
        <v>49</v>
      </c>
      <c r="L1976" s="1">
        <v>-1</v>
      </c>
      <c r="M1976" s="1">
        <v>164</v>
      </c>
      <c r="N1976" s="6"/>
      <c r="O1976" s="6">
        <v>164</v>
      </c>
      <c r="P1976" s="6">
        <v>-614077.03</v>
      </c>
      <c r="R1976" s="31">
        <v>-164</v>
      </c>
      <c r="S1976" s="28">
        <v>44043</v>
      </c>
    </row>
    <row r="1977" spans="1:19" x14ac:dyDescent="0.2">
      <c r="A1977" s="29">
        <v>40819</v>
      </c>
      <c r="B1977" s="1" t="s">
        <v>200</v>
      </c>
      <c r="C1977" s="27">
        <v>44013</v>
      </c>
      <c r="D1977" s="1">
        <v>51719</v>
      </c>
      <c r="J1977" s="1" t="s">
        <v>0</v>
      </c>
      <c r="K1977" s="1" t="s">
        <v>49</v>
      </c>
      <c r="L1977" s="1">
        <v>-19</v>
      </c>
      <c r="M1977" s="1">
        <v>2.62</v>
      </c>
      <c r="N1977" s="6"/>
      <c r="O1977" s="6">
        <v>49.78</v>
      </c>
      <c r="P1977" s="6">
        <v>-613913.03</v>
      </c>
      <c r="R1977" s="31">
        <v>-49.78</v>
      </c>
      <c r="S1977" s="28">
        <v>44043</v>
      </c>
    </row>
    <row r="1978" spans="1:19" x14ac:dyDescent="0.2">
      <c r="A1978" s="29">
        <v>40820</v>
      </c>
      <c r="B1978" s="1" t="s">
        <v>200</v>
      </c>
      <c r="C1978" s="27">
        <v>44013</v>
      </c>
      <c r="D1978" s="1">
        <v>51720</v>
      </c>
      <c r="J1978" s="1" t="s">
        <v>0</v>
      </c>
      <c r="K1978" s="1" t="s">
        <v>49</v>
      </c>
      <c r="L1978" s="1">
        <v>-1</v>
      </c>
      <c r="M1978" s="1">
        <v>900</v>
      </c>
      <c r="N1978" s="6"/>
      <c r="O1978" s="6">
        <v>900</v>
      </c>
      <c r="P1978" s="6">
        <v>-614977.03</v>
      </c>
      <c r="R1978" s="31">
        <v>-900</v>
      </c>
      <c r="S1978" s="28">
        <v>44043</v>
      </c>
    </row>
    <row r="1979" spans="1:19" x14ac:dyDescent="0.2">
      <c r="A1979" s="29">
        <v>40820</v>
      </c>
      <c r="B1979" s="1" t="s">
        <v>200</v>
      </c>
      <c r="C1979" s="27">
        <v>44013</v>
      </c>
      <c r="D1979" s="1">
        <v>51720</v>
      </c>
      <c r="J1979" s="1" t="s">
        <v>0</v>
      </c>
      <c r="K1979" s="1" t="s">
        <v>49</v>
      </c>
      <c r="L1979" s="1">
        <v>-1</v>
      </c>
      <c r="M1979" s="1">
        <v>76</v>
      </c>
      <c r="N1979" s="6"/>
      <c r="O1979" s="6">
        <v>76</v>
      </c>
      <c r="P1979" s="6">
        <v>-615125.03</v>
      </c>
      <c r="R1979" s="31">
        <v>-76</v>
      </c>
      <c r="S1979" s="28">
        <v>44043</v>
      </c>
    </row>
    <row r="1980" spans="1:19" x14ac:dyDescent="0.2">
      <c r="A1980" s="29">
        <v>40820</v>
      </c>
      <c r="B1980" s="1" t="s">
        <v>200</v>
      </c>
      <c r="C1980" s="27">
        <v>44013</v>
      </c>
      <c r="D1980" s="1">
        <v>51720</v>
      </c>
      <c r="J1980" s="1" t="s">
        <v>0</v>
      </c>
      <c r="K1980" s="1" t="s">
        <v>49</v>
      </c>
      <c r="L1980" s="1">
        <v>-1</v>
      </c>
      <c r="M1980" s="1">
        <v>36</v>
      </c>
      <c r="N1980" s="6"/>
      <c r="O1980" s="6">
        <v>36</v>
      </c>
      <c r="P1980" s="6">
        <v>-615013.03</v>
      </c>
      <c r="R1980" s="31">
        <v>-36</v>
      </c>
      <c r="S1980" s="28">
        <v>44043</v>
      </c>
    </row>
    <row r="1981" spans="1:19" x14ac:dyDescent="0.2">
      <c r="A1981" s="29">
        <v>40820</v>
      </c>
      <c r="B1981" s="1" t="s">
        <v>200</v>
      </c>
      <c r="C1981" s="27">
        <v>44013</v>
      </c>
      <c r="D1981" s="1">
        <v>51720</v>
      </c>
      <c r="J1981" s="1" t="s">
        <v>0</v>
      </c>
      <c r="K1981" s="1" t="s">
        <v>49</v>
      </c>
      <c r="L1981" s="1">
        <v>-1</v>
      </c>
      <c r="M1981" s="1">
        <v>36</v>
      </c>
      <c r="N1981" s="6"/>
      <c r="O1981" s="6">
        <v>36</v>
      </c>
      <c r="P1981" s="6">
        <v>-615049.03</v>
      </c>
      <c r="R1981" s="31">
        <v>-36</v>
      </c>
      <c r="S1981" s="28">
        <v>44043</v>
      </c>
    </row>
    <row r="1982" spans="1:19" x14ac:dyDescent="0.2">
      <c r="A1982" s="29">
        <v>40820</v>
      </c>
      <c r="B1982" s="1" t="s">
        <v>200</v>
      </c>
      <c r="C1982" s="27">
        <v>44013</v>
      </c>
      <c r="D1982" s="1">
        <v>51720</v>
      </c>
      <c r="J1982" s="1" t="s">
        <v>0</v>
      </c>
      <c r="K1982" s="1" t="s">
        <v>49</v>
      </c>
      <c r="L1982" s="1">
        <v>-1</v>
      </c>
      <c r="M1982" s="1">
        <v>36</v>
      </c>
      <c r="N1982" s="6"/>
      <c r="O1982" s="6">
        <v>36</v>
      </c>
      <c r="P1982" s="6">
        <v>-615161.03</v>
      </c>
      <c r="R1982" s="31">
        <v>-36</v>
      </c>
      <c r="S1982" s="28">
        <v>44043</v>
      </c>
    </row>
    <row r="1983" spans="1:19" x14ac:dyDescent="0.2">
      <c r="A1983" s="29">
        <v>40820</v>
      </c>
      <c r="B1983" s="1" t="s">
        <v>200</v>
      </c>
      <c r="C1983" s="27">
        <v>44013</v>
      </c>
      <c r="D1983" s="1">
        <v>51720</v>
      </c>
      <c r="J1983" s="1" t="s">
        <v>0</v>
      </c>
      <c r="K1983" s="1" t="s">
        <v>49</v>
      </c>
      <c r="L1983" s="1">
        <v>-1</v>
      </c>
      <c r="M1983" s="1">
        <v>36</v>
      </c>
      <c r="N1983" s="6"/>
      <c r="O1983" s="6">
        <v>36</v>
      </c>
      <c r="P1983" s="6">
        <v>-615197.03</v>
      </c>
      <c r="R1983" s="31">
        <v>-36</v>
      </c>
      <c r="S1983" s="28">
        <v>44043</v>
      </c>
    </row>
    <row r="1984" spans="1:19" x14ac:dyDescent="0.2">
      <c r="A1984" s="29">
        <v>40821</v>
      </c>
      <c r="B1984" s="1" t="s">
        <v>200</v>
      </c>
      <c r="C1984" s="27">
        <v>44013</v>
      </c>
      <c r="D1984" s="1">
        <v>51721</v>
      </c>
      <c r="J1984" s="1" t="s">
        <v>0</v>
      </c>
      <c r="K1984" s="1" t="s">
        <v>49</v>
      </c>
      <c r="L1984" s="1">
        <v>-1</v>
      </c>
      <c r="M1984" s="1">
        <v>1500</v>
      </c>
      <c r="N1984" s="6"/>
      <c r="O1984" s="6">
        <v>1500</v>
      </c>
      <c r="P1984" s="6">
        <v>-616697.03</v>
      </c>
      <c r="R1984" s="31">
        <v>-1500</v>
      </c>
      <c r="S1984" s="28">
        <v>44043</v>
      </c>
    </row>
    <row r="1985" spans="1:19" x14ac:dyDescent="0.2">
      <c r="A1985" s="29">
        <v>40821</v>
      </c>
      <c r="B1985" s="1" t="s">
        <v>200</v>
      </c>
      <c r="C1985" s="27">
        <v>44013</v>
      </c>
      <c r="D1985" s="1">
        <v>51721</v>
      </c>
      <c r="J1985" s="1" t="s">
        <v>0</v>
      </c>
      <c r="K1985" s="1" t="s">
        <v>49</v>
      </c>
      <c r="L1985" s="1">
        <v>-1</v>
      </c>
      <c r="M1985" s="1">
        <v>324</v>
      </c>
      <c r="N1985" s="6"/>
      <c r="O1985" s="6">
        <v>324</v>
      </c>
      <c r="P1985" s="6">
        <v>-617021.03</v>
      </c>
      <c r="R1985" s="31">
        <v>-324</v>
      </c>
      <c r="S1985" s="28">
        <v>44043</v>
      </c>
    </row>
    <row r="1986" spans="1:19" x14ac:dyDescent="0.2">
      <c r="A1986" s="29">
        <v>40823</v>
      </c>
      <c r="B1986" s="1" t="s">
        <v>200</v>
      </c>
      <c r="C1986" s="27">
        <v>44013</v>
      </c>
      <c r="D1986" s="1">
        <v>51723</v>
      </c>
      <c r="J1986" s="1" t="s">
        <v>0</v>
      </c>
      <c r="K1986" s="1" t="s">
        <v>49</v>
      </c>
      <c r="L1986" s="1">
        <v>-1</v>
      </c>
      <c r="M1986" s="1">
        <v>1980</v>
      </c>
      <c r="N1986" s="6"/>
      <c r="O1986" s="6">
        <v>1980</v>
      </c>
      <c r="P1986" s="6">
        <v>-619001.03</v>
      </c>
      <c r="R1986" s="31">
        <v>-1980</v>
      </c>
      <c r="S1986" s="28">
        <v>44043</v>
      </c>
    </row>
    <row r="1987" spans="1:19" x14ac:dyDescent="0.2">
      <c r="A1987" s="29">
        <v>40823</v>
      </c>
      <c r="B1987" s="1" t="s">
        <v>200</v>
      </c>
      <c r="C1987" s="27">
        <v>44013</v>
      </c>
      <c r="D1987" s="1">
        <v>51723</v>
      </c>
      <c r="J1987" s="1" t="s">
        <v>0</v>
      </c>
      <c r="K1987" s="1" t="s">
        <v>49</v>
      </c>
      <c r="L1987" s="1">
        <v>-1</v>
      </c>
      <c r="M1987" s="1">
        <v>248</v>
      </c>
      <c r="N1987" s="6"/>
      <c r="O1987" s="6">
        <v>248</v>
      </c>
      <c r="P1987" s="6">
        <v>-619249.03</v>
      </c>
      <c r="R1987" s="31">
        <v>-248</v>
      </c>
      <c r="S1987" s="28">
        <v>44043</v>
      </c>
    </row>
    <row r="1988" spans="1:19" x14ac:dyDescent="0.2">
      <c r="A1988" s="29">
        <v>40824</v>
      </c>
      <c r="B1988" s="1" t="s">
        <v>200</v>
      </c>
      <c r="C1988" s="27">
        <v>44013</v>
      </c>
      <c r="D1988" s="1">
        <v>51724</v>
      </c>
      <c r="J1988" s="1" t="s">
        <v>0</v>
      </c>
      <c r="K1988" s="1" t="s">
        <v>49</v>
      </c>
      <c r="L1988" s="1">
        <v>-1</v>
      </c>
      <c r="M1988" s="1">
        <v>240</v>
      </c>
      <c r="N1988" s="6"/>
      <c r="O1988" s="6">
        <v>240</v>
      </c>
      <c r="P1988" s="6">
        <v>-619489.03</v>
      </c>
      <c r="R1988" s="31">
        <v>-240</v>
      </c>
      <c r="S1988" s="28">
        <v>44043</v>
      </c>
    </row>
    <row r="1989" spans="1:19" x14ac:dyDescent="0.2">
      <c r="A1989" s="29">
        <v>40824</v>
      </c>
      <c r="B1989" s="1" t="s">
        <v>200</v>
      </c>
      <c r="C1989" s="27">
        <v>44013</v>
      </c>
      <c r="D1989" s="1">
        <v>51724</v>
      </c>
      <c r="J1989" s="1" t="s">
        <v>0</v>
      </c>
      <c r="K1989" s="1" t="s">
        <v>49</v>
      </c>
      <c r="L1989" s="1">
        <v>-1</v>
      </c>
      <c r="M1989" s="1">
        <v>76</v>
      </c>
      <c r="N1989" s="6"/>
      <c r="O1989" s="6">
        <v>76</v>
      </c>
      <c r="P1989" s="6">
        <v>-619565.03</v>
      </c>
      <c r="R1989" s="31">
        <v>-76</v>
      </c>
      <c r="S1989" s="28">
        <v>44043</v>
      </c>
    </row>
    <row r="1990" spans="1:19" x14ac:dyDescent="0.2">
      <c r="A1990" s="29">
        <v>40825</v>
      </c>
      <c r="B1990" s="1" t="s">
        <v>200</v>
      </c>
      <c r="C1990" s="27">
        <v>44013</v>
      </c>
      <c r="D1990" s="1">
        <v>51725</v>
      </c>
      <c r="J1990" s="1" t="s">
        <v>0</v>
      </c>
      <c r="K1990" s="1" t="s">
        <v>49</v>
      </c>
      <c r="L1990" s="1">
        <v>-1</v>
      </c>
      <c r="M1990" s="1">
        <v>2080</v>
      </c>
      <c r="N1990" s="6"/>
      <c r="O1990" s="6">
        <v>2080</v>
      </c>
      <c r="P1990" s="6">
        <v>-621645.03</v>
      </c>
      <c r="R1990" s="31">
        <v>-2080</v>
      </c>
      <c r="S1990" s="28">
        <v>44043</v>
      </c>
    </row>
    <row r="1991" spans="1:19" x14ac:dyDescent="0.2">
      <c r="A1991" s="29">
        <v>40825</v>
      </c>
      <c r="B1991" s="1" t="s">
        <v>200</v>
      </c>
      <c r="C1991" s="27">
        <v>44013</v>
      </c>
      <c r="D1991" s="1">
        <v>51725</v>
      </c>
      <c r="J1991" s="1" t="s">
        <v>0</v>
      </c>
      <c r="K1991" s="1" t="s">
        <v>49</v>
      </c>
      <c r="L1991" s="1">
        <v>-5</v>
      </c>
      <c r="M1991" s="1">
        <v>80</v>
      </c>
      <c r="N1991" s="6"/>
      <c r="O1991" s="6">
        <v>400</v>
      </c>
      <c r="P1991" s="6">
        <v>-622045.03</v>
      </c>
      <c r="R1991" s="31">
        <v>-400</v>
      </c>
      <c r="S1991" s="28">
        <v>44043</v>
      </c>
    </row>
    <row r="1992" spans="1:19" x14ac:dyDescent="0.2">
      <c r="A1992" s="29">
        <v>40826</v>
      </c>
      <c r="B1992" s="1" t="s">
        <v>200</v>
      </c>
      <c r="C1992" s="27">
        <v>44013</v>
      </c>
      <c r="D1992" s="1">
        <v>51726</v>
      </c>
      <c r="J1992" s="1" t="s">
        <v>0</v>
      </c>
      <c r="K1992" s="1" t="s">
        <v>49</v>
      </c>
      <c r="L1992" s="1">
        <v>-1</v>
      </c>
      <c r="M1992" s="1">
        <v>780</v>
      </c>
      <c r="N1992" s="6"/>
      <c r="O1992" s="6">
        <v>780</v>
      </c>
      <c r="P1992" s="6">
        <v>-622825.03</v>
      </c>
      <c r="R1992" s="31">
        <v>-780</v>
      </c>
      <c r="S1992" s="28">
        <v>44043</v>
      </c>
    </row>
    <row r="1993" spans="1:19" x14ac:dyDescent="0.2">
      <c r="A1993" s="29">
        <v>40827</v>
      </c>
      <c r="B1993" s="1" t="s">
        <v>200</v>
      </c>
      <c r="C1993" s="27">
        <v>44013</v>
      </c>
      <c r="D1993" s="1">
        <v>51727</v>
      </c>
      <c r="J1993" s="1" t="s">
        <v>0</v>
      </c>
      <c r="K1993" s="1" t="s">
        <v>49</v>
      </c>
      <c r="L1993" s="1">
        <v>-1</v>
      </c>
      <c r="M1993" s="1">
        <v>380</v>
      </c>
      <c r="N1993" s="6"/>
      <c r="O1993" s="6">
        <v>380</v>
      </c>
      <c r="P1993" s="6">
        <v>-623205.03</v>
      </c>
      <c r="R1993" s="31">
        <v>-380</v>
      </c>
      <c r="S1993" s="28">
        <v>44043</v>
      </c>
    </row>
    <row r="1994" spans="1:19" x14ac:dyDescent="0.2">
      <c r="A1994" s="29">
        <v>40827</v>
      </c>
      <c r="B1994" s="1" t="s">
        <v>200</v>
      </c>
      <c r="C1994" s="27">
        <v>44013</v>
      </c>
      <c r="D1994" s="1">
        <v>51727</v>
      </c>
      <c r="J1994" s="1" t="s">
        <v>0</v>
      </c>
      <c r="K1994" s="1" t="s">
        <v>49</v>
      </c>
      <c r="L1994" s="1">
        <v>-1</v>
      </c>
      <c r="M1994" s="1">
        <v>-380</v>
      </c>
      <c r="N1994" s="6">
        <v>380</v>
      </c>
      <c r="O1994" s="6"/>
      <c r="P1994" s="6">
        <v>-633398.02</v>
      </c>
      <c r="R1994" s="31">
        <v>380</v>
      </c>
      <c r="S1994" s="28">
        <v>44043</v>
      </c>
    </row>
    <row r="1995" spans="1:19" x14ac:dyDescent="0.2">
      <c r="A1995" s="29">
        <v>40828</v>
      </c>
      <c r="B1995" s="1" t="s">
        <v>200</v>
      </c>
      <c r="C1995" s="27">
        <v>44013</v>
      </c>
      <c r="D1995" s="1">
        <v>51728</v>
      </c>
      <c r="J1995" s="1" t="s">
        <v>0</v>
      </c>
      <c r="K1995" s="1" t="s">
        <v>49</v>
      </c>
      <c r="L1995" s="1">
        <v>-1</v>
      </c>
      <c r="M1995" s="1">
        <v>1180</v>
      </c>
      <c r="N1995" s="6"/>
      <c r="O1995" s="6">
        <v>1180</v>
      </c>
      <c r="P1995" s="6">
        <v>-624385.03</v>
      </c>
      <c r="R1995" s="31">
        <v>-1180</v>
      </c>
      <c r="S1995" s="28">
        <v>44043</v>
      </c>
    </row>
    <row r="1996" spans="1:19" x14ac:dyDescent="0.2">
      <c r="A1996" s="29">
        <v>40829</v>
      </c>
      <c r="B1996" s="1" t="s">
        <v>200</v>
      </c>
      <c r="C1996" s="27">
        <v>44013</v>
      </c>
      <c r="D1996" s="1">
        <v>51729</v>
      </c>
      <c r="J1996" s="1" t="s">
        <v>0</v>
      </c>
      <c r="K1996" s="1" t="s">
        <v>49</v>
      </c>
      <c r="L1996" s="1">
        <v>-1</v>
      </c>
      <c r="M1996" s="1">
        <v>220</v>
      </c>
      <c r="N1996" s="6"/>
      <c r="O1996" s="6">
        <v>220</v>
      </c>
      <c r="P1996" s="6">
        <v>-624605.03</v>
      </c>
      <c r="R1996" s="31">
        <v>-220</v>
      </c>
      <c r="S1996" s="28">
        <v>44043</v>
      </c>
    </row>
    <row r="1997" spans="1:19" x14ac:dyDescent="0.2">
      <c r="A1997" s="29">
        <v>40829</v>
      </c>
      <c r="B1997" s="1" t="s">
        <v>200</v>
      </c>
      <c r="C1997" s="27">
        <v>44013</v>
      </c>
      <c r="D1997" s="1">
        <v>51729</v>
      </c>
      <c r="J1997" s="1" t="s">
        <v>0</v>
      </c>
      <c r="K1997" s="1" t="s">
        <v>49</v>
      </c>
      <c r="L1997" s="1">
        <v>-1</v>
      </c>
      <c r="M1997" s="1">
        <v>188</v>
      </c>
      <c r="N1997" s="6"/>
      <c r="O1997" s="6">
        <v>188</v>
      </c>
      <c r="P1997" s="6">
        <v>-624793.03</v>
      </c>
      <c r="R1997" s="31">
        <v>-188</v>
      </c>
      <c r="S1997" s="28">
        <v>44043</v>
      </c>
    </row>
    <row r="1998" spans="1:19" x14ac:dyDescent="0.2">
      <c r="A1998" s="29">
        <v>40830</v>
      </c>
      <c r="B1998" s="1" t="s">
        <v>200</v>
      </c>
      <c r="C1998" s="27">
        <v>44013</v>
      </c>
      <c r="D1998" s="1">
        <v>51730</v>
      </c>
      <c r="J1998" s="1" t="s">
        <v>0</v>
      </c>
      <c r="K1998" s="1" t="s">
        <v>49</v>
      </c>
      <c r="L1998" s="1">
        <v>-1</v>
      </c>
      <c r="M1998" s="1">
        <v>560</v>
      </c>
      <c r="N1998" s="6"/>
      <c r="O1998" s="6">
        <v>560</v>
      </c>
      <c r="P1998" s="6">
        <v>-625353.03</v>
      </c>
      <c r="R1998" s="31">
        <v>-560</v>
      </c>
      <c r="S1998" s="28">
        <v>44043</v>
      </c>
    </row>
    <row r="1999" spans="1:19" x14ac:dyDescent="0.2">
      <c r="A1999" s="29">
        <v>40830</v>
      </c>
      <c r="B1999" s="1" t="s">
        <v>200</v>
      </c>
      <c r="C1999" s="27">
        <v>44013</v>
      </c>
      <c r="D1999" s="1">
        <v>51730</v>
      </c>
      <c r="J1999" s="1" t="s">
        <v>0</v>
      </c>
      <c r="K1999" s="1" t="s">
        <v>49</v>
      </c>
      <c r="L1999" s="1">
        <v>-1</v>
      </c>
      <c r="M1999" s="1">
        <v>188</v>
      </c>
      <c r="N1999" s="6"/>
      <c r="O1999" s="6">
        <v>188</v>
      </c>
      <c r="P1999" s="6">
        <v>-625541.03</v>
      </c>
      <c r="R1999" s="31">
        <v>-188</v>
      </c>
      <c r="S1999" s="28">
        <v>44043</v>
      </c>
    </row>
    <row r="2000" spans="1:19" x14ac:dyDescent="0.2">
      <c r="A2000" s="29">
        <v>40831</v>
      </c>
      <c r="B2000" s="1" t="s">
        <v>200</v>
      </c>
      <c r="C2000" s="27">
        <v>44013</v>
      </c>
      <c r="D2000" s="1">
        <v>51731</v>
      </c>
      <c r="J2000" s="1" t="s">
        <v>0</v>
      </c>
      <c r="K2000" s="1" t="s">
        <v>49</v>
      </c>
      <c r="L2000" s="1">
        <v>-1</v>
      </c>
      <c r="M2000" s="1">
        <v>268</v>
      </c>
      <c r="N2000" s="6"/>
      <c r="O2000" s="6">
        <v>268</v>
      </c>
      <c r="P2000" s="6">
        <v>-625809.03</v>
      </c>
      <c r="R2000" s="31">
        <v>-268</v>
      </c>
      <c r="S2000" s="28">
        <v>44043</v>
      </c>
    </row>
    <row r="2001" spans="1:19" x14ac:dyDescent="0.2">
      <c r="A2001" s="29">
        <v>40832</v>
      </c>
      <c r="B2001" s="1" t="s">
        <v>200</v>
      </c>
      <c r="C2001" s="27">
        <v>44013</v>
      </c>
      <c r="D2001" s="1">
        <v>51732</v>
      </c>
      <c r="J2001" s="1" t="s">
        <v>0</v>
      </c>
      <c r="K2001" s="1" t="s">
        <v>49</v>
      </c>
      <c r="L2001" s="1">
        <v>-1</v>
      </c>
      <c r="M2001" s="1">
        <v>380</v>
      </c>
      <c r="N2001" s="6"/>
      <c r="O2001" s="6">
        <v>380</v>
      </c>
      <c r="P2001" s="6">
        <v>-626189.03</v>
      </c>
      <c r="R2001" s="31">
        <v>-380</v>
      </c>
      <c r="S2001" s="28">
        <v>44043</v>
      </c>
    </row>
    <row r="2002" spans="1:19" x14ac:dyDescent="0.2">
      <c r="A2002" s="29">
        <v>40832</v>
      </c>
      <c r="B2002" s="1" t="s">
        <v>200</v>
      </c>
      <c r="C2002" s="27">
        <v>44013</v>
      </c>
      <c r="D2002" s="1">
        <v>51732</v>
      </c>
      <c r="J2002" s="1" t="s">
        <v>0</v>
      </c>
      <c r="K2002" s="1" t="s">
        <v>49</v>
      </c>
      <c r="L2002" s="1">
        <v>-1</v>
      </c>
      <c r="M2002" s="1">
        <v>36</v>
      </c>
      <c r="N2002" s="6"/>
      <c r="O2002" s="6">
        <v>36</v>
      </c>
      <c r="P2002" s="6">
        <v>-626225.03</v>
      </c>
      <c r="R2002" s="31">
        <v>-36</v>
      </c>
      <c r="S2002" s="28">
        <v>44043</v>
      </c>
    </row>
    <row r="2003" spans="1:19" x14ac:dyDescent="0.2">
      <c r="A2003" s="29">
        <v>40832</v>
      </c>
      <c r="B2003" s="1" t="s">
        <v>200</v>
      </c>
      <c r="C2003" s="27">
        <v>44013</v>
      </c>
      <c r="D2003" s="1">
        <v>51732</v>
      </c>
      <c r="J2003" s="1" t="s">
        <v>0</v>
      </c>
      <c r="K2003" s="1" t="s">
        <v>49</v>
      </c>
      <c r="L2003" s="1">
        <v>-1</v>
      </c>
      <c r="M2003" s="1">
        <v>36</v>
      </c>
      <c r="N2003" s="6"/>
      <c r="O2003" s="6">
        <v>36</v>
      </c>
      <c r="P2003" s="6">
        <v>-626261.03</v>
      </c>
      <c r="R2003" s="31">
        <v>-36</v>
      </c>
      <c r="S2003" s="28">
        <v>44043</v>
      </c>
    </row>
    <row r="2004" spans="1:19" x14ac:dyDescent="0.2">
      <c r="A2004" s="29">
        <v>40833</v>
      </c>
      <c r="B2004" s="1" t="s">
        <v>200</v>
      </c>
      <c r="C2004" s="27">
        <v>44013</v>
      </c>
      <c r="D2004" s="1">
        <v>51733</v>
      </c>
      <c r="J2004" s="1" t="s">
        <v>0</v>
      </c>
      <c r="K2004" s="1" t="s">
        <v>49</v>
      </c>
      <c r="L2004" s="1">
        <v>-1</v>
      </c>
      <c r="M2004" s="1">
        <v>1820</v>
      </c>
      <c r="N2004" s="6"/>
      <c r="O2004" s="6">
        <v>1820</v>
      </c>
      <c r="P2004" s="6">
        <v>-628081.03</v>
      </c>
      <c r="R2004" s="31">
        <v>-1820</v>
      </c>
      <c r="S2004" s="28">
        <v>44043</v>
      </c>
    </row>
    <row r="2005" spans="1:19" x14ac:dyDescent="0.2">
      <c r="A2005" s="29">
        <v>40834</v>
      </c>
      <c r="B2005" s="1" t="s">
        <v>200</v>
      </c>
      <c r="C2005" s="27">
        <v>44013</v>
      </c>
      <c r="D2005" s="1">
        <v>51734</v>
      </c>
      <c r="J2005" s="1" t="s">
        <v>0</v>
      </c>
      <c r="K2005" s="1" t="s">
        <v>49</v>
      </c>
      <c r="L2005" s="1">
        <v>-1</v>
      </c>
      <c r="M2005" s="1">
        <v>1580</v>
      </c>
      <c r="N2005" s="6"/>
      <c r="O2005" s="6">
        <v>1580</v>
      </c>
      <c r="P2005" s="6">
        <v>-629661.03</v>
      </c>
      <c r="R2005" s="31">
        <v>-1580</v>
      </c>
      <c r="S2005" s="28">
        <v>44043</v>
      </c>
    </row>
    <row r="2006" spans="1:19" x14ac:dyDescent="0.2">
      <c r="A2006" s="29">
        <v>40835</v>
      </c>
      <c r="B2006" s="1" t="s">
        <v>200</v>
      </c>
      <c r="C2006" s="27">
        <v>44013</v>
      </c>
      <c r="D2006" s="1">
        <v>51735</v>
      </c>
      <c r="J2006" s="1" t="s">
        <v>0</v>
      </c>
      <c r="K2006" s="1" t="s">
        <v>49</v>
      </c>
      <c r="L2006" s="1">
        <v>-1</v>
      </c>
      <c r="M2006" s="1">
        <v>360</v>
      </c>
      <c r="N2006" s="6"/>
      <c r="O2006" s="6">
        <v>360</v>
      </c>
      <c r="P2006" s="6">
        <v>-630021.03</v>
      </c>
      <c r="R2006" s="31">
        <v>-360</v>
      </c>
      <c r="S2006" s="28">
        <v>44043</v>
      </c>
    </row>
    <row r="2007" spans="1:19" x14ac:dyDescent="0.2">
      <c r="A2007" s="29">
        <v>40836</v>
      </c>
      <c r="B2007" s="1" t="s">
        <v>200</v>
      </c>
      <c r="C2007" s="27">
        <v>44013</v>
      </c>
      <c r="D2007" s="1">
        <v>51736</v>
      </c>
      <c r="J2007" s="1" t="s">
        <v>0</v>
      </c>
      <c r="K2007" s="1" t="s">
        <v>49</v>
      </c>
      <c r="L2007" s="1">
        <v>-1</v>
      </c>
      <c r="M2007" s="1">
        <v>360</v>
      </c>
      <c r="N2007" s="6"/>
      <c r="O2007" s="6">
        <v>360</v>
      </c>
      <c r="P2007" s="6">
        <v>-630381.03</v>
      </c>
      <c r="R2007" s="31">
        <v>-360</v>
      </c>
      <c r="S2007" s="28">
        <v>44043</v>
      </c>
    </row>
    <row r="2008" spans="1:19" x14ac:dyDescent="0.2">
      <c r="A2008" s="29">
        <v>40837</v>
      </c>
      <c r="B2008" s="1" t="s">
        <v>200</v>
      </c>
      <c r="C2008" s="27">
        <v>44013</v>
      </c>
      <c r="D2008" s="1">
        <v>51737</v>
      </c>
      <c r="J2008" s="1" t="s">
        <v>0</v>
      </c>
      <c r="K2008" s="1" t="s">
        <v>49</v>
      </c>
      <c r="L2008" s="1">
        <v>-1</v>
      </c>
      <c r="M2008" s="1">
        <v>360</v>
      </c>
      <c r="N2008" s="6"/>
      <c r="O2008" s="6">
        <v>360</v>
      </c>
      <c r="P2008" s="6">
        <v>-630741.03</v>
      </c>
      <c r="R2008" s="31">
        <v>-360</v>
      </c>
      <c r="S2008" s="28">
        <v>44043</v>
      </c>
    </row>
    <row r="2009" spans="1:19" x14ac:dyDescent="0.2">
      <c r="A2009" s="29">
        <v>40838</v>
      </c>
      <c r="B2009" s="1" t="s">
        <v>200</v>
      </c>
      <c r="C2009" s="27">
        <v>44013</v>
      </c>
      <c r="D2009" s="1">
        <v>51738</v>
      </c>
      <c r="J2009" s="1" t="s">
        <v>0</v>
      </c>
      <c r="K2009" s="1" t="s">
        <v>49</v>
      </c>
      <c r="L2009" s="1">
        <v>-1</v>
      </c>
      <c r="M2009" s="1">
        <v>360</v>
      </c>
      <c r="N2009" s="6"/>
      <c r="O2009" s="6">
        <v>360</v>
      </c>
      <c r="P2009" s="6">
        <v>-631101.03</v>
      </c>
      <c r="R2009" s="31">
        <v>-360</v>
      </c>
      <c r="S2009" s="28">
        <v>44043</v>
      </c>
    </row>
    <row r="2010" spans="1:19" x14ac:dyDescent="0.2">
      <c r="A2010" s="29">
        <v>40839</v>
      </c>
      <c r="B2010" s="1" t="s">
        <v>200</v>
      </c>
      <c r="C2010" s="27">
        <v>44013</v>
      </c>
      <c r="D2010" s="1">
        <v>51739</v>
      </c>
      <c r="J2010" s="1" t="s">
        <v>0</v>
      </c>
      <c r="K2010" s="1" t="s">
        <v>49</v>
      </c>
      <c r="L2010" s="1">
        <v>-1</v>
      </c>
      <c r="M2010" s="1">
        <v>260</v>
      </c>
      <c r="N2010" s="6"/>
      <c r="O2010" s="6">
        <v>260</v>
      </c>
      <c r="P2010" s="6">
        <v>-631361.03</v>
      </c>
      <c r="R2010" s="31">
        <v>-260</v>
      </c>
      <c r="S2010" s="28">
        <v>44043</v>
      </c>
    </row>
    <row r="2011" spans="1:19" x14ac:dyDescent="0.2">
      <c r="A2011" s="29">
        <v>40839</v>
      </c>
      <c r="B2011" s="1" t="s">
        <v>200</v>
      </c>
      <c r="C2011" s="27">
        <v>44013</v>
      </c>
      <c r="D2011" s="1">
        <v>51739</v>
      </c>
      <c r="J2011" s="1" t="s">
        <v>0</v>
      </c>
      <c r="K2011" s="1" t="s">
        <v>49</v>
      </c>
      <c r="L2011" s="1">
        <v>-1</v>
      </c>
      <c r="M2011" s="1">
        <v>146</v>
      </c>
      <c r="N2011" s="6"/>
      <c r="O2011" s="6">
        <v>146</v>
      </c>
      <c r="P2011" s="6">
        <v>-631507.03</v>
      </c>
      <c r="R2011" s="31">
        <v>-146</v>
      </c>
      <c r="S2011" s="28">
        <v>44043</v>
      </c>
    </row>
    <row r="2012" spans="1:19" x14ac:dyDescent="0.2">
      <c r="A2012" s="29">
        <v>40840</v>
      </c>
      <c r="B2012" s="1" t="s">
        <v>200</v>
      </c>
      <c r="C2012" s="27">
        <v>44013</v>
      </c>
      <c r="D2012" s="1">
        <v>51740</v>
      </c>
      <c r="J2012" s="1" t="s">
        <v>0</v>
      </c>
      <c r="K2012" s="1" t="s">
        <v>49</v>
      </c>
      <c r="L2012" s="1">
        <v>-1</v>
      </c>
      <c r="M2012" s="1">
        <v>920</v>
      </c>
      <c r="N2012" s="6"/>
      <c r="O2012" s="6">
        <v>920</v>
      </c>
      <c r="P2012" s="6">
        <v>-632427.03</v>
      </c>
      <c r="R2012" s="31">
        <v>-920</v>
      </c>
      <c r="S2012" s="28">
        <v>44043</v>
      </c>
    </row>
    <row r="2013" spans="1:19" x14ac:dyDescent="0.2">
      <c r="A2013" s="29">
        <v>40840</v>
      </c>
      <c r="B2013" s="1" t="s">
        <v>200</v>
      </c>
      <c r="C2013" s="27">
        <v>44013</v>
      </c>
      <c r="D2013" s="1">
        <v>51740</v>
      </c>
      <c r="J2013" s="1" t="s">
        <v>0</v>
      </c>
      <c r="K2013" s="1" t="s">
        <v>49</v>
      </c>
      <c r="L2013" s="1">
        <v>-1</v>
      </c>
      <c r="M2013" s="1">
        <v>324</v>
      </c>
      <c r="N2013" s="6"/>
      <c r="O2013" s="6">
        <v>324</v>
      </c>
      <c r="P2013" s="6">
        <v>-632751.03</v>
      </c>
      <c r="R2013" s="31">
        <v>-324</v>
      </c>
      <c r="S2013" s="28">
        <v>44043</v>
      </c>
    </row>
    <row r="2014" spans="1:19" x14ac:dyDescent="0.2">
      <c r="A2014" s="29">
        <v>40840</v>
      </c>
      <c r="B2014" s="1" t="s">
        <v>200</v>
      </c>
      <c r="C2014" s="27">
        <v>44013</v>
      </c>
      <c r="D2014" s="1">
        <v>51740</v>
      </c>
      <c r="J2014" s="1" t="s">
        <v>0</v>
      </c>
      <c r="K2014" s="1" t="s">
        <v>49</v>
      </c>
      <c r="L2014" s="1">
        <v>-1</v>
      </c>
      <c r="M2014" s="1">
        <v>146</v>
      </c>
      <c r="N2014" s="6"/>
      <c r="O2014" s="6">
        <v>146</v>
      </c>
      <c r="P2014" s="6">
        <v>-632897.03</v>
      </c>
      <c r="R2014" s="31">
        <v>-146</v>
      </c>
      <c r="S2014" s="28">
        <v>44043</v>
      </c>
    </row>
    <row r="2015" spans="1:19" x14ac:dyDescent="0.2">
      <c r="A2015" s="29">
        <v>40840</v>
      </c>
      <c r="B2015" s="1" t="s">
        <v>200</v>
      </c>
      <c r="C2015" s="27">
        <v>44013</v>
      </c>
      <c r="D2015" s="1">
        <v>51740</v>
      </c>
      <c r="J2015" s="1" t="s">
        <v>0</v>
      </c>
      <c r="K2015" s="1" t="s">
        <v>49</v>
      </c>
      <c r="L2015" s="1">
        <v>-2</v>
      </c>
      <c r="M2015" s="1">
        <v>4</v>
      </c>
      <c r="N2015" s="6"/>
      <c r="O2015" s="6">
        <v>8</v>
      </c>
      <c r="P2015" s="6">
        <v>-632905.03</v>
      </c>
      <c r="R2015" s="31">
        <v>-8</v>
      </c>
      <c r="S2015" s="28">
        <v>44043</v>
      </c>
    </row>
    <row r="2016" spans="1:19" x14ac:dyDescent="0.2">
      <c r="A2016" s="29">
        <v>40841</v>
      </c>
      <c r="B2016" s="1" t="s">
        <v>200</v>
      </c>
      <c r="C2016" s="27">
        <v>44013</v>
      </c>
      <c r="D2016" s="1">
        <v>51741</v>
      </c>
      <c r="J2016" s="1" t="s">
        <v>0</v>
      </c>
      <c r="K2016" s="1" t="s">
        <v>49</v>
      </c>
      <c r="L2016" s="1">
        <v>-1</v>
      </c>
      <c r="M2016" s="1">
        <v>388</v>
      </c>
      <c r="N2016" s="6"/>
      <c r="O2016" s="6">
        <v>388</v>
      </c>
      <c r="P2016" s="6">
        <v>-633593.03</v>
      </c>
      <c r="R2016" s="31">
        <v>-388</v>
      </c>
      <c r="S2016" s="28">
        <v>44043</v>
      </c>
    </row>
    <row r="2017" spans="1:19" x14ac:dyDescent="0.2">
      <c r="A2017" s="29">
        <v>40841</v>
      </c>
      <c r="B2017" s="1" t="s">
        <v>200</v>
      </c>
      <c r="C2017" s="27">
        <v>44013</v>
      </c>
      <c r="D2017" s="1">
        <v>51741</v>
      </c>
      <c r="J2017" s="1" t="s">
        <v>0</v>
      </c>
      <c r="K2017" s="1" t="s">
        <v>49</v>
      </c>
      <c r="L2017" s="1">
        <v>-1</v>
      </c>
      <c r="M2017" s="1">
        <v>300</v>
      </c>
      <c r="N2017" s="6"/>
      <c r="O2017" s="6">
        <v>300</v>
      </c>
      <c r="P2017" s="6">
        <v>-633205.03</v>
      </c>
      <c r="R2017" s="31">
        <v>-300</v>
      </c>
      <c r="S2017" s="28">
        <v>44043</v>
      </c>
    </row>
    <row r="2018" spans="1:19" x14ac:dyDescent="0.2">
      <c r="A2018" s="29">
        <v>41495</v>
      </c>
      <c r="B2018" s="1" t="s">
        <v>178</v>
      </c>
      <c r="C2018" s="27">
        <v>44013</v>
      </c>
      <c r="J2018" s="1" t="s">
        <v>0</v>
      </c>
      <c r="K2018" s="1" t="s">
        <v>48</v>
      </c>
      <c r="N2018" s="6"/>
      <c r="O2018" s="6">
        <v>184.99</v>
      </c>
      <c r="P2018" s="6">
        <v>-633778.02</v>
      </c>
      <c r="R2018" s="31">
        <v>-184.99</v>
      </c>
      <c r="S2018" s="28">
        <v>44043</v>
      </c>
    </row>
    <row r="2019" spans="1:19" x14ac:dyDescent="0.2">
      <c r="A2019" s="29">
        <v>40750</v>
      </c>
      <c r="B2019" s="1" t="s">
        <v>200</v>
      </c>
      <c r="C2019" s="27">
        <v>44014</v>
      </c>
      <c r="D2019" s="1">
        <v>51676</v>
      </c>
      <c r="J2019" s="1" t="s">
        <v>0</v>
      </c>
      <c r="K2019" s="1" t="s">
        <v>49</v>
      </c>
      <c r="L2019" s="1">
        <v>-4</v>
      </c>
      <c r="M2019" s="1">
        <v>88</v>
      </c>
      <c r="N2019" s="6"/>
      <c r="O2019" s="6">
        <v>352</v>
      </c>
      <c r="P2019" s="6">
        <v>-633874.02</v>
      </c>
      <c r="R2019" s="31">
        <v>-352</v>
      </c>
      <c r="S2019" s="28">
        <v>44043</v>
      </c>
    </row>
    <row r="2020" spans="1:19" x14ac:dyDescent="0.2">
      <c r="A2020" s="29">
        <v>40750</v>
      </c>
      <c r="B2020" s="1" t="s">
        <v>200</v>
      </c>
      <c r="C2020" s="27">
        <v>44014</v>
      </c>
      <c r="D2020" s="1">
        <v>51676</v>
      </c>
      <c r="J2020" s="1" t="s">
        <v>0</v>
      </c>
      <c r="K2020" s="1" t="s">
        <v>49</v>
      </c>
      <c r="L2020" s="1">
        <v>-2.75</v>
      </c>
      <c r="M2020" s="1">
        <v>88</v>
      </c>
      <c r="N2020" s="6"/>
      <c r="O2020" s="6">
        <v>242</v>
      </c>
      <c r="P2020" s="6">
        <v>-634240.02</v>
      </c>
      <c r="R2020" s="31">
        <v>-242</v>
      </c>
      <c r="S2020" s="28">
        <v>44043</v>
      </c>
    </row>
    <row r="2021" spans="1:19" x14ac:dyDescent="0.2">
      <c r="A2021" s="29">
        <v>40750</v>
      </c>
      <c r="B2021" s="1" t="s">
        <v>200</v>
      </c>
      <c r="C2021" s="27">
        <v>44014</v>
      </c>
      <c r="D2021" s="1">
        <v>51676</v>
      </c>
      <c r="J2021" s="1" t="s">
        <v>0</v>
      </c>
      <c r="K2021" s="1" t="s">
        <v>49</v>
      </c>
      <c r="L2021" s="1">
        <v>-1</v>
      </c>
      <c r="M2021" s="1">
        <v>124</v>
      </c>
      <c r="N2021" s="6"/>
      <c r="O2021" s="6">
        <v>124</v>
      </c>
      <c r="P2021" s="6">
        <v>-633522.02</v>
      </c>
      <c r="R2021" s="31">
        <v>-124</v>
      </c>
      <c r="S2021" s="28">
        <v>44043</v>
      </c>
    </row>
    <row r="2022" spans="1:19" x14ac:dyDescent="0.2">
      <c r="A2022" s="29">
        <v>40750</v>
      </c>
      <c r="B2022" s="1" t="s">
        <v>200</v>
      </c>
      <c r="C2022" s="27">
        <v>44014</v>
      </c>
      <c r="D2022" s="1">
        <v>51676</v>
      </c>
      <c r="J2022" s="1" t="s">
        <v>0</v>
      </c>
      <c r="K2022" s="1" t="s">
        <v>49</v>
      </c>
      <c r="L2022" s="1">
        <v>-1</v>
      </c>
      <c r="M2022" s="1">
        <v>124</v>
      </c>
      <c r="N2022" s="6"/>
      <c r="O2022" s="6">
        <v>124</v>
      </c>
      <c r="P2022" s="6">
        <v>-633998.02</v>
      </c>
      <c r="R2022" s="31">
        <v>-124</v>
      </c>
      <c r="S2022" s="28">
        <v>44043</v>
      </c>
    </row>
    <row r="2023" spans="1:19" x14ac:dyDescent="0.2">
      <c r="A2023" s="29">
        <v>40707</v>
      </c>
      <c r="B2023" s="1" t="s">
        <v>200</v>
      </c>
      <c r="C2023" s="27">
        <v>44015</v>
      </c>
      <c r="D2023" s="1">
        <v>51654</v>
      </c>
      <c r="J2023" s="1" t="s">
        <v>0</v>
      </c>
      <c r="K2023" s="1" t="s">
        <v>49</v>
      </c>
      <c r="L2023" s="1">
        <v>-8</v>
      </c>
      <c r="M2023" s="1">
        <v>110</v>
      </c>
      <c r="N2023" s="6"/>
      <c r="O2023" s="6">
        <v>880</v>
      </c>
      <c r="P2023" s="6">
        <v>-635440.02</v>
      </c>
      <c r="R2023" s="31">
        <v>-880</v>
      </c>
      <c r="S2023" s="28">
        <v>44043</v>
      </c>
    </row>
    <row r="2024" spans="1:19" x14ac:dyDescent="0.2">
      <c r="A2024" s="29">
        <v>40707</v>
      </c>
      <c r="B2024" s="1" t="s">
        <v>200</v>
      </c>
      <c r="C2024" s="27">
        <v>44015</v>
      </c>
      <c r="D2024" s="1">
        <v>51654</v>
      </c>
      <c r="J2024" s="1" t="s">
        <v>0</v>
      </c>
      <c r="K2024" s="1" t="s">
        <v>49</v>
      </c>
      <c r="L2024" s="1">
        <v>-6.75</v>
      </c>
      <c r="M2024" s="1">
        <v>110</v>
      </c>
      <c r="N2024" s="6"/>
      <c r="O2024" s="6">
        <v>742.5</v>
      </c>
      <c r="P2024" s="6">
        <v>-640380.02</v>
      </c>
      <c r="R2024" s="31">
        <v>-742.5</v>
      </c>
      <c r="S2024" s="28">
        <v>44043</v>
      </c>
    </row>
    <row r="2025" spans="1:19" x14ac:dyDescent="0.2">
      <c r="A2025" s="29">
        <v>40707</v>
      </c>
      <c r="B2025" s="1" t="s">
        <v>200</v>
      </c>
      <c r="C2025" s="27">
        <v>44015</v>
      </c>
      <c r="D2025" s="1">
        <v>51654</v>
      </c>
      <c r="J2025" s="1" t="s">
        <v>0</v>
      </c>
      <c r="K2025" s="1" t="s">
        <v>49</v>
      </c>
      <c r="L2025" s="1">
        <v>-6.25</v>
      </c>
      <c r="M2025" s="1">
        <v>110</v>
      </c>
      <c r="N2025" s="6"/>
      <c r="O2025" s="6">
        <v>687.5</v>
      </c>
      <c r="P2025" s="6">
        <v>-636337.52</v>
      </c>
      <c r="R2025" s="31">
        <v>-687.5</v>
      </c>
      <c r="S2025" s="28">
        <v>44043</v>
      </c>
    </row>
    <row r="2026" spans="1:19" x14ac:dyDescent="0.2">
      <c r="A2026" s="29">
        <v>40707</v>
      </c>
      <c r="B2026" s="1" t="s">
        <v>200</v>
      </c>
      <c r="C2026" s="27">
        <v>44015</v>
      </c>
      <c r="D2026" s="1">
        <v>51654</v>
      </c>
      <c r="J2026" s="1" t="s">
        <v>0</v>
      </c>
      <c r="K2026" s="1" t="s">
        <v>49</v>
      </c>
      <c r="L2026" s="1">
        <v>-1</v>
      </c>
      <c r="M2026" s="1">
        <v>155</v>
      </c>
      <c r="N2026" s="6"/>
      <c r="O2026" s="6">
        <v>155</v>
      </c>
      <c r="P2026" s="6">
        <v>-634560.02</v>
      </c>
      <c r="R2026" s="31">
        <v>-155</v>
      </c>
      <c r="S2026" s="28">
        <v>44043</v>
      </c>
    </row>
    <row r="2027" spans="1:19" x14ac:dyDescent="0.2">
      <c r="A2027" s="29">
        <v>40707</v>
      </c>
      <c r="B2027" s="1" t="s">
        <v>200</v>
      </c>
      <c r="C2027" s="27">
        <v>44015</v>
      </c>
      <c r="D2027" s="1">
        <v>51654</v>
      </c>
      <c r="J2027" s="1" t="s">
        <v>0</v>
      </c>
      <c r="K2027" s="1" t="s">
        <v>49</v>
      </c>
      <c r="L2027" s="1">
        <v>-1</v>
      </c>
      <c r="M2027" s="1">
        <v>155</v>
      </c>
      <c r="N2027" s="6"/>
      <c r="O2027" s="6">
        <v>155</v>
      </c>
      <c r="P2027" s="6">
        <v>-635650.02</v>
      </c>
      <c r="R2027" s="31">
        <v>-155</v>
      </c>
      <c r="S2027" s="28">
        <v>44043</v>
      </c>
    </row>
    <row r="2028" spans="1:19" x14ac:dyDescent="0.2">
      <c r="A2028" s="29">
        <v>40707</v>
      </c>
      <c r="B2028" s="1" t="s">
        <v>200</v>
      </c>
      <c r="C2028" s="27">
        <v>44015</v>
      </c>
      <c r="D2028" s="1">
        <v>51654</v>
      </c>
      <c r="J2028" s="1" t="s">
        <v>0</v>
      </c>
      <c r="K2028" s="1" t="s">
        <v>49</v>
      </c>
      <c r="L2028" s="1">
        <v>-1</v>
      </c>
      <c r="M2028" s="1">
        <v>155</v>
      </c>
      <c r="N2028" s="6"/>
      <c r="O2028" s="6">
        <v>155</v>
      </c>
      <c r="P2028" s="6">
        <v>-639637.52</v>
      </c>
      <c r="R2028" s="31">
        <v>-155</v>
      </c>
      <c r="S2028" s="28">
        <v>44043</v>
      </c>
    </row>
    <row r="2029" spans="1:19" x14ac:dyDescent="0.2">
      <c r="A2029" s="29">
        <v>40707</v>
      </c>
      <c r="B2029" s="1" t="s">
        <v>200</v>
      </c>
      <c r="C2029" s="27">
        <v>44015</v>
      </c>
      <c r="D2029" s="1">
        <v>51654</v>
      </c>
      <c r="J2029" s="1" t="s">
        <v>0</v>
      </c>
      <c r="K2029" s="1" t="s">
        <v>49</v>
      </c>
      <c r="L2029" s="1">
        <v>-1</v>
      </c>
      <c r="M2029" s="1">
        <v>110</v>
      </c>
      <c r="N2029" s="6"/>
      <c r="O2029" s="6">
        <v>110</v>
      </c>
      <c r="P2029" s="6">
        <v>-634405.02</v>
      </c>
      <c r="R2029" s="31">
        <v>-110</v>
      </c>
      <c r="S2029" s="28">
        <v>44043</v>
      </c>
    </row>
    <row r="2030" spans="1:19" x14ac:dyDescent="0.2">
      <c r="A2030" s="29">
        <v>40707</v>
      </c>
      <c r="B2030" s="1" t="s">
        <v>200</v>
      </c>
      <c r="C2030" s="27">
        <v>44015</v>
      </c>
      <c r="D2030" s="1">
        <v>51654</v>
      </c>
      <c r="J2030" s="1" t="s">
        <v>0</v>
      </c>
      <c r="K2030" s="1" t="s">
        <v>49</v>
      </c>
      <c r="L2030" s="1">
        <v>-0.5</v>
      </c>
      <c r="M2030" s="1">
        <v>110</v>
      </c>
      <c r="N2030" s="6"/>
      <c r="O2030" s="6">
        <v>55</v>
      </c>
      <c r="P2030" s="6">
        <v>-634295.02</v>
      </c>
      <c r="R2030" s="31">
        <v>-55</v>
      </c>
      <c r="S2030" s="28">
        <v>44043</v>
      </c>
    </row>
    <row r="2031" spans="1:19" x14ac:dyDescent="0.2">
      <c r="A2031" s="29">
        <v>40707</v>
      </c>
      <c r="B2031" s="1" t="s">
        <v>200</v>
      </c>
      <c r="C2031" s="27">
        <v>44015</v>
      </c>
      <c r="D2031" s="1">
        <v>51654</v>
      </c>
      <c r="J2031" s="1" t="s">
        <v>0</v>
      </c>
      <c r="K2031" s="1" t="s">
        <v>49</v>
      </c>
      <c r="L2031" s="1">
        <v>-0.5</v>
      </c>
      <c r="M2031" s="1">
        <v>110</v>
      </c>
      <c r="N2031" s="6"/>
      <c r="O2031" s="6">
        <v>55</v>
      </c>
      <c r="P2031" s="6">
        <v>-635495.02</v>
      </c>
      <c r="R2031" s="31">
        <v>-55</v>
      </c>
      <c r="S2031" s="28">
        <v>44043</v>
      </c>
    </row>
    <row r="2032" spans="1:19" x14ac:dyDescent="0.2">
      <c r="A2032" s="29">
        <v>40736</v>
      </c>
      <c r="B2032" s="1" t="s">
        <v>200</v>
      </c>
      <c r="C2032" s="27">
        <v>44015</v>
      </c>
      <c r="D2032" s="1">
        <v>51673</v>
      </c>
      <c r="J2032" s="1" t="s">
        <v>0</v>
      </c>
      <c r="K2032" s="1" t="s">
        <v>49</v>
      </c>
      <c r="L2032" s="1">
        <v>-3</v>
      </c>
      <c r="M2032" s="1">
        <v>88</v>
      </c>
      <c r="N2032" s="6"/>
      <c r="O2032" s="6">
        <v>264</v>
      </c>
      <c r="P2032" s="6">
        <v>-637107.52</v>
      </c>
      <c r="R2032" s="31">
        <v>-264</v>
      </c>
      <c r="S2032" s="28">
        <v>44043</v>
      </c>
    </row>
    <row r="2033" spans="1:19" x14ac:dyDescent="0.2">
      <c r="A2033" s="29">
        <v>40736</v>
      </c>
      <c r="B2033" s="1" t="s">
        <v>200</v>
      </c>
      <c r="C2033" s="27">
        <v>44015</v>
      </c>
      <c r="D2033" s="1">
        <v>51673</v>
      </c>
      <c r="J2033" s="1" t="s">
        <v>0</v>
      </c>
      <c r="K2033" s="1" t="s">
        <v>49</v>
      </c>
      <c r="L2033" s="1">
        <v>-1</v>
      </c>
      <c r="M2033" s="1">
        <v>220</v>
      </c>
      <c r="N2033" s="6"/>
      <c r="O2033" s="6">
        <v>220</v>
      </c>
      <c r="P2033" s="6">
        <v>-640600.02</v>
      </c>
      <c r="R2033" s="31">
        <v>-220</v>
      </c>
      <c r="S2033" s="28">
        <v>44043</v>
      </c>
    </row>
    <row r="2034" spans="1:19" x14ac:dyDescent="0.2">
      <c r="A2034" s="29">
        <v>40736</v>
      </c>
      <c r="B2034" s="1" t="s">
        <v>200</v>
      </c>
      <c r="C2034" s="27">
        <v>44015</v>
      </c>
      <c r="D2034" s="1">
        <v>51673</v>
      </c>
      <c r="J2034" s="1" t="s">
        <v>0</v>
      </c>
      <c r="K2034" s="1" t="s">
        <v>49</v>
      </c>
      <c r="L2034" s="1">
        <v>-2</v>
      </c>
      <c r="M2034" s="1">
        <v>88</v>
      </c>
      <c r="N2034" s="6"/>
      <c r="O2034" s="6">
        <v>176</v>
      </c>
      <c r="P2034" s="6">
        <v>-636815.52</v>
      </c>
      <c r="R2034" s="31">
        <v>-176</v>
      </c>
      <c r="S2034" s="28">
        <v>44043</v>
      </c>
    </row>
    <row r="2035" spans="1:19" x14ac:dyDescent="0.2">
      <c r="A2035" s="29">
        <v>40736</v>
      </c>
      <c r="B2035" s="1" t="s">
        <v>200</v>
      </c>
      <c r="C2035" s="27">
        <v>44015</v>
      </c>
      <c r="D2035" s="1">
        <v>51673</v>
      </c>
      <c r="J2035" s="1" t="s">
        <v>0</v>
      </c>
      <c r="K2035" s="1" t="s">
        <v>49</v>
      </c>
      <c r="L2035" s="1">
        <v>-1.5</v>
      </c>
      <c r="M2035" s="1">
        <v>88</v>
      </c>
      <c r="N2035" s="6"/>
      <c r="O2035" s="6">
        <v>132</v>
      </c>
      <c r="P2035" s="6">
        <v>-640732.02</v>
      </c>
      <c r="R2035" s="31">
        <v>-132</v>
      </c>
      <c r="S2035" s="28">
        <v>44043</v>
      </c>
    </row>
    <row r="2036" spans="1:19" x14ac:dyDescent="0.2">
      <c r="A2036" s="29">
        <v>40736</v>
      </c>
      <c r="B2036" s="1" t="s">
        <v>200</v>
      </c>
      <c r="C2036" s="27">
        <v>44015</v>
      </c>
      <c r="D2036" s="1">
        <v>51673</v>
      </c>
      <c r="J2036" s="1" t="s">
        <v>0</v>
      </c>
      <c r="K2036" s="1" t="s">
        <v>49</v>
      </c>
      <c r="L2036" s="1">
        <v>-1</v>
      </c>
      <c r="M2036" s="1">
        <v>130</v>
      </c>
      <c r="N2036" s="6"/>
      <c r="O2036" s="6">
        <v>130</v>
      </c>
      <c r="P2036" s="6">
        <v>-636467.52</v>
      </c>
      <c r="R2036" s="31">
        <v>-130</v>
      </c>
      <c r="S2036" s="28">
        <v>44043</v>
      </c>
    </row>
    <row r="2037" spans="1:19" x14ac:dyDescent="0.2">
      <c r="A2037" s="29">
        <v>40736</v>
      </c>
      <c r="B2037" s="1" t="s">
        <v>200</v>
      </c>
      <c r="C2037" s="27">
        <v>44015</v>
      </c>
      <c r="D2037" s="1">
        <v>51673</v>
      </c>
      <c r="J2037" s="1" t="s">
        <v>0</v>
      </c>
      <c r="K2037" s="1" t="s">
        <v>49</v>
      </c>
      <c r="L2037" s="1">
        <v>-0.5</v>
      </c>
      <c r="M2037" s="1">
        <v>88</v>
      </c>
      <c r="N2037" s="6"/>
      <c r="O2037" s="6">
        <v>44</v>
      </c>
      <c r="P2037" s="6">
        <v>-636639.52</v>
      </c>
      <c r="R2037" s="31">
        <v>-44</v>
      </c>
      <c r="S2037" s="28">
        <v>44043</v>
      </c>
    </row>
    <row r="2038" spans="1:19" x14ac:dyDescent="0.2">
      <c r="A2038" s="29">
        <v>40736</v>
      </c>
      <c r="B2038" s="1" t="s">
        <v>200</v>
      </c>
      <c r="C2038" s="27">
        <v>44015</v>
      </c>
      <c r="D2038" s="1">
        <v>51673</v>
      </c>
      <c r="J2038" s="1" t="s">
        <v>0</v>
      </c>
      <c r="K2038" s="1" t="s">
        <v>49</v>
      </c>
      <c r="L2038" s="1">
        <v>-0.5</v>
      </c>
      <c r="M2038" s="1">
        <v>88</v>
      </c>
      <c r="N2038" s="6"/>
      <c r="O2038" s="6">
        <v>44</v>
      </c>
      <c r="P2038" s="6">
        <v>-640776.02</v>
      </c>
      <c r="R2038" s="31">
        <v>-44</v>
      </c>
      <c r="S2038" s="28">
        <v>44043</v>
      </c>
    </row>
    <row r="2039" spans="1:19" x14ac:dyDescent="0.2">
      <c r="A2039" s="29">
        <v>40736</v>
      </c>
      <c r="B2039" s="1" t="s">
        <v>200</v>
      </c>
      <c r="C2039" s="27">
        <v>44015</v>
      </c>
      <c r="D2039" s="1">
        <v>51673</v>
      </c>
      <c r="J2039" s="1" t="s">
        <v>0</v>
      </c>
      <c r="K2039" s="1" t="s">
        <v>49</v>
      </c>
      <c r="L2039" s="1">
        <v>-1</v>
      </c>
      <c r="M2039" s="1">
        <v>40</v>
      </c>
      <c r="N2039" s="6"/>
      <c r="O2039" s="6">
        <v>40</v>
      </c>
      <c r="P2039" s="6">
        <v>-636595.52</v>
      </c>
      <c r="R2039" s="31">
        <v>-40</v>
      </c>
      <c r="S2039" s="28">
        <v>44043</v>
      </c>
    </row>
    <row r="2040" spans="1:19" x14ac:dyDescent="0.2">
      <c r="A2040" s="29">
        <v>40736</v>
      </c>
      <c r="B2040" s="1" t="s">
        <v>200</v>
      </c>
      <c r="C2040" s="27">
        <v>44015</v>
      </c>
      <c r="D2040" s="1">
        <v>51673</v>
      </c>
      <c r="J2040" s="1" t="s">
        <v>0</v>
      </c>
      <c r="K2040" s="1" t="s">
        <v>49</v>
      </c>
      <c r="L2040" s="1">
        <v>-1</v>
      </c>
      <c r="M2040" s="1">
        <v>28</v>
      </c>
      <c r="N2040" s="6"/>
      <c r="O2040" s="6">
        <v>28</v>
      </c>
      <c r="P2040" s="6">
        <v>-636843.52000000002</v>
      </c>
      <c r="R2040" s="31">
        <v>-28</v>
      </c>
      <c r="S2040" s="28">
        <v>44043</v>
      </c>
    </row>
    <row r="2041" spans="1:19" x14ac:dyDescent="0.2">
      <c r="A2041" s="29">
        <v>40746</v>
      </c>
      <c r="B2041" s="1" t="s">
        <v>200</v>
      </c>
      <c r="C2041" s="27">
        <v>44015</v>
      </c>
      <c r="D2041" s="1">
        <v>51675</v>
      </c>
      <c r="J2041" s="1" t="s">
        <v>0</v>
      </c>
      <c r="K2041" s="1" t="s">
        <v>49</v>
      </c>
      <c r="L2041" s="1">
        <v>-1</v>
      </c>
      <c r="M2041" s="1">
        <v>88</v>
      </c>
      <c r="N2041" s="6"/>
      <c r="O2041" s="6">
        <v>88</v>
      </c>
      <c r="P2041" s="6">
        <v>-636555.52000000002</v>
      </c>
      <c r="R2041" s="31">
        <v>-88</v>
      </c>
      <c r="S2041" s="28">
        <v>44043</v>
      </c>
    </row>
    <row r="2042" spans="1:19" x14ac:dyDescent="0.2">
      <c r="A2042" s="29">
        <v>40775</v>
      </c>
      <c r="B2042" s="1" t="s">
        <v>200</v>
      </c>
      <c r="C2042" s="27">
        <v>44015</v>
      </c>
      <c r="D2042" s="1">
        <v>51685</v>
      </c>
      <c r="J2042" s="1" t="s">
        <v>0</v>
      </c>
      <c r="K2042" s="1" t="s">
        <v>49</v>
      </c>
      <c r="L2042" s="1">
        <v>-1</v>
      </c>
      <c r="M2042" s="1">
        <v>240</v>
      </c>
      <c r="N2042" s="6"/>
      <c r="O2042" s="6">
        <v>240</v>
      </c>
      <c r="P2042" s="6">
        <v>-637691.52</v>
      </c>
      <c r="R2042" s="31">
        <v>-240</v>
      </c>
      <c r="S2042" s="28">
        <v>44043</v>
      </c>
    </row>
    <row r="2043" spans="1:19" x14ac:dyDescent="0.2">
      <c r="A2043" s="29">
        <v>40775</v>
      </c>
      <c r="B2043" s="1" t="s">
        <v>200</v>
      </c>
      <c r="C2043" s="27">
        <v>44015</v>
      </c>
      <c r="D2043" s="1">
        <v>51685</v>
      </c>
      <c r="J2043" s="1" t="s">
        <v>0</v>
      </c>
      <c r="K2043" s="1" t="s">
        <v>49</v>
      </c>
      <c r="L2043" s="1">
        <v>-2.5</v>
      </c>
      <c r="M2043" s="1">
        <v>88</v>
      </c>
      <c r="N2043" s="6"/>
      <c r="O2043" s="6">
        <v>220</v>
      </c>
      <c r="P2043" s="6">
        <v>-637451.52000000002</v>
      </c>
      <c r="R2043" s="31">
        <v>-220</v>
      </c>
      <c r="S2043" s="28">
        <v>44043</v>
      </c>
    </row>
    <row r="2044" spans="1:19" x14ac:dyDescent="0.2">
      <c r="A2044" s="29">
        <v>40775</v>
      </c>
      <c r="B2044" s="1" t="s">
        <v>200</v>
      </c>
      <c r="C2044" s="27">
        <v>44015</v>
      </c>
      <c r="D2044" s="1">
        <v>51685</v>
      </c>
      <c r="J2044" s="1" t="s">
        <v>0</v>
      </c>
      <c r="K2044" s="1" t="s">
        <v>49</v>
      </c>
      <c r="L2044" s="1">
        <v>-2.5</v>
      </c>
      <c r="M2044" s="1">
        <v>88</v>
      </c>
      <c r="N2044" s="6"/>
      <c r="O2044" s="6">
        <v>220</v>
      </c>
      <c r="P2044" s="6">
        <v>-638882.52</v>
      </c>
      <c r="R2044" s="31">
        <v>-220</v>
      </c>
      <c r="S2044" s="28">
        <v>44043</v>
      </c>
    </row>
    <row r="2045" spans="1:19" x14ac:dyDescent="0.2">
      <c r="A2045" s="29">
        <v>40775</v>
      </c>
      <c r="B2045" s="1" t="s">
        <v>200</v>
      </c>
      <c r="C2045" s="27">
        <v>44015</v>
      </c>
      <c r="D2045" s="1">
        <v>51685</v>
      </c>
      <c r="J2045" s="1" t="s">
        <v>0</v>
      </c>
      <c r="K2045" s="1" t="s">
        <v>49</v>
      </c>
      <c r="L2045" s="1">
        <v>-1.5</v>
      </c>
      <c r="M2045" s="1">
        <v>88</v>
      </c>
      <c r="N2045" s="6"/>
      <c r="O2045" s="6">
        <v>132</v>
      </c>
      <c r="P2045" s="6">
        <v>-639157.52</v>
      </c>
      <c r="R2045" s="31">
        <v>-132</v>
      </c>
      <c r="S2045" s="28">
        <v>44043</v>
      </c>
    </row>
    <row r="2046" spans="1:19" x14ac:dyDescent="0.2">
      <c r="A2046" s="29">
        <v>40775</v>
      </c>
      <c r="B2046" s="1" t="s">
        <v>200</v>
      </c>
      <c r="C2046" s="27">
        <v>44015</v>
      </c>
      <c r="D2046" s="1">
        <v>51685</v>
      </c>
      <c r="J2046" s="1" t="s">
        <v>0</v>
      </c>
      <c r="K2046" s="1" t="s">
        <v>49</v>
      </c>
      <c r="L2046" s="1">
        <v>-1</v>
      </c>
      <c r="M2046" s="1">
        <v>124</v>
      </c>
      <c r="N2046" s="6"/>
      <c r="O2046" s="6">
        <v>124</v>
      </c>
      <c r="P2046" s="6">
        <v>-637231.52</v>
      </c>
      <c r="R2046" s="31">
        <v>-124</v>
      </c>
      <c r="S2046" s="28">
        <v>44043</v>
      </c>
    </row>
    <row r="2047" spans="1:19" x14ac:dyDescent="0.2">
      <c r="A2047" s="29">
        <v>40775</v>
      </c>
      <c r="B2047" s="1" t="s">
        <v>200</v>
      </c>
      <c r="C2047" s="27">
        <v>44015</v>
      </c>
      <c r="D2047" s="1">
        <v>51685</v>
      </c>
      <c r="J2047" s="1" t="s">
        <v>0</v>
      </c>
      <c r="K2047" s="1" t="s">
        <v>49</v>
      </c>
      <c r="L2047" s="1">
        <v>-1</v>
      </c>
      <c r="M2047" s="1">
        <v>124</v>
      </c>
      <c r="N2047" s="6"/>
      <c r="O2047" s="6">
        <v>124</v>
      </c>
      <c r="P2047" s="6">
        <v>-638662.52</v>
      </c>
      <c r="R2047" s="31">
        <v>-124</v>
      </c>
      <c r="S2047" s="28">
        <v>44043</v>
      </c>
    </row>
    <row r="2048" spans="1:19" x14ac:dyDescent="0.2">
      <c r="A2048" s="29">
        <v>40775</v>
      </c>
      <c r="B2048" s="1" t="s">
        <v>200</v>
      </c>
      <c r="C2048" s="27">
        <v>44015</v>
      </c>
      <c r="D2048" s="1">
        <v>51685</v>
      </c>
      <c r="J2048" s="1" t="s">
        <v>0</v>
      </c>
      <c r="K2048" s="1" t="s">
        <v>49</v>
      </c>
      <c r="L2048" s="1">
        <v>-1</v>
      </c>
      <c r="M2048" s="1">
        <v>28</v>
      </c>
      <c r="N2048" s="6"/>
      <c r="O2048" s="6">
        <v>28</v>
      </c>
      <c r="P2048" s="6">
        <v>-639482.52</v>
      </c>
      <c r="R2048" s="31">
        <v>-28</v>
      </c>
      <c r="S2048" s="28">
        <v>44043</v>
      </c>
    </row>
    <row r="2049" spans="1:19" x14ac:dyDescent="0.2">
      <c r="A2049" s="29">
        <v>40779</v>
      </c>
      <c r="B2049" s="1" t="s">
        <v>200</v>
      </c>
      <c r="C2049" s="27">
        <v>44015</v>
      </c>
      <c r="D2049" s="1">
        <v>51689</v>
      </c>
      <c r="J2049" s="1" t="s">
        <v>0</v>
      </c>
      <c r="K2049" s="1" t="s">
        <v>49</v>
      </c>
      <c r="L2049" s="1">
        <v>-1.75</v>
      </c>
      <c r="M2049" s="1">
        <v>88</v>
      </c>
      <c r="N2049" s="6"/>
      <c r="O2049" s="6">
        <v>154</v>
      </c>
      <c r="P2049" s="6">
        <v>-637845.52</v>
      </c>
      <c r="R2049" s="31">
        <v>-154</v>
      </c>
      <c r="S2049" s="28">
        <v>44043</v>
      </c>
    </row>
    <row r="2050" spans="1:19" x14ac:dyDescent="0.2">
      <c r="A2050" s="29">
        <v>40788</v>
      </c>
      <c r="B2050" s="1" t="s">
        <v>200</v>
      </c>
      <c r="C2050" s="27">
        <v>44015</v>
      </c>
      <c r="D2050" s="1">
        <v>51690</v>
      </c>
      <c r="J2050" s="1" t="s">
        <v>0</v>
      </c>
      <c r="K2050" s="1" t="s">
        <v>49</v>
      </c>
      <c r="L2050" s="1">
        <v>-4.25</v>
      </c>
      <c r="M2050" s="1">
        <v>88</v>
      </c>
      <c r="N2050" s="6"/>
      <c r="O2050" s="6">
        <v>374</v>
      </c>
      <c r="P2050" s="6">
        <v>-638538.52</v>
      </c>
      <c r="R2050" s="31">
        <v>-374</v>
      </c>
      <c r="S2050" s="28">
        <v>44043</v>
      </c>
    </row>
    <row r="2051" spans="1:19" x14ac:dyDescent="0.2">
      <c r="A2051" s="29">
        <v>40788</v>
      </c>
      <c r="B2051" s="1" t="s">
        <v>200</v>
      </c>
      <c r="C2051" s="27">
        <v>44015</v>
      </c>
      <c r="D2051" s="1">
        <v>51690</v>
      </c>
      <c r="J2051" s="1" t="s">
        <v>0</v>
      </c>
      <c r="K2051" s="1" t="s">
        <v>49</v>
      </c>
      <c r="L2051" s="1">
        <v>-1.25</v>
      </c>
      <c r="M2051" s="1">
        <v>88</v>
      </c>
      <c r="N2051" s="6"/>
      <c r="O2051" s="6">
        <v>110</v>
      </c>
      <c r="P2051" s="6">
        <v>-639267.52</v>
      </c>
      <c r="R2051" s="31">
        <v>-110</v>
      </c>
      <c r="S2051" s="28">
        <v>44043</v>
      </c>
    </row>
    <row r="2052" spans="1:19" x14ac:dyDescent="0.2">
      <c r="A2052" s="29">
        <v>40788</v>
      </c>
      <c r="B2052" s="1" t="s">
        <v>200</v>
      </c>
      <c r="C2052" s="27">
        <v>44015</v>
      </c>
      <c r="D2052" s="1">
        <v>51690</v>
      </c>
      <c r="J2052" s="1" t="s">
        <v>0</v>
      </c>
      <c r="K2052" s="1" t="s">
        <v>49</v>
      </c>
      <c r="L2052" s="1">
        <v>-1</v>
      </c>
      <c r="M2052" s="1">
        <v>88</v>
      </c>
      <c r="N2052" s="6"/>
      <c r="O2052" s="6">
        <v>88</v>
      </c>
      <c r="P2052" s="6">
        <v>-639025.52</v>
      </c>
      <c r="R2052" s="31">
        <v>-88</v>
      </c>
      <c r="S2052" s="28">
        <v>44043</v>
      </c>
    </row>
    <row r="2053" spans="1:19" x14ac:dyDescent="0.2">
      <c r="A2053" s="29">
        <v>40788</v>
      </c>
      <c r="B2053" s="1" t="s">
        <v>200</v>
      </c>
      <c r="C2053" s="27">
        <v>44015</v>
      </c>
      <c r="D2053" s="1">
        <v>51690</v>
      </c>
      <c r="J2053" s="1" t="s">
        <v>0</v>
      </c>
      <c r="K2053" s="1" t="s">
        <v>49</v>
      </c>
      <c r="L2053" s="1">
        <v>-0.75</v>
      </c>
      <c r="M2053" s="1">
        <v>88</v>
      </c>
      <c r="N2053" s="6"/>
      <c r="O2053" s="6">
        <v>66</v>
      </c>
      <c r="P2053" s="6">
        <v>-637911.52</v>
      </c>
      <c r="R2053" s="31">
        <v>-66</v>
      </c>
      <c r="S2053" s="28">
        <v>44043</v>
      </c>
    </row>
    <row r="2054" spans="1:19" x14ac:dyDescent="0.2">
      <c r="A2054" s="29">
        <v>40791</v>
      </c>
      <c r="B2054" s="1" t="s">
        <v>200</v>
      </c>
      <c r="C2054" s="27">
        <v>44015</v>
      </c>
      <c r="D2054" s="1">
        <v>51691</v>
      </c>
      <c r="J2054" s="1" t="s">
        <v>0</v>
      </c>
      <c r="K2054" s="1" t="s">
        <v>49</v>
      </c>
      <c r="L2054" s="1">
        <v>-2.25</v>
      </c>
      <c r="M2054" s="1">
        <v>88</v>
      </c>
      <c r="N2054" s="6"/>
      <c r="O2054" s="6">
        <v>198</v>
      </c>
      <c r="P2054" s="6">
        <v>-638109.52</v>
      </c>
      <c r="R2054" s="31">
        <v>-198</v>
      </c>
      <c r="S2054" s="28">
        <v>44043</v>
      </c>
    </row>
    <row r="2055" spans="1:19" x14ac:dyDescent="0.2">
      <c r="A2055" s="29">
        <v>40791</v>
      </c>
      <c r="B2055" s="1" t="s">
        <v>200</v>
      </c>
      <c r="C2055" s="27">
        <v>44015</v>
      </c>
      <c r="D2055" s="1">
        <v>51691</v>
      </c>
      <c r="J2055" s="1" t="s">
        <v>0</v>
      </c>
      <c r="K2055" s="1" t="s">
        <v>49</v>
      </c>
      <c r="L2055" s="1">
        <v>-1</v>
      </c>
      <c r="M2055" s="1">
        <v>88</v>
      </c>
      <c r="N2055" s="6"/>
      <c r="O2055" s="6">
        <v>88</v>
      </c>
      <c r="P2055" s="6">
        <v>-639355.52</v>
      </c>
      <c r="R2055" s="31">
        <v>-88</v>
      </c>
      <c r="S2055" s="28">
        <v>44043</v>
      </c>
    </row>
    <row r="2056" spans="1:19" x14ac:dyDescent="0.2">
      <c r="A2056" s="29">
        <v>40793</v>
      </c>
      <c r="B2056" s="1" t="s">
        <v>200</v>
      </c>
      <c r="C2056" s="27">
        <v>44015</v>
      </c>
      <c r="D2056" s="1">
        <v>51693</v>
      </c>
      <c r="J2056" s="1" t="s">
        <v>0</v>
      </c>
      <c r="K2056" s="1" t="s">
        <v>49</v>
      </c>
      <c r="L2056" s="1">
        <v>-0.5</v>
      </c>
      <c r="M2056" s="1">
        <v>110</v>
      </c>
      <c r="N2056" s="6"/>
      <c r="O2056" s="6">
        <v>55</v>
      </c>
      <c r="P2056" s="6">
        <v>-638164.52</v>
      </c>
      <c r="R2056" s="31">
        <v>-55</v>
      </c>
      <c r="S2056" s="28">
        <v>44043</v>
      </c>
    </row>
    <row r="2057" spans="1:19" x14ac:dyDescent="0.2">
      <c r="A2057" s="29">
        <v>40793</v>
      </c>
      <c r="B2057" s="1" t="s">
        <v>200</v>
      </c>
      <c r="C2057" s="27">
        <v>44015</v>
      </c>
      <c r="D2057" s="1">
        <v>51693</v>
      </c>
      <c r="J2057" s="1" t="s">
        <v>0</v>
      </c>
      <c r="K2057" s="1" t="s">
        <v>49</v>
      </c>
      <c r="L2057" s="1">
        <v>-0.5</v>
      </c>
      <c r="M2057" s="1">
        <v>110</v>
      </c>
      <c r="N2057" s="6"/>
      <c r="O2057" s="6">
        <v>55</v>
      </c>
      <c r="P2057" s="6">
        <v>-638937.52</v>
      </c>
      <c r="R2057" s="31">
        <v>-55</v>
      </c>
      <c r="S2057" s="28">
        <v>44043</v>
      </c>
    </row>
    <row r="2058" spans="1:19" x14ac:dyDescent="0.2">
      <c r="A2058" s="29">
        <v>40843</v>
      </c>
      <c r="B2058" s="1" t="s">
        <v>200</v>
      </c>
      <c r="C2058" s="27">
        <v>44015</v>
      </c>
      <c r="D2058" s="1">
        <v>51743</v>
      </c>
      <c r="J2058" s="1" t="s">
        <v>0</v>
      </c>
      <c r="K2058" s="1" t="s">
        <v>49</v>
      </c>
      <c r="L2058" s="1">
        <v>-1</v>
      </c>
      <c r="M2058" s="1">
        <v>99</v>
      </c>
      <c r="N2058" s="6"/>
      <c r="O2058" s="6">
        <v>99</v>
      </c>
      <c r="P2058" s="6">
        <v>-639454.52</v>
      </c>
      <c r="R2058" s="31">
        <v>-99</v>
      </c>
      <c r="S2058" s="28">
        <v>44043</v>
      </c>
    </row>
    <row r="2059" spans="1:19" x14ac:dyDescent="0.2">
      <c r="A2059" s="29">
        <v>40728</v>
      </c>
      <c r="B2059" s="1" t="s">
        <v>200</v>
      </c>
      <c r="C2059" s="27">
        <v>44018</v>
      </c>
      <c r="D2059" s="1">
        <v>51669</v>
      </c>
      <c r="J2059" s="1" t="s">
        <v>0</v>
      </c>
      <c r="K2059" s="1" t="s">
        <v>49</v>
      </c>
      <c r="L2059" s="1">
        <v>-5</v>
      </c>
      <c r="M2059" s="1">
        <v>88</v>
      </c>
      <c r="N2059" s="6"/>
      <c r="O2059" s="6">
        <v>440</v>
      </c>
      <c r="P2059" s="6">
        <v>-642512.02</v>
      </c>
      <c r="R2059" s="31">
        <v>-440</v>
      </c>
      <c r="S2059" s="28">
        <v>44043</v>
      </c>
    </row>
    <row r="2060" spans="1:19" x14ac:dyDescent="0.2">
      <c r="A2060" s="29">
        <v>40728</v>
      </c>
      <c r="B2060" s="1" t="s">
        <v>200</v>
      </c>
      <c r="C2060" s="27">
        <v>44018</v>
      </c>
      <c r="D2060" s="1">
        <v>51669</v>
      </c>
      <c r="J2060" s="1" t="s">
        <v>0</v>
      </c>
      <c r="K2060" s="1" t="s">
        <v>49</v>
      </c>
      <c r="L2060" s="1">
        <v>-2.5</v>
      </c>
      <c r="M2060" s="1">
        <v>88</v>
      </c>
      <c r="N2060" s="6"/>
      <c r="O2060" s="6">
        <v>220</v>
      </c>
      <c r="P2060" s="6">
        <v>-643505.52</v>
      </c>
      <c r="R2060" s="31">
        <v>-220</v>
      </c>
      <c r="S2060" s="28">
        <v>44043</v>
      </c>
    </row>
    <row r="2061" spans="1:19" x14ac:dyDescent="0.2">
      <c r="A2061" s="29">
        <v>40728</v>
      </c>
      <c r="B2061" s="1" t="s">
        <v>200</v>
      </c>
      <c r="C2061" s="27">
        <v>44018</v>
      </c>
      <c r="D2061" s="1">
        <v>51669</v>
      </c>
      <c r="J2061" s="1" t="s">
        <v>0</v>
      </c>
      <c r="K2061" s="1" t="s">
        <v>49</v>
      </c>
      <c r="L2061" s="1">
        <v>-2.25</v>
      </c>
      <c r="M2061" s="1">
        <v>88</v>
      </c>
      <c r="N2061" s="6"/>
      <c r="O2061" s="6">
        <v>198</v>
      </c>
      <c r="P2061" s="6">
        <v>-645092.02</v>
      </c>
      <c r="R2061" s="31">
        <v>-198</v>
      </c>
      <c r="S2061" s="28">
        <v>44043</v>
      </c>
    </row>
    <row r="2062" spans="1:19" x14ac:dyDescent="0.2">
      <c r="A2062" s="29">
        <v>40728</v>
      </c>
      <c r="B2062" s="1" t="s">
        <v>200</v>
      </c>
      <c r="C2062" s="27">
        <v>44018</v>
      </c>
      <c r="D2062" s="1">
        <v>51669</v>
      </c>
      <c r="J2062" s="1" t="s">
        <v>0</v>
      </c>
      <c r="K2062" s="1" t="s">
        <v>49</v>
      </c>
      <c r="L2062" s="1">
        <v>-1</v>
      </c>
      <c r="M2062" s="1">
        <v>124</v>
      </c>
      <c r="N2062" s="6"/>
      <c r="O2062" s="6">
        <v>124</v>
      </c>
      <c r="P2062" s="6">
        <v>-642072.02</v>
      </c>
      <c r="R2062" s="31">
        <v>-124</v>
      </c>
      <c r="S2062" s="28">
        <v>44043</v>
      </c>
    </row>
    <row r="2063" spans="1:19" x14ac:dyDescent="0.2">
      <c r="A2063" s="29">
        <v>40728</v>
      </c>
      <c r="B2063" s="1" t="s">
        <v>200</v>
      </c>
      <c r="C2063" s="27">
        <v>44018</v>
      </c>
      <c r="D2063" s="1">
        <v>51669</v>
      </c>
      <c r="J2063" s="1" t="s">
        <v>0</v>
      </c>
      <c r="K2063" s="1" t="s">
        <v>49</v>
      </c>
      <c r="L2063" s="1">
        <v>-1</v>
      </c>
      <c r="M2063" s="1">
        <v>88</v>
      </c>
      <c r="N2063" s="6"/>
      <c r="O2063" s="6">
        <v>88</v>
      </c>
      <c r="P2063" s="6">
        <v>-643115.02</v>
      </c>
      <c r="R2063" s="31">
        <v>-88</v>
      </c>
      <c r="S2063" s="28">
        <v>44043</v>
      </c>
    </row>
    <row r="2064" spans="1:19" x14ac:dyDescent="0.2">
      <c r="A2064" s="29">
        <v>40728</v>
      </c>
      <c r="B2064" s="1" t="s">
        <v>200</v>
      </c>
      <c r="C2064" s="27">
        <v>44018</v>
      </c>
      <c r="D2064" s="1">
        <v>51669</v>
      </c>
      <c r="J2064" s="1" t="s">
        <v>0</v>
      </c>
      <c r="K2064" s="1" t="s">
        <v>49</v>
      </c>
      <c r="L2064" s="1">
        <v>-1</v>
      </c>
      <c r="M2064" s="1">
        <v>88</v>
      </c>
      <c r="N2064" s="6"/>
      <c r="O2064" s="6">
        <v>88</v>
      </c>
      <c r="P2064" s="6">
        <v>-643203.02</v>
      </c>
      <c r="R2064" s="31">
        <v>-88</v>
      </c>
      <c r="S2064" s="28">
        <v>44043</v>
      </c>
    </row>
    <row r="2065" spans="1:19" x14ac:dyDescent="0.2">
      <c r="A2065" s="29">
        <v>40728</v>
      </c>
      <c r="B2065" s="1" t="s">
        <v>200</v>
      </c>
      <c r="C2065" s="27">
        <v>44018</v>
      </c>
      <c r="D2065" s="1">
        <v>51669</v>
      </c>
      <c r="J2065" s="1" t="s">
        <v>0</v>
      </c>
      <c r="K2065" s="1" t="s">
        <v>49</v>
      </c>
      <c r="L2065" s="1">
        <v>-0.5</v>
      </c>
      <c r="M2065" s="1">
        <v>88</v>
      </c>
      <c r="N2065" s="6"/>
      <c r="O2065" s="6">
        <v>44</v>
      </c>
      <c r="P2065" s="6">
        <v>-640820.02</v>
      </c>
      <c r="R2065" s="31">
        <v>-44</v>
      </c>
      <c r="S2065" s="28">
        <v>44043</v>
      </c>
    </row>
    <row r="2066" spans="1:19" x14ac:dyDescent="0.2">
      <c r="A2066" s="29">
        <v>40728</v>
      </c>
      <c r="B2066" s="1" t="s">
        <v>200</v>
      </c>
      <c r="C2066" s="27">
        <v>44018</v>
      </c>
      <c r="D2066" s="1">
        <v>51669</v>
      </c>
      <c r="J2066" s="1" t="s">
        <v>0</v>
      </c>
      <c r="K2066" s="1" t="s">
        <v>49</v>
      </c>
      <c r="L2066" s="1">
        <v>-0.5</v>
      </c>
      <c r="M2066" s="1">
        <v>88</v>
      </c>
      <c r="N2066" s="6"/>
      <c r="O2066" s="6">
        <v>44</v>
      </c>
      <c r="P2066" s="6">
        <v>-644866.02</v>
      </c>
      <c r="R2066" s="31">
        <v>-44</v>
      </c>
      <c r="S2066" s="28">
        <v>44043</v>
      </c>
    </row>
    <row r="2067" spans="1:19" x14ac:dyDescent="0.2">
      <c r="A2067" s="29">
        <v>40745</v>
      </c>
      <c r="B2067" s="1" t="s">
        <v>200</v>
      </c>
      <c r="C2067" s="27">
        <v>44018</v>
      </c>
      <c r="D2067" s="1">
        <v>51674</v>
      </c>
      <c r="J2067" s="1" t="s">
        <v>0</v>
      </c>
      <c r="K2067" s="1" t="s">
        <v>49</v>
      </c>
      <c r="L2067" s="1">
        <v>-1</v>
      </c>
      <c r="M2067" s="1">
        <v>898</v>
      </c>
      <c r="N2067" s="6"/>
      <c r="O2067" s="6">
        <v>898</v>
      </c>
      <c r="P2067" s="6">
        <v>-641718.02</v>
      </c>
      <c r="R2067" s="31">
        <v>-898</v>
      </c>
      <c r="S2067" s="28">
        <v>44043</v>
      </c>
    </row>
    <row r="2068" spans="1:19" x14ac:dyDescent="0.2">
      <c r="A2068" s="29">
        <v>40745</v>
      </c>
      <c r="B2068" s="1" t="s">
        <v>200</v>
      </c>
      <c r="C2068" s="27">
        <v>44018</v>
      </c>
      <c r="D2068" s="1">
        <v>51674</v>
      </c>
      <c r="J2068" s="1" t="s">
        <v>0</v>
      </c>
      <c r="K2068" s="1" t="s">
        <v>49</v>
      </c>
      <c r="L2068" s="1">
        <v>-1.5</v>
      </c>
      <c r="M2068" s="1">
        <v>88</v>
      </c>
      <c r="N2068" s="6"/>
      <c r="O2068" s="6">
        <v>132</v>
      </c>
      <c r="P2068" s="6">
        <v>-642768.02</v>
      </c>
      <c r="R2068" s="31">
        <v>-132</v>
      </c>
      <c r="S2068" s="28">
        <v>44043</v>
      </c>
    </row>
    <row r="2069" spans="1:19" x14ac:dyDescent="0.2">
      <c r="A2069" s="29">
        <v>40745</v>
      </c>
      <c r="B2069" s="1" t="s">
        <v>200</v>
      </c>
      <c r="C2069" s="27">
        <v>44018</v>
      </c>
      <c r="D2069" s="1">
        <v>51674</v>
      </c>
      <c r="J2069" s="1" t="s">
        <v>0</v>
      </c>
      <c r="K2069" s="1" t="s">
        <v>49</v>
      </c>
      <c r="L2069" s="1">
        <v>-1</v>
      </c>
      <c r="M2069" s="1">
        <v>124</v>
      </c>
      <c r="N2069" s="6"/>
      <c r="O2069" s="6">
        <v>124</v>
      </c>
      <c r="P2069" s="6">
        <v>-642636.02</v>
      </c>
      <c r="R2069" s="31">
        <v>-124</v>
      </c>
      <c r="S2069" s="28">
        <v>44043</v>
      </c>
    </row>
    <row r="2070" spans="1:19" x14ac:dyDescent="0.2">
      <c r="A2070" s="29">
        <v>40745</v>
      </c>
      <c r="B2070" s="1" t="s">
        <v>200</v>
      </c>
      <c r="C2070" s="27">
        <v>44018</v>
      </c>
      <c r="D2070" s="1">
        <v>51674</v>
      </c>
      <c r="J2070" s="1" t="s">
        <v>0</v>
      </c>
      <c r="K2070" s="1" t="s">
        <v>49</v>
      </c>
      <c r="L2070" s="1">
        <v>-1</v>
      </c>
      <c r="M2070" s="1">
        <v>118</v>
      </c>
      <c r="N2070" s="6"/>
      <c r="O2070" s="6">
        <v>118</v>
      </c>
      <c r="P2070" s="6">
        <v>-641836.02</v>
      </c>
      <c r="R2070" s="31">
        <v>-118</v>
      </c>
      <c r="S2070" s="28">
        <v>44043</v>
      </c>
    </row>
    <row r="2071" spans="1:19" x14ac:dyDescent="0.2">
      <c r="A2071" s="29">
        <v>40745</v>
      </c>
      <c r="B2071" s="1" t="s">
        <v>200</v>
      </c>
      <c r="C2071" s="27">
        <v>44018</v>
      </c>
      <c r="D2071" s="1">
        <v>51674</v>
      </c>
      <c r="J2071" s="1" t="s">
        <v>0</v>
      </c>
      <c r="K2071" s="1" t="s">
        <v>49</v>
      </c>
      <c r="L2071" s="1">
        <v>-1</v>
      </c>
      <c r="M2071" s="1">
        <v>112</v>
      </c>
      <c r="N2071" s="6"/>
      <c r="O2071" s="6">
        <v>112</v>
      </c>
      <c r="P2071" s="6">
        <v>-641948.02</v>
      </c>
      <c r="R2071" s="31">
        <v>-112</v>
      </c>
      <c r="S2071" s="28">
        <v>44043</v>
      </c>
    </row>
    <row r="2072" spans="1:19" x14ac:dyDescent="0.2">
      <c r="A2072" s="29">
        <v>40745</v>
      </c>
      <c r="B2072" s="1" t="s">
        <v>200</v>
      </c>
      <c r="C2072" s="27">
        <v>44018</v>
      </c>
      <c r="D2072" s="1">
        <v>51674</v>
      </c>
      <c r="J2072" s="1" t="s">
        <v>0</v>
      </c>
      <c r="K2072" s="1" t="s">
        <v>49</v>
      </c>
      <c r="L2072" s="1">
        <v>-1</v>
      </c>
      <c r="M2072" s="1">
        <v>28</v>
      </c>
      <c r="N2072" s="6"/>
      <c r="O2072" s="6">
        <v>28</v>
      </c>
      <c r="P2072" s="6">
        <v>-644894.02</v>
      </c>
      <c r="R2072" s="31">
        <v>-28</v>
      </c>
      <c r="S2072" s="28">
        <v>44043</v>
      </c>
    </row>
    <row r="2073" spans="1:19" x14ac:dyDescent="0.2">
      <c r="A2073" s="29">
        <v>40762</v>
      </c>
      <c r="B2073" s="1" t="s">
        <v>200</v>
      </c>
      <c r="C2073" s="27">
        <v>44018</v>
      </c>
      <c r="D2073" s="1">
        <v>51683</v>
      </c>
      <c r="J2073" s="1" t="s">
        <v>0</v>
      </c>
      <c r="K2073" s="1" t="s">
        <v>49</v>
      </c>
      <c r="L2073" s="1">
        <v>-1.5</v>
      </c>
      <c r="M2073" s="1">
        <v>88</v>
      </c>
      <c r="N2073" s="6"/>
      <c r="O2073" s="6">
        <v>132</v>
      </c>
      <c r="P2073" s="6">
        <v>-642900.02</v>
      </c>
      <c r="R2073" s="31">
        <v>-132</v>
      </c>
      <c r="S2073" s="28">
        <v>44043</v>
      </c>
    </row>
    <row r="2074" spans="1:19" x14ac:dyDescent="0.2">
      <c r="A2074" s="29">
        <v>40762</v>
      </c>
      <c r="B2074" s="1" t="s">
        <v>200</v>
      </c>
      <c r="C2074" s="27">
        <v>44018</v>
      </c>
      <c r="D2074" s="1">
        <v>51683</v>
      </c>
      <c r="J2074" s="1" t="s">
        <v>0</v>
      </c>
      <c r="K2074" s="1" t="s">
        <v>49</v>
      </c>
      <c r="L2074" s="1">
        <v>-1.5</v>
      </c>
      <c r="M2074" s="1">
        <v>88</v>
      </c>
      <c r="N2074" s="6"/>
      <c r="O2074" s="6">
        <v>132</v>
      </c>
      <c r="P2074" s="6">
        <v>-643637.52</v>
      </c>
      <c r="R2074" s="31">
        <v>-132</v>
      </c>
      <c r="S2074" s="28">
        <v>44043</v>
      </c>
    </row>
    <row r="2075" spans="1:19" x14ac:dyDescent="0.2">
      <c r="A2075" s="29">
        <v>40762</v>
      </c>
      <c r="B2075" s="1" t="s">
        <v>200</v>
      </c>
      <c r="C2075" s="27">
        <v>44018</v>
      </c>
      <c r="D2075" s="1">
        <v>51683</v>
      </c>
      <c r="J2075" s="1" t="s">
        <v>0</v>
      </c>
      <c r="K2075" s="1" t="s">
        <v>49</v>
      </c>
      <c r="L2075" s="1">
        <v>-0.5</v>
      </c>
      <c r="M2075" s="1">
        <v>88</v>
      </c>
      <c r="N2075" s="6"/>
      <c r="O2075" s="6">
        <v>44</v>
      </c>
      <c r="P2075" s="6">
        <v>-643027.02</v>
      </c>
      <c r="R2075" s="31">
        <v>-44</v>
      </c>
      <c r="S2075" s="28">
        <v>44043</v>
      </c>
    </row>
    <row r="2076" spans="1:19" x14ac:dyDescent="0.2">
      <c r="A2076" s="29">
        <v>40762</v>
      </c>
      <c r="B2076" s="1" t="s">
        <v>200</v>
      </c>
      <c r="C2076" s="27">
        <v>44018</v>
      </c>
      <c r="D2076" s="1">
        <v>51683</v>
      </c>
      <c r="J2076" s="1" t="s">
        <v>0</v>
      </c>
      <c r="K2076" s="1" t="s">
        <v>49</v>
      </c>
      <c r="L2076" s="1">
        <v>-1</v>
      </c>
      <c r="M2076" s="1">
        <v>28</v>
      </c>
      <c r="N2076" s="6"/>
      <c r="O2076" s="6">
        <v>28</v>
      </c>
      <c r="P2076" s="6">
        <v>-642983.02</v>
      </c>
      <c r="R2076" s="31">
        <v>-28</v>
      </c>
      <c r="S2076" s="28">
        <v>44043</v>
      </c>
    </row>
    <row r="2077" spans="1:19" x14ac:dyDescent="0.2">
      <c r="A2077" s="29">
        <v>40767</v>
      </c>
      <c r="B2077" s="1" t="s">
        <v>200</v>
      </c>
      <c r="C2077" s="27">
        <v>44018</v>
      </c>
      <c r="D2077" s="1">
        <v>51684</v>
      </c>
      <c r="J2077" s="1" t="s">
        <v>0</v>
      </c>
      <c r="K2077" s="1" t="s">
        <v>49</v>
      </c>
      <c r="L2077" s="1">
        <v>-1</v>
      </c>
      <c r="M2077" s="1">
        <v>110</v>
      </c>
      <c r="N2077" s="6"/>
      <c r="O2077" s="6">
        <v>110</v>
      </c>
      <c r="P2077" s="6">
        <v>-649489.02</v>
      </c>
      <c r="R2077" s="31">
        <v>-110</v>
      </c>
      <c r="S2077" s="28">
        <v>44043</v>
      </c>
    </row>
    <row r="2078" spans="1:19" x14ac:dyDescent="0.2">
      <c r="A2078" s="29">
        <v>40767</v>
      </c>
      <c r="B2078" s="1" t="s">
        <v>200</v>
      </c>
      <c r="C2078" s="27">
        <v>44018</v>
      </c>
      <c r="D2078" s="1">
        <v>51684</v>
      </c>
      <c r="J2078" s="1" t="s">
        <v>0</v>
      </c>
      <c r="K2078" s="1" t="s">
        <v>49</v>
      </c>
      <c r="L2078" s="1">
        <v>-0.5</v>
      </c>
      <c r="M2078" s="1">
        <v>110</v>
      </c>
      <c r="N2078" s="6"/>
      <c r="O2078" s="6">
        <v>55</v>
      </c>
      <c r="P2078" s="6">
        <v>-642955.02</v>
      </c>
      <c r="R2078" s="31">
        <v>-55</v>
      </c>
      <c r="S2078" s="28">
        <v>44043</v>
      </c>
    </row>
    <row r="2079" spans="1:19" x14ac:dyDescent="0.2">
      <c r="A2079" s="29">
        <v>40777</v>
      </c>
      <c r="B2079" s="1" t="s">
        <v>200</v>
      </c>
      <c r="C2079" s="27">
        <v>44018</v>
      </c>
      <c r="D2079" s="1">
        <v>51687</v>
      </c>
      <c r="J2079" s="1" t="s">
        <v>0</v>
      </c>
      <c r="K2079" s="1" t="s">
        <v>49</v>
      </c>
      <c r="L2079" s="1">
        <v>-0.75</v>
      </c>
      <c r="M2079" s="1">
        <v>110</v>
      </c>
      <c r="N2079" s="6"/>
      <c r="O2079" s="6">
        <v>82.5</v>
      </c>
      <c r="P2079" s="6">
        <v>-643285.52</v>
      </c>
      <c r="R2079" s="31">
        <v>-82.5</v>
      </c>
      <c r="S2079" s="28">
        <v>44043</v>
      </c>
    </row>
    <row r="2080" spans="1:19" x14ac:dyDescent="0.2">
      <c r="A2080" s="29">
        <v>40778</v>
      </c>
      <c r="B2080" s="1" t="s">
        <v>200</v>
      </c>
      <c r="C2080" s="27">
        <v>44018</v>
      </c>
      <c r="D2080" s="1">
        <v>51688</v>
      </c>
      <c r="J2080" s="1" t="s">
        <v>0</v>
      </c>
      <c r="K2080" s="1" t="s">
        <v>49</v>
      </c>
      <c r="L2080" s="1">
        <v>-1</v>
      </c>
      <c r="M2080" s="1">
        <v>898</v>
      </c>
      <c r="N2080" s="6"/>
      <c r="O2080" s="6">
        <v>898</v>
      </c>
      <c r="P2080" s="6">
        <v>-644618.02</v>
      </c>
      <c r="R2080" s="31">
        <v>-898</v>
      </c>
      <c r="S2080" s="28">
        <v>44043</v>
      </c>
    </row>
    <row r="2081" spans="1:19" x14ac:dyDescent="0.2">
      <c r="A2081" s="29">
        <v>40778</v>
      </c>
      <c r="B2081" s="1" t="s">
        <v>200</v>
      </c>
      <c r="C2081" s="27">
        <v>44018</v>
      </c>
      <c r="D2081" s="1">
        <v>51688</v>
      </c>
      <c r="J2081" s="1" t="s">
        <v>0</v>
      </c>
      <c r="K2081" s="1" t="s">
        <v>49</v>
      </c>
      <c r="L2081" s="1">
        <v>-3</v>
      </c>
      <c r="M2081" s="1">
        <v>88</v>
      </c>
      <c r="N2081" s="6"/>
      <c r="O2081" s="6">
        <v>264</v>
      </c>
      <c r="P2081" s="6">
        <v>-649753.02</v>
      </c>
      <c r="R2081" s="31">
        <v>-264</v>
      </c>
      <c r="S2081" s="28">
        <v>44043</v>
      </c>
    </row>
    <row r="2082" spans="1:19" x14ac:dyDescent="0.2">
      <c r="A2082" s="29">
        <v>40778</v>
      </c>
      <c r="B2082" s="1" t="s">
        <v>200</v>
      </c>
      <c r="C2082" s="27">
        <v>44018</v>
      </c>
      <c r="D2082" s="1">
        <v>51688</v>
      </c>
      <c r="J2082" s="1" t="s">
        <v>0</v>
      </c>
      <c r="K2082" s="1" t="s">
        <v>49</v>
      </c>
      <c r="L2082" s="1">
        <v>-1.25</v>
      </c>
      <c r="M2082" s="1">
        <v>88</v>
      </c>
      <c r="N2082" s="6"/>
      <c r="O2082" s="6">
        <v>110</v>
      </c>
      <c r="P2082" s="6">
        <v>-644822.02</v>
      </c>
      <c r="R2082" s="31">
        <v>-110</v>
      </c>
      <c r="S2082" s="28">
        <v>44043</v>
      </c>
    </row>
    <row r="2083" spans="1:19" x14ac:dyDescent="0.2">
      <c r="A2083" s="29">
        <v>40778</v>
      </c>
      <c r="B2083" s="1" t="s">
        <v>200</v>
      </c>
      <c r="C2083" s="27">
        <v>44018</v>
      </c>
      <c r="D2083" s="1">
        <v>51688</v>
      </c>
      <c r="J2083" s="1" t="s">
        <v>0</v>
      </c>
      <c r="K2083" s="1" t="s">
        <v>49</v>
      </c>
      <c r="L2083" s="1">
        <v>-1</v>
      </c>
      <c r="M2083" s="1">
        <v>28</v>
      </c>
      <c r="N2083" s="6"/>
      <c r="O2083" s="6">
        <v>28</v>
      </c>
      <c r="P2083" s="6">
        <v>-644712.02</v>
      </c>
      <c r="R2083" s="31">
        <v>-28</v>
      </c>
      <c r="S2083" s="28">
        <v>44043</v>
      </c>
    </row>
    <row r="2084" spans="1:19" x14ac:dyDescent="0.2">
      <c r="A2084" s="29">
        <v>40794</v>
      </c>
      <c r="B2084" s="1" t="s">
        <v>200</v>
      </c>
      <c r="C2084" s="27">
        <v>44018</v>
      </c>
      <c r="D2084" s="1">
        <v>51694</v>
      </c>
      <c r="J2084" s="1" t="s">
        <v>0</v>
      </c>
      <c r="K2084" s="1" t="s">
        <v>49</v>
      </c>
      <c r="L2084" s="1">
        <v>-0.75</v>
      </c>
      <c r="M2084" s="1">
        <v>110</v>
      </c>
      <c r="N2084" s="6"/>
      <c r="O2084" s="6">
        <v>82.5</v>
      </c>
      <c r="P2084" s="6">
        <v>-643720.02</v>
      </c>
      <c r="R2084" s="31">
        <v>-82.5</v>
      </c>
      <c r="S2084" s="28">
        <v>44043</v>
      </c>
    </row>
    <row r="2085" spans="1:19" x14ac:dyDescent="0.2">
      <c r="A2085" s="29">
        <v>40842</v>
      </c>
      <c r="B2085" s="1" t="s">
        <v>200</v>
      </c>
      <c r="C2085" s="27">
        <v>44018</v>
      </c>
      <c r="D2085" s="1">
        <v>51742</v>
      </c>
      <c r="J2085" s="1" t="s">
        <v>0</v>
      </c>
      <c r="K2085" s="1" t="s">
        <v>49</v>
      </c>
      <c r="L2085" s="1">
        <v>-1</v>
      </c>
      <c r="M2085" s="1">
        <v>2840</v>
      </c>
      <c r="N2085" s="6"/>
      <c r="O2085" s="6">
        <v>2840</v>
      </c>
      <c r="P2085" s="6">
        <v>-648917.02</v>
      </c>
      <c r="R2085" s="31">
        <v>-2840</v>
      </c>
      <c r="S2085" s="28">
        <v>44043</v>
      </c>
    </row>
    <row r="2086" spans="1:19" x14ac:dyDescent="0.2">
      <c r="A2086" s="29">
        <v>40842</v>
      </c>
      <c r="B2086" s="1" t="s">
        <v>200</v>
      </c>
      <c r="C2086" s="27">
        <v>44018</v>
      </c>
      <c r="D2086" s="1">
        <v>51742</v>
      </c>
      <c r="J2086" s="1" t="s">
        <v>0</v>
      </c>
      <c r="K2086" s="1" t="s">
        <v>49</v>
      </c>
      <c r="L2086" s="1">
        <v>-1</v>
      </c>
      <c r="M2086" s="1">
        <v>985</v>
      </c>
      <c r="N2086" s="6"/>
      <c r="O2086" s="6">
        <v>985</v>
      </c>
      <c r="P2086" s="6">
        <v>-646077.02</v>
      </c>
      <c r="R2086" s="31">
        <v>-985</v>
      </c>
      <c r="S2086" s="28">
        <v>44043</v>
      </c>
    </row>
    <row r="2087" spans="1:19" x14ac:dyDescent="0.2">
      <c r="A2087" s="29">
        <v>40842</v>
      </c>
      <c r="B2087" s="1" t="s">
        <v>200</v>
      </c>
      <c r="C2087" s="27">
        <v>44018</v>
      </c>
      <c r="D2087" s="1">
        <v>51742</v>
      </c>
      <c r="J2087" s="1" t="s">
        <v>0</v>
      </c>
      <c r="K2087" s="1" t="s">
        <v>49</v>
      </c>
      <c r="L2087" s="1">
        <v>-5.25</v>
      </c>
      <c r="M2087" s="1">
        <v>88</v>
      </c>
      <c r="N2087" s="6"/>
      <c r="O2087" s="6">
        <v>462</v>
      </c>
      <c r="P2087" s="6">
        <v>-649379.02</v>
      </c>
      <c r="R2087" s="31">
        <v>-462</v>
      </c>
      <c r="S2087" s="28">
        <v>44043</v>
      </c>
    </row>
    <row r="2088" spans="1:19" x14ac:dyDescent="0.2">
      <c r="A2088" s="29">
        <v>40842</v>
      </c>
      <c r="B2088" s="1" t="s">
        <v>200</v>
      </c>
      <c r="C2088" s="27">
        <v>44018</v>
      </c>
      <c r="D2088" s="1">
        <v>51742</v>
      </c>
      <c r="J2088" s="1" t="s">
        <v>0</v>
      </c>
      <c r="K2088" s="1" t="s">
        <v>49</v>
      </c>
      <c r="L2088" s="1">
        <v>-0.75</v>
      </c>
      <c r="M2088" s="1">
        <v>88</v>
      </c>
      <c r="N2088" s="6"/>
      <c r="O2088" s="6">
        <v>66</v>
      </c>
      <c r="P2088" s="6">
        <v>-644684.02</v>
      </c>
      <c r="R2088" s="31">
        <v>-66</v>
      </c>
      <c r="S2088" s="28">
        <v>44043</v>
      </c>
    </row>
    <row r="2089" spans="1:19" x14ac:dyDescent="0.2">
      <c r="A2089" s="29">
        <v>40890</v>
      </c>
      <c r="B2089" s="1" t="s">
        <v>789</v>
      </c>
      <c r="C2089" s="27">
        <v>44019</v>
      </c>
      <c r="J2089" s="1" t="s">
        <v>0</v>
      </c>
      <c r="K2089" s="1" t="s">
        <v>59</v>
      </c>
      <c r="L2089" s="1">
        <v>1</v>
      </c>
      <c r="M2089" s="1">
        <v>23</v>
      </c>
      <c r="N2089" s="6">
        <v>23</v>
      </c>
      <c r="O2089" s="6"/>
      <c r="P2089" s="6">
        <v>-649730.02</v>
      </c>
      <c r="R2089" s="31">
        <v>23</v>
      </c>
      <c r="S2089" s="28">
        <v>44043</v>
      </c>
    </row>
    <row r="2090" spans="1:19" x14ac:dyDescent="0.2">
      <c r="A2090" s="29">
        <v>40892</v>
      </c>
      <c r="B2090" s="1" t="s">
        <v>200</v>
      </c>
      <c r="C2090" s="27">
        <v>44019</v>
      </c>
      <c r="D2090" s="1">
        <v>51750</v>
      </c>
      <c r="J2090" s="1" t="s">
        <v>0</v>
      </c>
      <c r="K2090" s="1" t="s">
        <v>49</v>
      </c>
      <c r="L2090" s="1">
        <v>-1.25</v>
      </c>
      <c r="M2090" s="1">
        <v>110</v>
      </c>
      <c r="N2090" s="6"/>
      <c r="O2090" s="6">
        <v>137.5</v>
      </c>
      <c r="P2090" s="6">
        <v>-649983.52</v>
      </c>
      <c r="R2090" s="31">
        <v>-137.5</v>
      </c>
      <c r="S2090" s="28">
        <v>44043</v>
      </c>
    </row>
    <row r="2091" spans="1:19" x14ac:dyDescent="0.2">
      <c r="A2091" s="29">
        <v>40892</v>
      </c>
      <c r="B2091" s="1" t="s">
        <v>200</v>
      </c>
      <c r="C2091" s="27">
        <v>44019</v>
      </c>
      <c r="D2091" s="1">
        <v>51750</v>
      </c>
      <c r="J2091" s="1" t="s">
        <v>0</v>
      </c>
      <c r="K2091" s="1" t="s">
        <v>49</v>
      </c>
      <c r="L2091" s="1">
        <v>-1</v>
      </c>
      <c r="M2091" s="1">
        <v>88</v>
      </c>
      <c r="N2091" s="6"/>
      <c r="O2091" s="6">
        <v>88</v>
      </c>
      <c r="P2091" s="6">
        <v>-649818.02</v>
      </c>
      <c r="R2091" s="31">
        <v>-88</v>
      </c>
      <c r="S2091" s="28">
        <v>44043</v>
      </c>
    </row>
    <row r="2092" spans="1:19" x14ac:dyDescent="0.2">
      <c r="A2092" s="29">
        <v>40892</v>
      </c>
      <c r="B2092" s="1" t="s">
        <v>200</v>
      </c>
      <c r="C2092" s="27">
        <v>44019</v>
      </c>
      <c r="D2092" s="1">
        <v>51750</v>
      </c>
      <c r="J2092" s="1" t="s">
        <v>0</v>
      </c>
      <c r="K2092" s="1" t="s">
        <v>49</v>
      </c>
      <c r="L2092" s="1">
        <v>-1</v>
      </c>
      <c r="M2092" s="1">
        <v>28</v>
      </c>
      <c r="N2092" s="6"/>
      <c r="O2092" s="6">
        <v>28</v>
      </c>
      <c r="P2092" s="6">
        <v>-649846.02</v>
      </c>
      <c r="R2092" s="31">
        <v>-28</v>
      </c>
      <c r="S2092" s="28">
        <v>44043</v>
      </c>
    </row>
    <row r="2093" spans="1:19" x14ac:dyDescent="0.2">
      <c r="A2093" s="29">
        <v>40908</v>
      </c>
      <c r="B2093" s="1" t="s">
        <v>200</v>
      </c>
      <c r="C2093" s="27">
        <v>44019</v>
      </c>
      <c r="D2093" s="1">
        <v>51751</v>
      </c>
      <c r="J2093" s="1" t="s">
        <v>0</v>
      </c>
      <c r="K2093" s="1" t="s">
        <v>49</v>
      </c>
      <c r="L2093" s="1">
        <v>-1</v>
      </c>
      <c r="M2093" s="1">
        <v>28</v>
      </c>
      <c r="N2093" s="6"/>
      <c r="O2093" s="6">
        <v>28</v>
      </c>
      <c r="P2093" s="6">
        <v>-650011.52</v>
      </c>
      <c r="R2093" s="31">
        <v>-28</v>
      </c>
      <c r="S2093" s="28">
        <v>44043</v>
      </c>
    </row>
    <row r="2094" spans="1:19" x14ac:dyDescent="0.2">
      <c r="A2094" s="29">
        <v>40909</v>
      </c>
      <c r="B2094" s="1" t="s">
        <v>200</v>
      </c>
      <c r="C2094" s="27">
        <v>44019</v>
      </c>
      <c r="D2094" s="1">
        <v>51752</v>
      </c>
      <c r="J2094" s="1" t="s">
        <v>0</v>
      </c>
      <c r="K2094" s="1" t="s">
        <v>49</v>
      </c>
      <c r="L2094" s="1">
        <v>-1</v>
      </c>
      <c r="M2094" s="1">
        <v>28</v>
      </c>
      <c r="N2094" s="6"/>
      <c r="O2094" s="6">
        <v>28</v>
      </c>
      <c r="P2094" s="6">
        <v>-650039.52</v>
      </c>
      <c r="R2094" s="31">
        <v>-28</v>
      </c>
      <c r="S2094" s="28">
        <v>44043</v>
      </c>
    </row>
    <row r="2095" spans="1:19" x14ac:dyDescent="0.2">
      <c r="A2095" s="29">
        <v>40924</v>
      </c>
      <c r="B2095" s="1" t="s">
        <v>200</v>
      </c>
      <c r="C2095" s="27">
        <v>44019</v>
      </c>
      <c r="D2095" s="1">
        <v>51761</v>
      </c>
      <c r="J2095" s="1" t="s">
        <v>0</v>
      </c>
      <c r="K2095" s="1" t="s">
        <v>49</v>
      </c>
      <c r="L2095" s="1">
        <v>-0.5</v>
      </c>
      <c r="M2095" s="1">
        <v>110</v>
      </c>
      <c r="N2095" s="6"/>
      <c r="O2095" s="6">
        <v>55</v>
      </c>
      <c r="P2095" s="6">
        <v>-650094.52</v>
      </c>
      <c r="R2095" s="31">
        <v>-55</v>
      </c>
      <c r="S2095" s="28">
        <v>44043</v>
      </c>
    </row>
    <row r="2096" spans="1:19" x14ac:dyDescent="0.2">
      <c r="A2096" s="29">
        <v>40920</v>
      </c>
      <c r="B2096" s="1" t="s">
        <v>200</v>
      </c>
      <c r="C2096" s="27">
        <v>44020</v>
      </c>
      <c r="D2096" s="1">
        <v>51758</v>
      </c>
      <c r="J2096" s="1" t="s">
        <v>0</v>
      </c>
      <c r="K2096" s="1" t="s">
        <v>49</v>
      </c>
      <c r="L2096" s="1">
        <v>-1</v>
      </c>
      <c r="M2096" s="1">
        <v>90</v>
      </c>
      <c r="N2096" s="6"/>
      <c r="O2096" s="6">
        <v>90</v>
      </c>
      <c r="P2096" s="6">
        <v>-650184.52</v>
      </c>
      <c r="R2096" s="31">
        <v>-90</v>
      </c>
      <c r="S2096" s="28">
        <v>44043</v>
      </c>
    </row>
    <row r="2097" spans="1:19" x14ac:dyDescent="0.2">
      <c r="A2097" s="29">
        <v>40795</v>
      </c>
      <c r="B2097" s="1" t="s">
        <v>200</v>
      </c>
      <c r="C2097" s="27">
        <v>44021</v>
      </c>
      <c r="D2097" s="1">
        <v>51695</v>
      </c>
      <c r="J2097" s="1" t="s">
        <v>0</v>
      </c>
      <c r="K2097" s="1" t="s">
        <v>49</v>
      </c>
      <c r="L2097" s="1">
        <v>-8</v>
      </c>
      <c r="M2097" s="1">
        <v>88</v>
      </c>
      <c r="N2097" s="6"/>
      <c r="O2097" s="6">
        <v>704</v>
      </c>
      <c r="P2097" s="6">
        <v>-651921.52</v>
      </c>
      <c r="R2097" s="31">
        <v>-704</v>
      </c>
      <c r="S2097" s="28">
        <v>44043</v>
      </c>
    </row>
    <row r="2098" spans="1:19" x14ac:dyDescent="0.2">
      <c r="A2098" s="29">
        <v>40795</v>
      </c>
      <c r="B2098" s="1" t="s">
        <v>200</v>
      </c>
      <c r="C2098" s="27">
        <v>44021</v>
      </c>
      <c r="D2098" s="1">
        <v>51695</v>
      </c>
      <c r="J2098" s="1" t="s">
        <v>0</v>
      </c>
      <c r="K2098" s="1" t="s">
        <v>49</v>
      </c>
      <c r="L2098" s="1">
        <v>-6.25</v>
      </c>
      <c r="M2098" s="1">
        <v>88</v>
      </c>
      <c r="N2098" s="6"/>
      <c r="O2098" s="6">
        <v>550</v>
      </c>
      <c r="P2098" s="6">
        <v>-650858.52</v>
      </c>
      <c r="R2098" s="31">
        <v>-550</v>
      </c>
      <c r="S2098" s="28">
        <v>44043</v>
      </c>
    </row>
    <row r="2099" spans="1:19" x14ac:dyDescent="0.2">
      <c r="A2099" s="29">
        <v>40795</v>
      </c>
      <c r="B2099" s="1" t="s">
        <v>200</v>
      </c>
      <c r="C2099" s="27">
        <v>44021</v>
      </c>
      <c r="D2099" s="1">
        <v>51695</v>
      </c>
      <c r="J2099" s="1" t="s">
        <v>0</v>
      </c>
      <c r="K2099" s="1" t="s">
        <v>49</v>
      </c>
      <c r="L2099" s="1">
        <v>-4</v>
      </c>
      <c r="M2099" s="1">
        <v>84</v>
      </c>
      <c r="N2099" s="6"/>
      <c r="O2099" s="6">
        <v>336</v>
      </c>
      <c r="P2099" s="6">
        <v>-651194.52</v>
      </c>
      <c r="R2099" s="31">
        <v>-336</v>
      </c>
      <c r="S2099" s="28">
        <v>44043</v>
      </c>
    </row>
    <row r="2100" spans="1:19" x14ac:dyDescent="0.2">
      <c r="A2100" s="29">
        <v>40795</v>
      </c>
      <c r="B2100" s="1" t="s">
        <v>200</v>
      </c>
      <c r="C2100" s="27">
        <v>44021</v>
      </c>
      <c r="D2100" s="1">
        <v>51695</v>
      </c>
      <c r="J2100" s="1" t="s">
        <v>0</v>
      </c>
      <c r="K2100" s="1" t="s">
        <v>49</v>
      </c>
      <c r="L2100" s="1">
        <v>-1</v>
      </c>
      <c r="M2100" s="1">
        <v>124</v>
      </c>
      <c r="N2100" s="6"/>
      <c r="O2100" s="6">
        <v>124</v>
      </c>
      <c r="P2100" s="6">
        <v>-650308.52</v>
      </c>
      <c r="R2100" s="31">
        <v>-124</v>
      </c>
      <c r="S2100" s="28">
        <v>44043</v>
      </c>
    </row>
    <row r="2101" spans="1:19" x14ac:dyDescent="0.2">
      <c r="A2101" s="29">
        <v>40795</v>
      </c>
      <c r="B2101" s="1" t="s">
        <v>200</v>
      </c>
      <c r="C2101" s="27">
        <v>44021</v>
      </c>
      <c r="D2101" s="1">
        <v>51695</v>
      </c>
      <c r="J2101" s="1" t="s">
        <v>0</v>
      </c>
      <c r="K2101" s="1" t="s">
        <v>49</v>
      </c>
      <c r="L2101" s="1">
        <v>-1</v>
      </c>
      <c r="M2101" s="1">
        <v>28</v>
      </c>
      <c r="N2101" s="6"/>
      <c r="O2101" s="6">
        <v>28</v>
      </c>
      <c r="P2101" s="6">
        <v>-651949.52</v>
      </c>
      <c r="R2101" s="31">
        <v>-28</v>
      </c>
      <c r="S2101" s="28">
        <v>44043</v>
      </c>
    </row>
    <row r="2102" spans="1:19" x14ac:dyDescent="0.2">
      <c r="A2102" s="29">
        <v>40795</v>
      </c>
      <c r="B2102" s="1" t="s">
        <v>200</v>
      </c>
      <c r="C2102" s="27">
        <v>44021</v>
      </c>
      <c r="D2102" s="1">
        <v>51695</v>
      </c>
      <c r="J2102" s="1" t="s">
        <v>0</v>
      </c>
      <c r="K2102" s="1" t="s">
        <v>49</v>
      </c>
      <c r="L2102" s="1">
        <v>-1</v>
      </c>
      <c r="M2102" s="1">
        <v>23</v>
      </c>
      <c r="N2102" s="6"/>
      <c r="O2102" s="6">
        <v>23</v>
      </c>
      <c r="P2102" s="6">
        <v>-651217.52</v>
      </c>
      <c r="R2102" s="31">
        <v>-23</v>
      </c>
      <c r="S2102" s="28">
        <v>44043</v>
      </c>
    </row>
    <row r="2103" spans="1:19" x14ac:dyDescent="0.2">
      <c r="A2103" s="29">
        <v>40776</v>
      </c>
      <c r="B2103" s="1" t="s">
        <v>200</v>
      </c>
      <c r="C2103" s="27">
        <v>44022</v>
      </c>
      <c r="D2103" s="1">
        <v>51686</v>
      </c>
      <c r="J2103" s="1" t="s">
        <v>0</v>
      </c>
      <c r="K2103" s="1" t="s">
        <v>49</v>
      </c>
      <c r="L2103" s="1">
        <v>-7.5</v>
      </c>
      <c r="M2103" s="1">
        <v>88</v>
      </c>
      <c r="N2103" s="6"/>
      <c r="O2103" s="6">
        <v>660</v>
      </c>
      <c r="P2103" s="6">
        <v>-655633.52</v>
      </c>
      <c r="R2103" s="31">
        <v>-660</v>
      </c>
      <c r="S2103" s="28">
        <v>44043</v>
      </c>
    </row>
    <row r="2104" spans="1:19" x14ac:dyDescent="0.2">
      <c r="A2104" s="29">
        <v>40776</v>
      </c>
      <c r="B2104" s="1" t="s">
        <v>200</v>
      </c>
      <c r="C2104" s="27">
        <v>44022</v>
      </c>
      <c r="D2104" s="1">
        <v>51686</v>
      </c>
      <c r="J2104" s="1" t="s">
        <v>0</v>
      </c>
      <c r="K2104" s="1" t="s">
        <v>49</v>
      </c>
      <c r="L2104" s="1">
        <v>-6.75</v>
      </c>
      <c r="M2104" s="1">
        <v>88</v>
      </c>
      <c r="N2104" s="6"/>
      <c r="O2104" s="6">
        <v>594</v>
      </c>
      <c r="P2104" s="6">
        <v>-656227.52</v>
      </c>
      <c r="R2104" s="31">
        <v>-594</v>
      </c>
      <c r="S2104" s="28">
        <v>44043</v>
      </c>
    </row>
    <row r="2105" spans="1:19" x14ac:dyDescent="0.2">
      <c r="A2105" s="29">
        <v>40776</v>
      </c>
      <c r="B2105" s="1" t="s">
        <v>200</v>
      </c>
      <c r="C2105" s="27">
        <v>44022</v>
      </c>
      <c r="D2105" s="1">
        <v>51686</v>
      </c>
      <c r="J2105" s="1" t="s">
        <v>0</v>
      </c>
      <c r="K2105" s="1" t="s">
        <v>49</v>
      </c>
      <c r="L2105" s="1">
        <v>-6.25</v>
      </c>
      <c r="M2105" s="1">
        <v>88</v>
      </c>
      <c r="N2105" s="6"/>
      <c r="O2105" s="6">
        <v>550</v>
      </c>
      <c r="P2105" s="6">
        <v>-654973.52</v>
      </c>
      <c r="R2105" s="31">
        <v>-550</v>
      </c>
      <c r="S2105" s="28">
        <v>44043</v>
      </c>
    </row>
    <row r="2106" spans="1:19" x14ac:dyDescent="0.2">
      <c r="A2106" s="29">
        <v>40776</v>
      </c>
      <c r="B2106" s="1" t="s">
        <v>200</v>
      </c>
      <c r="C2106" s="27">
        <v>44022</v>
      </c>
      <c r="D2106" s="1">
        <v>51686</v>
      </c>
      <c r="J2106" s="1" t="s">
        <v>0</v>
      </c>
      <c r="K2106" s="1" t="s">
        <v>49</v>
      </c>
      <c r="L2106" s="1">
        <v>-2</v>
      </c>
      <c r="M2106" s="1">
        <v>88</v>
      </c>
      <c r="N2106" s="6"/>
      <c r="O2106" s="6">
        <v>176</v>
      </c>
      <c r="P2106" s="6">
        <v>-652125.52</v>
      </c>
      <c r="R2106" s="31">
        <v>-176</v>
      </c>
      <c r="S2106" s="28">
        <v>44043</v>
      </c>
    </row>
    <row r="2107" spans="1:19" x14ac:dyDescent="0.2">
      <c r="A2107" s="29">
        <v>40776</v>
      </c>
      <c r="B2107" s="1" t="s">
        <v>200</v>
      </c>
      <c r="C2107" s="27">
        <v>44022</v>
      </c>
      <c r="D2107" s="1">
        <v>51686</v>
      </c>
      <c r="J2107" s="1" t="s">
        <v>0</v>
      </c>
      <c r="K2107" s="1" t="s">
        <v>49</v>
      </c>
      <c r="L2107" s="1">
        <v>-1.75</v>
      </c>
      <c r="M2107" s="1">
        <v>88</v>
      </c>
      <c r="N2107" s="6"/>
      <c r="O2107" s="6">
        <v>154</v>
      </c>
      <c r="P2107" s="6">
        <v>-652279.52</v>
      </c>
      <c r="R2107" s="31">
        <v>-154</v>
      </c>
      <c r="S2107" s="28">
        <v>44043</v>
      </c>
    </row>
    <row r="2108" spans="1:19" x14ac:dyDescent="0.2">
      <c r="A2108" s="29">
        <v>40776</v>
      </c>
      <c r="B2108" s="1" t="s">
        <v>200</v>
      </c>
      <c r="C2108" s="27">
        <v>44022</v>
      </c>
      <c r="D2108" s="1">
        <v>51686</v>
      </c>
      <c r="J2108" s="1" t="s">
        <v>0</v>
      </c>
      <c r="K2108" s="1" t="s">
        <v>49</v>
      </c>
      <c r="L2108" s="1">
        <v>-1.25</v>
      </c>
      <c r="M2108" s="1">
        <v>88</v>
      </c>
      <c r="N2108" s="6"/>
      <c r="O2108" s="6">
        <v>110</v>
      </c>
      <c r="P2108" s="6">
        <v>-654236.02</v>
      </c>
      <c r="R2108" s="31">
        <v>-110</v>
      </c>
      <c r="S2108" s="28">
        <v>44043</v>
      </c>
    </row>
    <row r="2109" spans="1:19" x14ac:dyDescent="0.2">
      <c r="A2109" s="29">
        <v>40776</v>
      </c>
      <c r="B2109" s="1" t="s">
        <v>200</v>
      </c>
      <c r="C2109" s="27">
        <v>44022</v>
      </c>
      <c r="D2109" s="1">
        <v>51686</v>
      </c>
      <c r="J2109" s="1" t="s">
        <v>0</v>
      </c>
      <c r="K2109" s="1" t="s">
        <v>49</v>
      </c>
      <c r="L2109" s="1">
        <v>-0.75</v>
      </c>
      <c r="M2109" s="1">
        <v>88</v>
      </c>
      <c r="N2109" s="6"/>
      <c r="O2109" s="6">
        <v>66</v>
      </c>
      <c r="P2109" s="6">
        <v>-652345.52</v>
      </c>
      <c r="R2109" s="31">
        <v>-66</v>
      </c>
      <c r="S2109" s="28">
        <v>44043</v>
      </c>
    </row>
    <row r="2110" spans="1:19" x14ac:dyDescent="0.2">
      <c r="A2110" s="29">
        <v>40874</v>
      </c>
      <c r="B2110" s="1" t="s">
        <v>200</v>
      </c>
      <c r="C2110" s="27">
        <v>44022</v>
      </c>
      <c r="D2110" s="1">
        <v>51748</v>
      </c>
      <c r="J2110" s="1" t="s">
        <v>0</v>
      </c>
      <c r="K2110" s="1" t="s">
        <v>49</v>
      </c>
      <c r="L2110" s="1">
        <v>-3.5</v>
      </c>
      <c r="M2110" s="1">
        <v>99</v>
      </c>
      <c r="N2110" s="6"/>
      <c r="O2110" s="6">
        <v>346.5</v>
      </c>
      <c r="P2110" s="6">
        <v>-653114.02</v>
      </c>
      <c r="R2110" s="31">
        <v>-346.5</v>
      </c>
      <c r="S2110" s="28">
        <v>44043</v>
      </c>
    </row>
    <row r="2111" spans="1:19" x14ac:dyDescent="0.2">
      <c r="A2111" s="29">
        <v>40874</v>
      </c>
      <c r="B2111" s="1" t="s">
        <v>200</v>
      </c>
      <c r="C2111" s="27">
        <v>44022</v>
      </c>
      <c r="D2111" s="1">
        <v>51748</v>
      </c>
      <c r="J2111" s="1" t="s">
        <v>0</v>
      </c>
      <c r="K2111" s="1" t="s">
        <v>49</v>
      </c>
      <c r="L2111" s="1">
        <v>-1</v>
      </c>
      <c r="M2111" s="1">
        <v>240</v>
      </c>
      <c r="N2111" s="6"/>
      <c r="O2111" s="6">
        <v>240</v>
      </c>
      <c r="P2111" s="6">
        <v>-652585.52</v>
      </c>
      <c r="R2111" s="31">
        <v>-240</v>
      </c>
      <c r="S2111" s="28">
        <v>44043</v>
      </c>
    </row>
    <row r="2112" spans="1:19" x14ac:dyDescent="0.2">
      <c r="A2112" s="29">
        <v>40874</v>
      </c>
      <c r="B2112" s="1" t="s">
        <v>200</v>
      </c>
      <c r="C2112" s="27">
        <v>44022</v>
      </c>
      <c r="D2112" s="1">
        <v>51748</v>
      </c>
      <c r="J2112" s="1" t="s">
        <v>0</v>
      </c>
      <c r="K2112" s="1" t="s">
        <v>49</v>
      </c>
      <c r="L2112" s="1">
        <v>-0.5</v>
      </c>
      <c r="M2112" s="1">
        <v>99</v>
      </c>
      <c r="N2112" s="6"/>
      <c r="O2112" s="6">
        <v>49.5</v>
      </c>
      <c r="P2112" s="6">
        <v>-654285.52</v>
      </c>
      <c r="R2112" s="31">
        <v>-49.5</v>
      </c>
      <c r="S2112" s="28">
        <v>44043</v>
      </c>
    </row>
    <row r="2113" spans="1:19" x14ac:dyDescent="0.2">
      <c r="A2113" s="29">
        <v>40874</v>
      </c>
      <c r="B2113" s="1" t="s">
        <v>200</v>
      </c>
      <c r="C2113" s="27">
        <v>44022</v>
      </c>
      <c r="D2113" s="1">
        <v>51748</v>
      </c>
      <c r="J2113" s="1" t="s">
        <v>0</v>
      </c>
      <c r="K2113" s="1" t="s">
        <v>49</v>
      </c>
      <c r="L2113" s="1">
        <v>-1</v>
      </c>
      <c r="M2113" s="1">
        <v>28</v>
      </c>
      <c r="N2113" s="6"/>
      <c r="O2113" s="6">
        <v>28</v>
      </c>
      <c r="P2113" s="6">
        <v>-652767.52</v>
      </c>
      <c r="R2113" s="31">
        <v>-28</v>
      </c>
      <c r="S2113" s="28">
        <v>44043</v>
      </c>
    </row>
    <row r="2114" spans="1:19" x14ac:dyDescent="0.2">
      <c r="A2114" s="29">
        <v>40874</v>
      </c>
      <c r="B2114" s="1" t="s">
        <v>200</v>
      </c>
      <c r="C2114" s="27">
        <v>44022</v>
      </c>
      <c r="D2114" s="1">
        <v>51748</v>
      </c>
      <c r="J2114" s="1" t="s">
        <v>0</v>
      </c>
      <c r="K2114" s="1" t="s">
        <v>49</v>
      </c>
      <c r="L2114" s="1">
        <v>-1</v>
      </c>
      <c r="M2114" s="1">
        <v>28</v>
      </c>
      <c r="N2114" s="6"/>
      <c r="O2114" s="6">
        <v>28</v>
      </c>
      <c r="P2114" s="6">
        <v>-654313.52</v>
      </c>
      <c r="R2114" s="31">
        <v>-28</v>
      </c>
      <c r="S2114" s="28">
        <v>44043</v>
      </c>
    </row>
    <row r="2115" spans="1:19" x14ac:dyDescent="0.2">
      <c r="A2115" s="29">
        <v>40912</v>
      </c>
      <c r="B2115" s="1" t="s">
        <v>200</v>
      </c>
      <c r="C2115" s="27">
        <v>44022</v>
      </c>
      <c r="D2115" s="1">
        <v>51754</v>
      </c>
      <c r="J2115" s="1" t="s">
        <v>0</v>
      </c>
      <c r="K2115" s="1" t="s">
        <v>49</v>
      </c>
      <c r="L2115" s="1">
        <v>-7</v>
      </c>
      <c r="M2115" s="1">
        <v>88</v>
      </c>
      <c r="N2115" s="6"/>
      <c r="O2115" s="6">
        <v>616</v>
      </c>
      <c r="P2115" s="6">
        <v>-653730.02</v>
      </c>
      <c r="R2115" s="31">
        <v>-616</v>
      </c>
      <c r="S2115" s="28">
        <v>44043</v>
      </c>
    </row>
    <row r="2116" spans="1:19" x14ac:dyDescent="0.2">
      <c r="A2116" s="29">
        <v>40912</v>
      </c>
      <c r="B2116" s="1" t="s">
        <v>200</v>
      </c>
      <c r="C2116" s="27">
        <v>44022</v>
      </c>
      <c r="D2116" s="1">
        <v>51754</v>
      </c>
      <c r="J2116" s="1" t="s">
        <v>0</v>
      </c>
      <c r="K2116" s="1" t="s">
        <v>49</v>
      </c>
      <c r="L2116" s="1">
        <v>-1.75</v>
      </c>
      <c r="M2116" s="1">
        <v>88</v>
      </c>
      <c r="N2116" s="6"/>
      <c r="O2116" s="6">
        <v>154</v>
      </c>
      <c r="P2116" s="6">
        <v>-652739.52</v>
      </c>
      <c r="R2116" s="31">
        <v>-154</v>
      </c>
      <c r="S2116" s="28">
        <v>44043</v>
      </c>
    </row>
    <row r="2117" spans="1:19" x14ac:dyDescent="0.2">
      <c r="A2117" s="29">
        <v>40912</v>
      </c>
      <c r="B2117" s="1" t="s">
        <v>200</v>
      </c>
      <c r="C2117" s="27">
        <v>44022</v>
      </c>
      <c r="D2117" s="1">
        <v>51754</v>
      </c>
      <c r="J2117" s="1" t="s">
        <v>0</v>
      </c>
      <c r="K2117" s="1" t="s">
        <v>49</v>
      </c>
      <c r="L2117" s="1">
        <v>-0.75</v>
      </c>
      <c r="M2117" s="1">
        <v>88</v>
      </c>
      <c r="N2117" s="6"/>
      <c r="O2117" s="6">
        <v>66</v>
      </c>
      <c r="P2117" s="6">
        <v>-656293.52</v>
      </c>
      <c r="R2117" s="31">
        <v>-66</v>
      </c>
      <c r="S2117" s="28">
        <v>44043</v>
      </c>
    </row>
    <row r="2118" spans="1:19" x14ac:dyDescent="0.2">
      <c r="A2118" s="29">
        <v>40922</v>
      </c>
      <c r="B2118" s="1" t="s">
        <v>200</v>
      </c>
      <c r="C2118" s="27">
        <v>44022</v>
      </c>
      <c r="D2118" s="1">
        <v>51759</v>
      </c>
      <c r="J2118" s="1" t="s">
        <v>0</v>
      </c>
      <c r="K2118" s="1" t="s">
        <v>49</v>
      </c>
      <c r="L2118" s="1">
        <v>-4.5</v>
      </c>
      <c r="M2118" s="1">
        <v>88</v>
      </c>
      <c r="N2118" s="6"/>
      <c r="O2118" s="6">
        <v>396</v>
      </c>
      <c r="P2118" s="6">
        <v>-654126.02</v>
      </c>
      <c r="R2118" s="31">
        <v>-396</v>
      </c>
      <c r="S2118" s="28">
        <v>44043</v>
      </c>
    </row>
    <row r="2119" spans="1:19" x14ac:dyDescent="0.2">
      <c r="A2119" s="29">
        <v>40922</v>
      </c>
      <c r="B2119" s="1" t="s">
        <v>200</v>
      </c>
      <c r="C2119" s="27">
        <v>44022</v>
      </c>
      <c r="D2119" s="1">
        <v>51759</v>
      </c>
      <c r="J2119" s="1" t="s">
        <v>0</v>
      </c>
      <c r="K2119" s="1" t="s">
        <v>49</v>
      </c>
      <c r="L2119" s="1">
        <v>-0.75</v>
      </c>
      <c r="M2119" s="1">
        <v>88</v>
      </c>
      <c r="N2119" s="6"/>
      <c r="O2119" s="6">
        <v>66</v>
      </c>
      <c r="P2119" s="6">
        <v>-656359.52</v>
      </c>
      <c r="R2119" s="31">
        <v>-66</v>
      </c>
      <c r="S2119" s="28">
        <v>44043</v>
      </c>
    </row>
    <row r="2120" spans="1:19" x14ac:dyDescent="0.2">
      <c r="A2120" s="29">
        <v>40923</v>
      </c>
      <c r="B2120" s="1" t="s">
        <v>200</v>
      </c>
      <c r="C2120" s="27">
        <v>44022</v>
      </c>
      <c r="D2120" s="1">
        <v>51760</v>
      </c>
      <c r="J2120" s="1" t="s">
        <v>0</v>
      </c>
      <c r="K2120" s="1" t="s">
        <v>49</v>
      </c>
      <c r="L2120" s="1">
        <v>-2</v>
      </c>
      <c r="M2120" s="1">
        <v>88</v>
      </c>
      <c r="N2120" s="6"/>
      <c r="O2120" s="6">
        <v>176</v>
      </c>
      <c r="P2120" s="6">
        <v>-656535.52</v>
      </c>
      <c r="R2120" s="31">
        <v>-176</v>
      </c>
      <c r="S2120" s="28">
        <v>44043</v>
      </c>
    </row>
    <row r="2121" spans="1:19" x14ac:dyDescent="0.2">
      <c r="A2121" s="29">
        <v>40923</v>
      </c>
      <c r="B2121" s="1" t="s">
        <v>200</v>
      </c>
      <c r="C2121" s="27">
        <v>44022</v>
      </c>
      <c r="D2121" s="1">
        <v>51760</v>
      </c>
      <c r="J2121" s="1" t="s">
        <v>0</v>
      </c>
      <c r="K2121" s="1" t="s">
        <v>49</v>
      </c>
      <c r="L2121" s="1">
        <v>-1.25</v>
      </c>
      <c r="M2121" s="1">
        <v>88</v>
      </c>
      <c r="N2121" s="6"/>
      <c r="O2121" s="6">
        <v>110</v>
      </c>
      <c r="P2121" s="6">
        <v>-654423.52</v>
      </c>
      <c r="R2121" s="31">
        <v>-110</v>
      </c>
      <c r="S2121" s="28">
        <v>44043</v>
      </c>
    </row>
    <row r="2122" spans="1:19" x14ac:dyDescent="0.2">
      <c r="A2122" s="29">
        <v>40910</v>
      </c>
      <c r="B2122" s="1" t="s">
        <v>200</v>
      </c>
      <c r="C2122" s="27">
        <v>44029</v>
      </c>
      <c r="D2122" s="1">
        <v>51753</v>
      </c>
      <c r="J2122" s="1" t="s">
        <v>0</v>
      </c>
      <c r="K2122" s="1" t="s">
        <v>49</v>
      </c>
      <c r="L2122" s="1">
        <v>-2</v>
      </c>
      <c r="M2122" s="1">
        <v>48</v>
      </c>
      <c r="N2122" s="6"/>
      <c r="O2122" s="6">
        <v>96</v>
      </c>
      <c r="P2122" s="6">
        <v>-656631.52</v>
      </c>
      <c r="R2122" s="31">
        <v>-96</v>
      </c>
      <c r="S2122" s="28">
        <v>44043</v>
      </c>
    </row>
    <row r="2123" spans="1:19" x14ac:dyDescent="0.2">
      <c r="A2123" s="29">
        <v>41112</v>
      </c>
      <c r="B2123" s="1" t="s">
        <v>200</v>
      </c>
      <c r="C2123" s="27">
        <v>44029</v>
      </c>
      <c r="D2123" s="1">
        <v>51772</v>
      </c>
      <c r="J2123" s="1" t="s">
        <v>0</v>
      </c>
      <c r="K2123" s="1" t="s">
        <v>49</v>
      </c>
      <c r="L2123" s="1">
        <v>-1</v>
      </c>
      <c r="M2123" s="1">
        <v>230</v>
      </c>
      <c r="N2123" s="6"/>
      <c r="O2123" s="6">
        <v>230</v>
      </c>
      <c r="P2123" s="6">
        <v>-656861.52</v>
      </c>
      <c r="R2123" s="31">
        <v>-230</v>
      </c>
      <c r="S2123" s="28">
        <v>44043</v>
      </c>
    </row>
    <row r="2124" spans="1:19" x14ac:dyDescent="0.2">
      <c r="A2124" s="29">
        <v>41084</v>
      </c>
      <c r="B2124" s="1" t="s">
        <v>200</v>
      </c>
      <c r="C2124" s="27">
        <v>44032</v>
      </c>
      <c r="D2124" s="1">
        <v>51763</v>
      </c>
      <c r="J2124" s="1" t="s">
        <v>0</v>
      </c>
      <c r="K2124" s="1" t="s">
        <v>49</v>
      </c>
      <c r="L2124" s="1">
        <v>-1</v>
      </c>
      <c r="M2124" s="1">
        <v>898</v>
      </c>
      <c r="N2124" s="6"/>
      <c r="O2124" s="6">
        <v>898</v>
      </c>
      <c r="P2124" s="6">
        <v>-657759.52</v>
      </c>
      <c r="R2124" s="31">
        <v>-898</v>
      </c>
      <c r="S2124" s="28">
        <v>44043</v>
      </c>
    </row>
    <row r="2125" spans="1:19" x14ac:dyDescent="0.2">
      <c r="A2125" s="29">
        <v>41084</v>
      </c>
      <c r="B2125" s="1" t="s">
        <v>200</v>
      </c>
      <c r="C2125" s="27">
        <v>44032</v>
      </c>
      <c r="D2125" s="1">
        <v>51763</v>
      </c>
      <c r="J2125" s="1" t="s">
        <v>0</v>
      </c>
      <c r="K2125" s="1" t="s">
        <v>49</v>
      </c>
      <c r="L2125" s="1">
        <v>-1</v>
      </c>
      <c r="M2125" s="1">
        <v>88</v>
      </c>
      <c r="N2125" s="6"/>
      <c r="O2125" s="6">
        <v>88</v>
      </c>
      <c r="P2125" s="6">
        <v>-657847.52</v>
      </c>
      <c r="R2125" s="31">
        <v>-88</v>
      </c>
      <c r="S2125" s="28">
        <v>44043</v>
      </c>
    </row>
    <row r="2126" spans="1:19" x14ac:dyDescent="0.2">
      <c r="A2126" s="29">
        <v>41084</v>
      </c>
      <c r="B2126" s="1" t="s">
        <v>200</v>
      </c>
      <c r="C2126" s="27">
        <v>44032</v>
      </c>
      <c r="D2126" s="1">
        <v>51763</v>
      </c>
      <c r="J2126" s="1" t="s">
        <v>0</v>
      </c>
      <c r="K2126" s="1" t="s">
        <v>49</v>
      </c>
      <c r="L2126" s="1">
        <v>-1</v>
      </c>
      <c r="M2126" s="1">
        <v>54</v>
      </c>
      <c r="N2126" s="6"/>
      <c r="O2126" s="6">
        <v>54</v>
      </c>
      <c r="P2126" s="6">
        <v>-657901.52</v>
      </c>
      <c r="R2126" s="31">
        <v>-54</v>
      </c>
      <c r="S2126" s="28">
        <v>44043</v>
      </c>
    </row>
    <row r="2127" spans="1:19" x14ac:dyDescent="0.2">
      <c r="A2127" s="29">
        <v>41109</v>
      </c>
      <c r="B2127" s="1" t="s">
        <v>200</v>
      </c>
      <c r="C2127" s="27">
        <v>44032</v>
      </c>
      <c r="D2127" s="1">
        <v>51769</v>
      </c>
      <c r="J2127" s="1" t="s">
        <v>0</v>
      </c>
      <c r="K2127" s="1" t="s">
        <v>49</v>
      </c>
      <c r="L2127" s="1">
        <v>-1.25</v>
      </c>
      <c r="M2127" s="1">
        <v>110</v>
      </c>
      <c r="N2127" s="6"/>
      <c r="O2127" s="6">
        <v>137.5</v>
      </c>
      <c r="P2127" s="6">
        <v>-658039.02</v>
      </c>
      <c r="R2127" s="31">
        <v>-137.5</v>
      </c>
      <c r="S2127" s="28">
        <v>44043</v>
      </c>
    </row>
    <row r="2128" spans="1:19" x14ac:dyDescent="0.2">
      <c r="A2128" s="29">
        <v>41130</v>
      </c>
      <c r="B2128" s="1" t="s">
        <v>200</v>
      </c>
      <c r="C2128" s="27">
        <v>44032</v>
      </c>
      <c r="D2128" s="1">
        <v>51774</v>
      </c>
      <c r="J2128" s="1" t="s">
        <v>0</v>
      </c>
      <c r="K2128" s="1" t="s">
        <v>49</v>
      </c>
      <c r="L2128" s="1">
        <v>-0.5</v>
      </c>
      <c r="M2128" s="1">
        <v>110</v>
      </c>
      <c r="N2128" s="6"/>
      <c r="O2128" s="6">
        <v>55</v>
      </c>
      <c r="P2128" s="6">
        <v>-658094.02</v>
      </c>
      <c r="R2128" s="31">
        <v>-55</v>
      </c>
      <c r="S2128" s="28">
        <v>44043</v>
      </c>
    </row>
    <row r="2129" spans="1:19" x14ac:dyDescent="0.2">
      <c r="A2129" s="29">
        <v>41132</v>
      </c>
      <c r="B2129" s="1" t="s">
        <v>200</v>
      </c>
      <c r="C2129" s="27">
        <v>44032</v>
      </c>
      <c r="D2129" s="1">
        <v>51775</v>
      </c>
      <c r="J2129" s="1" t="s">
        <v>0</v>
      </c>
      <c r="K2129" s="1" t="s">
        <v>49</v>
      </c>
      <c r="L2129" s="1">
        <v>-2.75</v>
      </c>
      <c r="M2129" s="1">
        <v>110</v>
      </c>
      <c r="N2129" s="6"/>
      <c r="O2129" s="6">
        <v>302.5</v>
      </c>
      <c r="P2129" s="6">
        <v>-658396.52</v>
      </c>
      <c r="R2129" s="31">
        <v>-302.5</v>
      </c>
      <c r="S2129" s="28">
        <v>44043</v>
      </c>
    </row>
    <row r="2130" spans="1:19" x14ac:dyDescent="0.2">
      <c r="A2130" s="29">
        <v>41132</v>
      </c>
      <c r="B2130" s="1" t="s">
        <v>200</v>
      </c>
      <c r="C2130" s="27">
        <v>44032</v>
      </c>
      <c r="D2130" s="1">
        <v>51775</v>
      </c>
      <c r="J2130" s="1" t="s">
        <v>0</v>
      </c>
      <c r="K2130" s="1" t="s">
        <v>49</v>
      </c>
      <c r="L2130" s="1">
        <v>-0.5</v>
      </c>
      <c r="M2130" s="1">
        <v>110</v>
      </c>
      <c r="N2130" s="6"/>
      <c r="O2130" s="6">
        <v>55</v>
      </c>
      <c r="P2130" s="6">
        <v>-658451.52</v>
      </c>
      <c r="R2130" s="31">
        <v>-55</v>
      </c>
      <c r="S2130" s="28">
        <v>44043</v>
      </c>
    </row>
    <row r="2131" spans="1:19" x14ac:dyDescent="0.2">
      <c r="A2131" s="29">
        <v>40873</v>
      </c>
      <c r="B2131" s="1" t="s">
        <v>200</v>
      </c>
      <c r="C2131" s="27">
        <v>44034</v>
      </c>
      <c r="D2131" s="1">
        <v>51747</v>
      </c>
      <c r="J2131" s="1" t="s">
        <v>0</v>
      </c>
      <c r="K2131" s="1" t="s">
        <v>49</v>
      </c>
      <c r="L2131" s="1">
        <v>-1</v>
      </c>
      <c r="M2131" s="1">
        <v>278</v>
      </c>
      <c r="N2131" s="6"/>
      <c r="O2131" s="6">
        <v>278</v>
      </c>
      <c r="P2131" s="6">
        <v>-659541.52</v>
      </c>
      <c r="R2131" s="31">
        <v>-278</v>
      </c>
      <c r="S2131" s="28">
        <v>44043</v>
      </c>
    </row>
    <row r="2132" spans="1:19" x14ac:dyDescent="0.2">
      <c r="A2132" s="29">
        <v>40873</v>
      </c>
      <c r="B2132" s="1" t="s">
        <v>200</v>
      </c>
      <c r="C2132" s="27">
        <v>44034</v>
      </c>
      <c r="D2132" s="1">
        <v>51747</v>
      </c>
      <c r="J2132" s="1" t="s">
        <v>0</v>
      </c>
      <c r="K2132" s="1" t="s">
        <v>49</v>
      </c>
      <c r="L2132" s="1">
        <v>-2.25</v>
      </c>
      <c r="M2132" s="1">
        <v>88</v>
      </c>
      <c r="N2132" s="6"/>
      <c r="O2132" s="6">
        <v>198</v>
      </c>
      <c r="P2132" s="6">
        <v>-658913.52</v>
      </c>
      <c r="R2132" s="31">
        <v>-198</v>
      </c>
      <c r="S2132" s="28">
        <v>44043</v>
      </c>
    </row>
    <row r="2133" spans="1:19" x14ac:dyDescent="0.2">
      <c r="A2133" s="29">
        <v>40873</v>
      </c>
      <c r="B2133" s="1" t="s">
        <v>200</v>
      </c>
      <c r="C2133" s="27">
        <v>44034</v>
      </c>
      <c r="D2133" s="1">
        <v>51747</v>
      </c>
      <c r="J2133" s="1" t="s">
        <v>0</v>
      </c>
      <c r="K2133" s="1" t="s">
        <v>49</v>
      </c>
      <c r="L2133" s="1">
        <v>-1.5</v>
      </c>
      <c r="M2133" s="1">
        <v>88</v>
      </c>
      <c r="N2133" s="6"/>
      <c r="O2133" s="6">
        <v>132</v>
      </c>
      <c r="P2133" s="6">
        <v>-658715.52</v>
      </c>
      <c r="R2133" s="31">
        <v>-132</v>
      </c>
      <c r="S2133" s="28">
        <v>44043</v>
      </c>
    </row>
    <row r="2134" spans="1:19" x14ac:dyDescent="0.2">
      <c r="A2134" s="29">
        <v>40873</v>
      </c>
      <c r="B2134" s="1" t="s">
        <v>200</v>
      </c>
      <c r="C2134" s="27">
        <v>44034</v>
      </c>
      <c r="D2134" s="1">
        <v>51747</v>
      </c>
      <c r="J2134" s="1" t="s">
        <v>0</v>
      </c>
      <c r="K2134" s="1" t="s">
        <v>49</v>
      </c>
      <c r="L2134" s="1">
        <v>-1</v>
      </c>
      <c r="M2134" s="1">
        <v>124</v>
      </c>
      <c r="N2134" s="6"/>
      <c r="O2134" s="6">
        <v>124</v>
      </c>
      <c r="P2134" s="6">
        <v>-659147.52000000002</v>
      </c>
      <c r="R2134" s="31">
        <v>-124</v>
      </c>
      <c r="S2134" s="28">
        <v>44043</v>
      </c>
    </row>
    <row r="2135" spans="1:19" x14ac:dyDescent="0.2">
      <c r="A2135" s="29">
        <v>40873</v>
      </c>
      <c r="B2135" s="1" t="s">
        <v>200</v>
      </c>
      <c r="C2135" s="27">
        <v>44034</v>
      </c>
      <c r="D2135" s="1">
        <v>51747</v>
      </c>
      <c r="J2135" s="1" t="s">
        <v>0</v>
      </c>
      <c r="K2135" s="1" t="s">
        <v>49</v>
      </c>
      <c r="L2135" s="1">
        <v>-1.25</v>
      </c>
      <c r="M2135" s="1">
        <v>88</v>
      </c>
      <c r="N2135" s="6"/>
      <c r="O2135" s="6">
        <v>110</v>
      </c>
      <c r="P2135" s="6">
        <v>-659023.52</v>
      </c>
      <c r="R2135" s="31">
        <v>-110</v>
      </c>
      <c r="S2135" s="28">
        <v>44043</v>
      </c>
    </row>
    <row r="2136" spans="1:19" x14ac:dyDescent="0.2">
      <c r="A2136" s="29">
        <v>40873</v>
      </c>
      <c r="B2136" s="1" t="s">
        <v>200</v>
      </c>
      <c r="C2136" s="27">
        <v>44034</v>
      </c>
      <c r="D2136" s="1">
        <v>51747</v>
      </c>
      <c r="J2136" s="1" t="s">
        <v>0</v>
      </c>
      <c r="K2136" s="1" t="s">
        <v>49</v>
      </c>
      <c r="L2136" s="1">
        <v>-1</v>
      </c>
      <c r="M2136" s="1">
        <v>88</v>
      </c>
      <c r="N2136" s="6"/>
      <c r="O2136" s="6">
        <v>88</v>
      </c>
      <c r="P2136" s="6">
        <v>-659235.52</v>
      </c>
      <c r="R2136" s="31">
        <v>-88</v>
      </c>
      <c r="S2136" s="28">
        <v>44043</v>
      </c>
    </row>
    <row r="2137" spans="1:19" x14ac:dyDescent="0.2">
      <c r="A2137" s="29">
        <v>40873</v>
      </c>
      <c r="B2137" s="1" t="s">
        <v>200</v>
      </c>
      <c r="C2137" s="27">
        <v>44034</v>
      </c>
      <c r="D2137" s="1">
        <v>51747</v>
      </c>
      <c r="J2137" s="1" t="s">
        <v>0</v>
      </c>
      <c r="K2137" s="1" t="s">
        <v>49</v>
      </c>
      <c r="L2137" s="1">
        <v>-0.75</v>
      </c>
      <c r="M2137" s="1">
        <v>88</v>
      </c>
      <c r="N2137" s="6"/>
      <c r="O2137" s="6">
        <v>66</v>
      </c>
      <c r="P2137" s="6">
        <v>-658517.52</v>
      </c>
      <c r="R2137" s="31">
        <v>-66</v>
      </c>
      <c r="S2137" s="28">
        <v>44043</v>
      </c>
    </row>
    <row r="2138" spans="1:19" x14ac:dyDescent="0.2">
      <c r="A2138" s="29">
        <v>40873</v>
      </c>
      <c r="B2138" s="1" t="s">
        <v>200</v>
      </c>
      <c r="C2138" s="27">
        <v>44034</v>
      </c>
      <c r="D2138" s="1">
        <v>51747</v>
      </c>
      <c r="J2138" s="1" t="s">
        <v>0</v>
      </c>
      <c r="K2138" s="1" t="s">
        <v>49</v>
      </c>
      <c r="L2138" s="1">
        <v>-1</v>
      </c>
      <c r="M2138" s="1">
        <v>28</v>
      </c>
      <c r="N2138" s="6"/>
      <c r="O2138" s="6">
        <v>28</v>
      </c>
      <c r="P2138" s="6">
        <v>-659263.52</v>
      </c>
      <c r="R2138" s="31">
        <v>-28</v>
      </c>
      <c r="S2138" s="28">
        <v>44043</v>
      </c>
    </row>
    <row r="2139" spans="1:19" x14ac:dyDescent="0.2">
      <c r="A2139" s="29">
        <v>40873</v>
      </c>
      <c r="B2139" s="1" t="s">
        <v>200</v>
      </c>
      <c r="C2139" s="27">
        <v>44034</v>
      </c>
      <c r="D2139" s="1">
        <v>51747</v>
      </c>
      <c r="J2139" s="1" t="s">
        <v>0</v>
      </c>
      <c r="K2139" s="1" t="s">
        <v>49</v>
      </c>
      <c r="L2139" s="1">
        <v>-0.25</v>
      </c>
      <c r="M2139" s="1">
        <v>88</v>
      </c>
      <c r="N2139" s="6"/>
      <c r="O2139" s="6">
        <v>22</v>
      </c>
      <c r="P2139" s="6">
        <v>-658539.52000000002</v>
      </c>
      <c r="R2139" s="31">
        <v>-22</v>
      </c>
      <c r="S2139" s="28">
        <v>44043</v>
      </c>
    </row>
    <row r="2140" spans="1:19" x14ac:dyDescent="0.2">
      <c r="A2140" s="29">
        <v>40873</v>
      </c>
      <c r="B2140" s="1" t="s">
        <v>200</v>
      </c>
      <c r="C2140" s="27">
        <v>44034</v>
      </c>
      <c r="D2140" s="1">
        <v>51747</v>
      </c>
      <c r="J2140" s="1" t="s">
        <v>0</v>
      </c>
      <c r="K2140" s="1" t="s">
        <v>49</v>
      </c>
      <c r="L2140" s="1">
        <v>-0.25</v>
      </c>
      <c r="M2140" s="1">
        <v>88</v>
      </c>
      <c r="N2140" s="6"/>
      <c r="O2140" s="6">
        <v>22</v>
      </c>
      <c r="P2140" s="6">
        <v>-658561.52</v>
      </c>
      <c r="R2140" s="31">
        <v>-22</v>
      </c>
      <c r="S2140" s="28">
        <v>44043</v>
      </c>
    </row>
    <row r="2141" spans="1:19" x14ac:dyDescent="0.2">
      <c r="A2141" s="29">
        <v>40873</v>
      </c>
      <c r="B2141" s="1" t="s">
        <v>200</v>
      </c>
      <c r="C2141" s="27">
        <v>44034</v>
      </c>
      <c r="D2141" s="1">
        <v>51747</v>
      </c>
      <c r="J2141" s="1" t="s">
        <v>0</v>
      </c>
      <c r="K2141" s="1" t="s">
        <v>49</v>
      </c>
      <c r="L2141" s="1">
        <v>-0.25</v>
      </c>
      <c r="M2141" s="1">
        <v>88</v>
      </c>
      <c r="N2141" s="6"/>
      <c r="O2141" s="6">
        <v>22</v>
      </c>
      <c r="P2141" s="6">
        <v>-658583.52</v>
      </c>
      <c r="R2141" s="31">
        <v>-22</v>
      </c>
      <c r="S2141" s="28">
        <v>44043</v>
      </c>
    </row>
    <row r="2142" spans="1:19" x14ac:dyDescent="0.2">
      <c r="A2142" s="29">
        <v>41155</v>
      </c>
      <c r="B2142" s="1" t="s">
        <v>200</v>
      </c>
      <c r="C2142" s="27">
        <v>44035</v>
      </c>
      <c r="D2142" s="1">
        <v>51781</v>
      </c>
      <c r="J2142" s="1" t="s">
        <v>0</v>
      </c>
      <c r="K2142" s="1" t="s">
        <v>49</v>
      </c>
      <c r="L2142" s="1">
        <v>-11</v>
      </c>
      <c r="M2142" s="1">
        <v>32</v>
      </c>
      <c r="N2142" s="6"/>
      <c r="O2142" s="6">
        <v>352</v>
      </c>
      <c r="P2142" s="6">
        <v>-659893.52</v>
      </c>
      <c r="R2142" s="31">
        <v>-352</v>
      </c>
      <c r="S2142" s="28">
        <v>44043</v>
      </c>
    </row>
    <row r="2143" spans="1:19" x14ac:dyDescent="0.2">
      <c r="A2143" s="29">
        <v>41156</v>
      </c>
      <c r="B2143" s="1" t="s">
        <v>200</v>
      </c>
      <c r="C2143" s="27">
        <v>44035</v>
      </c>
      <c r="D2143" s="1">
        <v>51782</v>
      </c>
      <c r="J2143" s="1" t="s">
        <v>0</v>
      </c>
      <c r="K2143" s="1" t="s">
        <v>49</v>
      </c>
      <c r="L2143" s="1">
        <v>-14</v>
      </c>
      <c r="M2143" s="1">
        <v>32</v>
      </c>
      <c r="N2143" s="6"/>
      <c r="O2143" s="6">
        <v>448</v>
      </c>
      <c r="P2143" s="6">
        <v>-660341.52</v>
      </c>
      <c r="R2143" s="31">
        <v>-448</v>
      </c>
      <c r="S2143" s="28">
        <v>44043</v>
      </c>
    </row>
    <row r="2144" spans="1:19" x14ac:dyDescent="0.2">
      <c r="A2144" s="29">
        <v>41157</v>
      </c>
      <c r="B2144" s="1" t="s">
        <v>200</v>
      </c>
      <c r="C2144" s="27">
        <v>44035</v>
      </c>
      <c r="D2144" s="1">
        <v>51783</v>
      </c>
      <c r="J2144" s="1" t="s">
        <v>0</v>
      </c>
      <c r="K2144" s="1" t="s">
        <v>49</v>
      </c>
      <c r="L2144" s="1">
        <v>-8</v>
      </c>
      <c r="M2144" s="1">
        <v>32</v>
      </c>
      <c r="N2144" s="6"/>
      <c r="O2144" s="6">
        <v>256</v>
      </c>
      <c r="P2144" s="6">
        <v>-660597.52</v>
      </c>
      <c r="R2144" s="31">
        <v>-256</v>
      </c>
      <c r="S2144" s="28">
        <v>44043</v>
      </c>
    </row>
    <row r="2145" spans="1:19" x14ac:dyDescent="0.2">
      <c r="A2145" s="29">
        <v>40760</v>
      </c>
      <c r="B2145" s="1" t="s">
        <v>200</v>
      </c>
      <c r="C2145" s="27">
        <v>44036</v>
      </c>
      <c r="D2145" s="1">
        <v>51681</v>
      </c>
      <c r="J2145" s="1" t="s">
        <v>0</v>
      </c>
      <c r="K2145" s="1" t="s">
        <v>49</v>
      </c>
      <c r="L2145" s="1">
        <v>-4</v>
      </c>
      <c r="M2145" s="1">
        <v>88</v>
      </c>
      <c r="N2145" s="6"/>
      <c r="O2145" s="6">
        <v>352</v>
      </c>
      <c r="P2145" s="6">
        <v>-661851.52</v>
      </c>
      <c r="R2145" s="31">
        <v>-352</v>
      </c>
      <c r="S2145" s="28">
        <v>44043</v>
      </c>
    </row>
    <row r="2146" spans="1:19" x14ac:dyDescent="0.2">
      <c r="A2146" s="29">
        <v>40760</v>
      </c>
      <c r="B2146" s="1" t="s">
        <v>200</v>
      </c>
      <c r="C2146" s="27">
        <v>44036</v>
      </c>
      <c r="D2146" s="1">
        <v>51681</v>
      </c>
      <c r="J2146" s="1" t="s">
        <v>0</v>
      </c>
      <c r="K2146" s="1" t="s">
        <v>49</v>
      </c>
      <c r="L2146" s="1">
        <v>-3.75</v>
      </c>
      <c r="M2146" s="1">
        <v>88</v>
      </c>
      <c r="N2146" s="6"/>
      <c r="O2146" s="6">
        <v>330</v>
      </c>
      <c r="P2146" s="6">
        <v>-661213.52</v>
      </c>
      <c r="R2146" s="31">
        <v>-330</v>
      </c>
      <c r="S2146" s="28">
        <v>44043</v>
      </c>
    </row>
    <row r="2147" spans="1:19" x14ac:dyDescent="0.2">
      <c r="A2147" s="29">
        <v>40760</v>
      </c>
      <c r="B2147" s="1" t="s">
        <v>200</v>
      </c>
      <c r="C2147" s="27">
        <v>44036</v>
      </c>
      <c r="D2147" s="1">
        <v>51681</v>
      </c>
      <c r="J2147" s="1" t="s">
        <v>0</v>
      </c>
      <c r="K2147" s="1" t="s">
        <v>49</v>
      </c>
      <c r="L2147" s="1">
        <v>-1.75</v>
      </c>
      <c r="M2147" s="1">
        <v>88</v>
      </c>
      <c r="N2147" s="6"/>
      <c r="O2147" s="6">
        <v>154</v>
      </c>
      <c r="P2147" s="6">
        <v>-661477.52</v>
      </c>
      <c r="R2147" s="31">
        <v>-154</v>
      </c>
      <c r="S2147" s="28">
        <v>44043</v>
      </c>
    </row>
    <row r="2148" spans="1:19" x14ac:dyDescent="0.2">
      <c r="A2148" s="29">
        <v>40760</v>
      </c>
      <c r="B2148" s="1" t="s">
        <v>200</v>
      </c>
      <c r="C2148" s="27">
        <v>44036</v>
      </c>
      <c r="D2148" s="1">
        <v>51681</v>
      </c>
      <c r="J2148" s="1" t="s">
        <v>0</v>
      </c>
      <c r="K2148" s="1" t="s">
        <v>49</v>
      </c>
      <c r="L2148" s="1">
        <v>-1.5</v>
      </c>
      <c r="M2148" s="1">
        <v>88</v>
      </c>
      <c r="N2148" s="6"/>
      <c r="O2148" s="6">
        <v>132</v>
      </c>
      <c r="P2148" s="6">
        <v>-660773.52</v>
      </c>
      <c r="R2148" s="31">
        <v>-132</v>
      </c>
      <c r="S2148" s="28">
        <v>44043</v>
      </c>
    </row>
    <row r="2149" spans="1:19" x14ac:dyDescent="0.2">
      <c r="A2149" s="29">
        <v>40760</v>
      </c>
      <c r="B2149" s="1" t="s">
        <v>200</v>
      </c>
      <c r="C2149" s="27">
        <v>44036</v>
      </c>
      <c r="D2149" s="1">
        <v>51681</v>
      </c>
      <c r="J2149" s="1" t="s">
        <v>0</v>
      </c>
      <c r="K2149" s="1" t="s">
        <v>49</v>
      </c>
      <c r="L2149" s="1">
        <v>-1.25</v>
      </c>
      <c r="M2149" s="1">
        <v>88</v>
      </c>
      <c r="N2149" s="6"/>
      <c r="O2149" s="6">
        <v>110</v>
      </c>
      <c r="P2149" s="6">
        <v>-660883.52</v>
      </c>
      <c r="R2149" s="31">
        <v>-110</v>
      </c>
      <c r="S2149" s="28">
        <v>44043</v>
      </c>
    </row>
    <row r="2150" spans="1:19" x14ac:dyDescent="0.2">
      <c r="A2150" s="29">
        <v>40760</v>
      </c>
      <c r="B2150" s="1" t="s">
        <v>200</v>
      </c>
      <c r="C2150" s="27">
        <v>44036</v>
      </c>
      <c r="D2150" s="1">
        <v>51681</v>
      </c>
      <c r="J2150" s="1" t="s">
        <v>0</v>
      </c>
      <c r="K2150" s="1" t="s">
        <v>49</v>
      </c>
      <c r="L2150" s="1">
        <v>-1.25</v>
      </c>
      <c r="M2150" s="1">
        <v>88</v>
      </c>
      <c r="N2150" s="6"/>
      <c r="O2150" s="6">
        <v>110</v>
      </c>
      <c r="P2150" s="6">
        <v>-661323.52000000002</v>
      </c>
      <c r="R2150" s="31">
        <v>-110</v>
      </c>
      <c r="S2150" s="28">
        <v>44043</v>
      </c>
    </row>
    <row r="2151" spans="1:19" x14ac:dyDescent="0.2">
      <c r="A2151" s="29">
        <v>40760</v>
      </c>
      <c r="B2151" s="1" t="s">
        <v>200</v>
      </c>
      <c r="C2151" s="27">
        <v>44036</v>
      </c>
      <c r="D2151" s="1">
        <v>51681</v>
      </c>
      <c r="J2151" s="1" t="s">
        <v>0</v>
      </c>
      <c r="K2151" s="1" t="s">
        <v>49</v>
      </c>
      <c r="L2151" s="1">
        <v>-0.5</v>
      </c>
      <c r="M2151" s="1">
        <v>88</v>
      </c>
      <c r="N2151" s="6"/>
      <c r="O2151" s="6">
        <v>44</v>
      </c>
      <c r="P2151" s="6">
        <v>-660641.52</v>
      </c>
      <c r="R2151" s="31">
        <v>-44</v>
      </c>
      <c r="S2151" s="28">
        <v>44043</v>
      </c>
    </row>
    <row r="2152" spans="1:19" x14ac:dyDescent="0.2">
      <c r="A2152" s="29">
        <v>40760</v>
      </c>
      <c r="B2152" s="1" t="s">
        <v>200</v>
      </c>
      <c r="C2152" s="27">
        <v>44036</v>
      </c>
      <c r="D2152" s="1">
        <v>51681</v>
      </c>
      <c r="J2152" s="1" t="s">
        <v>0</v>
      </c>
      <c r="K2152" s="1" t="s">
        <v>49</v>
      </c>
      <c r="L2152" s="1">
        <v>-0.25</v>
      </c>
      <c r="M2152" s="1">
        <v>88</v>
      </c>
      <c r="N2152" s="6"/>
      <c r="O2152" s="6">
        <v>22</v>
      </c>
      <c r="P2152" s="6">
        <v>-661499.52</v>
      </c>
      <c r="R2152" s="31">
        <v>-22</v>
      </c>
      <c r="S2152" s="28">
        <v>44043</v>
      </c>
    </row>
    <row r="2153" spans="1:19" x14ac:dyDescent="0.2">
      <c r="A2153" s="29">
        <v>40760</v>
      </c>
      <c r="B2153" s="1" t="s">
        <v>200</v>
      </c>
      <c r="C2153" s="27">
        <v>44036</v>
      </c>
      <c r="D2153" s="1">
        <v>51681</v>
      </c>
      <c r="J2153" s="1" t="s">
        <v>0</v>
      </c>
      <c r="K2153" s="1" t="s">
        <v>49</v>
      </c>
      <c r="L2153" s="1">
        <v>-0.25</v>
      </c>
      <c r="M2153" s="1">
        <v>88</v>
      </c>
      <c r="N2153" s="6"/>
      <c r="O2153" s="6">
        <v>22</v>
      </c>
      <c r="P2153" s="6">
        <v>-661873.52</v>
      </c>
      <c r="R2153" s="31">
        <v>-22</v>
      </c>
      <c r="S2153" s="28">
        <v>44043</v>
      </c>
    </row>
    <row r="2154" spans="1:19" x14ac:dyDescent="0.2">
      <c r="A2154" s="29">
        <v>41159</v>
      </c>
      <c r="B2154" s="1" t="s">
        <v>200</v>
      </c>
      <c r="C2154" s="27">
        <v>44036</v>
      </c>
      <c r="D2154" s="1">
        <v>51784</v>
      </c>
      <c r="J2154" s="1" t="s">
        <v>0</v>
      </c>
      <c r="K2154" s="1" t="s">
        <v>49</v>
      </c>
      <c r="L2154" s="1">
        <v>-13</v>
      </c>
      <c r="M2154" s="1">
        <v>32</v>
      </c>
      <c r="N2154" s="6"/>
      <c r="O2154" s="6">
        <v>416</v>
      </c>
      <c r="P2154" s="6">
        <v>-662289.52</v>
      </c>
      <c r="R2154" s="31">
        <v>-416</v>
      </c>
      <c r="S2154" s="28">
        <v>44043</v>
      </c>
    </row>
    <row r="2155" spans="1:19" x14ac:dyDescent="0.2">
      <c r="A2155" s="29">
        <v>41160</v>
      </c>
      <c r="B2155" s="1" t="s">
        <v>200</v>
      </c>
      <c r="C2155" s="27">
        <v>44036</v>
      </c>
      <c r="D2155" s="1">
        <v>51785</v>
      </c>
      <c r="J2155" s="1" t="s">
        <v>0</v>
      </c>
      <c r="K2155" s="1" t="s">
        <v>49</v>
      </c>
      <c r="L2155" s="1">
        <v>-8</v>
      </c>
      <c r="M2155" s="1">
        <v>32</v>
      </c>
      <c r="N2155" s="6"/>
      <c r="O2155" s="6">
        <v>256</v>
      </c>
      <c r="P2155" s="6">
        <v>-662545.52</v>
      </c>
      <c r="R2155" s="31">
        <v>-256</v>
      </c>
      <c r="S2155" s="28">
        <v>44043</v>
      </c>
    </row>
    <row r="2156" spans="1:19" x14ac:dyDescent="0.2">
      <c r="A2156" s="29">
        <v>41161</v>
      </c>
      <c r="B2156" s="1" t="s">
        <v>200</v>
      </c>
      <c r="C2156" s="27">
        <v>44036</v>
      </c>
      <c r="D2156" s="1">
        <v>51786</v>
      </c>
      <c r="J2156" s="1" t="s">
        <v>0</v>
      </c>
      <c r="K2156" s="1" t="s">
        <v>49</v>
      </c>
      <c r="L2156" s="1">
        <v>-5</v>
      </c>
      <c r="M2156" s="1">
        <v>32</v>
      </c>
      <c r="N2156" s="6"/>
      <c r="O2156" s="6">
        <v>160</v>
      </c>
      <c r="P2156" s="6">
        <v>-662705.52</v>
      </c>
      <c r="R2156" s="31">
        <v>-160</v>
      </c>
      <c r="S2156" s="28">
        <v>44043</v>
      </c>
    </row>
    <row r="2157" spans="1:19" x14ac:dyDescent="0.2">
      <c r="A2157" s="29">
        <v>41162</v>
      </c>
      <c r="B2157" s="1" t="s">
        <v>200</v>
      </c>
      <c r="C2157" s="27">
        <v>44036</v>
      </c>
      <c r="D2157" s="1">
        <v>51787</v>
      </c>
      <c r="J2157" s="1" t="s">
        <v>0</v>
      </c>
      <c r="K2157" s="1" t="s">
        <v>49</v>
      </c>
      <c r="L2157" s="1">
        <v>-15</v>
      </c>
      <c r="M2157" s="1">
        <v>32</v>
      </c>
      <c r="N2157" s="6"/>
      <c r="O2157" s="6">
        <v>480</v>
      </c>
      <c r="P2157" s="6">
        <v>-663185.52</v>
      </c>
      <c r="R2157" s="31">
        <v>-480</v>
      </c>
      <c r="S2157" s="28">
        <v>44043</v>
      </c>
    </row>
    <row r="2158" spans="1:19" x14ac:dyDescent="0.2">
      <c r="A2158" s="29">
        <v>41163</v>
      </c>
      <c r="B2158" s="1" t="s">
        <v>200</v>
      </c>
      <c r="C2158" s="27">
        <v>44036</v>
      </c>
      <c r="D2158" s="1">
        <v>51788</v>
      </c>
      <c r="J2158" s="1" t="s">
        <v>0</v>
      </c>
      <c r="K2158" s="1" t="s">
        <v>49</v>
      </c>
      <c r="L2158" s="1">
        <v>-5</v>
      </c>
      <c r="M2158" s="1">
        <v>32</v>
      </c>
      <c r="N2158" s="6"/>
      <c r="O2158" s="6">
        <v>160</v>
      </c>
      <c r="P2158" s="6">
        <v>-663345.52</v>
      </c>
      <c r="R2158" s="31">
        <v>-160</v>
      </c>
      <c r="S2158" s="28">
        <v>44043</v>
      </c>
    </row>
    <row r="2159" spans="1:19" x14ac:dyDescent="0.2">
      <c r="A2159" s="29">
        <v>41164</v>
      </c>
      <c r="B2159" s="1" t="s">
        <v>200</v>
      </c>
      <c r="C2159" s="27">
        <v>44036</v>
      </c>
      <c r="D2159" s="1">
        <v>51789</v>
      </c>
      <c r="J2159" s="1" t="s">
        <v>0</v>
      </c>
      <c r="K2159" s="1" t="s">
        <v>49</v>
      </c>
      <c r="L2159" s="1">
        <v>-6</v>
      </c>
      <c r="M2159" s="1">
        <v>32</v>
      </c>
      <c r="N2159" s="6"/>
      <c r="O2159" s="6">
        <v>192</v>
      </c>
      <c r="P2159" s="6">
        <v>-663537.52</v>
      </c>
      <c r="R2159" s="31">
        <v>-192</v>
      </c>
      <c r="S2159" s="28">
        <v>44043</v>
      </c>
    </row>
    <row r="2160" spans="1:19" x14ac:dyDescent="0.2">
      <c r="A2160" s="29">
        <v>41165</v>
      </c>
      <c r="B2160" s="1" t="s">
        <v>200</v>
      </c>
      <c r="C2160" s="27">
        <v>44036</v>
      </c>
      <c r="D2160" s="1">
        <v>51790</v>
      </c>
      <c r="J2160" s="1" t="s">
        <v>0</v>
      </c>
      <c r="K2160" s="1" t="s">
        <v>49</v>
      </c>
      <c r="L2160" s="1">
        <v>-11</v>
      </c>
      <c r="M2160" s="1">
        <v>32</v>
      </c>
      <c r="N2160" s="6"/>
      <c r="O2160" s="6">
        <v>352</v>
      </c>
      <c r="P2160" s="6">
        <v>-663889.52</v>
      </c>
      <c r="R2160" s="31">
        <v>-352</v>
      </c>
      <c r="S2160" s="28">
        <v>44043</v>
      </c>
    </row>
    <row r="2161" spans="1:19" x14ac:dyDescent="0.2">
      <c r="A2161" s="29">
        <v>41166</v>
      </c>
      <c r="B2161" s="1" t="s">
        <v>200</v>
      </c>
      <c r="C2161" s="27">
        <v>44036</v>
      </c>
      <c r="D2161" s="1">
        <v>51791</v>
      </c>
      <c r="J2161" s="1" t="s">
        <v>0</v>
      </c>
      <c r="K2161" s="1" t="s">
        <v>49</v>
      </c>
      <c r="L2161" s="1">
        <v>-23</v>
      </c>
      <c r="M2161" s="1">
        <v>32</v>
      </c>
      <c r="N2161" s="6"/>
      <c r="O2161" s="6">
        <v>736</v>
      </c>
      <c r="P2161" s="6">
        <v>-664625.52</v>
      </c>
      <c r="R2161" s="31">
        <v>-736</v>
      </c>
      <c r="S2161" s="28">
        <v>44043</v>
      </c>
    </row>
    <row r="2162" spans="1:19" x14ac:dyDescent="0.2">
      <c r="A2162" s="29">
        <v>41167</v>
      </c>
      <c r="B2162" s="1" t="s">
        <v>200</v>
      </c>
      <c r="C2162" s="27">
        <v>44036</v>
      </c>
      <c r="D2162" s="1">
        <v>51792</v>
      </c>
      <c r="J2162" s="1" t="s">
        <v>0</v>
      </c>
      <c r="K2162" s="1" t="s">
        <v>49</v>
      </c>
      <c r="L2162" s="1">
        <v>-5</v>
      </c>
      <c r="M2162" s="1">
        <v>32</v>
      </c>
      <c r="N2162" s="6"/>
      <c r="O2162" s="6">
        <v>160</v>
      </c>
      <c r="P2162" s="6">
        <v>-664785.52</v>
      </c>
      <c r="R2162" s="31">
        <v>-160</v>
      </c>
      <c r="S2162" s="28">
        <v>44043</v>
      </c>
    </row>
    <row r="2163" spans="1:19" x14ac:dyDescent="0.2">
      <c r="A2163" s="29">
        <v>41168</v>
      </c>
      <c r="B2163" s="1" t="s">
        <v>200</v>
      </c>
      <c r="C2163" s="27">
        <v>44036</v>
      </c>
      <c r="D2163" s="1">
        <v>51793</v>
      </c>
      <c r="J2163" s="1" t="s">
        <v>0</v>
      </c>
      <c r="K2163" s="1" t="s">
        <v>49</v>
      </c>
      <c r="L2163" s="1">
        <v>-20</v>
      </c>
      <c r="M2163" s="1">
        <v>32</v>
      </c>
      <c r="N2163" s="6"/>
      <c r="O2163" s="6">
        <v>640</v>
      </c>
      <c r="P2163" s="6">
        <v>-665425.52</v>
      </c>
      <c r="R2163" s="31">
        <v>-640</v>
      </c>
      <c r="S2163" s="28">
        <v>44043</v>
      </c>
    </row>
    <row r="2164" spans="1:19" x14ac:dyDescent="0.2">
      <c r="A2164" s="29">
        <v>41169</v>
      </c>
      <c r="B2164" s="1" t="s">
        <v>200</v>
      </c>
      <c r="C2164" s="27">
        <v>44036</v>
      </c>
      <c r="D2164" s="1">
        <v>51794</v>
      </c>
      <c r="J2164" s="1" t="s">
        <v>0</v>
      </c>
      <c r="K2164" s="1" t="s">
        <v>49</v>
      </c>
      <c r="L2164" s="1">
        <v>-55</v>
      </c>
      <c r="M2164" s="1">
        <v>32</v>
      </c>
      <c r="N2164" s="6"/>
      <c r="O2164" s="6">
        <v>1760</v>
      </c>
      <c r="P2164" s="6">
        <v>-667185.52</v>
      </c>
      <c r="R2164" s="31">
        <v>-1760</v>
      </c>
      <c r="S2164" s="28">
        <v>44043</v>
      </c>
    </row>
    <row r="2165" spans="1:19" x14ac:dyDescent="0.2">
      <c r="A2165" s="29">
        <v>41170</v>
      </c>
      <c r="B2165" s="1" t="s">
        <v>200</v>
      </c>
      <c r="C2165" s="27">
        <v>44036</v>
      </c>
      <c r="D2165" s="1">
        <v>51795</v>
      </c>
      <c r="J2165" s="1" t="s">
        <v>0</v>
      </c>
      <c r="K2165" s="1" t="s">
        <v>49</v>
      </c>
      <c r="L2165" s="1">
        <v>-5</v>
      </c>
      <c r="M2165" s="1">
        <v>32</v>
      </c>
      <c r="N2165" s="6"/>
      <c r="O2165" s="6">
        <v>160</v>
      </c>
      <c r="P2165" s="6">
        <v>-667345.52</v>
      </c>
      <c r="R2165" s="31">
        <v>-160</v>
      </c>
      <c r="S2165" s="28">
        <v>44043</v>
      </c>
    </row>
    <row r="2166" spans="1:19" x14ac:dyDescent="0.2">
      <c r="A2166" s="29">
        <v>41171</v>
      </c>
      <c r="B2166" s="1" t="s">
        <v>200</v>
      </c>
      <c r="C2166" s="27">
        <v>44036</v>
      </c>
      <c r="D2166" s="1">
        <v>51796</v>
      </c>
      <c r="J2166" s="1" t="s">
        <v>0</v>
      </c>
      <c r="K2166" s="1" t="s">
        <v>49</v>
      </c>
      <c r="L2166" s="1">
        <v>-21</v>
      </c>
      <c r="M2166" s="1">
        <v>32</v>
      </c>
      <c r="N2166" s="6"/>
      <c r="O2166" s="6">
        <v>672</v>
      </c>
      <c r="P2166" s="6">
        <v>-668017.52</v>
      </c>
      <c r="R2166" s="31">
        <v>-672</v>
      </c>
      <c r="S2166" s="28">
        <v>44043</v>
      </c>
    </row>
    <row r="2167" spans="1:19" x14ac:dyDescent="0.2">
      <c r="A2167" s="29">
        <v>41172</v>
      </c>
      <c r="B2167" s="1" t="s">
        <v>200</v>
      </c>
      <c r="C2167" s="27">
        <v>44036</v>
      </c>
      <c r="D2167" s="1">
        <v>51797</v>
      </c>
      <c r="J2167" s="1" t="s">
        <v>0</v>
      </c>
      <c r="K2167" s="1" t="s">
        <v>49</v>
      </c>
      <c r="L2167" s="1">
        <v>-5</v>
      </c>
      <c r="M2167" s="1">
        <v>32</v>
      </c>
      <c r="N2167" s="6"/>
      <c r="O2167" s="6">
        <v>160</v>
      </c>
      <c r="P2167" s="6">
        <v>-668177.52</v>
      </c>
      <c r="R2167" s="31">
        <v>-160</v>
      </c>
      <c r="S2167" s="28">
        <v>44043</v>
      </c>
    </row>
    <row r="2168" spans="1:19" x14ac:dyDescent="0.2">
      <c r="A2168" s="29">
        <v>41173</v>
      </c>
      <c r="B2168" s="1" t="s">
        <v>200</v>
      </c>
      <c r="C2168" s="27">
        <v>44036</v>
      </c>
      <c r="D2168" s="1">
        <v>51798</v>
      </c>
      <c r="J2168" s="1" t="s">
        <v>0</v>
      </c>
      <c r="K2168" s="1" t="s">
        <v>49</v>
      </c>
      <c r="L2168" s="1">
        <v>-8</v>
      </c>
      <c r="M2168" s="1">
        <v>32</v>
      </c>
      <c r="N2168" s="6"/>
      <c r="O2168" s="6">
        <v>256</v>
      </c>
      <c r="P2168" s="6">
        <v>-668433.52</v>
      </c>
      <c r="R2168" s="31">
        <v>-256</v>
      </c>
      <c r="S2168" s="28">
        <v>44043</v>
      </c>
    </row>
    <row r="2169" spans="1:19" x14ac:dyDescent="0.2">
      <c r="A2169" s="29">
        <v>41174</v>
      </c>
      <c r="B2169" s="1" t="s">
        <v>200</v>
      </c>
      <c r="C2169" s="27">
        <v>44036</v>
      </c>
      <c r="D2169" s="1">
        <v>51799</v>
      </c>
      <c r="J2169" s="1" t="s">
        <v>0</v>
      </c>
      <c r="K2169" s="1" t="s">
        <v>49</v>
      </c>
      <c r="L2169" s="1">
        <v>-13</v>
      </c>
      <c r="M2169" s="1">
        <v>32</v>
      </c>
      <c r="N2169" s="6"/>
      <c r="O2169" s="6">
        <v>416</v>
      </c>
      <c r="P2169" s="6">
        <v>-668849.52</v>
      </c>
      <c r="R2169" s="31">
        <v>-416</v>
      </c>
      <c r="S2169" s="28">
        <v>44043</v>
      </c>
    </row>
    <row r="2170" spans="1:19" x14ac:dyDescent="0.2">
      <c r="A2170" s="29">
        <v>41175</v>
      </c>
      <c r="B2170" s="1" t="s">
        <v>200</v>
      </c>
      <c r="C2170" s="27">
        <v>44036</v>
      </c>
      <c r="D2170" s="1">
        <v>51800</v>
      </c>
      <c r="J2170" s="1" t="s">
        <v>0</v>
      </c>
      <c r="K2170" s="1" t="s">
        <v>49</v>
      </c>
      <c r="L2170" s="1">
        <v>-3</v>
      </c>
      <c r="M2170" s="1">
        <v>32</v>
      </c>
      <c r="N2170" s="6"/>
      <c r="O2170" s="6">
        <v>96</v>
      </c>
      <c r="P2170" s="6">
        <v>-668945.52</v>
      </c>
      <c r="R2170" s="31">
        <v>-96</v>
      </c>
      <c r="S2170" s="28">
        <v>44043</v>
      </c>
    </row>
    <row r="2171" spans="1:19" x14ac:dyDescent="0.2">
      <c r="A2171" s="29">
        <v>41176</v>
      </c>
      <c r="B2171" s="1" t="s">
        <v>200</v>
      </c>
      <c r="C2171" s="27">
        <v>44036</v>
      </c>
      <c r="D2171" s="1">
        <v>51801</v>
      </c>
      <c r="J2171" s="1" t="s">
        <v>0</v>
      </c>
      <c r="K2171" s="1" t="s">
        <v>49</v>
      </c>
      <c r="L2171" s="1">
        <v>-3</v>
      </c>
      <c r="M2171" s="1">
        <v>32</v>
      </c>
      <c r="N2171" s="6"/>
      <c r="O2171" s="6">
        <v>96</v>
      </c>
      <c r="P2171" s="6">
        <v>-669041.52</v>
      </c>
      <c r="R2171" s="31">
        <v>-96</v>
      </c>
      <c r="S2171" s="28">
        <v>44043</v>
      </c>
    </row>
    <row r="2172" spans="1:19" x14ac:dyDescent="0.2">
      <c r="A2172" s="29">
        <v>41177</v>
      </c>
      <c r="B2172" s="1" t="s">
        <v>200</v>
      </c>
      <c r="C2172" s="27">
        <v>44036</v>
      </c>
      <c r="D2172" s="1">
        <v>51802</v>
      </c>
      <c r="J2172" s="1" t="s">
        <v>0</v>
      </c>
      <c r="K2172" s="1" t="s">
        <v>49</v>
      </c>
      <c r="L2172" s="1">
        <v>-3</v>
      </c>
      <c r="M2172" s="1">
        <v>32</v>
      </c>
      <c r="N2172" s="6"/>
      <c r="O2172" s="6">
        <v>96</v>
      </c>
      <c r="P2172" s="6">
        <v>-669137.52</v>
      </c>
      <c r="R2172" s="31">
        <v>-96</v>
      </c>
      <c r="S2172" s="28">
        <v>44043</v>
      </c>
    </row>
    <row r="2173" spans="1:19" x14ac:dyDescent="0.2">
      <c r="A2173" s="29">
        <v>41178</v>
      </c>
      <c r="B2173" s="1" t="s">
        <v>200</v>
      </c>
      <c r="C2173" s="27">
        <v>44036</v>
      </c>
      <c r="D2173" s="1">
        <v>51803</v>
      </c>
      <c r="J2173" s="1" t="s">
        <v>0</v>
      </c>
      <c r="K2173" s="1" t="s">
        <v>49</v>
      </c>
      <c r="L2173" s="1">
        <v>-1</v>
      </c>
      <c r="M2173" s="1">
        <v>32</v>
      </c>
      <c r="N2173" s="6"/>
      <c r="O2173" s="6">
        <v>32</v>
      </c>
      <c r="P2173" s="6">
        <v>-669169.52</v>
      </c>
      <c r="R2173" s="31">
        <v>-32</v>
      </c>
      <c r="S2173" s="28">
        <v>44043</v>
      </c>
    </row>
    <row r="2174" spans="1:19" x14ac:dyDescent="0.2">
      <c r="A2174" s="29">
        <v>41179</v>
      </c>
      <c r="B2174" s="1" t="s">
        <v>200</v>
      </c>
      <c r="C2174" s="27">
        <v>44036</v>
      </c>
      <c r="D2174" s="1">
        <v>51804</v>
      </c>
      <c r="J2174" s="1" t="s">
        <v>0</v>
      </c>
      <c r="K2174" s="1" t="s">
        <v>49</v>
      </c>
      <c r="L2174" s="1">
        <v>-8</v>
      </c>
      <c r="M2174" s="1">
        <v>32</v>
      </c>
      <c r="N2174" s="6"/>
      <c r="O2174" s="6">
        <v>256</v>
      </c>
      <c r="P2174" s="6">
        <v>-669425.52</v>
      </c>
      <c r="R2174" s="31">
        <v>-256</v>
      </c>
      <c r="S2174" s="28">
        <v>44043</v>
      </c>
    </row>
    <row r="2175" spans="1:19" x14ac:dyDescent="0.2">
      <c r="A2175" s="29">
        <v>41180</v>
      </c>
      <c r="B2175" s="1" t="s">
        <v>200</v>
      </c>
      <c r="C2175" s="27">
        <v>44036</v>
      </c>
      <c r="D2175" s="1">
        <v>51805</v>
      </c>
      <c r="J2175" s="1" t="s">
        <v>0</v>
      </c>
      <c r="K2175" s="1" t="s">
        <v>49</v>
      </c>
      <c r="L2175" s="1">
        <v>-17</v>
      </c>
      <c r="M2175" s="1">
        <v>32</v>
      </c>
      <c r="N2175" s="6"/>
      <c r="O2175" s="6">
        <v>544</v>
      </c>
      <c r="P2175" s="6">
        <v>-669969.52</v>
      </c>
      <c r="R2175" s="31">
        <v>-544</v>
      </c>
      <c r="S2175" s="28">
        <v>44043</v>
      </c>
    </row>
    <row r="2176" spans="1:19" x14ac:dyDescent="0.2">
      <c r="A2176" s="29">
        <v>41192</v>
      </c>
      <c r="B2176" s="1" t="s">
        <v>200</v>
      </c>
      <c r="C2176" s="27">
        <v>44039</v>
      </c>
      <c r="D2176" s="1">
        <v>51807</v>
      </c>
      <c r="J2176" s="1" t="s">
        <v>0</v>
      </c>
      <c r="K2176" s="1" t="s">
        <v>49</v>
      </c>
      <c r="L2176" s="1">
        <v>-12</v>
      </c>
      <c r="M2176" s="1">
        <v>32</v>
      </c>
      <c r="N2176" s="6"/>
      <c r="O2176" s="6">
        <v>384</v>
      </c>
      <c r="P2176" s="6">
        <v>-670353.52</v>
      </c>
      <c r="R2176" s="31">
        <v>-384</v>
      </c>
      <c r="S2176" s="28">
        <v>44043</v>
      </c>
    </row>
    <row r="2177" spans="1:19" x14ac:dyDescent="0.2">
      <c r="A2177" s="29">
        <v>41111</v>
      </c>
      <c r="B2177" s="1" t="s">
        <v>200</v>
      </c>
      <c r="C2177" s="27">
        <v>44042</v>
      </c>
      <c r="D2177" s="1">
        <v>51771</v>
      </c>
      <c r="J2177" s="1" t="s">
        <v>0</v>
      </c>
      <c r="K2177" s="1" t="s">
        <v>49</v>
      </c>
      <c r="L2177" s="1">
        <v>-7.5</v>
      </c>
      <c r="M2177" s="1">
        <v>88</v>
      </c>
      <c r="N2177" s="6"/>
      <c r="O2177" s="6">
        <v>660</v>
      </c>
      <c r="P2177" s="6">
        <v>-671827.52</v>
      </c>
      <c r="R2177" s="31">
        <v>-660</v>
      </c>
      <c r="S2177" s="28">
        <v>44043</v>
      </c>
    </row>
    <row r="2178" spans="1:19" x14ac:dyDescent="0.2">
      <c r="A2178" s="29">
        <v>41111</v>
      </c>
      <c r="B2178" s="1" t="s">
        <v>200</v>
      </c>
      <c r="C2178" s="27">
        <v>44042</v>
      </c>
      <c r="D2178" s="1">
        <v>51771</v>
      </c>
      <c r="J2178" s="1" t="s">
        <v>0</v>
      </c>
      <c r="K2178" s="1" t="s">
        <v>49</v>
      </c>
      <c r="L2178" s="1">
        <v>-6.75</v>
      </c>
      <c r="M2178" s="1">
        <v>88</v>
      </c>
      <c r="N2178" s="6"/>
      <c r="O2178" s="6">
        <v>594</v>
      </c>
      <c r="P2178" s="6">
        <v>-670947.52</v>
      </c>
      <c r="R2178" s="31">
        <v>-594</v>
      </c>
      <c r="S2178" s="28">
        <v>44043</v>
      </c>
    </row>
    <row r="2179" spans="1:19" x14ac:dyDescent="0.2">
      <c r="A2179" s="29">
        <v>41111</v>
      </c>
      <c r="B2179" s="1" t="s">
        <v>200</v>
      </c>
      <c r="C2179" s="27">
        <v>44042</v>
      </c>
      <c r="D2179" s="1">
        <v>51771</v>
      </c>
      <c r="J2179" s="1" t="s">
        <v>0</v>
      </c>
      <c r="K2179" s="1" t="s">
        <v>49</v>
      </c>
      <c r="L2179" s="1">
        <v>-2.5</v>
      </c>
      <c r="M2179" s="1">
        <v>88</v>
      </c>
      <c r="N2179" s="6"/>
      <c r="O2179" s="6">
        <v>220</v>
      </c>
      <c r="P2179" s="6">
        <v>-671167.52</v>
      </c>
      <c r="R2179" s="31">
        <v>-220</v>
      </c>
      <c r="S2179" s="28">
        <v>44043</v>
      </c>
    </row>
    <row r="2180" spans="1:19" x14ac:dyDescent="0.2">
      <c r="A2180" s="29">
        <v>41225</v>
      </c>
      <c r="B2180" s="1" t="s">
        <v>623</v>
      </c>
      <c r="C2180" s="27">
        <v>44042</v>
      </c>
      <c r="D2180" s="1">
        <v>85</v>
      </c>
      <c r="J2180" s="1" t="s">
        <v>0</v>
      </c>
      <c r="K2180" s="1" t="s">
        <v>121</v>
      </c>
      <c r="N2180" s="6"/>
      <c r="O2180" s="6">
        <v>9.2100000000000009</v>
      </c>
      <c r="P2180" s="6">
        <v>-671836.73</v>
      </c>
      <c r="R2180" s="31">
        <v>-9.2100000000000009</v>
      </c>
      <c r="S2180" s="28">
        <v>44043</v>
      </c>
    </row>
    <row r="2181" spans="1:19" x14ac:dyDescent="0.2">
      <c r="A2181" s="29">
        <v>41227</v>
      </c>
      <c r="B2181" s="1" t="s">
        <v>200</v>
      </c>
      <c r="C2181" s="27">
        <v>44042</v>
      </c>
      <c r="D2181" s="1">
        <v>51809</v>
      </c>
      <c r="J2181" s="1" t="s">
        <v>0</v>
      </c>
      <c r="K2181" s="1" t="s">
        <v>49</v>
      </c>
      <c r="L2181" s="1">
        <v>-1</v>
      </c>
      <c r="M2181" s="1">
        <v>160</v>
      </c>
      <c r="N2181" s="6"/>
      <c r="O2181" s="6">
        <v>160</v>
      </c>
      <c r="P2181" s="6">
        <v>-671996.73</v>
      </c>
      <c r="R2181" s="31">
        <v>-160</v>
      </c>
      <c r="S2181" s="28">
        <v>44043</v>
      </c>
    </row>
    <row r="2182" spans="1:19" x14ac:dyDescent="0.2">
      <c r="A2182" s="29">
        <v>41227</v>
      </c>
      <c r="B2182" s="1" t="s">
        <v>200</v>
      </c>
      <c r="C2182" s="27">
        <v>44042</v>
      </c>
      <c r="D2182" s="1">
        <v>51809</v>
      </c>
      <c r="J2182" s="1" t="s">
        <v>0</v>
      </c>
      <c r="K2182" s="1" t="s">
        <v>49</v>
      </c>
      <c r="L2182" s="1">
        <v>-1</v>
      </c>
      <c r="M2182" s="1">
        <v>98</v>
      </c>
      <c r="N2182" s="6"/>
      <c r="O2182" s="6">
        <v>98</v>
      </c>
      <c r="P2182" s="6">
        <v>-672094.73</v>
      </c>
      <c r="R2182" s="31">
        <v>-98</v>
      </c>
      <c r="S2182" s="28">
        <v>44043</v>
      </c>
    </row>
    <row r="2183" spans="1:19" x14ac:dyDescent="0.2">
      <c r="A2183" s="29">
        <v>41230</v>
      </c>
      <c r="B2183" s="1" t="s">
        <v>200</v>
      </c>
      <c r="C2183" s="27">
        <v>44042</v>
      </c>
      <c r="D2183" s="1">
        <v>51810</v>
      </c>
      <c r="J2183" s="1" t="s">
        <v>0</v>
      </c>
      <c r="K2183" s="1" t="s">
        <v>49</v>
      </c>
      <c r="L2183" s="1">
        <v>-0.75</v>
      </c>
      <c r="M2183" s="1">
        <v>88</v>
      </c>
      <c r="N2183" s="6"/>
      <c r="O2183" s="6">
        <v>66</v>
      </c>
      <c r="P2183" s="6">
        <v>-672160.73</v>
      </c>
      <c r="R2183" s="31">
        <v>-66</v>
      </c>
      <c r="S2183" s="28">
        <v>44043</v>
      </c>
    </row>
    <row r="2184" spans="1:19" x14ac:dyDescent="0.2">
      <c r="A2184" s="29">
        <v>41230</v>
      </c>
      <c r="B2184" s="1" t="s">
        <v>200</v>
      </c>
      <c r="C2184" s="27">
        <v>44042</v>
      </c>
      <c r="D2184" s="1">
        <v>51810</v>
      </c>
      <c r="J2184" s="1" t="s">
        <v>0</v>
      </c>
      <c r="K2184" s="1" t="s">
        <v>49</v>
      </c>
      <c r="L2184" s="1">
        <v>-0.5</v>
      </c>
      <c r="M2184" s="1">
        <v>88</v>
      </c>
      <c r="N2184" s="6"/>
      <c r="O2184" s="6">
        <v>44</v>
      </c>
      <c r="P2184" s="6">
        <v>-672287.23</v>
      </c>
      <c r="R2184" s="31">
        <v>-44</v>
      </c>
      <c r="S2184" s="28">
        <v>44043</v>
      </c>
    </row>
    <row r="2185" spans="1:19" x14ac:dyDescent="0.2">
      <c r="A2185" s="29">
        <v>41231</v>
      </c>
      <c r="B2185" s="1" t="s">
        <v>200</v>
      </c>
      <c r="C2185" s="27">
        <v>44042</v>
      </c>
      <c r="D2185" s="1">
        <v>51811</v>
      </c>
      <c r="J2185" s="1" t="s">
        <v>0</v>
      </c>
      <c r="K2185" s="1" t="s">
        <v>49</v>
      </c>
      <c r="L2185" s="1">
        <v>-0.75</v>
      </c>
      <c r="M2185" s="1">
        <v>110</v>
      </c>
      <c r="N2185" s="6"/>
      <c r="O2185" s="6">
        <v>82.5</v>
      </c>
      <c r="P2185" s="6">
        <v>-672243.23</v>
      </c>
      <c r="R2185" s="31">
        <v>-82.5</v>
      </c>
      <c r="S2185" s="28">
        <v>44043</v>
      </c>
    </row>
    <row r="2186" spans="1:19" x14ac:dyDescent="0.2">
      <c r="A2186" s="29">
        <v>41246</v>
      </c>
      <c r="B2186" s="1" t="s">
        <v>200</v>
      </c>
      <c r="C2186" s="27">
        <v>44042</v>
      </c>
      <c r="D2186" s="1">
        <v>51816</v>
      </c>
      <c r="J2186" s="1" t="s">
        <v>0</v>
      </c>
      <c r="K2186" s="1" t="s">
        <v>49</v>
      </c>
      <c r="L2186" s="1">
        <v>-4</v>
      </c>
      <c r="M2186" s="1">
        <v>110</v>
      </c>
      <c r="N2186" s="6"/>
      <c r="O2186" s="6">
        <v>440</v>
      </c>
      <c r="P2186" s="6">
        <v>-672882.23</v>
      </c>
      <c r="R2186" s="31">
        <v>-440</v>
      </c>
      <c r="S2186" s="28">
        <v>44043</v>
      </c>
    </row>
    <row r="2187" spans="1:19" x14ac:dyDescent="0.2">
      <c r="A2187" s="29">
        <v>41246</v>
      </c>
      <c r="B2187" s="1" t="s">
        <v>200</v>
      </c>
      <c r="C2187" s="27">
        <v>44042</v>
      </c>
      <c r="D2187" s="1">
        <v>51816</v>
      </c>
      <c r="J2187" s="1" t="s">
        <v>0</v>
      </c>
      <c r="K2187" s="1" t="s">
        <v>49</v>
      </c>
      <c r="L2187" s="1">
        <v>-1</v>
      </c>
      <c r="M2187" s="1">
        <v>155</v>
      </c>
      <c r="N2187" s="6"/>
      <c r="O2187" s="6">
        <v>155</v>
      </c>
      <c r="P2187" s="6">
        <v>-672442.23</v>
      </c>
      <c r="R2187" s="31">
        <v>-155</v>
      </c>
      <c r="S2187" s="28">
        <v>44043</v>
      </c>
    </row>
    <row r="2188" spans="1:19" x14ac:dyDescent="0.2">
      <c r="A2188" s="29">
        <v>41247</v>
      </c>
      <c r="B2188" s="1" t="s">
        <v>200</v>
      </c>
      <c r="C2188" s="27">
        <v>44042</v>
      </c>
      <c r="D2188" s="1">
        <v>51817</v>
      </c>
      <c r="J2188" s="1" t="s">
        <v>0</v>
      </c>
      <c r="K2188" s="1" t="s">
        <v>49</v>
      </c>
      <c r="L2188" s="1">
        <v>-3</v>
      </c>
      <c r="M2188" s="1">
        <v>99</v>
      </c>
      <c r="N2188" s="6"/>
      <c r="O2188" s="6">
        <v>297</v>
      </c>
      <c r="P2188" s="6">
        <v>-673179.23</v>
      </c>
      <c r="R2188" s="31">
        <v>-297</v>
      </c>
      <c r="S2188" s="28">
        <v>44043</v>
      </c>
    </row>
    <row r="2189" spans="1:19" x14ac:dyDescent="0.2">
      <c r="A2189" s="29">
        <v>41247</v>
      </c>
      <c r="B2189" s="1" t="s">
        <v>200</v>
      </c>
      <c r="C2189" s="27">
        <v>44042</v>
      </c>
      <c r="D2189" s="1">
        <v>51817</v>
      </c>
      <c r="J2189" s="1" t="s">
        <v>0</v>
      </c>
      <c r="K2189" s="1" t="s">
        <v>49</v>
      </c>
      <c r="L2189" s="1">
        <v>-1.75</v>
      </c>
      <c r="M2189" s="1">
        <v>99</v>
      </c>
      <c r="N2189" s="6"/>
      <c r="O2189" s="6">
        <v>173.25</v>
      </c>
      <c r="P2189" s="6">
        <v>-673568.48</v>
      </c>
      <c r="R2189" s="31">
        <v>-173.25</v>
      </c>
      <c r="S2189" s="28">
        <v>44043</v>
      </c>
    </row>
    <row r="2190" spans="1:19" x14ac:dyDescent="0.2">
      <c r="A2190" s="29">
        <v>41247</v>
      </c>
      <c r="B2190" s="1" t="s">
        <v>200</v>
      </c>
      <c r="C2190" s="27">
        <v>44042</v>
      </c>
      <c r="D2190" s="1">
        <v>51817</v>
      </c>
      <c r="J2190" s="1" t="s">
        <v>0</v>
      </c>
      <c r="K2190" s="1" t="s">
        <v>49</v>
      </c>
      <c r="L2190" s="1">
        <v>-1</v>
      </c>
      <c r="M2190" s="1">
        <v>139</v>
      </c>
      <c r="N2190" s="6"/>
      <c r="O2190" s="6">
        <v>139</v>
      </c>
      <c r="P2190" s="6">
        <v>-673345.73</v>
      </c>
      <c r="R2190" s="31">
        <v>-139</v>
      </c>
      <c r="S2190" s="28">
        <v>44043</v>
      </c>
    </row>
    <row r="2191" spans="1:19" x14ac:dyDescent="0.2">
      <c r="A2191" s="29">
        <v>41247</v>
      </c>
      <c r="B2191" s="1" t="s">
        <v>200</v>
      </c>
      <c r="C2191" s="27">
        <v>44042</v>
      </c>
      <c r="D2191" s="1">
        <v>51817</v>
      </c>
      <c r="J2191" s="1" t="s">
        <v>0</v>
      </c>
      <c r="K2191" s="1" t="s">
        <v>49</v>
      </c>
      <c r="L2191" s="1">
        <v>-0.5</v>
      </c>
      <c r="M2191" s="1">
        <v>99</v>
      </c>
      <c r="N2191" s="6"/>
      <c r="O2191" s="6">
        <v>49.5</v>
      </c>
      <c r="P2191" s="6">
        <v>-673395.23</v>
      </c>
      <c r="R2191" s="31">
        <v>-49.5</v>
      </c>
      <c r="S2191" s="28">
        <v>44043</v>
      </c>
    </row>
    <row r="2192" spans="1:19" x14ac:dyDescent="0.2">
      <c r="A2192" s="29">
        <v>41312</v>
      </c>
      <c r="B2192" s="1" t="s">
        <v>200</v>
      </c>
      <c r="C2192" s="27">
        <v>44042</v>
      </c>
      <c r="D2192" s="1">
        <v>51866</v>
      </c>
      <c r="J2192" s="1" t="s">
        <v>0</v>
      </c>
      <c r="K2192" s="1" t="s">
        <v>49</v>
      </c>
      <c r="L2192" s="1">
        <v>-0.25</v>
      </c>
      <c r="M2192" s="1">
        <v>110</v>
      </c>
      <c r="N2192" s="6"/>
      <c r="O2192" s="6">
        <v>27.5</v>
      </c>
      <c r="P2192" s="6">
        <v>-673206.73</v>
      </c>
      <c r="R2192" s="31">
        <v>-27.5</v>
      </c>
      <c r="S2192" s="28">
        <v>44043</v>
      </c>
    </row>
    <row r="2193" spans="1:19" x14ac:dyDescent="0.2">
      <c r="A2193" s="29">
        <v>40871</v>
      </c>
      <c r="B2193" s="1" t="s">
        <v>200</v>
      </c>
      <c r="C2193" s="27">
        <v>44043</v>
      </c>
      <c r="D2193" s="1">
        <v>51745</v>
      </c>
      <c r="J2193" s="1" t="s">
        <v>0</v>
      </c>
      <c r="K2193" s="1" t="s">
        <v>49</v>
      </c>
      <c r="L2193" s="1">
        <v>-8.75</v>
      </c>
      <c r="M2193" s="1">
        <v>110</v>
      </c>
      <c r="N2193" s="6"/>
      <c r="O2193" s="6">
        <v>962.5</v>
      </c>
      <c r="P2193" s="6">
        <v>-676838.98</v>
      </c>
      <c r="R2193" s="31">
        <v>-962.5</v>
      </c>
      <c r="S2193" s="28">
        <v>44043</v>
      </c>
    </row>
    <row r="2194" spans="1:19" x14ac:dyDescent="0.2">
      <c r="A2194" s="29">
        <v>40871</v>
      </c>
      <c r="B2194" s="1" t="s">
        <v>200</v>
      </c>
      <c r="C2194" s="27">
        <v>44043</v>
      </c>
      <c r="D2194" s="1">
        <v>51745</v>
      </c>
      <c r="J2194" s="1" t="s">
        <v>0</v>
      </c>
      <c r="K2194" s="1" t="s">
        <v>49</v>
      </c>
      <c r="L2194" s="1">
        <v>-8.25</v>
      </c>
      <c r="M2194" s="1">
        <v>110</v>
      </c>
      <c r="N2194" s="6"/>
      <c r="O2194" s="6">
        <v>907.5</v>
      </c>
      <c r="P2194" s="6">
        <v>-675328.48</v>
      </c>
      <c r="R2194" s="31">
        <v>-907.5</v>
      </c>
      <c r="S2194" s="28">
        <v>44043</v>
      </c>
    </row>
    <row r="2195" spans="1:19" x14ac:dyDescent="0.2">
      <c r="A2195" s="29">
        <v>40871</v>
      </c>
      <c r="B2195" s="1" t="s">
        <v>200</v>
      </c>
      <c r="C2195" s="27">
        <v>44043</v>
      </c>
      <c r="D2195" s="1">
        <v>51745</v>
      </c>
      <c r="J2195" s="1" t="s">
        <v>0</v>
      </c>
      <c r="K2195" s="1" t="s">
        <v>49</v>
      </c>
      <c r="L2195" s="1">
        <v>-7.75</v>
      </c>
      <c r="M2195" s="1">
        <v>110</v>
      </c>
      <c r="N2195" s="6"/>
      <c r="O2195" s="6">
        <v>852.5</v>
      </c>
      <c r="P2195" s="6">
        <v>-674420.98</v>
      </c>
      <c r="R2195" s="31">
        <v>-852.5</v>
      </c>
      <c r="S2195" s="28">
        <v>44043</v>
      </c>
    </row>
    <row r="2196" spans="1:19" x14ac:dyDescent="0.2">
      <c r="A2196" s="29">
        <v>41094</v>
      </c>
      <c r="B2196" s="1" t="s">
        <v>200</v>
      </c>
      <c r="C2196" s="27">
        <v>44043</v>
      </c>
      <c r="D2196" s="1">
        <v>51765</v>
      </c>
      <c r="J2196" s="1" t="s">
        <v>0</v>
      </c>
      <c r="K2196" s="1" t="s">
        <v>49</v>
      </c>
      <c r="L2196" s="1">
        <v>-6.25</v>
      </c>
      <c r="M2196" s="1">
        <v>88</v>
      </c>
      <c r="N2196" s="6"/>
      <c r="O2196" s="6">
        <v>550</v>
      </c>
      <c r="P2196" s="6">
        <v>-679256.98</v>
      </c>
      <c r="R2196" s="31">
        <v>-550</v>
      </c>
      <c r="S2196" s="28">
        <v>44043</v>
      </c>
    </row>
    <row r="2197" spans="1:19" x14ac:dyDescent="0.2">
      <c r="A2197" s="29">
        <v>41094</v>
      </c>
      <c r="B2197" s="1" t="s">
        <v>200</v>
      </c>
      <c r="C2197" s="27">
        <v>44043</v>
      </c>
      <c r="D2197" s="1">
        <v>51765</v>
      </c>
      <c r="J2197" s="1" t="s">
        <v>0</v>
      </c>
      <c r="K2197" s="1" t="s">
        <v>49</v>
      </c>
      <c r="L2197" s="1">
        <v>-2.75</v>
      </c>
      <c r="M2197" s="1">
        <v>88</v>
      </c>
      <c r="N2197" s="6"/>
      <c r="O2197" s="6">
        <v>242</v>
      </c>
      <c r="P2197" s="6">
        <v>-679542.98</v>
      </c>
      <c r="R2197" s="31">
        <v>-242</v>
      </c>
      <c r="S2197" s="28">
        <v>44043</v>
      </c>
    </row>
    <row r="2198" spans="1:19" x14ac:dyDescent="0.2">
      <c r="A2198" s="29">
        <v>41094</v>
      </c>
      <c r="B2198" s="1" t="s">
        <v>200</v>
      </c>
      <c r="C2198" s="27">
        <v>44043</v>
      </c>
      <c r="D2198" s="1">
        <v>51765</v>
      </c>
      <c r="J2198" s="1" t="s">
        <v>0</v>
      </c>
      <c r="K2198" s="1" t="s">
        <v>49</v>
      </c>
      <c r="L2198" s="1">
        <v>-2.25</v>
      </c>
      <c r="M2198" s="1">
        <v>88</v>
      </c>
      <c r="N2198" s="6"/>
      <c r="O2198" s="6">
        <v>198</v>
      </c>
      <c r="P2198" s="6">
        <v>-675526.48</v>
      </c>
      <c r="R2198" s="31">
        <v>-198</v>
      </c>
      <c r="S2198" s="28">
        <v>44043</v>
      </c>
    </row>
    <row r="2199" spans="1:19" x14ac:dyDescent="0.2">
      <c r="A2199" s="29">
        <v>41094</v>
      </c>
      <c r="B2199" s="1" t="s">
        <v>200</v>
      </c>
      <c r="C2199" s="27">
        <v>44043</v>
      </c>
      <c r="D2199" s="1">
        <v>51765</v>
      </c>
      <c r="J2199" s="1" t="s">
        <v>0</v>
      </c>
      <c r="K2199" s="1" t="s">
        <v>49</v>
      </c>
      <c r="L2199" s="1">
        <v>-1</v>
      </c>
      <c r="M2199" s="1">
        <v>88</v>
      </c>
      <c r="N2199" s="6"/>
      <c r="O2199" s="6">
        <v>88</v>
      </c>
      <c r="P2199" s="6">
        <v>-677102.98</v>
      </c>
      <c r="R2199" s="31">
        <v>-88</v>
      </c>
      <c r="S2199" s="28">
        <v>44043</v>
      </c>
    </row>
    <row r="2200" spans="1:19" x14ac:dyDescent="0.2">
      <c r="A2200" s="29">
        <v>41094</v>
      </c>
      <c r="B2200" s="1" t="s">
        <v>200</v>
      </c>
      <c r="C2200" s="27">
        <v>44043</v>
      </c>
      <c r="D2200" s="1">
        <v>51765</v>
      </c>
      <c r="J2200" s="1" t="s">
        <v>0</v>
      </c>
      <c r="K2200" s="1" t="s">
        <v>49</v>
      </c>
      <c r="L2200" s="1">
        <v>-0.5</v>
      </c>
      <c r="M2200" s="1">
        <v>88</v>
      </c>
      <c r="N2200" s="6"/>
      <c r="O2200" s="6">
        <v>44</v>
      </c>
      <c r="P2200" s="6">
        <v>-679300.98</v>
      </c>
      <c r="R2200" s="31">
        <v>-44</v>
      </c>
      <c r="S2200" s="28">
        <v>44043</v>
      </c>
    </row>
    <row r="2201" spans="1:19" x14ac:dyDescent="0.2">
      <c r="A2201" s="29">
        <v>41094</v>
      </c>
      <c r="B2201" s="1" t="s">
        <v>200</v>
      </c>
      <c r="C2201" s="27">
        <v>44043</v>
      </c>
      <c r="D2201" s="1">
        <v>51765</v>
      </c>
      <c r="J2201" s="1" t="s">
        <v>0</v>
      </c>
      <c r="K2201" s="1" t="s">
        <v>49</v>
      </c>
      <c r="L2201" s="1">
        <v>-0.5</v>
      </c>
      <c r="M2201" s="1">
        <v>88</v>
      </c>
      <c r="N2201" s="6"/>
      <c r="O2201" s="6">
        <v>44</v>
      </c>
      <c r="P2201" s="6">
        <v>-680242.98</v>
      </c>
      <c r="R2201" s="31">
        <v>-44</v>
      </c>
      <c r="S2201" s="28">
        <v>44043</v>
      </c>
    </row>
    <row r="2202" spans="1:19" x14ac:dyDescent="0.2">
      <c r="A2202" s="29">
        <v>41095</v>
      </c>
      <c r="B2202" s="1" t="s">
        <v>200</v>
      </c>
      <c r="C2202" s="27">
        <v>44043</v>
      </c>
      <c r="D2202" s="1">
        <v>51766</v>
      </c>
      <c r="J2202" s="1" t="s">
        <v>0</v>
      </c>
      <c r="K2202" s="1" t="s">
        <v>49</v>
      </c>
      <c r="L2202" s="1">
        <v>-4.25</v>
      </c>
      <c r="M2202" s="1">
        <v>88</v>
      </c>
      <c r="N2202" s="6"/>
      <c r="O2202" s="6">
        <v>374</v>
      </c>
      <c r="P2202" s="6">
        <v>-677894.98</v>
      </c>
      <c r="R2202" s="31">
        <v>-374</v>
      </c>
      <c r="S2202" s="28">
        <v>44043</v>
      </c>
    </row>
    <row r="2203" spans="1:19" x14ac:dyDescent="0.2">
      <c r="A2203" s="29">
        <v>41095</v>
      </c>
      <c r="B2203" s="1" t="s">
        <v>200</v>
      </c>
      <c r="C2203" s="27">
        <v>44043</v>
      </c>
      <c r="D2203" s="1">
        <v>51766</v>
      </c>
      <c r="J2203" s="1" t="s">
        <v>0</v>
      </c>
      <c r="K2203" s="1" t="s">
        <v>49</v>
      </c>
      <c r="L2203" s="1">
        <v>-2.25</v>
      </c>
      <c r="M2203" s="1">
        <v>88</v>
      </c>
      <c r="N2203" s="6"/>
      <c r="O2203" s="6">
        <v>198</v>
      </c>
      <c r="P2203" s="6">
        <v>-677520.98</v>
      </c>
      <c r="R2203" s="31">
        <v>-198</v>
      </c>
      <c r="S2203" s="28">
        <v>44043</v>
      </c>
    </row>
    <row r="2204" spans="1:19" x14ac:dyDescent="0.2">
      <c r="A2204" s="29">
        <v>41095</v>
      </c>
      <c r="B2204" s="1" t="s">
        <v>200</v>
      </c>
      <c r="C2204" s="27">
        <v>44043</v>
      </c>
      <c r="D2204" s="1">
        <v>51766</v>
      </c>
      <c r="J2204" s="1" t="s">
        <v>0</v>
      </c>
      <c r="K2204" s="1" t="s">
        <v>49</v>
      </c>
      <c r="L2204" s="1">
        <v>-0.75</v>
      </c>
      <c r="M2204" s="1">
        <v>88</v>
      </c>
      <c r="N2204" s="6"/>
      <c r="O2204" s="6">
        <v>66</v>
      </c>
      <c r="P2204" s="6">
        <v>-675592.48</v>
      </c>
      <c r="R2204" s="31">
        <v>-66</v>
      </c>
      <c r="S2204" s="28">
        <v>44043</v>
      </c>
    </row>
    <row r="2205" spans="1:19" x14ac:dyDescent="0.2">
      <c r="A2205" s="29">
        <v>41108</v>
      </c>
      <c r="B2205" s="1" t="s">
        <v>200</v>
      </c>
      <c r="C2205" s="27">
        <v>44043</v>
      </c>
      <c r="D2205" s="1">
        <v>51768</v>
      </c>
      <c r="J2205" s="1" t="s">
        <v>0</v>
      </c>
      <c r="K2205" s="1" t="s">
        <v>49</v>
      </c>
      <c r="L2205" s="1">
        <v>-2.5</v>
      </c>
      <c r="M2205" s="1">
        <v>88</v>
      </c>
      <c r="N2205" s="6"/>
      <c r="O2205" s="6">
        <v>220</v>
      </c>
      <c r="P2205" s="6">
        <v>-677322.98</v>
      </c>
      <c r="R2205" s="31">
        <v>-220</v>
      </c>
      <c r="S2205" s="28">
        <v>44043</v>
      </c>
    </row>
    <row r="2206" spans="1:19" x14ac:dyDescent="0.2">
      <c r="A2206" s="29">
        <v>41108</v>
      </c>
      <c r="B2206" s="1" t="s">
        <v>200</v>
      </c>
      <c r="C2206" s="27">
        <v>44043</v>
      </c>
      <c r="D2206" s="1">
        <v>51768</v>
      </c>
      <c r="J2206" s="1" t="s">
        <v>0</v>
      </c>
      <c r="K2206" s="1" t="s">
        <v>49</v>
      </c>
      <c r="L2206" s="1">
        <v>-2.5</v>
      </c>
      <c r="M2206" s="1">
        <v>88</v>
      </c>
      <c r="N2206" s="6"/>
      <c r="O2206" s="6">
        <v>220</v>
      </c>
      <c r="P2206" s="6">
        <v>-678114.98</v>
      </c>
      <c r="R2206" s="31">
        <v>-220</v>
      </c>
      <c r="S2206" s="28">
        <v>44043</v>
      </c>
    </row>
    <row r="2207" spans="1:19" x14ac:dyDescent="0.2">
      <c r="A2207" s="29">
        <v>41108</v>
      </c>
      <c r="B2207" s="1" t="s">
        <v>200</v>
      </c>
      <c r="C2207" s="27">
        <v>44043</v>
      </c>
      <c r="D2207" s="1">
        <v>51768</v>
      </c>
      <c r="J2207" s="1" t="s">
        <v>0</v>
      </c>
      <c r="K2207" s="1" t="s">
        <v>49</v>
      </c>
      <c r="L2207" s="1">
        <v>-2.25</v>
      </c>
      <c r="M2207" s="1">
        <v>88</v>
      </c>
      <c r="N2207" s="6"/>
      <c r="O2207" s="6">
        <v>198</v>
      </c>
      <c r="P2207" s="6">
        <v>-678312.98</v>
      </c>
      <c r="R2207" s="31">
        <v>-198</v>
      </c>
      <c r="S2207" s="28">
        <v>44043</v>
      </c>
    </row>
    <row r="2208" spans="1:19" x14ac:dyDescent="0.2">
      <c r="A2208" s="29">
        <v>41108</v>
      </c>
      <c r="B2208" s="1" t="s">
        <v>200</v>
      </c>
      <c r="C2208" s="27">
        <v>44043</v>
      </c>
      <c r="D2208" s="1">
        <v>51768</v>
      </c>
      <c r="J2208" s="1" t="s">
        <v>0</v>
      </c>
      <c r="K2208" s="1" t="s">
        <v>49</v>
      </c>
      <c r="L2208" s="1">
        <v>-2.25</v>
      </c>
      <c r="M2208" s="1">
        <v>88</v>
      </c>
      <c r="N2208" s="6"/>
      <c r="O2208" s="6">
        <v>198</v>
      </c>
      <c r="P2208" s="6">
        <v>-681016.98</v>
      </c>
      <c r="R2208" s="31">
        <v>-198</v>
      </c>
      <c r="S2208" s="28">
        <v>44043</v>
      </c>
    </row>
    <row r="2209" spans="1:19" x14ac:dyDescent="0.2">
      <c r="A2209" s="29">
        <v>41108</v>
      </c>
      <c r="B2209" s="1" t="s">
        <v>200</v>
      </c>
      <c r="C2209" s="27">
        <v>44043</v>
      </c>
      <c r="D2209" s="1">
        <v>51768</v>
      </c>
      <c r="J2209" s="1" t="s">
        <v>0</v>
      </c>
      <c r="K2209" s="1" t="s">
        <v>49</v>
      </c>
      <c r="L2209" s="1">
        <v>-2</v>
      </c>
      <c r="M2209" s="1">
        <v>88</v>
      </c>
      <c r="N2209" s="6"/>
      <c r="O2209" s="6">
        <v>176</v>
      </c>
      <c r="P2209" s="6">
        <v>-680154.98</v>
      </c>
      <c r="R2209" s="31">
        <v>-176</v>
      </c>
      <c r="S2209" s="28">
        <v>44043</v>
      </c>
    </row>
    <row r="2210" spans="1:19" x14ac:dyDescent="0.2">
      <c r="A2210" s="29">
        <v>41108</v>
      </c>
      <c r="B2210" s="1" t="s">
        <v>200</v>
      </c>
      <c r="C2210" s="27">
        <v>44043</v>
      </c>
      <c r="D2210" s="1">
        <v>51768</v>
      </c>
      <c r="J2210" s="1" t="s">
        <v>0</v>
      </c>
      <c r="K2210" s="1" t="s">
        <v>49</v>
      </c>
      <c r="L2210" s="1">
        <v>-1</v>
      </c>
      <c r="M2210" s="1">
        <v>130</v>
      </c>
      <c r="N2210" s="6"/>
      <c r="O2210" s="6">
        <v>130</v>
      </c>
      <c r="P2210" s="6">
        <v>-675820.48</v>
      </c>
      <c r="R2210" s="31">
        <v>-130</v>
      </c>
      <c r="S2210" s="28">
        <v>44043</v>
      </c>
    </row>
    <row r="2211" spans="1:19" x14ac:dyDescent="0.2">
      <c r="A2211" s="29">
        <v>41108</v>
      </c>
      <c r="B2211" s="1" t="s">
        <v>200</v>
      </c>
      <c r="C2211" s="27">
        <v>44043</v>
      </c>
      <c r="D2211" s="1">
        <v>51768</v>
      </c>
      <c r="J2211" s="1" t="s">
        <v>0</v>
      </c>
      <c r="K2211" s="1" t="s">
        <v>49</v>
      </c>
      <c r="L2211" s="1">
        <v>-1.25</v>
      </c>
      <c r="M2211" s="1">
        <v>88</v>
      </c>
      <c r="N2211" s="6"/>
      <c r="O2211" s="6">
        <v>110</v>
      </c>
      <c r="P2211" s="6">
        <v>-676948.98</v>
      </c>
      <c r="R2211" s="31">
        <v>-110</v>
      </c>
      <c r="S2211" s="28">
        <v>44043</v>
      </c>
    </row>
    <row r="2212" spans="1:19" x14ac:dyDescent="0.2">
      <c r="A2212" s="29">
        <v>41108</v>
      </c>
      <c r="B2212" s="1" t="s">
        <v>200</v>
      </c>
      <c r="C2212" s="27">
        <v>44043</v>
      </c>
      <c r="D2212" s="1">
        <v>51768</v>
      </c>
      <c r="J2212" s="1" t="s">
        <v>0</v>
      </c>
      <c r="K2212" s="1" t="s">
        <v>49</v>
      </c>
      <c r="L2212" s="1">
        <v>-1</v>
      </c>
      <c r="M2212" s="1">
        <v>98</v>
      </c>
      <c r="N2212" s="6"/>
      <c r="O2212" s="6">
        <v>98</v>
      </c>
      <c r="P2212" s="6">
        <v>-675690.48</v>
      </c>
      <c r="R2212" s="31">
        <v>-98</v>
      </c>
      <c r="S2212" s="28">
        <v>44043</v>
      </c>
    </row>
    <row r="2213" spans="1:19" x14ac:dyDescent="0.2">
      <c r="A2213" s="29">
        <v>41108</v>
      </c>
      <c r="B2213" s="1" t="s">
        <v>200</v>
      </c>
      <c r="C2213" s="27">
        <v>44043</v>
      </c>
      <c r="D2213" s="1">
        <v>51768</v>
      </c>
      <c r="J2213" s="1" t="s">
        <v>0</v>
      </c>
      <c r="K2213" s="1" t="s">
        <v>49</v>
      </c>
      <c r="L2213" s="1">
        <v>-2</v>
      </c>
      <c r="M2213" s="1">
        <v>28</v>
      </c>
      <c r="N2213" s="6"/>
      <c r="O2213" s="6">
        <v>56</v>
      </c>
      <c r="P2213" s="6">
        <v>-675876.48</v>
      </c>
      <c r="R2213" s="31">
        <v>-56</v>
      </c>
      <c r="S2213" s="28">
        <v>44043</v>
      </c>
    </row>
    <row r="2214" spans="1:19" x14ac:dyDescent="0.2">
      <c r="A2214" s="29">
        <v>41108</v>
      </c>
      <c r="B2214" s="1" t="s">
        <v>200</v>
      </c>
      <c r="C2214" s="27">
        <v>44043</v>
      </c>
      <c r="D2214" s="1">
        <v>51768</v>
      </c>
      <c r="J2214" s="1" t="s">
        <v>0</v>
      </c>
      <c r="K2214" s="1" t="s">
        <v>49</v>
      </c>
      <c r="L2214" s="1">
        <v>-0.5</v>
      </c>
      <c r="M2214" s="1">
        <v>88</v>
      </c>
      <c r="N2214" s="6"/>
      <c r="O2214" s="6">
        <v>44</v>
      </c>
      <c r="P2214" s="6">
        <v>-678706.98</v>
      </c>
      <c r="R2214" s="31">
        <v>-44</v>
      </c>
      <c r="S2214" s="28">
        <v>44043</v>
      </c>
    </row>
    <row r="2215" spans="1:19" x14ac:dyDescent="0.2">
      <c r="A2215" s="29">
        <v>41108</v>
      </c>
      <c r="B2215" s="1" t="s">
        <v>200</v>
      </c>
      <c r="C2215" s="27">
        <v>44043</v>
      </c>
      <c r="D2215" s="1">
        <v>51768</v>
      </c>
      <c r="J2215" s="1" t="s">
        <v>0</v>
      </c>
      <c r="K2215" s="1" t="s">
        <v>49</v>
      </c>
      <c r="L2215" s="1">
        <v>-1</v>
      </c>
      <c r="M2215" s="1">
        <v>30</v>
      </c>
      <c r="N2215" s="6"/>
      <c r="O2215" s="6">
        <v>30</v>
      </c>
      <c r="P2215" s="6">
        <v>-681046.98</v>
      </c>
      <c r="R2215" s="31">
        <v>-30</v>
      </c>
      <c r="S2215" s="28">
        <v>44043</v>
      </c>
    </row>
    <row r="2216" spans="1:19" x14ac:dyDescent="0.2">
      <c r="A2216" s="29">
        <v>41140</v>
      </c>
      <c r="B2216" s="1" t="s">
        <v>200</v>
      </c>
      <c r="C2216" s="27">
        <v>44043</v>
      </c>
      <c r="D2216" s="1">
        <v>51778</v>
      </c>
      <c r="J2216" s="1" t="s">
        <v>0</v>
      </c>
      <c r="K2216" s="1" t="s">
        <v>49</v>
      </c>
      <c r="L2216" s="1">
        <v>-3.5</v>
      </c>
      <c r="M2216" s="1">
        <v>88</v>
      </c>
      <c r="N2216" s="6"/>
      <c r="O2216" s="6">
        <v>308</v>
      </c>
      <c r="P2216" s="6">
        <v>-679978.98</v>
      </c>
      <c r="R2216" s="31">
        <v>-308</v>
      </c>
      <c r="S2216" s="28">
        <v>44043</v>
      </c>
    </row>
    <row r="2217" spans="1:19" x14ac:dyDescent="0.2">
      <c r="A2217" s="29">
        <v>41140</v>
      </c>
      <c r="B2217" s="1" t="s">
        <v>200</v>
      </c>
      <c r="C2217" s="27">
        <v>44043</v>
      </c>
      <c r="D2217" s="1">
        <v>51778</v>
      </c>
      <c r="J2217" s="1" t="s">
        <v>0</v>
      </c>
      <c r="K2217" s="1" t="s">
        <v>49</v>
      </c>
      <c r="L2217" s="1">
        <v>-1</v>
      </c>
      <c r="M2217" s="1">
        <v>240</v>
      </c>
      <c r="N2217" s="6"/>
      <c r="O2217" s="6">
        <v>240</v>
      </c>
      <c r="P2217" s="6">
        <v>-678662.98</v>
      </c>
      <c r="R2217" s="31">
        <v>-240</v>
      </c>
      <c r="S2217" s="28">
        <v>44043</v>
      </c>
    </row>
    <row r="2218" spans="1:19" x14ac:dyDescent="0.2">
      <c r="A2218" s="29">
        <v>41140</v>
      </c>
      <c r="B2218" s="1" t="s">
        <v>200</v>
      </c>
      <c r="C2218" s="27">
        <v>44043</v>
      </c>
      <c r="D2218" s="1">
        <v>51778</v>
      </c>
      <c r="J2218" s="1" t="s">
        <v>0</v>
      </c>
      <c r="K2218" s="1" t="s">
        <v>49</v>
      </c>
      <c r="L2218" s="1">
        <v>-1</v>
      </c>
      <c r="M2218" s="1">
        <v>128</v>
      </c>
      <c r="N2218" s="6"/>
      <c r="O2218" s="6">
        <v>128</v>
      </c>
      <c r="P2218" s="6">
        <v>-679670.98</v>
      </c>
      <c r="R2218" s="31">
        <v>-128</v>
      </c>
      <c r="S2218" s="28">
        <v>44043</v>
      </c>
    </row>
    <row r="2219" spans="1:19" x14ac:dyDescent="0.2">
      <c r="A2219" s="29">
        <v>41140</v>
      </c>
      <c r="B2219" s="1" t="s">
        <v>200</v>
      </c>
      <c r="C2219" s="27">
        <v>44043</v>
      </c>
      <c r="D2219" s="1">
        <v>51778</v>
      </c>
      <c r="J2219" s="1" t="s">
        <v>0</v>
      </c>
      <c r="K2219" s="1" t="s">
        <v>49</v>
      </c>
      <c r="L2219" s="1">
        <v>-1.25</v>
      </c>
      <c r="M2219" s="1">
        <v>88</v>
      </c>
      <c r="N2219" s="6"/>
      <c r="O2219" s="6">
        <v>110</v>
      </c>
      <c r="P2219" s="6">
        <v>-678422.98</v>
      </c>
      <c r="R2219" s="31">
        <v>-110</v>
      </c>
      <c r="S2219" s="28">
        <v>44043</v>
      </c>
    </row>
    <row r="2220" spans="1:19" x14ac:dyDescent="0.2">
      <c r="A2220" s="29">
        <v>41140</v>
      </c>
      <c r="B2220" s="1" t="s">
        <v>200</v>
      </c>
      <c r="C2220" s="27">
        <v>44043</v>
      </c>
      <c r="D2220" s="1">
        <v>51778</v>
      </c>
      <c r="J2220" s="1" t="s">
        <v>0</v>
      </c>
      <c r="K2220" s="1" t="s">
        <v>49</v>
      </c>
      <c r="L2220" s="1">
        <v>-0.75</v>
      </c>
      <c r="M2220" s="1">
        <v>88</v>
      </c>
      <c r="N2220" s="6"/>
      <c r="O2220" s="6">
        <v>66</v>
      </c>
      <c r="P2220" s="6">
        <v>-677014.98</v>
      </c>
      <c r="R2220" s="31">
        <v>-66</v>
      </c>
      <c r="S2220" s="28">
        <v>44043</v>
      </c>
    </row>
    <row r="2221" spans="1:19" x14ac:dyDescent="0.2">
      <c r="A2221" s="29">
        <v>41140</v>
      </c>
      <c r="B2221" s="1" t="s">
        <v>200</v>
      </c>
      <c r="C2221" s="27">
        <v>44043</v>
      </c>
      <c r="D2221" s="1">
        <v>51778</v>
      </c>
      <c r="J2221" s="1" t="s">
        <v>0</v>
      </c>
      <c r="K2221" s="1" t="s">
        <v>49</v>
      </c>
      <c r="L2221" s="1">
        <v>-0.5</v>
      </c>
      <c r="M2221" s="1">
        <v>88</v>
      </c>
      <c r="N2221" s="6"/>
      <c r="O2221" s="6">
        <v>44</v>
      </c>
      <c r="P2221" s="6">
        <v>-680198.98</v>
      </c>
      <c r="R2221" s="31">
        <v>-44</v>
      </c>
      <c r="S2221" s="28">
        <v>44043</v>
      </c>
    </row>
    <row r="2222" spans="1:19" x14ac:dyDescent="0.2">
      <c r="A2222" s="29">
        <v>41309</v>
      </c>
      <c r="B2222" s="1" t="s">
        <v>200</v>
      </c>
      <c r="C2222" s="27">
        <v>44043</v>
      </c>
      <c r="D2222" s="1">
        <v>51864</v>
      </c>
      <c r="J2222" s="1" t="s">
        <v>0</v>
      </c>
      <c r="K2222" s="1" t="s">
        <v>49</v>
      </c>
      <c r="L2222" s="1">
        <v>-18</v>
      </c>
      <c r="M2222" s="1">
        <v>32</v>
      </c>
      <c r="N2222" s="6"/>
      <c r="O2222" s="6">
        <v>576</v>
      </c>
      <c r="P2222" s="6">
        <v>-680818.98</v>
      </c>
      <c r="R2222" s="31">
        <v>-576</v>
      </c>
      <c r="S2222" s="28">
        <v>44043</v>
      </c>
    </row>
    <row r="2223" spans="1:19" x14ac:dyDescent="0.2">
      <c r="A2223" s="29">
        <v>40914</v>
      </c>
      <c r="B2223" s="1" t="s">
        <v>200</v>
      </c>
      <c r="C2223" s="27">
        <v>44044</v>
      </c>
      <c r="D2223" s="1">
        <v>51756</v>
      </c>
      <c r="J2223" s="1" t="s">
        <v>0</v>
      </c>
      <c r="K2223" s="1" t="s">
        <v>49</v>
      </c>
      <c r="L2223" s="1">
        <v>-1</v>
      </c>
      <c r="M2223" s="1">
        <v>5400</v>
      </c>
      <c r="N2223" s="6"/>
      <c r="O2223" s="6">
        <v>5400</v>
      </c>
      <c r="P2223" s="6">
        <v>-686446.98</v>
      </c>
      <c r="R2223" s="31">
        <v>-5400</v>
      </c>
      <c r="S2223" s="28">
        <v>44074</v>
      </c>
    </row>
    <row r="2224" spans="1:19" x14ac:dyDescent="0.2">
      <c r="A2224" s="29">
        <v>40914</v>
      </c>
      <c r="B2224" s="1" t="s">
        <v>200</v>
      </c>
      <c r="C2224" s="27">
        <v>44044</v>
      </c>
      <c r="D2224" s="1">
        <v>51756</v>
      </c>
      <c r="J2224" s="1" t="s">
        <v>0</v>
      </c>
      <c r="K2224" s="1" t="s">
        <v>49</v>
      </c>
      <c r="L2224" s="1">
        <v>-7</v>
      </c>
      <c r="M2224" s="1">
        <v>88</v>
      </c>
      <c r="N2224" s="6"/>
      <c r="O2224" s="6">
        <v>616</v>
      </c>
      <c r="P2224" s="6">
        <v>-689586.98</v>
      </c>
      <c r="R2224" s="31">
        <v>-616</v>
      </c>
      <c r="S2224" s="28">
        <v>44074</v>
      </c>
    </row>
    <row r="2225" spans="1:19" x14ac:dyDescent="0.2">
      <c r="A2225" s="29">
        <v>40914</v>
      </c>
      <c r="B2225" s="1" t="s">
        <v>200</v>
      </c>
      <c r="C2225" s="27">
        <v>44044</v>
      </c>
      <c r="D2225" s="1">
        <v>51756</v>
      </c>
      <c r="J2225" s="1" t="s">
        <v>0</v>
      </c>
      <c r="K2225" s="1" t="s">
        <v>49</v>
      </c>
      <c r="L2225" s="1">
        <v>-3.75</v>
      </c>
      <c r="M2225" s="1">
        <v>88</v>
      </c>
      <c r="N2225" s="6"/>
      <c r="O2225" s="6">
        <v>330</v>
      </c>
      <c r="P2225" s="6">
        <v>-687854.98</v>
      </c>
      <c r="R2225" s="31">
        <v>-330</v>
      </c>
      <c r="S2225" s="28">
        <v>44074</v>
      </c>
    </row>
    <row r="2226" spans="1:19" x14ac:dyDescent="0.2">
      <c r="A2226" s="29">
        <v>40914</v>
      </c>
      <c r="B2226" s="1" t="s">
        <v>200</v>
      </c>
      <c r="C2226" s="27">
        <v>44044</v>
      </c>
      <c r="D2226" s="1">
        <v>51756</v>
      </c>
      <c r="J2226" s="1" t="s">
        <v>0</v>
      </c>
      <c r="K2226" s="1" t="s">
        <v>49</v>
      </c>
      <c r="L2226" s="1">
        <v>-2.75</v>
      </c>
      <c r="M2226" s="1">
        <v>88</v>
      </c>
      <c r="N2226" s="6"/>
      <c r="O2226" s="6">
        <v>242</v>
      </c>
      <c r="P2226" s="6">
        <v>-686864.98</v>
      </c>
      <c r="R2226" s="31">
        <v>-242</v>
      </c>
      <c r="S2226" s="28">
        <v>44074</v>
      </c>
    </row>
    <row r="2227" spans="1:19" x14ac:dyDescent="0.2">
      <c r="A2227" s="29">
        <v>40914</v>
      </c>
      <c r="B2227" s="1" t="s">
        <v>200</v>
      </c>
      <c r="C2227" s="27">
        <v>44044</v>
      </c>
      <c r="D2227" s="1">
        <v>51756</v>
      </c>
      <c r="J2227" s="1" t="s">
        <v>0</v>
      </c>
      <c r="K2227" s="1" t="s">
        <v>49</v>
      </c>
      <c r="L2227" s="1">
        <v>-2.75</v>
      </c>
      <c r="M2227" s="1">
        <v>88</v>
      </c>
      <c r="N2227" s="6"/>
      <c r="O2227" s="6">
        <v>242</v>
      </c>
      <c r="P2227" s="6">
        <v>-687282.98</v>
      </c>
      <c r="R2227" s="31">
        <v>-242</v>
      </c>
      <c r="S2227" s="28">
        <v>44074</v>
      </c>
    </row>
    <row r="2228" spans="1:19" x14ac:dyDescent="0.2">
      <c r="A2228" s="29">
        <v>40914</v>
      </c>
      <c r="B2228" s="1" t="s">
        <v>200</v>
      </c>
      <c r="C2228" s="27">
        <v>44044</v>
      </c>
      <c r="D2228" s="1">
        <v>51756</v>
      </c>
      <c r="J2228" s="1" t="s">
        <v>0</v>
      </c>
      <c r="K2228" s="1" t="s">
        <v>49</v>
      </c>
      <c r="L2228" s="1">
        <v>-2.75</v>
      </c>
      <c r="M2228" s="1">
        <v>88</v>
      </c>
      <c r="N2228" s="6"/>
      <c r="O2228" s="6">
        <v>242</v>
      </c>
      <c r="P2228" s="6">
        <v>-687524.98</v>
      </c>
      <c r="R2228" s="31">
        <v>-242</v>
      </c>
      <c r="S2228" s="28">
        <v>44074</v>
      </c>
    </row>
    <row r="2229" spans="1:19" x14ac:dyDescent="0.2">
      <c r="A2229" s="29">
        <v>40914</v>
      </c>
      <c r="B2229" s="1" t="s">
        <v>200</v>
      </c>
      <c r="C2229" s="27">
        <v>44044</v>
      </c>
      <c r="D2229" s="1">
        <v>51756</v>
      </c>
      <c r="J2229" s="1" t="s">
        <v>0</v>
      </c>
      <c r="K2229" s="1" t="s">
        <v>49</v>
      </c>
      <c r="L2229" s="1">
        <v>-2.75</v>
      </c>
      <c r="M2229" s="1">
        <v>88</v>
      </c>
      <c r="N2229" s="6"/>
      <c r="O2229" s="6">
        <v>242</v>
      </c>
      <c r="P2229" s="6">
        <v>-688690.98</v>
      </c>
      <c r="R2229" s="31">
        <v>-242</v>
      </c>
      <c r="S2229" s="28">
        <v>44074</v>
      </c>
    </row>
    <row r="2230" spans="1:19" x14ac:dyDescent="0.2">
      <c r="A2230" s="29">
        <v>40914</v>
      </c>
      <c r="B2230" s="1" t="s">
        <v>200</v>
      </c>
      <c r="C2230" s="27">
        <v>44044</v>
      </c>
      <c r="D2230" s="1">
        <v>51756</v>
      </c>
      <c r="J2230" s="1" t="s">
        <v>0</v>
      </c>
      <c r="K2230" s="1" t="s">
        <v>49</v>
      </c>
      <c r="L2230" s="1">
        <v>-2.25</v>
      </c>
      <c r="M2230" s="1">
        <v>88</v>
      </c>
      <c r="N2230" s="6"/>
      <c r="O2230" s="6">
        <v>198</v>
      </c>
      <c r="P2230" s="6">
        <v>-688228.98</v>
      </c>
      <c r="R2230" s="31">
        <v>-198</v>
      </c>
      <c r="S2230" s="28">
        <v>44074</v>
      </c>
    </row>
    <row r="2231" spans="1:19" x14ac:dyDescent="0.2">
      <c r="A2231" s="29">
        <v>40914</v>
      </c>
      <c r="B2231" s="1" t="s">
        <v>200</v>
      </c>
      <c r="C2231" s="27">
        <v>44044</v>
      </c>
      <c r="D2231" s="1">
        <v>51756</v>
      </c>
      <c r="J2231" s="1" t="s">
        <v>0</v>
      </c>
      <c r="K2231" s="1" t="s">
        <v>49</v>
      </c>
      <c r="L2231" s="1">
        <v>-2</v>
      </c>
      <c r="M2231" s="1">
        <v>88</v>
      </c>
      <c r="N2231" s="6"/>
      <c r="O2231" s="6">
        <v>176</v>
      </c>
      <c r="P2231" s="6">
        <v>-686622.98</v>
      </c>
      <c r="R2231" s="31">
        <v>-176</v>
      </c>
      <c r="S2231" s="28">
        <v>44074</v>
      </c>
    </row>
    <row r="2232" spans="1:19" x14ac:dyDescent="0.2">
      <c r="A2232" s="29">
        <v>40914</v>
      </c>
      <c r="B2232" s="1" t="s">
        <v>200</v>
      </c>
      <c r="C2232" s="27">
        <v>44044</v>
      </c>
      <c r="D2232" s="1">
        <v>51756</v>
      </c>
      <c r="J2232" s="1" t="s">
        <v>0</v>
      </c>
      <c r="K2232" s="1" t="s">
        <v>49</v>
      </c>
      <c r="L2232" s="1">
        <v>-2</v>
      </c>
      <c r="M2232" s="1">
        <v>88</v>
      </c>
      <c r="N2232" s="6"/>
      <c r="O2232" s="6">
        <v>176</v>
      </c>
      <c r="P2232" s="6">
        <v>-687040.98</v>
      </c>
      <c r="R2232" s="31">
        <v>-176</v>
      </c>
      <c r="S2232" s="28">
        <v>44074</v>
      </c>
    </row>
    <row r="2233" spans="1:19" x14ac:dyDescent="0.2">
      <c r="A2233" s="29">
        <v>40914</v>
      </c>
      <c r="B2233" s="1" t="s">
        <v>200</v>
      </c>
      <c r="C2233" s="27">
        <v>44044</v>
      </c>
      <c r="D2233" s="1">
        <v>51756</v>
      </c>
      <c r="J2233" s="1" t="s">
        <v>0</v>
      </c>
      <c r="K2233" s="1" t="s">
        <v>49</v>
      </c>
      <c r="L2233" s="1">
        <v>-2</v>
      </c>
      <c r="M2233" s="1">
        <v>88</v>
      </c>
      <c r="N2233" s="6"/>
      <c r="O2233" s="6">
        <v>176</v>
      </c>
      <c r="P2233" s="6">
        <v>-688030.98</v>
      </c>
      <c r="R2233" s="31">
        <v>-176</v>
      </c>
      <c r="S2233" s="28">
        <v>44074</v>
      </c>
    </row>
    <row r="2234" spans="1:19" x14ac:dyDescent="0.2">
      <c r="A2234" s="29">
        <v>40914</v>
      </c>
      <c r="B2234" s="1" t="s">
        <v>200</v>
      </c>
      <c r="C2234" s="27">
        <v>44044</v>
      </c>
      <c r="D2234" s="1">
        <v>51756</v>
      </c>
      <c r="J2234" s="1" t="s">
        <v>0</v>
      </c>
      <c r="K2234" s="1" t="s">
        <v>49</v>
      </c>
      <c r="L2234" s="1">
        <v>-2</v>
      </c>
      <c r="M2234" s="1">
        <v>88</v>
      </c>
      <c r="N2234" s="6"/>
      <c r="O2234" s="6">
        <v>176</v>
      </c>
      <c r="P2234" s="6">
        <v>-688448.98</v>
      </c>
      <c r="R2234" s="31">
        <v>-176</v>
      </c>
      <c r="S2234" s="28">
        <v>44074</v>
      </c>
    </row>
    <row r="2235" spans="1:19" x14ac:dyDescent="0.2">
      <c r="A2235" s="29">
        <v>40914</v>
      </c>
      <c r="B2235" s="1" t="s">
        <v>200</v>
      </c>
      <c r="C2235" s="27">
        <v>44044</v>
      </c>
      <c r="D2235" s="1">
        <v>51756</v>
      </c>
      <c r="J2235" s="1" t="s">
        <v>0</v>
      </c>
      <c r="K2235" s="1" t="s">
        <v>49</v>
      </c>
      <c r="L2235" s="1">
        <v>-1.25</v>
      </c>
      <c r="M2235" s="1">
        <v>88</v>
      </c>
      <c r="N2235" s="6"/>
      <c r="O2235" s="6">
        <v>110</v>
      </c>
      <c r="P2235" s="6">
        <v>-688844.98</v>
      </c>
      <c r="R2235" s="31">
        <v>-110</v>
      </c>
      <c r="S2235" s="28">
        <v>44074</v>
      </c>
    </row>
    <row r="2236" spans="1:19" x14ac:dyDescent="0.2">
      <c r="A2236" s="29">
        <v>40914</v>
      </c>
      <c r="B2236" s="1" t="s">
        <v>200</v>
      </c>
      <c r="C2236" s="27">
        <v>44044</v>
      </c>
      <c r="D2236" s="1">
        <v>51756</v>
      </c>
      <c r="J2236" s="1" t="s">
        <v>0</v>
      </c>
      <c r="K2236" s="1" t="s">
        <v>49</v>
      </c>
      <c r="L2236" s="1">
        <v>-1.25</v>
      </c>
      <c r="M2236" s="1">
        <v>88</v>
      </c>
      <c r="N2236" s="6"/>
      <c r="O2236" s="6">
        <v>110</v>
      </c>
      <c r="P2236" s="6">
        <v>-728286.98</v>
      </c>
      <c r="R2236" s="31">
        <v>-110</v>
      </c>
      <c r="S2236" s="28">
        <v>44074</v>
      </c>
    </row>
    <row r="2237" spans="1:19" x14ac:dyDescent="0.2">
      <c r="A2237" s="29">
        <v>40914</v>
      </c>
      <c r="B2237" s="1" t="s">
        <v>200</v>
      </c>
      <c r="C2237" s="27">
        <v>44044</v>
      </c>
      <c r="D2237" s="1">
        <v>51756</v>
      </c>
      <c r="J2237" s="1" t="s">
        <v>0</v>
      </c>
      <c r="K2237" s="1" t="s">
        <v>49</v>
      </c>
      <c r="L2237" s="1">
        <v>-1</v>
      </c>
      <c r="M2237" s="1">
        <v>98</v>
      </c>
      <c r="N2237" s="6"/>
      <c r="O2237" s="6">
        <v>98</v>
      </c>
      <c r="P2237" s="6">
        <v>-688970.98</v>
      </c>
      <c r="R2237" s="31">
        <v>-98</v>
      </c>
      <c r="S2237" s="28">
        <v>44074</v>
      </c>
    </row>
    <row r="2238" spans="1:19" x14ac:dyDescent="0.2">
      <c r="A2238" s="29">
        <v>40914</v>
      </c>
      <c r="B2238" s="1" t="s">
        <v>200</v>
      </c>
      <c r="C2238" s="27">
        <v>44044</v>
      </c>
      <c r="D2238" s="1">
        <v>51756</v>
      </c>
      <c r="J2238" s="1" t="s">
        <v>0</v>
      </c>
      <c r="K2238" s="1" t="s">
        <v>49</v>
      </c>
      <c r="L2238" s="1">
        <v>-0.5</v>
      </c>
      <c r="M2238" s="1">
        <v>88</v>
      </c>
      <c r="N2238" s="6"/>
      <c r="O2238" s="6">
        <v>44</v>
      </c>
      <c r="P2238" s="6">
        <v>-688272.98</v>
      </c>
      <c r="R2238" s="31">
        <v>-44</v>
      </c>
      <c r="S2238" s="28">
        <v>44074</v>
      </c>
    </row>
    <row r="2239" spans="1:19" x14ac:dyDescent="0.2">
      <c r="A2239" s="29">
        <v>40914</v>
      </c>
      <c r="B2239" s="1" t="s">
        <v>200</v>
      </c>
      <c r="C2239" s="27">
        <v>44044</v>
      </c>
      <c r="D2239" s="1">
        <v>51756</v>
      </c>
      <c r="J2239" s="1" t="s">
        <v>0</v>
      </c>
      <c r="K2239" s="1" t="s">
        <v>49</v>
      </c>
      <c r="L2239" s="1">
        <v>-0.5</v>
      </c>
      <c r="M2239" s="1">
        <v>88</v>
      </c>
      <c r="N2239" s="6"/>
      <c r="O2239" s="6">
        <v>44</v>
      </c>
      <c r="P2239" s="6">
        <v>-688734.98</v>
      </c>
      <c r="R2239" s="31">
        <v>-44</v>
      </c>
      <c r="S2239" s="28">
        <v>44074</v>
      </c>
    </row>
    <row r="2240" spans="1:19" x14ac:dyDescent="0.2">
      <c r="A2240" s="29">
        <v>40914</v>
      </c>
      <c r="B2240" s="1" t="s">
        <v>200</v>
      </c>
      <c r="C2240" s="27">
        <v>44044</v>
      </c>
      <c r="D2240" s="1">
        <v>51756</v>
      </c>
      <c r="J2240" s="1" t="s">
        <v>0</v>
      </c>
      <c r="K2240" s="1" t="s">
        <v>49</v>
      </c>
      <c r="L2240" s="1">
        <v>-1</v>
      </c>
      <c r="M2240" s="1">
        <v>28</v>
      </c>
      <c r="N2240" s="6"/>
      <c r="O2240" s="6">
        <v>28</v>
      </c>
      <c r="P2240" s="6">
        <v>-688872.98</v>
      </c>
      <c r="R2240" s="31">
        <v>-28</v>
      </c>
      <c r="S2240" s="28">
        <v>44074</v>
      </c>
    </row>
    <row r="2241" spans="1:19" x14ac:dyDescent="0.2">
      <c r="A2241" s="29">
        <v>41261</v>
      </c>
      <c r="B2241" s="1" t="s">
        <v>200</v>
      </c>
      <c r="C2241" s="27">
        <v>44044</v>
      </c>
      <c r="D2241" s="1">
        <v>51818</v>
      </c>
      <c r="J2241" s="1" t="s">
        <v>0</v>
      </c>
      <c r="K2241" s="1" t="s">
        <v>49</v>
      </c>
      <c r="L2241" s="1">
        <v>-1</v>
      </c>
      <c r="M2241" s="1">
        <v>840</v>
      </c>
      <c r="N2241" s="6"/>
      <c r="O2241" s="6">
        <v>840</v>
      </c>
      <c r="P2241" s="6">
        <v>-690426.98</v>
      </c>
      <c r="R2241" s="31">
        <v>-840</v>
      </c>
      <c r="S2241" s="28">
        <v>44074</v>
      </c>
    </row>
    <row r="2242" spans="1:19" x14ac:dyDescent="0.2">
      <c r="A2242" s="29">
        <v>41261</v>
      </c>
      <c r="B2242" s="1" t="s">
        <v>200</v>
      </c>
      <c r="C2242" s="27">
        <v>44044</v>
      </c>
      <c r="D2242" s="1">
        <v>51818</v>
      </c>
      <c r="J2242" s="1" t="s">
        <v>0</v>
      </c>
      <c r="K2242" s="1" t="s">
        <v>49</v>
      </c>
      <c r="L2242" s="1">
        <v>-1</v>
      </c>
      <c r="M2242" s="1">
        <v>20</v>
      </c>
      <c r="N2242" s="6"/>
      <c r="O2242" s="6">
        <v>20</v>
      </c>
      <c r="P2242" s="6">
        <v>-690446.98</v>
      </c>
      <c r="R2242" s="31">
        <v>-20</v>
      </c>
      <c r="S2242" s="28">
        <v>44074</v>
      </c>
    </row>
    <row r="2243" spans="1:19" x14ac:dyDescent="0.2">
      <c r="A2243" s="29">
        <v>41262</v>
      </c>
      <c r="B2243" s="1" t="s">
        <v>200</v>
      </c>
      <c r="C2243" s="27">
        <v>44044</v>
      </c>
      <c r="D2243" s="1">
        <v>51819</v>
      </c>
      <c r="J2243" s="1" t="s">
        <v>0</v>
      </c>
      <c r="K2243" s="1" t="s">
        <v>49</v>
      </c>
      <c r="L2243" s="1">
        <v>-1</v>
      </c>
      <c r="M2243" s="1">
        <v>280</v>
      </c>
      <c r="N2243" s="6"/>
      <c r="O2243" s="6">
        <v>280</v>
      </c>
      <c r="P2243" s="6">
        <v>-690726.98</v>
      </c>
      <c r="R2243" s="31">
        <v>-280</v>
      </c>
      <c r="S2243" s="28">
        <v>44074</v>
      </c>
    </row>
    <row r="2244" spans="1:19" x14ac:dyDescent="0.2">
      <c r="A2244" s="29">
        <v>41262</v>
      </c>
      <c r="B2244" s="1" t="s">
        <v>200</v>
      </c>
      <c r="C2244" s="27">
        <v>44044</v>
      </c>
      <c r="D2244" s="1">
        <v>51819</v>
      </c>
      <c r="J2244" s="1" t="s">
        <v>0</v>
      </c>
      <c r="K2244" s="1" t="s">
        <v>49</v>
      </c>
      <c r="L2244" s="1">
        <v>-1</v>
      </c>
      <c r="M2244" s="1">
        <v>56</v>
      </c>
      <c r="N2244" s="6"/>
      <c r="O2244" s="6">
        <v>56</v>
      </c>
      <c r="P2244" s="6">
        <v>-690782.98</v>
      </c>
      <c r="R2244" s="31">
        <v>-56</v>
      </c>
      <c r="S2244" s="28">
        <v>44074</v>
      </c>
    </row>
    <row r="2245" spans="1:19" x14ac:dyDescent="0.2">
      <c r="A2245" s="29">
        <v>41263</v>
      </c>
      <c r="B2245" s="1" t="s">
        <v>200</v>
      </c>
      <c r="C2245" s="27">
        <v>44044</v>
      </c>
      <c r="D2245" s="1">
        <v>51820</v>
      </c>
      <c r="J2245" s="1" t="s">
        <v>0</v>
      </c>
      <c r="K2245" s="1" t="s">
        <v>49</v>
      </c>
      <c r="L2245" s="1">
        <v>-1</v>
      </c>
      <c r="M2245" s="1">
        <v>440</v>
      </c>
      <c r="N2245" s="6"/>
      <c r="O2245" s="6">
        <v>440</v>
      </c>
      <c r="P2245" s="6">
        <v>-691222.98</v>
      </c>
      <c r="R2245" s="31">
        <v>-440</v>
      </c>
      <c r="S2245" s="28">
        <v>44074</v>
      </c>
    </row>
    <row r="2246" spans="1:19" x14ac:dyDescent="0.2">
      <c r="A2246" s="29">
        <v>41263</v>
      </c>
      <c r="B2246" s="1" t="s">
        <v>200</v>
      </c>
      <c r="C2246" s="27">
        <v>44044</v>
      </c>
      <c r="D2246" s="1">
        <v>51820</v>
      </c>
      <c r="J2246" s="1" t="s">
        <v>0</v>
      </c>
      <c r="K2246" s="1" t="s">
        <v>49</v>
      </c>
      <c r="L2246" s="1">
        <v>-1</v>
      </c>
      <c r="M2246" s="1">
        <v>36</v>
      </c>
      <c r="N2246" s="6"/>
      <c r="O2246" s="6">
        <v>36</v>
      </c>
      <c r="P2246" s="6">
        <v>-691258.98</v>
      </c>
      <c r="R2246" s="31">
        <v>-36</v>
      </c>
      <c r="S2246" s="28">
        <v>44074</v>
      </c>
    </row>
    <row r="2247" spans="1:19" x14ac:dyDescent="0.2">
      <c r="A2247" s="29">
        <v>41264</v>
      </c>
      <c r="B2247" s="1" t="s">
        <v>200</v>
      </c>
      <c r="C2247" s="27">
        <v>44044</v>
      </c>
      <c r="D2247" s="1">
        <v>51821</v>
      </c>
      <c r="J2247" s="1" t="s">
        <v>0</v>
      </c>
      <c r="K2247" s="1" t="s">
        <v>49</v>
      </c>
      <c r="L2247" s="1">
        <v>-1</v>
      </c>
      <c r="M2247" s="1">
        <v>720</v>
      </c>
      <c r="N2247" s="6"/>
      <c r="O2247" s="6">
        <v>720</v>
      </c>
      <c r="P2247" s="6">
        <v>-691978.98</v>
      </c>
      <c r="R2247" s="31">
        <v>-720</v>
      </c>
      <c r="S2247" s="28">
        <v>44074</v>
      </c>
    </row>
    <row r="2248" spans="1:19" x14ac:dyDescent="0.2">
      <c r="A2248" s="29">
        <v>41264</v>
      </c>
      <c r="B2248" s="1" t="s">
        <v>200</v>
      </c>
      <c r="C2248" s="27">
        <v>44044</v>
      </c>
      <c r="D2248" s="1">
        <v>51821</v>
      </c>
      <c r="J2248" s="1" t="s">
        <v>0</v>
      </c>
      <c r="K2248" s="1" t="s">
        <v>49</v>
      </c>
      <c r="L2248" s="1">
        <v>-1</v>
      </c>
      <c r="M2248" s="1">
        <v>136</v>
      </c>
      <c r="N2248" s="6"/>
      <c r="O2248" s="6">
        <v>136</v>
      </c>
      <c r="P2248" s="6">
        <v>-692114.98</v>
      </c>
      <c r="R2248" s="31">
        <v>-136</v>
      </c>
      <c r="S2248" s="28">
        <v>44074</v>
      </c>
    </row>
    <row r="2249" spans="1:19" x14ac:dyDescent="0.2">
      <c r="A2249" s="29">
        <v>41265</v>
      </c>
      <c r="B2249" s="1" t="s">
        <v>200</v>
      </c>
      <c r="C2249" s="27">
        <v>44044</v>
      </c>
      <c r="D2249" s="1">
        <v>51822</v>
      </c>
      <c r="J2249" s="1" t="s">
        <v>0</v>
      </c>
      <c r="K2249" s="1" t="s">
        <v>49</v>
      </c>
      <c r="L2249" s="1">
        <v>-1</v>
      </c>
      <c r="M2249" s="1">
        <v>400</v>
      </c>
      <c r="N2249" s="6"/>
      <c r="O2249" s="6">
        <v>400</v>
      </c>
      <c r="P2249" s="6">
        <v>-692514.98</v>
      </c>
      <c r="R2249" s="31">
        <v>-400</v>
      </c>
      <c r="S2249" s="28">
        <v>44074</v>
      </c>
    </row>
    <row r="2250" spans="1:19" x14ac:dyDescent="0.2">
      <c r="A2250" s="29">
        <v>41265</v>
      </c>
      <c r="B2250" s="1" t="s">
        <v>200</v>
      </c>
      <c r="C2250" s="27">
        <v>44044</v>
      </c>
      <c r="D2250" s="1">
        <v>51822</v>
      </c>
      <c r="J2250" s="1" t="s">
        <v>0</v>
      </c>
      <c r="K2250" s="1" t="s">
        <v>49</v>
      </c>
      <c r="L2250" s="1">
        <v>-1</v>
      </c>
      <c r="M2250" s="1">
        <v>136</v>
      </c>
      <c r="N2250" s="6"/>
      <c r="O2250" s="6">
        <v>136</v>
      </c>
      <c r="P2250" s="6">
        <v>-692650.98</v>
      </c>
      <c r="R2250" s="31">
        <v>-136</v>
      </c>
      <c r="S2250" s="28">
        <v>44074</v>
      </c>
    </row>
    <row r="2251" spans="1:19" x14ac:dyDescent="0.2">
      <c r="A2251" s="29">
        <v>41265</v>
      </c>
      <c r="B2251" s="1" t="s">
        <v>200</v>
      </c>
      <c r="C2251" s="27">
        <v>44044</v>
      </c>
      <c r="D2251" s="1">
        <v>51822</v>
      </c>
      <c r="J2251" s="1" t="s">
        <v>0</v>
      </c>
      <c r="K2251" s="1" t="s">
        <v>49</v>
      </c>
      <c r="L2251" s="1">
        <v>-1</v>
      </c>
      <c r="M2251" s="1">
        <v>56</v>
      </c>
      <c r="N2251" s="6"/>
      <c r="O2251" s="6">
        <v>56</v>
      </c>
      <c r="P2251" s="6">
        <v>-692706.98</v>
      </c>
      <c r="R2251" s="31">
        <v>-56</v>
      </c>
      <c r="S2251" s="28">
        <v>44074</v>
      </c>
    </row>
    <row r="2252" spans="1:19" x14ac:dyDescent="0.2">
      <c r="A2252" s="29">
        <v>41265</v>
      </c>
      <c r="B2252" s="1" t="s">
        <v>200</v>
      </c>
      <c r="C2252" s="27">
        <v>44044</v>
      </c>
      <c r="D2252" s="1">
        <v>51822</v>
      </c>
      <c r="J2252" s="1" t="s">
        <v>0</v>
      </c>
      <c r="K2252" s="1" t="s">
        <v>49</v>
      </c>
      <c r="L2252" s="1">
        <v>-1</v>
      </c>
      <c r="M2252" s="1">
        <v>36</v>
      </c>
      <c r="N2252" s="6"/>
      <c r="O2252" s="6">
        <v>36</v>
      </c>
      <c r="P2252" s="6">
        <v>-692742.98</v>
      </c>
      <c r="R2252" s="31">
        <v>-36</v>
      </c>
      <c r="S2252" s="28">
        <v>44074</v>
      </c>
    </row>
    <row r="2253" spans="1:19" x14ac:dyDescent="0.2">
      <c r="A2253" s="29">
        <v>41266</v>
      </c>
      <c r="B2253" s="1" t="s">
        <v>200</v>
      </c>
      <c r="C2253" s="27">
        <v>44044</v>
      </c>
      <c r="D2253" s="1">
        <v>51823</v>
      </c>
      <c r="J2253" s="1" t="s">
        <v>0</v>
      </c>
      <c r="K2253" s="1" t="s">
        <v>49</v>
      </c>
      <c r="L2253" s="1">
        <v>-1</v>
      </c>
      <c r="M2253" s="1">
        <v>730</v>
      </c>
      <c r="N2253" s="6"/>
      <c r="O2253" s="6">
        <v>730</v>
      </c>
      <c r="P2253" s="6">
        <v>-693472.98</v>
      </c>
      <c r="R2253" s="31">
        <v>-730</v>
      </c>
      <c r="S2253" s="28">
        <v>44074</v>
      </c>
    </row>
    <row r="2254" spans="1:19" x14ac:dyDescent="0.2">
      <c r="A2254" s="29">
        <v>41266</v>
      </c>
      <c r="B2254" s="1" t="s">
        <v>200</v>
      </c>
      <c r="C2254" s="27">
        <v>44044</v>
      </c>
      <c r="D2254" s="1">
        <v>51823</v>
      </c>
      <c r="J2254" s="1" t="s">
        <v>0</v>
      </c>
      <c r="K2254" s="1" t="s">
        <v>49</v>
      </c>
      <c r="L2254" s="1">
        <v>-1</v>
      </c>
      <c r="M2254" s="1">
        <v>116</v>
      </c>
      <c r="N2254" s="6"/>
      <c r="O2254" s="6">
        <v>116</v>
      </c>
      <c r="P2254" s="6">
        <v>-693588.98</v>
      </c>
      <c r="R2254" s="31">
        <v>-116</v>
      </c>
      <c r="S2254" s="28">
        <v>44074</v>
      </c>
    </row>
    <row r="2255" spans="1:19" x14ac:dyDescent="0.2">
      <c r="A2255" s="29">
        <v>41267</v>
      </c>
      <c r="B2255" s="1" t="s">
        <v>200</v>
      </c>
      <c r="C2255" s="27">
        <v>44044</v>
      </c>
      <c r="D2255" s="1">
        <v>51824</v>
      </c>
      <c r="J2255" s="1" t="s">
        <v>0</v>
      </c>
      <c r="K2255" s="1" t="s">
        <v>49</v>
      </c>
      <c r="L2255" s="1">
        <v>-1</v>
      </c>
      <c r="M2255" s="1">
        <v>440</v>
      </c>
      <c r="N2255" s="6"/>
      <c r="O2255" s="6">
        <v>440</v>
      </c>
      <c r="P2255" s="6">
        <v>-694028.98</v>
      </c>
      <c r="R2255" s="31">
        <v>-440</v>
      </c>
      <c r="S2255" s="28">
        <v>44074</v>
      </c>
    </row>
    <row r="2256" spans="1:19" x14ac:dyDescent="0.2">
      <c r="A2256" s="29">
        <v>41267</v>
      </c>
      <c r="B2256" s="1" t="s">
        <v>200</v>
      </c>
      <c r="C2256" s="27">
        <v>44044</v>
      </c>
      <c r="D2256" s="1">
        <v>51824</v>
      </c>
      <c r="J2256" s="1" t="s">
        <v>0</v>
      </c>
      <c r="K2256" s="1" t="s">
        <v>49</v>
      </c>
      <c r="L2256" s="1">
        <v>-1</v>
      </c>
      <c r="M2256" s="1">
        <v>96</v>
      </c>
      <c r="N2256" s="6"/>
      <c r="O2256" s="6">
        <v>96</v>
      </c>
      <c r="P2256" s="6">
        <v>-694124.98</v>
      </c>
      <c r="R2256" s="31">
        <v>-96</v>
      </c>
      <c r="S2256" s="28">
        <v>44074</v>
      </c>
    </row>
    <row r="2257" spans="1:19" x14ac:dyDescent="0.2">
      <c r="A2257" s="29">
        <v>41267</v>
      </c>
      <c r="B2257" s="1" t="s">
        <v>200</v>
      </c>
      <c r="C2257" s="27">
        <v>44044</v>
      </c>
      <c r="D2257" s="1">
        <v>51824</v>
      </c>
      <c r="J2257" s="1" t="s">
        <v>0</v>
      </c>
      <c r="K2257" s="1" t="s">
        <v>49</v>
      </c>
      <c r="L2257" s="1">
        <v>-1</v>
      </c>
      <c r="M2257" s="1">
        <v>60</v>
      </c>
      <c r="N2257" s="6"/>
      <c r="O2257" s="6">
        <v>60</v>
      </c>
      <c r="P2257" s="6">
        <v>-694184.98</v>
      </c>
      <c r="R2257" s="31">
        <v>-60</v>
      </c>
      <c r="S2257" s="28">
        <v>44074</v>
      </c>
    </row>
    <row r="2258" spans="1:19" x14ac:dyDescent="0.2">
      <c r="A2258" s="29">
        <v>41268</v>
      </c>
      <c r="B2258" s="1" t="s">
        <v>200</v>
      </c>
      <c r="C2258" s="27">
        <v>44044</v>
      </c>
      <c r="D2258" s="1">
        <v>51825</v>
      </c>
      <c r="J2258" s="1" t="s">
        <v>0</v>
      </c>
      <c r="K2258" s="1" t="s">
        <v>49</v>
      </c>
      <c r="L2258" s="1">
        <v>-1</v>
      </c>
      <c r="M2258" s="1">
        <v>56</v>
      </c>
      <c r="N2258" s="6"/>
      <c r="O2258" s="6">
        <v>56</v>
      </c>
      <c r="P2258" s="6">
        <v>-694240.98</v>
      </c>
      <c r="R2258" s="31">
        <v>-56</v>
      </c>
      <c r="S2258" s="28">
        <v>44074</v>
      </c>
    </row>
    <row r="2259" spans="1:19" x14ac:dyDescent="0.2">
      <c r="A2259" s="29">
        <v>41269</v>
      </c>
      <c r="B2259" s="1" t="s">
        <v>200</v>
      </c>
      <c r="C2259" s="27">
        <v>44044</v>
      </c>
      <c r="D2259" s="1">
        <v>51826</v>
      </c>
      <c r="J2259" s="1" t="s">
        <v>0</v>
      </c>
      <c r="K2259" s="1" t="s">
        <v>49</v>
      </c>
      <c r="L2259" s="1">
        <v>-1</v>
      </c>
      <c r="M2259" s="1">
        <v>220</v>
      </c>
      <c r="N2259" s="6"/>
      <c r="O2259" s="6">
        <v>220</v>
      </c>
      <c r="P2259" s="6">
        <v>-694460.98</v>
      </c>
      <c r="R2259" s="31">
        <v>-220</v>
      </c>
      <c r="S2259" s="28">
        <v>44074</v>
      </c>
    </row>
    <row r="2260" spans="1:19" x14ac:dyDescent="0.2">
      <c r="A2260" s="29">
        <v>41269</v>
      </c>
      <c r="B2260" s="1" t="s">
        <v>200</v>
      </c>
      <c r="C2260" s="27">
        <v>44044</v>
      </c>
      <c r="D2260" s="1">
        <v>51826</v>
      </c>
      <c r="J2260" s="1" t="s">
        <v>0</v>
      </c>
      <c r="K2260" s="1" t="s">
        <v>49</v>
      </c>
      <c r="L2260" s="1">
        <v>-1</v>
      </c>
      <c r="M2260" s="1">
        <v>36</v>
      </c>
      <c r="N2260" s="6"/>
      <c r="O2260" s="6">
        <v>36</v>
      </c>
      <c r="P2260" s="6">
        <v>-694496.98</v>
      </c>
      <c r="R2260" s="31">
        <v>-36</v>
      </c>
      <c r="S2260" s="28">
        <v>44074</v>
      </c>
    </row>
    <row r="2261" spans="1:19" x14ac:dyDescent="0.2">
      <c r="A2261" s="29">
        <v>41270</v>
      </c>
      <c r="B2261" s="1" t="s">
        <v>200</v>
      </c>
      <c r="C2261" s="27">
        <v>44044</v>
      </c>
      <c r="D2261" s="1">
        <v>51827</v>
      </c>
      <c r="J2261" s="1" t="s">
        <v>0</v>
      </c>
      <c r="K2261" s="1" t="s">
        <v>49</v>
      </c>
      <c r="L2261" s="1">
        <v>-1</v>
      </c>
      <c r="M2261" s="1">
        <v>680</v>
      </c>
      <c r="N2261" s="6"/>
      <c r="O2261" s="6">
        <v>680</v>
      </c>
      <c r="P2261" s="6">
        <v>-695176.98</v>
      </c>
      <c r="R2261" s="31">
        <v>-680</v>
      </c>
      <c r="S2261" s="28">
        <v>44074</v>
      </c>
    </row>
    <row r="2262" spans="1:19" x14ac:dyDescent="0.2">
      <c r="A2262" s="29">
        <v>41270</v>
      </c>
      <c r="B2262" s="1" t="s">
        <v>200</v>
      </c>
      <c r="C2262" s="27">
        <v>44044</v>
      </c>
      <c r="D2262" s="1">
        <v>51827</v>
      </c>
      <c r="J2262" s="1" t="s">
        <v>0</v>
      </c>
      <c r="K2262" s="1" t="s">
        <v>49</v>
      </c>
      <c r="L2262" s="1">
        <v>-1</v>
      </c>
      <c r="M2262" s="1">
        <v>348</v>
      </c>
      <c r="N2262" s="6"/>
      <c r="O2262" s="6">
        <v>348</v>
      </c>
      <c r="P2262" s="6">
        <v>-695524.98</v>
      </c>
      <c r="R2262" s="31">
        <v>-348</v>
      </c>
      <c r="S2262" s="28">
        <v>44074</v>
      </c>
    </row>
    <row r="2263" spans="1:19" x14ac:dyDescent="0.2">
      <c r="A2263" s="29">
        <v>41271</v>
      </c>
      <c r="B2263" s="1" t="s">
        <v>200</v>
      </c>
      <c r="C2263" s="27">
        <v>44044</v>
      </c>
      <c r="D2263" s="1">
        <v>51828</v>
      </c>
      <c r="J2263" s="1" t="s">
        <v>0</v>
      </c>
      <c r="K2263" s="1" t="s">
        <v>49</v>
      </c>
      <c r="L2263" s="1">
        <v>-1</v>
      </c>
      <c r="M2263" s="1">
        <v>320</v>
      </c>
      <c r="N2263" s="6"/>
      <c r="O2263" s="6">
        <v>320</v>
      </c>
      <c r="P2263" s="6">
        <v>-695844.98</v>
      </c>
      <c r="R2263" s="31">
        <v>-320</v>
      </c>
      <c r="S2263" s="28">
        <v>44074</v>
      </c>
    </row>
    <row r="2264" spans="1:19" x14ac:dyDescent="0.2">
      <c r="A2264" s="29">
        <v>41271</v>
      </c>
      <c r="B2264" s="1" t="s">
        <v>200</v>
      </c>
      <c r="C2264" s="27">
        <v>44044</v>
      </c>
      <c r="D2264" s="1">
        <v>51828</v>
      </c>
      <c r="J2264" s="1" t="s">
        <v>0</v>
      </c>
      <c r="K2264" s="1" t="s">
        <v>49</v>
      </c>
      <c r="L2264" s="1">
        <v>-1</v>
      </c>
      <c r="M2264" s="1">
        <v>146</v>
      </c>
      <c r="N2264" s="6"/>
      <c r="O2264" s="6">
        <v>146</v>
      </c>
      <c r="P2264" s="6">
        <v>-696046.98</v>
      </c>
      <c r="R2264" s="31">
        <v>-146</v>
      </c>
      <c r="S2264" s="28">
        <v>44074</v>
      </c>
    </row>
    <row r="2265" spans="1:19" x14ac:dyDescent="0.2">
      <c r="A2265" s="29">
        <v>41271</v>
      </c>
      <c r="B2265" s="1" t="s">
        <v>200</v>
      </c>
      <c r="C2265" s="27">
        <v>44044</v>
      </c>
      <c r="D2265" s="1">
        <v>51828</v>
      </c>
      <c r="J2265" s="1" t="s">
        <v>0</v>
      </c>
      <c r="K2265" s="1" t="s">
        <v>49</v>
      </c>
      <c r="L2265" s="1">
        <v>-1</v>
      </c>
      <c r="M2265" s="1">
        <v>80</v>
      </c>
      <c r="N2265" s="6"/>
      <c r="O2265" s="6">
        <v>80</v>
      </c>
      <c r="P2265" s="6">
        <v>-696126.98</v>
      </c>
      <c r="R2265" s="31">
        <v>-80</v>
      </c>
      <c r="S2265" s="28">
        <v>44074</v>
      </c>
    </row>
    <row r="2266" spans="1:19" x14ac:dyDescent="0.2">
      <c r="A2266" s="29">
        <v>41271</v>
      </c>
      <c r="B2266" s="1" t="s">
        <v>200</v>
      </c>
      <c r="C2266" s="27">
        <v>44044</v>
      </c>
      <c r="D2266" s="1">
        <v>51828</v>
      </c>
      <c r="J2266" s="1" t="s">
        <v>0</v>
      </c>
      <c r="K2266" s="1" t="s">
        <v>49</v>
      </c>
      <c r="L2266" s="1">
        <v>-1</v>
      </c>
      <c r="M2266" s="1">
        <v>56</v>
      </c>
      <c r="N2266" s="6"/>
      <c r="O2266" s="6">
        <v>56</v>
      </c>
      <c r="P2266" s="6">
        <v>-695900.98</v>
      </c>
      <c r="R2266" s="31">
        <v>-56</v>
      </c>
      <c r="S2266" s="28">
        <v>44074</v>
      </c>
    </row>
    <row r="2267" spans="1:19" x14ac:dyDescent="0.2">
      <c r="A2267" s="29">
        <v>41272</v>
      </c>
      <c r="B2267" s="1" t="s">
        <v>200</v>
      </c>
      <c r="C2267" s="27">
        <v>44044</v>
      </c>
      <c r="D2267" s="1">
        <v>51829</v>
      </c>
      <c r="J2267" s="1" t="s">
        <v>0</v>
      </c>
      <c r="K2267" s="1" t="s">
        <v>49</v>
      </c>
      <c r="L2267" s="1">
        <v>-1</v>
      </c>
      <c r="M2267" s="1">
        <v>780</v>
      </c>
      <c r="N2267" s="6"/>
      <c r="O2267" s="6">
        <v>780</v>
      </c>
      <c r="P2267" s="6">
        <v>-696906.98</v>
      </c>
      <c r="R2267" s="31">
        <v>-780</v>
      </c>
      <c r="S2267" s="28">
        <v>44074</v>
      </c>
    </row>
    <row r="2268" spans="1:19" x14ac:dyDescent="0.2">
      <c r="A2268" s="29">
        <v>41273</v>
      </c>
      <c r="B2268" s="1" t="s">
        <v>200</v>
      </c>
      <c r="C2268" s="27">
        <v>44044</v>
      </c>
      <c r="D2268" s="1">
        <v>51830</v>
      </c>
      <c r="J2268" s="1" t="s">
        <v>0</v>
      </c>
      <c r="K2268" s="1" t="s">
        <v>49</v>
      </c>
      <c r="L2268" s="1">
        <v>-1</v>
      </c>
      <c r="M2268" s="1">
        <v>320</v>
      </c>
      <c r="N2268" s="6"/>
      <c r="O2268" s="6">
        <v>320</v>
      </c>
      <c r="P2268" s="6">
        <v>-697226.98</v>
      </c>
      <c r="R2268" s="31">
        <v>-320</v>
      </c>
      <c r="S2268" s="28">
        <v>44074</v>
      </c>
    </row>
    <row r="2269" spans="1:19" x14ac:dyDescent="0.2">
      <c r="A2269" s="29">
        <v>41273</v>
      </c>
      <c r="B2269" s="1" t="s">
        <v>200</v>
      </c>
      <c r="C2269" s="27">
        <v>44044</v>
      </c>
      <c r="D2269" s="1">
        <v>51830</v>
      </c>
      <c r="J2269" s="1" t="s">
        <v>0</v>
      </c>
      <c r="K2269" s="1" t="s">
        <v>49</v>
      </c>
      <c r="L2269" s="1">
        <v>-1</v>
      </c>
      <c r="M2269" s="1">
        <v>146</v>
      </c>
      <c r="N2269" s="6"/>
      <c r="O2269" s="6">
        <v>146</v>
      </c>
      <c r="P2269" s="6">
        <v>-697372.98</v>
      </c>
      <c r="R2269" s="31">
        <v>-146</v>
      </c>
      <c r="S2269" s="28">
        <v>44074</v>
      </c>
    </row>
    <row r="2270" spans="1:19" x14ac:dyDescent="0.2">
      <c r="A2270" s="29">
        <v>41274</v>
      </c>
      <c r="B2270" s="1" t="s">
        <v>200</v>
      </c>
      <c r="C2270" s="27">
        <v>44044</v>
      </c>
      <c r="D2270" s="1">
        <v>51831</v>
      </c>
      <c r="J2270" s="1" t="s">
        <v>0</v>
      </c>
      <c r="K2270" s="1" t="s">
        <v>49</v>
      </c>
      <c r="L2270" s="1">
        <v>-1</v>
      </c>
      <c r="M2270" s="1">
        <v>380</v>
      </c>
      <c r="N2270" s="6"/>
      <c r="O2270" s="6">
        <v>380</v>
      </c>
      <c r="P2270" s="6">
        <v>-697752.98</v>
      </c>
      <c r="R2270" s="31">
        <v>-380</v>
      </c>
      <c r="S2270" s="28">
        <v>44074</v>
      </c>
    </row>
    <row r="2271" spans="1:19" x14ac:dyDescent="0.2">
      <c r="A2271" s="29">
        <v>41275</v>
      </c>
      <c r="B2271" s="1" t="s">
        <v>200</v>
      </c>
      <c r="C2271" s="27">
        <v>44044</v>
      </c>
      <c r="D2271" s="1">
        <v>51832</v>
      </c>
      <c r="J2271" s="1" t="s">
        <v>0</v>
      </c>
      <c r="K2271" s="1" t="s">
        <v>49</v>
      </c>
      <c r="L2271" s="1">
        <v>-1</v>
      </c>
      <c r="M2271" s="1">
        <v>480</v>
      </c>
      <c r="N2271" s="6"/>
      <c r="O2271" s="6">
        <v>480</v>
      </c>
      <c r="P2271" s="6">
        <v>-698232.98</v>
      </c>
      <c r="R2271" s="31">
        <v>-480</v>
      </c>
      <c r="S2271" s="28">
        <v>44074</v>
      </c>
    </row>
    <row r="2272" spans="1:19" x14ac:dyDescent="0.2">
      <c r="A2272" s="29">
        <v>41275</v>
      </c>
      <c r="B2272" s="1" t="s">
        <v>200</v>
      </c>
      <c r="C2272" s="27">
        <v>44044</v>
      </c>
      <c r="D2272" s="1">
        <v>51832</v>
      </c>
      <c r="J2272" s="1" t="s">
        <v>0</v>
      </c>
      <c r="K2272" s="1" t="s">
        <v>49</v>
      </c>
      <c r="L2272" s="1">
        <v>-1</v>
      </c>
      <c r="M2272" s="1">
        <v>96</v>
      </c>
      <c r="N2272" s="6"/>
      <c r="O2272" s="6">
        <v>96</v>
      </c>
      <c r="P2272" s="6">
        <v>-698328.98</v>
      </c>
      <c r="R2272" s="31">
        <v>-96</v>
      </c>
      <c r="S2272" s="28">
        <v>44074</v>
      </c>
    </row>
    <row r="2273" spans="1:19" x14ac:dyDescent="0.2">
      <c r="A2273" s="29">
        <v>41276</v>
      </c>
      <c r="B2273" s="1" t="s">
        <v>200</v>
      </c>
      <c r="C2273" s="27">
        <v>44044</v>
      </c>
      <c r="D2273" s="1">
        <v>51833</v>
      </c>
      <c r="J2273" s="1" t="s">
        <v>0</v>
      </c>
      <c r="K2273" s="1" t="s">
        <v>49</v>
      </c>
      <c r="L2273" s="1">
        <v>-1</v>
      </c>
      <c r="M2273" s="1">
        <v>500</v>
      </c>
      <c r="N2273" s="6"/>
      <c r="O2273" s="6">
        <v>500</v>
      </c>
      <c r="P2273" s="6">
        <v>-698828.98</v>
      </c>
      <c r="R2273" s="31">
        <v>-500</v>
      </c>
      <c r="S2273" s="28">
        <v>44074</v>
      </c>
    </row>
    <row r="2274" spans="1:19" x14ac:dyDescent="0.2">
      <c r="A2274" s="29">
        <v>41277</v>
      </c>
      <c r="B2274" s="1" t="s">
        <v>200</v>
      </c>
      <c r="C2274" s="27">
        <v>44044</v>
      </c>
      <c r="D2274" s="1">
        <v>51834</v>
      </c>
      <c r="J2274" s="1" t="s">
        <v>0</v>
      </c>
      <c r="K2274" s="1" t="s">
        <v>49</v>
      </c>
      <c r="L2274" s="1">
        <v>-1</v>
      </c>
      <c r="M2274" s="1">
        <v>158</v>
      </c>
      <c r="N2274" s="6"/>
      <c r="O2274" s="6">
        <v>158</v>
      </c>
      <c r="P2274" s="6">
        <v>-698986.98</v>
      </c>
      <c r="R2274" s="31">
        <v>-158</v>
      </c>
      <c r="S2274" s="28">
        <v>44074</v>
      </c>
    </row>
    <row r="2275" spans="1:19" x14ac:dyDescent="0.2">
      <c r="A2275" s="29">
        <v>41277</v>
      </c>
      <c r="B2275" s="1" t="s">
        <v>200</v>
      </c>
      <c r="C2275" s="27">
        <v>44044</v>
      </c>
      <c r="D2275" s="1">
        <v>51834</v>
      </c>
      <c r="J2275" s="1" t="s">
        <v>0</v>
      </c>
      <c r="K2275" s="1" t="s">
        <v>49</v>
      </c>
      <c r="L2275" s="1">
        <v>-1</v>
      </c>
      <c r="M2275" s="1">
        <v>56</v>
      </c>
      <c r="N2275" s="6"/>
      <c r="O2275" s="6">
        <v>56</v>
      </c>
      <c r="P2275" s="6">
        <v>-699042.98</v>
      </c>
      <c r="R2275" s="31">
        <v>-56</v>
      </c>
      <c r="S2275" s="28">
        <v>44074</v>
      </c>
    </row>
    <row r="2276" spans="1:19" x14ac:dyDescent="0.2">
      <c r="A2276" s="29">
        <v>41278</v>
      </c>
      <c r="B2276" s="1" t="s">
        <v>200</v>
      </c>
      <c r="C2276" s="27">
        <v>44044</v>
      </c>
      <c r="D2276" s="1">
        <v>51835</v>
      </c>
      <c r="J2276" s="1" t="s">
        <v>0</v>
      </c>
      <c r="K2276" s="1" t="s">
        <v>49</v>
      </c>
      <c r="L2276" s="1">
        <v>-1</v>
      </c>
      <c r="M2276" s="1">
        <v>1600</v>
      </c>
      <c r="N2276" s="6"/>
      <c r="O2276" s="6">
        <v>1600</v>
      </c>
      <c r="P2276" s="6">
        <v>-700642.98</v>
      </c>
      <c r="R2276" s="31">
        <v>-1600</v>
      </c>
      <c r="S2276" s="28">
        <v>44074</v>
      </c>
    </row>
    <row r="2277" spans="1:19" x14ac:dyDescent="0.2">
      <c r="A2277" s="29">
        <v>41278</v>
      </c>
      <c r="B2277" s="1" t="s">
        <v>200</v>
      </c>
      <c r="C2277" s="27">
        <v>44044</v>
      </c>
      <c r="D2277" s="1">
        <v>51835</v>
      </c>
      <c r="J2277" s="1" t="s">
        <v>0</v>
      </c>
      <c r="K2277" s="1" t="s">
        <v>49</v>
      </c>
      <c r="L2277" s="1">
        <v>-1</v>
      </c>
      <c r="M2277" s="1">
        <v>288</v>
      </c>
      <c r="N2277" s="6"/>
      <c r="O2277" s="6">
        <v>288</v>
      </c>
      <c r="P2277" s="6">
        <v>-700930.98</v>
      </c>
      <c r="R2277" s="31">
        <v>-288</v>
      </c>
      <c r="S2277" s="28">
        <v>44074</v>
      </c>
    </row>
    <row r="2278" spans="1:19" x14ac:dyDescent="0.2">
      <c r="A2278" s="29">
        <v>41279</v>
      </c>
      <c r="B2278" s="1" t="s">
        <v>200</v>
      </c>
      <c r="C2278" s="27">
        <v>44044</v>
      </c>
      <c r="D2278" s="1">
        <v>51836</v>
      </c>
      <c r="J2278" s="1" t="s">
        <v>0</v>
      </c>
      <c r="K2278" s="1" t="s">
        <v>49</v>
      </c>
      <c r="L2278" s="1">
        <v>-1</v>
      </c>
      <c r="M2278" s="1">
        <v>320</v>
      </c>
      <c r="N2278" s="6"/>
      <c r="O2278" s="6">
        <v>320</v>
      </c>
      <c r="P2278" s="6">
        <v>-701250.98</v>
      </c>
      <c r="R2278" s="31">
        <v>-320</v>
      </c>
      <c r="S2278" s="28">
        <v>44074</v>
      </c>
    </row>
    <row r="2279" spans="1:19" x14ac:dyDescent="0.2">
      <c r="A2279" s="29">
        <v>41279</v>
      </c>
      <c r="B2279" s="1" t="s">
        <v>200</v>
      </c>
      <c r="C2279" s="27">
        <v>44044</v>
      </c>
      <c r="D2279" s="1">
        <v>51836</v>
      </c>
      <c r="J2279" s="1" t="s">
        <v>0</v>
      </c>
      <c r="K2279" s="1" t="s">
        <v>49</v>
      </c>
      <c r="L2279" s="1">
        <v>-1</v>
      </c>
      <c r="M2279" s="1">
        <v>36</v>
      </c>
      <c r="N2279" s="6"/>
      <c r="O2279" s="6">
        <v>36</v>
      </c>
      <c r="P2279" s="6">
        <v>-701286.98</v>
      </c>
      <c r="R2279" s="31">
        <v>-36</v>
      </c>
      <c r="S2279" s="28">
        <v>44074</v>
      </c>
    </row>
    <row r="2280" spans="1:19" x14ac:dyDescent="0.2">
      <c r="A2280" s="29">
        <v>41279</v>
      </c>
      <c r="B2280" s="1" t="s">
        <v>200</v>
      </c>
      <c r="C2280" s="27">
        <v>44044</v>
      </c>
      <c r="D2280" s="1">
        <v>51836</v>
      </c>
      <c r="J2280" s="1" t="s">
        <v>0</v>
      </c>
      <c r="K2280" s="1" t="s">
        <v>49</v>
      </c>
      <c r="L2280" s="1">
        <v>-1</v>
      </c>
      <c r="M2280" s="1">
        <v>36</v>
      </c>
      <c r="N2280" s="6"/>
      <c r="O2280" s="6">
        <v>36</v>
      </c>
      <c r="P2280" s="6">
        <v>-701322.98</v>
      </c>
      <c r="R2280" s="31">
        <v>-36</v>
      </c>
      <c r="S2280" s="28">
        <v>44074</v>
      </c>
    </row>
    <row r="2281" spans="1:19" x14ac:dyDescent="0.2">
      <c r="A2281" s="29">
        <v>41280</v>
      </c>
      <c r="B2281" s="1" t="s">
        <v>200</v>
      </c>
      <c r="C2281" s="27">
        <v>44044</v>
      </c>
      <c r="D2281" s="1">
        <v>51837</v>
      </c>
      <c r="J2281" s="1" t="s">
        <v>0</v>
      </c>
      <c r="K2281" s="1" t="s">
        <v>49</v>
      </c>
      <c r="L2281" s="1">
        <v>-1</v>
      </c>
      <c r="M2281" s="1">
        <v>840</v>
      </c>
      <c r="N2281" s="6"/>
      <c r="O2281" s="6">
        <v>840</v>
      </c>
      <c r="P2281" s="6">
        <v>-702162.98</v>
      </c>
      <c r="R2281" s="31">
        <v>-840</v>
      </c>
      <c r="S2281" s="28">
        <v>44074</v>
      </c>
    </row>
    <row r="2282" spans="1:19" x14ac:dyDescent="0.2">
      <c r="A2282" s="29">
        <v>41280</v>
      </c>
      <c r="B2282" s="1" t="s">
        <v>200</v>
      </c>
      <c r="C2282" s="27">
        <v>44044</v>
      </c>
      <c r="D2282" s="1">
        <v>51837</v>
      </c>
      <c r="J2282" s="1" t="s">
        <v>0</v>
      </c>
      <c r="K2282" s="1" t="s">
        <v>49</v>
      </c>
      <c r="L2282" s="1">
        <v>-1</v>
      </c>
      <c r="M2282" s="1">
        <v>574</v>
      </c>
      <c r="N2282" s="6"/>
      <c r="O2282" s="6">
        <v>574</v>
      </c>
      <c r="P2282" s="6">
        <v>-703258.98</v>
      </c>
      <c r="R2282" s="31">
        <v>-574</v>
      </c>
      <c r="S2282" s="28">
        <v>44074</v>
      </c>
    </row>
    <row r="2283" spans="1:19" x14ac:dyDescent="0.2">
      <c r="A2283" s="29">
        <v>41280</v>
      </c>
      <c r="B2283" s="1" t="s">
        <v>200</v>
      </c>
      <c r="C2283" s="27">
        <v>44044</v>
      </c>
      <c r="D2283" s="1">
        <v>51837</v>
      </c>
      <c r="J2283" s="1" t="s">
        <v>0</v>
      </c>
      <c r="K2283" s="1" t="s">
        <v>49</v>
      </c>
      <c r="L2283" s="1">
        <v>-1</v>
      </c>
      <c r="M2283" s="1">
        <v>220</v>
      </c>
      <c r="N2283" s="6"/>
      <c r="O2283" s="6">
        <v>220</v>
      </c>
      <c r="P2283" s="6">
        <v>-702382.98</v>
      </c>
      <c r="R2283" s="31">
        <v>-220</v>
      </c>
      <c r="S2283" s="28">
        <v>44074</v>
      </c>
    </row>
    <row r="2284" spans="1:19" x14ac:dyDescent="0.2">
      <c r="A2284" s="29">
        <v>41280</v>
      </c>
      <c r="B2284" s="1" t="s">
        <v>200</v>
      </c>
      <c r="C2284" s="27">
        <v>44044</v>
      </c>
      <c r="D2284" s="1">
        <v>51837</v>
      </c>
      <c r="J2284" s="1" t="s">
        <v>0</v>
      </c>
      <c r="K2284" s="1" t="s">
        <v>49</v>
      </c>
      <c r="L2284" s="1">
        <v>-1</v>
      </c>
      <c r="M2284" s="1">
        <v>146</v>
      </c>
      <c r="N2284" s="6"/>
      <c r="O2284" s="6">
        <v>146</v>
      </c>
      <c r="P2284" s="6">
        <v>-702528.98</v>
      </c>
      <c r="R2284" s="31">
        <v>-146</v>
      </c>
      <c r="S2284" s="28">
        <v>44074</v>
      </c>
    </row>
    <row r="2285" spans="1:19" x14ac:dyDescent="0.2">
      <c r="A2285" s="29">
        <v>41280</v>
      </c>
      <c r="B2285" s="1" t="s">
        <v>200</v>
      </c>
      <c r="C2285" s="27">
        <v>44044</v>
      </c>
      <c r="D2285" s="1">
        <v>51837</v>
      </c>
      <c r="J2285" s="1" t="s">
        <v>0</v>
      </c>
      <c r="K2285" s="1" t="s">
        <v>49</v>
      </c>
      <c r="L2285" s="1">
        <v>-1</v>
      </c>
      <c r="M2285" s="1">
        <v>80</v>
      </c>
      <c r="N2285" s="6"/>
      <c r="O2285" s="6">
        <v>80</v>
      </c>
      <c r="P2285" s="6">
        <v>-702664.98</v>
      </c>
      <c r="R2285" s="31">
        <v>-80</v>
      </c>
      <c r="S2285" s="28">
        <v>44074</v>
      </c>
    </row>
    <row r="2286" spans="1:19" x14ac:dyDescent="0.2">
      <c r="A2286" s="29">
        <v>41280</v>
      </c>
      <c r="B2286" s="1" t="s">
        <v>200</v>
      </c>
      <c r="C2286" s="27">
        <v>44044</v>
      </c>
      <c r="D2286" s="1">
        <v>51837</v>
      </c>
      <c r="J2286" s="1" t="s">
        <v>0</v>
      </c>
      <c r="K2286" s="1" t="s">
        <v>49</v>
      </c>
      <c r="L2286" s="1">
        <v>-1</v>
      </c>
      <c r="M2286" s="1">
        <v>56</v>
      </c>
      <c r="N2286" s="6"/>
      <c r="O2286" s="6">
        <v>56</v>
      </c>
      <c r="P2286" s="6">
        <v>-702584.98</v>
      </c>
      <c r="R2286" s="31">
        <v>-56</v>
      </c>
      <c r="S2286" s="28">
        <v>44074</v>
      </c>
    </row>
    <row r="2287" spans="1:19" x14ac:dyDescent="0.2">
      <c r="A2287" s="29">
        <v>41280</v>
      </c>
      <c r="B2287" s="1" t="s">
        <v>200</v>
      </c>
      <c r="C2287" s="27">
        <v>44044</v>
      </c>
      <c r="D2287" s="1">
        <v>51837</v>
      </c>
      <c r="J2287" s="1" t="s">
        <v>0</v>
      </c>
      <c r="K2287" s="1" t="s">
        <v>49</v>
      </c>
      <c r="L2287" s="1">
        <v>-0.5</v>
      </c>
      <c r="M2287" s="1">
        <v>88</v>
      </c>
      <c r="N2287" s="6"/>
      <c r="O2287" s="6">
        <v>44</v>
      </c>
      <c r="P2287" s="6">
        <v>-728176.98</v>
      </c>
      <c r="R2287" s="31">
        <v>-44</v>
      </c>
      <c r="S2287" s="28">
        <v>44074</v>
      </c>
    </row>
    <row r="2288" spans="1:19" x14ac:dyDescent="0.2">
      <c r="A2288" s="29">
        <v>41280</v>
      </c>
      <c r="B2288" s="1" t="s">
        <v>200</v>
      </c>
      <c r="C2288" s="27">
        <v>44044</v>
      </c>
      <c r="D2288" s="1">
        <v>51837</v>
      </c>
      <c r="J2288" s="1" t="s">
        <v>0</v>
      </c>
      <c r="K2288" s="1" t="s">
        <v>49</v>
      </c>
      <c r="L2288" s="1">
        <v>-1</v>
      </c>
      <c r="M2288" s="1">
        <v>20</v>
      </c>
      <c r="N2288" s="6"/>
      <c r="O2288" s="6">
        <v>20</v>
      </c>
      <c r="P2288" s="6">
        <v>-702684.98</v>
      </c>
      <c r="R2288" s="31">
        <v>-20</v>
      </c>
      <c r="S2288" s="28">
        <v>44074</v>
      </c>
    </row>
    <row r="2289" spans="1:19" x14ac:dyDescent="0.2">
      <c r="A2289" s="29">
        <v>41281</v>
      </c>
      <c r="B2289" s="1" t="s">
        <v>200</v>
      </c>
      <c r="C2289" s="27">
        <v>44044</v>
      </c>
      <c r="D2289" s="1">
        <v>51838</v>
      </c>
      <c r="J2289" s="1" t="s">
        <v>0</v>
      </c>
      <c r="K2289" s="1" t="s">
        <v>49</v>
      </c>
      <c r="L2289" s="1">
        <v>-1</v>
      </c>
      <c r="M2289" s="1">
        <v>880</v>
      </c>
      <c r="N2289" s="6"/>
      <c r="O2289" s="6">
        <v>880</v>
      </c>
      <c r="P2289" s="6">
        <v>-704138.98</v>
      </c>
      <c r="R2289" s="31">
        <v>-880</v>
      </c>
      <c r="S2289" s="28">
        <v>44074</v>
      </c>
    </row>
    <row r="2290" spans="1:19" x14ac:dyDescent="0.2">
      <c r="A2290" s="29">
        <v>41281</v>
      </c>
      <c r="B2290" s="1" t="s">
        <v>200</v>
      </c>
      <c r="C2290" s="27">
        <v>44044</v>
      </c>
      <c r="D2290" s="1">
        <v>51838</v>
      </c>
      <c r="J2290" s="1" t="s">
        <v>0</v>
      </c>
      <c r="K2290" s="1" t="s">
        <v>49</v>
      </c>
      <c r="L2290" s="1">
        <v>-1</v>
      </c>
      <c r="M2290" s="1">
        <v>274</v>
      </c>
      <c r="N2290" s="6"/>
      <c r="O2290" s="6">
        <v>274</v>
      </c>
      <c r="P2290" s="6">
        <v>-704468.98</v>
      </c>
      <c r="R2290" s="31">
        <v>-274</v>
      </c>
      <c r="S2290" s="28">
        <v>44074</v>
      </c>
    </row>
    <row r="2291" spans="1:19" x14ac:dyDescent="0.2">
      <c r="A2291" s="29">
        <v>41281</v>
      </c>
      <c r="B2291" s="1" t="s">
        <v>200</v>
      </c>
      <c r="C2291" s="27">
        <v>44044</v>
      </c>
      <c r="D2291" s="1">
        <v>51838</v>
      </c>
      <c r="J2291" s="1" t="s">
        <v>0</v>
      </c>
      <c r="K2291" s="1" t="s">
        <v>49</v>
      </c>
      <c r="L2291" s="1">
        <v>-1</v>
      </c>
      <c r="M2291" s="1">
        <v>92</v>
      </c>
      <c r="N2291" s="6"/>
      <c r="O2291" s="6">
        <v>92</v>
      </c>
      <c r="P2291" s="6">
        <v>-704560.98</v>
      </c>
      <c r="R2291" s="31">
        <v>-92</v>
      </c>
      <c r="S2291" s="28">
        <v>44074</v>
      </c>
    </row>
    <row r="2292" spans="1:19" x14ac:dyDescent="0.2">
      <c r="A2292" s="29">
        <v>41281</v>
      </c>
      <c r="B2292" s="1" t="s">
        <v>200</v>
      </c>
      <c r="C2292" s="27">
        <v>44044</v>
      </c>
      <c r="D2292" s="1">
        <v>51838</v>
      </c>
      <c r="J2292" s="1" t="s">
        <v>0</v>
      </c>
      <c r="K2292" s="1" t="s">
        <v>49</v>
      </c>
      <c r="L2292" s="1">
        <v>-1</v>
      </c>
      <c r="M2292" s="1">
        <v>56</v>
      </c>
      <c r="N2292" s="6"/>
      <c r="O2292" s="6">
        <v>56</v>
      </c>
      <c r="P2292" s="6">
        <v>-704194.98</v>
      </c>
      <c r="R2292" s="31">
        <v>-56</v>
      </c>
      <c r="S2292" s="28">
        <v>44074</v>
      </c>
    </row>
    <row r="2293" spans="1:19" x14ac:dyDescent="0.2">
      <c r="A2293" s="29">
        <v>41282</v>
      </c>
      <c r="B2293" s="1" t="s">
        <v>200</v>
      </c>
      <c r="C2293" s="27">
        <v>44044</v>
      </c>
      <c r="D2293" s="1">
        <v>51839</v>
      </c>
      <c r="J2293" s="1" t="s">
        <v>0</v>
      </c>
      <c r="K2293" s="1" t="s">
        <v>49</v>
      </c>
      <c r="L2293" s="1">
        <v>-1</v>
      </c>
      <c r="M2293" s="1">
        <v>340</v>
      </c>
      <c r="N2293" s="6"/>
      <c r="O2293" s="6">
        <v>340</v>
      </c>
      <c r="P2293" s="6">
        <v>-704900.98</v>
      </c>
      <c r="R2293" s="31">
        <v>-340</v>
      </c>
      <c r="S2293" s="28">
        <v>44074</v>
      </c>
    </row>
    <row r="2294" spans="1:19" x14ac:dyDescent="0.2">
      <c r="A2294" s="29">
        <v>41282</v>
      </c>
      <c r="B2294" s="1" t="s">
        <v>200</v>
      </c>
      <c r="C2294" s="27">
        <v>44044</v>
      </c>
      <c r="D2294" s="1">
        <v>51839</v>
      </c>
      <c r="J2294" s="1" t="s">
        <v>0</v>
      </c>
      <c r="K2294" s="1" t="s">
        <v>49</v>
      </c>
      <c r="L2294" s="1">
        <v>-5</v>
      </c>
      <c r="M2294" s="1">
        <v>4</v>
      </c>
      <c r="N2294" s="6"/>
      <c r="O2294" s="6">
        <v>20</v>
      </c>
      <c r="P2294" s="6">
        <v>-704920.98</v>
      </c>
      <c r="R2294" s="31">
        <v>-20</v>
      </c>
      <c r="S2294" s="28">
        <v>44074</v>
      </c>
    </row>
    <row r="2295" spans="1:19" x14ac:dyDescent="0.2">
      <c r="A2295" s="29">
        <v>41283</v>
      </c>
      <c r="B2295" s="1" t="s">
        <v>200</v>
      </c>
      <c r="C2295" s="27">
        <v>44044</v>
      </c>
      <c r="D2295" s="1">
        <v>51840</v>
      </c>
      <c r="J2295" s="1" t="s">
        <v>0</v>
      </c>
      <c r="K2295" s="1" t="s">
        <v>49</v>
      </c>
      <c r="L2295" s="1">
        <v>-1</v>
      </c>
      <c r="M2295" s="1">
        <v>2980</v>
      </c>
      <c r="N2295" s="6"/>
      <c r="O2295" s="6">
        <v>2980</v>
      </c>
      <c r="P2295" s="6">
        <v>-707900.98</v>
      </c>
      <c r="R2295" s="31">
        <v>-2980</v>
      </c>
      <c r="S2295" s="28">
        <v>44074</v>
      </c>
    </row>
    <row r="2296" spans="1:19" x14ac:dyDescent="0.2">
      <c r="A2296" s="29">
        <v>41283</v>
      </c>
      <c r="B2296" s="1" t="s">
        <v>200</v>
      </c>
      <c r="C2296" s="27">
        <v>44044</v>
      </c>
      <c r="D2296" s="1">
        <v>51840</v>
      </c>
      <c r="J2296" s="1" t="s">
        <v>0</v>
      </c>
      <c r="K2296" s="1" t="s">
        <v>49</v>
      </c>
      <c r="L2296" s="1">
        <v>-1</v>
      </c>
      <c r="M2296" s="1">
        <v>232</v>
      </c>
      <c r="N2296" s="6"/>
      <c r="O2296" s="6">
        <v>232</v>
      </c>
      <c r="P2296" s="6">
        <v>-708132.98</v>
      </c>
      <c r="R2296" s="31">
        <v>-232</v>
      </c>
      <c r="S2296" s="28">
        <v>44074</v>
      </c>
    </row>
    <row r="2297" spans="1:19" x14ac:dyDescent="0.2">
      <c r="A2297" s="29">
        <v>41284</v>
      </c>
      <c r="B2297" s="1" t="s">
        <v>200</v>
      </c>
      <c r="C2297" s="27">
        <v>44044</v>
      </c>
      <c r="D2297" s="1">
        <v>51841</v>
      </c>
      <c r="J2297" s="1" t="s">
        <v>0</v>
      </c>
      <c r="K2297" s="1" t="s">
        <v>49</v>
      </c>
      <c r="L2297" s="1">
        <v>-1</v>
      </c>
      <c r="M2297" s="1">
        <v>480</v>
      </c>
      <c r="N2297" s="6"/>
      <c r="O2297" s="6">
        <v>480</v>
      </c>
      <c r="P2297" s="6">
        <v>-708612.98</v>
      </c>
      <c r="R2297" s="31">
        <v>-480</v>
      </c>
      <c r="S2297" s="28">
        <v>44074</v>
      </c>
    </row>
    <row r="2298" spans="1:19" x14ac:dyDescent="0.2">
      <c r="A2298" s="29">
        <v>41284</v>
      </c>
      <c r="B2298" s="1" t="s">
        <v>200</v>
      </c>
      <c r="C2298" s="27">
        <v>44044</v>
      </c>
      <c r="D2298" s="1">
        <v>51841</v>
      </c>
      <c r="J2298" s="1" t="s">
        <v>0</v>
      </c>
      <c r="K2298" s="1" t="s">
        <v>49</v>
      </c>
      <c r="L2298" s="1">
        <v>-1</v>
      </c>
      <c r="M2298" s="1">
        <v>164</v>
      </c>
      <c r="N2298" s="6"/>
      <c r="O2298" s="6">
        <v>164</v>
      </c>
      <c r="P2298" s="6">
        <v>-708776.98</v>
      </c>
      <c r="R2298" s="31">
        <v>-164</v>
      </c>
      <c r="S2298" s="28">
        <v>44074</v>
      </c>
    </row>
    <row r="2299" spans="1:19" x14ac:dyDescent="0.2">
      <c r="A2299" s="29">
        <v>41285</v>
      </c>
      <c r="B2299" s="1" t="s">
        <v>200</v>
      </c>
      <c r="C2299" s="27">
        <v>44044</v>
      </c>
      <c r="D2299" s="1">
        <v>51842</v>
      </c>
      <c r="J2299" s="1" t="s">
        <v>0</v>
      </c>
      <c r="K2299" s="1" t="s">
        <v>49</v>
      </c>
      <c r="L2299" s="1">
        <v>-1</v>
      </c>
      <c r="M2299" s="1">
        <v>900</v>
      </c>
      <c r="N2299" s="6"/>
      <c r="O2299" s="6">
        <v>900</v>
      </c>
      <c r="P2299" s="6">
        <v>-709676.98</v>
      </c>
      <c r="R2299" s="31">
        <v>-900</v>
      </c>
      <c r="S2299" s="28">
        <v>44074</v>
      </c>
    </row>
    <row r="2300" spans="1:19" x14ac:dyDescent="0.2">
      <c r="A2300" s="29">
        <v>41285</v>
      </c>
      <c r="B2300" s="1" t="s">
        <v>200</v>
      </c>
      <c r="C2300" s="27">
        <v>44044</v>
      </c>
      <c r="D2300" s="1">
        <v>51842</v>
      </c>
      <c r="J2300" s="1" t="s">
        <v>0</v>
      </c>
      <c r="K2300" s="1" t="s">
        <v>49</v>
      </c>
      <c r="L2300" s="1">
        <v>-1</v>
      </c>
      <c r="M2300" s="1">
        <v>100</v>
      </c>
      <c r="N2300" s="6"/>
      <c r="O2300" s="6">
        <v>100</v>
      </c>
      <c r="P2300" s="6">
        <v>-728606.98</v>
      </c>
      <c r="R2300" s="31">
        <v>-100</v>
      </c>
      <c r="S2300" s="28">
        <v>44074</v>
      </c>
    </row>
    <row r="2301" spans="1:19" x14ac:dyDescent="0.2">
      <c r="A2301" s="29">
        <v>41286</v>
      </c>
      <c r="B2301" s="1" t="s">
        <v>200</v>
      </c>
      <c r="C2301" s="27">
        <v>44044</v>
      </c>
      <c r="D2301" s="1">
        <v>51843</v>
      </c>
      <c r="J2301" s="1" t="s">
        <v>0</v>
      </c>
      <c r="K2301" s="1" t="s">
        <v>49</v>
      </c>
      <c r="L2301" s="1">
        <v>-1</v>
      </c>
      <c r="M2301" s="1">
        <v>1580</v>
      </c>
      <c r="N2301" s="6"/>
      <c r="O2301" s="6">
        <v>1580</v>
      </c>
      <c r="P2301" s="6">
        <v>-711256.98</v>
      </c>
      <c r="R2301" s="31">
        <v>-1580</v>
      </c>
      <c r="S2301" s="28">
        <v>44074</v>
      </c>
    </row>
    <row r="2302" spans="1:19" x14ac:dyDescent="0.2">
      <c r="A2302" s="29">
        <v>41286</v>
      </c>
      <c r="B2302" s="1" t="s">
        <v>200</v>
      </c>
      <c r="C2302" s="27">
        <v>44044</v>
      </c>
      <c r="D2302" s="1">
        <v>51843</v>
      </c>
      <c r="J2302" s="1" t="s">
        <v>0</v>
      </c>
      <c r="K2302" s="1" t="s">
        <v>49</v>
      </c>
      <c r="L2302" s="1">
        <v>-1</v>
      </c>
      <c r="M2302" s="1">
        <v>1580</v>
      </c>
      <c r="N2302" s="6"/>
      <c r="O2302" s="6">
        <v>1580</v>
      </c>
      <c r="P2302" s="6">
        <v>-712836.98</v>
      </c>
      <c r="R2302" s="31">
        <v>-1580</v>
      </c>
      <c r="S2302" s="28">
        <v>44074</v>
      </c>
    </row>
    <row r="2303" spans="1:19" x14ac:dyDescent="0.2">
      <c r="A2303" s="29">
        <v>41286</v>
      </c>
      <c r="B2303" s="1" t="s">
        <v>200</v>
      </c>
      <c r="C2303" s="27">
        <v>44044</v>
      </c>
      <c r="D2303" s="1">
        <v>51843</v>
      </c>
      <c r="J2303" s="1" t="s">
        <v>0</v>
      </c>
      <c r="K2303" s="1" t="s">
        <v>49</v>
      </c>
      <c r="L2303" s="1">
        <v>-1</v>
      </c>
      <c r="M2303" s="1">
        <v>220</v>
      </c>
      <c r="N2303" s="6"/>
      <c r="O2303" s="6">
        <v>220</v>
      </c>
      <c r="P2303" s="6">
        <v>-728506.98</v>
      </c>
      <c r="R2303" s="31">
        <v>-220</v>
      </c>
      <c r="S2303" s="28">
        <v>44074</v>
      </c>
    </row>
    <row r="2304" spans="1:19" x14ac:dyDescent="0.2">
      <c r="A2304" s="29">
        <v>41287</v>
      </c>
      <c r="B2304" s="1" t="s">
        <v>200</v>
      </c>
      <c r="C2304" s="27">
        <v>44044</v>
      </c>
      <c r="D2304" s="1">
        <v>51844</v>
      </c>
      <c r="J2304" s="1" t="s">
        <v>0</v>
      </c>
      <c r="K2304" s="1" t="s">
        <v>49</v>
      </c>
      <c r="L2304" s="1">
        <v>-1</v>
      </c>
      <c r="M2304" s="1">
        <v>1500</v>
      </c>
      <c r="N2304" s="6"/>
      <c r="O2304" s="6">
        <v>1500</v>
      </c>
      <c r="P2304" s="6">
        <v>-714336.98</v>
      </c>
      <c r="R2304" s="31">
        <v>-1500</v>
      </c>
      <c r="S2304" s="28">
        <v>44074</v>
      </c>
    </row>
    <row r="2305" spans="1:19" x14ac:dyDescent="0.2">
      <c r="A2305" s="29">
        <v>41287</v>
      </c>
      <c r="B2305" s="1" t="s">
        <v>200</v>
      </c>
      <c r="C2305" s="27">
        <v>44044</v>
      </c>
      <c r="D2305" s="1">
        <v>51844</v>
      </c>
      <c r="J2305" s="1" t="s">
        <v>0</v>
      </c>
      <c r="K2305" s="1" t="s">
        <v>49</v>
      </c>
      <c r="L2305" s="1">
        <v>-1</v>
      </c>
      <c r="M2305" s="1">
        <v>324</v>
      </c>
      <c r="N2305" s="6"/>
      <c r="O2305" s="6">
        <v>324</v>
      </c>
      <c r="P2305" s="6">
        <v>-714660.98</v>
      </c>
      <c r="R2305" s="31">
        <v>-324</v>
      </c>
      <c r="S2305" s="28">
        <v>44074</v>
      </c>
    </row>
    <row r="2306" spans="1:19" x14ac:dyDescent="0.2">
      <c r="A2306" s="29">
        <v>41289</v>
      </c>
      <c r="B2306" s="1" t="s">
        <v>200</v>
      </c>
      <c r="C2306" s="27">
        <v>44044</v>
      </c>
      <c r="D2306" s="1">
        <v>51846</v>
      </c>
      <c r="J2306" s="1" t="s">
        <v>0</v>
      </c>
      <c r="K2306" s="1" t="s">
        <v>49</v>
      </c>
      <c r="L2306" s="1">
        <v>-1</v>
      </c>
      <c r="M2306" s="1">
        <v>1980</v>
      </c>
      <c r="N2306" s="6"/>
      <c r="O2306" s="6">
        <v>1980</v>
      </c>
      <c r="P2306" s="6">
        <v>-716640.98</v>
      </c>
      <c r="R2306" s="31">
        <v>-1980</v>
      </c>
      <c r="S2306" s="28">
        <v>44074</v>
      </c>
    </row>
    <row r="2307" spans="1:19" x14ac:dyDescent="0.2">
      <c r="A2307" s="29">
        <v>41289</v>
      </c>
      <c r="B2307" s="1" t="s">
        <v>200</v>
      </c>
      <c r="C2307" s="27">
        <v>44044</v>
      </c>
      <c r="D2307" s="1">
        <v>51846</v>
      </c>
      <c r="J2307" s="1" t="s">
        <v>0</v>
      </c>
      <c r="K2307" s="1" t="s">
        <v>49</v>
      </c>
      <c r="L2307" s="1">
        <v>-1</v>
      </c>
      <c r="M2307" s="1">
        <v>248</v>
      </c>
      <c r="N2307" s="6"/>
      <c r="O2307" s="6">
        <v>248</v>
      </c>
      <c r="P2307" s="6">
        <v>-716888.98</v>
      </c>
      <c r="R2307" s="31">
        <v>-248</v>
      </c>
      <c r="S2307" s="28">
        <v>44074</v>
      </c>
    </row>
    <row r="2308" spans="1:19" x14ac:dyDescent="0.2">
      <c r="A2308" s="29">
        <v>41290</v>
      </c>
      <c r="B2308" s="1" t="s">
        <v>200</v>
      </c>
      <c r="C2308" s="27">
        <v>44044</v>
      </c>
      <c r="D2308" s="1">
        <v>51847</v>
      </c>
      <c r="J2308" s="1" t="s">
        <v>0</v>
      </c>
      <c r="K2308" s="1" t="s">
        <v>49</v>
      </c>
      <c r="L2308" s="1">
        <v>-1</v>
      </c>
      <c r="M2308" s="1">
        <v>240</v>
      </c>
      <c r="N2308" s="6"/>
      <c r="O2308" s="6">
        <v>240</v>
      </c>
      <c r="P2308" s="6">
        <v>-717128.98</v>
      </c>
      <c r="R2308" s="31">
        <v>-240</v>
      </c>
      <c r="S2308" s="28">
        <v>44074</v>
      </c>
    </row>
    <row r="2309" spans="1:19" x14ac:dyDescent="0.2">
      <c r="A2309" s="29">
        <v>41290</v>
      </c>
      <c r="B2309" s="1" t="s">
        <v>200</v>
      </c>
      <c r="C2309" s="27">
        <v>44044</v>
      </c>
      <c r="D2309" s="1">
        <v>51847</v>
      </c>
      <c r="J2309" s="1" t="s">
        <v>0</v>
      </c>
      <c r="K2309" s="1" t="s">
        <v>49</v>
      </c>
      <c r="L2309" s="1">
        <v>-1</v>
      </c>
      <c r="M2309" s="1">
        <v>76</v>
      </c>
      <c r="N2309" s="6"/>
      <c r="O2309" s="6">
        <v>76</v>
      </c>
      <c r="P2309" s="6">
        <v>-717204.98</v>
      </c>
      <c r="R2309" s="31">
        <v>-76</v>
      </c>
      <c r="S2309" s="28">
        <v>44074</v>
      </c>
    </row>
    <row r="2310" spans="1:19" x14ac:dyDescent="0.2">
      <c r="A2310" s="29">
        <v>41291</v>
      </c>
      <c r="B2310" s="1" t="s">
        <v>200</v>
      </c>
      <c r="C2310" s="27">
        <v>44044</v>
      </c>
      <c r="D2310" s="1">
        <v>51848</v>
      </c>
      <c r="J2310" s="1" t="s">
        <v>0</v>
      </c>
      <c r="K2310" s="1" t="s">
        <v>49</v>
      </c>
      <c r="L2310" s="1">
        <v>-1</v>
      </c>
      <c r="M2310" s="1">
        <v>380</v>
      </c>
      <c r="N2310" s="6"/>
      <c r="O2310" s="6">
        <v>380</v>
      </c>
      <c r="P2310" s="6">
        <v>-717584.98</v>
      </c>
      <c r="R2310" s="31">
        <v>-380</v>
      </c>
      <c r="S2310" s="28">
        <v>44074</v>
      </c>
    </row>
    <row r="2311" spans="1:19" x14ac:dyDescent="0.2">
      <c r="A2311" s="29">
        <v>41291</v>
      </c>
      <c r="B2311" s="1" t="s">
        <v>200</v>
      </c>
      <c r="C2311" s="27">
        <v>44044</v>
      </c>
      <c r="D2311" s="1">
        <v>51848</v>
      </c>
      <c r="J2311" s="1" t="s">
        <v>0</v>
      </c>
      <c r="K2311" s="1" t="s">
        <v>49</v>
      </c>
      <c r="L2311" s="1">
        <v>-1</v>
      </c>
      <c r="M2311" s="1">
        <v>-380</v>
      </c>
      <c r="N2311" s="6">
        <v>380</v>
      </c>
      <c r="O2311" s="6"/>
      <c r="P2311" s="6">
        <v>-728226.98</v>
      </c>
      <c r="R2311" s="31">
        <v>380</v>
      </c>
      <c r="S2311" s="28">
        <v>44074</v>
      </c>
    </row>
    <row r="2312" spans="1:19" x14ac:dyDescent="0.2">
      <c r="A2312" s="29">
        <v>41292</v>
      </c>
      <c r="B2312" s="1" t="s">
        <v>200</v>
      </c>
      <c r="C2312" s="27">
        <v>44044</v>
      </c>
      <c r="D2312" s="1">
        <v>51849</v>
      </c>
      <c r="J2312" s="1" t="s">
        <v>0</v>
      </c>
      <c r="K2312" s="1" t="s">
        <v>49</v>
      </c>
      <c r="L2312" s="1">
        <v>-1</v>
      </c>
      <c r="M2312" s="1">
        <v>1180</v>
      </c>
      <c r="N2312" s="6"/>
      <c r="O2312" s="6">
        <v>1180</v>
      </c>
      <c r="P2312" s="6">
        <v>-718764.98</v>
      </c>
      <c r="R2312" s="31">
        <v>-1180</v>
      </c>
      <c r="S2312" s="28">
        <v>44074</v>
      </c>
    </row>
    <row r="2313" spans="1:19" x14ac:dyDescent="0.2">
      <c r="A2313" s="29">
        <v>41293</v>
      </c>
      <c r="B2313" s="1" t="s">
        <v>200</v>
      </c>
      <c r="C2313" s="27">
        <v>44044</v>
      </c>
      <c r="D2313" s="1">
        <v>51850</v>
      </c>
      <c r="J2313" s="1" t="s">
        <v>0</v>
      </c>
      <c r="K2313" s="1" t="s">
        <v>49</v>
      </c>
      <c r="L2313" s="1">
        <v>-1</v>
      </c>
      <c r="M2313" s="1">
        <v>220</v>
      </c>
      <c r="N2313" s="6"/>
      <c r="O2313" s="6">
        <v>220</v>
      </c>
      <c r="P2313" s="6">
        <v>-718984.98</v>
      </c>
      <c r="R2313" s="31">
        <v>-220</v>
      </c>
      <c r="S2313" s="28">
        <v>44074</v>
      </c>
    </row>
    <row r="2314" spans="1:19" x14ac:dyDescent="0.2">
      <c r="A2314" s="29">
        <v>41293</v>
      </c>
      <c r="B2314" s="1" t="s">
        <v>200</v>
      </c>
      <c r="C2314" s="27">
        <v>44044</v>
      </c>
      <c r="D2314" s="1">
        <v>51850</v>
      </c>
      <c r="J2314" s="1" t="s">
        <v>0</v>
      </c>
      <c r="K2314" s="1" t="s">
        <v>49</v>
      </c>
      <c r="L2314" s="1">
        <v>-1</v>
      </c>
      <c r="M2314" s="1">
        <v>188</v>
      </c>
      <c r="N2314" s="6"/>
      <c r="O2314" s="6">
        <v>188</v>
      </c>
      <c r="P2314" s="6">
        <v>-719172.98</v>
      </c>
      <c r="R2314" s="31">
        <v>-188</v>
      </c>
      <c r="S2314" s="28">
        <v>44074</v>
      </c>
    </row>
    <row r="2315" spans="1:19" x14ac:dyDescent="0.2">
      <c r="A2315" s="29">
        <v>41294</v>
      </c>
      <c r="B2315" s="1" t="s">
        <v>200</v>
      </c>
      <c r="C2315" s="27">
        <v>44044</v>
      </c>
      <c r="D2315" s="1">
        <v>51851</v>
      </c>
      <c r="J2315" s="1" t="s">
        <v>0</v>
      </c>
      <c r="K2315" s="1" t="s">
        <v>49</v>
      </c>
      <c r="L2315" s="1">
        <v>-1</v>
      </c>
      <c r="M2315" s="1">
        <v>560</v>
      </c>
      <c r="N2315" s="6"/>
      <c r="O2315" s="6">
        <v>560</v>
      </c>
      <c r="P2315" s="6">
        <v>-719732.98</v>
      </c>
      <c r="R2315" s="31">
        <v>-560</v>
      </c>
      <c r="S2315" s="28">
        <v>44074</v>
      </c>
    </row>
    <row r="2316" spans="1:19" x14ac:dyDescent="0.2">
      <c r="A2316" s="29">
        <v>41294</v>
      </c>
      <c r="B2316" s="1" t="s">
        <v>200</v>
      </c>
      <c r="C2316" s="27">
        <v>44044</v>
      </c>
      <c r="D2316" s="1">
        <v>51851</v>
      </c>
      <c r="J2316" s="1" t="s">
        <v>0</v>
      </c>
      <c r="K2316" s="1" t="s">
        <v>49</v>
      </c>
      <c r="L2316" s="1">
        <v>-1</v>
      </c>
      <c r="M2316" s="1">
        <v>188</v>
      </c>
      <c r="N2316" s="6"/>
      <c r="O2316" s="6">
        <v>188</v>
      </c>
      <c r="P2316" s="6">
        <v>-719920.98</v>
      </c>
      <c r="R2316" s="31">
        <v>-188</v>
      </c>
      <c r="S2316" s="28">
        <v>44074</v>
      </c>
    </row>
    <row r="2317" spans="1:19" x14ac:dyDescent="0.2">
      <c r="A2317" s="29">
        <v>41295</v>
      </c>
      <c r="B2317" s="1" t="s">
        <v>200</v>
      </c>
      <c r="C2317" s="27">
        <v>44044</v>
      </c>
      <c r="D2317" s="1">
        <v>51852</v>
      </c>
      <c r="J2317" s="1" t="s">
        <v>0</v>
      </c>
      <c r="K2317" s="1" t="s">
        <v>49</v>
      </c>
      <c r="L2317" s="1">
        <v>-1</v>
      </c>
      <c r="M2317" s="1">
        <v>268</v>
      </c>
      <c r="N2317" s="6"/>
      <c r="O2317" s="6">
        <v>268</v>
      </c>
      <c r="P2317" s="6">
        <v>-720188.98</v>
      </c>
      <c r="R2317" s="31">
        <v>-268</v>
      </c>
      <c r="S2317" s="28">
        <v>44074</v>
      </c>
    </row>
    <row r="2318" spans="1:19" x14ac:dyDescent="0.2">
      <c r="A2318" s="29">
        <v>41296</v>
      </c>
      <c r="B2318" s="1" t="s">
        <v>200</v>
      </c>
      <c r="C2318" s="27">
        <v>44044</v>
      </c>
      <c r="D2318" s="1">
        <v>51853</v>
      </c>
      <c r="J2318" s="1" t="s">
        <v>0</v>
      </c>
      <c r="K2318" s="1" t="s">
        <v>49</v>
      </c>
      <c r="L2318" s="1">
        <v>-1</v>
      </c>
      <c r="M2318" s="1">
        <v>540</v>
      </c>
      <c r="N2318" s="6"/>
      <c r="O2318" s="6">
        <v>540</v>
      </c>
      <c r="P2318" s="6">
        <v>-720728.98</v>
      </c>
      <c r="R2318" s="31">
        <v>-540</v>
      </c>
      <c r="S2318" s="28">
        <v>44074</v>
      </c>
    </row>
    <row r="2319" spans="1:19" x14ac:dyDescent="0.2">
      <c r="A2319" s="29">
        <v>41296</v>
      </c>
      <c r="B2319" s="1" t="s">
        <v>200</v>
      </c>
      <c r="C2319" s="27">
        <v>44044</v>
      </c>
      <c r="D2319" s="1">
        <v>51853</v>
      </c>
      <c r="J2319" s="1" t="s">
        <v>0</v>
      </c>
      <c r="K2319" s="1" t="s">
        <v>49</v>
      </c>
      <c r="L2319" s="1">
        <v>-1</v>
      </c>
      <c r="M2319" s="1">
        <v>36</v>
      </c>
      <c r="N2319" s="6"/>
      <c r="O2319" s="6">
        <v>36</v>
      </c>
      <c r="P2319" s="6">
        <v>-720764.98</v>
      </c>
      <c r="R2319" s="31">
        <v>-36</v>
      </c>
      <c r="S2319" s="28">
        <v>44074</v>
      </c>
    </row>
    <row r="2320" spans="1:19" x14ac:dyDescent="0.2">
      <c r="A2320" s="29">
        <v>41296</v>
      </c>
      <c r="B2320" s="1" t="s">
        <v>200</v>
      </c>
      <c r="C2320" s="27">
        <v>44044</v>
      </c>
      <c r="D2320" s="1">
        <v>51853</v>
      </c>
      <c r="J2320" s="1" t="s">
        <v>0</v>
      </c>
      <c r="K2320" s="1" t="s">
        <v>49</v>
      </c>
      <c r="L2320" s="1">
        <v>-1</v>
      </c>
      <c r="M2320" s="1">
        <v>36</v>
      </c>
      <c r="N2320" s="6"/>
      <c r="O2320" s="6">
        <v>36</v>
      </c>
      <c r="P2320" s="6">
        <v>-720800.98</v>
      </c>
      <c r="R2320" s="31">
        <v>-36</v>
      </c>
      <c r="S2320" s="28">
        <v>44074</v>
      </c>
    </row>
    <row r="2321" spans="1:19" x14ac:dyDescent="0.2">
      <c r="A2321" s="29">
        <v>41297</v>
      </c>
      <c r="B2321" s="1" t="s">
        <v>200</v>
      </c>
      <c r="C2321" s="27">
        <v>44044</v>
      </c>
      <c r="D2321" s="1">
        <v>51854</v>
      </c>
      <c r="J2321" s="1" t="s">
        <v>0</v>
      </c>
      <c r="K2321" s="1" t="s">
        <v>49</v>
      </c>
      <c r="L2321" s="1">
        <v>-1</v>
      </c>
      <c r="M2321" s="1">
        <v>1820</v>
      </c>
      <c r="N2321" s="6"/>
      <c r="O2321" s="6">
        <v>1820</v>
      </c>
      <c r="P2321" s="6">
        <v>-722620.98</v>
      </c>
      <c r="R2321" s="31">
        <v>-1820</v>
      </c>
      <c r="S2321" s="28">
        <v>44074</v>
      </c>
    </row>
    <row r="2322" spans="1:19" x14ac:dyDescent="0.2">
      <c r="A2322" s="29">
        <v>41298</v>
      </c>
      <c r="B2322" s="1" t="s">
        <v>200</v>
      </c>
      <c r="C2322" s="27">
        <v>44044</v>
      </c>
      <c r="D2322" s="1">
        <v>51855</v>
      </c>
      <c r="J2322" s="1" t="s">
        <v>0</v>
      </c>
      <c r="K2322" s="1" t="s">
        <v>49</v>
      </c>
      <c r="L2322" s="1">
        <v>-1</v>
      </c>
      <c r="M2322" s="1">
        <v>1580</v>
      </c>
      <c r="N2322" s="6"/>
      <c r="O2322" s="6">
        <v>1580</v>
      </c>
      <c r="P2322" s="6">
        <v>-724200.98</v>
      </c>
      <c r="R2322" s="31">
        <v>-1580</v>
      </c>
      <c r="S2322" s="28">
        <v>44074</v>
      </c>
    </row>
    <row r="2323" spans="1:19" x14ac:dyDescent="0.2">
      <c r="A2323" s="29">
        <v>41299</v>
      </c>
      <c r="B2323" s="1" t="s">
        <v>200</v>
      </c>
      <c r="C2323" s="27">
        <v>44044</v>
      </c>
      <c r="D2323" s="1">
        <v>51856</v>
      </c>
      <c r="J2323" s="1" t="s">
        <v>0</v>
      </c>
      <c r="K2323" s="1" t="s">
        <v>49</v>
      </c>
      <c r="L2323" s="1">
        <v>-1</v>
      </c>
      <c r="M2323" s="1">
        <v>360</v>
      </c>
      <c r="N2323" s="6"/>
      <c r="O2323" s="6">
        <v>360</v>
      </c>
      <c r="P2323" s="6">
        <v>-724560.98</v>
      </c>
      <c r="R2323" s="31">
        <v>-360</v>
      </c>
      <c r="S2323" s="28">
        <v>44074</v>
      </c>
    </row>
    <row r="2324" spans="1:19" x14ac:dyDescent="0.2">
      <c r="A2324" s="29">
        <v>41300</v>
      </c>
      <c r="B2324" s="1" t="s">
        <v>200</v>
      </c>
      <c r="C2324" s="27">
        <v>44044</v>
      </c>
      <c r="D2324" s="1">
        <v>51857</v>
      </c>
      <c r="J2324" s="1" t="s">
        <v>0</v>
      </c>
      <c r="K2324" s="1" t="s">
        <v>49</v>
      </c>
      <c r="L2324" s="1">
        <v>-1</v>
      </c>
      <c r="M2324" s="1">
        <v>360</v>
      </c>
      <c r="N2324" s="6"/>
      <c r="O2324" s="6">
        <v>360</v>
      </c>
      <c r="P2324" s="6">
        <v>-724920.98</v>
      </c>
      <c r="R2324" s="31">
        <v>-360</v>
      </c>
      <c r="S2324" s="28">
        <v>44074</v>
      </c>
    </row>
    <row r="2325" spans="1:19" x14ac:dyDescent="0.2">
      <c r="A2325" s="29">
        <v>41301</v>
      </c>
      <c r="B2325" s="1" t="s">
        <v>200</v>
      </c>
      <c r="C2325" s="27">
        <v>44044</v>
      </c>
      <c r="D2325" s="1">
        <v>51858</v>
      </c>
      <c r="J2325" s="1" t="s">
        <v>0</v>
      </c>
      <c r="K2325" s="1" t="s">
        <v>49</v>
      </c>
      <c r="L2325" s="1">
        <v>-1</v>
      </c>
      <c r="M2325" s="1">
        <v>360</v>
      </c>
      <c r="N2325" s="6"/>
      <c r="O2325" s="6">
        <v>360</v>
      </c>
      <c r="P2325" s="6">
        <v>-725280.98</v>
      </c>
      <c r="R2325" s="31">
        <v>-360</v>
      </c>
      <c r="S2325" s="28">
        <v>44074</v>
      </c>
    </row>
    <row r="2326" spans="1:19" x14ac:dyDescent="0.2">
      <c r="A2326" s="29">
        <v>41302</v>
      </c>
      <c r="B2326" s="1" t="s">
        <v>200</v>
      </c>
      <c r="C2326" s="27">
        <v>44044</v>
      </c>
      <c r="D2326" s="1">
        <v>51859</v>
      </c>
      <c r="J2326" s="1" t="s">
        <v>0</v>
      </c>
      <c r="K2326" s="1" t="s">
        <v>49</v>
      </c>
      <c r="L2326" s="1">
        <v>-1</v>
      </c>
      <c r="M2326" s="1">
        <v>360</v>
      </c>
      <c r="N2326" s="6"/>
      <c r="O2326" s="6">
        <v>360</v>
      </c>
      <c r="P2326" s="6">
        <v>-725640.98</v>
      </c>
      <c r="R2326" s="31">
        <v>-360</v>
      </c>
      <c r="S2326" s="28">
        <v>44074</v>
      </c>
    </row>
    <row r="2327" spans="1:19" x14ac:dyDescent="0.2">
      <c r="A2327" s="29">
        <v>41303</v>
      </c>
      <c r="B2327" s="1" t="s">
        <v>200</v>
      </c>
      <c r="C2327" s="27">
        <v>44044</v>
      </c>
      <c r="D2327" s="1">
        <v>51860</v>
      </c>
      <c r="J2327" s="1" t="s">
        <v>0</v>
      </c>
      <c r="K2327" s="1" t="s">
        <v>49</v>
      </c>
      <c r="L2327" s="1">
        <v>-1</v>
      </c>
      <c r="M2327" s="1">
        <v>260</v>
      </c>
      <c r="N2327" s="6"/>
      <c r="O2327" s="6">
        <v>260</v>
      </c>
      <c r="P2327" s="6">
        <v>-725900.98</v>
      </c>
      <c r="R2327" s="31">
        <v>-260</v>
      </c>
      <c r="S2327" s="28">
        <v>44074</v>
      </c>
    </row>
    <row r="2328" spans="1:19" x14ac:dyDescent="0.2">
      <c r="A2328" s="29">
        <v>41303</v>
      </c>
      <c r="B2328" s="1" t="s">
        <v>200</v>
      </c>
      <c r="C2328" s="27">
        <v>44044</v>
      </c>
      <c r="D2328" s="1">
        <v>51860</v>
      </c>
      <c r="J2328" s="1" t="s">
        <v>0</v>
      </c>
      <c r="K2328" s="1" t="s">
        <v>49</v>
      </c>
      <c r="L2328" s="1">
        <v>-1</v>
      </c>
      <c r="M2328" s="1">
        <v>146</v>
      </c>
      <c r="N2328" s="6"/>
      <c r="O2328" s="6">
        <v>146</v>
      </c>
      <c r="P2328" s="6">
        <v>-726046.98</v>
      </c>
      <c r="R2328" s="31">
        <v>-146</v>
      </c>
      <c r="S2328" s="28">
        <v>44074</v>
      </c>
    </row>
    <row r="2329" spans="1:19" x14ac:dyDescent="0.2">
      <c r="A2329" s="29">
        <v>41304</v>
      </c>
      <c r="B2329" s="1" t="s">
        <v>200</v>
      </c>
      <c r="C2329" s="27">
        <v>44044</v>
      </c>
      <c r="D2329" s="1">
        <v>51861</v>
      </c>
      <c r="J2329" s="1" t="s">
        <v>0</v>
      </c>
      <c r="K2329" s="1" t="s">
        <v>49</v>
      </c>
      <c r="L2329" s="1">
        <v>-1</v>
      </c>
      <c r="M2329" s="1">
        <v>920</v>
      </c>
      <c r="N2329" s="6"/>
      <c r="O2329" s="6">
        <v>920</v>
      </c>
      <c r="P2329" s="6">
        <v>-726966.98</v>
      </c>
      <c r="R2329" s="31">
        <v>-920</v>
      </c>
      <c r="S2329" s="28">
        <v>44074</v>
      </c>
    </row>
    <row r="2330" spans="1:19" x14ac:dyDescent="0.2">
      <c r="A2330" s="29">
        <v>41304</v>
      </c>
      <c r="B2330" s="1" t="s">
        <v>200</v>
      </c>
      <c r="C2330" s="27">
        <v>44044</v>
      </c>
      <c r="D2330" s="1">
        <v>51861</v>
      </c>
      <c r="J2330" s="1" t="s">
        <v>0</v>
      </c>
      <c r="K2330" s="1" t="s">
        <v>49</v>
      </c>
      <c r="L2330" s="1">
        <v>-1</v>
      </c>
      <c r="M2330" s="1">
        <v>324</v>
      </c>
      <c r="N2330" s="6"/>
      <c r="O2330" s="6">
        <v>324</v>
      </c>
      <c r="P2330" s="6">
        <v>-727290.98</v>
      </c>
      <c r="R2330" s="31">
        <v>-324</v>
      </c>
      <c r="S2330" s="28">
        <v>44074</v>
      </c>
    </row>
    <row r="2331" spans="1:19" x14ac:dyDescent="0.2">
      <c r="A2331" s="29">
        <v>41304</v>
      </c>
      <c r="B2331" s="1" t="s">
        <v>200</v>
      </c>
      <c r="C2331" s="27">
        <v>44044</v>
      </c>
      <c r="D2331" s="1">
        <v>51861</v>
      </c>
      <c r="J2331" s="1" t="s">
        <v>0</v>
      </c>
      <c r="K2331" s="1" t="s">
        <v>49</v>
      </c>
      <c r="L2331" s="1">
        <v>-1</v>
      </c>
      <c r="M2331" s="1">
        <v>146</v>
      </c>
      <c r="N2331" s="6"/>
      <c r="O2331" s="6">
        <v>146</v>
      </c>
      <c r="P2331" s="6">
        <v>-727436.98</v>
      </c>
      <c r="R2331" s="31">
        <v>-146</v>
      </c>
      <c r="S2331" s="28">
        <v>44074</v>
      </c>
    </row>
    <row r="2332" spans="1:19" x14ac:dyDescent="0.2">
      <c r="A2332" s="29">
        <v>41304</v>
      </c>
      <c r="B2332" s="1" t="s">
        <v>200</v>
      </c>
      <c r="C2332" s="27">
        <v>44044</v>
      </c>
      <c r="D2332" s="1">
        <v>51861</v>
      </c>
      <c r="J2332" s="1" t="s">
        <v>0</v>
      </c>
      <c r="K2332" s="1" t="s">
        <v>49</v>
      </c>
      <c r="L2332" s="1">
        <v>-2</v>
      </c>
      <c r="M2332" s="1">
        <v>4</v>
      </c>
      <c r="N2332" s="6"/>
      <c r="O2332" s="6">
        <v>8</v>
      </c>
      <c r="P2332" s="6">
        <v>-727444.98</v>
      </c>
      <c r="R2332" s="31">
        <v>-8</v>
      </c>
      <c r="S2332" s="28">
        <v>44074</v>
      </c>
    </row>
    <row r="2333" spans="1:19" x14ac:dyDescent="0.2">
      <c r="A2333" s="29">
        <v>41305</v>
      </c>
      <c r="B2333" s="1" t="s">
        <v>200</v>
      </c>
      <c r="C2333" s="27">
        <v>44044</v>
      </c>
      <c r="D2333" s="1">
        <v>51862</v>
      </c>
      <c r="J2333" s="1" t="s">
        <v>0</v>
      </c>
      <c r="K2333" s="1" t="s">
        <v>49</v>
      </c>
      <c r="L2333" s="1">
        <v>-1</v>
      </c>
      <c r="M2333" s="1">
        <v>388</v>
      </c>
      <c r="N2333" s="6"/>
      <c r="O2333" s="6">
        <v>388</v>
      </c>
      <c r="P2333" s="6">
        <v>-728132.98</v>
      </c>
      <c r="R2333" s="31">
        <v>-388</v>
      </c>
      <c r="S2333" s="28">
        <v>44074</v>
      </c>
    </row>
    <row r="2334" spans="1:19" x14ac:dyDescent="0.2">
      <c r="A2334" s="29">
        <v>41305</v>
      </c>
      <c r="B2334" s="1" t="s">
        <v>200</v>
      </c>
      <c r="C2334" s="27">
        <v>44044</v>
      </c>
      <c r="D2334" s="1">
        <v>51862</v>
      </c>
      <c r="J2334" s="1" t="s">
        <v>0</v>
      </c>
      <c r="K2334" s="1" t="s">
        <v>49</v>
      </c>
      <c r="L2334" s="1">
        <v>-1</v>
      </c>
      <c r="M2334" s="1">
        <v>300</v>
      </c>
      <c r="N2334" s="6"/>
      <c r="O2334" s="6">
        <v>300</v>
      </c>
      <c r="P2334" s="6">
        <v>-727744.98</v>
      </c>
      <c r="R2334" s="31">
        <v>-300</v>
      </c>
      <c r="S2334" s="28">
        <v>44074</v>
      </c>
    </row>
    <row r="2335" spans="1:19" x14ac:dyDescent="0.2">
      <c r="A2335" s="29">
        <v>40913</v>
      </c>
      <c r="B2335" s="1" t="s">
        <v>200</v>
      </c>
      <c r="C2335" s="27">
        <v>44046</v>
      </c>
      <c r="D2335" s="1">
        <v>51755</v>
      </c>
      <c r="J2335" s="1" t="s">
        <v>0</v>
      </c>
      <c r="K2335" s="1" t="s">
        <v>49</v>
      </c>
      <c r="L2335" s="1">
        <v>-0.5</v>
      </c>
      <c r="M2335" s="1">
        <v>88</v>
      </c>
      <c r="N2335" s="6"/>
      <c r="O2335" s="6">
        <v>44</v>
      </c>
      <c r="P2335" s="6">
        <v>-728270.98</v>
      </c>
      <c r="R2335" s="31">
        <v>-44</v>
      </c>
      <c r="S2335" s="28">
        <v>44074</v>
      </c>
    </row>
    <row r="2336" spans="1:19" x14ac:dyDescent="0.2">
      <c r="A2336" s="29">
        <v>40925</v>
      </c>
      <c r="B2336" s="1" t="s">
        <v>200</v>
      </c>
      <c r="C2336" s="27">
        <v>44046</v>
      </c>
      <c r="D2336" s="1">
        <v>51762</v>
      </c>
      <c r="J2336" s="1" t="s">
        <v>0</v>
      </c>
      <c r="K2336" s="1" t="s">
        <v>49</v>
      </c>
      <c r="L2336" s="1">
        <v>-5.25</v>
      </c>
      <c r="M2336" s="1">
        <v>88</v>
      </c>
      <c r="N2336" s="6"/>
      <c r="O2336" s="6">
        <v>462</v>
      </c>
      <c r="P2336" s="6">
        <v>-728732.98</v>
      </c>
      <c r="R2336" s="31">
        <v>-462</v>
      </c>
      <c r="S2336" s="28">
        <v>44074</v>
      </c>
    </row>
    <row r="2337" spans="1:19" x14ac:dyDescent="0.2">
      <c r="A2337" s="29">
        <v>40925</v>
      </c>
      <c r="B2337" s="1" t="s">
        <v>200</v>
      </c>
      <c r="C2337" s="27">
        <v>44046</v>
      </c>
      <c r="D2337" s="1">
        <v>51762</v>
      </c>
      <c r="J2337" s="1" t="s">
        <v>0</v>
      </c>
      <c r="K2337" s="1" t="s">
        <v>49</v>
      </c>
      <c r="L2337" s="1">
        <v>-5</v>
      </c>
      <c r="M2337" s="1">
        <v>88</v>
      </c>
      <c r="N2337" s="6"/>
      <c r="O2337" s="6">
        <v>440</v>
      </c>
      <c r="P2337" s="6">
        <v>-729172.98</v>
      </c>
      <c r="R2337" s="31">
        <v>-440</v>
      </c>
      <c r="S2337" s="28">
        <v>44074</v>
      </c>
    </row>
    <row r="2338" spans="1:19" x14ac:dyDescent="0.2">
      <c r="A2338" s="29">
        <v>40925</v>
      </c>
      <c r="B2338" s="1" t="s">
        <v>200</v>
      </c>
      <c r="C2338" s="27">
        <v>44046</v>
      </c>
      <c r="D2338" s="1">
        <v>51762</v>
      </c>
      <c r="J2338" s="1" t="s">
        <v>0</v>
      </c>
      <c r="K2338" s="1" t="s">
        <v>49</v>
      </c>
      <c r="L2338" s="1">
        <v>-3.5</v>
      </c>
      <c r="M2338" s="1">
        <v>88</v>
      </c>
      <c r="N2338" s="6"/>
      <c r="O2338" s="6">
        <v>308</v>
      </c>
      <c r="P2338" s="6">
        <v>-729781.73</v>
      </c>
      <c r="R2338" s="31">
        <v>-308</v>
      </c>
      <c r="S2338" s="28">
        <v>44074</v>
      </c>
    </row>
    <row r="2339" spans="1:19" x14ac:dyDescent="0.2">
      <c r="A2339" s="29">
        <v>40925</v>
      </c>
      <c r="B2339" s="1" t="s">
        <v>200</v>
      </c>
      <c r="C2339" s="27">
        <v>44046</v>
      </c>
      <c r="D2339" s="1">
        <v>51762</v>
      </c>
      <c r="J2339" s="1" t="s">
        <v>0</v>
      </c>
      <c r="K2339" s="1" t="s">
        <v>49</v>
      </c>
      <c r="L2339" s="1">
        <v>-2.5</v>
      </c>
      <c r="M2339" s="1">
        <v>88</v>
      </c>
      <c r="N2339" s="6"/>
      <c r="O2339" s="6">
        <v>220</v>
      </c>
      <c r="P2339" s="6">
        <v>-729473.73</v>
      </c>
      <c r="R2339" s="31">
        <v>-220</v>
      </c>
      <c r="S2339" s="28">
        <v>44074</v>
      </c>
    </row>
    <row r="2340" spans="1:19" x14ac:dyDescent="0.2">
      <c r="A2340" s="29">
        <v>40925</v>
      </c>
      <c r="B2340" s="1" t="s">
        <v>200</v>
      </c>
      <c r="C2340" s="27">
        <v>44046</v>
      </c>
      <c r="D2340" s="1">
        <v>51762</v>
      </c>
      <c r="J2340" s="1" t="s">
        <v>0</v>
      </c>
      <c r="K2340" s="1" t="s">
        <v>49</v>
      </c>
      <c r="L2340" s="1">
        <v>-2.25</v>
      </c>
      <c r="M2340" s="1">
        <v>88</v>
      </c>
      <c r="N2340" s="6"/>
      <c r="O2340" s="6">
        <v>198</v>
      </c>
      <c r="P2340" s="6">
        <v>-734089.23</v>
      </c>
      <c r="R2340" s="31">
        <v>-198</v>
      </c>
      <c r="S2340" s="28">
        <v>44074</v>
      </c>
    </row>
    <row r="2341" spans="1:19" x14ac:dyDescent="0.2">
      <c r="A2341" s="29">
        <v>40925</v>
      </c>
      <c r="B2341" s="1" t="s">
        <v>200</v>
      </c>
      <c r="C2341" s="27">
        <v>44046</v>
      </c>
      <c r="D2341" s="1">
        <v>51762</v>
      </c>
      <c r="J2341" s="1" t="s">
        <v>0</v>
      </c>
      <c r="K2341" s="1" t="s">
        <v>49</v>
      </c>
      <c r="L2341" s="1">
        <v>-1.75</v>
      </c>
      <c r="M2341" s="1">
        <v>88</v>
      </c>
      <c r="N2341" s="6"/>
      <c r="O2341" s="6">
        <v>154</v>
      </c>
      <c r="P2341" s="6">
        <v>-730205.23</v>
      </c>
      <c r="R2341" s="31">
        <v>-154</v>
      </c>
      <c r="S2341" s="28">
        <v>44074</v>
      </c>
    </row>
    <row r="2342" spans="1:19" x14ac:dyDescent="0.2">
      <c r="A2342" s="29">
        <v>40925</v>
      </c>
      <c r="B2342" s="1" t="s">
        <v>200</v>
      </c>
      <c r="C2342" s="27">
        <v>44046</v>
      </c>
      <c r="D2342" s="1">
        <v>51762</v>
      </c>
      <c r="J2342" s="1" t="s">
        <v>0</v>
      </c>
      <c r="K2342" s="1" t="s">
        <v>49</v>
      </c>
      <c r="L2342" s="1">
        <v>-1</v>
      </c>
      <c r="M2342" s="1">
        <v>16</v>
      </c>
      <c r="N2342" s="6"/>
      <c r="O2342" s="6">
        <v>16</v>
      </c>
      <c r="P2342" s="6">
        <v>-729227.73</v>
      </c>
      <c r="R2342" s="31">
        <v>-16</v>
      </c>
      <c r="S2342" s="28">
        <v>44074</v>
      </c>
    </row>
    <row r="2343" spans="1:19" x14ac:dyDescent="0.2">
      <c r="A2343" s="29">
        <v>40925</v>
      </c>
      <c r="B2343" s="1" t="s">
        <v>200</v>
      </c>
      <c r="C2343" s="27">
        <v>44046</v>
      </c>
      <c r="D2343" s="1">
        <v>51762</v>
      </c>
      <c r="J2343" s="1" t="s">
        <v>0</v>
      </c>
      <c r="K2343" s="1" t="s">
        <v>49</v>
      </c>
      <c r="L2343" s="1">
        <v>-1</v>
      </c>
      <c r="M2343" s="1">
        <v>14</v>
      </c>
      <c r="N2343" s="6"/>
      <c r="O2343" s="6">
        <v>14</v>
      </c>
      <c r="P2343" s="6">
        <v>-729211.73</v>
      </c>
      <c r="R2343" s="31">
        <v>-14</v>
      </c>
      <c r="S2343" s="28">
        <v>44074</v>
      </c>
    </row>
    <row r="2344" spans="1:19" x14ac:dyDescent="0.2">
      <c r="A2344" s="29">
        <v>40925</v>
      </c>
      <c r="B2344" s="1" t="s">
        <v>200</v>
      </c>
      <c r="C2344" s="27">
        <v>44046</v>
      </c>
      <c r="D2344" s="1">
        <v>51762</v>
      </c>
      <c r="J2344" s="1" t="s">
        <v>0</v>
      </c>
      <c r="K2344" s="1" t="s">
        <v>49</v>
      </c>
      <c r="L2344" s="1">
        <v>-1</v>
      </c>
      <c r="M2344" s="1">
        <v>14</v>
      </c>
      <c r="N2344" s="6"/>
      <c r="O2344" s="6">
        <v>14</v>
      </c>
      <c r="P2344" s="6">
        <v>-729253.73</v>
      </c>
      <c r="R2344" s="31">
        <v>-14</v>
      </c>
      <c r="S2344" s="28">
        <v>44074</v>
      </c>
    </row>
    <row r="2345" spans="1:19" x14ac:dyDescent="0.2">
      <c r="A2345" s="29">
        <v>40925</v>
      </c>
      <c r="B2345" s="1" t="s">
        <v>200</v>
      </c>
      <c r="C2345" s="27">
        <v>44046</v>
      </c>
      <c r="D2345" s="1">
        <v>51762</v>
      </c>
      <c r="J2345" s="1" t="s">
        <v>0</v>
      </c>
      <c r="K2345" s="1" t="s">
        <v>49</v>
      </c>
      <c r="L2345" s="1">
        <v>-1</v>
      </c>
      <c r="M2345" s="1">
        <v>12</v>
      </c>
      <c r="N2345" s="6"/>
      <c r="O2345" s="6">
        <v>12</v>
      </c>
      <c r="P2345" s="6">
        <v>-729239.73</v>
      </c>
      <c r="R2345" s="31">
        <v>-12</v>
      </c>
      <c r="S2345" s="28">
        <v>44074</v>
      </c>
    </row>
    <row r="2346" spans="1:19" x14ac:dyDescent="0.2">
      <c r="A2346" s="29">
        <v>41093</v>
      </c>
      <c r="B2346" s="1" t="s">
        <v>200</v>
      </c>
      <c r="C2346" s="27">
        <v>44046</v>
      </c>
      <c r="D2346" s="1">
        <v>51764</v>
      </c>
      <c r="J2346" s="1" t="s">
        <v>0</v>
      </c>
      <c r="K2346" s="1" t="s">
        <v>49</v>
      </c>
      <c r="L2346" s="1">
        <v>-0.5</v>
      </c>
      <c r="M2346" s="1">
        <v>99</v>
      </c>
      <c r="N2346" s="6"/>
      <c r="O2346" s="6">
        <v>49.5</v>
      </c>
      <c r="P2346" s="6">
        <v>-730051.23</v>
      </c>
      <c r="R2346" s="31">
        <v>-49.5</v>
      </c>
      <c r="S2346" s="28">
        <v>44074</v>
      </c>
    </row>
    <row r="2347" spans="1:19" x14ac:dyDescent="0.2">
      <c r="A2347" s="29">
        <v>41093</v>
      </c>
      <c r="B2347" s="1" t="s">
        <v>200</v>
      </c>
      <c r="C2347" s="27">
        <v>44046</v>
      </c>
      <c r="D2347" s="1">
        <v>51764</v>
      </c>
      <c r="J2347" s="1" t="s">
        <v>0</v>
      </c>
      <c r="K2347" s="1" t="s">
        <v>49</v>
      </c>
      <c r="L2347" s="1">
        <v>-0.25</v>
      </c>
      <c r="M2347" s="1">
        <v>99</v>
      </c>
      <c r="N2347" s="6"/>
      <c r="O2347" s="6">
        <v>24.75</v>
      </c>
      <c r="P2347" s="6">
        <v>-729197.73</v>
      </c>
      <c r="R2347" s="31">
        <v>-24.75</v>
      </c>
      <c r="S2347" s="28">
        <v>44074</v>
      </c>
    </row>
    <row r="2348" spans="1:19" x14ac:dyDescent="0.2">
      <c r="A2348" s="29">
        <v>41110</v>
      </c>
      <c r="B2348" s="1" t="s">
        <v>200</v>
      </c>
      <c r="C2348" s="27">
        <v>44046</v>
      </c>
      <c r="D2348" s="1">
        <v>51770</v>
      </c>
      <c r="J2348" s="1" t="s">
        <v>0</v>
      </c>
      <c r="K2348" s="1" t="s">
        <v>49</v>
      </c>
      <c r="L2348" s="1">
        <v>-2</v>
      </c>
      <c r="M2348" s="1">
        <v>898</v>
      </c>
      <c r="N2348" s="6"/>
      <c r="O2348" s="6">
        <v>1796</v>
      </c>
      <c r="P2348" s="6">
        <v>-735885.23</v>
      </c>
      <c r="R2348" s="31">
        <v>-1796</v>
      </c>
      <c r="S2348" s="28">
        <v>44074</v>
      </c>
    </row>
    <row r="2349" spans="1:19" x14ac:dyDescent="0.2">
      <c r="A2349" s="29">
        <v>41110</v>
      </c>
      <c r="B2349" s="1" t="s">
        <v>200</v>
      </c>
      <c r="C2349" s="27">
        <v>44046</v>
      </c>
      <c r="D2349" s="1">
        <v>51770</v>
      </c>
      <c r="J2349" s="1" t="s">
        <v>0</v>
      </c>
      <c r="K2349" s="1" t="s">
        <v>49</v>
      </c>
      <c r="L2349" s="1">
        <v>-4.25</v>
      </c>
      <c r="M2349" s="1">
        <v>88</v>
      </c>
      <c r="N2349" s="6"/>
      <c r="O2349" s="6">
        <v>374</v>
      </c>
      <c r="P2349" s="6">
        <v>-736859.23</v>
      </c>
      <c r="R2349" s="31">
        <v>-374</v>
      </c>
      <c r="S2349" s="28">
        <v>44074</v>
      </c>
    </row>
    <row r="2350" spans="1:19" x14ac:dyDescent="0.2">
      <c r="A2350" s="29">
        <v>41110</v>
      </c>
      <c r="B2350" s="1" t="s">
        <v>200</v>
      </c>
      <c r="C2350" s="27">
        <v>44046</v>
      </c>
      <c r="D2350" s="1">
        <v>51770</v>
      </c>
      <c r="J2350" s="1" t="s">
        <v>0</v>
      </c>
      <c r="K2350" s="1" t="s">
        <v>49</v>
      </c>
      <c r="L2350" s="1">
        <v>-3</v>
      </c>
      <c r="M2350" s="1">
        <v>88</v>
      </c>
      <c r="N2350" s="6"/>
      <c r="O2350" s="6">
        <v>264</v>
      </c>
      <c r="P2350" s="6">
        <v>-737123.23</v>
      </c>
      <c r="R2350" s="31">
        <v>-264</v>
      </c>
      <c r="S2350" s="28">
        <v>44074</v>
      </c>
    </row>
    <row r="2351" spans="1:19" x14ac:dyDescent="0.2">
      <c r="A2351" s="29">
        <v>41110</v>
      </c>
      <c r="B2351" s="1" t="s">
        <v>200</v>
      </c>
      <c r="C2351" s="27">
        <v>44046</v>
      </c>
      <c r="D2351" s="1">
        <v>51770</v>
      </c>
      <c r="J2351" s="1" t="s">
        <v>0</v>
      </c>
      <c r="K2351" s="1" t="s">
        <v>49</v>
      </c>
      <c r="L2351" s="1">
        <v>-2.5</v>
      </c>
      <c r="M2351" s="1">
        <v>88</v>
      </c>
      <c r="N2351" s="6"/>
      <c r="O2351" s="6">
        <v>220</v>
      </c>
      <c r="P2351" s="6">
        <v>-730001.73</v>
      </c>
      <c r="R2351" s="31">
        <v>-220</v>
      </c>
      <c r="S2351" s="28">
        <v>44074</v>
      </c>
    </row>
    <row r="2352" spans="1:19" x14ac:dyDescent="0.2">
      <c r="A2352" s="29">
        <v>41110</v>
      </c>
      <c r="B2352" s="1" t="s">
        <v>200</v>
      </c>
      <c r="C2352" s="27">
        <v>44046</v>
      </c>
      <c r="D2352" s="1">
        <v>51770</v>
      </c>
      <c r="J2352" s="1" t="s">
        <v>0</v>
      </c>
      <c r="K2352" s="1" t="s">
        <v>49</v>
      </c>
      <c r="L2352" s="1">
        <v>-2</v>
      </c>
      <c r="M2352" s="1">
        <v>88</v>
      </c>
      <c r="N2352" s="6"/>
      <c r="O2352" s="6">
        <v>176</v>
      </c>
      <c r="P2352" s="6">
        <v>-736097.23</v>
      </c>
      <c r="R2352" s="31">
        <v>-176</v>
      </c>
      <c r="S2352" s="28">
        <v>44074</v>
      </c>
    </row>
    <row r="2353" spans="1:19" x14ac:dyDescent="0.2">
      <c r="A2353" s="29">
        <v>41110</v>
      </c>
      <c r="B2353" s="1" t="s">
        <v>200</v>
      </c>
      <c r="C2353" s="27">
        <v>44046</v>
      </c>
      <c r="D2353" s="1">
        <v>51770</v>
      </c>
      <c r="J2353" s="1" t="s">
        <v>0</v>
      </c>
      <c r="K2353" s="1" t="s">
        <v>49</v>
      </c>
      <c r="L2353" s="1">
        <v>-2</v>
      </c>
      <c r="M2353" s="1">
        <v>18</v>
      </c>
      <c r="N2353" s="6"/>
      <c r="O2353" s="6">
        <v>36</v>
      </c>
      <c r="P2353" s="6">
        <v>-735921.23</v>
      </c>
      <c r="R2353" s="31">
        <v>-36</v>
      </c>
      <c r="S2353" s="28">
        <v>44074</v>
      </c>
    </row>
    <row r="2354" spans="1:19" x14ac:dyDescent="0.2">
      <c r="A2354" s="29">
        <v>41110</v>
      </c>
      <c r="B2354" s="1" t="s">
        <v>200</v>
      </c>
      <c r="C2354" s="27">
        <v>44046</v>
      </c>
      <c r="D2354" s="1">
        <v>51770</v>
      </c>
      <c r="J2354" s="1" t="s">
        <v>0</v>
      </c>
      <c r="K2354" s="1" t="s">
        <v>49</v>
      </c>
      <c r="L2354" s="1">
        <v>-1</v>
      </c>
      <c r="M2354" s="1">
        <v>28</v>
      </c>
      <c r="N2354" s="6"/>
      <c r="O2354" s="6">
        <v>28</v>
      </c>
      <c r="P2354" s="6">
        <v>-736125.23</v>
      </c>
      <c r="R2354" s="31">
        <v>-28</v>
      </c>
      <c r="S2354" s="28">
        <v>44074</v>
      </c>
    </row>
    <row r="2355" spans="1:19" x14ac:dyDescent="0.2">
      <c r="A2355" s="29">
        <v>41215</v>
      </c>
      <c r="B2355" s="1" t="s">
        <v>200</v>
      </c>
      <c r="C2355" s="27">
        <v>44046</v>
      </c>
      <c r="D2355" s="1">
        <v>51808</v>
      </c>
      <c r="J2355" s="1" t="s">
        <v>0</v>
      </c>
      <c r="K2355" s="1" t="s">
        <v>49</v>
      </c>
      <c r="L2355" s="1">
        <v>-1</v>
      </c>
      <c r="M2355" s="1">
        <v>88</v>
      </c>
      <c r="N2355" s="6"/>
      <c r="O2355" s="6">
        <v>88</v>
      </c>
      <c r="P2355" s="6">
        <v>-736213.23</v>
      </c>
      <c r="R2355" s="31">
        <v>-88</v>
      </c>
      <c r="S2355" s="28">
        <v>44074</v>
      </c>
    </row>
    <row r="2356" spans="1:19" x14ac:dyDescent="0.2">
      <c r="A2356" s="29">
        <v>41215</v>
      </c>
      <c r="B2356" s="1" t="s">
        <v>200</v>
      </c>
      <c r="C2356" s="27">
        <v>44046</v>
      </c>
      <c r="D2356" s="1">
        <v>51808</v>
      </c>
      <c r="J2356" s="1" t="s">
        <v>0</v>
      </c>
      <c r="K2356" s="1" t="s">
        <v>49</v>
      </c>
      <c r="L2356" s="1">
        <v>-0.75</v>
      </c>
      <c r="M2356" s="1">
        <v>88</v>
      </c>
      <c r="N2356" s="6"/>
      <c r="O2356" s="6">
        <v>66</v>
      </c>
      <c r="P2356" s="6">
        <v>-730271.23</v>
      </c>
      <c r="R2356" s="31">
        <v>-66</v>
      </c>
      <c r="S2356" s="28">
        <v>44074</v>
      </c>
    </row>
    <row r="2357" spans="1:19" x14ac:dyDescent="0.2">
      <c r="A2357" s="29">
        <v>41215</v>
      </c>
      <c r="B2357" s="1" t="s">
        <v>200</v>
      </c>
      <c r="C2357" s="27">
        <v>44046</v>
      </c>
      <c r="D2357" s="1">
        <v>51808</v>
      </c>
      <c r="J2357" s="1" t="s">
        <v>0</v>
      </c>
      <c r="K2357" s="1" t="s">
        <v>49</v>
      </c>
      <c r="L2357" s="1">
        <v>-0.5</v>
      </c>
      <c r="M2357" s="1">
        <v>88</v>
      </c>
      <c r="N2357" s="6"/>
      <c r="O2357" s="6">
        <v>44</v>
      </c>
      <c r="P2357" s="6">
        <v>-733891.23</v>
      </c>
      <c r="R2357" s="31">
        <v>-44</v>
      </c>
      <c r="S2357" s="28">
        <v>44074</v>
      </c>
    </row>
    <row r="2358" spans="1:19" x14ac:dyDescent="0.2">
      <c r="A2358" s="29">
        <v>41235</v>
      </c>
      <c r="B2358" s="1" t="s">
        <v>200</v>
      </c>
      <c r="C2358" s="27">
        <v>44046</v>
      </c>
      <c r="D2358" s="1">
        <v>51815</v>
      </c>
      <c r="J2358" s="1" t="s">
        <v>0</v>
      </c>
      <c r="K2358" s="1" t="s">
        <v>49</v>
      </c>
      <c r="L2358" s="1">
        <v>-1</v>
      </c>
      <c r="M2358" s="1">
        <v>2098</v>
      </c>
      <c r="N2358" s="6"/>
      <c r="O2358" s="6">
        <v>2098</v>
      </c>
      <c r="P2358" s="6">
        <v>-733649.23</v>
      </c>
      <c r="R2358" s="31">
        <v>-2098</v>
      </c>
      <c r="S2358" s="28">
        <v>44074</v>
      </c>
    </row>
    <row r="2359" spans="1:19" x14ac:dyDescent="0.2">
      <c r="A2359" s="29">
        <v>41235</v>
      </c>
      <c r="B2359" s="1" t="s">
        <v>200</v>
      </c>
      <c r="C2359" s="27">
        <v>44046</v>
      </c>
      <c r="D2359" s="1">
        <v>51815</v>
      </c>
      <c r="J2359" s="1" t="s">
        <v>0</v>
      </c>
      <c r="K2359" s="1" t="s">
        <v>49</v>
      </c>
      <c r="L2359" s="1">
        <v>-1</v>
      </c>
      <c r="M2359" s="1">
        <v>1280</v>
      </c>
      <c r="N2359" s="6"/>
      <c r="O2359" s="6">
        <v>1280</v>
      </c>
      <c r="P2359" s="6">
        <v>-731551.23</v>
      </c>
      <c r="R2359" s="31">
        <v>-1280</v>
      </c>
      <c r="S2359" s="28">
        <v>44074</v>
      </c>
    </row>
    <row r="2360" spans="1:19" x14ac:dyDescent="0.2">
      <c r="A2360" s="29">
        <v>41235</v>
      </c>
      <c r="B2360" s="1" t="s">
        <v>200</v>
      </c>
      <c r="C2360" s="27">
        <v>44046</v>
      </c>
      <c r="D2360" s="1">
        <v>51815</v>
      </c>
      <c r="J2360" s="1" t="s">
        <v>0</v>
      </c>
      <c r="K2360" s="1" t="s">
        <v>49</v>
      </c>
      <c r="L2360" s="1">
        <v>-2</v>
      </c>
      <c r="M2360" s="1">
        <v>88</v>
      </c>
      <c r="N2360" s="6"/>
      <c r="O2360" s="6">
        <v>176</v>
      </c>
      <c r="P2360" s="6">
        <v>-733825.23</v>
      </c>
      <c r="R2360" s="31">
        <v>-176</v>
      </c>
      <c r="S2360" s="28">
        <v>44074</v>
      </c>
    </row>
    <row r="2361" spans="1:19" x14ac:dyDescent="0.2">
      <c r="A2361" s="29">
        <v>41235</v>
      </c>
      <c r="B2361" s="1" t="s">
        <v>200</v>
      </c>
      <c r="C2361" s="27">
        <v>44046</v>
      </c>
      <c r="D2361" s="1">
        <v>51815</v>
      </c>
      <c r="J2361" s="1" t="s">
        <v>0</v>
      </c>
      <c r="K2361" s="1" t="s">
        <v>49</v>
      </c>
      <c r="L2361" s="1">
        <v>-2</v>
      </c>
      <c r="M2361" s="1">
        <v>28</v>
      </c>
      <c r="N2361" s="6"/>
      <c r="O2361" s="6">
        <v>56</v>
      </c>
      <c r="P2361" s="6">
        <v>-736297.23</v>
      </c>
      <c r="R2361" s="31">
        <v>-56</v>
      </c>
      <c r="S2361" s="28">
        <v>44074</v>
      </c>
    </row>
    <row r="2362" spans="1:19" x14ac:dyDescent="0.2">
      <c r="A2362" s="29">
        <v>41235</v>
      </c>
      <c r="B2362" s="1" t="s">
        <v>200</v>
      </c>
      <c r="C2362" s="27">
        <v>44046</v>
      </c>
      <c r="D2362" s="1">
        <v>51815</v>
      </c>
      <c r="J2362" s="1" t="s">
        <v>0</v>
      </c>
      <c r="K2362" s="1" t="s">
        <v>49</v>
      </c>
      <c r="L2362" s="1">
        <v>-1</v>
      </c>
      <c r="M2362" s="1">
        <v>28</v>
      </c>
      <c r="N2362" s="6"/>
      <c r="O2362" s="6">
        <v>28</v>
      </c>
      <c r="P2362" s="6">
        <v>-736241.23</v>
      </c>
      <c r="R2362" s="31">
        <v>-28</v>
      </c>
      <c r="S2362" s="28">
        <v>44074</v>
      </c>
    </row>
    <row r="2363" spans="1:19" x14ac:dyDescent="0.2">
      <c r="A2363" s="29">
        <v>41235</v>
      </c>
      <c r="B2363" s="1" t="s">
        <v>200</v>
      </c>
      <c r="C2363" s="27">
        <v>44046</v>
      </c>
      <c r="D2363" s="1">
        <v>51815</v>
      </c>
      <c r="J2363" s="1" t="s">
        <v>0</v>
      </c>
      <c r="K2363" s="1" t="s">
        <v>49</v>
      </c>
      <c r="L2363" s="1">
        <v>-1</v>
      </c>
      <c r="M2363" s="1">
        <v>28</v>
      </c>
      <c r="N2363" s="6"/>
      <c r="O2363" s="6">
        <v>28</v>
      </c>
      <c r="P2363" s="6">
        <v>-736325.23</v>
      </c>
      <c r="R2363" s="31">
        <v>-28</v>
      </c>
      <c r="S2363" s="28">
        <v>44074</v>
      </c>
    </row>
    <row r="2364" spans="1:19" x14ac:dyDescent="0.2">
      <c r="A2364" s="29">
        <v>41235</v>
      </c>
      <c r="B2364" s="1" t="s">
        <v>200</v>
      </c>
      <c r="C2364" s="27">
        <v>44046</v>
      </c>
      <c r="D2364" s="1">
        <v>51815</v>
      </c>
      <c r="J2364" s="1" t="s">
        <v>0</v>
      </c>
      <c r="K2364" s="1" t="s">
        <v>49</v>
      </c>
      <c r="L2364" s="1">
        <v>-0.25</v>
      </c>
      <c r="M2364" s="1">
        <v>88</v>
      </c>
      <c r="N2364" s="6"/>
      <c r="O2364" s="6">
        <v>22</v>
      </c>
      <c r="P2364" s="6">
        <v>-733847.23</v>
      </c>
      <c r="R2364" s="31">
        <v>-22</v>
      </c>
      <c r="S2364" s="28">
        <v>44074</v>
      </c>
    </row>
    <row r="2365" spans="1:19" x14ac:dyDescent="0.2">
      <c r="A2365" s="29">
        <v>41308</v>
      </c>
      <c r="B2365" s="1" t="s">
        <v>200</v>
      </c>
      <c r="C2365" s="27">
        <v>44046</v>
      </c>
      <c r="D2365" s="1">
        <v>51863</v>
      </c>
      <c r="J2365" s="1" t="s">
        <v>0</v>
      </c>
      <c r="K2365" s="1" t="s">
        <v>49</v>
      </c>
      <c r="L2365" s="1">
        <v>-5</v>
      </c>
      <c r="M2365" s="1">
        <v>32</v>
      </c>
      <c r="N2365" s="6"/>
      <c r="O2365" s="6">
        <v>160</v>
      </c>
      <c r="P2365" s="6">
        <v>-736485.23</v>
      </c>
      <c r="R2365" s="31">
        <v>-160</v>
      </c>
      <c r="S2365" s="28">
        <v>44074</v>
      </c>
    </row>
    <row r="2366" spans="1:19" x14ac:dyDescent="0.2">
      <c r="A2366" s="29">
        <v>41724</v>
      </c>
      <c r="B2366" s="1" t="s">
        <v>178</v>
      </c>
      <c r="C2366" s="27">
        <v>44046</v>
      </c>
      <c r="J2366" s="1" t="s">
        <v>0</v>
      </c>
      <c r="K2366" s="1" t="s">
        <v>48</v>
      </c>
      <c r="N2366" s="6"/>
      <c r="O2366" s="6">
        <v>180.44</v>
      </c>
      <c r="P2366" s="6">
        <v>-737303.67</v>
      </c>
      <c r="R2366" s="31">
        <v>-180.44</v>
      </c>
      <c r="S2366" s="28">
        <v>44074</v>
      </c>
    </row>
    <row r="2367" spans="1:19" x14ac:dyDescent="0.2">
      <c r="A2367" s="29">
        <v>40792</v>
      </c>
      <c r="B2367" s="1" t="s">
        <v>200</v>
      </c>
      <c r="C2367" s="27">
        <v>44047</v>
      </c>
      <c r="D2367" s="1">
        <v>51692</v>
      </c>
      <c r="J2367" s="1" t="s">
        <v>0</v>
      </c>
      <c r="K2367" s="1" t="s">
        <v>49</v>
      </c>
      <c r="L2367" s="1">
        <v>-0.75</v>
      </c>
      <c r="M2367" s="1">
        <v>110</v>
      </c>
      <c r="N2367" s="6"/>
      <c r="O2367" s="6">
        <v>82.5</v>
      </c>
      <c r="P2367" s="6">
        <v>-737441.17</v>
      </c>
      <c r="R2367" s="31">
        <v>-82.5</v>
      </c>
      <c r="S2367" s="28">
        <v>44074</v>
      </c>
    </row>
    <row r="2368" spans="1:19" x14ac:dyDescent="0.2">
      <c r="A2368" s="29">
        <v>40792</v>
      </c>
      <c r="B2368" s="1" t="s">
        <v>200</v>
      </c>
      <c r="C2368" s="27">
        <v>44047</v>
      </c>
      <c r="D2368" s="1">
        <v>51692</v>
      </c>
      <c r="J2368" s="1" t="s">
        <v>0</v>
      </c>
      <c r="K2368" s="1" t="s">
        <v>49</v>
      </c>
      <c r="L2368" s="1">
        <v>-0.5</v>
      </c>
      <c r="M2368" s="1">
        <v>110</v>
      </c>
      <c r="N2368" s="6"/>
      <c r="O2368" s="6">
        <v>55</v>
      </c>
      <c r="P2368" s="6">
        <v>-737358.67</v>
      </c>
      <c r="R2368" s="31">
        <v>-55</v>
      </c>
      <c r="S2368" s="28">
        <v>44074</v>
      </c>
    </row>
    <row r="2369" spans="1:19" x14ac:dyDescent="0.2">
      <c r="A2369" s="29">
        <v>41188</v>
      </c>
      <c r="B2369" s="1" t="s">
        <v>200</v>
      </c>
      <c r="C2369" s="27">
        <v>44047</v>
      </c>
      <c r="D2369" s="1">
        <v>51806</v>
      </c>
      <c r="J2369" s="1" t="s">
        <v>0</v>
      </c>
      <c r="K2369" s="1" t="s">
        <v>49</v>
      </c>
      <c r="L2369" s="1">
        <v>-15</v>
      </c>
      <c r="M2369" s="1">
        <v>88</v>
      </c>
      <c r="N2369" s="6"/>
      <c r="O2369" s="6">
        <v>1320</v>
      </c>
      <c r="P2369" s="6">
        <v>-740851.17</v>
      </c>
      <c r="R2369" s="31">
        <v>-1320</v>
      </c>
      <c r="S2369" s="28">
        <v>44074</v>
      </c>
    </row>
    <row r="2370" spans="1:19" x14ac:dyDescent="0.2">
      <c r="A2370" s="29">
        <v>41188</v>
      </c>
      <c r="B2370" s="1" t="s">
        <v>200</v>
      </c>
      <c r="C2370" s="27">
        <v>44047</v>
      </c>
      <c r="D2370" s="1">
        <v>51806</v>
      </c>
      <c r="J2370" s="1" t="s">
        <v>0</v>
      </c>
      <c r="K2370" s="1" t="s">
        <v>49</v>
      </c>
      <c r="L2370" s="1">
        <v>-14.5</v>
      </c>
      <c r="M2370" s="1">
        <v>88</v>
      </c>
      <c r="N2370" s="6"/>
      <c r="O2370" s="6">
        <v>1276</v>
      </c>
      <c r="P2370" s="6">
        <v>-745797.16</v>
      </c>
      <c r="R2370" s="31">
        <v>-1276</v>
      </c>
      <c r="S2370" s="28">
        <v>44074</v>
      </c>
    </row>
    <row r="2371" spans="1:19" x14ac:dyDescent="0.2">
      <c r="A2371" s="29">
        <v>41188</v>
      </c>
      <c r="B2371" s="1" t="s">
        <v>200</v>
      </c>
      <c r="C2371" s="27">
        <v>44047</v>
      </c>
      <c r="D2371" s="1">
        <v>51806</v>
      </c>
      <c r="J2371" s="1" t="s">
        <v>0</v>
      </c>
      <c r="K2371" s="1" t="s">
        <v>49</v>
      </c>
      <c r="L2371" s="1">
        <v>-11.25</v>
      </c>
      <c r="M2371" s="1">
        <v>88</v>
      </c>
      <c r="N2371" s="6"/>
      <c r="O2371" s="6">
        <v>990</v>
      </c>
      <c r="P2371" s="6">
        <v>-739135.17</v>
      </c>
      <c r="R2371" s="31">
        <v>-990</v>
      </c>
      <c r="S2371" s="28">
        <v>44074</v>
      </c>
    </row>
    <row r="2372" spans="1:19" x14ac:dyDescent="0.2">
      <c r="A2372" s="29">
        <v>41188</v>
      </c>
      <c r="B2372" s="1" t="s">
        <v>200</v>
      </c>
      <c r="C2372" s="27">
        <v>44047</v>
      </c>
      <c r="D2372" s="1">
        <v>51806</v>
      </c>
      <c r="J2372" s="1" t="s">
        <v>0</v>
      </c>
      <c r="K2372" s="1" t="s">
        <v>49</v>
      </c>
      <c r="L2372" s="1">
        <v>-8</v>
      </c>
      <c r="M2372" s="1">
        <v>88</v>
      </c>
      <c r="N2372" s="6"/>
      <c r="O2372" s="6">
        <v>704</v>
      </c>
      <c r="P2372" s="6">
        <v>-738145.17</v>
      </c>
      <c r="R2372" s="31">
        <v>-704</v>
      </c>
      <c r="S2372" s="28">
        <v>44074</v>
      </c>
    </row>
    <row r="2373" spans="1:19" x14ac:dyDescent="0.2">
      <c r="A2373" s="29">
        <v>41188</v>
      </c>
      <c r="B2373" s="1" t="s">
        <v>200</v>
      </c>
      <c r="C2373" s="27">
        <v>44047</v>
      </c>
      <c r="D2373" s="1">
        <v>51806</v>
      </c>
      <c r="J2373" s="1" t="s">
        <v>0</v>
      </c>
      <c r="K2373" s="1" t="s">
        <v>49</v>
      </c>
      <c r="L2373" s="1">
        <v>-6.75</v>
      </c>
      <c r="M2373" s="1">
        <v>88</v>
      </c>
      <c r="N2373" s="6"/>
      <c r="O2373" s="6">
        <v>594</v>
      </c>
      <c r="P2373" s="6">
        <v>-741445.17</v>
      </c>
      <c r="R2373" s="31">
        <v>-594</v>
      </c>
      <c r="S2373" s="28">
        <v>44074</v>
      </c>
    </row>
    <row r="2374" spans="1:19" x14ac:dyDescent="0.2">
      <c r="A2374" s="29">
        <v>41188</v>
      </c>
      <c r="B2374" s="1" t="s">
        <v>200</v>
      </c>
      <c r="C2374" s="27">
        <v>44047</v>
      </c>
      <c r="D2374" s="1">
        <v>51806</v>
      </c>
      <c r="J2374" s="1" t="s">
        <v>0</v>
      </c>
      <c r="K2374" s="1" t="s">
        <v>49</v>
      </c>
      <c r="L2374" s="1">
        <v>-6.25</v>
      </c>
      <c r="M2374" s="1">
        <v>88</v>
      </c>
      <c r="N2374" s="6"/>
      <c r="O2374" s="6">
        <v>550</v>
      </c>
      <c r="P2374" s="6">
        <v>-744213.16</v>
      </c>
      <c r="R2374" s="31">
        <v>-550</v>
      </c>
      <c r="S2374" s="28">
        <v>44074</v>
      </c>
    </row>
    <row r="2375" spans="1:19" x14ac:dyDescent="0.2">
      <c r="A2375" s="29">
        <v>41188</v>
      </c>
      <c r="B2375" s="1" t="s">
        <v>200</v>
      </c>
      <c r="C2375" s="27">
        <v>44047</v>
      </c>
      <c r="D2375" s="1">
        <v>51806</v>
      </c>
      <c r="J2375" s="1" t="s">
        <v>0</v>
      </c>
      <c r="K2375" s="1" t="s">
        <v>49</v>
      </c>
      <c r="L2375" s="1">
        <v>-4.5</v>
      </c>
      <c r="M2375" s="1">
        <v>88</v>
      </c>
      <c r="N2375" s="6"/>
      <c r="O2375" s="6">
        <v>396</v>
      </c>
      <c r="P2375" s="6">
        <v>-739531.17</v>
      </c>
      <c r="R2375" s="31">
        <v>-396</v>
      </c>
      <c r="S2375" s="28">
        <v>44074</v>
      </c>
    </row>
    <row r="2376" spans="1:19" x14ac:dyDescent="0.2">
      <c r="A2376" s="29">
        <v>41188</v>
      </c>
      <c r="B2376" s="1" t="s">
        <v>200</v>
      </c>
      <c r="C2376" s="27">
        <v>44047</v>
      </c>
      <c r="D2376" s="1">
        <v>51806</v>
      </c>
      <c r="J2376" s="1" t="s">
        <v>0</v>
      </c>
      <c r="K2376" s="1" t="s">
        <v>49</v>
      </c>
      <c r="L2376" s="1">
        <v>-3</v>
      </c>
      <c r="M2376" s="1">
        <v>88</v>
      </c>
      <c r="N2376" s="6"/>
      <c r="O2376" s="6">
        <v>264</v>
      </c>
      <c r="P2376" s="6">
        <v>-744477.16</v>
      </c>
      <c r="R2376" s="31">
        <v>-264</v>
      </c>
      <c r="S2376" s="28">
        <v>44074</v>
      </c>
    </row>
    <row r="2377" spans="1:19" x14ac:dyDescent="0.2">
      <c r="A2377" s="29">
        <v>41188</v>
      </c>
      <c r="B2377" s="1" t="s">
        <v>200</v>
      </c>
      <c r="C2377" s="27">
        <v>44047</v>
      </c>
      <c r="D2377" s="1">
        <v>51806</v>
      </c>
      <c r="J2377" s="1" t="s">
        <v>0</v>
      </c>
      <c r="K2377" s="1" t="s">
        <v>49</v>
      </c>
      <c r="L2377" s="1">
        <v>-0.75</v>
      </c>
      <c r="M2377" s="1">
        <v>88</v>
      </c>
      <c r="N2377" s="6"/>
      <c r="O2377" s="6">
        <v>66</v>
      </c>
      <c r="P2377" s="6">
        <v>-741511.17</v>
      </c>
      <c r="R2377" s="31">
        <v>-66</v>
      </c>
      <c r="S2377" s="28">
        <v>44074</v>
      </c>
    </row>
    <row r="2378" spans="1:19" x14ac:dyDescent="0.2">
      <c r="A2378" s="29">
        <v>41188</v>
      </c>
      <c r="B2378" s="1" t="s">
        <v>200</v>
      </c>
      <c r="C2378" s="27">
        <v>44047</v>
      </c>
      <c r="D2378" s="1">
        <v>51806</v>
      </c>
      <c r="J2378" s="1" t="s">
        <v>0</v>
      </c>
      <c r="K2378" s="1" t="s">
        <v>49</v>
      </c>
      <c r="L2378" s="1">
        <v>-0.5</v>
      </c>
      <c r="M2378" s="1">
        <v>88</v>
      </c>
      <c r="N2378" s="6"/>
      <c r="O2378" s="6">
        <v>44</v>
      </c>
      <c r="P2378" s="6">
        <v>-743663.16</v>
      </c>
      <c r="R2378" s="31">
        <v>-44</v>
      </c>
      <c r="S2378" s="28">
        <v>44074</v>
      </c>
    </row>
    <row r="2379" spans="1:19" x14ac:dyDescent="0.2">
      <c r="A2379" s="29">
        <v>41188</v>
      </c>
      <c r="B2379" s="1" t="s">
        <v>200</v>
      </c>
      <c r="C2379" s="27">
        <v>44047</v>
      </c>
      <c r="D2379" s="1">
        <v>51806</v>
      </c>
      <c r="J2379" s="1" t="s">
        <v>0</v>
      </c>
      <c r="K2379" s="1" t="s">
        <v>49</v>
      </c>
      <c r="L2379" s="1">
        <v>-0.5</v>
      </c>
      <c r="M2379" s="1">
        <v>88</v>
      </c>
      <c r="N2379" s="6"/>
      <c r="O2379" s="6">
        <v>44</v>
      </c>
      <c r="P2379" s="6">
        <v>-744521.16</v>
      </c>
      <c r="R2379" s="31">
        <v>-44</v>
      </c>
      <c r="S2379" s="28">
        <v>44074</v>
      </c>
    </row>
    <row r="2380" spans="1:19" x14ac:dyDescent="0.2">
      <c r="A2380" s="29">
        <v>41329</v>
      </c>
      <c r="B2380" s="1" t="s">
        <v>200</v>
      </c>
      <c r="C2380" s="27">
        <v>44047</v>
      </c>
      <c r="D2380" s="1">
        <v>51868</v>
      </c>
      <c r="J2380" s="1" t="s">
        <v>0</v>
      </c>
      <c r="K2380" s="1" t="s">
        <v>49</v>
      </c>
      <c r="L2380" s="1">
        <v>-2</v>
      </c>
      <c r="M2380" s="1">
        <v>898</v>
      </c>
      <c r="N2380" s="6"/>
      <c r="O2380" s="6">
        <v>1796</v>
      </c>
      <c r="P2380" s="6">
        <v>-743307.17</v>
      </c>
      <c r="R2380" s="31">
        <v>-1796</v>
      </c>
      <c r="S2380" s="28">
        <v>44074</v>
      </c>
    </row>
    <row r="2381" spans="1:19" x14ac:dyDescent="0.2">
      <c r="A2381" s="29">
        <v>41329</v>
      </c>
      <c r="B2381" s="1" t="s">
        <v>200</v>
      </c>
      <c r="C2381" s="27">
        <v>44047</v>
      </c>
      <c r="D2381" s="1">
        <v>51868</v>
      </c>
      <c r="J2381" s="1" t="s">
        <v>0</v>
      </c>
      <c r="K2381" s="1" t="s">
        <v>49</v>
      </c>
      <c r="L2381" s="1">
        <v>-2</v>
      </c>
      <c r="M2381" s="1">
        <v>88</v>
      </c>
      <c r="N2381" s="6"/>
      <c r="O2381" s="6">
        <v>176</v>
      </c>
      <c r="P2381" s="6">
        <v>-743519.17</v>
      </c>
      <c r="R2381" s="31">
        <v>-176</v>
      </c>
      <c r="S2381" s="28">
        <v>44074</v>
      </c>
    </row>
    <row r="2382" spans="1:19" x14ac:dyDescent="0.2">
      <c r="A2382" s="29">
        <v>41329</v>
      </c>
      <c r="B2382" s="1" t="s">
        <v>200</v>
      </c>
      <c r="C2382" s="27">
        <v>44047</v>
      </c>
      <c r="D2382" s="1">
        <v>51868</v>
      </c>
      <c r="J2382" s="1" t="s">
        <v>0</v>
      </c>
      <c r="K2382" s="1" t="s">
        <v>49</v>
      </c>
      <c r="L2382" s="1">
        <v>-1</v>
      </c>
      <c r="M2382" s="1">
        <v>99.99</v>
      </c>
      <c r="N2382" s="6"/>
      <c r="O2382" s="6">
        <v>99.99</v>
      </c>
      <c r="P2382" s="6">
        <v>-743619.16</v>
      </c>
      <c r="R2382" s="31">
        <v>-99.99</v>
      </c>
      <c r="S2382" s="28">
        <v>44074</v>
      </c>
    </row>
    <row r="2383" spans="1:19" x14ac:dyDescent="0.2">
      <c r="A2383" s="29">
        <v>41329</v>
      </c>
      <c r="B2383" s="1" t="s">
        <v>200</v>
      </c>
      <c r="C2383" s="27">
        <v>44047</v>
      </c>
      <c r="D2383" s="1">
        <v>51868</v>
      </c>
      <c r="J2383" s="1" t="s">
        <v>0</v>
      </c>
      <c r="K2383" s="1" t="s">
        <v>49</v>
      </c>
      <c r="L2383" s="1">
        <v>-2</v>
      </c>
      <c r="M2383" s="1">
        <v>18</v>
      </c>
      <c r="N2383" s="6"/>
      <c r="O2383" s="6">
        <v>36</v>
      </c>
      <c r="P2383" s="6">
        <v>-743343.17</v>
      </c>
      <c r="R2383" s="31">
        <v>-36</v>
      </c>
      <c r="S2383" s="28">
        <v>44074</v>
      </c>
    </row>
    <row r="2384" spans="1:19" x14ac:dyDescent="0.2">
      <c r="A2384" s="29">
        <v>40918</v>
      </c>
      <c r="B2384" s="1" t="s">
        <v>200</v>
      </c>
      <c r="C2384" s="27">
        <v>44048</v>
      </c>
      <c r="D2384" s="1">
        <v>51757</v>
      </c>
      <c r="J2384" s="1" t="s">
        <v>0</v>
      </c>
      <c r="K2384" s="1" t="s">
        <v>49</v>
      </c>
      <c r="L2384" s="1">
        <v>-3</v>
      </c>
      <c r="M2384" s="1">
        <v>88</v>
      </c>
      <c r="N2384" s="6"/>
      <c r="O2384" s="6">
        <v>264</v>
      </c>
      <c r="P2384" s="6">
        <v>-746105.16</v>
      </c>
      <c r="R2384" s="31">
        <v>-264</v>
      </c>
      <c r="S2384" s="28">
        <v>44074</v>
      </c>
    </row>
    <row r="2385" spans="1:19" x14ac:dyDescent="0.2">
      <c r="A2385" s="29">
        <v>40918</v>
      </c>
      <c r="B2385" s="1" t="s">
        <v>200</v>
      </c>
      <c r="C2385" s="27">
        <v>44048</v>
      </c>
      <c r="D2385" s="1">
        <v>51757</v>
      </c>
      <c r="J2385" s="1" t="s">
        <v>0</v>
      </c>
      <c r="K2385" s="1" t="s">
        <v>49</v>
      </c>
      <c r="L2385" s="1">
        <v>-2.75</v>
      </c>
      <c r="M2385" s="1">
        <v>88</v>
      </c>
      <c r="N2385" s="6"/>
      <c r="O2385" s="6">
        <v>242</v>
      </c>
      <c r="P2385" s="6">
        <v>-746735.16</v>
      </c>
      <c r="R2385" s="31">
        <v>-242</v>
      </c>
      <c r="S2385" s="28">
        <v>44074</v>
      </c>
    </row>
    <row r="2386" spans="1:19" x14ac:dyDescent="0.2">
      <c r="A2386" s="29">
        <v>40918</v>
      </c>
      <c r="B2386" s="1" t="s">
        <v>200</v>
      </c>
      <c r="C2386" s="27">
        <v>44048</v>
      </c>
      <c r="D2386" s="1">
        <v>51757</v>
      </c>
      <c r="J2386" s="1" t="s">
        <v>0</v>
      </c>
      <c r="K2386" s="1" t="s">
        <v>49</v>
      </c>
      <c r="L2386" s="1">
        <v>-2.25</v>
      </c>
      <c r="M2386" s="1">
        <v>88</v>
      </c>
      <c r="N2386" s="6"/>
      <c r="O2386" s="6">
        <v>198</v>
      </c>
      <c r="P2386" s="6">
        <v>-746303.16</v>
      </c>
      <c r="R2386" s="31">
        <v>-198</v>
      </c>
      <c r="S2386" s="28">
        <v>44074</v>
      </c>
    </row>
    <row r="2387" spans="1:19" x14ac:dyDescent="0.2">
      <c r="A2387" s="29">
        <v>40918</v>
      </c>
      <c r="B2387" s="1" t="s">
        <v>200</v>
      </c>
      <c r="C2387" s="27">
        <v>44048</v>
      </c>
      <c r="D2387" s="1">
        <v>51757</v>
      </c>
      <c r="J2387" s="1" t="s">
        <v>0</v>
      </c>
      <c r="K2387" s="1" t="s">
        <v>49</v>
      </c>
      <c r="L2387" s="1">
        <v>-1</v>
      </c>
      <c r="M2387" s="1">
        <v>124</v>
      </c>
      <c r="N2387" s="6"/>
      <c r="O2387" s="6">
        <v>124</v>
      </c>
      <c r="P2387" s="6">
        <v>-746427.16</v>
      </c>
      <c r="R2387" s="31">
        <v>-124</v>
      </c>
      <c r="S2387" s="28">
        <v>44074</v>
      </c>
    </row>
    <row r="2388" spans="1:19" x14ac:dyDescent="0.2">
      <c r="A2388" s="29">
        <v>40918</v>
      </c>
      <c r="B2388" s="1" t="s">
        <v>200</v>
      </c>
      <c r="C2388" s="27">
        <v>44048</v>
      </c>
      <c r="D2388" s="1">
        <v>51757</v>
      </c>
      <c r="J2388" s="1" t="s">
        <v>0</v>
      </c>
      <c r="K2388" s="1" t="s">
        <v>49</v>
      </c>
      <c r="L2388" s="1">
        <v>-0.75</v>
      </c>
      <c r="M2388" s="1">
        <v>88</v>
      </c>
      <c r="N2388" s="6"/>
      <c r="O2388" s="6">
        <v>66</v>
      </c>
      <c r="P2388" s="6">
        <v>-746493.16</v>
      </c>
      <c r="R2388" s="31">
        <v>-66</v>
      </c>
      <c r="S2388" s="28">
        <v>44074</v>
      </c>
    </row>
    <row r="2389" spans="1:19" x14ac:dyDescent="0.2">
      <c r="A2389" s="29">
        <v>40918</v>
      </c>
      <c r="B2389" s="1" t="s">
        <v>200</v>
      </c>
      <c r="C2389" s="27">
        <v>44048</v>
      </c>
      <c r="D2389" s="1">
        <v>51757</v>
      </c>
      <c r="J2389" s="1" t="s">
        <v>0</v>
      </c>
      <c r="K2389" s="1" t="s">
        <v>49</v>
      </c>
      <c r="L2389" s="1">
        <v>-0.5</v>
      </c>
      <c r="M2389" s="1">
        <v>88</v>
      </c>
      <c r="N2389" s="6"/>
      <c r="O2389" s="6">
        <v>44</v>
      </c>
      <c r="P2389" s="6">
        <v>-745841.16</v>
      </c>
      <c r="R2389" s="31">
        <v>-44</v>
      </c>
      <c r="S2389" s="28">
        <v>44074</v>
      </c>
    </row>
    <row r="2390" spans="1:19" x14ac:dyDescent="0.2">
      <c r="A2390" s="29">
        <v>41324</v>
      </c>
      <c r="B2390" s="1" t="s">
        <v>200</v>
      </c>
      <c r="C2390" s="27">
        <v>44049</v>
      </c>
      <c r="D2390" s="1">
        <v>51867</v>
      </c>
      <c r="J2390" s="1" t="s">
        <v>0</v>
      </c>
      <c r="K2390" s="1" t="s">
        <v>49</v>
      </c>
      <c r="L2390" s="1">
        <v>-9.25</v>
      </c>
      <c r="M2390" s="1">
        <v>110</v>
      </c>
      <c r="N2390" s="6"/>
      <c r="O2390" s="6">
        <v>1017.5</v>
      </c>
      <c r="P2390" s="6">
        <v>-747752.66</v>
      </c>
      <c r="R2390" s="31">
        <v>-1017.5</v>
      </c>
      <c r="S2390" s="28">
        <v>44074</v>
      </c>
    </row>
    <row r="2391" spans="1:19" x14ac:dyDescent="0.2">
      <c r="A2391" s="29">
        <v>41324</v>
      </c>
      <c r="B2391" s="1" t="s">
        <v>200</v>
      </c>
      <c r="C2391" s="27">
        <v>44049</v>
      </c>
      <c r="D2391" s="1">
        <v>51867</v>
      </c>
      <c r="J2391" s="1" t="s">
        <v>0</v>
      </c>
      <c r="K2391" s="1" t="s">
        <v>49</v>
      </c>
      <c r="L2391" s="1">
        <v>-7.75</v>
      </c>
      <c r="M2391" s="1">
        <v>110</v>
      </c>
      <c r="N2391" s="6"/>
      <c r="O2391" s="6">
        <v>852.5</v>
      </c>
      <c r="P2391" s="6">
        <v>-748715.16</v>
      </c>
      <c r="R2391" s="31">
        <v>-852.5</v>
      </c>
      <c r="S2391" s="28">
        <v>44074</v>
      </c>
    </row>
    <row r="2392" spans="1:19" x14ac:dyDescent="0.2">
      <c r="A2392" s="29">
        <v>41324</v>
      </c>
      <c r="B2392" s="1" t="s">
        <v>200</v>
      </c>
      <c r="C2392" s="27">
        <v>44049</v>
      </c>
      <c r="D2392" s="1">
        <v>51867</v>
      </c>
      <c r="J2392" s="1" t="s">
        <v>0</v>
      </c>
      <c r="K2392" s="1" t="s">
        <v>49</v>
      </c>
      <c r="L2392" s="1">
        <v>-4.5</v>
      </c>
      <c r="M2392" s="1">
        <v>110</v>
      </c>
      <c r="N2392" s="6"/>
      <c r="O2392" s="6">
        <v>495</v>
      </c>
      <c r="P2392" s="6">
        <v>-749210.16</v>
      </c>
      <c r="R2392" s="31">
        <v>-495</v>
      </c>
      <c r="S2392" s="28">
        <v>44074</v>
      </c>
    </row>
    <row r="2393" spans="1:19" x14ac:dyDescent="0.2">
      <c r="A2393" s="29">
        <v>41324</v>
      </c>
      <c r="B2393" s="1" t="s">
        <v>200</v>
      </c>
      <c r="C2393" s="27">
        <v>44049</v>
      </c>
      <c r="D2393" s="1">
        <v>51867</v>
      </c>
      <c r="J2393" s="1" t="s">
        <v>0</v>
      </c>
      <c r="K2393" s="1" t="s">
        <v>49</v>
      </c>
      <c r="L2393" s="1">
        <v>-4</v>
      </c>
      <c r="M2393" s="1">
        <v>88</v>
      </c>
      <c r="N2393" s="6"/>
      <c r="O2393" s="6">
        <v>352</v>
      </c>
      <c r="P2393" s="6">
        <v>-749562.16</v>
      </c>
      <c r="R2393" s="31">
        <v>-352</v>
      </c>
      <c r="S2393" s="28">
        <v>44074</v>
      </c>
    </row>
    <row r="2394" spans="1:19" x14ac:dyDescent="0.2">
      <c r="A2394" s="29">
        <v>41324</v>
      </c>
      <c r="B2394" s="1" t="s">
        <v>200</v>
      </c>
      <c r="C2394" s="27">
        <v>44049</v>
      </c>
      <c r="D2394" s="1">
        <v>51867</v>
      </c>
      <c r="J2394" s="1" t="s">
        <v>0</v>
      </c>
      <c r="K2394" s="1" t="s">
        <v>49</v>
      </c>
      <c r="L2394" s="1">
        <v>-4</v>
      </c>
      <c r="M2394" s="1">
        <v>88</v>
      </c>
      <c r="N2394" s="6"/>
      <c r="O2394" s="6">
        <v>352</v>
      </c>
      <c r="P2394" s="6">
        <v>-749936.16</v>
      </c>
      <c r="R2394" s="31">
        <v>-352</v>
      </c>
      <c r="S2394" s="28">
        <v>44074</v>
      </c>
    </row>
    <row r="2395" spans="1:19" x14ac:dyDescent="0.2">
      <c r="A2395" s="29">
        <v>41324</v>
      </c>
      <c r="B2395" s="1" t="s">
        <v>200</v>
      </c>
      <c r="C2395" s="27">
        <v>44049</v>
      </c>
      <c r="D2395" s="1">
        <v>51867</v>
      </c>
      <c r="J2395" s="1" t="s">
        <v>0</v>
      </c>
      <c r="K2395" s="1" t="s">
        <v>49</v>
      </c>
      <c r="L2395" s="1">
        <v>-1</v>
      </c>
      <c r="M2395" s="1">
        <v>110</v>
      </c>
      <c r="N2395" s="6"/>
      <c r="O2395" s="6">
        <v>110</v>
      </c>
      <c r="P2395" s="6">
        <v>-747862.66</v>
      </c>
      <c r="R2395" s="31">
        <v>-110</v>
      </c>
      <c r="S2395" s="28">
        <v>44074</v>
      </c>
    </row>
    <row r="2396" spans="1:19" x14ac:dyDescent="0.2">
      <c r="A2396" s="29">
        <v>41324</v>
      </c>
      <c r="B2396" s="1" t="s">
        <v>200</v>
      </c>
      <c r="C2396" s="27">
        <v>44049</v>
      </c>
      <c r="D2396" s="1">
        <v>51867</v>
      </c>
      <c r="J2396" s="1" t="s">
        <v>0</v>
      </c>
      <c r="K2396" s="1" t="s">
        <v>49</v>
      </c>
      <c r="L2396" s="1">
        <v>-0.25</v>
      </c>
      <c r="M2396" s="1">
        <v>88</v>
      </c>
      <c r="N2396" s="6"/>
      <c r="O2396" s="6">
        <v>22</v>
      </c>
      <c r="P2396" s="6">
        <v>-749584.16</v>
      </c>
      <c r="R2396" s="31">
        <v>-22</v>
      </c>
      <c r="S2396" s="28">
        <v>44074</v>
      </c>
    </row>
    <row r="2397" spans="1:19" x14ac:dyDescent="0.2">
      <c r="A2397" s="29">
        <v>41233</v>
      </c>
      <c r="B2397" s="1" t="s">
        <v>200</v>
      </c>
      <c r="C2397" s="27">
        <v>44050</v>
      </c>
      <c r="D2397" s="1">
        <v>51813</v>
      </c>
      <c r="J2397" s="1" t="s">
        <v>0</v>
      </c>
      <c r="K2397" s="1" t="s">
        <v>49</v>
      </c>
      <c r="L2397" s="1">
        <v>-8</v>
      </c>
      <c r="M2397" s="1">
        <v>88</v>
      </c>
      <c r="N2397" s="6"/>
      <c r="O2397" s="6">
        <v>704</v>
      </c>
      <c r="P2397" s="6">
        <v>-750640.16</v>
      </c>
      <c r="R2397" s="31">
        <v>-704</v>
      </c>
      <c r="S2397" s="28">
        <v>44074</v>
      </c>
    </row>
    <row r="2398" spans="1:19" x14ac:dyDescent="0.2">
      <c r="A2398" s="29">
        <v>41233</v>
      </c>
      <c r="B2398" s="1" t="s">
        <v>200</v>
      </c>
      <c r="C2398" s="27">
        <v>44050</v>
      </c>
      <c r="D2398" s="1">
        <v>51813</v>
      </c>
      <c r="J2398" s="1" t="s">
        <v>0</v>
      </c>
      <c r="K2398" s="1" t="s">
        <v>49</v>
      </c>
      <c r="L2398" s="1">
        <v>-7.5</v>
      </c>
      <c r="M2398" s="1">
        <v>88</v>
      </c>
      <c r="N2398" s="6"/>
      <c r="O2398" s="6">
        <v>660</v>
      </c>
      <c r="P2398" s="6">
        <v>-751300.16</v>
      </c>
      <c r="R2398" s="31">
        <v>-660</v>
      </c>
      <c r="S2398" s="28">
        <v>44074</v>
      </c>
    </row>
    <row r="2399" spans="1:19" x14ac:dyDescent="0.2">
      <c r="A2399" s="29">
        <v>41332</v>
      </c>
      <c r="B2399" s="1" t="s">
        <v>200</v>
      </c>
      <c r="C2399" s="27">
        <v>44059</v>
      </c>
      <c r="D2399" s="1">
        <v>51871</v>
      </c>
      <c r="J2399" s="1" t="s">
        <v>0</v>
      </c>
      <c r="K2399" s="1" t="s">
        <v>49</v>
      </c>
      <c r="L2399" s="1">
        <v>-3</v>
      </c>
      <c r="M2399" s="1">
        <v>898</v>
      </c>
      <c r="N2399" s="6"/>
      <c r="O2399" s="6">
        <v>2694</v>
      </c>
      <c r="P2399" s="6">
        <v>-758706.16</v>
      </c>
      <c r="R2399" s="31">
        <v>-2694</v>
      </c>
      <c r="S2399" s="28">
        <v>44074</v>
      </c>
    </row>
    <row r="2400" spans="1:19" x14ac:dyDescent="0.2">
      <c r="A2400" s="29">
        <v>41332</v>
      </c>
      <c r="B2400" s="1" t="s">
        <v>200</v>
      </c>
      <c r="C2400" s="27">
        <v>44059</v>
      </c>
      <c r="D2400" s="1">
        <v>51871</v>
      </c>
      <c r="J2400" s="1" t="s">
        <v>0</v>
      </c>
      <c r="K2400" s="1" t="s">
        <v>49</v>
      </c>
      <c r="L2400" s="1">
        <v>-1</v>
      </c>
      <c r="M2400" s="1">
        <v>2340</v>
      </c>
      <c r="N2400" s="6"/>
      <c r="O2400" s="6">
        <v>2340</v>
      </c>
      <c r="P2400" s="6">
        <v>-753640.16</v>
      </c>
      <c r="R2400" s="31">
        <v>-2340</v>
      </c>
      <c r="S2400" s="28">
        <v>44074</v>
      </c>
    </row>
    <row r="2401" spans="1:19" x14ac:dyDescent="0.2">
      <c r="A2401" s="29">
        <v>41332</v>
      </c>
      <c r="B2401" s="1" t="s">
        <v>200</v>
      </c>
      <c r="C2401" s="27">
        <v>44059</v>
      </c>
      <c r="D2401" s="1">
        <v>51871</v>
      </c>
      <c r="J2401" s="1" t="s">
        <v>0</v>
      </c>
      <c r="K2401" s="1" t="s">
        <v>49</v>
      </c>
      <c r="L2401" s="1">
        <v>-2</v>
      </c>
      <c r="M2401" s="1">
        <v>498</v>
      </c>
      <c r="N2401" s="6"/>
      <c r="O2401" s="6">
        <v>996</v>
      </c>
      <c r="P2401" s="6">
        <v>-754636.16</v>
      </c>
      <c r="R2401" s="31">
        <v>-996</v>
      </c>
      <c r="S2401" s="28">
        <v>44074</v>
      </c>
    </row>
    <row r="2402" spans="1:19" x14ac:dyDescent="0.2">
      <c r="A2402" s="29">
        <v>41332</v>
      </c>
      <c r="B2402" s="1" t="s">
        <v>200</v>
      </c>
      <c r="C2402" s="27">
        <v>44059</v>
      </c>
      <c r="D2402" s="1">
        <v>51871</v>
      </c>
      <c r="J2402" s="1" t="s">
        <v>0</v>
      </c>
      <c r="K2402" s="1" t="s">
        <v>49</v>
      </c>
      <c r="L2402" s="1">
        <v>-1</v>
      </c>
      <c r="M2402" s="1">
        <v>848</v>
      </c>
      <c r="N2402" s="6"/>
      <c r="O2402" s="6">
        <v>848</v>
      </c>
      <c r="P2402" s="6">
        <v>-755484.16000000003</v>
      </c>
      <c r="R2402" s="31">
        <v>-848</v>
      </c>
      <c r="S2402" s="28">
        <v>44074</v>
      </c>
    </row>
    <row r="2403" spans="1:19" x14ac:dyDescent="0.2">
      <c r="A2403" s="29">
        <v>41332</v>
      </c>
      <c r="B2403" s="1" t="s">
        <v>200</v>
      </c>
      <c r="C2403" s="27">
        <v>44059</v>
      </c>
      <c r="D2403" s="1">
        <v>51871</v>
      </c>
      <c r="J2403" s="1" t="s">
        <v>0</v>
      </c>
      <c r="K2403" s="1" t="s">
        <v>49</v>
      </c>
      <c r="L2403" s="1">
        <v>-6</v>
      </c>
      <c r="M2403" s="1">
        <v>88</v>
      </c>
      <c r="N2403" s="6"/>
      <c r="O2403" s="6">
        <v>528</v>
      </c>
      <c r="P2403" s="6">
        <v>-756012.16</v>
      </c>
      <c r="R2403" s="31">
        <v>-528</v>
      </c>
      <c r="S2403" s="28">
        <v>44074</v>
      </c>
    </row>
    <row r="2404" spans="1:19" x14ac:dyDescent="0.2">
      <c r="A2404" s="29">
        <v>41332</v>
      </c>
      <c r="B2404" s="1" t="s">
        <v>200</v>
      </c>
      <c r="C2404" s="27">
        <v>44059</v>
      </c>
      <c r="D2404" s="1">
        <v>51871</v>
      </c>
      <c r="J2404" s="1" t="s">
        <v>0</v>
      </c>
      <c r="K2404" s="1" t="s">
        <v>49</v>
      </c>
      <c r="L2404" s="1">
        <v>-3</v>
      </c>
      <c r="M2404" s="1">
        <v>88</v>
      </c>
      <c r="N2404" s="6"/>
      <c r="O2404" s="6">
        <v>264</v>
      </c>
      <c r="P2404" s="6">
        <v>-758970.16</v>
      </c>
      <c r="R2404" s="31">
        <v>-264</v>
      </c>
      <c r="S2404" s="28">
        <v>44074</v>
      </c>
    </row>
    <row r="2405" spans="1:19" x14ac:dyDescent="0.2">
      <c r="A2405" s="29">
        <v>41096</v>
      </c>
      <c r="B2405" s="1" t="s">
        <v>200</v>
      </c>
      <c r="C2405" s="27">
        <v>44061</v>
      </c>
      <c r="D2405" s="1">
        <v>51767</v>
      </c>
      <c r="J2405" s="1" t="s">
        <v>0</v>
      </c>
      <c r="K2405" s="1" t="s">
        <v>49</v>
      </c>
      <c r="L2405" s="1">
        <v>-2.75</v>
      </c>
      <c r="M2405" s="1">
        <v>88</v>
      </c>
      <c r="N2405" s="6"/>
      <c r="O2405" s="6">
        <v>242</v>
      </c>
      <c r="P2405" s="6">
        <v>-763561.41</v>
      </c>
      <c r="R2405" s="31">
        <v>-242</v>
      </c>
      <c r="S2405" s="28">
        <v>44074</v>
      </c>
    </row>
    <row r="2406" spans="1:19" x14ac:dyDescent="0.2">
      <c r="A2406" s="29">
        <v>41096</v>
      </c>
      <c r="B2406" s="1" t="s">
        <v>200</v>
      </c>
      <c r="C2406" s="27">
        <v>44061</v>
      </c>
      <c r="D2406" s="1">
        <v>51767</v>
      </c>
      <c r="J2406" s="1" t="s">
        <v>0</v>
      </c>
      <c r="K2406" s="1" t="s">
        <v>49</v>
      </c>
      <c r="L2406" s="1">
        <v>-2</v>
      </c>
      <c r="M2406" s="1">
        <v>88</v>
      </c>
      <c r="N2406" s="6"/>
      <c r="O2406" s="6">
        <v>176</v>
      </c>
      <c r="P2406" s="6">
        <v>-763319.41</v>
      </c>
      <c r="R2406" s="31">
        <v>-176</v>
      </c>
      <c r="S2406" s="28">
        <v>44074</v>
      </c>
    </row>
    <row r="2407" spans="1:19" x14ac:dyDescent="0.2">
      <c r="A2407" s="29">
        <v>41096</v>
      </c>
      <c r="B2407" s="1" t="s">
        <v>200</v>
      </c>
      <c r="C2407" s="27">
        <v>44061</v>
      </c>
      <c r="D2407" s="1">
        <v>51767</v>
      </c>
      <c r="J2407" s="1" t="s">
        <v>0</v>
      </c>
      <c r="K2407" s="1" t="s">
        <v>49</v>
      </c>
      <c r="L2407" s="1">
        <v>-1</v>
      </c>
      <c r="M2407" s="1">
        <v>148</v>
      </c>
      <c r="N2407" s="6"/>
      <c r="O2407" s="6">
        <v>148</v>
      </c>
      <c r="P2407" s="6">
        <v>-763709.41</v>
      </c>
      <c r="R2407" s="31">
        <v>-148</v>
      </c>
      <c r="S2407" s="28">
        <v>44074</v>
      </c>
    </row>
    <row r="2408" spans="1:19" x14ac:dyDescent="0.2">
      <c r="A2408" s="29">
        <v>41096</v>
      </c>
      <c r="B2408" s="1" t="s">
        <v>200</v>
      </c>
      <c r="C2408" s="27">
        <v>44061</v>
      </c>
      <c r="D2408" s="1">
        <v>51767</v>
      </c>
      <c r="J2408" s="1" t="s">
        <v>0</v>
      </c>
      <c r="K2408" s="1" t="s">
        <v>49</v>
      </c>
      <c r="L2408" s="1">
        <v>-1</v>
      </c>
      <c r="M2408" s="1">
        <v>124</v>
      </c>
      <c r="N2408" s="6"/>
      <c r="O2408" s="6">
        <v>124</v>
      </c>
      <c r="P2408" s="6">
        <v>-759286.66</v>
      </c>
      <c r="R2408" s="31">
        <v>-124</v>
      </c>
      <c r="S2408" s="28">
        <v>44074</v>
      </c>
    </row>
    <row r="2409" spans="1:19" x14ac:dyDescent="0.2">
      <c r="A2409" s="29">
        <v>41096</v>
      </c>
      <c r="B2409" s="1" t="s">
        <v>200</v>
      </c>
      <c r="C2409" s="27">
        <v>44061</v>
      </c>
      <c r="D2409" s="1">
        <v>51767</v>
      </c>
      <c r="J2409" s="1" t="s">
        <v>0</v>
      </c>
      <c r="K2409" s="1" t="s">
        <v>49</v>
      </c>
      <c r="L2409" s="1">
        <v>-1</v>
      </c>
      <c r="M2409" s="1">
        <v>124</v>
      </c>
      <c r="N2409" s="6"/>
      <c r="O2409" s="6">
        <v>124</v>
      </c>
      <c r="P2409" s="6">
        <v>-763143.41</v>
      </c>
      <c r="R2409" s="31">
        <v>-124</v>
      </c>
      <c r="S2409" s="28">
        <v>44074</v>
      </c>
    </row>
    <row r="2410" spans="1:19" x14ac:dyDescent="0.2">
      <c r="A2410" s="29">
        <v>41096</v>
      </c>
      <c r="B2410" s="1" t="s">
        <v>200</v>
      </c>
      <c r="C2410" s="27">
        <v>44061</v>
      </c>
      <c r="D2410" s="1">
        <v>51767</v>
      </c>
      <c r="J2410" s="1" t="s">
        <v>0</v>
      </c>
      <c r="K2410" s="1" t="s">
        <v>49</v>
      </c>
      <c r="L2410" s="1">
        <v>-1</v>
      </c>
      <c r="M2410" s="1">
        <v>88</v>
      </c>
      <c r="N2410" s="6"/>
      <c r="O2410" s="6">
        <v>88</v>
      </c>
      <c r="P2410" s="6">
        <v>-759058.16</v>
      </c>
      <c r="R2410" s="31">
        <v>-88</v>
      </c>
      <c r="S2410" s="28">
        <v>44074</v>
      </c>
    </row>
    <row r="2411" spans="1:19" x14ac:dyDescent="0.2">
      <c r="A2411" s="29">
        <v>41096</v>
      </c>
      <c r="B2411" s="1" t="s">
        <v>200</v>
      </c>
      <c r="C2411" s="27">
        <v>44061</v>
      </c>
      <c r="D2411" s="1">
        <v>51767</v>
      </c>
      <c r="J2411" s="1" t="s">
        <v>0</v>
      </c>
      <c r="K2411" s="1" t="s">
        <v>49</v>
      </c>
      <c r="L2411" s="1">
        <v>-1</v>
      </c>
      <c r="M2411" s="1">
        <v>88</v>
      </c>
      <c r="N2411" s="6"/>
      <c r="O2411" s="6">
        <v>88</v>
      </c>
      <c r="P2411" s="6">
        <v>-759374.66</v>
      </c>
      <c r="R2411" s="31">
        <v>-88</v>
      </c>
      <c r="S2411" s="28">
        <v>44074</v>
      </c>
    </row>
    <row r="2412" spans="1:19" x14ac:dyDescent="0.2">
      <c r="A2412" s="29">
        <v>41139</v>
      </c>
      <c r="B2412" s="1" t="s">
        <v>200</v>
      </c>
      <c r="C2412" s="27">
        <v>44061</v>
      </c>
      <c r="D2412" s="1">
        <v>51777</v>
      </c>
      <c r="J2412" s="1" t="s">
        <v>0</v>
      </c>
      <c r="K2412" s="1" t="s">
        <v>49</v>
      </c>
      <c r="L2412" s="1">
        <v>-1</v>
      </c>
      <c r="M2412" s="1">
        <v>240</v>
      </c>
      <c r="N2412" s="6"/>
      <c r="O2412" s="6">
        <v>240</v>
      </c>
      <c r="P2412" s="6">
        <v>-760746.66</v>
      </c>
      <c r="R2412" s="31">
        <v>-240</v>
      </c>
      <c r="S2412" s="28">
        <v>44074</v>
      </c>
    </row>
    <row r="2413" spans="1:19" x14ac:dyDescent="0.2">
      <c r="A2413" s="29">
        <v>41139</v>
      </c>
      <c r="B2413" s="1" t="s">
        <v>200</v>
      </c>
      <c r="C2413" s="27">
        <v>44061</v>
      </c>
      <c r="D2413" s="1">
        <v>51777</v>
      </c>
      <c r="J2413" s="1" t="s">
        <v>0</v>
      </c>
      <c r="K2413" s="1" t="s">
        <v>49</v>
      </c>
      <c r="L2413" s="1">
        <v>-1</v>
      </c>
      <c r="M2413" s="1">
        <v>155</v>
      </c>
      <c r="N2413" s="6"/>
      <c r="O2413" s="6">
        <v>155</v>
      </c>
      <c r="P2413" s="6">
        <v>-760506.66</v>
      </c>
      <c r="R2413" s="31">
        <v>-155</v>
      </c>
      <c r="S2413" s="28">
        <v>44074</v>
      </c>
    </row>
    <row r="2414" spans="1:19" x14ac:dyDescent="0.2">
      <c r="A2414" s="29">
        <v>41139</v>
      </c>
      <c r="B2414" s="1" t="s">
        <v>200</v>
      </c>
      <c r="C2414" s="27">
        <v>44061</v>
      </c>
      <c r="D2414" s="1">
        <v>51777</v>
      </c>
      <c r="J2414" s="1" t="s">
        <v>0</v>
      </c>
      <c r="K2414" s="1" t="s">
        <v>49</v>
      </c>
      <c r="L2414" s="1">
        <v>-1</v>
      </c>
      <c r="M2414" s="1">
        <v>118</v>
      </c>
      <c r="N2414" s="6"/>
      <c r="O2414" s="6">
        <v>118</v>
      </c>
      <c r="P2414" s="6">
        <v>-762458.41</v>
      </c>
      <c r="R2414" s="31">
        <v>-118</v>
      </c>
      <c r="S2414" s="28">
        <v>44074</v>
      </c>
    </row>
    <row r="2415" spans="1:19" x14ac:dyDescent="0.2">
      <c r="A2415" s="29">
        <v>41139</v>
      </c>
      <c r="B2415" s="1" t="s">
        <v>200</v>
      </c>
      <c r="C2415" s="27">
        <v>44061</v>
      </c>
      <c r="D2415" s="1">
        <v>51777</v>
      </c>
      <c r="J2415" s="1" t="s">
        <v>0</v>
      </c>
      <c r="K2415" s="1" t="s">
        <v>49</v>
      </c>
      <c r="L2415" s="1">
        <v>-1</v>
      </c>
      <c r="M2415" s="1">
        <v>110</v>
      </c>
      <c r="N2415" s="6"/>
      <c r="O2415" s="6">
        <v>110</v>
      </c>
      <c r="P2415" s="6">
        <v>-764773.41</v>
      </c>
      <c r="R2415" s="31">
        <v>-110</v>
      </c>
      <c r="S2415" s="28">
        <v>44074</v>
      </c>
    </row>
    <row r="2416" spans="1:19" x14ac:dyDescent="0.2">
      <c r="A2416" s="29">
        <v>41139</v>
      </c>
      <c r="B2416" s="1" t="s">
        <v>200</v>
      </c>
      <c r="C2416" s="27">
        <v>44061</v>
      </c>
      <c r="D2416" s="1">
        <v>51777</v>
      </c>
      <c r="J2416" s="1" t="s">
        <v>0</v>
      </c>
      <c r="K2416" s="1" t="s">
        <v>49</v>
      </c>
      <c r="L2416" s="1">
        <v>-0.5</v>
      </c>
      <c r="M2416" s="1">
        <v>110</v>
      </c>
      <c r="N2416" s="6"/>
      <c r="O2416" s="6">
        <v>55</v>
      </c>
      <c r="P2416" s="6">
        <v>-759113.16</v>
      </c>
      <c r="R2416" s="31">
        <v>-55</v>
      </c>
      <c r="S2416" s="28">
        <v>44074</v>
      </c>
    </row>
    <row r="2417" spans="1:19" x14ac:dyDescent="0.2">
      <c r="A2417" s="29">
        <v>41139</v>
      </c>
      <c r="B2417" s="1" t="s">
        <v>200</v>
      </c>
      <c r="C2417" s="27">
        <v>44061</v>
      </c>
      <c r="D2417" s="1">
        <v>51777</v>
      </c>
      <c r="J2417" s="1" t="s">
        <v>0</v>
      </c>
      <c r="K2417" s="1" t="s">
        <v>49</v>
      </c>
      <c r="L2417" s="1">
        <v>-1</v>
      </c>
      <c r="M2417" s="1">
        <v>40</v>
      </c>
      <c r="N2417" s="6"/>
      <c r="O2417" s="6">
        <v>40</v>
      </c>
      <c r="P2417" s="6">
        <v>-762340.41</v>
      </c>
      <c r="R2417" s="31">
        <v>-40</v>
      </c>
      <c r="S2417" s="28">
        <v>44074</v>
      </c>
    </row>
    <row r="2418" spans="1:19" x14ac:dyDescent="0.2">
      <c r="A2418" s="29">
        <v>41139</v>
      </c>
      <c r="B2418" s="1" t="s">
        <v>200</v>
      </c>
      <c r="C2418" s="27">
        <v>44061</v>
      </c>
      <c r="D2418" s="1">
        <v>51777</v>
      </c>
      <c r="J2418" s="1" t="s">
        <v>0</v>
      </c>
      <c r="K2418" s="1" t="s">
        <v>49</v>
      </c>
      <c r="L2418" s="1">
        <v>-1</v>
      </c>
      <c r="M2418" s="1">
        <v>28</v>
      </c>
      <c r="N2418" s="6"/>
      <c r="O2418" s="6">
        <v>28</v>
      </c>
      <c r="P2418" s="6">
        <v>-763737.41</v>
      </c>
      <c r="R2418" s="31">
        <v>-28</v>
      </c>
      <c r="S2418" s="28">
        <v>44074</v>
      </c>
    </row>
    <row r="2419" spans="1:19" x14ac:dyDescent="0.2">
      <c r="A2419" s="29">
        <v>41141</v>
      </c>
      <c r="B2419" s="1" t="s">
        <v>200</v>
      </c>
      <c r="C2419" s="27">
        <v>44061</v>
      </c>
      <c r="D2419" s="1">
        <v>51779</v>
      </c>
      <c r="J2419" s="1" t="s">
        <v>0</v>
      </c>
      <c r="K2419" s="1" t="s">
        <v>49</v>
      </c>
      <c r="L2419" s="1">
        <v>-8</v>
      </c>
      <c r="M2419" s="1">
        <v>99</v>
      </c>
      <c r="N2419" s="6"/>
      <c r="O2419" s="6">
        <v>792</v>
      </c>
      <c r="P2419" s="6">
        <v>-766950.41</v>
      </c>
      <c r="R2419" s="31">
        <v>-792</v>
      </c>
      <c r="S2419" s="28">
        <v>44074</v>
      </c>
    </row>
    <row r="2420" spans="1:19" x14ac:dyDescent="0.2">
      <c r="A2420" s="29">
        <v>41141</v>
      </c>
      <c r="B2420" s="1" t="s">
        <v>200</v>
      </c>
      <c r="C2420" s="27">
        <v>44061</v>
      </c>
      <c r="D2420" s="1">
        <v>51779</v>
      </c>
      <c r="J2420" s="1" t="s">
        <v>0</v>
      </c>
      <c r="K2420" s="1" t="s">
        <v>49</v>
      </c>
      <c r="L2420" s="1">
        <v>-4</v>
      </c>
      <c r="M2420" s="1">
        <v>99</v>
      </c>
      <c r="N2420" s="6"/>
      <c r="O2420" s="6">
        <v>396</v>
      </c>
      <c r="P2420" s="6">
        <v>-762154.66</v>
      </c>
      <c r="R2420" s="31">
        <v>-396</v>
      </c>
      <c r="S2420" s="28">
        <v>44074</v>
      </c>
    </row>
    <row r="2421" spans="1:19" x14ac:dyDescent="0.2">
      <c r="A2421" s="29">
        <v>41141</v>
      </c>
      <c r="B2421" s="1" t="s">
        <v>200</v>
      </c>
      <c r="C2421" s="27">
        <v>44061</v>
      </c>
      <c r="D2421" s="1">
        <v>51779</v>
      </c>
      <c r="J2421" s="1" t="s">
        <v>0</v>
      </c>
      <c r="K2421" s="1" t="s">
        <v>49</v>
      </c>
      <c r="L2421" s="1">
        <v>-3.5</v>
      </c>
      <c r="M2421" s="1">
        <v>99</v>
      </c>
      <c r="N2421" s="6"/>
      <c r="O2421" s="6">
        <v>346.5</v>
      </c>
      <c r="P2421" s="6">
        <v>-760351.66</v>
      </c>
      <c r="R2421" s="31">
        <v>-346.5</v>
      </c>
      <c r="S2421" s="28">
        <v>44074</v>
      </c>
    </row>
    <row r="2422" spans="1:19" x14ac:dyDescent="0.2">
      <c r="A2422" s="29">
        <v>41141</v>
      </c>
      <c r="B2422" s="1" t="s">
        <v>200</v>
      </c>
      <c r="C2422" s="27">
        <v>44061</v>
      </c>
      <c r="D2422" s="1">
        <v>51779</v>
      </c>
      <c r="J2422" s="1" t="s">
        <v>0</v>
      </c>
      <c r="K2422" s="1" t="s">
        <v>49</v>
      </c>
      <c r="L2422" s="1">
        <v>-3.25</v>
      </c>
      <c r="M2422" s="1">
        <v>99</v>
      </c>
      <c r="N2422" s="6"/>
      <c r="O2422" s="6">
        <v>321.75</v>
      </c>
      <c r="P2422" s="6">
        <v>-766950.66</v>
      </c>
      <c r="R2422" s="31">
        <v>-321.75</v>
      </c>
      <c r="S2422" s="28">
        <v>44074</v>
      </c>
    </row>
    <row r="2423" spans="1:19" x14ac:dyDescent="0.2">
      <c r="A2423" s="29">
        <v>41141</v>
      </c>
      <c r="B2423" s="1" t="s">
        <v>200</v>
      </c>
      <c r="C2423" s="27">
        <v>44061</v>
      </c>
      <c r="D2423" s="1">
        <v>51779</v>
      </c>
      <c r="J2423" s="1" t="s">
        <v>0</v>
      </c>
      <c r="K2423" s="1" t="s">
        <v>49</v>
      </c>
      <c r="L2423" s="1">
        <v>-3</v>
      </c>
      <c r="M2423" s="1">
        <v>99</v>
      </c>
      <c r="N2423" s="6"/>
      <c r="O2423" s="6">
        <v>297</v>
      </c>
      <c r="P2423" s="6">
        <v>-765070.41</v>
      </c>
      <c r="R2423" s="31">
        <v>-297</v>
      </c>
      <c r="S2423" s="28">
        <v>44074</v>
      </c>
    </row>
    <row r="2424" spans="1:19" x14ac:dyDescent="0.2">
      <c r="A2424" s="29">
        <v>41141</v>
      </c>
      <c r="B2424" s="1" t="s">
        <v>200</v>
      </c>
      <c r="C2424" s="27">
        <v>44061</v>
      </c>
      <c r="D2424" s="1">
        <v>51779</v>
      </c>
      <c r="J2424" s="1" t="s">
        <v>0</v>
      </c>
      <c r="K2424" s="1" t="s">
        <v>49</v>
      </c>
      <c r="L2424" s="1">
        <v>-2</v>
      </c>
      <c r="M2424" s="1">
        <v>99</v>
      </c>
      <c r="N2424" s="6"/>
      <c r="O2424" s="6">
        <v>198</v>
      </c>
      <c r="P2424" s="6">
        <v>-760005.16</v>
      </c>
      <c r="R2424" s="31">
        <v>-198</v>
      </c>
      <c r="S2424" s="28">
        <v>44074</v>
      </c>
    </row>
    <row r="2425" spans="1:19" x14ac:dyDescent="0.2">
      <c r="A2425" s="29">
        <v>41141</v>
      </c>
      <c r="B2425" s="1" t="s">
        <v>200</v>
      </c>
      <c r="C2425" s="27">
        <v>44061</v>
      </c>
      <c r="D2425" s="1">
        <v>51779</v>
      </c>
      <c r="J2425" s="1" t="s">
        <v>0</v>
      </c>
      <c r="K2425" s="1" t="s">
        <v>49</v>
      </c>
      <c r="L2425" s="1">
        <v>-2</v>
      </c>
      <c r="M2425" s="1">
        <v>99</v>
      </c>
      <c r="N2425" s="6"/>
      <c r="O2425" s="6">
        <v>198</v>
      </c>
      <c r="P2425" s="6">
        <v>-760944.66</v>
      </c>
      <c r="R2425" s="31">
        <v>-198</v>
      </c>
      <c r="S2425" s="28">
        <v>44074</v>
      </c>
    </row>
    <row r="2426" spans="1:19" x14ac:dyDescent="0.2">
      <c r="A2426" s="29">
        <v>41141</v>
      </c>
      <c r="B2426" s="1" t="s">
        <v>200</v>
      </c>
      <c r="C2426" s="27">
        <v>44061</v>
      </c>
      <c r="D2426" s="1">
        <v>51779</v>
      </c>
      <c r="J2426" s="1" t="s">
        <v>0</v>
      </c>
      <c r="K2426" s="1" t="s">
        <v>49</v>
      </c>
      <c r="L2426" s="1">
        <v>-2</v>
      </c>
      <c r="M2426" s="1">
        <v>99</v>
      </c>
      <c r="N2426" s="6"/>
      <c r="O2426" s="6">
        <v>198</v>
      </c>
      <c r="P2426" s="6">
        <v>-762755.41</v>
      </c>
      <c r="R2426" s="31">
        <v>-198</v>
      </c>
      <c r="S2426" s="28">
        <v>44074</v>
      </c>
    </row>
    <row r="2427" spans="1:19" x14ac:dyDescent="0.2">
      <c r="A2427" s="29">
        <v>41141</v>
      </c>
      <c r="B2427" s="1" t="s">
        <v>200</v>
      </c>
      <c r="C2427" s="27">
        <v>44061</v>
      </c>
      <c r="D2427" s="1">
        <v>51779</v>
      </c>
      <c r="J2427" s="1" t="s">
        <v>0</v>
      </c>
      <c r="K2427" s="1" t="s">
        <v>49</v>
      </c>
      <c r="L2427" s="1">
        <v>-1.5</v>
      </c>
      <c r="M2427" s="1">
        <v>99</v>
      </c>
      <c r="N2427" s="6"/>
      <c r="O2427" s="6">
        <v>148.5</v>
      </c>
      <c r="P2427" s="6">
        <v>-766628.91</v>
      </c>
      <c r="R2427" s="31">
        <v>-148.5</v>
      </c>
      <c r="S2427" s="28">
        <v>44074</v>
      </c>
    </row>
    <row r="2428" spans="1:19" x14ac:dyDescent="0.2">
      <c r="A2428" s="29">
        <v>41141</v>
      </c>
      <c r="B2428" s="1" t="s">
        <v>200</v>
      </c>
      <c r="C2428" s="27">
        <v>44061</v>
      </c>
      <c r="D2428" s="1">
        <v>51779</v>
      </c>
      <c r="J2428" s="1" t="s">
        <v>0</v>
      </c>
      <c r="K2428" s="1" t="s">
        <v>49</v>
      </c>
      <c r="L2428" s="1">
        <v>-1</v>
      </c>
      <c r="M2428" s="1">
        <v>99</v>
      </c>
      <c r="N2428" s="6"/>
      <c r="O2428" s="6">
        <v>99</v>
      </c>
      <c r="P2428" s="6">
        <v>-759807.16</v>
      </c>
      <c r="R2428" s="31">
        <v>-99</v>
      </c>
      <c r="S2428" s="28">
        <v>44074</v>
      </c>
    </row>
    <row r="2429" spans="1:19" x14ac:dyDescent="0.2">
      <c r="A2429" s="29">
        <v>41141</v>
      </c>
      <c r="B2429" s="1" t="s">
        <v>200</v>
      </c>
      <c r="C2429" s="27">
        <v>44061</v>
      </c>
      <c r="D2429" s="1">
        <v>51779</v>
      </c>
      <c r="J2429" s="1" t="s">
        <v>0</v>
      </c>
      <c r="K2429" s="1" t="s">
        <v>49</v>
      </c>
      <c r="L2429" s="1">
        <v>-1</v>
      </c>
      <c r="M2429" s="1">
        <v>99</v>
      </c>
      <c r="N2429" s="6"/>
      <c r="O2429" s="6">
        <v>99</v>
      </c>
      <c r="P2429" s="6">
        <v>-767979.16</v>
      </c>
      <c r="R2429" s="31">
        <v>-99</v>
      </c>
      <c r="S2429" s="28">
        <v>44074</v>
      </c>
    </row>
    <row r="2430" spans="1:19" x14ac:dyDescent="0.2">
      <c r="A2430" s="29">
        <v>41141</v>
      </c>
      <c r="B2430" s="1" t="s">
        <v>200</v>
      </c>
      <c r="C2430" s="27">
        <v>44061</v>
      </c>
      <c r="D2430" s="1">
        <v>51779</v>
      </c>
      <c r="J2430" s="1" t="s">
        <v>0</v>
      </c>
      <c r="K2430" s="1" t="s">
        <v>49</v>
      </c>
      <c r="L2430" s="1">
        <v>-1</v>
      </c>
      <c r="M2430" s="1">
        <v>86</v>
      </c>
      <c r="N2430" s="6"/>
      <c r="O2430" s="6">
        <v>86</v>
      </c>
      <c r="P2430" s="6">
        <v>-759504.66</v>
      </c>
      <c r="R2430" s="31">
        <v>-86</v>
      </c>
      <c r="S2430" s="28">
        <v>44074</v>
      </c>
    </row>
    <row r="2431" spans="1:19" x14ac:dyDescent="0.2">
      <c r="A2431" s="29">
        <v>41141</v>
      </c>
      <c r="B2431" s="1" t="s">
        <v>200</v>
      </c>
      <c r="C2431" s="27">
        <v>44061</v>
      </c>
      <c r="D2431" s="1">
        <v>51779</v>
      </c>
      <c r="J2431" s="1" t="s">
        <v>0</v>
      </c>
      <c r="K2431" s="1" t="s">
        <v>49</v>
      </c>
      <c r="L2431" s="1">
        <v>-0.5</v>
      </c>
      <c r="M2431" s="1">
        <v>99</v>
      </c>
      <c r="N2431" s="6"/>
      <c r="O2431" s="6">
        <v>49.5</v>
      </c>
      <c r="P2431" s="6">
        <v>-759162.66</v>
      </c>
      <c r="R2431" s="31">
        <v>-49.5</v>
      </c>
      <c r="S2431" s="28">
        <v>44074</v>
      </c>
    </row>
    <row r="2432" spans="1:19" x14ac:dyDescent="0.2">
      <c r="A2432" s="29">
        <v>41141</v>
      </c>
      <c r="B2432" s="1" t="s">
        <v>200</v>
      </c>
      <c r="C2432" s="27">
        <v>44061</v>
      </c>
      <c r="D2432" s="1">
        <v>51779</v>
      </c>
      <c r="J2432" s="1" t="s">
        <v>0</v>
      </c>
      <c r="K2432" s="1" t="s">
        <v>49</v>
      </c>
      <c r="L2432" s="1">
        <v>-0.5</v>
      </c>
      <c r="M2432" s="1">
        <v>99</v>
      </c>
      <c r="N2432" s="6"/>
      <c r="O2432" s="6">
        <v>49.5</v>
      </c>
      <c r="P2432" s="6">
        <v>-759554.16</v>
      </c>
      <c r="R2432" s="31">
        <v>-49.5</v>
      </c>
      <c r="S2432" s="28">
        <v>44074</v>
      </c>
    </row>
    <row r="2433" spans="1:19" x14ac:dyDescent="0.2">
      <c r="A2433" s="29">
        <v>41141</v>
      </c>
      <c r="B2433" s="1" t="s">
        <v>200</v>
      </c>
      <c r="C2433" s="27">
        <v>44061</v>
      </c>
      <c r="D2433" s="1">
        <v>51779</v>
      </c>
      <c r="J2433" s="1" t="s">
        <v>0</v>
      </c>
      <c r="K2433" s="1" t="s">
        <v>49</v>
      </c>
      <c r="L2433" s="1">
        <v>-0.25</v>
      </c>
      <c r="M2433" s="1">
        <v>99</v>
      </c>
      <c r="N2433" s="6"/>
      <c r="O2433" s="6">
        <v>24.75</v>
      </c>
      <c r="P2433" s="6">
        <v>-766975.41</v>
      </c>
      <c r="R2433" s="31">
        <v>-24.75</v>
      </c>
      <c r="S2433" s="28">
        <v>44074</v>
      </c>
    </row>
    <row r="2434" spans="1:19" x14ac:dyDescent="0.2">
      <c r="A2434" s="29">
        <v>41152</v>
      </c>
      <c r="B2434" s="1" t="s">
        <v>200</v>
      </c>
      <c r="C2434" s="27">
        <v>44061</v>
      </c>
      <c r="D2434" s="1">
        <v>51780</v>
      </c>
      <c r="J2434" s="1" t="s">
        <v>0</v>
      </c>
      <c r="K2434" s="1" t="s">
        <v>49</v>
      </c>
      <c r="L2434" s="1">
        <v>-1.75</v>
      </c>
      <c r="M2434" s="1">
        <v>88</v>
      </c>
      <c r="N2434" s="6"/>
      <c r="O2434" s="6">
        <v>154</v>
      </c>
      <c r="P2434" s="6">
        <v>-759708.16000000003</v>
      </c>
      <c r="R2434" s="31">
        <v>-154</v>
      </c>
      <c r="S2434" s="28">
        <v>44074</v>
      </c>
    </row>
    <row r="2435" spans="1:19" x14ac:dyDescent="0.2">
      <c r="A2435" s="29">
        <v>41152</v>
      </c>
      <c r="B2435" s="1" t="s">
        <v>200</v>
      </c>
      <c r="C2435" s="27">
        <v>44061</v>
      </c>
      <c r="D2435" s="1">
        <v>51780</v>
      </c>
      <c r="J2435" s="1" t="s">
        <v>0</v>
      </c>
      <c r="K2435" s="1" t="s">
        <v>49</v>
      </c>
      <c r="L2435" s="1">
        <v>-0.5</v>
      </c>
      <c r="M2435" s="1">
        <v>88</v>
      </c>
      <c r="N2435" s="6"/>
      <c r="O2435" s="6">
        <v>44</v>
      </c>
      <c r="P2435" s="6">
        <v>-759418.66</v>
      </c>
      <c r="R2435" s="31">
        <v>-44</v>
      </c>
      <c r="S2435" s="28">
        <v>44074</v>
      </c>
    </row>
    <row r="2436" spans="1:19" x14ac:dyDescent="0.2">
      <c r="A2436" s="29">
        <v>41152</v>
      </c>
      <c r="B2436" s="1" t="s">
        <v>200</v>
      </c>
      <c r="C2436" s="27">
        <v>44061</v>
      </c>
      <c r="D2436" s="1">
        <v>51780</v>
      </c>
      <c r="J2436" s="1" t="s">
        <v>0</v>
      </c>
      <c r="K2436" s="1" t="s">
        <v>49</v>
      </c>
      <c r="L2436" s="1">
        <v>-0.5</v>
      </c>
      <c r="M2436" s="1">
        <v>88</v>
      </c>
      <c r="N2436" s="6"/>
      <c r="O2436" s="6">
        <v>44</v>
      </c>
      <c r="P2436" s="6">
        <v>-767019.41</v>
      </c>
      <c r="R2436" s="31">
        <v>-44</v>
      </c>
      <c r="S2436" s="28">
        <v>44074</v>
      </c>
    </row>
    <row r="2437" spans="1:19" x14ac:dyDescent="0.2">
      <c r="A2437" s="29">
        <v>41331</v>
      </c>
      <c r="B2437" s="1" t="s">
        <v>200</v>
      </c>
      <c r="C2437" s="27">
        <v>44061</v>
      </c>
      <c r="D2437" s="1">
        <v>51870</v>
      </c>
      <c r="J2437" s="1" t="s">
        <v>0</v>
      </c>
      <c r="K2437" s="1" t="s">
        <v>49</v>
      </c>
      <c r="L2437" s="1">
        <v>-5.5</v>
      </c>
      <c r="M2437" s="1">
        <v>88</v>
      </c>
      <c r="N2437" s="6"/>
      <c r="O2437" s="6">
        <v>484</v>
      </c>
      <c r="P2437" s="6">
        <v>-761758.66</v>
      </c>
      <c r="R2437" s="31">
        <v>-484</v>
      </c>
      <c r="S2437" s="28">
        <v>44074</v>
      </c>
    </row>
    <row r="2438" spans="1:19" x14ac:dyDescent="0.2">
      <c r="A2438" s="29">
        <v>41331</v>
      </c>
      <c r="B2438" s="1" t="s">
        <v>200</v>
      </c>
      <c r="C2438" s="27">
        <v>44061</v>
      </c>
      <c r="D2438" s="1">
        <v>51870</v>
      </c>
      <c r="J2438" s="1" t="s">
        <v>0</v>
      </c>
      <c r="K2438" s="1" t="s">
        <v>49</v>
      </c>
      <c r="L2438" s="1">
        <v>-3.75</v>
      </c>
      <c r="M2438" s="1">
        <v>88</v>
      </c>
      <c r="N2438" s="6"/>
      <c r="O2438" s="6">
        <v>330</v>
      </c>
      <c r="P2438" s="6">
        <v>-761274.66</v>
      </c>
      <c r="R2438" s="31">
        <v>-330</v>
      </c>
      <c r="S2438" s="28">
        <v>44074</v>
      </c>
    </row>
    <row r="2439" spans="1:19" x14ac:dyDescent="0.2">
      <c r="A2439" s="29">
        <v>41331</v>
      </c>
      <c r="B2439" s="1" t="s">
        <v>200</v>
      </c>
      <c r="C2439" s="27">
        <v>44061</v>
      </c>
      <c r="D2439" s="1">
        <v>51870</v>
      </c>
      <c r="J2439" s="1" t="s">
        <v>0</v>
      </c>
      <c r="K2439" s="1" t="s">
        <v>49</v>
      </c>
      <c r="L2439" s="1">
        <v>-2.75</v>
      </c>
      <c r="M2439" s="1">
        <v>44</v>
      </c>
      <c r="N2439" s="6"/>
      <c r="O2439" s="6">
        <v>121</v>
      </c>
      <c r="P2439" s="6">
        <v>-762300.41</v>
      </c>
      <c r="R2439" s="31">
        <v>-121</v>
      </c>
      <c r="S2439" s="28">
        <v>44074</v>
      </c>
    </row>
    <row r="2440" spans="1:19" x14ac:dyDescent="0.2">
      <c r="A2440" s="29">
        <v>41331</v>
      </c>
      <c r="B2440" s="1" t="s">
        <v>200</v>
      </c>
      <c r="C2440" s="27">
        <v>44061</v>
      </c>
      <c r="D2440" s="1">
        <v>51870</v>
      </c>
      <c r="J2440" s="1" t="s">
        <v>0</v>
      </c>
      <c r="K2440" s="1" t="s">
        <v>49</v>
      </c>
      <c r="L2440" s="1">
        <v>-2</v>
      </c>
      <c r="M2440" s="1">
        <v>44</v>
      </c>
      <c r="N2440" s="6"/>
      <c r="O2440" s="6">
        <v>88</v>
      </c>
      <c r="P2440" s="6">
        <v>-767038.41</v>
      </c>
      <c r="R2440" s="31">
        <v>-88</v>
      </c>
      <c r="S2440" s="28">
        <v>44074</v>
      </c>
    </row>
    <row r="2441" spans="1:19" x14ac:dyDescent="0.2">
      <c r="A2441" s="29">
        <v>41331</v>
      </c>
      <c r="B2441" s="1" t="s">
        <v>200</v>
      </c>
      <c r="C2441" s="27">
        <v>44061</v>
      </c>
      <c r="D2441" s="1">
        <v>51870</v>
      </c>
      <c r="J2441" s="1" t="s">
        <v>0</v>
      </c>
      <c r="K2441" s="1" t="s">
        <v>49</v>
      </c>
      <c r="L2441" s="1">
        <v>-0.5</v>
      </c>
      <c r="M2441" s="1">
        <v>44</v>
      </c>
      <c r="N2441" s="6"/>
      <c r="O2441" s="6">
        <v>22</v>
      </c>
      <c r="P2441" s="6">
        <v>-767041.41</v>
      </c>
      <c r="R2441" s="31">
        <v>-22</v>
      </c>
      <c r="S2441" s="28">
        <v>44074</v>
      </c>
    </row>
    <row r="2442" spans="1:19" x14ac:dyDescent="0.2">
      <c r="A2442" s="29">
        <v>41334</v>
      </c>
      <c r="B2442" s="1" t="s">
        <v>200</v>
      </c>
      <c r="C2442" s="27">
        <v>44061</v>
      </c>
      <c r="D2442" s="1">
        <v>51873</v>
      </c>
      <c r="J2442" s="1" t="s">
        <v>0</v>
      </c>
      <c r="K2442" s="1" t="s">
        <v>49</v>
      </c>
      <c r="L2442" s="1">
        <v>-0.5</v>
      </c>
      <c r="M2442" s="1">
        <v>99</v>
      </c>
      <c r="N2442" s="6"/>
      <c r="O2442" s="6">
        <v>49.5</v>
      </c>
      <c r="P2442" s="6">
        <v>-768196.66</v>
      </c>
      <c r="R2442" s="31">
        <v>-49.5</v>
      </c>
      <c r="S2442" s="28">
        <v>44074</v>
      </c>
    </row>
    <row r="2443" spans="1:19" x14ac:dyDescent="0.2">
      <c r="A2443" s="29">
        <v>41334</v>
      </c>
      <c r="B2443" s="1" t="s">
        <v>200</v>
      </c>
      <c r="C2443" s="27">
        <v>44061</v>
      </c>
      <c r="D2443" s="1">
        <v>51873</v>
      </c>
      <c r="J2443" s="1" t="s">
        <v>0</v>
      </c>
      <c r="K2443" s="1" t="s">
        <v>49</v>
      </c>
      <c r="L2443" s="1">
        <v>-0.25</v>
      </c>
      <c r="M2443" s="1">
        <v>99</v>
      </c>
      <c r="N2443" s="6"/>
      <c r="O2443" s="6">
        <v>24.75</v>
      </c>
      <c r="P2443" s="6">
        <v>-762179.41</v>
      </c>
      <c r="R2443" s="31">
        <v>-24.75</v>
      </c>
      <c r="S2443" s="28">
        <v>44074</v>
      </c>
    </row>
    <row r="2444" spans="1:19" x14ac:dyDescent="0.2">
      <c r="A2444" s="29">
        <v>41340</v>
      </c>
      <c r="B2444" s="1" t="s">
        <v>200</v>
      </c>
      <c r="C2444" s="27">
        <v>44061</v>
      </c>
      <c r="D2444" s="1">
        <v>51874</v>
      </c>
      <c r="J2444" s="1" t="s">
        <v>0</v>
      </c>
      <c r="K2444" s="1" t="s">
        <v>49</v>
      </c>
      <c r="L2444" s="1">
        <v>-2</v>
      </c>
      <c r="M2444" s="1">
        <v>898</v>
      </c>
      <c r="N2444" s="6"/>
      <c r="O2444" s="6">
        <v>1796</v>
      </c>
      <c r="P2444" s="6">
        <v>-770218.66</v>
      </c>
      <c r="R2444" s="31">
        <v>-1796</v>
      </c>
      <c r="S2444" s="28">
        <v>44074</v>
      </c>
    </row>
    <row r="2445" spans="1:19" x14ac:dyDescent="0.2">
      <c r="A2445" s="29">
        <v>41340</v>
      </c>
      <c r="B2445" s="1" t="s">
        <v>200</v>
      </c>
      <c r="C2445" s="27">
        <v>44061</v>
      </c>
      <c r="D2445" s="1">
        <v>51874</v>
      </c>
      <c r="J2445" s="1" t="s">
        <v>0</v>
      </c>
      <c r="K2445" s="1" t="s">
        <v>49</v>
      </c>
      <c r="L2445" s="1">
        <v>-1</v>
      </c>
      <c r="M2445" s="1">
        <v>898</v>
      </c>
      <c r="N2445" s="6"/>
      <c r="O2445" s="6">
        <v>898</v>
      </c>
      <c r="P2445" s="6">
        <v>-764635.41</v>
      </c>
      <c r="R2445" s="31">
        <v>-898</v>
      </c>
      <c r="S2445" s="28">
        <v>44074</v>
      </c>
    </row>
    <row r="2446" spans="1:19" x14ac:dyDescent="0.2">
      <c r="A2446" s="29">
        <v>41340</v>
      </c>
      <c r="B2446" s="1" t="s">
        <v>200</v>
      </c>
      <c r="C2446" s="27">
        <v>44061</v>
      </c>
      <c r="D2446" s="1">
        <v>51874</v>
      </c>
      <c r="J2446" s="1" t="s">
        <v>0</v>
      </c>
      <c r="K2446" s="1" t="s">
        <v>49</v>
      </c>
      <c r="L2446" s="1">
        <v>-3.75</v>
      </c>
      <c r="M2446" s="1">
        <v>88</v>
      </c>
      <c r="N2446" s="6"/>
      <c r="O2446" s="6">
        <v>330</v>
      </c>
      <c r="P2446" s="6">
        <v>-767368.41</v>
      </c>
      <c r="R2446" s="31">
        <v>-330</v>
      </c>
      <c r="S2446" s="28">
        <v>44074</v>
      </c>
    </row>
    <row r="2447" spans="1:19" x14ac:dyDescent="0.2">
      <c r="A2447" s="29">
        <v>41340</v>
      </c>
      <c r="B2447" s="1" t="s">
        <v>200</v>
      </c>
      <c r="C2447" s="27">
        <v>44061</v>
      </c>
      <c r="D2447" s="1">
        <v>51874</v>
      </c>
      <c r="J2447" s="1" t="s">
        <v>0</v>
      </c>
      <c r="K2447" s="1" t="s">
        <v>49</v>
      </c>
      <c r="L2447" s="1">
        <v>-2</v>
      </c>
      <c r="M2447" s="1">
        <v>88</v>
      </c>
      <c r="N2447" s="6"/>
      <c r="O2447" s="6">
        <v>176</v>
      </c>
      <c r="P2447" s="6">
        <v>-770394.66</v>
      </c>
      <c r="R2447" s="31">
        <v>-176</v>
      </c>
      <c r="S2447" s="28">
        <v>44074</v>
      </c>
    </row>
    <row r="2448" spans="1:19" x14ac:dyDescent="0.2">
      <c r="A2448" s="29">
        <v>41340</v>
      </c>
      <c r="B2448" s="1" t="s">
        <v>200</v>
      </c>
      <c r="C2448" s="27">
        <v>44061</v>
      </c>
      <c r="D2448" s="1">
        <v>51874</v>
      </c>
      <c r="J2448" s="1" t="s">
        <v>0</v>
      </c>
      <c r="K2448" s="1" t="s">
        <v>49</v>
      </c>
      <c r="L2448" s="1">
        <v>-1</v>
      </c>
      <c r="M2448" s="1">
        <v>148</v>
      </c>
      <c r="N2448" s="6"/>
      <c r="O2448" s="6">
        <v>148</v>
      </c>
      <c r="P2448" s="6">
        <v>-770598.66</v>
      </c>
      <c r="R2448" s="31">
        <v>-148</v>
      </c>
      <c r="S2448" s="28">
        <v>44074</v>
      </c>
    </row>
    <row r="2449" spans="1:19" x14ac:dyDescent="0.2">
      <c r="A2449" s="29">
        <v>41340</v>
      </c>
      <c r="B2449" s="1" t="s">
        <v>200</v>
      </c>
      <c r="C2449" s="27">
        <v>44061</v>
      </c>
      <c r="D2449" s="1">
        <v>51874</v>
      </c>
      <c r="J2449" s="1" t="s">
        <v>0</v>
      </c>
      <c r="K2449" s="1" t="s">
        <v>49</v>
      </c>
      <c r="L2449" s="1">
        <v>-1.25</v>
      </c>
      <c r="M2449" s="1">
        <v>88</v>
      </c>
      <c r="N2449" s="6"/>
      <c r="O2449" s="6">
        <v>110</v>
      </c>
      <c r="P2449" s="6">
        <v>-768422.66</v>
      </c>
      <c r="R2449" s="31">
        <v>-110</v>
      </c>
      <c r="S2449" s="28">
        <v>44074</v>
      </c>
    </row>
    <row r="2450" spans="1:19" x14ac:dyDescent="0.2">
      <c r="A2450" s="29">
        <v>41340</v>
      </c>
      <c r="B2450" s="1" t="s">
        <v>200</v>
      </c>
      <c r="C2450" s="27">
        <v>44061</v>
      </c>
      <c r="D2450" s="1">
        <v>51874</v>
      </c>
      <c r="J2450" s="1" t="s">
        <v>0</v>
      </c>
      <c r="K2450" s="1" t="s">
        <v>49</v>
      </c>
      <c r="L2450" s="1">
        <v>-1</v>
      </c>
      <c r="M2450" s="1">
        <v>98</v>
      </c>
      <c r="N2450" s="6"/>
      <c r="O2450" s="6">
        <v>98</v>
      </c>
      <c r="P2450" s="6">
        <v>-765168.41</v>
      </c>
      <c r="R2450" s="31">
        <v>-98</v>
      </c>
      <c r="S2450" s="28">
        <v>44074</v>
      </c>
    </row>
    <row r="2451" spans="1:19" x14ac:dyDescent="0.2">
      <c r="A2451" s="29">
        <v>41340</v>
      </c>
      <c r="B2451" s="1" t="s">
        <v>200</v>
      </c>
      <c r="C2451" s="27">
        <v>44061</v>
      </c>
      <c r="D2451" s="1">
        <v>51874</v>
      </c>
      <c r="J2451" s="1" t="s">
        <v>0</v>
      </c>
      <c r="K2451" s="1" t="s">
        <v>49</v>
      </c>
      <c r="L2451" s="1">
        <v>-1</v>
      </c>
      <c r="M2451" s="1">
        <v>88</v>
      </c>
      <c r="N2451" s="6"/>
      <c r="O2451" s="6">
        <v>88</v>
      </c>
      <c r="P2451" s="6">
        <v>-765256.41</v>
      </c>
      <c r="R2451" s="31">
        <v>-88</v>
      </c>
      <c r="S2451" s="28">
        <v>44074</v>
      </c>
    </row>
    <row r="2452" spans="1:19" x14ac:dyDescent="0.2">
      <c r="A2452" s="29">
        <v>41340</v>
      </c>
      <c r="B2452" s="1" t="s">
        <v>200</v>
      </c>
      <c r="C2452" s="27">
        <v>44061</v>
      </c>
      <c r="D2452" s="1">
        <v>51874</v>
      </c>
      <c r="J2452" s="1" t="s">
        <v>0</v>
      </c>
      <c r="K2452" s="1" t="s">
        <v>49</v>
      </c>
      <c r="L2452" s="1">
        <v>-1</v>
      </c>
      <c r="M2452" s="1">
        <v>88</v>
      </c>
      <c r="N2452" s="6"/>
      <c r="O2452" s="6">
        <v>88</v>
      </c>
      <c r="P2452" s="6">
        <v>-768312.66</v>
      </c>
      <c r="R2452" s="31">
        <v>-88</v>
      </c>
      <c r="S2452" s="28">
        <v>44074</v>
      </c>
    </row>
    <row r="2453" spans="1:19" x14ac:dyDescent="0.2">
      <c r="A2453" s="29">
        <v>41340</v>
      </c>
      <c r="B2453" s="1" t="s">
        <v>200</v>
      </c>
      <c r="C2453" s="27">
        <v>44061</v>
      </c>
      <c r="D2453" s="1">
        <v>51874</v>
      </c>
      <c r="J2453" s="1" t="s">
        <v>0</v>
      </c>
      <c r="K2453" s="1" t="s">
        <v>49</v>
      </c>
      <c r="L2453" s="1">
        <v>-0.5</v>
      </c>
      <c r="M2453" s="1">
        <v>88</v>
      </c>
      <c r="N2453" s="6"/>
      <c r="O2453" s="6">
        <v>44</v>
      </c>
      <c r="P2453" s="6">
        <v>-767412.41</v>
      </c>
      <c r="R2453" s="31">
        <v>-44</v>
      </c>
      <c r="S2453" s="28">
        <v>44074</v>
      </c>
    </row>
    <row r="2454" spans="1:19" x14ac:dyDescent="0.2">
      <c r="A2454" s="29">
        <v>41340</v>
      </c>
      <c r="B2454" s="1" t="s">
        <v>200</v>
      </c>
      <c r="C2454" s="27">
        <v>44061</v>
      </c>
      <c r="D2454" s="1">
        <v>51874</v>
      </c>
      <c r="J2454" s="1" t="s">
        <v>0</v>
      </c>
      <c r="K2454" s="1" t="s">
        <v>49</v>
      </c>
      <c r="L2454" s="1">
        <v>-1</v>
      </c>
      <c r="M2454" s="1">
        <v>28</v>
      </c>
      <c r="N2454" s="6"/>
      <c r="O2454" s="6">
        <v>28</v>
      </c>
      <c r="P2454" s="6">
        <v>-764663.41</v>
      </c>
      <c r="R2454" s="31">
        <v>-28</v>
      </c>
      <c r="S2454" s="28">
        <v>44074</v>
      </c>
    </row>
    <row r="2455" spans="1:19" x14ac:dyDescent="0.2">
      <c r="A2455" s="29">
        <v>41340</v>
      </c>
      <c r="B2455" s="1" t="s">
        <v>200</v>
      </c>
      <c r="C2455" s="27">
        <v>44061</v>
      </c>
      <c r="D2455" s="1">
        <v>51874</v>
      </c>
      <c r="J2455" s="1" t="s">
        <v>0</v>
      </c>
      <c r="K2455" s="1" t="s">
        <v>49</v>
      </c>
      <c r="L2455" s="1">
        <v>-1</v>
      </c>
      <c r="M2455" s="1">
        <v>28</v>
      </c>
      <c r="N2455" s="6"/>
      <c r="O2455" s="6">
        <v>28</v>
      </c>
      <c r="P2455" s="6">
        <v>-770422.66</v>
      </c>
      <c r="R2455" s="31">
        <v>-28</v>
      </c>
      <c r="S2455" s="28">
        <v>44074</v>
      </c>
    </row>
    <row r="2456" spans="1:19" x14ac:dyDescent="0.2">
      <c r="A2456" s="29">
        <v>41340</v>
      </c>
      <c r="B2456" s="1" t="s">
        <v>200</v>
      </c>
      <c r="C2456" s="27">
        <v>44061</v>
      </c>
      <c r="D2456" s="1">
        <v>51874</v>
      </c>
      <c r="J2456" s="1" t="s">
        <v>0</v>
      </c>
      <c r="K2456" s="1" t="s">
        <v>49</v>
      </c>
      <c r="L2456" s="1">
        <v>-1</v>
      </c>
      <c r="M2456" s="1">
        <v>28</v>
      </c>
      <c r="N2456" s="6"/>
      <c r="O2456" s="6">
        <v>28</v>
      </c>
      <c r="P2456" s="6">
        <v>-770450.66</v>
      </c>
      <c r="R2456" s="31">
        <v>-28</v>
      </c>
      <c r="S2456" s="28">
        <v>44074</v>
      </c>
    </row>
    <row r="2457" spans="1:19" x14ac:dyDescent="0.2">
      <c r="A2457" s="29">
        <v>41340</v>
      </c>
      <c r="B2457" s="1" t="s">
        <v>200</v>
      </c>
      <c r="C2457" s="27">
        <v>44061</v>
      </c>
      <c r="D2457" s="1">
        <v>51874</v>
      </c>
      <c r="J2457" s="1" t="s">
        <v>0</v>
      </c>
      <c r="K2457" s="1" t="s">
        <v>49</v>
      </c>
      <c r="L2457" s="1">
        <v>-1</v>
      </c>
      <c r="M2457" s="1">
        <v>28</v>
      </c>
      <c r="N2457" s="6"/>
      <c r="O2457" s="6">
        <v>28</v>
      </c>
      <c r="P2457" s="6">
        <v>-770626.66</v>
      </c>
      <c r="R2457" s="31">
        <v>-28</v>
      </c>
      <c r="S2457" s="28">
        <v>44074</v>
      </c>
    </row>
    <row r="2458" spans="1:19" x14ac:dyDescent="0.2">
      <c r="A2458" s="29">
        <v>41346</v>
      </c>
      <c r="B2458" s="1" t="s">
        <v>200</v>
      </c>
      <c r="C2458" s="27">
        <v>44061</v>
      </c>
      <c r="D2458" s="1">
        <v>51875</v>
      </c>
      <c r="J2458" s="1" t="s">
        <v>0</v>
      </c>
      <c r="K2458" s="1" t="s">
        <v>49</v>
      </c>
      <c r="L2458" s="1">
        <v>-2</v>
      </c>
      <c r="M2458" s="1">
        <v>110</v>
      </c>
      <c r="N2458" s="6"/>
      <c r="O2458" s="6">
        <v>220</v>
      </c>
      <c r="P2458" s="6">
        <v>-767632.41</v>
      </c>
      <c r="R2458" s="31">
        <v>-220</v>
      </c>
      <c r="S2458" s="28">
        <v>44074</v>
      </c>
    </row>
    <row r="2459" spans="1:19" x14ac:dyDescent="0.2">
      <c r="A2459" s="29">
        <v>41346</v>
      </c>
      <c r="B2459" s="1" t="s">
        <v>200</v>
      </c>
      <c r="C2459" s="27">
        <v>44061</v>
      </c>
      <c r="D2459" s="1">
        <v>51875</v>
      </c>
      <c r="J2459" s="1" t="s">
        <v>0</v>
      </c>
      <c r="K2459" s="1" t="s">
        <v>49</v>
      </c>
      <c r="L2459" s="1">
        <v>-0.5</v>
      </c>
      <c r="M2459" s="1">
        <v>110</v>
      </c>
      <c r="N2459" s="6"/>
      <c r="O2459" s="6">
        <v>55</v>
      </c>
      <c r="P2459" s="6">
        <v>-762513.41</v>
      </c>
      <c r="R2459" s="31">
        <v>-55</v>
      </c>
      <c r="S2459" s="28">
        <v>44074</v>
      </c>
    </row>
    <row r="2460" spans="1:19" x14ac:dyDescent="0.2">
      <c r="A2460" s="29">
        <v>41351</v>
      </c>
      <c r="B2460" s="1" t="s">
        <v>200</v>
      </c>
      <c r="C2460" s="27">
        <v>44061</v>
      </c>
      <c r="D2460" s="1">
        <v>51877</v>
      </c>
      <c r="J2460" s="1" t="s">
        <v>0</v>
      </c>
      <c r="K2460" s="1" t="s">
        <v>49</v>
      </c>
      <c r="L2460" s="1">
        <v>-1.25</v>
      </c>
      <c r="M2460" s="1">
        <v>88</v>
      </c>
      <c r="N2460" s="6"/>
      <c r="O2460" s="6">
        <v>110</v>
      </c>
      <c r="P2460" s="6">
        <v>-767880.16</v>
      </c>
      <c r="R2460" s="31">
        <v>-110</v>
      </c>
      <c r="S2460" s="28">
        <v>44074</v>
      </c>
    </row>
    <row r="2461" spans="1:19" x14ac:dyDescent="0.2">
      <c r="A2461" s="29">
        <v>41351</v>
      </c>
      <c r="B2461" s="1" t="s">
        <v>200</v>
      </c>
      <c r="C2461" s="27">
        <v>44061</v>
      </c>
      <c r="D2461" s="1">
        <v>51877</v>
      </c>
      <c r="J2461" s="1" t="s">
        <v>0</v>
      </c>
      <c r="K2461" s="1" t="s">
        <v>49</v>
      </c>
      <c r="L2461" s="1">
        <v>-1</v>
      </c>
      <c r="M2461" s="1">
        <v>88</v>
      </c>
      <c r="N2461" s="6"/>
      <c r="O2461" s="6">
        <v>88</v>
      </c>
      <c r="P2461" s="6">
        <v>-766392.41</v>
      </c>
      <c r="R2461" s="31">
        <v>-88</v>
      </c>
      <c r="S2461" s="28">
        <v>44074</v>
      </c>
    </row>
    <row r="2462" spans="1:19" x14ac:dyDescent="0.2">
      <c r="A2462" s="29">
        <v>41351</v>
      </c>
      <c r="B2462" s="1" t="s">
        <v>200</v>
      </c>
      <c r="C2462" s="27">
        <v>44061</v>
      </c>
      <c r="D2462" s="1">
        <v>51877</v>
      </c>
      <c r="J2462" s="1" t="s">
        <v>0</v>
      </c>
      <c r="K2462" s="1" t="s">
        <v>49</v>
      </c>
      <c r="L2462" s="1">
        <v>-1</v>
      </c>
      <c r="M2462" s="1">
        <v>88</v>
      </c>
      <c r="N2462" s="6"/>
      <c r="O2462" s="6">
        <v>88</v>
      </c>
      <c r="P2462" s="6">
        <v>-766480.41</v>
      </c>
      <c r="R2462" s="31">
        <v>-88</v>
      </c>
      <c r="S2462" s="28">
        <v>44074</v>
      </c>
    </row>
    <row r="2463" spans="1:19" x14ac:dyDescent="0.2">
      <c r="A2463" s="29">
        <v>41351</v>
      </c>
      <c r="B2463" s="1" t="s">
        <v>200</v>
      </c>
      <c r="C2463" s="27">
        <v>44061</v>
      </c>
      <c r="D2463" s="1">
        <v>51877</v>
      </c>
      <c r="J2463" s="1" t="s">
        <v>0</v>
      </c>
      <c r="K2463" s="1" t="s">
        <v>49</v>
      </c>
      <c r="L2463" s="1">
        <v>-0.75</v>
      </c>
      <c r="M2463" s="1">
        <v>88</v>
      </c>
      <c r="N2463" s="6"/>
      <c r="O2463" s="6">
        <v>66</v>
      </c>
      <c r="P2463" s="6">
        <v>-766158.41</v>
      </c>
      <c r="R2463" s="31">
        <v>-66</v>
      </c>
      <c r="S2463" s="28">
        <v>44074</v>
      </c>
    </row>
    <row r="2464" spans="1:19" x14ac:dyDescent="0.2">
      <c r="A2464" s="29">
        <v>41351</v>
      </c>
      <c r="B2464" s="1" t="s">
        <v>200</v>
      </c>
      <c r="C2464" s="27">
        <v>44061</v>
      </c>
      <c r="D2464" s="1">
        <v>51877</v>
      </c>
      <c r="J2464" s="1" t="s">
        <v>0</v>
      </c>
      <c r="K2464" s="1" t="s">
        <v>49</v>
      </c>
      <c r="L2464" s="1">
        <v>-0.5</v>
      </c>
      <c r="M2464" s="1">
        <v>88</v>
      </c>
      <c r="N2464" s="6"/>
      <c r="O2464" s="6">
        <v>44</v>
      </c>
      <c r="P2464" s="6">
        <v>-762557.41</v>
      </c>
      <c r="R2464" s="31">
        <v>-44</v>
      </c>
      <c r="S2464" s="28">
        <v>44074</v>
      </c>
    </row>
    <row r="2465" spans="1:19" x14ac:dyDescent="0.2">
      <c r="A2465" s="29">
        <v>41353</v>
      </c>
      <c r="B2465" s="1" t="s">
        <v>200</v>
      </c>
      <c r="C2465" s="27">
        <v>44061</v>
      </c>
      <c r="D2465" s="1">
        <v>51879</v>
      </c>
      <c r="J2465" s="1" t="s">
        <v>0</v>
      </c>
      <c r="K2465" s="1" t="s">
        <v>49</v>
      </c>
      <c r="L2465" s="1">
        <v>-3</v>
      </c>
      <c r="M2465" s="1">
        <v>88</v>
      </c>
      <c r="N2465" s="6"/>
      <c r="O2465" s="6">
        <v>264</v>
      </c>
      <c r="P2465" s="6">
        <v>-763019.41</v>
      </c>
      <c r="R2465" s="31">
        <v>-264</v>
      </c>
      <c r="S2465" s="28">
        <v>44074</v>
      </c>
    </row>
    <row r="2466" spans="1:19" x14ac:dyDescent="0.2">
      <c r="A2466" s="29">
        <v>41353</v>
      </c>
      <c r="B2466" s="1" t="s">
        <v>200</v>
      </c>
      <c r="C2466" s="27">
        <v>44061</v>
      </c>
      <c r="D2466" s="1">
        <v>51879</v>
      </c>
      <c r="J2466" s="1" t="s">
        <v>0</v>
      </c>
      <c r="K2466" s="1" t="s">
        <v>49</v>
      </c>
      <c r="L2466" s="1">
        <v>-2.25</v>
      </c>
      <c r="M2466" s="1">
        <v>88</v>
      </c>
      <c r="N2466" s="6"/>
      <c r="O2466" s="6">
        <v>198</v>
      </c>
      <c r="P2466" s="6">
        <v>-766092.41</v>
      </c>
      <c r="R2466" s="31">
        <v>-198</v>
      </c>
      <c r="S2466" s="28">
        <v>44074</v>
      </c>
    </row>
    <row r="2467" spans="1:19" x14ac:dyDescent="0.2">
      <c r="A2467" s="29">
        <v>41353</v>
      </c>
      <c r="B2467" s="1" t="s">
        <v>200</v>
      </c>
      <c r="C2467" s="27">
        <v>44061</v>
      </c>
      <c r="D2467" s="1">
        <v>51879</v>
      </c>
      <c r="J2467" s="1" t="s">
        <v>0</v>
      </c>
      <c r="K2467" s="1" t="s">
        <v>49</v>
      </c>
      <c r="L2467" s="1">
        <v>-2</v>
      </c>
      <c r="M2467" s="1">
        <v>88</v>
      </c>
      <c r="N2467" s="6"/>
      <c r="O2467" s="6">
        <v>176</v>
      </c>
      <c r="P2467" s="6">
        <v>-770824.66</v>
      </c>
      <c r="R2467" s="31">
        <v>-176</v>
      </c>
      <c r="S2467" s="28">
        <v>44074</v>
      </c>
    </row>
    <row r="2468" spans="1:19" x14ac:dyDescent="0.2">
      <c r="A2468" s="29">
        <v>41353</v>
      </c>
      <c r="B2468" s="1" t="s">
        <v>200</v>
      </c>
      <c r="C2468" s="27">
        <v>44061</v>
      </c>
      <c r="D2468" s="1">
        <v>51879</v>
      </c>
      <c r="J2468" s="1" t="s">
        <v>0</v>
      </c>
      <c r="K2468" s="1" t="s">
        <v>49</v>
      </c>
      <c r="L2468" s="1">
        <v>-0.25</v>
      </c>
      <c r="M2468" s="1">
        <v>88</v>
      </c>
      <c r="N2468" s="6"/>
      <c r="O2468" s="6">
        <v>22</v>
      </c>
      <c r="P2468" s="6">
        <v>-768001.16</v>
      </c>
      <c r="R2468" s="31">
        <v>-22</v>
      </c>
      <c r="S2468" s="28">
        <v>44074</v>
      </c>
    </row>
    <row r="2469" spans="1:19" x14ac:dyDescent="0.2">
      <c r="A2469" s="29">
        <v>41353</v>
      </c>
      <c r="B2469" s="1" t="s">
        <v>200</v>
      </c>
      <c r="C2469" s="27">
        <v>44061</v>
      </c>
      <c r="D2469" s="1">
        <v>51879</v>
      </c>
      <c r="J2469" s="1" t="s">
        <v>0</v>
      </c>
      <c r="K2469" s="1" t="s">
        <v>49</v>
      </c>
      <c r="L2469" s="1">
        <v>-0.25</v>
      </c>
      <c r="M2469" s="1">
        <v>88</v>
      </c>
      <c r="N2469" s="6"/>
      <c r="O2469" s="6">
        <v>22</v>
      </c>
      <c r="P2469" s="6">
        <v>-770648.66</v>
      </c>
      <c r="R2469" s="31">
        <v>-22</v>
      </c>
      <c r="S2469" s="28">
        <v>44074</v>
      </c>
    </row>
    <row r="2470" spans="1:19" x14ac:dyDescent="0.2">
      <c r="A2470" s="29">
        <v>41517</v>
      </c>
      <c r="B2470" s="1" t="s">
        <v>200</v>
      </c>
      <c r="C2470" s="27">
        <v>44061</v>
      </c>
      <c r="D2470" s="1">
        <v>51884</v>
      </c>
      <c r="J2470" s="1" t="s">
        <v>0</v>
      </c>
      <c r="K2470" s="1" t="s">
        <v>49</v>
      </c>
      <c r="L2470" s="1">
        <v>-8</v>
      </c>
      <c r="M2470" s="1">
        <v>88</v>
      </c>
      <c r="N2470" s="6"/>
      <c r="O2470" s="6">
        <v>704</v>
      </c>
      <c r="P2470" s="6">
        <v>-767770.16</v>
      </c>
      <c r="R2470" s="31">
        <v>-704</v>
      </c>
      <c r="S2470" s="28">
        <v>44074</v>
      </c>
    </row>
    <row r="2471" spans="1:19" x14ac:dyDescent="0.2">
      <c r="A2471" s="29">
        <v>41517</v>
      </c>
      <c r="B2471" s="1" t="s">
        <v>200</v>
      </c>
      <c r="C2471" s="27">
        <v>44061</v>
      </c>
      <c r="D2471" s="1">
        <v>51884</v>
      </c>
      <c r="J2471" s="1" t="s">
        <v>0</v>
      </c>
      <c r="K2471" s="1" t="s">
        <v>49</v>
      </c>
      <c r="L2471" s="1">
        <v>-7.25</v>
      </c>
      <c r="M2471" s="1">
        <v>88</v>
      </c>
      <c r="N2471" s="6"/>
      <c r="O2471" s="6">
        <v>638</v>
      </c>
      <c r="P2471" s="6">
        <v>-765894.41</v>
      </c>
      <c r="R2471" s="31">
        <v>-638</v>
      </c>
      <c r="S2471" s="28">
        <v>44074</v>
      </c>
    </row>
    <row r="2472" spans="1:19" x14ac:dyDescent="0.2">
      <c r="A2472" s="29">
        <v>41550</v>
      </c>
      <c r="B2472" s="1" t="s">
        <v>623</v>
      </c>
      <c r="C2472" s="27">
        <v>44061</v>
      </c>
      <c r="D2472" s="1">
        <v>86</v>
      </c>
      <c r="J2472" s="1" t="s">
        <v>0</v>
      </c>
      <c r="K2472" s="1" t="s">
        <v>121</v>
      </c>
      <c r="N2472" s="6">
        <v>1328</v>
      </c>
      <c r="O2472" s="6"/>
      <c r="P2472" s="6">
        <v>-766304.41</v>
      </c>
      <c r="R2472" s="31">
        <v>1328</v>
      </c>
      <c r="S2472" s="28">
        <v>44074</v>
      </c>
    </row>
    <row r="2473" spans="1:19" x14ac:dyDescent="0.2">
      <c r="A2473" s="29">
        <v>41562</v>
      </c>
      <c r="B2473" s="1" t="s">
        <v>200</v>
      </c>
      <c r="C2473" s="27">
        <v>44061</v>
      </c>
      <c r="D2473" s="1">
        <v>51887</v>
      </c>
      <c r="J2473" s="1" t="s">
        <v>0</v>
      </c>
      <c r="K2473" s="1" t="s">
        <v>49</v>
      </c>
      <c r="L2473" s="1">
        <v>-0.25</v>
      </c>
      <c r="M2473" s="1">
        <v>99</v>
      </c>
      <c r="N2473" s="6"/>
      <c r="O2473" s="6">
        <v>24.75</v>
      </c>
      <c r="P2473" s="6">
        <v>-767066.16</v>
      </c>
      <c r="R2473" s="31">
        <v>-24.75</v>
      </c>
      <c r="S2473" s="28">
        <v>44074</v>
      </c>
    </row>
    <row r="2474" spans="1:19" x14ac:dyDescent="0.2">
      <c r="A2474" s="29">
        <v>41563</v>
      </c>
      <c r="B2474" s="1" t="s">
        <v>200</v>
      </c>
      <c r="C2474" s="27">
        <v>44061</v>
      </c>
      <c r="D2474" s="1">
        <v>51888</v>
      </c>
      <c r="J2474" s="1" t="s">
        <v>0</v>
      </c>
      <c r="K2474" s="1" t="s">
        <v>49</v>
      </c>
      <c r="L2474" s="1">
        <v>-1</v>
      </c>
      <c r="M2474" s="1">
        <v>124</v>
      </c>
      <c r="N2474" s="6"/>
      <c r="O2474" s="6">
        <v>124</v>
      </c>
      <c r="P2474" s="6">
        <v>-768125.16</v>
      </c>
      <c r="R2474" s="31">
        <v>-124</v>
      </c>
      <c r="S2474" s="28">
        <v>44074</v>
      </c>
    </row>
    <row r="2475" spans="1:19" x14ac:dyDescent="0.2">
      <c r="A2475" s="29">
        <v>41563</v>
      </c>
      <c r="B2475" s="1" t="s">
        <v>200</v>
      </c>
      <c r="C2475" s="27">
        <v>44061</v>
      </c>
      <c r="D2475" s="1">
        <v>51888</v>
      </c>
      <c r="J2475" s="1" t="s">
        <v>0</v>
      </c>
      <c r="K2475" s="1" t="s">
        <v>49</v>
      </c>
      <c r="L2475" s="1">
        <v>-1</v>
      </c>
      <c r="M2475" s="1">
        <v>28</v>
      </c>
      <c r="N2475" s="6"/>
      <c r="O2475" s="6">
        <v>28</v>
      </c>
      <c r="P2475" s="6">
        <v>-768224.66</v>
      </c>
      <c r="R2475" s="31">
        <v>-28</v>
      </c>
      <c r="S2475" s="28">
        <v>44074</v>
      </c>
    </row>
    <row r="2476" spans="1:19" x14ac:dyDescent="0.2">
      <c r="A2476" s="29">
        <v>41563</v>
      </c>
      <c r="B2476" s="1" t="s">
        <v>200</v>
      </c>
      <c r="C2476" s="27">
        <v>44061</v>
      </c>
      <c r="D2476" s="1">
        <v>51888</v>
      </c>
      <c r="J2476" s="1" t="s">
        <v>0</v>
      </c>
      <c r="K2476" s="1" t="s">
        <v>49</v>
      </c>
      <c r="L2476" s="1">
        <v>-0.25</v>
      </c>
      <c r="M2476" s="1">
        <v>88</v>
      </c>
      <c r="N2476" s="6"/>
      <c r="O2476" s="6">
        <v>22</v>
      </c>
      <c r="P2476" s="6">
        <v>-768147.16</v>
      </c>
      <c r="R2476" s="31">
        <v>-22</v>
      </c>
      <c r="S2476" s="28">
        <v>44074</v>
      </c>
    </row>
    <row r="2477" spans="1:19" x14ac:dyDescent="0.2">
      <c r="A2477" s="29">
        <v>41572</v>
      </c>
      <c r="B2477" s="1" t="s">
        <v>623</v>
      </c>
      <c r="C2477" s="27">
        <v>44064</v>
      </c>
      <c r="D2477" s="1">
        <v>87</v>
      </c>
      <c r="J2477" s="1" t="s">
        <v>0</v>
      </c>
      <c r="K2477" s="1" t="s">
        <v>121</v>
      </c>
      <c r="N2477" s="6"/>
      <c r="O2477" s="6">
        <v>112</v>
      </c>
      <c r="P2477" s="6">
        <v>-770936.66</v>
      </c>
      <c r="R2477" s="31">
        <v>-112</v>
      </c>
      <c r="S2477" s="28">
        <v>44074</v>
      </c>
    </row>
    <row r="2478" spans="1:19" x14ac:dyDescent="0.2">
      <c r="A2478" s="29">
        <v>41503</v>
      </c>
      <c r="B2478" s="1" t="s">
        <v>200</v>
      </c>
      <c r="C2478" s="27">
        <v>44068</v>
      </c>
      <c r="D2478" s="1">
        <v>51882</v>
      </c>
      <c r="J2478" s="1" t="s">
        <v>0</v>
      </c>
      <c r="K2478" s="1" t="s">
        <v>49</v>
      </c>
      <c r="L2478" s="1">
        <v>-1</v>
      </c>
      <c r="M2478" s="1">
        <v>98</v>
      </c>
      <c r="N2478" s="6"/>
      <c r="O2478" s="6">
        <v>98</v>
      </c>
      <c r="P2478" s="6">
        <v>-771034.66</v>
      </c>
      <c r="R2478" s="31">
        <v>-98</v>
      </c>
      <c r="S2478" s="28">
        <v>44074</v>
      </c>
    </row>
    <row r="2479" spans="1:19" x14ac:dyDescent="0.2">
      <c r="A2479" s="29">
        <v>41503</v>
      </c>
      <c r="B2479" s="1" t="s">
        <v>200</v>
      </c>
      <c r="C2479" s="27">
        <v>44068</v>
      </c>
      <c r="D2479" s="1">
        <v>51882</v>
      </c>
      <c r="J2479" s="1" t="s">
        <v>0</v>
      </c>
      <c r="K2479" s="1" t="s">
        <v>49</v>
      </c>
      <c r="L2479" s="1">
        <v>-0.75</v>
      </c>
      <c r="M2479" s="1">
        <v>99</v>
      </c>
      <c r="N2479" s="6"/>
      <c r="O2479" s="6">
        <v>74.25</v>
      </c>
      <c r="P2479" s="6">
        <v>-771161.66</v>
      </c>
      <c r="R2479" s="31">
        <v>-74.25</v>
      </c>
      <c r="S2479" s="28">
        <v>44074</v>
      </c>
    </row>
    <row r="2480" spans="1:19" x14ac:dyDescent="0.2">
      <c r="A2480" s="29">
        <v>41503</v>
      </c>
      <c r="B2480" s="1" t="s">
        <v>200</v>
      </c>
      <c r="C2480" s="27">
        <v>44068</v>
      </c>
      <c r="D2480" s="1">
        <v>51882</v>
      </c>
      <c r="J2480" s="1" t="s">
        <v>0</v>
      </c>
      <c r="K2480" s="1" t="s">
        <v>49</v>
      </c>
      <c r="L2480" s="1">
        <v>-1</v>
      </c>
      <c r="M2480" s="1">
        <v>28</v>
      </c>
      <c r="N2480" s="6"/>
      <c r="O2480" s="6">
        <v>28</v>
      </c>
      <c r="P2480" s="6">
        <v>-771087.41</v>
      </c>
      <c r="R2480" s="31">
        <v>-28</v>
      </c>
      <c r="S2480" s="28">
        <v>44074</v>
      </c>
    </row>
    <row r="2481" spans="1:19" x14ac:dyDescent="0.2">
      <c r="A2481" s="29">
        <v>41503</v>
      </c>
      <c r="B2481" s="1" t="s">
        <v>200</v>
      </c>
      <c r="C2481" s="27">
        <v>44068</v>
      </c>
      <c r="D2481" s="1">
        <v>51882</v>
      </c>
      <c r="J2481" s="1" t="s">
        <v>0</v>
      </c>
      <c r="K2481" s="1" t="s">
        <v>49</v>
      </c>
      <c r="L2481" s="1">
        <v>-0.25</v>
      </c>
      <c r="M2481" s="1">
        <v>99</v>
      </c>
      <c r="N2481" s="6"/>
      <c r="O2481" s="6">
        <v>24.75</v>
      </c>
      <c r="P2481" s="6">
        <v>-771059.41</v>
      </c>
      <c r="R2481" s="31">
        <v>-24.75</v>
      </c>
      <c r="S2481" s="28">
        <v>44074</v>
      </c>
    </row>
    <row r="2482" spans="1:19" x14ac:dyDescent="0.2">
      <c r="A2482" s="29">
        <v>41504</v>
      </c>
      <c r="B2482" s="1" t="s">
        <v>200</v>
      </c>
      <c r="C2482" s="27">
        <v>44069</v>
      </c>
      <c r="D2482" s="1">
        <v>51883</v>
      </c>
      <c r="J2482" s="1" t="s">
        <v>0</v>
      </c>
      <c r="K2482" s="1" t="s">
        <v>49</v>
      </c>
      <c r="L2482" s="1">
        <v>-4.5</v>
      </c>
      <c r="M2482" s="1">
        <v>110</v>
      </c>
      <c r="N2482" s="6"/>
      <c r="O2482" s="6">
        <v>495</v>
      </c>
      <c r="P2482" s="6">
        <v>-772179.16</v>
      </c>
      <c r="R2482" s="31">
        <v>-495</v>
      </c>
      <c r="S2482" s="28">
        <v>44074</v>
      </c>
    </row>
    <row r="2483" spans="1:19" x14ac:dyDescent="0.2">
      <c r="A2483" s="29">
        <v>41504</v>
      </c>
      <c r="B2483" s="1" t="s">
        <v>200</v>
      </c>
      <c r="C2483" s="27">
        <v>44069</v>
      </c>
      <c r="D2483" s="1">
        <v>51883</v>
      </c>
      <c r="J2483" s="1" t="s">
        <v>0</v>
      </c>
      <c r="K2483" s="1" t="s">
        <v>49</v>
      </c>
      <c r="L2483" s="1">
        <v>-4.25</v>
      </c>
      <c r="M2483" s="1">
        <v>110</v>
      </c>
      <c r="N2483" s="6"/>
      <c r="O2483" s="6">
        <v>467.5</v>
      </c>
      <c r="P2483" s="6">
        <v>-771629.16</v>
      </c>
      <c r="R2483" s="31">
        <v>-467.5</v>
      </c>
      <c r="S2483" s="28">
        <v>44074</v>
      </c>
    </row>
    <row r="2484" spans="1:19" x14ac:dyDescent="0.2">
      <c r="A2484" s="29">
        <v>41504</v>
      </c>
      <c r="B2484" s="1" t="s">
        <v>200</v>
      </c>
      <c r="C2484" s="27">
        <v>44069</v>
      </c>
      <c r="D2484" s="1">
        <v>51883</v>
      </c>
      <c r="J2484" s="1" t="s">
        <v>0</v>
      </c>
      <c r="K2484" s="1" t="s">
        <v>49</v>
      </c>
      <c r="L2484" s="1">
        <v>-3</v>
      </c>
      <c r="M2484" s="1">
        <v>110</v>
      </c>
      <c r="N2484" s="6"/>
      <c r="O2484" s="6">
        <v>330</v>
      </c>
      <c r="P2484" s="6">
        <v>-772894.16</v>
      </c>
      <c r="R2484" s="31">
        <v>-330</v>
      </c>
      <c r="S2484" s="28">
        <v>44074</v>
      </c>
    </row>
    <row r="2485" spans="1:19" x14ac:dyDescent="0.2">
      <c r="A2485" s="29">
        <v>41504</v>
      </c>
      <c r="B2485" s="1" t="s">
        <v>200</v>
      </c>
      <c r="C2485" s="27">
        <v>44069</v>
      </c>
      <c r="D2485" s="1">
        <v>51883</v>
      </c>
      <c r="J2485" s="1" t="s">
        <v>0</v>
      </c>
      <c r="K2485" s="1" t="s">
        <v>49</v>
      </c>
      <c r="L2485" s="1">
        <v>-2.5</v>
      </c>
      <c r="M2485" s="1">
        <v>110</v>
      </c>
      <c r="N2485" s="6"/>
      <c r="O2485" s="6">
        <v>275</v>
      </c>
      <c r="P2485" s="6">
        <v>-773544.16</v>
      </c>
      <c r="R2485" s="31">
        <v>-275</v>
      </c>
      <c r="S2485" s="28">
        <v>44074</v>
      </c>
    </row>
    <row r="2486" spans="1:19" x14ac:dyDescent="0.2">
      <c r="A2486" s="29">
        <v>41504</v>
      </c>
      <c r="B2486" s="1" t="s">
        <v>200</v>
      </c>
      <c r="C2486" s="27">
        <v>44069</v>
      </c>
      <c r="D2486" s="1">
        <v>51883</v>
      </c>
      <c r="J2486" s="1" t="s">
        <v>0</v>
      </c>
      <c r="K2486" s="1" t="s">
        <v>49</v>
      </c>
      <c r="L2486" s="1">
        <v>-2</v>
      </c>
      <c r="M2486" s="1">
        <v>110</v>
      </c>
      <c r="N2486" s="6"/>
      <c r="O2486" s="6">
        <v>220</v>
      </c>
      <c r="P2486" s="6">
        <v>-772399.16</v>
      </c>
      <c r="R2486" s="31">
        <v>-220</v>
      </c>
      <c r="S2486" s="28">
        <v>44074</v>
      </c>
    </row>
    <row r="2487" spans="1:19" x14ac:dyDescent="0.2">
      <c r="A2487" s="29">
        <v>41504</v>
      </c>
      <c r="B2487" s="1" t="s">
        <v>200</v>
      </c>
      <c r="C2487" s="27">
        <v>44069</v>
      </c>
      <c r="D2487" s="1">
        <v>51883</v>
      </c>
      <c r="J2487" s="1" t="s">
        <v>0</v>
      </c>
      <c r="K2487" s="1" t="s">
        <v>49</v>
      </c>
      <c r="L2487" s="1">
        <v>-2</v>
      </c>
      <c r="M2487" s="1">
        <v>110</v>
      </c>
      <c r="N2487" s="6"/>
      <c r="O2487" s="6">
        <v>220</v>
      </c>
      <c r="P2487" s="6">
        <v>-773114.16</v>
      </c>
      <c r="R2487" s="31">
        <v>-220</v>
      </c>
      <c r="S2487" s="28">
        <v>44074</v>
      </c>
    </row>
    <row r="2488" spans="1:19" x14ac:dyDescent="0.2">
      <c r="A2488" s="29">
        <v>41504</v>
      </c>
      <c r="B2488" s="1" t="s">
        <v>200</v>
      </c>
      <c r="C2488" s="27">
        <v>44069</v>
      </c>
      <c r="D2488" s="1">
        <v>51883</v>
      </c>
      <c r="J2488" s="1" t="s">
        <v>0</v>
      </c>
      <c r="K2488" s="1" t="s">
        <v>49</v>
      </c>
      <c r="L2488" s="1">
        <v>-1.5</v>
      </c>
      <c r="M2488" s="1">
        <v>110</v>
      </c>
      <c r="N2488" s="6"/>
      <c r="O2488" s="6">
        <v>165</v>
      </c>
      <c r="P2488" s="6">
        <v>-772564.16</v>
      </c>
      <c r="R2488" s="31">
        <v>-165</v>
      </c>
      <c r="S2488" s="28">
        <v>44074</v>
      </c>
    </row>
    <row r="2489" spans="1:19" x14ac:dyDescent="0.2">
      <c r="A2489" s="29">
        <v>41504</v>
      </c>
      <c r="B2489" s="1" t="s">
        <v>200</v>
      </c>
      <c r="C2489" s="27">
        <v>44069</v>
      </c>
      <c r="D2489" s="1">
        <v>51883</v>
      </c>
      <c r="J2489" s="1" t="s">
        <v>0</v>
      </c>
      <c r="K2489" s="1" t="s">
        <v>49</v>
      </c>
      <c r="L2489" s="1">
        <v>-1</v>
      </c>
      <c r="M2489" s="1">
        <v>155</v>
      </c>
      <c r="N2489" s="6"/>
      <c r="O2489" s="6">
        <v>155</v>
      </c>
      <c r="P2489" s="6">
        <v>-773269.16</v>
      </c>
      <c r="R2489" s="31">
        <v>-155</v>
      </c>
      <c r="S2489" s="28">
        <v>44074</v>
      </c>
    </row>
    <row r="2490" spans="1:19" x14ac:dyDescent="0.2">
      <c r="A2490" s="29">
        <v>41504</v>
      </c>
      <c r="B2490" s="1" t="s">
        <v>200</v>
      </c>
      <c r="C2490" s="27">
        <v>44069</v>
      </c>
      <c r="D2490" s="1">
        <v>51883</v>
      </c>
      <c r="J2490" s="1" t="s">
        <v>0</v>
      </c>
      <c r="K2490" s="1" t="s">
        <v>49</v>
      </c>
      <c r="L2490" s="1">
        <v>-0.5</v>
      </c>
      <c r="M2490" s="1">
        <v>110</v>
      </c>
      <c r="N2490" s="6"/>
      <c r="O2490" s="6">
        <v>55</v>
      </c>
      <c r="P2490" s="6">
        <v>-771684.16</v>
      </c>
      <c r="R2490" s="31">
        <v>-55</v>
      </c>
      <c r="S2490" s="28">
        <v>44074</v>
      </c>
    </row>
    <row r="2491" spans="1:19" x14ac:dyDescent="0.2">
      <c r="A2491" s="29">
        <v>41613</v>
      </c>
      <c r="B2491" s="1" t="s">
        <v>200</v>
      </c>
      <c r="C2491" s="27">
        <v>44070</v>
      </c>
      <c r="D2491" s="1">
        <v>51899</v>
      </c>
      <c r="J2491" s="1" t="s">
        <v>0</v>
      </c>
      <c r="K2491" s="1" t="s">
        <v>49</v>
      </c>
      <c r="L2491" s="1">
        <v>-2.25</v>
      </c>
      <c r="M2491" s="1">
        <v>110</v>
      </c>
      <c r="N2491" s="6"/>
      <c r="O2491" s="6">
        <v>247.5</v>
      </c>
      <c r="P2491" s="6">
        <v>-773901.66</v>
      </c>
      <c r="R2491" s="31">
        <v>-247.5</v>
      </c>
      <c r="S2491" s="28">
        <v>44074</v>
      </c>
    </row>
    <row r="2492" spans="1:19" x14ac:dyDescent="0.2">
      <c r="A2492" s="29">
        <v>41613</v>
      </c>
      <c r="B2492" s="1" t="s">
        <v>200</v>
      </c>
      <c r="C2492" s="27">
        <v>44070</v>
      </c>
      <c r="D2492" s="1">
        <v>51899</v>
      </c>
      <c r="J2492" s="1" t="s">
        <v>0</v>
      </c>
      <c r="K2492" s="1" t="s">
        <v>49</v>
      </c>
      <c r="L2492" s="1">
        <v>-1</v>
      </c>
      <c r="M2492" s="1">
        <v>110</v>
      </c>
      <c r="N2492" s="6"/>
      <c r="O2492" s="6">
        <v>110</v>
      </c>
      <c r="P2492" s="6">
        <v>-773654.16</v>
      </c>
      <c r="R2492" s="31">
        <v>-110</v>
      </c>
      <c r="S2492" s="28">
        <v>44074</v>
      </c>
    </row>
    <row r="2493" spans="1:19" x14ac:dyDescent="0.2">
      <c r="A2493" s="29">
        <v>41608</v>
      </c>
      <c r="B2493" s="1" t="s">
        <v>200</v>
      </c>
      <c r="C2493" s="27">
        <v>44071</v>
      </c>
      <c r="D2493" s="1">
        <v>51894</v>
      </c>
      <c r="J2493" s="1" t="s">
        <v>0</v>
      </c>
      <c r="K2493" s="1" t="s">
        <v>49</v>
      </c>
      <c r="L2493" s="1">
        <v>-1</v>
      </c>
      <c r="M2493" s="1">
        <v>898</v>
      </c>
      <c r="N2493" s="6"/>
      <c r="O2493" s="6">
        <v>898</v>
      </c>
      <c r="P2493" s="6">
        <v>-774799.66</v>
      </c>
      <c r="R2493" s="31">
        <v>-898</v>
      </c>
      <c r="S2493" s="28">
        <v>44074</v>
      </c>
    </row>
    <row r="2494" spans="1:19" x14ac:dyDescent="0.2">
      <c r="A2494" s="29">
        <v>41608</v>
      </c>
      <c r="B2494" s="1" t="s">
        <v>200</v>
      </c>
      <c r="C2494" s="27">
        <v>44071</v>
      </c>
      <c r="D2494" s="1">
        <v>51894</v>
      </c>
      <c r="J2494" s="1" t="s">
        <v>0</v>
      </c>
      <c r="K2494" s="1" t="s">
        <v>49</v>
      </c>
      <c r="L2494" s="1">
        <v>-7.25</v>
      </c>
      <c r="M2494" s="1">
        <v>88</v>
      </c>
      <c r="N2494" s="6"/>
      <c r="O2494" s="6">
        <v>638</v>
      </c>
      <c r="P2494" s="6">
        <v>-776483.66</v>
      </c>
      <c r="R2494" s="31">
        <v>-638</v>
      </c>
      <c r="S2494" s="28">
        <v>44074</v>
      </c>
    </row>
    <row r="2495" spans="1:19" x14ac:dyDescent="0.2">
      <c r="A2495" s="29">
        <v>41608</v>
      </c>
      <c r="B2495" s="1" t="s">
        <v>200</v>
      </c>
      <c r="C2495" s="27">
        <v>44071</v>
      </c>
      <c r="D2495" s="1">
        <v>51894</v>
      </c>
      <c r="J2495" s="1" t="s">
        <v>0</v>
      </c>
      <c r="K2495" s="1" t="s">
        <v>49</v>
      </c>
      <c r="L2495" s="1">
        <v>-7</v>
      </c>
      <c r="M2495" s="1">
        <v>88</v>
      </c>
      <c r="N2495" s="6"/>
      <c r="O2495" s="6">
        <v>616</v>
      </c>
      <c r="P2495" s="6">
        <v>-777223.66</v>
      </c>
      <c r="R2495" s="31">
        <v>-616</v>
      </c>
      <c r="S2495" s="28">
        <v>44074</v>
      </c>
    </row>
    <row r="2496" spans="1:19" x14ac:dyDescent="0.2">
      <c r="A2496" s="29">
        <v>41608</v>
      </c>
      <c r="B2496" s="1" t="s">
        <v>200</v>
      </c>
      <c r="C2496" s="27">
        <v>44071</v>
      </c>
      <c r="D2496" s="1">
        <v>51894</v>
      </c>
      <c r="J2496" s="1" t="s">
        <v>0</v>
      </c>
      <c r="K2496" s="1" t="s">
        <v>49</v>
      </c>
      <c r="L2496" s="1">
        <v>-7</v>
      </c>
      <c r="M2496" s="1">
        <v>88</v>
      </c>
      <c r="N2496" s="6"/>
      <c r="O2496" s="6">
        <v>616</v>
      </c>
      <c r="P2496" s="6">
        <v>-778007.66</v>
      </c>
      <c r="R2496" s="31">
        <v>-616</v>
      </c>
      <c r="S2496" s="28">
        <v>44074</v>
      </c>
    </row>
    <row r="2497" spans="1:19" x14ac:dyDescent="0.2">
      <c r="A2497" s="29">
        <v>41608</v>
      </c>
      <c r="B2497" s="1" t="s">
        <v>200</v>
      </c>
      <c r="C2497" s="27">
        <v>44071</v>
      </c>
      <c r="D2497" s="1">
        <v>51894</v>
      </c>
      <c r="J2497" s="1" t="s">
        <v>0</v>
      </c>
      <c r="K2497" s="1" t="s">
        <v>49</v>
      </c>
      <c r="L2497" s="1">
        <v>-2.75</v>
      </c>
      <c r="M2497" s="1">
        <v>88</v>
      </c>
      <c r="N2497" s="6"/>
      <c r="O2497" s="6">
        <v>242</v>
      </c>
      <c r="P2497" s="6">
        <v>-775107.66</v>
      </c>
      <c r="R2497" s="31">
        <v>-242</v>
      </c>
      <c r="S2497" s="28">
        <v>44074</v>
      </c>
    </row>
    <row r="2498" spans="1:19" x14ac:dyDescent="0.2">
      <c r="A2498" s="29">
        <v>41608</v>
      </c>
      <c r="B2498" s="1" t="s">
        <v>200</v>
      </c>
      <c r="C2498" s="27">
        <v>44071</v>
      </c>
      <c r="D2498" s="1">
        <v>51894</v>
      </c>
      <c r="J2498" s="1" t="s">
        <v>0</v>
      </c>
      <c r="K2498" s="1" t="s">
        <v>49</v>
      </c>
      <c r="L2498" s="1">
        <v>-2</v>
      </c>
      <c r="M2498" s="1">
        <v>88</v>
      </c>
      <c r="N2498" s="6"/>
      <c r="O2498" s="6">
        <v>176</v>
      </c>
      <c r="P2498" s="6">
        <v>-775623.66</v>
      </c>
      <c r="R2498" s="31">
        <v>-176</v>
      </c>
      <c r="S2498" s="28">
        <v>44074</v>
      </c>
    </row>
    <row r="2499" spans="1:19" x14ac:dyDescent="0.2">
      <c r="A2499" s="29">
        <v>41608</v>
      </c>
      <c r="B2499" s="1" t="s">
        <v>200</v>
      </c>
      <c r="C2499" s="27">
        <v>44071</v>
      </c>
      <c r="D2499" s="1">
        <v>51894</v>
      </c>
      <c r="J2499" s="1" t="s">
        <v>0</v>
      </c>
      <c r="K2499" s="1" t="s">
        <v>49</v>
      </c>
      <c r="L2499" s="1">
        <v>-2</v>
      </c>
      <c r="M2499" s="1">
        <v>66</v>
      </c>
      <c r="N2499" s="6"/>
      <c r="O2499" s="6">
        <v>132</v>
      </c>
      <c r="P2499" s="6">
        <v>-775271.66</v>
      </c>
      <c r="R2499" s="31">
        <v>-132</v>
      </c>
      <c r="S2499" s="28">
        <v>44074</v>
      </c>
    </row>
    <row r="2500" spans="1:19" x14ac:dyDescent="0.2">
      <c r="A2500" s="29">
        <v>41608</v>
      </c>
      <c r="B2500" s="1" t="s">
        <v>200</v>
      </c>
      <c r="C2500" s="27">
        <v>44071</v>
      </c>
      <c r="D2500" s="1">
        <v>51894</v>
      </c>
      <c r="J2500" s="1" t="s">
        <v>0</v>
      </c>
      <c r="K2500" s="1" t="s">
        <v>49</v>
      </c>
      <c r="L2500" s="1">
        <v>-1</v>
      </c>
      <c r="M2500" s="1">
        <v>124</v>
      </c>
      <c r="N2500" s="6"/>
      <c r="O2500" s="6">
        <v>124</v>
      </c>
      <c r="P2500" s="6">
        <v>-775845.66</v>
      </c>
      <c r="R2500" s="31">
        <v>-124</v>
      </c>
      <c r="S2500" s="28">
        <v>44074</v>
      </c>
    </row>
    <row r="2501" spans="1:19" x14ac:dyDescent="0.2">
      <c r="A2501" s="29">
        <v>41608</v>
      </c>
      <c r="B2501" s="1" t="s">
        <v>200</v>
      </c>
      <c r="C2501" s="27">
        <v>44071</v>
      </c>
      <c r="D2501" s="1">
        <v>51894</v>
      </c>
      <c r="J2501" s="1" t="s">
        <v>0</v>
      </c>
      <c r="K2501" s="1" t="s">
        <v>49</v>
      </c>
      <c r="L2501" s="1">
        <v>-1</v>
      </c>
      <c r="M2501" s="1">
        <v>124</v>
      </c>
      <c r="N2501" s="6"/>
      <c r="O2501" s="6">
        <v>124</v>
      </c>
      <c r="P2501" s="6">
        <v>-776607.66</v>
      </c>
      <c r="R2501" s="31">
        <v>-124</v>
      </c>
      <c r="S2501" s="28">
        <v>44074</v>
      </c>
    </row>
    <row r="2502" spans="1:19" x14ac:dyDescent="0.2">
      <c r="A2502" s="29">
        <v>41608</v>
      </c>
      <c r="B2502" s="1" t="s">
        <v>200</v>
      </c>
      <c r="C2502" s="27">
        <v>44071</v>
      </c>
      <c r="D2502" s="1">
        <v>51894</v>
      </c>
      <c r="J2502" s="1" t="s">
        <v>0</v>
      </c>
      <c r="K2502" s="1" t="s">
        <v>49</v>
      </c>
      <c r="L2502" s="1">
        <v>-1</v>
      </c>
      <c r="M2502" s="1">
        <v>124</v>
      </c>
      <c r="N2502" s="6"/>
      <c r="O2502" s="6">
        <v>124</v>
      </c>
      <c r="P2502" s="6">
        <v>-777391.66</v>
      </c>
      <c r="R2502" s="31">
        <v>-124</v>
      </c>
      <c r="S2502" s="28">
        <v>44074</v>
      </c>
    </row>
    <row r="2503" spans="1:19" x14ac:dyDescent="0.2">
      <c r="A2503" s="29">
        <v>41608</v>
      </c>
      <c r="B2503" s="1" t="s">
        <v>200</v>
      </c>
      <c r="C2503" s="27">
        <v>44071</v>
      </c>
      <c r="D2503" s="1">
        <v>51894</v>
      </c>
      <c r="J2503" s="1" t="s">
        <v>0</v>
      </c>
      <c r="K2503" s="1" t="s">
        <v>49</v>
      </c>
      <c r="L2503" s="1">
        <v>-1.25</v>
      </c>
      <c r="M2503" s="1">
        <v>88</v>
      </c>
      <c r="N2503" s="6"/>
      <c r="O2503" s="6">
        <v>110</v>
      </c>
      <c r="P2503" s="6">
        <v>-778117.66</v>
      </c>
      <c r="R2503" s="31">
        <v>-110</v>
      </c>
      <c r="S2503" s="28">
        <v>44074</v>
      </c>
    </row>
    <row r="2504" spans="1:19" x14ac:dyDescent="0.2">
      <c r="A2504" s="29">
        <v>41608</v>
      </c>
      <c r="B2504" s="1" t="s">
        <v>200</v>
      </c>
      <c r="C2504" s="27">
        <v>44071</v>
      </c>
      <c r="D2504" s="1">
        <v>51894</v>
      </c>
      <c r="J2504" s="1" t="s">
        <v>0</v>
      </c>
      <c r="K2504" s="1" t="s">
        <v>49</v>
      </c>
      <c r="L2504" s="1">
        <v>-1</v>
      </c>
      <c r="M2504" s="1">
        <v>98</v>
      </c>
      <c r="N2504" s="6"/>
      <c r="O2504" s="6">
        <v>98</v>
      </c>
      <c r="P2504" s="6">
        <v>-775721.66</v>
      </c>
      <c r="R2504" s="31">
        <v>-98</v>
      </c>
      <c r="S2504" s="28">
        <v>44074</v>
      </c>
    </row>
    <row r="2505" spans="1:19" x14ac:dyDescent="0.2">
      <c r="A2505" s="29">
        <v>41608</v>
      </c>
      <c r="B2505" s="1" t="s">
        <v>200</v>
      </c>
      <c r="C2505" s="27">
        <v>44071</v>
      </c>
      <c r="D2505" s="1">
        <v>51894</v>
      </c>
      <c r="J2505" s="1" t="s">
        <v>0</v>
      </c>
      <c r="K2505" s="1" t="s">
        <v>49</v>
      </c>
      <c r="L2505" s="1">
        <v>-1</v>
      </c>
      <c r="M2505" s="1">
        <v>88</v>
      </c>
      <c r="N2505" s="6"/>
      <c r="O2505" s="6">
        <v>88</v>
      </c>
      <c r="P2505" s="6">
        <v>-775447.66</v>
      </c>
      <c r="R2505" s="31">
        <v>-88</v>
      </c>
      <c r="S2505" s="28">
        <v>44074</v>
      </c>
    </row>
    <row r="2506" spans="1:19" x14ac:dyDescent="0.2">
      <c r="A2506" s="29">
        <v>41608</v>
      </c>
      <c r="B2506" s="1" t="s">
        <v>200</v>
      </c>
      <c r="C2506" s="27">
        <v>44071</v>
      </c>
      <c r="D2506" s="1">
        <v>51894</v>
      </c>
      <c r="J2506" s="1" t="s">
        <v>0</v>
      </c>
      <c r="K2506" s="1" t="s">
        <v>49</v>
      </c>
      <c r="L2506" s="1">
        <v>-0.75</v>
      </c>
      <c r="M2506" s="1">
        <v>88</v>
      </c>
      <c r="N2506" s="6"/>
      <c r="O2506" s="6">
        <v>66</v>
      </c>
      <c r="P2506" s="6">
        <v>-774865.66</v>
      </c>
      <c r="R2506" s="31">
        <v>-66</v>
      </c>
      <c r="S2506" s="28">
        <v>44074</v>
      </c>
    </row>
    <row r="2507" spans="1:19" x14ac:dyDescent="0.2">
      <c r="A2507" s="29">
        <v>41608</v>
      </c>
      <c r="B2507" s="1" t="s">
        <v>200</v>
      </c>
      <c r="C2507" s="27">
        <v>44071</v>
      </c>
      <c r="D2507" s="1">
        <v>51894</v>
      </c>
      <c r="J2507" s="1" t="s">
        <v>0</v>
      </c>
      <c r="K2507" s="1" t="s">
        <v>49</v>
      </c>
      <c r="L2507" s="1">
        <v>-0.5</v>
      </c>
      <c r="M2507" s="1">
        <v>88</v>
      </c>
      <c r="N2507" s="6"/>
      <c r="O2507" s="6">
        <v>44</v>
      </c>
      <c r="P2507" s="6">
        <v>-777267.66</v>
      </c>
      <c r="R2507" s="31">
        <v>-44</v>
      </c>
      <c r="S2507" s="28">
        <v>44074</v>
      </c>
    </row>
    <row r="2508" spans="1:19" x14ac:dyDescent="0.2">
      <c r="A2508" s="29">
        <v>41608</v>
      </c>
      <c r="B2508" s="1" t="s">
        <v>200</v>
      </c>
      <c r="C2508" s="27">
        <v>44071</v>
      </c>
      <c r="D2508" s="1">
        <v>51894</v>
      </c>
      <c r="J2508" s="1" t="s">
        <v>0</v>
      </c>
      <c r="K2508" s="1" t="s">
        <v>49</v>
      </c>
      <c r="L2508" s="1">
        <v>-2</v>
      </c>
      <c r="M2508" s="1">
        <v>18</v>
      </c>
      <c r="N2508" s="6"/>
      <c r="O2508" s="6">
        <v>36</v>
      </c>
      <c r="P2508" s="6">
        <v>-775331.66</v>
      </c>
      <c r="R2508" s="31">
        <v>-36</v>
      </c>
      <c r="S2508" s="28">
        <v>44074</v>
      </c>
    </row>
    <row r="2509" spans="1:19" x14ac:dyDescent="0.2">
      <c r="A2509" s="29">
        <v>41608</v>
      </c>
      <c r="B2509" s="1" t="s">
        <v>200</v>
      </c>
      <c r="C2509" s="27">
        <v>44071</v>
      </c>
      <c r="D2509" s="1">
        <v>51894</v>
      </c>
      <c r="J2509" s="1" t="s">
        <v>0</v>
      </c>
      <c r="K2509" s="1" t="s">
        <v>49</v>
      </c>
      <c r="L2509" s="1">
        <v>-2</v>
      </c>
      <c r="M2509" s="1">
        <v>16</v>
      </c>
      <c r="N2509" s="6"/>
      <c r="O2509" s="6">
        <v>32</v>
      </c>
      <c r="P2509" s="6">
        <v>-775139.66</v>
      </c>
      <c r="R2509" s="31">
        <v>-32</v>
      </c>
      <c r="S2509" s="28">
        <v>44074</v>
      </c>
    </row>
    <row r="2510" spans="1:19" x14ac:dyDescent="0.2">
      <c r="A2510" s="29">
        <v>41608</v>
      </c>
      <c r="B2510" s="1" t="s">
        <v>200</v>
      </c>
      <c r="C2510" s="27">
        <v>44071</v>
      </c>
      <c r="D2510" s="1">
        <v>51894</v>
      </c>
      <c r="J2510" s="1" t="s">
        <v>0</v>
      </c>
      <c r="K2510" s="1" t="s">
        <v>49</v>
      </c>
      <c r="L2510" s="1">
        <v>-1</v>
      </c>
      <c r="M2510" s="1">
        <v>28</v>
      </c>
      <c r="N2510" s="6"/>
      <c r="O2510" s="6">
        <v>28</v>
      </c>
      <c r="P2510" s="6">
        <v>-775359.66</v>
      </c>
      <c r="R2510" s="31">
        <v>-28</v>
      </c>
      <c r="S2510" s="28">
        <v>44074</v>
      </c>
    </row>
    <row r="2511" spans="1:19" x14ac:dyDescent="0.2">
      <c r="A2511" s="29">
        <v>41608</v>
      </c>
      <c r="B2511" s="1" t="s">
        <v>200</v>
      </c>
      <c r="C2511" s="27">
        <v>44071</v>
      </c>
      <c r="D2511" s="1">
        <v>51894</v>
      </c>
      <c r="J2511" s="1" t="s">
        <v>0</v>
      </c>
      <c r="K2511" s="1" t="s">
        <v>49</v>
      </c>
      <c r="L2511" s="1">
        <v>-2</v>
      </c>
      <c r="M2511" s="1">
        <v>12</v>
      </c>
      <c r="N2511" s="6"/>
      <c r="O2511" s="6">
        <v>24</v>
      </c>
      <c r="P2511" s="6">
        <v>-775295.66</v>
      </c>
      <c r="R2511" s="31">
        <v>-24</v>
      </c>
      <c r="S2511" s="28">
        <v>44074</v>
      </c>
    </row>
    <row r="2512" spans="1:19" x14ac:dyDescent="0.2">
      <c r="A2512" s="29">
        <v>41333</v>
      </c>
      <c r="B2512" s="1" t="s">
        <v>200</v>
      </c>
      <c r="C2512" s="27">
        <v>44074</v>
      </c>
      <c r="D2512" s="1">
        <v>51872</v>
      </c>
      <c r="J2512" s="1" t="s">
        <v>0</v>
      </c>
      <c r="K2512" s="1" t="s">
        <v>49</v>
      </c>
      <c r="L2512" s="1">
        <v>-3.25</v>
      </c>
      <c r="M2512" s="1">
        <v>88</v>
      </c>
      <c r="N2512" s="6"/>
      <c r="O2512" s="6">
        <v>286</v>
      </c>
      <c r="P2512" s="6">
        <v>-778667.66</v>
      </c>
      <c r="R2512" s="31">
        <v>-286</v>
      </c>
      <c r="S2512" s="28">
        <v>44074</v>
      </c>
    </row>
    <row r="2513" spans="1:19" x14ac:dyDescent="0.2">
      <c r="A2513" s="29">
        <v>41333</v>
      </c>
      <c r="B2513" s="1" t="s">
        <v>200</v>
      </c>
      <c r="C2513" s="27">
        <v>44074</v>
      </c>
      <c r="D2513" s="1">
        <v>51872</v>
      </c>
      <c r="J2513" s="1" t="s">
        <v>0</v>
      </c>
      <c r="K2513" s="1" t="s">
        <v>49</v>
      </c>
      <c r="L2513" s="1">
        <v>-3.25</v>
      </c>
      <c r="M2513" s="1">
        <v>88</v>
      </c>
      <c r="N2513" s="6"/>
      <c r="O2513" s="6">
        <v>286</v>
      </c>
      <c r="P2513" s="6">
        <v>-782011.66</v>
      </c>
      <c r="R2513" s="31">
        <v>-286</v>
      </c>
      <c r="S2513" s="28">
        <v>44074</v>
      </c>
    </row>
    <row r="2514" spans="1:19" x14ac:dyDescent="0.2">
      <c r="A2514" s="29">
        <v>41333</v>
      </c>
      <c r="B2514" s="1" t="s">
        <v>200</v>
      </c>
      <c r="C2514" s="27">
        <v>44074</v>
      </c>
      <c r="D2514" s="1">
        <v>51872</v>
      </c>
      <c r="J2514" s="1" t="s">
        <v>0</v>
      </c>
      <c r="K2514" s="1" t="s">
        <v>49</v>
      </c>
      <c r="L2514" s="1">
        <v>-3</v>
      </c>
      <c r="M2514" s="1">
        <v>88</v>
      </c>
      <c r="N2514" s="6"/>
      <c r="O2514" s="6">
        <v>264</v>
      </c>
      <c r="P2514" s="6">
        <v>-778381.66</v>
      </c>
      <c r="R2514" s="31">
        <v>-264</v>
      </c>
      <c r="S2514" s="28">
        <v>44074</v>
      </c>
    </row>
    <row r="2515" spans="1:19" x14ac:dyDescent="0.2">
      <c r="A2515" s="29">
        <v>41333</v>
      </c>
      <c r="B2515" s="1" t="s">
        <v>200</v>
      </c>
      <c r="C2515" s="27">
        <v>44074</v>
      </c>
      <c r="D2515" s="1">
        <v>51872</v>
      </c>
      <c r="J2515" s="1" t="s">
        <v>0</v>
      </c>
      <c r="K2515" s="1" t="s">
        <v>49</v>
      </c>
      <c r="L2515" s="1">
        <v>-1.25</v>
      </c>
      <c r="M2515" s="1">
        <v>88</v>
      </c>
      <c r="N2515" s="6"/>
      <c r="O2515" s="6">
        <v>110</v>
      </c>
      <c r="P2515" s="6">
        <v>-780053.66</v>
      </c>
      <c r="R2515" s="31">
        <v>-110</v>
      </c>
      <c r="S2515" s="28">
        <v>44074</v>
      </c>
    </row>
    <row r="2516" spans="1:19" x14ac:dyDescent="0.2">
      <c r="A2516" s="29">
        <v>41333</v>
      </c>
      <c r="B2516" s="1" t="s">
        <v>200</v>
      </c>
      <c r="C2516" s="27">
        <v>44074</v>
      </c>
      <c r="D2516" s="1">
        <v>51872</v>
      </c>
      <c r="J2516" s="1" t="s">
        <v>0</v>
      </c>
      <c r="K2516" s="1" t="s">
        <v>49</v>
      </c>
      <c r="L2516" s="1">
        <v>-2</v>
      </c>
      <c r="M2516" s="1">
        <v>28</v>
      </c>
      <c r="N2516" s="6"/>
      <c r="O2516" s="6">
        <v>56</v>
      </c>
      <c r="P2516" s="6">
        <v>-785620.66</v>
      </c>
      <c r="R2516" s="31">
        <v>-56</v>
      </c>
      <c r="S2516" s="28">
        <v>44074</v>
      </c>
    </row>
    <row r="2517" spans="1:19" x14ac:dyDescent="0.2">
      <c r="A2517" s="29">
        <v>41333</v>
      </c>
      <c r="B2517" s="1" t="s">
        <v>200</v>
      </c>
      <c r="C2517" s="27">
        <v>44074</v>
      </c>
      <c r="D2517" s="1">
        <v>51872</v>
      </c>
      <c r="J2517" s="1" t="s">
        <v>0</v>
      </c>
      <c r="K2517" s="1" t="s">
        <v>49</v>
      </c>
      <c r="L2517" s="1">
        <v>-0.5</v>
      </c>
      <c r="M2517" s="1">
        <v>88</v>
      </c>
      <c r="N2517" s="6"/>
      <c r="O2517" s="6">
        <v>44</v>
      </c>
      <c r="P2517" s="6">
        <v>-780097.66</v>
      </c>
      <c r="R2517" s="31">
        <v>-44</v>
      </c>
      <c r="S2517" s="28">
        <v>44074</v>
      </c>
    </row>
    <row r="2518" spans="1:19" x14ac:dyDescent="0.2">
      <c r="A2518" s="29">
        <v>41333</v>
      </c>
      <c r="B2518" s="1" t="s">
        <v>200</v>
      </c>
      <c r="C2518" s="27">
        <v>44074</v>
      </c>
      <c r="D2518" s="1">
        <v>51872</v>
      </c>
      <c r="J2518" s="1" t="s">
        <v>0</v>
      </c>
      <c r="K2518" s="1" t="s">
        <v>49</v>
      </c>
      <c r="L2518" s="1">
        <v>-0.25</v>
      </c>
      <c r="M2518" s="1">
        <v>88</v>
      </c>
      <c r="N2518" s="6"/>
      <c r="O2518" s="6">
        <v>22</v>
      </c>
      <c r="P2518" s="6">
        <v>-782957.66</v>
      </c>
      <c r="R2518" s="31">
        <v>-22</v>
      </c>
      <c r="S2518" s="28">
        <v>44074</v>
      </c>
    </row>
    <row r="2519" spans="1:19" x14ac:dyDescent="0.2">
      <c r="A2519" s="29">
        <v>41500</v>
      </c>
      <c r="B2519" s="1" t="s">
        <v>200</v>
      </c>
      <c r="C2519" s="27">
        <v>44074</v>
      </c>
      <c r="D2519" s="1">
        <v>51880</v>
      </c>
      <c r="J2519" s="1" t="s">
        <v>0</v>
      </c>
      <c r="K2519" s="1" t="s">
        <v>49</v>
      </c>
      <c r="L2519" s="1">
        <v>-9.75</v>
      </c>
      <c r="M2519" s="1">
        <v>88</v>
      </c>
      <c r="N2519" s="6"/>
      <c r="O2519" s="6">
        <v>858</v>
      </c>
      <c r="P2519" s="6">
        <v>-782935.66</v>
      </c>
      <c r="R2519" s="31">
        <v>-858</v>
      </c>
      <c r="S2519" s="28">
        <v>44074</v>
      </c>
    </row>
    <row r="2520" spans="1:19" x14ac:dyDescent="0.2">
      <c r="A2520" s="29">
        <v>41500</v>
      </c>
      <c r="B2520" s="1" t="s">
        <v>200</v>
      </c>
      <c r="C2520" s="27">
        <v>44074</v>
      </c>
      <c r="D2520" s="1">
        <v>51880</v>
      </c>
      <c r="J2520" s="1" t="s">
        <v>0</v>
      </c>
      <c r="K2520" s="1" t="s">
        <v>49</v>
      </c>
      <c r="L2520" s="1">
        <v>-8.75</v>
      </c>
      <c r="M2520" s="1">
        <v>88</v>
      </c>
      <c r="N2520" s="6"/>
      <c r="O2520" s="6">
        <v>770</v>
      </c>
      <c r="P2520" s="6">
        <v>-785509.66</v>
      </c>
      <c r="R2520" s="31">
        <v>-770</v>
      </c>
      <c r="S2520" s="28">
        <v>44074</v>
      </c>
    </row>
    <row r="2521" spans="1:19" x14ac:dyDescent="0.2">
      <c r="A2521" s="29">
        <v>41500</v>
      </c>
      <c r="B2521" s="1" t="s">
        <v>200</v>
      </c>
      <c r="C2521" s="27">
        <v>44074</v>
      </c>
      <c r="D2521" s="1">
        <v>51880</v>
      </c>
      <c r="J2521" s="1" t="s">
        <v>0</v>
      </c>
      <c r="K2521" s="1" t="s">
        <v>49</v>
      </c>
      <c r="L2521" s="1">
        <v>-8.25</v>
      </c>
      <c r="M2521" s="1">
        <v>88</v>
      </c>
      <c r="N2521" s="6"/>
      <c r="O2521" s="6">
        <v>726</v>
      </c>
      <c r="P2521" s="6">
        <v>-779547.66</v>
      </c>
      <c r="R2521" s="31">
        <v>-726</v>
      </c>
      <c r="S2521" s="28">
        <v>44074</v>
      </c>
    </row>
    <row r="2522" spans="1:19" x14ac:dyDescent="0.2">
      <c r="A2522" s="29">
        <v>41500</v>
      </c>
      <c r="B2522" s="1" t="s">
        <v>200</v>
      </c>
      <c r="C2522" s="27">
        <v>44074</v>
      </c>
      <c r="D2522" s="1">
        <v>51880</v>
      </c>
      <c r="J2522" s="1" t="s">
        <v>0</v>
      </c>
      <c r="K2522" s="1" t="s">
        <v>49</v>
      </c>
      <c r="L2522" s="1">
        <v>-6.75</v>
      </c>
      <c r="M2522" s="1">
        <v>88</v>
      </c>
      <c r="N2522" s="6"/>
      <c r="O2522" s="6">
        <v>594</v>
      </c>
      <c r="P2522" s="6">
        <v>-781725.66</v>
      </c>
      <c r="R2522" s="31">
        <v>-594</v>
      </c>
      <c r="S2522" s="28">
        <v>44074</v>
      </c>
    </row>
    <row r="2523" spans="1:19" x14ac:dyDescent="0.2">
      <c r="A2523" s="29">
        <v>41500</v>
      </c>
      <c r="B2523" s="1" t="s">
        <v>200</v>
      </c>
      <c r="C2523" s="27">
        <v>44074</v>
      </c>
      <c r="D2523" s="1">
        <v>51880</v>
      </c>
      <c r="J2523" s="1" t="s">
        <v>0</v>
      </c>
      <c r="K2523" s="1" t="s">
        <v>49</v>
      </c>
      <c r="L2523" s="1">
        <v>-6.5</v>
      </c>
      <c r="M2523" s="1">
        <v>88</v>
      </c>
      <c r="N2523" s="6"/>
      <c r="O2523" s="6">
        <v>572</v>
      </c>
      <c r="P2523" s="6">
        <v>-781131.66</v>
      </c>
      <c r="R2523" s="31">
        <v>-572</v>
      </c>
      <c r="S2523" s="28">
        <v>44074</v>
      </c>
    </row>
    <row r="2524" spans="1:19" x14ac:dyDescent="0.2">
      <c r="A2524" s="29">
        <v>41500</v>
      </c>
      <c r="B2524" s="1" t="s">
        <v>200</v>
      </c>
      <c r="C2524" s="27">
        <v>44074</v>
      </c>
      <c r="D2524" s="1">
        <v>51880</v>
      </c>
      <c r="J2524" s="1" t="s">
        <v>0</v>
      </c>
      <c r="K2524" s="1" t="s">
        <v>49</v>
      </c>
      <c r="L2524" s="1">
        <v>-6.25</v>
      </c>
      <c r="M2524" s="1">
        <v>88</v>
      </c>
      <c r="N2524" s="6"/>
      <c r="O2524" s="6">
        <v>550</v>
      </c>
      <c r="P2524" s="6">
        <v>-784145.66</v>
      </c>
      <c r="R2524" s="31">
        <v>-550</v>
      </c>
      <c r="S2524" s="28">
        <v>44074</v>
      </c>
    </row>
    <row r="2525" spans="1:19" x14ac:dyDescent="0.2">
      <c r="A2525" s="29">
        <v>41500</v>
      </c>
      <c r="B2525" s="1" t="s">
        <v>200</v>
      </c>
      <c r="C2525" s="27">
        <v>44074</v>
      </c>
      <c r="D2525" s="1">
        <v>51880</v>
      </c>
      <c r="J2525" s="1" t="s">
        <v>0</v>
      </c>
      <c r="K2525" s="1" t="s">
        <v>49</v>
      </c>
      <c r="L2525" s="1">
        <v>-5.25</v>
      </c>
      <c r="M2525" s="1">
        <v>88</v>
      </c>
      <c r="N2525" s="6"/>
      <c r="O2525" s="6">
        <v>462</v>
      </c>
      <c r="P2525" s="6">
        <v>-780559.66</v>
      </c>
      <c r="R2525" s="31">
        <v>-462</v>
      </c>
      <c r="S2525" s="28">
        <v>44074</v>
      </c>
    </row>
    <row r="2526" spans="1:19" x14ac:dyDescent="0.2">
      <c r="A2526" s="29">
        <v>41500</v>
      </c>
      <c r="B2526" s="1" t="s">
        <v>200</v>
      </c>
      <c r="C2526" s="27">
        <v>44074</v>
      </c>
      <c r="D2526" s="1">
        <v>51880</v>
      </c>
      <c r="J2526" s="1" t="s">
        <v>0</v>
      </c>
      <c r="K2526" s="1" t="s">
        <v>49</v>
      </c>
      <c r="L2526" s="1">
        <v>-5</v>
      </c>
      <c r="M2526" s="1">
        <v>88</v>
      </c>
      <c r="N2526" s="6"/>
      <c r="O2526" s="6">
        <v>440</v>
      </c>
      <c r="P2526" s="6">
        <v>-783397.66</v>
      </c>
      <c r="R2526" s="31">
        <v>-440</v>
      </c>
      <c r="S2526" s="28">
        <v>44074</v>
      </c>
    </row>
    <row r="2527" spans="1:19" x14ac:dyDescent="0.2">
      <c r="A2527" s="29">
        <v>41500</v>
      </c>
      <c r="B2527" s="1" t="s">
        <v>200</v>
      </c>
      <c r="C2527" s="27">
        <v>44074</v>
      </c>
      <c r="D2527" s="1">
        <v>51880</v>
      </c>
      <c r="J2527" s="1" t="s">
        <v>0</v>
      </c>
      <c r="K2527" s="1" t="s">
        <v>49</v>
      </c>
      <c r="L2527" s="1">
        <v>-1</v>
      </c>
      <c r="M2527" s="1">
        <v>398</v>
      </c>
      <c r="N2527" s="6"/>
      <c r="O2527" s="6">
        <v>398</v>
      </c>
      <c r="P2527" s="6">
        <v>-786018.66</v>
      </c>
      <c r="R2527" s="31">
        <v>-398</v>
      </c>
      <c r="S2527" s="28">
        <v>44074</v>
      </c>
    </row>
    <row r="2528" spans="1:19" x14ac:dyDescent="0.2">
      <c r="A2528" s="29">
        <v>41500</v>
      </c>
      <c r="B2528" s="1" t="s">
        <v>200</v>
      </c>
      <c r="C2528" s="27">
        <v>44074</v>
      </c>
      <c r="D2528" s="1">
        <v>51880</v>
      </c>
      <c r="J2528" s="1" t="s">
        <v>0</v>
      </c>
      <c r="K2528" s="1" t="s">
        <v>49</v>
      </c>
      <c r="L2528" s="1">
        <v>-4.5</v>
      </c>
      <c r="M2528" s="1">
        <v>88</v>
      </c>
      <c r="N2528" s="6"/>
      <c r="O2528" s="6">
        <v>396</v>
      </c>
      <c r="P2528" s="6">
        <v>-779943.66</v>
      </c>
      <c r="R2528" s="31">
        <v>-396</v>
      </c>
      <c r="S2528" s="28">
        <v>44074</v>
      </c>
    </row>
    <row r="2529" spans="1:19" x14ac:dyDescent="0.2">
      <c r="A2529" s="29">
        <v>41500</v>
      </c>
      <c r="B2529" s="1" t="s">
        <v>200</v>
      </c>
      <c r="C2529" s="27">
        <v>44074</v>
      </c>
      <c r="D2529" s="1">
        <v>51880</v>
      </c>
      <c r="J2529" s="1" t="s">
        <v>0</v>
      </c>
      <c r="K2529" s="1" t="s">
        <v>49</v>
      </c>
      <c r="L2529" s="1">
        <v>-3.5</v>
      </c>
      <c r="M2529" s="1">
        <v>88</v>
      </c>
      <c r="N2529" s="6"/>
      <c r="O2529" s="6">
        <v>308</v>
      </c>
      <c r="P2529" s="6">
        <v>-784453.66</v>
      </c>
      <c r="R2529" s="31">
        <v>-308</v>
      </c>
      <c r="S2529" s="28">
        <v>44074</v>
      </c>
    </row>
    <row r="2530" spans="1:19" x14ac:dyDescent="0.2">
      <c r="A2530" s="29">
        <v>41500</v>
      </c>
      <c r="B2530" s="1" t="s">
        <v>200</v>
      </c>
      <c r="C2530" s="27">
        <v>44074</v>
      </c>
      <c r="D2530" s="1">
        <v>51880</v>
      </c>
      <c r="J2530" s="1" t="s">
        <v>0</v>
      </c>
      <c r="K2530" s="1" t="s">
        <v>49</v>
      </c>
      <c r="L2530" s="1">
        <v>-2.25</v>
      </c>
      <c r="M2530" s="1">
        <v>88</v>
      </c>
      <c r="N2530" s="6"/>
      <c r="O2530" s="6">
        <v>198</v>
      </c>
      <c r="P2530" s="6">
        <v>-783595.66</v>
      </c>
      <c r="R2530" s="31">
        <v>-198</v>
      </c>
      <c r="S2530" s="28">
        <v>44074</v>
      </c>
    </row>
    <row r="2531" spans="1:19" x14ac:dyDescent="0.2">
      <c r="A2531" s="29">
        <v>41500</v>
      </c>
      <c r="B2531" s="1" t="s">
        <v>200</v>
      </c>
      <c r="C2531" s="27">
        <v>44074</v>
      </c>
      <c r="D2531" s="1">
        <v>51880</v>
      </c>
      <c r="J2531" s="1" t="s">
        <v>0</v>
      </c>
      <c r="K2531" s="1" t="s">
        <v>49</v>
      </c>
      <c r="L2531" s="1">
        <v>-2</v>
      </c>
      <c r="M2531" s="1">
        <v>88</v>
      </c>
      <c r="N2531" s="6"/>
      <c r="O2531" s="6">
        <v>176</v>
      </c>
      <c r="P2531" s="6">
        <v>-784739.66</v>
      </c>
      <c r="R2531" s="31">
        <v>-176</v>
      </c>
      <c r="S2531" s="28">
        <v>44074</v>
      </c>
    </row>
    <row r="2532" spans="1:19" x14ac:dyDescent="0.2">
      <c r="A2532" s="29">
        <v>41500</v>
      </c>
      <c r="B2532" s="1" t="s">
        <v>200</v>
      </c>
      <c r="C2532" s="27">
        <v>44074</v>
      </c>
      <c r="D2532" s="1">
        <v>51880</v>
      </c>
      <c r="J2532" s="1" t="s">
        <v>0</v>
      </c>
      <c r="K2532" s="1" t="s">
        <v>49</v>
      </c>
      <c r="L2532" s="1">
        <v>-1.75</v>
      </c>
      <c r="M2532" s="1">
        <v>88</v>
      </c>
      <c r="N2532" s="6"/>
      <c r="O2532" s="6">
        <v>154</v>
      </c>
      <c r="P2532" s="6">
        <v>-778821.66</v>
      </c>
      <c r="R2532" s="31">
        <v>-154</v>
      </c>
      <c r="S2532" s="28">
        <v>44074</v>
      </c>
    </row>
    <row r="2533" spans="1:19" x14ac:dyDescent="0.2">
      <c r="A2533" s="29">
        <v>41500</v>
      </c>
      <c r="B2533" s="1" t="s">
        <v>200</v>
      </c>
      <c r="C2533" s="27">
        <v>44074</v>
      </c>
      <c r="D2533" s="1">
        <v>51880</v>
      </c>
      <c r="J2533" s="1" t="s">
        <v>0</v>
      </c>
      <c r="K2533" s="1" t="s">
        <v>49</v>
      </c>
      <c r="L2533" s="1">
        <v>-1.25</v>
      </c>
      <c r="M2533" s="1">
        <v>88</v>
      </c>
      <c r="N2533" s="6"/>
      <c r="O2533" s="6">
        <v>110</v>
      </c>
      <c r="P2533" s="6">
        <v>-784563.66</v>
      </c>
      <c r="R2533" s="31">
        <v>-110</v>
      </c>
      <c r="S2533" s="28">
        <v>44074</v>
      </c>
    </row>
    <row r="2534" spans="1:19" x14ac:dyDescent="0.2">
      <c r="A2534" s="29">
        <v>41500</v>
      </c>
      <c r="B2534" s="1" t="s">
        <v>200</v>
      </c>
      <c r="C2534" s="27">
        <v>44074</v>
      </c>
      <c r="D2534" s="1">
        <v>51880</v>
      </c>
      <c r="J2534" s="1" t="s">
        <v>0</v>
      </c>
      <c r="K2534" s="1" t="s">
        <v>49</v>
      </c>
      <c r="L2534" s="1">
        <v>-1</v>
      </c>
      <c r="M2534" s="1">
        <v>88</v>
      </c>
      <c r="N2534" s="6"/>
      <c r="O2534" s="6">
        <v>88</v>
      </c>
      <c r="P2534" s="6">
        <v>-786106.66</v>
      </c>
      <c r="R2534" s="31">
        <v>-88</v>
      </c>
      <c r="S2534" s="28">
        <v>44074</v>
      </c>
    </row>
    <row r="2535" spans="1:19" x14ac:dyDescent="0.2">
      <c r="A2535" s="29">
        <v>41500</v>
      </c>
      <c r="B2535" s="1" t="s">
        <v>200</v>
      </c>
      <c r="C2535" s="27">
        <v>44074</v>
      </c>
      <c r="D2535" s="1">
        <v>51880</v>
      </c>
      <c r="J2535" s="1" t="s">
        <v>0</v>
      </c>
      <c r="K2535" s="1" t="s">
        <v>49</v>
      </c>
      <c r="L2535" s="1">
        <v>-0.75</v>
      </c>
      <c r="M2535" s="1">
        <v>88</v>
      </c>
      <c r="N2535" s="6"/>
      <c r="O2535" s="6">
        <v>66</v>
      </c>
      <c r="P2535" s="6">
        <v>-782077.66</v>
      </c>
      <c r="R2535" s="31">
        <v>-66</v>
      </c>
      <c r="S2535" s="28">
        <v>44074</v>
      </c>
    </row>
    <row r="2536" spans="1:19" x14ac:dyDescent="0.2">
      <c r="A2536" s="29">
        <v>41638</v>
      </c>
      <c r="B2536" s="1" t="s">
        <v>200</v>
      </c>
      <c r="C2536" s="27">
        <v>44074</v>
      </c>
      <c r="D2536" s="1">
        <v>51903</v>
      </c>
      <c r="J2536" s="1" t="s">
        <v>0</v>
      </c>
      <c r="K2536" s="1" t="s">
        <v>49</v>
      </c>
      <c r="L2536" s="1">
        <v>-0.5</v>
      </c>
      <c r="M2536" s="1">
        <v>110</v>
      </c>
      <c r="N2536" s="6"/>
      <c r="O2536" s="6">
        <v>55</v>
      </c>
      <c r="P2536" s="6">
        <v>-785564.66</v>
      </c>
      <c r="R2536" s="31">
        <v>-55</v>
      </c>
      <c r="S2536" s="28">
        <v>44074</v>
      </c>
    </row>
    <row r="2537" spans="1:19" x14ac:dyDescent="0.2">
      <c r="A2537" s="29">
        <v>41352</v>
      </c>
      <c r="B2537" s="1" t="s">
        <v>200</v>
      </c>
      <c r="C2537" s="27">
        <v>44075</v>
      </c>
      <c r="D2537" s="1">
        <v>51878</v>
      </c>
      <c r="J2537" s="1" t="s">
        <v>0</v>
      </c>
      <c r="K2537" s="1" t="s">
        <v>49</v>
      </c>
      <c r="L2537" s="1">
        <v>-1</v>
      </c>
      <c r="M2537" s="1">
        <v>5900</v>
      </c>
      <c r="N2537" s="6"/>
      <c r="O2537" s="6">
        <v>5900</v>
      </c>
      <c r="P2537" s="6">
        <v>-832152.66</v>
      </c>
      <c r="R2537" s="31">
        <v>-5900</v>
      </c>
      <c r="S2537" s="28">
        <v>44104</v>
      </c>
    </row>
    <row r="2538" spans="1:19" x14ac:dyDescent="0.2">
      <c r="A2538" s="29">
        <v>41352</v>
      </c>
      <c r="B2538" s="1" t="s">
        <v>200</v>
      </c>
      <c r="C2538" s="27">
        <v>44075</v>
      </c>
      <c r="D2538" s="1">
        <v>51878</v>
      </c>
      <c r="J2538" s="1" t="s">
        <v>0</v>
      </c>
      <c r="K2538" s="1" t="s">
        <v>49</v>
      </c>
      <c r="L2538" s="1">
        <v>-8</v>
      </c>
      <c r="M2538" s="1">
        <v>88</v>
      </c>
      <c r="N2538" s="6"/>
      <c r="O2538" s="6">
        <v>704</v>
      </c>
      <c r="P2538" s="6">
        <v>-787052.66</v>
      </c>
      <c r="R2538" s="31">
        <v>-704</v>
      </c>
      <c r="S2538" s="28">
        <v>44104</v>
      </c>
    </row>
    <row r="2539" spans="1:19" x14ac:dyDescent="0.2">
      <c r="A2539" s="29">
        <v>41352</v>
      </c>
      <c r="B2539" s="1" t="s">
        <v>200</v>
      </c>
      <c r="C2539" s="27">
        <v>44075</v>
      </c>
      <c r="D2539" s="1">
        <v>51878</v>
      </c>
      <c r="J2539" s="1" t="s">
        <v>0</v>
      </c>
      <c r="K2539" s="1" t="s">
        <v>49</v>
      </c>
      <c r="L2539" s="1">
        <v>-4.75</v>
      </c>
      <c r="M2539" s="1">
        <v>88</v>
      </c>
      <c r="N2539" s="6"/>
      <c r="O2539" s="6">
        <v>418</v>
      </c>
      <c r="P2539" s="6">
        <v>-787470.66</v>
      </c>
      <c r="R2539" s="31">
        <v>-418</v>
      </c>
      <c r="S2539" s="28">
        <v>44104</v>
      </c>
    </row>
    <row r="2540" spans="1:19" x14ac:dyDescent="0.2">
      <c r="A2540" s="29">
        <v>41352</v>
      </c>
      <c r="B2540" s="1" t="s">
        <v>200</v>
      </c>
      <c r="C2540" s="27">
        <v>44075</v>
      </c>
      <c r="D2540" s="1">
        <v>51878</v>
      </c>
      <c r="J2540" s="1" t="s">
        <v>0</v>
      </c>
      <c r="K2540" s="1" t="s">
        <v>49</v>
      </c>
      <c r="L2540" s="1">
        <v>-4.25</v>
      </c>
      <c r="M2540" s="1">
        <v>88</v>
      </c>
      <c r="N2540" s="6"/>
      <c r="O2540" s="6">
        <v>374</v>
      </c>
      <c r="P2540" s="6">
        <v>-787844.66</v>
      </c>
      <c r="R2540" s="31">
        <v>-374</v>
      </c>
      <c r="S2540" s="28">
        <v>44104</v>
      </c>
    </row>
    <row r="2541" spans="1:19" x14ac:dyDescent="0.2">
      <c r="A2541" s="29">
        <v>41352</v>
      </c>
      <c r="B2541" s="1" t="s">
        <v>200</v>
      </c>
      <c r="C2541" s="27">
        <v>44075</v>
      </c>
      <c r="D2541" s="1">
        <v>51878</v>
      </c>
      <c r="J2541" s="1" t="s">
        <v>0</v>
      </c>
      <c r="K2541" s="1" t="s">
        <v>49</v>
      </c>
      <c r="L2541" s="1">
        <v>-2.5</v>
      </c>
      <c r="M2541" s="1">
        <v>88</v>
      </c>
      <c r="N2541" s="6"/>
      <c r="O2541" s="6">
        <v>220</v>
      </c>
      <c r="P2541" s="6">
        <v>-788064.66</v>
      </c>
      <c r="R2541" s="31">
        <v>-220</v>
      </c>
      <c r="S2541" s="28">
        <v>44104</v>
      </c>
    </row>
    <row r="2542" spans="1:19" x14ac:dyDescent="0.2">
      <c r="A2542" s="29">
        <v>41352</v>
      </c>
      <c r="B2542" s="1" t="s">
        <v>200</v>
      </c>
      <c r="C2542" s="27">
        <v>44075</v>
      </c>
      <c r="D2542" s="1">
        <v>51878</v>
      </c>
      <c r="J2542" s="1" t="s">
        <v>0</v>
      </c>
      <c r="K2542" s="1" t="s">
        <v>49</v>
      </c>
      <c r="L2542" s="1">
        <v>-2.25</v>
      </c>
      <c r="M2542" s="1">
        <v>88</v>
      </c>
      <c r="N2542" s="6"/>
      <c r="O2542" s="6">
        <v>198</v>
      </c>
      <c r="P2542" s="6">
        <v>-786348.66</v>
      </c>
      <c r="R2542" s="31">
        <v>-198</v>
      </c>
      <c r="S2542" s="28">
        <v>44104</v>
      </c>
    </row>
    <row r="2543" spans="1:19" x14ac:dyDescent="0.2">
      <c r="A2543" s="29">
        <v>41352</v>
      </c>
      <c r="B2543" s="1" t="s">
        <v>200</v>
      </c>
      <c r="C2543" s="27">
        <v>44075</v>
      </c>
      <c r="D2543" s="1">
        <v>51878</v>
      </c>
      <c r="J2543" s="1" t="s">
        <v>0</v>
      </c>
      <c r="K2543" s="1" t="s">
        <v>49</v>
      </c>
      <c r="L2543" s="1">
        <v>-1.75</v>
      </c>
      <c r="M2543" s="1">
        <v>88</v>
      </c>
      <c r="N2543" s="6"/>
      <c r="O2543" s="6">
        <v>154</v>
      </c>
      <c r="P2543" s="6">
        <v>-826192.66</v>
      </c>
      <c r="R2543" s="31">
        <v>-154</v>
      </c>
      <c r="S2543" s="28">
        <v>44104</v>
      </c>
    </row>
    <row r="2544" spans="1:19" x14ac:dyDescent="0.2">
      <c r="A2544" s="29">
        <v>41352</v>
      </c>
      <c r="B2544" s="1" t="s">
        <v>200</v>
      </c>
      <c r="C2544" s="27">
        <v>44075</v>
      </c>
      <c r="D2544" s="1">
        <v>51878</v>
      </c>
      <c r="J2544" s="1" t="s">
        <v>0</v>
      </c>
      <c r="K2544" s="1" t="s">
        <v>49</v>
      </c>
      <c r="L2544" s="1">
        <v>-1.5</v>
      </c>
      <c r="M2544" s="1">
        <v>88</v>
      </c>
      <c r="N2544" s="6"/>
      <c r="O2544" s="6">
        <v>132</v>
      </c>
      <c r="P2544" s="6">
        <v>-788416.66</v>
      </c>
      <c r="R2544" s="31">
        <v>-132</v>
      </c>
      <c r="S2544" s="28">
        <v>44104</v>
      </c>
    </row>
    <row r="2545" spans="1:19" x14ac:dyDescent="0.2">
      <c r="A2545" s="29">
        <v>41352</v>
      </c>
      <c r="B2545" s="1" t="s">
        <v>200</v>
      </c>
      <c r="C2545" s="27">
        <v>44075</v>
      </c>
      <c r="D2545" s="1">
        <v>51878</v>
      </c>
      <c r="J2545" s="1" t="s">
        <v>0</v>
      </c>
      <c r="K2545" s="1" t="s">
        <v>49</v>
      </c>
      <c r="L2545" s="1">
        <v>-1</v>
      </c>
      <c r="M2545" s="1">
        <v>88</v>
      </c>
      <c r="N2545" s="6"/>
      <c r="O2545" s="6">
        <v>88</v>
      </c>
      <c r="P2545" s="6">
        <v>-788152.66</v>
      </c>
      <c r="R2545" s="31">
        <v>-88</v>
      </c>
      <c r="S2545" s="28">
        <v>44104</v>
      </c>
    </row>
    <row r="2546" spans="1:19" x14ac:dyDescent="0.2">
      <c r="A2546" s="29">
        <v>41352</v>
      </c>
      <c r="B2546" s="1" t="s">
        <v>200</v>
      </c>
      <c r="C2546" s="27">
        <v>44075</v>
      </c>
      <c r="D2546" s="1">
        <v>51878</v>
      </c>
      <c r="J2546" s="1" t="s">
        <v>0</v>
      </c>
      <c r="K2546" s="1" t="s">
        <v>49</v>
      </c>
      <c r="L2546" s="1">
        <v>-1</v>
      </c>
      <c r="M2546" s="1">
        <v>88</v>
      </c>
      <c r="N2546" s="6"/>
      <c r="O2546" s="6">
        <v>88</v>
      </c>
      <c r="P2546" s="6">
        <v>-788504.66</v>
      </c>
      <c r="R2546" s="31">
        <v>-88</v>
      </c>
      <c r="S2546" s="28">
        <v>44104</v>
      </c>
    </row>
    <row r="2547" spans="1:19" x14ac:dyDescent="0.2">
      <c r="A2547" s="29">
        <v>41352</v>
      </c>
      <c r="B2547" s="1" t="s">
        <v>200</v>
      </c>
      <c r="C2547" s="27">
        <v>44075</v>
      </c>
      <c r="D2547" s="1">
        <v>51878</v>
      </c>
      <c r="J2547" s="1" t="s">
        <v>0</v>
      </c>
      <c r="K2547" s="1" t="s">
        <v>49</v>
      </c>
      <c r="L2547" s="1">
        <v>-0.75</v>
      </c>
      <c r="M2547" s="1">
        <v>88</v>
      </c>
      <c r="N2547" s="6"/>
      <c r="O2547" s="6">
        <v>66</v>
      </c>
      <c r="P2547" s="6">
        <v>-788570.66</v>
      </c>
      <c r="R2547" s="31">
        <v>-66</v>
      </c>
      <c r="S2547" s="28">
        <v>44104</v>
      </c>
    </row>
    <row r="2548" spans="1:19" x14ac:dyDescent="0.2">
      <c r="A2548" s="29">
        <v>41352</v>
      </c>
      <c r="B2548" s="1" t="s">
        <v>200</v>
      </c>
      <c r="C2548" s="27">
        <v>44075</v>
      </c>
      <c r="D2548" s="1">
        <v>51878</v>
      </c>
      <c r="J2548" s="1" t="s">
        <v>0</v>
      </c>
      <c r="K2548" s="1" t="s">
        <v>49</v>
      </c>
      <c r="L2548" s="1">
        <v>-0.5</v>
      </c>
      <c r="M2548" s="1">
        <v>88</v>
      </c>
      <c r="N2548" s="6"/>
      <c r="O2548" s="6">
        <v>44</v>
      </c>
      <c r="P2548" s="6">
        <v>-786150.66</v>
      </c>
      <c r="R2548" s="31">
        <v>-44</v>
      </c>
      <c r="S2548" s="28">
        <v>44104</v>
      </c>
    </row>
    <row r="2549" spans="1:19" x14ac:dyDescent="0.2">
      <c r="A2549" s="29">
        <v>41352</v>
      </c>
      <c r="B2549" s="1" t="s">
        <v>200</v>
      </c>
      <c r="C2549" s="27">
        <v>44075</v>
      </c>
      <c r="D2549" s="1">
        <v>51878</v>
      </c>
      <c r="J2549" s="1" t="s">
        <v>0</v>
      </c>
      <c r="K2549" s="1" t="s">
        <v>49</v>
      </c>
      <c r="L2549" s="1">
        <v>-0.5</v>
      </c>
      <c r="M2549" s="1">
        <v>88</v>
      </c>
      <c r="N2549" s="6"/>
      <c r="O2549" s="6">
        <v>44</v>
      </c>
      <c r="P2549" s="6">
        <v>-788196.66</v>
      </c>
      <c r="R2549" s="31">
        <v>-44</v>
      </c>
      <c r="S2549" s="28">
        <v>44104</v>
      </c>
    </row>
    <row r="2550" spans="1:19" x14ac:dyDescent="0.2">
      <c r="A2550" s="29">
        <v>41352</v>
      </c>
      <c r="B2550" s="1" t="s">
        <v>200</v>
      </c>
      <c r="C2550" s="27">
        <v>44075</v>
      </c>
      <c r="D2550" s="1">
        <v>51878</v>
      </c>
      <c r="J2550" s="1" t="s">
        <v>0</v>
      </c>
      <c r="K2550" s="1" t="s">
        <v>49</v>
      </c>
      <c r="L2550" s="1">
        <v>-0.5</v>
      </c>
      <c r="M2550" s="1">
        <v>88</v>
      </c>
      <c r="N2550" s="6"/>
      <c r="O2550" s="6">
        <v>44</v>
      </c>
      <c r="P2550" s="6">
        <v>-788240.66</v>
      </c>
      <c r="R2550" s="31">
        <v>-44</v>
      </c>
      <c r="S2550" s="28">
        <v>44104</v>
      </c>
    </row>
    <row r="2551" spans="1:19" x14ac:dyDescent="0.2">
      <c r="A2551" s="29">
        <v>41352</v>
      </c>
      <c r="B2551" s="1" t="s">
        <v>200</v>
      </c>
      <c r="C2551" s="27">
        <v>44075</v>
      </c>
      <c r="D2551" s="1">
        <v>51878</v>
      </c>
      <c r="J2551" s="1" t="s">
        <v>0</v>
      </c>
      <c r="K2551" s="1" t="s">
        <v>49</v>
      </c>
      <c r="L2551" s="1">
        <v>-0.5</v>
      </c>
      <c r="M2551" s="1">
        <v>88</v>
      </c>
      <c r="N2551" s="6"/>
      <c r="O2551" s="6">
        <v>44</v>
      </c>
      <c r="P2551" s="6">
        <v>-788284.66</v>
      </c>
      <c r="R2551" s="31">
        <v>-44</v>
      </c>
      <c r="S2551" s="28">
        <v>44104</v>
      </c>
    </row>
    <row r="2552" spans="1:19" x14ac:dyDescent="0.2">
      <c r="A2552" s="29">
        <v>41352</v>
      </c>
      <c r="B2552" s="1" t="s">
        <v>200</v>
      </c>
      <c r="C2552" s="27">
        <v>44075</v>
      </c>
      <c r="D2552" s="1">
        <v>51878</v>
      </c>
      <c r="J2552" s="1" t="s">
        <v>0</v>
      </c>
      <c r="K2552" s="1" t="s">
        <v>49</v>
      </c>
      <c r="L2552" s="1">
        <v>-0.5</v>
      </c>
      <c r="M2552" s="1">
        <v>88</v>
      </c>
      <c r="N2552" s="6"/>
      <c r="O2552" s="6">
        <v>44</v>
      </c>
      <c r="P2552" s="6">
        <v>-788614.66</v>
      </c>
      <c r="R2552" s="31">
        <v>-44</v>
      </c>
      <c r="S2552" s="28">
        <v>44104</v>
      </c>
    </row>
    <row r="2553" spans="1:19" x14ac:dyDescent="0.2">
      <c r="A2553" s="29">
        <v>41642</v>
      </c>
      <c r="B2553" s="1" t="s">
        <v>200</v>
      </c>
      <c r="C2553" s="27">
        <v>44075</v>
      </c>
      <c r="D2553" s="1">
        <v>51907</v>
      </c>
      <c r="J2553" s="1" t="s">
        <v>0</v>
      </c>
      <c r="K2553" s="1" t="s">
        <v>49</v>
      </c>
      <c r="L2553" s="1">
        <v>-1</v>
      </c>
      <c r="M2553" s="1">
        <v>840</v>
      </c>
      <c r="N2553" s="6"/>
      <c r="O2553" s="6">
        <v>840</v>
      </c>
      <c r="P2553" s="6">
        <v>-789454.66</v>
      </c>
      <c r="R2553" s="31">
        <v>-840</v>
      </c>
      <c r="S2553" s="28">
        <v>44104</v>
      </c>
    </row>
    <row r="2554" spans="1:19" x14ac:dyDescent="0.2">
      <c r="A2554" s="29">
        <v>41642</v>
      </c>
      <c r="B2554" s="1" t="s">
        <v>200</v>
      </c>
      <c r="C2554" s="27">
        <v>44075</v>
      </c>
      <c r="D2554" s="1">
        <v>51907</v>
      </c>
      <c r="J2554" s="1" t="s">
        <v>0</v>
      </c>
      <c r="K2554" s="1" t="s">
        <v>49</v>
      </c>
      <c r="L2554" s="1">
        <v>-1</v>
      </c>
      <c r="M2554" s="1">
        <v>20</v>
      </c>
      <c r="N2554" s="6"/>
      <c r="O2554" s="6">
        <v>20</v>
      </c>
      <c r="P2554" s="6">
        <v>-789474.66</v>
      </c>
      <c r="R2554" s="31">
        <v>-20</v>
      </c>
      <c r="S2554" s="28">
        <v>44104</v>
      </c>
    </row>
    <row r="2555" spans="1:19" x14ac:dyDescent="0.2">
      <c r="A2555" s="29">
        <v>41643</v>
      </c>
      <c r="B2555" s="1" t="s">
        <v>200</v>
      </c>
      <c r="C2555" s="27">
        <v>44075</v>
      </c>
      <c r="D2555" s="1">
        <v>51908</v>
      </c>
      <c r="J2555" s="1" t="s">
        <v>0</v>
      </c>
      <c r="K2555" s="1" t="s">
        <v>49</v>
      </c>
      <c r="L2555" s="1">
        <v>-1</v>
      </c>
      <c r="M2555" s="1">
        <v>280</v>
      </c>
      <c r="N2555" s="6"/>
      <c r="O2555" s="6">
        <v>280</v>
      </c>
      <c r="P2555" s="6">
        <v>-789754.66</v>
      </c>
      <c r="R2555" s="31">
        <v>-280</v>
      </c>
      <c r="S2555" s="28">
        <v>44104</v>
      </c>
    </row>
    <row r="2556" spans="1:19" x14ac:dyDescent="0.2">
      <c r="A2556" s="29">
        <v>41643</v>
      </c>
      <c r="B2556" s="1" t="s">
        <v>200</v>
      </c>
      <c r="C2556" s="27">
        <v>44075</v>
      </c>
      <c r="D2556" s="1">
        <v>51908</v>
      </c>
      <c r="J2556" s="1" t="s">
        <v>0</v>
      </c>
      <c r="K2556" s="1" t="s">
        <v>49</v>
      </c>
      <c r="L2556" s="1">
        <v>-1</v>
      </c>
      <c r="M2556" s="1">
        <v>56</v>
      </c>
      <c r="N2556" s="6"/>
      <c r="O2556" s="6">
        <v>56</v>
      </c>
      <c r="P2556" s="6">
        <v>-789810.66</v>
      </c>
      <c r="R2556" s="31">
        <v>-56</v>
      </c>
      <c r="S2556" s="28">
        <v>44104</v>
      </c>
    </row>
    <row r="2557" spans="1:19" x14ac:dyDescent="0.2">
      <c r="A2557" s="29">
        <v>41644</v>
      </c>
      <c r="B2557" s="1" t="s">
        <v>200</v>
      </c>
      <c r="C2557" s="27">
        <v>44075</v>
      </c>
      <c r="D2557" s="1">
        <v>51909</v>
      </c>
      <c r="J2557" s="1" t="s">
        <v>0</v>
      </c>
      <c r="K2557" s="1" t="s">
        <v>49</v>
      </c>
      <c r="L2557" s="1">
        <v>-1</v>
      </c>
      <c r="M2557" s="1">
        <v>440</v>
      </c>
      <c r="N2557" s="6"/>
      <c r="O2557" s="6">
        <v>440</v>
      </c>
      <c r="P2557" s="6">
        <v>-790250.66</v>
      </c>
      <c r="R2557" s="31">
        <v>-440</v>
      </c>
      <c r="S2557" s="28">
        <v>44104</v>
      </c>
    </row>
    <row r="2558" spans="1:19" x14ac:dyDescent="0.2">
      <c r="A2558" s="29">
        <v>41644</v>
      </c>
      <c r="B2558" s="1" t="s">
        <v>200</v>
      </c>
      <c r="C2558" s="27">
        <v>44075</v>
      </c>
      <c r="D2558" s="1">
        <v>51909</v>
      </c>
      <c r="J2558" s="1" t="s">
        <v>0</v>
      </c>
      <c r="K2558" s="1" t="s">
        <v>49</v>
      </c>
      <c r="L2558" s="1">
        <v>-1</v>
      </c>
      <c r="M2558" s="1">
        <v>36</v>
      </c>
      <c r="N2558" s="6"/>
      <c r="O2558" s="6">
        <v>36</v>
      </c>
      <c r="P2558" s="6">
        <v>-790286.66</v>
      </c>
      <c r="R2558" s="31">
        <v>-36</v>
      </c>
      <c r="S2558" s="28">
        <v>44104</v>
      </c>
    </row>
    <row r="2559" spans="1:19" x14ac:dyDescent="0.2">
      <c r="A2559" s="29">
        <v>41645</v>
      </c>
      <c r="B2559" s="1" t="s">
        <v>200</v>
      </c>
      <c r="C2559" s="27">
        <v>44075</v>
      </c>
      <c r="D2559" s="1">
        <v>51910</v>
      </c>
      <c r="J2559" s="1" t="s">
        <v>0</v>
      </c>
      <c r="K2559" s="1" t="s">
        <v>49</v>
      </c>
      <c r="L2559" s="1">
        <v>-1</v>
      </c>
      <c r="M2559" s="1">
        <v>720</v>
      </c>
      <c r="N2559" s="6"/>
      <c r="O2559" s="6">
        <v>720</v>
      </c>
      <c r="P2559" s="6">
        <v>-791006.66</v>
      </c>
      <c r="R2559" s="31">
        <v>-720</v>
      </c>
      <c r="S2559" s="28">
        <v>44104</v>
      </c>
    </row>
    <row r="2560" spans="1:19" x14ac:dyDescent="0.2">
      <c r="A2560" s="29">
        <v>41645</v>
      </c>
      <c r="B2560" s="1" t="s">
        <v>200</v>
      </c>
      <c r="C2560" s="27">
        <v>44075</v>
      </c>
      <c r="D2560" s="1">
        <v>51910</v>
      </c>
      <c r="J2560" s="1" t="s">
        <v>0</v>
      </c>
      <c r="K2560" s="1" t="s">
        <v>49</v>
      </c>
      <c r="L2560" s="1">
        <v>-1</v>
      </c>
      <c r="M2560" s="1">
        <v>136</v>
      </c>
      <c r="N2560" s="6"/>
      <c r="O2560" s="6">
        <v>136</v>
      </c>
      <c r="P2560" s="6">
        <v>-791142.66</v>
      </c>
      <c r="R2560" s="31">
        <v>-136</v>
      </c>
      <c r="S2560" s="28">
        <v>44104</v>
      </c>
    </row>
    <row r="2561" spans="1:19" x14ac:dyDescent="0.2">
      <c r="A2561" s="29">
        <v>41646</v>
      </c>
      <c r="B2561" s="1" t="s">
        <v>200</v>
      </c>
      <c r="C2561" s="27">
        <v>44075</v>
      </c>
      <c r="D2561" s="1">
        <v>51911</v>
      </c>
      <c r="J2561" s="1" t="s">
        <v>0</v>
      </c>
      <c r="K2561" s="1" t="s">
        <v>49</v>
      </c>
      <c r="L2561" s="1">
        <v>-1</v>
      </c>
      <c r="M2561" s="1">
        <v>400</v>
      </c>
      <c r="N2561" s="6"/>
      <c r="O2561" s="6">
        <v>400</v>
      </c>
      <c r="P2561" s="6">
        <v>-791542.66</v>
      </c>
      <c r="R2561" s="31">
        <v>-400</v>
      </c>
      <c r="S2561" s="28">
        <v>44104</v>
      </c>
    </row>
    <row r="2562" spans="1:19" x14ac:dyDescent="0.2">
      <c r="A2562" s="29">
        <v>41646</v>
      </c>
      <c r="B2562" s="1" t="s">
        <v>200</v>
      </c>
      <c r="C2562" s="27">
        <v>44075</v>
      </c>
      <c r="D2562" s="1">
        <v>51911</v>
      </c>
      <c r="J2562" s="1" t="s">
        <v>0</v>
      </c>
      <c r="K2562" s="1" t="s">
        <v>49</v>
      </c>
      <c r="L2562" s="1">
        <v>-1</v>
      </c>
      <c r="M2562" s="1">
        <v>136</v>
      </c>
      <c r="N2562" s="6"/>
      <c r="O2562" s="6">
        <v>136</v>
      </c>
      <c r="P2562" s="6">
        <v>-791678.66</v>
      </c>
      <c r="R2562" s="31">
        <v>-136</v>
      </c>
      <c r="S2562" s="28">
        <v>44104</v>
      </c>
    </row>
    <row r="2563" spans="1:19" x14ac:dyDescent="0.2">
      <c r="A2563" s="29">
        <v>41646</v>
      </c>
      <c r="B2563" s="1" t="s">
        <v>200</v>
      </c>
      <c r="C2563" s="27">
        <v>44075</v>
      </c>
      <c r="D2563" s="1">
        <v>51911</v>
      </c>
      <c r="J2563" s="1" t="s">
        <v>0</v>
      </c>
      <c r="K2563" s="1" t="s">
        <v>49</v>
      </c>
      <c r="L2563" s="1">
        <v>-1</v>
      </c>
      <c r="M2563" s="1">
        <v>56</v>
      </c>
      <c r="N2563" s="6"/>
      <c r="O2563" s="6">
        <v>56</v>
      </c>
      <c r="P2563" s="6">
        <v>-791734.66</v>
      </c>
      <c r="R2563" s="31">
        <v>-56</v>
      </c>
      <c r="S2563" s="28">
        <v>44104</v>
      </c>
    </row>
    <row r="2564" spans="1:19" x14ac:dyDescent="0.2">
      <c r="A2564" s="29">
        <v>41646</v>
      </c>
      <c r="B2564" s="1" t="s">
        <v>200</v>
      </c>
      <c r="C2564" s="27">
        <v>44075</v>
      </c>
      <c r="D2564" s="1">
        <v>51911</v>
      </c>
      <c r="J2564" s="1" t="s">
        <v>0</v>
      </c>
      <c r="K2564" s="1" t="s">
        <v>49</v>
      </c>
      <c r="L2564" s="1">
        <v>-1</v>
      </c>
      <c r="M2564" s="1">
        <v>36</v>
      </c>
      <c r="N2564" s="6"/>
      <c r="O2564" s="6">
        <v>36</v>
      </c>
      <c r="P2564" s="6">
        <v>-791770.66</v>
      </c>
      <c r="R2564" s="31">
        <v>-36</v>
      </c>
      <c r="S2564" s="28">
        <v>44104</v>
      </c>
    </row>
    <row r="2565" spans="1:19" x14ac:dyDescent="0.2">
      <c r="A2565" s="29">
        <v>41647</v>
      </c>
      <c r="B2565" s="1" t="s">
        <v>200</v>
      </c>
      <c r="C2565" s="27">
        <v>44075</v>
      </c>
      <c r="D2565" s="1">
        <v>51912</v>
      </c>
      <c r="J2565" s="1" t="s">
        <v>0</v>
      </c>
      <c r="K2565" s="1" t="s">
        <v>49</v>
      </c>
      <c r="L2565" s="1">
        <v>-1</v>
      </c>
      <c r="M2565" s="1">
        <v>730</v>
      </c>
      <c r="N2565" s="6"/>
      <c r="O2565" s="6">
        <v>730</v>
      </c>
      <c r="P2565" s="6">
        <v>-792500.66</v>
      </c>
      <c r="R2565" s="31">
        <v>-730</v>
      </c>
      <c r="S2565" s="28">
        <v>44104</v>
      </c>
    </row>
    <row r="2566" spans="1:19" x14ac:dyDescent="0.2">
      <c r="A2566" s="29">
        <v>41647</v>
      </c>
      <c r="B2566" s="1" t="s">
        <v>200</v>
      </c>
      <c r="C2566" s="27">
        <v>44075</v>
      </c>
      <c r="D2566" s="1">
        <v>51912</v>
      </c>
      <c r="J2566" s="1" t="s">
        <v>0</v>
      </c>
      <c r="K2566" s="1" t="s">
        <v>49</v>
      </c>
      <c r="L2566" s="1">
        <v>-1</v>
      </c>
      <c r="M2566" s="1">
        <v>116</v>
      </c>
      <c r="N2566" s="6"/>
      <c r="O2566" s="6">
        <v>116</v>
      </c>
      <c r="P2566" s="6">
        <v>-792616.66</v>
      </c>
      <c r="R2566" s="31">
        <v>-116</v>
      </c>
      <c r="S2566" s="28">
        <v>44104</v>
      </c>
    </row>
    <row r="2567" spans="1:19" x14ac:dyDescent="0.2">
      <c r="A2567" s="29">
        <v>41648</v>
      </c>
      <c r="B2567" s="1" t="s">
        <v>200</v>
      </c>
      <c r="C2567" s="27">
        <v>44075</v>
      </c>
      <c r="D2567" s="1">
        <v>51913</v>
      </c>
      <c r="J2567" s="1" t="s">
        <v>0</v>
      </c>
      <c r="K2567" s="1" t="s">
        <v>49</v>
      </c>
      <c r="L2567" s="1">
        <v>-1</v>
      </c>
      <c r="M2567" s="1">
        <v>440</v>
      </c>
      <c r="N2567" s="6"/>
      <c r="O2567" s="6">
        <v>440</v>
      </c>
      <c r="P2567" s="6">
        <v>-793056.66</v>
      </c>
      <c r="R2567" s="31">
        <v>-440</v>
      </c>
      <c r="S2567" s="28">
        <v>44104</v>
      </c>
    </row>
    <row r="2568" spans="1:19" x14ac:dyDescent="0.2">
      <c r="A2568" s="29">
        <v>41648</v>
      </c>
      <c r="B2568" s="1" t="s">
        <v>200</v>
      </c>
      <c r="C2568" s="27">
        <v>44075</v>
      </c>
      <c r="D2568" s="1">
        <v>51913</v>
      </c>
      <c r="J2568" s="1" t="s">
        <v>0</v>
      </c>
      <c r="K2568" s="1" t="s">
        <v>49</v>
      </c>
      <c r="L2568" s="1">
        <v>-1</v>
      </c>
      <c r="M2568" s="1">
        <v>96</v>
      </c>
      <c r="N2568" s="6"/>
      <c r="O2568" s="6">
        <v>96</v>
      </c>
      <c r="P2568" s="6">
        <v>-793152.66</v>
      </c>
      <c r="R2568" s="31">
        <v>-96</v>
      </c>
      <c r="S2568" s="28">
        <v>44104</v>
      </c>
    </row>
    <row r="2569" spans="1:19" x14ac:dyDescent="0.2">
      <c r="A2569" s="29">
        <v>41648</v>
      </c>
      <c r="B2569" s="1" t="s">
        <v>200</v>
      </c>
      <c r="C2569" s="27">
        <v>44075</v>
      </c>
      <c r="D2569" s="1">
        <v>51913</v>
      </c>
      <c r="J2569" s="1" t="s">
        <v>0</v>
      </c>
      <c r="K2569" s="1" t="s">
        <v>49</v>
      </c>
      <c r="L2569" s="1">
        <v>-1</v>
      </c>
      <c r="M2569" s="1">
        <v>60</v>
      </c>
      <c r="N2569" s="6"/>
      <c r="O2569" s="6">
        <v>60</v>
      </c>
      <c r="P2569" s="6">
        <v>-826252.66</v>
      </c>
      <c r="R2569" s="31">
        <v>-60</v>
      </c>
      <c r="S2569" s="28">
        <v>44104</v>
      </c>
    </row>
    <row r="2570" spans="1:19" x14ac:dyDescent="0.2">
      <c r="A2570" s="29">
        <v>41649</v>
      </c>
      <c r="B2570" s="1" t="s">
        <v>200</v>
      </c>
      <c r="C2570" s="27">
        <v>44075</v>
      </c>
      <c r="D2570" s="1">
        <v>51914</v>
      </c>
      <c r="J2570" s="1" t="s">
        <v>0</v>
      </c>
      <c r="K2570" s="1" t="s">
        <v>49</v>
      </c>
      <c r="L2570" s="1">
        <v>-1</v>
      </c>
      <c r="M2570" s="1">
        <v>56</v>
      </c>
      <c r="N2570" s="6"/>
      <c r="O2570" s="6">
        <v>56</v>
      </c>
      <c r="P2570" s="6">
        <v>-793208.66</v>
      </c>
      <c r="R2570" s="31">
        <v>-56</v>
      </c>
      <c r="S2570" s="28">
        <v>44104</v>
      </c>
    </row>
    <row r="2571" spans="1:19" x14ac:dyDescent="0.2">
      <c r="A2571" s="29">
        <v>41650</v>
      </c>
      <c r="B2571" s="1" t="s">
        <v>200</v>
      </c>
      <c r="C2571" s="27">
        <v>44075</v>
      </c>
      <c r="D2571" s="1">
        <v>51915</v>
      </c>
      <c r="J2571" s="1" t="s">
        <v>0</v>
      </c>
      <c r="K2571" s="1" t="s">
        <v>49</v>
      </c>
      <c r="L2571" s="1">
        <v>-1</v>
      </c>
      <c r="M2571" s="1">
        <v>220</v>
      </c>
      <c r="N2571" s="6"/>
      <c r="O2571" s="6">
        <v>220</v>
      </c>
      <c r="P2571" s="6">
        <v>-793428.66</v>
      </c>
      <c r="R2571" s="31">
        <v>-220</v>
      </c>
      <c r="S2571" s="28">
        <v>44104</v>
      </c>
    </row>
    <row r="2572" spans="1:19" x14ac:dyDescent="0.2">
      <c r="A2572" s="29">
        <v>41650</v>
      </c>
      <c r="B2572" s="1" t="s">
        <v>200</v>
      </c>
      <c r="C2572" s="27">
        <v>44075</v>
      </c>
      <c r="D2572" s="1">
        <v>51915</v>
      </c>
      <c r="J2572" s="1" t="s">
        <v>0</v>
      </c>
      <c r="K2572" s="1" t="s">
        <v>49</v>
      </c>
      <c r="L2572" s="1">
        <v>-1</v>
      </c>
      <c r="M2572" s="1">
        <v>36</v>
      </c>
      <c r="N2572" s="6"/>
      <c r="O2572" s="6">
        <v>36</v>
      </c>
      <c r="P2572" s="6">
        <v>-793464.66</v>
      </c>
      <c r="R2572" s="31">
        <v>-36</v>
      </c>
      <c r="S2572" s="28">
        <v>44104</v>
      </c>
    </row>
    <row r="2573" spans="1:19" x14ac:dyDescent="0.2">
      <c r="A2573" s="29">
        <v>41651</v>
      </c>
      <c r="B2573" s="1" t="s">
        <v>200</v>
      </c>
      <c r="C2573" s="27">
        <v>44075</v>
      </c>
      <c r="D2573" s="1">
        <v>51916</v>
      </c>
      <c r="J2573" s="1" t="s">
        <v>0</v>
      </c>
      <c r="K2573" s="1" t="s">
        <v>49</v>
      </c>
      <c r="L2573" s="1">
        <v>-1</v>
      </c>
      <c r="M2573" s="1">
        <v>680</v>
      </c>
      <c r="N2573" s="6"/>
      <c r="O2573" s="6">
        <v>680</v>
      </c>
      <c r="P2573" s="6">
        <v>-794144.66</v>
      </c>
      <c r="R2573" s="31">
        <v>-680</v>
      </c>
      <c r="S2573" s="28">
        <v>44104</v>
      </c>
    </row>
    <row r="2574" spans="1:19" x14ac:dyDescent="0.2">
      <c r="A2574" s="29">
        <v>41651</v>
      </c>
      <c r="B2574" s="1" t="s">
        <v>200</v>
      </c>
      <c r="C2574" s="27">
        <v>44075</v>
      </c>
      <c r="D2574" s="1">
        <v>51916</v>
      </c>
      <c r="J2574" s="1" t="s">
        <v>0</v>
      </c>
      <c r="K2574" s="1" t="s">
        <v>49</v>
      </c>
      <c r="L2574" s="1">
        <v>-1</v>
      </c>
      <c r="M2574" s="1">
        <v>348</v>
      </c>
      <c r="N2574" s="6"/>
      <c r="O2574" s="6">
        <v>348</v>
      </c>
      <c r="P2574" s="6">
        <v>-794492.66</v>
      </c>
      <c r="R2574" s="31">
        <v>-348</v>
      </c>
      <c r="S2574" s="28">
        <v>44104</v>
      </c>
    </row>
    <row r="2575" spans="1:19" x14ac:dyDescent="0.2">
      <c r="A2575" s="29">
        <v>41652</v>
      </c>
      <c r="B2575" s="1" t="s">
        <v>200</v>
      </c>
      <c r="C2575" s="27">
        <v>44075</v>
      </c>
      <c r="D2575" s="1">
        <v>51917</v>
      </c>
      <c r="J2575" s="1" t="s">
        <v>0</v>
      </c>
      <c r="K2575" s="1" t="s">
        <v>49</v>
      </c>
      <c r="L2575" s="1">
        <v>-1</v>
      </c>
      <c r="M2575" s="1">
        <v>320</v>
      </c>
      <c r="N2575" s="6"/>
      <c r="O2575" s="6">
        <v>320</v>
      </c>
      <c r="P2575" s="6">
        <v>-794812.66</v>
      </c>
      <c r="R2575" s="31">
        <v>-320</v>
      </c>
      <c r="S2575" s="28">
        <v>44104</v>
      </c>
    </row>
    <row r="2576" spans="1:19" x14ac:dyDescent="0.2">
      <c r="A2576" s="29">
        <v>41652</v>
      </c>
      <c r="B2576" s="1" t="s">
        <v>200</v>
      </c>
      <c r="C2576" s="27">
        <v>44075</v>
      </c>
      <c r="D2576" s="1">
        <v>51917</v>
      </c>
      <c r="J2576" s="1" t="s">
        <v>0</v>
      </c>
      <c r="K2576" s="1" t="s">
        <v>49</v>
      </c>
      <c r="L2576" s="1">
        <v>-1</v>
      </c>
      <c r="M2576" s="1">
        <v>146</v>
      </c>
      <c r="N2576" s="6"/>
      <c r="O2576" s="6">
        <v>146</v>
      </c>
      <c r="P2576" s="6">
        <v>-795014.66</v>
      </c>
      <c r="R2576" s="31">
        <v>-146</v>
      </c>
      <c r="S2576" s="28">
        <v>44104</v>
      </c>
    </row>
    <row r="2577" spans="1:19" x14ac:dyDescent="0.2">
      <c r="A2577" s="29">
        <v>41652</v>
      </c>
      <c r="B2577" s="1" t="s">
        <v>200</v>
      </c>
      <c r="C2577" s="27">
        <v>44075</v>
      </c>
      <c r="D2577" s="1">
        <v>51917</v>
      </c>
      <c r="J2577" s="1" t="s">
        <v>0</v>
      </c>
      <c r="K2577" s="1" t="s">
        <v>49</v>
      </c>
      <c r="L2577" s="1">
        <v>-1</v>
      </c>
      <c r="M2577" s="1">
        <v>80</v>
      </c>
      <c r="N2577" s="6"/>
      <c r="O2577" s="6">
        <v>80</v>
      </c>
      <c r="P2577" s="6">
        <v>-795094.66</v>
      </c>
      <c r="R2577" s="31">
        <v>-80</v>
      </c>
      <c r="S2577" s="28">
        <v>44104</v>
      </c>
    </row>
    <row r="2578" spans="1:19" x14ac:dyDescent="0.2">
      <c r="A2578" s="29">
        <v>41652</v>
      </c>
      <c r="B2578" s="1" t="s">
        <v>200</v>
      </c>
      <c r="C2578" s="27">
        <v>44075</v>
      </c>
      <c r="D2578" s="1">
        <v>51917</v>
      </c>
      <c r="J2578" s="1" t="s">
        <v>0</v>
      </c>
      <c r="K2578" s="1" t="s">
        <v>49</v>
      </c>
      <c r="L2578" s="1">
        <v>-1</v>
      </c>
      <c r="M2578" s="1">
        <v>56</v>
      </c>
      <c r="N2578" s="6"/>
      <c r="O2578" s="6">
        <v>56</v>
      </c>
      <c r="P2578" s="6">
        <v>-794868.66</v>
      </c>
      <c r="R2578" s="31">
        <v>-56</v>
      </c>
      <c r="S2578" s="28">
        <v>44104</v>
      </c>
    </row>
    <row r="2579" spans="1:19" x14ac:dyDescent="0.2">
      <c r="A2579" s="29">
        <v>41653</v>
      </c>
      <c r="B2579" s="1" t="s">
        <v>200</v>
      </c>
      <c r="C2579" s="27">
        <v>44075</v>
      </c>
      <c r="D2579" s="1">
        <v>51918</v>
      </c>
      <c r="J2579" s="1" t="s">
        <v>0</v>
      </c>
      <c r="K2579" s="1" t="s">
        <v>49</v>
      </c>
      <c r="L2579" s="1">
        <v>-1</v>
      </c>
      <c r="M2579" s="1">
        <v>780</v>
      </c>
      <c r="N2579" s="6"/>
      <c r="O2579" s="6">
        <v>780</v>
      </c>
      <c r="P2579" s="6">
        <v>-795874.66</v>
      </c>
      <c r="R2579" s="31">
        <v>-780</v>
      </c>
      <c r="S2579" s="28">
        <v>44104</v>
      </c>
    </row>
    <row r="2580" spans="1:19" x14ac:dyDescent="0.2">
      <c r="A2580" s="29">
        <v>41654</v>
      </c>
      <c r="B2580" s="1" t="s">
        <v>200</v>
      </c>
      <c r="C2580" s="27">
        <v>44075</v>
      </c>
      <c r="D2580" s="1">
        <v>51919</v>
      </c>
      <c r="J2580" s="1" t="s">
        <v>0</v>
      </c>
      <c r="K2580" s="1" t="s">
        <v>49</v>
      </c>
      <c r="L2580" s="1">
        <v>-1</v>
      </c>
      <c r="M2580" s="1">
        <v>320</v>
      </c>
      <c r="N2580" s="6"/>
      <c r="O2580" s="6">
        <v>320</v>
      </c>
      <c r="P2580" s="6">
        <v>-796194.66</v>
      </c>
      <c r="R2580" s="31">
        <v>-320</v>
      </c>
      <c r="S2580" s="28">
        <v>44104</v>
      </c>
    </row>
    <row r="2581" spans="1:19" x14ac:dyDescent="0.2">
      <c r="A2581" s="29">
        <v>41654</v>
      </c>
      <c r="B2581" s="1" t="s">
        <v>200</v>
      </c>
      <c r="C2581" s="27">
        <v>44075</v>
      </c>
      <c r="D2581" s="1">
        <v>51919</v>
      </c>
      <c r="J2581" s="1" t="s">
        <v>0</v>
      </c>
      <c r="K2581" s="1" t="s">
        <v>49</v>
      </c>
      <c r="L2581" s="1">
        <v>-1</v>
      </c>
      <c r="M2581" s="1">
        <v>146</v>
      </c>
      <c r="N2581" s="6"/>
      <c r="O2581" s="6">
        <v>146</v>
      </c>
      <c r="P2581" s="6">
        <v>-796340.66</v>
      </c>
      <c r="R2581" s="31">
        <v>-146</v>
      </c>
      <c r="S2581" s="28">
        <v>44104</v>
      </c>
    </row>
    <row r="2582" spans="1:19" x14ac:dyDescent="0.2">
      <c r="A2582" s="29">
        <v>41655</v>
      </c>
      <c r="B2582" s="1" t="s">
        <v>200</v>
      </c>
      <c r="C2582" s="27">
        <v>44075</v>
      </c>
      <c r="D2582" s="1">
        <v>51920</v>
      </c>
      <c r="J2582" s="1" t="s">
        <v>0</v>
      </c>
      <c r="K2582" s="1" t="s">
        <v>49</v>
      </c>
      <c r="L2582" s="1">
        <v>-1</v>
      </c>
      <c r="M2582" s="1">
        <v>380</v>
      </c>
      <c r="N2582" s="6"/>
      <c r="O2582" s="6">
        <v>380</v>
      </c>
      <c r="P2582" s="6">
        <v>-796720.66</v>
      </c>
      <c r="R2582" s="31">
        <v>-380</v>
      </c>
      <c r="S2582" s="28">
        <v>44104</v>
      </c>
    </row>
    <row r="2583" spans="1:19" x14ac:dyDescent="0.2">
      <c r="A2583" s="29">
        <v>41656</v>
      </c>
      <c r="B2583" s="1" t="s">
        <v>200</v>
      </c>
      <c r="C2583" s="27">
        <v>44075</v>
      </c>
      <c r="D2583" s="1">
        <v>51921</v>
      </c>
      <c r="J2583" s="1" t="s">
        <v>0</v>
      </c>
      <c r="K2583" s="1" t="s">
        <v>49</v>
      </c>
      <c r="L2583" s="1">
        <v>-1</v>
      </c>
      <c r="M2583" s="1">
        <v>480</v>
      </c>
      <c r="N2583" s="6"/>
      <c r="O2583" s="6">
        <v>480</v>
      </c>
      <c r="P2583" s="6">
        <v>-797200.66</v>
      </c>
      <c r="R2583" s="31">
        <v>-480</v>
      </c>
      <c r="S2583" s="28">
        <v>44104</v>
      </c>
    </row>
    <row r="2584" spans="1:19" x14ac:dyDescent="0.2">
      <c r="A2584" s="29">
        <v>41656</v>
      </c>
      <c r="B2584" s="1" t="s">
        <v>200</v>
      </c>
      <c r="C2584" s="27">
        <v>44075</v>
      </c>
      <c r="D2584" s="1">
        <v>51921</v>
      </c>
      <c r="J2584" s="1" t="s">
        <v>0</v>
      </c>
      <c r="K2584" s="1" t="s">
        <v>49</v>
      </c>
      <c r="L2584" s="1">
        <v>-1</v>
      </c>
      <c r="M2584" s="1">
        <v>96</v>
      </c>
      <c r="N2584" s="6"/>
      <c r="O2584" s="6">
        <v>96</v>
      </c>
      <c r="P2584" s="6">
        <v>-797296.66</v>
      </c>
      <c r="R2584" s="31">
        <v>-96</v>
      </c>
      <c r="S2584" s="28">
        <v>44104</v>
      </c>
    </row>
    <row r="2585" spans="1:19" x14ac:dyDescent="0.2">
      <c r="A2585" s="29">
        <v>41657</v>
      </c>
      <c r="B2585" s="1" t="s">
        <v>200</v>
      </c>
      <c r="C2585" s="27">
        <v>44075</v>
      </c>
      <c r="D2585" s="1">
        <v>51922</v>
      </c>
      <c r="J2585" s="1" t="s">
        <v>0</v>
      </c>
      <c r="K2585" s="1" t="s">
        <v>49</v>
      </c>
      <c r="L2585" s="1">
        <v>-1</v>
      </c>
      <c r="M2585" s="1">
        <v>500</v>
      </c>
      <c r="N2585" s="6"/>
      <c r="O2585" s="6">
        <v>500</v>
      </c>
      <c r="P2585" s="6">
        <v>-797796.66</v>
      </c>
      <c r="R2585" s="31">
        <v>-500</v>
      </c>
      <c r="S2585" s="28">
        <v>44104</v>
      </c>
    </row>
    <row r="2586" spans="1:19" x14ac:dyDescent="0.2">
      <c r="A2586" s="29">
        <v>41658</v>
      </c>
      <c r="B2586" s="1" t="s">
        <v>200</v>
      </c>
      <c r="C2586" s="27">
        <v>44075</v>
      </c>
      <c r="D2586" s="1">
        <v>51923</v>
      </c>
      <c r="J2586" s="1" t="s">
        <v>0</v>
      </c>
      <c r="K2586" s="1" t="s">
        <v>49</v>
      </c>
      <c r="L2586" s="1">
        <v>-1</v>
      </c>
      <c r="M2586" s="1">
        <v>158</v>
      </c>
      <c r="N2586" s="6"/>
      <c r="O2586" s="6">
        <v>158</v>
      </c>
      <c r="P2586" s="6">
        <v>-797954.66</v>
      </c>
      <c r="R2586" s="31">
        <v>-158</v>
      </c>
      <c r="S2586" s="28">
        <v>44104</v>
      </c>
    </row>
    <row r="2587" spans="1:19" x14ac:dyDescent="0.2">
      <c r="A2587" s="29">
        <v>41658</v>
      </c>
      <c r="B2587" s="1" t="s">
        <v>200</v>
      </c>
      <c r="C2587" s="27">
        <v>44075</v>
      </c>
      <c r="D2587" s="1">
        <v>51923</v>
      </c>
      <c r="J2587" s="1" t="s">
        <v>0</v>
      </c>
      <c r="K2587" s="1" t="s">
        <v>49</v>
      </c>
      <c r="L2587" s="1">
        <v>-1</v>
      </c>
      <c r="M2587" s="1">
        <v>56</v>
      </c>
      <c r="N2587" s="6"/>
      <c r="O2587" s="6">
        <v>56</v>
      </c>
      <c r="P2587" s="6">
        <v>-798010.66</v>
      </c>
      <c r="R2587" s="31">
        <v>-56</v>
      </c>
      <c r="S2587" s="28">
        <v>44104</v>
      </c>
    </row>
    <row r="2588" spans="1:19" x14ac:dyDescent="0.2">
      <c r="A2588" s="29">
        <v>41659</v>
      </c>
      <c r="B2588" s="1" t="s">
        <v>200</v>
      </c>
      <c r="C2588" s="27">
        <v>44075</v>
      </c>
      <c r="D2588" s="1">
        <v>51924</v>
      </c>
      <c r="J2588" s="1" t="s">
        <v>0</v>
      </c>
      <c r="K2588" s="1" t="s">
        <v>49</v>
      </c>
      <c r="L2588" s="1">
        <v>-1</v>
      </c>
      <c r="M2588" s="1">
        <v>1600</v>
      </c>
      <c r="N2588" s="6"/>
      <c r="O2588" s="6">
        <v>1600</v>
      </c>
      <c r="P2588" s="6">
        <v>-799610.66</v>
      </c>
      <c r="R2588" s="31">
        <v>-1600</v>
      </c>
      <c r="S2588" s="28">
        <v>44104</v>
      </c>
    </row>
    <row r="2589" spans="1:19" x14ac:dyDescent="0.2">
      <c r="A2589" s="29">
        <v>41659</v>
      </c>
      <c r="B2589" s="1" t="s">
        <v>200</v>
      </c>
      <c r="C2589" s="27">
        <v>44075</v>
      </c>
      <c r="D2589" s="1">
        <v>51924</v>
      </c>
      <c r="J2589" s="1" t="s">
        <v>0</v>
      </c>
      <c r="K2589" s="1" t="s">
        <v>49</v>
      </c>
      <c r="L2589" s="1">
        <v>-1</v>
      </c>
      <c r="M2589" s="1">
        <v>288</v>
      </c>
      <c r="N2589" s="6"/>
      <c r="O2589" s="6">
        <v>288</v>
      </c>
      <c r="P2589" s="6">
        <v>-799898.66</v>
      </c>
      <c r="R2589" s="31">
        <v>-288</v>
      </c>
      <c r="S2589" s="28">
        <v>44104</v>
      </c>
    </row>
    <row r="2590" spans="1:19" x14ac:dyDescent="0.2">
      <c r="A2590" s="29">
        <v>41660</v>
      </c>
      <c r="B2590" s="1" t="s">
        <v>200</v>
      </c>
      <c r="C2590" s="27">
        <v>44075</v>
      </c>
      <c r="D2590" s="1">
        <v>51925</v>
      </c>
      <c r="J2590" s="1" t="s">
        <v>0</v>
      </c>
      <c r="K2590" s="1" t="s">
        <v>49</v>
      </c>
      <c r="L2590" s="1">
        <v>-1</v>
      </c>
      <c r="M2590" s="1">
        <v>320</v>
      </c>
      <c r="N2590" s="6"/>
      <c r="O2590" s="6">
        <v>320</v>
      </c>
      <c r="P2590" s="6">
        <v>-800218.66</v>
      </c>
      <c r="R2590" s="31">
        <v>-320</v>
      </c>
      <c r="S2590" s="28">
        <v>44104</v>
      </c>
    </row>
    <row r="2591" spans="1:19" x14ac:dyDescent="0.2">
      <c r="A2591" s="29">
        <v>41660</v>
      </c>
      <c r="B2591" s="1" t="s">
        <v>200</v>
      </c>
      <c r="C2591" s="27">
        <v>44075</v>
      </c>
      <c r="D2591" s="1">
        <v>51925</v>
      </c>
      <c r="J2591" s="1" t="s">
        <v>0</v>
      </c>
      <c r="K2591" s="1" t="s">
        <v>49</v>
      </c>
      <c r="L2591" s="1">
        <v>-1</v>
      </c>
      <c r="M2591" s="1">
        <v>36</v>
      </c>
      <c r="N2591" s="6"/>
      <c r="O2591" s="6">
        <v>36</v>
      </c>
      <c r="P2591" s="6">
        <v>-800254.66</v>
      </c>
      <c r="R2591" s="31">
        <v>-36</v>
      </c>
      <c r="S2591" s="28">
        <v>44104</v>
      </c>
    </row>
    <row r="2592" spans="1:19" x14ac:dyDescent="0.2">
      <c r="A2592" s="29">
        <v>41660</v>
      </c>
      <c r="B2592" s="1" t="s">
        <v>200</v>
      </c>
      <c r="C2592" s="27">
        <v>44075</v>
      </c>
      <c r="D2592" s="1">
        <v>51925</v>
      </c>
      <c r="J2592" s="1" t="s">
        <v>0</v>
      </c>
      <c r="K2592" s="1" t="s">
        <v>49</v>
      </c>
      <c r="L2592" s="1">
        <v>-1</v>
      </c>
      <c r="M2592" s="1">
        <v>36</v>
      </c>
      <c r="N2592" s="6"/>
      <c r="O2592" s="6">
        <v>36</v>
      </c>
      <c r="P2592" s="6">
        <v>-800290.66</v>
      </c>
      <c r="R2592" s="31">
        <v>-36</v>
      </c>
      <c r="S2592" s="28">
        <v>44104</v>
      </c>
    </row>
    <row r="2593" spans="1:19" x14ac:dyDescent="0.2">
      <c r="A2593" s="29">
        <v>41661</v>
      </c>
      <c r="B2593" s="1" t="s">
        <v>200</v>
      </c>
      <c r="C2593" s="27">
        <v>44075</v>
      </c>
      <c r="D2593" s="1">
        <v>51926</v>
      </c>
      <c r="J2593" s="1" t="s">
        <v>0</v>
      </c>
      <c r="K2593" s="1" t="s">
        <v>49</v>
      </c>
      <c r="L2593" s="1">
        <v>-1</v>
      </c>
      <c r="M2593" s="1">
        <v>840</v>
      </c>
      <c r="N2593" s="6"/>
      <c r="O2593" s="6">
        <v>840</v>
      </c>
      <c r="P2593" s="6">
        <v>-801130.66</v>
      </c>
      <c r="R2593" s="31">
        <v>-840</v>
      </c>
      <c r="S2593" s="28">
        <v>44104</v>
      </c>
    </row>
    <row r="2594" spans="1:19" x14ac:dyDescent="0.2">
      <c r="A2594" s="29">
        <v>41661</v>
      </c>
      <c r="B2594" s="1" t="s">
        <v>200</v>
      </c>
      <c r="C2594" s="27">
        <v>44075</v>
      </c>
      <c r="D2594" s="1">
        <v>51926</v>
      </c>
      <c r="J2594" s="1" t="s">
        <v>0</v>
      </c>
      <c r="K2594" s="1" t="s">
        <v>49</v>
      </c>
      <c r="L2594" s="1">
        <v>-1</v>
      </c>
      <c r="M2594" s="1">
        <v>574</v>
      </c>
      <c r="N2594" s="6"/>
      <c r="O2594" s="6">
        <v>574</v>
      </c>
      <c r="P2594" s="6">
        <v>-802226.66</v>
      </c>
      <c r="R2594" s="31">
        <v>-574</v>
      </c>
      <c r="S2594" s="28">
        <v>44104</v>
      </c>
    </row>
    <row r="2595" spans="1:19" x14ac:dyDescent="0.2">
      <c r="A2595" s="29">
        <v>41661</v>
      </c>
      <c r="B2595" s="1" t="s">
        <v>200</v>
      </c>
      <c r="C2595" s="27">
        <v>44075</v>
      </c>
      <c r="D2595" s="1">
        <v>51926</v>
      </c>
      <c r="J2595" s="1" t="s">
        <v>0</v>
      </c>
      <c r="K2595" s="1" t="s">
        <v>49</v>
      </c>
      <c r="L2595" s="1">
        <v>-1</v>
      </c>
      <c r="M2595" s="1">
        <v>220</v>
      </c>
      <c r="N2595" s="6"/>
      <c r="O2595" s="6">
        <v>220</v>
      </c>
      <c r="P2595" s="6">
        <v>-801350.66</v>
      </c>
      <c r="R2595" s="31">
        <v>-220</v>
      </c>
      <c r="S2595" s="28">
        <v>44104</v>
      </c>
    </row>
    <row r="2596" spans="1:19" x14ac:dyDescent="0.2">
      <c r="A2596" s="29">
        <v>41661</v>
      </c>
      <c r="B2596" s="1" t="s">
        <v>200</v>
      </c>
      <c r="C2596" s="27">
        <v>44075</v>
      </c>
      <c r="D2596" s="1">
        <v>51926</v>
      </c>
      <c r="J2596" s="1" t="s">
        <v>0</v>
      </c>
      <c r="K2596" s="1" t="s">
        <v>49</v>
      </c>
      <c r="L2596" s="1">
        <v>-1</v>
      </c>
      <c r="M2596" s="1">
        <v>146</v>
      </c>
      <c r="N2596" s="6"/>
      <c r="O2596" s="6">
        <v>146</v>
      </c>
      <c r="P2596" s="6">
        <v>-801496.66</v>
      </c>
      <c r="R2596" s="31">
        <v>-146</v>
      </c>
      <c r="S2596" s="28">
        <v>44104</v>
      </c>
    </row>
    <row r="2597" spans="1:19" x14ac:dyDescent="0.2">
      <c r="A2597" s="29">
        <v>41661</v>
      </c>
      <c r="B2597" s="1" t="s">
        <v>200</v>
      </c>
      <c r="C2597" s="27">
        <v>44075</v>
      </c>
      <c r="D2597" s="1">
        <v>51926</v>
      </c>
      <c r="J2597" s="1" t="s">
        <v>0</v>
      </c>
      <c r="K2597" s="1" t="s">
        <v>49</v>
      </c>
      <c r="L2597" s="1">
        <v>-1</v>
      </c>
      <c r="M2597" s="1">
        <v>80</v>
      </c>
      <c r="N2597" s="6"/>
      <c r="O2597" s="6">
        <v>80</v>
      </c>
      <c r="P2597" s="6">
        <v>-801632.66</v>
      </c>
      <c r="R2597" s="31">
        <v>-80</v>
      </c>
      <c r="S2597" s="28">
        <v>44104</v>
      </c>
    </row>
    <row r="2598" spans="1:19" x14ac:dyDescent="0.2">
      <c r="A2598" s="29">
        <v>41661</v>
      </c>
      <c r="B2598" s="1" t="s">
        <v>200</v>
      </c>
      <c r="C2598" s="27">
        <v>44075</v>
      </c>
      <c r="D2598" s="1">
        <v>51926</v>
      </c>
      <c r="J2598" s="1" t="s">
        <v>0</v>
      </c>
      <c r="K2598" s="1" t="s">
        <v>49</v>
      </c>
      <c r="L2598" s="1">
        <v>-1</v>
      </c>
      <c r="M2598" s="1">
        <v>56</v>
      </c>
      <c r="N2598" s="6"/>
      <c r="O2598" s="6">
        <v>56</v>
      </c>
      <c r="P2598" s="6">
        <v>-801552.66</v>
      </c>
      <c r="R2598" s="31">
        <v>-56</v>
      </c>
      <c r="S2598" s="28">
        <v>44104</v>
      </c>
    </row>
    <row r="2599" spans="1:19" x14ac:dyDescent="0.2">
      <c r="A2599" s="29">
        <v>41661</v>
      </c>
      <c r="B2599" s="1" t="s">
        <v>200</v>
      </c>
      <c r="C2599" s="27">
        <v>44075</v>
      </c>
      <c r="D2599" s="1">
        <v>51926</v>
      </c>
      <c r="J2599" s="1" t="s">
        <v>0</v>
      </c>
      <c r="K2599" s="1" t="s">
        <v>49</v>
      </c>
      <c r="L2599" s="1">
        <v>-1</v>
      </c>
      <c r="M2599" s="1">
        <v>20</v>
      </c>
      <c r="N2599" s="6"/>
      <c r="O2599" s="6">
        <v>20</v>
      </c>
      <c r="P2599" s="6">
        <v>-801652.66</v>
      </c>
      <c r="R2599" s="31">
        <v>-20</v>
      </c>
      <c r="S2599" s="28">
        <v>44104</v>
      </c>
    </row>
    <row r="2600" spans="1:19" x14ac:dyDescent="0.2">
      <c r="A2600" s="29">
        <v>41662</v>
      </c>
      <c r="B2600" s="1" t="s">
        <v>200</v>
      </c>
      <c r="C2600" s="27">
        <v>44075</v>
      </c>
      <c r="D2600" s="1">
        <v>51927</v>
      </c>
      <c r="J2600" s="1" t="s">
        <v>0</v>
      </c>
      <c r="K2600" s="1" t="s">
        <v>49</v>
      </c>
      <c r="L2600" s="1">
        <v>-1</v>
      </c>
      <c r="M2600" s="1">
        <v>880</v>
      </c>
      <c r="N2600" s="6"/>
      <c r="O2600" s="6">
        <v>880</v>
      </c>
      <c r="P2600" s="6">
        <v>-803106.66</v>
      </c>
      <c r="R2600" s="31">
        <v>-880</v>
      </c>
      <c r="S2600" s="28">
        <v>44104</v>
      </c>
    </row>
    <row r="2601" spans="1:19" x14ac:dyDescent="0.2">
      <c r="A2601" s="29">
        <v>41662</v>
      </c>
      <c r="B2601" s="1" t="s">
        <v>200</v>
      </c>
      <c r="C2601" s="27">
        <v>44075</v>
      </c>
      <c r="D2601" s="1">
        <v>51927</v>
      </c>
      <c r="J2601" s="1" t="s">
        <v>0</v>
      </c>
      <c r="K2601" s="1" t="s">
        <v>49</v>
      </c>
      <c r="L2601" s="1">
        <v>-1</v>
      </c>
      <c r="M2601" s="1">
        <v>274</v>
      </c>
      <c r="N2601" s="6"/>
      <c r="O2601" s="6">
        <v>274</v>
      </c>
      <c r="P2601" s="6">
        <v>-803436.66</v>
      </c>
      <c r="R2601" s="31">
        <v>-274</v>
      </c>
      <c r="S2601" s="28">
        <v>44104</v>
      </c>
    </row>
    <row r="2602" spans="1:19" x14ac:dyDescent="0.2">
      <c r="A2602" s="29">
        <v>41662</v>
      </c>
      <c r="B2602" s="1" t="s">
        <v>200</v>
      </c>
      <c r="C2602" s="27">
        <v>44075</v>
      </c>
      <c r="D2602" s="1">
        <v>51927</v>
      </c>
      <c r="J2602" s="1" t="s">
        <v>0</v>
      </c>
      <c r="K2602" s="1" t="s">
        <v>49</v>
      </c>
      <c r="L2602" s="1">
        <v>-1</v>
      </c>
      <c r="M2602" s="1">
        <v>92</v>
      </c>
      <c r="N2602" s="6"/>
      <c r="O2602" s="6">
        <v>92</v>
      </c>
      <c r="P2602" s="6">
        <v>-803528.66</v>
      </c>
      <c r="R2602" s="31">
        <v>-92</v>
      </c>
      <c r="S2602" s="28">
        <v>44104</v>
      </c>
    </row>
    <row r="2603" spans="1:19" x14ac:dyDescent="0.2">
      <c r="A2603" s="29">
        <v>41662</v>
      </c>
      <c r="B2603" s="1" t="s">
        <v>200</v>
      </c>
      <c r="C2603" s="27">
        <v>44075</v>
      </c>
      <c r="D2603" s="1">
        <v>51927</v>
      </c>
      <c r="J2603" s="1" t="s">
        <v>0</v>
      </c>
      <c r="K2603" s="1" t="s">
        <v>49</v>
      </c>
      <c r="L2603" s="1">
        <v>-1</v>
      </c>
      <c r="M2603" s="1">
        <v>56</v>
      </c>
      <c r="N2603" s="6"/>
      <c r="O2603" s="6">
        <v>56</v>
      </c>
      <c r="P2603" s="6">
        <v>-803162.66</v>
      </c>
      <c r="R2603" s="31">
        <v>-56</v>
      </c>
      <c r="S2603" s="28">
        <v>44104</v>
      </c>
    </row>
    <row r="2604" spans="1:19" x14ac:dyDescent="0.2">
      <c r="A2604" s="29">
        <v>41663</v>
      </c>
      <c r="B2604" s="1" t="s">
        <v>200</v>
      </c>
      <c r="C2604" s="27">
        <v>44075</v>
      </c>
      <c r="D2604" s="1">
        <v>51928</v>
      </c>
      <c r="J2604" s="1" t="s">
        <v>0</v>
      </c>
      <c r="K2604" s="1" t="s">
        <v>49</v>
      </c>
      <c r="L2604" s="1">
        <v>-1</v>
      </c>
      <c r="M2604" s="1">
        <v>340</v>
      </c>
      <c r="N2604" s="6"/>
      <c r="O2604" s="6">
        <v>340</v>
      </c>
      <c r="P2604" s="6">
        <v>-803868.66</v>
      </c>
      <c r="R2604" s="31">
        <v>-340</v>
      </c>
      <c r="S2604" s="28">
        <v>44104</v>
      </c>
    </row>
    <row r="2605" spans="1:19" x14ac:dyDescent="0.2">
      <c r="A2605" s="29">
        <v>41663</v>
      </c>
      <c r="B2605" s="1" t="s">
        <v>200</v>
      </c>
      <c r="C2605" s="27">
        <v>44075</v>
      </c>
      <c r="D2605" s="1">
        <v>51928</v>
      </c>
      <c r="J2605" s="1" t="s">
        <v>0</v>
      </c>
      <c r="K2605" s="1" t="s">
        <v>49</v>
      </c>
      <c r="L2605" s="1">
        <v>-5</v>
      </c>
      <c r="M2605" s="1">
        <v>4</v>
      </c>
      <c r="N2605" s="6"/>
      <c r="O2605" s="6">
        <v>20</v>
      </c>
      <c r="P2605" s="6">
        <v>-803888.66</v>
      </c>
      <c r="R2605" s="31">
        <v>-20</v>
      </c>
      <c r="S2605" s="28">
        <v>44104</v>
      </c>
    </row>
    <row r="2606" spans="1:19" x14ac:dyDescent="0.2">
      <c r="A2606" s="29">
        <v>41664</v>
      </c>
      <c r="B2606" s="1" t="s">
        <v>200</v>
      </c>
      <c r="C2606" s="27">
        <v>44075</v>
      </c>
      <c r="D2606" s="1">
        <v>51929</v>
      </c>
      <c r="J2606" s="1" t="s">
        <v>0</v>
      </c>
      <c r="K2606" s="1" t="s">
        <v>49</v>
      </c>
      <c r="L2606" s="1">
        <v>-1</v>
      </c>
      <c r="M2606" s="1">
        <v>2980</v>
      </c>
      <c r="N2606" s="6"/>
      <c r="O2606" s="6">
        <v>2980</v>
      </c>
      <c r="P2606" s="6">
        <v>-806868.66</v>
      </c>
      <c r="R2606" s="31">
        <v>-2980</v>
      </c>
      <c r="S2606" s="28">
        <v>44104</v>
      </c>
    </row>
    <row r="2607" spans="1:19" x14ac:dyDescent="0.2">
      <c r="A2607" s="29">
        <v>41664</v>
      </c>
      <c r="B2607" s="1" t="s">
        <v>200</v>
      </c>
      <c r="C2607" s="27">
        <v>44075</v>
      </c>
      <c r="D2607" s="1">
        <v>51929</v>
      </c>
      <c r="J2607" s="1" t="s">
        <v>0</v>
      </c>
      <c r="K2607" s="1" t="s">
        <v>49</v>
      </c>
      <c r="L2607" s="1">
        <v>-1</v>
      </c>
      <c r="M2607" s="1">
        <v>232</v>
      </c>
      <c r="N2607" s="6"/>
      <c r="O2607" s="6">
        <v>232</v>
      </c>
      <c r="P2607" s="6">
        <v>-807100.66</v>
      </c>
      <c r="R2607" s="31">
        <v>-232</v>
      </c>
      <c r="S2607" s="28">
        <v>44104</v>
      </c>
    </row>
    <row r="2608" spans="1:19" x14ac:dyDescent="0.2">
      <c r="A2608" s="29">
        <v>41665</v>
      </c>
      <c r="B2608" s="1" t="s">
        <v>200</v>
      </c>
      <c r="C2608" s="27">
        <v>44075</v>
      </c>
      <c r="D2608" s="1">
        <v>51930</v>
      </c>
      <c r="J2608" s="1" t="s">
        <v>0</v>
      </c>
      <c r="K2608" s="1" t="s">
        <v>49</v>
      </c>
      <c r="L2608" s="1">
        <v>-1</v>
      </c>
      <c r="M2608" s="1">
        <v>480</v>
      </c>
      <c r="N2608" s="6"/>
      <c r="O2608" s="6">
        <v>480</v>
      </c>
      <c r="P2608" s="6">
        <v>-807580.66</v>
      </c>
      <c r="R2608" s="31">
        <v>-480</v>
      </c>
      <c r="S2608" s="28">
        <v>44104</v>
      </c>
    </row>
    <row r="2609" spans="1:19" x14ac:dyDescent="0.2">
      <c r="A2609" s="29">
        <v>41665</v>
      </c>
      <c r="B2609" s="1" t="s">
        <v>200</v>
      </c>
      <c r="C2609" s="27">
        <v>44075</v>
      </c>
      <c r="D2609" s="1">
        <v>51930</v>
      </c>
      <c r="J2609" s="1" t="s">
        <v>0</v>
      </c>
      <c r="K2609" s="1" t="s">
        <v>49</v>
      </c>
      <c r="L2609" s="1">
        <v>-1</v>
      </c>
      <c r="M2609" s="1">
        <v>164</v>
      </c>
      <c r="N2609" s="6"/>
      <c r="O2609" s="6">
        <v>164</v>
      </c>
      <c r="P2609" s="6">
        <v>-807744.66</v>
      </c>
      <c r="R2609" s="31">
        <v>-164</v>
      </c>
      <c r="S2609" s="28">
        <v>44104</v>
      </c>
    </row>
    <row r="2610" spans="1:19" x14ac:dyDescent="0.2">
      <c r="A2610" s="29">
        <v>41666</v>
      </c>
      <c r="B2610" s="1" t="s">
        <v>200</v>
      </c>
      <c r="C2610" s="27">
        <v>44075</v>
      </c>
      <c r="D2610" s="1">
        <v>51931</v>
      </c>
      <c r="J2610" s="1" t="s">
        <v>0</v>
      </c>
      <c r="K2610" s="1" t="s">
        <v>49</v>
      </c>
      <c r="L2610" s="1">
        <v>-1</v>
      </c>
      <c r="M2610" s="1">
        <v>900</v>
      </c>
      <c r="N2610" s="6"/>
      <c r="O2610" s="6">
        <v>900</v>
      </c>
      <c r="P2610" s="6">
        <v>-808644.66</v>
      </c>
      <c r="R2610" s="31">
        <v>-900</v>
      </c>
      <c r="S2610" s="28">
        <v>44104</v>
      </c>
    </row>
    <row r="2611" spans="1:19" x14ac:dyDescent="0.2">
      <c r="A2611" s="29">
        <v>41666</v>
      </c>
      <c r="B2611" s="1" t="s">
        <v>200</v>
      </c>
      <c r="C2611" s="27">
        <v>44075</v>
      </c>
      <c r="D2611" s="1">
        <v>51931</v>
      </c>
      <c r="J2611" s="1" t="s">
        <v>0</v>
      </c>
      <c r="K2611" s="1" t="s">
        <v>49</v>
      </c>
      <c r="L2611" s="1">
        <v>-1</v>
      </c>
      <c r="M2611" s="1">
        <v>100</v>
      </c>
      <c r="N2611" s="6"/>
      <c r="O2611" s="6">
        <v>100</v>
      </c>
      <c r="P2611" s="6">
        <v>-808744.66</v>
      </c>
      <c r="R2611" s="31">
        <v>-100</v>
      </c>
      <c r="S2611" s="28">
        <v>44104</v>
      </c>
    </row>
    <row r="2612" spans="1:19" x14ac:dyDescent="0.2">
      <c r="A2612" s="29">
        <v>41668</v>
      </c>
      <c r="B2612" s="1" t="s">
        <v>200</v>
      </c>
      <c r="C2612" s="27">
        <v>44075</v>
      </c>
      <c r="D2612" s="1">
        <v>51933</v>
      </c>
      <c r="J2612" s="1" t="s">
        <v>0</v>
      </c>
      <c r="K2612" s="1" t="s">
        <v>49</v>
      </c>
      <c r="L2612" s="1">
        <v>-1</v>
      </c>
      <c r="M2612" s="1">
        <v>1500</v>
      </c>
      <c r="N2612" s="6"/>
      <c r="O2612" s="6">
        <v>1500</v>
      </c>
      <c r="P2612" s="6">
        <v>-810244.66</v>
      </c>
      <c r="R2612" s="31">
        <v>-1500</v>
      </c>
      <c r="S2612" s="28">
        <v>44104</v>
      </c>
    </row>
    <row r="2613" spans="1:19" x14ac:dyDescent="0.2">
      <c r="A2613" s="29">
        <v>41668</v>
      </c>
      <c r="B2613" s="1" t="s">
        <v>200</v>
      </c>
      <c r="C2613" s="27">
        <v>44075</v>
      </c>
      <c r="D2613" s="1">
        <v>51933</v>
      </c>
      <c r="J2613" s="1" t="s">
        <v>0</v>
      </c>
      <c r="K2613" s="1" t="s">
        <v>49</v>
      </c>
      <c r="L2613" s="1">
        <v>-1</v>
      </c>
      <c r="M2613" s="1">
        <v>324</v>
      </c>
      <c r="N2613" s="6"/>
      <c r="O2613" s="6">
        <v>324</v>
      </c>
      <c r="P2613" s="6">
        <v>-810568.66</v>
      </c>
      <c r="R2613" s="31">
        <v>-324</v>
      </c>
      <c r="S2613" s="28">
        <v>44104</v>
      </c>
    </row>
    <row r="2614" spans="1:19" x14ac:dyDescent="0.2">
      <c r="A2614" s="29">
        <v>41669</v>
      </c>
      <c r="B2614" s="1" t="s">
        <v>200</v>
      </c>
      <c r="C2614" s="27">
        <v>44075</v>
      </c>
      <c r="D2614" s="1">
        <v>51934</v>
      </c>
      <c r="J2614" s="1" t="s">
        <v>0</v>
      </c>
      <c r="K2614" s="1" t="s">
        <v>49</v>
      </c>
      <c r="L2614" s="1">
        <v>-1</v>
      </c>
      <c r="M2614" s="1">
        <v>1780</v>
      </c>
      <c r="N2614" s="6"/>
      <c r="O2614" s="6">
        <v>1780</v>
      </c>
      <c r="P2614" s="6">
        <v>-812348.66</v>
      </c>
      <c r="R2614" s="31">
        <v>-1780</v>
      </c>
      <c r="S2614" s="28">
        <v>44104</v>
      </c>
    </row>
    <row r="2615" spans="1:19" x14ac:dyDescent="0.2">
      <c r="A2615" s="29">
        <v>41669</v>
      </c>
      <c r="B2615" s="1" t="s">
        <v>200</v>
      </c>
      <c r="C2615" s="27">
        <v>44075</v>
      </c>
      <c r="D2615" s="1">
        <v>51934</v>
      </c>
      <c r="J2615" s="1" t="s">
        <v>0</v>
      </c>
      <c r="K2615" s="1" t="s">
        <v>49</v>
      </c>
      <c r="L2615" s="1">
        <v>-1</v>
      </c>
      <c r="M2615" s="1">
        <v>218</v>
      </c>
      <c r="N2615" s="6"/>
      <c r="O2615" s="6">
        <v>218</v>
      </c>
      <c r="P2615" s="6">
        <v>-812566.66</v>
      </c>
      <c r="R2615" s="31">
        <v>-218</v>
      </c>
      <c r="S2615" s="28">
        <v>44104</v>
      </c>
    </row>
    <row r="2616" spans="1:19" x14ac:dyDescent="0.2">
      <c r="A2616" s="29">
        <v>41671</v>
      </c>
      <c r="B2616" s="1" t="s">
        <v>200</v>
      </c>
      <c r="C2616" s="27">
        <v>44075</v>
      </c>
      <c r="D2616" s="1">
        <v>51936</v>
      </c>
      <c r="J2616" s="1" t="s">
        <v>0</v>
      </c>
      <c r="K2616" s="1" t="s">
        <v>49</v>
      </c>
      <c r="L2616" s="1">
        <v>-1</v>
      </c>
      <c r="M2616" s="1">
        <v>1980</v>
      </c>
      <c r="N2616" s="6"/>
      <c r="O2616" s="6">
        <v>1980</v>
      </c>
      <c r="P2616" s="6">
        <v>-814546.66</v>
      </c>
      <c r="R2616" s="31">
        <v>-1980</v>
      </c>
      <c r="S2616" s="28">
        <v>44104</v>
      </c>
    </row>
    <row r="2617" spans="1:19" x14ac:dyDescent="0.2">
      <c r="A2617" s="29">
        <v>41671</v>
      </c>
      <c r="B2617" s="1" t="s">
        <v>200</v>
      </c>
      <c r="C2617" s="27">
        <v>44075</v>
      </c>
      <c r="D2617" s="1">
        <v>51936</v>
      </c>
      <c r="J2617" s="1" t="s">
        <v>0</v>
      </c>
      <c r="K2617" s="1" t="s">
        <v>49</v>
      </c>
      <c r="L2617" s="1">
        <v>-1</v>
      </c>
      <c r="M2617" s="1">
        <v>248</v>
      </c>
      <c r="N2617" s="6"/>
      <c r="O2617" s="6">
        <v>248</v>
      </c>
      <c r="P2617" s="6">
        <v>-814794.66</v>
      </c>
      <c r="R2617" s="31">
        <v>-248</v>
      </c>
      <c r="S2617" s="28">
        <v>44104</v>
      </c>
    </row>
    <row r="2618" spans="1:19" x14ac:dyDescent="0.2">
      <c r="A2618" s="29">
        <v>41672</v>
      </c>
      <c r="B2618" s="1" t="s">
        <v>200</v>
      </c>
      <c r="C2618" s="27">
        <v>44075</v>
      </c>
      <c r="D2618" s="1">
        <v>51937</v>
      </c>
      <c r="J2618" s="1" t="s">
        <v>0</v>
      </c>
      <c r="K2618" s="1" t="s">
        <v>49</v>
      </c>
      <c r="L2618" s="1">
        <v>-1</v>
      </c>
      <c r="M2618" s="1">
        <v>240</v>
      </c>
      <c r="N2618" s="6"/>
      <c r="O2618" s="6">
        <v>240</v>
      </c>
      <c r="P2618" s="6">
        <v>-815034.66</v>
      </c>
      <c r="R2618" s="31">
        <v>-240</v>
      </c>
      <c r="S2618" s="28">
        <v>44104</v>
      </c>
    </row>
    <row r="2619" spans="1:19" x14ac:dyDescent="0.2">
      <c r="A2619" s="29">
        <v>41672</v>
      </c>
      <c r="B2619" s="1" t="s">
        <v>200</v>
      </c>
      <c r="C2619" s="27">
        <v>44075</v>
      </c>
      <c r="D2619" s="1">
        <v>51937</v>
      </c>
      <c r="J2619" s="1" t="s">
        <v>0</v>
      </c>
      <c r="K2619" s="1" t="s">
        <v>49</v>
      </c>
      <c r="L2619" s="1">
        <v>-1</v>
      </c>
      <c r="M2619" s="1">
        <v>76</v>
      </c>
      <c r="N2619" s="6"/>
      <c r="O2619" s="6">
        <v>76</v>
      </c>
      <c r="P2619" s="6">
        <v>-815110.66</v>
      </c>
      <c r="R2619" s="31">
        <v>-76</v>
      </c>
      <c r="S2619" s="28">
        <v>44104</v>
      </c>
    </row>
    <row r="2620" spans="1:19" x14ac:dyDescent="0.2">
      <c r="A2620" s="29">
        <v>41673</v>
      </c>
      <c r="B2620" s="1" t="s">
        <v>200</v>
      </c>
      <c r="C2620" s="27">
        <v>44075</v>
      </c>
      <c r="D2620" s="1">
        <v>51938</v>
      </c>
      <c r="J2620" s="1" t="s">
        <v>0</v>
      </c>
      <c r="K2620" s="1" t="s">
        <v>49</v>
      </c>
      <c r="L2620" s="1">
        <v>-1</v>
      </c>
      <c r="M2620" s="1">
        <v>380</v>
      </c>
      <c r="N2620" s="6"/>
      <c r="O2620" s="6">
        <v>380</v>
      </c>
      <c r="P2620" s="6">
        <v>-815490.66</v>
      </c>
      <c r="R2620" s="31">
        <v>-380</v>
      </c>
      <c r="S2620" s="28">
        <v>44104</v>
      </c>
    </row>
    <row r="2621" spans="1:19" x14ac:dyDescent="0.2">
      <c r="A2621" s="29">
        <v>41673</v>
      </c>
      <c r="B2621" s="1" t="s">
        <v>200</v>
      </c>
      <c r="C2621" s="27">
        <v>44075</v>
      </c>
      <c r="D2621" s="1">
        <v>51938</v>
      </c>
      <c r="J2621" s="1" t="s">
        <v>0</v>
      </c>
      <c r="K2621" s="1" t="s">
        <v>49</v>
      </c>
      <c r="L2621" s="1">
        <v>-1</v>
      </c>
      <c r="M2621" s="1">
        <v>-380</v>
      </c>
      <c r="N2621" s="6">
        <v>380</v>
      </c>
      <c r="O2621" s="6"/>
      <c r="P2621" s="6">
        <v>-831953.11</v>
      </c>
      <c r="R2621" s="31">
        <v>380</v>
      </c>
      <c r="S2621" s="28">
        <v>44104</v>
      </c>
    </row>
    <row r="2622" spans="1:19" x14ac:dyDescent="0.2">
      <c r="A2622" s="29">
        <v>41674</v>
      </c>
      <c r="B2622" s="1" t="s">
        <v>200</v>
      </c>
      <c r="C2622" s="27">
        <v>44075</v>
      </c>
      <c r="D2622" s="1">
        <v>51939</v>
      </c>
      <c r="J2622" s="1" t="s">
        <v>0</v>
      </c>
      <c r="K2622" s="1" t="s">
        <v>49</v>
      </c>
      <c r="L2622" s="1">
        <v>-1</v>
      </c>
      <c r="M2622" s="1">
        <v>1180</v>
      </c>
      <c r="N2622" s="6"/>
      <c r="O2622" s="6">
        <v>1180</v>
      </c>
      <c r="P2622" s="6">
        <v>-816670.66</v>
      </c>
      <c r="R2622" s="31">
        <v>-1180</v>
      </c>
      <c r="S2622" s="28">
        <v>44104</v>
      </c>
    </row>
    <row r="2623" spans="1:19" x14ac:dyDescent="0.2">
      <c r="A2623" s="29">
        <v>41675</v>
      </c>
      <c r="B2623" s="1" t="s">
        <v>200</v>
      </c>
      <c r="C2623" s="27">
        <v>44075</v>
      </c>
      <c r="D2623" s="1">
        <v>51940</v>
      </c>
      <c r="J2623" s="1" t="s">
        <v>0</v>
      </c>
      <c r="K2623" s="1" t="s">
        <v>49</v>
      </c>
      <c r="L2623" s="1">
        <v>-1</v>
      </c>
      <c r="M2623" s="1">
        <v>220</v>
      </c>
      <c r="N2623" s="6"/>
      <c r="O2623" s="6">
        <v>220</v>
      </c>
      <c r="P2623" s="6">
        <v>-816890.66</v>
      </c>
      <c r="R2623" s="31">
        <v>-220</v>
      </c>
      <c r="S2623" s="28">
        <v>44104</v>
      </c>
    </row>
    <row r="2624" spans="1:19" x14ac:dyDescent="0.2">
      <c r="A2624" s="29">
        <v>41675</v>
      </c>
      <c r="B2624" s="1" t="s">
        <v>200</v>
      </c>
      <c r="C2624" s="27">
        <v>44075</v>
      </c>
      <c r="D2624" s="1">
        <v>51940</v>
      </c>
      <c r="J2624" s="1" t="s">
        <v>0</v>
      </c>
      <c r="K2624" s="1" t="s">
        <v>49</v>
      </c>
      <c r="L2624" s="1">
        <v>-1</v>
      </c>
      <c r="M2624" s="1">
        <v>188</v>
      </c>
      <c r="N2624" s="6"/>
      <c r="O2624" s="6">
        <v>188</v>
      </c>
      <c r="P2624" s="6">
        <v>-817078.66</v>
      </c>
      <c r="R2624" s="31">
        <v>-188</v>
      </c>
      <c r="S2624" s="28">
        <v>44104</v>
      </c>
    </row>
    <row r="2625" spans="1:19" x14ac:dyDescent="0.2">
      <c r="A2625" s="29">
        <v>41676</v>
      </c>
      <c r="B2625" s="1" t="s">
        <v>200</v>
      </c>
      <c r="C2625" s="27">
        <v>44075</v>
      </c>
      <c r="D2625" s="1">
        <v>51941</v>
      </c>
      <c r="J2625" s="1" t="s">
        <v>0</v>
      </c>
      <c r="K2625" s="1" t="s">
        <v>49</v>
      </c>
      <c r="L2625" s="1">
        <v>-1</v>
      </c>
      <c r="M2625" s="1">
        <v>560</v>
      </c>
      <c r="N2625" s="6"/>
      <c r="O2625" s="6">
        <v>560</v>
      </c>
      <c r="P2625" s="6">
        <v>-817638.66</v>
      </c>
      <c r="R2625" s="31">
        <v>-560</v>
      </c>
      <c r="S2625" s="28">
        <v>44104</v>
      </c>
    </row>
    <row r="2626" spans="1:19" x14ac:dyDescent="0.2">
      <c r="A2626" s="29">
        <v>41676</v>
      </c>
      <c r="B2626" s="1" t="s">
        <v>200</v>
      </c>
      <c r="C2626" s="27">
        <v>44075</v>
      </c>
      <c r="D2626" s="1">
        <v>51941</v>
      </c>
      <c r="J2626" s="1" t="s">
        <v>0</v>
      </c>
      <c r="K2626" s="1" t="s">
        <v>49</v>
      </c>
      <c r="L2626" s="1">
        <v>-1</v>
      </c>
      <c r="M2626" s="1">
        <v>188</v>
      </c>
      <c r="N2626" s="6"/>
      <c r="O2626" s="6">
        <v>188</v>
      </c>
      <c r="P2626" s="6">
        <v>-817826.66</v>
      </c>
      <c r="R2626" s="31">
        <v>-188</v>
      </c>
      <c r="S2626" s="28">
        <v>44104</v>
      </c>
    </row>
    <row r="2627" spans="1:19" x14ac:dyDescent="0.2">
      <c r="A2627" s="29">
        <v>41677</v>
      </c>
      <c r="B2627" s="1" t="s">
        <v>200</v>
      </c>
      <c r="C2627" s="27">
        <v>44075</v>
      </c>
      <c r="D2627" s="1">
        <v>51942</v>
      </c>
      <c r="J2627" s="1" t="s">
        <v>0</v>
      </c>
      <c r="K2627" s="1" t="s">
        <v>49</v>
      </c>
      <c r="L2627" s="1">
        <v>-1</v>
      </c>
      <c r="M2627" s="1">
        <v>268</v>
      </c>
      <c r="N2627" s="6"/>
      <c r="O2627" s="6">
        <v>268</v>
      </c>
      <c r="P2627" s="6">
        <v>-818094.66</v>
      </c>
      <c r="R2627" s="31">
        <v>-268</v>
      </c>
      <c r="S2627" s="28">
        <v>44104</v>
      </c>
    </row>
    <row r="2628" spans="1:19" x14ac:dyDescent="0.2">
      <c r="A2628" s="29">
        <v>41678</v>
      </c>
      <c r="B2628" s="1" t="s">
        <v>200</v>
      </c>
      <c r="C2628" s="27">
        <v>44075</v>
      </c>
      <c r="D2628" s="1">
        <v>51943</v>
      </c>
      <c r="J2628" s="1" t="s">
        <v>0</v>
      </c>
      <c r="K2628" s="1" t="s">
        <v>49</v>
      </c>
      <c r="L2628" s="1">
        <v>-1</v>
      </c>
      <c r="M2628" s="1">
        <v>540</v>
      </c>
      <c r="N2628" s="6"/>
      <c r="O2628" s="6">
        <v>540</v>
      </c>
      <c r="P2628" s="6">
        <v>-818634.66</v>
      </c>
      <c r="R2628" s="31">
        <v>-540</v>
      </c>
      <c r="S2628" s="28">
        <v>44104</v>
      </c>
    </row>
    <row r="2629" spans="1:19" x14ac:dyDescent="0.2">
      <c r="A2629" s="29">
        <v>41678</v>
      </c>
      <c r="B2629" s="1" t="s">
        <v>200</v>
      </c>
      <c r="C2629" s="27">
        <v>44075</v>
      </c>
      <c r="D2629" s="1">
        <v>51943</v>
      </c>
      <c r="J2629" s="1" t="s">
        <v>0</v>
      </c>
      <c r="K2629" s="1" t="s">
        <v>49</v>
      </c>
      <c r="L2629" s="1">
        <v>-1</v>
      </c>
      <c r="M2629" s="1">
        <v>36</v>
      </c>
      <c r="N2629" s="6"/>
      <c r="O2629" s="6">
        <v>36</v>
      </c>
      <c r="P2629" s="6">
        <v>-818670.66</v>
      </c>
      <c r="R2629" s="31">
        <v>-36</v>
      </c>
      <c r="S2629" s="28">
        <v>44104</v>
      </c>
    </row>
    <row r="2630" spans="1:19" x14ac:dyDescent="0.2">
      <c r="A2630" s="29">
        <v>41678</v>
      </c>
      <c r="B2630" s="1" t="s">
        <v>200</v>
      </c>
      <c r="C2630" s="27">
        <v>44075</v>
      </c>
      <c r="D2630" s="1">
        <v>51943</v>
      </c>
      <c r="J2630" s="1" t="s">
        <v>0</v>
      </c>
      <c r="K2630" s="1" t="s">
        <v>49</v>
      </c>
      <c r="L2630" s="1">
        <v>-1</v>
      </c>
      <c r="M2630" s="1">
        <v>36</v>
      </c>
      <c r="N2630" s="6"/>
      <c r="O2630" s="6">
        <v>36</v>
      </c>
      <c r="P2630" s="6">
        <v>-818706.66</v>
      </c>
      <c r="R2630" s="31">
        <v>-36</v>
      </c>
      <c r="S2630" s="28">
        <v>44104</v>
      </c>
    </row>
    <row r="2631" spans="1:19" x14ac:dyDescent="0.2">
      <c r="A2631" s="29">
        <v>41679</v>
      </c>
      <c r="B2631" s="1" t="s">
        <v>200</v>
      </c>
      <c r="C2631" s="27">
        <v>44075</v>
      </c>
      <c r="D2631" s="1">
        <v>51944</v>
      </c>
      <c r="J2631" s="1" t="s">
        <v>0</v>
      </c>
      <c r="K2631" s="1" t="s">
        <v>49</v>
      </c>
      <c r="L2631" s="1">
        <v>-1</v>
      </c>
      <c r="M2631" s="1">
        <v>1820</v>
      </c>
      <c r="N2631" s="6"/>
      <c r="O2631" s="6">
        <v>1820</v>
      </c>
      <c r="P2631" s="6">
        <v>-820526.66</v>
      </c>
      <c r="R2631" s="31">
        <v>-1820</v>
      </c>
      <c r="S2631" s="28">
        <v>44104</v>
      </c>
    </row>
    <row r="2632" spans="1:19" x14ac:dyDescent="0.2">
      <c r="A2632" s="29">
        <v>41680</v>
      </c>
      <c r="B2632" s="1" t="s">
        <v>200</v>
      </c>
      <c r="C2632" s="27">
        <v>44075</v>
      </c>
      <c r="D2632" s="1">
        <v>51945</v>
      </c>
      <c r="J2632" s="1" t="s">
        <v>0</v>
      </c>
      <c r="K2632" s="1" t="s">
        <v>49</v>
      </c>
      <c r="L2632" s="1">
        <v>-1</v>
      </c>
      <c r="M2632" s="1">
        <v>1580</v>
      </c>
      <c r="N2632" s="6"/>
      <c r="O2632" s="6">
        <v>1580</v>
      </c>
      <c r="P2632" s="6">
        <v>-822106.66</v>
      </c>
      <c r="R2632" s="31">
        <v>-1580</v>
      </c>
      <c r="S2632" s="28">
        <v>44104</v>
      </c>
    </row>
    <row r="2633" spans="1:19" x14ac:dyDescent="0.2">
      <c r="A2633" s="29">
        <v>41681</v>
      </c>
      <c r="B2633" s="1" t="s">
        <v>200</v>
      </c>
      <c r="C2633" s="27">
        <v>44075</v>
      </c>
      <c r="D2633" s="1">
        <v>51946</v>
      </c>
      <c r="J2633" s="1" t="s">
        <v>0</v>
      </c>
      <c r="K2633" s="1" t="s">
        <v>49</v>
      </c>
      <c r="L2633" s="1">
        <v>-1</v>
      </c>
      <c r="M2633" s="1">
        <v>360</v>
      </c>
      <c r="N2633" s="6"/>
      <c r="O2633" s="6">
        <v>360</v>
      </c>
      <c r="P2633" s="6">
        <v>-822466.66</v>
      </c>
      <c r="R2633" s="31">
        <v>-360</v>
      </c>
      <c r="S2633" s="28">
        <v>44104</v>
      </c>
    </row>
    <row r="2634" spans="1:19" x14ac:dyDescent="0.2">
      <c r="A2634" s="29">
        <v>41682</v>
      </c>
      <c r="B2634" s="1" t="s">
        <v>200</v>
      </c>
      <c r="C2634" s="27">
        <v>44075</v>
      </c>
      <c r="D2634" s="1">
        <v>51947</v>
      </c>
      <c r="J2634" s="1" t="s">
        <v>0</v>
      </c>
      <c r="K2634" s="1" t="s">
        <v>49</v>
      </c>
      <c r="L2634" s="1">
        <v>-1</v>
      </c>
      <c r="M2634" s="1">
        <v>360</v>
      </c>
      <c r="N2634" s="6"/>
      <c r="O2634" s="6">
        <v>360</v>
      </c>
      <c r="P2634" s="6">
        <v>-822826.66</v>
      </c>
      <c r="R2634" s="31">
        <v>-360</v>
      </c>
      <c r="S2634" s="28">
        <v>44104</v>
      </c>
    </row>
    <row r="2635" spans="1:19" x14ac:dyDescent="0.2">
      <c r="A2635" s="29">
        <v>41683</v>
      </c>
      <c r="B2635" s="1" t="s">
        <v>200</v>
      </c>
      <c r="C2635" s="27">
        <v>44075</v>
      </c>
      <c r="D2635" s="1">
        <v>51948</v>
      </c>
      <c r="J2635" s="1" t="s">
        <v>0</v>
      </c>
      <c r="K2635" s="1" t="s">
        <v>49</v>
      </c>
      <c r="L2635" s="1">
        <v>-1</v>
      </c>
      <c r="M2635" s="1">
        <v>360</v>
      </c>
      <c r="N2635" s="6"/>
      <c r="O2635" s="6">
        <v>360</v>
      </c>
      <c r="P2635" s="6">
        <v>-823186.66</v>
      </c>
      <c r="R2635" s="31">
        <v>-360</v>
      </c>
      <c r="S2635" s="28">
        <v>44104</v>
      </c>
    </row>
    <row r="2636" spans="1:19" x14ac:dyDescent="0.2">
      <c r="A2636" s="29">
        <v>41684</v>
      </c>
      <c r="B2636" s="1" t="s">
        <v>200</v>
      </c>
      <c r="C2636" s="27">
        <v>44075</v>
      </c>
      <c r="D2636" s="1">
        <v>51949</v>
      </c>
      <c r="J2636" s="1" t="s">
        <v>0</v>
      </c>
      <c r="K2636" s="1" t="s">
        <v>49</v>
      </c>
      <c r="L2636" s="1">
        <v>-1</v>
      </c>
      <c r="M2636" s="1">
        <v>360</v>
      </c>
      <c r="N2636" s="6"/>
      <c r="O2636" s="6">
        <v>360</v>
      </c>
      <c r="P2636" s="6">
        <v>-823546.66</v>
      </c>
      <c r="R2636" s="31">
        <v>-360</v>
      </c>
      <c r="S2636" s="28">
        <v>44104</v>
      </c>
    </row>
    <row r="2637" spans="1:19" x14ac:dyDescent="0.2">
      <c r="A2637" s="29">
        <v>41685</v>
      </c>
      <c r="B2637" s="1" t="s">
        <v>200</v>
      </c>
      <c r="C2637" s="27">
        <v>44075</v>
      </c>
      <c r="D2637" s="1">
        <v>51950</v>
      </c>
      <c r="J2637" s="1" t="s">
        <v>0</v>
      </c>
      <c r="K2637" s="1" t="s">
        <v>49</v>
      </c>
      <c r="L2637" s="1">
        <v>-1</v>
      </c>
      <c r="M2637" s="1">
        <v>260</v>
      </c>
      <c r="N2637" s="6"/>
      <c r="O2637" s="6">
        <v>260</v>
      </c>
      <c r="P2637" s="6">
        <v>-823806.66</v>
      </c>
      <c r="R2637" s="31">
        <v>-260</v>
      </c>
      <c r="S2637" s="28">
        <v>44104</v>
      </c>
    </row>
    <row r="2638" spans="1:19" x14ac:dyDescent="0.2">
      <c r="A2638" s="29">
        <v>41685</v>
      </c>
      <c r="B2638" s="1" t="s">
        <v>200</v>
      </c>
      <c r="C2638" s="27">
        <v>44075</v>
      </c>
      <c r="D2638" s="1">
        <v>51950</v>
      </c>
      <c r="J2638" s="1" t="s">
        <v>0</v>
      </c>
      <c r="K2638" s="1" t="s">
        <v>49</v>
      </c>
      <c r="L2638" s="1">
        <v>-1</v>
      </c>
      <c r="M2638" s="1">
        <v>146</v>
      </c>
      <c r="N2638" s="6"/>
      <c r="O2638" s="6">
        <v>146</v>
      </c>
      <c r="P2638" s="6">
        <v>-823952.66</v>
      </c>
      <c r="R2638" s="31">
        <v>-146</v>
      </c>
      <c r="S2638" s="28">
        <v>44104</v>
      </c>
    </row>
    <row r="2639" spans="1:19" x14ac:dyDescent="0.2">
      <c r="A2639" s="29">
        <v>41686</v>
      </c>
      <c r="B2639" s="1" t="s">
        <v>200</v>
      </c>
      <c r="C2639" s="27">
        <v>44075</v>
      </c>
      <c r="D2639" s="1">
        <v>51951</v>
      </c>
      <c r="J2639" s="1" t="s">
        <v>0</v>
      </c>
      <c r="K2639" s="1" t="s">
        <v>49</v>
      </c>
      <c r="L2639" s="1">
        <v>-1</v>
      </c>
      <c r="M2639" s="1">
        <v>920</v>
      </c>
      <c r="N2639" s="6"/>
      <c r="O2639" s="6">
        <v>920</v>
      </c>
      <c r="P2639" s="6">
        <v>-824872.66</v>
      </c>
      <c r="R2639" s="31">
        <v>-920</v>
      </c>
      <c r="S2639" s="28">
        <v>44104</v>
      </c>
    </row>
    <row r="2640" spans="1:19" x14ac:dyDescent="0.2">
      <c r="A2640" s="29">
        <v>41686</v>
      </c>
      <c r="B2640" s="1" t="s">
        <v>200</v>
      </c>
      <c r="C2640" s="27">
        <v>44075</v>
      </c>
      <c r="D2640" s="1">
        <v>51951</v>
      </c>
      <c r="J2640" s="1" t="s">
        <v>0</v>
      </c>
      <c r="K2640" s="1" t="s">
        <v>49</v>
      </c>
      <c r="L2640" s="1">
        <v>-1</v>
      </c>
      <c r="M2640" s="1">
        <v>324</v>
      </c>
      <c r="N2640" s="6"/>
      <c r="O2640" s="6">
        <v>324</v>
      </c>
      <c r="P2640" s="6">
        <v>-825196.66</v>
      </c>
      <c r="R2640" s="31">
        <v>-324</v>
      </c>
      <c r="S2640" s="28">
        <v>44104</v>
      </c>
    </row>
    <row r="2641" spans="1:19" x14ac:dyDescent="0.2">
      <c r="A2641" s="29">
        <v>41686</v>
      </c>
      <c r="B2641" s="1" t="s">
        <v>200</v>
      </c>
      <c r="C2641" s="27">
        <v>44075</v>
      </c>
      <c r="D2641" s="1">
        <v>51951</v>
      </c>
      <c r="J2641" s="1" t="s">
        <v>0</v>
      </c>
      <c r="K2641" s="1" t="s">
        <v>49</v>
      </c>
      <c r="L2641" s="1">
        <v>-1</v>
      </c>
      <c r="M2641" s="1">
        <v>146</v>
      </c>
      <c r="N2641" s="6"/>
      <c r="O2641" s="6">
        <v>146</v>
      </c>
      <c r="P2641" s="6">
        <v>-825342.66</v>
      </c>
      <c r="R2641" s="31">
        <v>-146</v>
      </c>
      <c r="S2641" s="28">
        <v>44104</v>
      </c>
    </row>
    <row r="2642" spans="1:19" x14ac:dyDescent="0.2">
      <c r="A2642" s="29">
        <v>41686</v>
      </c>
      <c r="B2642" s="1" t="s">
        <v>200</v>
      </c>
      <c r="C2642" s="27">
        <v>44075</v>
      </c>
      <c r="D2642" s="1">
        <v>51951</v>
      </c>
      <c r="J2642" s="1" t="s">
        <v>0</v>
      </c>
      <c r="K2642" s="1" t="s">
        <v>49</v>
      </c>
      <c r="L2642" s="1">
        <v>-2</v>
      </c>
      <c r="M2642" s="1">
        <v>4</v>
      </c>
      <c r="N2642" s="6"/>
      <c r="O2642" s="6">
        <v>8</v>
      </c>
      <c r="P2642" s="6">
        <v>-825350.66</v>
      </c>
      <c r="R2642" s="31">
        <v>-8</v>
      </c>
      <c r="S2642" s="28">
        <v>44104</v>
      </c>
    </row>
    <row r="2643" spans="1:19" x14ac:dyDescent="0.2">
      <c r="A2643" s="29">
        <v>41687</v>
      </c>
      <c r="B2643" s="1" t="s">
        <v>200</v>
      </c>
      <c r="C2643" s="27">
        <v>44075</v>
      </c>
      <c r="D2643" s="1">
        <v>51952</v>
      </c>
      <c r="J2643" s="1" t="s">
        <v>0</v>
      </c>
      <c r="K2643" s="1" t="s">
        <v>49</v>
      </c>
      <c r="L2643" s="1">
        <v>-1</v>
      </c>
      <c r="M2643" s="1">
        <v>388</v>
      </c>
      <c r="N2643" s="6"/>
      <c r="O2643" s="6">
        <v>388</v>
      </c>
      <c r="P2643" s="6">
        <v>-826038.66</v>
      </c>
      <c r="R2643" s="31">
        <v>-388</v>
      </c>
      <c r="S2643" s="28">
        <v>44104</v>
      </c>
    </row>
    <row r="2644" spans="1:19" x14ac:dyDescent="0.2">
      <c r="A2644" s="29">
        <v>41687</v>
      </c>
      <c r="B2644" s="1" t="s">
        <v>200</v>
      </c>
      <c r="C2644" s="27">
        <v>44075</v>
      </c>
      <c r="D2644" s="1">
        <v>51952</v>
      </c>
      <c r="J2644" s="1" t="s">
        <v>0</v>
      </c>
      <c r="K2644" s="1" t="s">
        <v>49</v>
      </c>
      <c r="L2644" s="1">
        <v>-1</v>
      </c>
      <c r="M2644" s="1">
        <v>300</v>
      </c>
      <c r="N2644" s="6"/>
      <c r="O2644" s="6">
        <v>300</v>
      </c>
      <c r="P2644" s="6">
        <v>-825650.66</v>
      </c>
      <c r="R2644" s="31">
        <v>-300</v>
      </c>
      <c r="S2644" s="28">
        <v>44104</v>
      </c>
    </row>
    <row r="2645" spans="1:19" x14ac:dyDescent="0.2">
      <c r="A2645" s="29">
        <v>42166</v>
      </c>
      <c r="B2645" s="1" t="s">
        <v>178</v>
      </c>
      <c r="C2645" s="27">
        <v>44075</v>
      </c>
      <c r="J2645" s="1" t="s">
        <v>0</v>
      </c>
      <c r="K2645" s="1" t="s">
        <v>48</v>
      </c>
      <c r="N2645" s="6"/>
      <c r="O2645" s="6">
        <v>180.45</v>
      </c>
      <c r="P2645" s="6">
        <v>-832333.11</v>
      </c>
      <c r="R2645" s="31">
        <v>-180.45</v>
      </c>
      <c r="S2645" s="28">
        <v>44104</v>
      </c>
    </row>
    <row r="2646" spans="1:19" x14ac:dyDescent="0.2">
      <c r="A2646" s="29">
        <v>41234</v>
      </c>
      <c r="B2646" s="1" t="s">
        <v>200</v>
      </c>
      <c r="C2646" s="27">
        <v>44076</v>
      </c>
      <c r="D2646" s="1">
        <v>51814</v>
      </c>
      <c r="J2646" s="1" t="s">
        <v>0</v>
      </c>
      <c r="K2646" s="1" t="s">
        <v>49</v>
      </c>
      <c r="L2646" s="1">
        <v>-1.75</v>
      </c>
      <c r="M2646" s="1">
        <v>110</v>
      </c>
      <c r="N2646" s="6"/>
      <c r="O2646" s="6">
        <v>192.5</v>
      </c>
      <c r="P2646" s="6">
        <v>-833054.61</v>
      </c>
      <c r="R2646" s="31">
        <v>-192.5</v>
      </c>
      <c r="S2646" s="28">
        <v>44104</v>
      </c>
    </row>
    <row r="2647" spans="1:19" x14ac:dyDescent="0.2">
      <c r="A2647" s="29">
        <v>41234</v>
      </c>
      <c r="B2647" s="1" t="s">
        <v>200</v>
      </c>
      <c r="C2647" s="27">
        <v>44076</v>
      </c>
      <c r="D2647" s="1">
        <v>51814</v>
      </c>
      <c r="J2647" s="1" t="s">
        <v>0</v>
      </c>
      <c r="K2647" s="1" t="s">
        <v>49</v>
      </c>
      <c r="L2647" s="1">
        <v>-1</v>
      </c>
      <c r="M2647" s="1">
        <v>110</v>
      </c>
      <c r="N2647" s="6"/>
      <c r="O2647" s="6">
        <v>110</v>
      </c>
      <c r="P2647" s="6">
        <v>-833164.61</v>
      </c>
      <c r="R2647" s="31">
        <v>-110</v>
      </c>
      <c r="S2647" s="28">
        <v>44104</v>
      </c>
    </row>
    <row r="2648" spans="1:19" x14ac:dyDescent="0.2">
      <c r="A2648" s="29">
        <v>41234</v>
      </c>
      <c r="B2648" s="1" t="s">
        <v>200</v>
      </c>
      <c r="C2648" s="27">
        <v>44076</v>
      </c>
      <c r="D2648" s="1">
        <v>51814</v>
      </c>
      <c r="J2648" s="1" t="s">
        <v>0</v>
      </c>
      <c r="K2648" s="1" t="s">
        <v>49</v>
      </c>
      <c r="L2648" s="1">
        <v>-3</v>
      </c>
      <c r="M2648" s="1">
        <v>28</v>
      </c>
      <c r="N2648" s="6"/>
      <c r="O2648" s="6">
        <v>84</v>
      </c>
      <c r="P2648" s="6">
        <v>-832092.11</v>
      </c>
      <c r="R2648" s="31">
        <v>-84</v>
      </c>
      <c r="S2648" s="28">
        <v>44104</v>
      </c>
    </row>
    <row r="2649" spans="1:19" x14ac:dyDescent="0.2">
      <c r="A2649" s="29">
        <v>41234</v>
      </c>
      <c r="B2649" s="1" t="s">
        <v>200</v>
      </c>
      <c r="C2649" s="27">
        <v>44076</v>
      </c>
      <c r="D2649" s="1">
        <v>51814</v>
      </c>
      <c r="J2649" s="1" t="s">
        <v>0</v>
      </c>
      <c r="K2649" s="1" t="s">
        <v>49</v>
      </c>
      <c r="L2649" s="1">
        <v>-0.75</v>
      </c>
      <c r="M2649" s="1">
        <v>110</v>
      </c>
      <c r="N2649" s="6"/>
      <c r="O2649" s="6">
        <v>82.5</v>
      </c>
      <c r="P2649" s="6">
        <v>-833987.11</v>
      </c>
      <c r="R2649" s="31">
        <v>-82.5</v>
      </c>
      <c r="S2649" s="28">
        <v>44104</v>
      </c>
    </row>
    <row r="2650" spans="1:19" x14ac:dyDescent="0.2">
      <c r="A2650" s="29">
        <v>41234</v>
      </c>
      <c r="B2650" s="1" t="s">
        <v>200</v>
      </c>
      <c r="C2650" s="27">
        <v>44076</v>
      </c>
      <c r="D2650" s="1">
        <v>51814</v>
      </c>
      <c r="J2650" s="1" t="s">
        <v>0</v>
      </c>
      <c r="K2650" s="1" t="s">
        <v>49</v>
      </c>
      <c r="L2650" s="1">
        <v>-0.5</v>
      </c>
      <c r="M2650" s="1">
        <v>110</v>
      </c>
      <c r="N2650" s="6"/>
      <c r="O2650" s="6">
        <v>55</v>
      </c>
      <c r="P2650" s="6">
        <v>-832008.11</v>
      </c>
      <c r="R2650" s="31">
        <v>-55</v>
      </c>
      <c r="S2650" s="28">
        <v>44104</v>
      </c>
    </row>
    <row r="2651" spans="1:19" x14ac:dyDescent="0.2">
      <c r="A2651" s="29">
        <v>41599</v>
      </c>
      <c r="B2651" s="1" t="s">
        <v>200</v>
      </c>
      <c r="C2651" s="27">
        <v>44076</v>
      </c>
      <c r="D2651" s="1">
        <v>51893</v>
      </c>
      <c r="J2651" s="1" t="s">
        <v>0</v>
      </c>
      <c r="K2651" s="1" t="s">
        <v>49</v>
      </c>
      <c r="L2651" s="1">
        <v>-0.75</v>
      </c>
      <c r="M2651" s="1">
        <v>88</v>
      </c>
      <c r="N2651" s="6"/>
      <c r="O2651" s="6">
        <v>66</v>
      </c>
      <c r="P2651" s="6">
        <v>-832158.11</v>
      </c>
      <c r="R2651" s="31">
        <v>-66</v>
      </c>
      <c r="S2651" s="28">
        <v>44104</v>
      </c>
    </row>
    <row r="2652" spans="1:19" x14ac:dyDescent="0.2">
      <c r="A2652" s="29">
        <v>41610</v>
      </c>
      <c r="B2652" s="1" t="s">
        <v>200</v>
      </c>
      <c r="C2652" s="27">
        <v>44076</v>
      </c>
      <c r="D2652" s="1">
        <v>51896</v>
      </c>
      <c r="J2652" s="1" t="s">
        <v>0</v>
      </c>
      <c r="K2652" s="1" t="s">
        <v>49</v>
      </c>
      <c r="L2652" s="1">
        <v>-8</v>
      </c>
      <c r="M2652" s="1">
        <v>88</v>
      </c>
      <c r="N2652" s="6"/>
      <c r="O2652" s="6">
        <v>704</v>
      </c>
      <c r="P2652" s="6">
        <v>-832862.11</v>
      </c>
      <c r="R2652" s="31">
        <v>-704</v>
      </c>
      <c r="S2652" s="28">
        <v>44104</v>
      </c>
    </row>
    <row r="2653" spans="1:19" x14ac:dyDescent="0.2">
      <c r="A2653" s="29">
        <v>41610</v>
      </c>
      <c r="B2653" s="1" t="s">
        <v>200</v>
      </c>
      <c r="C2653" s="27">
        <v>44076</v>
      </c>
      <c r="D2653" s="1">
        <v>51896</v>
      </c>
      <c r="J2653" s="1" t="s">
        <v>0</v>
      </c>
      <c r="K2653" s="1" t="s">
        <v>49</v>
      </c>
      <c r="L2653" s="1">
        <v>-7</v>
      </c>
      <c r="M2653" s="1">
        <v>88</v>
      </c>
      <c r="N2653" s="6"/>
      <c r="O2653" s="6">
        <v>616</v>
      </c>
      <c r="P2653" s="6">
        <v>-833904.61</v>
      </c>
      <c r="R2653" s="31">
        <v>-616</v>
      </c>
      <c r="S2653" s="28">
        <v>44104</v>
      </c>
    </row>
    <row r="2654" spans="1:19" x14ac:dyDescent="0.2">
      <c r="A2654" s="29">
        <v>41610</v>
      </c>
      <c r="B2654" s="1" t="s">
        <v>200</v>
      </c>
      <c r="C2654" s="27">
        <v>44076</v>
      </c>
      <c r="D2654" s="1">
        <v>51896</v>
      </c>
      <c r="J2654" s="1" t="s">
        <v>0</v>
      </c>
      <c r="K2654" s="1" t="s">
        <v>49</v>
      </c>
      <c r="L2654" s="1">
        <v>-1</v>
      </c>
      <c r="M2654" s="1">
        <v>124</v>
      </c>
      <c r="N2654" s="6"/>
      <c r="O2654" s="6">
        <v>124</v>
      </c>
      <c r="P2654" s="6">
        <v>-833288.61</v>
      </c>
      <c r="R2654" s="31">
        <v>-124</v>
      </c>
      <c r="S2654" s="28">
        <v>44104</v>
      </c>
    </row>
    <row r="2655" spans="1:19" x14ac:dyDescent="0.2">
      <c r="A2655" s="29">
        <v>41610</v>
      </c>
      <c r="B2655" s="1" t="s">
        <v>200</v>
      </c>
      <c r="C2655" s="27">
        <v>44076</v>
      </c>
      <c r="D2655" s="1">
        <v>51896</v>
      </c>
      <c r="J2655" s="1" t="s">
        <v>0</v>
      </c>
      <c r="K2655" s="1" t="s">
        <v>49</v>
      </c>
      <c r="L2655" s="1">
        <v>-1</v>
      </c>
      <c r="M2655" s="1">
        <v>-8</v>
      </c>
      <c r="N2655" s="6">
        <v>8</v>
      </c>
      <c r="O2655" s="6"/>
      <c r="P2655" s="6">
        <v>-834067.11</v>
      </c>
      <c r="R2655" s="31">
        <v>8</v>
      </c>
      <c r="S2655" s="28">
        <v>44104</v>
      </c>
    </row>
    <row r="2656" spans="1:19" x14ac:dyDescent="0.2">
      <c r="A2656" s="29">
        <v>41708</v>
      </c>
      <c r="B2656" s="1" t="s">
        <v>200</v>
      </c>
      <c r="C2656" s="27">
        <v>44076</v>
      </c>
      <c r="D2656" s="1">
        <v>51959</v>
      </c>
      <c r="J2656" s="1" t="s">
        <v>0</v>
      </c>
      <c r="K2656" s="1" t="s">
        <v>49</v>
      </c>
      <c r="L2656" s="1">
        <v>-1.25</v>
      </c>
      <c r="M2656" s="1">
        <v>88</v>
      </c>
      <c r="N2656" s="6"/>
      <c r="O2656" s="6">
        <v>110</v>
      </c>
      <c r="P2656" s="6">
        <v>-834177.11</v>
      </c>
      <c r="R2656" s="31">
        <v>-110</v>
      </c>
      <c r="S2656" s="28">
        <v>44104</v>
      </c>
    </row>
    <row r="2657" spans="1:19" x14ac:dyDescent="0.2">
      <c r="A2657" s="29">
        <v>41708</v>
      </c>
      <c r="B2657" s="1" t="s">
        <v>200</v>
      </c>
      <c r="C2657" s="27">
        <v>44076</v>
      </c>
      <c r="D2657" s="1">
        <v>51959</v>
      </c>
      <c r="J2657" s="1" t="s">
        <v>0</v>
      </c>
      <c r="K2657" s="1" t="s">
        <v>49</v>
      </c>
      <c r="L2657" s="1">
        <v>-1</v>
      </c>
      <c r="M2657" s="1">
        <v>88</v>
      </c>
      <c r="N2657" s="6"/>
      <c r="O2657" s="6">
        <v>88</v>
      </c>
      <c r="P2657" s="6">
        <v>-834075.11</v>
      </c>
      <c r="R2657" s="31">
        <v>-88</v>
      </c>
      <c r="S2657" s="28">
        <v>44104</v>
      </c>
    </row>
    <row r="2658" spans="1:19" x14ac:dyDescent="0.2">
      <c r="A2658" s="29">
        <v>41330</v>
      </c>
      <c r="B2658" s="1" t="s">
        <v>200</v>
      </c>
      <c r="C2658" s="27">
        <v>44082</v>
      </c>
      <c r="D2658" s="1">
        <v>51869</v>
      </c>
      <c r="J2658" s="1" t="s">
        <v>0</v>
      </c>
      <c r="K2658" s="1" t="s">
        <v>49</v>
      </c>
      <c r="L2658" s="1">
        <v>-2</v>
      </c>
      <c r="M2658" s="1">
        <v>88</v>
      </c>
      <c r="N2658" s="6"/>
      <c r="O2658" s="6">
        <v>176</v>
      </c>
      <c r="P2658" s="6">
        <v>-834671.11</v>
      </c>
      <c r="R2658" s="31">
        <v>-176</v>
      </c>
      <c r="S2658" s="28">
        <v>44104</v>
      </c>
    </row>
    <row r="2659" spans="1:19" x14ac:dyDescent="0.2">
      <c r="A2659" s="29">
        <v>41330</v>
      </c>
      <c r="B2659" s="1" t="s">
        <v>200</v>
      </c>
      <c r="C2659" s="27">
        <v>44082</v>
      </c>
      <c r="D2659" s="1">
        <v>51869</v>
      </c>
      <c r="J2659" s="1" t="s">
        <v>0</v>
      </c>
      <c r="K2659" s="1" t="s">
        <v>49</v>
      </c>
      <c r="L2659" s="1">
        <v>-1.75</v>
      </c>
      <c r="M2659" s="1">
        <v>88</v>
      </c>
      <c r="N2659" s="6"/>
      <c r="O2659" s="6">
        <v>154</v>
      </c>
      <c r="P2659" s="6">
        <v>-834331.11</v>
      </c>
      <c r="R2659" s="31">
        <v>-154</v>
      </c>
      <c r="S2659" s="28">
        <v>44104</v>
      </c>
    </row>
    <row r="2660" spans="1:19" x14ac:dyDescent="0.2">
      <c r="A2660" s="29">
        <v>41330</v>
      </c>
      <c r="B2660" s="1" t="s">
        <v>200</v>
      </c>
      <c r="C2660" s="27">
        <v>44082</v>
      </c>
      <c r="D2660" s="1">
        <v>51869</v>
      </c>
      <c r="J2660" s="1" t="s">
        <v>0</v>
      </c>
      <c r="K2660" s="1" t="s">
        <v>49</v>
      </c>
      <c r="L2660" s="1">
        <v>-1.5</v>
      </c>
      <c r="M2660" s="1">
        <v>88</v>
      </c>
      <c r="N2660" s="6"/>
      <c r="O2660" s="6">
        <v>132</v>
      </c>
      <c r="P2660" s="6">
        <v>-837129.86</v>
      </c>
      <c r="R2660" s="31">
        <v>-132</v>
      </c>
      <c r="S2660" s="28">
        <v>44104</v>
      </c>
    </row>
    <row r="2661" spans="1:19" x14ac:dyDescent="0.2">
      <c r="A2661" s="29">
        <v>41330</v>
      </c>
      <c r="B2661" s="1" t="s">
        <v>200</v>
      </c>
      <c r="C2661" s="27">
        <v>44082</v>
      </c>
      <c r="D2661" s="1">
        <v>51869</v>
      </c>
      <c r="J2661" s="1" t="s">
        <v>0</v>
      </c>
      <c r="K2661" s="1" t="s">
        <v>49</v>
      </c>
      <c r="L2661" s="1">
        <v>-0.75</v>
      </c>
      <c r="M2661" s="1">
        <v>88</v>
      </c>
      <c r="N2661" s="6"/>
      <c r="O2661" s="6">
        <v>66</v>
      </c>
      <c r="P2661" s="6">
        <v>-834397.11</v>
      </c>
      <c r="R2661" s="31">
        <v>-66</v>
      </c>
      <c r="S2661" s="28">
        <v>44104</v>
      </c>
    </row>
    <row r="2662" spans="1:19" x14ac:dyDescent="0.2">
      <c r="A2662" s="29">
        <v>41330</v>
      </c>
      <c r="B2662" s="1" t="s">
        <v>200</v>
      </c>
      <c r="C2662" s="27">
        <v>44082</v>
      </c>
      <c r="D2662" s="1">
        <v>51869</v>
      </c>
      <c r="J2662" s="1" t="s">
        <v>0</v>
      </c>
      <c r="K2662" s="1" t="s">
        <v>49</v>
      </c>
      <c r="L2662" s="1">
        <v>-0.25</v>
      </c>
      <c r="M2662" s="1">
        <v>88</v>
      </c>
      <c r="N2662" s="6"/>
      <c r="O2662" s="6">
        <v>22</v>
      </c>
      <c r="P2662" s="6">
        <v>-834693.11</v>
      </c>
      <c r="R2662" s="31">
        <v>-22</v>
      </c>
      <c r="S2662" s="28">
        <v>44104</v>
      </c>
    </row>
    <row r="2663" spans="1:19" x14ac:dyDescent="0.2">
      <c r="A2663" s="29">
        <v>41502</v>
      </c>
      <c r="B2663" s="1" t="s">
        <v>200</v>
      </c>
      <c r="C2663" s="27">
        <v>44082</v>
      </c>
      <c r="D2663" s="1">
        <v>51881</v>
      </c>
      <c r="J2663" s="1" t="s">
        <v>0</v>
      </c>
      <c r="K2663" s="1" t="s">
        <v>49</v>
      </c>
      <c r="L2663" s="1">
        <v>-1.75</v>
      </c>
      <c r="M2663" s="1">
        <v>99</v>
      </c>
      <c r="N2663" s="6"/>
      <c r="O2663" s="6">
        <v>173.25</v>
      </c>
      <c r="P2663" s="6">
        <v>-837303.11</v>
      </c>
      <c r="R2663" s="31">
        <v>-173.25</v>
      </c>
      <c r="S2663" s="28">
        <v>44104</v>
      </c>
    </row>
    <row r="2664" spans="1:19" x14ac:dyDescent="0.2">
      <c r="A2664" s="29">
        <v>41502</v>
      </c>
      <c r="B2664" s="1" t="s">
        <v>200</v>
      </c>
      <c r="C2664" s="27">
        <v>44082</v>
      </c>
      <c r="D2664" s="1">
        <v>51881</v>
      </c>
      <c r="J2664" s="1" t="s">
        <v>0</v>
      </c>
      <c r="K2664" s="1" t="s">
        <v>49</v>
      </c>
      <c r="L2664" s="1">
        <v>-1</v>
      </c>
      <c r="M2664" s="1">
        <v>98</v>
      </c>
      <c r="N2664" s="6"/>
      <c r="O2664" s="6">
        <v>98</v>
      </c>
      <c r="P2664" s="6">
        <v>-834495.11</v>
      </c>
      <c r="R2664" s="31">
        <v>-98</v>
      </c>
      <c r="S2664" s="28">
        <v>44104</v>
      </c>
    </row>
    <row r="2665" spans="1:19" x14ac:dyDescent="0.2">
      <c r="A2665" s="29">
        <v>41502</v>
      </c>
      <c r="B2665" s="1" t="s">
        <v>200</v>
      </c>
      <c r="C2665" s="27">
        <v>44082</v>
      </c>
      <c r="D2665" s="1">
        <v>51881</v>
      </c>
      <c r="J2665" s="1" t="s">
        <v>0</v>
      </c>
      <c r="K2665" s="1" t="s">
        <v>49</v>
      </c>
      <c r="L2665" s="1">
        <v>-1</v>
      </c>
      <c r="M2665" s="1">
        <v>28</v>
      </c>
      <c r="N2665" s="6"/>
      <c r="O2665" s="6">
        <v>28</v>
      </c>
      <c r="P2665" s="6">
        <v>-834745.86</v>
      </c>
      <c r="R2665" s="31">
        <v>-28</v>
      </c>
      <c r="S2665" s="28">
        <v>44104</v>
      </c>
    </row>
    <row r="2666" spans="1:19" x14ac:dyDescent="0.2">
      <c r="A2666" s="29">
        <v>41502</v>
      </c>
      <c r="B2666" s="1" t="s">
        <v>200</v>
      </c>
      <c r="C2666" s="27">
        <v>44082</v>
      </c>
      <c r="D2666" s="1">
        <v>51881</v>
      </c>
      <c r="J2666" s="1" t="s">
        <v>0</v>
      </c>
      <c r="K2666" s="1" t="s">
        <v>49</v>
      </c>
      <c r="L2666" s="1">
        <v>-0.25</v>
      </c>
      <c r="M2666" s="1">
        <v>99</v>
      </c>
      <c r="N2666" s="6"/>
      <c r="O2666" s="6">
        <v>24.75</v>
      </c>
      <c r="P2666" s="6">
        <v>-834717.86</v>
      </c>
      <c r="R2666" s="31">
        <v>-24.75</v>
      </c>
      <c r="S2666" s="28">
        <v>44104</v>
      </c>
    </row>
    <row r="2667" spans="1:19" x14ac:dyDescent="0.2">
      <c r="A2667" s="29">
        <v>41549</v>
      </c>
      <c r="B2667" s="1" t="s">
        <v>200</v>
      </c>
      <c r="C2667" s="27">
        <v>44082</v>
      </c>
      <c r="D2667" s="1">
        <v>51885</v>
      </c>
      <c r="J2667" s="1" t="s">
        <v>0</v>
      </c>
      <c r="K2667" s="1" t="s">
        <v>49</v>
      </c>
      <c r="L2667" s="1">
        <v>-1</v>
      </c>
      <c r="M2667" s="1">
        <v>898</v>
      </c>
      <c r="N2667" s="6"/>
      <c r="O2667" s="6">
        <v>898</v>
      </c>
      <c r="P2667" s="6">
        <v>-835687.86</v>
      </c>
      <c r="R2667" s="31">
        <v>-898</v>
      </c>
      <c r="S2667" s="28">
        <v>44104</v>
      </c>
    </row>
    <row r="2668" spans="1:19" x14ac:dyDescent="0.2">
      <c r="A2668" s="29">
        <v>41549</v>
      </c>
      <c r="B2668" s="1" t="s">
        <v>200</v>
      </c>
      <c r="C2668" s="27">
        <v>44082</v>
      </c>
      <c r="D2668" s="1">
        <v>51885</v>
      </c>
      <c r="J2668" s="1" t="s">
        <v>0</v>
      </c>
      <c r="K2668" s="1" t="s">
        <v>49</v>
      </c>
      <c r="L2668" s="1">
        <v>-4.5</v>
      </c>
      <c r="M2668" s="1">
        <v>88</v>
      </c>
      <c r="N2668" s="6"/>
      <c r="O2668" s="6">
        <v>396</v>
      </c>
      <c r="P2668" s="6">
        <v>-838087.11</v>
      </c>
      <c r="R2668" s="31">
        <v>-396</v>
      </c>
      <c r="S2668" s="28">
        <v>44104</v>
      </c>
    </row>
    <row r="2669" spans="1:19" x14ac:dyDescent="0.2">
      <c r="A2669" s="29">
        <v>41549</v>
      </c>
      <c r="B2669" s="1" t="s">
        <v>200</v>
      </c>
      <c r="C2669" s="27">
        <v>44082</v>
      </c>
      <c r="D2669" s="1">
        <v>51885</v>
      </c>
      <c r="J2669" s="1" t="s">
        <v>0</v>
      </c>
      <c r="K2669" s="1" t="s">
        <v>49</v>
      </c>
      <c r="L2669" s="1">
        <v>-2</v>
      </c>
      <c r="M2669" s="1">
        <v>156</v>
      </c>
      <c r="N2669" s="6"/>
      <c r="O2669" s="6">
        <v>312</v>
      </c>
      <c r="P2669" s="6">
        <v>-836667.86</v>
      </c>
      <c r="R2669" s="31">
        <v>-312</v>
      </c>
      <c r="S2669" s="28">
        <v>44104</v>
      </c>
    </row>
    <row r="2670" spans="1:19" x14ac:dyDescent="0.2">
      <c r="A2670" s="29">
        <v>41549</v>
      </c>
      <c r="B2670" s="1" t="s">
        <v>200</v>
      </c>
      <c r="C2670" s="27">
        <v>44082</v>
      </c>
      <c r="D2670" s="1">
        <v>51885</v>
      </c>
      <c r="J2670" s="1" t="s">
        <v>0</v>
      </c>
      <c r="K2670" s="1" t="s">
        <v>49</v>
      </c>
      <c r="L2670" s="1">
        <v>-1</v>
      </c>
      <c r="M2670" s="1">
        <v>298</v>
      </c>
      <c r="N2670" s="6"/>
      <c r="O2670" s="6">
        <v>298</v>
      </c>
      <c r="P2670" s="6">
        <v>-835985.86</v>
      </c>
      <c r="R2670" s="31">
        <v>-298</v>
      </c>
      <c r="S2670" s="28">
        <v>44104</v>
      </c>
    </row>
    <row r="2671" spans="1:19" x14ac:dyDescent="0.2">
      <c r="A2671" s="29">
        <v>41549</v>
      </c>
      <c r="B2671" s="1" t="s">
        <v>200</v>
      </c>
      <c r="C2671" s="27">
        <v>44082</v>
      </c>
      <c r="D2671" s="1">
        <v>51885</v>
      </c>
      <c r="J2671" s="1" t="s">
        <v>0</v>
      </c>
      <c r="K2671" s="1" t="s">
        <v>49</v>
      </c>
      <c r="L2671" s="1">
        <v>-1</v>
      </c>
      <c r="M2671" s="1">
        <v>128</v>
      </c>
      <c r="N2671" s="6"/>
      <c r="O2671" s="6">
        <v>128</v>
      </c>
      <c r="P2671" s="6">
        <v>-836113.86</v>
      </c>
      <c r="R2671" s="31">
        <v>-128</v>
      </c>
      <c r="S2671" s="28">
        <v>44104</v>
      </c>
    </row>
    <row r="2672" spans="1:19" x14ac:dyDescent="0.2">
      <c r="A2672" s="29">
        <v>41549</v>
      </c>
      <c r="B2672" s="1" t="s">
        <v>200</v>
      </c>
      <c r="C2672" s="27">
        <v>44082</v>
      </c>
      <c r="D2672" s="1">
        <v>51885</v>
      </c>
      <c r="J2672" s="1" t="s">
        <v>0</v>
      </c>
      <c r="K2672" s="1" t="s">
        <v>49</v>
      </c>
      <c r="L2672" s="1">
        <v>-1</v>
      </c>
      <c r="M2672" s="1">
        <v>124</v>
      </c>
      <c r="N2672" s="6"/>
      <c r="O2672" s="6">
        <v>124</v>
      </c>
      <c r="P2672" s="6">
        <v>-837691.11</v>
      </c>
      <c r="R2672" s="31">
        <v>-124</v>
      </c>
      <c r="S2672" s="28">
        <v>44104</v>
      </c>
    </row>
    <row r="2673" spans="1:19" x14ac:dyDescent="0.2">
      <c r="A2673" s="29">
        <v>41549</v>
      </c>
      <c r="B2673" s="1" t="s">
        <v>200</v>
      </c>
      <c r="C2673" s="27">
        <v>44082</v>
      </c>
      <c r="D2673" s="1">
        <v>51885</v>
      </c>
      <c r="J2673" s="1" t="s">
        <v>0</v>
      </c>
      <c r="K2673" s="1" t="s">
        <v>49</v>
      </c>
      <c r="L2673" s="1">
        <v>-1</v>
      </c>
      <c r="M2673" s="1">
        <v>88</v>
      </c>
      <c r="N2673" s="6"/>
      <c r="O2673" s="6">
        <v>88</v>
      </c>
      <c r="P2673" s="6">
        <v>-836239.86</v>
      </c>
      <c r="R2673" s="31">
        <v>-88</v>
      </c>
      <c r="S2673" s="28">
        <v>44104</v>
      </c>
    </row>
    <row r="2674" spans="1:19" x14ac:dyDescent="0.2">
      <c r="A2674" s="29">
        <v>41549</v>
      </c>
      <c r="B2674" s="1" t="s">
        <v>200</v>
      </c>
      <c r="C2674" s="27">
        <v>44082</v>
      </c>
      <c r="D2674" s="1">
        <v>51885</v>
      </c>
      <c r="J2674" s="1" t="s">
        <v>0</v>
      </c>
      <c r="K2674" s="1" t="s">
        <v>49</v>
      </c>
      <c r="L2674" s="1">
        <v>-1</v>
      </c>
      <c r="M2674" s="1">
        <v>88</v>
      </c>
      <c r="N2674" s="6"/>
      <c r="O2674" s="6">
        <v>88</v>
      </c>
      <c r="P2674" s="6">
        <v>-839148.61</v>
      </c>
      <c r="R2674" s="31">
        <v>-88</v>
      </c>
      <c r="S2674" s="28">
        <v>44104</v>
      </c>
    </row>
    <row r="2675" spans="1:19" x14ac:dyDescent="0.2">
      <c r="A2675" s="29">
        <v>41549</v>
      </c>
      <c r="B2675" s="1" t="s">
        <v>200</v>
      </c>
      <c r="C2675" s="27">
        <v>44082</v>
      </c>
      <c r="D2675" s="1">
        <v>51885</v>
      </c>
      <c r="J2675" s="1" t="s">
        <v>0</v>
      </c>
      <c r="K2675" s="1" t="s">
        <v>49</v>
      </c>
      <c r="L2675" s="1">
        <v>-0.5</v>
      </c>
      <c r="M2675" s="1">
        <v>88</v>
      </c>
      <c r="N2675" s="6"/>
      <c r="O2675" s="6">
        <v>44</v>
      </c>
      <c r="P2675" s="6">
        <v>-834789.86</v>
      </c>
      <c r="R2675" s="31">
        <v>-44</v>
      </c>
      <c r="S2675" s="28">
        <v>44104</v>
      </c>
    </row>
    <row r="2676" spans="1:19" x14ac:dyDescent="0.2">
      <c r="A2676" s="29">
        <v>41549</v>
      </c>
      <c r="B2676" s="1" t="s">
        <v>200</v>
      </c>
      <c r="C2676" s="27">
        <v>44082</v>
      </c>
      <c r="D2676" s="1">
        <v>51885</v>
      </c>
      <c r="J2676" s="1" t="s">
        <v>0</v>
      </c>
      <c r="K2676" s="1" t="s">
        <v>49</v>
      </c>
      <c r="L2676" s="1">
        <v>-1</v>
      </c>
      <c r="M2676" s="1">
        <v>38</v>
      </c>
      <c r="N2676" s="6"/>
      <c r="O2676" s="6">
        <v>38</v>
      </c>
      <c r="P2676" s="6">
        <v>-836151.86</v>
      </c>
      <c r="R2676" s="31">
        <v>-38</v>
      </c>
      <c r="S2676" s="28">
        <v>44104</v>
      </c>
    </row>
    <row r="2677" spans="1:19" x14ac:dyDescent="0.2">
      <c r="A2677" s="29">
        <v>41549</v>
      </c>
      <c r="B2677" s="1" t="s">
        <v>200</v>
      </c>
      <c r="C2677" s="27">
        <v>44082</v>
      </c>
      <c r="D2677" s="1">
        <v>51885</v>
      </c>
      <c r="J2677" s="1" t="s">
        <v>0</v>
      </c>
      <c r="K2677" s="1" t="s">
        <v>49</v>
      </c>
      <c r="L2677" s="1">
        <v>-1</v>
      </c>
      <c r="M2677" s="1">
        <v>28</v>
      </c>
      <c r="N2677" s="6"/>
      <c r="O2677" s="6">
        <v>28</v>
      </c>
      <c r="P2677" s="6">
        <v>-836355.86</v>
      </c>
      <c r="R2677" s="31">
        <v>-28</v>
      </c>
      <c r="S2677" s="28">
        <v>44104</v>
      </c>
    </row>
    <row r="2678" spans="1:19" x14ac:dyDescent="0.2">
      <c r="A2678" s="29">
        <v>41596</v>
      </c>
      <c r="B2678" s="1" t="s">
        <v>200</v>
      </c>
      <c r="C2678" s="27">
        <v>44082</v>
      </c>
      <c r="D2678" s="1">
        <v>51891</v>
      </c>
      <c r="J2678" s="1" t="s">
        <v>0</v>
      </c>
      <c r="K2678" s="1" t="s">
        <v>49</v>
      </c>
      <c r="L2678" s="1">
        <v>-1</v>
      </c>
      <c r="M2678" s="1">
        <v>898</v>
      </c>
      <c r="N2678" s="6"/>
      <c r="O2678" s="6">
        <v>898</v>
      </c>
      <c r="P2678" s="6">
        <v>-840442.61</v>
      </c>
      <c r="R2678" s="31">
        <v>-898</v>
      </c>
      <c r="S2678" s="28">
        <v>44104</v>
      </c>
    </row>
    <row r="2679" spans="1:19" x14ac:dyDescent="0.2">
      <c r="A2679" s="29">
        <v>41596</v>
      </c>
      <c r="B2679" s="1" t="s">
        <v>200</v>
      </c>
      <c r="C2679" s="27">
        <v>44082</v>
      </c>
      <c r="D2679" s="1">
        <v>51891</v>
      </c>
      <c r="J2679" s="1" t="s">
        <v>0</v>
      </c>
      <c r="K2679" s="1" t="s">
        <v>49</v>
      </c>
      <c r="L2679" s="1">
        <v>-4.5</v>
      </c>
      <c r="M2679" s="1">
        <v>88</v>
      </c>
      <c r="N2679" s="6"/>
      <c r="O2679" s="6">
        <v>396</v>
      </c>
      <c r="P2679" s="6">
        <v>-838884.61</v>
      </c>
      <c r="R2679" s="31">
        <v>-396</v>
      </c>
      <c r="S2679" s="28">
        <v>44104</v>
      </c>
    </row>
    <row r="2680" spans="1:19" x14ac:dyDescent="0.2">
      <c r="A2680" s="29">
        <v>41596</v>
      </c>
      <c r="B2680" s="1" t="s">
        <v>200</v>
      </c>
      <c r="C2680" s="27">
        <v>44082</v>
      </c>
      <c r="D2680" s="1">
        <v>51891</v>
      </c>
      <c r="J2680" s="1" t="s">
        <v>0</v>
      </c>
      <c r="K2680" s="1" t="s">
        <v>49</v>
      </c>
      <c r="L2680" s="1">
        <v>-2.25</v>
      </c>
      <c r="M2680" s="1">
        <v>88</v>
      </c>
      <c r="N2680" s="6"/>
      <c r="O2680" s="6">
        <v>198</v>
      </c>
      <c r="P2680" s="6">
        <v>-836931.86</v>
      </c>
      <c r="R2680" s="31">
        <v>-198</v>
      </c>
      <c r="S2680" s="28">
        <v>44104</v>
      </c>
    </row>
    <row r="2681" spans="1:19" x14ac:dyDescent="0.2">
      <c r="A2681" s="29">
        <v>41596</v>
      </c>
      <c r="B2681" s="1" t="s">
        <v>200</v>
      </c>
      <c r="C2681" s="27">
        <v>44082</v>
      </c>
      <c r="D2681" s="1">
        <v>51891</v>
      </c>
      <c r="J2681" s="1" t="s">
        <v>0</v>
      </c>
      <c r="K2681" s="1" t="s">
        <v>49</v>
      </c>
      <c r="L2681" s="1">
        <v>-2.25</v>
      </c>
      <c r="M2681" s="1">
        <v>88</v>
      </c>
      <c r="N2681" s="6"/>
      <c r="O2681" s="6">
        <v>198</v>
      </c>
      <c r="P2681" s="6">
        <v>-838488.61</v>
      </c>
      <c r="R2681" s="31">
        <v>-198</v>
      </c>
      <c r="S2681" s="28">
        <v>44104</v>
      </c>
    </row>
    <row r="2682" spans="1:19" x14ac:dyDescent="0.2">
      <c r="A2682" s="29">
        <v>41596</v>
      </c>
      <c r="B2682" s="1" t="s">
        <v>200</v>
      </c>
      <c r="C2682" s="27">
        <v>44082</v>
      </c>
      <c r="D2682" s="1">
        <v>51891</v>
      </c>
      <c r="J2682" s="1" t="s">
        <v>0</v>
      </c>
      <c r="K2682" s="1" t="s">
        <v>49</v>
      </c>
      <c r="L2682" s="1">
        <v>-1</v>
      </c>
      <c r="M2682" s="1">
        <v>148</v>
      </c>
      <c r="N2682" s="6"/>
      <c r="O2682" s="6">
        <v>148</v>
      </c>
      <c r="P2682" s="6">
        <v>-839032.61</v>
      </c>
      <c r="R2682" s="31">
        <v>-148</v>
      </c>
      <c r="S2682" s="28">
        <v>44104</v>
      </c>
    </row>
    <row r="2683" spans="1:19" x14ac:dyDescent="0.2">
      <c r="A2683" s="29">
        <v>41596</v>
      </c>
      <c r="B2683" s="1" t="s">
        <v>200</v>
      </c>
      <c r="C2683" s="27">
        <v>44082</v>
      </c>
      <c r="D2683" s="1">
        <v>51891</v>
      </c>
      <c r="J2683" s="1" t="s">
        <v>0</v>
      </c>
      <c r="K2683" s="1" t="s">
        <v>49</v>
      </c>
      <c r="L2683" s="1">
        <v>-1.25</v>
      </c>
      <c r="M2683" s="1">
        <v>88</v>
      </c>
      <c r="N2683" s="6"/>
      <c r="O2683" s="6">
        <v>110</v>
      </c>
      <c r="P2683" s="6">
        <v>-839456.61</v>
      </c>
      <c r="R2683" s="31">
        <v>-110</v>
      </c>
      <c r="S2683" s="28">
        <v>44104</v>
      </c>
    </row>
    <row r="2684" spans="1:19" x14ac:dyDescent="0.2">
      <c r="A2684" s="29">
        <v>41596</v>
      </c>
      <c r="B2684" s="1" t="s">
        <v>200</v>
      </c>
      <c r="C2684" s="27">
        <v>44082</v>
      </c>
      <c r="D2684" s="1">
        <v>51891</v>
      </c>
      <c r="J2684" s="1" t="s">
        <v>0</v>
      </c>
      <c r="K2684" s="1" t="s">
        <v>49</v>
      </c>
      <c r="L2684" s="1">
        <v>-1</v>
      </c>
      <c r="M2684" s="1">
        <v>88</v>
      </c>
      <c r="N2684" s="6"/>
      <c r="O2684" s="6">
        <v>88</v>
      </c>
      <c r="P2684" s="6">
        <v>-839544.61</v>
      </c>
      <c r="R2684" s="31">
        <v>-88</v>
      </c>
      <c r="S2684" s="28">
        <v>44104</v>
      </c>
    </row>
    <row r="2685" spans="1:19" x14ac:dyDescent="0.2">
      <c r="A2685" s="29">
        <v>41596</v>
      </c>
      <c r="B2685" s="1" t="s">
        <v>200</v>
      </c>
      <c r="C2685" s="27">
        <v>44082</v>
      </c>
      <c r="D2685" s="1">
        <v>51891</v>
      </c>
      <c r="J2685" s="1" t="s">
        <v>0</v>
      </c>
      <c r="K2685" s="1" t="s">
        <v>49</v>
      </c>
      <c r="L2685" s="1">
        <v>-0.75</v>
      </c>
      <c r="M2685" s="1">
        <v>88</v>
      </c>
      <c r="N2685" s="6"/>
      <c r="O2685" s="6">
        <v>66</v>
      </c>
      <c r="P2685" s="6">
        <v>-836733.86</v>
      </c>
      <c r="R2685" s="31">
        <v>-66</v>
      </c>
      <c r="S2685" s="28">
        <v>44104</v>
      </c>
    </row>
    <row r="2686" spans="1:19" x14ac:dyDescent="0.2">
      <c r="A2686" s="29">
        <v>41596</v>
      </c>
      <c r="B2686" s="1" t="s">
        <v>200</v>
      </c>
      <c r="C2686" s="27">
        <v>44082</v>
      </c>
      <c r="D2686" s="1">
        <v>51891</v>
      </c>
      <c r="J2686" s="1" t="s">
        <v>0</v>
      </c>
      <c r="K2686" s="1" t="s">
        <v>49</v>
      </c>
      <c r="L2686" s="1">
        <v>-0.75</v>
      </c>
      <c r="M2686" s="1">
        <v>88</v>
      </c>
      <c r="N2686" s="6"/>
      <c r="O2686" s="6">
        <v>66</v>
      </c>
      <c r="P2686" s="6">
        <v>-839214.61</v>
      </c>
      <c r="R2686" s="31">
        <v>-66</v>
      </c>
      <c r="S2686" s="28">
        <v>44104</v>
      </c>
    </row>
    <row r="2687" spans="1:19" x14ac:dyDescent="0.2">
      <c r="A2687" s="29">
        <v>41596</v>
      </c>
      <c r="B2687" s="1" t="s">
        <v>200</v>
      </c>
      <c r="C2687" s="27">
        <v>44082</v>
      </c>
      <c r="D2687" s="1">
        <v>51891</v>
      </c>
      <c r="J2687" s="1" t="s">
        <v>0</v>
      </c>
      <c r="K2687" s="1" t="s">
        <v>49</v>
      </c>
      <c r="L2687" s="1">
        <v>-0.5</v>
      </c>
      <c r="M2687" s="1">
        <v>88</v>
      </c>
      <c r="N2687" s="6"/>
      <c r="O2687" s="6">
        <v>44</v>
      </c>
      <c r="P2687" s="6">
        <v>-836283.86</v>
      </c>
      <c r="R2687" s="31">
        <v>-44</v>
      </c>
      <c r="S2687" s="28">
        <v>44104</v>
      </c>
    </row>
    <row r="2688" spans="1:19" x14ac:dyDescent="0.2">
      <c r="A2688" s="29">
        <v>41596</v>
      </c>
      <c r="B2688" s="1" t="s">
        <v>200</v>
      </c>
      <c r="C2688" s="27">
        <v>44082</v>
      </c>
      <c r="D2688" s="1">
        <v>51891</v>
      </c>
      <c r="J2688" s="1" t="s">
        <v>0</v>
      </c>
      <c r="K2688" s="1" t="s">
        <v>49</v>
      </c>
      <c r="L2688" s="1">
        <v>-0.5</v>
      </c>
      <c r="M2688" s="1">
        <v>88</v>
      </c>
      <c r="N2688" s="6"/>
      <c r="O2688" s="6">
        <v>44</v>
      </c>
      <c r="P2688" s="6">
        <v>-836997.86</v>
      </c>
      <c r="R2688" s="31">
        <v>-44</v>
      </c>
      <c r="S2688" s="28">
        <v>44104</v>
      </c>
    </row>
    <row r="2689" spans="1:19" x14ac:dyDescent="0.2">
      <c r="A2689" s="29">
        <v>41596</v>
      </c>
      <c r="B2689" s="1" t="s">
        <v>200</v>
      </c>
      <c r="C2689" s="27">
        <v>44082</v>
      </c>
      <c r="D2689" s="1">
        <v>51891</v>
      </c>
      <c r="J2689" s="1" t="s">
        <v>0</v>
      </c>
      <c r="K2689" s="1" t="s">
        <v>49</v>
      </c>
      <c r="L2689" s="1">
        <v>-1</v>
      </c>
      <c r="M2689" s="1">
        <v>28</v>
      </c>
      <c r="N2689" s="6"/>
      <c r="O2689" s="6">
        <v>28</v>
      </c>
      <c r="P2689" s="6">
        <v>-839060.61</v>
      </c>
      <c r="R2689" s="31">
        <v>-28</v>
      </c>
      <c r="S2689" s="28">
        <v>44104</v>
      </c>
    </row>
    <row r="2690" spans="1:19" x14ac:dyDescent="0.2">
      <c r="A2690" s="29">
        <v>41596</v>
      </c>
      <c r="B2690" s="1" t="s">
        <v>200</v>
      </c>
      <c r="C2690" s="27">
        <v>44082</v>
      </c>
      <c r="D2690" s="1">
        <v>51891</v>
      </c>
      <c r="J2690" s="1" t="s">
        <v>0</v>
      </c>
      <c r="K2690" s="1" t="s">
        <v>49</v>
      </c>
      <c r="L2690" s="1">
        <v>-0.25</v>
      </c>
      <c r="M2690" s="1">
        <v>88</v>
      </c>
      <c r="N2690" s="6"/>
      <c r="O2690" s="6">
        <v>22</v>
      </c>
      <c r="P2690" s="6">
        <v>-836953.86</v>
      </c>
      <c r="R2690" s="31">
        <v>-22</v>
      </c>
      <c r="S2690" s="28">
        <v>44104</v>
      </c>
    </row>
    <row r="2691" spans="1:19" x14ac:dyDescent="0.2">
      <c r="A2691" s="29">
        <v>41596</v>
      </c>
      <c r="B2691" s="1" t="s">
        <v>200</v>
      </c>
      <c r="C2691" s="27">
        <v>44082</v>
      </c>
      <c r="D2691" s="1">
        <v>51891</v>
      </c>
      <c r="J2691" s="1" t="s">
        <v>0</v>
      </c>
      <c r="K2691" s="1" t="s">
        <v>49</v>
      </c>
      <c r="L2691" s="1">
        <v>-0.25</v>
      </c>
      <c r="M2691" s="1">
        <v>88</v>
      </c>
      <c r="N2691" s="6"/>
      <c r="O2691" s="6">
        <v>22</v>
      </c>
      <c r="P2691" s="6">
        <v>-839346.61</v>
      </c>
      <c r="R2691" s="31">
        <v>-22</v>
      </c>
      <c r="S2691" s="28">
        <v>44104</v>
      </c>
    </row>
    <row r="2692" spans="1:19" x14ac:dyDescent="0.2">
      <c r="A2692" s="29">
        <v>41598</v>
      </c>
      <c r="B2692" s="1" t="s">
        <v>200</v>
      </c>
      <c r="C2692" s="27">
        <v>44082</v>
      </c>
      <c r="D2692" s="1">
        <v>51892</v>
      </c>
      <c r="J2692" s="1" t="s">
        <v>0</v>
      </c>
      <c r="K2692" s="1" t="s">
        <v>49</v>
      </c>
      <c r="L2692" s="1">
        <v>-1</v>
      </c>
      <c r="M2692" s="1">
        <v>88</v>
      </c>
      <c r="N2692" s="6"/>
      <c r="O2692" s="6">
        <v>88</v>
      </c>
      <c r="P2692" s="6">
        <v>-839324.61</v>
      </c>
      <c r="R2692" s="31">
        <v>-88</v>
      </c>
      <c r="S2692" s="28">
        <v>44104</v>
      </c>
    </row>
    <row r="2693" spans="1:19" x14ac:dyDescent="0.2">
      <c r="A2693" s="29">
        <v>41598</v>
      </c>
      <c r="B2693" s="1" t="s">
        <v>200</v>
      </c>
      <c r="C2693" s="27">
        <v>44082</v>
      </c>
      <c r="D2693" s="1">
        <v>51892</v>
      </c>
      <c r="J2693" s="1" t="s">
        <v>0</v>
      </c>
      <c r="K2693" s="1" t="s">
        <v>49</v>
      </c>
      <c r="L2693" s="1">
        <v>-0.75</v>
      </c>
      <c r="M2693" s="1">
        <v>88</v>
      </c>
      <c r="N2693" s="6"/>
      <c r="O2693" s="6">
        <v>66</v>
      </c>
      <c r="P2693" s="6">
        <v>-837369.11</v>
      </c>
      <c r="R2693" s="31">
        <v>-66</v>
      </c>
      <c r="S2693" s="28">
        <v>44104</v>
      </c>
    </row>
    <row r="2694" spans="1:19" x14ac:dyDescent="0.2">
      <c r="A2694" s="29">
        <v>41598</v>
      </c>
      <c r="B2694" s="1" t="s">
        <v>200</v>
      </c>
      <c r="C2694" s="27">
        <v>44082</v>
      </c>
      <c r="D2694" s="1">
        <v>51892</v>
      </c>
      <c r="J2694" s="1" t="s">
        <v>0</v>
      </c>
      <c r="K2694" s="1" t="s">
        <v>49</v>
      </c>
      <c r="L2694" s="1">
        <v>-0.5</v>
      </c>
      <c r="M2694" s="1">
        <v>88</v>
      </c>
      <c r="N2694" s="6"/>
      <c r="O2694" s="6">
        <v>44</v>
      </c>
      <c r="P2694" s="6">
        <v>-836327.86</v>
      </c>
      <c r="R2694" s="31">
        <v>-44</v>
      </c>
      <c r="S2694" s="28">
        <v>44104</v>
      </c>
    </row>
    <row r="2695" spans="1:19" x14ac:dyDescent="0.2">
      <c r="A2695" s="29">
        <v>41598</v>
      </c>
      <c r="B2695" s="1" t="s">
        <v>200</v>
      </c>
      <c r="C2695" s="27">
        <v>44082</v>
      </c>
      <c r="D2695" s="1">
        <v>51892</v>
      </c>
      <c r="J2695" s="1" t="s">
        <v>0</v>
      </c>
      <c r="K2695" s="1" t="s">
        <v>49</v>
      </c>
      <c r="L2695" s="1">
        <v>-0.25</v>
      </c>
      <c r="M2695" s="1">
        <v>88</v>
      </c>
      <c r="N2695" s="6"/>
      <c r="O2695" s="6">
        <v>22</v>
      </c>
      <c r="P2695" s="6">
        <v>-839236.61</v>
      </c>
      <c r="R2695" s="31">
        <v>-22</v>
      </c>
      <c r="S2695" s="28">
        <v>44104</v>
      </c>
    </row>
    <row r="2696" spans="1:19" x14ac:dyDescent="0.2">
      <c r="A2696" s="29">
        <v>41611</v>
      </c>
      <c r="B2696" s="1" t="s">
        <v>200</v>
      </c>
      <c r="C2696" s="27">
        <v>44082</v>
      </c>
      <c r="D2696" s="1">
        <v>51897</v>
      </c>
      <c r="J2696" s="1" t="s">
        <v>0</v>
      </c>
      <c r="K2696" s="1" t="s">
        <v>49</v>
      </c>
      <c r="L2696" s="1">
        <v>-1</v>
      </c>
      <c r="M2696" s="1">
        <v>99</v>
      </c>
      <c r="N2696" s="6"/>
      <c r="O2696" s="6">
        <v>99</v>
      </c>
      <c r="P2696" s="6">
        <v>-837468.11</v>
      </c>
      <c r="R2696" s="31">
        <v>-99</v>
      </c>
      <c r="S2696" s="28">
        <v>44104</v>
      </c>
    </row>
    <row r="2697" spans="1:19" x14ac:dyDescent="0.2">
      <c r="A2697" s="29">
        <v>41611</v>
      </c>
      <c r="B2697" s="1" t="s">
        <v>200</v>
      </c>
      <c r="C2697" s="27">
        <v>44082</v>
      </c>
      <c r="D2697" s="1">
        <v>51897</v>
      </c>
      <c r="J2697" s="1" t="s">
        <v>0</v>
      </c>
      <c r="K2697" s="1" t="s">
        <v>49</v>
      </c>
      <c r="L2697" s="1">
        <v>-1</v>
      </c>
      <c r="M2697" s="1">
        <v>99</v>
      </c>
      <c r="N2697" s="6"/>
      <c r="O2697" s="6">
        <v>99</v>
      </c>
      <c r="P2697" s="6">
        <v>-837567.11</v>
      </c>
      <c r="R2697" s="31">
        <v>-99</v>
      </c>
      <c r="S2697" s="28">
        <v>44104</v>
      </c>
    </row>
    <row r="2698" spans="1:19" x14ac:dyDescent="0.2">
      <c r="A2698" s="29">
        <v>41612</v>
      </c>
      <c r="B2698" s="1" t="s">
        <v>200</v>
      </c>
      <c r="C2698" s="27">
        <v>44082</v>
      </c>
      <c r="D2698" s="1">
        <v>51898</v>
      </c>
      <c r="J2698" s="1" t="s">
        <v>0</v>
      </c>
      <c r="K2698" s="1" t="s">
        <v>49</v>
      </c>
      <c r="L2698" s="1">
        <v>-0.5</v>
      </c>
      <c r="M2698" s="1">
        <v>99</v>
      </c>
      <c r="N2698" s="6"/>
      <c r="O2698" s="6">
        <v>49.5</v>
      </c>
      <c r="P2698" s="6">
        <v>-838136.61</v>
      </c>
      <c r="R2698" s="31">
        <v>-49.5</v>
      </c>
      <c r="S2698" s="28">
        <v>44104</v>
      </c>
    </row>
    <row r="2699" spans="1:19" x14ac:dyDescent="0.2">
      <c r="A2699" s="29">
        <v>41612</v>
      </c>
      <c r="B2699" s="1" t="s">
        <v>200</v>
      </c>
      <c r="C2699" s="27">
        <v>44082</v>
      </c>
      <c r="D2699" s="1">
        <v>51898</v>
      </c>
      <c r="J2699" s="1" t="s">
        <v>0</v>
      </c>
      <c r="K2699" s="1" t="s">
        <v>49</v>
      </c>
      <c r="L2699" s="1">
        <v>-1</v>
      </c>
      <c r="M2699" s="1">
        <v>-49.5</v>
      </c>
      <c r="N2699" s="6">
        <v>49.5</v>
      </c>
      <c r="O2699" s="6"/>
      <c r="P2699" s="6">
        <v>-840393.11</v>
      </c>
      <c r="R2699" s="31">
        <v>49.5</v>
      </c>
      <c r="S2699" s="28">
        <v>44104</v>
      </c>
    </row>
    <row r="2700" spans="1:19" x14ac:dyDescent="0.2">
      <c r="A2700" s="29">
        <v>41614</v>
      </c>
      <c r="B2700" s="1" t="s">
        <v>200</v>
      </c>
      <c r="C2700" s="27">
        <v>44082</v>
      </c>
      <c r="D2700" s="1">
        <v>51900</v>
      </c>
      <c r="J2700" s="1" t="s">
        <v>0</v>
      </c>
      <c r="K2700" s="1" t="s">
        <v>49</v>
      </c>
      <c r="L2700" s="1">
        <v>-1.75</v>
      </c>
      <c r="M2700" s="1">
        <v>88</v>
      </c>
      <c r="N2700" s="6"/>
      <c r="O2700" s="6">
        <v>154</v>
      </c>
      <c r="P2700" s="6">
        <v>-838290.61</v>
      </c>
      <c r="R2700" s="31">
        <v>-154</v>
      </c>
      <c r="S2700" s="28">
        <v>44104</v>
      </c>
    </row>
    <row r="2701" spans="1:19" x14ac:dyDescent="0.2">
      <c r="A2701" s="29">
        <v>41750</v>
      </c>
      <c r="B2701" s="1" t="s">
        <v>200</v>
      </c>
      <c r="C2701" s="27">
        <v>44083</v>
      </c>
      <c r="D2701" s="1">
        <v>51963</v>
      </c>
      <c r="J2701" s="1" t="s">
        <v>0</v>
      </c>
      <c r="K2701" s="1" t="s">
        <v>49</v>
      </c>
      <c r="L2701" s="1">
        <v>-8</v>
      </c>
      <c r="M2701" s="1">
        <v>88</v>
      </c>
      <c r="N2701" s="6"/>
      <c r="O2701" s="6">
        <v>704</v>
      </c>
      <c r="P2701" s="6">
        <v>-841097.11</v>
      </c>
      <c r="R2701" s="31">
        <v>-704</v>
      </c>
      <c r="S2701" s="28">
        <v>44104</v>
      </c>
    </row>
    <row r="2702" spans="1:19" x14ac:dyDescent="0.2">
      <c r="A2702" s="29">
        <v>41750</v>
      </c>
      <c r="B2702" s="1" t="s">
        <v>200</v>
      </c>
      <c r="C2702" s="27">
        <v>44083</v>
      </c>
      <c r="D2702" s="1">
        <v>51963</v>
      </c>
      <c r="J2702" s="1" t="s">
        <v>0</v>
      </c>
      <c r="K2702" s="1" t="s">
        <v>49</v>
      </c>
      <c r="L2702" s="1">
        <v>-7</v>
      </c>
      <c r="M2702" s="1">
        <v>88</v>
      </c>
      <c r="N2702" s="6"/>
      <c r="O2702" s="6">
        <v>616</v>
      </c>
      <c r="P2702" s="6">
        <v>-841837.11</v>
      </c>
      <c r="R2702" s="31">
        <v>-616</v>
      </c>
      <c r="S2702" s="28">
        <v>44104</v>
      </c>
    </row>
    <row r="2703" spans="1:19" x14ac:dyDescent="0.2">
      <c r="A2703" s="29">
        <v>41750</v>
      </c>
      <c r="B2703" s="1" t="s">
        <v>200</v>
      </c>
      <c r="C2703" s="27">
        <v>44083</v>
      </c>
      <c r="D2703" s="1">
        <v>51963</v>
      </c>
      <c r="J2703" s="1" t="s">
        <v>0</v>
      </c>
      <c r="K2703" s="1" t="s">
        <v>49</v>
      </c>
      <c r="L2703" s="1">
        <v>-7</v>
      </c>
      <c r="M2703" s="1">
        <v>88</v>
      </c>
      <c r="N2703" s="6"/>
      <c r="O2703" s="6">
        <v>616</v>
      </c>
      <c r="P2703" s="6">
        <v>-842577.11</v>
      </c>
      <c r="R2703" s="31">
        <v>-616</v>
      </c>
      <c r="S2703" s="28">
        <v>44104</v>
      </c>
    </row>
    <row r="2704" spans="1:19" x14ac:dyDescent="0.2">
      <c r="A2704" s="29">
        <v>41750</v>
      </c>
      <c r="B2704" s="1" t="s">
        <v>200</v>
      </c>
      <c r="C2704" s="27">
        <v>44083</v>
      </c>
      <c r="D2704" s="1">
        <v>51963</v>
      </c>
      <c r="J2704" s="1" t="s">
        <v>0</v>
      </c>
      <c r="K2704" s="1" t="s">
        <v>49</v>
      </c>
      <c r="L2704" s="1">
        <v>-7</v>
      </c>
      <c r="M2704" s="1">
        <v>88</v>
      </c>
      <c r="N2704" s="6"/>
      <c r="O2704" s="6">
        <v>616</v>
      </c>
      <c r="P2704" s="6">
        <v>-843317.11</v>
      </c>
      <c r="R2704" s="31">
        <v>-616</v>
      </c>
      <c r="S2704" s="28">
        <v>44104</v>
      </c>
    </row>
    <row r="2705" spans="1:19" x14ac:dyDescent="0.2">
      <c r="A2705" s="29">
        <v>41750</v>
      </c>
      <c r="B2705" s="1" t="s">
        <v>200</v>
      </c>
      <c r="C2705" s="27">
        <v>44083</v>
      </c>
      <c r="D2705" s="1">
        <v>51963</v>
      </c>
      <c r="J2705" s="1" t="s">
        <v>0</v>
      </c>
      <c r="K2705" s="1" t="s">
        <v>49</v>
      </c>
      <c r="L2705" s="1">
        <v>-6.75</v>
      </c>
      <c r="M2705" s="1">
        <v>88</v>
      </c>
      <c r="N2705" s="6"/>
      <c r="O2705" s="6">
        <v>594</v>
      </c>
      <c r="P2705" s="6">
        <v>-844035.11</v>
      </c>
      <c r="R2705" s="31">
        <v>-594</v>
      </c>
      <c r="S2705" s="28">
        <v>44104</v>
      </c>
    </row>
    <row r="2706" spans="1:19" x14ac:dyDescent="0.2">
      <c r="A2706" s="29">
        <v>41750</v>
      </c>
      <c r="B2706" s="1" t="s">
        <v>200</v>
      </c>
      <c r="C2706" s="27">
        <v>44083</v>
      </c>
      <c r="D2706" s="1">
        <v>51963</v>
      </c>
      <c r="J2706" s="1" t="s">
        <v>0</v>
      </c>
      <c r="K2706" s="1" t="s">
        <v>49</v>
      </c>
      <c r="L2706" s="1">
        <v>-1</v>
      </c>
      <c r="M2706" s="1">
        <v>124</v>
      </c>
      <c r="N2706" s="6"/>
      <c r="O2706" s="6">
        <v>124</v>
      </c>
      <c r="P2706" s="6">
        <v>-841221.11</v>
      </c>
      <c r="R2706" s="31">
        <v>-124</v>
      </c>
      <c r="S2706" s="28">
        <v>44104</v>
      </c>
    </row>
    <row r="2707" spans="1:19" x14ac:dyDescent="0.2">
      <c r="A2707" s="29">
        <v>41750</v>
      </c>
      <c r="B2707" s="1" t="s">
        <v>200</v>
      </c>
      <c r="C2707" s="27">
        <v>44083</v>
      </c>
      <c r="D2707" s="1">
        <v>51963</v>
      </c>
      <c r="J2707" s="1" t="s">
        <v>0</v>
      </c>
      <c r="K2707" s="1" t="s">
        <v>49</v>
      </c>
      <c r="L2707" s="1">
        <v>-1</v>
      </c>
      <c r="M2707" s="1">
        <v>124</v>
      </c>
      <c r="N2707" s="6"/>
      <c r="O2707" s="6">
        <v>124</v>
      </c>
      <c r="P2707" s="6">
        <v>-841961.11</v>
      </c>
      <c r="R2707" s="31">
        <v>-124</v>
      </c>
      <c r="S2707" s="28">
        <v>44104</v>
      </c>
    </row>
    <row r="2708" spans="1:19" x14ac:dyDescent="0.2">
      <c r="A2708" s="29">
        <v>41750</v>
      </c>
      <c r="B2708" s="1" t="s">
        <v>200</v>
      </c>
      <c r="C2708" s="27">
        <v>44083</v>
      </c>
      <c r="D2708" s="1">
        <v>51963</v>
      </c>
      <c r="J2708" s="1" t="s">
        <v>0</v>
      </c>
      <c r="K2708" s="1" t="s">
        <v>49</v>
      </c>
      <c r="L2708" s="1">
        <v>-1</v>
      </c>
      <c r="M2708" s="1">
        <v>124</v>
      </c>
      <c r="N2708" s="6"/>
      <c r="O2708" s="6">
        <v>124</v>
      </c>
      <c r="P2708" s="6">
        <v>-842701.11</v>
      </c>
      <c r="R2708" s="31">
        <v>-124</v>
      </c>
      <c r="S2708" s="28">
        <v>44104</v>
      </c>
    </row>
    <row r="2709" spans="1:19" x14ac:dyDescent="0.2">
      <c r="A2709" s="29">
        <v>41750</v>
      </c>
      <c r="B2709" s="1" t="s">
        <v>200</v>
      </c>
      <c r="C2709" s="27">
        <v>44083</v>
      </c>
      <c r="D2709" s="1">
        <v>51963</v>
      </c>
      <c r="J2709" s="1" t="s">
        <v>0</v>
      </c>
      <c r="K2709" s="1" t="s">
        <v>49</v>
      </c>
      <c r="L2709" s="1">
        <v>-1</v>
      </c>
      <c r="M2709" s="1">
        <v>124</v>
      </c>
      <c r="N2709" s="6"/>
      <c r="O2709" s="6">
        <v>124</v>
      </c>
      <c r="P2709" s="6">
        <v>-843441.11</v>
      </c>
      <c r="R2709" s="31">
        <v>-124</v>
      </c>
      <c r="S2709" s="28">
        <v>44104</v>
      </c>
    </row>
    <row r="2710" spans="1:19" x14ac:dyDescent="0.2">
      <c r="A2710" s="29">
        <v>41615</v>
      </c>
      <c r="B2710" s="1" t="s">
        <v>200</v>
      </c>
      <c r="C2710" s="27">
        <v>44084</v>
      </c>
      <c r="D2710" s="1">
        <v>51901</v>
      </c>
      <c r="J2710" s="1" t="s">
        <v>0</v>
      </c>
      <c r="K2710" s="1" t="s">
        <v>49</v>
      </c>
      <c r="L2710" s="1">
        <v>-5</v>
      </c>
      <c r="M2710" s="1">
        <v>99</v>
      </c>
      <c r="N2710" s="6"/>
      <c r="O2710" s="6">
        <v>495</v>
      </c>
      <c r="P2710" s="6">
        <v>-844694.36</v>
      </c>
      <c r="R2710" s="31">
        <v>-495</v>
      </c>
      <c r="S2710" s="28">
        <v>44104</v>
      </c>
    </row>
    <row r="2711" spans="1:19" x14ac:dyDescent="0.2">
      <c r="A2711" s="29">
        <v>41615</v>
      </c>
      <c r="B2711" s="1" t="s">
        <v>200</v>
      </c>
      <c r="C2711" s="27">
        <v>44084</v>
      </c>
      <c r="D2711" s="1">
        <v>51901</v>
      </c>
      <c r="J2711" s="1" t="s">
        <v>0</v>
      </c>
      <c r="K2711" s="1" t="s">
        <v>49</v>
      </c>
      <c r="L2711" s="1">
        <v>-1</v>
      </c>
      <c r="M2711" s="1">
        <v>139.5</v>
      </c>
      <c r="N2711" s="6"/>
      <c r="O2711" s="6">
        <v>139.5</v>
      </c>
      <c r="P2711" s="6">
        <v>-844199.36</v>
      </c>
      <c r="R2711" s="31">
        <v>-139.5</v>
      </c>
      <c r="S2711" s="28">
        <v>44104</v>
      </c>
    </row>
    <row r="2712" spans="1:19" x14ac:dyDescent="0.2">
      <c r="A2712" s="29">
        <v>41615</v>
      </c>
      <c r="B2712" s="1" t="s">
        <v>200</v>
      </c>
      <c r="C2712" s="27">
        <v>44084</v>
      </c>
      <c r="D2712" s="1">
        <v>51901</v>
      </c>
      <c r="J2712" s="1" t="s">
        <v>0</v>
      </c>
      <c r="K2712" s="1" t="s">
        <v>49</v>
      </c>
      <c r="L2712" s="1">
        <v>-0.25</v>
      </c>
      <c r="M2712" s="1">
        <v>99</v>
      </c>
      <c r="N2712" s="6"/>
      <c r="O2712" s="6">
        <v>24.75</v>
      </c>
      <c r="P2712" s="6">
        <v>-844059.86</v>
      </c>
      <c r="R2712" s="31">
        <v>-24.75</v>
      </c>
      <c r="S2712" s="28">
        <v>44104</v>
      </c>
    </row>
    <row r="2713" spans="1:19" x14ac:dyDescent="0.2">
      <c r="A2713" s="29">
        <v>41895</v>
      </c>
      <c r="B2713" s="1" t="s">
        <v>200</v>
      </c>
      <c r="C2713" s="27">
        <v>44092</v>
      </c>
      <c r="D2713" s="1">
        <v>51967</v>
      </c>
      <c r="J2713" s="1" t="s">
        <v>0</v>
      </c>
      <c r="K2713" s="1" t="s">
        <v>49</v>
      </c>
      <c r="L2713" s="1">
        <v>-1</v>
      </c>
      <c r="M2713" s="1">
        <v>188</v>
      </c>
      <c r="N2713" s="6"/>
      <c r="O2713" s="6">
        <v>188</v>
      </c>
      <c r="P2713" s="6">
        <v>-844910.36</v>
      </c>
      <c r="R2713" s="31">
        <v>-188</v>
      </c>
      <c r="S2713" s="28">
        <v>44104</v>
      </c>
    </row>
    <row r="2714" spans="1:19" x14ac:dyDescent="0.2">
      <c r="A2714" s="29">
        <v>41895</v>
      </c>
      <c r="B2714" s="1" t="s">
        <v>200</v>
      </c>
      <c r="C2714" s="27">
        <v>44092</v>
      </c>
      <c r="D2714" s="1">
        <v>51967</v>
      </c>
      <c r="J2714" s="1" t="s">
        <v>0</v>
      </c>
      <c r="K2714" s="1" t="s">
        <v>49</v>
      </c>
      <c r="L2714" s="1">
        <v>-1</v>
      </c>
      <c r="M2714" s="1">
        <v>28</v>
      </c>
      <c r="N2714" s="6"/>
      <c r="O2714" s="6">
        <v>28</v>
      </c>
      <c r="P2714" s="6">
        <v>-844722.36</v>
      </c>
      <c r="R2714" s="31">
        <v>-28</v>
      </c>
      <c r="S2714" s="28">
        <v>44104</v>
      </c>
    </row>
    <row r="2715" spans="1:19" x14ac:dyDescent="0.2">
      <c r="A2715" s="29">
        <v>41706</v>
      </c>
      <c r="B2715" s="1" t="s">
        <v>200</v>
      </c>
      <c r="C2715" s="27">
        <v>44099</v>
      </c>
      <c r="D2715" s="1">
        <v>51957</v>
      </c>
      <c r="J2715" s="1" t="s">
        <v>0</v>
      </c>
      <c r="K2715" s="1" t="s">
        <v>49</v>
      </c>
      <c r="L2715" s="1">
        <v>-6</v>
      </c>
      <c r="M2715" s="1">
        <v>898</v>
      </c>
      <c r="N2715" s="6"/>
      <c r="O2715" s="6">
        <v>5388</v>
      </c>
      <c r="P2715" s="6">
        <v>-852996.36</v>
      </c>
      <c r="R2715" s="31">
        <v>-5388</v>
      </c>
      <c r="S2715" s="28">
        <v>44104</v>
      </c>
    </row>
    <row r="2716" spans="1:19" x14ac:dyDescent="0.2">
      <c r="A2716" s="29">
        <v>41706</v>
      </c>
      <c r="B2716" s="1" t="s">
        <v>200</v>
      </c>
      <c r="C2716" s="27">
        <v>44099</v>
      </c>
      <c r="D2716" s="1">
        <v>51957</v>
      </c>
      <c r="J2716" s="1" t="s">
        <v>0</v>
      </c>
      <c r="K2716" s="1" t="s">
        <v>49</v>
      </c>
      <c r="L2716" s="1">
        <v>-2</v>
      </c>
      <c r="M2716" s="1">
        <v>898</v>
      </c>
      <c r="N2716" s="6"/>
      <c r="O2716" s="6">
        <v>1796</v>
      </c>
      <c r="P2716" s="6">
        <v>-846772.36</v>
      </c>
      <c r="R2716" s="31">
        <v>-1796</v>
      </c>
      <c r="S2716" s="28">
        <v>44104</v>
      </c>
    </row>
    <row r="2717" spans="1:19" x14ac:dyDescent="0.2">
      <c r="A2717" s="29">
        <v>41706</v>
      </c>
      <c r="B2717" s="1" t="s">
        <v>200</v>
      </c>
      <c r="C2717" s="27">
        <v>44099</v>
      </c>
      <c r="D2717" s="1">
        <v>51957</v>
      </c>
      <c r="J2717" s="1" t="s">
        <v>0</v>
      </c>
      <c r="K2717" s="1" t="s">
        <v>49</v>
      </c>
      <c r="L2717" s="1">
        <v>-1</v>
      </c>
      <c r="M2717" s="1">
        <v>970.75</v>
      </c>
      <c r="N2717" s="6"/>
      <c r="O2717" s="6">
        <v>970.75</v>
      </c>
      <c r="P2717" s="6">
        <v>-854941.11</v>
      </c>
      <c r="R2717" s="31">
        <v>-970.75</v>
      </c>
      <c r="S2717" s="28">
        <v>44104</v>
      </c>
    </row>
    <row r="2718" spans="1:19" x14ac:dyDescent="0.2">
      <c r="A2718" s="29">
        <v>41706</v>
      </c>
      <c r="B2718" s="1" t="s">
        <v>200</v>
      </c>
      <c r="C2718" s="27">
        <v>44099</v>
      </c>
      <c r="D2718" s="1">
        <v>51957</v>
      </c>
      <c r="J2718" s="1" t="s">
        <v>0</v>
      </c>
      <c r="K2718" s="1" t="s">
        <v>49</v>
      </c>
      <c r="L2718" s="1">
        <v>-10.75</v>
      </c>
      <c r="M2718" s="1">
        <v>88</v>
      </c>
      <c r="N2718" s="6"/>
      <c r="O2718" s="6">
        <v>946</v>
      </c>
      <c r="P2718" s="6">
        <v>-853942.36</v>
      </c>
      <c r="R2718" s="31">
        <v>-946</v>
      </c>
      <c r="S2718" s="28">
        <v>44104</v>
      </c>
    </row>
    <row r="2719" spans="1:19" x14ac:dyDescent="0.2">
      <c r="A2719" s="29">
        <v>41706</v>
      </c>
      <c r="B2719" s="1" t="s">
        <v>200</v>
      </c>
      <c r="C2719" s="27">
        <v>44099</v>
      </c>
      <c r="D2719" s="1">
        <v>51957</v>
      </c>
      <c r="J2719" s="1" t="s">
        <v>0</v>
      </c>
      <c r="K2719" s="1" t="s">
        <v>49</v>
      </c>
      <c r="L2719" s="1">
        <v>-5</v>
      </c>
      <c r="M2719" s="1">
        <v>88</v>
      </c>
      <c r="N2719" s="6"/>
      <c r="O2719" s="6">
        <v>440</v>
      </c>
      <c r="P2719" s="6">
        <v>-847608.36</v>
      </c>
      <c r="R2719" s="31">
        <v>-440</v>
      </c>
      <c r="S2719" s="28">
        <v>44104</v>
      </c>
    </row>
    <row r="2720" spans="1:19" x14ac:dyDescent="0.2">
      <c r="A2720" s="29">
        <v>41706</v>
      </c>
      <c r="B2720" s="1" t="s">
        <v>200</v>
      </c>
      <c r="C2720" s="27">
        <v>44099</v>
      </c>
      <c r="D2720" s="1">
        <v>51957</v>
      </c>
      <c r="J2720" s="1" t="s">
        <v>0</v>
      </c>
      <c r="K2720" s="1" t="s">
        <v>49</v>
      </c>
      <c r="L2720" s="1">
        <v>-3.75</v>
      </c>
      <c r="M2720" s="1">
        <v>88</v>
      </c>
      <c r="N2720" s="6"/>
      <c r="O2720" s="6">
        <v>330</v>
      </c>
      <c r="P2720" s="6">
        <v>-847168.36</v>
      </c>
      <c r="R2720" s="31">
        <v>-330</v>
      </c>
      <c r="S2720" s="28">
        <v>44104</v>
      </c>
    </row>
    <row r="2721" spans="1:19" x14ac:dyDescent="0.2">
      <c r="A2721" s="29">
        <v>41706</v>
      </c>
      <c r="B2721" s="1" t="s">
        <v>200</v>
      </c>
      <c r="C2721" s="27">
        <v>44099</v>
      </c>
      <c r="D2721" s="1">
        <v>51957</v>
      </c>
      <c r="J2721" s="1" t="s">
        <v>0</v>
      </c>
      <c r="K2721" s="1" t="s">
        <v>49</v>
      </c>
      <c r="L2721" s="1">
        <v>-0.75</v>
      </c>
      <c r="M2721" s="1">
        <v>88</v>
      </c>
      <c r="N2721" s="6"/>
      <c r="O2721" s="6">
        <v>66</v>
      </c>
      <c r="P2721" s="6">
        <v>-844976.36</v>
      </c>
      <c r="R2721" s="31">
        <v>-66</v>
      </c>
      <c r="S2721" s="28">
        <v>44104</v>
      </c>
    </row>
    <row r="2722" spans="1:19" x14ac:dyDescent="0.2">
      <c r="A2722" s="29">
        <v>41706</v>
      </c>
      <c r="B2722" s="1" t="s">
        <v>200</v>
      </c>
      <c r="C2722" s="27">
        <v>44099</v>
      </c>
      <c r="D2722" s="1">
        <v>51957</v>
      </c>
      <c r="J2722" s="1" t="s">
        <v>0</v>
      </c>
      <c r="K2722" s="1" t="s">
        <v>49</v>
      </c>
      <c r="L2722" s="1">
        <v>-0.75</v>
      </c>
      <c r="M2722" s="1">
        <v>88</v>
      </c>
      <c r="N2722" s="6"/>
      <c r="O2722" s="6">
        <v>66</v>
      </c>
      <c r="P2722" s="6">
        <v>-846838.36</v>
      </c>
      <c r="R2722" s="31">
        <v>-66</v>
      </c>
      <c r="S2722" s="28">
        <v>44104</v>
      </c>
    </row>
    <row r="2723" spans="1:19" x14ac:dyDescent="0.2">
      <c r="A2723" s="29">
        <v>41706</v>
      </c>
      <c r="B2723" s="1" t="s">
        <v>200</v>
      </c>
      <c r="C2723" s="27">
        <v>44099</v>
      </c>
      <c r="D2723" s="1">
        <v>51957</v>
      </c>
      <c r="J2723" s="1" t="s">
        <v>0</v>
      </c>
      <c r="K2723" s="1" t="s">
        <v>49</v>
      </c>
      <c r="L2723" s="1">
        <v>-1</v>
      </c>
      <c r="M2723" s="1">
        <v>28</v>
      </c>
      <c r="N2723" s="6"/>
      <c r="O2723" s="6">
        <v>28</v>
      </c>
      <c r="P2723" s="6">
        <v>-853970.36</v>
      </c>
      <c r="R2723" s="31">
        <v>-28</v>
      </c>
      <c r="S2723" s="28">
        <v>44104</v>
      </c>
    </row>
    <row r="2724" spans="1:19" x14ac:dyDescent="0.2">
      <c r="A2724" s="29">
        <v>41350</v>
      </c>
      <c r="B2724" s="1" t="s">
        <v>200</v>
      </c>
      <c r="C2724" s="27">
        <v>44102</v>
      </c>
      <c r="D2724" s="1">
        <v>51876</v>
      </c>
      <c r="J2724" s="1" t="s">
        <v>0</v>
      </c>
      <c r="K2724" s="1" t="s">
        <v>49</v>
      </c>
      <c r="L2724" s="1">
        <v>-1.25</v>
      </c>
      <c r="M2724" s="1">
        <v>110</v>
      </c>
      <c r="N2724" s="6"/>
      <c r="O2724" s="6">
        <v>137.5</v>
      </c>
      <c r="P2724" s="6">
        <v>-855639.61</v>
      </c>
      <c r="R2724" s="31">
        <v>-137.5</v>
      </c>
      <c r="S2724" s="28">
        <v>44104</v>
      </c>
    </row>
    <row r="2725" spans="1:19" x14ac:dyDescent="0.2">
      <c r="A2725" s="29">
        <v>41350</v>
      </c>
      <c r="B2725" s="1" t="s">
        <v>200</v>
      </c>
      <c r="C2725" s="27">
        <v>44102</v>
      </c>
      <c r="D2725" s="1">
        <v>51876</v>
      </c>
      <c r="J2725" s="1" t="s">
        <v>0</v>
      </c>
      <c r="K2725" s="1" t="s">
        <v>49</v>
      </c>
      <c r="L2725" s="1">
        <v>-0.5</v>
      </c>
      <c r="M2725" s="1">
        <v>110</v>
      </c>
      <c r="N2725" s="6"/>
      <c r="O2725" s="6">
        <v>55</v>
      </c>
      <c r="P2725" s="6">
        <v>-855051.11</v>
      </c>
      <c r="R2725" s="31">
        <v>-55</v>
      </c>
      <c r="S2725" s="28">
        <v>44104</v>
      </c>
    </row>
    <row r="2726" spans="1:19" x14ac:dyDescent="0.2">
      <c r="A2726" s="29">
        <v>41350</v>
      </c>
      <c r="B2726" s="1" t="s">
        <v>200</v>
      </c>
      <c r="C2726" s="27">
        <v>44102</v>
      </c>
      <c r="D2726" s="1">
        <v>51876</v>
      </c>
      <c r="J2726" s="1" t="s">
        <v>0</v>
      </c>
      <c r="K2726" s="1" t="s">
        <v>49</v>
      </c>
      <c r="L2726" s="1">
        <v>-0.5</v>
      </c>
      <c r="M2726" s="1">
        <v>110</v>
      </c>
      <c r="N2726" s="6"/>
      <c r="O2726" s="6">
        <v>55</v>
      </c>
      <c r="P2726" s="6">
        <v>-855106.11</v>
      </c>
      <c r="R2726" s="31">
        <v>-55</v>
      </c>
      <c r="S2726" s="28">
        <v>44104</v>
      </c>
    </row>
    <row r="2727" spans="1:19" x14ac:dyDescent="0.2">
      <c r="A2727" s="29">
        <v>41350</v>
      </c>
      <c r="B2727" s="1" t="s">
        <v>200</v>
      </c>
      <c r="C2727" s="27">
        <v>44102</v>
      </c>
      <c r="D2727" s="1">
        <v>51876</v>
      </c>
      <c r="J2727" s="1" t="s">
        <v>0</v>
      </c>
      <c r="K2727" s="1" t="s">
        <v>49</v>
      </c>
      <c r="L2727" s="1">
        <v>-0.25</v>
      </c>
      <c r="M2727" s="1">
        <v>110</v>
      </c>
      <c r="N2727" s="6"/>
      <c r="O2727" s="6">
        <v>27.5</v>
      </c>
      <c r="P2727" s="6">
        <v>-854968.61</v>
      </c>
      <c r="R2727" s="31">
        <v>-27.5</v>
      </c>
      <c r="S2727" s="28">
        <v>44104</v>
      </c>
    </row>
    <row r="2728" spans="1:19" x14ac:dyDescent="0.2">
      <c r="A2728" s="29">
        <v>41350</v>
      </c>
      <c r="B2728" s="1" t="s">
        <v>200</v>
      </c>
      <c r="C2728" s="27">
        <v>44102</v>
      </c>
      <c r="D2728" s="1">
        <v>51876</v>
      </c>
      <c r="J2728" s="1" t="s">
        <v>0</v>
      </c>
      <c r="K2728" s="1" t="s">
        <v>49</v>
      </c>
      <c r="L2728" s="1">
        <v>-0.25</v>
      </c>
      <c r="M2728" s="1">
        <v>110</v>
      </c>
      <c r="N2728" s="6"/>
      <c r="O2728" s="6">
        <v>27.5</v>
      </c>
      <c r="P2728" s="6">
        <v>-854996.11</v>
      </c>
      <c r="R2728" s="31">
        <v>-27.5</v>
      </c>
      <c r="S2728" s="28">
        <v>44104</v>
      </c>
    </row>
    <row r="2729" spans="1:19" x14ac:dyDescent="0.2">
      <c r="A2729" s="29">
        <v>41702</v>
      </c>
      <c r="B2729" s="1" t="s">
        <v>200</v>
      </c>
      <c r="C2729" s="27">
        <v>44102</v>
      </c>
      <c r="D2729" s="1">
        <v>51954</v>
      </c>
      <c r="J2729" s="1" t="s">
        <v>0</v>
      </c>
      <c r="K2729" s="1" t="s">
        <v>49</v>
      </c>
      <c r="L2729" s="1">
        <v>-3.5</v>
      </c>
      <c r="M2729" s="1">
        <v>88</v>
      </c>
      <c r="N2729" s="6"/>
      <c r="O2729" s="6">
        <v>308</v>
      </c>
      <c r="P2729" s="6">
        <v>-858254.11</v>
      </c>
      <c r="R2729" s="31">
        <v>-308</v>
      </c>
      <c r="S2729" s="28">
        <v>44104</v>
      </c>
    </row>
    <row r="2730" spans="1:19" x14ac:dyDescent="0.2">
      <c r="A2730" s="29">
        <v>41702</v>
      </c>
      <c r="B2730" s="1" t="s">
        <v>200</v>
      </c>
      <c r="C2730" s="27">
        <v>44102</v>
      </c>
      <c r="D2730" s="1">
        <v>51954</v>
      </c>
      <c r="J2730" s="1" t="s">
        <v>0</v>
      </c>
      <c r="K2730" s="1" t="s">
        <v>49</v>
      </c>
      <c r="L2730" s="1">
        <v>-3.25</v>
      </c>
      <c r="M2730" s="1">
        <v>88</v>
      </c>
      <c r="N2730" s="6"/>
      <c r="O2730" s="6">
        <v>286</v>
      </c>
      <c r="P2730" s="6">
        <v>-855392.11</v>
      </c>
      <c r="R2730" s="31">
        <v>-286</v>
      </c>
      <c r="S2730" s="28">
        <v>44104</v>
      </c>
    </row>
    <row r="2731" spans="1:19" x14ac:dyDescent="0.2">
      <c r="A2731" s="29">
        <v>41702</v>
      </c>
      <c r="B2731" s="1" t="s">
        <v>200</v>
      </c>
      <c r="C2731" s="27">
        <v>44102</v>
      </c>
      <c r="D2731" s="1">
        <v>51954</v>
      </c>
      <c r="J2731" s="1" t="s">
        <v>0</v>
      </c>
      <c r="K2731" s="1" t="s">
        <v>49</v>
      </c>
      <c r="L2731" s="1">
        <v>-2</v>
      </c>
      <c r="M2731" s="1">
        <v>88</v>
      </c>
      <c r="N2731" s="6"/>
      <c r="O2731" s="6">
        <v>176</v>
      </c>
      <c r="P2731" s="6">
        <v>-857814.11</v>
      </c>
      <c r="R2731" s="31">
        <v>-176</v>
      </c>
      <c r="S2731" s="28">
        <v>44104</v>
      </c>
    </row>
    <row r="2732" spans="1:19" x14ac:dyDescent="0.2">
      <c r="A2732" s="29">
        <v>41702</v>
      </c>
      <c r="B2732" s="1" t="s">
        <v>200</v>
      </c>
      <c r="C2732" s="27">
        <v>44102</v>
      </c>
      <c r="D2732" s="1">
        <v>51954</v>
      </c>
      <c r="J2732" s="1" t="s">
        <v>0</v>
      </c>
      <c r="K2732" s="1" t="s">
        <v>49</v>
      </c>
      <c r="L2732" s="1">
        <v>-1.5</v>
      </c>
      <c r="M2732" s="1">
        <v>88</v>
      </c>
      <c r="N2732" s="6"/>
      <c r="O2732" s="6">
        <v>132</v>
      </c>
      <c r="P2732" s="6">
        <v>-857946.11</v>
      </c>
      <c r="R2732" s="31">
        <v>-132</v>
      </c>
      <c r="S2732" s="28">
        <v>44104</v>
      </c>
    </row>
    <row r="2733" spans="1:19" x14ac:dyDescent="0.2">
      <c r="A2733" s="29">
        <v>41704</v>
      </c>
      <c r="B2733" s="1" t="s">
        <v>200</v>
      </c>
      <c r="C2733" s="27">
        <v>44102</v>
      </c>
      <c r="D2733" s="1">
        <v>51955</v>
      </c>
      <c r="J2733" s="1" t="s">
        <v>0</v>
      </c>
      <c r="K2733" s="1" t="s">
        <v>49</v>
      </c>
      <c r="L2733" s="1">
        <v>-1.25</v>
      </c>
      <c r="M2733" s="1">
        <v>88</v>
      </c>
      <c r="N2733" s="6"/>
      <c r="O2733" s="6">
        <v>110</v>
      </c>
      <c r="P2733" s="6">
        <v>-855502.11</v>
      </c>
      <c r="R2733" s="31">
        <v>-110</v>
      </c>
      <c r="S2733" s="28">
        <v>44104</v>
      </c>
    </row>
    <row r="2734" spans="1:19" x14ac:dyDescent="0.2">
      <c r="A2734" s="29">
        <v>41896</v>
      </c>
      <c r="B2734" s="1" t="s">
        <v>200</v>
      </c>
      <c r="C2734" s="27">
        <v>44102</v>
      </c>
      <c r="D2734" s="1">
        <v>51968</v>
      </c>
      <c r="J2734" s="1" t="s">
        <v>0</v>
      </c>
      <c r="K2734" s="1" t="s">
        <v>49</v>
      </c>
      <c r="L2734" s="1">
        <v>-5</v>
      </c>
      <c r="M2734" s="1">
        <v>88</v>
      </c>
      <c r="N2734" s="6"/>
      <c r="O2734" s="6">
        <v>440</v>
      </c>
      <c r="P2734" s="6">
        <v>-856369.61</v>
      </c>
      <c r="R2734" s="31">
        <v>-440</v>
      </c>
      <c r="S2734" s="28">
        <v>44104</v>
      </c>
    </row>
    <row r="2735" spans="1:19" x14ac:dyDescent="0.2">
      <c r="A2735" s="29">
        <v>41896</v>
      </c>
      <c r="B2735" s="1" t="s">
        <v>200</v>
      </c>
      <c r="C2735" s="27">
        <v>44102</v>
      </c>
      <c r="D2735" s="1">
        <v>51968</v>
      </c>
      <c r="J2735" s="1" t="s">
        <v>0</v>
      </c>
      <c r="K2735" s="1" t="s">
        <v>49</v>
      </c>
      <c r="L2735" s="1">
        <v>-1</v>
      </c>
      <c r="M2735" s="1">
        <v>124</v>
      </c>
      <c r="N2735" s="6"/>
      <c r="O2735" s="6">
        <v>124</v>
      </c>
      <c r="P2735" s="6">
        <v>-855929.61</v>
      </c>
      <c r="R2735" s="31">
        <v>-124</v>
      </c>
      <c r="S2735" s="28">
        <v>44104</v>
      </c>
    </row>
    <row r="2736" spans="1:19" x14ac:dyDescent="0.2">
      <c r="A2736" s="29">
        <v>41896</v>
      </c>
      <c r="B2736" s="1" t="s">
        <v>200</v>
      </c>
      <c r="C2736" s="27">
        <v>44102</v>
      </c>
      <c r="D2736" s="1">
        <v>51968</v>
      </c>
      <c r="J2736" s="1" t="s">
        <v>0</v>
      </c>
      <c r="K2736" s="1" t="s">
        <v>49</v>
      </c>
      <c r="L2736" s="1">
        <v>-1</v>
      </c>
      <c r="M2736" s="1">
        <v>66</v>
      </c>
      <c r="N2736" s="6"/>
      <c r="O2736" s="6">
        <v>66</v>
      </c>
      <c r="P2736" s="6">
        <v>-855789.61</v>
      </c>
      <c r="R2736" s="31">
        <v>-66</v>
      </c>
      <c r="S2736" s="28">
        <v>44104</v>
      </c>
    </row>
    <row r="2737" spans="1:19" x14ac:dyDescent="0.2">
      <c r="A2737" s="29">
        <v>41896</v>
      </c>
      <c r="B2737" s="1" t="s">
        <v>200</v>
      </c>
      <c r="C2737" s="27">
        <v>44102</v>
      </c>
      <c r="D2737" s="1">
        <v>51968</v>
      </c>
      <c r="J2737" s="1" t="s">
        <v>0</v>
      </c>
      <c r="K2737" s="1" t="s">
        <v>49</v>
      </c>
      <c r="L2737" s="1">
        <v>-1</v>
      </c>
      <c r="M2737" s="1">
        <v>48</v>
      </c>
      <c r="N2737" s="6"/>
      <c r="O2737" s="6">
        <v>48</v>
      </c>
      <c r="P2737" s="6">
        <v>-855687.61</v>
      </c>
      <c r="R2737" s="31">
        <v>-48</v>
      </c>
      <c r="S2737" s="28">
        <v>44104</v>
      </c>
    </row>
    <row r="2738" spans="1:19" x14ac:dyDescent="0.2">
      <c r="A2738" s="29">
        <v>41896</v>
      </c>
      <c r="B2738" s="1" t="s">
        <v>200</v>
      </c>
      <c r="C2738" s="27">
        <v>44102</v>
      </c>
      <c r="D2738" s="1">
        <v>51968</v>
      </c>
      <c r="J2738" s="1" t="s">
        <v>0</v>
      </c>
      <c r="K2738" s="1" t="s">
        <v>49</v>
      </c>
      <c r="L2738" s="1">
        <v>-0.5</v>
      </c>
      <c r="M2738" s="1">
        <v>88</v>
      </c>
      <c r="N2738" s="6"/>
      <c r="O2738" s="6">
        <v>44</v>
      </c>
      <c r="P2738" s="6">
        <v>-856413.61</v>
      </c>
      <c r="R2738" s="31">
        <v>-44</v>
      </c>
      <c r="S2738" s="28">
        <v>44104</v>
      </c>
    </row>
    <row r="2739" spans="1:19" x14ac:dyDescent="0.2">
      <c r="A2739" s="29">
        <v>41896</v>
      </c>
      <c r="B2739" s="1" t="s">
        <v>200</v>
      </c>
      <c r="C2739" s="27">
        <v>44102</v>
      </c>
      <c r="D2739" s="1">
        <v>51968</v>
      </c>
      <c r="J2739" s="1" t="s">
        <v>0</v>
      </c>
      <c r="K2739" s="1" t="s">
        <v>49</v>
      </c>
      <c r="L2739" s="1">
        <v>-1</v>
      </c>
      <c r="M2739" s="1">
        <v>18</v>
      </c>
      <c r="N2739" s="6"/>
      <c r="O2739" s="6">
        <v>18</v>
      </c>
      <c r="P2739" s="6">
        <v>-855705.61</v>
      </c>
      <c r="R2739" s="31">
        <v>-18</v>
      </c>
      <c r="S2739" s="28">
        <v>44104</v>
      </c>
    </row>
    <row r="2740" spans="1:19" x14ac:dyDescent="0.2">
      <c r="A2740" s="29">
        <v>41896</v>
      </c>
      <c r="B2740" s="1" t="s">
        <v>200</v>
      </c>
      <c r="C2740" s="27">
        <v>44102</v>
      </c>
      <c r="D2740" s="1">
        <v>51968</v>
      </c>
      <c r="J2740" s="1" t="s">
        <v>0</v>
      </c>
      <c r="K2740" s="1" t="s">
        <v>49</v>
      </c>
      <c r="L2740" s="1">
        <v>-1</v>
      </c>
      <c r="M2740" s="1">
        <v>18</v>
      </c>
      <c r="N2740" s="6"/>
      <c r="O2740" s="6">
        <v>18</v>
      </c>
      <c r="P2740" s="6">
        <v>-855723.61</v>
      </c>
      <c r="R2740" s="31">
        <v>-18</v>
      </c>
      <c r="S2740" s="28">
        <v>44104</v>
      </c>
    </row>
    <row r="2741" spans="1:19" x14ac:dyDescent="0.2">
      <c r="A2741" s="29">
        <v>41896</v>
      </c>
      <c r="B2741" s="1" t="s">
        <v>200</v>
      </c>
      <c r="C2741" s="27">
        <v>44102</v>
      </c>
      <c r="D2741" s="1">
        <v>51968</v>
      </c>
      <c r="J2741" s="1" t="s">
        <v>0</v>
      </c>
      <c r="K2741" s="1" t="s">
        <v>49</v>
      </c>
      <c r="L2741" s="1">
        <v>-1</v>
      </c>
      <c r="M2741" s="1">
        <v>16</v>
      </c>
      <c r="N2741" s="6"/>
      <c r="O2741" s="6">
        <v>16</v>
      </c>
      <c r="P2741" s="6">
        <v>-855805.61</v>
      </c>
      <c r="R2741" s="31">
        <v>-16</v>
      </c>
      <c r="S2741" s="28">
        <v>44104</v>
      </c>
    </row>
    <row r="2742" spans="1:19" x14ac:dyDescent="0.2">
      <c r="A2742" s="29">
        <v>41921</v>
      </c>
      <c r="B2742" s="1" t="s">
        <v>200</v>
      </c>
      <c r="C2742" s="27">
        <v>44102</v>
      </c>
      <c r="D2742" s="1">
        <v>51969</v>
      </c>
      <c r="J2742" s="1" t="s">
        <v>0</v>
      </c>
      <c r="K2742" s="1" t="s">
        <v>49</v>
      </c>
      <c r="L2742" s="1">
        <v>-1</v>
      </c>
      <c r="M2742" s="1">
        <v>240</v>
      </c>
      <c r="N2742" s="6"/>
      <c r="O2742" s="6">
        <v>240</v>
      </c>
      <c r="P2742" s="6">
        <v>-856801.61</v>
      </c>
      <c r="R2742" s="31">
        <v>-240</v>
      </c>
      <c r="S2742" s="28">
        <v>44104</v>
      </c>
    </row>
    <row r="2743" spans="1:19" x14ac:dyDescent="0.2">
      <c r="A2743" s="29">
        <v>41921</v>
      </c>
      <c r="B2743" s="1" t="s">
        <v>200</v>
      </c>
      <c r="C2743" s="27">
        <v>44102</v>
      </c>
      <c r="D2743" s="1">
        <v>51969</v>
      </c>
      <c r="J2743" s="1" t="s">
        <v>0</v>
      </c>
      <c r="K2743" s="1" t="s">
        <v>49</v>
      </c>
      <c r="L2743" s="1">
        <v>-2.5</v>
      </c>
      <c r="M2743" s="1">
        <v>88</v>
      </c>
      <c r="N2743" s="6"/>
      <c r="O2743" s="6">
        <v>220</v>
      </c>
      <c r="P2743" s="6">
        <v>-858650.11</v>
      </c>
      <c r="R2743" s="31">
        <v>-220</v>
      </c>
      <c r="S2743" s="28">
        <v>44104</v>
      </c>
    </row>
    <row r="2744" spans="1:19" x14ac:dyDescent="0.2">
      <c r="A2744" s="29">
        <v>41921</v>
      </c>
      <c r="B2744" s="1" t="s">
        <v>200</v>
      </c>
      <c r="C2744" s="27">
        <v>44102</v>
      </c>
      <c r="D2744" s="1">
        <v>51969</v>
      </c>
      <c r="J2744" s="1" t="s">
        <v>0</v>
      </c>
      <c r="K2744" s="1" t="s">
        <v>49</v>
      </c>
      <c r="L2744" s="1">
        <v>-1</v>
      </c>
      <c r="M2744" s="1">
        <v>148</v>
      </c>
      <c r="N2744" s="6"/>
      <c r="O2744" s="6">
        <v>148</v>
      </c>
      <c r="P2744" s="6">
        <v>-856561.61</v>
      </c>
      <c r="R2744" s="31">
        <v>-148</v>
      </c>
      <c r="S2744" s="28">
        <v>44104</v>
      </c>
    </row>
    <row r="2745" spans="1:19" x14ac:dyDescent="0.2">
      <c r="A2745" s="29">
        <v>41921</v>
      </c>
      <c r="B2745" s="1" t="s">
        <v>200</v>
      </c>
      <c r="C2745" s="27">
        <v>44102</v>
      </c>
      <c r="D2745" s="1">
        <v>51969</v>
      </c>
      <c r="J2745" s="1" t="s">
        <v>0</v>
      </c>
      <c r="K2745" s="1" t="s">
        <v>49</v>
      </c>
      <c r="L2745" s="1">
        <v>-1.5</v>
      </c>
      <c r="M2745" s="1">
        <v>88</v>
      </c>
      <c r="N2745" s="6"/>
      <c r="O2745" s="6">
        <v>132</v>
      </c>
      <c r="P2745" s="6">
        <v>-858782.11</v>
      </c>
      <c r="R2745" s="31">
        <v>-132</v>
      </c>
      <c r="S2745" s="28">
        <v>44104</v>
      </c>
    </row>
    <row r="2746" spans="1:19" x14ac:dyDescent="0.2">
      <c r="A2746" s="29">
        <v>41921</v>
      </c>
      <c r="B2746" s="1" t="s">
        <v>200</v>
      </c>
      <c r="C2746" s="27">
        <v>44102</v>
      </c>
      <c r="D2746" s="1">
        <v>51969</v>
      </c>
      <c r="J2746" s="1" t="s">
        <v>0</v>
      </c>
      <c r="K2746" s="1" t="s">
        <v>49</v>
      </c>
      <c r="L2746" s="1">
        <v>-1.25</v>
      </c>
      <c r="M2746" s="1">
        <v>88</v>
      </c>
      <c r="N2746" s="6"/>
      <c r="O2746" s="6">
        <v>110</v>
      </c>
      <c r="P2746" s="6">
        <v>-858364.11</v>
      </c>
      <c r="R2746" s="31">
        <v>-110</v>
      </c>
      <c r="S2746" s="28">
        <v>44104</v>
      </c>
    </row>
    <row r="2747" spans="1:19" x14ac:dyDescent="0.2">
      <c r="A2747" s="29">
        <v>41921</v>
      </c>
      <c r="B2747" s="1" t="s">
        <v>200</v>
      </c>
      <c r="C2747" s="27">
        <v>44102</v>
      </c>
      <c r="D2747" s="1">
        <v>51969</v>
      </c>
      <c r="J2747" s="1" t="s">
        <v>0</v>
      </c>
      <c r="K2747" s="1" t="s">
        <v>49</v>
      </c>
      <c r="L2747" s="1">
        <v>-0.75</v>
      </c>
      <c r="M2747" s="1">
        <v>88</v>
      </c>
      <c r="N2747" s="6"/>
      <c r="O2747" s="6">
        <v>66</v>
      </c>
      <c r="P2747" s="6">
        <v>-858430.11</v>
      </c>
      <c r="R2747" s="31">
        <v>-66</v>
      </c>
      <c r="S2747" s="28">
        <v>44104</v>
      </c>
    </row>
    <row r="2748" spans="1:19" x14ac:dyDescent="0.2">
      <c r="A2748" s="29">
        <v>41934</v>
      </c>
      <c r="B2748" s="1" t="s">
        <v>200</v>
      </c>
      <c r="C2748" s="27">
        <v>44102</v>
      </c>
      <c r="D2748" s="1">
        <v>51971</v>
      </c>
      <c r="J2748" s="1" t="s">
        <v>0</v>
      </c>
      <c r="K2748" s="1" t="s">
        <v>49</v>
      </c>
      <c r="L2748" s="1">
        <v>-0.75</v>
      </c>
      <c r="M2748" s="1">
        <v>110</v>
      </c>
      <c r="N2748" s="6"/>
      <c r="O2748" s="6">
        <v>82.5</v>
      </c>
      <c r="P2748" s="6">
        <v>-856884.11</v>
      </c>
      <c r="R2748" s="31">
        <v>-82.5</v>
      </c>
      <c r="S2748" s="28">
        <v>44104</v>
      </c>
    </row>
    <row r="2749" spans="1:19" x14ac:dyDescent="0.2">
      <c r="A2749" s="29">
        <v>41935</v>
      </c>
      <c r="B2749" s="1" t="s">
        <v>200</v>
      </c>
      <c r="C2749" s="27">
        <v>44102</v>
      </c>
      <c r="D2749" s="1">
        <v>51972</v>
      </c>
      <c r="J2749" s="1" t="s">
        <v>0</v>
      </c>
      <c r="K2749" s="1" t="s">
        <v>49</v>
      </c>
      <c r="L2749" s="1">
        <v>-1</v>
      </c>
      <c r="M2749" s="1">
        <v>278</v>
      </c>
      <c r="N2749" s="6"/>
      <c r="O2749" s="6">
        <v>278</v>
      </c>
      <c r="P2749" s="6">
        <v>-857374.11</v>
      </c>
      <c r="R2749" s="31">
        <v>-278</v>
      </c>
      <c r="S2749" s="28">
        <v>44104</v>
      </c>
    </row>
    <row r="2750" spans="1:19" x14ac:dyDescent="0.2">
      <c r="A2750" s="29">
        <v>41935</v>
      </c>
      <c r="B2750" s="1" t="s">
        <v>200</v>
      </c>
      <c r="C2750" s="27">
        <v>44102</v>
      </c>
      <c r="D2750" s="1">
        <v>51972</v>
      </c>
      <c r="J2750" s="1" t="s">
        <v>0</v>
      </c>
      <c r="K2750" s="1" t="s">
        <v>49</v>
      </c>
      <c r="L2750" s="1">
        <v>-1</v>
      </c>
      <c r="M2750" s="1">
        <v>124</v>
      </c>
      <c r="N2750" s="6"/>
      <c r="O2750" s="6">
        <v>124</v>
      </c>
      <c r="P2750" s="6">
        <v>-857008.11</v>
      </c>
      <c r="R2750" s="31">
        <v>-124</v>
      </c>
      <c r="S2750" s="28">
        <v>44104</v>
      </c>
    </row>
    <row r="2751" spans="1:19" x14ac:dyDescent="0.2">
      <c r="A2751" s="29">
        <v>41935</v>
      </c>
      <c r="B2751" s="1" t="s">
        <v>200</v>
      </c>
      <c r="C2751" s="27">
        <v>44102</v>
      </c>
      <c r="D2751" s="1">
        <v>51972</v>
      </c>
      <c r="J2751" s="1" t="s">
        <v>0</v>
      </c>
      <c r="K2751" s="1" t="s">
        <v>49</v>
      </c>
      <c r="L2751" s="1">
        <v>-1</v>
      </c>
      <c r="M2751" s="1">
        <v>88</v>
      </c>
      <c r="N2751" s="6"/>
      <c r="O2751" s="6">
        <v>88</v>
      </c>
      <c r="P2751" s="6">
        <v>-857096.11</v>
      </c>
      <c r="R2751" s="31">
        <v>-88</v>
      </c>
      <c r="S2751" s="28">
        <v>44104</v>
      </c>
    </row>
    <row r="2752" spans="1:19" x14ac:dyDescent="0.2">
      <c r="A2752" s="29">
        <v>41935</v>
      </c>
      <c r="B2752" s="1" t="s">
        <v>200</v>
      </c>
      <c r="C2752" s="27">
        <v>44102</v>
      </c>
      <c r="D2752" s="1">
        <v>51972</v>
      </c>
      <c r="J2752" s="1" t="s">
        <v>0</v>
      </c>
      <c r="K2752" s="1" t="s">
        <v>49</v>
      </c>
      <c r="L2752" s="1">
        <v>-0.5</v>
      </c>
      <c r="M2752" s="1">
        <v>88</v>
      </c>
      <c r="N2752" s="6"/>
      <c r="O2752" s="6">
        <v>44</v>
      </c>
      <c r="P2752" s="6">
        <v>-857418.11</v>
      </c>
      <c r="R2752" s="31">
        <v>-44</v>
      </c>
      <c r="S2752" s="28">
        <v>44104</v>
      </c>
    </row>
    <row r="2753" spans="1:19" x14ac:dyDescent="0.2">
      <c r="A2753" s="29">
        <v>41938</v>
      </c>
      <c r="B2753" s="1" t="s">
        <v>200</v>
      </c>
      <c r="C2753" s="27">
        <v>44102</v>
      </c>
      <c r="D2753" s="1">
        <v>51975</v>
      </c>
      <c r="J2753" s="1" t="s">
        <v>0</v>
      </c>
      <c r="K2753" s="1" t="s">
        <v>49</v>
      </c>
      <c r="L2753" s="1">
        <v>-1.25</v>
      </c>
      <c r="M2753" s="1">
        <v>110</v>
      </c>
      <c r="N2753" s="6"/>
      <c r="O2753" s="6">
        <v>137.5</v>
      </c>
      <c r="P2753" s="6">
        <v>-857555.61</v>
      </c>
      <c r="R2753" s="31">
        <v>-137.5</v>
      </c>
      <c r="S2753" s="28">
        <v>44104</v>
      </c>
    </row>
    <row r="2754" spans="1:19" x14ac:dyDescent="0.2">
      <c r="A2754" s="29">
        <v>41938</v>
      </c>
      <c r="B2754" s="1" t="s">
        <v>200</v>
      </c>
      <c r="C2754" s="27">
        <v>44102</v>
      </c>
      <c r="D2754" s="1">
        <v>51975</v>
      </c>
      <c r="J2754" s="1" t="s">
        <v>0</v>
      </c>
      <c r="K2754" s="1" t="s">
        <v>49</v>
      </c>
      <c r="L2754" s="1">
        <v>-0.75</v>
      </c>
      <c r="M2754" s="1">
        <v>110</v>
      </c>
      <c r="N2754" s="6"/>
      <c r="O2754" s="6">
        <v>82.5</v>
      </c>
      <c r="P2754" s="6">
        <v>-857638.11</v>
      </c>
      <c r="R2754" s="31">
        <v>-82.5</v>
      </c>
      <c r="S2754" s="28">
        <v>44104</v>
      </c>
    </row>
    <row r="2755" spans="1:19" x14ac:dyDescent="0.2">
      <c r="A2755" s="29">
        <v>41939</v>
      </c>
      <c r="B2755" s="1" t="s">
        <v>200</v>
      </c>
      <c r="C2755" s="27">
        <v>44102</v>
      </c>
      <c r="D2755" s="1">
        <v>51976</v>
      </c>
      <c r="J2755" s="1" t="s">
        <v>0</v>
      </c>
      <c r="K2755" s="1" t="s">
        <v>49</v>
      </c>
      <c r="L2755" s="1">
        <v>-0.75</v>
      </c>
      <c r="M2755" s="1">
        <v>99</v>
      </c>
      <c r="N2755" s="6"/>
      <c r="O2755" s="6">
        <v>74.25</v>
      </c>
      <c r="P2755" s="6">
        <v>-858856.36</v>
      </c>
      <c r="R2755" s="31">
        <v>-74.25</v>
      </c>
      <c r="S2755" s="28">
        <v>44104</v>
      </c>
    </row>
    <row r="2756" spans="1:19" x14ac:dyDescent="0.2">
      <c r="A2756" s="29">
        <v>41939</v>
      </c>
      <c r="B2756" s="1" t="s">
        <v>200</v>
      </c>
      <c r="C2756" s="27">
        <v>44102</v>
      </c>
      <c r="D2756" s="1">
        <v>51976</v>
      </c>
      <c r="J2756" s="1" t="s">
        <v>0</v>
      </c>
      <c r="K2756" s="1" t="s">
        <v>49</v>
      </c>
      <c r="L2756" s="1">
        <v>-0.75</v>
      </c>
      <c r="M2756" s="1">
        <v>99</v>
      </c>
      <c r="N2756" s="6"/>
      <c r="O2756" s="6">
        <v>74.25</v>
      </c>
      <c r="P2756" s="6">
        <v>-858930.61</v>
      </c>
      <c r="R2756" s="31">
        <v>-74.25</v>
      </c>
      <c r="S2756" s="28">
        <v>44104</v>
      </c>
    </row>
    <row r="2757" spans="1:19" x14ac:dyDescent="0.2">
      <c r="A2757" s="29">
        <v>41710</v>
      </c>
      <c r="B2757" s="1" t="s">
        <v>200</v>
      </c>
      <c r="C2757" s="27">
        <v>44105</v>
      </c>
      <c r="D2757" s="1">
        <v>51961</v>
      </c>
      <c r="J2757" s="1" t="s">
        <v>0</v>
      </c>
      <c r="K2757" s="1" t="s">
        <v>49</v>
      </c>
      <c r="L2757" s="1">
        <v>-1</v>
      </c>
      <c r="M2757" s="1">
        <v>5900</v>
      </c>
      <c r="N2757" s="6"/>
      <c r="O2757" s="6">
        <v>5900</v>
      </c>
      <c r="P2757" s="6">
        <v>-864830.61</v>
      </c>
      <c r="R2757" s="31">
        <v>-5900</v>
      </c>
      <c r="S2757" s="28">
        <v>44135</v>
      </c>
    </row>
    <row r="2758" spans="1:19" x14ac:dyDescent="0.2">
      <c r="A2758" s="29">
        <v>41710</v>
      </c>
      <c r="B2758" s="1" t="s">
        <v>200</v>
      </c>
      <c r="C2758" s="27">
        <v>44105</v>
      </c>
      <c r="D2758" s="1">
        <v>51961</v>
      </c>
      <c r="J2758" s="1" t="s">
        <v>0</v>
      </c>
      <c r="K2758" s="1" t="s">
        <v>49</v>
      </c>
      <c r="L2758" s="1">
        <v>-7</v>
      </c>
      <c r="M2758" s="1">
        <v>88</v>
      </c>
      <c r="N2758" s="6"/>
      <c r="O2758" s="6">
        <v>616</v>
      </c>
      <c r="P2758" s="6">
        <v>-866648.61</v>
      </c>
      <c r="R2758" s="31">
        <v>-616</v>
      </c>
      <c r="S2758" s="28">
        <v>44135</v>
      </c>
    </row>
    <row r="2759" spans="1:19" x14ac:dyDescent="0.2">
      <c r="A2759" s="29">
        <v>41710</v>
      </c>
      <c r="B2759" s="1" t="s">
        <v>200</v>
      </c>
      <c r="C2759" s="27">
        <v>44105</v>
      </c>
      <c r="D2759" s="1">
        <v>51961</v>
      </c>
      <c r="J2759" s="1" t="s">
        <v>0</v>
      </c>
      <c r="K2759" s="1" t="s">
        <v>49</v>
      </c>
      <c r="L2759" s="1">
        <v>-5.25</v>
      </c>
      <c r="M2759" s="1">
        <v>88</v>
      </c>
      <c r="N2759" s="6"/>
      <c r="O2759" s="6">
        <v>462</v>
      </c>
      <c r="P2759" s="6">
        <v>-867388.61</v>
      </c>
      <c r="R2759" s="31">
        <v>-462</v>
      </c>
      <c r="S2759" s="28">
        <v>44135</v>
      </c>
    </row>
    <row r="2760" spans="1:19" x14ac:dyDescent="0.2">
      <c r="A2760" s="29">
        <v>41710</v>
      </c>
      <c r="B2760" s="1" t="s">
        <v>200</v>
      </c>
      <c r="C2760" s="27">
        <v>44105</v>
      </c>
      <c r="D2760" s="1">
        <v>51961</v>
      </c>
      <c r="J2760" s="1" t="s">
        <v>0</v>
      </c>
      <c r="K2760" s="1" t="s">
        <v>49</v>
      </c>
      <c r="L2760" s="1">
        <v>-2.5</v>
      </c>
      <c r="M2760" s="1">
        <v>88</v>
      </c>
      <c r="N2760" s="6"/>
      <c r="O2760" s="6">
        <v>220</v>
      </c>
      <c r="P2760" s="6">
        <v>-865446.61</v>
      </c>
      <c r="R2760" s="31">
        <v>-220</v>
      </c>
      <c r="S2760" s="28">
        <v>44135</v>
      </c>
    </row>
    <row r="2761" spans="1:19" x14ac:dyDescent="0.2">
      <c r="A2761" s="29">
        <v>41710</v>
      </c>
      <c r="B2761" s="1" t="s">
        <v>200</v>
      </c>
      <c r="C2761" s="27">
        <v>44105</v>
      </c>
      <c r="D2761" s="1">
        <v>51961</v>
      </c>
      <c r="J2761" s="1" t="s">
        <v>0</v>
      </c>
      <c r="K2761" s="1" t="s">
        <v>49</v>
      </c>
      <c r="L2761" s="1">
        <v>-2.25</v>
      </c>
      <c r="M2761" s="1">
        <v>88</v>
      </c>
      <c r="N2761" s="6"/>
      <c r="O2761" s="6">
        <v>198</v>
      </c>
      <c r="P2761" s="6">
        <v>-865226.61</v>
      </c>
      <c r="R2761" s="31">
        <v>-198</v>
      </c>
      <c r="S2761" s="28">
        <v>44135</v>
      </c>
    </row>
    <row r="2762" spans="1:19" x14ac:dyDescent="0.2">
      <c r="A2762" s="29">
        <v>41710</v>
      </c>
      <c r="B2762" s="1" t="s">
        <v>200</v>
      </c>
      <c r="C2762" s="27">
        <v>44105</v>
      </c>
      <c r="D2762" s="1">
        <v>51961</v>
      </c>
      <c r="J2762" s="1" t="s">
        <v>0</v>
      </c>
      <c r="K2762" s="1" t="s">
        <v>49</v>
      </c>
      <c r="L2762" s="1">
        <v>-1.75</v>
      </c>
      <c r="M2762" s="1">
        <v>88</v>
      </c>
      <c r="N2762" s="6"/>
      <c r="O2762" s="6">
        <v>154</v>
      </c>
      <c r="P2762" s="6">
        <v>-864984.61</v>
      </c>
      <c r="R2762" s="31">
        <v>-154</v>
      </c>
      <c r="S2762" s="28">
        <v>44135</v>
      </c>
    </row>
    <row r="2763" spans="1:19" x14ac:dyDescent="0.2">
      <c r="A2763" s="29">
        <v>41710</v>
      </c>
      <c r="B2763" s="1" t="s">
        <v>200</v>
      </c>
      <c r="C2763" s="27">
        <v>44105</v>
      </c>
      <c r="D2763" s="1">
        <v>51961</v>
      </c>
      <c r="J2763" s="1" t="s">
        <v>0</v>
      </c>
      <c r="K2763" s="1" t="s">
        <v>49</v>
      </c>
      <c r="L2763" s="1">
        <v>-1.75</v>
      </c>
      <c r="M2763" s="1">
        <v>88</v>
      </c>
      <c r="N2763" s="6"/>
      <c r="O2763" s="6">
        <v>154</v>
      </c>
      <c r="P2763" s="6">
        <v>-865754.61</v>
      </c>
      <c r="R2763" s="31">
        <v>-154</v>
      </c>
      <c r="S2763" s="28">
        <v>44135</v>
      </c>
    </row>
    <row r="2764" spans="1:19" x14ac:dyDescent="0.2">
      <c r="A2764" s="29">
        <v>41710</v>
      </c>
      <c r="B2764" s="1" t="s">
        <v>200</v>
      </c>
      <c r="C2764" s="27">
        <v>44105</v>
      </c>
      <c r="D2764" s="1">
        <v>51961</v>
      </c>
      <c r="J2764" s="1" t="s">
        <v>0</v>
      </c>
      <c r="K2764" s="1" t="s">
        <v>49</v>
      </c>
      <c r="L2764" s="1">
        <v>-1.75</v>
      </c>
      <c r="M2764" s="1">
        <v>88</v>
      </c>
      <c r="N2764" s="6"/>
      <c r="O2764" s="6">
        <v>154</v>
      </c>
      <c r="P2764" s="6">
        <v>-865908.61</v>
      </c>
      <c r="R2764" s="31">
        <v>-154</v>
      </c>
      <c r="S2764" s="28">
        <v>44135</v>
      </c>
    </row>
    <row r="2765" spans="1:19" x14ac:dyDescent="0.2">
      <c r="A2765" s="29">
        <v>41710</v>
      </c>
      <c r="B2765" s="1" t="s">
        <v>200</v>
      </c>
      <c r="C2765" s="27">
        <v>44105</v>
      </c>
      <c r="D2765" s="1">
        <v>51961</v>
      </c>
      <c r="J2765" s="1" t="s">
        <v>0</v>
      </c>
      <c r="K2765" s="1" t="s">
        <v>49</v>
      </c>
      <c r="L2765" s="1">
        <v>-1.5</v>
      </c>
      <c r="M2765" s="1">
        <v>88</v>
      </c>
      <c r="N2765" s="6"/>
      <c r="O2765" s="6">
        <v>132</v>
      </c>
      <c r="P2765" s="6">
        <v>-865600.61</v>
      </c>
      <c r="R2765" s="31">
        <v>-132</v>
      </c>
      <c r="S2765" s="28">
        <v>44135</v>
      </c>
    </row>
    <row r="2766" spans="1:19" x14ac:dyDescent="0.2">
      <c r="A2766" s="29">
        <v>41710</v>
      </c>
      <c r="B2766" s="1" t="s">
        <v>200</v>
      </c>
      <c r="C2766" s="27">
        <v>44105</v>
      </c>
      <c r="D2766" s="1">
        <v>51961</v>
      </c>
      <c r="J2766" s="1" t="s">
        <v>0</v>
      </c>
      <c r="K2766" s="1" t="s">
        <v>49</v>
      </c>
      <c r="L2766" s="1">
        <v>-1.5</v>
      </c>
      <c r="M2766" s="1">
        <v>88</v>
      </c>
      <c r="N2766" s="6"/>
      <c r="O2766" s="6">
        <v>132</v>
      </c>
      <c r="P2766" s="6">
        <v>-866802.61</v>
      </c>
      <c r="R2766" s="31">
        <v>-132</v>
      </c>
      <c r="S2766" s="28">
        <v>44135</v>
      </c>
    </row>
    <row r="2767" spans="1:19" x14ac:dyDescent="0.2">
      <c r="A2767" s="29">
        <v>41710</v>
      </c>
      <c r="B2767" s="1" t="s">
        <v>200</v>
      </c>
      <c r="C2767" s="27">
        <v>44105</v>
      </c>
      <c r="D2767" s="1">
        <v>51961</v>
      </c>
      <c r="J2767" s="1" t="s">
        <v>0</v>
      </c>
      <c r="K2767" s="1" t="s">
        <v>49</v>
      </c>
      <c r="L2767" s="1">
        <v>-1</v>
      </c>
      <c r="M2767" s="1">
        <v>124</v>
      </c>
      <c r="N2767" s="6"/>
      <c r="O2767" s="6">
        <v>124</v>
      </c>
      <c r="P2767" s="6">
        <v>-866032.61</v>
      </c>
      <c r="R2767" s="31">
        <v>-124</v>
      </c>
      <c r="S2767" s="28">
        <v>44135</v>
      </c>
    </row>
    <row r="2768" spans="1:19" x14ac:dyDescent="0.2">
      <c r="A2768" s="29">
        <v>41710</v>
      </c>
      <c r="B2768" s="1" t="s">
        <v>200</v>
      </c>
      <c r="C2768" s="27">
        <v>44105</v>
      </c>
      <c r="D2768" s="1">
        <v>51961</v>
      </c>
      <c r="J2768" s="1" t="s">
        <v>0</v>
      </c>
      <c r="K2768" s="1" t="s">
        <v>49</v>
      </c>
      <c r="L2768" s="1">
        <v>-1</v>
      </c>
      <c r="M2768" s="1">
        <v>124</v>
      </c>
      <c r="N2768" s="6"/>
      <c r="O2768" s="6">
        <v>124</v>
      </c>
      <c r="P2768" s="6">
        <v>-866926.61</v>
      </c>
      <c r="R2768" s="31">
        <v>-124</v>
      </c>
      <c r="S2768" s="28">
        <v>44135</v>
      </c>
    </row>
    <row r="2769" spans="1:19" x14ac:dyDescent="0.2">
      <c r="A2769" s="29">
        <v>41710</v>
      </c>
      <c r="B2769" s="1" t="s">
        <v>200</v>
      </c>
      <c r="C2769" s="27">
        <v>44105</v>
      </c>
      <c r="D2769" s="1">
        <v>51961</v>
      </c>
      <c r="J2769" s="1" t="s">
        <v>0</v>
      </c>
      <c r="K2769" s="1" t="s">
        <v>49</v>
      </c>
      <c r="L2769" s="1">
        <v>-0.5</v>
      </c>
      <c r="M2769" s="1">
        <v>88</v>
      </c>
      <c r="N2769" s="6"/>
      <c r="O2769" s="6">
        <v>44</v>
      </c>
      <c r="P2769" s="6">
        <v>-865028.61</v>
      </c>
      <c r="R2769" s="31">
        <v>-44</v>
      </c>
      <c r="S2769" s="28">
        <v>44135</v>
      </c>
    </row>
    <row r="2770" spans="1:19" x14ac:dyDescent="0.2">
      <c r="A2770" s="29">
        <v>41710</v>
      </c>
      <c r="B2770" s="1" t="s">
        <v>200</v>
      </c>
      <c r="C2770" s="27">
        <v>44105</v>
      </c>
      <c r="D2770" s="1">
        <v>51961</v>
      </c>
      <c r="J2770" s="1" t="s">
        <v>0</v>
      </c>
      <c r="K2770" s="1" t="s">
        <v>49</v>
      </c>
      <c r="L2770" s="1">
        <v>-0.25</v>
      </c>
      <c r="M2770" s="1">
        <v>88</v>
      </c>
      <c r="N2770" s="6"/>
      <c r="O2770" s="6">
        <v>22</v>
      </c>
      <c r="P2770" s="6">
        <v>-865468.61</v>
      </c>
      <c r="R2770" s="31">
        <v>-22</v>
      </c>
      <c r="S2770" s="28">
        <v>44135</v>
      </c>
    </row>
    <row r="2771" spans="1:19" x14ac:dyDescent="0.2">
      <c r="A2771" s="29">
        <v>41710</v>
      </c>
      <c r="B2771" s="1" t="s">
        <v>200</v>
      </c>
      <c r="C2771" s="27">
        <v>44105</v>
      </c>
      <c r="D2771" s="1">
        <v>51961</v>
      </c>
      <c r="J2771" s="1" t="s">
        <v>0</v>
      </c>
      <c r="K2771" s="1" t="s">
        <v>49</v>
      </c>
      <c r="L2771" s="1">
        <v>-0.25</v>
      </c>
      <c r="M2771" s="1">
        <v>88</v>
      </c>
      <c r="N2771" s="6"/>
      <c r="O2771" s="6">
        <v>22</v>
      </c>
      <c r="P2771" s="6">
        <v>-866670.61</v>
      </c>
      <c r="R2771" s="31">
        <v>-22</v>
      </c>
      <c r="S2771" s="28">
        <v>44135</v>
      </c>
    </row>
    <row r="2772" spans="1:19" x14ac:dyDescent="0.2">
      <c r="A2772" s="29">
        <v>41975</v>
      </c>
      <c r="B2772" s="1" t="s">
        <v>200</v>
      </c>
      <c r="C2772" s="27">
        <v>44105</v>
      </c>
      <c r="D2772" s="1">
        <v>51979</v>
      </c>
      <c r="J2772" s="1" t="s">
        <v>0</v>
      </c>
      <c r="K2772" s="1" t="s">
        <v>49</v>
      </c>
      <c r="L2772" s="1">
        <v>-1</v>
      </c>
      <c r="M2772" s="1">
        <v>840</v>
      </c>
      <c r="N2772" s="6"/>
      <c r="O2772" s="6">
        <v>840</v>
      </c>
      <c r="P2772" s="6">
        <v>-868228.61</v>
      </c>
      <c r="R2772" s="31">
        <v>-840</v>
      </c>
      <c r="S2772" s="28">
        <v>44135</v>
      </c>
    </row>
    <row r="2773" spans="1:19" x14ac:dyDescent="0.2">
      <c r="A2773" s="29">
        <v>41975</v>
      </c>
      <c r="B2773" s="1" t="s">
        <v>200</v>
      </c>
      <c r="C2773" s="27">
        <v>44105</v>
      </c>
      <c r="D2773" s="1">
        <v>51979</v>
      </c>
      <c r="J2773" s="1" t="s">
        <v>0</v>
      </c>
      <c r="K2773" s="1" t="s">
        <v>49</v>
      </c>
      <c r="L2773" s="1">
        <v>-1</v>
      </c>
      <c r="M2773" s="1">
        <v>20</v>
      </c>
      <c r="N2773" s="6"/>
      <c r="O2773" s="6">
        <v>20</v>
      </c>
      <c r="P2773" s="6">
        <v>-868248.61</v>
      </c>
      <c r="R2773" s="31">
        <v>-20</v>
      </c>
      <c r="S2773" s="28">
        <v>44135</v>
      </c>
    </row>
    <row r="2774" spans="1:19" x14ac:dyDescent="0.2">
      <c r="A2774" s="29">
        <v>41976</v>
      </c>
      <c r="B2774" s="1" t="s">
        <v>200</v>
      </c>
      <c r="C2774" s="27">
        <v>44105</v>
      </c>
      <c r="D2774" s="1">
        <v>51980</v>
      </c>
      <c r="J2774" s="1" t="s">
        <v>0</v>
      </c>
      <c r="K2774" s="1" t="s">
        <v>49</v>
      </c>
      <c r="L2774" s="1">
        <v>-1</v>
      </c>
      <c r="M2774" s="1">
        <v>280</v>
      </c>
      <c r="N2774" s="6"/>
      <c r="O2774" s="6">
        <v>280</v>
      </c>
      <c r="P2774" s="6">
        <v>-868528.61</v>
      </c>
      <c r="R2774" s="31">
        <v>-280</v>
      </c>
      <c r="S2774" s="28">
        <v>44135</v>
      </c>
    </row>
    <row r="2775" spans="1:19" x14ac:dyDescent="0.2">
      <c r="A2775" s="29">
        <v>41976</v>
      </c>
      <c r="B2775" s="1" t="s">
        <v>200</v>
      </c>
      <c r="C2775" s="27">
        <v>44105</v>
      </c>
      <c r="D2775" s="1">
        <v>51980</v>
      </c>
      <c r="J2775" s="1" t="s">
        <v>0</v>
      </c>
      <c r="K2775" s="1" t="s">
        <v>49</v>
      </c>
      <c r="L2775" s="1">
        <v>-1</v>
      </c>
      <c r="M2775" s="1">
        <v>56</v>
      </c>
      <c r="N2775" s="6"/>
      <c r="O2775" s="6">
        <v>56</v>
      </c>
      <c r="P2775" s="6">
        <v>-868584.61</v>
      </c>
      <c r="R2775" s="31">
        <v>-56</v>
      </c>
      <c r="S2775" s="28">
        <v>44135</v>
      </c>
    </row>
    <row r="2776" spans="1:19" x14ac:dyDescent="0.2">
      <c r="A2776" s="29">
        <v>41977</v>
      </c>
      <c r="B2776" s="1" t="s">
        <v>200</v>
      </c>
      <c r="C2776" s="27">
        <v>44105</v>
      </c>
      <c r="D2776" s="1">
        <v>51981</v>
      </c>
      <c r="J2776" s="1" t="s">
        <v>0</v>
      </c>
      <c r="K2776" s="1" t="s">
        <v>49</v>
      </c>
      <c r="L2776" s="1">
        <v>-1</v>
      </c>
      <c r="M2776" s="1">
        <v>440</v>
      </c>
      <c r="N2776" s="6"/>
      <c r="O2776" s="6">
        <v>440</v>
      </c>
      <c r="P2776" s="6">
        <v>-869024.61</v>
      </c>
      <c r="R2776" s="31">
        <v>-440</v>
      </c>
      <c r="S2776" s="28">
        <v>44135</v>
      </c>
    </row>
    <row r="2777" spans="1:19" x14ac:dyDescent="0.2">
      <c r="A2777" s="29">
        <v>41977</v>
      </c>
      <c r="B2777" s="1" t="s">
        <v>200</v>
      </c>
      <c r="C2777" s="27">
        <v>44105</v>
      </c>
      <c r="D2777" s="1">
        <v>51981</v>
      </c>
      <c r="J2777" s="1" t="s">
        <v>0</v>
      </c>
      <c r="K2777" s="1" t="s">
        <v>49</v>
      </c>
      <c r="L2777" s="1">
        <v>-1</v>
      </c>
      <c r="M2777" s="1">
        <v>36</v>
      </c>
      <c r="N2777" s="6"/>
      <c r="O2777" s="6">
        <v>36</v>
      </c>
      <c r="P2777" s="6">
        <v>-869060.61</v>
      </c>
      <c r="R2777" s="31">
        <v>-36</v>
      </c>
      <c r="S2777" s="28">
        <v>44135</v>
      </c>
    </row>
    <row r="2778" spans="1:19" x14ac:dyDescent="0.2">
      <c r="A2778" s="29">
        <v>41978</v>
      </c>
      <c r="B2778" s="1" t="s">
        <v>200</v>
      </c>
      <c r="C2778" s="27">
        <v>44105</v>
      </c>
      <c r="D2778" s="1">
        <v>51982</v>
      </c>
      <c r="J2778" s="1" t="s">
        <v>0</v>
      </c>
      <c r="K2778" s="1" t="s">
        <v>49</v>
      </c>
      <c r="L2778" s="1">
        <v>-1</v>
      </c>
      <c r="M2778" s="1">
        <v>720</v>
      </c>
      <c r="N2778" s="6"/>
      <c r="O2778" s="6">
        <v>720</v>
      </c>
      <c r="P2778" s="6">
        <v>-869780.61</v>
      </c>
      <c r="R2778" s="31">
        <v>-720</v>
      </c>
      <c r="S2778" s="28">
        <v>44135</v>
      </c>
    </row>
    <row r="2779" spans="1:19" x14ac:dyDescent="0.2">
      <c r="A2779" s="29">
        <v>41978</v>
      </c>
      <c r="B2779" s="1" t="s">
        <v>200</v>
      </c>
      <c r="C2779" s="27">
        <v>44105</v>
      </c>
      <c r="D2779" s="1">
        <v>51982</v>
      </c>
      <c r="J2779" s="1" t="s">
        <v>0</v>
      </c>
      <c r="K2779" s="1" t="s">
        <v>49</v>
      </c>
      <c r="L2779" s="1">
        <v>-1</v>
      </c>
      <c r="M2779" s="1">
        <v>136</v>
      </c>
      <c r="N2779" s="6"/>
      <c r="O2779" s="6">
        <v>136</v>
      </c>
      <c r="P2779" s="6">
        <v>-869916.61</v>
      </c>
      <c r="R2779" s="31">
        <v>-136</v>
      </c>
      <c r="S2779" s="28">
        <v>44135</v>
      </c>
    </row>
    <row r="2780" spans="1:19" x14ac:dyDescent="0.2">
      <c r="A2780" s="29">
        <v>41979</v>
      </c>
      <c r="B2780" s="1" t="s">
        <v>200</v>
      </c>
      <c r="C2780" s="27">
        <v>44105</v>
      </c>
      <c r="D2780" s="1">
        <v>51983</v>
      </c>
      <c r="J2780" s="1" t="s">
        <v>0</v>
      </c>
      <c r="K2780" s="1" t="s">
        <v>49</v>
      </c>
      <c r="L2780" s="1">
        <v>-1</v>
      </c>
      <c r="M2780" s="1">
        <v>400</v>
      </c>
      <c r="N2780" s="6"/>
      <c r="O2780" s="6">
        <v>400</v>
      </c>
      <c r="P2780" s="6">
        <v>-870316.61</v>
      </c>
      <c r="R2780" s="31">
        <v>-400</v>
      </c>
      <c r="S2780" s="28">
        <v>44135</v>
      </c>
    </row>
    <row r="2781" spans="1:19" x14ac:dyDescent="0.2">
      <c r="A2781" s="29">
        <v>41979</v>
      </c>
      <c r="B2781" s="1" t="s">
        <v>200</v>
      </c>
      <c r="C2781" s="27">
        <v>44105</v>
      </c>
      <c r="D2781" s="1">
        <v>51983</v>
      </c>
      <c r="J2781" s="1" t="s">
        <v>0</v>
      </c>
      <c r="K2781" s="1" t="s">
        <v>49</v>
      </c>
      <c r="L2781" s="1">
        <v>-1</v>
      </c>
      <c r="M2781" s="1">
        <v>136</v>
      </c>
      <c r="N2781" s="6"/>
      <c r="O2781" s="6">
        <v>136</v>
      </c>
      <c r="P2781" s="6">
        <v>-870452.61</v>
      </c>
      <c r="R2781" s="31">
        <v>-136</v>
      </c>
      <c r="S2781" s="28">
        <v>44135</v>
      </c>
    </row>
    <row r="2782" spans="1:19" x14ac:dyDescent="0.2">
      <c r="A2782" s="29">
        <v>41979</v>
      </c>
      <c r="B2782" s="1" t="s">
        <v>200</v>
      </c>
      <c r="C2782" s="27">
        <v>44105</v>
      </c>
      <c r="D2782" s="1">
        <v>51983</v>
      </c>
      <c r="J2782" s="1" t="s">
        <v>0</v>
      </c>
      <c r="K2782" s="1" t="s">
        <v>49</v>
      </c>
      <c r="L2782" s="1">
        <v>-1</v>
      </c>
      <c r="M2782" s="1">
        <v>56</v>
      </c>
      <c r="N2782" s="6"/>
      <c r="O2782" s="6">
        <v>56</v>
      </c>
      <c r="P2782" s="6">
        <v>-870508.61</v>
      </c>
      <c r="R2782" s="31">
        <v>-56</v>
      </c>
      <c r="S2782" s="28">
        <v>44135</v>
      </c>
    </row>
    <row r="2783" spans="1:19" x14ac:dyDescent="0.2">
      <c r="A2783" s="29">
        <v>41979</v>
      </c>
      <c r="B2783" s="1" t="s">
        <v>200</v>
      </c>
      <c r="C2783" s="27">
        <v>44105</v>
      </c>
      <c r="D2783" s="1">
        <v>51983</v>
      </c>
      <c r="J2783" s="1" t="s">
        <v>0</v>
      </c>
      <c r="K2783" s="1" t="s">
        <v>49</v>
      </c>
      <c r="L2783" s="1">
        <v>-1</v>
      </c>
      <c r="M2783" s="1">
        <v>36</v>
      </c>
      <c r="N2783" s="6"/>
      <c r="O2783" s="6">
        <v>36</v>
      </c>
      <c r="P2783" s="6">
        <v>-870544.61</v>
      </c>
      <c r="R2783" s="31">
        <v>-36</v>
      </c>
      <c r="S2783" s="28">
        <v>44135</v>
      </c>
    </row>
    <row r="2784" spans="1:19" x14ac:dyDescent="0.2">
      <c r="A2784" s="29">
        <v>41980</v>
      </c>
      <c r="B2784" s="1" t="s">
        <v>200</v>
      </c>
      <c r="C2784" s="27">
        <v>44105</v>
      </c>
      <c r="D2784" s="1">
        <v>51984</v>
      </c>
      <c r="J2784" s="1" t="s">
        <v>0</v>
      </c>
      <c r="K2784" s="1" t="s">
        <v>49</v>
      </c>
      <c r="L2784" s="1">
        <v>-1</v>
      </c>
      <c r="M2784" s="1">
        <v>730</v>
      </c>
      <c r="N2784" s="6"/>
      <c r="O2784" s="6">
        <v>730</v>
      </c>
      <c r="P2784" s="6">
        <v>-871274.61</v>
      </c>
      <c r="R2784" s="31">
        <v>-730</v>
      </c>
      <c r="S2784" s="28">
        <v>44135</v>
      </c>
    </row>
    <row r="2785" spans="1:19" x14ac:dyDescent="0.2">
      <c r="A2785" s="29">
        <v>41980</v>
      </c>
      <c r="B2785" s="1" t="s">
        <v>200</v>
      </c>
      <c r="C2785" s="27">
        <v>44105</v>
      </c>
      <c r="D2785" s="1">
        <v>51984</v>
      </c>
      <c r="J2785" s="1" t="s">
        <v>0</v>
      </c>
      <c r="K2785" s="1" t="s">
        <v>49</v>
      </c>
      <c r="L2785" s="1">
        <v>-1</v>
      </c>
      <c r="M2785" s="1">
        <v>116</v>
      </c>
      <c r="N2785" s="6"/>
      <c r="O2785" s="6">
        <v>116</v>
      </c>
      <c r="P2785" s="6">
        <v>-871390.61</v>
      </c>
      <c r="R2785" s="31">
        <v>-116</v>
      </c>
      <c r="S2785" s="28">
        <v>44135</v>
      </c>
    </row>
    <row r="2786" spans="1:19" x14ac:dyDescent="0.2">
      <c r="A2786" s="29">
        <v>41981</v>
      </c>
      <c r="B2786" s="1" t="s">
        <v>200</v>
      </c>
      <c r="C2786" s="27">
        <v>44105</v>
      </c>
      <c r="D2786" s="1">
        <v>51985</v>
      </c>
      <c r="J2786" s="1" t="s">
        <v>0</v>
      </c>
      <c r="K2786" s="1" t="s">
        <v>49</v>
      </c>
      <c r="L2786" s="1">
        <v>-1</v>
      </c>
      <c r="M2786" s="1">
        <v>440</v>
      </c>
      <c r="N2786" s="6"/>
      <c r="O2786" s="6">
        <v>440</v>
      </c>
      <c r="P2786" s="6">
        <v>-871830.61</v>
      </c>
      <c r="R2786" s="31">
        <v>-440</v>
      </c>
      <c r="S2786" s="28">
        <v>44135</v>
      </c>
    </row>
    <row r="2787" spans="1:19" x14ac:dyDescent="0.2">
      <c r="A2787" s="29">
        <v>41981</v>
      </c>
      <c r="B2787" s="1" t="s">
        <v>200</v>
      </c>
      <c r="C2787" s="27">
        <v>44105</v>
      </c>
      <c r="D2787" s="1">
        <v>51985</v>
      </c>
      <c r="J2787" s="1" t="s">
        <v>0</v>
      </c>
      <c r="K2787" s="1" t="s">
        <v>49</v>
      </c>
      <c r="L2787" s="1">
        <v>-1</v>
      </c>
      <c r="M2787" s="1">
        <v>96</v>
      </c>
      <c r="N2787" s="6"/>
      <c r="O2787" s="6">
        <v>96</v>
      </c>
      <c r="P2787" s="6">
        <v>-871926.61</v>
      </c>
      <c r="R2787" s="31">
        <v>-96</v>
      </c>
      <c r="S2787" s="28">
        <v>44135</v>
      </c>
    </row>
    <row r="2788" spans="1:19" x14ac:dyDescent="0.2">
      <c r="A2788" s="29">
        <v>41982</v>
      </c>
      <c r="B2788" s="1" t="s">
        <v>200</v>
      </c>
      <c r="C2788" s="27">
        <v>44105</v>
      </c>
      <c r="D2788" s="1">
        <v>51986</v>
      </c>
      <c r="J2788" s="1" t="s">
        <v>0</v>
      </c>
      <c r="K2788" s="1" t="s">
        <v>49</v>
      </c>
      <c r="L2788" s="1">
        <v>-1</v>
      </c>
      <c r="M2788" s="1">
        <v>56</v>
      </c>
      <c r="N2788" s="6"/>
      <c r="O2788" s="6">
        <v>56</v>
      </c>
      <c r="P2788" s="6">
        <v>-871982.61</v>
      </c>
      <c r="R2788" s="31">
        <v>-56</v>
      </c>
      <c r="S2788" s="28">
        <v>44135</v>
      </c>
    </row>
    <row r="2789" spans="1:19" x14ac:dyDescent="0.2">
      <c r="A2789" s="29">
        <v>41983</v>
      </c>
      <c r="B2789" s="1" t="s">
        <v>200</v>
      </c>
      <c r="C2789" s="27">
        <v>44105</v>
      </c>
      <c r="D2789" s="1">
        <v>51987</v>
      </c>
      <c r="J2789" s="1" t="s">
        <v>0</v>
      </c>
      <c r="K2789" s="1" t="s">
        <v>49</v>
      </c>
      <c r="L2789" s="1">
        <v>-1</v>
      </c>
      <c r="M2789" s="1">
        <v>220</v>
      </c>
      <c r="N2789" s="6"/>
      <c r="O2789" s="6">
        <v>220</v>
      </c>
      <c r="P2789" s="6">
        <v>-872202.61</v>
      </c>
      <c r="R2789" s="31">
        <v>-220</v>
      </c>
      <c r="S2789" s="28">
        <v>44135</v>
      </c>
    </row>
    <row r="2790" spans="1:19" x14ac:dyDescent="0.2">
      <c r="A2790" s="29">
        <v>41983</v>
      </c>
      <c r="B2790" s="1" t="s">
        <v>200</v>
      </c>
      <c r="C2790" s="27">
        <v>44105</v>
      </c>
      <c r="D2790" s="1">
        <v>51987</v>
      </c>
      <c r="J2790" s="1" t="s">
        <v>0</v>
      </c>
      <c r="K2790" s="1" t="s">
        <v>49</v>
      </c>
      <c r="L2790" s="1">
        <v>-1</v>
      </c>
      <c r="M2790" s="1">
        <v>36</v>
      </c>
      <c r="N2790" s="6"/>
      <c r="O2790" s="6">
        <v>36</v>
      </c>
      <c r="P2790" s="6">
        <v>-872238.61</v>
      </c>
      <c r="R2790" s="31">
        <v>-36</v>
      </c>
      <c r="S2790" s="28">
        <v>44135</v>
      </c>
    </row>
    <row r="2791" spans="1:19" x14ac:dyDescent="0.2">
      <c r="A2791" s="29">
        <v>41984</v>
      </c>
      <c r="B2791" s="1" t="s">
        <v>200</v>
      </c>
      <c r="C2791" s="27">
        <v>44105</v>
      </c>
      <c r="D2791" s="1">
        <v>51988</v>
      </c>
      <c r="J2791" s="1" t="s">
        <v>0</v>
      </c>
      <c r="K2791" s="1" t="s">
        <v>49</v>
      </c>
      <c r="L2791" s="1">
        <v>-1</v>
      </c>
      <c r="M2791" s="1">
        <v>680</v>
      </c>
      <c r="N2791" s="6"/>
      <c r="O2791" s="6">
        <v>680</v>
      </c>
      <c r="P2791" s="6">
        <v>-872918.61</v>
      </c>
      <c r="R2791" s="31">
        <v>-680</v>
      </c>
      <c r="S2791" s="28">
        <v>44135</v>
      </c>
    </row>
    <row r="2792" spans="1:19" x14ac:dyDescent="0.2">
      <c r="A2792" s="29">
        <v>41984</v>
      </c>
      <c r="B2792" s="1" t="s">
        <v>200</v>
      </c>
      <c r="C2792" s="27">
        <v>44105</v>
      </c>
      <c r="D2792" s="1">
        <v>51988</v>
      </c>
      <c r="J2792" s="1" t="s">
        <v>0</v>
      </c>
      <c r="K2792" s="1" t="s">
        <v>49</v>
      </c>
      <c r="L2792" s="1">
        <v>-1</v>
      </c>
      <c r="M2792" s="1">
        <v>348</v>
      </c>
      <c r="N2792" s="6"/>
      <c r="O2792" s="6">
        <v>348</v>
      </c>
      <c r="P2792" s="6">
        <v>-873266.61</v>
      </c>
      <c r="R2792" s="31">
        <v>-348</v>
      </c>
      <c r="S2792" s="28">
        <v>44135</v>
      </c>
    </row>
    <row r="2793" spans="1:19" x14ac:dyDescent="0.2">
      <c r="A2793" s="29">
        <v>41985</v>
      </c>
      <c r="B2793" s="1" t="s">
        <v>200</v>
      </c>
      <c r="C2793" s="27">
        <v>44105</v>
      </c>
      <c r="D2793" s="1">
        <v>51989</v>
      </c>
      <c r="J2793" s="1" t="s">
        <v>0</v>
      </c>
      <c r="K2793" s="1" t="s">
        <v>49</v>
      </c>
      <c r="L2793" s="1">
        <v>-1</v>
      </c>
      <c r="M2793" s="1">
        <v>320</v>
      </c>
      <c r="N2793" s="6"/>
      <c r="O2793" s="6">
        <v>320</v>
      </c>
      <c r="P2793" s="6">
        <v>-873586.61</v>
      </c>
      <c r="R2793" s="31">
        <v>-320</v>
      </c>
      <c r="S2793" s="28">
        <v>44135</v>
      </c>
    </row>
    <row r="2794" spans="1:19" x14ac:dyDescent="0.2">
      <c r="A2794" s="29">
        <v>41985</v>
      </c>
      <c r="B2794" s="1" t="s">
        <v>200</v>
      </c>
      <c r="C2794" s="27">
        <v>44105</v>
      </c>
      <c r="D2794" s="1">
        <v>51989</v>
      </c>
      <c r="J2794" s="1" t="s">
        <v>0</v>
      </c>
      <c r="K2794" s="1" t="s">
        <v>49</v>
      </c>
      <c r="L2794" s="1">
        <v>-1</v>
      </c>
      <c r="M2794" s="1">
        <v>146</v>
      </c>
      <c r="N2794" s="6"/>
      <c r="O2794" s="6">
        <v>146</v>
      </c>
      <c r="P2794" s="6">
        <v>-873788.61</v>
      </c>
      <c r="R2794" s="31">
        <v>-146</v>
      </c>
      <c r="S2794" s="28">
        <v>44135</v>
      </c>
    </row>
    <row r="2795" spans="1:19" x14ac:dyDescent="0.2">
      <c r="A2795" s="29">
        <v>41985</v>
      </c>
      <c r="B2795" s="1" t="s">
        <v>200</v>
      </c>
      <c r="C2795" s="27">
        <v>44105</v>
      </c>
      <c r="D2795" s="1">
        <v>51989</v>
      </c>
      <c r="J2795" s="1" t="s">
        <v>0</v>
      </c>
      <c r="K2795" s="1" t="s">
        <v>49</v>
      </c>
      <c r="L2795" s="1">
        <v>-1</v>
      </c>
      <c r="M2795" s="1">
        <v>80</v>
      </c>
      <c r="N2795" s="6"/>
      <c r="O2795" s="6">
        <v>80</v>
      </c>
      <c r="P2795" s="6">
        <v>-873868.61</v>
      </c>
      <c r="R2795" s="31">
        <v>-80</v>
      </c>
      <c r="S2795" s="28">
        <v>44135</v>
      </c>
    </row>
    <row r="2796" spans="1:19" x14ac:dyDescent="0.2">
      <c r="A2796" s="29">
        <v>41985</v>
      </c>
      <c r="B2796" s="1" t="s">
        <v>200</v>
      </c>
      <c r="C2796" s="27">
        <v>44105</v>
      </c>
      <c r="D2796" s="1">
        <v>51989</v>
      </c>
      <c r="J2796" s="1" t="s">
        <v>0</v>
      </c>
      <c r="K2796" s="1" t="s">
        <v>49</v>
      </c>
      <c r="L2796" s="1">
        <v>-1</v>
      </c>
      <c r="M2796" s="1">
        <v>56</v>
      </c>
      <c r="N2796" s="6"/>
      <c r="O2796" s="6">
        <v>56</v>
      </c>
      <c r="P2796" s="6">
        <v>-873642.61</v>
      </c>
      <c r="R2796" s="31">
        <v>-56</v>
      </c>
      <c r="S2796" s="28">
        <v>44135</v>
      </c>
    </row>
    <row r="2797" spans="1:19" x14ac:dyDescent="0.2">
      <c r="A2797" s="29">
        <v>41986</v>
      </c>
      <c r="B2797" s="1" t="s">
        <v>200</v>
      </c>
      <c r="C2797" s="27">
        <v>44105</v>
      </c>
      <c r="D2797" s="1">
        <v>51990</v>
      </c>
      <c r="J2797" s="1" t="s">
        <v>0</v>
      </c>
      <c r="K2797" s="1" t="s">
        <v>49</v>
      </c>
      <c r="L2797" s="1">
        <v>-1</v>
      </c>
      <c r="M2797" s="1">
        <v>780</v>
      </c>
      <c r="N2797" s="6"/>
      <c r="O2797" s="6">
        <v>780</v>
      </c>
      <c r="P2797" s="6">
        <v>-874648.61</v>
      </c>
      <c r="R2797" s="31">
        <v>-780</v>
      </c>
      <c r="S2797" s="28">
        <v>44135</v>
      </c>
    </row>
    <row r="2798" spans="1:19" x14ac:dyDescent="0.2">
      <c r="A2798" s="29">
        <v>41987</v>
      </c>
      <c r="B2798" s="1" t="s">
        <v>200</v>
      </c>
      <c r="C2798" s="27">
        <v>44105</v>
      </c>
      <c r="D2798" s="1">
        <v>51991</v>
      </c>
      <c r="J2798" s="1" t="s">
        <v>0</v>
      </c>
      <c r="K2798" s="1" t="s">
        <v>49</v>
      </c>
      <c r="L2798" s="1">
        <v>-1</v>
      </c>
      <c r="M2798" s="1">
        <v>320</v>
      </c>
      <c r="N2798" s="6"/>
      <c r="O2798" s="6">
        <v>320</v>
      </c>
      <c r="P2798" s="6">
        <v>-874968.61</v>
      </c>
      <c r="R2798" s="31">
        <v>-320</v>
      </c>
      <c r="S2798" s="28">
        <v>44135</v>
      </c>
    </row>
    <row r="2799" spans="1:19" x14ac:dyDescent="0.2">
      <c r="A2799" s="29">
        <v>41987</v>
      </c>
      <c r="B2799" s="1" t="s">
        <v>200</v>
      </c>
      <c r="C2799" s="27">
        <v>44105</v>
      </c>
      <c r="D2799" s="1">
        <v>51991</v>
      </c>
      <c r="J2799" s="1" t="s">
        <v>0</v>
      </c>
      <c r="K2799" s="1" t="s">
        <v>49</v>
      </c>
      <c r="L2799" s="1">
        <v>-1</v>
      </c>
      <c r="M2799" s="1">
        <v>146</v>
      </c>
      <c r="N2799" s="6"/>
      <c r="O2799" s="6">
        <v>146</v>
      </c>
      <c r="P2799" s="6">
        <v>-875114.61</v>
      </c>
      <c r="R2799" s="31">
        <v>-146</v>
      </c>
      <c r="S2799" s="28">
        <v>44135</v>
      </c>
    </row>
    <row r="2800" spans="1:19" x14ac:dyDescent="0.2">
      <c r="A2800" s="29">
        <v>41988</v>
      </c>
      <c r="B2800" s="1" t="s">
        <v>200</v>
      </c>
      <c r="C2800" s="27">
        <v>44105</v>
      </c>
      <c r="D2800" s="1">
        <v>51992</v>
      </c>
      <c r="J2800" s="1" t="s">
        <v>0</v>
      </c>
      <c r="K2800" s="1" t="s">
        <v>49</v>
      </c>
      <c r="L2800" s="1">
        <v>-1</v>
      </c>
      <c r="M2800" s="1">
        <v>380</v>
      </c>
      <c r="N2800" s="6"/>
      <c r="O2800" s="6">
        <v>380</v>
      </c>
      <c r="P2800" s="6">
        <v>-875494.61</v>
      </c>
      <c r="R2800" s="31">
        <v>-380</v>
      </c>
      <c r="S2800" s="28">
        <v>44135</v>
      </c>
    </row>
    <row r="2801" spans="1:19" x14ac:dyDescent="0.2">
      <c r="A2801" s="29">
        <v>41989</v>
      </c>
      <c r="B2801" s="1" t="s">
        <v>200</v>
      </c>
      <c r="C2801" s="27">
        <v>44105</v>
      </c>
      <c r="D2801" s="1">
        <v>51993</v>
      </c>
      <c r="J2801" s="1" t="s">
        <v>0</v>
      </c>
      <c r="K2801" s="1" t="s">
        <v>49</v>
      </c>
      <c r="L2801" s="1">
        <v>-1</v>
      </c>
      <c r="M2801" s="1">
        <v>480</v>
      </c>
      <c r="N2801" s="6"/>
      <c r="O2801" s="6">
        <v>480</v>
      </c>
      <c r="P2801" s="6">
        <v>-875974.61</v>
      </c>
      <c r="R2801" s="31">
        <v>-480</v>
      </c>
      <c r="S2801" s="28">
        <v>44135</v>
      </c>
    </row>
    <row r="2802" spans="1:19" x14ac:dyDescent="0.2">
      <c r="A2802" s="29">
        <v>41989</v>
      </c>
      <c r="B2802" s="1" t="s">
        <v>200</v>
      </c>
      <c r="C2802" s="27">
        <v>44105</v>
      </c>
      <c r="D2802" s="1">
        <v>51993</v>
      </c>
      <c r="J2802" s="1" t="s">
        <v>0</v>
      </c>
      <c r="K2802" s="1" t="s">
        <v>49</v>
      </c>
      <c r="L2802" s="1">
        <v>-1</v>
      </c>
      <c r="M2802" s="1">
        <v>96</v>
      </c>
      <c r="N2802" s="6"/>
      <c r="O2802" s="6">
        <v>96</v>
      </c>
      <c r="P2802" s="6">
        <v>-876070.61</v>
      </c>
      <c r="R2802" s="31">
        <v>-96</v>
      </c>
      <c r="S2802" s="28">
        <v>44135</v>
      </c>
    </row>
    <row r="2803" spans="1:19" x14ac:dyDescent="0.2">
      <c r="A2803" s="29">
        <v>41990</v>
      </c>
      <c r="B2803" s="1" t="s">
        <v>200</v>
      </c>
      <c r="C2803" s="27">
        <v>44105</v>
      </c>
      <c r="D2803" s="1">
        <v>51994</v>
      </c>
      <c r="J2803" s="1" t="s">
        <v>0</v>
      </c>
      <c r="K2803" s="1" t="s">
        <v>49</v>
      </c>
      <c r="L2803" s="1">
        <v>-1</v>
      </c>
      <c r="M2803" s="1">
        <v>500</v>
      </c>
      <c r="N2803" s="6"/>
      <c r="O2803" s="6">
        <v>500</v>
      </c>
      <c r="P2803" s="6">
        <v>-876570.61</v>
      </c>
      <c r="R2803" s="31">
        <v>-500</v>
      </c>
      <c r="S2803" s="28">
        <v>44135</v>
      </c>
    </row>
    <row r="2804" spans="1:19" x14ac:dyDescent="0.2">
      <c r="A2804" s="29">
        <v>41991</v>
      </c>
      <c r="B2804" s="1" t="s">
        <v>200</v>
      </c>
      <c r="C2804" s="27">
        <v>44105</v>
      </c>
      <c r="D2804" s="1">
        <v>51995</v>
      </c>
      <c r="J2804" s="1" t="s">
        <v>0</v>
      </c>
      <c r="K2804" s="1" t="s">
        <v>49</v>
      </c>
      <c r="L2804" s="1">
        <v>-1</v>
      </c>
      <c r="M2804" s="1">
        <v>158</v>
      </c>
      <c r="N2804" s="6"/>
      <c r="O2804" s="6">
        <v>158</v>
      </c>
      <c r="P2804" s="6">
        <v>-876728.61</v>
      </c>
      <c r="R2804" s="31">
        <v>-158</v>
      </c>
      <c r="S2804" s="28">
        <v>44135</v>
      </c>
    </row>
    <row r="2805" spans="1:19" x14ac:dyDescent="0.2">
      <c r="A2805" s="29">
        <v>41991</v>
      </c>
      <c r="B2805" s="1" t="s">
        <v>200</v>
      </c>
      <c r="C2805" s="27">
        <v>44105</v>
      </c>
      <c r="D2805" s="1">
        <v>51995</v>
      </c>
      <c r="J2805" s="1" t="s">
        <v>0</v>
      </c>
      <c r="K2805" s="1" t="s">
        <v>49</v>
      </c>
      <c r="L2805" s="1">
        <v>-1</v>
      </c>
      <c r="M2805" s="1">
        <v>56</v>
      </c>
      <c r="N2805" s="6"/>
      <c r="O2805" s="6">
        <v>56</v>
      </c>
      <c r="P2805" s="6">
        <v>-876784.61</v>
      </c>
      <c r="R2805" s="31">
        <v>-56</v>
      </c>
      <c r="S2805" s="28">
        <v>44135</v>
      </c>
    </row>
    <row r="2806" spans="1:19" x14ac:dyDescent="0.2">
      <c r="A2806" s="29">
        <v>41992</v>
      </c>
      <c r="B2806" s="1" t="s">
        <v>200</v>
      </c>
      <c r="C2806" s="27">
        <v>44105</v>
      </c>
      <c r="D2806" s="1">
        <v>51996</v>
      </c>
      <c r="J2806" s="1" t="s">
        <v>0</v>
      </c>
      <c r="K2806" s="1" t="s">
        <v>49</v>
      </c>
      <c r="L2806" s="1">
        <v>-1</v>
      </c>
      <c r="M2806" s="1">
        <v>1600</v>
      </c>
      <c r="N2806" s="6"/>
      <c r="O2806" s="6">
        <v>1600</v>
      </c>
      <c r="P2806" s="6">
        <v>-878384.61</v>
      </c>
      <c r="R2806" s="31">
        <v>-1600</v>
      </c>
      <c r="S2806" s="28">
        <v>44135</v>
      </c>
    </row>
    <row r="2807" spans="1:19" x14ac:dyDescent="0.2">
      <c r="A2807" s="29">
        <v>41992</v>
      </c>
      <c r="B2807" s="1" t="s">
        <v>200</v>
      </c>
      <c r="C2807" s="27">
        <v>44105</v>
      </c>
      <c r="D2807" s="1">
        <v>51996</v>
      </c>
      <c r="J2807" s="1" t="s">
        <v>0</v>
      </c>
      <c r="K2807" s="1" t="s">
        <v>49</v>
      </c>
      <c r="L2807" s="1">
        <v>-1</v>
      </c>
      <c r="M2807" s="1">
        <v>288</v>
      </c>
      <c r="N2807" s="6"/>
      <c r="O2807" s="6">
        <v>288</v>
      </c>
      <c r="P2807" s="6">
        <v>-878672.61</v>
      </c>
      <c r="R2807" s="31">
        <v>-288</v>
      </c>
      <c r="S2807" s="28">
        <v>44135</v>
      </c>
    </row>
    <row r="2808" spans="1:19" x14ac:dyDescent="0.2">
      <c r="A2808" s="29">
        <v>41993</v>
      </c>
      <c r="B2808" s="1" t="s">
        <v>200</v>
      </c>
      <c r="C2808" s="27">
        <v>44105</v>
      </c>
      <c r="D2808" s="1">
        <v>51997</v>
      </c>
      <c r="J2808" s="1" t="s">
        <v>0</v>
      </c>
      <c r="K2808" s="1" t="s">
        <v>49</v>
      </c>
      <c r="L2808" s="1">
        <v>-1</v>
      </c>
      <c r="M2808" s="1">
        <v>320</v>
      </c>
      <c r="N2808" s="6"/>
      <c r="O2808" s="6">
        <v>320</v>
      </c>
      <c r="P2808" s="6">
        <v>-878992.61</v>
      </c>
      <c r="R2808" s="31">
        <v>-320</v>
      </c>
      <c r="S2808" s="28">
        <v>44135</v>
      </c>
    </row>
    <row r="2809" spans="1:19" x14ac:dyDescent="0.2">
      <c r="A2809" s="29">
        <v>41993</v>
      </c>
      <c r="B2809" s="1" t="s">
        <v>200</v>
      </c>
      <c r="C2809" s="27">
        <v>44105</v>
      </c>
      <c r="D2809" s="1">
        <v>51997</v>
      </c>
      <c r="J2809" s="1" t="s">
        <v>0</v>
      </c>
      <c r="K2809" s="1" t="s">
        <v>49</v>
      </c>
      <c r="L2809" s="1">
        <v>-1</v>
      </c>
      <c r="M2809" s="1">
        <v>36</v>
      </c>
      <c r="N2809" s="6"/>
      <c r="O2809" s="6">
        <v>36</v>
      </c>
      <c r="P2809" s="6">
        <v>-879028.61</v>
      </c>
      <c r="R2809" s="31">
        <v>-36</v>
      </c>
      <c r="S2809" s="28">
        <v>44135</v>
      </c>
    </row>
    <row r="2810" spans="1:19" x14ac:dyDescent="0.2">
      <c r="A2810" s="29">
        <v>41993</v>
      </c>
      <c r="B2810" s="1" t="s">
        <v>200</v>
      </c>
      <c r="C2810" s="27">
        <v>44105</v>
      </c>
      <c r="D2810" s="1">
        <v>51997</v>
      </c>
      <c r="J2810" s="1" t="s">
        <v>0</v>
      </c>
      <c r="K2810" s="1" t="s">
        <v>49</v>
      </c>
      <c r="L2810" s="1">
        <v>-1</v>
      </c>
      <c r="M2810" s="1">
        <v>36</v>
      </c>
      <c r="N2810" s="6"/>
      <c r="O2810" s="6">
        <v>36</v>
      </c>
      <c r="P2810" s="6">
        <v>-879064.61</v>
      </c>
      <c r="R2810" s="31">
        <v>-36</v>
      </c>
      <c r="S2810" s="28">
        <v>44135</v>
      </c>
    </row>
    <row r="2811" spans="1:19" x14ac:dyDescent="0.2">
      <c r="A2811" s="29">
        <v>41994</v>
      </c>
      <c r="B2811" s="1" t="s">
        <v>200</v>
      </c>
      <c r="C2811" s="27">
        <v>44105</v>
      </c>
      <c r="D2811" s="1">
        <v>51998</v>
      </c>
      <c r="J2811" s="1" t="s">
        <v>0</v>
      </c>
      <c r="K2811" s="1" t="s">
        <v>49</v>
      </c>
      <c r="L2811" s="1">
        <v>-1</v>
      </c>
      <c r="M2811" s="1">
        <v>840</v>
      </c>
      <c r="N2811" s="6"/>
      <c r="O2811" s="6">
        <v>840</v>
      </c>
      <c r="P2811" s="6">
        <v>-879904.61</v>
      </c>
      <c r="R2811" s="31">
        <v>-840</v>
      </c>
      <c r="S2811" s="28">
        <v>44135</v>
      </c>
    </row>
    <row r="2812" spans="1:19" x14ac:dyDescent="0.2">
      <c r="A2812" s="29">
        <v>41994</v>
      </c>
      <c r="B2812" s="1" t="s">
        <v>200</v>
      </c>
      <c r="C2812" s="27">
        <v>44105</v>
      </c>
      <c r="D2812" s="1">
        <v>51998</v>
      </c>
      <c r="J2812" s="1" t="s">
        <v>0</v>
      </c>
      <c r="K2812" s="1" t="s">
        <v>49</v>
      </c>
      <c r="L2812" s="1">
        <v>-1</v>
      </c>
      <c r="M2812" s="1">
        <v>574</v>
      </c>
      <c r="N2812" s="6"/>
      <c r="O2812" s="6">
        <v>574</v>
      </c>
      <c r="P2812" s="6">
        <v>-881000.61</v>
      </c>
      <c r="R2812" s="31">
        <v>-574</v>
      </c>
      <c r="S2812" s="28">
        <v>44135</v>
      </c>
    </row>
    <row r="2813" spans="1:19" x14ac:dyDescent="0.2">
      <c r="A2813" s="29">
        <v>41994</v>
      </c>
      <c r="B2813" s="1" t="s">
        <v>200</v>
      </c>
      <c r="C2813" s="27">
        <v>44105</v>
      </c>
      <c r="D2813" s="1">
        <v>51998</v>
      </c>
      <c r="J2813" s="1" t="s">
        <v>0</v>
      </c>
      <c r="K2813" s="1" t="s">
        <v>49</v>
      </c>
      <c r="L2813" s="1">
        <v>-1</v>
      </c>
      <c r="M2813" s="1">
        <v>220</v>
      </c>
      <c r="N2813" s="6"/>
      <c r="O2813" s="6">
        <v>220</v>
      </c>
      <c r="P2813" s="6">
        <v>-880124.61</v>
      </c>
      <c r="R2813" s="31">
        <v>-220</v>
      </c>
      <c r="S2813" s="28">
        <v>44135</v>
      </c>
    </row>
    <row r="2814" spans="1:19" x14ac:dyDescent="0.2">
      <c r="A2814" s="29">
        <v>41994</v>
      </c>
      <c r="B2814" s="1" t="s">
        <v>200</v>
      </c>
      <c r="C2814" s="27">
        <v>44105</v>
      </c>
      <c r="D2814" s="1">
        <v>51998</v>
      </c>
      <c r="J2814" s="1" t="s">
        <v>0</v>
      </c>
      <c r="K2814" s="1" t="s">
        <v>49</v>
      </c>
      <c r="L2814" s="1">
        <v>-1</v>
      </c>
      <c r="M2814" s="1">
        <v>146</v>
      </c>
      <c r="N2814" s="6"/>
      <c r="O2814" s="6">
        <v>146</v>
      </c>
      <c r="P2814" s="6">
        <v>-880270.61</v>
      </c>
      <c r="R2814" s="31">
        <v>-146</v>
      </c>
      <c r="S2814" s="28">
        <v>44135</v>
      </c>
    </row>
    <row r="2815" spans="1:19" x14ac:dyDescent="0.2">
      <c r="A2815" s="29">
        <v>41994</v>
      </c>
      <c r="B2815" s="1" t="s">
        <v>200</v>
      </c>
      <c r="C2815" s="27">
        <v>44105</v>
      </c>
      <c r="D2815" s="1">
        <v>51998</v>
      </c>
      <c r="J2815" s="1" t="s">
        <v>0</v>
      </c>
      <c r="K2815" s="1" t="s">
        <v>49</v>
      </c>
      <c r="L2815" s="1">
        <v>-1</v>
      </c>
      <c r="M2815" s="1">
        <v>80</v>
      </c>
      <c r="N2815" s="6"/>
      <c r="O2815" s="6">
        <v>80</v>
      </c>
      <c r="P2815" s="6">
        <v>-880406.61</v>
      </c>
      <c r="R2815" s="31">
        <v>-80</v>
      </c>
      <c r="S2815" s="28">
        <v>44135</v>
      </c>
    </row>
    <row r="2816" spans="1:19" x14ac:dyDescent="0.2">
      <c r="A2816" s="29">
        <v>41994</v>
      </c>
      <c r="B2816" s="1" t="s">
        <v>200</v>
      </c>
      <c r="C2816" s="27">
        <v>44105</v>
      </c>
      <c r="D2816" s="1">
        <v>51998</v>
      </c>
      <c r="J2816" s="1" t="s">
        <v>0</v>
      </c>
      <c r="K2816" s="1" t="s">
        <v>49</v>
      </c>
      <c r="L2816" s="1">
        <v>-1</v>
      </c>
      <c r="M2816" s="1">
        <v>56</v>
      </c>
      <c r="N2816" s="6"/>
      <c r="O2816" s="6">
        <v>56</v>
      </c>
      <c r="P2816" s="6">
        <v>-880326.61</v>
      </c>
      <c r="R2816" s="31">
        <v>-56</v>
      </c>
      <c r="S2816" s="28">
        <v>44135</v>
      </c>
    </row>
    <row r="2817" spans="1:19" x14ac:dyDescent="0.2">
      <c r="A2817" s="29">
        <v>41994</v>
      </c>
      <c r="B2817" s="1" t="s">
        <v>200</v>
      </c>
      <c r="C2817" s="27">
        <v>44105</v>
      </c>
      <c r="D2817" s="1">
        <v>51998</v>
      </c>
      <c r="J2817" s="1" t="s">
        <v>0</v>
      </c>
      <c r="K2817" s="1" t="s">
        <v>49</v>
      </c>
      <c r="L2817" s="1">
        <v>-1</v>
      </c>
      <c r="M2817" s="1">
        <v>20</v>
      </c>
      <c r="N2817" s="6"/>
      <c r="O2817" s="6">
        <v>20</v>
      </c>
      <c r="P2817" s="6">
        <v>-880426.61</v>
      </c>
      <c r="R2817" s="31">
        <v>-20</v>
      </c>
      <c r="S2817" s="28">
        <v>44135</v>
      </c>
    </row>
    <row r="2818" spans="1:19" x14ac:dyDescent="0.2">
      <c r="A2818" s="29">
        <v>41995</v>
      </c>
      <c r="B2818" s="1" t="s">
        <v>200</v>
      </c>
      <c r="C2818" s="27">
        <v>44105</v>
      </c>
      <c r="D2818" s="1">
        <v>51999</v>
      </c>
      <c r="J2818" s="1" t="s">
        <v>0</v>
      </c>
      <c r="K2818" s="1" t="s">
        <v>49</v>
      </c>
      <c r="L2818" s="1">
        <v>-1</v>
      </c>
      <c r="M2818" s="1">
        <v>880</v>
      </c>
      <c r="N2818" s="6"/>
      <c r="O2818" s="6">
        <v>880</v>
      </c>
      <c r="P2818" s="6">
        <v>-881880.61</v>
      </c>
      <c r="R2818" s="31">
        <v>-880</v>
      </c>
      <c r="S2818" s="28">
        <v>44135</v>
      </c>
    </row>
    <row r="2819" spans="1:19" x14ac:dyDescent="0.2">
      <c r="A2819" s="29">
        <v>41995</v>
      </c>
      <c r="B2819" s="1" t="s">
        <v>200</v>
      </c>
      <c r="C2819" s="27">
        <v>44105</v>
      </c>
      <c r="D2819" s="1">
        <v>51999</v>
      </c>
      <c r="J2819" s="1" t="s">
        <v>0</v>
      </c>
      <c r="K2819" s="1" t="s">
        <v>49</v>
      </c>
      <c r="L2819" s="1">
        <v>-1</v>
      </c>
      <c r="M2819" s="1">
        <v>274</v>
      </c>
      <c r="N2819" s="6"/>
      <c r="O2819" s="6">
        <v>274</v>
      </c>
      <c r="P2819" s="6">
        <v>-882210.61</v>
      </c>
      <c r="R2819" s="31">
        <v>-274</v>
      </c>
      <c r="S2819" s="28">
        <v>44135</v>
      </c>
    </row>
    <row r="2820" spans="1:19" x14ac:dyDescent="0.2">
      <c r="A2820" s="29">
        <v>41995</v>
      </c>
      <c r="B2820" s="1" t="s">
        <v>200</v>
      </c>
      <c r="C2820" s="27">
        <v>44105</v>
      </c>
      <c r="D2820" s="1">
        <v>51999</v>
      </c>
      <c r="J2820" s="1" t="s">
        <v>0</v>
      </c>
      <c r="K2820" s="1" t="s">
        <v>49</v>
      </c>
      <c r="L2820" s="1">
        <v>-1</v>
      </c>
      <c r="M2820" s="1">
        <v>92</v>
      </c>
      <c r="N2820" s="6"/>
      <c r="O2820" s="6">
        <v>92</v>
      </c>
      <c r="P2820" s="6">
        <v>-882302.61</v>
      </c>
      <c r="R2820" s="31">
        <v>-92</v>
      </c>
      <c r="S2820" s="28">
        <v>44135</v>
      </c>
    </row>
    <row r="2821" spans="1:19" x14ac:dyDescent="0.2">
      <c r="A2821" s="29">
        <v>41995</v>
      </c>
      <c r="B2821" s="1" t="s">
        <v>200</v>
      </c>
      <c r="C2821" s="27">
        <v>44105</v>
      </c>
      <c r="D2821" s="1">
        <v>51999</v>
      </c>
      <c r="J2821" s="1" t="s">
        <v>0</v>
      </c>
      <c r="K2821" s="1" t="s">
        <v>49</v>
      </c>
      <c r="L2821" s="1">
        <v>-1</v>
      </c>
      <c r="M2821" s="1">
        <v>56</v>
      </c>
      <c r="N2821" s="6"/>
      <c r="O2821" s="6">
        <v>56</v>
      </c>
      <c r="P2821" s="6">
        <v>-881936.61</v>
      </c>
      <c r="R2821" s="31">
        <v>-56</v>
      </c>
      <c r="S2821" s="28">
        <v>44135</v>
      </c>
    </row>
    <row r="2822" spans="1:19" x14ac:dyDescent="0.2">
      <c r="A2822" s="29">
        <v>41996</v>
      </c>
      <c r="B2822" s="1" t="s">
        <v>200</v>
      </c>
      <c r="C2822" s="27">
        <v>44105</v>
      </c>
      <c r="D2822" s="1">
        <v>52000</v>
      </c>
      <c r="J2822" s="1" t="s">
        <v>0</v>
      </c>
      <c r="K2822" s="1" t="s">
        <v>49</v>
      </c>
      <c r="L2822" s="1">
        <v>-1</v>
      </c>
      <c r="M2822" s="1">
        <v>340</v>
      </c>
      <c r="N2822" s="6"/>
      <c r="O2822" s="6">
        <v>340</v>
      </c>
      <c r="P2822" s="6">
        <v>-882642.61</v>
      </c>
      <c r="R2822" s="31">
        <v>-340</v>
      </c>
      <c r="S2822" s="28">
        <v>44135</v>
      </c>
    </row>
    <row r="2823" spans="1:19" x14ac:dyDescent="0.2">
      <c r="A2823" s="29">
        <v>41996</v>
      </c>
      <c r="B2823" s="1" t="s">
        <v>200</v>
      </c>
      <c r="C2823" s="27">
        <v>44105</v>
      </c>
      <c r="D2823" s="1">
        <v>52000</v>
      </c>
      <c r="J2823" s="1" t="s">
        <v>0</v>
      </c>
      <c r="K2823" s="1" t="s">
        <v>49</v>
      </c>
      <c r="L2823" s="1">
        <v>-5</v>
      </c>
      <c r="M2823" s="1">
        <v>4</v>
      </c>
      <c r="N2823" s="6"/>
      <c r="O2823" s="6">
        <v>20</v>
      </c>
      <c r="P2823" s="6">
        <v>-882662.61</v>
      </c>
      <c r="R2823" s="31">
        <v>-20</v>
      </c>
      <c r="S2823" s="28">
        <v>44135</v>
      </c>
    </row>
    <row r="2824" spans="1:19" x14ac:dyDescent="0.2">
      <c r="A2824" s="29">
        <v>41998</v>
      </c>
      <c r="B2824" s="1" t="s">
        <v>200</v>
      </c>
      <c r="C2824" s="27">
        <v>44105</v>
      </c>
      <c r="D2824" s="1">
        <v>52002</v>
      </c>
      <c r="J2824" s="1" t="s">
        <v>0</v>
      </c>
      <c r="K2824" s="1" t="s">
        <v>49</v>
      </c>
      <c r="L2824" s="1">
        <v>-1</v>
      </c>
      <c r="M2824" s="1">
        <v>2980</v>
      </c>
      <c r="N2824" s="6"/>
      <c r="O2824" s="6">
        <v>2980</v>
      </c>
      <c r="P2824" s="6">
        <v>-885642.61</v>
      </c>
      <c r="R2824" s="31">
        <v>-2980</v>
      </c>
      <c r="S2824" s="28">
        <v>44135</v>
      </c>
    </row>
    <row r="2825" spans="1:19" x14ac:dyDescent="0.2">
      <c r="A2825" s="29">
        <v>41998</v>
      </c>
      <c r="B2825" s="1" t="s">
        <v>200</v>
      </c>
      <c r="C2825" s="27">
        <v>44105</v>
      </c>
      <c r="D2825" s="1">
        <v>52002</v>
      </c>
      <c r="J2825" s="1" t="s">
        <v>0</v>
      </c>
      <c r="K2825" s="1" t="s">
        <v>49</v>
      </c>
      <c r="L2825" s="1">
        <v>-1</v>
      </c>
      <c r="M2825" s="1">
        <v>232</v>
      </c>
      <c r="N2825" s="6"/>
      <c r="O2825" s="6">
        <v>232</v>
      </c>
      <c r="P2825" s="6">
        <v>-885874.61</v>
      </c>
      <c r="R2825" s="31">
        <v>-232</v>
      </c>
      <c r="S2825" s="28">
        <v>44135</v>
      </c>
    </row>
    <row r="2826" spans="1:19" x14ac:dyDescent="0.2">
      <c r="A2826" s="29">
        <v>41999</v>
      </c>
      <c r="B2826" s="1" t="s">
        <v>200</v>
      </c>
      <c r="C2826" s="27">
        <v>44105</v>
      </c>
      <c r="D2826" s="1">
        <v>52003</v>
      </c>
      <c r="J2826" s="1" t="s">
        <v>0</v>
      </c>
      <c r="K2826" s="1" t="s">
        <v>49</v>
      </c>
      <c r="L2826" s="1">
        <v>-1</v>
      </c>
      <c r="M2826" s="1">
        <v>480</v>
      </c>
      <c r="N2826" s="6"/>
      <c r="O2826" s="6">
        <v>480</v>
      </c>
      <c r="P2826" s="6">
        <v>-886354.61</v>
      </c>
      <c r="R2826" s="31">
        <v>-480</v>
      </c>
      <c r="S2826" s="28">
        <v>44135</v>
      </c>
    </row>
    <row r="2827" spans="1:19" x14ac:dyDescent="0.2">
      <c r="A2827" s="29">
        <v>41999</v>
      </c>
      <c r="B2827" s="1" t="s">
        <v>200</v>
      </c>
      <c r="C2827" s="27">
        <v>44105</v>
      </c>
      <c r="D2827" s="1">
        <v>52003</v>
      </c>
      <c r="J2827" s="1" t="s">
        <v>0</v>
      </c>
      <c r="K2827" s="1" t="s">
        <v>49</v>
      </c>
      <c r="L2827" s="1">
        <v>-1</v>
      </c>
      <c r="M2827" s="1">
        <v>164</v>
      </c>
      <c r="N2827" s="6"/>
      <c r="O2827" s="6">
        <v>164</v>
      </c>
      <c r="P2827" s="6">
        <v>-886518.61</v>
      </c>
      <c r="R2827" s="31">
        <v>-164</v>
      </c>
      <c r="S2827" s="28">
        <v>44135</v>
      </c>
    </row>
    <row r="2828" spans="1:19" x14ac:dyDescent="0.2">
      <c r="A2828" s="29">
        <v>42000</v>
      </c>
      <c r="B2828" s="1" t="s">
        <v>200</v>
      </c>
      <c r="C2828" s="27">
        <v>44105</v>
      </c>
      <c r="D2828" s="1">
        <v>52004</v>
      </c>
      <c r="J2828" s="1" t="s">
        <v>0</v>
      </c>
      <c r="K2828" s="1" t="s">
        <v>49</v>
      </c>
      <c r="L2828" s="1">
        <v>-1</v>
      </c>
      <c r="M2828" s="1">
        <v>900</v>
      </c>
      <c r="N2828" s="6"/>
      <c r="O2828" s="6">
        <v>900</v>
      </c>
      <c r="P2828" s="6">
        <v>-887418.61</v>
      </c>
      <c r="R2828" s="31">
        <v>-900</v>
      </c>
      <c r="S2828" s="28">
        <v>44135</v>
      </c>
    </row>
    <row r="2829" spans="1:19" x14ac:dyDescent="0.2">
      <c r="A2829" s="29">
        <v>42000</v>
      </c>
      <c r="B2829" s="1" t="s">
        <v>200</v>
      </c>
      <c r="C2829" s="27">
        <v>44105</v>
      </c>
      <c r="D2829" s="1">
        <v>52004</v>
      </c>
      <c r="J2829" s="1" t="s">
        <v>0</v>
      </c>
      <c r="K2829" s="1" t="s">
        <v>49</v>
      </c>
      <c r="L2829" s="1">
        <v>-1</v>
      </c>
      <c r="M2829" s="1">
        <v>100</v>
      </c>
      <c r="N2829" s="6"/>
      <c r="O2829" s="6">
        <v>100</v>
      </c>
      <c r="P2829" s="6">
        <v>-887518.61</v>
      </c>
      <c r="R2829" s="31">
        <v>-100</v>
      </c>
      <c r="S2829" s="28">
        <v>44135</v>
      </c>
    </row>
    <row r="2830" spans="1:19" x14ac:dyDescent="0.2">
      <c r="A2830" s="29">
        <v>42001</v>
      </c>
      <c r="B2830" s="1" t="s">
        <v>200</v>
      </c>
      <c r="C2830" s="27">
        <v>44105</v>
      </c>
      <c r="D2830" s="1">
        <v>52005</v>
      </c>
      <c r="J2830" s="1" t="s">
        <v>0</v>
      </c>
      <c r="K2830" s="1" t="s">
        <v>49</v>
      </c>
      <c r="L2830" s="1">
        <v>-1</v>
      </c>
      <c r="M2830" s="1">
        <v>1500</v>
      </c>
      <c r="N2830" s="6"/>
      <c r="O2830" s="6">
        <v>1500</v>
      </c>
      <c r="P2830" s="6">
        <v>-889018.61</v>
      </c>
      <c r="R2830" s="31">
        <v>-1500</v>
      </c>
      <c r="S2830" s="28">
        <v>44135</v>
      </c>
    </row>
    <row r="2831" spans="1:19" x14ac:dyDescent="0.2">
      <c r="A2831" s="29">
        <v>42001</v>
      </c>
      <c r="B2831" s="1" t="s">
        <v>200</v>
      </c>
      <c r="C2831" s="27">
        <v>44105</v>
      </c>
      <c r="D2831" s="1">
        <v>52005</v>
      </c>
      <c r="J2831" s="1" t="s">
        <v>0</v>
      </c>
      <c r="K2831" s="1" t="s">
        <v>49</v>
      </c>
      <c r="L2831" s="1">
        <v>-1</v>
      </c>
      <c r="M2831" s="1">
        <v>324</v>
      </c>
      <c r="N2831" s="6"/>
      <c r="O2831" s="6">
        <v>324</v>
      </c>
      <c r="P2831" s="6">
        <v>-889342.61</v>
      </c>
      <c r="R2831" s="31">
        <v>-324</v>
      </c>
      <c r="S2831" s="28">
        <v>44135</v>
      </c>
    </row>
    <row r="2832" spans="1:19" x14ac:dyDescent="0.2">
      <c r="A2832" s="29">
        <v>42003</v>
      </c>
      <c r="B2832" s="1" t="s">
        <v>200</v>
      </c>
      <c r="C2832" s="27">
        <v>44105</v>
      </c>
      <c r="D2832" s="1">
        <v>52007</v>
      </c>
      <c r="J2832" s="1" t="s">
        <v>0</v>
      </c>
      <c r="K2832" s="1" t="s">
        <v>49</v>
      </c>
      <c r="L2832" s="1">
        <v>-1</v>
      </c>
      <c r="M2832" s="1">
        <v>1580</v>
      </c>
      <c r="N2832" s="6"/>
      <c r="O2832" s="6">
        <v>1580</v>
      </c>
      <c r="P2832" s="6">
        <v>-890922.61</v>
      </c>
      <c r="R2832" s="31">
        <v>-1580</v>
      </c>
      <c r="S2832" s="28">
        <v>44135</v>
      </c>
    </row>
    <row r="2833" spans="1:19" x14ac:dyDescent="0.2">
      <c r="A2833" s="29">
        <v>42003</v>
      </c>
      <c r="B2833" s="1" t="s">
        <v>200</v>
      </c>
      <c r="C2833" s="27">
        <v>44105</v>
      </c>
      <c r="D2833" s="1">
        <v>52007</v>
      </c>
      <c r="J2833" s="1" t="s">
        <v>0</v>
      </c>
      <c r="K2833" s="1" t="s">
        <v>49</v>
      </c>
      <c r="L2833" s="1">
        <v>-1</v>
      </c>
      <c r="M2833" s="1">
        <v>220</v>
      </c>
      <c r="N2833" s="6"/>
      <c r="O2833" s="6">
        <v>220</v>
      </c>
      <c r="P2833" s="6">
        <v>-891142.61</v>
      </c>
      <c r="R2833" s="31">
        <v>-220</v>
      </c>
      <c r="S2833" s="28">
        <v>44135</v>
      </c>
    </row>
    <row r="2834" spans="1:19" x14ac:dyDescent="0.2">
      <c r="A2834" s="29">
        <v>42005</v>
      </c>
      <c r="B2834" s="1" t="s">
        <v>200</v>
      </c>
      <c r="C2834" s="27">
        <v>44105</v>
      </c>
      <c r="D2834" s="1">
        <v>52009</v>
      </c>
      <c r="J2834" s="1" t="s">
        <v>0</v>
      </c>
      <c r="K2834" s="1" t="s">
        <v>49</v>
      </c>
      <c r="L2834" s="1">
        <v>-1</v>
      </c>
      <c r="M2834" s="1">
        <v>1980</v>
      </c>
      <c r="N2834" s="6"/>
      <c r="O2834" s="6">
        <v>1980</v>
      </c>
      <c r="P2834" s="6">
        <v>-893122.61</v>
      </c>
      <c r="R2834" s="31">
        <v>-1980</v>
      </c>
      <c r="S2834" s="28">
        <v>44135</v>
      </c>
    </row>
    <row r="2835" spans="1:19" x14ac:dyDescent="0.2">
      <c r="A2835" s="29">
        <v>42005</v>
      </c>
      <c r="B2835" s="1" t="s">
        <v>200</v>
      </c>
      <c r="C2835" s="27">
        <v>44105</v>
      </c>
      <c r="D2835" s="1">
        <v>52009</v>
      </c>
      <c r="J2835" s="1" t="s">
        <v>0</v>
      </c>
      <c r="K2835" s="1" t="s">
        <v>49</v>
      </c>
      <c r="L2835" s="1">
        <v>-1</v>
      </c>
      <c r="M2835" s="1">
        <v>248</v>
      </c>
      <c r="N2835" s="6"/>
      <c r="O2835" s="6">
        <v>248</v>
      </c>
      <c r="P2835" s="6">
        <v>-893370.61</v>
      </c>
      <c r="R2835" s="31">
        <v>-248</v>
      </c>
      <c r="S2835" s="28">
        <v>44135</v>
      </c>
    </row>
    <row r="2836" spans="1:19" x14ac:dyDescent="0.2">
      <c r="A2836" s="29">
        <v>42006</v>
      </c>
      <c r="B2836" s="1" t="s">
        <v>200</v>
      </c>
      <c r="C2836" s="27">
        <v>44105</v>
      </c>
      <c r="D2836" s="1">
        <v>52010</v>
      </c>
      <c r="J2836" s="1" t="s">
        <v>0</v>
      </c>
      <c r="K2836" s="1" t="s">
        <v>49</v>
      </c>
      <c r="L2836" s="1">
        <v>-1</v>
      </c>
      <c r="M2836" s="1">
        <v>240</v>
      </c>
      <c r="N2836" s="6"/>
      <c r="O2836" s="6">
        <v>240</v>
      </c>
      <c r="P2836" s="6">
        <v>-893610.61</v>
      </c>
      <c r="R2836" s="31">
        <v>-240</v>
      </c>
      <c r="S2836" s="28">
        <v>44135</v>
      </c>
    </row>
    <row r="2837" spans="1:19" x14ac:dyDescent="0.2">
      <c r="A2837" s="29">
        <v>42006</v>
      </c>
      <c r="B2837" s="1" t="s">
        <v>200</v>
      </c>
      <c r="C2837" s="27">
        <v>44105</v>
      </c>
      <c r="D2837" s="1">
        <v>52010</v>
      </c>
      <c r="J2837" s="1" t="s">
        <v>0</v>
      </c>
      <c r="K2837" s="1" t="s">
        <v>49</v>
      </c>
      <c r="L2837" s="1">
        <v>-1</v>
      </c>
      <c r="M2837" s="1">
        <v>76</v>
      </c>
      <c r="N2837" s="6"/>
      <c r="O2837" s="6">
        <v>76</v>
      </c>
      <c r="P2837" s="6">
        <v>-893686.61</v>
      </c>
      <c r="R2837" s="31">
        <v>-76</v>
      </c>
      <c r="S2837" s="28">
        <v>44135</v>
      </c>
    </row>
    <row r="2838" spans="1:19" x14ac:dyDescent="0.2">
      <c r="A2838" s="29">
        <v>42007</v>
      </c>
      <c r="B2838" s="1" t="s">
        <v>200</v>
      </c>
      <c r="C2838" s="27">
        <v>44105</v>
      </c>
      <c r="D2838" s="1">
        <v>52011</v>
      </c>
      <c r="J2838" s="1" t="s">
        <v>0</v>
      </c>
      <c r="K2838" s="1" t="s">
        <v>49</v>
      </c>
      <c r="L2838" s="1">
        <v>-1</v>
      </c>
      <c r="M2838" s="1">
        <v>380</v>
      </c>
      <c r="N2838" s="6"/>
      <c r="O2838" s="6">
        <v>380</v>
      </c>
      <c r="P2838" s="6">
        <v>-894066.61</v>
      </c>
      <c r="R2838" s="31">
        <v>-380</v>
      </c>
      <c r="S2838" s="28">
        <v>44135</v>
      </c>
    </row>
    <row r="2839" spans="1:19" x14ac:dyDescent="0.2">
      <c r="A2839" s="29">
        <v>42007</v>
      </c>
      <c r="B2839" s="1" t="s">
        <v>200</v>
      </c>
      <c r="C2839" s="27">
        <v>44105</v>
      </c>
      <c r="D2839" s="1">
        <v>52011</v>
      </c>
      <c r="J2839" s="1" t="s">
        <v>0</v>
      </c>
      <c r="K2839" s="1" t="s">
        <v>49</v>
      </c>
      <c r="L2839" s="1">
        <v>-1</v>
      </c>
      <c r="M2839" s="1">
        <v>-380</v>
      </c>
      <c r="N2839" s="6">
        <v>380</v>
      </c>
      <c r="O2839" s="6"/>
      <c r="P2839" s="6">
        <v>-906672.51</v>
      </c>
      <c r="R2839" s="31">
        <v>380</v>
      </c>
      <c r="S2839" s="28">
        <v>44135</v>
      </c>
    </row>
    <row r="2840" spans="1:19" x14ac:dyDescent="0.2">
      <c r="A2840" s="29">
        <v>42008</v>
      </c>
      <c r="B2840" s="1" t="s">
        <v>200</v>
      </c>
      <c r="C2840" s="27">
        <v>44105</v>
      </c>
      <c r="D2840" s="1">
        <v>52012</v>
      </c>
      <c r="J2840" s="1" t="s">
        <v>0</v>
      </c>
      <c r="K2840" s="1" t="s">
        <v>49</v>
      </c>
      <c r="L2840" s="1">
        <v>-1</v>
      </c>
      <c r="M2840" s="1">
        <v>1180</v>
      </c>
      <c r="N2840" s="6"/>
      <c r="O2840" s="6">
        <v>1180</v>
      </c>
      <c r="P2840" s="6">
        <v>-895246.61</v>
      </c>
      <c r="R2840" s="31">
        <v>-1180</v>
      </c>
      <c r="S2840" s="28">
        <v>44135</v>
      </c>
    </row>
    <row r="2841" spans="1:19" x14ac:dyDescent="0.2">
      <c r="A2841" s="29">
        <v>42009</v>
      </c>
      <c r="B2841" s="1" t="s">
        <v>200</v>
      </c>
      <c r="C2841" s="27">
        <v>44105</v>
      </c>
      <c r="D2841" s="1">
        <v>52013</v>
      </c>
      <c r="J2841" s="1" t="s">
        <v>0</v>
      </c>
      <c r="K2841" s="1" t="s">
        <v>49</v>
      </c>
      <c r="L2841" s="1">
        <v>-1</v>
      </c>
      <c r="M2841" s="1">
        <v>220</v>
      </c>
      <c r="N2841" s="6"/>
      <c r="O2841" s="6">
        <v>220</v>
      </c>
      <c r="P2841" s="6">
        <v>-895466.61</v>
      </c>
      <c r="R2841" s="31">
        <v>-220</v>
      </c>
      <c r="S2841" s="28">
        <v>44135</v>
      </c>
    </row>
    <row r="2842" spans="1:19" x14ac:dyDescent="0.2">
      <c r="A2842" s="29">
        <v>42009</v>
      </c>
      <c r="B2842" s="1" t="s">
        <v>200</v>
      </c>
      <c r="C2842" s="27">
        <v>44105</v>
      </c>
      <c r="D2842" s="1">
        <v>52013</v>
      </c>
      <c r="J2842" s="1" t="s">
        <v>0</v>
      </c>
      <c r="K2842" s="1" t="s">
        <v>49</v>
      </c>
      <c r="L2842" s="1">
        <v>-1</v>
      </c>
      <c r="M2842" s="1">
        <v>188</v>
      </c>
      <c r="N2842" s="6"/>
      <c r="O2842" s="6">
        <v>188</v>
      </c>
      <c r="P2842" s="6">
        <v>-895654.61</v>
      </c>
      <c r="R2842" s="31">
        <v>-188</v>
      </c>
      <c r="S2842" s="28">
        <v>44135</v>
      </c>
    </row>
    <row r="2843" spans="1:19" x14ac:dyDescent="0.2">
      <c r="A2843" s="29">
        <v>42010</v>
      </c>
      <c r="B2843" s="1" t="s">
        <v>200</v>
      </c>
      <c r="C2843" s="27">
        <v>44105</v>
      </c>
      <c r="D2843" s="1">
        <v>52014</v>
      </c>
      <c r="J2843" s="1" t="s">
        <v>0</v>
      </c>
      <c r="K2843" s="1" t="s">
        <v>49</v>
      </c>
      <c r="L2843" s="1">
        <v>-1</v>
      </c>
      <c r="M2843" s="1">
        <v>560</v>
      </c>
      <c r="N2843" s="6"/>
      <c r="O2843" s="6">
        <v>560</v>
      </c>
      <c r="P2843" s="6">
        <v>-896214.61</v>
      </c>
      <c r="R2843" s="31">
        <v>-560</v>
      </c>
      <c r="S2843" s="28">
        <v>44135</v>
      </c>
    </row>
    <row r="2844" spans="1:19" x14ac:dyDescent="0.2">
      <c r="A2844" s="29">
        <v>42010</v>
      </c>
      <c r="B2844" s="1" t="s">
        <v>200</v>
      </c>
      <c r="C2844" s="27">
        <v>44105</v>
      </c>
      <c r="D2844" s="1">
        <v>52014</v>
      </c>
      <c r="J2844" s="1" t="s">
        <v>0</v>
      </c>
      <c r="K2844" s="1" t="s">
        <v>49</v>
      </c>
      <c r="L2844" s="1">
        <v>-1</v>
      </c>
      <c r="M2844" s="1">
        <v>188</v>
      </c>
      <c r="N2844" s="6"/>
      <c r="O2844" s="6">
        <v>188</v>
      </c>
      <c r="P2844" s="6">
        <v>-896402.61</v>
      </c>
      <c r="R2844" s="31">
        <v>-188</v>
      </c>
      <c r="S2844" s="28">
        <v>44135</v>
      </c>
    </row>
    <row r="2845" spans="1:19" x14ac:dyDescent="0.2">
      <c r="A2845" s="29">
        <v>42011</v>
      </c>
      <c r="B2845" s="1" t="s">
        <v>200</v>
      </c>
      <c r="C2845" s="27">
        <v>44105</v>
      </c>
      <c r="D2845" s="1">
        <v>52015</v>
      </c>
      <c r="J2845" s="1" t="s">
        <v>0</v>
      </c>
      <c r="K2845" s="1" t="s">
        <v>49</v>
      </c>
      <c r="L2845" s="1">
        <v>-1</v>
      </c>
      <c r="M2845" s="1">
        <v>268</v>
      </c>
      <c r="N2845" s="6"/>
      <c r="O2845" s="6">
        <v>268</v>
      </c>
      <c r="P2845" s="6">
        <v>-896670.61</v>
      </c>
      <c r="R2845" s="31">
        <v>-268</v>
      </c>
      <c r="S2845" s="28">
        <v>44135</v>
      </c>
    </row>
    <row r="2846" spans="1:19" x14ac:dyDescent="0.2">
      <c r="A2846" s="29">
        <v>42012</v>
      </c>
      <c r="B2846" s="1" t="s">
        <v>200</v>
      </c>
      <c r="C2846" s="27">
        <v>44105</v>
      </c>
      <c r="D2846" s="1">
        <v>52016</v>
      </c>
      <c r="J2846" s="1" t="s">
        <v>0</v>
      </c>
      <c r="K2846" s="1" t="s">
        <v>49</v>
      </c>
      <c r="L2846" s="1">
        <v>-1</v>
      </c>
      <c r="M2846" s="1">
        <v>540</v>
      </c>
      <c r="N2846" s="6"/>
      <c r="O2846" s="6">
        <v>540</v>
      </c>
      <c r="P2846" s="6">
        <v>-897210.61</v>
      </c>
      <c r="R2846" s="31">
        <v>-540</v>
      </c>
      <c r="S2846" s="28">
        <v>44135</v>
      </c>
    </row>
    <row r="2847" spans="1:19" x14ac:dyDescent="0.2">
      <c r="A2847" s="29">
        <v>42012</v>
      </c>
      <c r="B2847" s="1" t="s">
        <v>200</v>
      </c>
      <c r="C2847" s="27">
        <v>44105</v>
      </c>
      <c r="D2847" s="1">
        <v>52016</v>
      </c>
      <c r="J2847" s="1" t="s">
        <v>0</v>
      </c>
      <c r="K2847" s="1" t="s">
        <v>49</v>
      </c>
      <c r="L2847" s="1">
        <v>-1</v>
      </c>
      <c r="M2847" s="1">
        <v>36</v>
      </c>
      <c r="N2847" s="6"/>
      <c r="O2847" s="6">
        <v>36</v>
      </c>
      <c r="P2847" s="6">
        <v>-897246.61</v>
      </c>
      <c r="R2847" s="31">
        <v>-36</v>
      </c>
      <c r="S2847" s="28">
        <v>44135</v>
      </c>
    </row>
    <row r="2848" spans="1:19" x14ac:dyDescent="0.2">
      <c r="A2848" s="29">
        <v>42012</v>
      </c>
      <c r="B2848" s="1" t="s">
        <v>200</v>
      </c>
      <c r="C2848" s="27">
        <v>44105</v>
      </c>
      <c r="D2848" s="1">
        <v>52016</v>
      </c>
      <c r="J2848" s="1" t="s">
        <v>0</v>
      </c>
      <c r="K2848" s="1" t="s">
        <v>49</v>
      </c>
      <c r="L2848" s="1">
        <v>-1</v>
      </c>
      <c r="M2848" s="1">
        <v>36</v>
      </c>
      <c r="N2848" s="6"/>
      <c r="O2848" s="6">
        <v>36</v>
      </c>
      <c r="P2848" s="6">
        <v>-897282.61</v>
      </c>
      <c r="R2848" s="31">
        <v>-36</v>
      </c>
      <c r="S2848" s="28">
        <v>44135</v>
      </c>
    </row>
    <row r="2849" spans="1:19" x14ac:dyDescent="0.2">
      <c r="A2849" s="29">
        <v>42013</v>
      </c>
      <c r="B2849" s="1" t="s">
        <v>200</v>
      </c>
      <c r="C2849" s="27">
        <v>44105</v>
      </c>
      <c r="D2849" s="1">
        <v>52017</v>
      </c>
      <c r="J2849" s="1" t="s">
        <v>0</v>
      </c>
      <c r="K2849" s="1" t="s">
        <v>49</v>
      </c>
      <c r="L2849" s="1">
        <v>-1</v>
      </c>
      <c r="M2849" s="1">
        <v>1820</v>
      </c>
      <c r="N2849" s="6"/>
      <c r="O2849" s="6">
        <v>1820</v>
      </c>
      <c r="P2849" s="6">
        <v>-899102.61</v>
      </c>
      <c r="R2849" s="31">
        <v>-1820</v>
      </c>
      <c r="S2849" s="28">
        <v>44135</v>
      </c>
    </row>
    <row r="2850" spans="1:19" x14ac:dyDescent="0.2">
      <c r="A2850" s="29">
        <v>42014</v>
      </c>
      <c r="B2850" s="1" t="s">
        <v>200</v>
      </c>
      <c r="C2850" s="27">
        <v>44105</v>
      </c>
      <c r="D2850" s="1">
        <v>52018</v>
      </c>
      <c r="J2850" s="1" t="s">
        <v>0</v>
      </c>
      <c r="K2850" s="1" t="s">
        <v>49</v>
      </c>
      <c r="L2850" s="1">
        <v>-1</v>
      </c>
      <c r="M2850" s="1">
        <v>1580</v>
      </c>
      <c r="N2850" s="6"/>
      <c r="O2850" s="6">
        <v>1580</v>
      </c>
      <c r="P2850" s="6">
        <v>-900682.61</v>
      </c>
      <c r="R2850" s="31">
        <v>-1580</v>
      </c>
      <c r="S2850" s="28">
        <v>44135</v>
      </c>
    </row>
    <row r="2851" spans="1:19" x14ac:dyDescent="0.2">
      <c r="A2851" s="29">
        <v>42015</v>
      </c>
      <c r="B2851" s="1" t="s">
        <v>200</v>
      </c>
      <c r="C2851" s="27">
        <v>44105</v>
      </c>
      <c r="D2851" s="1">
        <v>52019</v>
      </c>
      <c r="J2851" s="1" t="s">
        <v>0</v>
      </c>
      <c r="K2851" s="1" t="s">
        <v>49</v>
      </c>
      <c r="L2851" s="1">
        <v>-1</v>
      </c>
      <c r="M2851" s="1">
        <v>360</v>
      </c>
      <c r="N2851" s="6"/>
      <c r="O2851" s="6">
        <v>360</v>
      </c>
      <c r="P2851" s="6">
        <v>-901042.61</v>
      </c>
      <c r="R2851" s="31">
        <v>-360</v>
      </c>
      <c r="S2851" s="28">
        <v>44135</v>
      </c>
    </row>
    <row r="2852" spans="1:19" x14ac:dyDescent="0.2">
      <c r="A2852" s="29">
        <v>42016</v>
      </c>
      <c r="B2852" s="1" t="s">
        <v>200</v>
      </c>
      <c r="C2852" s="27">
        <v>44105</v>
      </c>
      <c r="D2852" s="1">
        <v>52020</v>
      </c>
      <c r="J2852" s="1" t="s">
        <v>0</v>
      </c>
      <c r="K2852" s="1" t="s">
        <v>49</v>
      </c>
      <c r="L2852" s="1">
        <v>-1</v>
      </c>
      <c r="M2852" s="1">
        <v>360</v>
      </c>
      <c r="N2852" s="6"/>
      <c r="O2852" s="6">
        <v>360</v>
      </c>
      <c r="P2852" s="6">
        <v>-901402.61</v>
      </c>
      <c r="R2852" s="31">
        <v>-360</v>
      </c>
      <c r="S2852" s="28">
        <v>44135</v>
      </c>
    </row>
    <row r="2853" spans="1:19" x14ac:dyDescent="0.2">
      <c r="A2853" s="29">
        <v>42017</v>
      </c>
      <c r="B2853" s="1" t="s">
        <v>200</v>
      </c>
      <c r="C2853" s="27">
        <v>44105</v>
      </c>
      <c r="D2853" s="1">
        <v>52021</v>
      </c>
      <c r="J2853" s="1" t="s">
        <v>0</v>
      </c>
      <c r="K2853" s="1" t="s">
        <v>49</v>
      </c>
      <c r="L2853" s="1">
        <v>-1</v>
      </c>
      <c r="M2853" s="1">
        <v>360</v>
      </c>
      <c r="N2853" s="6"/>
      <c r="O2853" s="6">
        <v>360</v>
      </c>
      <c r="P2853" s="6">
        <v>-901762.61</v>
      </c>
      <c r="R2853" s="31">
        <v>-360</v>
      </c>
      <c r="S2853" s="28">
        <v>44135</v>
      </c>
    </row>
    <row r="2854" spans="1:19" x14ac:dyDescent="0.2">
      <c r="A2854" s="29">
        <v>42018</v>
      </c>
      <c r="B2854" s="1" t="s">
        <v>200</v>
      </c>
      <c r="C2854" s="27">
        <v>44105</v>
      </c>
      <c r="D2854" s="1">
        <v>52022</v>
      </c>
      <c r="J2854" s="1" t="s">
        <v>0</v>
      </c>
      <c r="K2854" s="1" t="s">
        <v>49</v>
      </c>
      <c r="L2854" s="1">
        <v>-1</v>
      </c>
      <c r="M2854" s="1">
        <v>360</v>
      </c>
      <c r="N2854" s="6"/>
      <c r="O2854" s="6">
        <v>360</v>
      </c>
      <c r="P2854" s="6">
        <v>-902122.61</v>
      </c>
      <c r="R2854" s="31">
        <v>-360</v>
      </c>
      <c r="S2854" s="28">
        <v>44135</v>
      </c>
    </row>
    <row r="2855" spans="1:19" x14ac:dyDescent="0.2">
      <c r="A2855" s="29">
        <v>42019</v>
      </c>
      <c r="B2855" s="1" t="s">
        <v>200</v>
      </c>
      <c r="C2855" s="27">
        <v>44105</v>
      </c>
      <c r="D2855" s="1">
        <v>52023</v>
      </c>
      <c r="J2855" s="1" t="s">
        <v>0</v>
      </c>
      <c r="K2855" s="1" t="s">
        <v>49</v>
      </c>
      <c r="L2855" s="1">
        <v>-1</v>
      </c>
      <c r="M2855" s="1">
        <v>260</v>
      </c>
      <c r="N2855" s="6"/>
      <c r="O2855" s="6">
        <v>260</v>
      </c>
      <c r="P2855" s="6">
        <v>-902382.61</v>
      </c>
      <c r="R2855" s="31">
        <v>-260</v>
      </c>
      <c r="S2855" s="28">
        <v>44135</v>
      </c>
    </row>
    <row r="2856" spans="1:19" x14ac:dyDescent="0.2">
      <c r="A2856" s="29">
        <v>42019</v>
      </c>
      <c r="B2856" s="1" t="s">
        <v>200</v>
      </c>
      <c r="C2856" s="27">
        <v>44105</v>
      </c>
      <c r="D2856" s="1">
        <v>52023</v>
      </c>
      <c r="J2856" s="1" t="s">
        <v>0</v>
      </c>
      <c r="K2856" s="1" t="s">
        <v>49</v>
      </c>
      <c r="L2856" s="1">
        <v>-1</v>
      </c>
      <c r="M2856" s="1">
        <v>146</v>
      </c>
      <c r="N2856" s="6"/>
      <c r="O2856" s="6">
        <v>146</v>
      </c>
      <c r="P2856" s="6">
        <v>-902528.61</v>
      </c>
      <c r="R2856" s="31">
        <v>-146</v>
      </c>
      <c r="S2856" s="28">
        <v>44135</v>
      </c>
    </row>
    <row r="2857" spans="1:19" x14ac:dyDescent="0.2">
      <c r="A2857" s="29">
        <v>42020</v>
      </c>
      <c r="B2857" s="1" t="s">
        <v>200</v>
      </c>
      <c r="C2857" s="27">
        <v>44105</v>
      </c>
      <c r="D2857" s="1">
        <v>52024</v>
      </c>
      <c r="J2857" s="1" t="s">
        <v>0</v>
      </c>
      <c r="K2857" s="1" t="s">
        <v>49</v>
      </c>
      <c r="L2857" s="1">
        <v>-1</v>
      </c>
      <c r="M2857" s="1">
        <v>920</v>
      </c>
      <c r="N2857" s="6"/>
      <c r="O2857" s="6">
        <v>920</v>
      </c>
      <c r="P2857" s="6">
        <v>-903448.61</v>
      </c>
      <c r="R2857" s="31">
        <v>-920</v>
      </c>
      <c r="S2857" s="28">
        <v>44135</v>
      </c>
    </row>
    <row r="2858" spans="1:19" x14ac:dyDescent="0.2">
      <c r="A2858" s="29">
        <v>42020</v>
      </c>
      <c r="B2858" s="1" t="s">
        <v>200</v>
      </c>
      <c r="C2858" s="27">
        <v>44105</v>
      </c>
      <c r="D2858" s="1">
        <v>52024</v>
      </c>
      <c r="J2858" s="1" t="s">
        <v>0</v>
      </c>
      <c r="K2858" s="1" t="s">
        <v>49</v>
      </c>
      <c r="L2858" s="1">
        <v>-1</v>
      </c>
      <c r="M2858" s="1">
        <v>324</v>
      </c>
      <c r="N2858" s="6"/>
      <c r="O2858" s="6">
        <v>324</v>
      </c>
      <c r="P2858" s="6">
        <v>-903772.61</v>
      </c>
      <c r="R2858" s="31">
        <v>-324</v>
      </c>
      <c r="S2858" s="28">
        <v>44135</v>
      </c>
    </row>
    <row r="2859" spans="1:19" x14ac:dyDescent="0.2">
      <c r="A2859" s="29">
        <v>42020</v>
      </c>
      <c r="B2859" s="1" t="s">
        <v>200</v>
      </c>
      <c r="C2859" s="27">
        <v>44105</v>
      </c>
      <c r="D2859" s="1">
        <v>52024</v>
      </c>
      <c r="J2859" s="1" t="s">
        <v>0</v>
      </c>
      <c r="K2859" s="1" t="s">
        <v>49</v>
      </c>
      <c r="L2859" s="1">
        <v>-1</v>
      </c>
      <c r="M2859" s="1">
        <v>146</v>
      </c>
      <c r="N2859" s="6"/>
      <c r="O2859" s="6">
        <v>146</v>
      </c>
      <c r="P2859" s="6">
        <v>-903918.61</v>
      </c>
      <c r="R2859" s="31">
        <v>-146</v>
      </c>
      <c r="S2859" s="28">
        <v>44135</v>
      </c>
    </row>
    <row r="2860" spans="1:19" x14ac:dyDescent="0.2">
      <c r="A2860" s="29">
        <v>42020</v>
      </c>
      <c r="B2860" s="1" t="s">
        <v>200</v>
      </c>
      <c r="C2860" s="27">
        <v>44105</v>
      </c>
      <c r="D2860" s="1">
        <v>52024</v>
      </c>
      <c r="J2860" s="1" t="s">
        <v>0</v>
      </c>
      <c r="K2860" s="1" t="s">
        <v>49</v>
      </c>
      <c r="L2860" s="1">
        <v>-2</v>
      </c>
      <c r="M2860" s="1">
        <v>4</v>
      </c>
      <c r="N2860" s="6"/>
      <c r="O2860" s="6">
        <v>8</v>
      </c>
      <c r="P2860" s="6">
        <v>-903926.61</v>
      </c>
      <c r="R2860" s="31">
        <v>-8</v>
      </c>
      <c r="S2860" s="28">
        <v>44135</v>
      </c>
    </row>
    <row r="2861" spans="1:19" x14ac:dyDescent="0.2">
      <c r="A2861" s="29">
        <v>42020</v>
      </c>
      <c r="B2861" s="1" t="s">
        <v>200</v>
      </c>
      <c r="C2861" s="27">
        <v>44105</v>
      </c>
      <c r="D2861" s="1">
        <v>52024</v>
      </c>
      <c r="J2861" s="1" t="s">
        <v>0</v>
      </c>
      <c r="K2861" s="1" t="s">
        <v>49</v>
      </c>
      <c r="L2861" s="1">
        <v>-1</v>
      </c>
      <c r="M2861" s="1">
        <v>-838.8</v>
      </c>
      <c r="N2861" s="6">
        <v>838.8</v>
      </c>
      <c r="O2861" s="6"/>
      <c r="P2861" s="6">
        <v>-904614.61</v>
      </c>
      <c r="R2861" s="31">
        <v>838.8</v>
      </c>
      <c r="S2861" s="28">
        <v>44135</v>
      </c>
    </row>
    <row r="2862" spans="1:19" x14ac:dyDescent="0.2">
      <c r="A2862" s="29">
        <v>42021</v>
      </c>
      <c r="B2862" s="1" t="s">
        <v>200</v>
      </c>
      <c r="C2862" s="27">
        <v>44105</v>
      </c>
      <c r="D2862" s="1">
        <v>52025</v>
      </c>
      <c r="J2862" s="1" t="s">
        <v>0</v>
      </c>
      <c r="K2862" s="1" t="s">
        <v>49</v>
      </c>
      <c r="L2862" s="1">
        <v>-1</v>
      </c>
      <c r="M2862" s="1">
        <v>388</v>
      </c>
      <c r="N2862" s="6"/>
      <c r="O2862" s="6">
        <v>388</v>
      </c>
      <c r="P2862" s="6">
        <v>-904614.61</v>
      </c>
      <c r="R2862" s="31">
        <v>-388</v>
      </c>
      <c r="S2862" s="28">
        <v>44135</v>
      </c>
    </row>
    <row r="2863" spans="1:19" x14ac:dyDescent="0.2">
      <c r="A2863" s="29">
        <v>42021</v>
      </c>
      <c r="B2863" s="1" t="s">
        <v>200</v>
      </c>
      <c r="C2863" s="27">
        <v>44105</v>
      </c>
      <c r="D2863" s="1">
        <v>52025</v>
      </c>
      <c r="J2863" s="1" t="s">
        <v>0</v>
      </c>
      <c r="K2863" s="1" t="s">
        <v>49</v>
      </c>
      <c r="L2863" s="1">
        <v>-1</v>
      </c>
      <c r="M2863" s="1">
        <v>300</v>
      </c>
      <c r="N2863" s="6"/>
      <c r="O2863" s="6">
        <v>300</v>
      </c>
      <c r="P2863" s="6">
        <v>-904226.61</v>
      </c>
      <c r="R2863" s="31">
        <v>-300</v>
      </c>
      <c r="S2863" s="28">
        <v>44135</v>
      </c>
    </row>
    <row r="2864" spans="1:19" x14ac:dyDescent="0.2">
      <c r="A2864" s="29">
        <v>42040</v>
      </c>
      <c r="B2864" s="1" t="s">
        <v>200</v>
      </c>
      <c r="C2864" s="27">
        <v>44105</v>
      </c>
      <c r="D2864" s="1">
        <v>52026</v>
      </c>
      <c r="J2864" s="1" t="s">
        <v>0</v>
      </c>
      <c r="K2864" s="1" t="s">
        <v>49</v>
      </c>
      <c r="L2864" s="1">
        <v>-1</v>
      </c>
      <c r="M2864" s="1">
        <v>838.8</v>
      </c>
      <c r="N2864" s="6"/>
      <c r="O2864" s="6">
        <v>838.8</v>
      </c>
      <c r="P2864" s="6">
        <v>-905453.41</v>
      </c>
      <c r="R2864" s="31">
        <v>-838.8</v>
      </c>
      <c r="S2864" s="28">
        <v>44135</v>
      </c>
    </row>
    <row r="2865" spans="1:19" x14ac:dyDescent="0.2">
      <c r="A2865" s="29">
        <v>42186</v>
      </c>
      <c r="B2865" s="1" t="s">
        <v>200</v>
      </c>
      <c r="C2865" s="27">
        <v>44105</v>
      </c>
      <c r="D2865" s="1">
        <v>52052</v>
      </c>
      <c r="J2865" s="1" t="s">
        <v>0</v>
      </c>
      <c r="K2865" s="1" t="s">
        <v>49</v>
      </c>
      <c r="L2865" s="1">
        <v>-1</v>
      </c>
      <c r="M2865" s="1">
        <v>460</v>
      </c>
      <c r="N2865" s="6"/>
      <c r="O2865" s="6">
        <v>460</v>
      </c>
      <c r="P2865" s="6">
        <v>-905074.61</v>
      </c>
      <c r="R2865" s="31">
        <v>-460</v>
      </c>
      <c r="S2865" s="28">
        <v>44135</v>
      </c>
    </row>
    <row r="2866" spans="1:19" x14ac:dyDescent="0.2">
      <c r="A2866" s="29">
        <v>42186</v>
      </c>
      <c r="B2866" s="1" t="s">
        <v>200</v>
      </c>
      <c r="C2866" s="27">
        <v>44105</v>
      </c>
      <c r="D2866" s="1">
        <v>52052</v>
      </c>
      <c r="J2866" s="1" t="s">
        <v>0</v>
      </c>
      <c r="K2866" s="1" t="s">
        <v>49</v>
      </c>
      <c r="L2866" s="1">
        <v>-1</v>
      </c>
      <c r="M2866" s="1">
        <v>218</v>
      </c>
      <c r="N2866" s="6"/>
      <c r="O2866" s="6">
        <v>218</v>
      </c>
      <c r="P2866" s="6">
        <v>-905292.61</v>
      </c>
      <c r="R2866" s="31">
        <v>-218</v>
      </c>
      <c r="S2866" s="28">
        <v>44135</v>
      </c>
    </row>
    <row r="2867" spans="1:19" x14ac:dyDescent="0.2">
      <c r="A2867" s="29">
        <v>42312</v>
      </c>
      <c r="B2867" s="1" t="s">
        <v>200</v>
      </c>
      <c r="C2867" s="27">
        <v>44105</v>
      </c>
      <c r="D2867" s="1">
        <v>52092</v>
      </c>
      <c r="J2867" s="1" t="s">
        <v>0</v>
      </c>
      <c r="K2867" s="1" t="s">
        <v>49</v>
      </c>
      <c r="L2867" s="1">
        <v>-1</v>
      </c>
      <c r="M2867" s="1">
        <v>1580</v>
      </c>
      <c r="N2867" s="6"/>
      <c r="O2867" s="6">
        <v>1580</v>
      </c>
      <c r="P2867" s="6">
        <v>-906872.61</v>
      </c>
      <c r="R2867" s="31">
        <v>-1580</v>
      </c>
      <c r="S2867" s="28">
        <v>44135</v>
      </c>
    </row>
    <row r="2868" spans="1:19" x14ac:dyDescent="0.2">
      <c r="A2868" s="29">
        <v>42402</v>
      </c>
      <c r="B2868" s="1" t="s">
        <v>178</v>
      </c>
      <c r="C2868" s="27">
        <v>44105</v>
      </c>
      <c r="J2868" s="1" t="s">
        <v>0</v>
      </c>
      <c r="K2868" s="1" t="s">
        <v>48</v>
      </c>
      <c r="N2868" s="6"/>
      <c r="O2868" s="6">
        <v>179.9</v>
      </c>
      <c r="P2868" s="6">
        <v>-907052.51</v>
      </c>
      <c r="R2868" s="31">
        <v>-179.9</v>
      </c>
      <c r="S2868" s="28">
        <v>44135</v>
      </c>
    </row>
    <row r="2869" spans="1:19" x14ac:dyDescent="0.2">
      <c r="A2869" s="29">
        <v>41609</v>
      </c>
      <c r="B2869" s="1" t="s">
        <v>200</v>
      </c>
      <c r="C2869" s="27">
        <v>44106</v>
      </c>
      <c r="D2869" s="1">
        <v>51895</v>
      </c>
      <c r="J2869" s="1" t="s">
        <v>0</v>
      </c>
      <c r="K2869" s="1" t="s">
        <v>49</v>
      </c>
      <c r="L2869" s="1">
        <v>-4.75</v>
      </c>
      <c r="M2869" s="1">
        <v>110</v>
      </c>
      <c r="N2869" s="6"/>
      <c r="O2869" s="6">
        <v>522.5</v>
      </c>
      <c r="P2869" s="6">
        <v>-913944.01</v>
      </c>
      <c r="R2869" s="31">
        <v>-522.5</v>
      </c>
      <c r="S2869" s="28">
        <v>44135</v>
      </c>
    </row>
    <row r="2870" spans="1:19" x14ac:dyDescent="0.2">
      <c r="A2870" s="29">
        <v>41609</v>
      </c>
      <c r="B2870" s="1" t="s">
        <v>200</v>
      </c>
      <c r="C2870" s="27">
        <v>44106</v>
      </c>
      <c r="D2870" s="1">
        <v>51895</v>
      </c>
      <c r="J2870" s="1" t="s">
        <v>0</v>
      </c>
      <c r="K2870" s="1" t="s">
        <v>49</v>
      </c>
      <c r="L2870" s="1">
        <v>-4.5</v>
      </c>
      <c r="M2870" s="1">
        <v>110</v>
      </c>
      <c r="N2870" s="6"/>
      <c r="O2870" s="6">
        <v>495</v>
      </c>
      <c r="P2870" s="6">
        <v>-918635.01</v>
      </c>
      <c r="R2870" s="31">
        <v>-495</v>
      </c>
      <c r="S2870" s="28">
        <v>44135</v>
      </c>
    </row>
    <row r="2871" spans="1:19" x14ac:dyDescent="0.2">
      <c r="A2871" s="29">
        <v>41609</v>
      </c>
      <c r="B2871" s="1" t="s">
        <v>200</v>
      </c>
      <c r="C2871" s="27">
        <v>44106</v>
      </c>
      <c r="D2871" s="1">
        <v>51895</v>
      </c>
      <c r="J2871" s="1" t="s">
        <v>0</v>
      </c>
      <c r="K2871" s="1" t="s">
        <v>49</v>
      </c>
      <c r="L2871" s="1">
        <v>-4</v>
      </c>
      <c r="M2871" s="1">
        <v>110</v>
      </c>
      <c r="N2871" s="6"/>
      <c r="O2871" s="6">
        <v>440</v>
      </c>
      <c r="P2871" s="6">
        <v>-918140.01</v>
      </c>
      <c r="R2871" s="31">
        <v>-440</v>
      </c>
      <c r="S2871" s="28">
        <v>44135</v>
      </c>
    </row>
    <row r="2872" spans="1:19" x14ac:dyDescent="0.2">
      <c r="A2872" s="29">
        <v>41609</v>
      </c>
      <c r="B2872" s="1" t="s">
        <v>200</v>
      </c>
      <c r="C2872" s="27">
        <v>44106</v>
      </c>
      <c r="D2872" s="1">
        <v>51895</v>
      </c>
      <c r="J2872" s="1" t="s">
        <v>0</v>
      </c>
      <c r="K2872" s="1" t="s">
        <v>49</v>
      </c>
      <c r="L2872" s="1">
        <v>-1.5</v>
      </c>
      <c r="M2872" s="1">
        <v>110</v>
      </c>
      <c r="N2872" s="6"/>
      <c r="O2872" s="6">
        <v>165</v>
      </c>
      <c r="P2872" s="6">
        <v>-906920.01</v>
      </c>
      <c r="R2872" s="31">
        <v>-165</v>
      </c>
      <c r="S2872" s="28">
        <v>44135</v>
      </c>
    </row>
    <row r="2873" spans="1:19" x14ac:dyDescent="0.2">
      <c r="A2873" s="29">
        <v>41609</v>
      </c>
      <c r="B2873" s="1" t="s">
        <v>200</v>
      </c>
      <c r="C2873" s="27">
        <v>44106</v>
      </c>
      <c r="D2873" s="1">
        <v>51895</v>
      </c>
      <c r="J2873" s="1" t="s">
        <v>0</v>
      </c>
      <c r="K2873" s="1" t="s">
        <v>49</v>
      </c>
      <c r="L2873" s="1">
        <v>-1</v>
      </c>
      <c r="M2873" s="1">
        <v>155</v>
      </c>
      <c r="N2873" s="6"/>
      <c r="O2873" s="6">
        <v>155</v>
      </c>
      <c r="P2873" s="6">
        <v>-912029.01</v>
      </c>
      <c r="R2873" s="31">
        <v>-155</v>
      </c>
      <c r="S2873" s="28">
        <v>44135</v>
      </c>
    </row>
    <row r="2874" spans="1:19" x14ac:dyDescent="0.2">
      <c r="A2874" s="29">
        <v>41609</v>
      </c>
      <c r="B2874" s="1" t="s">
        <v>200</v>
      </c>
      <c r="C2874" s="27">
        <v>44106</v>
      </c>
      <c r="D2874" s="1">
        <v>51895</v>
      </c>
      <c r="J2874" s="1" t="s">
        <v>0</v>
      </c>
      <c r="K2874" s="1" t="s">
        <v>49</v>
      </c>
      <c r="L2874" s="1">
        <v>-1.25</v>
      </c>
      <c r="M2874" s="1">
        <v>110</v>
      </c>
      <c r="N2874" s="6"/>
      <c r="O2874" s="6">
        <v>137.5</v>
      </c>
      <c r="P2874" s="6">
        <v>-912166.51</v>
      </c>
      <c r="R2874" s="31">
        <v>-137.5</v>
      </c>
      <c r="S2874" s="28">
        <v>44135</v>
      </c>
    </row>
    <row r="2875" spans="1:19" x14ac:dyDescent="0.2">
      <c r="A2875" s="29">
        <v>41609</v>
      </c>
      <c r="B2875" s="1" t="s">
        <v>200</v>
      </c>
      <c r="C2875" s="27">
        <v>44106</v>
      </c>
      <c r="D2875" s="1">
        <v>51895</v>
      </c>
      <c r="J2875" s="1" t="s">
        <v>0</v>
      </c>
      <c r="K2875" s="1" t="s">
        <v>49</v>
      </c>
      <c r="L2875" s="1">
        <v>-1.25</v>
      </c>
      <c r="M2875" s="1">
        <v>110</v>
      </c>
      <c r="N2875" s="6"/>
      <c r="O2875" s="6">
        <v>137.5</v>
      </c>
      <c r="P2875" s="6">
        <v>-913394.01</v>
      </c>
      <c r="R2875" s="31">
        <v>-137.5</v>
      </c>
      <c r="S2875" s="28">
        <v>44135</v>
      </c>
    </row>
    <row r="2876" spans="1:19" x14ac:dyDescent="0.2">
      <c r="A2876" s="29">
        <v>41609</v>
      </c>
      <c r="B2876" s="1" t="s">
        <v>200</v>
      </c>
      <c r="C2876" s="27">
        <v>44106</v>
      </c>
      <c r="D2876" s="1">
        <v>51895</v>
      </c>
      <c r="J2876" s="1" t="s">
        <v>0</v>
      </c>
      <c r="K2876" s="1" t="s">
        <v>49</v>
      </c>
      <c r="L2876" s="1">
        <v>-0.75</v>
      </c>
      <c r="M2876" s="1">
        <v>110</v>
      </c>
      <c r="N2876" s="6"/>
      <c r="O2876" s="6">
        <v>82.5</v>
      </c>
      <c r="P2876" s="6">
        <v>-906755.01</v>
      </c>
      <c r="R2876" s="31">
        <v>-82.5</v>
      </c>
      <c r="S2876" s="28">
        <v>44135</v>
      </c>
    </row>
    <row r="2877" spans="1:19" x14ac:dyDescent="0.2">
      <c r="A2877" s="29">
        <v>41609</v>
      </c>
      <c r="B2877" s="1" t="s">
        <v>200</v>
      </c>
      <c r="C2877" s="27">
        <v>44106</v>
      </c>
      <c r="D2877" s="1">
        <v>51895</v>
      </c>
      <c r="J2877" s="1" t="s">
        <v>0</v>
      </c>
      <c r="K2877" s="1" t="s">
        <v>49</v>
      </c>
      <c r="L2877" s="1">
        <v>-0.25</v>
      </c>
      <c r="M2877" s="1">
        <v>110</v>
      </c>
      <c r="N2877" s="6"/>
      <c r="O2877" s="6">
        <v>27.5</v>
      </c>
      <c r="P2877" s="6">
        <v>-913421.51</v>
      </c>
      <c r="R2877" s="31">
        <v>-27.5</v>
      </c>
      <c r="S2877" s="28">
        <v>44135</v>
      </c>
    </row>
    <row r="2878" spans="1:19" x14ac:dyDescent="0.2">
      <c r="A2878" s="29">
        <v>41621</v>
      </c>
      <c r="B2878" s="1" t="s">
        <v>200</v>
      </c>
      <c r="C2878" s="27">
        <v>44106</v>
      </c>
      <c r="D2878" s="1">
        <v>51902</v>
      </c>
      <c r="J2878" s="1" t="s">
        <v>0</v>
      </c>
      <c r="K2878" s="1" t="s">
        <v>49</v>
      </c>
      <c r="L2878" s="1">
        <v>-1</v>
      </c>
      <c r="M2878" s="1">
        <v>2340</v>
      </c>
      <c r="N2878" s="6"/>
      <c r="O2878" s="6">
        <v>2340</v>
      </c>
      <c r="P2878" s="6">
        <v>-909260.01</v>
      </c>
      <c r="R2878" s="31">
        <v>-2340</v>
      </c>
      <c r="S2878" s="28">
        <v>44135</v>
      </c>
    </row>
    <row r="2879" spans="1:19" x14ac:dyDescent="0.2">
      <c r="A2879" s="29">
        <v>41621</v>
      </c>
      <c r="B2879" s="1" t="s">
        <v>200</v>
      </c>
      <c r="C2879" s="27">
        <v>44106</v>
      </c>
      <c r="D2879" s="1">
        <v>51902</v>
      </c>
      <c r="J2879" s="1" t="s">
        <v>0</v>
      </c>
      <c r="K2879" s="1" t="s">
        <v>49</v>
      </c>
      <c r="L2879" s="1">
        <v>-2</v>
      </c>
      <c r="M2879" s="1">
        <v>498</v>
      </c>
      <c r="N2879" s="6"/>
      <c r="O2879" s="6">
        <v>996</v>
      </c>
      <c r="P2879" s="6">
        <v>-910256.01</v>
      </c>
      <c r="R2879" s="31">
        <v>-996</v>
      </c>
      <c r="S2879" s="28">
        <v>44135</v>
      </c>
    </row>
    <row r="2880" spans="1:19" x14ac:dyDescent="0.2">
      <c r="A2880" s="29">
        <v>41621</v>
      </c>
      <c r="B2880" s="1" t="s">
        <v>200</v>
      </c>
      <c r="C2880" s="27">
        <v>44106</v>
      </c>
      <c r="D2880" s="1">
        <v>51902</v>
      </c>
      <c r="J2880" s="1" t="s">
        <v>0</v>
      </c>
      <c r="K2880" s="1" t="s">
        <v>49</v>
      </c>
      <c r="L2880" s="1">
        <v>-1</v>
      </c>
      <c r="M2880" s="1">
        <v>848</v>
      </c>
      <c r="N2880" s="6"/>
      <c r="O2880" s="6">
        <v>848</v>
      </c>
      <c r="P2880" s="6">
        <v>-911104.01</v>
      </c>
      <c r="R2880" s="31">
        <v>-848</v>
      </c>
      <c r="S2880" s="28">
        <v>44135</v>
      </c>
    </row>
    <row r="2881" spans="1:19" x14ac:dyDescent="0.2">
      <c r="A2881" s="29">
        <v>41621</v>
      </c>
      <c r="B2881" s="1" t="s">
        <v>200</v>
      </c>
      <c r="C2881" s="27">
        <v>44106</v>
      </c>
      <c r="D2881" s="1">
        <v>51902</v>
      </c>
      <c r="J2881" s="1" t="s">
        <v>0</v>
      </c>
      <c r="K2881" s="1" t="s">
        <v>49</v>
      </c>
      <c r="L2881" s="1">
        <v>-8.75</v>
      </c>
      <c r="M2881" s="1">
        <v>88</v>
      </c>
      <c r="N2881" s="6"/>
      <c r="O2881" s="6">
        <v>770</v>
      </c>
      <c r="P2881" s="6">
        <v>-911874.01</v>
      </c>
      <c r="R2881" s="31">
        <v>-770</v>
      </c>
      <c r="S2881" s="28">
        <v>44135</v>
      </c>
    </row>
    <row r="2882" spans="1:19" x14ac:dyDescent="0.2">
      <c r="A2882" s="29">
        <v>41621</v>
      </c>
      <c r="B2882" s="1" t="s">
        <v>200</v>
      </c>
      <c r="C2882" s="27">
        <v>44106</v>
      </c>
      <c r="D2882" s="1">
        <v>51902</v>
      </c>
      <c r="J2882" s="1" t="s">
        <v>0</v>
      </c>
      <c r="K2882" s="1" t="s">
        <v>49</v>
      </c>
      <c r="L2882" s="1">
        <v>-1</v>
      </c>
      <c r="M2882" s="1">
        <v>188</v>
      </c>
      <c r="N2882" s="6"/>
      <c r="O2882" s="6">
        <v>188</v>
      </c>
      <c r="P2882" s="6">
        <v>-912838.51</v>
      </c>
      <c r="R2882" s="31">
        <v>-188</v>
      </c>
      <c r="S2882" s="28">
        <v>44135</v>
      </c>
    </row>
    <row r="2883" spans="1:19" x14ac:dyDescent="0.2">
      <c r="A2883" s="29">
        <v>41639</v>
      </c>
      <c r="B2883" s="1" t="s">
        <v>200</v>
      </c>
      <c r="C2883" s="27">
        <v>44106</v>
      </c>
      <c r="D2883" s="1">
        <v>51904</v>
      </c>
      <c r="J2883" s="1" t="s">
        <v>0</v>
      </c>
      <c r="K2883" s="1" t="s">
        <v>49</v>
      </c>
      <c r="L2883" s="1">
        <v>-4</v>
      </c>
      <c r="M2883" s="1">
        <v>88</v>
      </c>
      <c r="N2883" s="6"/>
      <c r="O2883" s="6">
        <v>352</v>
      </c>
      <c r="P2883" s="6">
        <v>-914890.01</v>
      </c>
      <c r="R2883" s="31">
        <v>-352</v>
      </c>
      <c r="S2883" s="28">
        <v>44135</v>
      </c>
    </row>
    <row r="2884" spans="1:19" x14ac:dyDescent="0.2">
      <c r="A2884" s="29">
        <v>41639</v>
      </c>
      <c r="B2884" s="1" t="s">
        <v>200</v>
      </c>
      <c r="C2884" s="27">
        <v>44106</v>
      </c>
      <c r="D2884" s="1">
        <v>51904</v>
      </c>
      <c r="J2884" s="1" t="s">
        <v>0</v>
      </c>
      <c r="K2884" s="1" t="s">
        <v>49</v>
      </c>
      <c r="L2884" s="1">
        <v>-4</v>
      </c>
      <c r="M2884" s="1">
        <v>88</v>
      </c>
      <c r="N2884" s="6"/>
      <c r="O2884" s="6">
        <v>352</v>
      </c>
      <c r="P2884" s="6">
        <v>-915242.01</v>
      </c>
      <c r="R2884" s="31">
        <v>-352</v>
      </c>
      <c r="S2884" s="28">
        <v>44135</v>
      </c>
    </row>
    <row r="2885" spans="1:19" x14ac:dyDescent="0.2">
      <c r="A2885" s="29">
        <v>41639</v>
      </c>
      <c r="B2885" s="1" t="s">
        <v>200</v>
      </c>
      <c r="C2885" s="27">
        <v>44106</v>
      </c>
      <c r="D2885" s="1">
        <v>51904</v>
      </c>
      <c r="J2885" s="1" t="s">
        <v>0</v>
      </c>
      <c r="K2885" s="1" t="s">
        <v>49</v>
      </c>
      <c r="L2885" s="1">
        <v>-3.25</v>
      </c>
      <c r="M2885" s="1">
        <v>88</v>
      </c>
      <c r="N2885" s="6"/>
      <c r="O2885" s="6">
        <v>286</v>
      </c>
      <c r="P2885" s="6">
        <v>-914230.01</v>
      </c>
      <c r="R2885" s="31">
        <v>-286</v>
      </c>
      <c r="S2885" s="28">
        <v>44135</v>
      </c>
    </row>
    <row r="2886" spans="1:19" x14ac:dyDescent="0.2">
      <c r="A2886" s="29">
        <v>41639</v>
      </c>
      <c r="B2886" s="1" t="s">
        <v>200</v>
      </c>
      <c r="C2886" s="27">
        <v>44106</v>
      </c>
      <c r="D2886" s="1">
        <v>51904</v>
      </c>
      <c r="J2886" s="1" t="s">
        <v>0</v>
      </c>
      <c r="K2886" s="1" t="s">
        <v>49</v>
      </c>
      <c r="L2886" s="1">
        <v>-2.25</v>
      </c>
      <c r="M2886" s="1">
        <v>88</v>
      </c>
      <c r="N2886" s="6"/>
      <c r="O2886" s="6">
        <v>198</v>
      </c>
      <c r="P2886" s="6">
        <v>-914538.01</v>
      </c>
      <c r="R2886" s="31">
        <v>-198</v>
      </c>
      <c r="S2886" s="28">
        <v>44135</v>
      </c>
    </row>
    <row r="2887" spans="1:19" x14ac:dyDescent="0.2">
      <c r="A2887" s="29">
        <v>41639</v>
      </c>
      <c r="B2887" s="1" t="s">
        <v>200</v>
      </c>
      <c r="C2887" s="27">
        <v>44106</v>
      </c>
      <c r="D2887" s="1">
        <v>51904</v>
      </c>
      <c r="J2887" s="1" t="s">
        <v>0</v>
      </c>
      <c r="K2887" s="1" t="s">
        <v>49</v>
      </c>
      <c r="L2887" s="1">
        <v>-1.5</v>
      </c>
      <c r="M2887" s="1">
        <v>88</v>
      </c>
      <c r="N2887" s="6"/>
      <c r="O2887" s="6">
        <v>132</v>
      </c>
      <c r="P2887" s="6">
        <v>-915374.01</v>
      </c>
      <c r="R2887" s="31">
        <v>-132</v>
      </c>
      <c r="S2887" s="28">
        <v>44135</v>
      </c>
    </row>
    <row r="2888" spans="1:19" x14ac:dyDescent="0.2">
      <c r="A2888" s="29">
        <v>41639</v>
      </c>
      <c r="B2888" s="1" t="s">
        <v>200</v>
      </c>
      <c r="C2888" s="27">
        <v>44106</v>
      </c>
      <c r="D2888" s="1">
        <v>51904</v>
      </c>
      <c r="J2888" s="1" t="s">
        <v>0</v>
      </c>
      <c r="K2888" s="1" t="s">
        <v>49</v>
      </c>
      <c r="L2888" s="1">
        <v>-1.25</v>
      </c>
      <c r="M2888" s="1">
        <v>88</v>
      </c>
      <c r="N2888" s="6"/>
      <c r="O2888" s="6">
        <v>110</v>
      </c>
      <c r="P2888" s="6">
        <v>-914340.01</v>
      </c>
      <c r="R2888" s="31">
        <v>-110</v>
      </c>
      <c r="S2888" s="28">
        <v>44135</v>
      </c>
    </row>
    <row r="2889" spans="1:19" x14ac:dyDescent="0.2">
      <c r="A2889" s="29">
        <v>41639</v>
      </c>
      <c r="B2889" s="1" t="s">
        <v>200</v>
      </c>
      <c r="C2889" s="27">
        <v>44106</v>
      </c>
      <c r="D2889" s="1">
        <v>51904</v>
      </c>
      <c r="J2889" s="1" t="s">
        <v>0</v>
      </c>
      <c r="K2889" s="1" t="s">
        <v>49</v>
      </c>
      <c r="L2889" s="1">
        <v>-0.75</v>
      </c>
      <c r="M2889" s="1">
        <v>88</v>
      </c>
      <c r="N2889" s="6"/>
      <c r="O2889" s="6">
        <v>66</v>
      </c>
      <c r="P2889" s="6">
        <v>-912232.51</v>
      </c>
      <c r="R2889" s="31">
        <v>-66</v>
      </c>
      <c r="S2889" s="28">
        <v>44135</v>
      </c>
    </row>
    <row r="2890" spans="1:19" x14ac:dyDescent="0.2">
      <c r="A2890" s="29">
        <v>41639</v>
      </c>
      <c r="B2890" s="1" t="s">
        <v>200</v>
      </c>
      <c r="C2890" s="27">
        <v>44106</v>
      </c>
      <c r="D2890" s="1">
        <v>51904</v>
      </c>
      <c r="J2890" s="1" t="s">
        <v>0</v>
      </c>
      <c r="K2890" s="1" t="s">
        <v>49</v>
      </c>
      <c r="L2890" s="1">
        <v>-0.5</v>
      </c>
      <c r="M2890" s="1">
        <v>88</v>
      </c>
      <c r="N2890" s="6"/>
      <c r="O2890" s="6">
        <v>44</v>
      </c>
      <c r="P2890" s="6">
        <v>-912650.51</v>
      </c>
      <c r="R2890" s="31">
        <v>-44</v>
      </c>
      <c r="S2890" s="28">
        <v>44135</v>
      </c>
    </row>
    <row r="2891" spans="1:19" x14ac:dyDescent="0.2">
      <c r="A2891" s="29">
        <v>41639</v>
      </c>
      <c r="B2891" s="1" t="s">
        <v>200</v>
      </c>
      <c r="C2891" s="27">
        <v>44106</v>
      </c>
      <c r="D2891" s="1">
        <v>51904</v>
      </c>
      <c r="J2891" s="1" t="s">
        <v>0</v>
      </c>
      <c r="K2891" s="1" t="s">
        <v>49</v>
      </c>
      <c r="L2891" s="1">
        <v>-0.25</v>
      </c>
      <c r="M2891" s="1">
        <v>88</v>
      </c>
      <c r="N2891" s="6"/>
      <c r="O2891" s="6">
        <v>22</v>
      </c>
      <c r="P2891" s="6">
        <v>-915396.01</v>
      </c>
      <c r="R2891" s="31">
        <v>-22</v>
      </c>
      <c r="S2891" s="28">
        <v>44135</v>
      </c>
    </row>
    <row r="2892" spans="1:19" x14ac:dyDescent="0.2">
      <c r="A2892" s="29">
        <v>41639</v>
      </c>
      <c r="B2892" s="1" t="s">
        <v>200</v>
      </c>
      <c r="C2892" s="27">
        <v>44106</v>
      </c>
      <c r="D2892" s="1">
        <v>51904</v>
      </c>
      <c r="J2892" s="1" t="s">
        <v>0</v>
      </c>
      <c r="K2892" s="1" t="s">
        <v>49</v>
      </c>
      <c r="L2892" s="1">
        <v>-0.25</v>
      </c>
      <c r="M2892" s="1">
        <v>88</v>
      </c>
      <c r="N2892" s="6"/>
      <c r="O2892" s="6">
        <v>22</v>
      </c>
      <c r="P2892" s="6">
        <v>-915418.01</v>
      </c>
      <c r="R2892" s="31">
        <v>-22</v>
      </c>
      <c r="S2892" s="28">
        <v>44135</v>
      </c>
    </row>
    <row r="2893" spans="1:19" x14ac:dyDescent="0.2">
      <c r="A2893" s="29">
        <v>41640</v>
      </c>
      <c r="B2893" s="1" t="s">
        <v>200</v>
      </c>
      <c r="C2893" s="27">
        <v>44106</v>
      </c>
      <c r="D2893" s="1">
        <v>51905</v>
      </c>
      <c r="J2893" s="1" t="s">
        <v>0</v>
      </c>
      <c r="K2893" s="1" t="s">
        <v>49</v>
      </c>
      <c r="L2893" s="1">
        <v>-1</v>
      </c>
      <c r="M2893" s="1">
        <v>898</v>
      </c>
      <c r="N2893" s="6"/>
      <c r="O2893" s="6">
        <v>898</v>
      </c>
      <c r="P2893" s="6">
        <v>-917210.01</v>
      </c>
      <c r="R2893" s="31">
        <v>-898</v>
      </c>
      <c r="S2893" s="28">
        <v>44135</v>
      </c>
    </row>
    <row r="2894" spans="1:19" x14ac:dyDescent="0.2">
      <c r="A2894" s="29">
        <v>41640</v>
      </c>
      <c r="B2894" s="1" t="s">
        <v>200</v>
      </c>
      <c r="C2894" s="27">
        <v>44106</v>
      </c>
      <c r="D2894" s="1">
        <v>51905</v>
      </c>
      <c r="J2894" s="1" t="s">
        <v>0</v>
      </c>
      <c r="K2894" s="1" t="s">
        <v>49</v>
      </c>
      <c r="L2894" s="1">
        <v>-3.5</v>
      </c>
      <c r="M2894" s="1">
        <v>88</v>
      </c>
      <c r="N2894" s="6"/>
      <c r="O2894" s="6">
        <v>308</v>
      </c>
      <c r="P2894" s="6">
        <v>-912540.51</v>
      </c>
      <c r="R2894" s="31">
        <v>-308</v>
      </c>
      <c r="S2894" s="28">
        <v>44135</v>
      </c>
    </row>
    <row r="2895" spans="1:19" x14ac:dyDescent="0.2">
      <c r="A2895" s="29">
        <v>41640</v>
      </c>
      <c r="B2895" s="1" t="s">
        <v>200</v>
      </c>
      <c r="C2895" s="27">
        <v>44106</v>
      </c>
      <c r="D2895" s="1">
        <v>51905</v>
      </c>
      <c r="J2895" s="1" t="s">
        <v>0</v>
      </c>
      <c r="K2895" s="1" t="s">
        <v>49</v>
      </c>
      <c r="L2895" s="1">
        <v>-3</v>
      </c>
      <c r="M2895" s="1">
        <v>88</v>
      </c>
      <c r="N2895" s="6"/>
      <c r="O2895" s="6">
        <v>264</v>
      </c>
      <c r="P2895" s="6">
        <v>-916312.01</v>
      </c>
      <c r="R2895" s="31">
        <v>-264</v>
      </c>
      <c r="S2895" s="28">
        <v>44135</v>
      </c>
    </row>
    <row r="2896" spans="1:19" x14ac:dyDescent="0.2">
      <c r="A2896" s="29">
        <v>41640</v>
      </c>
      <c r="B2896" s="1" t="s">
        <v>200</v>
      </c>
      <c r="C2896" s="27">
        <v>44106</v>
      </c>
      <c r="D2896" s="1">
        <v>51905</v>
      </c>
      <c r="J2896" s="1" t="s">
        <v>0</v>
      </c>
      <c r="K2896" s="1" t="s">
        <v>49</v>
      </c>
      <c r="L2896" s="1">
        <v>-3</v>
      </c>
      <c r="M2896" s="1">
        <v>88</v>
      </c>
      <c r="N2896" s="6"/>
      <c r="O2896" s="6">
        <v>264</v>
      </c>
      <c r="P2896" s="6">
        <v>-917474.01</v>
      </c>
      <c r="R2896" s="31">
        <v>-264</v>
      </c>
      <c r="S2896" s="28">
        <v>44135</v>
      </c>
    </row>
    <row r="2897" spans="1:19" x14ac:dyDescent="0.2">
      <c r="A2897" s="29">
        <v>41640</v>
      </c>
      <c r="B2897" s="1" t="s">
        <v>200</v>
      </c>
      <c r="C2897" s="27">
        <v>44106</v>
      </c>
      <c r="D2897" s="1">
        <v>51905</v>
      </c>
      <c r="J2897" s="1" t="s">
        <v>0</v>
      </c>
      <c r="K2897" s="1" t="s">
        <v>49</v>
      </c>
      <c r="L2897" s="1">
        <v>-2.25</v>
      </c>
      <c r="M2897" s="1">
        <v>88</v>
      </c>
      <c r="N2897" s="6"/>
      <c r="O2897" s="6">
        <v>198</v>
      </c>
      <c r="P2897" s="6">
        <v>-917672.01</v>
      </c>
      <c r="R2897" s="31">
        <v>-198</v>
      </c>
      <c r="S2897" s="28">
        <v>44135</v>
      </c>
    </row>
    <row r="2898" spans="1:19" x14ac:dyDescent="0.2">
      <c r="A2898" s="29">
        <v>41640</v>
      </c>
      <c r="B2898" s="1" t="s">
        <v>200</v>
      </c>
      <c r="C2898" s="27">
        <v>44106</v>
      </c>
      <c r="D2898" s="1">
        <v>51905</v>
      </c>
      <c r="J2898" s="1" t="s">
        <v>0</v>
      </c>
      <c r="K2898" s="1" t="s">
        <v>49</v>
      </c>
      <c r="L2898" s="1">
        <v>-1</v>
      </c>
      <c r="M2898" s="1">
        <v>124</v>
      </c>
      <c r="N2898" s="6"/>
      <c r="O2898" s="6">
        <v>124</v>
      </c>
      <c r="P2898" s="6">
        <v>-916048.01</v>
      </c>
      <c r="R2898" s="31">
        <v>-124</v>
      </c>
      <c r="S2898" s="28">
        <v>44135</v>
      </c>
    </row>
    <row r="2899" spans="1:19" x14ac:dyDescent="0.2">
      <c r="A2899" s="29">
        <v>41640</v>
      </c>
      <c r="B2899" s="1" t="s">
        <v>200</v>
      </c>
      <c r="C2899" s="27">
        <v>44106</v>
      </c>
      <c r="D2899" s="1">
        <v>51905</v>
      </c>
      <c r="J2899" s="1" t="s">
        <v>0</v>
      </c>
      <c r="K2899" s="1" t="s">
        <v>49</v>
      </c>
      <c r="L2899" s="1">
        <v>-0.75</v>
      </c>
      <c r="M2899" s="1">
        <v>88</v>
      </c>
      <c r="N2899" s="6"/>
      <c r="O2899" s="6">
        <v>66</v>
      </c>
      <c r="P2899" s="6">
        <v>-915924.01</v>
      </c>
      <c r="R2899" s="31">
        <v>-66</v>
      </c>
      <c r="S2899" s="28">
        <v>44135</v>
      </c>
    </row>
    <row r="2900" spans="1:19" x14ac:dyDescent="0.2">
      <c r="A2900" s="29">
        <v>41640</v>
      </c>
      <c r="B2900" s="1" t="s">
        <v>200</v>
      </c>
      <c r="C2900" s="27">
        <v>44106</v>
      </c>
      <c r="D2900" s="1">
        <v>51905</v>
      </c>
      <c r="J2900" s="1" t="s">
        <v>0</v>
      </c>
      <c r="K2900" s="1" t="s">
        <v>49</v>
      </c>
      <c r="L2900" s="1">
        <v>-1</v>
      </c>
      <c r="M2900" s="1">
        <v>28</v>
      </c>
      <c r="N2900" s="6"/>
      <c r="O2900" s="6">
        <v>28</v>
      </c>
      <c r="P2900" s="6">
        <v>-917700.01</v>
      </c>
      <c r="R2900" s="31">
        <v>-28</v>
      </c>
      <c r="S2900" s="28">
        <v>44135</v>
      </c>
    </row>
    <row r="2901" spans="1:19" x14ac:dyDescent="0.2">
      <c r="A2901" s="29">
        <v>41701</v>
      </c>
      <c r="B2901" s="1" t="s">
        <v>200</v>
      </c>
      <c r="C2901" s="27">
        <v>44106</v>
      </c>
      <c r="D2901" s="1">
        <v>51953</v>
      </c>
      <c r="J2901" s="1" t="s">
        <v>0</v>
      </c>
      <c r="K2901" s="1" t="s">
        <v>49</v>
      </c>
      <c r="L2901" s="1">
        <v>-2.25</v>
      </c>
      <c r="M2901" s="1">
        <v>88</v>
      </c>
      <c r="N2901" s="6"/>
      <c r="O2901" s="6">
        <v>198</v>
      </c>
      <c r="P2901" s="6">
        <v>-913102.51</v>
      </c>
      <c r="R2901" s="31">
        <v>-198</v>
      </c>
      <c r="S2901" s="28">
        <v>44135</v>
      </c>
    </row>
    <row r="2902" spans="1:19" x14ac:dyDescent="0.2">
      <c r="A2902" s="29">
        <v>41701</v>
      </c>
      <c r="B2902" s="1" t="s">
        <v>200</v>
      </c>
      <c r="C2902" s="27">
        <v>44106</v>
      </c>
      <c r="D2902" s="1">
        <v>51953</v>
      </c>
      <c r="J2902" s="1" t="s">
        <v>0</v>
      </c>
      <c r="K2902" s="1" t="s">
        <v>49</v>
      </c>
      <c r="L2902" s="1">
        <v>-2</v>
      </c>
      <c r="M2902" s="1">
        <v>88</v>
      </c>
      <c r="N2902" s="6"/>
      <c r="O2902" s="6">
        <v>176</v>
      </c>
      <c r="P2902" s="6">
        <v>-915594.01</v>
      </c>
      <c r="R2902" s="31">
        <v>-176</v>
      </c>
      <c r="S2902" s="28">
        <v>44135</v>
      </c>
    </row>
    <row r="2903" spans="1:19" x14ac:dyDescent="0.2">
      <c r="A2903" s="29">
        <v>41701</v>
      </c>
      <c r="B2903" s="1" t="s">
        <v>200</v>
      </c>
      <c r="C2903" s="27">
        <v>44106</v>
      </c>
      <c r="D2903" s="1">
        <v>51953</v>
      </c>
      <c r="J2903" s="1" t="s">
        <v>0</v>
      </c>
      <c r="K2903" s="1" t="s">
        <v>49</v>
      </c>
      <c r="L2903" s="1">
        <v>-2</v>
      </c>
      <c r="M2903" s="1">
        <v>88</v>
      </c>
      <c r="N2903" s="6"/>
      <c r="O2903" s="6">
        <v>176</v>
      </c>
      <c r="P2903" s="6">
        <v>-915770.01</v>
      </c>
      <c r="R2903" s="31">
        <v>-176</v>
      </c>
      <c r="S2903" s="28">
        <v>44135</v>
      </c>
    </row>
    <row r="2904" spans="1:19" x14ac:dyDescent="0.2">
      <c r="A2904" s="29">
        <v>41701</v>
      </c>
      <c r="B2904" s="1" t="s">
        <v>200</v>
      </c>
      <c r="C2904" s="27">
        <v>44106</v>
      </c>
      <c r="D2904" s="1">
        <v>51953</v>
      </c>
      <c r="J2904" s="1" t="s">
        <v>0</v>
      </c>
      <c r="K2904" s="1" t="s">
        <v>49</v>
      </c>
      <c r="L2904" s="1">
        <v>-1.25</v>
      </c>
      <c r="M2904" s="1">
        <v>88</v>
      </c>
      <c r="N2904" s="6"/>
      <c r="O2904" s="6">
        <v>110</v>
      </c>
      <c r="P2904" s="6">
        <v>-913256.51</v>
      </c>
      <c r="R2904" s="31">
        <v>-110</v>
      </c>
      <c r="S2904" s="28">
        <v>44135</v>
      </c>
    </row>
    <row r="2905" spans="1:19" x14ac:dyDescent="0.2">
      <c r="A2905" s="29">
        <v>41701</v>
      </c>
      <c r="B2905" s="1" t="s">
        <v>200</v>
      </c>
      <c r="C2905" s="27">
        <v>44106</v>
      </c>
      <c r="D2905" s="1">
        <v>51953</v>
      </c>
      <c r="J2905" s="1" t="s">
        <v>0</v>
      </c>
      <c r="K2905" s="1" t="s">
        <v>49</v>
      </c>
      <c r="L2905" s="1">
        <v>-1</v>
      </c>
      <c r="M2905" s="1">
        <v>88</v>
      </c>
      <c r="N2905" s="6"/>
      <c r="O2905" s="6">
        <v>88</v>
      </c>
      <c r="P2905" s="6">
        <v>-915858.01</v>
      </c>
      <c r="R2905" s="31">
        <v>-88</v>
      </c>
      <c r="S2905" s="28">
        <v>44135</v>
      </c>
    </row>
    <row r="2906" spans="1:19" x14ac:dyDescent="0.2">
      <c r="A2906" s="29">
        <v>41701</v>
      </c>
      <c r="B2906" s="1" t="s">
        <v>200</v>
      </c>
      <c r="C2906" s="27">
        <v>44106</v>
      </c>
      <c r="D2906" s="1">
        <v>51953</v>
      </c>
      <c r="J2906" s="1" t="s">
        <v>0</v>
      </c>
      <c r="K2906" s="1" t="s">
        <v>49</v>
      </c>
      <c r="L2906" s="1">
        <v>-0.75</v>
      </c>
      <c r="M2906" s="1">
        <v>88</v>
      </c>
      <c r="N2906" s="6"/>
      <c r="O2906" s="6">
        <v>66</v>
      </c>
      <c r="P2906" s="6">
        <v>-912904.51</v>
      </c>
      <c r="R2906" s="31">
        <v>-66</v>
      </c>
      <c r="S2906" s="28">
        <v>44135</v>
      </c>
    </row>
    <row r="2907" spans="1:19" x14ac:dyDescent="0.2">
      <c r="A2907" s="29">
        <v>41701</v>
      </c>
      <c r="B2907" s="1" t="s">
        <v>200</v>
      </c>
      <c r="C2907" s="27">
        <v>44106</v>
      </c>
      <c r="D2907" s="1">
        <v>51953</v>
      </c>
      <c r="J2907" s="1" t="s">
        <v>0</v>
      </c>
      <c r="K2907" s="1" t="s">
        <v>49</v>
      </c>
      <c r="L2907" s="1">
        <v>-0.5</v>
      </c>
      <c r="M2907" s="1">
        <v>88</v>
      </c>
      <c r="N2907" s="6"/>
      <c r="O2907" s="6">
        <v>44</v>
      </c>
      <c r="P2907" s="6">
        <v>-912606.51</v>
      </c>
      <c r="R2907" s="31">
        <v>-44</v>
      </c>
      <c r="S2907" s="28">
        <v>44135</v>
      </c>
    </row>
    <row r="2908" spans="1:19" x14ac:dyDescent="0.2">
      <c r="A2908" s="29">
        <v>41701</v>
      </c>
      <c r="B2908" s="1" t="s">
        <v>200</v>
      </c>
      <c r="C2908" s="27">
        <v>44106</v>
      </c>
      <c r="D2908" s="1">
        <v>51953</v>
      </c>
      <c r="J2908" s="1" t="s">
        <v>0</v>
      </c>
      <c r="K2908" s="1" t="s">
        <v>49</v>
      </c>
      <c r="L2908" s="1">
        <v>-0.5</v>
      </c>
      <c r="M2908" s="1">
        <v>88</v>
      </c>
      <c r="N2908" s="6"/>
      <c r="O2908" s="6">
        <v>44</v>
      </c>
      <c r="P2908" s="6">
        <v>-913146.51</v>
      </c>
      <c r="R2908" s="31">
        <v>-44</v>
      </c>
      <c r="S2908" s="28">
        <v>44135</v>
      </c>
    </row>
    <row r="2909" spans="1:19" x14ac:dyDescent="0.2">
      <c r="A2909" s="29">
        <v>41701</v>
      </c>
      <c r="B2909" s="1" t="s">
        <v>200</v>
      </c>
      <c r="C2909" s="27">
        <v>44106</v>
      </c>
      <c r="D2909" s="1">
        <v>51953</v>
      </c>
      <c r="J2909" s="1" t="s">
        <v>0</v>
      </c>
      <c r="K2909" s="1" t="s">
        <v>49</v>
      </c>
      <c r="L2909" s="1">
        <v>-0.25</v>
      </c>
      <c r="M2909" s="1">
        <v>88</v>
      </c>
      <c r="N2909" s="6"/>
      <c r="O2909" s="6">
        <v>22</v>
      </c>
      <c r="P2909" s="6">
        <v>-912562.51</v>
      </c>
      <c r="R2909" s="31">
        <v>-22</v>
      </c>
      <c r="S2909" s="28">
        <v>44135</v>
      </c>
    </row>
    <row r="2910" spans="1:19" x14ac:dyDescent="0.2">
      <c r="A2910" s="29">
        <v>41709</v>
      </c>
      <c r="B2910" s="1" t="s">
        <v>200</v>
      </c>
      <c r="C2910" s="27">
        <v>44109</v>
      </c>
      <c r="D2910" s="1">
        <v>51960</v>
      </c>
      <c r="J2910" s="1" t="s">
        <v>0</v>
      </c>
      <c r="K2910" s="1" t="s">
        <v>49</v>
      </c>
      <c r="L2910" s="1">
        <v>-2</v>
      </c>
      <c r="M2910" s="1">
        <v>898</v>
      </c>
      <c r="N2910" s="6"/>
      <c r="O2910" s="6">
        <v>1796</v>
      </c>
      <c r="P2910" s="6">
        <v>-924618.36</v>
      </c>
      <c r="R2910" s="31">
        <v>-1796</v>
      </c>
      <c r="S2910" s="28">
        <v>44135</v>
      </c>
    </row>
    <row r="2911" spans="1:19" x14ac:dyDescent="0.2">
      <c r="A2911" s="29">
        <v>41709</v>
      </c>
      <c r="B2911" s="1" t="s">
        <v>200</v>
      </c>
      <c r="C2911" s="27">
        <v>44109</v>
      </c>
      <c r="D2911" s="1">
        <v>51960</v>
      </c>
      <c r="J2911" s="1" t="s">
        <v>0</v>
      </c>
      <c r="K2911" s="1" t="s">
        <v>49</v>
      </c>
      <c r="L2911" s="1">
        <v>-6</v>
      </c>
      <c r="M2911" s="1">
        <v>88</v>
      </c>
      <c r="N2911" s="6"/>
      <c r="O2911" s="6">
        <v>528</v>
      </c>
      <c r="P2911" s="6">
        <v>-922662.36</v>
      </c>
      <c r="R2911" s="31">
        <v>-528</v>
      </c>
      <c r="S2911" s="28">
        <v>44135</v>
      </c>
    </row>
    <row r="2912" spans="1:19" x14ac:dyDescent="0.2">
      <c r="A2912" s="29">
        <v>41709</v>
      </c>
      <c r="B2912" s="1" t="s">
        <v>200</v>
      </c>
      <c r="C2912" s="27">
        <v>44109</v>
      </c>
      <c r="D2912" s="1">
        <v>51960</v>
      </c>
      <c r="J2912" s="1" t="s">
        <v>0</v>
      </c>
      <c r="K2912" s="1" t="s">
        <v>49</v>
      </c>
      <c r="L2912" s="1">
        <v>-4.75</v>
      </c>
      <c r="M2912" s="1">
        <v>88</v>
      </c>
      <c r="N2912" s="6"/>
      <c r="O2912" s="6">
        <v>418</v>
      </c>
      <c r="P2912" s="6">
        <v>-920557.01</v>
      </c>
      <c r="R2912" s="31">
        <v>-418</v>
      </c>
      <c r="S2912" s="28">
        <v>44135</v>
      </c>
    </row>
    <row r="2913" spans="1:19" x14ac:dyDescent="0.2">
      <c r="A2913" s="29">
        <v>41709</v>
      </c>
      <c r="B2913" s="1" t="s">
        <v>200</v>
      </c>
      <c r="C2913" s="27">
        <v>44109</v>
      </c>
      <c r="D2913" s="1">
        <v>51960</v>
      </c>
      <c r="J2913" s="1" t="s">
        <v>0</v>
      </c>
      <c r="K2913" s="1" t="s">
        <v>49</v>
      </c>
      <c r="L2913" s="1">
        <v>-2.75</v>
      </c>
      <c r="M2913" s="1">
        <v>88</v>
      </c>
      <c r="N2913" s="6"/>
      <c r="O2913" s="6">
        <v>242</v>
      </c>
      <c r="P2913" s="6">
        <v>-921834.36</v>
      </c>
      <c r="R2913" s="31">
        <v>-242</v>
      </c>
      <c r="S2913" s="28">
        <v>44135</v>
      </c>
    </row>
    <row r="2914" spans="1:19" x14ac:dyDescent="0.2">
      <c r="A2914" s="29">
        <v>41709</v>
      </c>
      <c r="B2914" s="1" t="s">
        <v>200</v>
      </c>
      <c r="C2914" s="27">
        <v>44109</v>
      </c>
      <c r="D2914" s="1">
        <v>51960</v>
      </c>
      <c r="J2914" s="1" t="s">
        <v>0</v>
      </c>
      <c r="K2914" s="1" t="s">
        <v>49</v>
      </c>
      <c r="L2914" s="1">
        <v>-2.25</v>
      </c>
      <c r="M2914" s="1">
        <v>88</v>
      </c>
      <c r="N2914" s="6"/>
      <c r="O2914" s="6">
        <v>198</v>
      </c>
      <c r="P2914" s="6">
        <v>-921592.36</v>
      </c>
      <c r="R2914" s="31">
        <v>-198</v>
      </c>
      <c r="S2914" s="28">
        <v>44135</v>
      </c>
    </row>
    <row r="2915" spans="1:19" x14ac:dyDescent="0.2">
      <c r="A2915" s="29">
        <v>41709</v>
      </c>
      <c r="B2915" s="1" t="s">
        <v>200</v>
      </c>
      <c r="C2915" s="27">
        <v>44109</v>
      </c>
      <c r="D2915" s="1">
        <v>51960</v>
      </c>
      <c r="J2915" s="1" t="s">
        <v>0</v>
      </c>
      <c r="K2915" s="1" t="s">
        <v>49</v>
      </c>
      <c r="L2915" s="1">
        <v>-2</v>
      </c>
      <c r="M2915" s="1">
        <v>88</v>
      </c>
      <c r="N2915" s="6"/>
      <c r="O2915" s="6">
        <v>176</v>
      </c>
      <c r="P2915" s="6">
        <v>-920733.01</v>
      </c>
      <c r="R2915" s="31">
        <v>-176</v>
      </c>
      <c r="S2915" s="28">
        <v>44135</v>
      </c>
    </row>
    <row r="2916" spans="1:19" x14ac:dyDescent="0.2">
      <c r="A2916" s="29">
        <v>41709</v>
      </c>
      <c r="B2916" s="1" t="s">
        <v>200</v>
      </c>
      <c r="C2916" s="27">
        <v>44109</v>
      </c>
      <c r="D2916" s="1">
        <v>51960</v>
      </c>
      <c r="J2916" s="1" t="s">
        <v>0</v>
      </c>
      <c r="K2916" s="1" t="s">
        <v>49</v>
      </c>
      <c r="L2916" s="1">
        <v>-2</v>
      </c>
      <c r="M2916" s="1">
        <v>88</v>
      </c>
      <c r="N2916" s="6"/>
      <c r="O2916" s="6">
        <v>176</v>
      </c>
      <c r="P2916" s="6">
        <v>-922134.36</v>
      </c>
      <c r="R2916" s="31">
        <v>-176</v>
      </c>
      <c r="S2916" s="28">
        <v>44135</v>
      </c>
    </row>
    <row r="2917" spans="1:19" x14ac:dyDescent="0.2">
      <c r="A2917" s="29">
        <v>41709</v>
      </c>
      <c r="B2917" s="1" t="s">
        <v>200</v>
      </c>
      <c r="C2917" s="27">
        <v>44109</v>
      </c>
      <c r="D2917" s="1">
        <v>51960</v>
      </c>
      <c r="J2917" s="1" t="s">
        <v>0</v>
      </c>
      <c r="K2917" s="1" t="s">
        <v>49</v>
      </c>
      <c r="L2917" s="1">
        <v>-1.5</v>
      </c>
      <c r="M2917" s="1">
        <v>88</v>
      </c>
      <c r="N2917" s="6"/>
      <c r="O2917" s="6">
        <v>132</v>
      </c>
      <c r="P2917" s="6">
        <v>-918877.01</v>
      </c>
      <c r="R2917" s="31">
        <v>-132</v>
      </c>
      <c r="S2917" s="28">
        <v>44135</v>
      </c>
    </row>
    <row r="2918" spans="1:19" x14ac:dyDescent="0.2">
      <c r="A2918" s="29">
        <v>41709</v>
      </c>
      <c r="B2918" s="1" t="s">
        <v>200</v>
      </c>
      <c r="C2918" s="27">
        <v>44109</v>
      </c>
      <c r="D2918" s="1">
        <v>51960</v>
      </c>
      <c r="J2918" s="1" t="s">
        <v>0</v>
      </c>
      <c r="K2918" s="1" t="s">
        <v>49</v>
      </c>
      <c r="L2918" s="1">
        <v>-1</v>
      </c>
      <c r="M2918" s="1">
        <v>124</v>
      </c>
      <c r="N2918" s="6"/>
      <c r="O2918" s="6">
        <v>124</v>
      </c>
      <c r="P2918" s="6">
        <v>-921958.36</v>
      </c>
      <c r="R2918" s="31">
        <v>-124</v>
      </c>
      <c r="S2918" s="28">
        <v>44135</v>
      </c>
    </row>
    <row r="2919" spans="1:19" x14ac:dyDescent="0.2">
      <c r="A2919" s="29">
        <v>41709</v>
      </c>
      <c r="B2919" s="1" t="s">
        <v>200</v>
      </c>
      <c r="C2919" s="27">
        <v>44109</v>
      </c>
      <c r="D2919" s="1">
        <v>51960</v>
      </c>
      <c r="J2919" s="1" t="s">
        <v>0</v>
      </c>
      <c r="K2919" s="1" t="s">
        <v>49</v>
      </c>
      <c r="L2919" s="1">
        <v>-1.25</v>
      </c>
      <c r="M2919" s="1">
        <v>88</v>
      </c>
      <c r="N2919" s="6"/>
      <c r="O2919" s="6">
        <v>110</v>
      </c>
      <c r="P2919" s="6">
        <v>-918745.01</v>
      </c>
      <c r="R2919" s="31">
        <v>-110</v>
      </c>
      <c r="S2919" s="28">
        <v>44135</v>
      </c>
    </row>
    <row r="2920" spans="1:19" x14ac:dyDescent="0.2">
      <c r="A2920" s="29">
        <v>41709</v>
      </c>
      <c r="B2920" s="1" t="s">
        <v>200</v>
      </c>
      <c r="C2920" s="27">
        <v>44109</v>
      </c>
      <c r="D2920" s="1">
        <v>51960</v>
      </c>
      <c r="J2920" s="1" t="s">
        <v>0</v>
      </c>
      <c r="K2920" s="1" t="s">
        <v>49</v>
      </c>
      <c r="L2920" s="1">
        <v>-1</v>
      </c>
      <c r="M2920" s="1">
        <v>88</v>
      </c>
      <c r="N2920" s="6"/>
      <c r="O2920" s="6">
        <v>88</v>
      </c>
      <c r="P2920" s="6">
        <v>-924816.36</v>
      </c>
      <c r="R2920" s="31">
        <v>-88</v>
      </c>
      <c r="S2920" s="28">
        <v>44135</v>
      </c>
    </row>
    <row r="2921" spans="1:19" x14ac:dyDescent="0.2">
      <c r="A2921" s="29">
        <v>41709</v>
      </c>
      <c r="B2921" s="1" t="s">
        <v>200</v>
      </c>
      <c r="C2921" s="27">
        <v>44109</v>
      </c>
      <c r="D2921" s="1">
        <v>51960</v>
      </c>
      <c r="J2921" s="1" t="s">
        <v>0</v>
      </c>
      <c r="K2921" s="1" t="s">
        <v>49</v>
      </c>
      <c r="L2921" s="1">
        <v>-1</v>
      </c>
      <c r="M2921" s="1">
        <v>66</v>
      </c>
      <c r="N2921" s="6"/>
      <c r="O2921" s="6">
        <v>66</v>
      </c>
      <c r="P2921" s="6">
        <v>-924684.36</v>
      </c>
      <c r="R2921" s="31">
        <v>-66</v>
      </c>
      <c r="S2921" s="28">
        <v>44135</v>
      </c>
    </row>
    <row r="2922" spans="1:19" x14ac:dyDescent="0.2">
      <c r="A2922" s="29">
        <v>41709</v>
      </c>
      <c r="B2922" s="1" t="s">
        <v>200</v>
      </c>
      <c r="C2922" s="27">
        <v>44109</v>
      </c>
      <c r="D2922" s="1">
        <v>51960</v>
      </c>
      <c r="J2922" s="1" t="s">
        <v>0</v>
      </c>
      <c r="K2922" s="1" t="s">
        <v>49</v>
      </c>
      <c r="L2922" s="1">
        <v>-1</v>
      </c>
      <c r="M2922" s="1">
        <v>28</v>
      </c>
      <c r="N2922" s="6"/>
      <c r="O2922" s="6">
        <v>28</v>
      </c>
      <c r="P2922" s="6">
        <v>-924728.36</v>
      </c>
      <c r="R2922" s="31">
        <v>-28</v>
      </c>
      <c r="S2922" s="28">
        <v>44135</v>
      </c>
    </row>
    <row r="2923" spans="1:19" x14ac:dyDescent="0.2">
      <c r="A2923" s="29">
        <v>41709</v>
      </c>
      <c r="B2923" s="1" t="s">
        <v>200</v>
      </c>
      <c r="C2923" s="27">
        <v>44109</v>
      </c>
      <c r="D2923" s="1">
        <v>51960</v>
      </c>
      <c r="J2923" s="1" t="s">
        <v>0</v>
      </c>
      <c r="K2923" s="1" t="s">
        <v>49</v>
      </c>
      <c r="L2923" s="1">
        <v>-1</v>
      </c>
      <c r="M2923" s="1">
        <v>16</v>
      </c>
      <c r="N2923" s="6"/>
      <c r="O2923" s="6">
        <v>16</v>
      </c>
      <c r="P2923" s="6">
        <v>-924700.36</v>
      </c>
      <c r="R2923" s="31">
        <v>-16</v>
      </c>
      <c r="S2923" s="28">
        <v>44135</v>
      </c>
    </row>
    <row r="2924" spans="1:19" x14ac:dyDescent="0.2">
      <c r="A2924" s="29">
        <v>41893</v>
      </c>
      <c r="B2924" s="1" t="s">
        <v>200</v>
      </c>
      <c r="C2924" s="27">
        <v>44109</v>
      </c>
      <c r="D2924" s="1">
        <v>51965</v>
      </c>
      <c r="J2924" s="1" t="s">
        <v>0</v>
      </c>
      <c r="K2924" s="1" t="s">
        <v>49</v>
      </c>
      <c r="L2924" s="1">
        <v>-1</v>
      </c>
      <c r="M2924" s="1">
        <v>898</v>
      </c>
      <c r="N2924" s="6"/>
      <c r="O2924" s="6">
        <v>898</v>
      </c>
      <c r="P2924" s="6">
        <v>-926852.36</v>
      </c>
      <c r="R2924" s="31">
        <v>-898</v>
      </c>
      <c r="S2924" s="28">
        <v>44135</v>
      </c>
    </row>
    <row r="2925" spans="1:19" x14ac:dyDescent="0.2">
      <c r="A2925" s="29">
        <v>41893</v>
      </c>
      <c r="B2925" s="1" t="s">
        <v>200</v>
      </c>
      <c r="C2925" s="27">
        <v>44109</v>
      </c>
      <c r="D2925" s="1">
        <v>51965</v>
      </c>
      <c r="J2925" s="1" t="s">
        <v>0</v>
      </c>
      <c r="K2925" s="1" t="s">
        <v>49</v>
      </c>
      <c r="L2925" s="1">
        <v>-4.25</v>
      </c>
      <c r="M2925" s="1">
        <v>88</v>
      </c>
      <c r="N2925" s="6"/>
      <c r="O2925" s="6">
        <v>374</v>
      </c>
      <c r="P2925" s="6">
        <v>-925888.36</v>
      </c>
      <c r="R2925" s="31">
        <v>-374</v>
      </c>
      <c r="S2925" s="28">
        <v>44135</v>
      </c>
    </row>
    <row r="2926" spans="1:19" x14ac:dyDescent="0.2">
      <c r="A2926" s="29">
        <v>41893</v>
      </c>
      <c r="B2926" s="1" t="s">
        <v>200</v>
      </c>
      <c r="C2926" s="27">
        <v>44109</v>
      </c>
      <c r="D2926" s="1">
        <v>51965</v>
      </c>
      <c r="J2926" s="1" t="s">
        <v>0</v>
      </c>
      <c r="K2926" s="1" t="s">
        <v>49</v>
      </c>
      <c r="L2926" s="1">
        <v>-3</v>
      </c>
      <c r="M2926" s="1">
        <v>88</v>
      </c>
      <c r="N2926" s="6"/>
      <c r="O2926" s="6">
        <v>264</v>
      </c>
      <c r="P2926" s="6">
        <v>-925390.36</v>
      </c>
      <c r="R2926" s="31">
        <v>-264</v>
      </c>
      <c r="S2926" s="28">
        <v>44135</v>
      </c>
    </row>
    <row r="2927" spans="1:19" x14ac:dyDescent="0.2">
      <c r="A2927" s="29">
        <v>41893</v>
      </c>
      <c r="B2927" s="1" t="s">
        <v>200</v>
      </c>
      <c r="C2927" s="27">
        <v>44109</v>
      </c>
      <c r="D2927" s="1">
        <v>51965</v>
      </c>
      <c r="J2927" s="1" t="s">
        <v>0</v>
      </c>
      <c r="K2927" s="1" t="s">
        <v>49</v>
      </c>
      <c r="L2927" s="1">
        <v>-1</v>
      </c>
      <c r="M2927" s="1">
        <v>160</v>
      </c>
      <c r="N2927" s="6"/>
      <c r="O2927" s="6">
        <v>160</v>
      </c>
      <c r="P2927" s="6">
        <v>-922822.36</v>
      </c>
      <c r="R2927" s="31">
        <v>-160</v>
      </c>
      <c r="S2927" s="28">
        <v>44135</v>
      </c>
    </row>
    <row r="2928" spans="1:19" x14ac:dyDescent="0.2">
      <c r="A2928" s="29">
        <v>41893</v>
      </c>
      <c r="B2928" s="1" t="s">
        <v>200</v>
      </c>
      <c r="C2928" s="27">
        <v>44109</v>
      </c>
      <c r="D2928" s="1">
        <v>51965</v>
      </c>
      <c r="J2928" s="1" t="s">
        <v>0</v>
      </c>
      <c r="K2928" s="1" t="s">
        <v>49</v>
      </c>
      <c r="L2928" s="1">
        <v>-1</v>
      </c>
      <c r="M2928" s="1">
        <v>124</v>
      </c>
      <c r="N2928" s="6"/>
      <c r="O2928" s="6">
        <v>124</v>
      </c>
      <c r="P2928" s="6">
        <v>-925514.36</v>
      </c>
      <c r="R2928" s="31">
        <v>-124</v>
      </c>
      <c r="S2928" s="28">
        <v>44135</v>
      </c>
    </row>
    <row r="2929" spans="1:19" x14ac:dyDescent="0.2">
      <c r="A2929" s="29">
        <v>41893</v>
      </c>
      <c r="B2929" s="1" t="s">
        <v>200</v>
      </c>
      <c r="C2929" s="27">
        <v>44109</v>
      </c>
      <c r="D2929" s="1">
        <v>51965</v>
      </c>
      <c r="J2929" s="1" t="s">
        <v>0</v>
      </c>
      <c r="K2929" s="1" t="s">
        <v>49</v>
      </c>
      <c r="L2929" s="1">
        <v>-1.25</v>
      </c>
      <c r="M2929" s="1">
        <v>88</v>
      </c>
      <c r="N2929" s="6"/>
      <c r="O2929" s="6">
        <v>110</v>
      </c>
      <c r="P2929" s="6">
        <v>-919053.01</v>
      </c>
      <c r="R2929" s="31">
        <v>-110</v>
      </c>
      <c r="S2929" s="28">
        <v>44135</v>
      </c>
    </row>
    <row r="2930" spans="1:19" x14ac:dyDescent="0.2">
      <c r="A2930" s="29">
        <v>41893</v>
      </c>
      <c r="B2930" s="1" t="s">
        <v>200</v>
      </c>
      <c r="C2930" s="27">
        <v>44109</v>
      </c>
      <c r="D2930" s="1">
        <v>51965</v>
      </c>
      <c r="J2930" s="1" t="s">
        <v>0</v>
      </c>
      <c r="K2930" s="1" t="s">
        <v>49</v>
      </c>
      <c r="L2930" s="1">
        <v>-1</v>
      </c>
      <c r="M2930" s="1">
        <v>88</v>
      </c>
      <c r="N2930" s="6"/>
      <c r="O2930" s="6">
        <v>88</v>
      </c>
      <c r="P2930" s="6">
        <v>-925126.36</v>
      </c>
      <c r="R2930" s="31">
        <v>-88</v>
      </c>
      <c r="S2930" s="28">
        <v>44135</v>
      </c>
    </row>
    <row r="2931" spans="1:19" x14ac:dyDescent="0.2">
      <c r="A2931" s="29">
        <v>41893</v>
      </c>
      <c r="B2931" s="1" t="s">
        <v>200</v>
      </c>
      <c r="C2931" s="27">
        <v>44109</v>
      </c>
      <c r="D2931" s="1">
        <v>51965</v>
      </c>
      <c r="J2931" s="1" t="s">
        <v>0</v>
      </c>
      <c r="K2931" s="1" t="s">
        <v>49</v>
      </c>
      <c r="L2931" s="1">
        <v>-0.75</v>
      </c>
      <c r="M2931" s="1">
        <v>88</v>
      </c>
      <c r="N2931" s="6"/>
      <c r="O2931" s="6">
        <v>66</v>
      </c>
      <c r="P2931" s="6">
        <v>-918943.01</v>
      </c>
      <c r="R2931" s="31">
        <v>-66</v>
      </c>
      <c r="S2931" s="28">
        <v>44135</v>
      </c>
    </row>
    <row r="2932" spans="1:19" x14ac:dyDescent="0.2">
      <c r="A2932" s="29">
        <v>41893</v>
      </c>
      <c r="B2932" s="1" t="s">
        <v>200</v>
      </c>
      <c r="C2932" s="27">
        <v>44109</v>
      </c>
      <c r="D2932" s="1">
        <v>51965</v>
      </c>
      <c r="J2932" s="1" t="s">
        <v>0</v>
      </c>
      <c r="K2932" s="1" t="s">
        <v>49</v>
      </c>
      <c r="L2932" s="1">
        <v>-0.75</v>
      </c>
      <c r="M2932" s="1">
        <v>88</v>
      </c>
      <c r="N2932" s="6"/>
      <c r="O2932" s="6">
        <v>66</v>
      </c>
      <c r="P2932" s="6">
        <v>-925954.36</v>
      </c>
      <c r="R2932" s="31">
        <v>-66</v>
      </c>
      <c r="S2932" s="28">
        <v>44135</v>
      </c>
    </row>
    <row r="2933" spans="1:19" x14ac:dyDescent="0.2">
      <c r="A2933" s="29">
        <v>41894</v>
      </c>
      <c r="B2933" s="1" t="s">
        <v>200</v>
      </c>
      <c r="C2933" s="27">
        <v>44109</v>
      </c>
      <c r="D2933" s="1">
        <v>51966</v>
      </c>
      <c r="J2933" s="1" t="s">
        <v>0</v>
      </c>
      <c r="K2933" s="1" t="s">
        <v>49</v>
      </c>
      <c r="L2933" s="1">
        <v>-1</v>
      </c>
      <c r="M2933" s="1">
        <v>898</v>
      </c>
      <c r="N2933" s="6"/>
      <c r="O2933" s="6">
        <v>898</v>
      </c>
      <c r="P2933" s="6">
        <v>-920139.01</v>
      </c>
      <c r="R2933" s="31">
        <v>-898</v>
      </c>
      <c r="S2933" s="28">
        <v>44135</v>
      </c>
    </row>
    <row r="2934" spans="1:19" x14ac:dyDescent="0.2">
      <c r="A2934" s="29">
        <v>41894</v>
      </c>
      <c r="B2934" s="1" t="s">
        <v>200</v>
      </c>
      <c r="C2934" s="27">
        <v>44109</v>
      </c>
      <c r="D2934" s="1">
        <v>51966</v>
      </c>
      <c r="J2934" s="1" t="s">
        <v>0</v>
      </c>
      <c r="K2934" s="1" t="s">
        <v>49</v>
      </c>
      <c r="L2934" s="1">
        <v>-3</v>
      </c>
      <c r="M2934" s="1">
        <v>88</v>
      </c>
      <c r="N2934" s="6"/>
      <c r="O2934" s="6">
        <v>264</v>
      </c>
      <c r="P2934" s="6">
        <v>-921394.36</v>
      </c>
      <c r="R2934" s="31">
        <v>-264</v>
      </c>
      <c r="S2934" s="28">
        <v>44135</v>
      </c>
    </row>
    <row r="2935" spans="1:19" x14ac:dyDescent="0.2">
      <c r="A2935" s="29">
        <v>41894</v>
      </c>
      <c r="B2935" s="1" t="s">
        <v>200</v>
      </c>
      <c r="C2935" s="27">
        <v>44109</v>
      </c>
      <c r="D2935" s="1">
        <v>51966</v>
      </c>
      <c r="J2935" s="1" t="s">
        <v>0</v>
      </c>
      <c r="K2935" s="1" t="s">
        <v>49</v>
      </c>
      <c r="L2935" s="1">
        <v>-1</v>
      </c>
      <c r="M2935" s="1">
        <v>168</v>
      </c>
      <c r="N2935" s="6"/>
      <c r="O2935" s="6">
        <v>168</v>
      </c>
      <c r="P2935" s="6">
        <v>-920901.01</v>
      </c>
      <c r="R2935" s="31">
        <v>-168</v>
      </c>
      <c r="S2935" s="28">
        <v>44135</v>
      </c>
    </row>
    <row r="2936" spans="1:19" x14ac:dyDescent="0.2">
      <c r="A2936" s="29">
        <v>41894</v>
      </c>
      <c r="B2936" s="1" t="s">
        <v>200</v>
      </c>
      <c r="C2936" s="27">
        <v>44109</v>
      </c>
      <c r="D2936" s="1">
        <v>51966</v>
      </c>
      <c r="J2936" s="1" t="s">
        <v>0</v>
      </c>
      <c r="K2936" s="1" t="s">
        <v>49</v>
      </c>
      <c r="L2936" s="1">
        <v>-1</v>
      </c>
      <c r="M2936" s="1">
        <v>160</v>
      </c>
      <c r="N2936" s="6"/>
      <c r="O2936" s="6">
        <v>160</v>
      </c>
      <c r="P2936" s="6">
        <v>-919241.01</v>
      </c>
      <c r="R2936" s="31">
        <v>-160</v>
      </c>
      <c r="S2936" s="28">
        <v>44135</v>
      </c>
    </row>
    <row r="2937" spans="1:19" x14ac:dyDescent="0.2">
      <c r="A2937" s="29">
        <v>41894</v>
      </c>
      <c r="B2937" s="1" t="s">
        <v>200</v>
      </c>
      <c r="C2937" s="27">
        <v>44109</v>
      </c>
      <c r="D2937" s="1">
        <v>51966</v>
      </c>
      <c r="J2937" s="1" t="s">
        <v>0</v>
      </c>
      <c r="K2937" s="1" t="s">
        <v>49</v>
      </c>
      <c r="L2937" s="1">
        <v>-1</v>
      </c>
      <c r="M2937" s="1">
        <v>124</v>
      </c>
      <c r="N2937" s="6"/>
      <c r="O2937" s="6">
        <v>124</v>
      </c>
      <c r="P2937" s="6">
        <v>-921130.36</v>
      </c>
      <c r="R2937" s="31">
        <v>-124</v>
      </c>
      <c r="S2937" s="28">
        <v>44135</v>
      </c>
    </row>
    <row r="2938" spans="1:19" x14ac:dyDescent="0.2">
      <c r="A2938" s="29">
        <v>41894</v>
      </c>
      <c r="B2938" s="1" t="s">
        <v>200</v>
      </c>
      <c r="C2938" s="27">
        <v>44109</v>
      </c>
      <c r="D2938" s="1">
        <v>51966</v>
      </c>
      <c r="J2938" s="1" t="s">
        <v>0</v>
      </c>
      <c r="K2938" s="1" t="s">
        <v>49</v>
      </c>
      <c r="L2938" s="1">
        <v>-1</v>
      </c>
      <c r="M2938" s="1">
        <v>112</v>
      </c>
      <c r="N2938" s="6"/>
      <c r="O2938" s="6">
        <v>112</v>
      </c>
      <c r="P2938" s="6">
        <v>-924928.36</v>
      </c>
      <c r="R2938" s="31">
        <v>-112</v>
      </c>
      <c r="S2938" s="28">
        <v>44135</v>
      </c>
    </row>
    <row r="2939" spans="1:19" x14ac:dyDescent="0.2">
      <c r="A2939" s="29">
        <v>41894</v>
      </c>
      <c r="B2939" s="1" t="s">
        <v>200</v>
      </c>
      <c r="C2939" s="27">
        <v>44109</v>
      </c>
      <c r="D2939" s="1">
        <v>51966</v>
      </c>
      <c r="J2939" s="1" t="s">
        <v>0</v>
      </c>
      <c r="K2939" s="1" t="s">
        <v>49</v>
      </c>
      <c r="L2939" s="1">
        <v>-1</v>
      </c>
      <c r="M2939" s="1">
        <v>88</v>
      </c>
      <c r="N2939" s="6"/>
      <c r="O2939" s="6">
        <v>88</v>
      </c>
      <c r="P2939" s="6">
        <v>-920989.01</v>
      </c>
      <c r="R2939" s="31">
        <v>-88</v>
      </c>
      <c r="S2939" s="28">
        <v>44135</v>
      </c>
    </row>
    <row r="2940" spans="1:19" x14ac:dyDescent="0.2">
      <c r="A2940" s="29">
        <v>41894</v>
      </c>
      <c r="B2940" s="1" t="s">
        <v>200</v>
      </c>
      <c r="C2940" s="27">
        <v>44109</v>
      </c>
      <c r="D2940" s="1">
        <v>51966</v>
      </c>
      <c r="J2940" s="1" t="s">
        <v>0</v>
      </c>
      <c r="K2940" s="1" t="s">
        <v>49</v>
      </c>
      <c r="L2940" s="1">
        <v>-1</v>
      </c>
      <c r="M2940" s="1">
        <v>28</v>
      </c>
      <c r="N2940" s="6"/>
      <c r="O2940" s="6">
        <v>28</v>
      </c>
      <c r="P2940" s="6">
        <v>-919081.01</v>
      </c>
      <c r="R2940" s="31">
        <v>-28</v>
      </c>
      <c r="S2940" s="28">
        <v>44135</v>
      </c>
    </row>
    <row r="2941" spans="1:19" x14ac:dyDescent="0.2">
      <c r="A2941" s="29">
        <v>41894</v>
      </c>
      <c r="B2941" s="1" t="s">
        <v>200</v>
      </c>
      <c r="C2941" s="27">
        <v>44109</v>
      </c>
      <c r="D2941" s="1">
        <v>51966</v>
      </c>
      <c r="J2941" s="1" t="s">
        <v>0</v>
      </c>
      <c r="K2941" s="1" t="s">
        <v>49</v>
      </c>
      <c r="L2941" s="1">
        <v>-1</v>
      </c>
      <c r="M2941" s="1">
        <v>17.350000000000001</v>
      </c>
      <c r="N2941" s="6"/>
      <c r="O2941" s="6">
        <v>17.350000000000001</v>
      </c>
      <c r="P2941" s="6">
        <v>-921006.36</v>
      </c>
      <c r="R2941" s="31">
        <v>-17.350000000000001</v>
      </c>
      <c r="S2941" s="28">
        <v>44135</v>
      </c>
    </row>
    <row r="2942" spans="1:19" x14ac:dyDescent="0.2">
      <c r="A2942" s="29">
        <v>42045</v>
      </c>
      <c r="B2942" s="1" t="s">
        <v>200</v>
      </c>
      <c r="C2942" s="27">
        <v>44109</v>
      </c>
      <c r="D2942" s="1">
        <v>52030</v>
      </c>
      <c r="J2942" s="1" t="s">
        <v>0</v>
      </c>
      <c r="K2942" s="1" t="s">
        <v>49</v>
      </c>
      <c r="L2942" s="1">
        <v>-1.25</v>
      </c>
      <c r="M2942" s="1">
        <v>88</v>
      </c>
      <c r="N2942" s="6"/>
      <c r="O2942" s="6">
        <v>110</v>
      </c>
      <c r="P2942" s="6">
        <v>-925038.36</v>
      </c>
      <c r="R2942" s="31">
        <v>-110</v>
      </c>
      <c r="S2942" s="28">
        <v>44135</v>
      </c>
    </row>
    <row r="2943" spans="1:19" x14ac:dyDescent="0.2">
      <c r="A2943" s="29">
        <v>41936</v>
      </c>
      <c r="B2943" s="1" t="s">
        <v>200</v>
      </c>
      <c r="C2943" s="27">
        <v>44110</v>
      </c>
      <c r="D2943" s="1">
        <v>51973</v>
      </c>
      <c r="J2943" s="1" t="s">
        <v>0</v>
      </c>
      <c r="K2943" s="1" t="s">
        <v>49</v>
      </c>
      <c r="L2943" s="1">
        <v>-6.5</v>
      </c>
      <c r="M2943" s="1">
        <v>88</v>
      </c>
      <c r="N2943" s="6"/>
      <c r="O2943" s="6">
        <v>572</v>
      </c>
      <c r="P2943" s="6">
        <v>-927548.36</v>
      </c>
      <c r="R2943" s="31">
        <v>-572</v>
      </c>
      <c r="S2943" s="28">
        <v>44135</v>
      </c>
    </row>
    <row r="2944" spans="1:19" x14ac:dyDescent="0.2">
      <c r="A2944" s="29">
        <v>41936</v>
      </c>
      <c r="B2944" s="1" t="s">
        <v>200</v>
      </c>
      <c r="C2944" s="27">
        <v>44110</v>
      </c>
      <c r="D2944" s="1">
        <v>51973</v>
      </c>
      <c r="J2944" s="1" t="s">
        <v>0</v>
      </c>
      <c r="K2944" s="1" t="s">
        <v>49</v>
      </c>
      <c r="L2944" s="1">
        <v>-5.5</v>
      </c>
      <c r="M2944" s="1">
        <v>88</v>
      </c>
      <c r="N2944" s="6"/>
      <c r="O2944" s="6">
        <v>484</v>
      </c>
      <c r="P2944" s="6">
        <v>-928156.36</v>
      </c>
      <c r="R2944" s="31">
        <v>-484</v>
      </c>
      <c r="S2944" s="28">
        <v>44135</v>
      </c>
    </row>
    <row r="2945" spans="1:19" x14ac:dyDescent="0.2">
      <c r="A2945" s="29">
        <v>41936</v>
      </c>
      <c r="B2945" s="1" t="s">
        <v>200</v>
      </c>
      <c r="C2945" s="27">
        <v>44110</v>
      </c>
      <c r="D2945" s="1">
        <v>51973</v>
      </c>
      <c r="J2945" s="1" t="s">
        <v>0</v>
      </c>
      <c r="K2945" s="1" t="s">
        <v>49</v>
      </c>
      <c r="L2945" s="1">
        <v>-4.75</v>
      </c>
      <c r="M2945" s="1">
        <v>88</v>
      </c>
      <c r="N2945" s="6"/>
      <c r="O2945" s="6">
        <v>418</v>
      </c>
      <c r="P2945" s="6">
        <v>-928698.36</v>
      </c>
      <c r="R2945" s="31">
        <v>-418</v>
      </c>
      <c r="S2945" s="28">
        <v>44135</v>
      </c>
    </row>
    <row r="2946" spans="1:19" x14ac:dyDescent="0.2">
      <c r="A2946" s="29">
        <v>41936</v>
      </c>
      <c r="B2946" s="1" t="s">
        <v>200</v>
      </c>
      <c r="C2946" s="27">
        <v>44110</v>
      </c>
      <c r="D2946" s="1">
        <v>51973</v>
      </c>
      <c r="J2946" s="1" t="s">
        <v>0</v>
      </c>
      <c r="K2946" s="1" t="s">
        <v>49</v>
      </c>
      <c r="L2946" s="1">
        <v>-1</v>
      </c>
      <c r="M2946" s="1">
        <v>124</v>
      </c>
      <c r="N2946" s="6"/>
      <c r="O2946" s="6">
        <v>124</v>
      </c>
      <c r="P2946" s="6">
        <v>-926976.36</v>
      </c>
      <c r="R2946" s="31">
        <v>-124</v>
      </c>
      <c r="S2946" s="28">
        <v>44135</v>
      </c>
    </row>
    <row r="2947" spans="1:19" x14ac:dyDescent="0.2">
      <c r="A2947" s="29">
        <v>41936</v>
      </c>
      <c r="B2947" s="1" t="s">
        <v>200</v>
      </c>
      <c r="C2947" s="27">
        <v>44110</v>
      </c>
      <c r="D2947" s="1">
        <v>51973</v>
      </c>
      <c r="J2947" s="1" t="s">
        <v>0</v>
      </c>
      <c r="K2947" s="1" t="s">
        <v>49</v>
      </c>
      <c r="L2947" s="1">
        <v>-1</v>
      </c>
      <c r="M2947" s="1">
        <v>124</v>
      </c>
      <c r="N2947" s="6"/>
      <c r="O2947" s="6">
        <v>124</v>
      </c>
      <c r="P2947" s="6">
        <v>-927672.36</v>
      </c>
      <c r="R2947" s="31">
        <v>-124</v>
      </c>
      <c r="S2947" s="28">
        <v>44135</v>
      </c>
    </row>
    <row r="2948" spans="1:19" x14ac:dyDescent="0.2">
      <c r="A2948" s="29">
        <v>41936</v>
      </c>
      <c r="B2948" s="1" t="s">
        <v>200</v>
      </c>
      <c r="C2948" s="27">
        <v>44110</v>
      </c>
      <c r="D2948" s="1">
        <v>51973</v>
      </c>
      <c r="J2948" s="1" t="s">
        <v>0</v>
      </c>
      <c r="K2948" s="1" t="s">
        <v>49</v>
      </c>
      <c r="L2948" s="1">
        <v>-1</v>
      </c>
      <c r="M2948" s="1">
        <v>124</v>
      </c>
      <c r="N2948" s="6"/>
      <c r="O2948" s="6">
        <v>124</v>
      </c>
      <c r="P2948" s="6">
        <v>-928280.36</v>
      </c>
      <c r="R2948" s="31">
        <v>-124</v>
      </c>
      <c r="S2948" s="28">
        <v>44135</v>
      </c>
    </row>
    <row r="2949" spans="1:19" x14ac:dyDescent="0.2">
      <c r="A2949" s="29">
        <v>42057</v>
      </c>
      <c r="B2949" s="1" t="s">
        <v>200</v>
      </c>
      <c r="C2949" s="27">
        <v>44111</v>
      </c>
      <c r="D2949" s="1">
        <v>52040</v>
      </c>
      <c r="J2949" s="1" t="s">
        <v>0</v>
      </c>
      <c r="K2949" s="1" t="s">
        <v>49</v>
      </c>
      <c r="L2949" s="1">
        <v>-0.75</v>
      </c>
      <c r="M2949" s="1">
        <v>110</v>
      </c>
      <c r="N2949" s="6"/>
      <c r="O2949" s="6">
        <v>82.5</v>
      </c>
      <c r="P2949" s="6">
        <v>-928780.86</v>
      </c>
      <c r="R2949" s="31">
        <v>-82.5</v>
      </c>
      <c r="S2949" s="28">
        <v>44135</v>
      </c>
    </row>
    <row r="2950" spans="1:19" x14ac:dyDescent="0.2">
      <c r="A2950" s="29">
        <v>42060</v>
      </c>
      <c r="B2950" s="1" t="s">
        <v>200</v>
      </c>
      <c r="C2950" s="27">
        <v>44111</v>
      </c>
      <c r="D2950" s="1">
        <v>52043</v>
      </c>
      <c r="J2950" s="1" t="s">
        <v>0</v>
      </c>
      <c r="K2950" s="1" t="s">
        <v>49</v>
      </c>
      <c r="L2950" s="1">
        <v>-1</v>
      </c>
      <c r="M2950" s="1">
        <v>155</v>
      </c>
      <c r="N2950" s="6"/>
      <c r="O2950" s="6">
        <v>155</v>
      </c>
      <c r="P2950" s="6">
        <v>-929018.36</v>
      </c>
      <c r="R2950" s="31">
        <v>-155</v>
      </c>
      <c r="S2950" s="28">
        <v>44135</v>
      </c>
    </row>
    <row r="2951" spans="1:19" x14ac:dyDescent="0.2">
      <c r="A2951" s="29">
        <v>42060</v>
      </c>
      <c r="B2951" s="1" t="s">
        <v>200</v>
      </c>
      <c r="C2951" s="27">
        <v>44111</v>
      </c>
      <c r="D2951" s="1">
        <v>52043</v>
      </c>
      <c r="J2951" s="1" t="s">
        <v>0</v>
      </c>
      <c r="K2951" s="1" t="s">
        <v>49</v>
      </c>
      <c r="L2951" s="1">
        <v>-0.75</v>
      </c>
      <c r="M2951" s="1">
        <v>110</v>
      </c>
      <c r="N2951" s="6"/>
      <c r="O2951" s="6">
        <v>82.5</v>
      </c>
      <c r="P2951" s="6">
        <v>-928863.36</v>
      </c>
      <c r="R2951" s="31">
        <v>-82.5</v>
      </c>
      <c r="S2951" s="28">
        <v>44135</v>
      </c>
    </row>
    <row r="2952" spans="1:19" x14ac:dyDescent="0.2">
      <c r="A2952" s="29">
        <v>42060</v>
      </c>
      <c r="B2952" s="1" t="s">
        <v>200</v>
      </c>
      <c r="C2952" s="27">
        <v>44111</v>
      </c>
      <c r="D2952" s="1">
        <v>52043</v>
      </c>
      <c r="J2952" s="1" t="s">
        <v>0</v>
      </c>
      <c r="K2952" s="1" t="s">
        <v>49</v>
      </c>
      <c r="L2952" s="1">
        <v>-0.5</v>
      </c>
      <c r="M2952" s="1">
        <v>110</v>
      </c>
      <c r="N2952" s="6"/>
      <c r="O2952" s="6">
        <v>55</v>
      </c>
      <c r="P2952" s="6">
        <v>-929073.36</v>
      </c>
      <c r="R2952" s="31">
        <v>-55</v>
      </c>
      <c r="S2952" s="28">
        <v>44135</v>
      </c>
    </row>
    <row r="2953" spans="1:19" x14ac:dyDescent="0.2">
      <c r="A2953" s="29">
        <v>41937</v>
      </c>
      <c r="B2953" s="1" t="s">
        <v>200</v>
      </c>
      <c r="C2953" s="27">
        <v>44112</v>
      </c>
      <c r="D2953" s="1">
        <v>51974</v>
      </c>
      <c r="J2953" s="1" t="s">
        <v>0</v>
      </c>
      <c r="K2953" s="1" t="s">
        <v>49</v>
      </c>
      <c r="L2953" s="1">
        <v>-9</v>
      </c>
      <c r="M2953" s="1">
        <v>88</v>
      </c>
      <c r="N2953" s="6"/>
      <c r="O2953" s="6">
        <v>792</v>
      </c>
      <c r="P2953" s="6">
        <v>-934155.36</v>
      </c>
      <c r="R2953" s="31">
        <v>-792</v>
      </c>
      <c r="S2953" s="28">
        <v>44135</v>
      </c>
    </row>
    <row r="2954" spans="1:19" x14ac:dyDescent="0.2">
      <c r="A2954" s="29">
        <v>41937</v>
      </c>
      <c r="B2954" s="1" t="s">
        <v>200</v>
      </c>
      <c r="C2954" s="27">
        <v>44112</v>
      </c>
      <c r="D2954" s="1">
        <v>51974</v>
      </c>
      <c r="J2954" s="1" t="s">
        <v>0</v>
      </c>
      <c r="K2954" s="1" t="s">
        <v>49</v>
      </c>
      <c r="L2954" s="1">
        <v>-8.25</v>
      </c>
      <c r="M2954" s="1">
        <v>88</v>
      </c>
      <c r="N2954" s="6"/>
      <c r="O2954" s="6">
        <v>726</v>
      </c>
      <c r="P2954" s="6">
        <v>-932241.36</v>
      </c>
      <c r="R2954" s="31">
        <v>-726</v>
      </c>
      <c r="S2954" s="28">
        <v>44135</v>
      </c>
    </row>
    <row r="2955" spans="1:19" x14ac:dyDescent="0.2">
      <c r="A2955" s="29">
        <v>41937</v>
      </c>
      <c r="B2955" s="1" t="s">
        <v>200</v>
      </c>
      <c r="C2955" s="27">
        <v>44112</v>
      </c>
      <c r="D2955" s="1">
        <v>51974</v>
      </c>
      <c r="J2955" s="1" t="s">
        <v>0</v>
      </c>
      <c r="K2955" s="1" t="s">
        <v>49</v>
      </c>
      <c r="L2955" s="1">
        <v>-8</v>
      </c>
      <c r="M2955" s="1">
        <v>88</v>
      </c>
      <c r="N2955" s="6"/>
      <c r="O2955" s="6">
        <v>704</v>
      </c>
      <c r="P2955" s="6">
        <v>-933363.36</v>
      </c>
      <c r="R2955" s="31">
        <v>-704</v>
      </c>
      <c r="S2955" s="28">
        <v>44135</v>
      </c>
    </row>
    <row r="2956" spans="1:19" x14ac:dyDescent="0.2">
      <c r="A2956" s="29">
        <v>41937</v>
      </c>
      <c r="B2956" s="1" t="s">
        <v>200</v>
      </c>
      <c r="C2956" s="27">
        <v>44112</v>
      </c>
      <c r="D2956" s="1">
        <v>51974</v>
      </c>
      <c r="J2956" s="1" t="s">
        <v>0</v>
      </c>
      <c r="K2956" s="1" t="s">
        <v>49</v>
      </c>
      <c r="L2956" s="1">
        <v>-7.5</v>
      </c>
      <c r="M2956" s="1">
        <v>88</v>
      </c>
      <c r="N2956" s="6"/>
      <c r="O2956" s="6">
        <v>660</v>
      </c>
      <c r="P2956" s="6">
        <v>-931515.36</v>
      </c>
      <c r="R2956" s="31">
        <v>-660</v>
      </c>
      <c r="S2956" s="28">
        <v>44135</v>
      </c>
    </row>
    <row r="2957" spans="1:19" x14ac:dyDescent="0.2">
      <c r="A2957" s="29">
        <v>41937</v>
      </c>
      <c r="B2957" s="1" t="s">
        <v>200</v>
      </c>
      <c r="C2957" s="27">
        <v>44112</v>
      </c>
      <c r="D2957" s="1">
        <v>51974</v>
      </c>
      <c r="J2957" s="1" t="s">
        <v>0</v>
      </c>
      <c r="K2957" s="1" t="s">
        <v>49</v>
      </c>
      <c r="L2957" s="1">
        <v>-6.75</v>
      </c>
      <c r="M2957" s="1">
        <v>88</v>
      </c>
      <c r="N2957" s="6"/>
      <c r="O2957" s="6">
        <v>594</v>
      </c>
      <c r="P2957" s="6">
        <v>-929997.36</v>
      </c>
      <c r="R2957" s="31">
        <v>-594</v>
      </c>
      <c r="S2957" s="28">
        <v>44135</v>
      </c>
    </row>
    <row r="2958" spans="1:19" x14ac:dyDescent="0.2">
      <c r="A2958" s="29">
        <v>41937</v>
      </c>
      <c r="B2958" s="1" t="s">
        <v>200</v>
      </c>
      <c r="C2958" s="27">
        <v>44112</v>
      </c>
      <c r="D2958" s="1">
        <v>51974</v>
      </c>
      <c r="J2958" s="1" t="s">
        <v>0</v>
      </c>
      <c r="K2958" s="1" t="s">
        <v>49</v>
      </c>
      <c r="L2958" s="1">
        <v>-4.25</v>
      </c>
      <c r="M2958" s="1">
        <v>88</v>
      </c>
      <c r="N2958" s="6"/>
      <c r="O2958" s="6">
        <v>374</v>
      </c>
      <c r="P2958" s="6">
        <v>-930371.36</v>
      </c>
      <c r="R2958" s="31">
        <v>-374</v>
      </c>
      <c r="S2958" s="28">
        <v>44135</v>
      </c>
    </row>
    <row r="2959" spans="1:19" x14ac:dyDescent="0.2">
      <c r="A2959" s="29">
        <v>41937</v>
      </c>
      <c r="B2959" s="1" t="s">
        <v>200</v>
      </c>
      <c r="C2959" s="27">
        <v>44112</v>
      </c>
      <c r="D2959" s="1">
        <v>51974</v>
      </c>
      <c r="J2959" s="1" t="s">
        <v>0</v>
      </c>
      <c r="K2959" s="1" t="s">
        <v>49</v>
      </c>
      <c r="L2959" s="1">
        <v>-3.75</v>
      </c>
      <c r="M2959" s="1">
        <v>88</v>
      </c>
      <c r="N2959" s="6"/>
      <c r="O2959" s="6">
        <v>330</v>
      </c>
      <c r="P2959" s="6">
        <v>-929403.36</v>
      </c>
      <c r="R2959" s="31">
        <v>-330</v>
      </c>
      <c r="S2959" s="28">
        <v>44135</v>
      </c>
    </row>
    <row r="2960" spans="1:19" x14ac:dyDescent="0.2">
      <c r="A2960" s="29">
        <v>41937</v>
      </c>
      <c r="B2960" s="1" t="s">
        <v>200</v>
      </c>
      <c r="C2960" s="27">
        <v>44112</v>
      </c>
      <c r="D2960" s="1">
        <v>51974</v>
      </c>
      <c r="J2960" s="1" t="s">
        <v>0</v>
      </c>
      <c r="K2960" s="1" t="s">
        <v>49</v>
      </c>
      <c r="L2960" s="1">
        <v>-3.25</v>
      </c>
      <c r="M2960" s="1">
        <v>88</v>
      </c>
      <c r="N2960" s="6"/>
      <c r="O2960" s="6">
        <v>286</v>
      </c>
      <c r="P2960" s="6">
        <v>-932659.36</v>
      </c>
      <c r="R2960" s="31">
        <v>-286</v>
      </c>
      <c r="S2960" s="28">
        <v>44135</v>
      </c>
    </row>
    <row r="2961" spans="1:19" x14ac:dyDescent="0.2">
      <c r="A2961" s="29">
        <v>41937</v>
      </c>
      <c r="B2961" s="1" t="s">
        <v>200</v>
      </c>
      <c r="C2961" s="27">
        <v>44112</v>
      </c>
      <c r="D2961" s="1">
        <v>51974</v>
      </c>
      <c r="J2961" s="1" t="s">
        <v>0</v>
      </c>
      <c r="K2961" s="1" t="s">
        <v>49</v>
      </c>
      <c r="L2961" s="1">
        <v>-2.5</v>
      </c>
      <c r="M2961" s="1">
        <v>88</v>
      </c>
      <c r="N2961" s="6"/>
      <c r="O2961" s="6">
        <v>220</v>
      </c>
      <c r="P2961" s="6">
        <v>-930591.36</v>
      </c>
      <c r="R2961" s="31">
        <v>-220</v>
      </c>
      <c r="S2961" s="28">
        <v>44135</v>
      </c>
    </row>
    <row r="2962" spans="1:19" x14ac:dyDescent="0.2">
      <c r="A2962" s="29">
        <v>41937</v>
      </c>
      <c r="B2962" s="1" t="s">
        <v>200</v>
      </c>
      <c r="C2962" s="27">
        <v>44112</v>
      </c>
      <c r="D2962" s="1">
        <v>51974</v>
      </c>
      <c r="J2962" s="1" t="s">
        <v>0</v>
      </c>
      <c r="K2962" s="1" t="s">
        <v>49</v>
      </c>
      <c r="L2962" s="1">
        <v>-2</v>
      </c>
      <c r="M2962" s="1">
        <v>88</v>
      </c>
      <c r="N2962" s="6"/>
      <c r="O2962" s="6">
        <v>176</v>
      </c>
      <c r="P2962" s="6">
        <v>-930767.35999999999</v>
      </c>
      <c r="R2962" s="31">
        <v>-176</v>
      </c>
      <c r="S2962" s="28">
        <v>44135</v>
      </c>
    </row>
    <row r="2963" spans="1:19" x14ac:dyDescent="0.2">
      <c r="A2963" s="29">
        <v>41937</v>
      </c>
      <c r="B2963" s="1" t="s">
        <v>200</v>
      </c>
      <c r="C2963" s="27">
        <v>44112</v>
      </c>
      <c r="D2963" s="1">
        <v>51974</v>
      </c>
      <c r="J2963" s="1" t="s">
        <v>0</v>
      </c>
      <c r="K2963" s="1" t="s">
        <v>49</v>
      </c>
      <c r="L2963" s="1">
        <v>-1.5</v>
      </c>
      <c r="M2963" s="1">
        <v>88</v>
      </c>
      <c r="N2963" s="6"/>
      <c r="O2963" s="6">
        <v>132</v>
      </c>
      <c r="P2963" s="6">
        <v>-932373.36</v>
      </c>
      <c r="R2963" s="31">
        <v>-132</v>
      </c>
      <c r="S2963" s="28">
        <v>44135</v>
      </c>
    </row>
    <row r="2964" spans="1:19" x14ac:dyDescent="0.2">
      <c r="A2964" s="29">
        <v>41937</v>
      </c>
      <c r="B2964" s="1" t="s">
        <v>200</v>
      </c>
      <c r="C2964" s="27">
        <v>44112</v>
      </c>
      <c r="D2964" s="1">
        <v>51974</v>
      </c>
      <c r="J2964" s="1" t="s">
        <v>0</v>
      </c>
      <c r="K2964" s="1" t="s">
        <v>49</v>
      </c>
      <c r="L2964" s="1">
        <v>-1</v>
      </c>
      <c r="M2964" s="1">
        <v>88</v>
      </c>
      <c r="N2964" s="6"/>
      <c r="O2964" s="6">
        <v>88</v>
      </c>
      <c r="P2964" s="6">
        <v>-930855.36</v>
      </c>
      <c r="R2964" s="31">
        <v>-88</v>
      </c>
      <c r="S2964" s="28">
        <v>44135</v>
      </c>
    </row>
    <row r="2965" spans="1:19" x14ac:dyDescent="0.2">
      <c r="A2965" s="29">
        <v>42066</v>
      </c>
      <c r="B2965" s="1" t="s">
        <v>200</v>
      </c>
      <c r="C2965" s="27">
        <v>44112</v>
      </c>
      <c r="D2965" s="1">
        <v>52049</v>
      </c>
      <c r="J2965" s="1" t="s">
        <v>0</v>
      </c>
      <c r="K2965" s="1" t="s">
        <v>49</v>
      </c>
      <c r="L2965" s="1">
        <v>-2.25</v>
      </c>
      <c r="M2965" s="1">
        <v>110</v>
      </c>
      <c r="N2965" s="6"/>
      <c r="O2965" s="6">
        <v>247.5</v>
      </c>
      <c r="P2965" s="6">
        <v>-934887.86</v>
      </c>
      <c r="R2965" s="31">
        <v>-247.5</v>
      </c>
      <c r="S2965" s="28">
        <v>44135</v>
      </c>
    </row>
    <row r="2966" spans="1:19" x14ac:dyDescent="0.2">
      <c r="A2966" s="29">
        <v>42066</v>
      </c>
      <c r="B2966" s="1" t="s">
        <v>200</v>
      </c>
      <c r="C2966" s="27">
        <v>44112</v>
      </c>
      <c r="D2966" s="1">
        <v>52049</v>
      </c>
      <c r="J2966" s="1" t="s">
        <v>0</v>
      </c>
      <c r="K2966" s="1" t="s">
        <v>49</v>
      </c>
      <c r="L2966" s="1">
        <v>-1</v>
      </c>
      <c r="M2966" s="1">
        <v>155</v>
      </c>
      <c r="N2966" s="6"/>
      <c r="O2966" s="6">
        <v>155</v>
      </c>
      <c r="P2966" s="6">
        <v>-934447.86</v>
      </c>
      <c r="R2966" s="31">
        <v>-155</v>
      </c>
      <c r="S2966" s="28">
        <v>44135</v>
      </c>
    </row>
    <row r="2967" spans="1:19" x14ac:dyDescent="0.2">
      <c r="A2967" s="29">
        <v>42066</v>
      </c>
      <c r="B2967" s="1" t="s">
        <v>200</v>
      </c>
      <c r="C2967" s="27">
        <v>44112</v>
      </c>
      <c r="D2967" s="1">
        <v>52049</v>
      </c>
      <c r="J2967" s="1" t="s">
        <v>0</v>
      </c>
      <c r="K2967" s="1" t="s">
        <v>49</v>
      </c>
      <c r="L2967" s="1">
        <v>-1.25</v>
      </c>
      <c r="M2967" s="1">
        <v>110</v>
      </c>
      <c r="N2967" s="6"/>
      <c r="O2967" s="6">
        <v>137.5</v>
      </c>
      <c r="P2967" s="6">
        <v>-934292.86</v>
      </c>
      <c r="R2967" s="31">
        <v>-137.5</v>
      </c>
      <c r="S2967" s="28">
        <v>44135</v>
      </c>
    </row>
    <row r="2968" spans="1:19" x14ac:dyDescent="0.2">
      <c r="A2968" s="29">
        <v>42066</v>
      </c>
      <c r="B2968" s="1" t="s">
        <v>200</v>
      </c>
      <c r="C2968" s="27">
        <v>44112</v>
      </c>
      <c r="D2968" s="1">
        <v>52049</v>
      </c>
      <c r="J2968" s="1" t="s">
        <v>0</v>
      </c>
      <c r="K2968" s="1" t="s">
        <v>49</v>
      </c>
      <c r="L2968" s="1">
        <v>-1</v>
      </c>
      <c r="M2968" s="1">
        <v>110</v>
      </c>
      <c r="N2968" s="6"/>
      <c r="O2968" s="6">
        <v>110</v>
      </c>
      <c r="P2968" s="6">
        <v>-934640.36</v>
      </c>
      <c r="R2968" s="31">
        <v>-110</v>
      </c>
      <c r="S2968" s="28">
        <v>44135</v>
      </c>
    </row>
    <row r="2969" spans="1:19" x14ac:dyDescent="0.2">
      <c r="A2969" s="29">
        <v>42066</v>
      </c>
      <c r="B2969" s="1" t="s">
        <v>200</v>
      </c>
      <c r="C2969" s="27">
        <v>44112</v>
      </c>
      <c r="D2969" s="1">
        <v>52049</v>
      </c>
      <c r="J2969" s="1" t="s">
        <v>0</v>
      </c>
      <c r="K2969" s="1" t="s">
        <v>49</v>
      </c>
      <c r="L2969" s="1">
        <v>-0.75</v>
      </c>
      <c r="M2969" s="1">
        <v>110</v>
      </c>
      <c r="N2969" s="6"/>
      <c r="O2969" s="6">
        <v>82.5</v>
      </c>
      <c r="P2969" s="6">
        <v>-934530.36</v>
      </c>
      <c r="R2969" s="31">
        <v>-82.5</v>
      </c>
      <c r="S2969" s="28">
        <v>44135</v>
      </c>
    </row>
    <row r="2970" spans="1:19" x14ac:dyDescent="0.2">
      <c r="A2970" s="29">
        <v>42044</v>
      </c>
      <c r="B2970" s="1" t="s">
        <v>200</v>
      </c>
      <c r="C2970" s="27">
        <v>44113</v>
      </c>
      <c r="D2970" s="1">
        <v>52029</v>
      </c>
      <c r="J2970" s="1" t="s">
        <v>0</v>
      </c>
      <c r="K2970" s="1" t="s">
        <v>49</v>
      </c>
      <c r="L2970" s="1">
        <v>-1</v>
      </c>
      <c r="M2970" s="1">
        <v>898</v>
      </c>
      <c r="N2970" s="6"/>
      <c r="O2970" s="6">
        <v>898</v>
      </c>
      <c r="P2970" s="6">
        <v>-936376.36</v>
      </c>
      <c r="R2970" s="31">
        <v>-898</v>
      </c>
      <c r="S2970" s="28">
        <v>44135</v>
      </c>
    </row>
    <row r="2971" spans="1:19" x14ac:dyDescent="0.2">
      <c r="A2971" s="29">
        <v>42044</v>
      </c>
      <c r="B2971" s="1" t="s">
        <v>200</v>
      </c>
      <c r="C2971" s="27">
        <v>44113</v>
      </c>
      <c r="D2971" s="1">
        <v>52029</v>
      </c>
      <c r="J2971" s="1" t="s">
        <v>0</v>
      </c>
      <c r="K2971" s="1" t="s">
        <v>49</v>
      </c>
      <c r="L2971" s="1">
        <v>-2.75</v>
      </c>
      <c r="M2971" s="1">
        <v>88</v>
      </c>
      <c r="N2971" s="6"/>
      <c r="O2971" s="6">
        <v>242</v>
      </c>
      <c r="P2971" s="6">
        <v>-936618.36</v>
      </c>
      <c r="R2971" s="31">
        <v>-242</v>
      </c>
      <c r="S2971" s="28">
        <v>44135</v>
      </c>
    </row>
    <row r="2972" spans="1:19" x14ac:dyDescent="0.2">
      <c r="A2972" s="29">
        <v>42044</v>
      </c>
      <c r="B2972" s="1" t="s">
        <v>200</v>
      </c>
      <c r="C2972" s="27">
        <v>44113</v>
      </c>
      <c r="D2972" s="1">
        <v>52029</v>
      </c>
      <c r="J2972" s="1" t="s">
        <v>0</v>
      </c>
      <c r="K2972" s="1" t="s">
        <v>49</v>
      </c>
      <c r="L2972" s="1">
        <v>-1</v>
      </c>
      <c r="M2972" s="1">
        <v>124</v>
      </c>
      <c r="N2972" s="6"/>
      <c r="O2972" s="6">
        <v>124</v>
      </c>
      <c r="P2972" s="6">
        <v>-936830.36</v>
      </c>
      <c r="R2972" s="31">
        <v>-124</v>
      </c>
      <c r="S2972" s="28">
        <v>44135</v>
      </c>
    </row>
    <row r="2973" spans="1:19" x14ac:dyDescent="0.2">
      <c r="A2973" s="29">
        <v>42044</v>
      </c>
      <c r="B2973" s="1" t="s">
        <v>200</v>
      </c>
      <c r="C2973" s="27">
        <v>44113</v>
      </c>
      <c r="D2973" s="1">
        <v>52029</v>
      </c>
      <c r="J2973" s="1" t="s">
        <v>0</v>
      </c>
      <c r="K2973" s="1" t="s">
        <v>49</v>
      </c>
      <c r="L2973" s="1">
        <v>-1</v>
      </c>
      <c r="M2973" s="1">
        <v>88</v>
      </c>
      <c r="N2973" s="6"/>
      <c r="O2973" s="6">
        <v>88</v>
      </c>
      <c r="P2973" s="6">
        <v>-934975.86</v>
      </c>
      <c r="R2973" s="31">
        <v>-88</v>
      </c>
      <c r="S2973" s="28">
        <v>44135</v>
      </c>
    </row>
    <row r="2974" spans="1:19" x14ac:dyDescent="0.2">
      <c r="A2974" s="29">
        <v>42044</v>
      </c>
      <c r="B2974" s="1" t="s">
        <v>200</v>
      </c>
      <c r="C2974" s="27">
        <v>44113</v>
      </c>
      <c r="D2974" s="1">
        <v>52029</v>
      </c>
      <c r="J2974" s="1" t="s">
        <v>0</v>
      </c>
      <c r="K2974" s="1" t="s">
        <v>49</v>
      </c>
      <c r="L2974" s="1">
        <v>-1</v>
      </c>
      <c r="M2974" s="1">
        <v>88</v>
      </c>
      <c r="N2974" s="6"/>
      <c r="O2974" s="6">
        <v>88</v>
      </c>
      <c r="P2974" s="6">
        <v>-936706.36</v>
      </c>
      <c r="R2974" s="31">
        <v>-88</v>
      </c>
      <c r="S2974" s="28">
        <v>44135</v>
      </c>
    </row>
    <row r="2975" spans="1:19" x14ac:dyDescent="0.2">
      <c r="A2975" s="29">
        <v>42046</v>
      </c>
      <c r="B2975" s="1" t="s">
        <v>200</v>
      </c>
      <c r="C2975" s="27">
        <v>44113</v>
      </c>
      <c r="D2975" s="1">
        <v>52031</v>
      </c>
      <c r="J2975" s="1" t="s">
        <v>0</v>
      </c>
      <c r="K2975" s="1" t="s">
        <v>49</v>
      </c>
      <c r="L2975" s="1">
        <v>-0.75</v>
      </c>
      <c r="M2975" s="1">
        <v>88</v>
      </c>
      <c r="N2975" s="6"/>
      <c r="O2975" s="6">
        <v>66</v>
      </c>
      <c r="P2975" s="6">
        <v>-935041.86</v>
      </c>
      <c r="R2975" s="31">
        <v>-66</v>
      </c>
      <c r="S2975" s="28">
        <v>44135</v>
      </c>
    </row>
    <row r="2976" spans="1:19" x14ac:dyDescent="0.2">
      <c r="A2976" s="29">
        <v>42053</v>
      </c>
      <c r="B2976" s="1" t="s">
        <v>200</v>
      </c>
      <c r="C2976" s="27">
        <v>44113</v>
      </c>
      <c r="D2976" s="1">
        <v>52037</v>
      </c>
      <c r="J2976" s="1" t="s">
        <v>0</v>
      </c>
      <c r="K2976" s="1" t="s">
        <v>49</v>
      </c>
      <c r="L2976" s="1">
        <v>-1.75</v>
      </c>
      <c r="M2976" s="1">
        <v>99</v>
      </c>
      <c r="N2976" s="6"/>
      <c r="O2976" s="6">
        <v>173.25</v>
      </c>
      <c r="P2976" s="6">
        <v>-935478.36</v>
      </c>
      <c r="R2976" s="31">
        <v>-173.25</v>
      </c>
      <c r="S2976" s="28">
        <v>44135</v>
      </c>
    </row>
    <row r="2977" spans="1:19" x14ac:dyDescent="0.2">
      <c r="A2977" s="29">
        <v>42053</v>
      </c>
      <c r="B2977" s="1" t="s">
        <v>200</v>
      </c>
      <c r="C2977" s="27">
        <v>44113</v>
      </c>
      <c r="D2977" s="1">
        <v>52037</v>
      </c>
      <c r="J2977" s="1" t="s">
        <v>0</v>
      </c>
      <c r="K2977" s="1" t="s">
        <v>49</v>
      </c>
      <c r="L2977" s="1">
        <v>-1</v>
      </c>
      <c r="M2977" s="1">
        <v>139.5</v>
      </c>
      <c r="N2977" s="6"/>
      <c r="O2977" s="6">
        <v>139.5</v>
      </c>
      <c r="P2977" s="6">
        <v>-935305.11</v>
      </c>
      <c r="R2977" s="31">
        <v>-139.5</v>
      </c>
      <c r="S2977" s="28">
        <v>44135</v>
      </c>
    </row>
    <row r="2978" spans="1:19" x14ac:dyDescent="0.2">
      <c r="A2978" s="29">
        <v>42053</v>
      </c>
      <c r="B2978" s="1" t="s">
        <v>200</v>
      </c>
      <c r="C2978" s="27">
        <v>44113</v>
      </c>
      <c r="D2978" s="1">
        <v>52037</v>
      </c>
      <c r="J2978" s="1" t="s">
        <v>0</v>
      </c>
      <c r="K2978" s="1" t="s">
        <v>49</v>
      </c>
      <c r="L2978" s="1">
        <v>-1.25</v>
      </c>
      <c r="M2978" s="1">
        <v>99</v>
      </c>
      <c r="N2978" s="6"/>
      <c r="O2978" s="6">
        <v>123.75</v>
      </c>
      <c r="P2978" s="6">
        <v>-935165.61</v>
      </c>
      <c r="R2978" s="31">
        <v>-123.75</v>
      </c>
      <c r="S2978" s="28">
        <v>44135</v>
      </c>
    </row>
    <row r="2979" spans="1:19" x14ac:dyDescent="0.2">
      <c r="A2979" s="29">
        <v>42195</v>
      </c>
      <c r="B2979" s="1" t="s">
        <v>200</v>
      </c>
      <c r="C2979" s="27">
        <v>44113</v>
      </c>
      <c r="D2979" s="1">
        <v>52058</v>
      </c>
      <c r="J2979" s="1" t="s">
        <v>0</v>
      </c>
      <c r="K2979" s="1" t="s">
        <v>49</v>
      </c>
      <c r="L2979" s="1">
        <v>-0.75</v>
      </c>
      <c r="M2979" s="1">
        <v>99</v>
      </c>
      <c r="N2979" s="6"/>
      <c r="O2979" s="6">
        <v>74.25</v>
      </c>
      <c r="P2979" s="6">
        <v>-936904.61</v>
      </c>
      <c r="R2979" s="31">
        <v>-74.25</v>
      </c>
      <c r="S2979" s="28">
        <v>44135</v>
      </c>
    </row>
    <row r="2980" spans="1:19" x14ac:dyDescent="0.2">
      <c r="A2980" s="29">
        <v>42190</v>
      </c>
      <c r="B2980" s="1" t="s">
        <v>200</v>
      </c>
      <c r="C2980" s="27">
        <v>44115</v>
      </c>
      <c r="D2980" s="1">
        <v>52054</v>
      </c>
      <c r="J2980" s="1" t="s">
        <v>0</v>
      </c>
      <c r="K2980" s="1" t="s">
        <v>49</v>
      </c>
      <c r="L2980" s="1">
        <v>-6.25</v>
      </c>
      <c r="M2980" s="1">
        <v>88</v>
      </c>
      <c r="N2980" s="6"/>
      <c r="O2980" s="6">
        <v>550</v>
      </c>
      <c r="P2980" s="6">
        <v>-938186.61</v>
      </c>
      <c r="R2980" s="31">
        <v>-550</v>
      </c>
      <c r="S2980" s="28">
        <v>44135</v>
      </c>
    </row>
    <row r="2981" spans="1:19" x14ac:dyDescent="0.2">
      <c r="A2981" s="29">
        <v>42190</v>
      </c>
      <c r="B2981" s="1" t="s">
        <v>200</v>
      </c>
      <c r="C2981" s="27">
        <v>44115</v>
      </c>
      <c r="D2981" s="1">
        <v>52054</v>
      </c>
      <c r="J2981" s="1" t="s">
        <v>0</v>
      </c>
      <c r="K2981" s="1" t="s">
        <v>49</v>
      </c>
      <c r="L2981" s="1">
        <v>-3</v>
      </c>
      <c r="M2981" s="1">
        <v>88</v>
      </c>
      <c r="N2981" s="6"/>
      <c r="O2981" s="6">
        <v>264</v>
      </c>
      <c r="P2981" s="6">
        <v>-937168.61</v>
      </c>
      <c r="R2981" s="31">
        <v>-264</v>
      </c>
      <c r="S2981" s="28">
        <v>44135</v>
      </c>
    </row>
    <row r="2982" spans="1:19" x14ac:dyDescent="0.2">
      <c r="A2982" s="29">
        <v>42190</v>
      </c>
      <c r="B2982" s="1" t="s">
        <v>200</v>
      </c>
      <c r="C2982" s="27">
        <v>44115</v>
      </c>
      <c r="D2982" s="1">
        <v>52054</v>
      </c>
      <c r="J2982" s="1" t="s">
        <v>0</v>
      </c>
      <c r="K2982" s="1" t="s">
        <v>49</v>
      </c>
      <c r="L2982" s="1">
        <v>-2.5</v>
      </c>
      <c r="M2982" s="1">
        <v>88</v>
      </c>
      <c r="N2982" s="6"/>
      <c r="O2982" s="6">
        <v>220</v>
      </c>
      <c r="P2982" s="6">
        <v>-937512.61</v>
      </c>
      <c r="R2982" s="31">
        <v>-220</v>
      </c>
      <c r="S2982" s="28">
        <v>44135</v>
      </c>
    </row>
    <row r="2983" spans="1:19" x14ac:dyDescent="0.2">
      <c r="A2983" s="29">
        <v>42190</v>
      </c>
      <c r="B2983" s="1" t="s">
        <v>200</v>
      </c>
      <c r="C2983" s="27">
        <v>44115</v>
      </c>
      <c r="D2983" s="1">
        <v>52054</v>
      </c>
      <c r="J2983" s="1" t="s">
        <v>0</v>
      </c>
      <c r="K2983" s="1" t="s">
        <v>49</v>
      </c>
      <c r="L2983" s="1">
        <v>-2.5</v>
      </c>
      <c r="M2983" s="1">
        <v>88</v>
      </c>
      <c r="N2983" s="6"/>
      <c r="O2983" s="6">
        <v>220</v>
      </c>
      <c r="P2983" s="6">
        <v>-938406.61</v>
      </c>
      <c r="R2983" s="31">
        <v>-220</v>
      </c>
      <c r="S2983" s="28">
        <v>44135</v>
      </c>
    </row>
    <row r="2984" spans="1:19" x14ac:dyDescent="0.2">
      <c r="A2984" s="29">
        <v>42190</v>
      </c>
      <c r="B2984" s="1" t="s">
        <v>200</v>
      </c>
      <c r="C2984" s="27">
        <v>44115</v>
      </c>
      <c r="D2984" s="1">
        <v>52054</v>
      </c>
      <c r="J2984" s="1" t="s">
        <v>0</v>
      </c>
      <c r="K2984" s="1" t="s">
        <v>49</v>
      </c>
      <c r="L2984" s="1">
        <v>-1</v>
      </c>
      <c r="M2984" s="1">
        <v>124</v>
      </c>
      <c r="N2984" s="6"/>
      <c r="O2984" s="6">
        <v>124</v>
      </c>
      <c r="P2984" s="6">
        <v>-937292.61</v>
      </c>
      <c r="R2984" s="31">
        <v>-124</v>
      </c>
      <c r="S2984" s="28">
        <v>44135</v>
      </c>
    </row>
    <row r="2985" spans="1:19" x14ac:dyDescent="0.2">
      <c r="A2985" s="29">
        <v>42190</v>
      </c>
      <c r="B2985" s="1" t="s">
        <v>200</v>
      </c>
      <c r="C2985" s="27">
        <v>44115</v>
      </c>
      <c r="D2985" s="1">
        <v>52054</v>
      </c>
      <c r="J2985" s="1" t="s">
        <v>0</v>
      </c>
      <c r="K2985" s="1" t="s">
        <v>49</v>
      </c>
      <c r="L2985" s="1">
        <v>-1</v>
      </c>
      <c r="M2985" s="1">
        <v>124</v>
      </c>
      <c r="N2985" s="6"/>
      <c r="O2985" s="6">
        <v>124</v>
      </c>
      <c r="P2985" s="6">
        <v>-937636.61</v>
      </c>
      <c r="R2985" s="31">
        <v>-124</v>
      </c>
      <c r="S2985" s="28">
        <v>44135</v>
      </c>
    </row>
    <row r="2986" spans="1:19" x14ac:dyDescent="0.2">
      <c r="A2986" s="29">
        <v>42193</v>
      </c>
      <c r="B2986" s="1" t="s">
        <v>200</v>
      </c>
      <c r="C2986" s="27">
        <v>44115</v>
      </c>
      <c r="D2986" s="1">
        <v>52057</v>
      </c>
      <c r="J2986" s="1" t="s">
        <v>0</v>
      </c>
      <c r="K2986" s="1" t="s">
        <v>49</v>
      </c>
      <c r="L2986" s="1">
        <v>-3.25</v>
      </c>
      <c r="M2986" s="1">
        <v>110</v>
      </c>
      <c r="N2986" s="6"/>
      <c r="O2986" s="6">
        <v>357.5</v>
      </c>
      <c r="P2986" s="6">
        <v>-938764.11</v>
      </c>
      <c r="R2986" s="31">
        <v>-357.5</v>
      </c>
      <c r="S2986" s="28">
        <v>44135</v>
      </c>
    </row>
    <row r="2987" spans="1:19" x14ac:dyDescent="0.2">
      <c r="A2987" s="29">
        <v>41954</v>
      </c>
      <c r="B2987" s="1" t="s">
        <v>200</v>
      </c>
      <c r="C2987" s="27">
        <v>44116</v>
      </c>
      <c r="D2987" s="1">
        <v>51977</v>
      </c>
      <c r="J2987" s="1" t="s">
        <v>0</v>
      </c>
      <c r="K2987" s="1" t="s">
        <v>49</v>
      </c>
      <c r="L2987" s="1">
        <v>-1</v>
      </c>
      <c r="M2987" s="1">
        <v>230</v>
      </c>
      <c r="N2987" s="6"/>
      <c r="O2987" s="6">
        <v>230</v>
      </c>
      <c r="P2987" s="6">
        <v>-939198.11</v>
      </c>
      <c r="R2987" s="31">
        <v>-230</v>
      </c>
      <c r="S2987" s="28">
        <v>44135</v>
      </c>
    </row>
    <row r="2988" spans="1:19" x14ac:dyDescent="0.2">
      <c r="A2988" s="29">
        <v>41954</v>
      </c>
      <c r="B2988" s="1" t="s">
        <v>200</v>
      </c>
      <c r="C2988" s="27">
        <v>44116</v>
      </c>
      <c r="D2988" s="1">
        <v>51977</v>
      </c>
      <c r="J2988" s="1" t="s">
        <v>0</v>
      </c>
      <c r="K2988" s="1" t="s">
        <v>49</v>
      </c>
      <c r="L2988" s="1">
        <v>-1</v>
      </c>
      <c r="M2988" s="1">
        <v>124</v>
      </c>
      <c r="N2988" s="6"/>
      <c r="O2988" s="6">
        <v>124</v>
      </c>
      <c r="P2988" s="6">
        <v>-939322.11</v>
      </c>
      <c r="R2988" s="31">
        <v>-124</v>
      </c>
      <c r="S2988" s="28">
        <v>44135</v>
      </c>
    </row>
    <row r="2989" spans="1:19" x14ac:dyDescent="0.2">
      <c r="A2989" s="29">
        <v>41954</v>
      </c>
      <c r="B2989" s="1" t="s">
        <v>200</v>
      </c>
      <c r="C2989" s="27">
        <v>44116</v>
      </c>
      <c r="D2989" s="1">
        <v>51977</v>
      </c>
      <c r="J2989" s="1" t="s">
        <v>0</v>
      </c>
      <c r="K2989" s="1" t="s">
        <v>49</v>
      </c>
      <c r="L2989" s="1">
        <v>-1</v>
      </c>
      <c r="M2989" s="1">
        <v>88</v>
      </c>
      <c r="N2989" s="6"/>
      <c r="O2989" s="6">
        <v>88</v>
      </c>
      <c r="P2989" s="6">
        <v>-940308.11</v>
      </c>
      <c r="R2989" s="31">
        <v>-88</v>
      </c>
      <c r="S2989" s="28">
        <v>44135</v>
      </c>
    </row>
    <row r="2990" spans="1:19" x14ac:dyDescent="0.2">
      <c r="A2990" s="29">
        <v>41954</v>
      </c>
      <c r="B2990" s="1" t="s">
        <v>200</v>
      </c>
      <c r="C2990" s="27">
        <v>44116</v>
      </c>
      <c r="D2990" s="1">
        <v>51977</v>
      </c>
      <c r="J2990" s="1" t="s">
        <v>0</v>
      </c>
      <c r="K2990" s="1" t="s">
        <v>49</v>
      </c>
      <c r="L2990" s="1">
        <v>-1</v>
      </c>
      <c r="M2990" s="1">
        <v>28</v>
      </c>
      <c r="N2990" s="6"/>
      <c r="O2990" s="6">
        <v>28</v>
      </c>
      <c r="P2990" s="6">
        <v>-938792.11</v>
      </c>
      <c r="R2990" s="31">
        <v>-28</v>
      </c>
      <c r="S2990" s="28">
        <v>44135</v>
      </c>
    </row>
    <row r="2991" spans="1:19" x14ac:dyDescent="0.2">
      <c r="A2991" s="29">
        <v>41973</v>
      </c>
      <c r="B2991" s="1" t="s">
        <v>200</v>
      </c>
      <c r="C2991" s="27">
        <v>44116</v>
      </c>
      <c r="D2991" s="1">
        <v>51978</v>
      </c>
      <c r="J2991" s="1" t="s">
        <v>0</v>
      </c>
      <c r="K2991" s="1" t="s">
        <v>49</v>
      </c>
      <c r="L2991" s="1">
        <v>-1</v>
      </c>
      <c r="M2991" s="1">
        <v>138</v>
      </c>
      <c r="N2991" s="6"/>
      <c r="O2991" s="6">
        <v>138</v>
      </c>
      <c r="P2991" s="6">
        <v>-938930.11</v>
      </c>
      <c r="R2991" s="31">
        <v>-138</v>
      </c>
      <c r="S2991" s="28">
        <v>44135</v>
      </c>
    </row>
    <row r="2992" spans="1:19" x14ac:dyDescent="0.2">
      <c r="A2992" s="29">
        <v>41973</v>
      </c>
      <c r="B2992" s="1" t="s">
        <v>200</v>
      </c>
      <c r="C2992" s="27">
        <v>44116</v>
      </c>
      <c r="D2992" s="1">
        <v>51978</v>
      </c>
      <c r="J2992" s="1" t="s">
        <v>0</v>
      </c>
      <c r="K2992" s="1" t="s">
        <v>49</v>
      </c>
      <c r="L2992" s="1">
        <v>-1</v>
      </c>
      <c r="M2992" s="1">
        <v>24</v>
      </c>
      <c r="N2992" s="6"/>
      <c r="O2992" s="6">
        <v>24</v>
      </c>
      <c r="P2992" s="6">
        <v>-938954.11</v>
      </c>
      <c r="R2992" s="31">
        <v>-24</v>
      </c>
      <c r="S2992" s="28">
        <v>44135</v>
      </c>
    </row>
    <row r="2993" spans="1:19" x14ac:dyDescent="0.2">
      <c r="A2993" s="29">
        <v>41973</v>
      </c>
      <c r="B2993" s="1" t="s">
        <v>200</v>
      </c>
      <c r="C2993" s="27">
        <v>44116</v>
      </c>
      <c r="D2993" s="1">
        <v>51978</v>
      </c>
      <c r="J2993" s="1" t="s">
        <v>0</v>
      </c>
      <c r="K2993" s="1" t="s">
        <v>49</v>
      </c>
      <c r="L2993" s="1">
        <v>-1</v>
      </c>
      <c r="M2993" s="1">
        <v>14</v>
      </c>
      <c r="N2993" s="6"/>
      <c r="O2993" s="6">
        <v>14</v>
      </c>
      <c r="P2993" s="6">
        <v>-938968.11</v>
      </c>
      <c r="R2993" s="31">
        <v>-14</v>
      </c>
      <c r="S2993" s="28">
        <v>44135</v>
      </c>
    </row>
    <row r="2994" spans="1:19" x14ac:dyDescent="0.2">
      <c r="A2994" s="29">
        <v>42051</v>
      </c>
      <c r="B2994" s="1" t="s">
        <v>200</v>
      </c>
      <c r="C2994" s="27">
        <v>44116</v>
      </c>
      <c r="D2994" s="1">
        <v>52035</v>
      </c>
      <c r="J2994" s="1" t="s">
        <v>0</v>
      </c>
      <c r="K2994" s="1" t="s">
        <v>49</v>
      </c>
      <c r="L2994" s="1">
        <v>-1</v>
      </c>
      <c r="M2994" s="1">
        <v>898</v>
      </c>
      <c r="N2994" s="6"/>
      <c r="O2994" s="6">
        <v>898</v>
      </c>
      <c r="P2994" s="6">
        <v>-940220.11</v>
      </c>
      <c r="R2994" s="31">
        <v>-898</v>
      </c>
      <c r="S2994" s="28">
        <v>44135</v>
      </c>
    </row>
    <row r="2995" spans="1:19" x14ac:dyDescent="0.2">
      <c r="A2995" s="29">
        <v>42051</v>
      </c>
      <c r="B2995" s="1" t="s">
        <v>200</v>
      </c>
      <c r="C2995" s="27">
        <v>44116</v>
      </c>
      <c r="D2995" s="1">
        <v>52035</v>
      </c>
      <c r="J2995" s="1" t="s">
        <v>0</v>
      </c>
      <c r="K2995" s="1" t="s">
        <v>49</v>
      </c>
      <c r="L2995" s="1">
        <v>-1.5</v>
      </c>
      <c r="M2995" s="1">
        <v>110</v>
      </c>
      <c r="N2995" s="6"/>
      <c r="O2995" s="6">
        <v>165</v>
      </c>
      <c r="P2995" s="6">
        <v>-940628.11</v>
      </c>
      <c r="R2995" s="31">
        <v>-165</v>
      </c>
      <c r="S2995" s="28">
        <v>44135</v>
      </c>
    </row>
    <row r="2996" spans="1:19" x14ac:dyDescent="0.2">
      <c r="A2996" s="29">
        <v>42051</v>
      </c>
      <c r="B2996" s="1" t="s">
        <v>200</v>
      </c>
      <c r="C2996" s="27">
        <v>44116</v>
      </c>
      <c r="D2996" s="1">
        <v>52035</v>
      </c>
      <c r="J2996" s="1" t="s">
        <v>0</v>
      </c>
      <c r="K2996" s="1" t="s">
        <v>49</v>
      </c>
      <c r="L2996" s="1">
        <v>-1</v>
      </c>
      <c r="M2996" s="1">
        <v>155</v>
      </c>
      <c r="N2996" s="6"/>
      <c r="O2996" s="6">
        <v>155</v>
      </c>
      <c r="P2996" s="6">
        <v>-940463.11</v>
      </c>
      <c r="R2996" s="31">
        <v>-155</v>
      </c>
      <c r="S2996" s="28">
        <v>44135</v>
      </c>
    </row>
    <row r="2997" spans="1:19" x14ac:dyDescent="0.2">
      <c r="A2997" s="29">
        <v>42048</v>
      </c>
      <c r="B2997" s="1" t="s">
        <v>200</v>
      </c>
      <c r="C2997" s="27">
        <v>44117</v>
      </c>
      <c r="D2997" s="1">
        <v>52032</v>
      </c>
      <c r="J2997" s="1" t="s">
        <v>0</v>
      </c>
      <c r="K2997" s="1" t="s">
        <v>49</v>
      </c>
      <c r="L2997" s="1">
        <v>-1</v>
      </c>
      <c r="M2997" s="1">
        <v>969</v>
      </c>
      <c r="N2997" s="6"/>
      <c r="O2997" s="6">
        <v>969</v>
      </c>
      <c r="P2997" s="6">
        <v>-941745.11</v>
      </c>
      <c r="R2997" s="31">
        <v>-969</v>
      </c>
      <c r="S2997" s="28">
        <v>44135</v>
      </c>
    </row>
    <row r="2998" spans="1:19" x14ac:dyDescent="0.2">
      <c r="A2998" s="29">
        <v>42048</v>
      </c>
      <c r="B2998" s="1" t="s">
        <v>200</v>
      </c>
      <c r="C2998" s="27">
        <v>44117</v>
      </c>
      <c r="D2998" s="1">
        <v>52032</v>
      </c>
      <c r="J2998" s="1" t="s">
        <v>0</v>
      </c>
      <c r="K2998" s="1" t="s">
        <v>49</v>
      </c>
      <c r="L2998" s="1">
        <v>-1</v>
      </c>
      <c r="M2998" s="1">
        <v>898</v>
      </c>
      <c r="N2998" s="6"/>
      <c r="O2998" s="6">
        <v>898</v>
      </c>
      <c r="P2998" s="6">
        <v>-942643.11</v>
      </c>
      <c r="R2998" s="31">
        <v>-898</v>
      </c>
      <c r="S2998" s="28">
        <v>44135</v>
      </c>
    </row>
    <row r="2999" spans="1:19" x14ac:dyDescent="0.2">
      <c r="A2999" s="29">
        <v>42048</v>
      </c>
      <c r="B2999" s="1" t="s">
        <v>200</v>
      </c>
      <c r="C2999" s="27">
        <v>44117</v>
      </c>
      <c r="D2999" s="1">
        <v>52032</v>
      </c>
      <c r="J2999" s="1" t="s">
        <v>0</v>
      </c>
      <c r="K2999" s="1" t="s">
        <v>49</v>
      </c>
      <c r="L2999" s="1">
        <v>-1</v>
      </c>
      <c r="M2999" s="1">
        <v>898</v>
      </c>
      <c r="N2999" s="6"/>
      <c r="O2999" s="6">
        <v>898</v>
      </c>
      <c r="P2999" s="6">
        <v>-943541.11</v>
      </c>
      <c r="R2999" s="31">
        <v>-898</v>
      </c>
      <c r="S2999" s="28">
        <v>44135</v>
      </c>
    </row>
    <row r="3000" spans="1:19" x14ac:dyDescent="0.2">
      <c r="A3000" s="29">
        <v>42048</v>
      </c>
      <c r="B3000" s="1" t="s">
        <v>200</v>
      </c>
      <c r="C3000" s="27">
        <v>44117</v>
      </c>
      <c r="D3000" s="1">
        <v>52032</v>
      </c>
      <c r="J3000" s="1" t="s">
        <v>0</v>
      </c>
      <c r="K3000" s="1" t="s">
        <v>49</v>
      </c>
      <c r="L3000" s="1">
        <v>-5.75</v>
      </c>
      <c r="M3000" s="1">
        <v>88</v>
      </c>
      <c r="N3000" s="6"/>
      <c r="O3000" s="6">
        <v>506</v>
      </c>
      <c r="P3000" s="6">
        <v>-944787.11</v>
      </c>
      <c r="R3000" s="31">
        <v>-506</v>
      </c>
      <c r="S3000" s="28">
        <v>44135</v>
      </c>
    </row>
    <row r="3001" spans="1:19" x14ac:dyDescent="0.2">
      <c r="A3001" s="29">
        <v>42048</v>
      </c>
      <c r="B3001" s="1" t="s">
        <v>200</v>
      </c>
      <c r="C3001" s="27">
        <v>44117</v>
      </c>
      <c r="D3001" s="1">
        <v>52032</v>
      </c>
      <c r="J3001" s="1" t="s">
        <v>0</v>
      </c>
      <c r="K3001" s="1" t="s">
        <v>49</v>
      </c>
      <c r="L3001" s="1">
        <v>-3.25</v>
      </c>
      <c r="M3001" s="1">
        <v>88</v>
      </c>
      <c r="N3001" s="6"/>
      <c r="O3001" s="6">
        <v>286</v>
      </c>
      <c r="P3001" s="6">
        <v>-943959.11</v>
      </c>
      <c r="R3001" s="31">
        <v>-286</v>
      </c>
      <c r="S3001" s="28">
        <v>44135</v>
      </c>
    </row>
    <row r="3002" spans="1:19" x14ac:dyDescent="0.2">
      <c r="A3002" s="29">
        <v>42048</v>
      </c>
      <c r="B3002" s="1" t="s">
        <v>200</v>
      </c>
      <c r="C3002" s="27">
        <v>44117</v>
      </c>
      <c r="D3002" s="1">
        <v>52032</v>
      </c>
      <c r="J3002" s="1" t="s">
        <v>0</v>
      </c>
      <c r="K3002" s="1" t="s">
        <v>49</v>
      </c>
      <c r="L3002" s="1">
        <v>-1</v>
      </c>
      <c r="M3002" s="1">
        <v>148</v>
      </c>
      <c r="N3002" s="6"/>
      <c r="O3002" s="6">
        <v>148</v>
      </c>
      <c r="P3002" s="6">
        <v>-940776.11</v>
      </c>
      <c r="R3002" s="31">
        <v>-148</v>
      </c>
      <c r="S3002" s="28">
        <v>44135</v>
      </c>
    </row>
    <row r="3003" spans="1:19" x14ac:dyDescent="0.2">
      <c r="A3003" s="29">
        <v>42048</v>
      </c>
      <c r="B3003" s="1" t="s">
        <v>200</v>
      </c>
      <c r="C3003" s="27">
        <v>44117</v>
      </c>
      <c r="D3003" s="1">
        <v>52032</v>
      </c>
      <c r="J3003" s="1" t="s">
        <v>0</v>
      </c>
      <c r="K3003" s="1" t="s">
        <v>49</v>
      </c>
      <c r="L3003" s="1">
        <v>-1.5</v>
      </c>
      <c r="M3003" s="1">
        <v>88</v>
      </c>
      <c r="N3003" s="6"/>
      <c r="O3003" s="6">
        <v>132</v>
      </c>
      <c r="P3003" s="6">
        <v>-943673.11</v>
      </c>
      <c r="R3003" s="31">
        <v>-132</v>
      </c>
      <c r="S3003" s="28">
        <v>44135</v>
      </c>
    </row>
    <row r="3004" spans="1:19" x14ac:dyDescent="0.2">
      <c r="A3004" s="29">
        <v>42048</v>
      </c>
      <c r="B3004" s="1" t="s">
        <v>200</v>
      </c>
      <c r="C3004" s="27">
        <v>44117</v>
      </c>
      <c r="D3004" s="1">
        <v>52032</v>
      </c>
      <c r="J3004" s="1" t="s">
        <v>0</v>
      </c>
      <c r="K3004" s="1" t="s">
        <v>49</v>
      </c>
      <c r="L3004" s="1">
        <v>-1.5</v>
      </c>
      <c r="M3004" s="1">
        <v>88</v>
      </c>
      <c r="N3004" s="6"/>
      <c r="O3004" s="6">
        <v>132</v>
      </c>
      <c r="P3004" s="6">
        <v>-948365.11</v>
      </c>
      <c r="R3004" s="31">
        <v>-132</v>
      </c>
      <c r="S3004" s="28">
        <v>44135</v>
      </c>
    </row>
    <row r="3005" spans="1:19" x14ac:dyDescent="0.2">
      <c r="A3005" s="29">
        <v>42048</v>
      </c>
      <c r="B3005" s="1" t="s">
        <v>200</v>
      </c>
      <c r="C3005" s="27">
        <v>44117</v>
      </c>
      <c r="D3005" s="1">
        <v>52032</v>
      </c>
      <c r="J3005" s="1" t="s">
        <v>0</v>
      </c>
      <c r="K3005" s="1" t="s">
        <v>49</v>
      </c>
      <c r="L3005" s="1">
        <v>-1</v>
      </c>
      <c r="M3005" s="1">
        <v>124</v>
      </c>
      <c r="N3005" s="6"/>
      <c r="O3005" s="6">
        <v>124</v>
      </c>
      <c r="P3005" s="6">
        <v>-944281.11</v>
      </c>
      <c r="R3005" s="31">
        <v>-124</v>
      </c>
      <c r="S3005" s="28">
        <v>44135</v>
      </c>
    </row>
    <row r="3006" spans="1:19" x14ac:dyDescent="0.2">
      <c r="A3006" s="29">
        <v>42048</v>
      </c>
      <c r="B3006" s="1" t="s">
        <v>200</v>
      </c>
      <c r="C3006" s="27">
        <v>44117</v>
      </c>
      <c r="D3006" s="1">
        <v>52032</v>
      </c>
      <c r="J3006" s="1" t="s">
        <v>0</v>
      </c>
      <c r="K3006" s="1" t="s">
        <v>49</v>
      </c>
      <c r="L3006" s="1">
        <v>-1</v>
      </c>
      <c r="M3006" s="1">
        <v>88</v>
      </c>
      <c r="N3006" s="6"/>
      <c r="O3006" s="6">
        <v>88</v>
      </c>
      <c r="P3006" s="6">
        <v>-944113.11</v>
      </c>
      <c r="R3006" s="31">
        <v>-88</v>
      </c>
      <c r="S3006" s="28">
        <v>44135</v>
      </c>
    </row>
    <row r="3007" spans="1:19" x14ac:dyDescent="0.2">
      <c r="A3007" s="29">
        <v>42048</v>
      </c>
      <c r="B3007" s="1" t="s">
        <v>200</v>
      </c>
      <c r="C3007" s="27">
        <v>44117</v>
      </c>
      <c r="D3007" s="1">
        <v>52032</v>
      </c>
      <c r="J3007" s="1" t="s">
        <v>0</v>
      </c>
      <c r="K3007" s="1" t="s">
        <v>49</v>
      </c>
      <c r="L3007" s="1">
        <v>-0.75</v>
      </c>
      <c r="M3007" s="1">
        <v>88</v>
      </c>
      <c r="N3007" s="6"/>
      <c r="O3007" s="6">
        <v>66</v>
      </c>
      <c r="P3007" s="6">
        <v>-944025.11</v>
      </c>
      <c r="R3007" s="31">
        <v>-66</v>
      </c>
      <c r="S3007" s="28">
        <v>44135</v>
      </c>
    </row>
    <row r="3008" spans="1:19" x14ac:dyDescent="0.2">
      <c r="A3008" s="29">
        <v>42048</v>
      </c>
      <c r="B3008" s="1" t="s">
        <v>200</v>
      </c>
      <c r="C3008" s="27">
        <v>44117</v>
      </c>
      <c r="D3008" s="1">
        <v>52032</v>
      </c>
      <c r="J3008" s="1" t="s">
        <v>0</v>
      </c>
      <c r="K3008" s="1" t="s">
        <v>49</v>
      </c>
      <c r="L3008" s="1">
        <v>-0.5</v>
      </c>
      <c r="M3008" s="1">
        <v>88</v>
      </c>
      <c r="N3008" s="6"/>
      <c r="O3008" s="6">
        <v>44</v>
      </c>
      <c r="P3008" s="6">
        <v>-944157.11</v>
      </c>
      <c r="R3008" s="31">
        <v>-44</v>
      </c>
      <c r="S3008" s="28">
        <v>44135</v>
      </c>
    </row>
    <row r="3009" spans="1:19" x14ac:dyDescent="0.2">
      <c r="A3009" s="29">
        <v>42052</v>
      </c>
      <c r="B3009" s="1" t="s">
        <v>200</v>
      </c>
      <c r="C3009" s="27">
        <v>44117</v>
      </c>
      <c r="D3009" s="1">
        <v>52036</v>
      </c>
      <c r="J3009" s="1" t="s">
        <v>0</v>
      </c>
      <c r="K3009" s="1" t="s">
        <v>49</v>
      </c>
      <c r="L3009" s="1">
        <v>-12.5</v>
      </c>
      <c r="M3009" s="1">
        <v>88</v>
      </c>
      <c r="N3009" s="6"/>
      <c r="O3009" s="6">
        <v>1100</v>
      </c>
      <c r="P3009" s="6">
        <v>-946657.11</v>
      </c>
      <c r="R3009" s="31">
        <v>-1100</v>
      </c>
      <c r="S3009" s="28">
        <v>44135</v>
      </c>
    </row>
    <row r="3010" spans="1:19" x14ac:dyDescent="0.2">
      <c r="A3010" s="29">
        <v>42052</v>
      </c>
      <c r="B3010" s="1" t="s">
        <v>200</v>
      </c>
      <c r="C3010" s="27">
        <v>44117</v>
      </c>
      <c r="D3010" s="1">
        <v>52036</v>
      </c>
      <c r="J3010" s="1" t="s">
        <v>0</v>
      </c>
      <c r="K3010" s="1" t="s">
        <v>49</v>
      </c>
      <c r="L3010" s="1">
        <v>-4</v>
      </c>
      <c r="M3010" s="1">
        <v>88</v>
      </c>
      <c r="N3010" s="6"/>
      <c r="O3010" s="6">
        <v>352</v>
      </c>
      <c r="P3010" s="6">
        <v>-947133.11</v>
      </c>
      <c r="R3010" s="31">
        <v>-352</v>
      </c>
      <c r="S3010" s="28">
        <v>44135</v>
      </c>
    </row>
    <row r="3011" spans="1:19" x14ac:dyDescent="0.2">
      <c r="A3011" s="29">
        <v>42052</v>
      </c>
      <c r="B3011" s="1" t="s">
        <v>200</v>
      </c>
      <c r="C3011" s="27">
        <v>44117</v>
      </c>
      <c r="D3011" s="1">
        <v>52036</v>
      </c>
      <c r="J3011" s="1" t="s">
        <v>0</v>
      </c>
      <c r="K3011" s="1" t="s">
        <v>49</v>
      </c>
      <c r="L3011" s="1">
        <v>-4</v>
      </c>
      <c r="M3011" s="1">
        <v>88</v>
      </c>
      <c r="N3011" s="6"/>
      <c r="O3011" s="6">
        <v>352</v>
      </c>
      <c r="P3011" s="6">
        <v>-949755.11</v>
      </c>
      <c r="R3011" s="31">
        <v>-352</v>
      </c>
      <c r="S3011" s="28">
        <v>44135</v>
      </c>
    </row>
    <row r="3012" spans="1:19" x14ac:dyDescent="0.2">
      <c r="A3012" s="29">
        <v>42052</v>
      </c>
      <c r="B3012" s="1" t="s">
        <v>200</v>
      </c>
      <c r="C3012" s="27">
        <v>44117</v>
      </c>
      <c r="D3012" s="1">
        <v>52036</v>
      </c>
      <c r="J3012" s="1" t="s">
        <v>0</v>
      </c>
      <c r="K3012" s="1" t="s">
        <v>49</v>
      </c>
      <c r="L3012" s="1">
        <v>-3.5</v>
      </c>
      <c r="M3012" s="1">
        <v>88</v>
      </c>
      <c r="N3012" s="6"/>
      <c r="O3012" s="6">
        <v>308</v>
      </c>
      <c r="P3012" s="6">
        <v>-945249.11</v>
      </c>
      <c r="R3012" s="31">
        <v>-308</v>
      </c>
      <c r="S3012" s="28">
        <v>44135</v>
      </c>
    </row>
    <row r="3013" spans="1:19" x14ac:dyDescent="0.2">
      <c r="A3013" s="29">
        <v>42052</v>
      </c>
      <c r="B3013" s="1" t="s">
        <v>200</v>
      </c>
      <c r="C3013" s="27">
        <v>44117</v>
      </c>
      <c r="D3013" s="1">
        <v>52036</v>
      </c>
      <c r="J3013" s="1" t="s">
        <v>0</v>
      </c>
      <c r="K3013" s="1" t="s">
        <v>49</v>
      </c>
      <c r="L3013" s="1">
        <v>-3.5</v>
      </c>
      <c r="M3013" s="1">
        <v>88</v>
      </c>
      <c r="N3013" s="6"/>
      <c r="O3013" s="6">
        <v>308</v>
      </c>
      <c r="P3013" s="6">
        <v>-945557.11</v>
      </c>
      <c r="R3013" s="31">
        <v>-308</v>
      </c>
      <c r="S3013" s="28">
        <v>44135</v>
      </c>
    </row>
    <row r="3014" spans="1:19" x14ac:dyDescent="0.2">
      <c r="A3014" s="29">
        <v>42052</v>
      </c>
      <c r="B3014" s="1" t="s">
        <v>200</v>
      </c>
      <c r="C3014" s="27">
        <v>44117</v>
      </c>
      <c r="D3014" s="1">
        <v>52036</v>
      </c>
      <c r="J3014" s="1" t="s">
        <v>0</v>
      </c>
      <c r="K3014" s="1" t="s">
        <v>49</v>
      </c>
      <c r="L3014" s="1">
        <v>-2.75</v>
      </c>
      <c r="M3014" s="1">
        <v>88</v>
      </c>
      <c r="N3014" s="6"/>
      <c r="O3014" s="6">
        <v>242</v>
      </c>
      <c r="P3014" s="6">
        <v>-948675.11</v>
      </c>
      <c r="R3014" s="31">
        <v>-242</v>
      </c>
      <c r="S3014" s="28">
        <v>44135</v>
      </c>
    </row>
    <row r="3015" spans="1:19" x14ac:dyDescent="0.2">
      <c r="A3015" s="29">
        <v>42052</v>
      </c>
      <c r="B3015" s="1" t="s">
        <v>200</v>
      </c>
      <c r="C3015" s="27">
        <v>44117</v>
      </c>
      <c r="D3015" s="1">
        <v>52036</v>
      </c>
      <c r="J3015" s="1" t="s">
        <v>0</v>
      </c>
      <c r="K3015" s="1" t="s">
        <v>49</v>
      </c>
      <c r="L3015" s="1">
        <v>-2.25</v>
      </c>
      <c r="M3015" s="1">
        <v>88</v>
      </c>
      <c r="N3015" s="6"/>
      <c r="O3015" s="6">
        <v>198</v>
      </c>
      <c r="P3015" s="6">
        <v>-949403.11</v>
      </c>
      <c r="R3015" s="31">
        <v>-198</v>
      </c>
      <c r="S3015" s="28">
        <v>44135</v>
      </c>
    </row>
    <row r="3016" spans="1:19" x14ac:dyDescent="0.2">
      <c r="A3016" s="29">
        <v>42052</v>
      </c>
      <c r="B3016" s="1" t="s">
        <v>200</v>
      </c>
      <c r="C3016" s="27">
        <v>44117</v>
      </c>
      <c r="D3016" s="1">
        <v>52036</v>
      </c>
      <c r="J3016" s="1" t="s">
        <v>0</v>
      </c>
      <c r="K3016" s="1" t="s">
        <v>49</v>
      </c>
      <c r="L3016" s="1">
        <v>-1.5</v>
      </c>
      <c r="M3016" s="1">
        <v>88</v>
      </c>
      <c r="N3016" s="6"/>
      <c r="O3016" s="6">
        <v>132</v>
      </c>
      <c r="P3016" s="6">
        <v>-947265.11</v>
      </c>
      <c r="R3016" s="31">
        <v>-132</v>
      </c>
      <c r="S3016" s="28">
        <v>44135</v>
      </c>
    </row>
    <row r="3017" spans="1:19" x14ac:dyDescent="0.2">
      <c r="A3017" s="29">
        <v>42052</v>
      </c>
      <c r="B3017" s="1" t="s">
        <v>200</v>
      </c>
      <c r="C3017" s="27">
        <v>44117</v>
      </c>
      <c r="D3017" s="1">
        <v>52036</v>
      </c>
      <c r="J3017" s="1" t="s">
        <v>0</v>
      </c>
      <c r="K3017" s="1" t="s">
        <v>49</v>
      </c>
      <c r="L3017" s="1">
        <v>-1</v>
      </c>
      <c r="M3017" s="1">
        <v>124</v>
      </c>
      <c r="N3017" s="6"/>
      <c r="O3017" s="6">
        <v>124</v>
      </c>
      <c r="P3017" s="6">
        <v>-946781.11</v>
      </c>
      <c r="R3017" s="31">
        <v>-124</v>
      </c>
      <c r="S3017" s="28">
        <v>44135</v>
      </c>
    </row>
    <row r="3018" spans="1:19" x14ac:dyDescent="0.2">
      <c r="A3018" s="29">
        <v>42052</v>
      </c>
      <c r="B3018" s="1" t="s">
        <v>200</v>
      </c>
      <c r="C3018" s="27">
        <v>44117</v>
      </c>
      <c r="D3018" s="1">
        <v>52036</v>
      </c>
      <c r="J3018" s="1" t="s">
        <v>0</v>
      </c>
      <c r="K3018" s="1" t="s">
        <v>49</v>
      </c>
      <c r="L3018" s="1">
        <v>-1.25</v>
      </c>
      <c r="M3018" s="1">
        <v>88</v>
      </c>
      <c r="N3018" s="6"/>
      <c r="O3018" s="6">
        <v>110</v>
      </c>
      <c r="P3018" s="6">
        <v>-944941.11</v>
      </c>
      <c r="R3018" s="31">
        <v>-110</v>
      </c>
      <c r="S3018" s="28">
        <v>44135</v>
      </c>
    </row>
    <row r="3019" spans="1:19" x14ac:dyDescent="0.2">
      <c r="A3019" s="29">
        <v>42052</v>
      </c>
      <c r="B3019" s="1" t="s">
        <v>200</v>
      </c>
      <c r="C3019" s="27">
        <v>44117</v>
      </c>
      <c r="D3019" s="1">
        <v>52036</v>
      </c>
      <c r="J3019" s="1" t="s">
        <v>0</v>
      </c>
      <c r="K3019" s="1" t="s">
        <v>49</v>
      </c>
      <c r="L3019" s="1">
        <v>-0.5</v>
      </c>
      <c r="M3019" s="1">
        <v>88</v>
      </c>
      <c r="N3019" s="6"/>
      <c r="O3019" s="6">
        <v>44</v>
      </c>
      <c r="P3019" s="6">
        <v>-944831.11</v>
      </c>
      <c r="R3019" s="31">
        <v>-44</v>
      </c>
      <c r="S3019" s="28">
        <v>44135</v>
      </c>
    </row>
    <row r="3020" spans="1:19" x14ac:dyDescent="0.2">
      <c r="A3020" s="29">
        <v>42056</v>
      </c>
      <c r="B3020" s="1" t="s">
        <v>200</v>
      </c>
      <c r="C3020" s="27">
        <v>44117</v>
      </c>
      <c r="D3020" s="1">
        <v>52039</v>
      </c>
      <c r="J3020" s="1" t="s">
        <v>0</v>
      </c>
      <c r="K3020" s="1" t="s">
        <v>49</v>
      </c>
      <c r="L3020" s="1">
        <v>-6.75</v>
      </c>
      <c r="M3020" s="1">
        <v>88</v>
      </c>
      <c r="N3020" s="6"/>
      <c r="O3020" s="6">
        <v>594</v>
      </c>
      <c r="P3020" s="6">
        <v>-948123.11</v>
      </c>
      <c r="R3020" s="31">
        <v>-594</v>
      </c>
      <c r="S3020" s="28">
        <v>44135</v>
      </c>
    </row>
    <row r="3021" spans="1:19" x14ac:dyDescent="0.2">
      <c r="A3021" s="29">
        <v>42056</v>
      </c>
      <c r="B3021" s="1" t="s">
        <v>200</v>
      </c>
      <c r="C3021" s="27">
        <v>44117</v>
      </c>
      <c r="D3021" s="1">
        <v>52039</v>
      </c>
      <c r="J3021" s="1" t="s">
        <v>0</v>
      </c>
      <c r="K3021" s="1" t="s">
        <v>49</v>
      </c>
      <c r="L3021" s="1">
        <v>-2.25</v>
      </c>
      <c r="M3021" s="1">
        <v>88</v>
      </c>
      <c r="N3021" s="6"/>
      <c r="O3021" s="6">
        <v>198</v>
      </c>
      <c r="P3021" s="6">
        <v>-949205.11</v>
      </c>
      <c r="R3021" s="31">
        <v>-198</v>
      </c>
      <c r="S3021" s="28">
        <v>44135</v>
      </c>
    </row>
    <row r="3022" spans="1:19" x14ac:dyDescent="0.2">
      <c r="A3022" s="29">
        <v>42056</v>
      </c>
      <c r="B3022" s="1" t="s">
        <v>200</v>
      </c>
      <c r="C3022" s="27">
        <v>44117</v>
      </c>
      <c r="D3022" s="1">
        <v>52039</v>
      </c>
      <c r="J3022" s="1" t="s">
        <v>0</v>
      </c>
      <c r="K3022" s="1" t="s">
        <v>49</v>
      </c>
      <c r="L3022" s="1">
        <v>-2</v>
      </c>
      <c r="M3022" s="1">
        <v>88</v>
      </c>
      <c r="N3022" s="6"/>
      <c r="O3022" s="6">
        <v>176</v>
      </c>
      <c r="P3022" s="6">
        <v>-947441.11</v>
      </c>
      <c r="R3022" s="31">
        <v>-176</v>
      </c>
      <c r="S3022" s="28">
        <v>44135</v>
      </c>
    </row>
    <row r="3023" spans="1:19" x14ac:dyDescent="0.2">
      <c r="A3023" s="29">
        <v>42056</v>
      </c>
      <c r="B3023" s="1" t="s">
        <v>200</v>
      </c>
      <c r="C3023" s="27">
        <v>44117</v>
      </c>
      <c r="D3023" s="1">
        <v>52039</v>
      </c>
      <c r="J3023" s="1" t="s">
        <v>0</v>
      </c>
      <c r="K3023" s="1" t="s">
        <v>49</v>
      </c>
      <c r="L3023" s="1">
        <v>-1.75</v>
      </c>
      <c r="M3023" s="1">
        <v>88</v>
      </c>
      <c r="N3023" s="6"/>
      <c r="O3023" s="6">
        <v>154</v>
      </c>
      <c r="P3023" s="6">
        <v>-949007.11</v>
      </c>
      <c r="R3023" s="31">
        <v>-154</v>
      </c>
      <c r="S3023" s="28">
        <v>44135</v>
      </c>
    </row>
    <row r="3024" spans="1:19" x14ac:dyDescent="0.2">
      <c r="A3024" s="29">
        <v>42056</v>
      </c>
      <c r="B3024" s="1" t="s">
        <v>200</v>
      </c>
      <c r="C3024" s="27">
        <v>44117</v>
      </c>
      <c r="D3024" s="1">
        <v>52039</v>
      </c>
      <c r="J3024" s="1" t="s">
        <v>0</v>
      </c>
      <c r="K3024" s="1" t="s">
        <v>49</v>
      </c>
      <c r="L3024" s="1">
        <v>-1.25</v>
      </c>
      <c r="M3024" s="1">
        <v>88</v>
      </c>
      <c r="N3024" s="6"/>
      <c r="O3024" s="6">
        <v>110</v>
      </c>
      <c r="P3024" s="6">
        <v>-948233.11</v>
      </c>
      <c r="R3024" s="31">
        <v>-110</v>
      </c>
      <c r="S3024" s="28">
        <v>44135</v>
      </c>
    </row>
    <row r="3025" spans="1:19" x14ac:dyDescent="0.2">
      <c r="A3025" s="29">
        <v>42056</v>
      </c>
      <c r="B3025" s="1" t="s">
        <v>200</v>
      </c>
      <c r="C3025" s="27">
        <v>44117</v>
      </c>
      <c r="D3025" s="1">
        <v>52039</v>
      </c>
      <c r="J3025" s="1" t="s">
        <v>0</v>
      </c>
      <c r="K3025" s="1" t="s">
        <v>49</v>
      </c>
      <c r="L3025" s="1">
        <v>-1</v>
      </c>
      <c r="M3025" s="1">
        <v>90</v>
      </c>
      <c r="N3025" s="6"/>
      <c r="O3025" s="6">
        <v>90</v>
      </c>
      <c r="P3025" s="6">
        <v>-948765.11</v>
      </c>
      <c r="R3025" s="31">
        <v>-90</v>
      </c>
      <c r="S3025" s="28">
        <v>44135</v>
      </c>
    </row>
    <row r="3026" spans="1:19" x14ac:dyDescent="0.2">
      <c r="A3026" s="29">
        <v>42056</v>
      </c>
      <c r="B3026" s="1" t="s">
        <v>200</v>
      </c>
      <c r="C3026" s="27">
        <v>44117</v>
      </c>
      <c r="D3026" s="1">
        <v>52039</v>
      </c>
      <c r="J3026" s="1" t="s">
        <v>0</v>
      </c>
      <c r="K3026" s="1" t="s">
        <v>49</v>
      </c>
      <c r="L3026" s="1">
        <v>-1</v>
      </c>
      <c r="M3026" s="1">
        <v>88</v>
      </c>
      <c r="N3026" s="6"/>
      <c r="O3026" s="6">
        <v>88</v>
      </c>
      <c r="P3026" s="6">
        <v>-947529.11</v>
      </c>
      <c r="R3026" s="31">
        <v>-88</v>
      </c>
      <c r="S3026" s="28">
        <v>44135</v>
      </c>
    </row>
    <row r="3027" spans="1:19" x14ac:dyDescent="0.2">
      <c r="A3027" s="29">
        <v>42056</v>
      </c>
      <c r="B3027" s="1" t="s">
        <v>200</v>
      </c>
      <c r="C3027" s="27">
        <v>44117</v>
      </c>
      <c r="D3027" s="1">
        <v>52039</v>
      </c>
      <c r="J3027" s="1" t="s">
        <v>0</v>
      </c>
      <c r="K3027" s="1" t="s">
        <v>49</v>
      </c>
      <c r="L3027" s="1">
        <v>-1</v>
      </c>
      <c r="M3027" s="1">
        <v>88</v>
      </c>
      <c r="N3027" s="6"/>
      <c r="O3027" s="6">
        <v>88</v>
      </c>
      <c r="P3027" s="6">
        <v>-948853.11</v>
      </c>
      <c r="R3027" s="31">
        <v>-88</v>
      </c>
      <c r="S3027" s="28">
        <v>44135</v>
      </c>
    </row>
    <row r="3028" spans="1:19" x14ac:dyDescent="0.2">
      <c r="A3028" s="29">
        <v>42056</v>
      </c>
      <c r="B3028" s="1" t="s">
        <v>200</v>
      </c>
      <c r="C3028" s="27">
        <v>44117</v>
      </c>
      <c r="D3028" s="1">
        <v>52039</v>
      </c>
      <c r="J3028" s="1" t="s">
        <v>0</v>
      </c>
      <c r="K3028" s="1" t="s">
        <v>49</v>
      </c>
      <c r="L3028" s="1">
        <v>-2</v>
      </c>
      <c r="M3028" s="1">
        <v>34</v>
      </c>
      <c r="N3028" s="6"/>
      <c r="O3028" s="6">
        <v>68</v>
      </c>
      <c r="P3028" s="6">
        <v>-948433.11</v>
      </c>
      <c r="R3028" s="31">
        <v>-68</v>
      </c>
      <c r="S3028" s="28">
        <v>44135</v>
      </c>
    </row>
    <row r="3029" spans="1:19" x14ac:dyDescent="0.2">
      <c r="A3029" s="29">
        <v>41707</v>
      </c>
      <c r="B3029" s="1" t="s">
        <v>200</v>
      </c>
      <c r="C3029" s="27">
        <v>44119</v>
      </c>
      <c r="D3029" s="1">
        <v>51958</v>
      </c>
      <c r="J3029" s="1" t="s">
        <v>0</v>
      </c>
      <c r="K3029" s="1" t="s">
        <v>49</v>
      </c>
      <c r="L3029" s="1">
        <v>-5</v>
      </c>
      <c r="M3029" s="1">
        <v>88</v>
      </c>
      <c r="N3029" s="6"/>
      <c r="O3029" s="6">
        <v>440</v>
      </c>
      <c r="P3029" s="6">
        <v>-950283.11</v>
      </c>
      <c r="R3029" s="31">
        <v>-440</v>
      </c>
      <c r="S3029" s="28">
        <v>44135</v>
      </c>
    </row>
    <row r="3030" spans="1:19" x14ac:dyDescent="0.2">
      <c r="A3030" s="29">
        <v>41707</v>
      </c>
      <c r="B3030" s="1" t="s">
        <v>200</v>
      </c>
      <c r="C3030" s="27">
        <v>44119</v>
      </c>
      <c r="D3030" s="1">
        <v>51958</v>
      </c>
      <c r="J3030" s="1" t="s">
        <v>0</v>
      </c>
      <c r="K3030" s="1" t="s">
        <v>49</v>
      </c>
      <c r="L3030" s="1">
        <v>-2.25</v>
      </c>
      <c r="M3030" s="1">
        <v>88</v>
      </c>
      <c r="N3030" s="6"/>
      <c r="O3030" s="6">
        <v>198</v>
      </c>
      <c r="P3030" s="6">
        <v>-950591.11</v>
      </c>
      <c r="R3030" s="31">
        <v>-198</v>
      </c>
      <c r="S3030" s="28">
        <v>44135</v>
      </c>
    </row>
    <row r="3031" spans="1:19" x14ac:dyDescent="0.2">
      <c r="A3031" s="29">
        <v>41707</v>
      </c>
      <c r="B3031" s="1" t="s">
        <v>200</v>
      </c>
      <c r="C3031" s="27">
        <v>44119</v>
      </c>
      <c r="D3031" s="1">
        <v>51958</v>
      </c>
      <c r="J3031" s="1" t="s">
        <v>0</v>
      </c>
      <c r="K3031" s="1" t="s">
        <v>49</v>
      </c>
      <c r="L3031" s="1">
        <v>-1.75</v>
      </c>
      <c r="M3031" s="1">
        <v>88</v>
      </c>
      <c r="N3031" s="6"/>
      <c r="O3031" s="6">
        <v>154</v>
      </c>
      <c r="P3031" s="6">
        <v>-950855.11</v>
      </c>
      <c r="R3031" s="31">
        <v>-154</v>
      </c>
      <c r="S3031" s="28">
        <v>44135</v>
      </c>
    </row>
    <row r="3032" spans="1:19" x14ac:dyDescent="0.2">
      <c r="A3032" s="29">
        <v>41707</v>
      </c>
      <c r="B3032" s="1" t="s">
        <v>200</v>
      </c>
      <c r="C3032" s="27">
        <v>44119</v>
      </c>
      <c r="D3032" s="1">
        <v>51958</v>
      </c>
      <c r="J3032" s="1" t="s">
        <v>0</v>
      </c>
      <c r="K3032" s="1" t="s">
        <v>49</v>
      </c>
      <c r="L3032" s="1">
        <v>-1.25</v>
      </c>
      <c r="M3032" s="1">
        <v>88</v>
      </c>
      <c r="N3032" s="6"/>
      <c r="O3032" s="6">
        <v>110</v>
      </c>
      <c r="P3032" s="6">
        <v>-950393.11</v>
      </c>
      <c r="R3032" s="31">
        <v>-110</v>
      </c>
      <c r="S3032" s="28">
        <v>44135</v>
      </c>
    </row>
    <row r="3033" spans="1:19" x14ac:dyDescent="0.2">
      <c r="A3033" s="29">
        <v>41707</v>
      </c>
      <c r="B3033" s="1" t="s">
        <v>200</v>
      </c>
      <c r="C3033" s="27">
        <v>44119</v>
      </c>
      <c r="D3033" s="1">
        <v>51958</v>
      </c>
      <c r="J3033" s="1" t="s">
        <v>0</v>
      </c>
      <c r="K3033" s="1" t="s">
        <v>49</v>
      </c>
      <c r="L3033" s="1">
        <v>-1.25</v>
      </c>
      <c r="M3033" s="1">
        <v>88</v>
      </c>
      <c r="N3033" s="6"/>
      <c r="O3033" s="6">
        <v>110</v>
      </c>
      <c r="P3033" s="6">
        <v>-950965.11</v>
      </c>
      <c r="R3033" s="31">
        <v>-110</v>
      </c>
      <c r="S3033" s="28">
        <v>44135</v>
      </c>
    </row>
    <row r="3034" spans="1:19" x14ac:dyDescent="0.2">
      <c r="A3034" s="29">
        <v>41707</v>
      </c>
      <c r="B3034" s="1" t="s">
        <v>200</v>
      </c>
      <c r="C3034" s="27">
        <v>44119</v>
      </c>
      <c r="D3034" s="1">
        <v>51958</v>
      </c>
      <c r="J3034" s="1" t="s">
        <v>0</v>
      </c>
      <c r="K3034" s="1" t="s">
        <v>49</v>
      </c>
      <c r="L3034" s="1">
        <v>-1</v>
      </c>
      <c r="M3034" s="1">
        <v>88</v>
      </c>
      <c r="N3034" s="6"/>
      <c r="O3034" s="6">
        <v>88</v>
      </c>
      <c r="P3034" s="6">
        <v>-949843.11</v>
      </c>
      <c r="R3034" s="31">
        <v>-88</v>
      </c>
      <c r="S3034" s="28">
        <v>44135</v>
      </c>
    </row>
    <row r="3035" spans="1:19" x14ac:dyDescent="0.2">
      <c r="A3035" s="29">
        <v>42199</v>
      </c>
      <c r="B3035" s="1" t="s">
        <v>200</v>
      </c>
      <c r="C3035" s="27">
        <v>44119</v>
      </c>
      <c r="D3035" s="1">
        <v>52062</v>
      </c>
      <c r="J3035" s="1" t="s">
        <v>0</v>
      </c>
      <c r="K3035" s="1" t="s">
        <v>49</v>
      </c>
      <c r="L3035" s="1">
        <v>-1.25</v>
      </c>
      <c r="M3035" s="1">
        <v>88</v>
      </c>
      <c r="N3035" s="6"/>
      <c r="O3035" s="6">
        <v>110</v>
      </c>
      <c r="P3035" s="6">
        <v>-950701.11</v>
      </c>
      <c r="R3035" s="31">
        <v>-110</v>
      </c>
      <c r="S3035" s="28">
        <v>44135</v>
      </c>
    </row>
    <row r="3036" spans="1:19" x14ac:dyDescent="0.2">
      <c r="A3036" s="29">
        <v>42259</v>
      </c>
      <c r="B3036" s="1" t="s">
        <v>200</v>
      </c>
      <c r="C3036" s="27">
        <v>44119</v>
      </c>
      <c r="D3036" s="1">
        <v>52070</v>
      </c>
      <c r="J3036" s="1" t="s">
        <v>0</v>
      </c>
      <c r="K3036" s="1" t="s">
        <v>49</v>
      </c>
      <c r="L3036" s="1">
        <v>-2.5</v>
      </c>
      <c r="M3036" s="1">
        <v>88</v>
      </c>
      <c r="N3036" s="6"/>
      <c r="O3036" s="6">
        <v>220</v>
      </c>
      <c r="P3036" s="6">
        <v>-951185.11</v>
      </c>
      <c r="R3036" s="31">
        <v>-220</v>
      </c>
      <c r="S3036" s="28">
        <v>44135</v>
      </c>
    </row>
    <row r="3037" spans="1:19" x14ac:dyDescent="0.2">
      <c r="A3037" s="29">
        <v>42259</v>
      </c>
      <c r="B3037" s="1" t="s">
        <v>200</v>
      </c>
      <c r="C3037" s="27">
        <v>44119</v>
      </c>
      <c r="D3037" s="1">
        <v>52070</v>
      </c>
      <c r="J3037" s="1" t="s">
        <v>0</v>
      </c>
      <c r="K3037" s="1" t="s">
        <v>49</v>
      </c>
      <c r="L3037" s="1">
        <v>-2.25</v>
      </c>
      <c r="M3037" s="1">
        <v>88</v>
      </c>
      <c r="N3037" s="6"/>
      <c r="O3037" s="6">
        <v>198</v>
      </c>
      <c r="P3037" s="6">
        <v>-951471.11</v>
      </c>
      <c r="R3037" s="31">
        <v>-198</v>
      </c>
      <c r="S3037" s="28">
        <v>44135</v>
      </c>
    </row>
    <row r="3038" spans="1:19" x14ac:dyDescent="0.2">
      <c r="A3038" s="29">
        <v>42259</v>
      </c>
      <c r="B3038" s="1" t="s">
        <v>200</v>
      </c>
      <c r="C3038" s="27">
        <v>44119</v>
      </c>
      <c r="D3038" s="1">
        <v>52070</v>
      </c>
      <c r="J3038" s="1" t="s">
        <v>0</v>
      </c>
      <c r="K3038" s="1" t="s">
        <v>49</v>
      </c>
      <c r="L3038" s="1">
        <v>-1.25</v>
      </c>
      <c r="M3038" s="1">
        <v>88</v>
      </c>
      <c r="N3038" s="6"/>
      <c r="O3038" s="6">
        <v>110</v>
      </c>
      <c r="P3038" s="6">
        <v>-951581.11</v>
      </c>
      <c r="R3038" s="31">
        <v>-110</v>
      </c>
      <c r="S3038" s="28">
        <v>44135</v>
      </c>
    </row>
    <row r="3039" spans="1:19" x14ac:dyDescent="0.2">
      <c r="A3039" s="29">
        <v>42259</v>
      </c>
      <c r="B3039" s="1" t="s">
        <v>200</v>
      </c>
      <c r="C3039" s="27">
        <v>44119</v>
      </c>
      <c r="D3039" s="1">
        <v>52070</v>
      </c>
      <c r="J3039" s="1" t="s">
        <v>0</v>
      </c>
      <c r="K3039" s="1" t="s">
        <v>49</v>
      </c>
      <c r="L3039" s="1">
        <v>-1</v>
      </c>
      <c r="M3039" s="1">
        <v>88</v>
      </c>
      <c r="N3039" s="6"/>
      <c r="O3039" s="6">
        <v>88</v>
      </c>
      <c r="P3039" s="6">
        <v>-951273.11</v>
      </c>
      <c r="R3039" s="31">
        <v>-88</v>
      </c>
      <c r="S3039" s="28">
        <v>44135</v>
      </c>
    </row>
    <row r="3040" spans="1:19" x14ac:dyDescent="0.2">
      <c r="A3040" s="29">
        <v>41594</v>
      </c>
      <c r="B3040" s="1" t="s">
        <v>200</v>
      </c>
      <c r="C3040" s="27">
        <v>44120</v>
      </c>
      <c r="D3040" s="1">
        <v>51889</v>
      </c>
      <c r="J3040" s="1" t="s">
        <v>0</v>
      </c>
      <c r="K3040" s="1" t="s">
        <v>49</v>
      </c>
      <c r="L3040" s="1">
        <v>-7.5</v>
      </c>
      <c r="M3040" s="1">
        <v>88</v>
      </c>
      <c r="N3040" s="6"/>
      <c r="O3040" s="6">
        <v>660</v>
      </c>
      <c r="P3040" s="6">
        <v>-952285.11</v>
      </c>
      <c r="R3040" s="31">
        <v>-660</v>
      </c>
      <c r="S3040" s="28">
        <v>44135</v>
      </c>
    </row>
    <row r="3041" spans="1:19" x14ac:dyDescent="0.2">
      <c r="A3041" s="29">
        <v>41594</v>
      </c>
      <c r="B3041" s="1" t="s">
        <v>200</v>
      </c>
      <c r="C3041" s="27">
        <v>44120</v>
      </c>
      <c r="D3041" s="1">
        <v>51889</v>
      </c>
      <c r="J3041" s="1" t="s">
        <v>0</v>
      </c>
      <c r="K3041" s="1" t="s">
        <v>49</v>
      </c>
      <c r="L3041" s="1">
        <v>-6.25</v>
      </c>
      <c r="M3041" s="1">
        <v>88</v>
      </c>
      <c r="N3041" s="6"/>
      <c r="O3041" s="6">
        <v>550</v>
      </c>
      <c r="P3041" s="6">
        <v>-955899.11</v>
      </c>
      <c r="R3041" s="31">
        <v>-550</v>
      </c>
      <c r="S3041" s="28">
        <v>44135</v>
      </c>
    </row>
    <row r="3042" spans="1:19" x14ac:dyDescent="0.2">
      <c r="A3042" s="29">
        <v>41594</v>
      </c>
      <c r="B3042" s="1" t="s">
        <v>200</v>
      </c>
      <c r="C3042" s="27">
        <v>44120</v>
      </c>
      <c r="D3042" s="1">
        <v>51889</v>
      </c>
      <c r="J3042" s="1" t="s">
        <v>0</v>
      </c>
      <c r="K3042" s="1" t="s">
        <v>49</v>
      </c>
      <c r="L3042" s="1">
        <v>-5.25</v>
      </c>
      <c r="M3042" s="1">
        <v>88</v>
      </c>
      <c r="N3042" s="6"/>
      <c r="O3042" s="6">
        <v>462</v>
      </c>
      <c r="P3042" s="6">
        <v>-957681.11</v>
      </c>
      <c r="R3042" s="31">
        <v>-462</v>
      </c>
      <c r="S3042" s="28">
        <v>44135</v>
      </c>
    </row>
    <row r="3043" spans="1:19" x14ac:dyDescent="0.2">
      <c r="A3043" s="29">
        <v>41594</v>
      </c>
      <c r="B3043" s="1" t="s">
        <v>200</v>
      </c>
      <c r="C3043" s="27">
        <v>44120</v>
      </c>
      <c r="D3043" s="1">
        <v>51889</v>
      </c>
      <c r="J3043" s="1" t="s">
        <v>0</v>
      </c>
      <c r="K3043" s="1" t="s">
        <v>49</v>
      </c>
      <c r="L3043" s="1">
        <v>-5</v>
      </c>
      <c r="M3043" s="1">
        <v>88</v>
      </c>
      <c r="N3043" s="6"/>
      <c r="O3043" s="6">
        <v>440</v>
      </c>
      <c r="P3043" s="6">
        <v>-955225.11</v>
      </c>
      <c r="R3043" s="31">
        <v>-440</v>
      </c>
      <c r="S3043" s="28">
        <v>44135</v>
      </c>
    </row>
    <row r="3044" spans="1:19" x14ac:dyDescent="0.2">
      <c r="A3044" s="29">
        <v>41594</v>
      </c>
      <c r="B3044" s="1" t="s">
        <v>200</v>
      </c>
      <c r="C3044" s="27">
        <v>44120</v>
      </c>
      <c r="D3044" s="1">
        <v>51889</v>
      </c>
      <c r="J3044" s="1" t="s">
        <v>0</v>
      </c>
      <c r="K3044" s="1" t="s">
        <v>49</v>
      </c>
      <c r="L3044" s="1">
        <v>-4</v>
      </c>
      <c r="M3044" s="1">
        <v>88</v>
      </c>
      <c r="N3044" s="6"/>
      <c r="O3044" s="6">
        <v>352</v>
      </c>
      <c r="P3044" s="6">
        <v>-956427.11</v>
      </c>
      <c r="R3044" s="31">
        <v>-352</v>
      </c>
      <c r="S3044" s="28">
        <v>44135</v>
      </c>
    </row>
    <row r="3045" spans="1:19" x14ac:dyDescent="0.2">
      <c r="A3045" s="29">
        <v>41594</v>
      </c>
      <c r="B3045" s="1" t="s">
        <v>200</v>
      </c>
      <c r="C3045" s="27">
        <v>44120</v>
      </c>
      <c r="D3045" s="1">
        <v>51889</v>
      </c>
      <c r="J3045" s="1" t="s">
        <v>0</v>
      </c>
      <c r="K3045" s="1" t="s">
        <v>49</v>
      </c>
      <c r="L3045" s="1">
        <v>-4</v>
      </c>
      <c r="M3045" s="1">
        <v>88</v>
      </c>
      <c r="N3045" s="6"/>
      <c r="O3045" s="6">
        <v>352</v>
      </c>
      <c r="P3045" s="6">
        <v>-958077.11</v>
      </c>
      <c r="R3045" s="31">
        <v>-352</v>
      </c>
      <c r="S3045" s="28">
        <v>44135</v>
      </c>
    </row>
    <row r="3046" spans="1:19" x14ac:dyDescent="0.2">
      <c r="A3046" s="29">
        <v>41594</v>
      </c>
      <c r="B3046" s="1" t="s">
        <v>200</v>
      </c>
      <c r="C3046" s="27">
        <v>44120</v>
      </c>
      <c r="D3046" s="1">
        <v>51889</v>
      </c>
      <c r="J3046" s="1" t="s">
        <v>0</v>
      </c>
      <c r="K3046" s="1" t="s">
        <v>49</v>
      </c>
      <c r="L3046" s="1">
        <v>-2.75</v>
      </c>
      <c r="M3046" s="1">
        <v>88</v>
      </c>
      <c r="N3046" s="6"/>
      <c r="O3046" s="6">
        <v>242</v>
      </c>
      <c r="P3046" s="6">
        <v>-952527.11</v>
      </c>
      <c r="R3046" s="31">
        <v>-242</v>
      </c>
      <c r="S3046" s="28">
        <v>44135</v>
      </c>
    </row>
    <row r="3047" spans="1:19" x14ac:dyDescent="0.2">
      <c r="A3047" s="29">
        <v>41594</v>
      </c>
      <c r="B3047" s="1" t="s">
        <v>200</v>
      </c>
      <c r="C3047" s="27">
        <v>44120</v>
      </c>
      <c r="D3047" s="1">
        <v>51889</v>
      </c>
      <c r="J3047" s="1" t="s">
        <v>0</v>
      </c>
      <c r="K3047" s="1" t="s">
        <v>49</v>
      </c>
      <c r="L3047" s="1">
        <v>-2</v>
      </c>
      <c r="M3047" s="1">
        <v>88</v>
      </c>
      <c r="N3047" s="6"/>
      <c r="O3047" s="6">
        <v>176</v>
      </c>
      <c r="P3047" s="6">
        <v>-956075.11</v>
      </c>
      <c r="R3047" s="31">
        <v>-176</v>
      </c>
      <c r="S3047" s="28">
        <v>44135</v>
      </c>
    </row>
    <row r="3048" spans="1:19" x14ac:dyDescent="0.2">
      <c r="A3048" s="29">
        <v>41594</v>
      </c>
      <c r="B3048" s="1" t="s">
        <v>200</v>
      </c>
      <c r="C3048" s="27">
        <v>44120</v>
      </c>
      <c r="D3048" s="1">
        <v>51889</v>
      </c>
      <c r="J3048" s="1" t="s">
        <v>0</v>
      </c>
      <c r="K3048" s="1" t="s">
        <v>49</v>
      </c>
      <c r="L3048" s="1">
        <v>-1.5</v>
      </c>
      <c r="M3048" s="1">
        <v>88</v>
      </c>
      <c r="N3048" s="6"/>
      <c r="O3048" s="6">
        <v>132</v>
      </c>
      <c r="P3048" s="6">
        <v>-954661.11</v>
      </c>
      <c r="R3048" s="31">
        <v>-132</v>
      </c>
      <c r="S3048" s="28">
        <v>44135</v>
      </c>
    </row>
    <row r="3049" spans="1:19" x14ac:dyDescent="0.2">
      <c r="A3049" s="29">
        <v>41594</v>
      </c>
      <c r="B3049" s="1" t="s">
        <v>200</v>
      </c>
      <c r="C3049" s="27">
        <v>44120</v>
      </c>
      <c r="D3049" s="1">
        <v>51889</v>
      </c>
      <c r="J3049" s="1" t="s">
        <v>0</v>
      </c>
      <c r="K3049" s="1" t="s">
        <v>49</v>
      </c>
      <c r="L3049" s="1">
        <v>-1</v>
      </c>
      <c r="M3049" s="1">
        <v>124</v>
      </c>
      <c r="N3049" s="6"/>
      <c r="O3049" s="6">
        <v>124</v>
      </c>
      <c r="P3049" s="6">
        <v>-954785.11</v>
      </c>
      <c r="R3049" s="31">
        <v>-124</v>
      </c>
      <c r="S3049" s="28">
        <v>44135</v>
      </c>
    </row>
    <row r="3050" spans="1:19" x14ac:dyDescent="0.2">
      <c r="A3050" s="29">
        <v>41594</v>
      </c>
      <c r="B3050" s="1" t="s">
        <v>200</v>
      </c>
      <c r="C3050" s="27">
        <v>44120</v>
      </c>
      <c r="D3050" s="1">
        <v>51889</v>
      </c>
      <c r="J3050" s="1" t="s">
        <v>0</v>
      </c>
      <c r="K3050" s="1" t="s">
        <v>49</v>
      </c>
      <c r="L3050" s="1">
        <v>-1</v>
      </c>
      <c r="M3050" s="1">
        <v>124</v>
      </c>
      <c r="N3050" s="6"/>
      <c r="O3050" s="6">
        <v>124</v>
      </c>
      <c r="P3050" s="6">
        <v>-955349.11</v>
      </c>
      <c r="R3050" s="31">
        <v>-124</v>
      </c>
      <c r="S3050" s="28">
        <v>44135</v>
      </c>
    </row>
    <row r="3051" spans="1:19" x14ac:dyDescent="0.2">
      <c r="A3051" s="29">
        <v>41594</v>
      </c>
      <c r="B3051" s="1" t="s">
        <v>200</v>
      </c>
      <c r="C3051" s="27">
        <v>44120</v>
      </c>
      <c r="D3051" s="1">
        <v>51889</v>
      </c>
      <c r="J3051" s="1" t="s">
        <v>0</v>
      </c>
      <c r="K3051" s="1" t="s">
        <v>49</v>
      </c>
      <c r="L3051" s="1">
        <v>-1</v>
      </c>
      <c r="M3051" s="1">
        <v>88</v>
      </c>
      <c r="N3051" s="6"/>
      <c r="O3051" s="6">
        <v>88</v>
      </c>
      <c r="P3051" s="6">
        <v>-958495.11</v>
      </c>
      <c r="R3051" s="31">
        <v>-88</v>
      </c>
      <c r="S3051" s="28">
        <v>44135</v>
      </c>
    </row>
    <row r="3052" spans="1:19" x14ac:dyDescent="0.2">
      <c r="A3052" s="29">
        <v>41594</v>
      </c>
      <c r="B3052" s="1" t="s">
        <v>200</v>
      </c>
      <c r="C3052" s="27">
        <v>44120</v>
      </c>
      <c r="D3052" s="1">
        <v>51889</v>
      </c>
      <c r="J3052" s="1" t="s">
        <v>0</v>
      </c>
      <c r="K3052" s="1" t="s">
        <v>49</v>
      </c>
      <c r="L3052" s="1">
        <v>-0.75</v>
      </c>
      <c r="M3052" s="1">
        <v>88</v>
      </c>
      <c r="N3052" s="6"/>
      <c r="O3052" s="6">
        <v>66</v>
      </c>
      <c r="P3052" s="6">
        <v>-958407.11</v>
      </c>
      <c r="R3052" s="31">
        <v>-66</v>
      </c>
      <c r="S3052" s="28">
        <v>44135</v>
      </c>
    </row>
    <row r="3053" spans="1:19" x14ac:dyDescent="0.2">
      <c r="A3053" s="29">
        <v>41594</v>
      </c>
      <c r="B3053" s="1" t="s">
        <v>200</v>
      </c>
      <c r="C3053" s="27">
        <v>44120</v>
      </c>
      <c r="D3053" s="1">
        <v>51889</v>
      </c>
      <c r="J3053" s="1" t="s">
        <v>0</v>
      </c>
      <c r="K3053" s="1" t="s">
        <v>49</v>
      </c>
      <c r="L3053" s="1">
        <v>-0.75</v>
      </c>
      <c r="M3053" s="1">
        <v>88</v>
      </c>
      <c r="N3053" s="6"/>
      <c r="O3053" s="6">
        <v>66</v>
      </c>
      <c r="P3053" s="6">
        <v>-958561.11</v>
      </c>
      <c r="R3053" s="31">
        <v>-66</v>
      </c>
      <c r="S3053" s="28">
        <v>44135</v>
      </c>
    </row>
    <row r="3054" spans="1:19" x14ac:dyDescent="0.2">
      <c r="A3054" s="29">
        <v>41594</v>
      </c>
      <c r="B3054" s="1" t="s">
        <v>200</v>
      </c>
      <c r="C3054" s="27">
        <v>44120</v>
      </c>
      <c r="D3054" s="1">
        <v>51889</v>
      </c>
      <c r="J3054" s="1" t="s">
        <v>0</v>
      </c>
      <c r="K3054" s="1" t="s">
        <v>49</v>
      </c>
      <c r="L3054" s="1">
        <v>-0.5</v>
      </c>
      <c r="M3054" s="1">
        <v>88</v>
      </c>
      <c r="N3054" s="6"/>
      <c r="O3054" s="6">
        <v>44</v>
      </c>
      <c r="P3054" s="6">
        <v>-951625.11</v>
      </c>
      <c r="R3054" s="31">
        <v>-44</v>
      </c>
      <c r="S3054" s="28">
        <v>44135</v>
      </c>
    </row>
    <row r="3055" spans="1:19" x14ac:dyDescent="0.2">
      <c r="A3055" s="29">
        <v>41594</v>
      </c>
      <c r="B3055" s="1" t="s">
        <v>200</v>
      </c>
      <c r="C3055" s="27">
        <v>44120</v>
      </c>
      <c r="D3055" s="1">
        <v>51889</v>
      </c>
      <c r="J3055" s="1" t="s">
        <v>0</v>
      </c>
      <c r="K3055" s="1" t="s">
        <v>49</v>
      </c>
      <c r="L3055" s="1">
        <v>-0.5</v>
      </c>
      <c r="M3055" s="1">
        <v>88</v>
      </c>
      <c r="N3055" s="6"/>
      <c r="O3055" s="6">
        <v>44</v>
      </c>
      <c r="P3055" s="6">
        <v>-956603.11</v>
      </c>
      <c r="R3055" s="31">
        <v>-44</v>
      </c>
      <c r="S3055" s="28">
        <v>44135</v>
      </c>
    </row>
    <row r="3056" spans="1:19" x14ac:dyDescent="0.2">
      <c r="A3056" s="29">
        <v>41594</v>
      </c>
      <c r="B3056" s="1" t="s">
        <v>200</v>
      </c>
      <c r="C3056" s="27">
        <v>44120</v>
      </c>
      <c r="D3056" s="1">
        <v>51889</v>
      </c>
      <c r="J3056" s="1" t="s">
        <v>0</v>
      </c>
      <c r="K3056" s="1" t="s">
        <v>49</v>
      </c>
      <c r="L3056" s="1">
        <v>-0.5</v>
      </c>
      <c r="M3056" s="1">
        <v>88</v>
      </c>
      <c r="N3056" s="6"/>
      <c r="O3056" s="6">
        <v>44</v>
      </c>
      <c r="P3056" s="6">
        <v>-957725.11</v>
      </c>
      <c r="R3056" s="31">
        <v>-44</v>
      </c>
      <c r="S3056" s="28">
        <v>44135</v>
      </c>
    </row>
    <row r="3057" spans="1:19" x14ac:dyDescent="0.2">
      <c r="A3057" s="29">
        <v>41594</v>
      </c>
      <c r="B3057" s="1" t="s">
        <v>200</v>
      </c>
      <c r="C3057" s="27">
        <v>44120</v>
      </c>
      <c r="D3057" s="1">
        <v>51889</v>
      </c>
      <c r="J3057" s="1" t="s">
        <v>0</v>
      </c>
      <c r="K3057" s="1" t="s">
        <v>49</v>
      </c>
      <c r="L3057" s="1">
        <v>-0.25</v>
      </c>
      <c r="M3057" s="1">
        <v>88</v>
      </c>
      <c r="N3057" s="6"/>
      <c r="O3057" s="6">
        <v>22</v>
      </c>
      <c r="P3057" s="6">
        <v>-952549.11</v>
      </c>
      <c r="R3057" s="31">
        <v>-22</v>
      </c>
      <c r="S3057" s="28">
        <v>44135</v>
      </c>
    </row>
    <row r="3058" spans="1:19" x14ac:dyDescent="0.2">
      <c r="A3058" s="29">
        <v>41641</v>
      </c>
      <c r="B3058" s="1" t="s">
        <v>200</v>
      </c>
      <c r="C3058" s="27">
        <v>44120</v>
      </c>
      <c r="D3058" s="1">
        <v>51906</v>
      </c>
      <c r="J3058" s="1" t="s">
        <v>0</v>
      </c>
      <c r="K3058" s="1" t="s">
        <v>49</v>
      </c>
      <c r="L3058" s="1">
        <v>-9</v>
      </c>
      <c r="M3058" s="1">
        <v>88</v>
      </c>
      <c r="N3058" s="6"/>
      <c r="O3058" s="6">
        <v>792</v>
      </c>
      <c r="P3058" s="6">
        <v>-953715.11</v>
      </c>
      <c r="R3058" s="31">
        <v>-792</v>
      </c>
      <c r="S3058" s="28">
        <v>44135</v>
      </c>
    </row>
    <row r="3059" spans="1:19" x14ac:dyDescent="0.2">
      <c r="A3059" s="29">
        <v>41641</v>
      </c>
      <c r="B3059" s="1" t="s">
        <v>200</v>
      </c>
      <c r="C3059" s="27">
        <v>44120</v>
      </c>
      <c r="D3059" s="1">
        <v>51906</v>
      </c>
      <c r="J3059" s="1" t="s">
        <v>0</v>
      </c>
      <c r="K3059" s="1" t="s">
        <v>49</v>
      </c>
      <c r="L3059" s="1">
        <v>-8.25</v>
      </c>
      <c r="M3059" s="1">
        <v>88</v>
      </c>
      <c r="N3059" s="6"/>
      <c r="O3059" s="6">
        <v>726</v>
      </c>
      <c r="P3059" s="6">
        <v>-954441.11</v>
      </c>
      <c r="R3059" s="31">
        <v>-726</v>
      </c>
      <c r="S3059" s="28">
        <v>44135</v>
      </c>
    </row>
    <row r="3060" spans="1:19" x14ac:dyDescent="0.2">
      <c r="A3060" s="29">
        <v>41641</v>
      </c>
      <c r="B3060" s="1" t="s">
        <v>200</v>
      </c>
      <c r="C3060" s="27">
        <v>44120</v>
      </c>
      <c r="D3060" s="1">
        <v>51906</v>
      </c>
      <c r="J3060" s="1" t="s">
        <v>0</v>
      </c>
      <c r="K3060" s="1" t="s">
        <v>49</v>
      </c>
      <c r="L3060" s="1">
        <v>-5</v>
      </c>
      <c r="M3060" s="1">
        <v>88</v>
      </c>
      <c r="N3060" s="6"/>
      <c r="O3060" s="6">
        <v>440</v>
      </c>
      <c r="P3060" s="6">
        <v>-957043.11</v>
      </c>
      <c r="R3060" s="31">
        <v>-440</v>
      </c>
      <c r="S3060" s="28">
        <v>44135</v>
      </c>
    </row>
    <row r="3061" spans="1:19" x14ac:dyDescent="0.2">
      <c r="A3061" s="29">
        <v>41641</v>
      </c>
      <c r="B3061" s="1" t="s">
        <v>200</v>
      </c>
      <c r="C3061" s="27">
        <v>44120</v>
      </c>
      <c r="D3061" s="1">
        <v>51906</v>
      </c>
      <c r="J3061" s="1" t="s">
        <v>0</v>
      </c>
      <c r="K3061" s="1" t="s">
        <v>49</v>
      </c>
      <c r="L3061" s="1">
        <v>-4.25</v>
      </c>
      <c r="M3061" s="1">
        <v>88</v>
      </c>
      <c r="N3061" s="6"/>
      <c r="O3061" s="6">
        <v>374</v>
      </c>
      <c r="P3061" s="6">
        <v>-952923.11</v>
      </c>
      <c r="R3061" s="31">
        <v>-374</v>
      </c>
      <c r="S3061" s="28">
        <v>44135</v>
      </c>
    </row>
    <row r="3062" spans="1:19" x14ac:dyDescent="0.2">
      <c r="A3062" s="29">
        <v>41641</v>
      </c>
      <c r="B3062" s="1" t="s">
        <v>200</v>
      </c>
      <c r="C3062" s="27">
        <v>44120</v>
      </c>
      <c r="D3062" s="1">
        <v>51906</v>
      </c>
      <c r="J3062" s="1" t="s">
        <v>0</v>
      </c>
      <c r="K3062" s="1" t="s">
        <v>49</v>
      </c>
      <c r="L3062" s="1">
        <v>-3</v>
      </c>
      <c r="M3062" s="1">
        <v>88</v>
      </c>
      <c r="N3062" s="6"/>
      <c r="O3062" s="6">
        <v>264</v>
      </c>
      <c r="P3062" s="6">
        <v>-958341.11</v>
      </c>
      <c r="R3062" s="31">
        <v>-264</v>
      </c>
      <c r="S3062" s="28">
        <v>44135</v>
      </c>
    </row>
    <row r="3063" spans="1:19" x14ac:dyDescent="0.2">
      <c r="A3063" s="29">
        <v>41641</v>
      </c>
      <c r="B3063" s="1" t="s">
        <v>200</v>
      </c>
      <c r="C3063" s="27">
        <v>44120</v>
      </c>
      <c r="D3063" s="1">
        <v>51906</v>
      </c>
      <c r="J3063" s="1" t="s">
        <v>0</v>
      </c>
      <c r="K3063" s="1" t="s">
        <v>49</v>
      </c>
      <c r="L3063" s="1">
        <v>-2</v>
      </c>
      <c r="M3063" s="1">
        <v>88</v>
      </c>
      <c r="N3063" s="6"/>
      <c r="O3063" s="6">
        <v>176</v>
      </c>
      <c r="P3063" s="6">
        <v>-957219.11</v>
      </c>
      <c r="R3063" s="31">
        <v>-176</v>
      </c>
      <c r="S3063" s="28">
        <v>44135</v>
      </c>
    </row>
    <row r="3064" spans="1:19" x14ac:dyDescent="0.2">
      <c r="A3064" s="29">
        <v>41641</v>
      </c>
      <c r="B3064" s="1" t="s">
        <v>200</v>
      </c>
      <c r="C3064" s="27">
        <v>44120</v>
      </c>
      <c r="D3064" s="1">
        <v>51906</v>
      </c>
      <c r="J3064" s="1" t="s">
        <v>0</v>
      </c>
      <c r="K3064" s="1" t="s">
        <v>49</v>
      </c>
      <c r="L3064" s="1">
        <v>-1.5</v>
      </c>
      <c r="M3064" s="1">
        <v>88</v>
      </c>
      <c r="N3064" s="6"/>
      <c r="O3064" s="6">
        <v>132</v>
      </c>
      <c r="P3064" s="6">
        <v>-956559.11</v>
      </c>
      <c r="R3064" s="31">
        <v>-132</v>
      </c>
      <c r="S3064" s="28">
        <v>44135</v>
      </c>
    </row>
    <row r="3065" spans="1:19" x14ac:dyDescent="0.2">
      <c r="A3065" s="29">
        <v>41641</v>
      </c>
      <c r="B3065" s="1" t="s">
        <v>200</v>
      </c>
      <c r="C3065" s="27">
        <v>44120</v>
      </c>
      <c r="D3065" s="1">
        <v>51906</v>
      </c>
      <c r="J3065" s="1" t="s">
        <v>0</v>
      </c>
      <c r="K3065" s="1" t="s">
        <v>49</v>
      </c>
      <c r="L3065" s="1">
        <v>-1</v>
      </c>
      <c r="M3065" s="1">
        <v>88</v>
      </c>
      <c r="N3065" s="6"/>
      <c r="O3065" s="6">
        <v>88</v>
      </c>
      <c r="P3065" s="6">
        <v>-954529.11</v>
      </c>
      <c r="R3065" s="31">
        <v>-88</v>
      </c>
      <c r="S3065" s="28">
        <v>44135</v>
      </c>
    </row>
    <row r="3066" spans="1:19" x14ac:dyDescent="0.2">
      <c r="A3066" s="29">
        <v>42055</v>
      </c>
      <c r="B3066" s="1" t="s">
        <v>200</v>
      </c>
      <c r="C3066" s="27">
        <v>44125</v>
      </c>
      <c r="D3066" s="1">
        <v>52038</v>
      </c>
      <c r="J3066" s="1" t="s">
        <v>0</v>
      </c>
      <c r="K3066" s="1" t="s">
        <v>49</v>
      </c>
      <c r="L3066" s="1">
        <v>-4.5</v>
      </c>
      <c r="M3066" s="1">
        <v>110</v>
      </c>
      <c r="N3066" s="6"/>
      <c r="O3066" s="6">
        <v>495</v>
      </c>
      <c r="P3066" s="6">
        <v>-959977.61</v>
      </c>
      <c r="R3066" s="31">
        <v>-495</v>
      </c>
      <c r="S3066" s="28">
        <v>44135</v>
      </c>
    </row>
    <row r="3067" spans="1:19" x14ac:dyDescent="0.2">
      <c r="A3067" s="29">
        <v>42055</v>
      </c>
      <c r="B3067" s="1" t="s">
        <v>200</v>
      </c>
      <c r="C3067" s="27">
        <v>44125</v>
      </c>
      <c r="D3067" s="1">
        <v>52038</v>
      </c>
      <c r="J3067" s="1" t="s">
        <v>0</v>
      </c>
      <c r="K3067" s="1" t="s">
        <v>49</v>
      </c>
      <c r="L3067" s="1">
        <v>-1</v>
      </c>
      <c r="M3067" s="1">
        <v>278</v>
      </c>
      <c r="N3067" s="6"/>
      <c r="O3067" s="6">
        <v>278</v>
      </c>
      <c r="P3067" s="6">
        <v>-958935.11</v>
      </c>
      <c r="R3067" s="31">
        <v>-278</v>
      </c>
      <c r="S3067" s="28">
        <v>44135</v>
      </c>
    </row>
    <row r="3068" spans="1:19" x14ac:dyDescent="0.2">
      <c r="A3068" s="29">
        <v>42055</v>
      </c>
      <c r="B3068" s="1" t="s">
        <v>200</v>
      </c>
      <c r="C3068" s="27">
        <v>44125</v>
      </c>
      <c r="D3068" s="1">
        <v>52038</v>
      </c>
      <c r="J3068" s="1" t="s">
        <v>0</v>
      </c>
      <c r="K3068" s="1" t="s">
        <v>49</v>
      </c>
      <c r="L3068" s="1">
        <v>-1</v>
      </c>
      <c r="M3068" s="1">
        <v>155</v>
      </c>
      <c r="N3068" s="6"/>
      <c r="O3068" s="6">
        <v>155</v>
      </c>
      <c r="P3068" s="6">
        <v>-959090.11</v>
      </c>
      <c r="R3068" s="31">
        <v>-155</v>
      </c>
      <c r="S3068" s="28">
        <v>44135</v>
      </c>
    </row>
    <row r="3069" spans="1:19" x14ac:dyDescent="0.2">
      <c r="A3069" s="29">
        <v>42055</v>
      </c>
      <c r="B3069" s="1" t="s">
        <v>200</v>
      </c>
      <c r="C3069" s="27">
        <v>44125</v>
      </c>
      <c r="D3069" s="1">
        <v>52038</v>
      </c>
      <c r="J3069" s="1" t="s">
        <v>0</v>
      </c>
      <c r="K3069" s="1" t="s">
        <v>49</v>
      </c>
      <c r="L3069" s="1">
        <v>-1</v>
      </c>
      <c r="M3069" s="1">
        <v>155</v>
      </c>
      <c r="N3069" s="6"/>
      <c r="O3069" s="6">
        <v>155</v>
      </c>
      <c r="P3069" s="6">
        <v>-959327.61</v>
      </c>
      <c r="R3069" s="31">
        <v>-155</v>
      </c>
      <c r="S3069" s="28">
        <v>44135</v>
      </c>
    </row>
    <row r="3070" spans="1:19" x14ac:dyDescent="0.2">
      <c r="A3070" s="29">
        <v>42055</v>
      </c>
      <c r="B3070" s="1" t="s">
        <v>200</v>
      </c>
      <c r="C3070" s="27">
        <v>44125</v>
      </c>
      <c r="D3070" s="1">
        <v>52038</v>
      </c>
      <c r="J3070" s="1" t="s">
        <v>0</v>
      </c>
      <c r="K3070" s="1" t="s">
        <v>49</v>
      </c>
      <c r="L3070" s="1">
        <v>-1</v>
      </c>
      <c r="M3070" s="1">
        <v>155</v>
      </c>
      <c r="N3070" s="6"/>
      <c r="O3070" s="6">
        <v>155</v>
      </c>
      <c r="P3070" s="6">
        <v>-959482.61</v>
      </c>
      <c r="R3070" s="31">
        <v>-155</v>
      </c>
      <c r="S3070" s="28">
        <v>44135</v>
      </c>
    </row>
    <row r="3071" spans="1:19" x14ac:dyDescent="0.2">
      <c r="A3071" s="29">
        <v>42055</v>
      </c>
      <c r="B3071" s="1" t="s">
        <v>200</v>
      </c>
      <c r="C3071" s="27">
        <v>44125</v>
      </c>
      <c r="D3071" s="1">
        <v>52038</v>
      </c>
      <c r="J3071" s="1" t="s">
        <v>0</v>
      </c>
      <c r="K3071" s="1" t="s">
        <v>49</v>
      </c>
      <c r="L3071" s="1">
        <v>-2</v>
      </c>
      <c r="M3071" s="1">
        <v>48</v>
      </c>
      <c r="N3071" s="6"/>
      <c r="O3071" s="6">
        <v>96</v>
      </c>
      <c r="P3071" s="6">
        <v>-958657.11</v>
      </c>
      <c r="R3071" s="31">
        <v>-96</v>
      </c>
      <c r="S3071" s="28">
        <v>44135</v>
      </c>
    </row>
    <row r="3072" spans="1:19" x14ac:dyDescent="0.2">
      <c r="A3072" s="29">
        <v>42055</v>
      </c>
      <c r="B3072" s="1" t="s">
        <v>200</v>
      </c>
      <c r="C3072" s="27">
        <v>44125</v>
      </c>
      <c r="D3072" s="1">
        <v>52038</v>
      </c>
      <c r="J3072" s="1" t="s">
        <v>0</v>
      </c>
      <c r="K3072" s="1" t="s">
        <v>49</v>
      </c>
      <c r="L3072" s="1">
        <v>-0.75</v>
      </c>
      <c r="M3072" s="1">
        <v>110</v>
      </c>
      <c r="N3072" s="6"/>
      <c r="O3072" s="6">
        <v>82.5</v>
      </c>
      <c r="P3072" s="6">
        <v>-959172.61</v>
      </c>
      <c r="R3072" s="31">
        <v>-82.5</v>
      </c>
      <c r="S3072" s="28">
        <v>44135</v>
      </c>
    </row>
    <row r="3073" spans="1:19" x14ac:dyDescent="0.2">
      <c r="A3073" s="29">
        <v>42229</v>
      </c>
      <c r="B3073" s="1" t="s">
        <v>200</v>
      </c>
      <c r="C3073" s="27">
        <v>44125</v>
      </c>
      <c r="D3073" s="1">
        <v>52064</v>
      </c>
      <c r="J3073" s="1" t="s">
        <v>0</v>
      </c>
      <c r="K3073" s="1" t="s">
        <v>49</v>
      </c>
      <c r="L3073" s="1">
        <v>-1</v>
      </c>
      <c r="M3073" s="1">
        <v>130</v>
      </c>
      <c r="N3073" s="6"/>
      <c r="O3073" s="6">
        <v>130</v>
      </c>
      <c r="P3073" s="6">
        <v>-960205.61</v>
      </c>
      <c r="R3073" s="31">
        <v>-130</v>
      </c>
      <c r="S3073" s="28">
        <v>44135</v>
      </c>
    </row>
    <row r="3074" spans="1:19" x14ac:dyDescent="0.2">
      <c r="A3074" s="29">
        <v>42229</v>
      </c>
      <c r="B3074" s="1" t="s">
        <v>200</v>
      </c>
      <c r="C3074" s="27">
        <v>44125</v>
      </c>
      <c r="D3074" s="1">
        <v>52064</v>
      </c>
      <c r="J3074" s="1" t="s">
        <v>0</v>
      </c>
      <c r="K3074" s="1" t="s">
        <v>49</v>
      </c>
      <c r="L3074" s="1">
        <v>-1.25</v>
      </c>
      <c r="M3074" s="1">
        <v>88</v>
      </c>
      <c r="N3074" s="6"/>
      <c r="O3074" s="6">
        <v>110</v>
      </c>
      <c r="P3074" s="6">
        <v>-960315.61</v>
      </c>
      <c r="R3074" s="31">
        <v>-110</v>
      </c>
      <c r="S3074" s="28">
        <v>44135</v>
      </c>
    </row>
    <row r="3075" spans="1:19" x14ac:dyDescent="0.2">
      <c r="A3075" s="29">
        <v>42229</v>
      </c>
      <c r="B3075" s="1" t="s">
        <v>200</v>
      </c>
      <c r="C3075" s="27">
        <v>44125</v>
      </c>
      <c r="D3075" s="1">
        <v>52064</v>
      </c>
      <c r="J3075" s="1" t="s">
        <v>0</v>
      </c>
      <c r="K3075" s="1" t="s">
        <v>49</v>
      </c>
      <c r="L3075" s="1">
        <v>-1</v>
      </c>
      <c r="M3075" s="1">
        <v>98</v>
      </c>
      <c r="N3075" s="6"/>
      <c r="O3075" s="6">
        <v>98</v>
      </c>
      <c r="P3075" s="6">
        <v>-960075.61</v>
      </c>
      <c r="R3075" s="31">
        <v>-98</v>
      </c>
      <c r="S3075" s="28">
        <v>44135</v>
      </c>
    </row>
    <row r="3076" spans="1:19" x14ac:dyDescent="0.2">
      <c r="A3076" s="29">
        <v>42229</v>
      </c>
      <c r="B3076" s="1" t="s">
        <v>200</v>
      </c>
      <c r="C3076" s="27">
        <v>44125</v>
      </c>
      <c r="D3076" s="1">
        <v>52064</v>
      </c>
      <c r="J3076" s="1" t="s">
        <v>0</v>
      </c>
      <c r="K3076" s="1" t="s">
        <v>49</v>
      </c>
      <c r="L3076" s="1">
        <v>-1</v>
      </c>
      <c r="M3076" s="1">
        <v>34</v>
      </c>
      <c r="N3076" s="6"/>
      <c r="O3076" s="6">
        <v>34</v>
      </c>
      <c r="P3076" s="6">
        <v>-960349.61</v>
      </c>
      <c r="R3076" s="31">
        <v>-34</v>
      </c>
      <c r="S3076" s="28">
        <v>44135</v>
      </c>
    </row>
    <row r="3077" spans="1:19" x14ac:dyDescent="0.2">
      <c r="A3077" s="29">
        <v>42229</v>
      </c>
      <c r="B3077" s="1" t="s">
        <v>200</v>
      </c>
      <c r="C3077" s="27">
        <v>44125</v>
      </c>
      <c r="D3077" s="1">
        <v>52064</v>
      </c>
      <c r="J3077" s="1" t="s">
        <v>0</v>
      </c>
      <c r="K3077" s="1" t="s">
        <v>49</v>
      </c>
      <c r="L3077" s="1">
        <v>-1</v>
      </c>
      <c r="M3077" s="1">
        <v>4</v>
      </c>
      <c r="N3077" s="6"/>
      <c r="O3077" s="6">
        <v>4</v>
      </c>
      <c r="P3077" s="6">
        <v>-960353.61</v>
      </c>
      <c r="R3077" s="31">
        <v>-4</v>
      </c>
      <c r="S3077" s="28">
        <v>44135</v>
      </c>
    </row>
    <row r="3078" spans="1:19" x14ac:dyDescent="0.2">
      <c r="A3078" s="29">
        <v>42254</v>
      </c>
      <c r="B3078" s="1" t="s">
        <v>200</v>
      </c>
      <c r="C3078" s="27">
        <v>44126</v>
      </c>
      <c r="D3078" s="1">
        <v>52068</v>
      </c>
      <c r="J3078" s="1" t="s">
        <v>0</v>
      </c>
      <c r="K3078" s="1" t="s">
        <v>49</v>
      </c>
      <c r="L3078" s="1">
        <v>-1</v>
      </c>
      <c r="M3078" s="1">
        <v>600</v>
      </c>
      <c r="N3078" s="6"/>
      <c r="O3078" s="6">
        <v>600</v>
      </c>
      <c r="P3078" s="6">
        <v>-960953.61</v>
      </c>
      <c r="R3078" s="31">
        <v>-600</v>
      </c>
      <c r="S3078" s="28">
        <v>44135</v>
      </c>
    </row>
    <row r="3079" spans="1:19" x14ac:dyDescent="0.2">
      <c r="A3079" s="29">
        <v>42254</v>
      </c>
      <c r="B3079" s="1" t="s">
        <v>200</v>
      </c>
      <c r="C3079" s="27">
        <v>44126</v>
      </c>
      <c r="D3079" s="1">
        <v>52068</v>
      </c>
      <c r="J3079" s="1" t="s">
        <v>0</v>
      </c>
      <c r="K3079" s="1" t="s">
        <v>49</v>
      </c>
      <c r="L3079" s="1">
        <v>-1</v>
      </c>
      <c r="M3079" s="1">
        <v>400</v>
      </c>
      <c r="N3079" s="6"/>
      <c r="O3079" s="6">
        <v>400</v>
      </c>
      <c r="P3079" s="6">
        <v>-961353.61</v>
      </c>
      <c r="R3079" s="31">
        <v>-400</v>
      </c>
      <c r="S3079" s="28">
        <v>44135</v>
      </c>
    </row>
    <row r="3080" spans="1:19" x14ac:dyDescent="0.2">
      <c r="A3080" s="29">
        <v>42254</v>
      </c>
      <c r="B3080" s="1" t="s">
        <v>200</v>
      </c>
      <c r="C3080" s="27">
        <v>44126</v>
      </c>
      <c r="D3080" s="1">
        <v>52068</v>
      </c>
      <c r="J3080" s="1" t="s">
        <v>0</v>
      </c>
      <c r="K3080" s="1" t="s">
        <v>49</v>
      </c>
      <c r="L3080" s="1">
        <v>-1</v>
      </c>
      <c r="M3080" s="1">
        <v>388</v>
      </c>
      <c r="N3080" s="6"/>
      <c r="O3080" s="6">
        <v>388</v>
      </c>
      <c r="P3080" s="6">
        <v>-961857.61</v>
      </c>
      <c r="R3080" s="31">
        <v>-388</v>
      </c>
      <c r="S3080" s="28">
        <v>44135</v>
      </c>
    </row>
    <row r="3081" spans="1:19" x14ac:dyDescent="0.2">
      <c r="A3081" s="29">
        <v>42254</v>
      </c>
      <c r="B3081" s="1" t="s">
        <v>200</v>
      </c>
      <c r="C3081" s="27">
        <v>44126</v>
      </c>
      <c r="D3081" s="1">
        <v>52068</v>
      </c>
      <c r="J3081" s="1" t="s">
        <v>0</v>
      </c>
      <c r="K3081" s="1" t="s">
        <v>49</v>
      </c>
      <c r="L3081" s="1">
        <v>-2</v>
      </c>
      <c r="M3081" s="1">
        <v>58</v>
      </c>
      <c r="N3081" s="6"/>
      <c r="O3081" s="6">
        <v>116</v>
      </c>
      <c r="P3081" s="6">
        <v>-961469.61</v>
      </c>
      <c r="R3081" s="31">
        <v>-116</v>
      </c>
      <c r="S3081" s="28">
        <v>44135</v>
      </c>
    </row>
    <row r="3082" spans="1:19" x14ac:dyDescent="0.2">
      <c r="A3082" s="29">
        <v>42254</v>
      </c>
      <c r="B3082" s="1" t="s">
        <v>200</v>
      </c>
      <c r="C3082" s="27">
        <v>44126</v>
      </c>
      <c r="D3082" s="1">
        <v>52068</v>
      </c>
      <c r="J3082" s="1" t="s">
        <v>0</v>
      </c>
      <c r="K3082" s="1" t="s">
        <v>49</v>
      </c>
      <c r="L3082" s="1">
        <v>-1</v>
      </c>
      <c r="M3082" s="1">
        <v>112.9</v>
      </c>
      <c r="N3082" s="6"/>
      <c r="O3082" s="6">
        <v>112.9</v>
      </c>
      <c r="P3082" s="6">
        <v>-961970.51</v>
      </c>
      <c r="R3082" s="31">
        <v>-112.9</v>
      </c>
      <c r="S3082" s="28">
        <v>44135</v>
      </c>
    </row>
    <row r="3083" spans="1:19" x14ac:dyDescent="0.2">
      <c r="A3083" s="29">
        <v>42254</v>
      </c>
      <c r="B3083" s="1" t="s">
        <v>200</v>
      </c>
      <c r="C3083" s="27">
        <v>44126</v>
      </c>
      <c r="D3083" s="1">
        <v>52068</v>
      </c>
      <c r="J3083" s="1" t="s">
        <v>0</v>
      </c>
      <c r="K3083" s="1" t="s">
        <v>49</v>
      </c>
      <c r="L3083" s="1">
        <v>-1</v>
      </c>
      <c r="M3083" s="1">
        <v>28</v>
      </c>
      <c r="N3083" s="6"/>
      <c r="O3083" s="6">
        <v>28</v>
      </c>
      <c r="P3083" s="6">
        <v>-961998.51</v>
      </c>
      <c r="R3083" s="31">
        <v>-28</v>
      </c>
      <c r="S3083" s="28">
        <v>44135</v>
      </c>
    </row>
    <row r="3084" spans="1:19" x14ac:dyDescent="0.2">
      <c r="A3084" s="29">
        <v>42254</v>
      </c>
      <c r="B3084" s="1" t="s">
        <v>200</v>
      </c>
      <c r="C3084" s="27">
        <v>44126</v>
      </c>
      <c r="D3084" s="1">
        <v>52068</v>
      </c>
      <c r="J3084" s="1" t="s">
        <v>0</v>
      </c>
      <c r="K3084" s="1" t="s">
        <v>49</v>
      </c>
      <c r="L3084" s="1">
        <v>-2</v>
      </c>
      <c r="M3084" s="1">
        <v>13.95</v>
      </c>
      <c r="N3084" s="6"/>
      <c r="O3084" s="6">
        <v>27.9</v>
      </c>
      <c r="P3084" s="6">
        <v>-962026.41</v>
      </c>
      <c r="R3084" s="31">
        <v>-27.9</v>
      </c>
      <c r="S3084" s="28">
        <v>44135</v>
      </c>
    </row>
    <row r="3085" spans="1:19" x14ac:dyDescent="0.2">
      <c r="A3085" s="29">
        <v>42050</v>
      </c>
      <c r="B3085" s="1" t="s">
        <v>200</v>
      </c>
      <c r="C3085" s="27">
        <v>44129</v>
      </c>
      <c r="D3085" s="1">
        <v>52034</v>
      </c>
      <c r="J3085" s="1" t="s">
        <v>0</v>
      </c>
      <c r="K3085" s="1" t="s">
        <v>49</v>
      </c>
      <c r="L3085" s="1">
        <v>-7</v>
      </c>
      <c r="M3085" s="1">
        <v>88</v>
      </c>
      <c r="N3085" s="6"/>
      <c r="O3085" s="6">
        <v>616</v>
      </c>
      <c r="P3085" s="6">
        <v>-963352.41</v>
      </c>
      <c r="R3085" s="31">
        <v>-616</v>
      </c>
      <c r="S3085" s="28">
        <v>44135</v>
      </c>
    </row>
    <row r="3086" spans="1:19" x14ac:dyDescent="0.2">
      <c r="A3086" s="29">
        <v>42050</v>
      </c>
      <c r="B3086" s="1" t="s">
        <v>200</v>
      </c>
      <c r="C3086" s="27">
        <v>44129</v>
      </c>
      <c r="D3086" s="1">
        <v>52034</v>
      </c>
      <c r="J3086" s="1" t="s">
        <v>0</v>
      </c>
      <c r="K3086" s="1" t="s">
        <v>49</v>
      </c>
      <c r="L3086" s="1">
        <v>-5.25</v>
      </c>
      <c r="M3086" s="1">
        <v>88</v>
      </c>
      <c r="N3086" s="6"/>
      <c r="O3086" s="6">
        <v>462</v>
      </c>
      <c r="P3086" s="6">
        <v>-962612.41</v>
      </c>
      <c r="R3086" s="31">
        <v>-462</v>
      </c>
      <c r="S3086" s="28">
        <v>44135</v>
      </c>
    </row>
    <row r="3087" spans="1:19" x14ac:dyDescent="0.2">
      <c r="A3087" s="29">
        <v>42050</v>
      </c>
      <c r="B3087" s="1" t="s">
        <v>200</v>
      </c>
      <c r="C3087" s="27">
        <v>44129</v>
      </c>
      <c r="D3087" s="1">
        <v>52034</v>
      </c>
      <c r="J3087" s="1" t="s">
        <v>0</v>
      </c>
      <c r="K3087" s="1" t="s">
        <v>49</v>
      </c>
      <c r="L3087" s="1">
        <v>-5</v>
      </c>
      <c r="M3087" s="1">
        <v>88</v>
      </c>
      <c r="N3087" s="6"/>
      <c r="O3087" s="6">
        <v>440</v>
      </c>
      <c r="P3087" s="6">
        <v>-963916.41</v>
      </c>
      <c r="R3087" s="31">
        <v>-440</v>
      </c>
      <c r="S3087" s="28">
        <v>44135</v>
      </c>
    </row>
    <row r="3088" spans="1:19" x14ac:dyDescent="0.2">
      <c r="A3088" s="29">
        <v>42050</v>
      </c>
      <c r="B3088" s="1" t="s">
        <v>200</v>
      </c>
      <c r="C3088" s="27">
        <v>44129</v>
      </c>
      <c r="D3088" s="1">
        <v>52034</v>
      </c>
      <c r="J3088" s="1" t="s">
        <v>0</v>
      </c>
      <c r="K3088" s="1" t="s">
        <v>49</v>
      </c>
      <c r="L3088" s="1">
        <v>-1</v>
      </c>
      <c r="M3088" s="1">
        <v>124</v>
      </c>
      <c r="N3088" s="6"/>
      <c r="O3088" s="6">
        <v>124</v>
      </c>
      <c r="P3088" s="6">
        <v>-962150.41</v>
      </c>
      <c r="R3088" s="31">
        <v>-124</v>
      </c>
      <c r="S3088" s="28">
        <v>44135</v>
      </c>
    </row>
    <row r="3089" spans="1:19" x14ac:dyDescent="0.2">
      <c r="A3089" s="29">
        <v>42050</v>
      </c>
      <c r="B3089" s="1" t="s">
        <v>200</v>
      </c>
      <c r="C3089" s="27">
        <v>44129</v>
      </c>
      <c r="D3089" s="1">
        <v>52034</v>
      </c>
      <c r="J3089" s="1" t="s">
        <v>0</v>
      </c>
      <c r="K3089" s="1" t="s">
        <v>49</v>
      </c>
      <c r="L3089" s="1">
        <v>-1</v>
      </c>
      <c r="M3089" s="1">
        <v>124</v>
      </c>
      <c r="N3089" s="6"/>
      <c r="O3089" s="6">
        <v>124</v>
      </c>
      <c r="P3089" s="6">
        <v>-962736.41</v>
      </c>
      <c r="R3089" s="31">
        <v>-124</v>
      </c>
      <c r="S3089" s="28">
        <v>44135</v>
      </c>
    </row>
    <row r="3090" spans="1:19" x14ac:dyDescent="0.2">
      <c r="A3090" s="29">
        <v>42050</v>
      </c>
      <c r="B3090" s="1" t="s">
        <v>200</v>
      </c>
      <c r="C3090" s="27">
        <v>44129</v>
      </c>
      <c r="D3090" s="1">
        <v>52034</v>
      </c>
      <c r="J3090" s="1" t="s">
        <v>0</v>
      </c>
      <c r="K3090" s="1" t="s">
        <v>49</v>
      </c>
      <c r="L3090" s="1">
        <v>-1</v>
      </c>
      <c r="M3090" s="1">
        <v>124</v>
      </c>
      <c r="N3090" s="6"/>
      <c r="O3090" s="6">
        <v>124</v>
      </c>
      <c r="P3090" s="6">
        <v>-963476.41</v>
      </c>
      <c r="R3090" s="31">
        <v>-124</v>
      </c>
      <c r="S3090" s="28">
        <v>44135</v>
      </c>
    </row>
    <row r="3091" spans="1:19" x14ac:dyDescent="0.2">
      <c r="A3091" s="29">
        <v>42189</v>
      </c>
      <c r="B3091" s="1" t="s">
        <v>200</v>
      </c>
      <c r="C3091" s="27">
        <v>44132</v>
      </c>
      <c r="D3091" s="1">
        <v>52053</v>
      </c>
      <c r="J3091" s="1" t="s">
        <v>0</v>
      </c>
      <c r="K3091" s="1" t="s">
        <v>49</v>
      </c>
      <c r="L3091" s="1">
        <v>-1</v>
      </c>
      <c r="M3091" s="1">
        <v>898</v>
      </c>
      <c r="N3091" s="6"/>
      <c r="O3091" s="6">
        <v>898</v>
      </c>
      <c r="P3091" s="6">
        <v>-964814.41</v>
      </c>
      <c r="R3091" s="31">
        <v>-898</v>
      </c>
      <c r="S3091" s="28">
        <v>44135</v>
      </c>
    </row>
    <row r="3092" spans="1:19" x14ac:dyDescent="0.2">
      <c r="A3092" s="29">
        <v>42189</v>
      </c>
      <c r="B3092" s="1" t="s">
        <v>200</v>
      </c>
      <c r="C3092" s="27">
        <v>44132</v>
      </c>
      <c r="D3092" s="1">
        <v>52053</v>
      </c>
      <c r="J3092" s="1" t="s">
        <v>0</v>
      </c>
      <c r="K3092" s="1" t="s">
        <v>49</v>
      </c>
      <c r="L3092" s="1">
        <v>-5</v>
      </c>
      <c r="M3092" s="1">
        <v>110</v>
      </c>
      <c r="N3092" s="6"/>
      <c r="O3092" s="6">
        <v>550</v>
      </c>
      <c r="P3092" s="6">
        <v>-966199.91</v>
      </c>
      <c r="R3092" s="31">
        <v>-550</v>
      </c>
      <c r="S3092" s="28">
        <v>44135</v>
      </c>
    </row>
    <row r="3093" spans="1:19" x14ac:dyDescent="0.2">
      <c r="A3093" s="29">
        <v>42189</v>
      </c>
      <c r="B3093" s="1" t="s">
        <v>200</v>
      </c>
      <c r="C3093" s="27">
        <v>44132</v>
      </c>
      <c r="D3093" s="1">
        <v>52053</v>
      </c>
      <c r="J3093" s="1" t="s">
        <v>0</v>
      </c>
      <c r="K3093" s="1" t="s">
        <v>49</v>
      </c>
      <c r="L3093" s="1">
        <v>-1</v>
      </c>
      <c r="M3093" s="1">
        <v>155</v>
      </c>
      <c r="N3093" s="6"/>
      <c r="O3093" s="6">
        <v>155</v>
      </c>
      <c r="P3093" s="6">
        <v>-965649.91</v>
      </c>
      <c r="R3093" s="31">
        <v>-155</v>
      </c>
      <c r="S3093" s="28">
        <v>44135</v>
      </c>
    </row>
    <row r="3094" spans="1:19" x14ac:dyDescent="0.2">
      <c r="A3094" s="29">
        <v>42189</v>
      </c>
      <c r="B3094" s="1" t="s">
        <v>200</v>
      </c>
      <c r="C3094" s="27">
        <v>44132</v>
      </c>
      <c r="D3094" s="1">
        <v>52053</v>
      </c>
      <c r="J3094" s="1" t="s">
        <v>0</v>
      </c>
      <c r="K3094" s="1" t="s">
        <v>49</v>
      </c>
      <c r="L3094" s="1">
        <v>-1</v>
      </c>
      <c r="M3094" s="1">
        <v>110</v>
      </c>
      <c r="N3094" s="6"/>
      <c r="O3094" s="6">
        <v>110</v>
      </c>
      <c r="P3094" s="6">
        <v>-965122.41</v>
      </c>
      <c r="R3094" s="31">
        <v>-110</v>
      </c>
      <c r="S3094" s="28">
        <v>44135</v>
      </c>
    </row>
    <row r="3095" spans="1:19" x14ac:dyDescent="0.2">
      <c r="A3095" s="29">
        <v>42189</v>
      </c>
      <c r="B3095" s="1" t="s">
        <v>200</v>
      </c>
      <c r="C3095" s="27">
        <v>44132</v>
      </c>
      <c r="D3095" s="1">
        <v>52053</v>
      </c>
      <c r="J3095" s="1" t="s">
        <v>0</v>
      </c>
      <c r="K3095" s="1" t="s">
        <v>49</v>
      </c>
      <c r="L3095" s="1">
        <v>-1</v>
      </c>
      <c r="M3095" s="1">
        <v>98</v>
      </c>
      <c r="N3095" s="6"/>
      <c r="O3095" s="6">
        <v>98</v>
      </c>
      <c r="P3095" s="6">
        <v>-964912.41</v>
      </c>
      <c r="R3095" s="31">
        <v>-98</v>
      </c>
      <c r="S3095" s="28">
        <v>44135</v>
      </c>
    </row>
    <row r="3096" spans="1:19" x14ac:dyDescent="0.2">
      <c r="A3096" s="29">
        <v>42189</v>
      </c>
      <c r="B3096" s="1" t="s">
        <v>200</v>
      </c>
      <c r="C3096" s="27">
        <v>44132</v>
      </c>
      <c r="D3096" s="1">
        <v>52053</v>
      </c>
      <c r="J3096" s="1" t="s">
        <v>0</v>
      </c>
      <c r="K3096" s="1" t="s">
        <v>49</v>
      </c>
      <c r="L3096" s="1">
        <v>-1</v>
      </c>
      <c r="M3096" s="1">
        <v>88</v>
      </c>
      <c r="N3096" s="6"/>
      <c r="O3096" s="6">
        <v>88</v>
      </c>
      <c r="P3096" s="6">
        <v>-965000.41</v>
      </c>
      <c r="R3096" s="31">
        <v>-88</v>
      </c>
      <c r="S3096" s="28">
        <v>44135</v>
      </c>
    </row>
    <row r="3097" spans="1:19" x14ac:dyDescent="0.2">
      <c r="A3097" s="29">
        <v>42189</v>
      </c>
      <c r="B3097" s="1" t="s">
        <v>200</v>
      </c>
      <c r="C3097" s="27">
        <v>44132</v>
      </c>
      <c r="D3097" s="1">
        <v>52053</v>
      </c>
      <c r="J3097" s="1" t="s">
        <v>0</v>
      </c>
      <c r="K3097" s="1" t="s">
        <v>49</v>
      </c>
      <c r="L3097" s="1">
        <v>-1</v>
      </c>
      <c r="M3097" s="1">
        <v>12</v>
      </c>
      <c r="N3097" s="6"/>
      <c r="O3097" s="6">
        <v>12</v>
      </c>
      <c r="P3097" s="6">
        <v>-965012.41</v>
      </c>
      <c r="R3097" s="31">
        <v>-12</v>
      </c>
      <c r="S3097" s="28">
        <v>44135</v>
      </c>
    </row>
    <row r="3098" spans="1:19" x14ac:dyDescent="0.2">
      <c r="A3098" s="29">
        <v>42295</v>
      </c>
      <c r="B3098" s="1" t="s">
        <v>200</v>
      </c>
      <c r="C3098" s="27">
        <v>44132</v>
      </c>
      <c r="D3098" s="1">
        <v>52080</v>
      </c>
      <c r="J3098" s="1" t="s">
        <v>0</v>
      </c>
      <c r="K3098" s="1" t="s">
        <v>49</v>
      </c>
      <c r="L3098" s="1">
        <v>-3.25</v>
      </c>
      <c r="M3098" s="1">
        <v>110</v>
      </c>
      <c r="N3098" s="6"/>
      <c r="O3098" s="6">
        <v>357.5</v>
      </c>
      <c r="P3098" s="6">
        <v>-968218.91</v>
      </c>
      <c r="R3098" s="31">
        <v>-357.5</v>
      </c>
      <c r="S3098" s="28">
        <v>44135</v>
      </c>
    </row>
    <row r="3099" spans="1:19" x14ac:dyDescent="0.2">
      <c r="A3099" s="29">
        <v>42295</v>
      </c>
      <c r="B3099" s="1" t="s">
        <v>200</v>
      </c>
      <c r="C3099" s="27">
        <v>44132</v>
      </c>
      <c r="D3099" s="1">
        <v>52080</v>
      </c>
      <c r="J3099" s="1" t="s">
        <v>0</v>
      </c>
      <c r="K3099" s="1" t="s">
        <v>49</v>
      </c>
      <c r="L3099" s="1">
        <v>-3</v>
      </c>
      <c r="M3099" s="1">
        <v>110</v>
      </c>
      <c r="N3099" s="6"/>
      <c r="O3099" s="6">
        <v>330</v>
      </c>
      <c r="P3099" s="6">
        <v>-967331.41</v>
      </c>
      <c r="R3099" s="31">
        <v>-330</v>
      </c>
      <c r="S3099" s="28">
        <v>44135</v>
      </c>
    </row>
    <row r="3100" spans="1:19" x14ac:dyDescent="0.2">
      <c r="A3100" s="29">
        <v>42295</v>
      </c>
      <c r="B3100" s="1" t="s">
        <v>200</v>
      </c>
      <c r="C3100" s="27">
        <v>44132</v>
      </c>
      <c r="D3100" s="1">
        <v>52080</v>
      </c>
      <c r="J3100" s="1" t="s">
        <v>0</v>
      </c>
      <c r="K3100" s="1" t="s">
        <v>49</v>
      </c>
      <c r="L3100" s="1">
        <v>-2.5</v>
      </c>
      <c r="M3100" s="1">
        <v>110</v>
      </c>
      <c r="N3100" s="6"/>
      <c r="O3100" s="6">
        <v>275</v>
      </c>
      <c r="P3100" s="6">
        <v>-968493.91</v>
      </c>
      <c r="R3100" s="31">
        <v>-275</v>
      </c>
      <c r="S3100" s="28">
        <v>44135</v>
      </c>
    </row>
    <row r="3101" spans="1:19" x14ac:dyDescent="0.2">
      <c r="A3101" s="29">
        <v>42295</v>
      </c>
      <c r="B3101" s="1" t="s">
        <v>200</v>
      </c>
      <c r="C3101" s="27">
        <v>44132</v>
      </c>
      <c r="D3101" s="1">
        <v>52080</v>
      </c>
      <c r="J3101" s="1" t="s">
        <v>0</v>
      </c>
      <c r="K3101" s="1" t="s">
        <v>49</v>
      </c>
      <c r="L3101" s="1">
        <v>-1</v>
      </c>
      <c r="M3101" s="1">
        <v>155</v>
      </c>
      <c r="N3101" s="6"/>
      <c r="O3101" s="6">
        <v>155</v>
      </c>
      <c r="P3101" s="6">
        <v>-967706.41</v>
      </c>
      <c r="R3101" s="31">
        <v>-155</v>
      </c>
      <c r="S3101" s="28">
        <v>44135</v>
      </c>
    </row>
    <row r="3102" spans="1:19" x14ac:dyDescent="0.2">
      <c r="A3102" s="29">
        <v>42295</v>
      </c>
      <c r="B3102" s="1" t="s">
        <v>200</v>
      </c>
      <c r="C3102" s="27">
        <v>44132</v>
      </c>
      <c r="D3102" s="1">
        <v>52080</v>
      </c>
      <c r="J3102" s="1" t="s">
        <v>0</v>
      </c>
      <c r="K3102" s="1" t="s">
        <v>49</v>
      </c>
      <c r="L3102" s="1">
        <v>-1</v>
      </c>
      <c r="M3102" s="1">
        <v>155</v>
      </c>
      <c r="N3102" s="6"/>
      <c r="O3102" s="6">
        <v>155</v>
      </c>
      <c r="P3102" s="6">
        <v>-967861.41</v>
      </c>
      <c r="R3102" s="31">
        <v>-155</v>
      </c>
      <c r="S3102" s="28">
        <v>44135</v>
      </c>
    </row>
    <row r="3103" spans="1:19" x14ac:dyDescent="0.2">
      <c r="A3103" s="29">
        <v>42295</v>
      </c>
      <c r="B3103" s="1" t="s">
        <v>200</v>
      </c>
      <c r="C3103" s="27">
        <v>44132</v>
      </c>
      <c r="D3103" s="1">
        <v>52080</v>
      </c>
      <c r="J3103" s="1" t="s">
        <v>0</v>
      </c>
      <c r="K3103" s="1" t="s">
        <v>49</v>
      </c>
      <c r="L3103" s="1">
        <v>-1.25</v>
      </c>
      <c r="M3103" s="1">
        <v>110</v>
      </c>
      <c r="N3103" s="6"/>
      <c r="O3103" s="6">
        <v>137.5</v>
      </c>
      <c r="P3103" s="6">
        <v>-967001.41</v>
      </c>
      <c r="R3103" s="31">
        <v>-137.5</v>
      </c>
      <c r="S3103" s="28">
        <v>44135</v>
      </c>
    </row>
    <row r="3104" spans="1:19" x14ac:dyDescent="0.2">
      <c r="A3104" s="29">
        <v>42295</v>
      </c>
      <c r="B3104" s="1" t="s">
        <v>200</v>
      </c>
      <c r="C3104" s="27">
        <v>44132</v>
      </c>
      <c r="D3104" s="1">
        <v>52080</v>
      </c>
      <c r="J3104" s="1" t="s">
        <v>0</v>
      </c>
      <c r="K3104" s="1" t="s">
        <v>49</v>
      </c>
      <c r="L3104" s="1">
        <v>-0.75</v>
      </c>
      <c r="M3104" s="1">
        <v>110</v>
      </c>
      <c r="N3104" s="6"/>
      <c r="O3104" s="6">
        <v>82.5</v>
      </c>
      <c r="P3104" s="6">
        <v>-967413.91</v>
      </c>
      <c r="R3104" s="31">
        <v>-82.5</v>
      </c>
      <c r="S3104" s="28">
        <v>44135</v>
      </c>
    </row>
    <row r="3105" spans="1:19" x14ac:dyDescent="0.2">
      <c r="A3105" s="29">
        <v>42295</v>
      </c>
      <c r="B3105" s="1" t="s">
        <v>200</v>
      </c>
      <c r="C3105" s="27">
        <v>44132</v>
      </c>
      <c r="D3105" s="1">
        <v>52080</v>
      </c>
      <c r="J3105" s="1" t="s">
        <v>0</v>
      </c>
      <c r="K3105" s="1" t="s">
        <v>49</v>
      </c>
      <c r="L3105" s="1">
        <v>-0.75</v>
      </c>
      <c r="M3105" s="1">
        <v>110</v>
      </c>
      <c r="N3105" s="6"/>
      <c r="O3105" s="6">
        <v>82.5</v>
      </c>
      <c r="P3105" s="6">
        <v>-967496.41</v>
      </c>
      <c r="R3105" s="31">
        <v>-82.5</v>
      </c>
      <c r="S3105" s="28">
        <v>44135</v>
      </c>
    </row>
    <row r="3106" spans="1:19" x14ac:dyDescent="0.2">
      <c r="A3106" s="29">
        <v>42295</v>
      </c>
      <c r="B3106" s="1" t="s">
        <v>200</v>
      </c>
      <c r="C3106" s="27">
        <v>44132</v>
      </c>
      <c r="D3106" s="1">
        <v>52080</v>
      </c>
      <c r="J3106" s="1" t="s">
        <v>0</v>
      </c>
      <c r="K3106" s="1" t="s">
        <v>49</v>
      </c>
      <c r="L3106" s="1">
        <v>-0.5</v>
      </c>
      <c r="M3106" s="1">
        <v>110</v>
      </c>
      <c r="N3106" s="6"/>
      <c r="O3106" s="6">
        <v>55</v>
      </c>
      <c r="P3106" s="6">
        <v>-967551.41</v>
      </c>
      <c r="R3106" s="31">
        <v>-55</v>
      </c>
      <c r="S3106" s="28">
        <v>44135</v>
      </c>
    </row>
    <row r="3107" spans="1:19" x14ac:dyDescent="0.2">
      <c r="A3107" s="29">
        <v>42295</v>
      </c>
      <c r="B3107" s="1" t="s">
        <v>200</v>
      </c>
      <c r="C3107" s="27">
        <v>44132</v>
      </c>
      <c r="D3107" s="1">
        <v>52080</v>
      </c>
      <c r="J3107" s="1" t="s">
        <v>0</v>
      </c>
      <c r="K3107" s="1" t="s">
        <v>49</v>
      </c>
      <c r="L3107" s="1">
        <v>-0.5</v>
      </c>
      <c r="M3107" s="1">
        <v>110</v>
      </c>
      <c r="N3107" s="6"/>
      <c r="O3107" s="6">
        <v>55</v>
      </c>
      <c r="P3107" s="6">
        <v>-968548.91</v>
      </c>
      <c r="R3107" s="31">
        <v>-55</v>
      </c>
      <c r="S3107" s="28">
        <v>44135</v>
      </c>
    </row>
    <row r="3108" spans="1:19" x14ac:dyDescent="0.2">
      <c r="A3108" s="29">
        <v>42295</v>
      </c>
      <c r="B3108" s="1" t="s">
        <v>200</v>
      </c>
      <c r="C3108" s="27">
        <v>44132</v>
      </c>
      <c r="D3108" s="1">
        <v>52080</v>
      </c>
      <c r="J3108" s="1" t="s">
        <v>0</v>
      </c>
      <c r="K3108" s="1" t="s">
        <v>49</v>
      </c>
      <c r="L3108" s="1">
        <v>-1</v>
      </c>
      <c r="M3108" s="1">
        <v>14</v>
      </c>
      <c r="N3108" s="6"/>
      <c r="O3108" s="6">
        <v>14</v>
      </c>
      <c r="P3108" s="6">
        <v>-965136.41</v>
      </c>
      <c r="R3108" s="31">
        <v>-14</v>
      </c>
      <c r="S3108" s="28">
        <v>44135</v>
      </c>
    </row>
    <row r="3109" spans="1:19" x14ac:dyDescent="0.2">
      <c r="A3109" s="29">
        <v>42300</v>
      </c>
      <c r="B3109" s="1" t="s">
        <v>200</v>
      </c>
      <c r="C3109" s="27">
        <v>44132</v>
      </c>
      <c r="D3109" s="1">
        <v>52083</v>
      </c>
      <c r="J3109" s="1" t="s">
        <v>0</v>
      </c>
      <c r="K3109" s="1" t="s">
        <v>49</v>
      </c>
      <c r="L3109" s="1">
        <v>-0.75</v>
      </c>
      <c r="M3109" s="1">
        <v>88</v>
      </c>
      <c r="N3109" s="6"/>
      <c r="O3109" s="6">
        <v>66</v>
      </c>
      <c r="P3109" s="6">
        <v>-965202.41</v>
      </c>
      <c r="R3109" s="31">
        <v>-66</v>
      </c>
      <c r="S3109" s="28">
        <v>44135</v>
      </c>
    </row>
    <row r="3110" spans="1:19" x14ac:dyDescent="0.2">
      <c r="A3110" s="29">
        <v>42301</v>
      </c>
      <c r="B3110" s="1" t="s">
        <v>200</v>
      </c>
      <c r="C3110" s="27">
        <v>44132</v>
      </c>
      <c r="D3110" s="1">
        <v>52084</v>
      </c>
      <c r="J3110" s="1" t="s">
        <v>0</v>
      </c>
      <c r="K3110" s="1" t="s">
        <v>49</v>
      </c>
      <c r="L3110" s="1">
        <v>-1.25</v>
      </c>
      <c r="M3110" s="1">
        <v>110</v>
      </c>
      <c r="N3110" s="6"/>
      <c r="O3110" s="6">
        <v>137.5</v>
      </c>
      <c r="P3110" s="6">
        <v>-965339.91</v>
      </c>
      <c r="R3110" s="31">
        <v>-137.5</v>
      </c>
      <c r="S3110" s="28">
        <v>44135</v>
      </c>
    </row>
    <row r="3111" spans="1:19" x14ac:dyDescent="0.2">
      <c r="A3111" s="29">
        <v>42302</v>
      </c>
      <c r="B3111" s="1" t="s">
        <v>200</v>
      </c>
      <c r="C3111" s="27">
        <v>44132</v>
      </c>
      <c r="D3111" s="1">
        <v>52085</v>
      </c>
      <c r="J3111" s="1" t="s">
        <v>0</v>
      </c>
      <c r="K3111" s="1" t="s">
        <v>49</v>
      </c>
      <c r="L3111" s="1">
        <v>-1</v>
      </c>
      <c r="M3111" s="1">
        <v>155</v>
      </c>
      <c r="N3111" s="6"/>
      <c r="O3111" s="6">
        <v>155</v>
      </c>
      <c r="P3111" s="6">
        <v>-965494.91</v>
      </c>
      <c r="R3111" s="31">
        <v>-155</v>
      </c>
      <c r="S3111" s="28">
        <v>44135</v>
      </c>
    </row>
    <row r="3112" spans="1:19" x14ac:dyDescent="0.2">
      <c r="A3112" s="29">
        <v>42306</v>
      </c>
      <c r="B3112" s="1" t="s">
        <v>200</v>
      </c>
      <c r="C3112" s="27">
        <v>44132</v>
      </c>
      <c r="D3112" s="1">
        <v>52088</v>
      </c>
      <c r="J3112" s="1" t="s">
        <v>0</v>
      </c>
      <c r="K3112" s="1" t="s">
        <v>49</v>
      </c>
      <c r="L3112" s="1">
        <v>-2.5</v>
      </c>
      <c r="M3112" s="1">
        <v>88</v>
      </c>
      <c r="N3112" s="6"/>
      <c r="O3112" s="6">
        <v>220</v>
      </c>
      <c r="P3112" s="6">
        <v>-966543.91</v>
      </c>
      <c r="R3112" s="31">
        <v>-220</v>
      </c>
      <c r="S3112" s="28">
        <v>44135</v>
      </c>
    </row>
    <row r="3113" spans="1:19" x14ac:dyDescent="0.2">
      <c r="A3113" s="29">
        <v>42306</v>
      </c>
      <c r="B3113" s="1" t="s">
        <v>200</v>
      </c>
      <c r="C3113" s="27">
        <v>44132</v>
      </c>
      <c r="D3113" s="1">
        <v>52088</v>
      </c>
      <c r="J3113" s="1" t="s">
        <v>0</v>
      </c>
      <c r="K3113" s="1" t="s">
        <v>49</v>
      </c>
      <c r="L3113" s="1">
        <v>-1</v>
      </c>
      <c r="M3113" s="1">
        <v>124</v>
      </c>
      <c r="N3113" s="6"/>
      <c r="O3113" s="6">
        <v>124</v>
      </c>
      <c r="P3113" s="6">
        <v>-966323.91</v>
      </c>
      <c r="R3113" s="31">
        <v>-124</v>
      </c>
      <c r="S3113" s="28">
        <v>44135</v>
      </c>
    </row>
    <row r="3114" spans="1:19" x14ac:dyDescent="0.2">
      <c r="A3114" s="29">
        <v>42307</v>
      </c>
      <c r="B3114" s="1" t="s">
        <v>200</v>
      </c>
      <c r="C3114" s="27">
        <v>44132</v>
      </c>
      <c r="D3114" s="1">
        <v>52089</v>
      </c>
      <c r="J3114" s="1" t="s">
        <v>0</v>
      </c>
      <c r="K3114" s="1" t="s">
        <v>49</v>
      </c>
      <c r="L3114" s="1">
        <v>-1.5</v>
      </c>
      <c r="M3114" s="1">
        <v>110</v>
      </c>
      <c r="N3114" s="6"/>
      <c r="O3114" s="6">
        <v>165</v>
      </c>
      <c r="P3114" s="6">
        <v>-966863.91</v>
      </c>
      <c r="R3114" s="31">
        <v>-165</v>
      </c>
      <c r="S3114" s="28">
        <v>44135</v>
      </c>
    </row>
    <row r="3115" spans="1:19" x14ac:dyDescent="0.2">
      <c r="A3115" s="29">
        <v>42307</v>
      </c>
      <c r="B3115" s="1" t="s">
        <v>200</v>
      </c>
      <c r="C3115" s="27">
        <v>44132</v>
      </c>
      <c r="D3115" s="1">
        <v>52089</v>
      </c>
      <c r="J3115" s="1" t="s">
        <v>0</v>
      </c>
      <c r="K3115" s="1" t="s">
        <v>49</v>
      </c>
      <c r="L3115" s="1">
        <v>-1</v>
      </c>
      <c r="M3115" s="1">
        <v>155</v>
      </c>
      <c r="N3115" s="6"/>
      <c r="O3115" s="6">
        <v>155</v>
      </c>
      <c r="P3115" s="6">
        <v>-966698.91</v>
      </c>
      <c r="R3115" s="31">
        <v>-155</v>
      </c>
      <c r="S3115" s="28">
        <v>44135</v>
      </c>
    </row>
    <row r="3116" spans="1:19" x14ac:dyDescent="0.2">
      <c r="A3116" s="29">
        <v>42062</v>
      </c>
      <c r="B3116" s="1" t="s">
        <v>200</v>
      </c>
      <c r="C3116" s="27">
        <v>44133</v>
      </c>
      <c r="D3116" s="1">
        <v>52045</v>
      </c>
      <c r="J3116" s="1" t="s">
        <v>0</v>
      </c>
      <c r="K3116" s="1" t="s">
        <v>49</v>
      </c>
      <c r="L3116" s="1">
        <v>-2.5</v>
      </c>
      <c r="M3116" s="1">
        <v>88</v>
      </c>
      <c r="N3116" s="6"/>
      <c r="O3116" s="6">
        <v>220</v>
      </c>
      <c r="P3116" s="6">
        <v>-972582.41</v>
      </c>
      <c r="R3116" s="31">
        <v>-220</v>
      </c>
      <c r="S3116" s="28">
        <v>44135</v>
      </c>
    </row>
    <row r="3117" spans="1:19" x14ac:dyDescent="0.2">
      <c r="A3117" s="29">
        <v>42062</v>
      </c>
      <c r="B3117" s="1" t="s">
        <v>200</v>
      </c>
      <c r="C3117" s="27">
        <v>44133</v>
      </c>
      <c r="D3117" s="1">
        <v>52045</v>
      </c>
      <c r="J3117" s="1" t="s">
        <v>0</v>
      </c>
      <c r="K3117" s="1" t="s">
        <v>49</v>
      </c>
      <c r="L3117" s="1">
        <v>-2</v>
      </c>
      <c r="M3117" s="1">
        <v>88</v>
      </c>
      <c r="N3117" s="6"/>
      <c r="O3117" s="6">
        <v>176</v>
      </c>
      <c r="P3117" s="6">
        <v>-970201.66</v>
      </c>
      <c r="R3117" s="31">
        <v>-176</v>
      </c>
      <c r="S3117" s="28">
        <v>44135</v>
      </c>
    </row>
    <row r="3118" spans="1:19" x14ac:dyDescent="0.2">
      <c r="A3118" s="29">
        <v>42062</v>
      </c>
      <c r="B3118" s="1" t="s">
        <v>200</v>
      </c>
      <c r="C3118" s="27">
        <v>44133</v>
      </c>
      <c r="D3118" s="1">
        <v>52045</v>
      </c>
      <c r="J3118" s="1" t="s">
        <v>0</v>
      </c>
      <c r="K3118" s="1" t="s">
        <v>49</v>
      </c>
      <c r="L3118" s="1">
        <v>-1.5</v>
      </c>
      <c r="M3118" s="1">
        <v>88</v>
      </c>
      <c r="N3118" s="6"/>
      <c r="O3118" s="6">
        <v>132</v>
      </c>
      <c r="P3118" s="6">
        <v>-970333.66</v>
      </c>
      <c r="R3118" s="31">
        <v>-132</v>
      </c>
      <c r="S3118" s="28">
        <v>44135</v>
      </c>
    </row>
    <row r="3119" spans="1:19" x14ac:dyDescent="0.2">
      <c r="A3119" s="29">
        <v>42062</v>
      </c>
      <c r="B3119" s="1" t="s">
        <v>200</v>
      </c>
      <c r="C3119" s="27">
        <v>44133</v>
      </c>
      <c r="D3119" s="1">
        <v>52045</v>
      </c>
      <c r="J3119" s="1" t="s">
        <v>0</v>
      </c>
      <c r="K3119" s="1" t="s">
        <v>49</v>
      </c>
      <c r="L3119" s="1">
        <v>-1.5</v>
      </c>
      <c r="M3119" s="1">
        <v>88</v>
      </c>
      <c r="N3119" s="6"/>
      <c r="O3119" s="6">
        <v>132</v>
      </c>
      <c r="P3119" s="6">
        <v>-972948.41</v>
      </c>
      <c r="R3119" s="31">
        <v>-132</v>
      </c>
      <c r="S3119" s="28">
        <v>44135</v>
      </c>
    </row>
    <row r="3120" spans="1:19" x14ac:dyDescent="0.2">
      <c r="A3120" s="29">
        <v>42062</v>
      </c>
      <c r="B3120" s="1" t="s">
        <v>200</v>
      </c>
      <c r="C3120" s="27">
        <v>44133</v>
      </c>
      <c r="D3120" s="1">
        <v>52045</v>
      </c>
      <c r="J3120" s="1" t="s">
        <v>0</v>
      </c>
      <c r="K3120" s="1" t="s">
        <v>49</v>
      </c>
      <c r="L3120" s="1">
        <v>-1</v>
      </c>
      <c r="M3120" s="1">
        <v>124</v>
      </c>
      <c r="N3120" s="6"/>
      <c r="O3120" s="6">
        <v>124</v>
      </c>
      <c r="P3120" s="6">
        <v>-972706.41</v>
      </c>
      <c r="R3120" s="31">
        <v>-124</v>
      </c>
      <c r="S3120" s="28">
        <v>44135</v>
      </c>
    </row>
    <row r="3121" spans="1:19" x14ac:dyDescent="0.2">
      <c r="A3121" s="29">
        <v>42062</v>
      </c>
      <c r="B3121" s="1" t="s">
        <v>200</v>
      </c>
      <c r="C3121" s="27">
        <v>44133</v>
      </c>
      <c r="D3121" s="1">
        <v>52045</v>
      </c>
      <c r="J3121" s="1" t="s">
        <v>0</v>
      </c>
      <c r="K3121" s="1" t="s">
        <v>49</v>
      </c>
      <c r="L3121" s="1">
        <v>-1.25</v>
      </c>
      <c r="M3121" s="1">
        <v>88</v>
      </c>
      <c r="N3121" s="6"/>
      <c r="O3121" s="6">
        <v>110</v>
      </c>
      <c r="P3121" s="6">
        <v>-972816.41</v>
      </c>
      <c r="R3121" s="31">
        <v>-110</v>
      </c>
      <c r="S3121" s="28">
        <v>44135</v>
      </c>
    </row>
    <row r="3122" spans="1:19" x14ac:dyDescent="0.2">
      <c r="A3122" s="29">
        <v>42062</v>
      </c>
      <c r="B3122" s="1" t="s">
        <v>200</v>
      </c>
      <c r="C3122" s="27">
        <v>44133</v>
      </c>
      <c r="D3122" s="1">
        <v>52045</v>
      </c>
      <c r="J3122" s="1" t="s">
        <v>0</v>
      </c>
      <c r="K3122" s="1" t="s">
        <v>49</v>
      </c>
      <c r="L3122" s="1">
        <v>-1</v>
      </c>
      <c r="M3122" s="1">
        <v>88</v>
      </c>
      <c r="N3122" s="6"/>
      <c r="O3122" s="6">
        <v>88</v>
      </c>
      <c r="P3122" s="6">
        <v>-970421.66</v>
      </c>
      <c r="R3122" s="31">
        <v>-88</v>
      </c>
      <c r="S3122" s="28">
        <v>44135</v>
      </c>
    </row>
    <row r="3123" spans="1:19" x14ac:dyDescent="0.2">
      <c r="A3123" s="29">
        <v>42062</v>
      </c>
      <c r="B3123" s="1" t="s">
        <v>200</v>
      </c>
      <c r="C3123" s="27">
        <v>44133</v>
      </c>
      <c r="D3123" s="1">
        <v>52045</v>
      </c>
      <c r="J3123" s="1" t="s">
        <v>0</v>
      </c>
      <c r="K3123" s="1" t="s">
        <v>49</v>
      </c>
      <c r="L3123" s="1">
        <v>-0.75</v>
      </c>
      <c r="M3123" s="1">
        <v>88</v>
      </c>
      <c r="N3123" s="6"/>
      <c r="O3123" s="6">
        <v>66</v>
      </c>
      <c r="P3123" s="6">
        <v>-970487.66</v>
      </c>
      <c r="R3123" s="31">
        <v>-66</v>
      </c>
      <c r="S3123" s="28">
        <v>44135</v>
      </c>
    </row>
    <row r="3124" spans="1:19" x14ac:dyDescent="0.2">
      <c r="A3124" s="29">
        <v>42062</v>
      </c>
      <c r="B3124" s="1" t="s">
        <v>200</v>
      </c>
      <c r="C3124" s="27">
        <v>44133</v>
      </c>
      <c r="D3124" s="1">
        <v>52045</v>
      </c>
      <c r="J3124" s="1" t="s">
        <v>0</v>
      </c>
      <c r="K3124" s="1" t="s">
        <v>49</v>
      </c>
      <c r="L3124" s="1">
        <v>-0.5</v>
      </c>
      <c r="M3124" s="1">
        <v>88</v>
      </c>
      <c r="N3124" s="6"/>
      <c r="O3124" s="6">
        <v>44</v>
      </c>
      <c r="P3124" s="6">
        <v>-970025.66</v>
      </c>
      <c r="R3124" s="31">
        <v>-44</v>
      </c>
      <c r="S3124" s="28">
        <v>44135</v>
      </c>
    </row>
    <row r="3125" spans="1:19" x14ac:dyDescent="0.2">
      <c r="A3125" s="29">
        <v>42198</v>
      </c>
      <c r="B3125" s="1" t="s">
        <v>200</v>
      </c>
      <c r="C3125" s="27">
        <v>44133</v>
      </c>
      <c r="D3125" s="1">
        <v>52061</v>
      </c>
      <c r="J3125" s="1" t="s">
        <v>0</v>
      </c>
      <c r="K3125" s="1" t="s">
        <v>49</v>
      </c>
      <c r="L3125" s="1">
        <v>-1</v>
      </c>
      <c r="M3125" s="1">
        <v>591.98</v>
      </c>
      <c r="N3125" s="6"/>
      <c r="O3125" s="6">
        <v>591.98</v>
      </c>
      <c r="P3125" s="6">
        <v>-973540.39</v>
      </c>
      <c r="R3125" s="31">
        <v>-591.98</v>
      </c>
      <c r="S3125" s="28">
        <v>44135</v>
      </c>
    </row>
    <row r="3126" spans="1:19" x14ac:dyDescent="0.2">
      <c r="A3126" s="29">
        <v>42198</v>
      </c>
      <c r="B3126" s="1" t="s">
        <v>200</v>
      </c>
      <c r="C3126" s="27">
        <v>44133</v>
      </c>
      <c r="D3126" s="1">
        <v>52061</v>
      </c>
      <c r="J3126" s="1" t="s">
        <v>0</v>
      </c>
      <c r="K3126" s="1" t="s">
        <v>49</v>
      </c>
      <c r="L3126" s="1">
        <v>-2.75</v>
      </c>
      <c r="M3126" s="1">
        <v>88</v>
      </c>
      <c r="N3126" s="6"/>
      <c r="O3126" s="6">
        <v>242</v>
      </c>
      <c r="P3126" s="6">
        <v>-970729.66</v>
      </c>
      <c r="R3126" s="31">
        <v>-242</v>
      </c>
      <c r="S3126" s="28">
        <v>44135</v>
      </c>
    </row>
    <row r="3127" spans="1:19" x14ac:dyDescent="0.2">
      <c r="A3127" s="29">
        <v>42198</v>
      </c>
      <c r="B3127" s="1" t="s">
        <v>200</v>
      </c>
      <c r="C3127" s="27">
        <v>44133</v>
      </c>
      <c r="D3127" s="1">
        <v>52061</v>
      </c>
      <c r="J3127" s="1" t="s">
        <v>0</v>
      </c>
      <c r="K3127" s="1" t="s">
        <v>49</v>
      </c>
      <c r="L3127" s="1">
        <v>-2.75</v>
      </c>
      <c r="M3127" s="1">
        <v>88</v>
      </c>
      <c r="N3127" s="6"/>
      <c r="O3127" s="6">
        <v>242</v>
      </c>
      <c r="P3127" s="6">
        <v>-970971.66</v>
      </c>
      <c r="R3127" s="31">
        <v>-242</v>
      </c>
      <c r="S3127" s="28">
        <v>44135</v>
      </c>
    </row>
    <row r="3128" spans="1:19" x14ac:dyDescent="0.2">
      <c r="A3128" s="29">
        <v>42198</v>
      </c>
      <c r="B3128" s="1" t="s">
        <v>200</v>
      </c>
      <c r="C3128" s="27">
        <v>44133</v>
      </c>
      <c r="D3128" s="1">
        <v>52061</v>
      </c>
      <c r="J3128" s="1" t="s">
        <v>0</v>
      </c>
      <c r="K3128" s="1" t="s">
        <v>49</v>
      </c>
      <c r="L3128" s="1">
        <v>-1.5</v>
      </c>
      <c r="M3128" s="1">
        <v>88</v>
      </c>
      <c r="N3128" s="6"/>
      <c r="O3128" s="6">
        <v>132</v>
      </c>
      <c r="P3128" s="6">
        <v>-968680.91</v>
      </c>
      <c r="R3128" s="31">
        <v>-132</v>
      </c>
      <c r="S3128" s="28">
        <v>44135</v>
      </c>
    </row>
    <row r="3129" spans="1:19" x14ac:dyDescent="0.2">
      <c r="A3129" s="29">
        <v>42198</v>
      </c>
      <c r="B3129" s="1" t="s">
        <v>200</v>
      </c>
      <c r="C3129" s="27">
        <v>44133</v>
      </c>
      <c r="D3129" s="1">
        <v>52061</v>
      </c>
      <c r="J3129" s="1" t="s">
        <v>0</v>
      </c>
      <c r="K3129" s="1" t="s">
        <v>49</v>
      </c>
      <c r="L3129" s="1">
        <v>-0.75</v>
      </c>
      <c r="M3129" s="1">
        <v>88</v>
      </c>
      <c r="N3129" s="6"/>
      <c r="O3129" s="6">
        <v>66</v>
      </c>
      <c r="P3129" s="6">
        <v>-968746.91</v>
      </c>
      <c r="R3129" s="31">
        <v>-66</v>
      </c>
      <c r="S3129" s="28">
        <v>44135</v>
      </c>
    </row>
    <row r="3130" spans="1:19" x14ac:dyDescent="0.2">
      <c r="A3130" s="29">
        <v>42231</v>
      </c>
      <c r="B3130" s="1" t="s">
        <v>200</v>
      </c>
      <c r="C3130" s="27">
        <v>44133</v>
      </c>
      <c r="D3130" s="1">
        <v>52065</v>
      </c>
      <c r="J3130" s="1" t="s">
        <v>0</v>
      </c>
      <c r="K3130" s="1" t="s">
        <v>49</v>
      </c>
      <c r="L3130" s="1">
        <v>-2</v>
      </c>
      <c r="M3130" s="1">
        <v>88</v>
      </c>
      <c r="N3130" s="6"/>
      <c r="O3130" s="6">
        <v>176</v>
      </c>
      <c r="P3130" s="6">
        <v>-969076.91</v>
      </c>
      <c r="R3130" s="31">
        <v>-176</v>
      </c>
      <c r="S3130" s="28">
        <v>44135</v>
      </c>
    </row>
    <row r="3131" spans="1:19" x14ac:dyDescent="0.2">
      <c r="A3131" s="29">
        <v>42231</v>
      </c>
      <c r="B3131" s="1" t="s">
        <v>200</v>
      </c>
      <c r="C3131" s="27">
        <v>44133</v>
      </c>
      <c r="D3131" s="1">
        <v>52065</v>
      </c>
      <c r="J3131" s="1" t="s">
        <v>0</v>
      </c>
      <c r="K3131" s="1" t="s">
        <v>49</v>
      </c>
      <c r="L3131" s="1">
        <v>-1</v>
      </c>
      <c r="M3131" s="1">
        <v>88</v>
      </c>
      <c r="N3131" s="6"/>
      <c r="O3131" s="6">
        <v>88</v>
      </c>
      <c r="P3131" s="6">
        <v>-968834.91</v>
      </c>
      <c r="R3131" s="31">
        <v>-88</v>
      </c>
      <c r="S3131" s="28">
        <v>44135</v>
      </c>
    </row>
    <row r="3132" spans="1:19" x14ac:dyDescent="0.2">
      <c r="A3132" s="29">
        <v>42231</v>
      </c>
      <c r="B3132" s="1" t="s">
        <v>200</v>
      </c>
      <c r="C3132" s="27">
        <v>44133</v>
      </c>
      <c r="D3132" s="1">
        <v>52065</v>
      </c>
      <c r="J3132" s="1" t="s">
        <v>0</v>
      </c>
      <c r="K3132" s="1" t="s">
        <v>49</v>
      </c>
      <c r="L3132" s="1">
        <v>-0.75</v>
      </c>
      <c r="M3132" s="1">
        <v>88</v>
      </c>
      <c r="N3132" s="6"/>
      <c r="O3132" s="6">
        <v>66</v>
      </c>
      <c r="P3132" s="6">
        <v>-968900.91</v>
      </c>
      <c r="R3132" s="31">
        <v>-66</v>
      </c>
      <c r="S3132" s="28">
        <v>44135</v>
      </c>
    </row>
    <row r="3133" spans="1:19" x14ac:dyDescent="0.2">
      <c r="A3133" s="29">
        <v>42231</v>
      </c>
      <c r="B3133" s="1" t="s">
        <v>200</v>
      </c>
      <c r="C3133" s="27">
        <v>44133</v>
      </c>
      <c r="D3133" s="1">
        <v>52065</v>
      </c>
      <c r="J3133" s="1" t="s">
        <v>0</v>
      </c>
      <c r="K3133" s="1" t="s">
        <v>49</v>
      </c>
      <c r="L3133" s="1">
        <v>-0.25</v>
      </c>
      <c r="M3133" s="1">
        <v>88</v>
      </c>
      <c r="N3133" s="6"/>
      <c r="O3133" s="6">
        <v>22</v>
      </c>
      <c r="P3133" s="6">
        <v>-969230.91</v>
      </c>
      <c r="R3133" s="31">
        <v>-22</v>
      </c>
      <c r="S3133" s="28">
        <v>44135</v>
      </c>
    </row>
    <row r="3134" spans="1:19" x14ac:dyDescent="0.2">
      <c r="A3134" s="29">
        <v>42258</v>
      </c>
      <c r="B3134" s="1" t="s">
        <v>200</v>
      </c>
      <c r="C3134" s="27">
        <v>44133</v>
      </c>
      <c r="D3134" s="1">
        <v>52069</v>
      </c>
      <c r="J3134" s="1" t="s">
        <v>0</v>
      </c>
      <c r="K3134" s="1" t="s">
        <v>49</v>
      </c>
      <c r="L3134" s="1">
        <v>-1.5</v>
      </c>
      <c r="M3134" s="1">
        <v>88</v>
      </c>
      <c r="N3134" s="6"/>
      <c r="O3134" s="6">
        <v>132</v>
      </c>
      <c r="P3134" s="6">
        <v>-969208.91</v>
      </c>
      <c r="R3134" s="31">
        <v>-132</v>
      </c>
      <c r="S3134" s="28">
        <v>44135</v>
      </c>
    </row>
    <row r="3135" spans="1:19" x14ac:dyDescent="0.2">
      <c r="A3135" s="29">
        <v>42258</v>
      </c>
      <c r="B3135" s="1" t="s">
        <v>200</v>
      </c>
      <c r="C3135" s="27">
        <v>44133</v>
      </c>
      <c r="D3135" s="1">
        <v>52069</v>
      </c>
      <c r="J3135" s="1" t="s">
        <v>0</v>
      </c>
      <c r="K3135" s="1" t="s">
        <v>49</v>
      </c>
      <c r="L3135" s="1">
        <v>-1.25</v>
      </c>
      <c r="M3135" s="1">
        <v>88</v>
      </c>
      <c r="N3135" s="6"/>
      <c r="O3135" s="6">
        <v>110</v>
      </c>
      <c r="P3135" s="6">
        <v>-972279.91</v>
      </c>
      <c r="R3135" s="31">
        <v>-110</v>
      </c>
      <c r="S3135" s="28">
        <v>44135</v>
      </c>
    </row>
    <row r="3136" spans="1:19" x14ac:dyDescent="0.2">
      <c r="A3136" s="29">
        <v>42260</v>
      </c>
      <c r="B3136" s="1" t="s">
        <v>200</v>
      </c>
      <c r="C3136" s="27">
        <v>44133</v>
      </c>
      <c r="D3136" s="1">
        <v>52071</v>
      </c>
      <c r="J3136" s="1" t="s">
        <v>0</v>
      </c>
      <c r="K3136" s="1" t="s">
        <v>49</v>
      </c>
      <c r="L3136" s="1">
        <v>-1</v>
      </c>
      <c r="M3136" s="1">
        <v>110</v>
      </c>
      <c r="N3136" s="6"/>
      <c r="O3136" s="6">
        <v>110</v>
      </c>
      <c r="P3136" s="6">
        <v>-969505.91</v>
      </c>
      <c r="R3136" s="31">
        <v>-110</v>
      </c>
      <c r="S3136" s="28">
        <v>44135</v>
      </c>
    </row>
    <row r="3137" spans="1:19" x14ac:dyDescent="0.2">
      <c r="A3137" s="29">
        <v>42260</v>
      </c>
      <c r="B3137" s="1" t="s">
        <v>200</v>
      </c>
      <c r="C3137" s="27">
        <v>44133</v>
      </c>
      <c r="D3137" s="1">
        <v>52071</v>
      </c>
      <c r="J3137" s="1" t="s">
        <v>0</v>
      </c>
      <c r="K3137" s="1" t="s">
        <v>49</v>
      </c>
      <c r="L3137" s="1">
        <v>-0.75</v>
      </c>
      <c r="M3137" s="1">
        <v>110</v>
      </c>
      <c r="N3137" s="6"/>
      <c r="O3137" s="6">
        <v>82.5</v>
      </c>
      <c r="P3137" s="6">
        <v>-969313.41</v>
      </c>
      <c r="R3137" s="31">
        <v>-82.5</v>
      </c>
      <c r="S3137" s="28">
        <v>44135</v>
      </c>
    </row>
    <row r="3138" spans="1:19" x14ac:dyDescent="0.2">
      <c r="A3138" s="29">
        <v>42260</v>
      </c>
      <c r="B3138" s="1" t="s">
        <v>200</v>
      </c>
      <c r="C3138" s="27">
        <v>44133</v>
      </c>
      <c r="D3138" s="1">
        <v>52071</v>
      </c>
      <c r="J3138" s="1" t="s">
        <v>0</v>
      </c>
      <c r="K3138" s="1" t="s">
        <v>49</v>
      </c>
      <c r="L3138" s="1">
        <v>-0.75</v>
      </c>
      <c r="M3138" s="1">
        <v>110</v>
      </c>
      <c r="N3138" s="6"/>
      <c r="O3138" s="6">
        <v>82.5</v>
      </c>
      <c r="P3138" s="6">
        <v>-969395.91</v>
      </c>
      <c r="R3138" s="31">
        <v>-82.5</v>
      </c>
      <c r="S3138" s="28">
        <v>44135</v>
      </c>
    </row>
    <row r="3139" spans="1:19" x14ac:dyDescent="0.2">
      <c r="A3139" s="29">
        <v>42260</v>
      </c>
      <c r="B3139" s="1" t="s">
        <v>200</v>
      </c>
      <c r="C3139" s="27">
        <v>44133</v>
      </c>
      <c r="D3139" s="1">
        <v>52071</v>
      </c>
      <c r="J3139" s="1" t="s">
        <v>0</v>
      </c>
      <c r="K3139" s="1" t="s">
        <v>49</v>
      </c>
      <c r="L3139" s="1">
        <v>-0.75</v>
      </c>
      <c r="M3139" s="1">
        <v>110</v>
      </c>
      <c r="N3139" s="6"/>
      <c r="O3139" s="6">
        <v>82.5</v>
      </c>
      <c r="P3139" s="6">
        <v>-972362.41</v>
      </c>
      <c r="R3139" s="31">
        <v>-82.5</v>
      </c>
      <c r="S3139" s="28">
        <v>44135</v>
      </c>
    </row>
    <row r="3140" spans="1:19" x14ac:dyDescent="0.2">
      <c r="A3140" s="29">
        <v>42261</v>
      </c>
      <c r="B3140" s="1" t="s">
        <v>200</v>
      </c>
      <c r="C3140" s="27">
        <v>44133</v>
      </c>
      <c r="D3140" s="1">
        <v>52072</v>
      </c>
      <c r="J3140" s="1" t="s">
        <v>0</v>
      </c>
      <c r="K3140" s="1" t="s">
        <v>49</v>
      </c>
      <c r="L3140" s="1">
        <v>-1.25</v>
      </c>
      <c r="M3140" s="1">
        <v>99</v>
      </c>
      <c r="N3140" s="6"/>
      <c r="O3140" s="6">
        <v>123.75</v>
      </c>
      <c r="P3140" s="6">
        <v>-969629.66</v>
      </c>
      <c r="R3140" s="31">
        <v>-123.75</v>
      </c>
      <c r="S3140" s="28">
        <v>44135</v>
      </c>
    </row>
    <row r="3141" spans="1:19" x14ac:dyDescent="0.2">
      <c r="A3141" s="29">
        <v>42262</v>
      </c>
      <c r="B3141" s="1" t="s">
        <v>200</v>
      </c>
      <c r="C3141" s="27">
        <v>44133</v>
      </c>
      <c r="D3141" s="1">
        <v>52073</v>
      </c>
      <c r="J3141" s="1" t="s">
        <v>0</v>
      </c>
      <c r="K3141" s="1" t="s">
        <v>49</v>
      </c>
      <c r="L3141" s="1">
        <v>-4.75</v>
      </c>
      <c r="M3141" s="1">
        <v>88</v>
      </c>
      <c r="N3141" s="6"/>
      <c r="O3141" s="6">
        <v>418</v>
      </c>
      <c r="P3141" s="6">
        <v>-972141.91</v>
      </c>
      <c r="R3141" s="31">
        <v>-418</v>
      </c>
      <c r="S3141" s="28">
        <v>44135</v>
      </c>
    </row>
    <row r="3142" spans="1:19" x14ac:dyDescent="0.2">
      <c r="A3142" s="29">
        <v>42262</v>
      </c>
      <c r="B3142" s="1" t="s">
        <v>200</v>
      </c>
      <c r="C3142" s="27">
        <v>44133</v>
      </c>
      <c r="D3142" s="1">
        <v>52073</v>
      </c>
      <c r="J3142" s="1" t="s">
        <v>0</v>
      </c>
      <c r="K3142" s="1" t="s">
        <v>49</v>
      </c>
      <c r="L3142" s="1">
        <v>-3.25</v>
      </c>
      <c r="M3142" s="1">
        <v>88</v>
      </c>
      <c r="N3142" s="6"/>
      <c r="O3142" s="6">
        <v>286</v>
      </c>
      <c r="P3142" s="6">
        <v>-969915.66</v>
      </c>
      <c r="R3142" s="31">
        <v>-286</v>
      </c>
      <c r="S3142" s="28">
        <v>44135</v>
      </c>
    </row>
    <row r="3143" spans="1:19" x14ac:dyDescent="0.2">
      <c r="A3143" s="29">
        <v>42262</v>
      </c>
      <c r="B3143" s="1" t="s">
        <v>200</v>
      </c>
      <c r="C3143" s="27">
        <v>44133</v>
      </c>
      <c r="D3143" s="1">
        <v>52073</v>
      </c>
      <c r="J3143" s="1" t="s">
        <v>0</v>
      </c>
      <c r="K3143" s="1" t="s">
        <v>49</v>
      </c>
      <c r="L3143" s="1">
        <v>-0.75</v>
      </c>
      <c r="M3143" s="1">
        <v>88</v>
      </c>
      <c r="N3143" s="6"/>
      <c r="O3143" s="6">
        <v>66</v>
      </c>
      <c r="P3143" s="6">
        <v>-969981.66</v>
      </c>
      <c r="R3143" s="31">
        <v>-66</v>
      </c>
      <c r="S3143" s="28">
        <v>44135</v>
      </c>
    </row>
    <row r="3144" spans="1:19" x14ac:dyDescent="0.2">
      <c r="A3144" s="29">
        <v>42262</v>
      </c>
      <c r="B3144" s="1" t="s">
        <v>200</v>
      </c>
      <c r="C3144" s="27">
        <v>44133</v>
      </c>
      <c r="D3144" s="1">
        <v>52073</v>
      </c>
      <c r="J3144" s="1" t="s">
        <v>0</v>
      </c>
      <c r="K3144" s="1" t="s">
        <v>49</v>
      </c>
      <c r="L3144" s="1">
        <v>-1</v>
      </c>
      <c r="M3144" s="1">
        <v>38</v>
      </c>
      <c r="N3144" s="6"/>
      <c r="O3144" s="6">
        <v>38</v>
      </c>
      <c r="P3144" s="6">
        <v>-971723.91</v>
      </c>
      <c r="R3144" s="31">
        <v>-38</v>
      </c>
      <c r="S3144" s="28">
        <v>44135</v>
      </c>
    </row>
    <row r="3145" spans="1:19" x14ac:dyDescent="0.2">
      <c r="A3145" s="29">
        <v>42262</v>
      </c>
      <c r="B3145" s="1" t="s">
        <v>200</v>
      </c>
      <c r="C3145" s="27">
        <v>44133</v>
      </c>
      <c r="D3145" s="1">
        <v>52073</v>
      </c>
      <c r="J3145" s="1" t="s">
        <v>0</v>
      </c>
      <c r="K3145" s="1" t="s">
        <v>49</v>
      </c>
      <c r="L3145" s="1">
        <v>-1</v>
      </c>
      <c r="M3145" s="1">
        <v>28</v>
      </c>
      <c r="N3145" s="6"/>
      <c r="O3145" s="6">
        <v>28</v>
      </c>
      <c r="P3145" s="6">
        <v>-972169.91</v>
      </c>
      <c r="R3145" s="31">
        <v>-28</v>
      </c>
      <c r="S3145" s="28">
        <v>44135</v>
      </c>
    </row>
    <row r="3146" spans="1:19" x14ac:dyDescent="0.2">
      <c r="A3146" s="29">
        <v>42264</v>
      </c>
      <c r="B3146" s="1" t="s">
        <v>200</v>
      </c>
      <c r="C3146" s="27">
        <v>44133</v>
      </c>
      <c r="D3146" s="1">
        <v>52075</v>
      </c>
      <c r="J3146" s="1" t="s">
        <v>0</v>
      </c>
      <c r="K3146" s="1" t="s">
        <v>49</v>
      </c>
      <c r="L3146" s="1">
        <v>-0.5</v>
      </c>
      <c r="M3146" s="1">
        <v>110</v>
      </c>
      <c r="N3146" s="6"/>
      <c r="O3146" s="6">
        <v>55</v>
      </c>
      <c r="P3146" s="6">
        <v>-971026.66</v>
      </c>
      <c r="R3146" s="31">
        <v>-55</v>
      </c>
      <c r="S3146" s="28">
        <v>44135</v>
      </c>
    </row>
    <row r="3147" spans="1:19" x14ac:dyDescent="0.2">
      <c r="A3147" s="29">
        <v>42265</v>
      </c>
      <c r="B3147" s="1" t="s">
        <v>200</v>
      </c>
      <c r="C3147" s="27">
        <v>44133</v>
      </c>
      <c r="D3147" s="1">
        <v>52076</v>
      </c>
      <c r="J3147" s="1" t="s">
        <v>0</v>
      </c>
      <c r="K3147" s="1" t="s">
        <v>49</v>
      </c>
      <c r="L3147" s="1">
        <v>-0.5</v>
      </c>
      <c r="M3147" s="1">
        <v>99</v>
      </c>
      <c r="N3147" s="6"/>
      <c r="O3147" s="6">
        <v>49.5</v>
      </c>
      <c r="P3147" s="6">
        <v>-971076.16</v>
      </c>
      <c r="R3147" s="31">
        <v>-49.5</v>
      </c>
      <c r="S3147" s="28">
        <v>44135</v>
      </c>
    </row>
    <row r="3148" spans="1:19" x14ac:dyDescent="0.2">
      <c r="A3148" s="29">
        <v>42265</v>
      </c>
      <c r="B3148" s="1" t="s">
        <v>200</v>
      </c>
      <c r="C3148" s="27">
        <v>44133</v>
      </c>
      <c r="D3148" s="1">
        <v>52076</v>
      </c>
      <c r="J3148" s="1" t="s">
        <v>0</v>
      </c>
      <c r="K3148" s="1" t="s">
        <v>49</v>
      </c>
      <c r="L3148" s="1">
        <v>-0.25</v>
      </c>
      <c r="M3148" s="1">
        <v>99</v>
      </c>
      <c r="N3148" s="6"/>
      <c r="O3148" s="6">
        <v>24.75</v>
      </c>
      <c r="P3148" s="6">
        <v>-971100.91</v>
      </c>
      <c r="R3148" s="31">
        <v>-24.75</v>
      </c>
      <c r="S3148" s="28">
        <v>44135</v>
      </c>
    </row>
    <row r="3149" spans="1:19" x14ac:dyDescent="0.2">
      <c r="A3149" s="29">
        <v>42267</v>
      </c>
      <c r="B3149" s="1" t="s">
        <v>200</v>
      </c>
      <c r="C3149" s="27">
        <v>44133</v>
      </c>
      <c r="D3149" s="1">
        <v>52078</v>
      </c>
      <c r="J3149" s="1" t="s">
        <v>0</v>
      </c>
      <c r="K3149" s="1" t="s">
        <v>49</v>
      </c>
      <c r="L3149" s="1">
        <v>-4</v>
      </c>
      <c r="M3149" s="1">
        <v>99</v>
      </c>
      <c r="N3149" s="6"/>
      <c r="O3149" s="6">
        <v>396</v>
      </c>
      <c r="P3149" s="6">
        <v>-971636.41</v>
      </c>
      <c r="R3149" s="31">
        <v>-396</v>
      </c>
      <c r="S3149" s="28">
        <v>44135</v>
      </c>
    </row>
    <row r="3150" spans="1:19" x14ac:dyDescent="0.2">
      <c r="A3150" s="29">
        <v>42267</v>
      </c>
      <c r="B3150" s="1" t="s">
        <v>200</v>
      </c>
      <c r="C3150" s="27">
        <v>44133</v>
      </c>
      <c r="D3150" s="1">
        <v>52078</v>
      </c>
      <c r="J3150" s="1" t="s">
        <v>0</v>
      </c>
      <c r="K3150" s="1" t="s">
        <v>49</v>
      </c>
      <c r="L3150" s="1">
        <v>-1</v>
      </c>
      <c r="M3150" s="1">
        <v>139.5</v>
      </c>
      <c r="N3150" s="6"/>
      <c r="O3150" s="6">
        <v>139.5</v>
      </c>
      <c r="P3150" s="6">
        <v>-971240.41</v>
      </c>
      <c r="R3150" s="31">
        <v>-139.5</v>
      </c>
      <c r="S3150" s="28">
        <v>44135</v>
      </c>
    </row>
    <row r="3151" spans="1:19" x14ac:dyDescent="0.2">
      <c r="A3151" s="29">
        <v>42267</v>
      </c>
      <c r="B3151" s="1" t="s">
        <v>200</v>
      </c>
      <c r="C3151" s="27">
        <v>44133</v>
      </c>
      <c r="D3151" s="1">
        <v>52078</v>
      </c>
      <c r="J3151" s="1" t="s">
        <v>0</v>
      </c>
      <c r="K3151" s="1" t="s">
        <v>49</v>
      </c>
      <c r="L3151" s="1">
        <v>-0.5</v>
      </c>
      <c r="M3151" s="1">
        <v>99</v>
      </c>
      <c r="N3151" s="6"/>
      <c r="O3151" s="6">
        <v>49.5</v>
      </c>
      <c r="P3151" s="6">
        <v>-971685.91</v>
      </c>
      <c r="R3151" s="31">
        <v>-49.5</v>
      </c>
      <c r="S3151" s="28">
        <v>44135</v>
      </c>
    </row>
    <row r="3152" spans="1:19" x14ac:dyDescent="0.2">
      <c r="A3152" s="29">
        <v>41892</v>
      </c>
      <c r="B3152" s="1" t="s">
        <v>200</v>
      </c>
      <c r="C3152" s="27">
        <v>44134</v>
      </c>
      <c r="D3152" s="1">
        <v>51964</v>
      </c>
      <c r="J3152" s="1" t="s">
        <v>0</v>
      </c>
      <c r="K3152" s="1" t="s">
        <v>49</v>
      </c>
      <c r="L3152" s="1">
        <v>-8.75</v>
      </c>
      <c r="M3152" s="1">
        <v>88</v>
      </c>
      <c r="N3152" s="6"/>
      <c r="O3152" s="6">
        <v>770</v>
      </c>
      <c r="P3152" s="6">
        <v>-975138.39</v>
      </c>
      <c r="R3152" s="31">
        <v>-770</v>
      </c>
      <c r="S3152" s="28">
        <v>44135</v>
      </c>
    </row>
    <row r="3153" spans="1:19" x14ac:dyDescent="0.2">
      <c r="A3153" s="29">
        <v>41892</v>
      </c>
      <c r="B3153" s="1" t="s">
        <v>200</v>
      </c>
      <c r="C3153" s="27">
        <v>44134</v>
      </c>
      <c r="D3153" s="1">
        <v>51964</v>
      </c>
      <c r="J3153" s="1" t="s">
        <v>0</v>
      </c>
      <c r="K3153" s="1" t="s">
        <v>49</v>
      </c>
      <c r="L3153" s="1">
        <v>-5</v>
      </c>
      <c r="M3153" s="1">
        <v>88</v>
      </c>
      <c r="N3153" s="6"/>
      <c r="O3153" s="6">
        <v>440</v>
      </c>
      <c r="P3153" s="6">
        <v>-975994.39</v>
      </c>
      <c r="R3153" s="31">
        <v>-440</v>
      </c>
      <c r="S3153" s="28">
        <v>44135</v>
      </c>
    </row>
    <row r="3154" spans="1:19" x14ac:dyDescent="0.2">
      <c r="A3154" s="29">
        <v>41892</v>
      </c>
      <c r="B3154" s="1" t="s">
        <v>200</v>
      </c>
      <c r="C3154" s="27">
        <v>44134</v>
      </c>
      <c r="D3154" s="1">
        <v>51964</v>
      </c>
      <c r="J3154" s="1" t="s">
        <v>0</v>
      </c>
      <c r="K3154" s="1" t="s">
        <v>49</v>
      </c>
      <c r="L3154" s="1">
        <v>-4.5</v>
      </c>
      <c r="M3154" s="1">
        <v>88</v>
      </c>
      <c r="N3154" s="6"/>
      <c r="O3154" s="6">
        <v>396</v>
      </c>
      <c r="P3154" s="6">
        <v>-974024.39</v>
      </c>
      <c r="R3154" s="31">
        <v>-396</v>
      </c>
      <c r="S3154" s="28">
        <v>44135</v>
      </c>
    </row>
    <row r="3155" spans="1:19" x14ac:dyDescent="0.2">
      <c r="A3155" s="29">
        <v>41892</v>
      </c>
      <c r="B3155" s="1" t="s">
        <v>200</v>
      </c>
      <c r="C3155" s="27">
        <v>44134</v>
      </c>
      <c r="D3155" s="1">
        <v>51964</v>
      </c>
      <c r="J3155" s="1" t="s">
        <v>0</v>
      </c>
      <c r="K3155" s="1" t="s">
        <v>49</v>
      </c>
      <c r="L3155" s="1">
        <v>-4.5</v>
      </c>
      <c r="M3155" s="1">
        <v>88</v>
      </c>
      <c r="N3155" s="6"/>
      <c r="O3155" s="6">
        <v>396</v>
      </c>
      <c r="P3155" s="6">
        <v>-980109.39</v>
      </c>
      <c r="R3155" s="31">
        <v>-396</v>
      </c>
      <c r="S3155" s="28">
        <v>44135</v>
      </c>
    </row>
    <row r="3156" spans="1:19" x14ac:dyDescent="0.2">
      <c r="A3156" s="29">
        <v>41892</v>
      </c>
      <c r="B3156" s="1" t="s">
        <v>200</v>
      </c>
      <c r="C3156" s="27">
        <v>44134</v>
      </c>
      <c r="D3156" s="1">
        <v>51964</v>
      </c>
      <c r="J3156" s="1" t="s">
        <v>0</v>
      </c>
      <c r="K3156" s="1" t="s">
        <v>49</v>
      </c>
      <c r="L3156" s="1">
        <v>-1</v>
      </c>
      <c r="M3156" s="1">
        <v>248</v>
      </c>
      <c r="N3156" s="6"/>
      <c r="O3156" s="6">
        <v>248</v>
      </c>
      <c r="P3156" s="6">
        <v>-975412.39</v>
      </c>
      <c r="R3156" s="31">
        <v>-248</v>
      </c>
      <c r="S3156" s="28">
        <v>44135</v>
      </c>
    </row>
    <row r="3157" spans="1:19" x14ac:dyDescent="0.2">
      <c r="A3157" s="29">
        <v>41892</v>
      </c>
      <c r="B3157" s="1" t="s">
        <v>200</v>
      </c>
      <c r="C3157" s="27">
        <v>44134</v>
      </c>
      <c r="D3157" s="1">
        <v>51964</v>
      </c>
      <c r="J3157" s="1" t="s">
        <v>0</v>
      </c>
      <c r="K3157" s="1" t="s">
        <v>49</v>
      </c>
      <c r="L3157" s="1">
        <v>-1.75</v>
      </c>
      <c r="M3157" s="1">
        <v>88</v>
      </c>
      <c r="N3157" s="6"/>
      <c r="O3157" s="6">
        <v>154</v>
      </c>
      <c r="P3157" s="6">
        <v>-974178.39</v>
      </c>
      <c r="R3157" s="31">
        <v>-154</v>
      </c>
      <c r="S3157" s="28">
        <v>44135</v>
      </c>
    </row>
    <row r="3158" spans="1:19" x14ac:dyDescent="0.2">
      <c r="A3158" s="29">
        <v>41892</v>
      </c>
      <c r="B3158" s="1" t="s">
        <v>200</v>
      </c>
      <c r="C3158" s="27">
        <v>44134</v>
      </c>
      <c r="D3158" s="1">
        <v>51964</v>
      </c>
      <c r="J3158" s="1" t="s">
        <v>0</v>
      </c>
      <c r="K3158" s="1" t="s">
        <v>49</v>
      </c>
      <c r="L3158" s="1">
        <v>-1.75</v>
      </c>
      <c r="M3158" s="1">
        <v>88</v>
      </c>
      <c r="N3158" s="6"/>
      <c r="O3158" s="6">
        <v>154</v>
      </c>
      <c r="P3158" s="6">
        <v>-976302.39</v>
      </c>
      <c r="R3158" s="31">
        <v>-154</v>
      </c>
      <c r="S3158" s="28">
        <v>44135</v>
      </c>
    </row>
    <row r="3159" spans="1:19" x14ac:dyDescent="0.2">
      <c r="A3159" s="29">
        <v>41892</v>
      </c>
      <c r="B3159" s="1" t="s">
        <v>200</v>
      </c>
      <c r="C3159" s="27">
        <v>44134</v>
      </c>
      <c r="D3159" s="1">
        <v>51964</v>
      </c>
      <c r="J3159" s="1" t="s">
        <v>0</v>
      </c>
      <c r="K3159" s="1" t="s">
        <v>49</v>
      </c>
      <c r="L3159" s="1">
        <v>-1</v>
      </c>
      <c r="M3159" s="1">
        <v>124</v>
      </c>
      <c r="N3159" s="6"/>
      <c r="O3159" s="6">
        <v>124</v>
      </c>
      <c r="P3159" s="6">
        <v>-974368.39</v>
      </c>
      <c r="R3159" s="31">
        <v>-124</v>
      </c>
      <c r="S3159" s="28">
        <v>44135</v>
      </c>
    </row>
    <row r="3160" spans="1:19" x14ac:dyDescent="0.2">
      <c r="A3160" s="29">
        <v>41892</v>
      </c>
      <c r="B3160" s="1" t="s">
        <v>200</v>
      </c>
      <c r="C3160" s="27">
        <v>44134</v>
      </c>
      <c r="D3160" s="1">
        <v>51964</v>
      </c>
      <c r="J3160" s="1" t="s">
        <v>0</v>
      </c>
      <c r="K3160" s="1" t="s">
        <v>49</v>
      </c>
      <c r="L3160" s="1">
        <v>-1</v>
      </c>
      <c r="M3160" s="1">
        <v>124</v>
      </c>
      <c r="N3160" s="6"/>
      <c r="O3160" s="6">
        <v>124</v>
      </c>
      <c r="P3160" s="6">
        <v>-975554.39</v>
      </c>
      <c r="R3160" s="31">
        <v>-124</v>
      </c>
      <c r="S3160" s="28">
        <v>44135</v>
      </c>
    </row>
    <row r="3161" spans="1:19" x14ac:dyDescent="0.2">
      <c r="A3161" s="29">
        <v>41892</v>
      </c>
      <c r="B3161" s="1" t="s">
        <v>200</v>
      </c>
      <c r="C3161" s="27">
        <v>44134</v>
      </c>
      <c r="D3161" s="1">
        <v>51964</v>
      </c>
      <c r="J3161" s="1" t="s">
        <v>0</v>
      </c>
      <c r="K3161" s="1" t="s">
        <v>49</v>
      </c>
      <c r="L3161" s="1">
        <v>-1</v>
      </c>
      <c r="M3161" s="1">
        <v>124</v>
      </c>
      <c r="N3161" s="6"/>
      <c r="O3161" s="6">
        <v>124</v>
      </c>
      <c r="P3161" s="6">
        <v>-979713.39</v>
      </c>
      <c r="R3161" s="31">
        <v>-124</v>
      </c>
      <c r="S3161" s="28">
        <v>44135</v>
      </c>
    </row>
    <row r="3162" spans="1:19" x14ac:dyDescent="0.2">
      <c r="A3162" s="29">
        <v>41892</v>
      </c>
      <c r="B3162" s="1" t="s">
        <v>200</v>
      </c>
      <c r="C3162" s="27">
        <v>44134</v>
      </c>
      <c r="D3162" s="1">
        <v>51964</v>
      </c>
      <c r="J3162" s="1" t="s">
        <v>0</v>
      </c>
      <c r="K3162" s="1" t="s">
        <v>49</v>
      </c>
      <c r="L3162" s="1">
        <v>-1.25</v>
      </c>
      <c r="M3162" s="1">
        <v>88</v>
      </c>
      <c r="N3162" s="6"/>
      <c r="O3162" s="6">
        <v>110</v>
      </c>
      <c r="P3162" s="6">
        <v>-976104.39</v>
      </c>
      <c r="R3162" s="31">
        <v>-110</v>
      </c>
      <c r="S3162" s="28">
        <v>44135</v>
      </c>
    </row>
    <row r="3163" spans="1:19" x14ac:dyDescent="0.2">
      <c r="A3163" s="29">
        <v>41892</v>
      </c>
      <c r="B3163" s="1" t="s">
        <v>200</v>
      </c>
      <c r="C3163" s="27">
        <v>44134</v>
      </c>
      <c r="D3163" s="1">
        <v>51964</v>
      </c>
      <c r="J3163" s="1" t="s">
        <v>0</v>
      </c>
      <c r="K3163" s="1" t="s">
        <v>49</v>
      </c>
      <c r="L3163" s="1">
        <v>-0.75</v>
      </c>
      <c r="M3163" s="1">
        <v>88</v>
      </c>
      <c r="N3163" s="6"/>
      <c r="O3163" s="6">
        <v>66</v>
      </c>
      <c r="P3163" s="6">
        <v>-974244.39</v>
      </c>
      <c r="R3163" s="31">
        <v>-66</v>
      </c>
      <c r="S3163" s="28">
        <v>44135</v>
      </c>
    </row>
    <row r="3164" spans="1:19" x14ac:dyDescent="0.2">
      <c r="A3164" s="29">
        <v>41892</v>
      </c>
      <c r="B3164" s="1" t="s">
        <v>200</v>
      </c>
      <c r="C3164" s="27">
        <v>44134</v>
      </c>
      <c r="D3164" s="1">
        <v>51964</v>
      </c>
      <c r="J3164" s="1" t="s">
        <v>0</v>
      </c>
      <c r="K3164" s="1" t="s">
        <v>49</v>
      </c>
      <c r="L3164" s="1">
        <v>-0.5</v>
      </c>
      <c r="M3164" s="1">
        <v>88</v>
      </c>
      <c r="N3164" s="6"/>
      <c r="O3164" s="6">
        <v>44</v>
      </c>
      <c r="P3164" s="6">
        <v>-973584.39</v>
      </c>
      <c r="R3164" s="31">
        <v>-44</v>
      </c>
      <c r="S3164" s="28">
        <v>44135</v>
      </c>
    </row>
    <row r="3165" spans="1:19" x14ac:dyDescent="0.2">
      <c r="A3165" s="29">
        <v>41892</v>
      </c>
      <c r="B3165" s="1" t="s">
        <v>200</v>
      </c>
      <c r="C3165" s="27">
        <v>44134</v>
      </c>
      <c r="D3165" s="1">
        <v>51964</v>
      </c>
      <c r="J3165" s="1" t="s">
        <v>0</v>
      </c>
      <c r="K3165" s="1" t="s">
        <v>49</v>
      </c>
      <c r="L3165" s="1">
        <v>-0.5</v>
      </c>
      <c r="M3165" s="1">
        <v>88</v>
      </c>
      <c r="N3165" s="6"/>
      <c r="O3165" s="6">
        <v>44</v>
      </c>
      <c r="P3165" s="6">
        <v>-973628.39</v>
      </c>
      <c r="R3165" s="31">
        <v>-44</v>
      </c>
      <c r="S3165" s="28">
        <v>44135</v>
      </c>
    </row>
    <row r="3166" spans="1:19" x14ac:dyDescent="0.2">
      <c r="A3166" s="29">
        <v>41892</v>
      </c>
      <c r="B3166" s="1" t="s">
        <v>200</v>
      </c>
      <c r="C3166" s="27">
        <v>44134</v>
      </c>
      <c r="D3166" s="1">
        <v>51964</v>
      </c>
      <c r="J3166" s="1" t="s">
        <v>0</v>
      </c>
      <c r="K3166" s="1" t="s">
        <v>49</v>
      </c>
      <c r="L3166" s="1">
        <v>-0.5</v>
      </c>
      <c r="M3166" s="1">
        <v>88</v>
      </c>
      <c r="N3166" s="6"/>
      <c r="O3166" s="6">
        <v>44</v>
      </c>
      <c r="P3166" s="6">
        <v>-976148.39</v>
      </c>
      <c r="R3166" s="31">
        <v>-44</v>
      </c>
      <c r="S3166" s="28">
        <v>44135</v>
      </c>
    </row>
    <row r="3167" spans="1:19" x14ac:dyDescent="0.2">
      <c r="A3167" s="29">
        <v>41892</v>
      </c>
      <c r="B3167" s="1" t="s">
        <v>200</v>
      </c>
      <c r="C3167" s="27">
        <v>44134</v>
      </c>
      <c r="D3167" s="1">
        <v>51964</v>
      </c>
      <c r="J3167" s="1" t="s">
        <v>0</v>
      </c>
      <c r="K3167" s="1" t="s">
        <v>49</v>
      </c>
      <c r="L3167" s="1">
        <v>-0.5</v>
      </c>
      <c r="M3167" s="1">
        <v>88</v>
      </c>
      <c r="N3167" s="6"/>
      <c r="O3167" s="6">
        <v>44</v>
      </c>
      <c r="P3167" s="6">
        <v>-976346.39</v>
      </c>
      <c r="R3167" s="31">
        <v>-44</v>
      </c>
      <c r="S3167" s="28">
        <v>44135</v>
      </c>
    </row>
    <row r="3168" spans="1:19" x14ac:dyDescent="0.2">
      <c r="A3168" s="29">
        <v>41892</v>
      </c>
      <c r="B3168" s="1" t="s">
        <v>200</v>
      </c>
      <c r="C3168" s="27">
        <v>44134</v>
      </c>
      <c r="D3168" s="1">
        <v>51964</v>
      </c>
      <c r="J3168" s="1" t="s">
        <v>0</v>
      </c>
      <c r="K3168" s="1" t="s">
        <v>49</v>
      </c>
      <c r="L3168" s="1">
        <v>-0.5</v>
      </c>
      <c r="M3168" s="1">
        <v>88</v>
      </c>
      <c r="N3168" s="6"/>
      <c r="O3168" s="6">
        <v>44</v>
      </c>
      <c r="P3168" s="6">
        <v>-979589.39</v>
      </c>
      <c r="R3168" s="31">
        <v>-44</v>
      </c>
      <c r="S3168" s="28">
        <v>44135</v>
      </c>
    </row>
    <row r="3169" spans="1:19" x14ac:dyDescent="0.2">
      <c r="A3169" s="29">
        <v>41892</v>
      </c>
      <c r="B3169" s="1" t="s">
        <v>200</v>
      </c>
      <c r="C3169" s="27">
        <v>44134</v>
      </c>
      <c r="D3169" s="1">
        <v>51964</v>
      </c>
      <c r="J3169" s="1" t="s">
        <v>0</v>
      </c>
      <c r="K3169" s="1" t="s">
        <v>49</v>
      </c>
      <c r="L3169" s="1">
        <v>-0.5</v>
      </c>
      <c r="M3169" s="1">
        <v>88</v>
      </c>
      <c r="N3169" s="6"/>
      <c r="O3169" s="6">
        <v>44</v>
      </c>
      <c r="P3169" s="6">
        <v>-983506.89</v>
      </c>
      <c r="R3169" s="31">
        <v>-44</v>
      </c>
      <c r="S3169" s="28">
        <v>44135</v>
      </c>
    </row>
    <row r="3170" spans="1:19" x14ac:dyDescent="0.2">
      <c r="A3170" s="29">
        <v>41892</v>
      </c>
      <c r="B3170" s="1" t="s">
        <v>200</v>
      </c>
      <c r="C3170" s="27">
        <v>44134</v>
      </c>
      <c r="D3170" s="1">
        <v>51964</v>
      </c>
      <c r="J3170" s="1" t="s">
        <v>0</v>
      </c>
      <c r="K3170" s="1" t="s">
        <v>49</v>
      </c>
      <c r="L3170" s="1">
        <v>-0.25</v>
      </c>
      <c r="M3170" s="1">
        <v>88</v>
      </c>
      <c r="N3170" s="6"/>
      <c r="O3170" s="6">
        <v>22</v>
      </c>
      <c r="P3170" s="6">
        <v>-979545.39</v>
      </c>
      <c r="R3170" s="31">
        <v>-22</v>
      </c>
      <c r="S3170" s="28">
        <v>44135</v>
      </c>
    </row>
    <row r="3171" spans="1:19" x14ac:dyDescent="0.2">
      <c r="A3171" s="29">
        <v>41892</v>
      </c>
      <c r="B3171" s="1" t="s">
        <v>200</v>
      </c>
      <c r="C3171" s="27">
        <v>44134</v>
      </c>
      <c r="D3171" s="1">
        <v>51964</v>
      </c>
      <c r="J3171" s="1" t="s">
        <v>0</v>
      </c>
      <c r="K3171" s="1" t="s">
        <v>49</v>
      </c>
      <c r="L3171" s="1">
        <v>-1</v>
      </c>
      <c r="M3171" s="1">
        <v>18</v>
      </c>
      <c r="N3171" s="6"/>
      <c r="O3171" s="6">
        <v>18</v>
      </c>
      <c r="P3171" s="6">
        <v>-975164.39</v>
      </c>
      <c r="R3171" s="31">
        <v>-18</v>
      </c>
      <c r="S3171" s="28">
        <v>44135</v>
      </c>
    </row>
    <row r="3172" spans="1:19" x14ac:dyDescent="0.2">
      <c r="A3172" s="29">
        <v>41892</v>
      </c>
      <c r="B3172" s="1" t="s">
        <v>200</v>
      </c>
      <c r="C3172" s="27">
        <v>44134</v>
      </c>
      <c r="D3172" s="1">
        <v>51964</v>
      </c>
      <c r="J3172" s="1" t="s">
        <v>0</v>
      </c>
      <c r="K3172" s="1" t="s">
        <v>49</v>
      </c>
      <c r="L3172" s="1">
        <v>-1</v>
      </c>
      <c r="M3172" s="1">
        <v>18</v>
      </c>
      <c r="N3172" s="6"/>
      <c r="O3172" s="6">
        <v>18</v>
      </c>
      <c r="P3172" s="6">
        <v>-975430.39</v>
      </c>
      <c r="R3172" s="31">
        <v>-18</v>
      </c>
      <c r="S3172" s="28">
        <v>44135</v>
      </c>
    </row>
    <row r="3173" spans="1:19" x14ac:dyDescent="0.2">
      <c r="A3173" s="29">
        <v>41892</v>
      </c>
      <c r="B3173" s="1" t="s">
        <v>200</v>
      </c>
      <c r="C3173" s="27">
        <v>44134</v>
      </c>
      <c r="D3173" s="1">
        <v>51964</v>
      </c>
      <c r="J3173" s="1" t="s">
        <v>0</v>
      </c>
      <c r="K3173" s="1" t="s">
        <v>49</v>
      </c>
      <c r="L3173" s="1">
        <v>-1</v>
      </c>
      <c r="M3173" s="1">
        <v>8</v>
      </c>
      <c r="N3173" s="6"/>
      <c r="O3173" s="6">
        <v>8</v>
      </c>
      <c r="P3173" s="6">
        <v>-975146.39</v>
      </c>
      <c r="R3173" s="31">
        <v>-8</v>
      </c>
      <c r="S3173" s="28">
        <v>44135</v>
      </c>
    </row>
    <row r="3174" spans="1:19" x14ac:dyDescent="0.2">
      <c r="A3174" s="29">
        <v>42191</v>
      </c>
      <c r="B3174" s="1" t="s">
        <v>200</v>
      </c>
      <c r="C3174" s="27">
        <v>44134</v>
      </c>
      <c r="D3174" s="1">
        <v>52055</v>
      </c>
      <c r="J3174" s="1" t="s">
        <v>0</v>
      </c>
      <c r="K3174" s="1" t="s">
        <v>49</v>
      </c>
      <c r="L3174" s="1">
        <v>-4.5</v>
      </c>
      <c r="M3174" s="1">
        <v>110</v>
      </c>
      <c r="N3174" s="6"/>
      <c r="O3174" s="6">
        <v>495</v>
      </c>
      <c r="P3174" s="6">
        <v>-979523.39</v>
      </c>
      <c r="R3174" s="31">
        <v>-495</v>
      </c>
      <c r="S3174" s="28">
        <v>44135</v>
      </c>
    </row>
    <row r="3175" spans="1:19" x14ac:dyDescent="0.2">
      <c r="A3175" s="29">
        <v>42191</v>
      </c>
      <c r="B3175" s="1" t="s">
        <v>200</v>
      </c>
      <c r="C3175" s="27">
        <v>44134</v>
      </c>
      <c r="D3175" s="1">
        <v>52055</v>
      </c>
      <c r="J3175" s="1" t="s">
        <v>0</v>
      </c>
      <c r="K3175" s="1" t="s">
        <v>49</v>
      </c>
      <c r="L3175" s="1">
        <v>-2.75</v>
      </c>
      <c r="M3175" s="1">
        <v>110</v>
      </c>
      <c r="N3175" s="6"/>
      <c r="O3175" s="6">
        <v>302.5</v>
      </c>
      <c r="P3175" s="6">
        <v>-976803.89</v>
      </c>
      <c r="R3175" s="31">
        <v>-302.5</v>
      </c>
      <c r="S3175" s="28">
        <v>44135</v>
      </c>
    </row>
    <row r="3176" spans="1:19" x14ac:dyDescent="0.2">
      <c r="A3176" s="29">
        <v>42191</v>
      </c>
      <c r="B3176" s="1" t="s">
        <v>200</v>
      </c>
      <c r="C3176" s="27">
        <v>44134</v>
      </c>
      <c r="D3176" s="1">
        <v>52055</v>
      </c>
      <c r="J3176" s="1" t="s">
        <v>0</v>
      </c>
      <c r="K3176" s="1" t="s">
        <v>49</v>
      </c>
      <c r="L3176" s="1">
        <v>-2.5</v>
      </c>
      <c r="M3176" s="1">
        <v>110</v>
      </c>
      <c r="N3176" s="6"/>
      <c r="O3176" s="6">
        <v>275</v>
      </c>
      <c r="P3176" s="6">
        <v>-978560.89</v>
      </c>
      <c r="R3176" s="31">
        <v>-275</v>
      </c>
      <c r="S3176" s="28">
        <v>44135</v>
      </c>
    </row>
    <row r="3177" spans="1:19" x14ac:dyDescent="0.2">
      <c r="A3177" s="29">
        <v>42191</v>
      </c>
      <c r="B3177" s="1" t="s">
        <v>200</v>
      </c>
      <c r="C3177" s="27">
        <v>44134</v>
      </c>
      <c r="D3177" s="1">
        <v>52055</v>
      </c>
      <c r="J3177" s="1" t="s">
        <v>0</v>
      </c>
      <c r="K3177" s="1" t="s">
        <v>49</v>
      </c>
      <c r="L3177" s="1">
        <v>-2.25</v>
      </c>
      <c r="M3177" s="1">
        <v>110</v>
      </c>
      <c r="N3177" s="6"/>
      <c r="O3177" s="6">
        <v>247.5</v>
      </c>
      <c r="P3177" s="6">
        <v>-978808.39</v>
      </c>
      <c r="R3177" s="31">
        <v>-247.5</v>
      </c>
      <c r="S3177" s="28">
        <v>44135</v>
      </c>
    </row>
    <row r="3178" spans="1:19" x14ac:dyDescent="0.2">
      <c r="A3178" s="29">
        <v>42191</v>
      </c>
      <c r="B3178" s="1" t="s">
        <v>200</v>
      </c>
      <c r="C3178" s="27">
        <v>44134</v>
      </c>
      <c r="D3178" s="1">
        <v>52055</v>
      </c>
      <c r="J3178" s="1" t="s">
        <v>0</v>
      </c>
      <c r="K3178" s="1" t="s">
        <v>49</v>
      </c>
      <c r="L3178" s="1">
        <v>-1.5</v>
      </c>
      <c r="M3178" s="1">
        <v>110</v>
      </c>
      <c r="N3178" s="6"/>
      <c r="O3178" s="6">
        <v>165</v>
      </c>
      <c r="P3178" s="6">
        <v>-977965.89</v>
      </c>
      <c r="R3178" s="31">
        <v>-165</v>
      </c>
      <c r="S3178" s="28">
        <v>44135</v>
      </c>
    </row>
    <row r="3179" spans="1:19" x14ac:dyDescent="0.2">
      <c r="A3179" s="29">
        <v>42191</v>
      </c>
      <c r="B3179" s="1" t="s">
        <v>200</v>
      </c>
      <c r="C3179" s="27">
        <v>44134</v>
      </c>
      <c r="D3179" s="1">
        <v>52055</v>
      </c>
      <c r="J3179" s="1" t="s">
        <v>0</v>
      </c>
      <c r="K3179" s="1" t="s">
        <v>49</v>
      </c>
      <c r="L3179" s="1">
        <v>-1.5</v>
      </c>
      <c r="M3179" s="1">
        <v>110</v>
      </c>
      <c r="N3179" s="6"/>
      <c r="O3179" s="6">
        <v>165</v>
      </c>
      <c r="P3179" s="6">
        <v>-978285.89</v>
      </c>
      <c r="R3179" s="31">
        <v>-165</v>
      </c>
      <c r="S3179" s="28">
        <v>44135</v>
      </c>
    </row>
    <row r="3180" spans="1:19" x14ac:dyDescent="0.2">
      <c r="A3180" s="29">
        <v>42191</v>
      </c>
      <c r="B3180" s="1" t="s">
        <v>200</v>
      </c>
      <c r="C3180" s="27">
        <v>44134</v>
      </c>
      <c r="D3180" s="1">
        <v>52055</v>
      </c>
      <c r="J3180" s="1" t="s">
        <v>0</v>
      </c>
      <c r="K3180" s="1" t="s">
        <v>49</v>
      </c>
      <c r="L3180" s="1">
        <v>-1</v>
      </c>
      <c r="M3180" s="1">
        <v>155</v>
      </c>
      <c r="N3180" s="6"/>
      <c r="O3180" s="6">
        <v>155</v>
      </c>
      <c r="P3180" s="6">
        <v>-976501.39</v>
      </c>
      <c r="R3180" s="31">
        <v>-155</v>
      </c>
      <c r="S3180" s="28">
        <v>44135</v>
      </c>
    </row>
    <row r="3181" spans="1:19" x14ac:dyDescent="0.2">
      <c r="A3181" s="29">
        <v>42191</v>
      </c>
      <c r="B3181" s="1" t="s">
        <v>200</v>
      </c>
      <c r="C3181" s="27">
        <v>44134</v>
      </c>
      <c r="D3181" s="1">
        <v>52055</v>
      </c>
      <c r="J3181" s="1" t="s">
        <v>0</v>
      </c>
      <c r="K3181" s="1" t="s">
        <v>49</v>
      </c>
      <c r="L3181" s="1">
        <v>-1</v>
      </c>
      <c r="M3181" s="1">
        <v>155</v>
      </c>
      <c r="N3181" s="6"/>
      <c r="O3181" s="6">
        <v>155</v>
      </c>
      <c r="P3181" s="6">
        <v>-977800.89</v>
      </c>
      <c r="R3181" s="31">
        <v>-155</v>
      </c>
      <c r="S3181" s="28">
        <v>44135</v>
      </c>
    </row>
    <row r="3182" spans="1:19" x14ac:dyDescent="0.2">
      <c r="A3182" s="29">
        <v>42191</v>
      </c>
      <c r="B3182" s="1" t="s">
        <v>200</v>
      </c>
      <c r="C3182" s="27">
        <v>44134</v>
      </c>
      <c r="D3182" s="1">
        <v>52055</v>
      </c>
      <c r="J3182" s="1" t="s">
        <v>0</v>
      </c>
      <c r="K3182" s="1" t="s">
        <v>49</v>
      </c>
      <c r="L3182" s="1">
        <v>-1</v>
      </c>
      <c r="M3182" s="1">
        <v>155</v>
      </c>
      <c r="N3182" s="6"/>
      <c r="O3182" s="6">
        <v>155</v>
      </c>
      <c r="P3182" s="6">
        <v>-978120.89</v>
      </c>
      <c r="R3182" s="31">
        <v>-155</v>
      </c>
      <c r="S3182" s="28">
        <v>44135</v>
      </c>
    </row>
    <row r="3183" spans="1:19" x14ac:dyDescent="0.2">
      <c r="A3183" s="29">
        <v>42191</v>
      </c>
      <c r="B3183" s="1" t="s">
        <v>200</v>
      </c>
      <c r="C3183" s="27">
        <v>44134</v>
      </c>
      <c r="D3183" s="1">
        <v>52055</v>
      </c>
      <c r="J3183" s="1" t="s">
        <v>0</v>
      </c>
      <c r="K3183" s="1" t="s">
        <v>49</v>
      </c>
      <c r="L3183" s="1">
        <v>-1.25</v>
      </c>
      <c r="M3183" s="1">
        <v>110</v>
      </c>
      <c r="N3183" s="6"/>
      <c r="O3183" s="6">
        <v>137.5</v>
      </c>
      <c r="P3183" s="6">
        <v>-978945.89</v>
      </c>
      <c r="R3183" s="31">
        <v>-137.5</v>
      </c>
      <c r="S3183" s="28">
        <v>44135</v>
      </c>
    </row>
    <row r="3184" spans="1:19" x14ac:dyDescent="0.2">
      <c r="A3184" s="29">
        <v>42191</v>
      </c>
      <c r="B3184" s="1" t="s">
        <v>200</v>
      </c>
      <c r="C3184" s="27">
        <v>44134</v>
      </c>
      <c r="D3184" s="1">
        <v>52055</v>
      </c>
      <c r="J3184" s="1" t="s">
        <v>0</v>
      </c>
      <c r="K3184" s="1" t="s">
        <v>49</v>
      </c>
      <c r="L3184" s="1">
        <v>-1.25</v>
      </c>
      <c r="M3184" s="1">
        <v>110</v>
      </c>
      <c r="N3184" s="6"/>
      <c r="O3184" s="6">
        <v>137.5</v>
      </c>
      <c r="P3184" s="6">
        <v>-983462.89</v>
      </c>
      <c r="R3184" s="31">
        <v>-137.5</v>
      </c>
      <c r="S3184" s="28">
        <v>44135</v>
      </c>
    </row>
    <row r="3185" spans="1:19" x14ac:dyDescent="0.2">
      <c r="A3185" s="29">
        <v>42191</v>
      </c>
      <c r="B3185" s="1" t="s">
        <v>200</v>
      </c>
      <c r="C3185" s="27">
        <v>44134</v>
      </c>
      <c r="D3185" s="1">
        <v>52055</v>
      </c>
      <c r="J3185" s="1" t="s">
        <v>0</v>
      </c>
      <c r="K3185" s="1" t="s">
        <v>49</v>
      </c>
      <c r="L3185" s="1">
        <v>-0.75</v>
      </c>
      <c r="M3185" s="1">
        <v>110</v>
      </c>
      <c r="N3185" s="6"/>
      <c r="O3185" s="6">
        <v>82.5</v>
      </c>
      <c r="P3185" s="6">
        <v>-979028.39</v>
      </c>
      <c r="R3185" s="31">
        <v>-82.5</v>
      </c>
      <c r="S3185" s="28">
        <v>44135</v>
      </c>
    </row>
    <row r="3186" spans="1:19" x14ac:dyDescent="0.2">
      <c r="A3186" s="29">
        <v>42197</v>
      </c>
      <c r="B3186" s="1" t="s">
        <v>200</v>
      </c>
      <c r="C3186" s="27">
        <v>44134</v>
      </c>
      <c r="D3186" s="1">
        <v>52060</v>
      </c>
      <c r="J3186" s="1" t="s">
        <v>0</v>
      </c>
      <c r="K3186" s="1" t="s">
        <v>49</v>
      </c>
      <c r="L3186" s="1">
        <v>-5</v>
      </c>
      <c r="M3186" s="1">
        <v>88</v>
      </c>
      <c r="N3186" s="6"/>
      <c r="O3186" s="6">
        <v>440</v>
      </c>
      <c r="P3186" s="6">
        <v>-984335.89</v>
      </c>
      <c r="R3186" s="31">
        <v>-440</v>
      </c>
      <c r="S3186" s="28">
        <v>44135</v>
      </c>
    </row>
    <row r="3187" spans="1:19" x14ac:dyDescent="0.2">
      <c r="A3187" s="29">
        <v>42197</v>
      </c>
      <c r="B3187" s="1" t="s">
        <v>200</v>
      </c>
      <c r="C3187" s="27">
        <v>44134</v>
      </c>
      <c r="D3187" s="1">
        <v>52060</v>
      </c>
      <c r="J3187" s="1" t="s">
        <v>0</v>
      </c>
      <c r="K3187" s="1" t="s">
        <v>49</v>
      </c>
      <c r="L3187" s="1">
        <v>-4.25</v>
      </c>
      <c r="M3187" s="1">
        <v>88</v>
      </c>
      <c r="N3187" s="6"/>
      <c r="O3187" s="6">
        <v>374</v>
      </c>
      <c r="P3187" s="6">
        <v>-985119.89</v>
      </c>
      <c r="R3187" s="31">
        <v>-374</v>
      </c>
      <c r="S3187" s="28">
        <v>44135</v>
      </c>
    </row>
    <row r="3188" spans="1:19" x14ac:dyDescent="0.2">
      <c r="A3188" s="29">
        <v>42197</v>
      </c>
      <c r="B3188" s="1" t="s">
        <v>200</v>
      </c>
      <c r="C3188" s="27">
        <v>44134</v>
      </c>
      <c r="D3188" s="1">
        <v>52060</v>
      </c>
      <c r="J3188" s="1" t="s">
        <v>0</v>
      </c>
      <c r="K3188" s="1" t="s">
        <v>49</v>
      </c>
      <c r="L3188" s="1">
        <v>-3.5</v>
      </c>
      <c r="M3188" s="1">
        <v>88</v>
      </c>
      <c r="N3188" s="6"/>
      <c r="O3188" s="6">
        <v>308</v>
      </c>
      <c r="P3188" s="6">
        <v>-985625.89</v>
      </c>
      <c r="R3188" s="31">
        <v>-308</v>
      </c>
      <c r="S3188" s="28">
        <v>44135</v>
      </c>
    </row>
    <row r="3189" spans="1:19" x14ac:dyDescent="0.2">
      <c r="A3189" s="29">
        <v>42197</v>
      </c>
      <c r="B3189" s="1" t="s">
        <v>200</v>
      </c>
      <c r="C3189" s="27">
        <v>44134</v>
      </c>
      <c r="D3189" s="1">
        <v>52060</v>
      </c>
      <c r="J3189" s="1" t="s">
        <v>0</v>
      </c>
      <c r="K3189" s="1" t="s">
        <v>49</v>
      </c>
      <c r="L3189" s="1">
        <v>-3.25</v>
      </c>
      <c r="M3189" s="1">
        <v>88</v>
      </c>
      <c r="N3189" s="6"/>
      <c r="O3189" s="6">
        <v>286</v>
      </c>
      <c r="P3189" s="6">
        <v>-984621.89</v>
      </c>
      <c r="R3189" s="31">
        <v>-286</v>
      </c>
      <c r="S3189" s="28">
        <v>44135</v>
      </c>
    </row>
    <row r="3190" spans="1:19" x14ac:dyDescent="0.2">
      <c r="A3190" s="29">
        <v>42197</v>
      </c>
      <c r="B3190" s="1" t="s">
        <v>200</v>
      </c>
      <c r="C3190" s="27">
        <v>44134</v>
      </c>
      <c r="D3190" s="1">
        <v>52060</v>
      </c>
      <c r="J3190" s="1" t="s">
        <v>0</v>
      </c>
      <c r="K3190" s="1" t="s">
        <v>49</v>
      </c>
      <c r="L3190" s="1">
        <v>-1</v>
      </c>
      <c r="M3190" s="1">
        <v>278</v>
      </c>
      <c r="N3190" s="6"/>
      <c r="O3190" s="6">
        <v>278</v>
      </c>
      <c r="P3190" s="6">
        <v>-982959.39</v>
      </c>
      <c r="R3190" s="31">
        <v>-278</v>
      </c>
      <c r="S3190" s="28">
        <v>44135</v>
      </c>
    </row>
    <row r="3191" spans="1:19" x14ac:dyDescent="0.2">
      <c r="A3191" s="29">
        <v>42197</v>
      </c>
      <c r="B3191" s="1" t="s">
        <v>200</v>
      </c>
      <c r="C3191" s="27">
        <v>44134</v>
      </c>
      <c r="D3191" s="1">
        <v>52060</v>
      </c>
      <c r="J3191" s="1" t="s">
        <v>0</v>
      </c>
      <c r="K3191" s="1" t="s">
        <v>49</v>
      </c>
      <c r="L3191" s="1">
        <v>-2.25</v>
      </c>
      <c r="M3191" s="1">
        <v>88</v>
      </c>
      <c r="N3191" s="6"/>
      <c r="O3191" s="6">
        <v>198</v>
      </c>
      <c r="P3191" s="6">
        <v>-985317.89</v>
      </c>
      <c r="R3191" s="31">
        <v>-198</v>
      </c>
      <c r="S3191" s="28">
        <v>44135</v>
      </c>
    </row>
    <row r="3192" spans="1:19" x14ac:dyDescent="0.2">
      <c r="A3192" s="29">
        <v>42197</v>
      </c>
      <c r="B3192" s="1" t="s">
        <v>200</v>
      </c>
      <c r="C3192" s="27">
        <v>44134</v>
      </c>
      <c r="D3192" s="1">
        <v>52060</v>
      </c>
      <c r="J3192" s="1" t="s">
        <v>0</v>
      </c>
      <c r="K3192" s="1" t="s">
        <v>49</v>
      </c>
      <c r="L3192" s="1">
        <v>-1.75</v>
      </c>
      <c r="M3192" s="1">
        <v>88</v>
      </c>
      <c r="N3192" s="6"/>
      <c r="O3192" s="6">
        <v>154</v>
      </c>
      <c r="P3192" s="6">
        <v>-980533.39</v>
      </c>
      <c r="R3192" s="31">
        <v>-154</v>
      </c>
      <c r="S3192" s="28">
        <v>44135</v>
      </c>
    </row>
    <row r="3193" spans="1:19" x14ac:dyDescent="0.2">
      <c r="A3193" s="29">
        <v>42197</v>
      </c>
      <c r="B3193" s="1" t="s">
        <v>200</v>
      </c>
      <c r="C3193" s="27">
        <v>44134</v>
      </c>
      <c r="D3193" s="1">
        <v>52060</v>
      </c>
      <c r="J3193" s="1" t="s">
        <v>0</v>
      </c>
      <c r="K3193" s="1" t="s">
        <v>49</v>
      </c>
      <c r="L3193" s="1">
        <v>-1.5</v>
      </c>
      <c r="M3193" s="1">
        <v>88</v>
      </c>
      <c r="N3193" s="6"/>
      <c r="O3193" s="6">
        <v>132</v>
      </c>
      <c r="P3193" s="6">
        <v>-980709.39</v>
      </c>
      <c r="R3193" s="31">
        <v>-132</v>
      </c>
      <c r="S3193" s="28">
        <v>44135</v>
      </c>
    </row>
    <row r="3194" spans="1:19" x14ac:dyDescent="0.2">
      <c r="A3194" s="29">
        <v>42197</v>
      </c>
      <c r="B3194" s="1" t="s">
        <v>200</v>
      </c>
      <c r="C3194" s="27">
        <v>44134</v>
      </c>
      <c r="D3194" s="1">
        <v>52060</v>
      </c>
      <c r="J3194" s="1" t="s">
        <v>0</v>
      </c>
      <c r="K3194" s="1" t="s">
        <v>49</v>
      </c>
      <c r="L3194" s="1">
        <v>-1</v>
      </c>
      <c r="M3194" s="1">
        <v>124</v>
      </c>
      <c r="N3194" s="6"/>
      <c r="O3194" s="6">
        <v>124</v>
      </c>
      <c r="P3194" s="6">
        <v>-976927.89</v>
      </c>
      <c r="R3194" s="31">
        <v>-124</v>
      </c>
      <c r="S3194" s="28">
        <v>44135</v>
      </c>
    </row>
    <row r="3195" spans="1:19" x14ac:dyDescent="0.2">
      <c r="A3195" s="29">
        <v>42197</v>
      </c>
      <c r="B3195" s="1" t="s">
        <v>200</v>
      </c>
      <c r="C3195" s="27">
        <v>44134</v>
      </c>
      <c r="D3195" s="1">
        <v>52060</v>
      </c>
      <c r="J3195" s="1" t="s">
        <v>0</v>
      </c>
      <c r="K3195" s="1" t="s">
        <v>49</v>
      </c>
      <c r="L3195" s="1">
        <v>-1</v>
      </c>
      <c r="M3195" s="1">
        <v>124</v>
      </c>
      <c r="N3195" s="6"/>
      <c r="O3195" s="6">
        <v>124</v>
      </c>
      <c r="P3195" s="6">
        <v>-980233.39</v>
      </c>
      <c r="R3195" s="31">
        <v>-124</v>
      </c>
      <c r="S3195" s="28">
        <v>44135</v>
      </c>
    </row>
    <row r="3196" spans="1:19" x14ac:dyDescent="0.2">
      <c r="A3196" s="29">
        <v>42197</v>
      </c>
      <c r="B3196" s="1" t="s">
        <v>200</v>
      </c>
      <c r="C3196" s="27">
        <v>44134</v>
      </c>
      <c r="D3196" s="1">
        <v>52060</v>
      </c>
      <c r="J3196" s="1" t="s">
        <v>0</v>
      </c>
      <c r="K3196" s="1" t="s">
        <v>49</v>
      </c>
      <c r="L3196" s="1">
        <v>-1</v>
      </c>
      <c r="M3196" s="1">
        <v>124</v>
      </c>
      <c r="N3196" s="6"/>
      <c r="O3196" s="6">
        <v>124</v>
      </c>
      <c r="P3196" s="6">
        <v>-980357.39</v>
      </c>
      <c r="R3196" s="31">
        <v>-124</v>
      </c>
      <c r="S3196" s="28">
        <v>44135</v>
      </c>
    </row>
    <row r="3197" spans="1:19" x14ac:dyDescent="0.2">
      <c r="A3197" s="29">
        <v>42197</v>
      </c>
      <c r="B3197" s="1" t="s">
        <v>200</v>
      </c>
      <c r="C3197" s="27">
        <v>44134</v>
      </c>
      <c r="D3197" s="1">
        <v>52060</v>
      </c>
      <c r="J3197" s="1" t="s">
        <v>0</v>
      </c>
      <c r="K3197" s="1" t="s">
        <v>49</v>
      </c>
      <c r="L3197" s="1">
        <v>-1</v>
      </c>
      <c r="M3197" s="1">
        <v>124</v>
      </c>
      <c r="N3197" s="6"/>
      <c r="O3197" s="6">
        <v>124</v>
      </c>
      <c r="P3197" s="6">
        <v>-983895.89</v>
      </c>
      <c r="R3197" s="31">
        <v>-124</v>
      </c>
      <c r="S3197" s="28">
        <v>44135</v>
      </c>
    </row>
    <row r="3198" spans="1:19" x14ac:dyDescent="0.2">
      <c r="A3198" s="29">
        <v>42197</v>
      </c>
      <c r="B3198" s="1" t="s">
        <v>200</v>
      </c>
      <c r="C3198" s="27">
        <v>44134</v>
      </c>
      <c r="D3198" s="1">
        <v>52060</v>
      </c>
      <c r="J3198" s="1" t="s">
        <v>0</v>
      </c>
      <c r="K3198" s="1" t="s">
        <v>49</v>
      </c>
      <c r="L3198" s="1">
        <v>-1</v>
      </c>
      <c r="M3198" s="1">
        <v>124</v>
      </c>
      <c r="N3198" s="6"/>
      <c r="O3198" s="6">
        <v>124</v>
      </c>
      <c r="P3198" s="6">
        <v>-984745.89</v>
      </c>
      <c r="R3198" s="31">
        <v>-124</v>
      </c>
      <c r="S3198" s="28">
        <v>44135</v>
      </c>
    </row>
    <row r="3199" spans="1:19" x14ac:dyDescent="0.2">
      <c r="A3199" s="29">
        <v>42197</v>
      </c>
      <c r="B3199" s="1" t="s">
        <v>200</v>
      </c>
      <c r="C3199" s="27">
        <v>44134</v>
      </c>
      <c r="D3199" s="1">
        <v>52060</v>
      </c>
      <c r="J3199" s="1" t="s">
        <v>0</v>
      </c>
      <c r="K3199" s="1" t="s">
        <v>49</v>
      </c>
      <c r="L3199" s="1">
        <v>-0.75</v>
      </c>
      <c r="M3199" s="1">
        <v>88</v>
      </c>
      <c r="N3199" s="6"/>
      <c r="O3199" s="6">
        <v>66</v>
      </c>
      <c r="P3199" s="6">
        <v>-976993.89</v>
      </c>
      <c r="R3199" s="31">
        <v>-66</v>
      </c>
      <c r="S3199" s="28">
        <v>44135</v>
      </c>
    </row>
    <row r="3200" spans="1:19" x14ac:dyDescent="0.2">
      <c r="A3200" s="29">
        <v>42197</v>
      </c>
      <c r="B3200" s="1" t="s">
        <v>200</v>
      </c>
      <c r="C3200" s="27">
        <v>44134</v>
      </c>
      <c r="D3200" s="1">
        <v>52060</v>
      </c>
      <c r="J3200" s="1" t="s">
        <v>0</v>
      </c>
      <c r="K3200" s="1" t="s">
        <v>49</v>
      </c>
      <c r="L3200" s="1">
        <v>-0.5</v>
      </c>
      <c r="M3200" s="1">
        <v>88</v>
      </c>
      <c r="N3200" s="6"/>
      <c r="O3200" s="6">
        <v>44</v>
      </c>
      <c r="P3200" s="6">
        <v>-980577.39</v>
      </c>
      <c r="R3200" s="31">
        <v>-44</v>
      </c>
      <c r="S3200" s="28">
        <v>44135</v>
      </c>
    </row>
    <row r="3201" spans="1:19" x14ac:dyDescent="0.2">
      <c r="A3201" s="29">
        <v>42197</v>
      </c>
      <c r="B3201" s="1" t="s">
        <v>200</v>
      </c>
      <c r="C3201" s="27">
        <v>44134</v>
      </c>
      <c r="D3201" s="1">
        <v>52060</v>
      </c>
      <c r="J3201" s="1" t="s">
        <v>0</v>
      </c>
      <c r="K3201" s="1" t="s">
        <v>49</v>
      </c>
      <c r="L3201" s="1">
        <v>-0.25</v>
      </c>
      <c r="M3201" s="1">
        <v>88</v>
      </c>
      <c r="N3201" s="6"/>
      <c r="O3201" s="6">
        <v>22</v>
      </c>
      <c r="P3201" s="6">
        <v>-980379.39</v>
      </c>
      <c r="R3201" s="31">
        <v>-22</v>
      </c>
      <c r="S3201" s="28">
        <v>44135</v>
      </c>
    </row>
    <row r="3202" spans="1:19" x14ac:dyDescent="0.2">
      <c r="A3202" s="29">
        <v>42232</v>
      </c>
      <c r="B3202" s="1" t="s">
        <v>200</v>
      </c>
      <c r="C3202" s="27">
        <v>44134</v>
      </c>
      <c r="D3202" s="1">
        <v>52066</v>
      </c>
      <c r="J3202" s="1" t="s">
        <v>0</v>
      </c>
      <c r="K3202" s="1" t="s">
        <v>49</v>
      </c>
      <c r="L3202" s="1">
        <v>-2</v>
      </c>
      <c r="M3202" s="1">
        <v>898</v>
      </c>
      <c r="N3202" s="6"/>
      <c r="O3202" s="6">
        <v>1796</v>
      </c>
      <c r="P3202" s="6">
        <v>-982505.39</v>
      </c>
      <c r="R3202" s="31">
        <v>-1796</v>
      </c>
      <c r="S3202" s="28">
        <v>44135</v>
      </c>
    </row>
    <row r="3203" spans="1:19" x14ac:dyDescent="0.2">
      <c r="A3203" s="29">
        <v>42232</v>
      </c>
      <c r="B3203" s="1" t="s">
        <v>200</v>
      </c>
      <c r="C3203" s="27">
        <v>44134</v>
      </c>
      <c r="D3203" s="1">
        <v>52066</v>
      </c>
      <c r="J3203" s="1" t="s">
        <v>0</v>
      </c>
      <c r="K3203" s="1" t="s">
        <v>49</v>
      </c>
      <c r="L3203" s="1">
        <v>-2.75</v>
      </c>
      <c r="M3203" s="1">
        <v>88</v>
      </c>
      <c r="N3203" s="6"/>
      <c r="O3203" s="6">
        <v>242</v>
      </c>
      <c r="P3203" s="6">
        <v>-977447.89</v>
      </c>
      <c r="R3203" s="31">
        <v>-242</v>
      </c>
      <c r="S3203" s="28">
        <v>44135</v>
      </c>
    </row>
    <row r="3204" spans="1:19" x14ac:dyDescent="0.2">
      <c r="A3204" s="29">
        <v>42232</v>
      </c>
      <c r="B3204" s="1" t="s">
        <v>200</v>
      </c>
      <c r="C3204" s="27">
        <v>44134</v>
      </c>
      <c r="D3204" s="1">
        <v>52066</v>
      </c>
      <c r="J3204" s="1" t="s">
        <v>0</v>
      </c>
      <c r="K3204" s="1" t="s">
        <v>49</v>
      </c>
      <c r="L3204" s="1">
        <v>-2</v>
      </c>
      <c r="M3204" s="1">
        <v>88</v>
      </c>
      <c r="N3204" s="6"/>
      <c r="O3204" s="6">
        <v>176</v>
      </c>
      <c r="P3204" s="6">
        <v>-982681.39</v>
      </c>
      <c r="R3204" s="31">
        <v>-176</v>
      </c>
      <c r="S3204" s="28">
        <v>44135</v>
      </c>
    </row>
    <row r="3205" spans="1:19" x14ac:dyDescent="0.2">
      <c r="A3205" s="29">
        <v>42232</v>
      </c>
      <c r="B3205" s="1" t="s">
        <v>200</v>
      </c>
      <c r="C3205" s="27">
        <v>44134</v>
      </c>
      <c r="D3205" s="1">
        <v>52066</v>
      </c>
      <c r="J3205" s="1" t="s">
        <v>0</v>
      </c>
      <c r="K3205" s="1" t="s">
        <v>49</v>
      </c>
      <c r="L3205" s="1">
        <v>-1.5</v>
      </c>
      <c r="M3205" s="1">
        <v>88</v>
      </c>
      <c r="N3205" s="6"/>
      <c r="O3205" s="6">
        <v>132</v>
      </c>
      <c r="P3205" s="6">
        <v>-983091.39</v>
      </c>
      <c r="R3205" s="31">
        <v>-132</v>
      </c>
      <c r="S3205" s="28">
        <v>44135</v>
      </c>
    </row>
    <row r="3206" spans="1:19" x14ac:dyDescent="0.2">
      <c r="A3206" s="29">
        <v>42232</v>
      </c>
      <c r="B3206" s="1" t="s">
        <v>200</v>
      </c>
      <c r="C3206" s="27">
        <v>44134</v>
      </c>
      <c r="D3206" s="1">
        <v>52066</v>
      </c>
      <c r="J3206" s="1" t="s">
        <v>0</v>
      </c>
      <c r="K3206" s="1" t="s">
        <v>49</v>
      </c>
      <c r="L3206" s="1">
        <v>-1</v>
      </c>
      <c r="M3206" s="1">
        <v>124</v>
      </c>
      <c r="N3206" s="6"/>
      <c r="O3206" s="6">
        <v>124</v>
      </c>
      <c r="P3206" s="6">
        <v>-977205.89</v>
      </c>
      <c r="R3206" s="31">
        <v>-124</v>
      </c>
      <c r="S3206" s="28">
        <v>44135</v>
      </c>
    </row>
    <row r="3207" spans="1:19" x14ac:dyDescent="0.2">
      <c r="A3207" s="29">
        <v>42232</v>
      </c>
      <c r="B3207" s="1" t="s">
        <v>200</v>
      </c>
      <c r="C3207" s="27">
        <v>44134</v>
      </c>
      <c r="D3207" s="1">
        <v>52066</v>
      </c>
      <c r="J3207" s="1" t="s">
        <v>0</v>
      </c>
      <c r="K3207" s="1" t="s">
        <v>49</v>
      </c>
      <c r="L3207" s="1">
        <v>-1</v>
      </c>
      <c r="M3207" s="1">
        <v>124</v>
      </c>
      <c r="N3207" s="6"/>
      <c r="O3207" s="6">
        <v>124</v>
      </c>
      <c r="P3207" s="6">
        <v>-983259.39</v>
      </c>
      <c r="R3207" s="31">
        <v>-124</v>
      </c>
      <c r="S3207" s="28">
        <v>44135</v>
      </c>
    </row>
    <row r="3208" spans="1:19" x14ac:dyDescent="0.2">
      <c r="A3208" s="29">
        <v>42232</v>
      </c>
      <c r="B3208" s="1" t="s">
        <v>200</v>
      </c>
      <c r="C3208" s="27">
        <v>44134</v>
      </c>
      <c r="D3208" s="1">
        <v>52066</v>
      </c>
      <c r="J3208" s="1" t="s">
        <v>0</v>
      </c>
      <c r="K3208" s="1" t="s">
        <v>49</v>
      </c>
      <c r="L3208" s="1">
        <v>-1</v>
      </c>
      <c r="M3208" s="1">
        <v>88</v>
      </c>
      <c r="N3208" s="6"/>
      <c r="O3208" s="6">
        <v>88</v>
      </c>
      <c r="P3208" s="6">
        <v>-977081.89</v>
      </c>
      <c r="R3208" s="31">
        <v>-88</v>
      </c>
      <c r="S3208" s="28">
        <v>44135</v>
      </c>
    </row>
    <row r="3209" spans="1:19" x14ac:dyDescent="0.2">
      <c r="A3209" s="29">
        <v>42232</v>
      </c>
      <c r="B3209" s="1" t="s">
        <v>200</v>
      </c>
      <c r="C3209" s="27">
        <v>44134</v>
      </c>
      <c r="D3209" s="1">
        <v>52066</v>
      </c>
      <c r="J3209" s="1" t="s">
        <v>0</v>
      </c>
      <c r="K3209" s="1" t="s">
        <v>49</v>
      </c>
      <c r="L3209" s="1">
        <v>-0.75</v>
      </c>
      <c r="M3209" s="1">
        <v>88</v>
      </c>
      <c r="N3209" s="6"/>
      <c r="O3209" s="6">
        <v>66</v>
      </c>
      <c r="P3209" s="6">
        <v>-977645.89</v>
      </c>
      <c r="R3209" s="31">
        <v>-66</v>
      </c>
      <c r="S3209" s="28">
        <v>44135</v>
      </c>
    </row>
    <row r="3210" spans="1:19" x14ac:dyDescent="0.2">
      <c r="A3210" s="29">
        <v>42232</v>
      </c>
      <c r="B3210" s="1" t="s">
        <v>200</v>
      </c>
      <c r="C3210" s="27">
        <v>44134</v>
      </c>
      <c r="D3210" s="1">
        <v>52066</v>
      </c>
      <c r="J3210" s="1" t="s">
        <v>0</v>
      </c>
      <c r="K3210" s="1" t="s">
        <v>49</v>
      </c>
      <c r="L3210" s="1">
        <v>-0.75</v>
      </c>
      <c r="M3210" s="1">
        <v>88</v>
      </c>
      <c r="N3210" s="6"/>
      <c r="O3210" s="6">
        <v>66</v>
      </c>
      <c r="P3210" s="6">
        <v>-983325.39</v>
      </c>
      <c r="R3210" s="31">
        <v>-66</v>
      </c>
      <c r="S3210" s="28">
        <v>44135</v>
      </c>
    </row>
    <row r="3211" spans="1:19" x14ac:dyDescent="0.2">
      <c r="A3211" s="29">
        <v>42232</v>
      </c>
      <c r="B3211" s="1" t="s">
        <v>200</v>
      </c>
      <c r="C3211" s="27">
        <v>44134</v>
      </c>
      <c r="D3211" s="1">
        <v>52066</v>
      </c>
      <c r="J3211" s="1" t="s">
        <v>0</v>
      </c>
      <c r="K3211" s="1" t="s">
        <v>49</v>
      </c>
      <c r="L3211" s="1">
        <v>-0.5</v>
      </c>
      <c r="M3211" s="1">
        <v>88</v>
      </c>
      <c r="N3211" s="6"/>
      <c r="O3211" s="6">
        <v>44</v>
      </c>
      <c r="P3211" s="6">
        <v>-977491.89</v>
      </c>
      <c r="R3211" s="31">
        <v>-44</v>
      </c>
      <c r="S3211" s="28">
        <v>44135</v>
      </c>
    </row>
    <row r="3212" spans="1:19" x14ac:dyDescent="0.2">
      <c r="A3212" s="29">
        <v>42232</v>
      </c>
      <c r="B3212" s="1" t="s">
        <v>200</v>
      </c>
      <c r="C3212" s="27">
        <v>44134</v>
      </c>
      <c r="D3212" s="1">
        <v>52066</v>
      </c>
      <c r="J3212" s="1" t="s">
        <v>0</v>
      </c>
      <c r="K3212" s="1" t="s">
        <v>49</v>
      </c>
      <c r="L3212" s="1">
        <v>-0.5</v>
      </c>
      <c r="M3212" s="1">
        <v>88</v>
      </c>
      <c r="N3212" s="6"/>
      <c r="O3212" s="6">
        <v>44</v>
      </c>
      <c r="P3212" s="6">
        <v>-977535.89</v>
      </c>
      <c r="R3212" s="31">
        <v>-44</v>
      </c>
      <c r="S3212" s="28">
        <v>44135</v>
      </c>
    </row>
    <row r="3213" spans="1:19" x14ac:dyDescent="0.2">
      <c r="A3213" s="29">
        <v>42232</v>
      </c>
      <c r="B3213" s="1" t="s">
        <v>200</v>
      </c>
      <c r="C3213" s="27">
        <v>44134</v>
      </c>
      <c r="D3213" s="1">
        <v>52066</v>
      </c>
      <c r="J3213" s="1" t="s">
        <v>0</v>
      </c>
      <c r="K3213" s="1" t="s">
        <v>49</v>
      </c>
      <c r="L3213" s="1">
        <v>-0.5</v>
      </c>
      <c r="M3213" s="1">
        <v>88</v>
      </c>
      <c r="N3213" s="6"/>
      <c r="O3213" s="6">
        <v>44</v>
      </c>
      <c r="P3213" s="6">
        <v>-977579.89</v>
      </c>
      <c r="R3213" s="31">
        <v>-44</v>
      </c>
      <c r="S3213" s="28">
        <v>44135</v>
      </c>
    </row>
    <row r="3214" spans="1:19" x14ac:dyDescent="0.2">
      <c r="A3214" s="29">
        <v>42232</v>
      </c>
      <c r="B3214" s="1" t="s">
        <v>200</v>
      </c>
      <c r="C3214" s="27">
        <v>44134</v>
      </c>
      <c r="D3214" s="1">
        <v>52066</v>
      </c>
      <c r="J3214" s="1" t="s">
        <v>0</v>
      </c>
      <c r="K3214" s="1" t="s">
        <v>49</v>
      </c>
      <c r="L3214" s="1">
        <v>-0.5</v>
      </c>
      <c r="M3214" s="1">
        <v>88</v>
      </c>
      <c r="N3214" s="6"/>
      <c r="O3214" s="6">
        <v>44</v>
      </c>
      <c r="P3214" s="6">
        <v>-983135.39</v>
      </c>
      <c r="R3214" s="31">
        <v>-44</v>
      </c>
      <c r="S3214" s="28">
        <v>44135</v>
      </c>
    </row>
    <row r="3215" spans="1:19" x14ac:dyDescent="0.2">
      <c r="A3215" s="29">
        <v>42308</v>
      </c>
      <c r="B3215" s="1" t="s">
        <v>200</v>
      </c>
      <c r="C3215" s="27">
        <v>44134</v>
      </c>
      <c r="D3215" s="1">
        <v>52090</v>
      </c>
      <c r="J3215" s="1" t="s">
        <v>0</v>
      </c>
      <c r="K3215" s="1" t="s">
        <v>49</v>
      </c>
      <c r="L3215" s="1">
        <v>-1</v>
      </c>
      <c r="M3215" s="1">
        <v>155</v>
      </c>
      <c r="N3215" s="6"/>
      <c r="O3215" s="6">
        <v>155</v>
      </c>
      <c r="P3215" s="6">
        <v>-983661.89</v>
      </c>
      <c r="R3215" s="31">
        <v>-155</v>
      </c>
      <c r="S3215" s="28">
        <v>44135</v>
      </c>
    </row>
    <row r="3216" spans="1:19" x14ac:dyDescent="0.2">
      <c r="A3216" s="29">
        <v>42308</v>
      </c>
      <c r="B3216" s="1" t="s">
        <v>200</v>
      </c>
      <c r="C3216" s="27">
        <v>44134</v>
      </c>
      <c r="D3216" s="1">
        <v>52090</v>
      </c>
      <c r="J3216" s="1" t="s">
        <v>0</v>
      </c>
      <c r="K3216" s="1" t="s">
        <v>49</v>
      </c>
      <c r="L3216" s="1">
        <v>-1</v>
      </c>
      <c r="M3216" s="1">
        <v>155</v>
      </c>
      <c r="N3216" s="6"/>
      <c r="O3216" s="6">
        <v>155</v>
      </c>
      <c r="P3216" s="6">
        <v>-985780.89</v>
      </c>
      <c r="R3216" s="31">
        <v>-155</v>
      </c>
      <c r="S3216" s="28">
        <v>44135</v>
      </c>
    </row>
    <row r="3217" spans="1:19" x14ac:dyDescent="0.2">
      <c r="A3217" s="29">
        <v>42308</v>
      </c>
      <c r="B3217" s="1" t="s">
        <v>200</v>
      </c>
      <c r="C3217" s="27">
        <v>44134</v>
      </c>
      <c r="D3217" s="1">
        <v>52090</v>
      </c>
      <c r="J3217" s="1" t="s">
        <v>0</v>
      </c>
      <c r="K3217" s="1" t="s">
        <v>49</v>
      </c>
      <c r="L3217" s="1">
        <v>-1</v>
      </c>
      <c r="M3217" s="1">
        <v>110</v>
      </c>
      <c r="N3217" s="6"/>
      <c r="O3217" s="6">
        <v>110</v>
      </c>
      <c r="P3217" s="6">
        <v>-983771.89</v>
      </c>
      <c r="R3217" s="31">
        <v>-110</v>
      </c>
      <c r="S3217" s="28">
        <v>44135</v>
      </c>
    </row>
    <row r="3218" spans="1:19" x14ac:dyDescent="0.2">
      <c r="A3218" s="29">
        <v>42308</v>
      </c>
      <c r="B3218" s="1" t="s">
        <v>200</v>
      </c>
      <c r="C3218" s="27">
        <v>44134</v>
      </c>
      <c r="D3218" s="1">
        <v>52090</v>
      </c>
      <c r="J3218" s="1" t="s">
        <v>0</v>
      </c>
      <c r="K3218" s="1" t="s">
        <v>49</v>
      </c>
      <c r="L3218" s="1">
        <v>-1</v>
      </c>
      <c r="M3218" s="1">
        <v>110</v>
      </c>
      <c r="N3218" s="6"/>
      <c r="O3218" s="6">
        <v>110</v>
      </c>
      <c r="P3218" s="6">
        <v>-985890.89</v>
      </c>
      <c r="R3218" s="31">
        <v>-110</v>
      </c>
      <c r="S3218" s="28">
        <v>44135</v>
      </c>
    </row>
    <row r="3219" spans="1:19" x14ac:dyDescent="0.2">
      <c r="A3219" s="29">
        <v>42382</v>
      </c>
      <c r="B3219" s="1" t="s">
        <v>200</v>
      </c>
      <c r="C3219" s="27">
        <v>44134</v>
      </c>
      <c r="D3219" s="1">
        <v>52143</v>
      </c>
      <c r="J3219" s="1" t="s">
        <v>0</v>
      </c>
      <c r="K3219" s="1" t="s">
        <v>49</v>
      </c>
      <c r="L3219" s="1">
        <v>-8</v>
      </c>
      <c r="M3219" s="1">
        <v>110</v>
      </c>
      <c r="N3219" s="6"/>
      <c r="O3219" s="6">
        <v>880</v>
      </c>
      <c r="P3219" s="6">
        <v>-986925.89</v>
      </c>
      <c r="R3219" s="31">
        <v>-880</v>
      </c>
      <c r="S3219" s="28">
        <v>44135</v>
      </c>
    </row>
    <row r="3220" spans="1:19" x14ac:dyDescent="0.2">
      <c r="A3220" s="29">
        <v>42382</v>
      </c>
      <c r="B3220" s="1" t="s">
        <v>200</v>
      </c>
      <c r="C3220" s="27">
        <v>44134</v>
      </c>
      <c r="D3220" s="1">
        <v>52143</v>
      </c>
      <c r="J3220" s="1" t="s">
        <v>0</v>
      </c>
      <c r="K3220" s="1" t="s">
        <v>49</v>
      </c>
      <c r="L3220" s="1">
        <v>-1</v>
      </c>
      <c r="M3220" s="1">
        <v>278</v>
      </c>
      <c r="N3220" s="6"/>
      <c r="O3220" s="6">
        <v>278</v>
      </c>
      <c r="P3220" s="6">
        <v>-987203.89</v>
      </c>
      <c r="R3220" s="31">
        <v>-278</v>
      </c>
      <c r="S3220" s="28">
        <v>44135</v>
      </c>
    </row>
    <row r="3221" spans="1:19" x14ac:dyDescent="0.2">
      <c r="A3221" s="29">
        <v>42382</v>
      </c>
      <c r="B3221" s="1" t="s">
        <v>200</v>
      </c>
      <c r="C3221" s="27">
        <v>44134</v>
      </c>
      <c r="D3221" s="1">
        <v>52143</v>
      </c>
      <c r="J3221" s="1" t="s">
        <v>0</v>
      </c>
      <c r="K3221" s="1" t="s">
        <v>49</v>
      </c>
      <c r="L3221" s="1">
        <v>-1</v>
      </c>
      <c r="M3221" s="1">
        <v>155</v>
      </c>
      <c r="N3221" s="6"/>
      <c r="O3221" s="6">
        <v>155</v>
      </c>
      <c r="P3221" s="6">
        <v>-986045.89</v>
      </c>
      <c r="R3221" s="31">
        <v>-155</v>
      </c>
      <c r="S3221" s="28">
        <v>44135</v>
      </c>
    </row>
    <row r="3222" spans="1:19" x14ac:dyDescent="0.2">
      <c r="A3222" s="29">
        <v>42382</v>
      </c>
      <c r="B3222" s="1" t="s">
        <v>200</v>
      </c>
      <c r="C3222" s="27">
        <v>44134</v>
      </c>
      <c r="D3222" s="1">
        <v>52143</v>
      </c>
      <c r="J3222" s="1" t="s">
        <v>0</v>
      </c>
      <c r="K3222" s="1" t="s">
        <v>49</v>
      </c>
      <c r="L3222" s="1">
        <v>-1</v>
      </c>
      <c r="M3222" s="1">
        <v>28</v>
      </c>
      <c r="N3222" s="6"/>
      <c r="O3222" s="6">
        <v>28</v>
      </c>
      <c r="P3222" s="6">
        <v>-987231.89</v>
      </c>
      <c r="R3222" s="31">
        <v>-28</v>
      </c>
      <c r="S3222" s="28">
        <v>44135</v>
      </c>
    </row>
    <row r="3223" spans="1:19" x14ac:dyDescent="0.2">
      <c r="A3223" s="29">
        <v>42059</v>
      </c>
      <c r="B3223" s="1" t="s">
        <v>200</v>
      </c>
      <c r="C3223" s="27">
        <v>44136</v>
      </c>
      <c r="D3223" s="1">
        <v>52042</v>
      </c>
      <c r="J3223" s="1" t="s">
        <v>0</v>
      </c>
      <c r="K3223" s="1" t="s">
        <v>49</v>
      </c>
      <c r="L3223" s="1">
        <v>-1</v>
      </c>
      <c r="M3223" s="1">
        <v>5900</v>
      </c>
      <c r="N3223" s="6"/>
      <c r="O3223" s="6">
        <v>5900</v>
      </c>
      <c r="P3223" s="6">
        <v>-994399.89</v>
      </c>
      <c r="R3223" s="31">
        <v>-5900</v>
      </c>
      <c r="S3223" s="28">
        <v>44165</v>
      </c>
    </row>
    <row r="3224" spans="1:19" x14ac:dyDescent="0.2">
      <c r="A3224" s="29">
        <v>42059</v>
      </c>
      <c r="B3224" s="1" t="s">
        <v>200</v>
      </c>
      <c r="C3224" s="27">
        <v>44136</v>
      </c>
      <c r="D3224" s="1">
        <v>52042</v>
      </c>
      <c r="J3224" s="1" t="s">
        <v>0</v>
      </c>
      <c r="K3224" s="1" t="s">
        <v>49</v>
      </c>
      <c r="L3224" s="1">
        <v>-6.75</v>
      </c>
      <c r="M3224" s="1">
        <v>88</v>
      </c>
      <c r="N3224" s="6"/>
      <c r="O3224" s="6">
        <v>594</v>
      </c>
      <c r="P3224" s="6">
        <v>-988235.89</v>
      </c>
      <c r="R3224" s="31">
        <v>-594</v>
      </c>
      <c r="S3224" s="28">
        <v>44165</v>
      </c>
    </row>
    <row r="3225" spans="1:19" x14ac:dyDescent="0.2">
      <c r="A3225" s="29">
        <v>42059</v>
      </c>
      <c r="B3225" s="1" t="s">
        <v>200</v>
      </c>
      <c r="C3225" s="27">
        <v>44136</v>
      </c>
      <c r="D3225" s="1">
        <v>52042</v>
      </c>
      <c r="J3225" s="1" t="s">
        <v>0</v>
      </c>
      <c r="K3225" s="1" t="s">
        <v>49</v>
      </c>
      <c r="L3225" s="1">
        <v>-2.75</v>
      </c>
      <c r="M3225" s="1">
        <v>88</v>
      </c>
      <c r="N3225" s="6"/>
      <c r="O3225" s="6">
        <v>242</v>
      </c>
      <c r="P3225" s="6">
        <v>-995607.89</v>
      </c>
      <c r="R3225" s="31">
        <v>-242</v>
      </c>
      <c r="S3225" s="28">
        <v>44165</v>
      </c>
    </row>
    <row r="3226" spans="1:19" x14ac:dyDescent="0.2">
      <c r="A3226" s="29">
        <v>42059</v>
      </c>
      <c r="B3226" s="1" t="s">
        <v>200</v>
      </c>
      <c r="C3226" s="27">
        <v>44136</v>
      </c>
      <c r="D3226" s="1">
        <v>52042</v>
      </c>
      <c r="J3226" s="1" t="s">
        <v>0</v>
      </c>
      <c r="K3226" s="1" t="s">
        <v>49</v>
      </c>
      <c r="L3226" s="1">
        <v>-2.25</v>
      </c>
      <c r="M3226" s="1">
        <v>88</v>
      </c>
      <c r="N3226" s="6"/>
      <c r="O3226" s="6">
        <v>198</v>
      </c>
      <c r="P3226" s="6">
        <v>-995241.89</v>
      </c>
      <c r="R3226" s="31">
        <v>-198</v>
      </c>
      <c r="S3226" s="28">
        <v>44165</v>
      </c>
    </row>
    <row r="3227" spans="1:19" x14ac:dyDescent="0.2">
      <c r="A3227" s="29">
        <v>42059</v>
      </c>
      <c r="B3227" s="1" t="s">
        <v>200</v>
      </c>
      <c r="C3227" s="27">
        <v>44136</v>
      </c>
      <c r="D3227" s="1">
        <v>52042</v>
      </c>
      <c r="J3227" s="1" t="s">
        <v>0</v>
      </c>
      <c r="K3227" s="1" t="s">
        <v>49</v>
      </c>
      <c r="L3227" s="1">
        <v>-2</v>
      </c>
      <c r="M3227" s="1">
        <v>88</v>
      </c>
      <c r="N3227" s="6"/>
      <c r="O3227" s="6">
        <v>176</v>
      </c>
      <c r="P3227" s="6">
        <v>-987407.89</v>
      </c>
      <c r="R3227" s="31">
        <v>-176</v>
      </c>
      <c r="S3227" s="28">
        <v>44165</v>
      </c>
    </row>
    <row r="3228" spans="1:19" x14ac:dyDescent="0.2">
      <c r="A3228" s="29">
        <v>42059</v>
      </c>
      <c r="B3228" s="1" t="s">
        <v>200</v>
      </c>
      <c r="C3228" s="27">
        <v>44136</v>
      </c>
      <c r="D3228" s="1">
        <v>52042</v>
      </c>
      <c r="J3228" s="1" t="s">
        <v>0</v>
      </c>
      <c r="K3228" s="1" t="s">
        <v>49</v>
      </c>
      <c r="L3228" s="1">
        <v>-2</v>
      </c>
      <c r="M3228" s="1">
        <v>88</v>
      </c>
      <c r="N3228" s="6"/>
      <c r="O3228" s="6">
        <v>176</v>
      </c>
      <c r="P3228" s="6">
        <v>-988411.89</v>
      </c>
      <c r="R3228" s="31">
        <v>-176</v>
      </c>
      <c r="S3228" s="28">
        <v>44165</v>
      </c>
    </row>
    <row r="3229" spans="1:19" x14ac:dyDescent="0.2">
      <c r="A3229" s="29">
        <v>42059</v>
      </c>
      <c r="B3229" s="1" t="s">
        <v>200</v>
      </c>
      <c r="C3229" s="27">
        <v>44136</v>
      </c>
      <c r="D3229" s="1">
        <v>52042</v>
      </c>
      <c r="J3229" s="1" t="s">
        <v>0</v>
      </c>
      <c r="K3229" s="1" t="s">
        <v>49</v>
      </c>
      <c r="L3229" s="1">
        <v>-2</v>
      </c>
      <c r="M3229" s="1">
        <v>88</v>
      </c>
      <c r="N3229" s="6"/>
      <c r="O3229" s="6">
        <v>176</v>
      </c>
      <c r="P3229" s="6">
        <v>-994919.89</v>
      </c>
      <c r="R3229" s="31">
        <v>-176</v>
      </c>
      <c r="S3229" s="28">
        <v>44165</v>
      </c>
    </row>
    <row r="3230" spans="1:19" x14ac:dyDescent="0.2">
      <c r="A3230" s="29">
        <v>42059</v>
      </c>
      <c r="B3230" s="1" t="s">
        <v>200</v>
      </c>
      <c r="C3230" s="27">
        <v>44136</v>
      </c>
      <c r="D3230" s="1">
        <v>52042</v>
      </c>
      <c r="J3230" s="1" t="s">
        <v>0</v>
      </c>
      <c r="K3230" s="1" t="s">
        <v>49</v>
      </c>
      <c r="L3230" s="1">
        <v>-1</v>
      </c>
      <c r="M3230" s="1">
        <v>124</v>
      </c>
      <c r="N3230" s="6"/>
      <c r="O3230" s="6">
        <v>124</v>
      </c>
      <c r="P3230" s="6">
        <v>-987641.89</v>
      </c>
      <c r="R3230" s="31">
        <v>-124</v>
      </c>
      <c r="S3230" s="28">
        <v>44165</v>
      </c>
    </row>
    <row r="3231" spans="1:19" x14ac:dyDescent="0.2">
      <c r="A3231" s="29">
        <v>42059</v>
      </c>
      <c r="B3231" s="1" t="s">
        <v>200</v>
      </c>
      <c r="C3231" s="27">
        <v>44136</v>
      </c>
      <c r="D3231" s="1">
        <v>52042</v>
      </c>
      <c r="J3231" s="1" t="s">
        <v>0</v>
      </c>
      <c r="K3231" s="1" t="s">
        <v>49</v>
      </c>
      <c r="L3231" s="1">
        <v>-1</v>
      </c>
      <c r="M3231" s="1">
        <v>124</v>
      </c>
      <c r="N3231" s="6"/>
      <c r="O3231" s="6">
        <v>124</v>
      </c>
      <c r="P3231" s="6">
        <v>-994743.89</v>
      </c>
      <c r="R3231" s="31">
        <v>-124</v>
      </c>
      <c r="S3231" s="28">
        <v>44165</v>
      </c>
    </row>
    <row r="3232" spans="1:19" x14ac:dyDescent="0.2">
      <c r="A3232" s="29">
        <v>42059</v>
      </c>
      <c r="B3232" s="1" t="s">
        <v>200</v>
      </c>
      <c r="C3232" s="27">
        <v>44136</v>
      </c>
      <c r="D3232" s="1">
        <v>52042</v>
      </c>
      <c r="J3232" s="1" t="s">
        <v>0</v>
      </c>
      <c r="K3232" s="1" t="s">
        <v>49</v>
      </c>
      <c r="L3232" s="1">
        <v>-1</v>
      </c>
      <c r="M3232" s="1">
        <v>124</v>
      </c>
      <c r="N3232" s="6"/>
      <c r="O3232" s="6">
        <v>124</v>
      </c>
      <c r="P3232" s="6">
        <v>-995043.89</v>
      </c>
      <c r="R3232" s="31">
        <v>-124</v>
      </c>
      <c r="S3232" s="28">
        <v>44165</v>
      </c>
    </row>
    <row r="3233" spans="1:19" x14ac:dyDescent="0.2">
      <c r="A3233" s="29">
        <v>42059</v>
      </c>
      <c r="B3233" s="1" t="s">
        <v>200</v>
      </c>
      <c r="C3233" s="27">
        <v>44136</v>
      </c>
      <c r="D3233" s="1">
        <v>52042</v>
      </c>
      <c r="J3233" s="1" t="s">
        <v>0</v>
      </c>
      <c r="K3233" s="1" t="s">
        <v>49</v>
      </c>
      <c r="L3233" s="1">
        <v>-1</v>
      </c>
      <c r="M3233" s="1">
        <v>124</v>
      </c>
      <c r="N3233" s="6"/>
      <c r="O3233" s="6">
        <v>124</v>
      </c>
      <c r="P3233" s="6">
        <v>-995365.89</v>
      </c>
      <c r="R3233" s="31">
        <v>-124</v>
      </c>
      <c r="S3233" s="28">
        <v>44165</v>
      </c>
    </row>
    <row r="3234" spans="1:19" x14ac:dyDescent="0.2">
      <c r="A3234" s="29">
        <v>42059</v>
      </c>
      <c r="B3234" s="1" t="s">
        <v>200</v>
      </c>
      <c r="C3234" s="27">
        <v>44136</v>
      </c>
      <c r="D3234" s="1">
        <v>52042</v>
      </c>
      <c r="J3234" s="1" t="s">
        <v>0</v>
      </c>
      <c r="K3234" s="1" t="s">
        <v>49</v>
      </c>
      <c r="L3234" s="1">
        <v>-1.25</v>
      </c>
      <c r="M3234" s="1">
        <v>88</v>
      </c>
      <c r="N3234" s="6"/>
      <c r="O3234" s="6">
        <v>110</v>
      </c>
      <c r="P3234" s="6">
        <v>-987517.89</v>
      </c>
      <c r="R3234" s="31">
        <v>-110</v>
      </c>
      <c r="S3234" s="28">
        <v>44165</v>
      </c>
    </row>
    <row r="3235" spans="1:19" x14ac:dyDescent="0.2">
      <c r="A3235" s="29">
        <v>42059</v>
      </c>
      <c r="B3235" s="1" t="s">
        <v>200</v>
      </c>
      <c r="C3235" s="27">
        <v>44136</v>
      </c>
      <c r="D3235" s="1">
        <v>52042</v>
      </c>
      <c r="J3235" s="1" t="s">
        <v>0</v>
      </c>
      <c r="K3235" s="1" t="s">
        <v>49</v>
      </c>
      <c r="L3235" s="1">
        <v>-1</v>
      </c>
      <c r="M3235" s="1">
        <v>88</v>
      </c>
      <c r="N3235" s="6"/>
      <c r="O3235" s="6">
        <v>88</v>
      </c>
      <c r="P3235" s="6">
        <v>-988499.89</v>
      </c>
      <c r="R3235" s="31">
        <v>-88</v>
      </c>
      <c r="S3235" s="28">
        <v>44165</v>
      </c>
    </row>
    <row r="3236" spans="1:19" x14ac:dyDescent="0.2">
      <c r="A3236" s="29">
        <v>42059</v>
      </c>
      <c r="B3236" s="1" t="s">
        <v>200</v>
      </c>
      <c r="C3236" s="27">
        <v>44136</v>
      </c>
      <c r="D3236" s="1">
        <v>52042</v>
      </c>
      <c r="J3236" s="1" t="s">
        <v>0</v>
      </c>
      <c r="K3236" s="1" t="s">
        <v>49</v>
      </c>
      <c r="L3236" s="1">
        <v>-1</v>
      </c>
      <c r="M3236" s="1">
        <v>88</v>
      </c>
      <c r="N3236" s="6"/>
      <c r="O3236" s="6">
        <v>88</v>
      </c>
      <c r="P3236" s="6">
        <v>-994487.89</v>
      </c>
      <c r="R3236" s="31">
        <v>-88</v>
      </c>
      <c r="S3236" s="28">
        <v>44165</v>
      </c>
    </row>
    <row r="3237" spans="1:19" x14ac:dyDescent="0.2">
      <c r="A3237" s="29">
        <v>42059</v>
      </c>
      <c r="B3237" s="1" t="s">
        <v>200</v>
      </c>
      <c r="C3237" s="27">
        <v>44136</v>
      </c>
      <c r="D3237" s="1">
        <v>52042</v>
      </c>
      <c r="J3237" s="1" t="s">
        <v>0</v>
      </c>
      <c r="K3237" s="1" t="s">
        <v>49</v>
      </c>
      <c r="L3237" s="1">
        <v>-1</v>
      </c>
      <c r="M3237" s="1">
        <v>88</v>
      </c>
      <c r="N3237" s="6"/>
      <c r="O3237" s="6">
        <v>88</v>
      </c>
      <c r="P3237" s="6">
        <v>-995695.89</v>
      </c>
      <c r="R3237" s="31">
        <v>-88</v>
      </c>
      <c r="S3237" s="28">
        <v>44165</v>
      </c>
    </row>
    <row r="3238" spans="1:19" x14ac:dyDescent="0.2">
      <c r="A3238" s="29">
        <v>42059</v>
      </c>
      <c r="B3238" s="1" t="s">
        <v>200</v>
      </c>
      <c r="C3238" s="27">
        <v>44136</v>
      </c>
      <c r="D3238" s="1">
        <v>52042</v>
      </c>
      <c r="J3238" s="1" t="s">
        <v>0</v>
      </c>
      <c r="K3238" s="1" t="s">
        <v>49</v>
      </c>
      <c r="L3238" s="1">
        <v>-0.75</v>
      </c>
      <c r="M3238" s="1">
        <v>88</v>
      </c>
      <c r="N3238" s="6"/>
      <c r="O3238" s="6">
        <v>66</v>
      </c>
      <c r="P3238" s="6">
        <v>-994553.89</v>
      </c>
      <c r="R3238" s="31">
        <v>-66</v>
      </c>
      <c r="S3238" s="28">
        <v>44165</v>
      </c>
    </row>
    <row r="3239" spans="1:19" x14ac:dyDescent="0.2">
      <c r="A3239" s="29">
        <v>42059</v>
      </c>
      <c r="B3239" s="1" t="s">
        <v>200</v>
      </c>
      <c r="C3239" s="27">
        <v>44136</v>
      </c>
      <c r="D3239" s="1">
        <v>52042</v>
      </c>
      <c r="J3239" s="1" t="s">
        <v>0</v>
      </c>
      <c r="K3239" s="1" t="s">
        <v>49</v>
      </c>
      <c r="L3239" s="1">
        <v>-0.75</v>
      </c>
      <c r="M3239" s="1">
        <v>88</v>
      </c>
      <c r="N3239" s="6"/>
      <c r="O3239" s="6">
        <v>66</v>
      </c>
      <c r="P3239" s="6">
        <v>-994619.89</v>
      </c>
      <c r="R3239" s="31">
        <v>-66</v>
      </c>
      <c r="S3239" s="28">
        <v>44165</v>
      </c>
    </row>
    <row r="3240" spans="1:19" x14ac:dyDescent="0.2">
      <c r="A3240" s="29">
        <v>42313</v>
      </c>
      <c r="B3240" s="1" t="s">
        <v>200</v>
      </c>
      <c r="C3240" s="27">
        <v>44136</v>
      </c>
      <c r="D3240" s="1">
        <v>52093</v>
      </c>
      <c r="J3240" s="1" t="s">
        <v>0</v>
      </c>
      <c r="K3240" s="1" t="s">
        <v>49</v>
      </c>
      <c r="L3240" s="1">
        <v>-1</v>
      </c>
      <c r="M3240" s="1">
        <v>840</v>
      </c>
      <c r="N3240" s="6"/>
      <c r="O3240" s="6">
        <v>840</v>
      </c>
      <c r="P3240" s="6">
        <v>-996535.89</v>
      </c>
      <c r="R3240" s="31">
        <v>-840</v>
      </c>
      <c r="S3240" s="28">
        <v>44165</v>
      </c>
    </row>
    <row r="3241" spans="1:19" x14ac:dyDescent="0.2">
      <c r="A3241" s="29">
        <v>42313</v>
      </c>
      <c r="B3241" s="1" t="s">
        <v>200</v>
      </c>
      <c r="C3241" s="27">
        <v>44136</v>
      </c>
      <c r="D3241" s="1">
        <v>52093</v>
      </c>
      <c r="J3241" s="1" t="s">
        <v>0</v>
      </c>
      <c r="K3241" s="1" t="s">
        <v>49</v>
      </c>
      <c r="L3241" s="1">
        <v>-1</v>
      </c>
      <c r="M3241" s="1">
        <v>20</v>
      </c>
      <c r="N3241" s="6"/>
      <c r="O3241" s="6">
        <v>20</v>
      </c>
      <c r="P3241" s="6">
        <v>-996555.89</v>
      </c>
      <c r="R3241" s="31">
        <v>-20</v>
      </c>
      <c r="S3241" s="28">
        <v>44165</v>
      </c>
    </row>
    <row r="3242" spans="1:19" x14ac:dyDescent="0.2">
      <c r="A3242" s="29">
        <v>42314</v>
      </c>
      <c r="B3242" s="1" t="s">
        <v>200</v>
      </c>
      <c r="C3242" s="27">
        <v>44136</v>
      </c>
      <c r="D3242" s="1">
        <v>52094</v>
      </c>
      <c r="J3242" s="1" t="s">
        <v>0</v>
      </c>
      <c r="K3242" s="1" t="s">
        <v>49</v>
      </c>
      <c r="L3242" s="1">
        <v>-1</v>
      </c>
      <c r="M3242" s="1">
        <v>280</v>
      </c>
      <c r="N3242" s="6"/>
      <c r="O3242" s="6">
        <v>280</v>
      </c>
      <c r="P3242" s="6">
        <v>-996835.89</v>
      </c>
      <c r="R3242" s="31">
        <v>-280</v>
      </c>
      <c r="S3242" s="28">
        <v>44165</v>
      </c>
    </row>
    <row r="3243" spans="1:19" x14ac:dyDescent="0.2">
      <c r="A3243" s="29">
        <v>42314</v>
      </c>
      <c r="B3243" s="1" t="s">
        <v>200</v>
      </c>
      <c r="C3243" s="27">
        <v>44136</v>
      </c>
      <c r="D3243" s="1">
        <v>52094</v>
      </c>
      <c r="J3243" s="1" t="s">
        <v>0</v>
      </c>
      <c r="K3243" s="1" t="s">
        <v>49</v>
      </c>
      <c r="L3243" s="1">
        <v>-1</v>
      </c>
      <c r="M3243" s="1">
        <v>56</v>
      </c>
      <c r="N3243" s="6"/>
      <c r="O3243" s="6">
        <v>56</v>
      </c>
      <c r="P3243" s="6">
        <v>-996891.89</v>
      </c>
      <c r="R3243" s="31">
        <v>-56</v>
      </c>
      <c r="S3243" s="28">
        <v>44165</v>
      </c>
    </row>
    <row r="3244" spans="1:19" x14ac:dyDescent="0.2">
      <c r="A3244" s="29">
        <v>42315</v>
      </c>
      <c r="B3244" s="1" t="s">
        <v>200</v>
      </c>
      <c r="C3244" s="27">
        <v>44136</v>
      </c>
      <c r="D3244" s="1">
        <v>52095</v>
      </c>
      <c r="J3244" s="1" t="s">
        <v>0</v>
      </c>
      <c r="K3244" s="1" t="s">
        <v>49</v>
      </c>
      <c r="L3244" s="1">
        <v>-1</v>
      </c>
      <c r="M3244" s="1">
        <v>440</v>
      </c>
      <c r="N3244" s="6"/>
      <c r="O3244" s="6">
        <v>440</v>
      </c>
      <c r="P3244" s="6">
        <v>-997331.89</v>
      </c>
      <c r="R3244" s="31">
        <v>-440</v>
      </c>
      <c r="S3244" s="28">
        <v>44165</v>
      </c>
    </row>
    <row r="3245" spans="1:19" x14ac:dyDescent="0.2">
      <c r="A3245" s="29">
        <v>42315</v>
      </c>
      <c r="B3245" s="1" t="s">
        <v>200</v>
      </c>
      <c r="C3245" s="27">
        <v>44136</v>
      </c>
      <c r="D3245" s="1">
        <v>52095</v>
      </c>
      <c r="J3245" s="1" t="s">
        <v>0</v>
      </c>
      <c r="K3245" s="1" t="s">
        <v>49</v>
      </c>
      <c r="L3245" s="1">
        <v>-1</v>
      </c>
      <c r="M3245" s="1">
        <v>36</v>
      </c>
      <c r="N3245" s="6"/>
      <c r="O3245" s="6">
        <v>36</v>
      </c>
      <c r="P3245" s="6">
        <v>-997367.89</v>
      </c>
      <c r="R3245" s="31">
        <v>-36</v>
      </c>
      <c r="S3245" s="28">
        <v>44165</v>
      </c>
    </row>
    <row r="3246" spans="1:19" x14ac:dyDescent="0.2">
      <c r="A3246" s="29">
        <v>42316</v>
      </c>
      <c r="B3246" s="1" t="s">
        <v>200</v>
      </c>
      <c r="C3246" s="27">
        <v>44136</v>
      </c>
      <c r="D3246" s="1">
        <v>52096</v>
      </c>
      <c r="J3246" s="1" t="s">
        <v>0</v>
      </c>
      <c r="K3246" s="1" t="s">
        <v>49</v>
      </c>
      <c r="L3246" s="1">
        <v>-1</v>
      </c>
      <c r="M3246" s="1">
        <v>720</v>
      </c>
      <c r="N3246" s="6"/>
      <c r="O3246" s="6">
        <v>720</v>
      </c>
      <c r="P3246" s="6">
        <v>-998087.89</v>
      </c>
      <c r="R3246" s="31">
        <v>-720</v>
      </c>
      <c r="S3246" s="28">
        <v>44165</v>
      </c>
    </row>
    <row r="3247" spans="1:19" x14ac:dyDescent="0.2">
      <c r="A3247" s="29">
        <v>42316</v>
      </c>
      <c r="B3247" s="1" t="s">
        <v>200</v>
      </c>
      <c r="C3247" s="27">
        <v>44136</v>
      </c>
      <c r="D3247" s="1">
        <v>52096</v>
      </c>
      <c r="J3247" s="1" t="s">
        <v>0</v>
      </c>
      <c r="K3247" s="1" t="s">
        <v>49</v>
      </c>
      <c r="L3247" s="1">
        <v>-1</v>
      </c>
      <c r="M3247" s="1">
        <v>136</v>
      </c>
      <c r="N3247" s="6"/>
      <c r="O3247" s="6">
        <v>136</v>
      </c>
      <c r="P3247" s="6">
        <v>-998223.89</v>
      </c>
      <c r="R3247" s="31">
        <v>-136</v>
      </c>
      <c r="S3247" s="28">
        <v>44165</v>
      </c>
    </row>
    <row r="3248" spans="1:19" x14ac:dyDescent="0.2">
      <c r="A3248" s="29">
        <v>42317</v>
      </c>
      <c r="B3248" s="1" t="s">
        <v>200</v>
      </c>
      <c r="C3248" s="27">
        <v>44136</v>
      </c>
      <c r="D3248" s="1">
        <v>52097</v>
      </c>
      <c r="J3248" s="1" t="s">
        <v>0</v>
      </c>
      <c r="K3248" s="1" t="s">
        <v>49</v>
      </c>
      <c r="L3248" s="1">
        <v>-1</v>
      </c>
      <c r="M3248" s="1">
        <v>400</v>
      </c>
      <c r="N3248" s="6"/>
      <c r="O3248" s="6">
        <v>400</v>
      </c>
      <c r="P3248" s="6">
        <v>-998623.89</v>
      </c>
      <c r="R3248" s="31">
        <v>-400</v>
      </c>
      <c r="S3248" s="28">
        <v>44165</v>
      </c>
    </row>
    <row r="3249" spans="1:19" x14ac:dyDescent="0.2">
      <c r="A3249" s="29">
        <v>42317</v>
      </c>
      <c r="B3249" s="1" t="s">
        <v>200</v>
      </c>
      <c r="C3249" s="27">
        <v>44136</v>
      </c>
      <c r="D3249" s="1">
        <v>52097</v>
      </c>
      <c r="J3249" s="1" t="s">
        <v>0</v>
      </c>
      <c r="K3249" s="1" t="s">
        <v>49</v>
      </c>
      <c r="L3249" s="1">
        <v>-1</v>
      </c>
      <c r="M3249" s="1">
        <v>136</v>
      </c>
      <c r="N3249" s="6"/>
      <c r="O3249" s="6">
        <v>136</v>
      </c>
      <c r="P3249" s="6">
        <v>-998759.89</v>
      </c>
      <c r="R3249" s="31">
        <v>-136</v>
      </c>
      <c r="S3249" s="28">
        <v>44165</v>
      </c>
    </row>
    <row r="3250" spans="1:19" x14ac:dyDescent="0.2">
      <c r="A3250" s="29">
        <v>42317</v>
      </c>
      <c r="B3250" s="1" t="s">
        <v>200</v>
      </c>
      <c r="C3250" s="27">
        <v>44136</v>
      </c>
      <c r="D3250" s="1">
        <v>52097</v>
      </c>
      <c r="J3250" s="1" t="s">
        <v>0</v>
      </c>
      <c r="K3250" s="1" t="s">
        <v>49</v>
      </c>
      <c r="L3250" s="1">
        <v>-1</v>
      </c>
      <c r="M3250" s="1">
        <v>56</v>
      </c>
      <c r="N3250" s="6"/>
      <c r="O3250" s="6">
        <v>56</v>
      </c>
      <c r="P3250" s="6">
        <v>-998815.89</v>
      </c>
      <c r="R3250" s="31">
        <v>-56</v>
      </c>
      <c r="S3250" s="28">
        <v>44165</v>
      </c>
    </row>
    <row r="3251" spans="1:19" x14ac:dyDescent="0.2">
      <c r="A3251" s="29">
        <v>42317</v>
      </c>
      <c r="B3251" s="1" t="s">
        <v>200</v>
      </c>
      <c r="C3251" s="27">
        <v>44136</v>
      </c>
      <c r="D3251" s="1">
        <v>52097</v>
      </c>
      <c r="J3251" s="1" t="s">
        <v>0</v>
      </c>
      <c r="K3251" s="1" t="s">
        <v>49</v>
      </c>
      <c r="L3251" s="1">
        <v>-1</v>
      </c>
      <c r="M3251" s="1">
        <v>36</v>
      </c>
      <c r="N3251" s="6"/>
      <c r="O3251" s="6">
        <v>36</v>
      </c>
      <c r="P3251" s="6">
        <v>-998851.89</v>
      </c>
      <c r="R3251" s="31">
        <v>-36</v>
      </c>
      <c r="S3251" s="28">
        <v>44165</v>
      </c>
    </row>
    <row r="3252" spans="1:19" x14ac:dyDescent="0.2">
      <c r="A3252" s="29">
        <v>42318</v>
      </c>
      <c r="B3252" s="1" t="s">
        <v>200</v>
      </c>
      <c r="C3252" s="27">
        <v>44136</v>
      </c>
      <c r="D3252" s="1">
        <v>52098</v>
      </c>
      <c r="J3252" s="1" t="s">
        <v>0</v>
      </c>
      <c r="K3252" s="1" t="s">
        <v>49</v>
      </c>
      <c r="L3252" s="1">
        <v>-1</v>
      </c>
      <c r="M3252" s="1">
        <v>730</v>
      </c>
      <c r="N3252" s="6"/>
      <c r="O3252" s="6">
        <v>730</v>
      </c>
      <c r="P3252" s="6">
        <v>-999581.89</v>
      </c>
      <c r="R3252" s="31">
        <v>-730</v>
      </c>
      <c r="S3252" s="28">
        <v>44165</v>
      </c>
    </row>
    <row r="3253" spans="1:19" x14ac:dyDescent="0.2">
      <c r="A3253" s="29">
        <v>42318</v>
      </c>
      <c r="B3253" s="1" t="s">
        <v>200</v>
      </c>
      <c r="C3253" s="27">
        <v>44136</v>
      </c>
      <c r="D3253" s="1">
        <v>52098</v>
      </c>
      <c r="J3253" s="1" t="s">
        <v>0</v>
      </c>
      <c r="K3253" s="1" t="s">
        <v>49</v>
      </c>
      <c r="L3253" s="1">
        <v>-1</v>
      </c>
      <c r="M3253" s="1">
        <v>116</v>
      </c>
      <c r="N3253" s="6"/>
      <c r="O3253" s="6">
        <v>116</v>
      </c>
      <c r="P3253" s="6">
        <v>-999697.89</v>
      </c>
      <c r="R3253" s="31">
        <v>-116</v>
      </c>
      <c r="S3253" s="28">
        <v>44165</v>
      </c>
    </row>
    <row r="3254" spans="1:19" x14ac:dyDescent="0.2">
      <c r="A3254" s="29">
        <v>42319</v>
      </c>
      <c r="B3254" s="1" t="s">
        <v>200</v>
      </c>
      <c r="C3254" s="27">
        <v>44136</v>
      </c>
      <c r="D3254" s="1">
        <v>52099</v>
      </c>
      <c r="J3254" s="1" t="s">
        <v>0</v>
      </c>
      <c r="K3254" s="1" t="s">
        <v>49</v>
      </c>
      <c r="L3254" s="1">
        <v>-1</v>
      </c>
      <c r="M3254" s="1">
        <v>440</v>
      </c>
      <c r="N3254" s="6"/>
      <c r="O3254" s="6">
        <v>440</v>
      </c>
      <c r="P3254" s="6">
        <v>-1000137.89</v>
      </c>
      <c r="R3254" s="31">
        <v>-440</v>
      </c>
      <c r="S3254" s="28">
        <v>44165</v>
      </c>
    </row>
    <row r="3255" spans="1:19" x14ac:dyDescent="0.2">
      <c r="A3255" s="29">
        <v>42319</v>
      </c>
      <c r="B3255" s="1" t="s">
        <v>200</v>
      </c>
      <c r="C3255" s="27">
        <v>44136</v>
      </c>
      <c r="D3255" s="1">
        <v>52099</v>
      </c>
      <c r="J3255" s="1" t="s">
        <v>0</v>
      </c>
      <c r="K3255" s="1" t="s">
        <v>49</v>
      </c>
      <c r="L3255" s="1">
        <v>-1</v>
      </c>
      <c r="M3255" s="1">
        <v>96</v>
      </c>
      <c r="N3255" s="6"/>
      <c r="O3255" s="6">
        <v>96</v>
      </c>
      <c r="P3255" s="6">
        <v>-1000233.89</v>
      </c>
      <c r="R3255" s="31">
        <v>-96</v>
      </c>
      <c r="S3255" s="28">
        <v>44165</v>
      </c>
    </row>
    <row r="3256" spans="1:19" x14ac:dyDescent="0.2">
      <c r="A3256" s="29">
        <v>42320</v>
      </c>
      <c r="B3256" s="1" t="s">
        <v>200</v>
      </c>
      <c r="C3256" s="27">
        <v>44136</v>
      </c>
      <c r="D3256" s="1">
        <v>52100</v>
      </c>
      <c r="J3256" s="1" t="s">
        <v>0</v>
      </c>
      <c r="K3256" s="1" t="s">
        <v>49</v>
      </c>
      <c r="L3256" s="1">
        <v>-1</v>
      </c>
      <c r="M3256" s="1">
        <v>56</v>
      </c>
      <c r="N3256" s="6"/>
      <c r="O3256" s="6">
        <v>56</v>
      </c>
      <c r="P3256" s="6">
        <v>-1000289.89</v>
      </c>
      <c r="R3256" s="31">
        <v>-56</v>
      </c>
      <c r="S3256" s="28">
        <v>44165</v>
      </c>
    </row>
    <row r="3257" spans="1:19" x14ac:dyDescent="0.2">
      <c r="A3257" s="29">
        <v>42321</v>
      </c>
      <c r="B3257" s="1" t="s">
        <v>200</v>
      </c>
      <c r="C3257" s="27">
        <v>44136</v>
      </c>
      <c r="D3257" s="1">
        <v>52101</v>
      </c>
      <c r="J3257" s="1" t="s">
        <v>0</v>
      </c>
      <c r="K3257" s="1" t="s">
        <v>49</v>
      </c>
      <c r="L3257" s="1">
        <v>-1</v>
      </c>
      <c r="M3257" s="1">
        <v>220</v>
      </c>
      <c r="N3257" s="6"/>
      <c r="O3257" s="6">
        <v>220</v>
      </c>
      <c r="P3257" s="6">
        <v>-1000509.89</v>
      </c>
      <c r="R3257" s="31">
        <v>-220</v>
      </c>
      <c r="S3257" s="28">
        <v>44165</v>
      </c>
    </row>
    <row r="3258" spans="1:19" x14ac:dyDescent="0.2">
      <c r="A3258" s="29">
        <v>42321</v>
      </c>
      <c r="B3258" s="1" t="s">
        <v>200</v>
      </c>
      <c r="C3258" s="27">
        <v>44136</v>
      </c>
      <c r="D3258" s="1">
        <v>52101</v>
      </c>
      <c r="J3258" s="1" t="s">
        <v>0</v>
      </c>
      <c r="K3258" s="1" t="s">
        <v>49</v>
      </c>
      <c r="L3258" s="1">
        <v>-1</v>
      </c>
      <c r="M3258" s="1">
        <v>36</v>
      </c>
      <c r="N3258" s="6"/>
      <c r="O3258" s="6">
        <v>36</v>
      </c>
      <c r="P3258" s="6">
        <v>-1000545.89</v>
      </c>
      <c r="R3258" s="31">
        <v>-36</v>
      </c>
      <c r="S3258" s="28">
        <v>44165</v>
      </c>
    </row>
    <row r="3259" spans="1:19" x14ac:dyDescent="0.2">
      <c r="A3259" s="29">
        <v>42322</v>
      </c>
      <c r="B3259" s="1" t="s">
        <v>200</v>
      </c>
      <c r="C3259" s="27">
        <v>44136</v>
      </c>
      <c r="D3259" s="1">
        <v>52102</v>
      </c>
      <c r="J3259" s="1" t="s">
        <v>0</v>
      </c>
      <c r="K3259" s="1" t="s">
        <v>49</v>
      </c>
      <c r="L3259" s="1">
        <v>-1</v>
      </c>
      <c r="M3259" s="1">
        <v>680</v>
      </c>
      <c r="N3259" s="6"/>
      <c r="O3259" s="6">
        <v>680</v>
      </c>
      <c r="P3259" s="6">
        <v>-1001225.89</v>
      </c>
      <c r="R3259" s="31">
        <v>-680</v>
      </c>
      <c r="S3259" s="28">
        <v>44165</v>
      </c>
    </row>
    <row r="3260" spans="1:19" x14ac:dyDescent="0.2">
      <c r="A3260" s="29">
        <v>42322</v>
      </c>
      <c r="B3260" s="1" t="s">
        <v>200</v>
      </c>
      <c r="C3260" s="27">
        <v>44136</v>
      </c>
      <c r="D3260" s="1">
        <v>52102</v>
      </c>
      <c r="J3260" s="1" t="s">
        <v>0</v>
      </c>
      <c r="K3260" s="1" t="s">
        <v>49</v>
      </c>
      <c r="L3260" s="1">
        <v>-1</v>
      </c>
      <c r="M3260" s="1">
        <v>348</v>
      </c>
      <c r="N3260" s="6"/>
      <c r="O3260" s="6">
        <v>348</v>
      </c>
      <c r="P3260" s="6">
        <v>-1001573.89</v>
      </c>
      <c r="R3260" s="31">
        <v>-348</v>
      </c>
      <c r="S3260" s="28">
        <v>44165</v>
      </c>
    </row>
    <row r="3261" spans="1:19" x14ac:dyDescent="0.2">
      <c r="A3261" s="29">
        <v>42323</v>
      </c>
      <c r="B3261" s="1" t="s">
        <v>200</v>
      </c>
      <c r="C3261" s="27">
        <v>44136</v>
      </c>
      <c r="D3261" s="1">
        <v>52103</v>
      </c>
      <c r="J3261" s="1" t="s">
        <v>0</v>
      </c>
      <c r="K3261" s="1" t="s">
        <v>49</v>
      </c>
      <c r="L3261" s="1">
        <v>-1</v>
      </c>
      <c r="M3261" s="1">
        <v>320</v>
      </c>
      <c r="N3261" s="6"/>
      <c r="O3261" s="6">
        <v>320</v>
      </c>
      <c r="P3261" s="6">
        <v>-1001893.89</v>
      </c>
      <c r="R3261" s="31">
        <v>-320</v>
      </c>
      <c r="S3261" s="28">
        <v>44165</v>
      </c>
    </row>
    <row r="3262" spans="1:19" x14ac:dyDescent="0.2">
      <c r="A3262" s="29">
        <v>42323</v>
      </c>
      <c r="B3262" s="1" t="s">
        <v>200</v>
      </c>
      <c r="C3262" s="27">
        <v>44136</v>
      </c>
      <c r="D3262" s="1">
        <v>52103</v>
      </c>
      <c r="J3262" s="1" t="s">
        <v>0</v>
      </c>
      <c r="K3262" s="1" t="s">
        <v>49</v>
      </c>
      <c r="L3262" s="1">
        <v>-1</v>
      </c>
      <c r="M3262" s="1">
        <v>146</v>
      </c>
      <c r="N3262" s="6"/>
      <c r="O3262" s="6">
        <v>146</v>
      </c>
      <c r="P3262" s="6">
        <v>-1002095.89</v>
      </c>
      <c r="R3262" s="31">
        <v>-146</v>
      </c>
      <c r="S3262" s="28">
        <v>44165</v>
      </c>
    </row>
    <row r="3263" spans="1:19" x14ac:dyDescent="0.2">
      <c r="A3263" s="29">
        <v>42323</v>
      </c>
      <c r="B3263" s="1" t="s">
        <v>200</v>
      </c>
      <c r="C3263" s="27">
        <v>44136</v>
      </c>
      <c r="D3263" s="1">
        <v>52103</v>
      </c>
      <c r="J3263" s="1" t="s">
        <v>0</v>
      </c>
      <c r="K3263" s="1" t="s">
        <v>49</v>
      </c>
      <c r="L3263" s="1">
        <v>-1</v>
      </c>
      <c r="M3263" s="1">
        <v>80</v>
      </c>
      <c r="N3263" s="6"/>
      <c r="O3263" s="6">
        <v>80</v>
      </c>
      <c r="P3263" s="6">
        <v>-1002175.89</v>
      </c>
      <c r="R3263" s="31">
        <v>-80</v>
      </c>
      <c r="S3263" s="28">
        <v>44165</v>
      </c>
    </row>
    <row r="3264" spans="1:19" x14ac:dyDescent="0.2">
      <c r="A3264" s="29">
        <v>42323</v>
      </c>
      <c r="B3264" s="1" t="s">
        <v>200</v>
      </c>
      <c r="C3264" s="27">
        <v>44136</v>
      </c>
      <c r="D3264" s="1">
        <v>52103</v>
      </c>
      <c r="J3264" s="1" t="s">
        <v>0</v>
      </c>
      <c r="K3264" s="1" t="s">
        <v>49</v>
      </c>
      <c r="L3264" s="1">
        <v>-1</v>
      </c>
      <c r="M3264" s="1">
        <v>56</v>
      </c>
      <c r="N3264" s="6"/>
      <c r="O3264" s="6">
        <v>56</v>
      </c>
      <c r="P3264" s="6">
        <v>-1001949.89</v>
      </c>
      <c r="R3264" s="31">
        <v>-56</v>
      </c>
      <c r="S3264" s="28">
        <v>44165</v>
      </c>
    </row>
    <row r="3265" spans="1:19" x14ac:dyDescent="0.2">
      <c r="A3265" s="29">
        <v>42324</v>
      </c>
      <c r="B3265" s="1" t="s">
        <v>200</v>
      </c>
      <c r="C3265" s="27">
        <v>44136</v>
      </c>
      <c r="D3265" s="1">
        <v>52104</v>
      </c>
      <c r="J3265" s="1" t="s">
        <v>0</v>
      </c>
      <c r="K3265" s="1" t="s">
        <v>49</v>
      </c>
      <c r="L3265" s="1">
        <v>-1</v>
      </c>
      <c r="M3265" s="1">
        <v>780</v>
      </c>
      <c r="N3265" s="6"/>
      <c r="O3265" s="6">
        <v>780</v>
      </c>
      <c r="P3265" s="6">
        <v>-1002955.89</v>
      </c>
      <c r="R3265" s="31">
        <v>-780</v>
      </c>
      <c r="S3265" s="28">
        <v>44165</v>
      </c>
    </row>
    <row r="3266" spans="1:19" x14ac:dyDescent="0.2">
      <c r="A3266" s="29">
        <v>42325</v>
      </c>
      <c r="B3266" s="1" t="s">
        <v>200</v>
      </c>
      <c r="C3266" s="27">
        <v>44136</v>
      </c>
      <c r="D3266" s="1">
        <v>52105</v>
      </c>
      <c r="J3266" s="1" t="s">
        <v>0</v>
      </c>
      <c r="K3266" s="1" t="s">
        <v>49</v>
      </c>
      <c r="L3266" s="1">
        <v>-1</v>
      </c>
      <c r="M3266" s="1">
        <v>320</v>
      </c>
      <c r="N3266" s="6"/>
      <c r="O3266" s="6">
        <v>320</v>
      </c>
      <c r="P3266" s="6">
        <v>-1003275.89</v>
      </c>
      <c r="R3266" s="31">
        <v>-320</v>
      </c>
      <c r="S3266" s="28">
        <v>44165</v>
      </c>
    </row>
    <row r="3267" spans="1:19" x14ac:dyDescent="0.2">
      <c r="A3267" s="29">
        <v>42325</v>
      </c>
      <c r="B3267" s="1" t="s">
        <v>200</v>
      </c>
      <c r="C3267" s="27">
        <v>44136</v>
      </c>
      <c r="D3267" s="1">
        <v>52105</v>
      </c>
      <c r="J3267" s="1" t="s">
        <v>0</v>
      </c>
      <c r="K3267" s="1" t="s">
        <v>49</v>
      </c>
      <c r="L3267" s="1">
        <v>-1</v>
      </c>
      <c r="M3267" s="1">
        <v>146</v>
      </c>
      <c r="N3267" s="6"/>
      <c r="O3267" s="6">
        <v>146</v>
      </c>
      <c r="P3267" s="6">
        <v>-1003421.89</v>
      </c>
      <c r="R3267" s="31">
        <v>-146</v>
      </c>
      <c r="S3267" s="28">
        <v>44165</v>
      </c>
    </row>
    <row r="3268" spans="1:19" x14ac:dyDescent="0.2">
      <c r="A3268" s="29">
        <v>42326</v>
      </c>
      <c r="B3268" s="1" t="s">
        <v>200</v>
      </c>
      <c r="C3268" s="27">
        <v>44136</v>
      </c>
      <c r="D3268" s="1">
        <v>52106</v>
      </c>
      <c r="J3268" s="1" t="s">
        <v>0</v>
      </c>
      <c r="K3268" s="1" t="s">
        <v>49</v>
      </c>
      <c r="L3268" s="1">
        <v>-1</v>
      </c>
      <c r="M3268" s="1">
        <v>380</v>
      </c>
      <c r="N3268" s="6"/>
      <c r="O3268" s="6">
        <v>380</v>
      </c>
      <c r="P3268" s="6">
        <v>-1003801.89</v>
      </c>
      <c r="R3268" s="31">
        <v>-380</v>
      </c>
      <c r="S3268" s="28">
        <v>44165</v>
      </c>
    </row>
    <row r="3269" spans="1:19" x14ac:dyDescent="0.2">
      <c r="A3269" s="29">
        <v>42327</v>
      </c>
      <c r="B3269" s="1" t="s">
        <v>200</v>
      </c>
      <c r="C3269" s="27">
        <v>44136</v>
      </c>
      <c r="D3269" s="1">
        <v>52107</v>
      </c>
      <c r="J3269" s="1" t="s">
        <v>0</v>
      </c>
      <c r="K3269" s="1" t="s">
        <v>49</v>
      </c>
      <c r="L3269" s="1">
        <v>-1</v>
      </c>
      <c r="M3269" s="1">
        <v>480</v>
      </c>
      <c r="N3269" s="6"/>
      <c r="O3269" s="6">
        <v>480</v>
      </c>
      <c r="P3269" s="6">
        <v>-1004281.89</v>
      </c>
      <c r="R3269" s="31">
        <v>-480</v>
      </c>
      <c r="S3269" s="28">
        <v>44165</v>
      </c>
    </row>
    <row r="3270" spans="1:19" x14ac:dyDescent="0.2">
      <c r="A3270" s="29">
        <v>42327</v>
      </c>
      <c r="B3270" s="1" t="s">
        <v>200</v>
      </c>
      <c r="C3270" s="27">
        <v>44136</v>
      </c>
      <c r="D3270" s="1">
        <v>52107</v>
      </c>
      <c r="J3270" s="1" t="s">
        <v>0</v>
      </c>
      <c r="K3270" s="1" t="s">
        <v>49</v>
      </c>
      <c r="L3270" s="1">
        <v>-1</v>
      </c>
      <c r="M3270" s="1">
        <v>96</v>
      </c>
      <c r="N3270" s="6"/>
      <c r="O3270" s="6">
        <v>96</v>
      </c>
      <c r="P3270" s="6">
        <v>-1004377.89</v>
      </c>
      <c r="R3270" s="31">
        <v>-96</v>
      </c>
      <c r="S3270" s="28">
        <v>44165</v>
      </c>
    </row>
    <row r="3271" spans="1:19" x14ac:dyDescent="0.2">
      <c r="A3271" s="29">
        <v>42328</v>
      </c>
      <c r="B3271" s="1" t="s">
        <v>200</v>
      </c>
      <c r="C3271" s="27">
        <v>44136</v>
      </c>
      <c r="D3271" s="1">
        <v>52108</v>
      </c>
      <c r="J3271" s="1" t="s">
        <v>0</v>
      </c>
      <c r="K3271" s="1" t="s">
        <v>49</v>
      </c>
      <c r="L3271" s="1">
        <v>-1</v>
      </c>
      <c r="M3271" s="1">
        <v>500</v>
      </c>
      <c r="N3271" s="6"/>
      <c r="O3271" s="6">
        <v>500</v>
      </c>
      <c r="P3271" s="6">
        <v>-1004877.89</v>
      </c>
      <c r="R3271" s="31">
        <v>-500</v>
      </c>
      <c r="S3271" s="28">
        <v>44165</v>
      </c>
    </row>
    <row r="3272" spans="1:19" x14ac:dyDescent="0.2">
      <c r="A3272" s="29">
        <v>42329</v>
      </c>
      <c r="B3272" s="1" t="s">
        <v>200</v>
      </c>
      <c r="C3272" s="27">
        <v>44136</v>
      </c>
      <c r="D3272" s="1">
        <v>52109</v>
      </c>
      <c r="J3272" s="1" t="s">
        <v>0</v>
      </c>
      <c r="K3272" s="1" t="s">
        <v>49</v>
      </c>
      <c r="L3272" s="1">
        <v>-1</v>
      </c>
      <c r="M3272" s="1">
        <v>158</v>
      </c>
      <c r="N3272" s="6"/>
      <c r="O3272" s="6">
        <v>158</v>
      </c>
      <c r="P3272" s="6">
        <v>-1005035.89</v>
      </c>
      <c r="R3272" s="31">
        <v>-158</v>
      </c>
      <c r="S3272" s="28">
        <v>44165</v>
      </c>
    </row>
    <row r="3273" spans="1:19" x14ac:dyDescent="0.2">
      <c r="A3273" s="29">
        <v>42329</v>
      </c>
      <c r="B3273" s="1" t="s">
        <v>200</v>
      </c>
      <c r="C3273" s="27">
        <v>44136</v>
      </c>
      <c r="D3273" s="1">
        <v>52109</v>
      </c>
      <c r="J3273" s="1" t="s">
        <v>0</v>
      </c>
      <c r="K3273" s="1" t="s">
        <v>49</v>
      </c>
      <c r="L3273" s="1">
        <v>-1</v>
      </c>
      <c r="M3273" s="1">
        <v>56</v>
      </c>
      <c r="N3273" s="6"/>
      <c r="O3273" s="6">
        <v>56</v>
      </c>
      <c r="P3273" s="6">
        <v>-1005091.89</v>
      </c>
      <c r="R3273" s="31">
        <v>-56</v>
      </c>
      <c r="S3273" s="28">
        <v>44165</v>
      </c>
    </row>
    <row r="3274" spans="1:19" x14ac:dyDescent="0.2">
      <c r="A3274" s="29">
        <v>42330</v>
      </c>
      <c r="B3274" s="1" t="s">
        <v>200</v>
      </c>
      <c r="C3274" s="27">
        <v>44136</v>
      </c>
      <c r="D3274" s="1">
        <v>52110</v>
      </c>
      <c r="J3274" s="1" t="s">
        <v>0</v>
      </c>
      <c r="K3274" s="1" t="s">
        <v>49</v>
      </c>
      <c r="L3274" s="1">
        <v>-1</v>
      </c>
      <c r="M3274" s="1">
        <v>1600</v>
      </c>
      <c r="N3274" s="6"/>
      <c r="O3274" s="6">
        <v>1600</v>
      </c>
      <c r="P3274" s="6">
        <v>-1006691.89</v>
      </c>
      <c r="R3274" s="31">
        <v>-1600</v>
      </c>
      <c r="S3274" s="28">
        <v>44165</v>
      </c>
    </row>
    <row r="3275" spans="1:19" x14ac:dyDescent="0.2">
      <c r="A3275" s="29">
        <v>42330</v>
      </c>
      <c r="B3275" s="1" t="s">
        <v>200</v>
      </c>
      <c r="C3275" s="27">
        <v>44136</v>
      </c>
      <c r="D3275" s="1">
        <v>52110</v>
      </c>
      <c r="J3275" s="1" t="s">
        <v>0</v>
      </c>
      <c r="K3275" s="1" t="s">
        <v>49</v>
      </c>
      <c r="L3275" s="1">
        <v>-1</v>
      </c>
      <c r="M3275" s="1">
        <v>288</v>
      </c>
      <c r="N3275" s="6"/>
      <c r="O3275" s="6">
        <v>288</v>
      </c>
      <c r="P3275" s="6">
        <v>-1006979.89</v>
      </c>
      <c r="R3275" s="31">
        <v>-288</v>
      </c>
      <c r="S3275" s="28">
        <v>44165</v>
      </c>
    </row>
    <row r="3276" spans="1:19" x14ac:dyDescent="0.2">
      <c r="A3276" s="29">
        <v>42331</v>
      </c>
      <c r="B3276" s="1" t="s">
        <v>200</v>
      </c>
      <c r="C3276" s="27">
        <v>44136</v>
      </c>
      <c r="D3276" s="1">
        <v>52111</v>
      </c>
      <c r="J3276" s="1" t="s">
        <v>0</v>
      </c>
      <c r="K3276" s="1" t="s">
        <v>49</v>
      </c>
      <c r="L3276" s="1">
        <v>-1</v>
      </c>
      <c r="M3276" s="1">
        <v>320</v>
      </c>
      <c r="N3276" s="6"/>
      <c r="O3276" s="6">
        <v>320</v>
      </c>
      <c r="P3276" s="6">
        <v>-1007299.89</v>
      </c>
      <c r="R3276" s="31">
        <v>-320</v>
      </c>
      <c r="S3276" s="28">
        <v>44165</v>
      </c>
    </row>
    <row r="3277" spans="1:19" x14ac:dyDescent="0.2">
      <c r="A3277" s="29">
        <v>42331</v>
      </c>
      <c r="B3277" s="1" t="s">
        <v>200</v>
      </c>
      <c r="C3277" s="27">
        <v>44136</v>
      </c>
      <c r="D3277" s="1">
        <v>52111</v>
      </c>
      <c r="J3277" s="1" t="s">
        <v>0</v>
      </c>
      <c r="K3277" s="1" t="s">
        <v>49</v>
      </c>
      <c r="L3277" s="1">
        <v>-1</v>
      </c>
      <c r="M3277" s="1">
        <v>36</v>
      </c>
      <c r="N3277" s="6"/>
      <c r="O3277" s="6">
        <v>36</v>
      </c>
      <c r="P3277" s="6">
        <v>-1007335.89</v>
      </c>
      <c r="R3277" s="31">
        <v>-36</v>
      </c>
      <c r="S3277" s="28">
        <v>44165</v>
      </c>
    </row>
    <row r="3278" spans="1:19" x14ac:dyDescent="0.2">
      <c r="A3278" s="29">
        <v>42331</v>
      </c>
      <c r="B3278" s="1" t="s">
        <v>200</v>
      </c>
      <c r="C3278" s="27">
        <v>44136</v>
      </c>
      <c r="D3278" s="1">
        <v>52111</v>
      </c>
      <c r="J3278" s="1" t="s">
        <v>0</v>
      </c>
      <c r="K3278" s="1" t="s">
        <v>49</v>
      </c>
      <c r="L3278" s="1">
        <v>-1</v>
      </c>
      <c r="M3278" s="1">
        <v>36</v>
      </c>
      <c r="N3278" s="6"/>
      <c r="O3278" s="6">
        <v>36</v>
      </c>
      <c r="P3278" s="6">
        <v>-1007371.89</v>
      </c>
      <c r="R3278" s="31">
        <v>-36</v>
      </c>
      <c r="S3278" s="28">
        <v>44165</v>
      </c>
    </row>
    <row r="3279" spans="1:19" x14ac:dyDescent="0.2">
      <c r="A3279" s="29">
        <v>42332</v>
      </c>
      <c r="B3279" s="1" t="s">
        <v>200</v>
      </c>
      <c r="C3279" s="27">
        <v>44136</v>
      </c>
      <c r="D3279" s="1">
        <v>52112</v>
      </c>
      <c r="J3279" s="1" t="s">
        <v>0</v>
      </c>
      <c r="K3279" s="1" t="s">
        <v>49</v>
      </c>
      <c r="L3279" s="1">
        <v>-1</v>
      </c>
      <c r="M3279" s="1">
        <v>840</v>
      </c>
      <c r="N3279" s="6"/>
      <c r="O3279" s="6">
        <v>840</v>
      </c>
      <c r="P3279" s="6">
        <v>-1008211.89</v>
      </c>
      <c r="R3279" s="31">
        <v>-840</v>
      </c>
      <c r="S3279" s="28">
        <v>44165</v>
      </c>
    </row>
    <row r="3280" spans="1:19" x14ac:dyDescent="0.2">
      <c r="A3280" s="29">
        <v>42332</v>
      </c>
      <c r="B3280" s="1" t="s">
        <v>200</v>
      </c>
      <c r="C3280" s="27">
        <v>44136</v>
      </c>
      <c r="D3280" s="1">
        <v>52112</v>
      </c>
      <c r="J3280" s="1" t="s">
        <v>0</v>
      </c>
      <c r="K3280" s="1" t="s">
        <v>49</v>
      </c>
      <c r="L3280" s="1">
        <v>-1</v>
      </c>
      <c r="M3280" s="1">
        <v>574</v>
      </c>
      <c r="N3280" s="6"/>
      <c r="O3280" s="6">
        <v>574</v>
      </c>
      <c r="P3280" s="6">
        <v>-1009307.89</v>
      </c>
      <c r="R3280" s="31">
        <v>-574</v>
      </c>
      <c r="S3280" s="28">
        <v>44165</v>
      </c>
    </row>
    <row r="3281" spans="1:19" x14ac:dyDescent="0.2">
      <c r="A3281" s="29">
        <v>42332</v>
      </c>
      <c r="B3281" s="1" t="s">
        <v>200</v>
      </c>
      <c r="C3281" s="27">
        <v>44136</v>
      </c>
      <c r="D3281" s="1">
        <v>52112</v>
      </c>
      <c r="J3281" s="1" t="s">
        <v>0</v>
      </c>
      <c r="K3281" s="1" t="s">
        <v>49</v>
      </c>
      <c r="L3281" s="1">
        <v>-1</v>
      </c>
      <c r="M3281" s="1">
        <v>220</v>
      </c>
      <c r="N3281" s="6"/>
      <c r="O3281" s="6">
        <v>220</v>
      </c>
      <c r="P3281" s="6">
        <v>-1008431.89</v>
      </c>
      <c r="R3281" s="31">
        <v>-220</v>
      </c>
      <c r="S3281" s="28">
        <v>44165</v>
      </c>
    </row>
    <row r="3282" spans="1:19" x14ac:dyDescent="0.2">
      <c r="A3282" s="29">
        <v>42332</v>
      </c>
      <c r="B3282" s="1" t="s">
        <v>200</v>
      </c>
      <c r="C3282" s="27">
        <v>44136</v>
      </c>
      <c r="D3282" s="1">
        <v>52112</v>
      </c>
      <c r="J3282" s="1" t="s">
        <v>0</v>
      </c>
      <c r="K3282" s="1" t="s">
        <v>49</v>
      </c>
      <c r="L3282" s="1">
        <v>-1</v>
      </c>
      <c r="M3282" s="1">
        <v>146</v>
      </c>
      <c r="N3282" s="6"/>
      <c r="O3282" s="6">
        <v>146</v>
      </c>
      <c r="P3282" s="6">
        <v>-1008577.89</v>
      </c>
      <c r="R3282" s="31">
        <v>-146</v>
      </c>
      <c r="S3282" s="28">
        <v>44165</v>
      </c>
    </row>
    <row r="3283" spans="1:19" x14ac:dyDescent="0.2">
      <c r="A3283" s="29">
        <v>42332</v>
      </c>
      <c r="B3283" s="1" t="s">
        <v>200</v>
      </c>
      <c r="C3283" s="27">
        <v>44136</v>
      </c>
      <c r="D3283" s="1">
        <v>52112</v>
      </c>
      <c r="J3283" s="1" t="s">
        <v>0</v>
      </c>
      <c r="K3283" s="1" t="s">
        <v>49</v>
      </c>
      <c r="L3283" s="1">
        <v>-1</v>
      </c>
      <c r="M3283" s="1">
        <v>80</v>
      </c>
      <c r="N3283" s="6"/>
      <c r="O3283" s="6">
        <v>80</v>
      </c>
      <c r="P3283" s="6">
        <v>-1008713.89</v>
      </c>
      <c r="R3283" s="31">
        <v>-80</v>
      </c>
      <c r="S3283" s="28">
        <v>44165</v>
      </c>
    </row>
    <row r="3284" spans="1:19" x14ac:dyDescent="0.2">
      <c r="A3284" s="29">
        <v>42332</v>
      </c>
      <c r="B3284" s="1" t="s">
        <v>200</v>
      </c>
      <c r="C3284" s="27">
        <v>44136</v>
      </c>
      <c r="D3284" s="1">
        <v>52112</v>
      </c>
      <c r="J3284" s="1" t="s">
        <v>0</v>
      </c>
      <c r="K3284" s="1" t="s">
        <v>49</v>
      </c>
      <c r="L3284" s="1">
        <v>-1</v>
      </c>
      <c r="M3284" s="1">
        <v>56</v>
      </c>
      <c r="N3284" s="6"/>
      <c r="O3284" s="6">
        <v>56</v>
      </c>
      <c r="P3284" s="6">
        <v>-1008633.89</v>
      </c>
      <c r="R3284" s="31">
        <v>-56</v>
      </c>
      <c r="S3284" s="28">
        <v>44165</v>
      </c>
    </row>
    <row r="3285" spans="1:19" x14ac:dyDescent="0.2">
      <c r="A3285" s="29">
        <v>42332</v>
      </c>
      <c r="B3285" s="1" t="s">
        <v>200</v>
      </c>
      <c r="C3285" s="27">
        <v>44136</v>
      </c>
      <c r="D3285" s="1">
        <v>52112</v>
      </c>
      <c r="J3285" s="1" t="s">
        <v>0</v>
      </c>
      <c r="K3285" s="1" t="s">
        <v>49</v>
      </c>
      <c r="L3285" s="1">
        <v>-1</v>
      </c>
      <c r="M3285" s="1">
        <v>20</v>
      </c>
      <c r="N3285" s="6"/>
      <c r="O3285" s="6">
        <v>20</v>
      </c>
      <c r="P3285" s="6">
        <v>-1008733.89</v>
      </c>
      <c r="R3285" s="31">
        <v>-20</v>
      </c>
      <c r="S3285" s="28">
        <v>44165</v>
      </c>
    </row>
    <row r="3286" spans="1:19" x14ac:dyDescent="0.2">
      <c r="A3286" s="29">
        <v>42333</v>
      </c>
      <c r="B3286" s="1" t="s">
        <v>200</v>
      </c>
      <c r="C3286" s="27">
        <v>44136</v>
      </c>
      <c r="D3286" s="1">
        <v>52113</v>
      </c>
      <c r="J3286" s="1" t="s">
        <v>0</v>
      </c>
      <c r="K3286" s="1" t="s">
        <v>49</v>
      </c>
      <c r="L3286" s="1">
        <v>-1</v>
      </c>
      <c r="M3286" s="1">
        <v>880</v>
      </c>
      <c r="N3286" s="6"/>
      <c r="O3286" s="6">
        <v>880</v>
      </c>
      <c r="P3286" s="6">
        <v>-1010187.89</v>
      </c>
      <c r="R3286" s="31">
        <v>-880</v>
      </c>
      <c r="S3286" s="28">
        <v>44165</v>
      </c>
    </row>
    <row r="3287" spans="1:19" x14ac:dyDescent="0.2">
      <c r="A3287" s="29">
        <v>42333</v>
      </c>
      <c r="B3287" s="1" t="s">
        <v>200</v>
      </c>
      <c r="C3287" s="27">
        <v>44136</v>
      </c>
      <c r="D3287" s="1">
        <v>52113</v>
      </c>
      <c r="J3287" s="1" t="s">
        <v>0</v>
      </c>
      <c r="K3287" s="1" t="s">
        <v>49</v>
      </c>
      <c r="L3287" s="1">
        <v>-1</v>
      </c>
      <c r="M3287" s="1">
        <v>274</v>
      </c>
      <c r="N3287" s="6"/>
      <c r="O3287" s="6">
        <v>274</v>
      </c>
      <c r="P3287" s="6">
        <v>-1010517.89</v>
      </c>
      <c r="R3287" s="31">
        <v>-274</v>
      </c>
      <c r="S3287" s="28">
        <v>44165</v>
      </c>
    </row>
    <row r="3288" spans="1:19" x14ac:dyDescent="0.2">
      <c r="A3288" s="29">
        <v>42333</v>
      </c>
      <c r="B3288" s="1" t="s">
        <v>200</v>
      </c>
      <c r="C3288" s="27">
        <v>44136</v>
      </c>
      <c r="D3288" s="1">
        <v>52113</v>
      </c>
      <c r="J3288" s="1" t="s">
        <v>0</v>
      </c>
      <c r="K3288" s="1" t="s">
        <v>49</v>
      </c>
      <c r="L3288" s="1">
        <v>-1</v>
      </c>
      <c r="M3288" s="1">
        <v>92</v>
      </c>
      <c r="N3288" s="6"/>
      <c r="O3288" s="6">
        <v>92</v>
      </c>
      <c r="P3288" s="6">
        <v>-1010609.89</v>
      </c>
      <c r="R3288" s="31">
        <v>-92</v>
      </c>
      <c r="S3288" s="28">
        <v>44165</v>
      </c>
    </row>
    <row r="3289" spans="1:19" x14ac:dyDescent="0.2">
      <c r="A3289" s="29">
        <v>42333</v>
      </c>
      <c r="B3289" s="1" t="s">
        <v>200</v>
      </c>
      <c r="C3289" s="27">
        <v>44136</v>
      </c>
      <c r="D3289" s="1">
        <v>52113</v>
      </c>
      <c r="J3289" s="1" t="s">
        <v>0</v>
      </c>
      <c r="K3289" s="1" t="s">
        <v>49</v>
      </c>
      <c r="L3289" s="1">
        <v>-1</v>
      </c>
      <c r="M3289" s="1">
        <v>56</v>
      </c>
      <c r="N3289" s="6"/>
      <c r="O3289" s="6">
        <v>56</v>
      </c>
      <c r="P3289" s="6">
        <v>-1010243.89</v>
      </c>
      <c r="R3289" s="31">
        <v>-56</v>
      </c>
      <c r="S3289" s="28">
        <v>44165</v>
      </c>
    </row>
    <row r="3290" spans="1:19" x14ac:dyDescent="0.2">
      <c r="A3290" s="29">
        <v>42334</v>
      </c>
      <c r="B3290" s="1" t="s">
        <v>200</v>
      </c>
      <c r="C3290" s="27">
        <v>44136</v>
      </c>
      <c r="D3290" s="1">
        <v>52114</v>
      </c>
      <c r="J3290" s="1" t="s">
        <v>0</v>
      </c>
      <c r="K3290" s="1" t="s">
        <v>49</v>
      </c>
      <c r="L3290" s="1">
        <v>-1</v>
      </c>
      <c r="M3290" s="1">
        <v>340</v>
      </c>
      <c r="N3290" s="6"/>
      <c r="O3290" s="6">
        <v>340</v>
      </c>
      <c r="P3290" s="6">
        <v>-1010949.89</v>
      </c>
      <c r="R3290" s="31">
        <v>-340</v>
      </c>
      <c r="S3290" s="28">
        <v>44165</v>
      </c>
    </row>
    <row r="3291" spans="1:19" x14ac:dyDescent="0.2">
      <c r="A3291" s="29">
        <v>42334</v>
      </c>
      <c r="B3291" s="1" t="s">
        <v>200</v>
      </c>
      <c r="C3291" s="27">
        <v>44136</v>
      </c>
      <c r="D3291" s="1">
        <v>52114</v>
      </c>
      <c r="J3291" s="1" t="s">
        <v>0</v>
      </c>
      <c r="K3291" s="1" t="s">
        <v>49</v>
      </c>
      <c r="L3291" s="1">
        <v>-5</v>
      </c>
      <c r="M3291" s="1">
        <v>4</v>
      </c>
      <c r="N3291" s="6"/>
      <c r="O3291" s="6">
        <v>20</v>
      </c>
      <c r="P3291" s="6">
        <v>-1010969.89</v>
      </c>
      <c r="R3291" s="31">
        <v>-20</v>
      </c>
      <c r="S3291" s="28">
        <v>44165</v>
      </c>
    </row>
    <row r="3292" spans="1:19" x14ac:dyDescent="0.2">
      <c r="A3292" s="29">
        <v>42335</v>
      </c>
      <c r="B3292" s="1" t="s">
        <v>200</v>
      </c>
      <c r="C3292" s="27">
        <v>44136</v>
      </c>
      <c r="D3292" s="1">
        <v>52115</v>
      </c>
      <c r="J3292" s="1" t="s">
        <v>0</v>
      </c>
      <c r="K3292" s="1" t="s">
        <v>49</v>
      </c>
      <c r="L3292" s="1">
        <v>-1</v>
      </c>
      <c r="M3292" s="1">
        <v>460</v>
      </c>
      <c r="N3292" s="6"/>
      <c r="O3292" s="6">
        <v>460</v>
      </c>
      <c r="P3292" s="6">
        <v>-1011429.89</v>
      </c>
      <c r="R3292" s="31">
        <v>-460</v>
      </c>
      <c r="S3292" s="28">
        <v>44165</v>
      </c>
    </row>
    <row r="3293" spans="1:19" x14ac:dyDescent="0.2">
      <c r="A3293" s="29">
        <v>42335</v>
      </c>
      <c r="B3293" s="1" t="s">
        <v>200</v>
      </c>
      <c r="C3293" s="27">
        <v>44136</v>
      </c>
      <c r="D3293" s="1">
        <v>52115</v>
      </c>
      <c r="J3293" s="1" t="s">
        <v>0</v>
      </c>
      <c r="K3293" s="1" t="s">
        <v>49</v>
      </c>
      <c r="L3293" s="1">
        <v>-1</v>
      </c>
      <c r="M3293" s="1">
        <v>218</v>
      </c>
      <c r="N3293" s="6"/>
      <c r="O3293" s="6">
        <v>218</v>
      </c>
      <c r="P3293" s="6">
        <v>-1011647.89</v>
      </c>
      <c r="R3293" s="31">
        <v>-218</v>
      </c>
      <c r="S3293" s="28">
        <v>44165</v>
      </c>
    </row>
    <row r="3294" spans="1:19" x14ac:dyDescent="0.2">
      <c r="A3294" s="29">
        <v>42336</v>
      </c>
      <c r="B3294" s="1" t="s">
        <v>200</v>
      </c>
      <c r="C3294" s="27">
        <v>44136</v>
      </c>
      <c r="D3294" s="1">
        <v>52116</v>
      </c>
      <c r="J3294" s="1" t="s">
        <v>0</v>
      </c>
      <c r="K3294" s="1" t="s">
        <v>49</v>
      </c>
      <c r="L3294" s="1">
        <v>-1</v>
      </c>
      <c r="M3294" s="1">
        <v>1580</v>
      </c>
      <c r="N3294" s="6"/>
      <c r="O3294" s="6">
        <v>1580</v>
      </c>
      <c r="P3294" s="6">
        <v>-1013227.89</v>
      </c>
      <c r="R3294" s="31">
        <v>-1580</v>
      </c>
      <c r="S3294" s="28">
        <v>44165</v>
      </c>
    </row>
    <row r="3295" spans="1:19" x14ac:dyDescent="0.2">
      <c r="A3295" s="29">
        <v>42336</v>
      </c>
      <c r="B3295" s="1" t="s">
        <v>200</v>
      </c>
      <c r="C3295" s="27">
        <v>44136</v>
      </c>
      <c r="D3295" s="1">
        <v>52116</v>
      </c>
      <c r="J3295" s="1" t="s">
        <v>0</v>
      </c>
      <c r="K3295" s="1" t="s">
        <v>49</v>
      </c>
      <c r="L3295" s="1">
        <v>-1</v>
      </c>
      <c r="M3295" s="1">
        <v>220</v>
      </c>
      <c r="N3295" s="6"/>
      <c r="O3295" s="6">
        <v>220</v>
      </c>
      <c r="P3295" s="6">
        <v>-1013447.89</v>
      </c>
      <c r="R3295" s="31">
        <v>-220</v>
      </c>
      <c r="S3295" s="28">
        <v>44165</v>
      </c>
    </row>
    <row r="3296" spans="1:19" x14ac:dyDescent="0.2">
      <c r="A3296" s="29">
        <v>42337</v>
      </c>
      <c r="B3296" s="1" t="s">
        <v>200</v>
      </c>
      <c r="C3296" s="27">
        <v>44136</v>
      </c>
      <c r="D3296" s="1">
        <v>52117</v>
      </c>
      <c r="J3296" s="1" t="s">
        <v>0</v>
      </c>
      <c r="K3296" s="1" t="s">
        <v>49</v>
      </c>
      <c r="L3296" s="1">
        <v>-1</v>
      </c>
      <c r="M3296" s="1">
        <v>2980</v>
      </c>
      <c r="N3296" s="6"/>
      <c r="O3296" s="6">
        <v>2980</v>
      </c>
      <c r="P3296" s="6">
        <v>-1016427.89</v>
      </c>
      <c r="R3296" s="31">
        <v>-2980</v>
      </c>
      <c r="S3296" s="28">
        <v>44165</v>
      </c>
    </row>
    <row r="3297" spans="1:19" x14ac:dyDescent="0.2">
      <c r="A3297" s="29">
        <v>42337</v>
      </c>
      <c r="B3297" s="1" t="s">
        <v>200</v>
      </c>
      <c r="C3297" s="27">
        <v>44136</v>
      </c>
      <c r="D3297" s="1">
        <v>52117</v>
      </c>
      <c r="J3297" s="1" t="s">
        <v>0</v>
      </c>
      <c r="K3297" s="1" t="s">
        <v>49</v>
      </c>
      <c r="L3297" s="1">
        <v>-1</v>
      </c>
      <c r="M3297" s="1">
        <v>232</v>
      </c>
      <c r="N3297" s="6"/>
      <c r="O3297" s="6">
        <v>232</v>
      </c>
      <c r="P3297" s="6">
        <v>-1016659.89</v>
      </c>
      <c r="R3297" s="31">
        <v>-232</v>
      </c>
      <c r="S3297" s="28">
        <v>44165</v>
      </c>
    </row>
    <row r="3298" spans="1:19" x14ac:dyDescent="0.2">
      <c r="A3298" s="29">
        <v>42338</v>
      </c>
      <c r="B3298" s="1" t="s">
        <v>200</v>
      </c>
      <c r="C3298" s="27">
        <v>44136</v>
      </c>
      <c r="D3298" s="1">
        <v>52118</v>
      </c>
      <c r="J3298" s="1" t="s">
        <v>0</v>
      </c>
      <c r="K3298" s="1" t="s">
        <v>49</v>
      </c>
      <c r="L3298" s="1">
        <v>-1</v>
      </c>
      <c r="M3298" s="1">
        <v>480</v>
      </c>
      <c r="N3298" s="6"/>
      <c r="O3298" s="6">
        <v>480</v>
      </c>
      <c r="P3298" s="6">
        <v>-1017139.89</v>
      </c>
      <c r="R3298" s="31">
        <v>-480</v>
      </c>
      <c r="S3298" s="28">
        <v>44165</v>
      </c>
    </row>
    <row r="3299" spans="1:19" x14ac:dyDescent="0.2">
      <c r="A3299" s="29">
        <v>42338</v>
      </c>
      <c r="B3299" s="1" t="s">
        <v>200</v>
      </c>
      <c r="C3299" s="27">
        <v>44136</v>
      </c>
      <c r="D3299" s="1">
        <v>52118</v>
      </c>
      <c r="J3299" s="1" t="s">
        <v>0</v>
      </c>
      <c r="K3299" s="1" t="s">
        <v>49</v>
      </c>
      <c r="L3299" s="1">
        <v>-1</v>
      </c>
      <c r="M3299" s="1">
        <v>164</v>
      </c>
      <c r="N3299" s="6"/>
      <c r="O3299" s="6">
        <v>164</v>
      </c>
      <c r="P3299" s="6">
        <v>-1017303.89</v>
      </c>
      <c r="R3299" s="31">
        <v>-164</v>
      </c>
      <c r="S3299" s="28">
        <v>44165</v>
      </c>
    </row>
    <row r="3300" spans="1:19" x14ac:dyDescent="0.2">
      <c r="A3300" s="29">
        <v>42339</v>
      </c>
      <c r="B3300" s="1" t="s">
        <v>200</v>
      </c>
      <c r="C3300" s="27">
        <v>44136</v>
      </c>
      <c r="D3300" s="1">
        <v>52119</v>
      </c>
      <c r="J3300" s="1" t="s">
        <v>0</v>
      </c>
      <c r="K3300" s="1" t="s">
        <v>49</v>
      </c>
      <c r="L3300" s="1">
        <v>-1</v>
      </c>
      <c r="M3300" s="1">
        <v>900</v>
      </c>
      <c r="N3300" s="6"/>
      <c r="O3300" s="6">
        <v>900</v>
      </c>
      <c r="P3300" s="6">
        <v>-1018203.89</v>
      </c>
      <c r="R3300" s="31">
        <v>-900</v>
      </c>
      <c r="S3300" s="28">
        <v>44165</v>
      </c>
    </row>
    <row r="3301" spans="1:19" x14ac:dyDescent="0.2">
      <c r="A3301" s="29">
        <v>42339</v>
      </c>
      <c r="B3301" s="1" t="s">
        <v>200</v>
      </c>
      <c r="C3301" s="27">
        <v>44136</v>
      </c>
      <c r="D3301" s="1">
        <v>52119</v>
      </c>
      <c r="J3301" s="1" t="s">
        <v>0</v>
      </c>
      <c r="K3301" s="1" t="s">
        <v>49</v>
      </c>
      <c r="L3301" s="1">
        <v>-1</v>
      </c>
      <c r="M3301" s="1">
        <v>100</v>
      </c>
      <c r="N3301" s="6"/>
      <c r="O3301" s="6">
        <v>100</v>
      </c>
      <c r="P3301" s="6">
        <v>-1018303.89</v>
      </c>
      <c r="R3301" s="31">
        <v>-100</v>
      </c>
      <c r="S3301" s="28">
        <v>44165</v>
      </c>
    </row>
    <row r="3302" spans="1:19" x14ac:dyDescent="0.2">
      <c r="A3302" s="29">
        <v>42341</v>
      </c>
      <c r="B3302" s="1" t="s">
        <v>200</v>
      </c>
      <c r="C3302" s="27">
        <v>44136</v>
      </c>
      <c r="D3302" s="1">
        <v>52121</v>
      </c>
      <c r="J3302" s="1" t="s">
        <v>0</v>
      </c>
      <c r="K3302" s="1" t="s">
        <v>49</v>
      </c>
      <c r="L3302" s="1">
        <v>-1</v>
      </c>
      <c r="M3302" s="1">
        <v>1500</v>
      </c>
      <c r="N3302" s="6"/>
      <c r="O3302" s="6">
        <v>1500</v>
      </c>
      <c r="P3302" s="6">
        <v>-1019803.89</v>
      </c>
      <c r="R3302" s="31">
        <v>-1500</v>
      </c>
      <c r="S3302" s="28">
        <v>44165</v>
      </c>
    </row>
    <row r="3303" spans="1:19" x14ac:dyDescent="0.2">
      <c r="A3303" s="29">
        <v>42341</v>
      </c>
      <c r="B3303" s="1" t="s">
        <v>200</v>
      </c>
      <c r="C3303" s="27">
        <v>44136</v>
      </c>
      <c r="D3303" s="1">
        <v>52121</v>
      </c>
      <c r="J3303" s="1" t="s">
        <v>0</v>
      </c>
      <c r="K3303" s="1" t="s">
        <v>49</v>
      </c>
      <c r="L3303" s="1">
        <v>-1</v>
      </c>
      <c r="M3303" s="1">
        <v>324</v>
      </c>
      <c r="N3303" s="6"/>
      <c r="O3303" s="6">
        <v>324</v>
      </c>
      <c r="P3303" s="6">
        <v>-1020127.89</v>
      </c>
      <c r="R3303" s="31">
        <v>-324</v>
      </c>
      <c r="S3303" s="28">
        <v>44165</v>
      </c>
    </row>
    <row r="3304" spans="1:19" x14ac:dyDescent="0.2">
      <c r="A3304" s="29">
        <v>42344</v>
      </c>
      <c r="B3304" s="1" t="s">
        <v>200</v>
      </c>
      <c r="C3304" s="27">
        <v>44136</v>
      </c>
      <c r="D3304" s="1">
        <v>52124</v>
      </c>
      <c r="J3304" s="1" t="s">
        <v>0</v>
      </c>
      <c r="K3304" s="1" t="s">
        <v>49</v>
      </c>
      <c r="L3304" s="1">
        <v>-1</v>
      </c>
      <c r="M3304" s="1">
        <v>1980</v>
      </c>
      <c r="N3304" s="6"/>
      <c r="O3304" s="6">
        <v>1980</v>
      </c>
      <c r="P3304" s="6">
        <v>-1022107.89</v>
      </c>
      <c r="R3304" s="31">
        <v>-1980</v>
      </c>
      <c r="S3304" s="28">
        <v>44165</v>
      </c>
    </row>
    <row r="3305" spans="1:19" x14ac:dyDescent="0.2">
      <c r="A3305" s="29">
        <v>42344</v>
      </c>
      <c r="B3305" s="1" t="s">
        <v>200</v>
      </c>
      <c r="C3305" s="27">
        <v>44136</v>
      </c>
      <c r="D3305" s="1">
        <v>52124</v>
      </c>
      <c r="J3305" s="1" t="s">
        <v>0</v>
      </c>
      <c r="K3305" s="1" t="s">
        <v>49</v>
      </c>
      <c r="L3305" s="1">
        <v>-1</v>
      </c>
      <c r="M3305" s="1">
        <v>248</v>
      </c>
      <c r="N3305" s="6"/>
      <c r="O3305" s="6">
        <v>248</v>
      </c>
      <c r="P3305" s="6">
        <v>-1022355.89</v>
      </c>
      <c r="R3305" s="31">
        <v>-248</v>
      </c>
      <c r="S3305" s="28">
        <v>44165</v>
      </c>
    </row>
    <row r="3306" spans="1:19" x14ac:dyDescent="0.2">
      <c r="A3306" s="29">
        <v>42345</v>
      </c>
      <c r="B3306" s="1" t="s">
        <v>200</v>
      </c>
      <c r="C3306" s="27">
        <v>44136</v>
      </c>
      <c r="D3306" s="1">
        <v>52125</v>
      </c>
      <c r="J3306" s="1" t="s">
        <v>0</v>
      </c>
      <c r="K3306" s="1" t="s">
        <v>49</v>
      </c>
      <c r="L3306" s="1">
        <v>-1</v>
      </c>
      <c r="M3306" s="1">
        <v>240</v>
      </c>
      <c r="N3306" s="6"/>
      <c r="O3306" s="6">
        <v>240</v>
      </c>
      <c r="P3306" s="6">
        <v>-1022595.89</v>
      </c>
      <c r="R3306" s="31">
        <v>-240</v>
      </c>
      <c r="S3306" s="28">
        <v>44165</v>
      </c>
    </row>
    <row r="3307" spans="1:19" x14ac:dyDescent="0.2">
      <c r="A3307" s="29">
        <v>42345</v>
      </c>
      <c r="B3307" s="1" t="s">
        <v>200</v>
      </c>
      <c r="C3307" s="27">
        <v>44136</v>
      </c>
      <c r="D3307" s="1">
        <v>52125</v>
      </c>
      <c r="J3307" s="1" t="s">
        <v>0</v>
      </c>
      <c r="K3307" s="1" t="s">
        <v>49</v>
      </c>
      <c r="L3307" s="1">
        <v>-1</v>
      </c>
      <c r="M3307" s="1">
        <v>76</v>
      </c>
      <c r="N3307" s="6"/>
      <c r="O3307" s="6">
        <v>76</v>
      </c>
      <c r="P3307" s="6">
        <v>-1022671.89</v>
      </c>
      <c r="R3307" s="31">
        <v>-76</v>
      </c>
      <c r="S3307" s="28">
        <v>44165</v>
      </c>
    </row>
    <row r="3308" spans="1:19" x14ac:dyDescent="0.2">
      <c r="A3308" s="29">
        <v>42346</v>
      </c>
      <c r="B3308" s="1" t="s">
        <v>200</v>
      </c>
      <c r="C3308" s="27">
        <v>44136</v>
      </c>
      <c r="D3308" s="1">
        <v>52126</v>
      </c>
      <c r="J3308" s="1" t="s">
        <v>0</v>
      </c>
      <c r="K3308" s="1" t="s">
        <v>49</v>
      </c>
      <c r="L3308" s="1">
        <v>-1</v>
      </c>
      <c r="M3308" s="1">
        <v>380</v>
      </c>
      <c r="N3308" s="6"/>
      <c r="O3308" s="6">
        <v>380</v>
      </c>
      <c r="P3308" s="6">
        <v>-1023051.89</v>
      </c>
      <c r="R3308" s="31">
        <v>-380</v>
      </c>
      <c r="S3308" s="28">
        <v>44165</v>
      </c>
    </row>
    <row r="3309" spans="1:19" x14ac:dyDescent="0.2">
      <c r="A3309" s="29">
        <v>42346</v>
      </c>
      <c r="B3309" s="1" t="s">
        <v>200</v>
      </c>
      <c r="C3309" s="27">
        <v>44136</v>
      </c>
      <c r="D3309" s="1">
        <v>52126</v>
      </c>
      <c r="J3309" s="1" t="s">
        <v>0</v>
      </c>
      <c r="K3309" s="1" t="s">
        <v>49</v>
      </c>
      <c r="L3309" s="1">
        <v>-1</v>
      </c>
      <c r="M3309" s="1">
        <v>-380</v>
      </c>
      <c r="N3309" s="6">
        <v>380</v>
      </c>
      <c r="O3309" s="6"/>
      <c r="P3309" s="6">
        <v>-1034799.89</v>
      </c>
      <c r="R3309" s="31">
        <v>380</v>
      </c>
      <c r="S3309" s="28">
        <v>44165</v>
      </c>
    </row>
    <row r="3310" spans="1:19" x14ac:dyDescent="0.2">
      <c r="A3310" s="29">
        <v>42347</v>
      </c>
      <c r="B3310" s="1" t="s">
        <v>200</v>
      </c>
      <c r="C3310" s="27">
        <v>44136</v>
      </c>
      <c r="D3310" s="1">
        <v>52127</v>
      </c>
      <c r="J3310" s="1" t="s">
        <v>0</v>
      </c>
      <c r="K3310" s="1" t="s">
        <v>49</v>
      </c>
      <c r="L3310" s="1">
        <v>-1</v>
      </c>
      <c r="M3310" s="1">
        <v>1180</v>
      </c>
      <c r="N3310" s="6"/>
      <c r="O3310" s="6">
        <v>1180</v>
      </c>
      <c r="P3310" s="6">
        <v>-1024231.89</v>
      </c>
      <c r="R3310" s="31">
        <v>-1180</v>
      </c>
      <c r="S3310" s="28">
        <v>44165</v>
      </c>
    </row>
    <row r="3311" spans="1:19" x14ac:dyDescent="0.2">
      <c r="A3311" s="29">
        <v>42348</v>
      </c>
      <c r="B3311" s="1" t="s">
        <v>200</v>
      </c>
      <c r="C3311" s="27">
        <v>44136</v>
      </c>
      <c r="D3311" s="1">
        <v>52128</v>
      </c>
      <c r="J3311" s="1" t="s">
        <v>0</v>
      </c>
      <c r="K3311" s="1" t="s">
        <v>49</v>
      </c>
      <c r="L3311" s="1">
        <v>-1</v>
      </c>
      <c r="M3311" s="1">
        <v>220</v>
      </c>
      <c r="N3311" s="6"/>
      <c r="O3311" s="6">
        <v>220</v>
      </c>
      <c r="P3311" s="6">
        <v>-1024451.89</v>
      </c>
      <c r="R3311" s="31">
        <v>-220</v>
      </c>
      <c r="S3311" s="28">
        <v>44165</v>
      </c>
    </row>
    <row r="3312" spans="1:19" x14ac:dyDescent="0.2">
      <c r="A3312" s="29">
        <v>42348</v>
      </c>
      <c r="B3312" s="1" t="s">
        <v>200</v>
      </c>
      <c r="C3312" s="27">
        <v>44136</v>
      </c>
      <c r="D3312" s="1">
        <v>52128</v>
      </c>
      <c r="J3312" s="1" t="s">
        <v>0</v>
      </c>
      <c r="K3312" s="1" t="s">
        <v>49</v>
      </c>
      <c r="L3312" s="1">
        <v>-1</v>
      </c>
      <c r="M3312" s="1">
        <v>188</v>
      </c>
      <c r="N3312" s="6"/>
      <c r="O3312" s="6">
        <v>188</v>
      </c>
      <c r="P3312" s="6">
        <v>-1024639.89</v>
      </c>
      <c r="R3312" s="31">
        <v>-188</v>
      </c>
      <c r="S3312" s="28">
        <v>44165</v>
      </c>
    </row>
    <row r="3313" spans="1:19" x14ac:dyDescent="0.2">
      <c r="A3313" s="29">
        <v>42349</v>
      </c>
      <c r="B3313" s="1" t="s">
        <v>200</v>
      </c>
      <c r="C3313" s="27">
        <v>44136</v>
      </c>
      <c r="D3313" s="1">
        <v>52129</v>
      </c>
      <c r="J3313" s="1" t="s">
        <v>0</v>
      </c>
      <c r="K3313" s="1" t="s">
        <v>49</v>
      </c>
      <c r="L3313" s="1">
        <v>-1</v>
      </c>
      <c r="M3313" s="1">
        <v>560</v>
      </c>
      <c r="N3313" s="6"/>
      <c r="O3313" s="6">
        <v>560</v>
      </c>
      <c r="P3313" s="6">
        <v>-1025199.89</v>
      </c>
      <c r="R3313" s="31">
        <v>-560</v>
      </c>
      <c r="S3313" s="28">
        <v>44165</v>
      </c>
    </row>
    <row r="3314" spans="1:19" x14ac:dyDescent="0.2">
      <c r="A3314" s="29">
        <v>42349</v>
      </c>
      <c r="B3314" s="1" t="s">
        <v>200</v>
      </c>
      <c r="C3314" s="27">
        <v>44136</v>
      </c>
      <c r="D3314" s="1">
        <v>52129</v>
      </c>
      <c r="J3314" s="1" t="s">
        <v>0</v>
      </c>
      <c r="K3314" s="1" t="s">
        <v>49</v>
      </c>
      <c r="L3314" s="1">
        <v>-1</v>
      </c>
      <c r="M3314" s="1">
        <v>188</v>
      </c>
      <c r="N3314" s="6"/>
      <c r="O3314" s="6">
        <v>188</v>
      </c>
      <c r="P3314" s="6">
        <v>-1025387.89</v>
      </c>
      <c r="R3314" s="31">
        <v>-188</v>
      </c>
      <c r="S3314" s="28">
        <v>44165</v>
      </c>
    </row>
    <row r="3315" spans="1:19" x14ac:dyDescent="0.2">
      <c r="A3315" s="29">
        <v>42350</v>
      </c>
      <c r="B3315" s="1" t="s">
        <v>200</v>
      </c>
      <c r="C3315" s="27">
        <v>44136</v>
      </c>
      <c r="D3315" s="1">
        <v>52130</v>
      </c>
      <c r="J3315" s="1" t="s">
        <v>0</v>
      </c>
      <c r="K3315" s="1" t="s">
        <v>49</v>
      </c>
      <c r="L3315" s="1">
        <v>-1</v>
      </c>
      <c r="M3315" s="1">
        <v>268</v>
      </c>
      <c r="N3315" s="6"/>
      <c r="O3315" s="6">
        <v>268</v>
      </c>
      <c r="P3315" s="6">
        <v>-1025655.89</v>
      </c>
      <c r="R3315" s="31">
        <v>-268</v>
      </c>
      <c r="S3315" s="28">
        <v>44165</v>
      </c>
    </row>
    <row r="3316" spans="1:19" x14ac:dyDescent="0.2">
      <c r="A3316" s="29">
        <v>42351</v>
      </c>
      <c r="B3316" s="1" t="s">
        <v>200</v>
      </c>
      <c r="C3316" s="27">
        <v>44136</v>
      </c>
      <c r="D3316" s="1">
        <v>52131</v>
      </c>
      <c r="J3316" s="1" t="s">
        <v>0</v>
      </c>
      <c r="K3316" s="1" t="s">
        <v>49</v>
      </c>
      <c r="L3316" s="1">
        <v>-1</v>
      </c>
      <c r="M3316" s="1">
        <v>540</v>
      </c>
      <c r="N3316" s="6"/>
      <c r="O3316" s="6">
        <v>540</v>
      </c>
      <c r="P3316" s="6">
        <v>-1026195.89</v>
      </c>
      <c r="R3316" s="31">
        <v>-540</v>
      </c>
      <c r="S3316" s="28">
        <v>44165</v>
      </c>
    </row>
    <row r="3317" spans="1:19" x14ac:dyDescent="0.2">
      <c r="A3317" s="29">
        <v>42351</v>
      </c>
      <c r="B3317" s="1" t="s">
        <v>200</v>
      </c>
      <c r="C3317" s="27">
        <v>44136</v>
      </c>
      <c r="D3317" s="1">
        <v>52131</v>
      </c>
      <c r="J3317" s="1" t="s">
        <v>0</v>
      </c>
      <c r="K3317" s="1" t="s">
        <v>49</v>
      </c>
      <c r="L3317" s="1">
        <v>-1</v>
      </c>
      <c r="M3317" s="1">
        <v>36</v>
      </c>
      <c r="N3317" s="6"/>
      <c r="O3317" s="6">
        <v>36</v>
      </c>
      <c r="P3317" s="6">
        <v>-1026231.89</v>
      </c>
      <c r="R3317" s="31">
        <v>-36</v>
      </c>
      <c r="S3317" s="28">
        <v>44165</v>
      </c>
    </row>
    <row r="3318" spans="1:19" x14ac:dyDescent="0.2">
      <c r="A3318" s="29">
        <v>42351</v>
      </c>
      <c r="B3318" s="1" t="s">
        <v>200</v>
      </c>
      <c r="C3318" s="27">
        <v>44136</v>
      </c>
      <c r="D3318" s="1">
        <v>52131</v>
      </c>
      <c r="J3318" s="1" t="s">
        <v>0</v>
      </c>
      <c r="K3318" s="1" t="s">
        <v>49</v>
      </c>
      <c r="L3318" s="1">
        <v>-1</v>
      </c>
      <c r="M3318" s="1">
        <v>36</v>
      </c>
      <c r="N3318" s="6"/>
      <c r="O3318" s="6">
        <v>36</v>
      </c>
      <c r="P3318" s="6">
        <v>-1026267.89</v>
      </c>
      <c r="R3318" s="31">
        <v>-36</v>
      </c>
      <c r="S3318" s="28">
        <v>44165</v>
      </c>
    </row>
    <row r="3319" spans="1:19" x14ac:dyDescent="0.2">
      <c r="A3319" s="29">
        <v>42352</v>
      </c>
      <c r="B3319" s="1" t="s">
        <v>200</v>
      </c>
      <c r="C3319" s="27">
        <v>44136</v>
      </c>
      <c r="D3319" s="1">
        <v>52132</v>
      </c>
      <c r="J3319" s="1" t="s">
        <v>0</v>
      </c>
      <c r="K3319" s="1" t="s">
        <v>49</v>
      </c>
      <c r="L3319" s="1">
        <v>-1</v>
      </c>
      <c r="M3319" s="1">
        <v>1820</v>
      </c>
      <c r="N3319" s="6"/>
      <c r="O3319" s="6">
        <v>1820</v>
      </c>
      <c r="P3319" s="6">
        <v>-1028087.89</v>
      </c>
      <c r="R3319" s="31">
        <v>-1820</v>
      </c>
      <c r="S3319" s="28">
        <v>44165</v>
      </c>
    </row>
    <row r="3320" spans="1:19" x14ac:dyDescent="0.2">
      <c r="A3320" s="29">
        <v>42353</v>
      </c>
      <c r="B3320" s="1" t="s">
        <v>200</v>
      </c>
      <c r="C3320" s="27">
        <v>44136</v>
      </c>
      <c r="D3320" s="1">
        <v>52133</v>
      </c>
      <c r="J3320" s="1" t="s">
        <v>0</v>
      </c>
      <c r="K3320" s="1" t="s">
        <v>49</v>
      </c>
      <c r="L3320" s="1">
        <v>-1</v>
      </c>
      <c r="M3320" s="1">
        <v>1580</v>
      </c>
      <c r="N3320" s="6"/>
      <c r="O3320" s="6">
        <v>1580</v>
      </c>
      <c r="P3320" s="6">
        <v>-1029667.89</v>
      </c>
      <c r="R3320" s="31">
        <v>-1580</v>
      </c>
      <c r="S3320" s="28">
        <v>44165</v>
      </c>
    </row>
    <row r="3321" spans="1:19" x14ac:dyDescent="0.2">
      <c r="A3321" s="29">
        <v>42354</v>
      </c>
      <c r="B3321" s="1" t="s">
        <v>200</v>
      </c>
      <c r="C3321" s="27">
        <v>44136</v>
      </c>
      <c r="D3321" s="1">
        <v>52134</v>
      </c>
      <c r="J3321" s="1" t="s">
        <v>0</v>
      </c>
      <c r="K3321" s="1" t="s">
        <v>49</v>
      </c>
      <c r="L3321" s="1">
        <v>-1</v>
      </c>
      <c r="M3321" s="1">
        <v>360</v>
      </c>
      <c r="N3321" s="6"/>
      <c r="O3321" s="6">
        <v>360</v>
      </c>
      <c r="P3321" s="6">
        <v>-1030027.89</v>
      </c>
      <c r="R3321" s="31">
        <v>-360</v>
      </c>
      <c r="S3321" s="28">
        <v>44165</v>
      </c>
    </row>
    <row r="3322" spans="1:19" x14ac:dyDescent="0.2">
      <c r="A3322" s="29">
        <v>42355</v>
      </c>
      <c r="B3322" s="1" t="s">
        <v>200</v>
      </c>
      <c r="C3322" s="27">
        <v>44136</v>
      </c>
      <c r="D3322" s="1">
        <v>52135</v>
      </c>
      <c r="J3322" s="1" t="s">
        <v>0</v>
      </c>
      <c r="K3322" s="1" t="s">
        <v>49</v>
      </c>
      <c r="L3322" s="1">
        <v>-1</v>
      </c>
      <c r="M3322" s="1">
        <v>360</v>
      </c>
      <c r="N3322" s="6"/>
      <c r="O3322" s="6">
        <v>360</v>
      </c>
      <c r="P3322" s="6">
        <v>-1030387.89</v>
      </c>
      <c r="R3322" s="31">
        <v>-360</v>
      </c>
      <c r="S3322" s="28">
        <v>44165</v>
      </c>
    </row>
    <row r="3323" spans="1:19" x14ac:dyDescent="0.2">
      <c r="A3323" s="29">
        <v>42356</v>
      </c>
      <c r="B3323" s="1" t="s">
        <v>200</v>
      </c>
      <c r="C3323" s="27">
        <v>44136</v>
      </c>
      <c r="D3323" s="1">
        <v>52136</v>
      </c>
      <c r="J3323" s="1" t="s">
        <v>0</v>
      </c>
      <c r="K3323" s="1" t="s">
        <v>49</v>
      </c>
      <c r="L3323" s="1">
        <v>-1</v>
      </c>
      <c r="M3323" s="1">
        <v>360</v>
      </c>
      <c r="N3323" s="6"/>
      <c r="O3323" s="6">
        <v>360</v>
      </c>
      <c r="P3323" s="6">
        <v>-1030747.89</v>
      </c>
      <c r="R3323" s="31">
        <v>-360</v>
      </c>
      <c r="S3323" s="28">
        <v>44165</v>
      </c>
    </row>
    <row r="3324" spans="1:19" x14ac:dyDescent="0.2">
      <c r="A3324" s="29">
        <v>42357</v>
      </c>
      <c r="B3324" s="1" t="s">
        <v>200</v>
      </c>
      <c r="C3324" s="27">
        <v>44136</v>
      </c>
      <c r="D3324" s="1">
        <v>52137</v>
      </c>
      <c r="J3324" s="1" t="s">
        <v>0</v>
      </c>
      <c r="K3324" s="1" t="s">
        <v>49</v>
      </c>
      <c r="L3324" s="1">
        <v>-1</v>
      </c>
      <c r="M3324" s="1">
        <v>360</v>
      </c>
      <c r="N3324" s="6"/>
      <c r="O3324" s="6">
        <v>360</v>
      </c>
      <c r="P3324" s="6">
        <v>-1031107.89</v>
      </c>
      <c r="R3324" s="31">
        <v>-360</v>
      </c>
      <c r="S3324" s="28">
        <v>44165</v>
      </c>
    </row>
    <row r="3325" spans="1:19" x14ac:dyDescent="0.2">
      <c r="A3325" s="29">
        <v>42358</v>
      </c>
      <c r="B3325" s="1" t="s">
        <v>200</v>
      </c>
      <c r="C3325" s="27">
        <v>44136</v>
      </c>
      <c r="D3325" s="1">
        <v>52138</v>
      </c>
      <c r="J3325" s="1" t="s">
        <v>0</v>
      </c>
      <c r="K3325" s="1" t="s">
        <v>49</v>
      </c>
      <c r="L3325" s="1">
        <v>-1</v>
      </c>
      <c r="M3325" s="1">
        <v>260</v>
      </c>
      <c r="N3325" s="6"/>
      <c r="O3325" s="6">
        <v>260</v>
      </c>
      <c r="P3325" s="6">
        <v>-1031367.89</v>
      </c>
      <c r="R3325" s="31">
        <v>-260</v>
      </c>
      <c r="S3325" s="28">
        <v>44165</v>
      </c>
    </row>
    <row r="3326" spans="1:19" x14ac:dyDescent="0.2">
      <c r="A3326" s="29">
        <v>42358</v>
      </c>
      <c r="B3326" s="1" t="s">
        <v>200</v>
      </c>
      <c r="C3326" s="27">
        <v>44136</v>
      </c>
      <c r="D3326" s="1">
        <v>52138</v>
      </c>
      <c r="J3326" s="1" t="s">
        <v>0</v>
      </c>
      <c r="K3326" s="1" t="s">
        <v>49</v>
      </c>
      <c r="L3326" s="1">
        <v>-1</v>
      </c>
      <c r="M3326" s="1">
        <v>146</v>
      </c>
      <c r="N3326" s="6"/>
      <c r="O3326" s="6">
        <v>146</v>
      </c>
      <c r="P3326" s="6">
        <v>-1031513.89</v>
      </c>
      <c r="R3326" s="31">
        <v>-146</v>
      </c>
      <c r="S3326" s="28">
        <v>44165</v>
      </c>
    </row>
    <row r="3327" spans="1:19" x14ac:dyDescent="0.2">
      <c r="A3327" s="29">
        <v>42359</v>
      </c>
      <c r="B3327" s="1" t="s">
        <v>200</v>
      </c>
      <c r="C3327" s="27">
        <v>44136</v>
      </c>
      <c r="D3327" s="1">
        <v>52139</v>
      </c>
      <c r="J3327" s="1" t="s">
        <v>0</v>
      </c>
      <c r="K3327" s="1" t="s">
        <v>49</v>
      </c>
      <c r="L3327" s="1">
        <v>-1</v>
      </c>
      <c r="M3327" s="1">
        <v>920</v>
      </c>
      <c r="N3327" s="6"/>
      <c r="O3327" s="6">
        <v>920</v>
      </c>
      <c r="P3327" s="6">
        <v>-1032433.89</v>
      </c>
      <c r="R3327" s="31">
        <v>-920</v>
      </c>
      <c r="S3327" s="28">
        <v>44165</v>
      </c>
    </row>
    <row r="3328" spans="1:19" x14ac:dyDescent="0.2">
      <c r="A3328" s="29">
        <v>42359</v>
      </c>
      <c r="B3328" s="1" t="s">
        <v>200</v>
      </c>
      <c r="C3328" s="27">
        <v>44136</v>
      </c>
      <c r="D3328" s="1">
        <v>52139</v>
      </c>
      <c r="J3328" s="1" t="s">
        <v>0</v>
      </c>
      <c r="K3328" s="1" t="s">
        <v>49</v>
      </c>
      <c r="L3328" s="1">
        <v>-1</v>
      </c>
      <c r="M3328" s="1">
        <v>324</v>
      </c>
      <c r="N3328" s="6"/>
      <c r="O3328" s="6">
        <v>324</v>
      </c>
      <c r="P3328" s="6">
        <v>-1032757.89</v>
      </c>
      <c r="R3328" s="31">
        <v>-324</v>
      </c>
      <c r="S3328" s="28">
        <v>44165</v>
      </c>
    </row>
    <row r="3329" spans="1:19" x14ac:dyDescent="0.2">
      <c r="A3329" s="29">
        <v>42359</v>
      </c>
      <c r="B3329" s="1" t="s">
        <v>200</v>
      </c>
      <c r="C3329" s="27">
        <v>44136</v>
      </c>
      <c r="D3329" s="1">
        <v>52139</v>
      </c>
      <c r="J3329" s="1" t="s">
        <v>0</v>
      </c>
      <c r="K3329" s="1" t="s">
        <v>49</v>
      </c>
      <c r="L3329" s="1">
        <v>-1</v>
      </c>
      <c r="M3329" s="1">
        <v>146</v>
      </c>
      <c r="N3329" s="6"/>
      <c r="O3329" s="6">
        <v>146</v>
      </c>
      <c r="P3329" s="6">
        <v>-1032903.89</v>
      </c>
      <c r="R3329" s="31">
        <v>-146</v>
      </c>
      <c r="S3329" s="28">
        <v>44165</v>
      </c>
    </row>
    <row r="3330" spans="1:19" x14ac:dyDescent="0.2">
      <c r="A3330" s="29">
        <v>42359</v>
      </c>
      <c r="B3330" s="1" t="s">
        <v>200</v>
      </c>
      <c r="C3330" s="27">
        <v>44136</v>
      </c>
      <c r="D3330" s="1">
        <v>52139</v>
      </c>
      <c r="J3330" s="1" t="s">
        <v>0</v>
      </c>
      <c r="K3330" s="1" t="s">
        <v>49</v>
      </c>
      <c r="L3330" s="1">
        <v>-2</v>
      </c>
      <c r="M3330" s="1">
        <v>4</v>
      </c>
      <c r="N3330" s="6"/>
      <c r="O3330" s="6">
        <v>8</v>
      </c>
      <c r="P3330" s="6">
        <v>-1032911.89</v>
      </c>
      <c r="R3330" s="31">
        <v>-8</v>
      </c>
      <c r="S3330" s="28">
        <v>44165</v>
      </c>
    </row>
    <row r="3331" spans="1:19" x14ac:dyDescent="0.2">
      <c r="A3331" s="29">
        <v>42359</v>
      </c>
      <c r="B3331" s="1" t="s">
        <v>200</v>
      </c>
      <c r="C3331" s="27">
        <v>44136</v>
      </c>
      <c r="D3331" s="1">
        <v>52139</v>
      </c>
      <c r="J3331" s="1" t="s">
        <v>0</v>
      </c>
      <c r="K3331" s="1" t="s">
        <v>49</v>
      </c>
      <c r="L3331" s="1">
        <v>-1</v>
      </c>
      <c r="M3331" s="1">
        <v>-838.8</v>
      </c>
      <c r="N3331" s="6">
        <v>838.8</v>
      </c>
      <c r="O3331" s="6"/>
      <c r="P3331" s="6">
        <v>-1032073.09</v>
      </c>
      <c r="R3331" s="31">
        <v>838.8</v>
      </c>
      <c r="S3331" s="28">
        <v>44165</v>
      </c>
    </row>
    <row r="3332" spans="1:19" x14ac:dyDescent="0.2">
      <c r="A3332" s="29">
        <v>42360</v>
      </c>
      <c r="B3332" s="1" t="s">
        <v>200</v>
      </c>
      <c r="C3332" s="27">
        <v>44136</v>
      </c>
      <c r="D3332" s="1">
        <v>52140</v>
      </c>
      <c r="J3332" s="1" t="s">
        <v>0</v>
      </c>
      <c r="K3332" s="1" t="s">
        <v>49</v>
      </c>
      <c r="L3332" s="1">
        <v>-1</v>
      </c>
      <c r="M3332" s="1">
        <v>388</v>
      </c>
      <c r="N3332" s="6"/>
      <c r="O3332" s="6">
        <v>388</v>
      </c>
      <c r="P3332" s="6">
        <v>-1032761.09</v>
      </c>
      <c r="R3332" s="31">
        <v>-388</v>
      </c>
      <c r="S3332" s="28">
        <v>44165</v>
      </c>
    </row>
    <row r="3333" spans="1:19" x14ac:dyDescent="0.2">
      <c r="A3333" s="29">
        <v>42360</v>
      </c>
      <c r="B3333" s="1" t="s">
        <v>200</v>
      </c>
      <c r="C3333" s="27">
        <v>44136</v>
      </c>
      <c r="D3333" s="1">
        <v>52140</v>
      </c>
      <c r="J3333" s="1" t="s">
        <v>0</v>
      </c>
      <c r="K3333" s="1" t="s">
        <v>49</v>
      </c>
      <c r="L3333" s="1">
        <v>-1</v>
      </c>
      <c r="M3333" s="1">
        <v>300</v>
      </c>
      <c r="N3333" s="6"/>
      <c r="O3333" s="6">
        <v>300</v>
      </c>
      <c r="P3333" s="6">
        <v>-1032373.09</v>
      </c>
      <c r="R3333" s="31">
        <v>-300</v>
      </c>
      <c r="S3333" s="28">
        <v>44165</v>
      </c>
    </row>
    <row r="3334" spans="1:19" x14ac:dyDescent="0.2">
      <c r="A3334" s="29">
        <v>42361</v>
      </c>
      <c r="B3334" s="1" t="s">
        <v>200</v>
      </c>
      <c r="C3334" s="27">
        <v>44136</v>
      </c>
      <c r="D3334" s="1">
        <v>52141</v>
      </c>
      <c r="J3334" s="1" t="s">
        <v>0</v>
      </c>
      <c r="K3334" s="1" t="s">
        <v>49</v>
      </c>
      <c r="L3334" s="1">
        <v>-1</v>
      </c>
      <c r="M3334" s="1">
        <v>1580</v>
      </c>
      <c r="N3334" s="6"/>
      <c r="O3334" s="6">
        <v>1580</v>
      </c>
      <c r="P3334" s="6">
        <v>-1034341.09</v>
      </c>
      <c r="R3334" s="31">
        <v>-1580</v>
      </c>
      <c r="S3334" s="28">
        <v>44165</v>
      </c>
    </row>
    <row r="3335" spans="1:19" x14ac:dyDescent="0.2">
      <c r="A3335" s="29">
        <v>42638</v>
      </c>
      <c r="B3335" s="1" t="s">
        <v>200</v>
      </c>
      <c r="C3335" s="27">
        <v>44136</v>
      </c>
      <c r="D3335" s="1">
        <v>52197</v>
      </c>
      <c r="J3335" s="1" t="s">
        <v>0</v>
      </c>
      <c r="K3335" s="1" t="s">
        <v>49</v>
      </c>
      <c r="L3335" s="1">
        <v>-1</v>
      </c>
      <c r="M3335" s="1">
        <v>838.8</v>
      </c>
      <c r="N3335" s="6"/>
      <c r="O3335" s="6">
        <v>838.8</v>
      </c>
      <c r="P3335" s="6">
        <v>-1035179.89</v>
      </c>
      <c r="R3335" s="31">
        <v>-838.8</v>
      </c>
      <c r="S3335" s="28">
        <v>44165</v>
      </c>
    </row>
    <row r="3336" spans="1:19" x14ac:dyDescent="0.2">
      <c r="A3336" s="29">
        <v>42041</v>
      </c>
      <c r="B3336" s="1" t="s">
        <v>200</v>
      </c>
      <c r="C3336" s="27">
        <v>44137</v>
      </c>
      <c r="D3336" s="1">
        <v>52027</v>
      </c>
      <c r="J3336" s="1" t="s">
        <v>0</v>
      </c>
      <c r="K3336" s="1" t="s">
        <v>49</v>
      </c>
      <c r="L3336" s="1">
        <v>-11</v>
      </c>
      <c r="M3336" s="1">
        <v>88</v>
      </c>
      <c r="N3336" s="6"/>
      <c r="O3336" s="6">
        <v>968</v>
      </c>
      <c r="P3336" s="6">
        <v>-1035767.89</v>
      </c>
      <c r="R3336" s="31">
        <v>-968</v>
      </c>
      <c r="S3336" s="28">
        <v>44165</v>
      </c>
    </row>
    <row r="3337" spans="1:19" x14ac:dyDescent="0.2">
      <c r="A3337" s="29">
        <v>42041</v>
      </c>
      <c r="B3337" s="1" t="s">
        <v>200</v>
      </c>
      <c r="C3337" s="27">
        <v>44137</v>
      </c>
      <c r="D3337" s="1">
        <v>52027</v>
      </c>
      <c r="J3337" s="1" t="s">
        <v>0</v>
      </c>
      <c r="K3337" s="1" t="s">
        <v>49</v>
      </c>
      <c r="L3337" s="1">
        <v>-3.25</v>
      </c>
      <c r="M3337" s="1">
        <v>88</v>
      </c>
      <c r="N3337" s="6"/>
      <c r="O3337" s="6">
        <v>286</v>
      </c>
      <c r="P3337" s="6">
        <v>-1036053.89</v>
      </c>
      <c r="R3337" s="31">
        <v>-286</v>
      </c>
      <c r="S3337" s="28">
        <v>44165</v>
      </c>
    </row>
    <row r="3338" spans="1:19" x14ac:dyDescent="0.2">
      <c r="A3338" s="29">
        <v>42041</v>
      </c>
      <c r="B3338" s="1" t="s">
        <v>200</v>
      </c>
      <c r="C3338" s="27">
        <v>44137</v>
      </c>
      <c r="D3338" s="1">
        <v>52027</v>
      </c>
      <c r="J3338" s="1" t="s">
        <v>0</v>
      </c>
      <c r="K3338" s="1" t="s">
        <v>49</v>
      </c>
      <c r="L3338" s="1">
        <v>-1</v>
      </c>
      <c r="M3338" s="1">
        <v>240</v>
      </c>
      <c r="N3338" s="6"/>
      <c r="O3338" s="6">
        <v>240</v>
      </c>
      <c r="P3338" s="6">
        <v>-1036293.89</v>
      </c>
      <c r="R3338" s="31">
        <v>-240</v>
      </c>
      <c r="S3338" s="28">
        <v>44165</v>
      </c>
    </row>
    <row r="3339" spans="1:19" x14ac:dyDescent="0.2">
      <c r="A3339" s="29">
        <v>42041</v>
      </c>
      <c r="B3339" s="1" t="s">
        <v>200</v>
      </c>
      <c r="C3339" s="27">
        <v>44137</v>
      </c>
      <c r="D3339" s="1">
        <v>52027</v>
      </c>
      <c r="J3339" s="1" t="s">
        <v>0</v>
      </c>
      <c r="K3339" s="1" t="s">
        <v>49</v>
      </c>
      <c r="L3339" s="1">
        <v>-1</v>
      </c>
      <c r="M3339" s="1">
        <v>240</v>
      </c>
      <c r="N3339" s="6"/>
      <c r="O3339" s="6">
        <v>240</v>
      </c>
      <c r="P3339" s="6">
        <v>-1036621.89</v>
      </c>
      <c r="R3339" s="31">
        <v>-240</v>
      </c>
      <c r="S3339" s="28">
        <v>44165</v>
      </c>
    </row>
    <row r="3340" spans="1:19" x14ac:dyDescent="0.2">
      <c r="A3340" s="29">
        <v>42041</v>
      </c>
      <c r="B3340" s="1" t="s">
        <v>200</v>
      </c>
      <c r="C3340" s="27">
        <v>44137</v>
      </c>
      <c r="D3340" s="1">
        <v>52027</v>
      </c>
      <c r="J3340" s="1" t="s">
        <v>0</v>
      </c>
      <c r="K3340" s="1" t="s">
        <v>49</v>
      </c>
      <c r="L3340" s="1">
        <v>-1</v>
      </c>
      <c r="M3340" s="1">
        <v>124</v>
      </c>
      <c r="N3340" s="6"/>
      <c r="O3340" s="6">
        <v>124</v>
      </c>
      <c r="P3340" s="6">
        <v>-1036491.89</v>
      </c>
      <c r="R3340" s="31">
        <v>-124</v>
      </c>
      <c r="S3340" s="28">
        <v>44165</v>
      </c>
    </row>
    <row r="3341" spans="1:19" x14ac:dyDescent="0.2">
      <c r="A3341" s="29">
        <v>42041</v>
      </c>
      <c r="B3341" s="1" t="s">
        <v>200</v>
      </c>
      <c r="C3341" s="27">
        <v>44137</v>
      </c>
      <c r="D3341" s="1">
        <v>52027</v>
      </c>
      <c r="J3341" s="1" t="s">
        <v>0</v>
      </c>
      <c r="K3341" s="1" t="s">
        <v>49</v>
      </c>
      <c r="L3341" s="1">
        <v>-1</v>
      </c>
      <c r="M3341" s="1">
        <v>88</v>
      </c>
      <c r="N3341" s="6"/>
      <c r="O3341" s="6">
        <v>88</v>
      </c>
      <c r="P3341" s="6">
        <v>-1036381.89</v>
      </c>
      <c r="R3341" s="31">
        <v>-88</v>
      </c>
      <c r="S3341" s="28">
        <v>44165</v>
      </c>
    </row>
    <row r="3342" spans="1:19" x14ac:dyDescent="0.2">
      <c r="A3342" s="29">
        <v>42041</v>
      </c>
      <c r="B3342" s="1" t="s">
        <v>200</v>
      </c>
      <c r="C3342" s="27">
        <v>44137</v>
      </c>
      <c r="D3342" s="1">
        <v>52027</v>
      </c>
      <c r="J3342" s="1" t="s">
        <v>0</v>
      </c>
      <c r="K3342" s="1" t="s">
        <v>49</v>
      </c>
      <c r="L3342" s="1">
        <v>-1</v>
      </c>
      <c r="M3342" s="1">
        <v>88</v>
      </c>
      <c r="N3342" s="6"/>
      <c r="O3342" s="6">
        <v>88</v>
      </c>
      <c r="P3342" s="6">
        <v>-1036323.89</v>
      </c>
      <c r="R3342" s="31">
        <v>-88</v>
      </c>
      <c r="S3342" s="28">
        <v>44165</v>
      </c>
    </row>
    <row r="3343" spans="1:19" x14ac:dyDescent="0.2">
      <c r="A3343" s="29">
        <v>42041</v>
      </c>
      <c r="B3343" s="1" t="s">
        <v>200</v>
      </c>
      <c r="C3343" s="27">
        <v>44137</v>
      </c>
      <c r="D3343" s="1">
        <v>52027</v>
      </c>
      <c r="J3343" s="1" t="s">
        <v>0</v>
      </c>
      <c r="K3343" s="1" t="s">
        <v>49</v>
      </c>
      <c r="L3343" s="1">
        <v>-1</v>
      </c>
      <c r="M3343" s="1">
        <v>88</v>
      </c>
      <c r="N3343" s="6"/>
      <c r="O3343" s="6">
        <v>88</v>
      </c>
      <c r="P3343" s="6">
        <v>-1036579.89</v>
      </c>
      <c r="R3343" s="31">
        <v>-88</v>
      </c>
      <c r="S3343" s="28">
        <v>44165</v>
      </c>
    </row>
    <row r="3344" spans="1:19" x14ac:dyDescent="0.2">
      <c r="A3344" s="29">
        <v>42041</v>
      </c>
      <c r="B3344" s="1" t="s">
        <v>200</v>
      </c>
      <c r="C3344" s="27">
        <v>44137</v>
      </c>
      <c r="D3344" s="1">
        <v>52027</v>
      </c>
      <c r="J3344" s="1" t="s">
        <v>0</v>
      </c>
      <c r="K3344" s="1" t="s">
        <v>49</v>
      </c>
      <c r="L3344" s="1">
        <v>-0.5</v>
      </c>
      <c r="M3344" s="1">
        <v>88</v>
      </c>
      <c r="N3344" s="6"/>
      <c r="O3344" s="6">
        <v>44</v>
      </c>
      <c r="P3344" s="6">
        <v>-1036367.89</v>
      </c>
      <c r="R3344" s="31">
        <v>-44</v>
      </c>
      <c r="S3344" s="28">
        <v>44165</v>
      </c>
    </row>
    <row r="3345" spans="1:19" x14ac:dyDescent="0.2">
      <c r="A3345" s="29">
        <v>42041</v>
      </c>
      <c r="B3345" s="1" t="s">
        <v>200</v>
      </c>
      <c r="C3345" s="27">
        <v>44137</v>
      </c>
      <c r="D3345" s="1">
        <v>52027</v>
      </c>
      <c r="J3345" s="1" t="s">
        <v>0</v>
      </c>
      <c r="K3345" s="1" t="s">
        <v>49</v>
      </c>
      <c r="L3345" s="1">
        <v>-6</v>
      </c>
      <c r="M3345" s="1">
        <v>-140</v>
      </c>
      <c r="N3345" s="6">
        <v>840</v>
      </c>
      <c r="O3345" s="6"/>
      <c r="P3345" s="6">
        <v>-1036235.89</v>
      </c>
      <c r="R3345" s="31">
        <v>840</v>
      </c>
      <c r="S3345" s="28">
        <v>44165</v>
      </c>
    </row>
    <row r="3346" spans="1:19" x14ac:dyDescent="0.2">
      <c r="A3346" s="29">
        <v>42397</v>
      </c>
      <c r="B3346" s="1" t="s">
        <v>200</v>
      </c>
      <c r="C3346" s="27">
        <v>44137</v>
      </c>
      <c r="D3346" s="1">
        <v>52147</v>
      </c>
      <c r="J3346" s="1" t="s">
        <v>0</v>
      </c>
      <c r="K3346" s="1" t="s">
        <v>49</v>
      </c>
      <c r="L3346" s="1">
        <v>-2.25</v>
      </c>
      <c r="M3346" s="1">
        <v>88</v>
      </c>
      <c r="N3346" s="6"/>
      <c r="O3346" s="6">
        <v>198</v>
      </c>
      <c r="P3346" s="6">
        <v>-1036917.89</v>
      </c>
      <c r="R3346" s="31">
        <v>-198</v>
      </c>
      <c r="S3346" s="28">
        <v>44165</v>
      </c>
    </row>
    <row r="3347" spans="1:19" x14ac:dyDescent="0.2">
      <c r="A3347" s="29">
        <v>42397</v>
      </c>
      <c r="B3347" s="1" t="s">
        <v>200</v>
      </c>
      <c r="C3347" s="27">
        <v>44137</v>
      </c>
      <c r="D3347" s="1">
        <v>52147</v>
      </c>
      <c r="J3347" s="1" t="s">
        <v>0</v>
      </c>
      <c r="K3347" s="1" t="s">
        <v>49</v>
      </c>
      <c r="L3347" s="1">
        <v>-1.25</v>
      </c>
      <c r="M3347" s="1">
        <v>88</v>
      </c>
      <c r="N3347" s="6"/>
      <c r="O3347" s="6">
        <v>110</v>
      </c>
      <c r="P3347" s="6">
        <v>-1037027.89</v>
      </c>
      <c r="R3347" s="31">
        <v>-110</v>
      </c>
      <c r="S3347" s="28">
        <v>44165</v>
      </c>
    </row>
    <row r="3348" spans="1:19" x14ac:dyDescent="0.2">
      <c r="A3348" s="29">
        <v>42397</v>
      </c>
      <c r="B3348" s="1" t="s">
        <v>200</v>
      </c>
      <c r="C3348" s="27">
        <v>44137</v>
      </c>
      <c r="D3348" s="1">
        <v>52147</v>
      </c>
      <c r="J3348" s="1" t="s">
        <v>0</v>
      </c>
      <c r="K3348" s="1" t="s">
        <v>49</v>
      </c>
      <c r="L3348" s="1">
        <v>-1</v>
      </c>
      <c r="M3348" s="1">
        <v>98</v>
      </c>
      <c r="N3348" s="6"/>
      <c r="O3348" s="6">
        <v>98</v>
      </c>
      <c r="P3348" s="6">
        <v>-1036719.89</v>
      </c>
      <c r="R3348" s="31">
        <v>-98</v>
      </c>
      <c r="S3348" s="28">
        <v>44165</v>
      </c>
    </row>
    <row r="3349" spans="1:19" x14ac:dyDescent="0.2">
      <c r="A3349" s="29">
        <v>42397</v>
      </c>
      <c r="B3349" s="1" t="s">
        <v>200</v>
      </c>
      <c r="C3349" s="27">
        <v>44137</v>
      </c>
      <c r="D3349" s="1">
        <v>52147</v>
      </c>
      <c r="J3349" s="1" t="s">
        <v>0</v>
      </c>
      <c r="K3349" s="1" t="s">
        <v>49</v>
      </c>
      <c r="L3349" s="1">
        <v>-1</v>
      </c>
      <c r="M3349" s="1">
        <v>48</v>
      </c>
      <c r="N3349" s="6"/>
      <c r="O3349" s="6">
        <v>48</v>
      </c>
      <c r="P3349" s="6">
        <v>-1037075.89</v>
      </c>
      <c r="R3349" s="31">
        <v>-48</v>
      </c>
      <c r="S3349" s="28">
        <v>44165</v>
      </c>
    </row>
    <row r="3350" spans="1:19" x14ac:dyDescent="0.2">
      <c r="A3350" s="29">
        <v>42807</v>
      </c>
      <c r="B3350" s="1" t="s">
        <v>178</v>
      </c>
      <c r="C3350" s="27">
        <v>44137</v>
      </c>
      <c r="J3350" s="1" t="s">
        <v>0</v>
      </c>
      <c r="K3350" s="1" t="s">
        <v>48</v>
      </c>
      <c r="N3350" s="6"/>
      <c r="O3350" s="6">
        <v>182.48</v>
      </c>
      <c r="P3350" s="6">
        <v>-1036762.37</v>
      </c>
      <c r="R3350" s="31">
        <v>-182.48</v>
      </c>
      <c r="S3350" s="28">
        <v>44165</v>
      </c>
    </row>
    <row r="3351" spans="1:19" x14ac:dyDescent="0.2">
      <c r="A3351" s="29">
        <v>42392</v>
      </c>
      <c r="B3351" s="1" t="s">
        <v>634</v>
      </c>
      <c r="C3351" s="27">
        <v>44138</v>
      </c>
      <c r="D3351" s="1">
        <v>52146</v>
      </c>
      <c r="J3351" s="1" t="s">
        <v>0</v>
      </c>
      <c r="K3351" s="1" t="s">
        <v>49</v>
      </c>
      <c r="L3351" s="1">
        <v>1</v>
      </c>
      <c r="M3351" s="1">
        <v>55</v>
      </c>
      <c r="N3351" s="6">
        <v>55</v>
      </c>
      <c r="O3351" s="6"/>
      <c r="P3351" s="6">
        <v>-1036707.37</v>
      </c>
      <c r="R3351" s="31">
        <v>55</v>
      </c>
      <c r="S3351" s="28">
        <v>44165</v>
      </c>
    </row>
    <row r="3352" spans="1:19" x14ac:dyDescent="0.2">
      <c r="A3352" s="29">
        <v>42058</v>
      </c>
      <c r="B3352" s="1" t="s">
        <v>200</v>
      </c>
      <c r="C3352" s="27">
        <v>44140</v>
      </c>
      <c r="D3352" s="1">
        <v>52041</v>
      </c>
      <c r="J3352" s="1" t="s">
        <v>0</v>
      </c>
      <c r="K3352" s="1" t="s">
        <v>49</v>
      </c>
      <c r="L3352" s="1">
        <v>-1</v>
      </c>
      <c r="M3352" s="1">
        <v>130</v>
      </c>
      <c r="N3352" s="6"/>
      <c r="O3352" s="6">
        <v>130</v>
      </c>
      <c r="P3352" s="6">
        <v>-1048461.37</v>
      </c>
      <c r="R3352" s="31">
        <v>-130</v>
      </c>
      <c r="S3352" s="28">
        <v>44165</v>
      </c>
    </row>
    <row r="3353" spans="1:19" x14ac:dyDescent="0.2">
      <c r="A3353" s="29">
        <v>42058</v>
      </c>
      <c r="B3353" s="1" t="s">
        <v>200</v>
      </c>
      <c r="C3353" s="27">
        <v>44140</v>
      </c>
      <c r="D3353" s="1">
        <v>52041</v>
      </c>
      <c r="J3353" s="1" t="s">
        <v>0</v>
      </c>
      <c r="K3353" s="1" t="s">
        <v>49</v>
      </c>
      <c r="L3353" s="1">
        <v>-1</v>
      </c>
      <c r="M3353" s="1">
        <v>98</v>
      </c>
      <c r="N3353" s="6"/>
      <c r="O3353" s="6">
        <v>98</v>
      </c>
      <c r="P3353" s="6">
        <v>-1048559.37</v>
      </c>
      <c r="R3353" s="31">
        <v>-98</v>
      </c>
      <c r="S3353" s="28">
        <v>44165</v>
      </c>
    </row>
    <row r="3354" spans="1:19" x14ac:dyDescent="0.2">
      <c r="A3354" s="29">
        <v>42058</v>
      </c>
      <c r="B3354" s="1" t="s">
        <v>200</v>
      </c>
      <c r="C3354" s="27">
        <v>44140</v>
      </c>
      <c r="D3354" s="1">
        <v>52041</v>
      </c>
      <c r="J3354" s="1" t="s">
        <v>0</v>
      </c>
      <c r="K3354" s="1" t="s">
        <v>49</v>
      </c>
      <c r="L3354" s="1">
        <v>-1</v>
      </c>
      <c r="M3354" s="1">
        <v>88</v>
      </c>
      <c r="N3354" s="6"/>
      <c r="O3354" s="6">
        <v>88</v>
      </c>
      <c r="P3354" s="6">
        <v>-1036839.37</v>
      </c>
      <c r="R3354" s="31">
        <v>-88</v>
      </c>
      <c r="S3354" s="28">
        <v>44165</v>
      </c>
    </row>
    <row r="3355" spans="1:19" x14ac:dyDescent="0.2">
      <c r="A3355" s="29">
        <v>42058</v>
      </c>
      <c r="B3355" s="1" t="s">
        <v>200</v>
      </c>
      <c r="C3355" s="27">
        <v>44140</v>
      </c>
      <c r="D3355" s="1">
        <v>52041</v>
      </c>
      <c r="J3355" s="1" t="s">
        <v>0</v>
      </c>
      <c r="K3355" s="1" t="s">
        <v>49</v>
      </c>
      <c r="L3355" s="1">
        <v>-1</v>
      </c>
      <c r="M3355" s="1">
        <v>88</v>
      </c>
      <c r="N3355" s="6"/>
      <c r="O3355" s="6">
        <v>88</v>
      </c>
      <c r="P3355" s="6">
        <v>-1043451.37</v>
      </c>
      <c r="R3355" s="31">
        <v>-88</v>
      </c>
      <c r="S3355" s="28">
        <v>44165</v>
      </c>
    </row>
    <row r="3356" spans="1:19" x14ac:dyDescent="0.2">
      <c r="A3356" s="29">
        <v>42058</v>
      </c>
      <c r="B3356" s="1" t="s">
        <v>200</v>
      </c>
      <c r="C3356" s="27">
        <v>44140</v>
      </c>
      <c r="D3356" s="1">
        <v>52041</v>
      </c>
      <c r="J3356" s="1" t="s">
        <v>0</v>
      </c>
      <c r="K3356" s="1" t="s">
        <v>49</v>
      </c>
      <c r="L3356" s="1">
        <v>-1</v>
      </c>
      <c r="M3356" s="1">
        <v>88</v>
      </c>
      <c r="N3356" s="6"/>
      <c r="O3356" s="6">
        <v>88</v>
      </c>
      <c r="P3356" s="6">
        <v>-1048331.37</v>
      </c>
      <c r="R3356" s="31">
        <v>-88</v>
      </c>
      <c r="S3356" s="28">
        <v>44165</v>
      </c>
    </row>
    <row r="3357" spans="1:19" x14ac:dyDescent="0.2">
      <c r="A3357" s="29">
        <v>42058</v>
      </c>
      <c r="B3357" s="1" t="s">
        <v>200</v>
      </c>
      <c r="C3357" s="27">
        <v>44140</v>
      </c>
      <c r="D3357" s="1">
        <v>52041</v>
      </c>
      <c r="J3357" s="1" t="s">
        <v>0</v>
      </c>
      <c r="K3357" s="1" t="s">
        <v>49</v>
      </c>
      <c r="L3357" s="1">
        <v>-2</v>
      </c>
      <c r="M3357" s="1">
        <v>28</v>
      </c>
      <c r="N3357" s="6"/>
      <c r="O3357" s="6">
        <v>56</v>
      </c>
      <c r="P3357" s="6">
        <v>-1047165.37</v>
      </c>
      <c r="R3357" s="31">
        <v>-56</v>
      </c>
      <c r="S3357" s="28">
        <v>44165</v>
      </c>
    </row>
    <row r="3358" spans="1:19" x14ac:dyDescent="0.2">
      <c r="A3358" s="29">
        <v>42058</v>
      </c>
      <c r="B3358" s="1" t="s">
        <v>200</v>
      </c>
      <c r="C3358" s="27">
        <v>44140</v>
      </c>
      <c r="D3358" s="1">
        <v>52041</v>
      </c>
      <c r="J3358" s="1" t="s">
        <v>0</v>
      </c>
      <c r="K3358" s="1" t="s">
        <v>49</v>
      </c>
      <c r="L3358" s="1">
        <v>-0.5</v>
      </c>
      <c r="M3358" s="1">
        <v>88</v>
      </c>
      <c r="N3358" s="6"/>
      <c r="O3358" s="6">
        <v>44</v>
      </c>
      <c r="P3358" s="6">
        <v>-1036751.37</v>
      </c>
      <c r="R3358" s="31">
        <v>-44</v>
      </c>
      <c r="S3358" s="28">
        <v>44165</v>
      </c>
    </row>
    <row r="3359" spans="1:19" x14ac:dyDescent="0.2">
      <c r="A3359" s="29">
        <v>42058</v>
      </c>
      <c r="B3359" s="1" t="s">
        <v>200</v>
      </c>
      <c r="C3359" s="27">
        <v>44140</v>
      </c>
      <c r="D3359" s="1">
        <v>52041</v>
      </c>
      <c r="J3359" s="1" t="s">
        <v>0</v>
      </c>
      <c r="K3359" s="1" t="s">
        <v>49</v>
      </c>
      <c r="L3359" s="1">
        <v>-0.5</v>
      </c>
      <c r="M3359" s="1">
        <v>88</v>
      </c>
      <c r="N3359" s="6"/>
      <c r="O3359" s="6">
        <v>44</v>
      </c>
      <c r="P3359" s="6">
        <v>-1043319.37</v>
      </c>
      <c r="R3359" s="31">
        <v>-44</v>
      </c>
      <c r="S3359" s="28">
        <v>44165</v>
      </c>
    </row>
    <row r="3360" spans="1:19" x14ac:dyDescent="0.2">
      <c r="A3360" s="29">
        <v>42058</v>
      </c>
      <c r="B3360" s="1" t="s">
        <v>200</v>
      </c>
      <c r="C3360" s="27">
        <v>44140</v>
      </c>
      <c r="D3360" s="1">
        <v>52041</v>
      </c>
      <c r="J3360" s="1" t="s">
        <v>0</v>
      </c>
      <c r="K3360" s="1" t="s">
        <v>49</v>
      </c>
      <c r="L3360" s="1">
        <v>-0.5</v>
      </c>
      <c r="M3360" s="1">
        <v>88</v>
      </c>
      <c r="N3360" s="6"/>
      <c r="O3360" s="6">
        <v>44</v>
      </c>
      <c r="P3360" s="6">
        <v>-1043363.37</v>
      </c>
      <c r="R3360" s="31">
        <v>-44</v>
      </c>
      <c r="S3360" s="28">
        <v>44165</v>
      </c>
    </row>
    <row r="3361" spans="1:19" x14ac:dyDescent="0.2">
      <c r="A3361" s="29">
        <v>42058</v>
      </c>
      <c r="B3361" s="1" t="s">
        <v>200</v>
      </c>
      <c r="C3361" s="27">
        <v>44140</v>
      </c>
      <c r="D3361" s="1">
        <v>52041</v>
      </c>
      <c r="J3361" s="1" t="s">
        <v>0</v>
      </c>
      <c r="K3361" s="1" t="s">
        <v>49</v>
      </c>
      <c r="L3361" s="1">
        <v>-1</v>
      </c>
      <c r="M3361" s="1">
        <v>18</v>
      </c>
      <c r="N3361" s="6"/>
      <c r="O3361" s="6">
        <v>18</v>
      </c>
      <c r="P3361" s="6">
        <v>-1048577.3700000001</v>
      </c>
      <c r="R3361" s="31">
        <v>-18</v>
      </c>
      <c r="S3361" s="28">
        <v>44165</v>
      </c>
    </row>
    <row r="3362" spans="1:19" x14ac:dyDescent="0.2">
      <c r="A3362" s="29">
        <v>42058</v>
      </c>
      <c r="B3362" s="1" t="s">
        <v>200</v>
      </c>
      <c r="C3362" s="27">
        <v>44140</v>
      </c>
      <c r="D3362" s="1">
        <v>52041</v>
      </c>
      <c r="J3362" s="1" t="s">
        <v>0</v>
      </c>
      <c r="K3362" s="1" t="s">
        <v>49</v>
      </c>
      <c r="L3362" s="1">
        <v>-1</v>
      </c>
      <c r="M3362" s="1">
        <v>18</v>
      </c>
      <c r="N3362" s="6"/>
      <c r="O3362" s="6">
        <v>18</v>
      </c>
      <c r="P3362" s="6">
        <v>-1048595.3700000001</v>
      </c>
      <c r="R3362" s="31">
        <v>-18</v>
      </c>
      <c r="S3362" s="28">
        <v>44165</v>
      </c>
    </row>
    <row r="3363" spans="1:19" x14ac:dyDescent="0.2">
      <c r="A3363" s="29">
        <v>42061</v>
      </c>
      <c r="B3363" s="1" t="s">
        <v>200</v>
      </c>
      <c r="C3363" s="27">
        <v>44140</v>
      </c>
      <c r="D3363" s="1">
        <v>52044</v>
      </c>
      <c r="J3363" s="1" t="s">
        <v>0</v>
      </c>
      <c r="K3363" s="1" t="s">
        <v>49</v>
      </c>
      <c r="L3363" s="1">
        <v>-3</v>
      </c>
      <c r="M3363" s="1">
        <v>898</v>
      </c>
      <c r="N3363" s="6"/>
      <c r="O3363" s="6">
        <v>2694</v>
      </c>
      <c r="P3363" s="6">
        <v>-1040919.37</v>
      </c>
      <c r="R3363" s="31">
        <v>-2694</v>
      </c>
      <c r="S3363" s="28">
        <v>44165</v>
      </c>
    </row>
    <row r="3364" spans="1:19" x14ac:dyDescent="0.2">
      <c r="A3364" s="29">
        <v>42061</v>
      </c>
      <c r="B3364" s="1" t="s">
        <v>200</v>
      </c>
      <c r="C3364" s="27">
        <v>44140</v>
      </c>
      <c r="D3364" s="1">
        <v>52044</v>
      </c>
      <c r="J3364" s="1" t="s">
        <v>0</v>
      </c>
      <c r="K3364" s="1" t="s">
        <v>49</v>
      </c>
      <c r="L3364" s="1">
        <v>-9</v>
      </c>
      <c r="M3364" s="1">
        <v>88</v>
      </c>
      <c r="N3364" s="6"/>
      <c r="O3364" s="6">
        <v>792</v>
      </c>
      <c r="P3364" s="6">
        <v>-1044961.37</v>
      </c>
      <c r="R3364" s="31">
        <v>-792</v>
      </c>
      <c r="S3364" s="28">
        <v>44165</v>
      </c>
    </row>
    <row r="3365" spans="1:19" x14ac:dyDescent="0.2">
      <c r="A3365" s="29">
        <v>42061</v>
      </c>
      <c r="B3365" s="1" t="s">
        <v>200</v>
      </c>
      <c r="C3365" s="27">
        <v>44140</v>
      </c>
      <c r="D3365" s="1">
        <v>52044</v>
      </c>
      <c r="J3365" s="1" t="s">
        <v>0</v>
      </c>
      <c r="K3365" s="1" t="s">
        <v>49</v>
      </c>
      <c r="L3365" s="1">
        <v>-8.5</v>
      </c>
      <c r="M3365" s="1">
        <v>88</v>
      </c>
      <c r="N3365" s="6"/>
      <c r="O3365" s="6">
        <v>748</v>
      </c>
      <c r="P3365" s="6">
        <v>-1045833.37</v>
      </c>
      <c r="R3365" s="31">
        <v>-748</v>
      </c>
      <c r="S3365" s="28">
        <v>44165</v>
      </c>
    </row>
    <row r="3366" spans="1:19" x14ac:dyDescent="0.2">
      <c r="A3366" s="29">
        <v>42061</v>
      </c>
      <c r="B3366" s="1" t="s">
        <v>200</v>
      </c>
      <c r="C3366" s="27">
        <v>44140</v>
      </c>
      <c r="D3366" s="1">
        <v>52044</v>
      </c>
      <c r="J3366" s="1" t="s">
        <v>0</v>
      </c>
      <c r="K3366" s="1" t="s">
        <v>49</v>
      </c>
      <c r="L3366" s="1">
        <v>-1</v>
      </c>
      <c r="M3366" s="1">
        <v>278</v>
      </c>
      <c r="N3366" s="6"/>
      <c r="O3366" s="6">
        <v>278</v>
      </c>
      <c r="P3366" s="6">
        <v>-1042665.37</v>
      </c>
      <c r="R3366" s="31">
        <v>-278</v>
      </c>
      <c r="S3366" s="28">
        <v>44165</v>
      </c>
    </row>
    <row r="3367" spans="1:19" x14ac:dyDescent="0.2">
      <c r="A3367" s="29">
        <v>42061</v>
      </c>
      <c r="B3367" s="1" t="s">
        <v>200</v>
      </c>
      <c r="C3367" s="27">
        <v>44140</v>
      </c>
      <c r="D3367" s="1">
        <v>52044</v>
      </c>
      <c r="J3367" s="1" t="s">
        <v>0</v>
      </c>
      <c r="K3367" s="1" t="s">
        <v>49</v>
      </c>
      <c r="L3367" s="1">
        <v>-3</v>
      </c>
      <c r="M3367" s="1">
        <v>88</v>
      </c>
      <c r="N3367" s="6"/>
      <c r="O3367" s="6">
        <v>264</v>
      </c>
      <c r="P3367" s="6">
        <v>-1041183.37</v>
      </c>
      <c r="R3367" s="31">
        <v>-264</v>
      </c>
      <c r="S3367" s="28">
        <v>44165</v>
      </c>
    </row>
    <row r="3368" spans="1:19" x14ac:dyDescent="0.2">
      <c r="A3368" s="29">
        <v>42061</v>
      </c>
      <c r="B3368" s="1" t="s">
        <v>200</v>
      </c>
      <c r="C3368" s="27">
        <v>44140</v>
      </c>
      <c r="D3368" s="1">
        <v>52044</v>
      </c>
      <c r="J3368" s="1" t="s">
        <v>0</v>
      </c>
      <c r="K3368" s="1" t="s">
        <v>49</v>
      </c>
      <c r="L3368" s="1">
        <v>-3</v>
      </c>
      <c r="M3368" s="1">
        <v>88</v>
      </c>
      <c r="N3368" s="6"/>
      <c r="O3368" s="6">
        <v>264</v>
      </c>
      <c r="P3368" s="6">
        <v>-1044045.37</v>
      </c>
      <c r="R3368" s="31">
        <v>-264</v>
      </c>
      <c r="S3368" s="28">
        <v>44165</v>
      </c>
    </row>
    <row r="3369" spans="1:19" x14ac:dyDescent="0.2">
      <c r="A3369" s="29">
        <v>42061</v>
      </c>
      <c r="B3369" s="1" t="s">
        <v>200</v>
      </c>
      <c r="C3369" s="27">
        <v>44140</v>
      </c>
      <c r="D3369" s="1">
        <v>52044</v>
      </c>
      <c r="J3369" s="1" t="s">
        <v>0</v>
      </c>
      <c r="K3369" s="1" t="s">
        <v>49</v>
      </c>
      <c r="L3369" s="1">
        <v>-1</v>
      </c>
      <c r="M3369" s="1">
        <v>248</v>
      </c>
      <c r="N3369" s="6"/>
      <c r="O3369" s="6">
        <v>248</v>
      </c>
      <c r="P3369" s="6">
        <v>-1042913.37</v>
      </c>
      <c r="R3369" s="31">
        <v>-248</v>
      </c>
      <c r="S3369" s="28">
        <v>44165</v>
      </c>
    </row>
    <row r="3370" spans="1:19" x14ac:dyDescent="0.2">
      <c r="A3370" s="29">
        <v>42061</v>
      </c>
      <c r="B3370" s="1" t="s">
        <v>200</v>
      </c>
      <c r="C3370" s="27">
        <v>44140</v>
      </c>
      <c r="D3370" s="1">
        <v>52044</v>
      </c>
      <c r="J3370" s="1" t="s">
        <v>0</v>
      </c>
      <c r="K3370" s="1" t="s">
        <v>49</v>
      </c>
      <c r="L3370" s="1">
        <v>-2.75</v>
      </c>
      <c r="M3370" s="1">
        <v>88</v>
      </c>
      <c r="N3370" s="6"/>
      <c r="O3370" s="6">
        <v>242</v>
      </c>
      <c r="P3370" s="6">
        <v>-1047407.37</v>
      </c>
      <c r="R3370" s="31">
        <v>-242</v>
      </c>
      <c r="S3370" s="28">
        <v>44165</v>
      </c>
    </row>
    <row r="3371" spans="1:19" x14ac:dyDescent="0.2">
      <c r="A3371" s="29">
        <v>42061</v>
      </c>
      <c r="B3371" s="1" t="s">
        <v>200</v>
      </c>
      <c r="C3371" s="27">
        <v>44140</v>
      </c>
      <c r="D3371" s="1">
        <v>52044</v>
      </c>
      <c r="J3371" s="1" t="s">
        <v>0</v>
      </c>
      <c r="K3371" s="1" t="s">
        <v>49</v>
      </c>
      <c r="L3371" s="1">
        <v>-1</v>
      </c>
      <c r="M3371" s="1">
        <v>198</v>
      </c>
      <c r="N3371" s="6"/>
      <c r="O3371" s="6">
        <v>198</v>
      </c>
      <c r="P3371" s="6">
        <v>-1046031.37</v>
      </c>
      <c r="R3371" s="31">
        <v>-198</v>
      </c>
      <c r="S3371" s="28">
        <v>44165</v>
      </c>
    </row>
    <row r="3372" spans="1:19" x14ac:dyDescent="0.2">
      <c r="A3372" s="29">
        <v>42061</v>
      </c>
      <c r="B3372" s="1" t="s">
        <v>200</v>
      </c>
      <c r="C3372" s="27">
        <v>44140</v>
      </c>
      <c r="D3372" s="1">
        <v>52044</v>
      </c>
      <c r="J3372" s="1" t="s">
        <v>0</v>
      </c>
      <c r="K3372" s="1" t="s">
        <v>49</v>
      </c>
      <c r="L3372" s="1">
        <v>-1</v>
      </c>
      <c r="M3372" s="1">
        <v>188</v>
      </c>
      <c r="N3372" s="6"/>
      <c r="O3372" s="6">
        <v>188</v>
      </c>
      <c r="P3372" s="6">
        <v>-1043275.37</v>
      </c>
      <c r="R3372" s="31">
        <v>-188</v>
      </c>
      <c r="S3372" s="28">
        <v>44165</v>
      </c>
    </row>
    <row r="3373" spans="1:19" x14ac:dyDescent="0.2">
      <c r="A3373" s="29">
        <v>42061</v>
      </c>
      <c r="B3373" s="1" t="s">
        <v>200</v>
      </c>
      <c r="C3373" s="27">
        <v>44140</v>
      </c>
      <c r="D3373" s="1">
        <v>52044</v>
      </c>
      <c r="J3373" s="1" t="s">
        <v>0</v>
      </c>
      <c r="K3373" s="1" t="s">
        <v>49</v>
      </c>
      <c r="L3373" s="1">
        <v>-1</v>
      </c>
      <c r="M3373" s="1">
        <v>138.36000000000001</v>
      </c>
      <c r="N3373" s="6"/>
      <c r="O3373" s="6">
        <v>138.36000000000001</v>
      </c>
      <c r="P3373" s="6">
        <v>-1049349.73</v>
      </c>
      <c r="R3373" s="31">
        <v>-138.36000000000001</v>
      </c>
      <c r="S3373" s="28">
        <v>44165</v>
      </c>
    </row>
    <row r="3374" spans="1:19" x14ac:dyDescent="0.2">
      <c r="A3374" s="29">
        <v>42061</v>
      </c>
      <c r="B3374" s="1" t="s">
        <v>200</v>
      </c>
      <c r="C3374" s="27">
        <v>44140</v>
      </c>
      <c r="D3374" s="1">
        <v>52044</v>
      </c>
      <c r="J3374" s="1" t="s">
        <v>0</v>
      </c>
      <c r="K3374" s="1" t="s">
        <v>49</v>
      </c>
      <c r="L3374" s="1">
        <v>-1.5</v>
      </c>
      <c r="M3374" s="1">
        <v>88</v>
      </c>
      <c r="N3374" s="6"/>
      <c r="O3374" s="6">
        <v>132</v>
      </c>
      <c r="P3374" s="6">
        <v>-1046163.37</v>
      </c>
      <c r="R3374" s="31">
        <v>-132</v>
      </c>
      <c r="S3374" s="28">
        <v>44165</v>
      </c>
    </row>
    <row r="3375" spans="1:19" x14ac:dyDescent="0.2">
      <c r="A3375" s="29">
        <v>42061</v>
      </c>
      <c r="B3375" s="1" t="s">
        <v>200</v>
      </c>
      <c r="C3375" s="27">
        <v>44140</v>
      </c>
      <c r="D3375" s="1">
        <v>52044</v>
      </c>
      <c r="J3375" s="1" t="s">
        <v>0</v>
      </c>
      <c r="K3375" s="1" t="s">
        <v>49</v>
      </c>
      <c r="L3375" s="1">
        <v>-1</v>
      </c>
      <c r="M3375" s="1">
        <v>124</v>
      </c>
      <c r="N3375" s="6"/>
      <c r="O3375" s="6">
        <v>124</v>
      </c>
      <c r="P3375" s="6">
        <v>-1044169.37</v>
      </c>
      <c r="R3375" s="31">
        <v>-124</v>
      </c>
      <c r="S3375" s="28">
        <v>44165</v>
      </c>
    </row>
    <row r="3376" spans="1:19" x14ac:dyDescent="0.2">
      <c r="A3376" s="29">
        <v>42061</v>
      </c>
      <c r="B3376" s="1" t="s">
        <v>200</v>
      </c>
      <c r="C3376" s="27">
        <v>44140</v>
      </c>
      <c r="D3376" s="1">
        <v>52044</v>
      </c>
      <c r="J3376" s="1" t="s">
        <v>0</v>
      </c>
      <c r="K3376" s="1" t="s">
        <v>49</v>
      </c>
      <c r="L3376" s="1">
        <v>-1</v>
      </c>
      <c r="M3376" s="1">
        <v>124</v>
      </c>
      <c r="N3376" s="6"/>
      <c r="O3376" s="6">
        <v>124</v>
      </c>
      <c r="P3376" s="6">
        <v>-1045085.37</v>
      </c>
      <c r="R3376" s="31">
        <v>-124</v>
      </c>
      <c r="S3376" s="28">
        <v>44165</v>
      </c>
    </row>
    <row r="3377" spans="1:19" x14ac:dyDescent="0.2">
      <c r="A3377" s="29">
        <v>42061</v>
      </c>
      <c r="B3377" s="1" t="s">
        <v>200</v>
      </c>
      <c r="C3377" s="27">
        <v>44140</v>
      </c>
      <c r="D3377" s="1">
        <v>52044</v>
      </c>
      <c r="J3377" s="1" t="s">
        <v>0</v>
      </c>
      <c r="K3377" s="1" t="s">
        <v>49</v>
      </c>
      <c r="L3377" s="1">
        <v>-1</v>
      </c>
      <c r="M3377" s="1">
        <v>98</v>
      </c>
      <c r="N3377" s="6"/>
      <c r="O3377" s="6">
        <v>98</v>
      </c>
      <c r="P3377" s="6">
        <v>-1043087.37</v>
      </c>
      <c r="R3377" s="31">
        <v>-98</v>
      </c>
      <c r="S3377" s="28">
        <v>44165</v>
      </c>
    </row>
    <row r="3378" spans="1:19" x14ac:dyDescent="0.2">
      <c r="A3378" s="29">
        <v>42061</v>
      </c>
      <c r="B3378" s="1" t="s">
        <v>200</v>
      </c>
      <c r="C3378" s="27">
        <v>44140</v>
      </c>
      <c r="D3378" s="1">
        <v>52044</v>
      </c>
      <c r="J3378" s="1" t="s">
        <v>0</v>
      </c>
      <c r="K3378" s="1" t="s">
        <v>49</v>
      </c>
      <c r="L3378" s="1">
        <v>-1</v>
      </c>
      <c r="M3378" s="1">
        <v>88</v>
      </c>
      <c r="N3378" s="6"/>
      <c r="O3378" s="6">
        <v>88</v>
      </c>
      <c r="P3378" s="6">
        <v>-1036927.37</v>
      </c>
      <c r="R3378" s="31">
        <v>-88</v>
      </c>
      <c r="S3378" s="28">
        <v>44165</v>
      </c>
    </row>
    <row r="3379" spans="1:19" x14ac:dyDescent="0.2">
      <c r="A3379" s="29">
        <v>42061</v>
      </c>
      <c r="B3379" s="1" t="s">
        <v>200</v>
      </c>
      <c r="C3379" s="27">
        <v>44140</v>
      </c>
      <c r="D3379" s="1">
        <v>52044</v>
      </c>
      <c r="J3379" s="1" t="s">
        <v>0</v>
      </c>
      <c r="K3379" s="1" t="s">
        <v>49</v>
      </c>
      <c r="L3379" s="1">
        <v>-0.75</v>
      </c>
      <c r="M3379" s="1">
        <v>88</v>
      </c>
      <c r="N3379" s="6"/>
      <c r="O3379" s="6">
        <v>66</v>
      </c>
      <c r="P3379" s="6">
        <v>-1047473.37</v>
      </c>
      <c r="R3379" s="31">
        <v>-66</v>
      </c>
      <c r="S3379" s="28">
        <v>44165</v>
      </c>
    </row>
    <row r="3380" spans="1:19" x14ac:dyDescent="0.2">
      <c r="A3380" s="29">
        <v>42061</v>
      </c>
      <c r="B3380" s="1" t="s">
        <v>200</v>
      </c>
      <c r="C3380" s="27">
        <v>44140</v>
      </c>
      <c r="D3380" s="1">
        <v>52044</v>
      </c>
      <c r="J3380" s="1" t="s">
        <v>0</v>
      </c>
      <c r="K3380" s="1" t="s">
        <v>49</v>
      </c>
      <c r="L3380" s="1">
        <v>-0.5</v>
      </c>
      <c r="M3380" s="1">
        <v>88</v>
      </c>
      <c r="N3380" s="6"/>
      <c r="O3380" s="6">
        <v>44</v>
      </c>
      <c r="P3380" s="6">
        <v>-1036971.37</v>
      </c>
      <c r="R3380" s="31">
        <v>-44</v>
      </c>
      <c r="S3380" s="28">
        <v>44165</v>
      </c>
    </row>
    <row r="3381" spans="1:19" x14ac:dyDescent="0.2">
      <c r="A3381" s="29">
        <v>42061</v>
      </c>
      <c r="B3381" s="1" t="s">
        <v>200</v>
      </c>
      <c r="C3381" s="27">
        <v>44140</v>
      </c>
      <c r="D3381" s="1">
        <v>52044</v>
      </c>
      <c r="J3381" s="1" t="s">
        <v>0</v>
      </c>
      <c r="K3381" s="1" t="s">
        <v>49</v>
      </c>
      <c r="L3381" s="1">
        <v>-0.5</v>
      </c>
      <c r="M3381" s="1">
        <v>88</v>
      </c>
      <c r="N3381" s="6"/>
      <c r="O3381" s="6">
        <v>44</v>
      </c>
      <c r="P3381" s="6">
        <v>-1047517.37</v>
      </c>
      <c r="R3381" s="31">
        <v>-44</v>
      </c>
      <c r="S3381" s="28">
        <v>44165</v>
      </c>
    </row>
    <row r="3382" spans="1:19" x14ac:dyDescent="0.2">
      <c r="A3382" s="29">
        <v>42061</v>
      </c>
      <c r="B3382" s="1" t="s">
        <v>200</v>
      </c>
      <c r="C3382" s="27">
        <v>44140</v>
      </c>
      <c r="D3382" s="1">
        <v>52044</v>
      </c>
      <c r="J3382" s="1" t="s">
        <v>0</v>
      </c>
      <c r="K3382" s="1" t="s">
        <v>49</v>
      </c>
      <c r="L3382" s="1">
        <v>-3</v>
      </c>
      <c r="M3382" s="1">
        <v>8</v>
      </c>
      <c r="N3382" s="6"/>
      <c r="O3382" s="6">
        <v>24</v>
      </c>
      <c r="P3382" s="6">
        <v>-1042965.37</v>
      </c>
      <c r="R3382" s="31">
        <v>-24</v>
      </c>
      <c r="S3382" s="28">
        <v>44165</v>
      </c>
    </row>
    <row r="3383" spans="1:19" x14ac:dyDescent="0.2">
      <c r="A3383" s="29">
        <v>42061</v>
      </c>
      <c r="B3383" s="1" t="s">
        <v>200</v>
      </c>
      <c r="C3383" s="27">
        <v>44140</v>
      </c>
      <c r="D3383" s="1">
        <v>52044</v>
      </c>
      <c r="J3383" s="1" t="s">
        <v>0</v>
      </c>
      <c r="K3383" s="1" t="s">
        <v>49</v>
      </c>
      <c r="L3383" s="1">
        <v>-2</v>
      </c>
      <c r="M3383" s="1">
        <v>12</v>
      </c>
      <c r="N3383" s="6"/>
      <c r="O3383" s="6">
        <v>24</v>
      </c>
      <c r="P3383" s="6">
        <v>-1042989.37</v>
      </c>
      <c r="R3383" s="31">
        <v>-24</v>
      </c>
      <c r="S3383" s="28">
        <v>44165</v>
      </c>
    </row>
    <row r="3384" spans="1:19" x14ac:dyDescent="0.2">
      <c r="A3384" s="29">
        <v>42064</v>
      </c>
      <c r="B3384" s="1" t="s">
        <v>200</v>
      </c>
      <c r="C3384" s="27">
        <v>44140</v>
      </c>
      <c r="D3384" s="1">
        <v>52047</v>
      </c>
      <c r="J3384" s="1" t="s">
        <v>0</v>
      </c>
      <c r="K3384" s="1" t="s">
        <v>49</v>
      </c>
      <c r="L3384" s="1">
        <v>-1</v>
      </c>
      <c r="M3384" s="1">
        <v>88</v>
      </c>
      <c r="N3384" s="6"/>
      <c r="O3384" s="6">
        <v>88</v>
      </c>
      <c r="P3384" s="6">
        <v>-1037059.37</v>
      </c>
      <c r="R3384" s="31">
        <v>-88</v>
      </c>
      <c r="S3384" s="28">
        <v>44165</v>
      </c>
    </row>
    <row r="3385" spans="1:19" x14ac:dyDescent="0.2">
      <c r="A3385" s="29">
        <v>42064</v>
      </c>
      <c r="B3385" s="1" t="s">
        <v>200</v>
      </c>
      <c r="C3385" s="27">
        <v>44140</v>
      </c>
      <c r="D3385" s="1">
        <v>52047</v>
      </c>
      <c r="J3385" s="1" t="s">
        <v>0</v>
      </c>
      <c r="K3385" s="1" t="s">
        <v>49</v>
      </c>
      <c r="L3385" s="1">
        <v>-1</v>
      </c>
      <c r="M3385" s="1">
        <v>88</v>
      </c>
      <c r="N3385" s="6"/>
      <c r="O3385" s="6">
        <v>88</v>
      </c>
      <c r="P3385" s="6">
        <v>-1037147.37</v>
      </c>
      <c r="R3385" s="31">
        <v>-88</v>
      </c>
      <c r="S3385" s="28">
        <v>44165</v>
      </c>
    </row>
    <row r="3386" spans="1:19" x14ac:dyDescent="0.2">
      <c r="A3386" s="29">
        <v>42064</v>
      </c>
      <c r="B3386" s="1" t="s">
        <v>200</v>
      </c>
      <c r="C3386" s="27">
        <v>44140</v>
      </c>
      <c r="D3386" s="1">
        <v>52047</v>
      </c>
      <c r="J3386" s="1" t="s">
        <v>0</v>
      </c>
      <c r="K3386" s="1" t="s">
        <v>49</v>
      </c>
      <c r="L3386" s="1">
        <v>-1</v>
      </c>
      <c r="M3386" s="1">
        <v>88</v>
      </c>
      <c r="N3386" s="6"/>
      <c r="O3386" s="6">
        <v>88</v>
      </c>
      <c r="P3386" s="6">
        <v>-1038203.37</v>
      </c>
      <c r="R3386" s="31">
        <v>-88</v>
      </c>
      <c r="S3386" s="28">
        <v>44165</v>
      </c>
    </row>
    <row r="3387" spans="1:19" x14ac:dyDescent="0.2">
      <c r="A3387" s="29">
        <v>42064</v>
      </c>
      <c r="B3387" s="1" t="s">
        <v>200</v>
      </c>
      <c r="C3387" s="27">
        <v>44140</v>
      </c>
      <c r="D3387" s="1">
        <v>52047</v>
      </c>
      <c r="J3387" s="1" t="s">
        <v>0</v>
      </c>
      <c r="K3387" s="1" t="s">
        <v>49</v>
      </c>
      <c r="L3387" s="1">
        <v>-0.5</v>
      </c>
      <c r="M3387" s="1">
        <v>88</v>
      </c>
      <c r="N3387" s="6"/>
      <c r="O3387" s="6">
        <v>44</v>
      </c>
      <c r="P3387" s="6">
        <v>-1048243.37</v>
      </c>
      <c r="R3387" s="31">
        <v>-44</v>
      </c>
      <c r="S3387" s="28">
        <v>44165</v>
      </c>
    </row>
    <row r="3388" spans="1:19" x14ac:dyDescent="0.2">
      <c r="A3388" s="29">
        <v>42064</v>
      </c>
      <c r="B3388" s="1" t="s">
        <v>200</v>
      </c>
      <c r="C3388" s="27">
        <v>44140</v>
      </c>
      <c r="D3388" s="1">
        <v>52047</v>
      </c>
      <c r="J3388" s="1" t="s">
        <v>0</v>
      </c>
      <c r="K3388" s="1" t="s">
        <v>49</v>
      </c>
      <c r="L3388" s="1">
        <v>-0.5</v>
      </c>
      <c r="M3388" s="1">
        <v>88</v>
      </c>
      <c r="N3388" s="6"/>
      <c r="O3388" s="6">
        <v>44</v>
      </c>
      <c r="P3388" s="6">
        <v>-1048639.3700000001</v>
      </c>
      <c r="R3388" s="31">
        <v>-44</v>
      </c>
      <c r="S3388" s="28">
        <v>44165</v>
      </c>
    </row>
    <row r="3389" spans="1:19" x14ac:dyDescent="0.2">
      <c r="A3389" s="29">
        <v>42064</v>
      </c>
      <c r="B3389" s="1" t="s">
        <v>200</v>
      </c>
      <c r="C3389" s="27">
        <v>44140</v>
      </c>
      <c r="D3389" s="1">
        <v>52047</v>
      </c>
      <c r="J3389" s="1" t="s">
        <v>0</v>
      </c>
      <c r="K3389" s="1" t="s">
        <v>49</v>
      </c>
      <c r="L3389" s="1">
        <v>-0.25</v>
      </c>
      <c r="M3389" s="1">
        <v>88</v>
      </c>
      <c r="N3389" s="6"/>
      <c r="O3389" s="6">
        <v>22</v>
      </c>
      <c r="P3389" s="6">
        <v>-1038225.37</v>
      </c>
      <c r="R3389" s="31">
        <v>-22</v>
      </c>
      <c r="S3389" s="28">
        <v>44165</v>
      </c>
    </row>
    <row r="3390" spans="1:19" x14ac:dyDescent="0.2">
      <c r="A3390" s="29">
        <v>42065</v>
      </c>
      <c r="B3390" s="1" t="s">
        <v>200</v>
      </c>
      <c r="C3390" s="27">
        <v>44140</v>
      </c>
      <c r="D3390" s="1">
        <v>52048</v>
      </c>
      <c r="J3390" s="1" t="s">
        <v>0</v>
      </c>
      <c r="K3390" s="1" t="s">
        <v>49</v>
      </c>
      <c r="L3390" s="1">
        <v>-4</v>
      </c>
      <c r="M3390" s="1">
        <v>88</v>
      </c>
      <c r="N3390" s="6"/>
      <c r="O3390" s="6">
        <v>352</v>
      </c>
      <c r="P3390" s="6">
        <v>-1037763.37</v>
      </c>
      <c r="R3390" s="31">
        <v>-352</v>
      </c>
      <c r="S3390" s="28">
        <v>44165</v>
      </c>
    </row>
    <row r="3391" spans="1:19" x14ac:dyDescent="0.2">
      <c r="A3391" s="29">
        <v>42065</v>
      </c>
      <c r="B3391" s="1" t="s">
        <v>200</v>
      </c>
      <c r="C3391" s="27">
        <v>44140</v>
      </c>
      <c r="D3391" s="1">
        <v>52048</v>
      </c>
      <c r="J3391" s="1" t="s">
        <v>0</v>
      </c>
      <c r="K3391" s="1" t="s">
        <v>49</v>
      </c>
      <c r="L3391" s="1">
        <v>-3</v>
      </c>
      <c r="M3391" s="1">
        <v>88</v>
      </c>
      <c r="N3391" s="6"/>
      <c r="O3391" s="6">
        <v>264</v>
      </c>
      <c r="P3391" s="6">
        <v>-1038115.37</v>
      </c>
      <c r="R3391" s="31">
        <v>-264</v>
      </c>
      <c r="S3391" s="28">
        <v>44165</v>
      </c>
    </row>
    <row r="3392" spans="1:19" x14ac:dyDescent="0.2">
      <c r="A3392" s="29">
        <v>42065</v>
      </c>
      <c r="B3392" s="1" t="s">
        <v>200</v>
      </c>
      <c r="C3392" s="27">
        <v>44140</v>
      </c>
      <c r="D3392" s="1">
        <v>52048</v>
      </c>
      <c r="J3392" s="1" t="s">
        <v>0</v>
      </c>
      <c r="K3392" s="1" t="s">
        <v>49</v>
      </c>
      <c r="L3392" s="1">
        <v>-2.75</v>
      </c>
      <c r="M3392" s="1">
        <v>88</v>
      </c>
      <c r="N3392" s="6"/>
      <c r="O3392" s="6">
        <v>242</v>
      </c>
      <c r="P3392" s="6">
        <v>-1043693.37</v>
      </c>
      <c r="R3392" s="31">
        <v>-242</v>
      </c>
      <c r="S3392" s="28">
        <v>44165</v>
      </c>
    </row>
    <row r="3393" spans="1:19" x14ac:dyDescent="0.2">
      <c r="A3393" s="29">
        <v>42065</v>
      </c>
      <c r="B3393" s="1" t="s">
        <v>200</v>
      </c>
      <c r="C3393" s="27">
        <v>44140</v>
      </c>
      <c r="D3393" s="1">
        <v>52048</v>
      </c>
      <c r="J3393" s="1" t="s">
        <v>0</v>
      </c>
      <c r="K3393" s="1" t="s">
        <v>49</v>
      </c>
      <c r="L3393" s="1">
        <v>-2.5</v>
      </c>
      <c r="M3393" s="1">
        <v>88</v>
      </c>
      <c r="N3393" s="6"/>
      <c r="O3393" s="6">
        <v>220</v>
      </c>
      <c r="P3393" s="6">
        <v>-1037367.37</v>
      </c>
      <c r="R3393" s="31">
        <v>-220</v>
      </c>
      <c r="S3393" s="28">
        <v>44165</v>
      </c>
    </row>
    <row r="3394" spans="1:19" x14ac:dyDescent="0.2">
      <c r="A3394" s="29">
        <v>42065</v>
      </c>
      <c r="B3394" s="1" t="s">
        <v>200</v>
      </c>
      <c r="C3394" s="27">
        <v>44140</v>
      </c>
      <c r="D3394" s="1">
        <v>52048</v>
      </c>
      <c r="J3394" s="1" t="s">
        <v>0</v>
      </c>
      <c r="K3394" s="1" t="s">
        <v>49</v>
      </c>
      <c r="L3394" s="1">
        <v>-0.75</v>
      </c>
      <c r="M3394" s="1">
        <v>88</v>
      </c>
      <c r="N3394" s="6"/>
      <c r="O3394" s="6">
        <v>66</v>
      </c>
      <c r="P3394" s="6">
        <v>-1037829.37</v>
      </c>
      <c r="R3394" s="31">
        <v>-66</v>
      </c>
      <c r="S3394" s="28">
        <v>44165</v>
      </c>
    </row>
    <row r="3395" spans="1:19" x14ac:dyDescent="0.2">
      <c r="A3395" s="29">
        <v>42065</v>
      </c>
      <c r="B3395" s="1" t="s">
        <v>200</v>
      </c>
      <c r="C3395" s="27">
        <v>44140</v>
      </c>
      <c r="D3395" s="1">
        <v>52048</v>
      </c>
      <c r="J3395" s="1" t="s">
        <v>0</v>
      </c>
      <c r="K3395" s="1" t="s">
        <v>49</v>
      </c>
      <c r="L3395" s="1">
        <v>-0.5</v>
      </c>
      <c r="M3395" s="1">
        <v>88</v>
      </c>
      <c r="N3395" s="6"/>
      <c r="O3395" s="6">
        <v>44</v>
      </c>
      <c r="P3395" s="6">
        <v>-1037411.37</v>
      </c>
      <c r="R3395" s="31">
        <v>-44</v>
      </c>
      <c r="S3395" s="28">
        <v>44165</v>
      </c>
    </row>
    <row r="3396" spans="1:19" x14ac:dyDescent="0.2">
      <c r="A3396" s="29">
        <v>42065</v>
      </c>
      <c r="B3396" s="1" t="s">
        <v>200</v>
      </c>
      <c r="C3396" s="27">
        <v>44140</v>
      </c>
      <c r="D3396" s="1">
        <v>52048</v>
      </c>
      <c r="J3396" s="1" t="s">
        <v>0</v>
      </c>
      <c r="K3396" s="1" t="s">
        <v>49</v>
      </c>
      <c r="L3396" s="1">
        <v>-0.5</v>
      </c>
      <c r="M3396" s="1">
        <v>88</v>
      </c>
      <c r="N3396" s="6"/>
      <c r="O3396" s="6">
        <v>44</v>
      </c>
      <c r="P3396" s="6">
        <v>-1043737.37</v>
      </c>
      <c r="R3396" s="31">
        <v>-44</v>
      </c>
      <c r="S3396" s="28">
        <v>44165</v>
      </c>
    </row>
    <row r="3397" spans="1:19" x14ac:dyDescent="0.2">
      <c r="A3397" s="29">
        <v>42065</v>
      </c>
      <c r="B3397" s="1" t="s">
        <v>200</v>
      </c>
      <c r="C3397" s="27">
        <v>44140</v>
      </c>
      <c r="D3397" s="1">
        <v>52048</v>
      </c>
      <c r="J3397" s="1" t="s">
        <v>0</v>
      </c>
      <c r="K3397" s="1" t="s">
        <v>49</v>
      </c>
      <c r="L3397" s="1">
        <v>-0.5</v>
      </c>
      <c r="M3397" s="1">
        <v>88</v>
      </c>
      <c r="N3397" s="6"/>
      <c r="O3397" s="6">
        <v>44</v>
      </c>
      <c r="P3397" s="6">
        <v>-1043781.37</v>
      </c>
      <c r="R3397" s="31">
        <v>-44</v>
      </c>
      <c r="S3397" s="28">
        <v>44165</v>
      </c>
    </row>
    <row r="3398" spans="1:19" x14ac:dyDescent="0.2">
      <c r="A3398" s="29">
        <v>42065</v>
      </c>
      <c r="B3398" s="1" t="s">
        <v>200</v>
      </c>
      <c r="C3398" s="27">
        <v>44140</v>
      </c>
      <c r="D3398" s="1">
        <v>52048</v>
      </c>
      <c r="J3398" s="1" t="s">
        <v>0</v>
      </c>
      <c r="K3398" s="1" t="s">
        <v>49</v>
      </c>
      <c r="L3398" s="1">
        <v>-0.25</v>
      </c>
      <c r="M3398" s="1">
        <v>88</v>
      </c>
      <c r="N3398" s="6"/>
      <c r="O3398" s="6">
        <v>22</v>
      </c>
      <c r="P3398" s="6">
        <v>-1037851.37</v>
      </c>
      <c r="R3398" s="31">
        <v>-22</v>
      </c>
      <c r="S3398" s="28">
        <v>44165</v>
      </c>
    </row>
    <row r="3399" spans="1:19" x14ac:dyDescent="0.2">
      <c r="A3399" s="29">
        <v>42228</v>
      </c>
      <c r="B3399" s="1" t="s">
        <v>200</v>
      </c>
      <c r="C3399" s="27">
        <v>44140</v>
      </c>
      <c r="D3399" s="1">
        <v>52063</v>
      </c>
      <c r="J3399" s="1" t="s">
        <v>0</v>
      </c>
      <c r="K3399" s="1" t="s">
        <v>49</v>
      </c>
      <c r="L3399" s="1">
        <v>-1</v>
      </c>
      <c r="M3399" s="1">
        <v>898</v>
      </c>
      <c r="N3399" s="6"/>
      <c r="O3399" s="6">
        <v>898</v>
      </c>
      <c r="P3399" s="6">
        <v>-1042081.37</v>
      </c>
      <c r="R3399" s="31">
        <v>-898</v>
      </c>
      <c r="S3399" s="28">
        <v>44165</v>
      </c>
    </row>
    <row r="3400" spans="1:19" x14ac:dyDescent="0.2">
      <c r="A3400" s="29">
        <v>42228</v>
      </c>
      <c r="B3400" s="1" t="s">
        <v>200</v>
      </c>
      <c r="C3400" s="27">
        <v>44140</v>
      </c>
      <c r="D3400" s="1">
        <v>52063</v>
      </c>
      <c r="J3400" s="1" t="s">
        <v>0</v>
      </c>
      <c r="K3400" s="1" t="s">
        <v>49</v>
      </c>
      <c r="L3400" s="1">
        <v>-5</v>
      </c>
      <c r="M3400" s="1">
        <v>88</v>
      </c>
      <c r="N3400" s="6"/>
      <c r="O3400" s="6">
        <v>440</v>
      </c>
      <c r="P3400" s="6">
        <v>-1046999.37</v>
      </c>
      <c r="R3400" s="31">
        <v>-440</v>
      </c>
      <c r="S3400" s="28">
        <v>44165</v>
      </c>
    </row>
    <row r="3401" spans="1:19" x14ac:dyDescent="0.2">
      <c r="A3401" s="29">
        <v>42228</v>
      </c>
      <c r="B3401" s="1" t="s">
        <v>200</v>
      </c>
      <c r="C3401" s="27">
        <v>44140</v>
      </c>
      <c r="D3401" s="1">
        <v>52063</v>
      </c>
      <c r="J3401" s="1" t="s">
        <v>0</v>
      </c>
      <c r="K3401" s="1" t="s">
        <v>49</v>
      </c>
      <c r="L3401" s="1">
        <v>-4.5</v>
      </c>
      <c r="M3401" s="1">
        <v>88</v>
      </c>
      <c r="N3401" s="6"/>
      <c r="O3401" s="6">
        <v>396</v>
      </c>
      <c r="P3401" s="6">
        <v>-1048089.37</v>
      </c>
      <c r="R3401" s="31">
        <v>-396</v>
      </c>
      <c r="S3401" s="28">
        <v>44165</v>
      </c>
    </row>
    <row r="3402" spans="1:19" x14ac:dyDescent="0.2">
      <c r="A3402" s="29">
        <v>42228</v>
      </c>
      <c r="B3402" s="1" t="s">
        <v>200</v>
      </c>
      <c r="C3402" s="27">
        <v>44140</v>
      </c>
      <c r="D3402" s="1">
        <v>52063</v>
      </c>
      <c r="J3402" s="1" t="s">
        <v>0</v>
      </c>
      <c r="K3402" s="1" t="s">
        <v>49</v>
      </c>
      <c r="L3402" s="1">
        <v>-4.25</v>
      </c>
      <c r="M3402" s="1">
        <v>88</v>
      </c>
      <c r="N3402" s="6"/>
      <c r="O3402" s="6">
        <v>374</v>
      </c>
      <c r="P3402" s="6">
        <v>-1049211.3700000001</v>
      </c>
      <c r="R3402" s="31">
        <v>-374</v>
      </c>
      <c r="S3402" s="28">
        <v>44165</v>
      </c>
    </row>
    <row r="3403" spans="1:19" x14ac:dyDescent="0.2">
      <c r="A3403" s="29">
        <v>42228</v>
      </c>
      <c r="B3403" s="1" t="s">
        <v>200</v>
      </c>
      <c r="C3403" s="27">
        <v>44140</v>
      </c>
      <c r="D3403" s="1">
        <v>52063</v>
      </c>
      <c r="J3403" s="1" t="s">
        <v>0</v>
      </c>
      <c r="K3403" s="1" t="s">
        <v>49</v>
      </c>
      <c r="L3403" s="1">
        <v>-2.25</v>
      </c>
      <c r="M3403" s="1">
        <v>88</v>
      </c>
      <c r="N3403" s="6"/>
      <c r="O3403" s="6">
        <v>198</v>
      </c>
      <c r="P3403" s="6">
        <v>-1046559.37</v>
      </c>
      <c r="R3403" s="31">
        <v>-198</v>
      </c>
      <c r="S3403" s="28">
        <v>44165</v>
      </c>
    </row>
    <row r="3404" spans="1:19" x14ac:dyDescent="0.2">
      <c r="A3404" s="29">
        <v>42228</v>
      </c>
      <c r="B3404" s="1" t="s">
        <v>200</v>
      </c>
      <c r="C3404" s="27">
        <v>44140</v>
      </c>
      <c r="D3404" s="1">
        <v>52063</v>
      </c>
      <c r="J3404" s="1" t="s">
        <v>0</v>
      </c>
      <c r="K3404" s="1" t="s">
        <v>49</v>
      </c>
      <c r="L3404" s="1">
        <v>-2.25</v>
      </c>
      <c r="M3404" s="1">
        <v>88</v>
      </c>
      <c r="N3404" s="6"/>
      <c r="O3404" s="6">
        <v>198</v>
      </c>
      <c r="P3404" s="6">
        <v>-1048837.3700000001</v>
      </c>
      <c r="R3404" s="31">
        <v>-198</v>
      </c>
      <c r="S3404" s="28">
        <v>44165</v>
      </c>
    </row>
    <row r="3405" spans="1:19" x14ac:dyDescent="0.2">
      <c r="A3405" s="29">
        <v>42228</v>
      </c>
      <c r="B3405" s="1" t="s">
        <v>200</v>
      </c>
      <c r="C3405" s="27">
        <v>44140</v>
      </c>
      <c r="D3405" s="1">
        <v>52063</v>
      </c>
      <c r="J3405" s="1" t="s">
        <v>0</v>
      </c>
      <c r="K3405" s="1" t="s">
        <v>49</v>
      </c>
      <c r="L3405" s="1">
        <v>-2</v>
      </c>
      <c r="M3405" s="1">
        <v>88</v>
      </c>
      <c r="N3405" s="6"/>
      <c r="O3405" s="6">
        <v>176</v>
      </c>
      <c r="P3405" s="6">
        <v>-1042257.37</v>
      </c>
      <c r="R3405" s="31">
        <v>-176</v>
      </c>
      <c r="S3405" s="28">
        <v>44165</v>
      </c>
    </row>
    <row r="3406" spans="1:19" x14ac:dyDescent="0.2">
      <c r="A3406" s="29">
        <v>42228</v>
      </c>
      <c r="B3406" s="1" t="s">
        <v>200</v>
      </c>
      <c r="C3406" s="27">
        <v>44140</v>
      </c>
      <c r="D3406" s="1">
        <v>52063</v>
      </c>
      <c r="J3406" s="1" t="s">
        <v>0</v>
      </c>
      <c r="K3406" s="1" t="s">
        <v>49</v>
      </c>
      <c r="L3406" s="1">
        <v>-2</v>
      </c>
      <c r="M3406" s="1">
        <v>88</v>
      </c>
      <c r="N3406" s="6"/>
      <c r="O3406" s="6">
        <v>176</v>
      </c>
      <c r="P3406" s="6">
        <v>-1047693.37</v>
      </c>
      <c r="R3406" s="31">
        <v>-176</v>
      </c>
      <c r="S3406" s="28">
        <v>44165</v>
      </c>
    </row>
    <row r="3407" spans="1:19" x14ac:dyDescent="0.2">
      <c r="A3407" s="29">
        <v>42228</v>
      </c>
      <c r="B3407" s="1" t="s">
        <v>200</v>
      </c>
      <c r="C3407" s="27">
        <v>44140</v>
      </c>
      <c r="D3407" s="1">
        <v>52063</v>
      </c>
      <c r="J3407" s="1" t="s">
        <v>0</v>
      </c>
      <c r="K3407" s="1" t="s">
        <v>49</v>
      </c>
      <c r="L3407" s="1">
        <v>-1.5</v>
      </c>
      <c r="M3407" s="1">
        <v>88</v>
      </c>
      <c r="N3407" s="6"/>
      <c r="O3407" s="6">
        <v>132</v>
      </c>
      <c r="P3407" s="6">
        <v>-1046295.37</v>
      </c>
      <c r="R3407" s="31">
        <v>-132</v>
      </c>
      <c r="S3407" s="28">
        <v>44165</v>
      </c>
    </row>
    <row r="3408" spans="1:19" x14ac:dyDescent="0.2">
      <c r="A3408" s="29">
        <v>42228</v>
      </c>
      <c r="B3408" s="1" t="s">
        <v>200</v>
      </c>
      <c r="C3408" s="27">
        <v>44140</v>
      </c>
      <c r="D3408" s="1">
        <v>52063</v>
      </c>
      <c r="J3408" s="1" t="s">
        <v>0</v>
      </c>
      <c r="K3408" s="1" t="s">
        <v>49</v>
      </c>
      <c r="L3408" s="1">
        <v>-1</v>
      </c>
      <c r="M3408" s="1">
        <v>130</v>
      </c>
      <c r="N3408" s="6"/>
      <c r="O3408" s="6">
        <v>130</v>
      </c>
      <c r="P3408" s="6">
        <v>-1042387.37</v>
      </c>
      <c r="R3408" s="31">
        <v>-130</v>
      </c>
      <c r="S3408" s="28">
        <v>44165</v>
      </c>
    </row>
    <row r="3409" spans="1:19" x14ac:dyDescent="0.2">
      <c r="A3409" s="29">
        <v>42228</v>
      </c>
      <c r="B3409" s="1" t="s">
        <v>200</v>
      </c>
      <c r="C3409" s="27">
        <v>44140</v>
      </c>
      <c r="D3409" s="1">
        <v>52063</v>
      </c>
      <c r="J3409" s="1" t="s">
        <v>0</v>
      </c>
      <c r="K3409" s="1" t="s">
        <v>49</v>
      </c>
      <c r="L3409" s="1">
        <v>-1.25</v>
      </c>
      <c r="M3409" s="1">
        <v>88</v>
      </c>
      <c r="N3409" s="6"/>
      <c r="O3409" s="6">
        <v>110</v>
      </c>
      <c r="P3409" s="6">
        <v>-1047109.37</v>
      </c>
      <c r="R3409" s="31">
        <v>-110</v>
      </c>
      <c r="S3409" s="28">
        <v>44165</v>
      </c>
    </row>
    <row r="3410" spans="1:19" x14ac:dyDescent="0.2">
      <c r="A3410" s="29">
        <v>42228</v>
      </c>
      <c r="B3410" s="1" t="s">
        <v>200</v>
      </c>
      <c r="C3410" s="27">
        <v>44140</v>
      </c>
      <c r="D3410" s="1">
        <v>52063</v>
      </c>
      <c r="J3410" s="1" t="s">
        <v>0</v>
      </c>
      <c r="K3410" s="1" t="s">
        <v>49</v>
      </c>
      <c r="L3410" s="1">
        <v>-0.75</v>
      </c>
      <c r="M3410" s="1">
        <v>88</v>
      </c>
      <c r="N3410" s="6"/>
      <c r="O3410" s="6">
        <v>66</v>
      </c>
      <c r="P3410" s="6">
        <v>-1046361.37</v>
      </c>
      <c r="R3410" s="31">
        <v>-66</v>
      </c>
      <c r="S3410" s="28">
        <v>44165</v>
      </c>
    </row>
    <row r="3411" spans="1:19" x14ac:dyDescent="0.2">
      <c r="A3411" s="29">
        <v>42228</v>
      </c>
      <c r="B3411" s="1" t="s">
        <v>200</v>
      </c>
      <c r="C3411" s="27">
        <v>44140</v>
      </c>
      <c r="D3411" s="1">
        <v>52063</v>
      </c>
      <c r="J3411" s="1" t="s">
        <v>0</v>
      </c>
      <c r="K3411" s="1" t="s">
        <v>49</v>
      </c>
      <c r="L3411" s="1">
        <v>-0.75</v>
      </c>
      <c r="M3411" s="1">
        <v>88</v>
      </c>
      <c r="N3411" s="6"/>
      <c r="O3411" s="6">
        <v>66</v>
      </c>
      <c r="P3411" s="6">
        <v>-1048199.37</v>
      </c>
      <c r="R3411" s="31">
        <v>-66</v>
      </c>
      <c r="S3411" s="28">
        <v>44165</v>
      </c>
    </row>
    <row r="3412" spans="1:19" x14ac:dyDescent="0.2">
      <c r="A3412" s="29">
        <v>42228</v>
      </c>
      <c r="B3412" s="1" t="s">
        <v>200</v>
      </c>
      <c r="C3412" s="27">
        <v>44140</v>
      </c>
      <c r="D3412" s="1">
        <v>52063</v>
      </c>
      <c r="J3412" s="1" t="s">
        <v>0</v>
      </c>
      <c r="K3412" s="1" t="s">
        <v>49</v>
      </c>
      <c r="L3412" s="1">
        <v>-0.5</v>
      </c>
      <c r="M3412" s="1">
        <v>88</v>
      </c>
      <c r="N3412" s="6"/>
      <c r="O3412" s="6">
        <v>44</v>
      </c>
      <c r="P3412" s="6">
        <v>-1048133.37</v>
      </c>
      <c r="R3412" s="31">
        <v>-44</v>
      </c>
      <c r="S3412" s="28">
        <v>44165</v>
      </c>
    </row>
    <row r="3413" spans="1:19" x14ac:dyDescent="0.2">
      <c r="A3413" s="29">
        <v>42228</v>
      </c>
      <c r="B3413" s="1" t="s">
        <v>200</v>
      </c>
      <c r="C3413" s="27">
        <v>44140</v>
      </c>
      <c r="D3413" s="1">
        <v>52063</v>
      </c>
      <c r="J3413" s="1" t="s">
        <v>0</v>
      </c>
      <c r="K3413" s="1" t="s">
        <v>49</v>
      </c>
      <c r="L3413" s="1">
        <v>-1</v>
      </c>
      <c r="M3413" s="1">
        <v>28</v>
      </c>
      <c r="N3413" s="6"/>
      <c r="O3413" s="6">
        <v>28</v>
      </c>
      <c r="P3413" s="6">
        <v>-1042941.37</v>
      </c>
      <c r="R3413" s="31">
        <v>-28</v>
      </c>
      <c r="S3413" s="28">
        <v>44165</v>
      </c>
    </row>
    <row r="3414" spans="1:19" x14ac:dyDescent="0.2">
      <c r="A3414" s="29">
        <v>42423</v>
      </c>
      <c r="B3414" s="1" t="s">
        <v>200</v>
      </c>
      <c r="C3414" s="27">
        <v>44141</v>
      </c>
      <c r="D3414" s="1">
        <v>52155</v>
      </c>
      <c r="J3414" s="1" t="s">
        <v>0</v>
      </c>
      <c r="K3414" s="1" t="s">
        <v>49</v>
      </c>
      <c r="L3414" s="1">
        <v>-1</v>
      </c>
      <c r="M3414" s="1">
        <v>328</v>
      </c>
      <c r="N3414" s="6"/>
      <c r="O3414" s="6">
        <v>328</v>
      </c>
      <c r="P3414" s="6">
        <v>-1049677.73</v>
      </c>
      <c r="R3414" s="31">
        <v>-328</v>
      </c>
      <c r="S3414" s="28">
        <v>44165</v>
      </c>
    </row>
    <row r="3415" spans="1:19" x14ac:dyDescent="0.2">
      <c r="A3415" s="29">
        <v>42431</v>
      </c>
      <c r="B3415" s="1" t="s">
        <v>200</v>
      </c>
      <c r="C3415" s="27">
        <v>44144</v>
      </c>
      <c r="D3415" s="1">
        <v>52163</v>
      </c>
      <c r="J3415" s="1" t="s">
        <v>0</v>
      </c>
      <c r="K3415" s="1" t="s">
        <v>49</v>
      </c>
      <c r="L3415" s="1">
        <v>-16</v>
      </c>
      <c r="M3415" s="1">
        <v>32</v>
      </c>
      <c r="N3415" s="6"/>
      <c r="O3415" s="6">
        <v>512</v>
      </c>
      <c r="P3415" s="6">
        <v>-1050189.73</v>
      </c>
      <c r="R3415" s="31">
        <v>-512</v>
      </c>
      <c r="S3415" s="28">
        <v>44165</v>
      </c>
    </row>
    <row r="3416" spans="1:19" x14ac:dyDescent="0.2">
      <c r="A3416" s="29">
        <v>42432</v>
      </c>
      <c r="B3416" s="1" t="s">
        <v>200</v>
      </c>
      <c r="C3416" s="27">
        <v>44144</v>
      </c>
      <c r="D3416" s="1">
        <v>52164</v>
      </c>
      <c r="J3416" s="1" t="s">
        <v>0</v>
      </c>
      <c r="K3416" s="1" t="s">
        <v>49</v>
      </c>
      <c r="L3416" s="1">
        <v>-9</v>
      </c>
      <c r="M3416" s="1">
        <v>32</v>
      </c>
      <c r="N3416" s="6"/>
      <c r="O3416" s="6">
        <v>288</v>
      </c>
      <c r="P3416" s="6">
        <v>-1050477.73</v>
      </c>
      <c r="R3416" s="31">
        <v>-288</v>
      </c>
      <c r="S3416" s="28">
        <v>44165</v>
      </c>
    </row>
    <row r="3417" spans="1:19" x14ac:dyDescent="0.2">
      <c r="A3417" s="29">
        <v>42433</v>
      </c>
      <c r="B3417" s="1" t="s">
        <v>200</v>
      </c>
      <c r="C3417" s="27">
        <v>44144</v>
      </c>
      <c r="D3417" s="1">
        <v>52165</v>
      </c>
      <c r="J3417" s="1" t="s">
        <v>0</v>
      </c>
      <c r="K3417" s="1" t="s">
        <v>49</v>
      </c>
      <c r="L3417" s="1">
        <v>-6</v>
      </c>
      <c r="M3417" s="1">
        <v>32</v>
      </c>
      <c r="N3417" s="6"/>
      <c r="O3417" s="6">
        <v>192</v>
      </c>
      <c r="P3417" s="6">
        <v>-1050669.73</v>
      </c>
      <c r="R3417" s="31">
        <v>-192</v>
      </c>
      <c r="S3417" s="28">
        <v>44165</v>
      </c>
    </row>
    <row r="3418" spans="1:19" x14ac:dyDescent="0.2">
      <c r="A3418" s="29">
        <v>42434</v>
      </c>
      <c r="B3418" s="1" t="s">
        <v>200</v>
      </c>
      <c r="C3418" s="27">
        <v>44144</v>
      </c>
      <c r="D3418" s="1">
        <v>52166</v>
      </c>
      <c r="J3418" s="1" t="s">
        <v>0</v>
      </c>
      <c r="K3418" s="1" t="s">
        <v>49</v>
      </c>
      <c r="L3418" s="1">
        <v>-4</v>
      </c>
      <c r="M3418" s="1">
        <v>32</v>
      </c>
      <c r="N3418" s="6"/>
      <c r="O3418" s="6">
        <v>128</v>
      </c>
      <c r="P3418" s="6">
        <v>-1050797.73</v>
      </c>
      <c r="R3418" s="31">
        <v>-128</v>
      </c>
      <c r="S3418" s="28">
        <v>44165</v>
      </c>
    </row>
    <row r="3419" spans="1:19" x14ac:dyDescent="0.2">
      <c r="A3419" s="29">
        <v>42435</v>
      </c>
      <c r="B3419" s="1" t="s">
        <v>200</v>
      </c>
      <c r="C3419" s="27">
        <v>44144</v>
      </c>
      <c r="D3419" s="1">
        <v>52167</v>
      </c>
      <c r="J3419" s="1" t="s">
        <v>0</v>
      </c>
      <c r="K3419" s="1" t="s">
        <v>49</v>
      </c>
      <c r="L3419" s="1">
        <v>-2</v>
      </c>
      <c r="M3419" s="1">
        <v>32</v>
      </c>
      <c r="N3419" s="6"/>
      <c r="O3419" s="6">
        <v>64</v>
      </c>
      <c r="P3419" s="6">
        <v>-1050861.73</v>
      </c>
      <c r="R3419" s="31">
        <v>-64</v>
      </c>
      <c r="S3419" s="28">
        <v>44165</v>
      </c>
    </row>
    <row r="3420" spans="1:19" x14ac:dyDescent="0.2">
      <c r="A3420" s="29">
        <v>42438</v>
      </c>
      <c r="B3420" s="1" t="s">
        <v>200</v>
      </c>
      <c r="C3420" s="27">
        <v>44144</v>
      </c>
      <c r="D3420" s="1">
        <v>52170</v>
      </c>
      <c r="J3420" s="1" t="s">
        <v>0</v>
      </c>
      <c r="K3420" s="1" t="s">
        <v>49</v>
      </c>
      <c r="L3420" s="1">
        <v>-22</v>
      </c>
      <c r="M3420" s="1">
        <v>32</v>
      </c>
      <c r="N3420" s="6"/>
      <c r="O3420" s="6">
        <v>704</v>
      </c>
      <c r="P3420" s="6">
        <v>-1051565.73</v>
      </c>
      <c r="R3420" s="31">
        <v>-704</v>
      </c>
      <c r="S3420" s="28">
        <v>44165</v>
      </c>
    </row>
    <row r="3421" spans="1:19" x14ac:dyDescent="0.2">
      <c r="A3421" s="29">
        <v>42439</v>
      </c>
      <c r="B3421" s="1" t="s">
        <v>200</v>
      </c>
      <c r="C3421" s="27">
        <v>44144</v>
      </c>
      <c r="D3421" s="1">
        <v>52171</v>
      </c>
      <c r="J3421" s="1" t="s">
        <v>0</v>
      </c>
      <c r="K3421" s="1" t="s">
        <v>49</v>
      </c>
      <c r="L3421" s="1">
        <v>-31</v>
      </c>
      <c r="M3421" s="1">
        <v>32</v>
      </c>
      <c r="N3421" s="6"/>
      <c r="O3421" s="6">
        <v>992</v>
      </c>
      <c r="P3421" s="6">
        <v>-1052557.73</v>
      </c>
      <c r="R3421" s="31">
        <v>-992</v>
      </c>
      <c r="S3421" s="28">
        <v>44165</v>
      </c>
    </row>
    <row r="3422" spans="1:19" x14ac:dyDescent="0.2">
      <c r="A3422" s="29">
        <v>42440</v>
      </c>
      <c r="B3422" s="1" t="s">
        <v>200</v>
      </c>
      <c r="C3422" s="27">
        <v>44144</v>
      </c>
      <c r="D3422" s="1">
        <v>52172</v>
      </c>
      <c r="J3422" s="1" t="s">
        <v>0</v>
      </c>
      <c r="K3422" s="1" t="s">
        <v>49</v>
      </c>
      <c r="L3422" s="1">
        <v>-21</v>
      </c>
      <c r="M3422" s="1">
        <v>32</v>
      </c>
      <c r="N3422" s="6"/>
      <c r="O3422" s="6">
        <v>672</v>
      </c>
      <c r="P3422" s="6">
        <v>-1053229.73</v>
      </c>
      <c r="R3422" s="31">
        <v>-672</v>
      </c>
      <c r="S3422" s="28">
        <v>44165</v>
      </c>
    </row>
    <row r="3423" spans="1:19" x14ac:dyDescent="0.2">
      <c r="A3423" s="29">
        <v>42441</v>
      </c>
      <c r="B3423" s="1" t="s">
        <v>200</v>
      </c>
      <c r="C3423" s="27">
        <v>44144</v>
      </c>
      <c r="D3423" s="1">
        <v>52173</v>
      </c>
      <c r="J3423" s="1" t="s">
        <v>0</v>
      </c>
      <c r="K3423" s="1" t="s">
        <v>49</v>
      </c>
      <c r="L3423" s="1">
        <v>-50</v>
      </c>
      <c r="M3423" s="1">
        <v>32</v>
      </c>
      <c r="N3423" s="6"/>
      <c r="O3423" s="6">
        <v>1600</v>
      </c>
      <c r="P3423" s="6">
        <v>-1054829.73</v>
      </c>
      <c r="R3423" s="31">
        <v>-1600</v>
      </c>
      <c r="S3423" s="28">
        <v>44165</v>
      </c>
    </row>
    <row r="3424" spans="1:19" x14ac:dyDescent="0.2">
      <c r="A3424" s="29">
        <v>42442</v>
      </c>
      <c r="B3424" s="1" t="s">
        <v>200</v>
      </c>
      <c r="C3424" s="27">
        <v>44144</v>
      </c>
      <c r="D3424" s="1">
        <v>52174</v>
      </c>
      <c r="J3424" s="1" t="s">
        <v>0</v>
      </c>
      <c r="K3424" s="1" t="s">
        <v>49</v>
      </c>
      <c r="L3424" s="1">
        <v>-18</v>
      </c>
      <c r="M3424" s="1">
        <v>32</v>
      </c>
      <c r="N3424" s="6"/>
      <c r="O3424" s="6">
        <v>576</v>
      </c>
      <c r="P3424" s="6">
        <v>-1055405.73</v>
      </c>
      <c r="R3424" s="31">
        <v>-576</v>
      </c>
      <c r="S3424" s="28">
        <v>44165</v>
      </c>
    </row>
    <row r="3425" spans="1:19" x14ac:dyDescent="0.2">
      <c r="A3425" s="29">
        <v>42443</v>
      </c>
      <c r="B3425" s="1" t="s">
        <v>200</v>
      </c>
      <c r="C3425" s="27">
        <v>44144</v>
      </c>
      <c r="D3425" s="1">
        <v>52175</v>
      </c>
      <c r="J3425" s="1" t="s">
        <v>0</v>
      </c>
      <c r="K3425" s="1" t="s">
        <v>49</v>
      </c>
      <c r="L3425" s="1">
        <v>-11</v>
      </c>
      <c r="M3425" s="1">
        <v>32</v>
      </c>
      <c r="N3425" s="6"/>
      <c r="O3425" s="6">
        <v>352</v>
      </c>
      <c r="P3425" s="6">
        <v>-1055757.73</v>
      </c>
      <c r="R3425" s="31">
        <v>-352</v>
      </c>
      <c r="S3425" s="28">
        <v>44165</v>
      </c>
    </row>
    <row r="3426" spans="1:19" x14ac:dyDescent="0.2">
      <c r="A3426" s="29">
        <v>42444</v>
      </c>
      <c r="B3426" s="1" t="s">
        <v>200</v>
      </c>
      <c r="C3426" s="27">
        <v>44144</v>
      </c>
      <c r="D3426" s="1">
        <v>52176</v>
      </c>
      <c r="J3426" s="1" t="s">
        <v>0</v>
      </c>
      <c r="K3426" s="1" t="s">
        <v>49</v>
      </c>
      <c r="L3426" s="1">
        <v>-12</v>
      </c>
      <c r="M3426" s="1">
        <v>32</v>
      </c>
      <c r="N3426" s="6"/>
      <c r="O3426" s="6">
        <v>384</v>
      </c>
      <c r="P3426" s="6">
        <v>-1056141.73</v>
      </c>
      <c r="R3426" s="31">
        <v>-384</v>
      </c>
      <c r="S3426" s="28">
        <v>44165</v>
      </c>
    </row>
    <row r="3427" spans="1:19" x14ac:dyDescent="0.2">
      <c r="A3427" s="29">
        <v>42418</v>
      </c>
      <c r="B3427" s="1" t="s">
        <v>200</v>
      </c>
      <c r="C3427" s="27">
        <v>44145</v>
      </c>
      <c r="D3427" s="1">
        <v>52154</v>
      </c>
      <c r="J3427" s="1" t="s">
        <v>0</v>
      </c>
      <c r="K3427" s="1" t="s">
        <v>49</v>
      </c>
      <c r="L3427" s="1">
        <v>-7</v>
      </c>
      <c r="M3427" s="1">
        <v>88</v>
      </c>
      <c r="N3427" s="6"/>
      <c r="O3427" s="6">
        <v>616</v>
      </c>
      <c r="P3427" s="6">
        <v>-1058141.73</v>
      </c>
      <c r="R3427" s="31">
        <v>-616</v>
      </c>
      <c r="S3427" s="28">
        <v>44165</v>
      </c>
    </row>
    <row r="3428" spans="1:19" x14ac:dyDescent="0.2">
      <c r="A3428" s="29">
        <v>42418</v>
      </c>
      <c r="B3428" s="1" t="s">
        <v>200</v>
      </c>
      <c r="C3428" s="27">
        <v>44145</v>
      </c>
      <c r="D3428" s="1">
        <v>52154</v>
      </c>
      <c r="J3428" s="1" t="s">
        <v>0</v>
      </c>
      <c r="K3428" s="1" t="s">
        <v>49</v>
      </c>
      <c r="L3428" s="1">
        <v>-6</v>
      </c>
      <c r="M3428" s="1">
        <v>88</v>
      </c>
      <c r="N3428" s="6"/>
      <c r="O3428" s="6">
        <v>528</v>
      </c>
      <c r="P3428" s="6">
        <v>-1057401.73</v>
      </c>
      <c r="R3428" s="31">
        <v>-528</v>
      </c>
      <c r="S3428" s="28">
        <v>44165</v>
      </c>
    </row>
    <row r="3429" spans="1:19" x14ac:dyDescent="0.2">
      <c r="A3429" s="29">
        <v>42418</v>
      </c>
      <c r="B3429" s="1" t="s">
        <v>200</v>
      </c>
      <c r="C3429" s="27">
        <v>44145</v>
      </c>
      <c r="D3429" s="1">
        <v>52154</v>
      </c>
      <c r="J3429" s="1" t="s">
        <v>0</v>
      </c>
      <c r="K3429" s="1" t="s">
        <v>49</v>
      </c>
      <c r="L3429" s="1">
        <v>-5.5</v>
      </c>
      <c r="M3429" s="1">
        <v>88</v>
      </c>
      <c r="N3429" s="6"/>
      <c r="O3429" s="6">
        <v>484</v>
      </c>
      <c r="P3429" s="6">
        <v>-1056749.73</v>
      </c>
      <c r="R3429" s="31">
        <v>-484</v>
      </c>
      <c r="S3429" s="28">
        <v>44165</v>
      </c>
    </row>
    <row r="3430" spans="1:19" x14ac:dyDescent="0.2">
      <c r="A3430" s="29">
        <v>42418</v>
      </c>
      <c r="B3430" s="1" t="s">
        <v>200</v>
      </c>
      <c r="C3430" s="27">
        <v>44145</v>
      </c>
      <c r="D3430" s="1">
        <v>52154</v>
      </c>
      <c r="J3430" s="1" t="s">
        <v>0</v>
      </c>
      <c r="K3430" s="1" t="s">
        <v>49</v>
      </c>
      <c r="L3430" s="1">
        <v>-1</v>
      </c>
      <c r="M3430" s="1">
        <v>124</v>
      </c>
      <c r="N3430" s="6"/>
      <c r="O3430" s="6">
        <v>124</v>
      </c>
      <c r="P3430" s="6">
        <v>-1056265.73</v>
      </c>
      <c r="R3430" s="31">
        <v>-124</v>
      </c>
      <c r="S3430" s="28">
        <v>44165</v>
      </c>
    </row>
    <row r="3431" spans="1:19" x14ac:dyDescent="0.2">
      <c r="A3431" s="29">
        <v>42418</v>
      </c>
      <c r="B3431" s="1" t="s">
        <v>200</v>
      </c>
      <c r="C3431" s="27">
        <v>44145</v>
      </c>
      <c r="D3431" s="1">
        <v>52154</v>
      </c>
      <c r="J3431" s="1" t="s">
        <v>0</v>
      </c>
      <c r="K3431" s="1" t="s">
        <v>49</v>
      </c>
      <c r="L3431" s="1">
        <v>-1</v>
      </c>
      <c r="M3431" s="1">
        <v>124</v>
      </c>
      <c r="N3431" s="6"/>
      <c r="O3431" s="6">
        <v>124</v>
      </c>
      <c r="P3431" s="6">
        <v>-1056873.73</v>
      </c>
      <c r="R3431" s="31">
        <v>-124</v>
      </c>
      <c r="S3431" s="28">
        <v>44165</v>
      </c>
    </row>
    <row r="3432" spans="1:19" x14ac:dyDescent="0.2">
      <c r="A3432" s="29">
        <v>42418</v>
      </c>
      <c r="B3432" s="1" t="s">
        <v>200</v>
      </c>
      <c r="C3432" s="27">
        <v>44145</v>
      </c>
      <c r="D3432" s="1">
        <v>52154</v>
      </c>
      <c r="J3432" s="1" t="s">
        <v>0</v>
      </c>
      <c r="K3432" s="1" t="s">
        <v>49</v>
      </c>
      <c r="L3432" s="1">
        <v>-1</v>
      </c>
      <c r="M3432" s="1">
        <v>124</v>
      </c>
      <c r="N3432" s="6"/>
      <c r="O3432" s="6">
        <v>124</v>
      </c>
      <c r="P3432" s="6">
        <v>-1057525.73</v>
      </c>
      <c r="R3432" s="31">
        <v>-124</v>
      </c>
      <c r="S3432" s="28">
        <v>44165</v>
      </c>
    </row>
    <row r="3433" spans="1:19" x14ac:dyDescent="0.2">
      <c r="A3433" s="29">
        <v>42178</v>
      </c>
      <c r="B3433" s="1" t="s">
        <v>200</v>
      </c>
      <c r="C3433" s="27">
        <v>44151</v>
      </c>
      <c r="D3433" s="1">
        <v>52051</v>
      </c>
      <c r="J3433" s="1" t="s">
        <v>0</v>
      </c>
      <c r="K3433" s="1" t="s">
        <v>49</v>
      </c>
      <c r="L3433" s="1">
        <v>-3.75</v>
      </c>
      <c r="M3433" s="1">
        <v>88</v>
      </c>
      <c r="N3433" s="6"/>
      <c r="O3433" s="6">
        <v>330</v>
      </c>
      <c r="P3433" s="6">
        <v>-1063523.73</v>
      </c>
      <c r="R3433" s="31">
        <v>-330</v>
      </c>
      <c r="S3433" s="28">
        <v>44165</v>
      </c>
    </row>
    <row r="3434" spans="1:19" x14ac:dyDescent="0.2">
      <c r="A3434" s="29">
        <v>42178</v>
      </c>
      <c r="B3434" s="1" t="s">
        <v>200</v>
      </c>
      <c r="C3434" s="27">
        <v>44151</v>
      </c>
      <c r="D3434" s="1">
        <v>52051</v>
      </c>
      <c r="J3434" s="1" t="s">
        <v>0</v>
      </c>
      <c r="K3434" s="1" t="s">
        <v>49</v>
      </c>
      <c r="L3434" s="1">
        <v>-3.5</v>
      </c>
      <c r="M3434" s="1">
        <v>88</v>
      </c>
      <c r="N3434" s="6"/>
      <c r="O3434" s="6">
        <v>308</v>
      </c>
      <c r="P3434" s="6">
        <v>-1077526.48</v>
      </c>
      <c r="R3434" s="31">
        <v>-308</v>
      </c>
      <c r="S3434" s="28">
        <v>44165</v>
      </c>
    </row>
    <row r="3435" spans="1:19" x14ac:dyDescent="0.2">
      <c r="A3435" s="29">
        <v>42178</v>
      </c>
      <c r="B3435" s="1" t="s">
        <v>200</v>
      </c>
      <c r="C3435" s="27">
        <v>44151</v>
      </c>
      <c r="D3435" s="1">
        <v>52051</v>
      </c>
      <c r="J3435" s="1" t="s">
        <v>0</v>
      </c>
      <c r="K3435" s="1" t="s">
        <v>49</v>
      </c>
      <c r="L3435" s="1">
        <v>-2.5</v>
      </c>
      <c r="M3435" s="1">
        <v>88</v>
      </c>
      <c r="N3435" s="6"/>
      <c r="O3435" s="6">
        <v>220</v>
      </c>
      <c r="P3435" s="6">
        <v>-1077914.48</v>
      </c>
      <c r="R3435" s="31">
        <v>-220</v>
      </c>
      <c r="S3435" s="28">
        <v>44165</v>
      </c>
    </row>
    <row r="3436" spans="1:19" x14ac:dyDescent="0.2">
      <c r="A3436" s="29">
        <v>42178</v>
      </c>
      <c r="B3436" s="1" t="s">
        <v>200</v>
      </c>
      <c r="C3436" s="27">
        <v>44151</v>
      </c>
      <c r="D3436" s="1">
        <v>52051</v>
      </c>
      <c r="J3436" s="1" t="s">
        <v>0</v>
      </c>
      <c r="K3436" s="1" t="s">
        <v>49</v>
      </c>
      <c r="L3436" s="1">
        <v>-1.5</v>
      </c>
      <c r="M3436" s="1">
        <v>88</v>
      </c>
      <c r="N3436" s="6"/>
      <c r="O3436" s="6">
        <v>132</v>
      </c>
      <c r="P3436" s="6">
        <v>-1077218.48</v>
      </c>
      <c r="R3436" s="31">
        <v>-132</v>
      </c>
      <c r="S3436" s="28">
        <v>44165</v>
      </c>
    </row>
    <row r="3437" spans="1:19" x14ac:dyDescent="0.2">
      <c r="A3437" s="29">
        <v>42178</v>
      </c>
      <c r="B3437" s="1" t="s">
        <v>200</v>
      </c>
      <c r="C3437" s="27">
        <v>44151</v>
      </c>
      <c r="D3437" s="1">
        <v>52051</v>
      </c>
      <c r="J3437" s="1" t="s">
        <v>0</v>
      </c>
      <c r="K3437" s="1" t="s">
        <v>49</v>
      </c>
      <c r="L3437" s="1">
        <v>-1</v>
      </c>
      <c r="M3437" s="1">
        <v>124</v>
      </c>
      <c r="N3437" s="6"/>
      <c r="O3437" s="6">
        <v>124</v>
      </c>
      <c r="P3437" s="6">
        <v>-1077694.48</v>
      </c>
      <c r="R3437" s="31">
        <v>-124</v>
      </c>
      <c r="S3437" s="28">
        <v>44165</v>
      </c>
    </row>
    <row r="3438" spans="1:19" x14ac:dyDescent="0.2">
      <c r="A3438" s="29">
        <v>42178</v>
      </c>
      <c r="B3438" s="1" t="s">
        <v>200</v>
      </c>
      <c r="C3438" s="27">
        <v>44151</v>
      </c>
      <c r="D3438" s="1">
        <v>52051</v>
      </c>
      <c r="J3438" s="1" t="s">
        <v>0</v>
      </c>
      <c r="K3438" s="1" t="s">
        <v>49</v>
      </c>
      <c r="L3438" s="1">
        <v>-1</v>
      </c>
      <c r="M3438" s="1">
        <v>88</v>
      </c>
      <c r="N3438" s="6"/>
      <c r="O3438" s="6">
        <v>88</v>
      </c>
      <c r="P3438" s="6">
        <v>-1058229.73</v>
      </c>
      <c r="R3438" s="31">
        <v>-88</v>
      </c>
      <c r="S3438" s="28">
        <v>44165</v>
      </c>
    </row>
    <row r="3439" spans="1:19" x14ac:dyDescent="0.2">
      <c r="A3439" s="29">
        <v>42178</v>
      </c>
      <c r="B3439" s="1" t="s">
        <v>200</v>
      </c>
      <c r="C3439" s="27">
        <v>44151</v>
      </c>
      <c r="D3439" s="1">
        <v>52051</v>
      </c>
      <c r="J3439" s="1" t="s">
        <v>0</v>
      </c>
      <c r="K3439" s="1" t="s">
        <v>49</v>
      </c>
      <c r="L3439" s="1">
        <v>-0.75</v>
      </c>
      <c r="M3439" s="1">
        <v>88</v>
      </c>
      <c r="N3439" s="6"/>
      <c r="O3439" s="6">
        <v>66</v>
      </c>
      <c r="P3439" s="6">
        <v>-1058339.73</v>
      </c>
      <c r="R3439" s="31">
        <v>-66</v>
      </c>
      <c r="S3439" s="28">
        <v>44165</v>
      </c>
    </row>
    <row r="3440" spans="1:19" x14ac:dyDescent="0.2">
      <c r="A3440" s="29">
        <v>42178</v>
      </c>
      <c r="B3440" s="1" t="s">
        <v>200</v>
      </c>
      <c r="C3440" s="27">
        <v>44151</v>
      </c>
      <c r="D3440" s="1">
        <v>52051</v>
      </c>
      <c r="J3440" s="1" t="s">
        <v>0</v>
      </c>
      <c r="K3440" s="1" t="s">
        <v>49</v>
      </c>
      <c r="L3440" s="1">
        <v>-0.75</v>
      </c>
      <c r="M3440" s="1">
        <v>88</v>
      </c>
      <c r="N3440" s="6"/>
      <c r="O3440" s="6">
        <v>66</v>
      </c>
      <c r="P3440" s="6">
        <v>-1065714.23</v>
      </c>
      <c r="R3440" s="31">
        <v>-66</v>
      </c>
      <c r="S3440" s="28">
        <v>44165</v>
      </c>
    </row>
    <row r="3441" spans="1:19" x14ac:dyDescent="0.2">
      <c r="A3441" s="29">
        <v>42178</v>
      </c>
      <c r="B3441" s="1" t="s">
        <v>200</v>
      </c>
      <c r="C3441" s="27">
        <v>44151</v>
      </c>
      <c r="D3441" s="1">
        <v>52051</v>
      </c>
      <c r="J3441" s="1" t="s">
        <v>0</v>
      </c>
      <c r="K3441" s="1" t="s">
        <v>49</v>
      </c>
      <c r="L3441" s="1">
        <v>-1</v>
      </c>
      <c r="M3441" s="1">
        <v>66</v>
      </c>
      <c r="N3441" s="6"/>
      <c r="O3441" s="6">
        <v>66</v>
      </c>
      <c r="P3441" s="6">
        <v>-1079032.48</v>
      </c>
      <c r="R3441" s="31">
        <v>-66</v>
      </c>
      <c r="S3441" s="28">
        <v>44165</v>
      </c>
    </row>
    <row r="3442" spans="1:19" x14ac:dyDescent="0.2">
      <c r="A3442" s="29">
        <v>42178</v>
      </c>
      <c r="B3442" s="1" t="s">
        <v>200</v>
      </c>
      <c r="C3442" s="27">
        <v>44151</v>
      </c>
      <c r="D3442" s="1">
        <v>52051</v>
      </c>
      <c r="J3442" s="1" t="s">
        <v>0</v>
      </c>
      <c r="K3442" s="1" t="s">
        <v>49</v>
      </c>
      <c r="L3442" s="1">
        <v>-0.5</v>
      </c>
      <c r="M3442" s="1">
        <v>88</v>
      </c>
      <c r="N3442" s="6"/>
      <c r="O3442" s="6">
        <v>44</v>
      </c>
      <c r="P3442" s="6">
        <v>-1058273.73</v>
      </c>
      <c r="R3442" s="31">
        <v>-44</v>
      </c>
      <c r="S3442" s="28">
        <v>44165</v>
      </c>
    </row>
    <row r="3443" spans="1:19" x14ac:dyDescent="0.2">
      <c r="A3443" s="29">
        <v>42178</v>
      </c>
      <c r="B3443" s="1" t="s">
        <v>200</v>
      </c>
      <c r="C3443" s="27">
        <v>44151</v>
      </c>
      <c r="D3443" s="1">
        <v>52051</v>
      </c>
      <c r="J3443" s="1" t="s">
        <v>0</v>
      </c>
      <c r="K3443" s="1" t="s">
        <v>49</v>
      </c>
      <c r="L3443" s="1">
        <v>-0.5</v>
      </c>
      <c r="M3443" s="1">
        <v>88</v>
      </c>
      <c r="N3443" s="6"/>
      <c r="O3443" s="6">
        <v>44</v>
      </c>
      <c r="P3443" s="6">
        <v>-1077570.48</v>
      </c>
      <c r="R3443" s="31">
        <v>-44</v>
      </c>
      <c r="S3443" s="28">
        <v>44165</v>
      </c>
    </row>
    <row r="3444" spans="1:19" x14ac:dyDescent="0.2">
      <c r="A3444" s="29">
        <v>42178</v>
      </c>
      <c r="B3444" s="1" t="s">
        <v>200</v>
      </c>
      <c r="C3444" s="27">
        <v>44151</v>
      </c>
      <c r="D3444" s="1">
        <v>52051</v>
      </c>
      <c r="J3444" s="1" t="s">
        <v>0</v>
      </c>
      <c r="K3444" s="1" t="s">
        <v>49</v>
      </c>
      <c r="L3444" s="1">
        <v>-1</v>
      </c>
      <c r="M3444" s="1">
        <v>16</v>
      </c>
      <c r="N3444" s="6"/>
      <c r="O3444" s="6">
        <v>16</v>
      </c>
      <c r="P3444" s="6">
        <v>-1079048.48</v>
      </c>
      <c r="R3444" s="31">
        <v>-16</v>
      </c>
      <c r="S3444" s="28">
        <v>44165</v>
      </c>
    </row>
    <row r="3445" spans="1:19" x14ac:dyDescent="0.2">
      <c r="A3445" s="29">
        <v>42178</v>
      </c>
      <c r="B3445" s="1" t="s">
        <v>200</v>
      </c>
      <c r="C3445" s="27">
        <v>44151</v>
      </c>
      <c r="D3445" s="1">
        <v>52051</v>
      </c>
      <c r="J3445" s="1" t="s">
        <v>0</v>
      </c>
      <c r="K3445" s="1" t="s">
        <v>49</v>
      </c>
      <c r="L3445" s="1">
        <v>-1</v>
      </c>
      <c r="M3445" s="1">
        <v>12</v>
      </c>
      <c r="N3445" s="6"/>
      <c r="O3445" s="6">
        <v>12</v>
      </c>
      <c r="P3445" s="6">
        <v>-1078966.48</v>
      </c>
      <c r="R3445" s="31">
        <v>-12</v>
      </c>
      <c r="S3445" s="28">
        <v>44165</v>
      </c>
    </row>
    <row r="3446" spans="1:19" x14ac:dyDescent="0.2">
      <c r="A3446" s="29">
        <v>42263</v>
      </c>
      <c r="B3446" s="1" t="s">
        <v>200</v>
      </c>
      <c r="C3446" s="27">
        <v>44151</v>
      </c>
      <c r="D3446" s="1">
        <v>52074</v>
      </c>
      <c r="J3446" s="1" t="s">
        <v>0</v>
      </c>
      <c r="K3446" s="1" t="s">
        <v>49</v>
      </c>
      <c r="L3446" s="1">
        <v>-5.5</v>
      </c>
      <c r="M3446" s="1">
        <v>88</v>
      </c>
      <c r="N3446" s="6"/>
      <c r="O3446" s="6">
        <v>484</v>
      </c>
      <c r="P3446" s="6">
        <v>-1076134.48</v>
      </c>
      <c r="R3446" s="31">
        <v>-484</v>
      </c>
      <c r="S3446" s="28">
        <v>44165</v>
      </c>
    </row>
    <row r="3447" spans="1:19" x14ac:dyDescent="0.2">
      <c r="A3447" s="29">
        <v>42263</v>
      </c>
      <c r="B3447" s="1" t="s">
        <v>200</v>
      </c>
      <c r="C3447" s="27">
        <v>44151</v>
      </c>
      <c r="D3447" s="1">
        <v>52074</v>
      </c>
      <c r="J3447" s="1" t="s">
        <v>0</v>
      </c>
      <c r="K3447" s="1" t="s">
        <v>49</v>
      </c>
      <c r="L3447" s="1">
        <v>-1</v>
      </c>
      <c r="M3447" s="1">
        <v>298</v>
      </c>
      <c r="N3447" s="6"/>
      <c r="O3447" s="6">
        <v>298</v>
      </c>
      <c r="P3447" s="6">
        <v>-1076432.48</v>
      </c>
      <c r="R3447" s="31">
        <v>-298</v>
      </c>
      <c r="S3447" s="28">
        <v>44165</v>
      </c>
    </row>
    <row r="3448" spans="1:19" x14ac:dyDescent="0.2">
      <c r="A3448" s="29">
        <v>42263</v>
      </c>
      <c r="B3448" s="1" t="s">
        <v>200</v>
      </c>
      <c r="C3448" s="27">
        <v>44151</v>
      </c>
      <c r="D3448" s="1">
        <v>52074</v>
      </c>
      <c r="J3448" s="1" t="s">
        <v>0</v>
      </c>
      <c r="K3448" s="1" t="s">
        <v>49</v>
      </c>
      <c r="L3448" s="1">
        <v>-2</v>
      </c>
      <c r="M3448" s="1">
        <v>88</v>
      </c>
      <c r="N3448" s="6"/>
      <c r="O3448" s="6">
        <v>176</v>
      </c>
      <c r="P3448" s="6">
        <v>-1058515.73</v>
      </c>
      <c r="R3448" s="31">
        <v>-176</v>
      </c>
      <c r="S3448" s="28">
        <v>44165</v>
      </c>
    </row>
    <row r="3449" spans="1:19" x14ac:dyDescent="0.2">
      <c r="A3449" s="29">
        <v>42263</v>
      </c>
      <c r="B3449" s="1" t="s">
        <v>200</v>
      </c>
      <c r="C3449" s="27">
        <v>44151</v>
      </c>
      <c r="D3449" s="1">
        <v>52074</v>
      </c>
      <c r="J3449" s="1" t="s">
        <v>0</v>
      </c>
      <c r="K3449" s="1" t="s">
        <v>49</v>
      </c>
      <c r="L3449" s="1">
        <v>-1</v>
      </c>
      <c r="M3449" s="1">
        <v>124</v>
      </c>
      <c r="N3449" s="6"/>
      <c r="O3449" s="6">
        <v>124</v>
      </c>
      <c r="P3449" s="6">
        <v>-1075650.48</v>
      </c>
      <c r="R3449" s="31">
        <v>-124</v>
      </c>
      <c r="S3449" s="28">
        <v>44165</v>
      </c>
    </row>
    <row r="3450" spans="1:19" x14ac:dyDescent="0.2">
      <c r="A3450" s="29">
        <v>42263</v>
      </c>
      <c r="B3450" s="1" t="s">
        <v>200</v>
      </c>
      <c r="C3450" s="27">
        <v>44151</v>
      </c>
      <c r="D3450" s="1">
        <v>52074</v>
      </c>
      <c r="J3450" s="1" t="s">
        <v>0</v>
      </c>
      <c r="K3450" s="1" t="s">
        <v>49</v>
      </c>
      <c r="L3450" s="1">
        <v>-0.75</v>
      </c>
      <c r="M3450" s="1">
        <v>88</v>
      </c>
      <c r="N3450" s="6"/>
      <c r="O3450" s="6">
        <v>66</v>
      </c>
      <c r="P3450" s="6">
        <v>-1072830.48</v>
      </c>
      <c r="R3450" s="31">
        <v>-66</v>
      </c>
      <c r="S3450" s="28">
        <v>44165</v>
      </c>
    </row>
    <row r="3451" spans="1:19" x14ac:dyDescent="0.2">
      <c r="A3451" s="29">
        <v>42263</v>
      </c>
      <c r="B3451" s="1" t="s">
        <v>200</v>
      </c>
      <c r="C3451" s="27">
        <v>44151</v>
      </c>
      <c r="D3451" s="1">
        <v>52074</v>
      </c>
      <c r="J3451" s="1" t="s">
        <v>0</v>
      </c>
      <c r="K3451" s="1" t="s">
        <v>49</v>
      </c>
      <c r="L3451" s="1">
        <v>-0.25</v>
      </c>
      <c r="M3451" s="1">
        <v>88</v>
      </c>
      <c r="N3451" s="6"/>
      <c r="O3451" s="6">
        <v>22</v>
      </c>
      <c r="P3451" s="6">
        <v>-1072764.48</v>
      </c>
      <c r="R3451" s="31">
        <v>-22</v>
      </c>
      <c r="S3451" s="28">
        <v>44165</v>
      </c>
    </row>
    <row r="3452" spans="1:19" x14ac:dyDescent="0.2">
      <c r="A3452" s="29">
        <v>42298</v>
      </c>
      <c r="B3452" s="1" t="s">
        <v>200</v>
      </c>
      <c r="C3452" s="27">
        <v>44151</v>
      </c>
      <c r="D3452" s="1">
        <v>52081</v>
      </c>
      <c r="J3452" s="1" t="s">
        <v>0</v>
      </c>
      <c r="K3452" s="1" t="s">
        <v>49</v>
      </c>
      <c r="L3452" s="1">
        <v>-1</v>
      </c>
      <c r="M3452" s="1">
        <v>2340</v>
      </c>
      <c r="N3452" s="6"/>
      <c r="O3452" s="6">
        <v>2340</v>
      </c>
      <c r="P3452" s="6">
        <v>-1062699.73</v>
      </c>
      <c r="R3452" s="31">
        <v>-2340</v>
      </c>
      <c r="S3452" s="28">
        <v>44165</v>
      </c>
    </row>
    <row r="3453" spans="1:19" x14ac:dyDescent="0.2">
      <c r="A3453" s="29">
        <v>42298</v>
      </c>
      <c r="B3453" s="1" t="s">
        <v>200</v>
      </c>
      <c r="C3453" s="27">
        <v>44151</v>
      </c>
      <c r="D3453" s="1">
        <v>52081</v>
      </c>
      <c r="J3453" s="1" t="s">
        <v>0</v>
      </c>
      <c r="K3453" s="1" t="s">
        <v>49</v>
      </c>
      <c r="L3453" s="1">
        <v>-2</v>
      </c>
      <c r="M3453" s="1">
        <v>498</v>
      </c>
      <c r="N3453" s="6"/>
      <c r="O3453" s="6">
        <v>996</v>
      </c>
      <c r="P3453" s="6">
        <v>-1059511.73</v>
      </c>
      <c r="R3453" s="31">
        <v>-996</v>
      </c>
      <c r="S3453" s="28">
        <v>44165</v>
      </c>
    </row>
    <row r="3454" spans="1:19" x14ac:dyDescent="0.2">
      <c r="A3454" s="29">
        <v>42298</v>
      </c>
      <c r="B3454" s="1" t="s">
        <v>200</v>
      </c>
      <c r="C3454" s="27">
        <v>44151</v>
      </c>
      <c r="D3454" s="1">
        <v>52081</v>
      </c>
      <c r="J3454" s="1" t="s">
        <v>0</v>
      </c>
      <c r="K3454" s="1" t="s">
        <v>49</v>
      </c>
      <c r="L3454" s="1">
        <v>-1</v>
      </c>
      <c r="M3454" s="1">
        <v>848</v>
      </c>
      <c r="N3454" s="6"/>
      <c r="O3454" s="6">
        <v>848</v>
      </c>
      <c r="P3454" s="6">
        <v>-1060359.73</v>
      </c>
      <c r="R3454" s="31">
        <v>-848</v>
      </c>
      <c r="S3454" s="28">
        <v>44165</v>
      </c>
    </row>
    <row r="3455" spans="1:19" x14ac:dyDescent="0.2">
      <c r="A3455" s="29">
        <v>42298</v>
      </c>
      <c r="B3455" s="1" t="s">
        <v>200</v>
      </c>
      <c r="C3455" s="27">
        <v>44151</v>
      </c>
      <c r="D3455" s="1">
        <v>52081</v>
      </c>
      <c r="J3455" s="1" t="s">
        <v>0</v>
      </c>
      <c r="K3455" s="1" t="s">
        <v>49</v>
      </c>
      <c r="L3455" s="1">
        <v>-8</v>
      </c>
      <c r="M3455" s="1">
        <v>88</v>
      </c>
      <c r="N3455" s="6"/>
      <c r="O3455" s="6">
        <v>704</v>
      </c>
      <c r="P3455" s="6">
        <v>-1075121.48</v>
      </c>
      <c r="R3455" s="31">
        <v>-704</v>
      </c>
      <c r="S3455" s="28">
        <v>44165</v>
      </c>
    </row>
    <row r="3456" spans="1:19" x14ac:dyDescent="0.2">
      <c r="A3456" s="29">
        <v>42298</v>
      </c>
      <c r="B3456" s="1" t="s">
        <v>200</v>
      </c>
      <c r="C3456" s="27">
        <v>44151</v>
      </c>
      <c r="D3456" s="1">
        <v>52081</v>
      </c>
      <c r="J3456" s="1" t="s">
        <v>0</v>
      </c>
      <c r="K3456" s="1" t="s">
        <v>49</v>
      </c>
      <c r="L3456" s="1">
        <v>-1</v>
      </c>
      <c r="M3456" s="1">
        <v>394.15</v>
      </c>
      <c r="N3456" s="6"/>
      <c r="O3456" s="6">
        <v>394.15</v>
      </c>
      <c r="P3456" s="6">
        <v>-1079442.6299999999</v>
      </c>
      <c r="R3456" s="31">
        <v>-394.15</v>
      </c>
      <c r="S3456" s="28">
        <v>44165</v>
      </c>
    </row>
    <row r="3457" spans="1:19" x14ac:dyDescent="0.2">
      <c r="A3457" s="29">
        <v>42298</v>
      </c>
      <c r="B3457" s="1" t="s">
        <v>200</v>
      </c>
      <c r="C3457" s="27">
        <v>44151</v>
      </c>
      <c r="D3457" s="1">
        <v>52081</v>
      </c>
      <c r="J3457" s="1" t="s">
        <v>0</v>
      </c>
      <c r="K3457" s="1" t="s">
        <v>49</v>
      </c>
      <c r="L3457" s="1">
        <v>-1</v>
      </c>
      <c r="M3457" s="1">
        <v>298</v>
      </c>
      <c r="N3457" s="6"/>
      <c r="O3457" s="6">
        <v>298</v>
      </c>
      <c r="P3457" s="6">
        <v>-1062997.73</v>
      </c>
      <c r="R3457" s="31">
        <v>-298</v>
      </c>
      <c r="S3457" s="28">
        <v>44165</v>
      </c>
    </row>
    <row r="3458" spans="1:19" x14ac:dyDescent="0.2">
      <c r="A3458" s="29">
        <v>42298</v>
      </c>
      <c r="B3458" s="1" t="s">
        <v>200</v>
      </c>
      <c r="C3458" s="27">
        <v>44151</v>
      </c>
      <c r="D3458" s="1">
        <v>52081</v>
      </c>
      <c r="J3458" s="1" t="s">
        <v>0</v>
      </c>
      <c r="K3458" s="1" t="s">
        <v>49</v>
      </c>
      <c r="L3458" s="1">
        <v>-1</v>
      </c>
      <c r="M3458" s="1">
        <v>188</v>
      </c>
      <c r="N3458" s="6"/>
      <c r="O3458" s="6">
        <v>188</v>
      </c>
      <c r="P3458" s="6">
        <v>-1075337.48</v>
      </c>
      <c r="R3458" s="31">
        <v>-188</v>
      </c>
      <c r="S3458" s="28">
        <v>44165</v>
      </c>
    </row>
    <row r="3459" spans="1:19" x14ac:dyDescent="0.2">
      <c r="A3459" s="29">
        <v>42298</v>
      </c>
      <c r="B3459" s="1" t="s">
        <v>200</v>
      </c>
      <c r="C3459" s="27">
        <v>44151</v>
      </c>
      <c r="D3459" s="1">
        <v>52081</v>
      </c>
      <c r="J3459" s="1" t="s">
        <v>0</v>
      </c>
      <c r="K3459" s="1" t="s">
        <v>49</v>
      </c>
      <c r="L3459" s="1">
        <v>-1</v>
      </c>
      <c r="M3459" s="1">
        <v>98</v>
      </c>
      <c r="N3459" s="6"/>
      <c r="O3459" s="6">
        <v>98</v>
      </c>
      <c r="P3459" s="6">
        <v>-1063095.73</v>
      </c>
      <c r="R3459" s="31">
        <v>-98</v>
      </c>
      <c r="S3459" s="28">
        <v>44165</v>
      </c>
    </row>
    <row r="3460" spans="1:19" x14ac:dyDescent="0.2">
      <c r="A3460" s="29">
        <v>42298</v>
      </c>
      <c r="B3460" s="1" t="s">
        <v>200</v>
      </c>
      <c r="C3460" s="27">
        <v>44151</v>
      </c>
      <c r="D3460" s="1">
        <v>52081</v>
      </c>
      <c r="J3460" s="1" t="s">
        <v>0</v>
      </c>
      <c r="K3460" s="1" t="s">
        <v>49</v>
      </c>
      <c r="L3460" s="1">
        <v>-1</v>
      </c>
      <c r="M3460" s="1">
        <v>98</v>
      </c>
      <c r="N3460" s="6"/>
      <c r="O3460" s="6">
        <v>98</v>
      </c>
      <c r="P3460" s="6">
        <v>-1063193.73</v>
      </c>
      <c r="R3460" s="31">
        <v>-98</v>
      </c>
      <c r="S3460" s="28">
        <v>44165</v>
      </c>
    </row>
    <row r="3461" spans="1:19" x14ac:dyDescent="0.2">
      <c r="A3461" s="29">
        <v>42298</v>
      </c>
      <c r="B3461" s="1" t="s">
        <v>200</v>
      </c>
      <c r="C3461" s="27">
        <v>44151</v>
      </c>
      <c r="D3461" s="1">
        <v>52081</v>
      </c>
      <c r="J3461" s="1" t="s">
        <v>0</v>
      </c>
      <c r="K3461" s="1" t="s">
        <v>49</v>
      </c>
      <c r="L3461" s="1">
        <v>-1</v>
      </c>
      <c r="M3461" s="1">
        <v>28</v>
      </c>
      <c r="N3461" s="6"/>
      <c r="O3461" s="6">
        <v>28</v>
      </c>
      <c r="P3461" s="6">
        <v>-1075149.48</v>
      </c>
      <c r="R3461" s="31">
        <v>-28</v>
      </c>
      <c r="S3461" s="28">
        <v>44165</v>
      </c>
    </row>
    <row r="3462" spans="1:19" x14ac:dyDescent="0.2">
      <c r="A3462" s="29">
        <v>42373</v>
      </c>
      <c r="B3462" s="1" t="s">
        <v>200</v>
      </c>
      <c r="C3462" s="27">
        <v>44151</v>
      </c>
      <c r="D3462" s="1">
        <v>52142</v>
      </c>
      <c r="J3462" s="1" t="s">
        <v>0</v>
      </c>
      <c r="K3462" s="1" t="s">
        <v>49</v>
      </c>
      <c r="L3462" s="1">
        <v>-1</v>
      </c>
      <c r="M3462" s="1">
        <v>898</v>
      </c>
      <c r="N3462" s="6"/>
      <c r="O3462" s="6">
        <v>898</v>
      </c>
      <c r="P3462" s="6">
        <v>-1064421.73</v>
      </c>
      <c r="R3462" s="31">
        <v>-898</v>
      </c>
      <c r="S3462" s="28">
        <v>44165</v>
      </c>
    </row>
    <row r="3463" spans="1:19" x14ac:dyDescent="0.2">
      <c r="A3463" s="29">
        <v>42373</v>
      </c>
      <c r="B3463" s="1" t="s">
        <v>200</v>
      </c>
      <c r="C3463" s="27">
        <v>44151</v>
      </c>
      <c r="D3463" s="1">
        <v>52142</v>
      </c>
      <c r="J3463" s="1" t="s">
        <v>0</v>
      </c>
      <c r="K3463" s="1" t="s">
        <v>49</v>
      </c>
      <c r="L3463" s="1">
        <v>-3</v>
      </c>
      <c r="M3463" s="1">
        <v>88</v>
      </c>
      <c r="N3463" s="6"/>
      <c r="O3463" s="6">
        <v>264</v>
      </c>
      <c r="P3463" s="6">
        <v>-1070721.23</v>
      </c>
      <c r="R3463" s="31">
        <v>-264</v>
      </c>
      <c r="S3463" s="28">
        <v>44165</v>
      </c>
    </row>
    <row r="3464" spans="1:19" x14ac:dyDescent="0.2">
      <c r="A3464" s="29">
        <v>42373</v>
      </c>
      <c r="B3464" s="1" t="s">
        <v>200</v>
      </c>
      <c r="C3464" s="27">
        <v>44151</v>
      </c>
      <c r="D3464" s="1">
        <v>52142</v>
      </c>
      <c r="J3464" s="1" t="s">
        <v>0</v>
      </c>
      <c r="K3464" s="1" t="s">
        <v>49</v>
      </c>
      <c r="L3464" s="1">
        <v>-1</v>
      </c>
      <c r="M3464" s="1">
        <v>124</v>
      </c>
      <c r="N3464" s="6"/>
      <c r="O3464" s="6">
        <v>124</v>
      </c>
      <c r="P3464" s="6">
        <v>-1070457.23</v>
      </c>
      <c r="R3464" s="31">
        <v>-124</v>
      </c>
      <c r="S3464" s="28">
        <v>44165</v>
      </c>
    </row>
    <row r="3465" spans="1:19" x14ac:dyDescent="0.2">
      <c r="A3465" s="29">
        <v>42373</v>
      </c>
      <c r="B3465" s="1" t="s">
        <v>200</v>
      </c>
      <c r="C3465" s="27">
        <v>44151</v>
      </c>
      <c r="D3465" s="1">
        <v>52142</v>
      </c>
      <c r="J3465" s="1" t="s">
        <v>0</v>
      </c>
      <c r="K3465" s="1" t="s">
        <v>49</v>
      </c>
      <c r="L3465" s="1">
        <v>-1</v>
      </c>
      <c r="M3465" s="1">
        <v>98</v>
      </c>
      <c r="N3465" s="6"/>
      <c r="O3465" s="6">
        <v>98</v>
      </c>
      <c r="P3465" s="6">
        <v>-1064519.73</v>
      </c>
      <c r="R3465" s="31">
        <v>-98</v>
      </c>
      <c r="S3465" s="28">
        <v>44165</v>
      </c>
    </row>
    <row r="3466" spans="1:19" x14ac:dyDescent="0.2">
      <c r="A3466" s="29">
        <v>42373</v>
      </c>
      <c r="B3466" s="1" t="s">
        <v>200</v>
      </c>
      <c r="C3466" s="27">
        <v>44151</v>
      </c>
      <c r="D3466" s="1">
        <v>52142</v>
      </c>
      <c r="J3466" s="1" t="s">
        <v>0</v>
      </c>
      <c r="K3466" s="1" t="s">
        <v>49</v>
      </c>
      <c r="L3466" s="1">
        <v>-1</v>
      </c>
      <c r="M3466" s="1">
        <v>12</v>
      </c>
      <c r="N3466" s="6"/>
      <c r="O3466" s="6">
        <v>12</v>
      </c>
      <c r="P3466" s="6">
        <v>-1072864.48</v>
      </c>
      <c r="R3466" s="31">
        <v>-12</v>
      </c>
      <c r="S3466" s="28">
        <v>44165</v>
      </c>
    </row>
    <row r="3467" spans="1:19" x14ac:dyDescent="0.2">
      <c r="A3467" s="29">
        <v>42412</v>
      </c>
      <c r="B3467" s="1" t="s">
        <v>200</v>
      </c>
      <c r="C3467" s="27">
        <v>44151</v>
      </c>
      <c r="D3467" s="1">
        <v>52148</v>
      </c>
      <c r="J3467" s="1" t="s">
        <v>0</v>
      </c>
      <c r="K3467" s="1" t="s">
        <v>49</v>
      </c>
      <c r="L3467" s="1">
        <v>-0.5</v>
      </c>
      <c r="M3467" s="1">
        <v>88</v>
      </c>
      <c r="N3467" s="6"/>
      <c r="O3467" s="6">
        <v>44</v>
      </c>
      <c r="P3467" s="6">
        <v>-1064563.73</v>
      </c>
      <c r="R3467" s="31">
        <v>-44</v>
      </c>
      <c r="S3467" s="28">
        <v>44165</v>
      </c>
    </row>
    <row r="3468" spans="1:19" x14ac:dyDescent="0.2">
      <c r="A3468" s="29">
        <v>42414</v>
      </c>
      <c r="B3468" s="1" t="s">
        <v>200</v>
      </c>
      <c r="C3468" s="27">
        <v>44151</v>
      </c>
      <c r="D3468" s="1">
        <v>52150</v>
      </c>
      <c r="J3468" s="1" t="s">
        <v>0</v>
      </c>
      <c r="K3468" s="1" t="s">
        <v>49</v>
      </c>
      <c r="L3468" s="1">
        <v>-6</v>
      </c>
      <c r="M3468" s="1">
        <v>110</v>
      </c>
      <c r="N3468" s="6"/>
      <c r="O3468" s="6">
        <v>660</v>
      </c>
      <c r="P3468" s="6">
        <v>-1074161.48</v>
      </c>
      <c r="R3468" s="31">
        <v>-660</v>
      </c>
      <c r="S3468" s="28">
        <v>44165</v>
      </c>
    </row>
    <row r="3469" spans="1:19" x14ac:dyDescent="0.2">
      <c r="A3469" s="29">
        <v>42414</v>
      </c>
      <c r="B3469" s="1" t="s">
        <v>200</v>
      </c>
      <c r="C3469" s="27">
        <v>44151</v>
      </c>
      <c r="D3469" s="1">
        <v>52150</v>
      </c>
      <c r="J3469" s="1" t="s">
        <v>0</v>
      </c>
      <c r="K3469" s="1" t="s">
        <v>49</v>
      </c>
      <c r="L3469" s="1">
        <v>-3.25</v>
      </c>
      <c r="M3469" s="1">
        <v>110</v>
      </c>
      <c r="N3469" s="6"/>
      <c r="O3469" s="6">
        <v>357.5</v>
      </c>
      <c r="P3469" s="6">
        <v>-1065076.23</v>
      </c>
      <c r="R3469" s="31">
        <v>-357.5</v>
      </c>
      <c r="S3469" s="28">
        <v>44165</v>
      </c>
    </row>
    <row r="3470" spans="1:19" x14ac:dyDescent="0.2">
      <c r="A3470" s="29">
        <v>42414</v>
      </c>
      <c r="B3470" s="1" t="s">
        <v>200</v>
      </c>
      <c r="C3470" s="27">
        <v>44151</v>
      </c>
      <c r="D3470" s="1">
        <v>52150</v>
      </c>
      <c r="J3470" s="1" t="s">
        <v>0</v>
      </c>
      <c r="K3470" s="1" t="s">
        <v>49</v>
      </c>
      <c r="L3470" s="1">
        <v>-1</v>
      </c>
      <c r="M3470" s="1">
        <v>155</v>
      </c>
      <c r="N3470" s="6"/>
      <c r="O3470" s="6">
        <v>155</v>
      </c>
      <c r="P3470" s="6">
        <v>-1064718.73</v>
      </c>
      <c r="R3470" s="31">
        <v>-155</v>
      </c>
      <c r="S3470" s="28">
        <v>44165</v>
      </c>
    </row>
    <row r="3471" spans="1:19" x14ac:dyDescent="0.2">
      <c r="A3471" s="29">
        <v>42414</v>
      </c>
      <c r="B3471" s="1" t="s">
        <v>200</v>
      </c>
      <c r="C3471" s="27">
        <v>44151</v>
      </c>
      <c r="D3471" s="1">
        <v>52150</v>
      </c>
      <c r="J3471" s="1" t="s">
        <v>0</v>
      </c>
      <c r="K3471" s="1" t="s">
        <v>49</v>
      </c>
      <c r="L3471" s="1">
        <v>-1</v>
      </c>
      <c r="M3471" s="1">
        <v>155</v>
      </c>
      <c r="N3471" s="6"/>
      <c r="O3471" s="6">
        <v>155</v>
      </c>
      <c r="P3471" s="6">
        <v>-1073501.48</v>
      </c>
      <c r="R3471" s="31">
        <v>-155</v>
      </c>
      <c r="S3471" s="28">
        <v>44165</v>
      </c>
    </row>
    <row r="3472" spans="1:19" x14ac:dyDescent="0.2">
      <c r="A3472" s="29">
        <v>42415</v>
      </c>
      <c r="B3472" s="1" t="s">
        <v>200</v>
      </c>
      <c r="C3472" s="27">
        <v>44151</v>
      </c>
      <c r="D3472" s="1">
        <v>52151</v>
      </c>
      <c r="J3472" s="1" t="s">
        <v>0</v>
      </c>
      <c r="K3472" s="1" t="s">
        <v>49</v>
      </c>
      <c r="L3472" s="1">
        <v>-0.5</v>
      </c>
      <c r="M3472" s="1">
        <v>110</v>
      </c>
      <c r="N3472" s="6"/>
      <c r="O3472" s="6">
        <v>55</v>
      </c>
      <c r="P3472" s="6">
        <v>-1065131.23</v>
      </c>
      <c r="R3472" s="31">
        <v>-55</v>
      </c>
      <c r="S3472" s="28">
        <v>44165</v>
      </c>
    </row>
    <row r="3473" spans="1:19" x14ac:dyDescent="0.2">
      <c r="A3473" s="29">
        <v>42416</v>
      </c>
      <c r="B3473" s="1" t="s">
        <v>200</v>
      </c>
      <c r="C3473" s="27">
        <v>44151</v>
      </c>
      <c r="D3473" s="1">
        <v>52152</v>
      </c>
      <c r="J3473" s="1" t="s">
        <v>0</v>
      </c>
      <c r="K3473" s="1" t="s">
        <v>49</v>
      </c>
      <c r="L3473" s="1">
        <v>-3</v>
      </c>
      <c r="M3473" s="1">
        <v>88</v>
      </c>
      <c r="N3473" s="6"/>
      <c r="O3473" s="6">
        <v>264</v>
      </c>
      <c r="P3473" s="6">
        <v>-1065593.23</v>
      </c>
      <c r="R3473" s="31">
        <v>-264</v>
      </c>
      <c r="S3473" s="28">
        <v>44165</v>
      </c>
    </row>
    <row r="3474" spans="1:19" x14ac:dyDescent="0.2">
      <c r="A3474" s="29">
        <v>42416</v>
      </c>
      <c r="B3474" s="1" t="s">
        <v>200</v>
      </c>
      <c r="C3474" s="27">
        <v>44151</v>
      </c>
      <c r="D3474" s="1">
        <v>52152</v>
      </c>
      <c r="J3474" s="1" t="s">
        <v>0</v>
      </c>
      <c r="K3474" s="1" t="s">
        <v>49</v>
      </c>
      <c r="L3474" s="1">
        <v>-2.25</v>
      </c>
      <c r="M3474" s="1">
        <v>88</v>
      </c>
      <c r="N3474" s="6"/>
      <c r="O3474" s="6">
        <v>198</v>
      </c>
      <c r="P3474" s="6">
        <v>-1065329.23</v>
      </c>
      <c r="R3474" s="31">
        <v>-198</v>
      </c>
      <c r="S3474" s="28">
        <v>44165</v>
      </c>
    </row>
    <row r="3475" spans="1:19" x14ac:dyDescent="0.2">
      <c r="A3475" s="29">
        <v>42416</v>
      </c>
      <c r="B3475" s="1" t="s">
        <v>200</v>
      </c>
      <c r="C3475" s="27">
        <v>44151</v>
      </c>
      <c r="D3475" s="1">
        <v>52152</v>
      </c>
      <c r="J3475" s="1" t="s">
        <v>0</v>
      </c>
      <c r="K3475" s="1" t="s">
        <v>49</v>
      </c>
      <c r="L3475" s="1">
        <v>-1</v>
      </c>
      <c r="M3475" s="1">
        <v>124</v>
      </c>
      <c r="N3475" s="6"/>
      <c r="O3475" s="6">
        <v>124</v>
      </c>
      <c r="P3475" s="6">
        <v>-1070121.23</v>
      </c>
      <c r="R3475" s="31">
        <v>-124</v>
      </c>
      <c r="S3475" s="28">
        <v>44165</v>
      </c>
    </row>
    <row r="3476" spans="1:19" x14ac:dyDescent="0.2">
      <c r="A3476" s="29">
        <v>42416</v>
      </c>
      <c r="B3476" s="1" t="s">
        <v>200</v>
      </c>
      <c r="C3476" s="27">
        <v>44151</v>
      </c>
      <c r="D3476" s="1">
        <v>52152</v>
      </c>
      <c r="J3476" s="1" t="s">
        <v>0</v>
      </c>
      <c r="K3476" s="1" t="s">
        <v>49</v>
      </c>
      <c r="L3476" s="1">
        <v>-1</v>
      </c>
      <c r="M3476" s="1">
        <v>124</v>
      </c>
      <c r="N3476" s="6"/>
      <c r="O3476" s="6">
        <v>124</v>
      </c>
      <c r="P3476" s="6">
        <v>-1070267.23</v>
      </c>
      <c r="R3476" s="31">
        <v>-124</v>
      </c>
      <c r="S3476" s="28">
        <v>44165</v>
      </c>
    </row>
    <row r="3477" spans="1:19" x14ac:dyDescent="0.2">
      <c r="A3477" s="29">
        <v>42416</v>
      </c>
      <c r="B3477" s="1" t="s">
        <v>200</v>
      </c>
      <c r="C3477" s="27">
        <v>44151</v>
      </c>
      <c r="D3477" s="1">
        <v>52152</v>
      </c>
      <c r="J3477" s="1" t="s">
        <v>0</v>
      </c>
      <c r="K3477" s="1" t="s">
        <v>49</v>
      </c>
      <c r="L3477" s="1">
        <v>-1.25</v>
      </c>
      <c r="M3477" s="1">
        <v>88</v>
      </c>
      <c r="N3477" s="6"/>
      <c r="O3477" s="6">
        <v>110</v>
      </c>
      <c r="P3477" s="6">
        <v>-1069997.23</v>
      </c>
      <c r="R3477" s="31">
        <v>-110</v>
      </c>
      <c r="S3477" s="28">
        <v>44165</v>
      </c>
    </row>
    <row r="3478" spans="1:19" x14ac:dyDescent="0.2">
      <c r="A3478" s="29">
        <v>42416</v>
      </c>
      <c r="B3478" s="1" t="s">
        <v>200</v>
      </c>
      <c r="C3478" s="27">
        <v>44151</v>
      </c>
      <c r="D3478" s="1">
        <v>52152</v>
      </c>
      <c r="J3478" s="1" t="s">
        <v>0</v>
      </c>
      <c r="K3478" s="1" t="s">
        <v>49</v>
      </c>
      <c r="L3478" s="1">
        <v>-0.75</v>
      </c>
      <c r="M3478" s="1">
        <v>88</v>
      </c>
      <c r="N3478" s="6"/>
      <c r="O3478" s="6">
        <v>66</v>
      </c>
      <c r="P3478" s="6">
        <v>-1070333.23</v>
      </c>
      <c r="R3478" s="31">
        <v>-66</v>
      </c>
      <c r="S3478" s="28">
        <v>44165</v>
      </c>
    </row>
    <row r="3479" spans="1:19" x14ac:dyDescent="0.2">
      <c r="A3479" s="29">
        <v>42416</v>
      </c>
      <c r="B3479" s="1" t="s">
        <v>200</v>
      </c>
      <c r="C3479" s="27">
        <v>44151</v>
      </c>
      <c r="D3479" s="1">
        <v>52152</v>
      </c>
      <c r="J3479" s="1" t="s">
        <v>0</v>
      </c>
      <c r="K3479" s="1" t="s">
        <v>49</v>
      </c>
      <c r="L3479" s="1">
        <v>-0.25</v>
      </c>
      <c r="M3479" s="1">
        <v>88</v>
      </c>
      <c r="N3479" s="6"/>
      <c r="O3479" s="6">
        <v>22</v>
      </c>
      <c r="P3479" s="6">
        <v>-1070143.23</v>
      </c>
      <c r="R3479" s="31">
        <v>-22</v>
      </c>
      <c r="S3479" s="28">
        <v>44165</v>
      </c>
    </row>
    <row r="3480" spans="1:19" x14ac:dyDescent="0.2">
      <c r="A3480" s="29">
        <v>42417</v>
      </c>
      <c r="B3480" s="1" t="s">
        <v>200</v>
      </c>
      <c r="C3480" s="27">
        <v>44151</v>
      </c>
      <c r="D3480" s="1">
        <v>52153</v>
      </c>
      <c r="J3480" s="1" t="s">
        <v>0</v>
      </c>
      <c r="K3480" s="1" t="s">
        <v>49</v>
      </c>
      <c r="L3480" s="1">
        <v>-0.5</v>
      </c>
      <c r="M3480" s="1">
        <v>110</v>
      </c>
      <c r="N3480" s="6"/>
      <c r="O3480" s="6">
        <v>55</v>
      </c>
      <c r="P3480" s="6">
        <v>-1065648.23</v>
      </c>
      <c r="R3480" s="31">
        <v>-55</v>
      </c>
      <c r="S3480" s="28">
        <v>44165</v>
      </c>
    </row>
    <row r="3481" spans="1:19" x14ac:dyDescent="0.2">
      <c r="A3481" s="29">
        <v>42426</v>
      </c>
      <c r="B3481" s="1" t="s">
        <v>200</v>
      </c>
      <c r="C3481" s="27">
        <v>44151</v>
      </c>
      <c r="D3481" s="1">
        <v>52158</v>
      </c>
      <c r="J3481" s="1" t="s">
        <v>0</v>
      </c>
      <c r="K3481" s="1" t="s">
        <v>49</v>
      </c>
      <c r="L3481" s="1">
        <v>-5.5</v>
      </c>
      <c r="M3481" s="1">
        <v>88</v>
      </c>
      <c r="N3481" s="6"/>
      <c r="O3481" s="6">
        <v>484</v>
      </c>
      <c r="P3481" s="6">
        <v>-1071755.23</v>
      </c>
      <c r="R3481" s="31">
        <v>-484</v>
      </c>
      <c r="S3481" s="28">
        <v>44165</v>
      </c>
    </row>
    <row r="3482" spans="1:19" x14ac:dyDescent="0.2">
      <c r="A3482" s="29">
        <v>42426</v>
      </c>
      <c r="B3482" s="1" t="s">
        <v>200</v>
      </c>
      <c r="C3482" s="27">
        <v>44151</v>
      </c>
      <c r="D3482" s="1">
        <v>52158</v>
      </c>
      <c r="J3482" s="1" t="s">
        <v>0</v>
      </c>
      <c r="K3482" s="1" t="s">
        <v>49</v>
      </c>
      <c r="L3482" s="1">
        <v>-4.5</v>
      </c>
      <c r="M3482" s="1">
        <v>88</v>
      </c>
      <c r="N3482" s="6"/>
      <c r="O3482" s="6">
        <v>396</v>
      </c>
      <c r="P3482" s="6">
        <v>-1066110.23</v>
      </c>
      <c r="R3482" s="31">
        <v>-396</v>
      </c>
      <c r="S3482" s="28">
        <v>44165</v>
      </c>
    </row>
    <row r="3483" spans="1:19" x14ac:dyDescent="0.2">
      <c r="A3483" s="29">
        <v>42426</v>
      </c>
      <c r="B3483" s="1" t="s">
        <v>200</v>
      </c>
      <c r="C3483" s="27">
        <v>44151</v>
      </c>
      <c r="D3483" s="1">
        <v>52158</v>
      </c>
      <c r="J3483" s="1" t="s">
        <v>0</v>
      </c>
      <c r="K3483" s="1" t="s">
        <v>49</v>
      </c>
      <c r="L3483" s="1">
        <v>-2.75</v>
      </c>
      <c r="M3483" s="1">
        <v>88</v>
      </c>
      <c r="N3483" s="6"/>
      <c r="O3483" s="6">
        <v>242</v>
      </c>
      <c r="P3483" s="6">
        <v>-1070963.23</v>
      </c>
      <c r="R3483" s="31">
        <v>-242</v>
      </c>
      <c r="S3483" s="28">
        <v>44165</v>
      </c>
    </row>
    <row r="3484" spans="1:19" x14ac:dyDescent="0.2">
      <c r="A3484" s="29">
        <v>42426</v>
      </c>
      <c r="B3484" s="1" t="s">
        <v>200</v>
      </c>
      <c r="C3484" s="27">
        <v>44151</v>
      </c>
      <c r="D3484" s="1">
        <v>52158</v>
      </c>
      <c r="J3484" s="1" t="s">
        <v>0</v>
      </c>
      <c r="K3484" s="1" t="s">
        <v>49</v>
      </c>
      <c r="L3484" s="1">
        <v>-2</v>
      </c>
      <c r="M3484" s="1">
        <v>88</v>
      </c>
      <c r="N3484" s="6"/>
      <c r="O3484" s="6">
        <v>176</v>
      </c>
      <c r="P3484" s="6">
        <v>-1066286.23</v>
      </c>
      <c r="R3484" s="31">
        <v>-176</v>
      </c>
      <c r="S3484" s="28">
        <v>44165</v>
      </c>
    </row>
    <row r="3485" spans="1:19" x14ac:dyDescent="0.2">
      <c r="A3485" s="29">
        <v>42426</v>
      </c>
      <c r="B3485" s="1" t="s">
        <v>200</v>
      </c>
      <c r="C3485" s="27">
        <v>44151</v>
      </c>
      <c r="D3485" s="1">
        <v>52158</v>
      </c>
      <c r="J3485" s="1" t="s">
        <v>0</v>
      </c>
      <c r="K3485" s="1" t="s">
        <v>49</v>
      </c>
      <c r="L3485" s="1">
        <v>-2</v>
      </c>
      <c r="M3485" s="1">
        <v>88</v>
      </c>
      <c r="N3485" s="6"/>
      <c r="O3485" s="6">
        <v>176</v>
      </c>
      <c r="P3485" s="6">
        <v>-1071139.23</v>
      </c>
      <c r="R3485" s="31">
        <v>-176</v>
      </c>
      <c r="S3485" s="28">
        <v>44165</v>
      </c>
    </row>
    <row r="3486" spans="1:19" x14ac:dyDescent="0.2">
      <c r="A3486" s="29">
        <v>42426</v>
      </c>
      <c r="B3486" s="1" t="s">
        <v>200</v>
      </c>
      <c r="C3486" s="27">
        <v>44151</v>
      </c>
      <c r="D3486" s="1">
        <v>52158</v>
      </c>
      <c r="J3486" s="1" t="s">
        <v>0</v>
      </c>
      <c r="K3486" s="1" t="s">
        <v>49</v>
      </c>
      <c r="L3486" s="1">
        <v>-1.5</v>
      </c>
      <c r="M3486" s="1">
        <v>88</v>
      </c>
      <c r="N3486" s="6"/>
      <c r="O3486" s="6">
        <v>132</v>
      </c>
      <c r="P3486" s="6">
        <v>-1071271.23</v>
      </c>
      <c r="R3486" s="31">
        <v>-132</v>
      </c>
      <c r="S3486" s="28">
        <v>44165</v>
      </c>
    </row>
    <row r="3487" spans="1:19" x14ac:dyDescent="0.2">
      <c r="A3487" s="29">
        <v>42426</v>
      </c>
      <c r="B3487" s="1" t="s">
        <v>200</v>
      </c>
      <c r="C3487" s="27">
        <v>44151</v>
      </c>
      <c r="D3487" s="1">
        <v>52158</v>
      </c>
      <c r="J3487" s="1" t="s">
        <v>0</v>
      </c>
      <c r="K3487" s="1" t="s">
        <v>49</v>
      </c>
      <c r="L3487" s="1">
        <v>-1</v>
      </c>
      <c r="M3487" s="1">
        <v>100</v>
      </c>
      <c r="N3487" s="6"/>
      <c r="O3487" s="6">
        <v>100</v>
      </c>
      <c r="P3487" s="6">
        <v>-1079542.6299999999</v>
      </c>
      <c r="R3487" s="31">
        <v>-100</v>
      </c>
      <c r="S3487" s="28">
        <v>44165</v>
      </c>
    </row>
    <row r="3488" spans="1:19" x14ac:dyDescent="0.2">
      <c r="A3488" s="29">
        <v>42427</v>
      </c>
      <c r="B3488" s="1" t="s">
        <v>200</v>
      </c>
      <c r="C3488" s="27">
        <v>44151</v>
      </c>
      <c r="D3488" s="1">
        <v>52159</v>
      </c>
      <c r="J3488" s="1" t="s">
        <v>0</v>
      </c>
      <c r="K3488" s="1" t="s">
        <v>49</v>
      </c>
      <c r="L3488" s="1">
        <v>-6</v>
      </c>
      <c r="M3488" s="1">
        <v>99</v>
      </c>
      <c r="N3488" s="6"/>
      <c r="O3488" s="6">
        <v>594</v>
      </c>
      <c r="P3488" s="6">
        <v>-1067019.73</v>
      </c>
      <c r="R3488" s="31">
        <v>-594</v>
      </c>
      <c r="S3488" s="28">
        <v>44165</v>
      </c>
    </row>
    <row r="3489" spans="1:19" x14ac:dyDescent="0.2">
      <c r="A3489" s="29">
        <v>42427</v>
      </c>
      <c r="B3489" s="1" t="s">
        <v>200</v>
      </c>
      <c r="C3489" s="27">
        <v>44151</v>
      </c>
      <c r="D3489" s="1">
        <v>52159</v>
      </c>
      <c r="J3489" s="1" t="s">
        <v>0</v>
      </c>
      <c r="K3489" s="1" t="s">
        <v>49</v>
      </c>
      <c r="L3489" s="1">
        <v>-2.75</v>
      </c>
      <c r="M3489" s="1">
        <v>99</v>
      </c>
      <c r="N3489" s="6"/>
      <c r="O3489" s="6">
        <v>272.25</v>
      </c>
      <c r="P3489" s="6">
        <v>-1072274.98</v>
      </c>
      <c r="R3489" s="31">
        <v>-272.25</v>
      </c>
      <c r="S3489" s="28">
        <v>44165</v>
      </c>
    </row>
    <row r="3490" spans="1:19" x14ac:dyDescent="0.2">
      <c r="A3490" s="29">
        <v>42427</v>
      </c>
      <c r="B3490" s="1" t="s">
        <v>200</v>
      </c>
      <c r="C3490" s="27">
        <v>44151</v>
      </c>
      <c r="D3490" s="1">
        <v>52159</v>
      </c>
      <c r="J3490" s="1" t="s">
        <v>0</v>
      </c>
      <c r="K3490" s="1" t="s">
        <v>49</v>
      </c>
      <c r="L3490" s="1">
        <v>-2.5</v>
      </c>
      <c r="M3490" s="1">
        <v>99</v>
      </c>
      <c r="N3490" s="6"/>
      <c r="O3490" s="6">
        <v>247.5</v>
      </c>
      <c r="P3490" s="6">
        <v>-1072002.73</v>
      </c>
      <c r="R3490" s="31">
        <v>-247.5</v>
      </c>
      <c r="S3490" s="28">
        <v>44165</v>
      </c>
    </row>
    <row r="3491" spans="1:19" x14ac:dyDescent="0.2">
      <c r="A3491" s="29">
        <v>42427</v>
      </c>
      <c r="B3491" s="1" t="s">
        <v>200</v>
      </c>
      <c r="C3491" s="27">
        <v>44151</v>
      </c>
      <c r="D3491" s="1">
        <v>52159</v>
      </c>
      <c r="J3491" s="1" t="s">
        <v>0</v>
      </c>
      <c r="K3491" s="1" t="s">
        <v>49</v>
      </c>
      <c r="L3491" s="1">
        <v>-1.5</v>
      </c>
      <c r="M3491" s="1">
        <v>99</v>
      </c>
      <c r="N3491" s="6"/>
      <c r="O3491" s="6">
        <v>148.5</v>
      </c>
      <c r="P3491" s="6">
        <v>-1072423.48</v>
      </c>
      <c r="R3491" s="31">
        <v>-148.5</v>
      </c>
      <c r="S3491" s="28">
        <v>44165</v>
      </c>
    </row>
    <row r="3492" spans="1:19" x14ac:dyDescent="0.2">
      <c r="A3492" s="29">
        <v>42427</v>
      </c>
      <c r="B3492" s="1" t="s">
        <v>200</v>
      </c>
      <c r="C3492" s="27">
        <v>44151</v>
      </c>
      <c r="D3492" s="1">
        <v>52159</v>
      </c>
      <c r="J3492" s="1" t="s">
        <v>0</v>
      </c>
      <c r="K3492" s="1" t="s">
        <v>49</v>
      </c>
      <c r="L3492" s="1">
        <v>-1</v>
      </c>
      <c r="M3492" s="1">
        <v>139.5</v>
      </c>
      <c r="N3492" s="6"/>
      <c r="O3492" s="6">
        <v>139.5</v>
      </c>
      <c r="P3492" s="6">
        <v>-1066425.73</v>
      </c>
      <c r="R3492" s="31">
        <v>-139.5</v>
      </c>
      <c r="S3492" s="28">
        <v>44165</v>
      </c>
    </row>
    <row r="3493" spans="1:19" x14ac:dyDescent="0.2">
      <c r="A3493" s="29">
        <v>42427</v>
      </c>
      <c r="B3493" s="1" t="s">
        <v>200</v>
      </c>
      <c r="C3493" s="27">
        <v>44151</v>
      </c>
      <c r="D3493" s="1">
        <v>52159</v>
      </c>
      <c r="J3493" s="1" t="s">
        <v>0</v>
      </c>
      <c r="K3493" s="1" t="s">
        <v>49</v>
      </c>
      <c r="L3493" s="1">
        <v>-1</v>
      </c>
      <c r="M3493" s="1">
        <v>139.5</v>
      </c>
      <c r="N3493" s="6"/>
      <c r="O3493" s="6">
        <v>139.5</v>
      </c>
      <c r="P3493" s="6">
        <v>-1076646.23</v>
      </c>
      <c r="R3493" s="31">
        <v>-139.5</v>
      </c>
      <c r="S3493" s="28">
        <v>44165</v>
      </c>
    </row>
    <row r="3494" spans="1:19" x14ac:dyDescent="0.2">
      <c r="A3494" s="29">
        <v>42427</v>
      </c>
      <c r="B3494" s="1" t="s">
        <v>200</v>
      </c>
      <c r="C3494" s="27">
        <v>44151</v>
      </c>
      <c r="D3494" s="1">
        <v>52159</v>
      </c>
      <c r="J3494" s="1" t="s">
        <v>0</v>
      </c>
      <c r="K3494" s="1" t="s">
        <v>49</v>
      </c>
      <c r="L3494" s="1">
        <v>-1.25</v>
      </c>
      <c r="M3494" s="1">
        <v>99</v>
      </c>
      <c r="N3494" s="6"/>
      <c r="O3494" s="6">
        <v>123.75</v>
      </c>
      <c r="P3494" s="6">
        <v>-1076918.48</v>
      </c>
      <c r="R3494" s="31">
        <v>-123.75</v>
      </c>
      <c r="S3494" s="28">
        <v>44165</v>
      </c>
    </row>
    <row r="3495" spans="1:19" x14ac:dyDescent="0.2">
      <c r="A3495" s="29">
        <v>42427</v>
      </c>
      <c r="B3495" s="1" t="s">
        <v>200</v>
      </c>
      <c r="C3495" s="27">
        <v>44151</v>
      </c>
      <c r="D3495" s="1">
        <v>52159</v>
      </c>
      <c r="J3495" s="1" t="s">
        <v>0</v>
      </c>
      <c r="K3495" s="1" t="s">
        <v>49</v>
      </c>
      <c r="L3495" s="1">
        <v>-1</v>
      </c>
      <c r="M3495" s="1">
        <v>99</v>
      </c>
      <c r="N3495" s="6"/>
      <c r="O3495" s="6">
        <v>99</v>
      </c>
      <c r="P3495" s="6">
        <v>-1076745.23</v>
      </c>
      <c r="R3495" s="31">
        <v>-99</v>
      </c>
      <c r="S3495" s="28">
        <v>44165</v>
      </c>
    </row>
    <row r="3496" spans="1:19" x14ac:dyDescent="0.2">
      <c r="A3496" s="29">
        <v>42427</v>
      </c>
      <c r="B3496" s="1" t="s">
        <v>200</v>
      </c>
      <c r="C3496" s="27">
        <v>44151</v>
      </c>
      <c r="D3496" s="1">
        <v>52159</v>
      </c>
      <c r="J3496" s="1" t="s">
        <v>0</v>
      </c>
      <c r="K3496" s="1" t="s">
        <v>49</v>
      </c>
      <c r="L3496" s="1">
        <v>-0.75</v>
      </c>
      <c r="M3496" s="1">
        <v>99</v>
      </c>
      <c r="N3496" s="6"/>
      <c r="O3496" s="6">
        <v>74.25</v>
      </c>
      <c r="P3496" s="6">
        <v>-1076506.73</v>
      </c>
      <c r="R3496" s="31">
        <v>-74.25</v>
      </c>
      <c r="S3496" s="28">
        <v>44165</v>
      </c>
    </row>
    <row r="3497" spans="1:19" x14ac:dyDescent="0.2">
      <c r="A3497" s="29">
        <v>42427</v>
      </c>
      <c r="B3497" s="1" t="s">
        <v>200</v>
      </c>
      <c r="C3497" s="27">
        <v>44151</v>
      </c>
      <c r="D3497" s="1">
        <v>52159</v>
      </c>
      <c r="J3497" s="1" t="s">
        <v>0</v>
      </c>
      <c r="K3497" s="1" t="s">
        <v>49</v>
      </c>
      <c r="L3497" s="1">
        <v>-0.5</v>
      </c>
      <c r="M3497" s="1">
        <v>99</v>
      </c>
      <c r="N3497" s="6"/>
      <c r="O3497" s="6">
        <v>49.5</v>
      </c>
      <c r="P3497" s="6">
        <v>-1076794.73</v>
      </c>
      <c r="R3497" s="31">
        <v>-49.5</v>
      </c>
      <c r="S3497" s="28">
        <v>44165</v>
      </c>
    </row>
    <row r="3498" spans="1:19" x14ac:dyDescent="0.2">
      <c r="A3498" s="29">
        <v>42428</v>
      </c>
      <c r="B3498" s="1" t="s">
        <v>200</v>
      </c>
      <c r="C3498" s="27">
        <v>44151</v>
      </c>
      <c r="D3498" s="1">
        <v>52160</v>
      </c>
      <c r="J3498" s="1" t="s">
        <v>0</v>
      </c>
      <c r="K3498" s="1" t="s">
        <v>49</v>
      </c>
      <c r="L3498" s="1">
        <v>-2.75</v>
      </c>
      <c r="M3498" s="1">
        <v>88</v>
      </c>
      <c r="N3498" s="6"/>
      <c r="O3498" s="6">
        <v>242</v>
      </c>
      <c r="P3498" s="6">
        <v>-1067385.73</v>
      </c>
      <c r="R3498" s="31">
        <v>-242</v>
      </c>
      <c r="S3498" s="28">
        <v>44165</v>
      </c>
    </row>
    <row r="3499" spans="1:19" x14ac:dyDescent="0.2">
      <c r="A3499" s="29">
        <v>42428</v>
      </c>
      <c r="B3499" s="1" t="s">
        <v>200</v>
      </c>
      <c r="C3499" s="27">
        <v>44151</v>
      </c>
      <c r="D3499" s="1">
        <v>52160</v>
      </c>
      <c r="J3499" s="1" t="s">
        <v>0</v>
      </c>
      <c r="K3499" s="1" t="s">
        <v>49</v>
      </c>
      <c r="L3499" s="1">
        <v>-1</v>
      </c>
      <c r="M3499" s="1">
        <v>124</v>
      </c>
      <c r="N3499" s="6"/>
      <c r="O3499" s="6">
        <v>124</v>
      </c>
      <c r="P3499" s="6">
        <v>-1067143.73</v>
      </c>
      <c r="R3499" s="31">
        <v>-124</v>
      </c>
      <c r="S3499" s="28">
        <v>44165</v>
      </c>
    </row>
    <row r="3500" spans="1:19" x14ac:dyDescent="0.2">
      <c r="A3500" s="29">
        <v>42428</v>
      </c>
      <c r="B3500" s="1" t="s">
        <v>200</v>
      </c>
      <c r="C3500" s="27">
        <v>44151</v>
      </c>
      <c r="D3500" s="1">
        <v>52160</v>
      </c>
      <c r="J3500" s="1" t="s">
        <v>0</v>
      </c>
      <c r="K3500" s="1" t="s">
        <v>49</v>
      </c>
      <c r="L3500" s="1">
        <v>-1</v>
      </c>
      <c r="M3500" s="1">
        <v>124</v>
      </c>
      <c r="N3500" s="6"/>
      <c r="O3500" s="6">
        <v>124</v>
      </c>
      <c r="P3500" s="6">
        <v>-1067509.73</v>
      </c>
      <c r="R3500" s="31">
        <v>-124</v>
      </c>
      <c r="S3500" s="28">
        <v>44165</v>
      </c>
    </row>
    <row r="3501" spans="1:19" x14ac:dyDescent="0.2">
      <c r="A3501" s="29">
        <v>42428</v>
      </c>
      <c r="B3501" s="1" t="s">
        <v>200</v>
      </c>
      <c r="C3501" s="27">
        <v>44151</v>
      </c>
      <c r="D3501" s="1">
        <v>52160</v>
      </c>
      <c r="J3501" s="1" t="s">
        <v>0</v>
      </c>
      <c r="K3501" s="1" t="s">
        <v>49</v>
      </c>
      <c r="L3501" s="1">
        <v>-0.5</v>
      </c>
      <c r="M3501" s="1">
        <v>88</v>
      </c>
      <c r="N3501" s="6"/>
      <c r="O3501" s="6">
        <v>44</v>
      </c>
      <c r="P3501" s="6">
        <v>-1067553.73</v>
      </c>
      <c r="R3501" s="31">
        <v>-44</v>
      </c>
      <c r="S3501" s="28">
        <v>44165</v>
      </c>
    </row>
    <row r="3502" spans="1:19" x14ac:dyDescent="0.2">
      <c r="A3502" s="29">
        <v>42428</v>
      </c>
      <c r="B3502" s="1" t="s">
        <v>200</v>
      </c>
      <c r="C3502" s="27">
        <v>44151</v>
      </c>
      <c r="D3502" s="1">
        <v>52160</v>
      </c>
      <c r="J3502" s="1" t="s">
        <v>0</v>
      </c>
      <c r="K3502" s="1" t="s">
        <v>49</v>
      </c>
      <c r="L3502" s="1">
        <v>-0.25</v>
      </c>
      <c r="M3502" s="1">
        <v>88</v>
      </c>
      <c r="N3502" s="6"/>
      <c r="O3502" s="6">
        <v>22</v>
      </c>
      <c r="P3502" s="6">
        <v>-1072687.48</v>
      </c>
      <c r="R3502" s="31">
        <v>-22</v>
      </c>
      <c r="S3502" s="28">
        <v>44165</v>
      </c>
    </row>
    <row r="3503" spans="1:19" x14ac:dyDescent="0.2">
      <c r="A3503" s="29">
        <v>42430</v>
      </c>
      <c r="B3503" s="1" t="s">
        <v>200</v>
      </c>
      <c r="C3503" s="27">
        <v>44151</v>
      </c>
      <c r="D3503" s="1">
        <v>52162</v>
      </c>
      <c r="J3503" s="1" t="s">
        <v>0</v>
      </c>
      <c r="K3503" s="1" t="s">
        <v>49</v>
      </c>
      <c r="L3503" s="1">
        <v>-2.75</v>
      </c>
      <c r="M3503" s="1">
        <v>88</v>
      </c>
      <c r="N3503" s="6"/>
      <c r="O3503" s="6">
        <v>242</v>
      </c>
      <c r="P3503" s="6">
        <v>-1078156.48</v>
      </c>
      <c r="R3503" s="31">
        <v>-242</v>
      </c>
      <c r="S3503" s="28">
        <v>44165</v>
      </c>
    </row>
    <row r="3504" spans="1:19" x14ac:dyDescent="0.2">
      <c r="A3504" s="29">
        <v>42430</v>
      </c>
      <c r="B3504" s="1" t="s">
        <v>200</v>
      </c>
      <c r="C3504" s="27">
        <v>44151</v>
      </c>
      <c r="D3504" s="1">
        <v>52162</v>
      </c>
      <c r="J3504" s="1" t="s">
        <v>0</v>
      </c>
      <c r="K3504" s="1" t="s">
        <v>49</v>
      </c>
      <c r="L3504" s="1">
        <v>-2.25</v>
      </c>
      <c r="M3504" s="1">
        <v>88</v>
      </c>
      <c r="N3504" s="6"/>
      <c r="O3504" s="6">
        <v>198</v>
      </c>
      <c r="P3504" s="6">
        <v>-1078354.48</v>
      </c>
      <c r="R3504" s="31">
        <v>-198</v>
      </c>
      <c r="S3504" s="28">
        <v>44165</v>
      </c>
    </row>
    <row r="3505" spans="1:19" x14ac:dyDescent="0.2">
      <c r="A3505" s="29">
        <v>42430</v>
      </c>
      <c r="B3505" s="1" t="s">
        <v>200</v>
      </c>
      <c r="C3505" s="27">
        <v>44151</v>
      </c>
      <c r="D3505" s="1">
        <v>52162</v>
      </c>
      <c r="J3505" s="1" t="s">
        <v>0</v>
      </c>
      <c r="K3505" s="1" t="s">
        <v>49</v>
      </c>
      <c r="L3505" s="1">
        <v>-1</v>
      </c>
      <c r="M3505" s="1">
        <v>88</v>
      </c>
      <c r="N3505" s="6"/>
      <c r="O3505" s="6">
        <v>88</v>
      </c>
      <c r="P3505" s="6">
        <v>-1067641.73</v>
      </c>
      <c r="R3505" s="31">
        <v>-88</v>
      </c>
      <c r="S3505" s="28">
        <v>44165</v>
      </c>
    </row>
    <row r="3506" spans="1:19" x14ac:dyDescent="0.2">
      <c r="A3506" s="29">
        <v>42430</v>
      </c>
      <c r="B3506" s="1" t="s">
        <v>200</v>
      </c>
      <c r="C3506" s="27">
        <v>44151</v>
      </c>
      <c r="D3506" s="1">
        <v>52162</v>
      </c>
      <c r="J3506" s="1" t="s">
        <v>0</v>
      </c>
      <c r="K3506" s="1" t="s">
        <v>49</v>
      </c>
      <c r="L3506" s="1">
        <v>-0.25</v>
      </c>
      <c r="M3506" s="1">
        <v>88</v>
      </c>
      <c r="N3506" s="6"/>
      <c r="O3506" s="6">
        <v>22</v>
      </c>
      <c r="P3506" s="6">
        <v>-1072852.48</v>
      </c>
      <c r="R3506" s="31">
        <v>-22</v>
      </c>
      <c r="S3506" s="28">
        <v>44165</v>
      </c>
    </row>
    <row r="3507" spans="1:19" x14ac:dyDescent="0.2">
      <c r="A3507" s="29">
        <v>42445</v>
      </c>
      <c r="B3507" s="1" t="s">
        <v>200</v>
      </c>
      <c r="C3507" s="27">
        <v>44151</v>
      </c>
      <c r="D3507" s="1">
        <v>52177</v>
      </c>
      <c r="J3507" s="1" t="s">
        <v>0</v>
      </c>
      <c r="K3507" s="1" t="s">
        <v>49</v>
      </c>
      <c r="L3507" s="1">
        <v>-1.25</v>
      </c>
      <c r="M3507" s="1">
        <v>99</v>
      </c>
      <c r="N3507" s="6"/>
      <c r="O3507" s="6">
        <v>123.75</v>
      </c>
      <c r="P3507" s="6">
        <v>-1067765.48</v>
      </c>
      <c r="R3507" s="31">
        <v>-123.75</v>
      </c>
      <c r="S3507" s="28">
        <v>44165</v>
      </c>
    </row>
    <row r="3508" spans="1:19" x14ac:dyDescent="0.2">
      <c r="A3508" s="29">
        <v>42448</v>
      </c>
      <c r="B3508" s="1" t="s">
        <v>200</v>
      </c>
      <c r="C3508" s="27">
        <v>44151</v>
      </c>
      <c r="D3508" s="1">
        <v>52178</v>
      </c>
      <c r="J3508" s="1" t="s">
        <v>0</v>
      </c>
      <c r="K3508" s="1" t="s">
        <v>49</v>
      </c>
      <c r="L3508" s="1">
        <v>-0.5</v>
      </c>
      <c r="M3508" s="1">
        <v>110</v>
      </c>
      <c r="N3508" s="6"/>
      <c r="O3508" s="6">
        <v>55</v>
      </c>
      <c r="P3508" s="6">
        <v>-1072742.48</v>
      </c>
      <c r="R3508" s="31">
        <v>-55</v>
      </c>
      <c r="S3508" s="28">
        <v>44165</v>
      </c>
    </row>
    <row r="3509" spans="1:19" x14ac:dyDescent="0.2">
      <c r="A3509" s="29">
        <v>42448</v>
      </c>
      <c r="B3509" s="1" t="s">
        <v>200</v>
      </c>
      <c r="C3509" s="27">
        <v>44151</v>
      </c>
      <c r="D3509" s="1">
        <v>52178</v>
      </c>
      <c r="J3509" s="1" t="s">
        <v>0</v>
      </c>
      <c r="K3509" s="1" t="s">
        <v>49</v>
      </c>
      <c r="L3509" s="1">
        <v>-0.25</v>
      </c>
      <c r="M3509" s="1">
        <v>110</v>
      </c>
      <c r="N3509" s="6"/>
      <c r="O3509" s="6">
        <v>27.5</v>
      </c>
      <c r="P3509" s="6">
        <v>-1067792.98</v>
      </c>
      <c r="R3509" s="31">
        <v>-27.5</v>
      </c>
      <c r="S3509" s="28">
        <v>44165</v>
      </c>
    </row>
    <row r="3510" spans="1:19" x14ac:dyDescent="0.2">
      <c r="A3510" s="29">
        <v>42449</v>
      </c>
      <c r="B3510" s="1" t="s">
        <v>200</v>
      </c>
      <c r="C3510" s="27">
        <v>44151</v>
      </c>
      <c r="D3510" s="1">
        <v>52179</v>
      </c>
      <c r="J3510" s="1" t="s">
        <v>0</v>
      </c>
      <c r="K3510" s="1" t="s">
        <v>49</v>
      </c>
      <c r="L3510" s="1">
        <v>-5</v>
      </c>
      <c r="M3510" s="1">
        <v>110</v>
      </c>
      <c r="N3510" s="6"/>
      <c r="O3510" s="6">
        <v>550</v>
      </c>
      <c r="P3510" s="6">
        <v>-1069711.23</v>
      </c>
      <c r="R3510" s="31">
        <v>-550</v>
      </c>
      <c r="S3510" s="28">
        <v>44165</v>
      </c>
    </row>
    <row r="3511" spans="1:19" x14ac:dyDescent="0.2">
      <c r="A3511" s="29">
        <v>42449</v>
      </c>
      <c r="B3511" s="1" t="s">
        <v>200</v>
      </c>
      <c r="C3511" s="27">
        <v>44151</v>
      </c>
      <c r="D3511" s="1">
        <v>52179</v>
      </c>
      <c r="J3511" s="1" t="s">
        <v>0</v>
      </c>
      <c r="K3511" s="1" t="s">
        <v>49</v>
      </c>
      <c r="L3511" s="1">
        <v>-1</v>
      </c>
      <c r="M3511" s="1">
        <v>155</v>
      </c>
      <c r="N3511" s="6"/>
      <c r="O3511" s="6">
        <v>155</v>
      </c>
      <c r="P3511" s="6">
        <v>-1069161.23</v>
      </c>
      <c r="R3511" s="31">
        <v>-155</v>
      </c>
      <c r="S3511" s="28">
        <v>44165</v>
      </c>
    </row>
    <row r="3512" spans="1:19" x14ac:dyDescent="0.2">
      <c r="A3512" s="29">
        <v>42579</v>
      </c>
      <c r="B3512" s="1" t="s">
        <v>200</v>
      </c>
      <c r="C3512" s="27">
        <v>44151</v>
      </c>
      <c r="D3512" s="1">
        <v>52182</v>
      </c>
      <c r="J3512" s="1" t="s">
        <v>0</v>
      </c>
      <c r="K3512" s="1" t="s">
        <v>49</v>
      </c>
      <c r="L3512" s="1">
        <v>-16</v>
      </c>
      <c r="M3512" s="1">
        <v>24</v>
      </c>
      <c r="N3512" s="6"/>
      <c r="O3512" s="6">
        <v>384</v>
      </c>
      <c r="P3512" s="6">
        <v>-1073248.48</v>
      </c>
      <c r="R3512" s="31">
        <v>-384</v>
      </c>
      <c r="S3512" s="28">
        <v>44165</v>
      </c>
    </row>
    <row r="3513" spans="1:19" x14ac:dyDescent="0.2">
      <c r="A3513" s="29">
        <v>42579</v>
      </c>
      <c r="B3513" s="1" t="s">
        <v>200</v>
      </c>
      <c r="C3513" s="27">
        <v>44151</v>
      </c>
      <c r="D3513" s="1">
        <v>52182</v>
      </c>
      <c r="J3513" s="1" t="s">
        <v>0</v>
      </c>
      <c r="K3513" s="1" t="s">
        <v>49</v>
      </c>
      <c r="L3513" s="1">
        <v>-2.5</v>
      </c>
      <c r="M3513" s="1">
        <v>88</v>
      </c>
      <c r="N3513" s="6"/>
      <c r="O3513" s="6">
        <v>220</v>
      </c>
      <c r="P3513" s="6">
        <v>-1068356.98</v>
      </c>
      <c r="R3513" s="31">
        <v>-220</v>
      </c>
      <c r="S3513" s="28">
        <v>44165</v>
      </c>
    </row>
    <row r="3514" spans="1:19" x14ac:dyDescent="0.2">
      <c r="A3514" s="29">
        <v>42579</v>
      </c>
      <c r="B3514" s="1" t="s">
        <v>200</v>
      </c>
      <c r="C3514" s="27">
        <v>44151</v>
      </c>
      <c r="D3514" s="1">
        <v>52182</v>
      </c>
      <c r="J3514" s="1" t="s">
        <v>0</v>
      </c>
      <c r="K3514" s="1" t="s">
        <v>49</v>
      </c>
      <c r="L3514" s="1">
        <v>-2.25</v>
      </c>
      <c r="M3514" s="1">
        <v>88</v>
      </c>
      <c r="N3514" s="6"/>
      <c r="O3514" s="6">
        <v>198</v>
      </c>
      <c r="P3514" s="6">
        <v>-1068766.98</v>
      </c>
      <c r="R3514" s="31">
        <v>-198</v>
      </c>
      <c r="S3514" s="28">
        <v>44165</v>
      </c>
    </row>
    <row r="3515" spans="1:19" x14ac:dyDescent="0.2">
      <c r="A3515" s="29">
        <v>42579</v>
      </c>
      <c r="B3515" s="1" t="s">
        <v>200</v>
      </c>
      <c r="C3515" s="27">
        <v>44151</v>
      </c>
      <c r="D3515" s="1">
        <v>52182</v>
      </c>
      <c r="J3515" s="1" t="s">
        <v>0</v>
      </c>
      <c r="K3515" s="1" t="s">
        <v>49</v>
      </c>
      <c r="L3515" s="1">
        <v>-1.75</v>
      </c>
      <c r="M3515" s="1">
        <v>88</v>
      </c>
      <c r="N3515" s="6"/>
      <c r="O3515" s="6">
        <v>154</v>
      </c>
      <c r="P3515" s="6">
        <v>-1068136.98</v>
      </c>
      <c r="R3515" s="31">
        <v>-154</v>
      </c>
      <c r="S3515" s="28">
        <v>44165</v>
      </c>
    </row>
    <row r="3516" spans="1:19" x14ac:dyDescent="0.2">
      <c r="A3516" s="29">
        <v>42579</v>
      </c>
      <c r="B3516" s="1" t="s">
        <v>200</v>
      </c>
      <c r="C3516" s="27">
        <v>44151</v>
      </c>
      <c r="D3516" s="1">
        <v>52182</v>
      </c>
      <c r="J3516" s="1" t="s">
        <v>0</v>
      </c>
      <c r="K3516" s="1" t="s">
        <v>49</v>
      </c>
      <c r="L3516" s="1">
        <v>-1</v>
      </c>
      <c r="M3516" s="1">
        <v>124</v>
      </c>
      <c r="N3516" s="6"/>
      <c r="O3516" s="6">
        <v>124</v>
      </c>
      <c r="P3516" s="6">
        <v>-1067982.98</v>
      </c>
      <c r="R3516" s="31">
        <v>-124</v>
      </c>
      <c r="S3516" s="28">
        <v>44165</v>
      </c>
    </row>
    <row r="3517" spans="1:19" x14ac:dyDescent="0.2">
      <c r="A3517" s="29">
        <v>42579</v>
      </c>
      <c r="B3517" s="1" t="s">
        <v>200</v>
      </c>
      <c r="C3517" s="27">
        <v>44151</v>
      </c>
      <c r="D3517" s="1">
        <v>52182</v>
      </c>
      <c r="J3517" s="1" t="s">
        <v>0</v>
      </c>
      <c r="K3517" s="1" t="s">
        <v>49</v>
      </c>
      <c r="L3517" s="1">
        <v>-1</v>
      </c>
      <c r="M3517" s="1">
        <v>124</v>
      </c>
      <c r="N3517" s="6"/>
      <c r="O3517" s="6">
        <v>124</v>
      </c>
      <c r="P3517" s="6">
        <v>-1068568.98</v>
      </c>
      <c r="R3517" s="31">
        <v>-124</v>
      </c>
      <c r="S3517" s="28">
        <v>44165</v>
      </c>
    </row>
    <row r="3518" spans="1:19" x14ac:dyDescent="0.2">
      <c r="A3518" s="29">
        <v>42579</v>
      </c>
      <c r="B3518" s="1" t="s">
        <v>200</v>
      </c>
      <c r="C3518" s="27">
        <v>44151</v>
      </c>
      <c r="D3518" s="1">
        <v>52182</v>
      </c>
      <c r="J3518" s="1" t="s">
        <v>0</v>
      </c>
      <c r="K3518" s="1" t="s">
        <v>49</v>
      </c>
      <c r="L3518" s="1">
        <v>-1</v>
      </c>
      <c r="M3518" s="1">
        <v>88</v>
      </c>
      <c r="N3518" s="6"/>
      <c r="O3518" s="6">
        <v>88</v>
      </c>
      <c r="P3518" s="6">
        <v>-1068444.98</v>
      </c>
      <c r="R3518" s="31">
        <v>-88</v>
      </c>
      <c r="S3518" s="28">
        <v>44165</v>
      </c>
    </row>
    <row r="3519" spans="1:19" x14ac:dyDescent="0.2">
      <c r="A3519" s="29">
        <v>42579</v>
      </c>
      <c r="B3519" s="1" t="s">
        <v>200</v>
      </c>
      <c r="C3519" s="27">
        <v>44151</v>
      </c>
      <c r="D3519" s="1">
        <v>52182</v>
      </c>
      <c r="J3519" s="1" t="s">
        <v>0</v>
      </c>
      <c r="K3519" s="1" t="s">
        <v>49</v>
      </c>
      <c r="L3519" s="1">
        <v>-0.75</v>
      </c>
      <c r="M3519" s="1">
        <v>88</v>
      </c>
      <c r="N3519" s="6"/>
      <c r="O3519" s="6">
        <v>66</v>
      </c>
      <c r="P3519" s="6">
        <v>-1067858.98</v>
      </c>
      <c r="R3519" s="31">
        <v>-66</v>
      </c>
      <c r="S3519" s="28">
        <v>44165</v>
      </c>
    </row>
    <row r="3520" spans="1:19" x14ac:dyDescent="0.2">
      <c r="A3520" s="29">
        <v>42579</v>
      </c>
      <c r="B3520" s="1" t="s">
        <v>200</v>
      </c>
      <c r="C3520" s="27">
        <v>44151</v>
      </c>
      <c r="D3520" s="1">
        <v>52182</v>
      </c>
      <c r="J3520" s="1" t="s">
        <v>0</v>
      </c>
      <c r="K3520" s="1" t="s">
        <v>49</v>
      </c>
      <c r="L3520" s="1">
        <v>-0.75</v>
      </c>
      <c r="M3520" s="1">
        <v>88</v>
      </c>
      <c r="N3520" s="6"/>
      <c r="O3520" s="6">
        <v>66</v>
      </c>
      <c r="P3520" s="6">
        <v>-1068832.98</v>
      </c>
      <c r="R3520" s="31">
        <v>-66</v>
      </c>
      <c r="S3520" s="28">
        <v>44165</v>
      </c>
    </row>
    <row r="3521" spans="1:19" x14ac:dyDescent="0.2">
      <c r="A3521" s="29">
        <v>42580</v>
      </c>
      <c r="B3521" s="1" t="s">
        <v>200</v>
      </c>
      <c r="C3521" s="27">
        <v>44151</v>
      </c>
      <c r="D3521" s="1">
        <v>52183</v>
      </c>
      <c r="J3521" s="1" t="s">
        <v>0</v>
      </c>
      <c r="K3521" s="1" t="s">
        <v>49</v>
      </c>
      <c r="L3521" s="1">
        <v>-1.25</v>
      </c>
      <c r="M3521" s="1">
        <v>99</v>
      </c>
      <c r="N3521" s="6"/>
      <c r="O3521" s="6">
        <v>123.75</v>
      </c>
      <c r="P3521" s="6">
        <v>-1068956.73</v>
      </c>
      <c r="R3521" s="31">
        <v>-123.75</v>
      </c>
      <c r="S3521" s="28">
        <v>44165</v>
      </c>
    </row>
    <row r="3522" spans="1:19" x14ac:dyDescent="0.2">
      <c r="A3522" s="29">
        <v>42581</v>
      </c>
      <c r="B3522" s="1" t="s">
        <v>200</v>
      </c>
      <c r="C3522" s="27">
        <v>44151</v>
      </c>
      <c r="D3522" s="1">
        <v>52184</v>
      </c>
      <c r="J3522" s="1" t="s">
        <v>0</v>
      </c>
      <c r="K3522" s="1" t="s">
        <v>49</v>
      </c>
      <c r="L3522" s="1">
        <v>-1</v>
      </c>
      <c r="M3522" s="1">
        <v>139.5</v>
      </c>
      <c r="N3522" s="6"/>
      <c r="O3522" s="6">
        <v>139.5</v>
      </c>
      <c r="P3522" s="6">
        <v>-1075476.98</v>
      </c>
      <c r="R3522" s="31">
        <v>-139.5</v>
      </c>
      <c r="S3522" s="28">
        <v>44165</v>
      </c>
    </row>
    <row r="3523" spans="1:19" x14ac:dyDescent="0.2">
      <c r="A3523" s="29">
        <v>42581</v>
      </c>
      <c r="B3523" s="1" t="s">
        <v>200</v>
      </c>
      <c r="C3523" s="27">
        <v>44151</v>
      </c>
      <c r="D3523" s="1">
        <v>52184</v>
      </c>
      <c r="J3523" s="1" t="s">
        <v>0</v>
      </c>
      <c r="K3523" s="1" t="s">
        <v>49</v>
      </c>
      <c r="L3523" s="1">
        <v>-0.5</v>
      </c>
      <c r="M3523" s="1">
        <v>99</v>
      </c>
      <c r="N3523" s="6"/>
      <c r="O3523" s="6">
        <v>49.5</v>
      </c>
      <c r="P3523" s="6">
        <v>-1069006.23</v>
      </c>
      <c r="R3523" s="31">
        <v>-49.5</v>
      </c>
      <c r="S3523" s="28">
        <v>44165</v>
      </c>
    </row>
    <row r="3524" spans="1:19" x14ac:dyDescent="0.2">
      <c r="A3524" s="29">
        <v>42581</v>
      </c>
      <c r="B3524" s="1" t="s">
        <v>200</v>
      </c>
      <c r="C3524" s="27">
        <v>44151</v>
      </c>
      <c r="D3524" s="1">
        <v>52184</v>
      </c>
      <c r="J3524" s="1" t="s">
        <v>0</v>
      </c>
      <c r="K3524" s="1" t="s">
        <v>49</v>
      </c>
      <c r="L3524" s="1">
        <v>-0.5</v>
      </c>
      <c r="M3524" s="1">
        <v>99</v>
      </c>
      <c r="N3524" s="6"/>
      <c r="O3524" s="6">
        <v>49.5</v>
      </c>
      <c r="P3524" s="6">
        <v>-1075526.48</v>
      </c>
      <c r="R3524" s="31">
        <v>-49.5</v>
      </c>
      <c r="S3524" s="28">
        <v>44165</v>
      </c>
    </row>
    <row r="3525" spans="1:19" x14ac:dyDescent="0.2">
      <c r="A3525" s="29">
        <v>42583</v>
      </c>
      <c r="B3525" s="1" t="s">
        <v>200</v>
      </c>
      <c r="C3525" s="27">
        <v>44151</v>
      </c>
      <c r="D3525" s="1">
        <v>52186</v>
      </c>
      <c r="J3525" s="1" t="s">
        <v>0</v>
      </c>
      <c r="K3525" s="1" t="s">
        <v>49</v>
      </c>
      <c r="L3525" s="1">
        <v>-1.5</v>
      </c>
      <c r="M3525" s="1">
        <v>88</v>
      </c>
      <c r="N3525" s="6"/>
      <c r="O3525" s="6">
        <v>132</v>
      </c>
      <c r="P3525" s="6">
        <v>-1074417.48</v>
      </c>
      <c r="R3525" s="31">
        <v>-132</v>
      </c>
      <c r="S3525" s="28">
        <v>44165</v>
      </c>
    </row>
    <row r="3526" spans="1:19" x14ac:dyDescent="0.2">
      <c r="A3526" s="29">
        <v>42583</v>
      </c>
      <c r="B3526" s="1" t="s">
        <v>200</v>
      </c>
      <c r="C3526" s="27">
        <v>44151</v>
      </c>
      <c r="D3526" s="1">
        <v>52186</v>
      </c>
      <c r="J3526" s="1" t="s">
        <v>0</v>
      </c>
      <c r="K3526" s="1" t="s">
        <v>49</v>
      </c>
      <c r="L3526" s="1">
        <v>-1</v>
      </c>
      <c r="M3526" s="1">
        <v>124</v>
      </c>
      <c r="N3526" s="6"/>
      <c r="O3526" s="6">
        <v>124</v>
      </c>
      <c r="P3526" s="6">
        <v>-1074285.48</v>
      </c>
      <c r="R3526" s="31">
        <v>-124</v>
      </c>
      <c r="S3526" s="28">
        <v>44165</v>
      </c>
    </row>
    <row r="3527" spans="1:19" x14ac:dyDescent="0.2">
      <c r="A3527" s="29">
        <v>42583</v>
      </c>
      <c r="B3527" s="1" t="s">
        <v>200</v>
      </c>
      <c r="C3527" s="27">
        <v>44151</v>
      </c>
      <c r="D3527" s="1">
        <v>52186</v>
      </c>
      <c r="J3527" s="1" t="s">
        <v>0</v>
      </c>
      <c r="K3527" s="1" t="s">
        <v>49</v>
      </c>
      <c r="L3527" s="1">
        <v>-1.25</v>
      </c>
      <c r="M3527" s="1">
        <v>88</v>
      </c>
      <c r="N3527" s="6"/>
      <c r="O3527" s="6">
        <v>110</v>
      </c>
      <c r="P3527" s="6">
        <v>-1069821.23</v>
      </c>
      <c r="R3527" s="31">
        <v>-110</v>
      </c>
      <c r="S3527" s="28">
        <v>44165</v>
      </c>
    </row>
    <row r="3528" spans="1:19" x14ac:dyDescent="0.2">
      <c r="A3528" s="29">
        <v>42583</v>
      </c>
      <c r="B3528" s="1" t="s">
        <v>200</v>
      </c>
      <c r="C3528" s="27">
        <v>44151</v>
      </c>
      <c r="D3528" s="1">
        <v>52186</v>
      </c>
      <c r="J3528" s="1" t="s">
        <v>0</v>
      </c>
      <c r="K3528" s="1" t="s">
        <v>49</v>
      </c>
      <c r="L3528" s="1">
        <v>-1</v>
      </c>
      <c r="M3528" s="1">
        <v>98</v>
      </c>
      <c r="N3528" s="6"/>
      <c r="O3528" s="6">
        <v>98</v>
      </c>
      <c r="P3528" s="6">
        <v>-1073346.48</v>
      </c>
      <c r="R3528" s="31">
        <v>-98</v>
      </c>
      <c r="S3528" s="28">
        <v>44165</v>
      </c>
    </row>
    <row r="3529" spans="1:19" x14ac:dyDescent="0.2">
      <c r="A3529" s="29">
        <v>42584</v>
      </c>
      <c r="B3529" s="1" t="s">
        <v>200</v>
      </c>
      <c r="C3529" s="27">
        <v>44151</v>
      </c>
      <c r="D3529" s="1">
        <v>52187</v>
      </c>
      <c r="J3529" s="1" t="s">
        <v>0</v>
      </c>
      <c r="K3529" s="1" t="s">
        <v>49</v>
      </c>
      <c r="L3529" s="1">
        <v>-0.75</v>
      </c>
      <c r="M3529" s="1">
        <v>88</v>
      </c>
      <c r="N3529" s="6"/>
      <c r="O3529" s="6">
        <v>66</v>
      </c>
      <c r="P3529" s="6">
        <v>-1069887.23</v>
      </c>
      <c r="R3529" s="31">
        <v>-66</v>
      </c>
      <c r="S3529" s="28">
        <v>44165</v>
      </c>
    </row>
    <row r="3530" spans="1:19" x14ac:dyDescent="0.2">
      <c r="A3530" s="29">
        <v>42586</v>
      </c>
      <c r="B3530" s="1" t="s">
        <v>200</v>
      </c>
      <c r="C3530" s="27">
        <v>44151</v>
      </c>
      <c r="D3530" s="1">
        <v>52189</v>
      </c>
      <c r="J3530" s="1" t="s">
        <v>0</v>
      </c>
      <c r="K3530" s="1" t="s">
        <v>49</v>
      </c>
      <c r="L3530" s="1">
        <v>-1.5</v>
      </c>
      <c r="M3530" s="1">
        <v>88</v>
      </c>
      <c r="N3530" s="6"/>
      <c r="O3530" s="6">
        <v>132</v>
      </c>
      <c r="P3530" s="6">
        <v>-1072555.48</v>
      </c>
      <c r="R3530" s="31">
        <v>-132</v>
      </c>
      <c r="S3530" s="28">
        <v>44165</v>
      </c>
    </row>
    <row r="3531" spans="1:19" x14ac:dyDescent="0.2">
      <c r="A3531" s="29">
        <v>42586</v>
      </c>
      <c r="B3531" s="1" t="s">
        <v>200</v>
      </c>
      <c r="C3531" s="27">
        <v>44151</v>
      </c>
      <c r="D3531" s="1">
        <v>52189</v>
      </c>
      <c r="J3531" s="1" t="s">
        <v>0</v>
      </c>
      <c r="K3531" s="1" t="s">
        <v>49</v>
      </c>
      <c r="L3531" s="1">
        <v>-1</v>
      </c>
      <c r="M3531" s="1">
        <v>88</v>
      </c>
      <c r="N3531" s="6"/>
      <c r="O3531" s="6">
        <v>88</v>
      </c>
      <c r="P3531" s="6">
        <v>-1072643.48</v>
      </c>
      <c r="R3531" s="31">
        <v>-88</v>
      </c>
      <c r="S3531" s="28">
        <v>44165</v>
      </c>
    </row>
    <row r="3532" spans="1:19" x14ac:dyDescent="0.2">
      <c r="A3532" s="29">
        <v>42586</v>
      </c>
      <c r="B3532" s="1" t="s">
        <v>200</v>
      </c>
      <c r="C3532" s="27">
        <v>44151</v>
      </c>
      <c r="D3532" s="1">
        <v>52189</v>
      </c>
      <c r="J3532" s="1" t="s">
        <v>0</v>
      </c>
      <c r="K3532" s="1" t="s">
        <v>49</v>
      </c>
      <c r="L3532" s="1">
        <v>-0.25</v>
      </c>
      <c r="M3532" s="1">
        <v>88</v>
      </c>
      <c r="N3532" s="6"/>
      <c r="O3532" s="6">
        <v>22</v>
      </c>
      <c r="P3532" s="6">
        <v>-1072665.48</v>
      </c>
      <c r="R3532" s="31">
        <v>-22</v>
      </c>
      <c r="S3532" s="28">
        <v>44165</v>
      </c>
    </row>
    <row r="3533" spans="1:19" x14ac:dyDescent="0.2">
      <c r="A3533" s="29">
        <v>42625</v>
      </c>
      <c r="B3533" s="1" t="s">
        <v>200</v>
      </c>
      <c r="C3533" s="27">
        <v>44151</v>
      </c>
      <c r="D3533" s="1">
        <v>52192</v>
      </c>
      <c r="J3533" s="1" t="s">
        <v>0</v>
      </c>
      <c r="K3533" s="1" t="s">
        <v>49</v>
      </c>
      <c r="L3533" s="1">
        <v>-1</v>
      </c>
      <c r="M3533" s="1">
        <v>600</v>
      </c>
      <c r="N3533" s="6"/>
      <c r="O3533" s="6">
        <v>600</v>
      </c>
      <c r="P3533" s="6">
        <v>-1078954.48</v>
      </c>
      <c r="R3533" s="31">
        <v>-600</v>
      </c>
      <c r="S3533" s="28">
        <v>44165</v>
      </c>
    </row>
    <row r="3534" spans="1:19" x14ac:dyDescent="0.2">
      <c r="A3534" s="29">
        <v>42625</v>
      </c>
      <c r="B3534" s="1" t="s">
        <v>200</v>
      </c>
      <c r="C3534" s="27">
        <v>44151</v>
      </c>
      <c r="D3534" s="1">
        <v>52192</v>
      </c>
      <c r="J3534" s="1" t="s">
        <v>0</v>
      </c>
      <c r="K3534" s="1" t="s">
        <v>49</v>
      </c>
      <c r="L3534" s="1">
        <v>-1</v>
      </c>
      <c r="M3534" s="1">
        <v>124</v>
      </c>
      <c r="N3534" s="6"/>
      <c r="O3534" s="6">
        <v>124</v>
      </c>
      <c r="P3534" s="6">
        <v>-1077042.48</v>
      </c>
      <c r="R3534" s="31">
        <v>-124</v>
      </c>
      <c r="S3534" s="28">
        <v>44165</v>
      </c>
    </row>
    <row r="3535" spans="1:19" x14ac:dyDescent="0.2">
      <c r="A3535" s="29">
        <v>42625</v>
      </c>
      <c r="B3535" s="1" t="s">
        <v>200</v>
      </c>
      <c r="C3535" s="27">
        <v>44151</v>
      </c>
      <c r="D3535" s="1">
        <v>52192</v>
      </c>
      <c r="J3535" s="1" t="s">
        <v>0</v>
      </c>
      <c r="K3535" s="1" t="s">
        <v>49</v>
      </c>
      <c r="L3535" s="1">
        <v>-0.5</v>
      </c>
      <c r="M3535" s="1">
        <v>88</v>
      </c>
      <c r="N3535" s="6"/>
      <c r="O3535" s="6">
        <v>44</v>
      </c>
      <c r="P3535" s="6">
        <v>-1077086.48</v>
      </c>
      <c r="R3535" s="31">
        <v>-44</v>
      </c>
      <c r="S3535" s="28">
        <v>44165</v>
      </c>
    </row>
    <row r="3536" spans="1:19" x14ac:dyDescent="0.2">
      <c r="A3536" s="29">
        <v>42451</v>
      </c>
      <c r="B3536" s="1" t="s">
        <v>200</v>
      </c>
      <c r="C3536" s="27">
        <v>44152</v>
      </c>
      <c r="D3536" s="1">
        <v>52181</v>
      </c>
      <c r="J3536" s="1" t="s">
        <v>0</v>
      </c>
      <c r="K3536" s="1" t="s">
        <v>49</v>
      </c>
      <c r="L3536" s="1">
        <v>-0.75</v>
      </c>
      <c r="M3536" s="1">
        <v>88</v>
      </c>
      <c r="N3536" s="6"/>
      <c r="O3536" s="6">
        <v>66</v>
      </c>
      <c r="P3536" s="6">
        <v>-1079652.6299999999</v>
      </c>
      <c r="R3536" s="31">
        <v>-66</v>
      </c>
      <c r="S3536" s="28">
        <v>44165</v>
      </c>
    </row>
    <row r="3537" spans="1:19" x14ac:dyDescent="0.2">
      <c r="A3537" s="29">
        <v>42451</v>
      </c>
      <c r="B3537" s="1" t="s">
        <v>200</v>
      </c>
      <c r="C3537" s="27">
        <v>44152</v>
      </c>
      <c r="D3537" s="1">
        <v>52181</v>
      </c>
      <c r="J3537" s="1" t="s">
        <v>0</v>
      </c>
      <c r="K3537" s="1" t="s">
        <v>49</v>
      </c>
      <c r="L3537" s="1">
        <v>-0.5</v>
      </c>
      <c r="M3537" s="1">
        <v>88</v>
      </c>
      <c r="N3537" s="6"/>
      <c r="O3537" s="6">
        <v>44</v>
      </c>
      <c r="P3537" s="6">
        <v>-1079586.6299999999</v>
      </c>
      <c r="R3537" s="31">
        <v>-44</v>
      </c>
      <c r="S3537" s="28">
        <v>44165</v>
      </c>
    </row>
    <row r="3538" spans="1:19" x14ac:dyDescent="0.2">
      <c r="A3538" s="29">
        <v>42642</v>
      </c>
      <c r="B3538" s="1" t="s">
        <v>200</v>
      </c>
      <c r="C3538" s="27">
        <v>44153</v>
      </c>
      <c r="D3538" s="1">
        <v>52198</v>
      </c>
      <c r="J3538" s="1" t="s">
        <v>0</v>
      </c>
      <c r="K3538" s="1" t="s">
        <v>49</v>
      </c>
      <c r="L3538" s="1">
        <v>-1</v>
      </c>
      <c r="M3538" s="1">
        <v>4699</v>
      </c>
      <c r="N3538" s="6"/>
      <c r="O3538" s="6">
        <v>4699</v>
      </c>
      <c r="P3538" s="6">
        <v>-1084351.6299999999</v>
      </c>
      <c r="R3538" s="31">
        <v>-4699</v>
      </c>
      <c r="S3538" s="28">
        <v>44165</v>
      </c>
    </row>
    <row r="3539" spans="1:19" x14ac:dyDescent="0.2">
      <c r="A3539" s="29">
        <v>42642</v>
      </c>
      <c r="B3539" s="1" t="s">
        <v>200</v>
      </c>
      <c r="C3539" s="27">
        <v>44153</v>
      </c>
      <c r="D3539" s="1">
        <v>52198</v>
      </c>
      <c r="J3539" s="1" t="s">
        <v>0</v>
      </c>
      <c r="K3539" s="1" t="s">
        <v>49</v>
      </c>
      <c r="L3539" s="1">
        <v>-1</v>
      </c>
      <c r="M3539" s="1">
        <v>380.62</v>
      </c>
      <c r="N3539" s="6"/>
      <c r="O3539" s="6">
        <v>380.62</v>
      </c>
      <c r="P3539" s="6">
        <v>-1084820.25</v>
      </c>
      <c r="R3539" s="31">
        <v>-380.62</v>
      </c>
      <c r="S3539" s="28">
        <v>44165</v>
      </c>
    </row>
    <row r="3540" spans="1:19" x14ac:dyDescent="0.2">
      <c r="A3540" s="29">
        <v>42642</v>
      </c>
      <c r="B3540" s="1" t="s">
        <v>200</v>
      </c>
      <c r="C3540" s="27">
        <v>44153</v>
      </c>
      <c r="D3540" s="1">
        <v>52198</v>
      </c>
      <c r="J3540" s="1" t="s">
        <v>0</v>
      </c>
      <c r="K3540" s="1" t="s">
        <v>49</v>
      </c>
      <c r="L3540" s="1">
        <v>-1</v>
      </c>
      <c r="M3540" s="1">
        <v>88</v>
      </c>
      <c r="N3540" s="6"/>
      <c r="O3540" s="6">
        <v>88</v>
      </c>
      <c r="P3540" s="6">
        <v>-1084439.6299999999</v>
      </c>
      <c r="R3540" s="31">
        <v>-88</v>
      </c>
      <c r="S3540" s="28">
        <v>44165</v>
      </c>
    </row>
    <row r="3541" spans="1:19" x14ac:dyDescent="0.2">
      <c r="A3541" s="29">
        <v>42413</v>
      </c>
      <c r="B3541" s="1" t="s">
        <v>200</v>
      </c>
      <c r="C3541" s="27">
        <v>44155</v>
      </c>
      <c r="D3541" s="1">
        <v>52149</v>
      </c>
      <c r="J3541" s="1" t="s">
        <v>0</v>
      </c>
      <c r="K3541" s="1" t="s">
        <v>49</v>
      </c>
      <c r="L3541" s="1">
        <v>-2</v>
      </c>
      <c r="M3541" s="1">
        <v>898</v>
      </c>
      <c r="N3541" s="6"/>
      <c r="O3541" s="6">
        <v>1796</v>
      </c>
      <c r="P3541" s="6">
        <v>-1089284.25</v>
      </c>
      <c r="R3541" s="31">
        <v>-1796</v>
      </c>
      <c r="S3541" s="28">
        <v>44165</v>
      </c>
    </row>
    <row r="3542" spans="1:19" x14ac:dyDescent="0.2">
      <c r="A3542" s="29">
        <v>42413</v>
      </c>
      <c r="B3542" s="1" t="s">
        <v>200</v>
      </c>
      <c r="C3542" s="27">
        <v>44155</v>
      </c>
      <c r="D3542" s="1">
        <v>52149</v>
      </c>
      <c r="J3542" s="1" t="s">
        <v>0</v>
      </c>
      <c r="K3542" s="1" t="s">
        <v>49</v>
      </c>
      <c r="L3542" s="1">
        <v>-7.75</v>
      </c>
      <c r="M3542" s="1">
        <v>88</v>
      </c>
      <c r="N3542" s="6"/>
      <c r="O3542" s="6">
        <v>682</v>
      </c>
      <c r="P3542" s="6">
        <v>-1090266.25</v>
      </c>
      <c r="R3542" s="31">
        <v>-682</v>
      </c>
      <c r="S3542" s="28">
        <v>44165</v>
      </c>
    </row>
    <row r="3543" spans="1:19" x14ac:dyDescent="0.2">
      <c r="A3543" s="29">
        <v>42413</v>
      </c>
      <c r="B3543" s="1" t="s">
        <v>200</v>
      </c>
      <c r="C3543" s="27">
        <v>44155</v>
      </c>
      <c r="D3543" s="1">
        <v>52149</v>
      </c>
      <c r="J3543" s="1" t="s">
        <v>0</v>
      </c>
      <c r="K3543" s="1" t="s">
        <v>49</v>
      </c>
      <c r="L3543" s="1">
        <v>-7</v>
      </c>
      <c r="M3543" s="1">
        <v>88</v>
      </c>
      <c r="N3543" s="6"/>
      <c r="O3543" s="6">
        <v>616</v>
      </c>
      <c r="P3543" s="6">
        <v>-1086792.25</v>
      </c>
      <c r="R3543" s="31">
        <v>-616</v>
      </c>
      <c r="S3543" s="28">
        <v>44165</v>
      </c>
    </row>
    <row r="3544" spans="1:19" x14ac:dyDescent="0.2">
      <c r="A3544" s="29">
        <v>42413</v>
      </c>
      <c r="B3544" s="1" t="s">
        <v>200</v>
      </c>
      <c r="C3544" s="27">
        <v>44155</v>
      </c>
      <c r="D3544" s="1">
        <v>52149</v>
      </c>
      <c r="J3544" s="1" t="s">
        <v>0</v>
      </c>
      <c r="K3544" s="1" t="s">
        <v>49</v>
      </c>
      <c r="L3544" s="1">
        <v>-3.75</v>
      </c>
      <c r="M3544" s="1">
        <v>88</v>
      </c>
      <c r="N3544" s="6"/>
      <c r="O3544" s="6">
        <v>330</v>
      </c>
      <c r="P3544" s="6">
        <v>-1085604.25</v>
      </c>
      <c r="R3544" s="31">
        <v>-330</v>
      </c>
      <c r="S3544" s="28">
        <v>44165</v>
      </c>
    </row>
    <row r="3545" spans="1:19" x14ac:dyDescent="0.2">
      <c r="A3545" s="29">
        <v>42413</v>
      </c>
      <c r="B3545" s="1" t="s">
        <v>200</v>
      </c>
      <c r="C3545" s="27">
        <v>44155</v>
      </c>
      <c r="D3545" s="1">
        <v>52149</v>
      </c>
      <c r="J3545" s="1" t="s">
        <v>0</v>
      </c>
      <c r="K3545" s="1" t="s">
        <v>49</v>
      </c>
      <c r="L3545" s="1">
        <v>-3.25</v>
      </c>
      <c r="M3545" s="1">
        <v>88</v>
      </c>
      <c r="N3545" s="6"/>
      <c r="O3545" s="6">
        <v>286</v>
      </c>
      <c r="P3545" s="6">
        <v>-1085890.25</v>
      </c>
      <c r="R3545" s="31">
        <v>-286</v>
      </c>
      <c r="S3545" s="28">
        <v>44165</v>
      </c>
    </row>
    <row r="3546" spans="1:19" x14ac:dyDescent="0.2">
      <c r="A3546" s="29">
        <v>42413</v>
      </c>
      <c r="B3546" s="1" t="s">
        <v>200</v>
      </c>
      <c r="C3546" s="27">
        <v>44155</v>
      </c>
      <c r="D3546" s="1">
        <v>52149</v>
      </c>
      <c r="J3546" s="1" t="s">
        <v>0</v>
      </c>
      <c r="K3546" s="1" t="s">
        <v>49</v>
      </c>
      <c r="L3546" s="1">
        <v>-3.25</v>
      </c>
      <c r="M3546" s="1">
        <v>88</v>
      </c>
      <c r="N3546" s="6"/>
      <c r="O3546" s="6">
        <v>286</v>
      </c>
      <c r="P3546" s="6">
        <v>-1086176.25</v>
      </c>
      <c r="R3546" s="31">
        <v>-286</v>
      </c>
      <c r="S3546" s="28">
        <v>44165</v>
      </c>
    </row>
    <row r="3547" spans="1:19" x14ac:dyDescent="0.2">
      <c r="A3547" s="29">
        <v>42413</v>
      </c>
      <c r="B3547" s="1" t="s">
        <v>200</v>
      </c>
      <c r="C3547" s="27">
        <v>44155</v>
      </c>
      <c r="D3547" s="1">
        <v>52149</v>
      </c>
      <c r="J3547" s="1" t="s">
        <v>0</v>
      </c>
      <c r="K3547" s="1" t="s">
        <v>49</v>
      </c>
      <c r="L3547" s="1">
        <v>-2</v>
      </c>
      <c r="M3547" s="1">
        <v>88</v>
      </c>
      <c r="N3547" s="6"/>
      <c r="O3547" s="6">
        <v>176</v>
      </c>
      <c r="P3547" s="6">
        <v>-1089460.25</v>
      </c>
      <c r="R3547" s="31">
        <v>-176</v>
      </c>
      <c r="S3547" s="28">
        <v>44165</v>
      </c>
    </row>
    <row r="3548" spans="1:19" x14ac:dyDescent="0.2">
      <c r="A3548" s="29">
        <v>42413</v>
      </c>
      <c r="B3548" s="1" t="s">
        <v>200</v>
      </c>
      <c r="C3548" s="27">
        <v>44155</v>
      </c>
      <c r="D3548" s="1">
        <v>52149</v>
      </c>
      <c r="J3548" s="1" t="s">
        <v>0</v>
      </c>
      <c r="K3548" s="1" t="s">
        <v>49</v>
      </c>
      <c r="L3548" s="1">
        <v>-1.75</v>
      </c>
      <c r="M3548" s="1">
        <v>88</v>
      </c>
      <c r="N3548" s="6"/>
      <c r="O3548" s="6">
        <v>154</v>
      </c>
      <c r="P3548" s="6">
        <v>-1085186.25</v>
      </c>
      <c r="R3548" s="31">
        <v>-154</v>
      </c>
      <c r="S3548" s="28">
        <v>44165</v>
      </c>
    </row>
    <row r="3549" spans="1:19" x14ac:dyDescent="0.2">
      <c r="A3549" s="29">
        <v>42413</v>
      </c>
      <c r="B3549" s="1" t="s">
        <v>200</v>
      </c>
      <c r="C3549" s="27">
        <v>44155</v>
      </c>
      <c r="D3549" s="1">
        <v>52149</v>
      </c>
      <c r="J3549" s="1" t="s">
        <v>0</v>
      </c>
      <c r="K3549" s="1" t="s">
        <v>49</v>
      </c>
      <c r="L3549" s="1">
        <v>-1</v>
      </c>
      <c r="M3549" s="1">
        <v>124</v>
      </c>
      <c r="N3549" s="6"/>
      <c r="O3549" s="6">
        <v>124</v>
      </c>
      <c r="P3549" s="6">
        <v>-1085032.25</v>
      </c>
      <c r="R3549" s="31">
        <v>-124</v>
      </c>
      <c r="S3549" s="28">
        <v>44165</v>
      </c>
    </row>
    <row r="3550" spans="1:19" x14ac:dyDescent="0.2">
      <c r="A3550" s="29">
        <v>42413</v>
      </c>
      <c r="B3550" s="1" t="s">
        <v>200</v>
      </c>
      <c r="C3550" s="27">
        <v>44155</v>
      </c>
      <c r="D3550" s="1">
        <v>52149</v>
      </c>
      <c r="J3550" s="1" t="s">
        <v>0</v>
      </c>
      <c r="K3550" s="1" t="s">
        <v>49</v>
      </c>
      <c r="L3550" s="1">
        <v>-1</v>
      </c>
      <c r="M3550" s="1">
        <v>124</v>
      </c>
      <c r="N3550" s="6"/>
      <c r="O3550" s="6">
        <v>124</v>
      </c>
      <c r="P3550" s="6">
        <v>-1089584.25</v>
      </c>
      <c r="R3550" s="31">
        <v>-124</v>
      </c>
      <c r="S3550" s="28">
        <v>44165</v>
      </c>
    </row>
    <row r="3551" spans="1:19" x14ac:dyDescent="0.2">
      <c r="A3551" s="29">
        <v>42413</v>
      </c>
      <c r="B3551" s="1" t="s">
        <v>200</v>
      </c>
      <c r="C3551" s="27">
        <v>44155</v>
      </c>
      <c r="D3551" s="1">
        <v>52149</v>
      </c>
      <c r="J3551" s="1" t="s">
        <v>0</v>
      </c>
      <c r="K3551" s="1" t="s">
        <v>49</v>
      </c>
      <c r="L3551" s="1">
        <v>-1</v>
      </c>
      <c r="M3551" s="1">
        <v>88</v>
      </c>
      <c r="N3551" s="6"/>
      <c r="O3551" s="6">
        <v>88</v>
      </c>
      <c r="P3551" s="6">
        <v>-1084908.25</v>
      </c>
      <c r="R3551" s="31">
        <v>-88</v>
      </c>
      <c r="S3551" s="28">
        <v>44165</v>
      </c>
    </row>
    <row r="3552" spans="1:19" x14ac:dyDescent="0.2">
      <c r="A3552" s="29">
        <v>42413</v>
      </c>
      <c r="B3552" s="1" t="s">
        <v>200</v>
      </c>
      <c r="C3552" s="27">
        <v>44155</v>
      </c>
      <c r="D3552" s="1">
        <v>52149</v>
      </c>
      <c r="J3552" s="1" t="s">
        <v>0</v>
      </c>
      <c r="K3552" s="1" t="s">
        <v>49</v>
      </c>
      <c r="L3552" s="1">
        <v>-1</v>
      </c>
      <c r="M3552" s="1">
        <v>88</v>
      </c>
      <c r="N3552" s="6"/>
      <c r="O3552" s="6">
        <v>88</v>
      </c>
      <c r="P3552" s="6">
        <v>-1085274.25</v>
      </c>
      <c r="R3552" s="31">
        <v>-88</v>
      </c>
      <c r="S3552" s="28">
        <v>44165</v>
      </c>
    </row>
    <row r="3553" spans="1:19" x14ac:dyDescent="0.2">
      <c r="A3553" s="29">
        <v>42585</v>
      </c>
      <c r="B3553" s="1" t="s">
        <v>200</v>
      </c>
      <c r="C3553" s="27">
        <v>44155</v>
      </c>
      <c r="D3553" s="1">
        <v>52188</v>
      </c>
      <c r="J3553" s="1" t="s">
        <v>0</v>
      </c>
      <c r="K3553" s="1" t="s">
        <v>49</v>
      </c>
      <c r="L3553" s="1">
        <v>-8.75</v>
      </c>
      <c r="M3553" s="1">
        <v>88</v>
      </c>
      <c r="N3553" s="6"/>
      <c r="O3553" s="6">
        <v>770</v>
      </c>
      <c r="P3553" s="6">
        <v>-1091160.25</v>
      </c>
      <c r="R3553" s="31">
        <v>-770</v>
      </c>
      <c r="S3553" s="28">
        <v>44165</v>
      </c>
    </row>
    <row r="3554" spans="1:19" x14ac:dyDescent="0.2">
      <c r="A3554" s="29">
        <v>42585</v>
      </c>
      <c r="B3554" s="1" t="s">
        <v>200</v>
      </c>
      <c r="C3554" s="27">
        <v>44155</v>
      </c>
      <c r="D3554" s="1">
        <v>52188</v>
      </c>
      <c r="J3554" s="1" t="s">
        <v>0</v>
      </c>
      <c r="K3554" s="1" t="s">
        <v>49</v>
      </c>
      <c r="L3554" s="1">
        <v>-6.5</v>
      </c>
      <c r="M3554" s="1">
        <v>88</v>
      </c>
      <c r="N3554" s="6"/>
      <c r="O3554" s="6">
        <v>572</v>
      </c>
      <c r="P3554" s="6">
        <v>-1087488.25</v>
      </c>
      <c r="R3554" s="31">
        <v>-572</v>
      </c>
      <c r="S3554" s="28">
        <v>44165</v>
      </c>
    </row>
    <row r="3555" spans="1:19" x14ac:dyDescent="0.2">
      <c r="A3555" s="29">
        <v>42585</v>
      </c>
      <c r="B3555" s="1" t="s">
        <v>200</v>
      </c>
      <c r="C3555" s="27">
        <v>44155</v>
      </c>
      <c r="D3555" s="1">
        <v>52188</v>
      </c>
      <c r="J3555" s="1" t="s">
        <v>0</v>
      </c>
      <c r="K3555" s="1" t="s">
        <v>49</v>
      </c>
      <c r="L3555" s="1">
        <v>-1</v>
      </c>
      <c r="M3555" s="1">
        <v>124</v>
      </c>
      <c r="N3555" s="6"/>
      <c r="O3555" s="6">
        <v>124</v>
      </c>
      <c r="P3555" s="6">
        <v>-1086916.25</v>
      </c>
      <c r="R3555" s="31">
        <v>-124</v>
      </c>
      <c r="S3555" s="28">
        <v>44165</v>
      </c>
    </row>
    <row r="3556" spans="1:19" x14ac:dyDescent="0.2">
      <c r="A3556" s="29">
        <v>42585</v>
      </c>
      <c r="B3556" s="1" t="s">
        <v>200</v>
      </c>
      <c r="C3556" s="27">
        <v>44155</v>
      </c>
      <c r="D3556" s="1">
        <v>52188</v>
      </c>
      <c r="J3556" s="1" t="s">
        <v>0</v>
      </c>
      <c r="K3556" s="1" t="s">
        <v>49</v>
      </c>
      <c r="L3556" s="1">
        <v>-1</v>
      </c>
      <c r="M3556" s="1">
        <v>124</v>
      </c>
      <c r="N3556" s="6"/>
      <c r="O3556" s="6">
        <v>124</v>
      </c>
      <c r="P3556" s="6">
        <v>-1090390.25</v>
      </c>
      <c r="R3556" s="31">
        <v>-124</v>
      </c>
      <c r="S3556" s="28">
        <v>44165</v>
      </c>
    </row>
    <row r="3557" spans="1:19" x14ac:dyDescent="0.2">
      <c r="A3557" s="29">
        <v>42585</v>
      </c>
      <c r="B3557" s="1" t="s">
        <v>200</v>
      </c>
      <c r="C3557" s="27">
        <v>44155</v>
      </c>
      <c r="D3557" s="1">
        <v>52188</v>
      </c>
      <c r="J3557" s="1" t="s">
        <v>0</v>
      </c>
      <c r="K3557" s="1" t="s">
        <v>49</v>
      </c>
      <c r="L3557" s="1">
        <v>-1</v>
      </c>
      <c r="M3557" s="1">
        <v>124</v>
      </c>
      <c r="N3557" s="6"/>
      <c r="O3557" s="6">
        <v>124</v>
      </c>
      <c r="P3557" s="6">
        <v>-1091284.25</v>
      </c>
      <c r="R3557" s="31">
        <v>-124</v>
      </c>
      <c r="S3557" s="28">
        <v>44165</v>
      </c>
    </row>
    <row r="3558" spans="1:19" x14ac:dyDescent="0.2">
      <c r="A3558" s="29">
        <v>42585</v>
      </c>
      <c r="B3558" s="1" t="s">
        <v>200</v>
      </c>
      <c r="C3558" s="27">
        <v>44155</v>
      </c>
      <c r="D3558" s="1">
        <v>52188</v>
      </c>
      <c r="J3558" s="1" t="s">
        <v>0</v>
      </c>
      <c r="K3558" s="1" t="s">
        <v>49</v>
      </c>
      <c r="L3558" s="1">
        <v>-0.25</v>
      </c>
      <c r="M3558" s="1">
        <v>88</v>
      </c>
      <c r="N3558" s="6"/>
      <c r="O3558" s="6">
        <v>22</v>
      </c>
      <c r="P3558" s="6">
        <v>-1091306.25</v>
      </c>
      <c r="R3558" s="31">
        <v>-22</v>
      </c>
      <c r="S3558" s="28">
        <v>44165</v>
      </c>
    </row>
    <row r="3559" spans="1:19" x14ac:dyDescent="0.2">
      <c r="A3559" s="29">
        <v>42582</v>
      </c>
      <c r="B3559" s="1" t="s">
        <v>200</v>
      </c>
      <c r="C3559" s="27">
        <v>44165</v>
      </c>
      <c r="D3559" s="1">
        <v>52185</v>
      </c>
      <c r="J3559" s="1" t="s">
        <v>0</v>
      </c>
      <c r="K3559" s="1" t="s">
        <v>49</v>
      </c>
      <c r="L3559" s="1">
        <v>-3.75</v>
      </c>
      <c r="M3559" s="1">
        <v>88</v>
      </c>
      <c r="N3559" s="6"/>
      <c r="O3559" s="6">
        <v>330</v>
      </c>
      <c r="P3559" s="6">
        <v>-1097929</v>
      </c>
      <c r="R3559" s="31">
        <v>-330</v>
      </c>
      <c r="S3559" s="28">
        <v>44165</v>
      </c>
    </row>
    <row r="3560" spans="1:19" x14ac:dyDescent="0.2">
      <c r="A3560" s="29">
        <v>42582</v>
      </c>
      <c r="B3560" s="1" t="s">
        <v>200</v>
      </c>
      <c r="C3560" s="27">
        <v>44165</v>
      </c>
      <c r="D3560" s="1">
        <v>52185</v>
      </c>
      <c r="J3560" s="1" t="s">
        <v>0</v>
      </c>
      <c r="K3560" s="1" t="s">
        <v>49</v>
      </c>
      <c r="L3560" s="1">
        <v>-3.25</v>
      </c>
      <c r="M3560" s="1">
        <v>88</v>
      </c>
      <c r="N3560" s="6"/>
      <c r="O3560" s="6">
        <v>286</v>
      </c>
      <c r="P3560" s="6">
        <v>-1092921.25</v>
      </c>
      <c r="R3560" s="31">
        <v>-286</v>
      </c>
      <c r="S3560" s="28">
        <v>44165</v>
      </c>
    </row>
    <row r="3561" spans="1:19" x14ac:dyDescent="0.2">
      <c r="A3561" s="29">
        <v>42582</v>
      </c>
      <c r="B3561" s="1" t="s">
        <v>200</v>
      </c>
      <c r="C3561" s="27">
        <v>44165</v>
      </c>
      <c r="D3561" s="1">
        <v>52185</v>
      </c>
      <c r="J3561" s="1" t="s">
        <v>0</v>
      </c>
      <c r="K3561" s="1" t="s">
        <v>49</v>
      </c>
      <c r="L3561" s="1">
        <v>-3.25</v>
      </c>
      <c r="M3561" s="1">
        <v>88</v>
      </c>
      <c r="N3561" s="6"/>
      <c r="O3561" s="6">
        <v>286</v>
      </c>
      <c r="P3561" s="6">
        <v>-1103386.5</v>
      </c>
      <c r="R3561" s="31">
        <v>-286</v>
      </c>
      <c r="S3561" s="28">
        <v>44165</v>
      </c>
    </row>
    <row r="3562" spans="1:19" x14ac:dyDescent="0.2">
      <c r="A3562" s="29">
        <v>42582</v>
      </c>
      <c r="B3562" s="1" t="s">
        <v>200</v>
      </c>
      <c r="C3562" s="27">
        <v>44165</v>
      </c>
      <c r="D3562" s="1">
        <v>52185</v>
      </c>
      <c r="J3562" s="1" t="s">
        <v>0</v>
      </c>
      <c r="K3562" s="1" t="s">
        <v>49</v>
      </c>
      <c r="L3562" s="1">
        <v>-2.5</v>
      </c>
      <c r="M3562" s="1">
        <v>88</v>
      </c>
      <c r="N3562" s="6"/>
      <c r="O3562" s="6">
        <v>220</v>
      </c>
      <c r="P3562" s="6">
        <v>-1097219</v>
      </c>
      <c r="R3562" s="31">
        <v>-220</v>
      </c>
      <c r="S3562" s="28">
        <v>44165</v>
      </c>
    </row>
    <row r="3563" spans="1:19" x14ac:dyDescent="0.2">
      <c r="A3563" s="29">
        <v>42582</v>
      </c>
      <c r="B3563" s="1" t="s">
        <v>200</v>
      </c>
      <c r="C3563" s="27">
        <v>44165</v>
      </c>
      <c r="D3563" s="1">
        <v>52185</v>
      </c>
      <c r="J3563" s="1" t="s">
        <v>0</v>
      </c>
      <c r="K3563" s="1" t="s">
        <v>49</v>
      </c>
      <c r="L3563" s="1">
        <v>-1.75</v>
      </c>
      <c r="M3563" s="1">
        <v>88</v>
      </c>
      <c r="N3563" s="6"/>
      <c r="O3563" s="6">
        <v>154</v>
      </c>
      <c r="P3563" s="6">
        <v>-1091694.25</v>
      </c>
      <c r="R3563" s="31">
        <v>-154</v>
      </c>
      <c r="S3563" s="28">
        <v>44165</v>
      </c>
    </row>
    <row r="3564" spans="1:19" x14ac:dyDescent="0.2">
      <c r="A3564" s="29">
        <v>42582</v>
      </c>
      <c r="B3564" s="1" t="s">
        <v>200</v>
      </c>
      <c r="C3564" s="27">
        <v>44165</v>
      </c>
      <c r="D3564" s="1">
        <v>52185</v>
      </c>
      <c r="J3564" s="1" t="s">
        <v>0</v>
      </c>
      <c r="K3564" s="1" t="s">
        <v>49</v>
      </c>
      <c r="L3564" s="1">
        <v>-1.75</v>
      </c>
      <c r="M3564" s="1">
        <v>88</v>
      </c>
      <c r="N3564" s="6"/>
      <c r="O3564" s="6">
        <v>154</v>
      </c>
      <c r="P3564" s="6">
        <v>-1107527.5</v>
      </c>
      <c r="R3564" s="31">
        <v>-154</v>
      </c>
      <c r="S3564" s="28">
        <v>44165</v>
      </c>
    </row>
    <row r="3565" spans="1:19" x14ac:dyDescent="0.2">
      <c r="A3565" s="29">
        <v>42582</v>
      </c>
      <c r="B3565" s="1" t="s">
        <v>200</v>
      </c>
      <c r="C3565" s="27">
        <v>44165</v>
      </c>
      <c r="D3565" s="1">
        <v>52185</v>
      </c>
      <c r="J3565" s="1" t="s">
        <v>0</v>
      </c>
      <c r="K3565" s="1" t="s">
        <v>49</v>
      </c>
      <c r="L3565" s="1">
        <v>-1.5</v>
      </c>
      <c r="M3565" s="1">
        <v>88</v>
      </c>
      <c r="N3565" s="6"/>
      <c r="O3565" s="6">
        <v>132</v>
      </c>
      <c r="P3565" s="6">
        <v>-1093177.25</v>
      </c>
      <c r="R3565" s="31">
        <v>-132</v>
      </c>
      <c r="S3565" s="28">
        <v>44165</v>
      </c>
    </row>
    <row r="3566" spans="1:19" x14ac:dyDescent="0.2">
      <c r="A3566" s="29">
        <v>42582</v>
      </c>
      <c r="B3566" s="1" t="s">
        <v>200</v>
      </c>
      <c r="C3566" s="27">
        <v>44165</v>
      </c>
      <c r="D3566" s="1">
        <v>52185</v>
      </c>
      <c r="J3566" s="1" t="s">
        <v>0</v>
      </c>
      <c r="K3566" s="1" t="s">
        <v>49</v>
      </c>
      <c r="L3566" s="1">
        <v>-1.5</v>
      </c>
      <c r="M3566" s="1">
        <v>88</v>
      </c>
      <c r="N3566" s="6"/>
      <c r="O3566" s="6">
        <v>132</v>
      </c>
      <c r="P3566" s="6">
        <v>-1097475</v>
      </c>
      <c r="R3566" s="31">
        <v>-132</v>
      </c>
      <c r="S3566" s="28">
        <v>44165</v>
      </c>
    </row>
    <row r="3567" spans="1:19" x14ac:dyDescent="0.2">
      <c r="A3567" s="29">
        <v>42582</v>
      </c>
      <c r="B3567" s="1" t="s">
        <v>200</v>
      </c>
      <c r="C3567" s="27">
        <v>44165</v>
      </c>
      <c r="D3567" s="1">
        <v>52185</v>
      </c>
      <c r="J3567" s="1" t="s">
        <v>0</v>
      </c>
      <c r="K3567" s="1" t="s">
        <v>49</v>
      </c>
      <c r="L3567" s="1">
        <v>-1</v>
      </c>
      <c r="M3567" s="1">
        <v>124</v>
      </c>
      <c r="N3567" s="6"/>
      <c r="O3567" s="6">
        <v>124</v>
      </c>
      <c r="P3567" s="6">
        <v>-1091430.25</v>
      </c>
      <c r="R3567" s="31">
        <v>-124</v>
      </c>
      <c r="S3567" s="28">
        <v>44165</v>
      </c>
    </row>
    <row r="3568" spans="1:19" x14ac:dyDescent="0.2">
      <c r="A3568" s="29">
        <v>42582</v>
      </c>
      <c r="B3568" s="1" t="s">
        <v>200</v>
      </c>
      <c r="C3568" s="27">
        <v>44165</v>
      </c>
      <c r="D3568" s="1">
        <v>52185</v>
      </c>
      <c r="J3568" s="1" t="s">
        <v>0</v>
      </c>
      <c r="K3568" s="1" t="s">
        <v>49</v>
      </c>
      <c r="L3568" s="1">
        <v>-1</v>
      </c>
      <c r="M3568" s="1">
        <v>124</v>
      </c>
      <c r="N3568" s="6"/>
      <c r="O3568" s="6">
        <v>124</v>
      </c>
      <c r="P3568" s="6">
        <v>-1093045.25</v>
      </c>
      <c r="R3568" s="31">
        <v>-124</v>
      </c>
      <c r="S3568" s="28">
        <v>44165</v>
      </c>
    </row>
    <row r="3569" spans="1:19" x14ac:dyDescent="0.2">
      <c r="A3569" s="29">
        <v>42582</v>
      </c>
      <c r="B3569" s="1" t="s">
        <v>200</v>
      </c>
      <c r="C3569" s="27">
        <v>44165</v>
      </c>
      <c r="D3569" s="1">
        <v>52185</v>
      </c>
      <c r="J3569" s="1" t="s">
        <v>0</v>
      </c>
      <c r="K3569" s="1" t="s">
        <v>49</v>
      </c>
      <c r="L3569" s="1">
        <v>-1</v>
      </c>
      <c r="M3569" s="1">
        <v>124</v>
      </c>
      <c r="N3569" s="6"/>
      <c r="O3569" s="6">
        <v>124</v>
      </c>
      <c r="P3569" s="6">
        <v>-1097343</v>
      </c>
      <c r="R3569" s="31">
        <v>-124</v>
      </c>
      <c r="S3569" s="28">
        <v>44165</v>
      </c>
    </row>
    <row r="3570" spans="1:19" x14ac:dyDescent="0.2">
      <c r="A3570" s="29">
        <v>42582</v>
      </c>
      <c r="B3570" s="1" t="s">
        <v>200</v>
      </c>
      <c r="C3570" s="27">
        <v>44165</v>
      </c>
      <c r="D3570" s="1">
        <v>52185</v>
      </c>
      <c r="J3570" s="1" t="s">
        <v>0</v>
      </c>
      <c r="K3570" s="1" t="s">
        <v>49</v>
      </c>
      <c r="L3570" s="1">
        <v>-1</v>
      </c>
      <c r="M3570" s="1">
        <v>124</v>
      </c>
      <c r="N3570" s="6"/>
      <c r="O3570" s="6">
        <v>124</v>
      </c>
      <c r="P3570" s="6">
        <v>-1097599</v>
      </c>
      <c r="R3570" s="31">
        <v>-124</v>
      </c>
      <c r="S3570" s="28">
        <v>44165</v>
      </c>
    </row>
    <row r="3571" spans="1:19" x14ac:dyDescent="0.2">
      <c r="A3571" s="29">
        <v>42582</v>
      </c>
      <c r="B3571" s="1" t="s">
        <v>200</v>
      </c>
      <c r="C3571" s="27">
        <v>44165</v>
      </c>
      <c r="D3571" s="1">
        <v>52185</v>
      </c>
      <c r="J3571" s="1" t="s">
        <v>0</v>
      </c>
      <c r="K3571" s="1" t="s">
        <v>49</v>
      </c>
      <c r="L3571" s="1">
        <v>-1</v>
      </c>
      <c r="M3571" s="1">
        <v>124</v>
      </c>
      <c r="N3571" s="6"/>
      <c r="O3571" s="6">
        <v>124</v>
      </c>
      <c r="P3571" s="6">
        <v>-1098749</v>
      </c>
      <c r="R3571" s="31">
        <v>-124</v>
      </c>
      <c r="S3571" s="28">
        <v>44165</v>
      </c>
    </row>
    <row r="3572" spans="1:19" x14ac:dyDescent="0.2">
      <c r="A3572" s="29">
        <v>42582</v>
      </c>
      <c r="B3572" s="1" t="s">
        <v>200</v>
      </c>
      <c r="C3572" s="27">
        <v>44165</v>
      </c>
      <c r="D3572" s="1">
        <v>52185</v>
      </c>
      <c r="J3572" s="1" t="s">
        <v>0</v>
      </c>
      <c r="K3572" s="1" t="s">
        <v>49</v>
      </c>
      <c r="L3572" s="1">
        <v>-1.25</v>
      </c>
      <c r="M3572" s="1">
        <v>88</v>
      </c>
      <c r="N3572" s="6"/>
      <c r="O3572" s="6">
        <v>110</v>
      </c>
      <c r="P3572" s="6">
        <v>-1091540.25</v>
      </c>
      <c r="R3572" s="31">
        <v>-110</v>
      </c>
      <c r="S3572" s="28">
        <v>44165</v>
      </c>
    </row>
    <row r="3573" spans="1:19" x14ac:dyDescent="0.2">
      <c r="A3573" s="29">
        <v>42582</v>
      </c>
      <c r="B3573" s="1" t="s">
        <v>200</v>
      </c>
      <c r="C3573" s="27">
        <v>44165</v>
      </c>
      <c r="D3573" s="1">
        <v>52185</v>
      </c>
      <c r="J3573" s="1" t="s">
        <v>0</v>
      </c>
      <c r="K3573" s="1" t="s">
        <v>49</v>
      </c>
      <c r="L3573" s="1">
        <v>-1.25</v>
      </c>
      <c r="M3573" s="1">
        <v>88</v>
      </c>
      <c r="N3573" s="6"/>
      <c r="O3573" s="6">
        <v>110</v>
      </c>
      <c r="P3573" s="6">
        <v>-1093287.25</v>
      </c>
      <c r="R3573" s="31">
        <v>-110</v>
      </c>
      <c r="S3573" s="28">
        <v>44165</v>
      </c>
    </row>
    <row r="3574" spans="1:19" x14ac:dyDescent="0.2">
      <c r="A3574" s="29">
        <v>42582</v>
      </c>
      <c r="B3574" s="1" t="s">
        <v>200</v>
      </c>
      <c r="C3574" s="27">
        <v>44165</v>
      </c>
      <c r="D3574" s="1">
        <v>52185</v>
      </c>
      <c r="J3574" s="1" t="s">
        <v>0</v>
      </c>
      <c r="K3574" s="1" t="s">
        <v>49</v>
      </c>
      <c r="L3574" s="1">
        <v>-1</v>
      </c>
      <c r="M3574" s="1">
        <v>88</v>
      </c>
      <c r="N3574" s="6"/>
      <c r="O3574" s="6">
        <v>88</v>
      </c>
      <c r="P3574" s="6">
        <v>-1093375.25</v>
      </c>
      <c r="R3574" s="31">
        <v>-88</v>
      </c>
      <c r="S3574" s="28">
        <v>44165</v>
      </c>
    </row>
    <row r="3575" spans="1:19" x14ac:dyDescent="0.2">
      <c r="A3575" s="29">
        <v>42582</v>
      </c>
      <c r="B3575" s="1" t="s">
        <v>200</v>
      </c>
      <c r="C3575" s="27">
        <v>44165</v>
      </c>
      <c r="D3575" s="1">
        <v>52185</v>
      </c>
      <c r="J3575" s="1" t="s">
        <v>0</v>
      </c>
      <c r="K3575" s="1" t="s">
        <v>49</v>
      </c>
      <c r="L3575" s="1">
        <v>-0.75</v>
      </c>
      <c r="M3575" s="1">
        <v>88</v>
      </c>
      <c r="N3575" s="6"/>
      <c r="O3575" s="6">
        <v>66</v>
      </c>
      <c r="P3575" s="6">
        <v>-1096999</v>
      </c>
      <c r="R3575" s="31">
        <v>-66</v>
      </c>
      <c r="S3575" s="28">
        <v>44165</v>
      </c>
    </row>
    <row r="3576" spans="1:19" x14ac:dyDescent="0.2">
      <c r="A3576" s="29">
        <v>42582</v>
      </c>
      <c r="B3576" s="1" t="s">
        <v>200</v>
      </c>
      <c r="C3576" s="27">
        <v>44165</v>
      </c>
      <c r="D3576" s="1">
        <v>52185</v>
      </c>
      <c r="J3576" s="1" t="s">
        <v>0</v>
      </c>
      <c r="K3576" s="1" t="s">
        <v>49</v>
      </c>
      <c r="L3576" s="1">
        <v>-0.75</v>
      </c>
      <c r="M3576" s="1">
        <v>88</v>
      </c>
      <c r="N3576" s="6"/>
      <c r="O3576" s="6">
        <v>66</v>
      </c>
      <c r="P3576" s="6">
        <v>-1097995</v>
      </c>
      <c r="R3576" s="31">
        <v>-66</v>
      </c>
      <c r="S3576" s="28">
        <v>44165</v>
      </c>
    </row>
    <row r="3577" spans="1:19" x14ac:dyDescent="0.2">
      <c r="A3577" s="29">
        <v>42582</v>
      </c>
      <c r="B3577" s="1" t="s">
        <v>200</v>
      </c>
      <c r="C3577" s="27">
        <v>44165</v>
      </c>
      <c r="D3577" s="1">
        <v>52185</v>
      </c>
      <c r="J3577" s="1" t="s">
        <v>0</v>
      </c>
      <c r="K3577" s="1" t="s">
        <v>49</v>
      </c>
      <c r="L3577" s="1">
        <v>-0.75</v>
      </c>
      <c r="M3577" s="1">
        <v>88</v>
      </c>
      <c r="N3577" s="6"/>
      <c r="O3577" s="6">
        <v>66</v>
      </c>
      <c r="P3577" s="6">
        <v>-1098625</v>
      </c>
      <c r="R3577" s="31">
        <v>-66</v>
      </c>
      <c r="S3577" s="28">
        <v>44165</v>
      </c>
    </row>
    <row r="3578" spans="1:19" x14ac:dyDescent="0.2">
      <c r="A3578" s="29">
        <v>42582</v>
      </c>
      <c r="B3578" s="1" t="s">
        <v>200</v>
      </c>
      <c r="C3578" s="27">
        <v>44165</v>
      </c>
      <c r="D3578" s="1">
        <v>52185</v>
      </c>
      <c r="J3578" s="1" t="s">
        <v>0</v>
      </c>
      <c r="K3578" s="1" t="s">
        <v>49</v>
      </c>
      <c r="L3578" s="1">
        <v>-0.5</v>
      </c>
      <c r="M3578" s="1">
        <v>88</v>
      </c>
      <c r="N3578" s="6"/>
      <c r="O3578" s="6">
        <v>44</v>
      </c>
      <c r="P3578" s="6">
        <v>-1107571.5</v>
      </c>
      <c r="R3578" s="31">
        <v>-44</v>
      </c>
      <c r="S3578" s="28">
        <v>44165</v>
      </c>
    </row>
    <row r="3579" spans="1:19" x14ac:dyDescent="0.2">
      <c r="A3579" s="29">
        <v>42582</v>
      </c>
      <c r="B3579" s="1" t="s">
        <v>200</v>
      </c>
      <c r="C3579" s="27">
        <v>44165</v>
      </c>
      <c r="D3579" s="1">
        <v>52185</v>
      </c>
      <c r="J3579" s="1" t="s">
        <v>0</v>
      </c>
      <c r="K3579" s="1" t="s">
        <v>49</v>
      </c>
      <c r="L3579" s="1">
        <v>-0.5</v>
      </c>
      <c r="M3579" s="1">
        <v>88</v>
      </c>
      <c r="N3579" s="6"/>
      <c r="O3579" s="6">
        <v>44</v>
      </c>
      <c r="P3579" s="6">
        <v>-1107615.5</v>
      </c>
      <c r="R3579" s="31">
        <v>-44</v>
      </c>
      <c r="S3579" s="28">
        <v>44165</v>
      </c>
    </row>
    <row r="3580" spans="1:19" x14ac:dyDescent="0.2">
      <c r="A3580" s="29">
        <v>42624</v>
      </c>
      <c r="B3580" s="1" t="s">
        <v>200</v>
      </c>
      <c r="C3580" s="27">
        <v>44165</v>
      </c>
      <c r="D3580" s="1">
        <v>52191</v>
      </c>
      <c r="J3580" s="1" t="s">
        <v>0</v>
      </c>
      <c r="K3580" s="1" t="s">
        <v>49</v>
      </c>
      <c r="L3580" s="1">
        <v>-0.5</v>
      </c>
      <c r="M3580" s="1">
        <v>88</v>
      </c>
      <c r="N3580" s="6"/>
      <c r="O3580" s="6">
        <v>44</v>
      </c>
      <c r="P3580" s="6">
        <v>-1091738.25</v>
      </c>
      <c r="R3580" s="31">
        <v>-44</v>
      </c>
      <c r="S3580" s="28">
        <v>44165</v>
      </c>
    </row>
    <row r="3581" spans="1:19" x14ac:dyDescent="0.2">
      <c r="A3581" s="29">
        <v>42627</v>
      </c>
      <c r="B3581" s="1" t="s">
        <v>200</v>
      </c>
      <c r="C3581" s="27">
        <v>44165</v>
      </c>
      <c r="D3581" s="1">
        <v>52194</v>
      </c>
      <c r="J3581" s="1" t="s">
        <v>0</v>
      </c>
      <c r="K3581" s="1" t="s">
        <v>49</v>
      </c>
      <c r="L3581" s="1">
        <v>-2.75</v>
      </c>
      <c r="M3581" s="1">
        <v>99</v>
      </c>
      <c r="N3581" s="6"/>
      <c r="O3581" s="6">
        <v>272.25</v>
      </c>
      <c r="P3581" s="6">
        <v>-1095593.5</v>
      </c>
      <c r="R3581" s="31">
        <v>-272.25</v>
      </c>
      <c r="S3581" s="28">
        <v>44165</v>
      </c>
    </row>
    <row r="3582" spans="1:19" x14ac:dyDescent="0.2">
      <c r="A3582" s="29">
        <v>42627</v>
      </c>
      <c r="B3582" s="1" t="s">
        <v>200</v>
      </c>
      <c r="C3582" s="27">
        <v>44165</v>
      </c>
      <c r="D3582" s="1">
        <v>52194</v>
      </c>
      <c r="J3582" s="1" t="s">
        <v>0</v>
      </c>
      <c r="K3582" s="1" t="s">
        <v>49</v>
      </c>
      <c r="L3582" s="1">
        <v>-1</v>
      </c>
      <c r="M3582" s="1">
        <v>99</v>
      </c>
      <c r="N3582" s="6"/>
      <c r="O3582" s="6">
        <v>99</v>
      </c>
      <c r="P3582" s="6">
        <v>-1091837.25</v>
      </c>
      <c r="R3582" s="31">
        <v>-99</v>
      </c>
      <c r="S3582" s="28">
        <v>44165</v>
      </c>
    </row>
    <row r="3583" spans="1:19" x14ac:dyDescent="0.2">
      <c r="A3583" s="29">
        <v>42627</v>
      </c>
      <c r="B3583" s="1" t="s">
        <v>200</v>
      </c>
      <c r="C3583" s="27">
        <v>44165</v>
      </c>
      <c r="D3583" s="1">
        <v>52194</v>
      </c>
      <c r="J3583" s="1" t="s">
        <v>0</v>
      </c>
      <c r="K3583" s="1" t="s">
        <v>49</v>
      </c>
      <c r="L3583" s="1">
        <v>-0.75</v>
      </c>
      <c r="M3583" s="1">
        <v>99</v>
      </c>
      <c r="N3583" s="6"/>
      <c r="O3583" s="6">
        <v>74.25</v>
      </c>
      <c r="P3583" s="6">
        <v>-1095667.75</v>
      </c>
      <c r="R3583" s="31">
        <v>-74.25</v>
      </c>
      <c r="S3583" s="28">
        <v>44165</v>
      </c>
    </row>
    <row r="3584" spans="1:19" x14ac:dyDescent="0.2">
      <c r="A3584" s="29">
        <v>42628</v>
      </c>
      <c r="B3584" s="1" t="s">
        <v>200</v>
      </c>
      <c r="C3584" s="27">
        <v>44165</v>
      </c>
      <c r="D3584" s="1">
        <v>52195</v>
      </c>
      <c r="J3584" s="1" t="s">
        <v>0</v>
      </c>
      <c r="K3584" s="1" t="s">
        <v>49</v>
      </c>
      <c r="L3584" s="1">
        <v>-6.25</v>
      </c>
      <c r="M3584" s="1">
        <v>88</v>
      </c>
      <c r="N3584" s="6"/>
      <c r="O3584" s="6">
        <v>550</v>
      </c>
      <c r="P3584" s="6">
        <v>-1092511.25</v>
      </c>
      <c r="R3584" s="31">
        <v>-550</v>
      </c>
      <c r="S3584" s="28">
        <v>44165</v>
      </c>
    </row>
    <row r="3585" spans="1:19" x14ac:dyDescent="0.2">
      <c r="A3585" s="29">
        <v>42628</v>
      </c>
      <c r="B3585" s="1" t="s">
        <v>200</v>
      </c>
      <c r="C3585" s="27">
        <v>44165</v>
      </c>
      <c r="D3585" s="1">
        <v>52195</v>
      </c>
      <c r="J3585" s="1" t="s">
        <v>0</v>
      </c>
      <c r="K3585" s="1" t="s">
        <v>49</v>
      </c>
      <c r="L3585" s="1">
        <v>-3</v>
      </c>
      <c r="M3585" s="1">
        <v>88</v>
      </c>
      <c r="N3585" s="6"/>
      <c r="O3585" s="6">
        <v>264</v>
      </c>
      <c r="P3585" s="6">
        <v>-1096955</v>
      </c>
      <c r="R3585" s="31">
        <v>-264</v>
      </c>
      <c r="S3585" s="28">
        <v>44165</v>
      </c>
    </row>
    <row r="3586" spans="1:19" x14ac:dyDescent="0.2">
      <c r="A3586" s="29">
        <v>42628</v>
      </c>
      <c r="B3586" s="1" t="s">
        <v>200</v>
      </c>
      <c r="C3586" s="27">
        <v>44165</v>
      </c>
      <c r="D3586" s="1">
        <v>52195</v>
      </c>
      <c r="J3586" s="1" t="s">
        <v>0</v>
      </c>
      <c r="K3586" s="1" t="s">
        <v>49</v>
      </c>
      <c r="L3586" s="1">
        <v>-2.5</v>
      </c>
      <c r="M3586" s="1">
        <v>88</v>
      </c>
      <c r="N3586" s="6"/>
      <c r="O3586" s="6">
        <v>220</v>
      </c>
      <c r="P3586" s="6">
        <v>-1098559</v>
      </c>
      <c r="R3586" s="31">
        <v>-220</v>
      </c>
      <c r="S3586" s="28">
        <v>44165</v>
      </c>
    </row>
    <row r="3587" spans="1:19" x14ac:dyDescent="0.2">
      <c r="A3587" s="29">
        <v>42628</v>
      </c>
      <c r="B3587" s="1" t="s">
        <v>200</v>
      </c>
      <c r="C3587" s="27">
        <v>44165</v>
      </c>
      <c r="D3587" s="1">
        <v>52195</v>
      </c>
      <c r="J3587" s="1" t="s">
        <v>0</v>
      </c>
      <c r="K3587" s="1" t="s">
        <v>49</v>
      </c>
      <c r="L3587" s="1">
        <v>-1</v>
      </c>
      <c r="M3587" s="1">
        <v>124</v>
      </c>
      <c r="N3587" s="6"/>
      <c r="O3587" s="6">
        <v>124</v>
      </c>
      <c r="P3587" s="6">
        <v>-1091961.25</v>
      </c>
      <c r="R3587" s="31">
        <v>-124</v>
      </c>
      <c r="S3587" s="28">
        <v>44165</v>
      </c>
    </row>
    <row r="3588" spans="1:19" x14ac:dyDescent="0.2">
      <c r="A3588" s="29">
        <v>42628</v>
      </c>
      <c r="B3588" s="1" t="s">
        <v>200</v>
      </c>
      <c r="C3588" s="27">
        <v>44165</v>
      </c>
      <c r="D3588" s="1">
        <v>52195</v>
      </c>
      <c r="J3588" s="1" t="s">
        <v>0</v>
      </c>
      <c r="K3588" s="1" t="s">
        <v>49</v>
      </c>
      <c r="L3588" s="1">
        <v>-1</v>
      </c>
      <c r="M3588" s="1">
        <v>124</v>
      </c>
      <c r="N3588" s="6"/>
      <c r="O3588" s="6">
        <v>124</v>
      </c>
      <c r="P3588" s="6">
        <v>-1092635.25</v>
      </c>
      <c r="R3588" s="31">
        <v>-124</v>
      </c>
      <c r="S3588" s="28">
        <v>44165</v>
      </c>
    </row>
    <row r="3589" spans="1:19" x14ac:dyDescent="0.2">
      <c r="A3589" s="29">
        <v>42628</v>
      </c>
      <c r="B3589" s="1" t="s">
        <v>200</v>
      </c>
      <c r="C3589" s="27">
        <v>44165</v>
      </c>
      <c r="D3589" s="1">
        <v>52195</v>
      </c>
      <c r="J3589" s="1" t="s">
        <v>0</v>
      </c>
      <c r="K3589" s="1" t="s">
        <v>49</v>
      </c>
      <c r="L3589" s="1">
        <v>-1</v>
      </c>
      <c r="M3589" s="1">
        <v>124</v>
      </c>
      <c r="N3589" s="6"/>
      <c r="O3589" s="6">
        <v>124</v>
      </c>
      <c r="P3589" s="6">
        <v>-1096691</v>
      </c>
      <c r="R3589" s="31">
        <v>-124</v>
      </c>
      <c r="S3589" s="28">
        <v>44165</v>
      </c>
    </row>
    <row r="3590" spans="1:19" x14ac:dyDescent="0.2">
      <c r="A3590" s="29">
        <v>42628</v>
      </c>
      <c r="B3590" s="1" t="s">
        <v>200</v>
      </c>
      <c r="C3590" s="27">
        <v>44165</v>
      </c>
      <c r="D3590" s="1">
        <v>52195</v>
      </c>
      <c r="J3590" s="1" t="s">
        <v>0</v>
      </c>
      <c r="K3590" s="1" t="s">
        <v>49</v>
      </c>
      <c r="L3590" s="1">
        <v>-1</v>
      </c>
      <c r="M3590" s="1">
        <v>124</v>
      </c>
      <c r="N3590" s="6"/>
      <c r="O3590" s="6">
        <v>124</v>
      </c>
      <c r="P3590" s="6">
        <v>-1098339</v>
      </c>
      <c r="R3590" s="31">
        <v>-124</v>
      </c>
      <c r="S3590" s="28">
        <v>44165</v>
      </c>
    </row>
    <row r="3591" spans="1:19" x14ac:dyDescent="0.2">
      <c r="A3591" s="29">
        <v>42628</v>
      </c>
      <c r="B3591" s="1" t="s">
        <v>200</v>
      </c>
      <c r="C3591" s="27">
        <v>44165</v>
      </c>
      <c r="D3591" s="1">
        <v>52195</v>
      </c>
      <c r="J3591" s="1" t="s">
        <v>0</v>
      </c>
      <c r="K3591" s="1" t="s">
        <v>49</v>
      </c>
      <c r="L3591" s="1">
        <v>-1</v>
      </c>
      <c r="M3591" s="1">
        <v>88</v>
      </c>
      <c r="N3591" s="6"/>
      <c r="O3591" s="6">
        <v>88</v>
      </c>
      <c r="P3591" s="6">
        <v>-1098215</v>
      </c>
      <c r="R3591" s="31">
        <v>-88</v>
      </c>
      <c r="S3591" s="28">
        <v>44165</v>
      </c>
    </row>
    <row r="3592" spans="1:19" x14ac:dyDescent="0.2">
      <c r="A3592" s="29">
        <v>42628</v>
      </c>
      <c r="B3592" s="1" t="s">
        <v>200</v>
      </c>
      <c r="C3592" s="27">
        <v>44165</v>
      </c>
      <c r="D3592" s="1">
        <v>52195</v>
      </c>
      <c r="J3592" s="1" t="s">
        <v>0</v>
      </c>
      <c r="K3592" s="1" t="s">
        <v>49</v>
      </c>
      <c r="L3592" s="1">
        <v>-0.25</v>
      </c>
      <c r="M3592" s="1">
        <v>88</v>
      </c>
      <c r="N3592" s="6"/>
      <c r="O3592" s="6">
        <v>22</v>
      </c>
      <c r="P3592" s="6">
        <v>-1103100.5</v>
      </c>
      <c r="R3592" s="31">
        <v>-22</v>
      </c>
      <c r="S3592" s="28">
        <v>44165</v>
      </c>
    </row>
    <row r="3593" spans="1:19" x14ac:dyDescent="0.2">
      <c r="A3593" s="29">
        <v>42628</v>
      </c>
      <c r="B3593" s="1" t="s">
        <v>200</v>
      </c>
      <c r="C3593" s="27">
        <v>44165</v>
      </c>
      <c r="D3593" s="1">
        <v>52195</v>
      </c>
      <c r="J3593" s="1" t="s">
        <v>0</v>
      </c>
      <c r="K3593" s="1" t="s">
        <v>49</v>
      </c>
      <c r="L3593" s="1">
        <v>0.25</v>
      </c>
      <c r="M3593" s="1">
        <v>88</v>
      </c>
      <c r="N3593" s="6">
        <v>22</v>
      </c>
      <c r="O3593" s="6"/>
      <c r="P3593" s="6">
        <v>-1096933</v>
      </c>
      <c r="R3593" s="31">
        <v>22</v>
      </c>
      <c r="S3593" s="28">
        <v>44165</v>
      </c>
    </row>
    <row r="3594" spans="1:19" x14ac:dyDescent="0.2">
      <c r="A3594" s="29">
        <v>42632</v>
      </c>
      <c r="B3594" s="1" t="s">
        <v>200</v>
      </c>
      <c r="C3594" s="27">
        <v>44165</v>
      </c>
      <c r="D3594" s="1">
        <v>52196</v>
      </c>
      <c r="J3594" s="1" t="s">
        <v>0</v>
      </c>
      <c r="K3594" s="1" t="s">
        <v>49</v>
      </c>
      <c r="L3594" s="1">
        <v>-6.75</v>
      </c>
      <c r="M3594" s="1">
        <v>88</v>
      </c>
      <c r="N3594" s="6"/>
      <c r="O3594" s="6">
        <v>594</v>
      </c>
      <c r="P3594" s="6">
        <v>-1095079.25</v>
      </c>
      <c r="R3594" s="31">
        <v>-594</v>
      </c>
      <c r="S3594" s="28">
        <v>44165</v>
      </c>
    </row>
    <row r="3595" spans="1:19" x14ac:dyDescent="0.2">
      <c r="A3595" s="29">
        <v>42632</v>
      </c>
      <c r="B3595" s="1" t="s">
        <v>200</v>
      </c>
      <c r="C3595" s="27">
        <v>44165</v>
      </c>
      <c r="D3595" s="1">
        <v>52196</v>
      </c>
      <c r="J3595" s="1" t="s">
        <v>0</v>
      </c>
      <c r="K3595" s="1" t="s">
        <v>49</v>
      </c>
      <c r="L3595" s="1">
        <v>-5.25</v>
      </c>
      <c r="M3595" s="1">
        <v>88</v>
      </c>
      <c r="N3595" s="6"/>
      <c r="O3595" s="6">
        <v>462</v>
      </c>
      <c r="P3595" s="6">
        <v>-1094485.25</v>
      </c>
      <c r="R3595" s="31">
        <v>-462</v>
      </c>
      <c r="S3595" s="28">
        <v>44165</v>
      </c>
    </row>
    <row r="3596" spans="1:19" x14ac:dyDescent="0.2">
      <c r="A3596" s="29">
        <v>42632</v>
      </c>
      <c r="B3596" s="1" t="s">
        <v>200</v>
      </c>
      <c r="C3596" s="27">
        <v>44165</v>
      </c>
      <c r="D3596" s="1">
        <v>52196</v>
      </c>
      <c r="J3596" s="1" t="s">
        <v>0</v>
      </c>
      <c r="K3596" s="1" t="s">
        <v>49</v>
      </c>
      <c r="L3596" s="1">
        <v>-3</v>
      </c>
      <c r="M3596" s="1">
        <v>88</v>
      </c>
      <c r="N3596" s="6"/>
      <c r="O3596" s="6">
        <v>264</v>
      </c>
      <c r="P3596" s="6">
        <v>-1093639.25</v>
      </c>
      <c r="R3596" s="31">
        <v>-264</v>
      </c>
      <c r="S3596" s="28">
        <v>44165</v>
      </c>
    </row>
    <row r="3597" spans="1:19" x14ac:dyDescent="0.2">
      <c r="A3597" s="29">
        <v>42632</v>
      </c>
      <c r="B3597" s="1" t="s">
        <v>200</v>
      </c>
      <c r="C3597" s="27">
        <v>44165</v>
      </c>
      <c r="D3597" s="1">
        <v>52196</v>
      </c>
      <c r="J3597" s="1" t="s">
        <v>0</v>
      </c>
      <c r="K3597" s="1" t="s">
        <v>49</v>
      </c>
      <c r="L3597" s="1">
        <v>-2.75</v>
      </c>
      <c r="M3597" s="1">
        <v>88</v>
      </c>
      <c r="N3597" s="6"/>
      <c r="O3597" s="6">
        <v>242</v>
      </c>
      <c r="P3597" s="6">
        <v>-1095321.25</v>
      </c>
      <c r="R3597" s="31">
        <v>-242</v>
      </c>
      <c r="S3597" s="28">
        <v>44165</v>
      </c>
    </row>
    <row r="3598" spans="1:19" x14ac:dyDescent="0.2">
      <c r="A3598" s="29">
        <v>42632</v>
      </c>
      <c r="B3598" s="1" t="s">
        <v>200</v>
      </c>
      <c r="C3598" s="27">
        <v>44165</v>
      </c>
      <c r="D3598" s="1">
        <v>52196</v>
      </c>
      <c r="J3598" s="1" t="s">
        <v>0</v>
      </c>
      <c r="K3598" s="1" t="s">
        <v>49</v>
      </c>
      <c r="L3598" s="1">
        <v>-1</v>
      </c>
      <c r="M3598" s="1">
        <v>186</v>
      </c>
      <c r="N3598" s="6"/>
      <c r="O3598" s="6">
        <v>186</v>
      </c>
      <c r="P3598" s="6">
        <v>-1094023.25</v>
      </c>
      <c r="R3598" s="31">
        <v>-186</v>
      </c>
      <c r="S3598" s="28">
        <v>44165</v>
      </c>
    </row>
    <row r="3599" spans="1:19" x14ac:dyDescent="0.2">
      <c r="A3599" s="29">
        <v>42632</v>
      </c>
      <c r="B3599" s="1" t="s">
        <v>200</v>
      </c>
      <c r="C3599" s="27">
        <v>44165</v>
      </c>
      <c r="D3599" s="1">
        <v>52196</v>
      </c>
      <c r="J3599" s="1" t="s">
        <v>0</v>
      </c>
      <c r="K3599" s="1" t="s">
        <v>49</v>
      </c>
      <c r="L3599" s="1">
        <v>-1.75</v>
      </c>
      <c r="M3599" s="1">
        <v>88</v>
      </c>
      <c r="N3599" s="6"/>
      <c r="O3599" s="6">
        <v>154</v>
      </c>
      <c r="P3599" s="6">
        <v>-1093793.25</v>
      </c>
      <c r="R3599" s="31">
        <v>-154</v>
      </c>
      <c r="S3599" s="28">
        <v>44165</v>
      </c>
    </row>
    <row r="3600" spans="1:19" x14ac:dyDescent="0.2">
      <c r="A3600" s="29">
        <v>42632</v>
      </c>
      <c r="B3600" s="1" t="s">
        <v>200</v>
      </c>
      <c r="C3600" s="27">
        <v>44165</v>
      </c>
      <c r="D3600" s="1">
        <v>52196</v>
      </c>
      <c r="J3600" s="1" t="s">
        <v>0</v>
      </c>
      <c r="K3600" s="1" t="s">
        <v>49</v>
      </c>
      <c r="L3600" s="1">
        <v>-1.75</v>
      </c>
      <c r="M3600" s="1">
        <v>88</v>
      </c>
      <c r="N3600" s="6"/>
      <c r="O3600" s="6">
        <v>154</v>
      </c>
      <c r="P3600" s="6">
        <v>-1096107.75</v>
      </c>
      <c r="R3600" s="31">
        <v>-154</v>
      </c>
      <c r="S3600" s="28">
        <v>44165</v>
      </c>
    </row>
    <row r="3601" spans="1:19" x14ac:dyDescent="0.2">
      <c r="A3601" s="29">
        <v>42632</v>
      </c>
      <c r="B3601" s="1" t="s">
        <v>200</v>
      </c>
      <c r="C3601" s="27">
        <v>44165</v>
      </c>
      <c r="D3601" s="1">
        <v>52196</v>
      </c>
      <c r="J3601" s="1" t="s">
        <v>0</v>
      </c>
      <c r="K3601" s="1" t="s">
        <v>49</v>
      </c>
      <c r="L3601" s="1">
        <v>-0.5</v>
      </c>
      <c r="M3601" s="1">
        <v>88</v>
      </c>
      <c r="N3601" s="6"/>
      <c r="O3601" s="6">
        <v>44</v>
      </c>
      <c r="P3601" s="6">
        <v>-1093837.25</v>
      </c>
      <c r="R3601" s="31">
        <v>-44</v>
      </c>
      <c r="S3601" s="28">
        <v>44165</v>
      </c>
    </row>
    <row r="3602" spans="1:19" x14ac:dyDescent="0.2">
      <c r="A3602" s="29">
        <v>42644</v>
      </c>
      <c r="B3602" s="1" t="s">
        <v>200</v>
      </c>
      <c r="C3602" s="27">
        <v>44165</v>
      </c>
      <c r="D3602" s="1">
        <v>52200</v>
      </c>
      <c r="J3602" s="1" t="s">
        <v>0</v>
      </c>
      <c r="K3602" s="1" t="s">
        <v>49</v>
      </c>
      <c r="L3602" s="1">
        <v>-1</v>
      </c>
      <c r="M3602" s="1">
        <v>278</v>
      </c>
      <c r="N3602" s="6"/>
      <c r="O3602" s="6">
        <v>278</v>
      </c>
      <c r="P3602" s="6">
        <v>-1102946.5</v>
      </c>
      <c r="R3602" s="31">
        <v>-278</v>
      </c>
      <c r="S3602" s="28">
        <v>44165</v>
      </c>
    </row>
    <row r="3603" spans="1:19" x14ac:dyDescent="0.2">
      <c r="A3603" s="29">
        <v>42644</v>
      </c>
      <c r="B3603" s="1" t="s">
        <v>200</v>
      </c>
      <c r="C3603" s="27">
        <v>44165</v>
      </c>
      <c r="D3603" s="1">
        <v>52200</v>
      </c>
      <c r="J3603" s="1" t="s">
        <v>0</v>
      </c>
      <c r="K3603" s="1" t="s">
        <v>49</v>
      </c>
      <c r="L3603" s="1">
        <v>-2.5</v>
      </c>
      <c r="M3603" s="1">
        <v>88</v>
      </c>
      <c r="N3603" s="6"/>
      <c r="O3603" s="6">
        <v>220</v>
      </c>
      <c r="P3603" s="6">
        <v>-1095953.75</v>
      </c>
      <c r="R3603" s="31">
        <v>-220</v>
      </c>
      <c r="S3603" s="28">
        <v>44165</v>
      </c>
    </row>
    <row r="3604" spans="1:19" x14ac:dyDescent="0.2">
      <c r="A3604" s="29">
        <v>42644</v>
      </c>
      <c r="B3604" s="1" t="s">
        <v>200</v>
      </c>
      <c r="C3604" s="27">
        <v>44165</v>
      </c>
      <c r="D3604" s="1">
        <v>52200</v>
      </c>
      <c r="J3604" s="1" t="s">
        <v>0</v>
      </c>
      <c r="K3604" s="1" t="s">
        <v>49</v>
      </c>
      <c r="L3604" s="1">
        <v>-1.25</v>
      </c>
      <c r="M3604" s="1">
        <v>88</v>
      </c>
      <c r="N3604" s="6"/>
      <c r="O3604" s="6">
        <v>110</v>
      </c>
      <c r="P3604" s="6">
        <v>-1105651.5</v>
      </c>
      <c r="R3604" s="31">
        <v>-110</v>
      </c>
      <c r="S3604" s="28">
        <v>44165</v>
      </c>
    </row>
    <row r="3605" spans="1:19" x14ac:dyDescent="0.2">
      <c r="A3605" s="29">
        <v>42644</v>
      </c>
      <c r="B3605" s="1" t="s">
        <v>200</v>
      </c>
      <c r="C3605" s="27">
        <v>44165</v>
      </c>
      <c r="D3605" s="1">
        <v>52200</v>
      </c>
      <c r="J3605" s="1" t="s">
        <v>0</v>
      </c>
      <c r="K3605" s="1" t="s">
        <v>49</v>
      </c>
      <c r="L3605" s="1">
        <v>-0.75</v>
      </c>
      <c r="M3605" s="1">
        <v>88</v>
      </c>
      <c r="N3605" s="6"/>
      <c r="O3605" s="6">
        <v>66</v>
      </c>
      <c r="P3605" s="6">
        <v>-1095733.75</v>
      </c>
      <c r="R3605" s="31">
        <v>-66</v>
      </c>
      <c r="S3605" s="28">
        <v>44165</v>
      </c>
    </row>
    <row r="3606" spans="1:19" x14ac:dyDescent="0.2">
      <c r="A3606" s="29">
        <v>42644</v>
      </c>
      <c r="B3606" s="1" t="s">
        <v>200</v>
      </c>
      <c r="C3606" s="27">
        <v>44165</v>
      </c>
      <c r="D3606" s="1">
        <v>52200</v>
      </c>
      <c r="J3606" s="1" t="s">
        <v>0</v>
      </c>
      <c r="K3606" s="1" t="s">
        <v>49</v>
      </c>
      <c r="L3606" s="1">
        <v>-0.75</v>
      </c>
      <c r="M3606" s="1">
        <v>88</v>
      </c>
      <c r="N3606" s="6"/>
      <c r="O3606" s="6">
        <v>66</v>
      </c>
      <c r="P3606" s="6">
        <v>-1102668.5</v>
      </c>
      <c r="R3606" s="31">
        <v>-66</v>
      </c>
      <c r="S3606" s="28">
        <v>44165</v>
      </c>
    </row>
    <row r="3607" spans="1:19" x14ac:dyDescent="0.2">
      <c r="A3607" s="29">
        <v>42646</v>
      </c>
      <c r="B3607" s="1" t="s">
        <v>200</v>
      </c>
      <c r="C3607" s="27">
        <v>44165</v>
      </c>
      <c r="D3607" s="1">
        <v>52202</v>
      </c>
      <c r="J3607" s="1" t="s">
        <v>0</v>
      </c>
      <c r="K3607" s="1" t="s">
        <v>49</v>
      </c>
      <c r="L3607" s="1">
        <v>-1</v>
      </c>
      <c r="M3607" s="1">
        <v>124</v>
      </c>
      <c r="N3607" s="6"/>
      <c r="O3607" s="6">
        <v>124</v>
      </c>
      <c r="P3607" s="6">
        <v>-1105399.5</v>
      </c>
      <c r="R3607" s="31">
        <v>-124</v>
      </c>
      <c r="S3607" s="28">
        <v>44165</v>
      </c>
    </row>
    <row r="3608" spans="1:19" x14ac:dyDescent="0.2">
      <c r="A3608" s="29">
        <v>42646</v>
      </c>
      <c r="B3608" s="1" t="s">
        <v>200</v>
      </c>
      <c r="C3608" s="27">
        <v>44165</v>
      </c>
      <c r="D3608" s="1">
        <v>52202</v>
      </c>
      <c r="J3608" s="1" t="s">
        <v>0</v>
      </c>
      <c r="K3608" s="1" t="s">
        <v>49</v>
      </c>
      <c r="L3608" s="1">
        <v>-1.25</v>
      </c>
      <c r="M3608" s="1">
        <v>88</v>
      </c>
      <c r="N3608" s="6"/>
      <c r="O3608" s="6">
        <v>110</v>
      </c>
      <c r="P3608" s="6">
        <v>-1096217.75</v>
      </c>
      <c r="R3608" s="31">
        <v>-110</v>
      </c>
      <c r="S3608" s="28">
        <v>44165</v>
      </c>
    </row>
    <row r="3609" spans="1:19" x14ac:dyDescent="0.2">
      <c r="A3609" s="29">
        <v>42646</v>
      </c>
      <c r="B3609" s="1" t="s">
        <v>200</v>
      </c>
      <c r="C3609" s="27">
        <v>44165</v>
      </c>
      <c r="D3609" s="1">
        <v>52202</v>
      </c>
      <c r="J3609" s="1" t="s">
        <v>0</v>
      </c>
      <c r="K3609" s="1" t="s">
        <v>49</v>
      </c>
      <c r="L3609" s="1">
        <v>-1</v>
      </c>
      <c r="M3609" s="1">
        <v>98</v>
      </c>
      <c r="N3609" s="6"/>
      <c r="O3609" s="6">
        <v>98</v>
      </c>
      <c r="P3609" s="6">
        <v>-1105541.5</v>
      </c>
      <c r="R3609" s="31">
        <v>-98</v>
      </c>
      <c r="S3609" s="28">
        <v>44165</v>
      </c>
    </row>
    <row r="3610" spans="1:19" x14ac:dyDescent="0.2">
      <c r="A3610" s="29">
        <v>42646</v>
      </c>
      <c r="B3610" s="1" t="s">
        <v>200</v>
      </c>
      <c r="C3610" s="27">
        <v>44165</v>
      </c>
      <c r="D3610" s="1">
        <v>52202</v>
      </c>
      <c r="J3610" s="1" t="s">
        <v>0</v>
      </c>
      <c r="K3610" s="1" t="s">
        <v>49</v>
      </c>
      <c r="L3610" s="1">
        <v>-0.5</v>
      </c>
      <c r="M3610" s="1">
        <v>88</v>
      </c>
      <c r="N3610" s="6"/>
      <c r="O3610" s="6">
        <v>44</v>
      </c>
      <c r="P3610" s="6">
        <v>-1096261.75</v>
      </c>
      <c r="R3610" s="31">
        <v>-44</v>
      </c>
      <c r="S3610" s="28">
        <v>44165</v>
      </c>
    </row>
    <row r="3611" spans="1:19" x14ac:dyDescent="0.2">
      <c r="A3611" s="29">
        <v>42646</v>
      </c>
      <c r="B3611" s="1" t="s">
        <v>200</v>
      </c>
      <c r="C3611" s="27">
        <v>44165</v>
      </c>
      <c r="D3611" s="1">
        <v>52202</v>
      </c>
      <c r="J3611" s="1" t="s">
        <v>0</v>
      </c>
      <c r="K3611" s="1" t="s">
        <v>49</v>
      </c>
      <c r="L3611" s="1">
        <v>-0.5</v>
      </c>
      <c r="M3611" s="1">
        <v>88</v>
      </c>
      <c r="N3611" s="6"/>
      <c r="O3611" s="6">
        <v>44</v>
      </c>
      <c r="P3611" s="6">
        <v>-1105443.5</v>
      </c>
      <c r="R3611" s="31">
        <v>-44</v>
      </c>
      <c r="S3611" s="28">
        <v>44165</v>
      </c>
    </row>
    <row r="3612" spans="1:19" x14ac:dyDescent="0.2">
      <c r="A3612" s="29">
        <v>42647</v>
      </c>
      <c r="B3612" s="1" t="s">
        <v>200</v>
      </c>
      <c r="C3612" s="27">
        <v>44165</v>
      </c>
      <c r="D3612" s="1">
        <v>52203</v>
      </c>
      <c r="J3612" s="1" t="s">
        <v>0</v>
      </c>
      <c r="K3612" s="1" t="s">
        <v>49</v>
      </c>
      <c r="L3612" s="1">
        <v>-1</v>
      </c>
      <c r="M3612" s="1">
        <v>88</v>
      </c>
      <c r="N3612" s="6"/>
      <c r="O3612" s="6">
        <v>88</v>
      </c>
      <c r="P3612" s="6">
        <v>-1098127</v>
      </c>
      <c r="R3612" s="31">
        <v>-88</v>
      </c>
      <c r="S3612" s="28">
        <v>44165</v>
      </c>
    </row>
    <row r="3613" spans="1:19" x14ac:dyDescent="0.2">
      <c r="A3613" s="29">
        <v>42647</v>
      </c>
      <c r="B3613" s="1" t="s">
        <v>200</v>
      </c>
      <c r="C3613" s="27">
        <v>44165</v>
      </c>
      <c r="D3613" s="1">
        <v>52203</v>
      </c>
      <c r="J3613" s="1" t="s">
        <v>0</v>
      </c>
      <c r="K3613" s="1" t="s">
        <v>49</v>
      </c>
      <c r="L3613" s="1">
        <v>-1</v>
      </c>
      <c r="M3613" s="1">
        <v>88</v>
      </c>
      <c r="N3613" s="6"/>
      <c r="O3613" s="6">
        <v>88</v>
      </c>
      <c r="P3613" s="6">
        <v>-1103078.5</v>
      </c>
      <c r="R3613" s="31">
        <v>-88</v>
      </c>
      <c r="S3613" s="28">
        <v>44165</v>
      </c>
    </row>
    <row r="3614" spans="1:19" x14ac:dyDescent="0.2">
      <c r="A3614" s="29">
        <v>42647</v>
      </c>
      <c r="B3614" s="1" t="s">
        <v>200</v>
      </c>
      <c r="C3614" s="27">
        <v>44165</v>
      </c>
      <c r="D3614" s="1">
        <v>52203</v>
      </c>
      <c r="J3614" s="1" t="s">
        <v>0</v>
      </c>
      <c r="K3614" s="1" t="s">
        <v>49</v>
      </c>
      <c r="L3614" s="1">
        <v>-0.5</v>
      </c>
      <c r="M3614" s="1">
        <v>88</v>
      </c>
      <c r="N3614" s="6"/>
      <c r="O3614" s="6">
        <v>44</v>
      </c>
      <c r="P3614" s="6">
        <v>-1096305.75</v>
      </c>
      <c r="R3614" s="31">
        <v>-44</v>
      </c>
      <c r="S3614" s="28">
        <v>44165</v>
      </c>
    </row>
    <row r="3615" spans="1:19" x14ac:dyDescent="0.2">
      <c r="A3615" s="29">
        <v>42647</v>
      </c>
      <c r="B3615" s="1" t="s">
        <v>200</v>
      </c>
      <c r="C3615" s="27">
        <v>44165</v>
      </c>
      <c r="D3615" s="1">
        <v>52203</v>
      </c>
      <c r="J3615" s="1" t="s">
        <v>0</v>
      </c>
      <c r="K3615" s="1" t="s">
        <v>49</v>
      </c>
      <c r="L3615" s="1">
        <v>-0.5</v>
      </c>
      <c r="M3615" s="1">
        <v>88</v>
      </c>
      <c r="N3615" s="6"/>
      <c r="O3615" s="6">
        <v>44</v>
      </c>
      <c r="P3615" s="6">
        <v>-1096349.75</v>
      </c>
      <c r="R3615" s="31">
        <v>-44</v>
      </c>
      <c r="S3615" s="28">
        <v>44165</v>
      </c>
    </row>
    <row r="3616" spans="1:19" x14ac:dyDescent="0.2">
      <c r="A3616" s="29">
        <v>42647</v>
      </c>
      <c r="B3616" s="1" t="s">
        <v>200</v>
      </c>
      <c r="C3616" s="27">
        <v>44165</v>
      </c>
      <c r="D3616" s="1">
        <v>52203</v>
      </c>
      <c r="J3616" s="1" t="s">
        <v>0</v>
      </c>
      <c r="K3616" s="1" t="s">
        <v>49</v>
      </c>
      <c r="L3616" s="1">
        <v>-0.5</v>
      </c>
      <c r="M3616" s="1">
        <v>88</v>
      </c>
      <c r="N3616" s="6"/>
      <c r="O3616" s="6">
        <v>44</v>
      </c>
      <c r="P3616" s="6">
        <v>-1096393.75</v>
      </c>
      <c r="R3616" s="31">
        <v>-44</v>
      </c>
      <c r="S3616" s="28">
        <v>44165</v>
      </c>
    </row>
    <row r="3617" spans="1:19" x14ac:dyDescent="0.2">
      <c r="A3617" s="29">
        <v>42648</v>
      </c>
      <c r="B3617" s="1" t="s">
        <v>200</v>
      </c>
      <c r="C3617" s="27">
        <v>44165</v>
      </c>
      <c r="D3617" s="1">
        <v>52204</v>
      </c>
      <c r="J3617" s="1" t="s">
        <v>0</v>
      </c>
      <c r="K3617" s="1" t="s">
        <v>49</v>
      </c>
      <c r="L3617" s="1">
        <v>-1.75</v>
      </c>
      <c r="M3617" s="1">
        <v>99</v>
      </c>
      <c r="N3617" s="6"/>
      <c r="O3617" s="6">
        <v>173.25</v>
      </c>
      <c r="P3617" s="6">
        <v>-1096567</v>
      </c>
      <c r="R3617" s="31">
        <v>-173.25</v>
      </c>
      <c r="S3617" s="28">
        <v>44165</v>
      </c>
    </row>
    <row r="3618" spans="1:19" x14ac:dyDescent="0.2">
      <c r="A3618" s="29">
        <v>42663</v>
      </c>
      <c r="B3618" s="1" t="s">
        <v>200</v>
      </c>
      <c r="C3618" s="27">
        <v>44165</v>
      </c>
      <c r="D3618" s="1">
        <v>52206</v>
      </c>
      <c r="J3618" s="1" t="s">
        <v>0</v>
      </c>
      <c r="K3618" s="1" t="s">
        <v>49</v>
      </c>
      <c r="L3618" s="1">
        <v>-1</v>
      </c>
      <c r="M3618" s="1">
        <v>88</v>
      </c>
      <c r="N3618" s="6"/>
      <c r="O3618" s="6">
        <v>88</v>
      </c>
      <c r="P3618" s="6">
        <v>-1107373.5</v>
      </c>
      <c r="R3618" s="31">
        <v>-88</v>
      </c>
      <c r="S3618" s="28">
        <v>44165</v>
      </c>
    </row>
    <row r="3619" spans="1:19" x14ac:dyDescent="0.2">
      <c r="A3619" s="29">
        <v>42663</v>
      </c>
      <c r="B3619" s="1" t="s">
        <v>200</v>
      </c>
      <c r="C3619" s="27">
        <v>44165</v>
      </c>
      <c r="D3619" s="1">
        <v>52206</v>
      </c>
      <c r="J3619" s="1" t="s">
        <v>0</v>
      </c>
      <c r="K3619" s="1" t="s">
        <v>49</v>
      </c>
      <c r="L3619" s="1">
        <v>-0.75</v>
      </c>
      <c r="M3619" s="1">
        <v>88</v>
      </c>
      <c r="N3619" s="6"/>
      <c r="O3619" s="6">
        <v>66</v>
      </c>
      <c r="P3619" s="6">
        <v>-1107263.5</v>
      </c>
      <c r="R3619" s="31">
        <v>-66</v>
      </c>
      <c r="S3619" s="28">
        <v>44165</v>
      </c>
    </row>
    <row r="3620" spans="1:19" x14ac:dyDescent="0.2">
      <c r="A3620" s="29">
        <v>42663</v>
      </c>
      <c r="B3620" s="1" t="s">
        <v>200</v>
      </c>
      <c r="C3620" s="27">
        <v>44165</v>
      </c>
      <c r="D3620" s="1">
        <v>52206</v>
      </c>
      <c r="J3620" s="1" t="s">
        <v>0</v>
      </c>
      <c r="K3620" s="1" t="s">
        <v>49</v>
      </c>
      <c r="L3620" s="1">
        <v>-0.5</v>
      </c>
      <c r="M3620" s="1">
        <v>88</v>
      </c>
      <c r="N3620" s="6"/>
      <c r="O3620" s="6">
        <v>44</v>
      </c>
      <c r="P3620" s="6">
        <v>-1098039</v>
      </c>
      <c r="R3620" s="31">
        <v>-44</v>
      </c>
      <c r="S3620" s="28">
        <v>44165</v>
      </c>
    </row>
    <row r="3621" spans="1:19" x14ac:dyDescent="0.2">
      <c r="A3621" s="29">
        <v>42663</v>
      </c>
      <c r="B3621" s="1" t="s">
        <v>200</v>
      </c>
      <c r="C3621" s="27">
        <v>44165</v>
      </c>
      <c r="D3621" s="1">
        <v>52206</v>
      </c>
      <c r="J3621" s="1" t="s">
        <v>0</v>
      </c>
      <c r="K3621" s="1" t="s">
        <v>49</v>
      </c>
      <c r="L3621" s="1">
        <v>-0.5</v>
      </c>
      <c r="M3621" s="1">
        <v>88</v>
      </c>
      <c r="N3621" s="6"/>
      <c r="O3621" s="6">
        <v>44</v>
      </c>
      <c r="P3621" s="6">
        <v>-1102990.5</v>
      </c>
      <c r="R3621" s="31">
        <v>-44</v>
      </c>
      <c r="S3621" s="28">
        <v>44165</v>
      </c>
    </row>
    <row r="3622" spans="1:19" x14ac:dyDescent="0.2">
      <c r="A3622" s="29">
        <v>42663</v>
      </c>
      <c r="B3622" s="1" t="s">
        <v>200</v>
      </c>
      <c r="C3622" s="27">
        <v>44165</v>
      </c>
      <c r="D3622" s="1">
        <v>52206</v>
      </c>
      <c r="J3622" s="1" t="s">
        <v>0</v>
      </c>
      <c r="K3622" s="1" t="s">
        <v>49</v>
      </c>
      <c r="L3622" s="1">
        <v>-0.5</v>
      </c>
      <c r="M3622" s="1">
        <v>88</v>
      </c>
      <c r="N3622" s="6"/>
      <c r="O3622" s="6">
        <v>44</v>
      </c>
      <c r="P3622" s="6">
        <v>-1107197.5</v>
      </c>
      <c r="R3622" s="31">
        <v>-44</v>
      </c>
      <c r="S3622" s="28">
        <v>44165</v>
      </c>
    </row>
    <row r="3623" spans="1:19" x14ac:dyDescent="0.2">
      <c r="A3623" s="29">
        <v>42663</v>
      </c>
      <c r="B3623" s="1" t="s">
        <v>200</v>
      </c>
      <c r="C3623" s="27">
        <v>44165</v>
      </c>
      <c r="D3623" s="1">
        <v>52206</v>
      </c>
      <c r="J3623" s="1" t="s">
        <v>0</v>
      </c>
      <c r="K3623" s="1" t="s">
        <v>49</v>
      </c>
      <c r="L3623" s="1">
        <v>-0.25</v>
      </c>
      <c r="M3623" s="1">
        <v>88</v>
      </c>
      <c r="N3623" s="6"/>
      <c r="O3623" s="6">
        <v>22</v>
      </c>
      <c r="P3623" s="6">
        <v>-1107285.5</v>
      </c>
      <c r="R3623" s="31">
        <v>-22</v>
      </c>
      <c r="S3623" s="28">
        <v>44165</v>
      </c>
    </row>
    <row r="3624" spans="1:19" x14ac:dyDescent="0.2">
      <c r="A3624" s="29">
        <v>42665</v>
      </c>
      <c r="B3624" s="1" t="s">
        <v>200</v>
      </c>
      <c r="C3624" s="27">
        <v>44165</v>
      </c>
      <c r="D3624" s="1">
        <v>52208</v>
      </c>
      <c r="J3624" s="1" t="s">
        <v>0</v>
      </c>
      <c r="K3624" s="1" t="s">
        <v>49</v>
      </c>
      <c r="L3624" s="1">
        <v>-2</v>
      </c>
      <c r="M3624" s="1">
        <v>898</v>
      </c>
      <c r="N3624" s="6"/>
      <c r="O3624" s="6">
        <v>1796</v>
      </c>
      <c r="P3624" s="6">
        <v>-1101527</v>
      </c>
      <c r="R3624" s="31">
        <v>-1796</v>
      </c>
      <c r="S3624" s="28">
        <v>44165</v>
      </c>
    </row>
    <row r="3625" spans="1:19" x14ac:dyDescent="0.2">
      <c r="A3625" s="29">
        <v>42665</v>
      </c>
      <c r="B3625" s="1" t="s">
        <v>200</v>
      </c>
      <c r="C3625" s="27">
        <v>44165</v>
      </c>
      <c r="D3625" s="1">
        <v>52208</v>
      </c>
      <c r="J3625" s="1" t="s">
        <v>0</v>
      </c>
      <c r="K3625" s="1" t="s">
        <v>49</v>
      </c>
      <c r="L3625" s="1">
        <v>-8.75</v>
      </c>
      <c r="M3625" s="1">
        <v>88</v>
      </c>
      <c r="N3625" s="6"/>
      <c r="O3625" s="6">
        <v>770</v>
      </c>
      <c r="P3625" s="6">
        <v>-1107153.5</v>
      </c>
      <c r="R3625" s="31">
        <v>-770</v>
      </c>
      <c r="S3625" s="28">
        <v>44165</v>
      </c>
    </row>
    <row r="3626" spans="1:19" x14ac:dyDescent="0.2">
      <c r="A3626" s="29">
        <v>42665</v>
      </c>
      <c r="B3626" s="1" t="s">
        <v>200</v>
      </c>
      <c r="C3626" s="27">
        <v>44165</v>
      </c>
      <c r="D3626" s="1">
        <v>52208</v>
      </c>
      <c r="J3626" s="1" t="s">
        <v>0</v>
      </c>
      <c r="K3626" s="1" t="s">
        <v>49</v>
      </c>
      <c r="L3626" s="1">
        <v>-4</v>
      </c>
      <c r="M3626" s="1">
        <v>88</v>
      </c>
      <c r="N3626" s="6"/>
      <c r="O3626" s="6">
        <v>352</v>
      </c>
      <c r="P3626" s="6">
        <v>-1099731</v>
      </c>
      <c r="R3626" s="31">
        <v>-352</v>
      </c>
      <c r="S3626" s="28">
        <v>44165</v>
      </c>
    </row>
    <row r="3627" spans="1:19" x14ac:dyDescent="0.2">
      <c r="A3627" s="29">
        <v>42665</v>
      </c>
      <c r="B3627" s="1" t="s">
        <v>200</v>
      </c>
      <c r="C3627" s="27">
        <v>44165</v>
      </c>
      <c r="D3627" s="1">
        <v>52208</v>
      </c>
      <c r="J3627" s="1" t="s">
        <v>0</v>
      </c>
      <c r="K3627" s="1" t="s">
        <v>49</v>
      </c>
      <c r="L3627" s="1">
        <v>-3</v>
      </c>
      <c r="M3627" s="1">
        <v>88</v>
      </c>
      <c r="N3627" s="6"/>
      <c r="O3627" s="6">
        <v>264</v>
      </c>
      <c r="P3627" s="6">
        <v>-1099137</v>
      </c>
      <c r="R3627" s="31">
        <v>-264</v>
      </c>
      <c r="S3627" s="28">
        <v>44165</v>
      </c>
    </row>
    <row r="3628" spans="1:19" x14ac:dyDescent="0.2">
      <c r="A3628" s="29">
        <v>42665</v>
      </c>
      <c r="B3628" s="1" t="s">
        <v>200</v>
      </c>
      <c r="C3628" s="27">
        <v>44165</v>
      </c>
      <c r="D3628" s="1">
        <v>52208</v>
      </c>
      <c r="J3628" s="1" t="s">
        <v>0</v>
      </c>
      <c r="K3628" s="1" t="s">
        <v>49</v>
      </c>
      <c r="L3628" s="1">
        <v>-3</v>
      </c>
      <c r="M3628" s="1">
        <v>88</v>
      </c>
      <c r="N3628" s="6"/>
      <c r="O3628" s="6">
        <v>264</v>
      </c>
      <c r="P3628" s="6">
        <v>-1102338.5</v>
      </c>
      <c r="R3628" s="31">
        <v>-264</v>
      </c>
      <c r="S3628" s="28">
        <v>44165</v>
      </c>
    </row>
    <row r="3629" spans="1:19" x14ac:dyDescent="0.2">
      <c r="A3629" s="29">
        <v>42665</v>
      </c>
      <c r="B3629" s="1" t="s">
        <v>200</v>
      </c>
      <c r="C3629" s="27">
        <v>44165</v>
      </c>
      <c r="D3629" s="1">
        <v>52208</v>
      </c>
      <c r="J3629" s="1" t="s">
        <v>0</v>
      </c>
      <c r="K3629" s="1" t="s">
        <v>49</v>
      </c>
      <c r="L3629" s="1">
        <v>-2.5</v>
      </c>
      <c r="M3629" s="1">
        <v>88</v>
      </c>
      <c r="N3629" s="6"/>
      <c r="O3629" s="6">
        <v>220</v>
      </c>
      <c r="P3629" s="6">
        <v>-1106259.5</v>
      </c>
      <c r="R3629" s="31">
        <v>-220</v>
      </c>
      <c r="S3629" s="28">
        <v>44165</v>
      </c>
    </row>
    <row r="3630" spans="1:19" x14ac:dyDescent="0.2">
      <c r="A3630" s="29">
        <v>42665</v>
      </c>
      <c r="B3630" s="1" t="s">
        <v>200</v>
      </c>
      <c r="C3630" s="27">
        <v>44165</v>
      </c>
      <c r="D3630" s="1">
        <v>52208</v>
      </c>
      <c r="J3630" s="1" t="s">
        <v>0</v>
      </c>
      <c r="K3630" s="1" t="s">
        <v>49</v>
      </c>
      <c r="L3630" s="1">
        <v>-2</v>
      </c>
      <c r="M3630" s="1">
        <v>88</v>
      </c>
      <c r="N3630" s="6"/>
      <c r="O3630" s="6">
        <v>176</v>
      </c>
      <c r="P3630" s="6">
        <v>-1101703</v>
      </c>
      <c r="R3630" s="31">
        <v>-176</v>
      </c>
      <c r="S3630" s="28">
        <v>44165</v>
      </c>
    </row>
    <row r="3631" spans="1:19" x14ac:dyDescent="0.2">
      <c r="A3631" s="29">
        <v>42665</v>
      </c>
      <c r="B3631" s="1" t="s">
        <v>200</v>
      </c>
      <c r="C3631" s="27">
        <v>44165</v>
      </c>
      <c r="D3631" s="1">
        <v>52208</v>
      </c>
      <c r="J3631" s="1" t="s">
        <v>0</v>
      </c>
      <c r="K3631" s="1" t="s">
        <v>49</v>
      </c>
      <c r="L3631" s="1">
        <v>-1.5</v>
      </c>
      <c r="M3631" s="1">
        <v>88</v>
      </c>
      <c r="N3631" s="6"/>
      <c r="O3631" s="6">
        <v>132</v>
      </c>
      <c r="P3631" s="6">
        <v>-1099379</v>
      </c>
      <c r="R3631" s="31">
        <v>-132</v>
      </c>
      <c r="S3631" s="28">
        <v>44165</v>
      </c>
    </row>
    <row r="3632" spans="1:19" x14ac:dyDescent="0.2">
      <c r="A3632" s="29">
        <v>42665</v>
      </c>
      <c r="B3632" s="1" t="s">
        <v>200</v>
      </c>
      <c r="C3632" s="27">
        <v>44165</v>
      </c>
      <c r="D3632" s="1">
        <v>52208</v>
      </c>
      <c r="J3632" s="1" t="s">
        <v>0</v>
      </c>
      <c r="K3632" s="1" t="s">
        <v>49</v>
      </c>
      <c r="L3632" s="1">
        <v>-1.5</v>
      </c>
      <c r="M3632" s="1">
        <v>88</v>
      </c>
      <c r="N3632" s="6"/>
      <c r="O3632" s="6">
        <v>132</v>
      </c>
      <c r="P3632" s="6">
        <v>-1102470.5</v>
      </c>
      <c r="R3632" s="31">
        <v>-132</v>
      </c>
      <c r="S3632" s="28">
        <v>44165</v>
      </c>
    </row>
    <row r="3633" spans="1:19" x14ac:dyDescent="0.2">
      <c r="A3633" s="29">
        <v>42665</v>
      </c>
      <c r="B3633" s="1" t="s">
        <v>200</v>
      </c>
      <c r="C3633" s="27">
        <v>44165</v>
      </c>
      <c r="D3633" s="1">
        <v>52208</v>
      </c>
      <c r="J3633" s="1" t="s">
        <v>0</v>
      </c>
      <c r="K3633" s="1" t="s">
        <v>49</v>
      </c>
      <c r="L3633" s="1">
        <v>-1.5</v>
      </c>
      <c r="M3633" s="1">
        <v>88</v>
      </c>
      <c r="N3633" s="6"/>
      <c r="O3633" s="6">
        <v>132</v>
      </c>
      <c r="P3633" s="6">
        <v>-1105783.5</v>
      </c>
      <c r="R3633" s="31">
        <v>-132</v>
      </c>
      <c r="S3633" s="28">
        <v>44165</v>
      </c>
    </row>
    <row r="3634" spans="1:19" x14ac:dyDescent="0.2">
      <c r="A3634" s="29">
        <v>42665</v>
      </c>
      <c r="B3634" s="1" t="s">
        <v>200</v>
      </c>
      <c r="C3634" s="27">
        <v>44165</v>
      </c>
      <c r="D3634" s="1">
        <v>52208</v>
      </c>
      <c r="J3634" s="1" t="s">
        <v>0</v>
      </c>
      <c r="K3634" s="1" t="s">
        <v>49</v>
      </c>
      <c r="L3634" s="1">
        <v>-1.5</v>
      </c>
      <c r="M3634" s="1">
        <v>88</v>
      </c>
      <c r="N3634" s="6"/>
      <c r="O3634" s="6">
        <v>132</v>
      </c>
      <c r="P3634" s="6">
        <v>-1105915.5</v>
      </c>
      <c r="R3634" s="31">
        <v>-132</v>
      </c>
      <c r="S3634" s="28">
        <v>44165</v>
      </c>
    </row>
    <row r="3635" spans="1:19" x14ac:dyDescent="0.2">
      <c r="A3635" s="29">
        <v>42665</v>
      </c>
      <c r="B3635" s="1" t="s">
        <v>200</v>
      </c>
      <c r="C3635" s="27">
        <v>44165</v>
      </c>
      <c r="D3635" s="1">
        <v>52208</v>
      </c>
      <c r="J3635" s="1" t="s">
        <v>0</v>
      </c>
      <c r="K3635" s="1" t="s">
        <v>49</v>
      </c>
      <c r="L3635" s="1">
        <v>-1</v>
      </c>
      <c r="M3635" s="1">
        <v>124</v>
      </c>
      <c r="N3635" s="6"/>
      <c r="O3635" s="6">
        <v>124</v>
      </c>
      <c r="P3635" s="6">
        <v>-1098873</v>
      </c>
      <c r="R3635" s="31">
        <v>-124</v>
      </c>
      <c r="S3635" s="28">
        <v>44165</v>
      </c>
    </row>
    <row r="3636" spans="1:19" x14ac:dyDescent="0.2">
      <c r="A3636" s="29">
        <v>42665</v>
      </c>
      <c r="B3636" s="1" t="s">
        <v>200</v>
      </c>
      <c r="C3636" s="27">
        <v>44165</v>
      </c>
      <c r="D3636" s="1">
        <v>52208</v>
      </c>
      <c r="J3636" s="1" t="s">
        <v>0</v>
      </c>
      <c r="K3636" s="1" t="s">
        <v>49</v>
      </c>
      <c r="L3636" s="1">
        <v>-1</v>
      </c>
      <c r="M3636" s="1">
        <v>124</v>
      </c>
      <c r="N3636" s="6"/>
      <c r="O3636" s="6">
        <v>124</v>
      </c>
      <c r="P3636" s="6">
        <v>-1102074.5</v>
      </c>
      <c r="R3636" s="31">
        <v>-124</v>
      </c>
      <c r="S3636" s="28">
        <v>44165</v>
      </c>
    </row>
    <row r="3637" spans="1:19" x14ac:dyDescent="0.2">
      <c r="A3637" s="29">
        <v>42665</v>
      </c>
      <c r="B3637" s="1" t="s">
        <v>200</v>
      </c>
      <c r="C3637" s="27">
        <v>44165</v>
      </c>
      <c r="D3637" s="1">
        <v>52208</v>
      </c>
      <c r="J3637" s="1" t="s">
        <v>0</v>
      </c>
      <c r="K3637" s="1" t="s">
        <v>49</v>
      </c>
      <c r="L3637" s="1">
        <v>-1</v>
      </c>
      <c r="M3637" s="1">
        <v>124</v>
      </c>
      <c r="N3637" s="6"/>
      <c r="O3637" s="6">
        <v>124</v>
      </c>
      <c r="P3637" s="6">
        <v>-1106039.5</v>
      </c>
      <c r="R3637" s="31">
        <v>-124</v>
      </c>
      <c r="S3637" s="28">
        <v>44165</v>
      </c>
    </row>
    <row r="3638" spans="1:19" x14ac:dyDescent="0.2">
      <c r="A3638" s="29">
        <v>42665</v>
      </c>
      <c r="B3638" s="1" t="s">
        <v>200</v>
      </c>
      <c r="C3638" s="27">
        <v>44165</v>
      </c>
      <c r="D3638" s="1">
        <v>52208</v>
      </c>
      <c r="J3638" s="1" t="s">
        <v>0</v>
      </c>
      <c r="K3638" s="1" t="s">
        <v>49</v>
      </c>
      <c r="L3638" s="1">
        <v>-1</v>
      </c>
      <c r="M3638" s="1">
        <v>124</v>
      </c>
      <c r="N3638" s="6"/>
      <c r="O3638" s="6">
        <v>124</v>
      </c>
      <c r="P3638" s="6">
        <v>-1106383.5</v>
      </c>
      <c r="R3638" s="31">
        <v>-124</v>
      </c>
      <c r="S3638" s="28">
        <v>44165</v>
      </c>
    </row>
    <row r="3639" spans="1:19" x14ac:dyDescent="0.2">
      <c r="A3639" s="29">
        <v>42665</v>
      </c>
      <c r="B3639" s="1" t="s">
        <v>200</v>
      </c>
      <c r="C3639" s="27">
        <v>44165</v>
      </c>
      <c r="D3639" s="1">
        <v>52208</v>
      </c>
      <c r="J3639" s="1" t="s">
        <v>0</v>
      </c>
      <c r="K3639" s="1" t="s">
        <v>49</v>
      </c>
      <c r="L3639" s="1">
        <v>-1.25</v>
      </c>
      <c r="M3639" s="1">
        <v>88</v>
      </c>
      <c r="N3639" s="6"/>
      <c r="O3639" s="6">
        <v>110</v>
      </c>
      <c r="P3639" s="6">
        <v>-1099247</v>
      </c>
      <c r="R3639" s="31">
        <v>-110</v>
      </c>
      <c r="S3639" s="28">
        <v>44165</v>
      </c>
    </row>
    <row r="3640" spans="1:19" x14ac:dyDescent="0.2">
      <c r="A3640" s="29">
        <v>42674</v>
      </c>
      <c r="B3640" s="1" t="s">
        <v>200</v>
      </c>
      <c r="C3640" s="27">
        <v>44165</v>
      </c>
      <c r="D3640" s="1">
        <v>52209</v>
      </c>
      <c r="J3640" s="1" t="s">
        <v>0</v>
      </c>
      <c r="K3640" s="1" t="s">
        <v>49</v>
      </c>
      <c r="L3640" s="1">
        <v>-2.5</v>
      </c>
      <c r="M3640" s="1">
        <v>99</v>
      </c>
      <c r="N3640" s="6"/>
      <c r="O3640" s="6">
        <v>247.5</v>
      </c>
      <c r="P3640" s="6">
        <v>-1101950.5</v>
      </c>
      <c r="R3640" s="31">
        <v>-247.5</v>
      </c>
      <c r="S3640" s="28">
        <v>44165</v>
      </c>
    </row>
    <row r="3641" spans="1:19" x14ac:dyDescent="0.2">
      <c r="A3641" s="29">
        <v>42675</v>
      </c>
      <c r="B3641" s="1" t="s">
        <v>200</v>
      </c>
      <c r="C3641" s="27">
        <v>44165</v>
      </c>
      <c r="D3641" s="1">
        <v>52210</v>
      </c>
      <c r="J3641" s="1" t="s">
        <v>0</v>
      </c>
      <c r="K3641" s="1" t="s">
        <v>49</v>
      </c>
      <c r="L3641" s="1">
        <v>-2.75</v>
      </c>
      <c r="M3641" s="1">
        <v>88</v>
      </c>
      <c r="N3641" s="6"/>
      <c r="O3641" s="6">
        <v>242</v>
      </c>
      <c r="P3641" s="6">
        <v>-1105035.5</v>
      </c>
      <c r="R3641" s="31">
        <v>-242</v>
      </c>
      <c r="S3641" s="28">
        <v>44165</v>
      </c>
    </row>
    <row r="3642" spans="1:19" x14ac:dyDescent="0.2">
      <c r="A3642" s="29">
        <v>42675</v>
      </c>
      <c r="B3642" s="1" t="s">
        <v>200</v>
      </c>
      <c r="C3642" s="27">
        <v>44165</v>
      </c>
      <c r="D3642" s="1">
        <v>52210</v>
      </c>
      <c r="J3642" s="1" t="s">
        <v>0</v>
      </c>
      <c r="K3642" s="1" t="s">
        <v>49</v>
      </c>
      <c r="L3642" s="1">
        <v>-1</v>
      </c>
      <c r="M3642" s="1">
        <v>240</v>
      </c>
      <c r="N3642" s="6"/>
      <c r="O3642" s="6">
        <v>240</v>
      </c>
      <c r="P3642" s="6">
        <v>-1105275.5</v>
      </c>
      <c r="R3642" s="31">
        <v>-240</v>
      </c>
      <c r="S3642" s="28">
        <v>44165</v>
      </c>
    </row>
    <row r="3643" spans="1:19" x14ac:dyDescent="0.2">
      <c r="A3643" s="29">
        <v>42675</v>
      </c>
      <c r="B3643" s="1" t="s">
        <v>200</v>
      </c>
      <c r="C3643" s="27">
        <v>44165</v>
      </c>
      <c r="D3643" s="1">
        <v>52210</v>
      </c>
      <c r="J3643" s="1" t="s">
        <v>0</v>
      </c>
      <c r="K3643" s="1" t="s">
        <v>49</v>
      </c>
      <c r="L3643" s="1">
        <v>-1.5</v>
      </c>
      <c r="M3643" s="1">
        <v>88</v>
      </c>
      <c r="N3643" s="6"/>
      <c r="O3643" s="6">
        <v>132</v>
      </c>
      <c r="P3643" s="6">
        <v>-1102602.5</v>
      </c>
      <c r="R3643" s="31">
        <v>-132</v>
      </c>
      <c r="S3643" s="28">
        <v>44165</v>
      </c>
    </row>
    <row r="3644" spans="1:19" x14ac:dyDescent="0.2">
      <c r="A3644" s="29">
        <v>42675</v>
      </c>
      <c r="B3644" s="1" t="s">
        <v>200</v>
      </c>
      <c r="C3644" s="27">
        <v>44165</v>
      </c>
      <c r="D3644" s="1">
        <v>52210</v>
      </c>
      <c r="J3644" s="1" t="s">
        <v>0</v>
      </c>
      <c r="K3644" s="1" t="s">
        <v>49</v>
      </c>
      <c r="L3644" s="1">
        <v>-1</v>
      </c>
      <c r="M3644" s="1">
        <v>124</v>
      </c>
      <c r="N3644" s="6"/>
      <c r="O3644" s="6">
        <v>124</v>
      </c>
      <c r="P3644" s="6">
        <v>-1104793.5</v>
      </c>
      <c r="R3644" s="31">
        <v>-124</v>
      </c>
      <c r="S3644" s="28">
        <v>44165</v>
      </c>
    </row>
    <row r="3645" spans="1:19" x14ac:dyDescent="0.2">
      <c r="A3645" s="29">
        <v>42714</v>
      </c>
      <c r="B3645" s="1" t="s">
        <v>200</v>
      </c>
      <c r="C3645" s="27">
        <v>44165</v>
      </c>
      <c r="D3645" s="1">
        <v>52211</v>
      </c>
      <c r="J3645" s="1" t="s">
        <v>0</v>
      </c>
      <c r="K3645" s="1" t="s">
        <v>49</v>
      </c>
      <c r="L3645" s="1">
        <v>-1</v>
      </c>
      <c r="M3645" s="1">
        <v>155</v>
      </c>
      <c r="N3645" s="6"/>
      <c r="O3645" s="6">
        <v>155</v>
      </c>
      <c r="P3645" s="6">
        <v>-1103541.5</v>
      </c>
      <c r="R3645" s="31">
        <v>-155</v>
      </c>
      <c r="S3645" s="28">
        <v>44165</v>
      </c>
    </row>
    <row r="3646" spans="1:19" x14ac:dyDescent="0.2">
      <c r="A3646" s="29">
        <v>42769</v>
      </c>
      <c r="B3646" s="1" t="s">
        <v>200</v>
      </c>
      <c r="C3646" s="27">
        <v>44165</v>
      </c>
      <c r="D3646" s="1">
        <v>52260</v>
      </c>
      <c r="J3646" s="1" t="s">
        <v>0</v>
      </c>
      <c r="K3646" s="1" t="s">
        <v>49</v>
      </c>
      <c r="L3646" s="1">
        <v>-8</v>
      </c>
      <c r="M3646" s="1">
        <v>88</v>
      </c>
      <c r="N3646" s="6"/>
      <c r="O3646" s="6">
        <v>704</v>
      </c>
      <c r="P3646" s="6">
        <v>-1104369.5</v>
      </c>
      <c r="R3646" s="31">
        <v>-704</v>
      </c>
      <c r="S3646" s="28">
        <v>44165</v>
      </c>
    </row>
    <row r="3647" spans="1:19" x14ac:dyDescent="0.2">
      <c r="A3647" s="29">
        <v>42769</v>
      </c>
      <c r="B3647" s="1" t="s">
        <v>200</v>
      </c>
      <c r="C3647" s="27">
        <v>44165</v>
      </c>
      <c r="D3647" s="1">
        <v>52260</v>
      </c>
      <c r="J3647" s="1" t="s">
        <v>0</v>
      </c>
      <c r="K3647" s="1" t="s">
        <v>49</v>
      </c>
      <c r="L3647" s="1">
        <v>-1</v>
      </c>
      <c r="M3647" s="1">
        <v>124</v>
      </c>
      <c r="N3647" s="6"/>
      <c r="O3647" s="6">
        <v>124</v>
      </c>
      <c r="P3647" s="6">
        <v>-1103665.5</v>
      </c>
      <c r="R3647" s="31">
        <v>-124</v>
      </c>
      <c r="S3647" s="28">
        <v>44165</v>
      </c>
    </row>
    <row r="3648" spans="1:19" x14ac:dyDescent="0.2">
      <c r="A3648" s="29">
        <v>42770</v>
      </c>
      <c r="B3648" s="1" t="s">
        <v>200</v>
      </c>
      <c r="C3648" s="27">
        <v>44165</v>
      </c>
      <c r="D3648" s="1">
        <v>52261</v>
      </c>
      <c r="J3648" s="1" t="s">
        <v>0</v>
      </c>
      <c r="K3648" s="1" t="s">
        <v>49</v>
      </c>
      <c r="L3648" s="1">
        <v>-2</v>
      </c>
      <c r="M3648" s="1">
        <v>88</v>
      </c>
      <c r="N3648" s="6"/>
      <c r="O3648" s="6">
        <v>176</v>
      </c>
      <c r="P3648" s="6">
        <v>-1104669.5</v>
      </c>
      <c r="R3648" s="31">
        <v>-176</v>
      </c>
      <c r="S3648" s="28">
        <v>44165</v>
      </c>
    </row>
    <row r="3649" spans="1:19" x14ac:dyDescent="0.2">
      <c r="A3649" s="29">
        <v>42770</v>
      </c>
      <c r="B3649" s="1" t="s">
        <v>200</v>
      </c>
      <c r="C3649" s="27">
        <v>44165</v>
      </c>
      <c r="D3649" s="1">
        <v>52261</v>
      </c>
      <c r="J3649" s="1" t="s">
        <v>0</v>
      </c>
      <c r="K3649" s="1" t="s">
        <v>49</v>
      </c>
      <c r="L3649" s="1">
        <v>-1</v>
      </c>
      <c r="M3649" s="1">
        <v>124</v>
      </c>
      <c r="N3649" s="6"/>
      <c r="O3649" s="6">
        <v>124</v>
      </c>
      <c r="P3649" s="6">
        <v>-1104493.5</v>
      </c>
      <c r="R3649" s="31">
        <v>-124</v>
      </c>
      <c r="S3649" s="28">
        <v>44165</v>
      </c>
    </row>
    <row r="3650" spans="1:19" x14ac:dyDescent="0.2">
      <c r="A3650" s="29">
        <v>42772</v>
      </c>
      <c r="B3650" s="1" t="s">
        <v>200</v>
      </c>
      <c r="C3650" s="27">
        <v>44165</v>
      </c>
      <c r="D3650" s="1">
        <v>52262</v>
      </c>
      <c r="J3650" s="1" t="s">
        <v>0</v>
      </c>
      <c r="K3650" s="1" t="s">
        <v>49</v>
      </c>
      <c r="L3650" s="1">
        <v>-2</v>
      </c>
      <c r="M3650" s="1">
        <v>198</v>
      </c>
      <c r="N3650" s="6"/>
      <c r="O3650" s="6">
        <v>396</v>
      </c>
      <c r="P3650" s="6">
        <v>-1108011.5</v>
      </c>
      <c r="R3650" s="31">
        <v>-396</v>
      </c>
      <c r="S3650" s="28">
        <v>44165</v>
      </c>
    </row>
    <row r="3651" spans="1:19" x14ac:dyDescent="0.2">
      <c r="A3651" s="29">
        <v>42772</v>
      </c>
      <c r="B3651" s="1" t="s">
        <v>200</v>
      </c>
      <c r="C3651" s="27">
        <v>44165</v>
      </c>
      <c r="D3651" s="1">
        <v>52262</v>
      </c>
      <c r="J3651" s="1" t="s">
        <v>0</v>
      </c>
      <c r="K3651" s="1" t="s">
        <v>49</v>
      </c>
      <c r="L3651" s="1">
        <v>-1</v>
      </c>
      <c r="M3651" s="1">
        <v>28</v>
      </c>
      <c r="N3651" s="6"/>
      <c r="O3651" s="6">
        <v>28</v>
      </c>
      <c r="P3651" s="6">
        <v>-1108039.5</v>
      </c>
      <c r="R3651" s="31">
        <v>-28</v>
      </c>
      <c r="S3651" s="28">
        <v>44165</v>
      </c>
    </row>
    <row r="3652" spans="1:19" x14ac:dyDescent="0.2">
      <c r="A3652" s="29">
        <v>42429</v>
      </c>
      <c r="B3652" s="1" t="s">
        <v>200</v>
      </c>
      <c r="C3652" s="27">
        <v>44166</v>
      </c>
      <c r="D3652" s="1">
        <v>52161</v>
      </c>
      <c r="J3652" s="1" t="s">
        <v>0</v>
      </c>
      <c r="K3652" s="1" t="s">
        <v>49</v>
      </c>
      <c r="L3652" s="1">
        <v>-1</v>
      </c>
      <c r="M3652" s="1">
        <v>5900</v>
      </c>
      <c r="N3652" s="6"/>
      <c r="O3652" s="6">
        <v>5900</v>
      </c>
      <c r="P3652" s="6">
        <v>-1152897.1200000001</v>
      </c>
      <c r="R3652" s="31">
        <v>-5900</v>
      </c>
      <c r="S3652" s="28">
        <v>44196</v>
      </c>
    </row>
    <row r="3653" spans="1:19" x14ac:dyDescent="0.2">
      <c r="A3653" s="29">
        <v>42429</v>
      </c>
      <c r="B3653" s="1" t="s">
        <v>200</v>
      </c>
      <c r="C3653" s="27">
        <v>44166</v>
      </c>
      <c r="D3653" s="1">
        <v>52161</v>
      </c>
      <c r="J3653" s="1" t="s">
        <v>0</v>
      </c>
      <c r="K3653" s="1" t="s">
        <v>49</v>
      </c>
      <c r="L3653" s="1">
        <v>-6.75</v>
      </c>
      <c r="M3653" s="1">
        <v>88</v>
      </c>
      <c r="N3653" s="6"/>
      <c r="O3653" s="6">
        <v>594</v>
      </c>
      <c r="P3653" s="6">
        <v>-1108845.5</v>
      </c>
      <c r="R3653" s="31">
        <v>-594</v>
      </c>
      <c r="S3653" s="28">
        <v>44196</v>
      </c>
    </row>
    <row r="3654" spans="1:19" x14ac:dyDescent="0.2">
      <c r="A3654" s="29">
        <v>42429</v>
      </c>
      <c r="B3654" s="1" t="s">
        <v>200</v>
      </c>
      <c r="C3654" s="27">
        <v>44166</v>
      </c>
      <c r="D3654" s="1">
        <v>52161</v>
      </c>
      <c r="J3654" s="1" t="s">
        <v>0</v>
      </c>
      <c r="K3654" s="1" t="s">
        <v>49</v>
      </c>
      <c r="L3654" s="1">
        <v>-1.75</v>
      </c>
      <c r="M3654" s="1">
        <v>88</v>
      </c>
      <c r="N3654" s="6"/>
      <c r="O3654" s="6">
        <v>154</v>
      </c>
      <c r="P3654" s="6">
        <v>-1109197.5</v>
      </c>
      <c r="R3654" s="31">
        <v>-154</v>
      </c>
      <c r="S3654" s="28">
        <v>44196</v>
      </c>
    </row>
    <row r="3655" spans="1:19" x14ac:dyDescent="0.2">
      <c r="A3655" s="29">
        <v>42429</v>
      </c>
      <c r="B3655" s="1" t="s">
        <v>200</v>
      </c>
      <c r="C3655" s="27">
        <v>44166</v>
      </c>
      <c r="D3655" s="1">
        <v>52161</v>
      </c>
      <c r="J3655" s="1" t="s">
        <v>0</v>
      </c>
      <c r="K3655" s="1" t="s">
        <v>49</v>
      </c>
      <c r="L3655" s="1">
        <v>-1</v>
      </c>
      <c r="M3655" s="1">
        <v>124</v>
      </c>
      <c r="N3655" s="6"/>
      <c r="O3655" s="6">
        <v>124</v>
      </c>
      <c r="P3655" s="6">
        <v>-1108251.5</v>
      </c>
      <c r="R3655" s="31">
        <v>-124</v>
      </c>
      <c r="S3655" s="28">
        <v>44196</v>
      </c>
    </row>
    <row r="3656" spans="1:19" x14ac:dyDescent="0.2">
      <c r="A3656" s="29">
        <v>42429</v>
      </c>
      <c r="B3656" s="1" t="s">
        <v>200</v>
      </c>
      <c r="C3656" s="27">
        <v>44166</v>
      </c>
      <c r="D3656" s="1">
        <v>52161</v>
      </c>
      <c r="J3656" s="1" t="s">
        <v>0</v>
      </c>
      <c r="K3656" s="1" t="s">
        <v>49</v>
      </c>
      <c r="L3656" s="1">
        <v>-1.25</v>
      </c>
      <c r="M3656" s="1">
        <v>88</v>
      </c>
      <c r="N3656" s="6"/>
      <c r="O3656" s="6">
        <v>110</v>
      </c>
      <c r="P3656" s="6">
        <v>-1108999.5</v>
      </c>
      <c r="R3656" s="31">
        <v>-110</v>
      </c>
      <c r="S3656" s="28">
        <v>44196</v>
      </c>
    </row>
    <row r="3657" spans="1:19" x14ac:dyDescent="0.2">
      <c r="A3657" s="29">
        <v>42429</v>
      </c>
      <c r="B3657" s="1" t="s">
        <v>200</v>
      </c>
      <c r="C3657" s="27">
        <v>44166</v>
      </c>
      <c r="D3657" s="1">
        <v>52161</v>
      </c>
      <c r="J3657" s="1" t="s">
        <v>0</v>
      </c>
      <c r="K3657" s="1" t="s">
        <v>49</v>
      </c>
      <c r="L3657" s="1">
        <v>-0.5</v>
      </c>
      <c r="M3657" s="1">
        <v>88</v>
      </c>
      <c r="N3657" s="6"/>
      <c r="O3657" s="6">
        <v>44</v>
      </c>
      <c r="P3657" s="6">
        <v>-1108127.5</v>
      </c>
      <c r="R3657" s="31">
        <v>-44</v>
      </c>
      <c r="S3657" s="28">
        <v>44196</v>
      </c>
    </row>
    <row r="3658" spans="1:19" x14ac:dyDescent="0.2">
      <c r="A3658" s="29">
        <v>42429</v>
      </c>
      <c r="B3658" s="1" t="s">
        <v>200</v>
      </c>
      <c r="C3658" s="27">
        <v>44166</v>
      </c>
      <c r="D3658" s="1">
        <v>52161</v>
      </c>
      <c r="J3658" s="1" t="s">
        <v>0</v>
      </c>
      <c r="K3658" s="1" t="s">
        <v>49</v>
      </c>
      <c r="L3658" s="1">
        <v>-0.5</v>
      </c>
      <c r="M3658" s="1">
        <v>88</v>
      </c>
      <c r="N3658" s="6"/>
      <c r="O3658" s="6">
        <v>44</v>
      </c>
      <c r="P3658" s="6">
        <v>-1108889.5</v>
      </c>
      <c r="R3658" s="31">
        <v>-44</v>
      </c>
      <c r="S3658" s="28">
        <v>44196</v>
      </c>
    </row>
    <row r="3659" spans="1:19" x14ac:dyDescent="0.2">
      <c r="A3659" s="29">
        <v>42429</v>
      </c>
      <c r="B3659" s="1" t="s">
        <v>200</v>
      </c>
      <c r="C3659" s="27">
        <v>44166</v>
      </c>
      <c r="D3659" s="1">
        <v>52161</v>
      </c>
      <c r="J3659" s="1" t="s">
        <v>0</v>
      </c>
      <c r="K3659" s="1" t="s">
        <v>49</v>
      </c>
      <c r="L3659" s="1">
        <v>-0.5</v>
      </c>
      <c r="M3659" s="1">
        <v>88</v>
      </c>
      <c r="N3659" s="6"/>
      <c r="O3659" s="6">
        <v>44</v>
      </c>
      <c r="P3659" s="6">
        <v>-1109043.5</v>
      </c>
      <c r="R3659" s="31">
        <v>-44</v>
      </c>
      <c r="S3659" s="28">
        <v>44196</v>
      </c>
    </row>
    <row r="3660" spans="1:19" x14ac:dyDescent="0.2">
      <c r="A3660" s="29">
        <v>42429</v>
      </c>
      <c r="B3660" s="1" t="s">
        <v>200</v>
      </c>
      <c r="C3660" s="27">
        <v>44166</v>
      </c>
      <c r="D3660" s="1">
        <v>52161</v>
      </c>
      <c r="J3660" s="1" t="s">
        <v>0</v>
      </c>
      <c r="K3660" s="1" t="s">
        <v>49</v>
      </c>
      <c r="L3660" s="1">
        <v>-0.5</v>
      </c>
      <c r="M3660" s="1">
        <v>88</v>
      </c>
      <c r="N3660" s="6"/>
      <c r="O3660" s="6">
        <v>44</v>
      </c>
      <c r="P3660" s="6">
        <v>-1109241.5</v>
      </c>
      <c r="R3660" s="31">
        <v>-44</v>
      </c>
      <c r="S3660" s="28">
        <v>44196</v>
      </c>
    </row>
    <row r="3661" spans="1:19" x14ac:dyDescent="0.2">
      <c r="A3661" s="29">
        <v>42429</v>
      </c>
      <c r="B3661" s="1" t="s">
        <v>200</v>
      </c>
      <c r="C3661" s="27">
        <v>44166</v>
      </c>
      <c r="D3661" s="1">
        <v>52161</v>
      </c>
      <c r="J3661" s="1" t="s">
        <v>0</v>
      </c>
      <c r="K3661" s="1" t="s">
        <v>49</v>
      </c>
      <c r="L3661" s="1">
        <v>-0.25</v>
      </c>
      <c r="M3661" s="1">
        <v>88</v>
      </c>
      <c r="N3661" s="6"/>
      <c r="O3661" s="6">
        <v>22</v>
      </c>
      <c r="P3661" s="6">
        <v>-1108061.5</v>
      </c>
      <c r="R3661" s="31">
        <v>-22</v>
      </c>
      <c r="S3661" s="28">
        <v>44196</v>
      </c>
    </row>
    <row r="3662" spans="1:19" x14ac:dyDescent="0.2">
      <c r="A3662" s="29">
        <v>42429</v>
      </c>
      <c r="B3662" s="1" t="s">
        <v>200</v>
      </c>
      <c r="C3662" s="27">
        <v>44166</v>
      </c>
      <c r="D3662" s="1">
        <v>52161</v>
      </c>
      <c r="J3662" s="1" t="s">
        <v>0</v>
      </c>
      <c r="K3662" s="1" t="s">
        <v>49</v>
      </c>
      <c r="L3662" s="1">
        <v>-0.25</v>
      </c>
      <c r="M3662" s="1">
        <v>88</v>
      </c>
      <c r="N3662" s="6"/>
      <c r="O3662" s="6">
        <v>22</v>
      </c>
      <c r="P3662" s="6">
        <v>-1108083.5</v>
      </c>
      <c r="R3662" s="31">
        <v>-22</v>
      </c>
      <c r="S3662" s="28">
        <v>44196</v>
      </c>
    </row>
    <row r="3663" spans="1:19" x14ac:dyDescent="0.2">
      <c r="A3663" s="29">
        <v>42716</v>
      </c>
      <c r="B3663" s="1" t="s">
        <v>200</v>
      </c>
      <c r="C3663" s="27">
        <v>44166</v>
      </c>
      <c r="D3663" s="1">
        <v>52212</v>
      </c>
      <c r="J3663" s="1" t="s">
        <v>0</v>
      </c>
      <c r="K3663" s="1" t="s">
        <v>49</v>
      </c>
      <c r="L3663" s="1">
        <v>-1</v>
      </c>
      <c r="M3663" s="1">
        <v>840</v>
      </c>
      <c r="N3663" s="6"/>
      <c r="O3663" s="6">
        <v>840</v>
      </c>
      <c r="P3663" s="6">
        <v>-1110081.5</v>
      </c>
      <c r="R3663" s="31">
        <v>-840</v>
      </c>
      <c r="S3663" s="28">
        <v>44196</v>
      </c>
    </row>
    <row r="3664" spans="1:19" x14ac:dyDescent="0.2">
      <c r="A3664" s="29">
        <v>42716</v>
      </c>
      <c r="B3664" s="1" t="s">
        <v>200</v>
      </c>
      <c r="C3664" s="27">
        <v>44166</v>
      </c>
      <c r="D3664" s="1">
        <v>52212</v>
      </c>
      <c r="J3664" s="1" t="s">
        <v>0</v>
      </c>
      <c r="K3664" s="1" t="s">
        <v>49</v>
      </c>
      <c r="L3664" s="1">
        <v>-1</v>
      </c>
      <c r="M3664" s="1">
        <v>20</v>
      </c>
      <c r="N3664" s="6"/>
      <c r="O3664" s="6">
        <v>20</v>
      </c>
      <c r="P3664" s="6">
        <v>-1110101.5</v>
      </c>
      <c r="R3664" s="31">
        <v>-20</v>
      </c>
      <c r="S3664" s="28">
        <v>44196</v>
      </c>
    </row>
    <row r="3665" spans="1:19" x14ac:dyDescent="0.2">
      <c r="A3665" s="29">
        <v>42717</v>
      </c>
      <c r="B3665" s="1" t="s">
        <v>200</v>
      </c>
      <c r="C3665" s="27">
        <v>44166</v>
      </c>
      <c r="D3665" s="1">
        <v>52213</v>
      </c>
      <c r="J3665" s="1" t="s">
        <v>0</v>
      </c>
      <c r="K3665" s="1" t="s">
        <v>49</v>
      </c>
      <c r="L3665" s="1">
        <v>-1</v>
      </c>
      <c r="M3665" s="1">
        <v>280</v>
      </c>
      <c r="N3665" s="6"/>
      <c r="O3665" s="6">
        <v>280</v>
      </c>
      <c r="P3665" s="6">
        <v>-1110381.5</v>
      </c>
      <c r="R3665" s="31">
        <v>-280</v>
      </c>
      <c r="S3665" s="28">
        <v>44196</v>
      </c>
    </row>
    <row r="3666" spans="1:19" x14ac:dyDescent="0.2">
      <c r="A3666" s="29">
        <v>42717</v>
      </c>
      <c r="B3666" s="1" t="s">
        <v>200</v>
      </c>
      <c r="C3666" s="27">
        <v>44166</v>
      </c>
      <c r="D3666" s="1">
        <v>52213</v>
      </c>
      <c r="J3666" s="1" t="s">
        <v>0</v>
      </c>
      <c r="K3666" s="1" t="s">
        <v>49</v>
      </c>
      <c r="L3666" s="1">
        <v>-2</v>
      </c>
      <c r="M3666" s="1">
        <v>40</v>
      </c>
      <c r="N3666" s="6"/>
      <c r="O3666" s="6">
        <v>80</v>
      </c>
      <c r="P3666" s="6">
        <v>-1110461.5</v>
      </c>
      <c r="R3666" s="31">
        <v>-80</v>
      </c>
      <c r="S3666" s="28">
        <v>44196</v>
      </c>
    </row>
    <row r="3667" spans="1:19" x14ac:dyDescent="0.2">
      <c r="A3667" s="29">
        <v>42718</v>
      </c>
      <c r="B3667" s="1" t="s">
        <v>200</v>
      </c>
      <c r="C3667" s="27">
        <v>44166</v>
      </c>
      <c r="D3667" s="1">
        <v>52214</v>
      </c>
      <c r="J3667" s="1" t="s">
        <v>0</v>
      </c>
      <c r="K3667" s="1" t="s">
        <v>49</v>
      </c>
      <c r="L3667" s="1">
        <v>-1</v>
      </c>
      <c r="M3667" s="1">
        <v>436</v>
      </c>
      <c r="N3667" s="6"/>
      <c r="O3667" s="6">
        <v>436</v>
      </c>
      <c r="P3667" s="6">
        <v>-1110897.5</v>
      </c>
      <c r="R3667" s="31">
        <v>-436</v>
      </c>
      <c r="S3667" s="28">
        <v>44196</v>
      </c>
    </row>
    <row r="3668" spans="1:19" x14ac:dyDescent="0.2">
      <c r="A3668" s="29">
        <v>42718</v>
      </c>
      <c r="B3668" s="1" t="s">
        <v>200</v>
      </c>
      <c r="C3668" s="27">
        <v>44166</v>
      </c>
      <c r="D3668" s="1">
        <v>52214</v>
      </c>
      <c r="J3668" s="1" t="s">
        <v>0</v>
      </c>
      <c r="K3668" s="1" t="s">
        <v>49</v>
      </c>
      <c r="L3668" s="1">
        <v>-1</v>
      </c>
      <c r="M3668" s="1">
        <v>40</v>
      </c>
      <c r="N3668" s="6"/>
      <c r="O3668" s="6">
        <v>40</v>
      </c>
      <c r="P3668" s="6">
        <v>-1110937.5</v>
      </c>
      <c r="R3668" s="31">
        <v>-40</v>
      </c>
      <c r="S3668" s="28">
        <v>44196</v>
      </c>
    </row>
    <row r="3669" spans="1:19" x14ac:dyDescent="0.2">
      <c r="A3669" s="29">
        <v>42719</v>
      </c>
      <c r="B3669" s="1" t="s">
        <v>200</v>
      </c>
      <c r="C3669" s="27">
        <v>44166</v>
      </c>
      <c r="D3669" s="1">
        <v>52215</v>
      </c>
      <c r="J3669" s="1" t="s">
        <v>0</v>
      </c>
      <c r="K3669" s="1" t="s">
        <v>49</v>
      </c>
      <c r="L3669" s="1">
        <v>-1</v>
      </c>
      <c r="M3669" s="1">
        <v>776</v>
      </c>
      <c r="N3669" s="6"/>
      <c r="O3669" s="6">
        <v>776</v>
      </c>
      <c r="P3669" s="6">
        <v>-1111713.5</v>
      </c>
      <c r="R3669" s="31">
        <v>-776</v>
      </c>
      <c r="S3669" s="28">
        <v>44196</v>
      </c>
    </row>
    <row r="3670" spans="1:19" x14ac:dyDescent="0.2">
      <c r="A3670" s="29">
        <v>42719</v>
      </c>
      <c r="B3670" s="1" t="s">
        <v>200</v>
      </c>
      <c r="C3670" s="27">
        <v>44166</v>
      </c>
      <c r="D3670" s="1">
        <v>52215</v>
      </c>
      <c r="J3670" s="1" t="s">
        <v>0</v>
      </c>
      <c r="K3670" s="1" t="s">
        <v>49</v>
      </c>
      <c r="L3670" s="1">
        <v>-1</v>
      </c>
      <c r="M3670" s="1">
        <v>80</v>
      </c>
      <c r="N3670" s="6"/>
      <c r="O3670" s="6">
        <v>80</v>
      </c>
      <c r="P3670" s="6">
        <v>-1111793.5</v>
      </c>
      <c r="R3670" s="31">
        <v>-80</v>
      </c>
      <c r="S3670" s="28">
        <v>44196</v>
      </c>
    </row>
    <row r="3671" spans="1:19" x14ac:dyDescent="0.2">
      <c r="A3671" s="29">
        <v>42720</v>
      </c>
      <c r="B3671" s="1" t="s">
        <v>200</v>
      </c>
      <c r="C3671" s="27">
        <v>44166</v>
      </c>
      <c r="D3671" s="1">
        <v>52216</v>
      </c>
      <c r="J3671" s="1" t="s">
        <v>0</v>
      </c>
      <c r="K3671" s="1" t="s">
        <v>49</v>
      </c>
      <c r="L3671" s="1">
        <v>-1</v>
      </c>
      <c r="M3671" s="1">
        <v>700</v>
      </c>
      <c r="N3671" s="6"/>
      <c r="O3671" s="6">
        <v>700</v>
      </c>
      <c r="P3671" s="6">
        <v>-1112493.5</v>
      </c>
      <c r="R3671" s="31">
        <v>-700</v>
      </c>
      <c r="S3671" s="28">
        <v>44196</v>
      </c>
    </row>
    <row r="3672" spans="1:19" x14ac:dyDescent="0.2">
      <c r="A3672" s="29">
        <v>42720</v>
      </c>
      <c r="B3672" s="1" t="s">
        <v>200</v>
      </c>
      <c r="C3672" s="27">
        <v>44166</v>
      </c>
      <c r="D3672" s="1">
        <v>52216</v>
      </c>
      <c r="J3672" s="1" t="s">
        <v>0</v>
      </c>
      <c r="K3672" s="1" t="s">
        <v>49</v>
      </c>
      <c r="L3672" s="1">
        <v>-1</v>
      </c>
      <c r="M3672" s="1">
        <v>80</v>
      </c>
      <c r="N3672" s="6"/>
      <c r="O3672" s="6">
        <v>80</v>
      </c>
      <c r="P3672" s="6">
        <v>-1112573.5</v>
      </c>
      <c r="R3672" s="31">
        <v>-80</v>
      </c>
      <c r="S3672" s="28">
        <v>44196</v>
      </c>
    </row>
    <row r="3673" spans="1:19" x14ac:dyDescent="0.2">
      <c r="A3673" s="29">
        <v>42720</v>
      </c>
      <c r="B3673" s="1" t="s">
        <v>200</v>
      </c>
      <c r="C3673" s="27">
        <v>44166</v>
      </c>
      <c r="D3673" s="1">
        <v>52216</v>
      </c>
      <c r="J3673" s="1" t="s">
        <v>0</v>
      </c>
      <c r="K3673" s="1" t="s">
        <v>49</v>
      </c>
      <c r="L3673" s="1">
        <v>-2</v>
      </c>
      <c r="M3673" s="1">
        <v>40</v>
      </c>
      <c r="N3673" s="6"/>
      <c r="O3673" s="6">
        <v>80</v>
      </c>
      <c r="P3673" s="6">
        <v>-1112653.5</v>
      </c>
      <c r="R3673" s="31">
        <v>-80</v>
      </c>
      <c r="S3673" s="28">
        <v>44196</v>
      </c>
    </row>
    <row r="3674" spans="1:19" x14ac:dyDescent="0.2">
      <c r="A3674" s="29">
        <v>42721</v>
      </c>
      <c r="B3674" s="1" t="s">
        <v>200</v>
      </c>
      <c r="C3674" s="27">
        <v>44166</v>
      </c>
      <c r="D3674" s="1">
        <v>52217</v>
      </c>
      <c r="J3674" s="1" t="s">
        <v>0</v>
      </c>
      <c r="K3674" s="1" t="s">
        <v>49</v>
      </c>
      <c r="L3674" s="1">
        <v>-1</v>
      </c>
      <c r="M3674" s="1">
        <v>766</v>
      </c>
      <c r="N3674" s="6"/>
      <c r="O3674" s="6">
        <v>766</v>
      </c>
      <c r="P3674" s="6">
        <v>-1113419.5</v>
      </c>
      <c r="R3674" s="31">
        <v>-766</v>
      </c>
      <c r="S3674" s="28">
        <v>44196</v>
      </c>
    </row>
    <row r="3675" spans="1:19" x14ac:dyDescent="0.2">
      <c r="A3675" s="29">
        <v>42721</v>
      </c>
      <c r="B3675" s="1" t="s">
        <v>200</v>
      </c>
      <c r="C3675" s="27">
        <v>44166</v>
      </c>
      <c r="D3675" s="1">
        <v>52217</v>
      </c>
      <c r="J3675" s="1" t="s">
        <v>0</v>
      </c>
      <c r="K3675" s="1" t="s">
        <v>49</v>
      </c>
      <c r="L3675" s="1">
        <v>-1</v>
      </c>
      <c r="M3675" s="1">
        <v>80</v>
      </c>
      <c r="N3675" s="6"/>
      <c r="O3675" s="6">
        <v>80</v>
      </c>
      <c r="P3675" s="6">
        <v>-1113499.5</v>
      </c>
      <c r="R3675" s="31">
        <v>-80</v>
      </c>
      <c r="S3675" s="28">
        <v>44196</v>
      </c>
    </row>
    <row r="3676" spans="1:19" x14ac:dyDescent="0.2">
      <c r="A3676" s="29">
        <v>42722</v>
      </c>
      <c r="B3676" s="1" t="s">
        <v>200</v>
      </c>
      <c r="C3676" s="27">
        <v>44166</v>
      </c>
      <c r="D3676" s="1">
        <v>52218</v>
      </c>
      <c r="J3676" s="1" t="s">
        <v>0</v>
      </c>
      <c r="K3676" s="1" t="s">
        <v>49</v>
      </c>
      <c r="L3676" s="1">
        <v>-1</v>
      </c>
      <c r="M3676" s="1">
        <v>460</v>
      </c>
      <c r="N3676" s="6"/>
      <c r="O3676" s="6">
        <v>460</v>
      </c>
      <c r="P3676" s="6">
        <v>-1113959.5</v>
      </c>
      <c r="R3676" s="31">
        <v>-460</v>
      </c>
      <c r="S3676" s="28">
        <v>44196</v>
      </c>
    </row>
    <row r="3677" spans="1:19" x14ac:dyDescent="0.2">
      <c r="A3677" s="29">
        <v>42722</v>
      </c>
      <c r="B3677" s="1" t="s">
        <v>200</v>
      </c>
      <c r="C3677" s="27">
        <v>44166</v>
      </c>
      <c r="D3677" s="1">
        <v>52218</v>
      </c>
      <c r="J3677" s="1" t="s">
        <v>0</v>
      </c>
      <c r="K3677" s="1" t="s">
        <v>49</v>
      </c>
      <c r="L3677" s="1">
        <v>-1</v>
      </c>
      <c r="M3677" s="1">
        <v>80</v>
      </c>
      <c r="N3677" s="6"/>
      <c r="O3677" s="6">
        <v>80</v>
      </c>
      <c r="P3677" s="6">
        <v>-1114039.5</v>
      </c>
      <c r="R3677" s="31">
        <v>-80</v>
      </c>
      <c r="S3677" s="28">
        <v>44196</v>
      </c>
    </row>
    <row r="3678" spans="1:19" x14ac:dyDescent="0.2">
      <c r="A3678" s="29">
        <v>42723</v>
      </c>
      <c r="B3678" s="1" t="s">
        <v>200</v>
      </c>
      <c r="C3678" s="27">
        <v>44166</v>
      </c>
      <c r="D3678" s="1">
        <v>52219</v>
      </c>
      <c r="J3678" s="1" t="s">
        <v>0</v>
      </c>
      <c r="K3678" s="1" t="s">
        <v>49</v>
      </c>
      <c r="L3678" s="1">
        <v>-1</v>
      </c>
      <c r="M3678" s="1">
        <v>80</v>
      </c>
      <c r="N3678" s="6"/>
      <c r="O3678" s="6">
        <v>80</v>
      </c>
      <c r="P3678" s="6">
        <v>-1114119.5</v>
      </c>
      <c r="R3678" s="31">
        <v>-80</v>
      </c>
      <c r="S3678" s="28">
        <v>44196</v>
      </c>
    </row>
    <row r="3679" spans="1:19" x14ac:dyDescent="0.2">
      <c r="A3679" s="29">
        <v>42724</v>
      </c>
      <c r="B3679" s="1" t="s">
        <v>200</v>
      </c>
      <c r="C3679" s="27">
        <v>44166</v>
      </c>
      <c r="D3679" s="1">
        <v>52220</v>
      </c>
      <c r="J3679" s="1" t="s">
        <v>0</v>
      </c>
      <c r="K3679" s="1" t="s">
        <v>49</v>
      </c>
      <c r="L3679" s="1">
        <v>-1</v>
      </c>
      <c r="M3679" s="1">
        <v>216</v>
      </c>
      <c r="N3679" s="6"/>
      <c r="O3679" s="6">
        <v>216</v>
      </c>
      <c r="P3679" s="6">
        <v>-1114335.5</v>
      </c>
      <c r="R3679" s="31">
        <v>-216</v>
      </c>
      <c r="S3679" s="28">
        <v>44196</v>
      </c>
    </row>
    <row r="3680" spans="1:19" x14ac:dyDescent="0.2">
      <c r="A3680" s="29">
        <v>42724</v>
      </c>
      <c r="B3680" s="1" t="s">
        <v>200</v>
      </c>
      <c r="C3680" s="27">
        <v>44166</v>
      </c>
      <c r="D3680" s="1">
        <v>52220</v>
      </c>
      <c r="J3680" s="1" t="s">
        <v>0</v>
      </c>
      <c r="K3680" s="1" t="s">
        <v>49</v>
      </c>
      <c r="L3680" s="1">
        <v>-1</v>
      </c>
      <c r="M3680" s="1">
        <v>80</v>
      </c>
      <c r="N3680" s="6"/>
      <c r="O3680" s="6">
        <v>80</v>
      </c>
      <c r="P3680" s="6">
        <v>-1114415.5</v>
      </c>
      <c r="R3680" s="31">
        <v>-80</v>
      </c>
      <c r="S3680" s="28">
        <v>44196</v>
      </c>
    </row>
    <row r="3681" spans="1:19" x14ac:dyDescent="0.2">
      <c r="A3681" s="29">
        <v>42725</v>
      </c>
      <c r="B3681" s="1" t="s">
        <v>200</v>
      </c>
      <c r="C3681" s="27">
        <v>44166</v>
      </c>
      <c r="D3681" s="1">
        <v>52221</v>
      </c>
      <c r="J3681" s="1" t="s">
        <v>0</v>
      </c>
      <c r="K3681" s="1" t="s">
        <v>49</v>
      </c>
      <c r="L3681" s="1">
        <v>-1</v>
      </c>
      <c r="M3681" s="1">
        <v>948</v>
      </c>
      <c r="N3681" s="6"/>
      <c r="O3681" s="6">
        <v>948</v>
      </c>
      <c r="P3681" s="6">
        <v>-1115363.5</v>
      </c>
      <c r="R3681" s="31">
        <v>-948</v>
      </c>
      <c r="S3681" s="28">
        <v>44196</v>
      </c>
    </row>
    <row r="3682" spans="1:19" x14ac:dyDescent="0.2">
      <c r="A3682" s="29">
        <v>42725</v>
      </c>
      <c r="B3682" s="1" t="s">
        <v>200</v>
      </c>
      <c r="C3682" s="27">
        <v>44166</v>
      </c>
      <c r="D3682" s="1">
        <v>52221</v>
      </c>
      <c r="J3682" s="1" t="s">
        <v>0</v>
      </c>
      <c r="K3682" s="1" t="s">
        <v>49</v>
      </c>
      <c r="L3682" s="1">
        <v>-1</v>
      </c>
      <c r="M3682" s="1">
        <v>80</v>
      </c>
      <c r="N3682" s="6"/>
      <c r="O3682" s="6">
        <v>80</v>
      </c>
      <c r="P3682" s="6">
        <v>-1115443.5</v>
      </c>
      <c r="R3682" s="31">
        <v>-80</v>
      </c>
      <c r="S3682" s="28">
        <v>44196</v>
      </c>
    </row>
    <row r="3683" spans="1:19" x14ac:dyDescent="0.2">
      <c r="A3683" s="29">
        <v>42726</v>
      </c>
      <c r="B3683" s="1" t="s">
        <v>200</v>
      </c>
      <c r="C3683" s="27">
        <v>44166</v>
      </c>
      <c r="D3683" s="1">
        <v>52222</v>
      </c>
      <c r="J3683" s="1" t="s">
        <v>0</v>
      </c>
      <c r="K3683" s="1" t="s">
        <v>49</v>
      </c>
      <c r="L3683" s="1">
        <v>-1</v>
      </c>
      <c r="M3683" s="1">
        <v>442</v>
      </c>
      <c r="N3683" s="6"/>
      <c r="O3683" s="6">
        <v>442</v>
      </c>
      <c r="P3683" s="6">
        <v>-1115885.5</v>
      </c>
      <c r="R3683" s="31">
        <v>-442</v>
      </c>
      <c r="S3683" s="28">
        <v>44196</v>
      </c>
    </row>
    <row r="3684" spans="1:19" x14ac:dyDescent="0.2">
      <c r="A3684" s="29">
        <v>42726</v>
      </c>
      <c r="B3684" s="1" t="s">
        <v>200</v>
      </c>
      <c r="C3684" s="27">
        <v>44166</v>
      </c>
      <c r="D3684" s="1">
        <v>52222</v>
      </c>
      <c r="J3684" s="1" t="s">
        <v>0</v>
      </c>
      <c r="K3684" s="1" t="s">
        <v>49</v>
      </c>
      <c r="L3684" s="1">
        <v>-2</v>
      </c>
      <c r="M3684" s="1">
        <v>40</v>
      </c>
      <c r="N3684" s="6"/>
      <c r="O3684" s="6">
        <v>80</v>
      </c>
      <c r="P3684" s="6">
        <v>-1115965.5</v>
      </c>
      <c r="R3684" s="31">
        <v>-80</v>
      </c>
      <c r="S3684" s="28">
        <v>44196</v>
      </c>
    </row>
    <row r="3685" spans="1:19" x14ac:dyDescent="0.2">
      <c r="A3685" s="29">
        <v>42726</v>
      </c>
      <c r="B3685" s="1" t="s">
        <v>200</v>
      </c>
      <c r="C3685" s="27">
        <v>44166</v>
      </c>
      <c r="D3685" s="1">
        <v>52222</v>
      </c>
      <c r="J3685" s="1" t="s">
        <v>0</v>
      </c>
      <c r="K3685" s="1" t="s">
        <v>49</v>
      </c>
      <c r="L3685" s="1">
        <v>-1</v>
      </c>
      <c r="M3685" s="1">
        <v>80</v>
      </c>
      <c r="N3685" s="6"/>
      <c r="O3685" s="6">
        <v>80</v>
      </c>
      <c r="P3685" s="6">
        <v>-1116045.5</v>
      </c>
      <c r="R3685" s="31">
        <v>-80</v>
      </c>
      <c r="S3685" s="28">
        <v>44196</v>
      </c>
    </row>
    <row r="3686" spans="1:19" x14ac:dyDescent="0.2">
      <c r="A3686" s="29">
        <v>42727</v>
      </c>
      <c r="B3686" s="1" t="s">
        <v>200</v>
      </c>
      <c r="C3686" s="27">
        <v>44166</v>
      </c>
      <c r="D3686" s="1">
        <v>52223</v>
      </c>
      <c r="J3686" s="1" t="s">
        <v>0</v>
      </c>
      <c r="K3686" s="1" t="s">
        <v>49</v>
      </c>
      <c r="L3686" s="1">
        <v>-1</v>
      </c>
      <c r="M3686" s="1">
        <v>1100</v>
      </c>
      <c r="N3686" s="6"/>
      <c r="O3686" s="6">
        <v>1100</v>
      </c>
      <c r="P3686" s="6">
        <v>-1117145.5</v>
      </c>
      <c r="R3686" s="31">
        <v>-1100</v>
      </c>
      <c r="S3686" s="28">
        <v>44196</v>
      </c>
    </row>
    <row r="3687" spans="1:19" x14ac:dyDescent="0.2">
      <c r="A3687" s="29">
        <v>42728</v>
      </c>
      <c r="B3687" s="1" t="s">
        <v>200</v>
      </c>
      <c r="C3687" s="27">
        <v>44166</v>
      </c>
      <c r="D3687" s="1">
        <v>52224</v>
      </c>
      <c r="J3687" s="1" t="s">
        <v>0</v>
      </c>
      <c r="K3687" s="1" t="s">
        <v>49</v>
      </c>
      <c r="L3687" s="1">
        <v>-1</v>
      </c>
      <c r="M3687" s="1">
        <v>386</v>
      </c>
      <c r="N3687" s="6"/>
      <c r="O3687" s="6">
        <v>386</v>
      </c>
      <c r="P3687" s="6">
        <v>-1117531.5</v>
      </c>
      <c r="R3687" s="31">
        <v>-386</v>
      </c>
      <c r="S3687" s="28">
        <v>44196</v>
      </c>
    </row>
    <row r="3688" spans="1:19" x14ac:dyDescent="0.2">
      <c r="A3688" s="29">
        <v>42728</v>
      </c>
      <c r="B3688" s="1" t="s">
        <v>200</v>
      </c>
      <c r="C3688" s="27">
        <v>44166</v>
      </c>
      <c r="D3688" s="1">
        <v>52224</v>
      </c>
      <c r="J3688" s="1" t="s">
        <v>0</v>
      </c>
      <c r="K3688" s="1" t="s">
        <v>49</v>
      </c>
      <c r="L3688" s="1">
        <v>-1</v>
      </c>
      <c r="M3688" s="1">
        <v>80</v>
      </c>
      <c r="N3688" s="6"/>
      <c r="O3688" s="6">
        <v>80</v>
      </c>
      <c r="P3688" s="6">
        <v>-1117611.5</v>
      </c>
      <c r="R3688" s="31">
        <v>-80</v>
      </c>
      <c r="S3688" s="28">
        <v>44196</v>
      </c>
    </row>
    <row r="3689" spans="1:19" x14ac:dyDescent="0.2">
      <c r="A3689" s="29">
        <v>42729</v>
      </c>
      <c r="B3689" s="1" t="s">
        <v>200</v>
      </c>
      <c r="C3689" s="27">
        <v>44166</v>
      </c>
      <c r="D3689" s="1">
        <v>52225</v>
      </c>
      <c r="J3689" s="1" t="s">
        <v>0</v>
      </c>
      <c r="K3689" s="1" t="s">
        <v>49</v>
      </c>
      <c r="L3689" s="1">
        <v>-4</v>
      </c>
      <c r="M3689" s="1">
        <v>110</v>
      </c>
      <c r="N3689" s="6"/>
      <c r="O3689" s="6">
        <v>440</v>
      </c>
      <c r="P3689" s="6">
        <v>-1155461.6200000001</v>
      </c>
      <c r="R3689" s="31">
        <v>-440</v>
      </c>
      <c r="S3689" s="28">
        <v>44196</v>
      </c>
    </row>
    <row r="3690" spans="1:19" x14ac:dyDescent="0.2">
      <c r="A3690" s="29">
        <v>42729</v>
      </c>
      <c r="B3690" s="1" t="s">
        <v>200</v>
      </c>
      <c r="C3690" s="27">
        <v>44166</v>
      </c>
      <c r="D3690" s="1">
        <v>52225</v>
      </c>
      <c r="J3690" s="1" t="s">
        <v>0</v>
      </c>
      <c r="K3690" s="1" t="s">
        <v>49</v>
      </c>
      <c r="L3690" s="1">
        <v>-1</v>
      </c>
      <c r="M3690" s="1">
        <v>380</v>
      </c>
      <c r="N3690" s="6"/>
      <c r="O3690" s="6">
        <v>380</v>
      </c>
      <c r="P3690" s="6">
        <v>-1117991.5</v>
      </c>
      <c r="R3690" s="31">
        <v>-380</v>
      </c>
      <c r="S3690" s="28">
        <v>44196</v>
      </c>
    </row>
    <row r="3691" spans="1:19" x14ac:dyDescent="0.2">
      <c r="A3691" s="29">
        <v>42729</v>
      </c>
      <c r="B3691" s="1" t="s">
        <v>200</v>
      </c>
      <c r="C3691" s="27">
        <v>44166</v>
      </c>
      <c r="D3691" s="1">
        <v>52225</v>
      </c>
      <c r="J3691" s="1" t="s">
        <v>0</v>
      </c>
      <c r="K3691" s="1" t="s">
        <v>49</v>
      </c>
      <c r="L3691" s="1">
        <v>-3.25</v>
      </c>
      <c r="M3691" s="1">
        <v>110</v>
      </c>
      <c r="N3691" s="6"/>
      <c r="O3691" s="6">
        <v>357.5</v>
      </c>
      <c r="P3691" s="6">
        <v>-1154004.1200000001</v>
      </c>
      <c r="R3691" s="31">
        <v>-357.5</v>
      </c>
      <c r="S3691" s="28">
        <v>44196</v>
      </c>
    </row>
    <row r="3692" spans="1:19" x14ac:dyDescent="0.2">
      <c r="A3692" s="29">
        <v>42729</v>
      </c>
      <c r="B3692" s="1" t="s">
        <v>200</v>
      </c>
      <c r="C3692" s="27">
        <v>44166</v>
      </c>
      <c r="D3692" s="1">
        <v>52225</v>
      </c>
      <c r="J3692" s="1" t="s">
        <v>0</v>
      </c>
      <c r="K3692" s="1" t="s">
        <v>49</v>
      </c>
      <c r="L3692" s="1">
        <v>-3.25</v>
      </c>
      <c r="M3692" s="1">
        <v>110</v>
      </c>
      <c r="N3692" s="6"/>
      <c r="O3692" s="6">
        <v>357.5</v>
      </c>
      <c r="P3692" s="6">
        <v>-1154526.6200000001</v>
      </c>
      <c r="R3692" s="31">
        <v>-357.5</v>
      </c>
      <c r="S3692" s="28">
        <v>44196</v>
      </c>
    </row>
    <row r="3693" spans="1:19" x14ac:dyDescent="0.2">
      <c r="A3693" s="29">
        <v>42729</v>
      </c>
      <c r="B3693" s="1" t="s">
        <v>200</v>
      </c>
      <c r="C3693" s="27">
        <v>44166</v>
      </c>
      <c r="D3693" s="1">
        <v>52225</v>
      </c>
      <c r="J3693" s="1" t="s">
        <v>0</v>
      </c>
      <c r="K3693" s="1" t="s">
        <v>49</v>
      </c>
      <c r="L3693" s="1">
        <v>-3</v>
      </c>
      <c r="M3693" s="1">
        <v>110</v>
      </c>
      <c r="N3693" s="6"/>
      <c r="O3693" s="6">
        <v>330</v>
      </c>
      <c r="P3693" s="6">
        <v>-1153646.6200000001</v>
      </c>
      <c r="R3693" s="31">
        <v>-330</v>
      </c>
      <c r="S3693" s="28">
        <v>44196</v>
      </c>
    </row>
    <row r="3694" spans="1:19" x14ac:dyDescent="0.2">
      <c r="A3694" s="29">
        <v>42729</v>
      </c>
      <c r="B3694" s="1" t="s">
        <v>200</v>
      </c>
      <c r="C3694" s="27">
        <v>44166</v>
      </c>
      <c r="D3694" s="1">
        <v>52225</v>
      </c>
      <c r="J3694" s="1" t="s">
        <v>0</v>
      </c>
      <c r="K3694" s="1" t="s">
        <v>49</v>
      </c>
      <c r="L3694" s="1">
        <v>-2.5</v>
      </c>
      <c r="M3694" s="1">
        <v>110</v>
      </c>
      <c r="N3694" s="6"/>
      <c r="O3694" s="6">
        <v>275</v>
      </c>
      <c r="P3694" s="6">
        <v>-1155021.6200000001</v>
      </c>
      <c r="R3694" s="31">
        <v>-275</v>
      </c>
      <c r="S3694" s="28">
        <v>44196</v>
      </c>
    </row>
    <row r="3695" spans="1:19" x14ac:dyDescent="0.2">
      <c r="A3695" s="29">
        <v>42729</v>
      </c>
      <c r="B3695" s="1" t="s">
        <v>200</v>
      </c>
      <c r="C3695" s="27">
        <v>44166</v>
      </c>
      <c r="D3695" s="1">
        <v>52225</v>
      </c>
      <c r="J3695" s="1" t="s">
        <v>0</v>
      </c>
      <c r="K3695" s="1" t="s">
        <v>49</v>
      </c>
      <c r="L3695" s="1">
        <v>-2</v>
      </c>
      <c r="M3695" s="1">
        <v>110</v>
      </c>
      <c r="N3695" s="6"/>
      <c r="O3695" s="6">
        <v>220</v>
      </c>
      <c r="P3695" s="6">
        <v>-1154746.6200000001</v>
      </c>
      <c r="R3695" s="31">
        <v>-220</v>
      </c>
      <c r="S3695" s="28">
        <v>44196</v>
      </c>
    </row>
    <row r="3696" spans="1:19" x14ac:dyDescent="0.2">
      <c r="A3696" s="29">
        <v>42729</v>
      </c>
      <c r="B3696" s="1" t="s">
        <v>200</v>
      </c>
      <c r="C3696" s="27">
        <v>44166</v>
      </c>
      <c r="D3696" s="1">
        <v>52225</v>
      </c>
      <c r="J3696" s="1" t="s">
        <v>0</v>
      </c>
      <c r="K3696" s="1" t="s">
        <v>49</v>
      </c>
      <c r="L3696" s="1">
        <v>-2</v>
      </c>
      <c r="M3696" s="1">
        <v>110</v>
      </c>
      <c r="N3696" s="6"/>
      <c r="O3696" s="6">
        <v>220</v>
      </c>
      <c r="P3696" s="6">
        <v>-1155681.6200000001</v>
      </c>
      <c r="R3696" s="31">
        <v>-220</v>
      </c>
      <c r="S3696" s="28">
        <v>44196</v>
      </c>
    </row>
    <row r="3697" spans="1:19" x14ac:dyDescent="0.2">
      <c r="A3697" s="29">
        <v>42729</v>
      </c>
      <c r="B3697" s="1" t="s">
        <v>200</v>
      </c>
      <c r="C3697" s="27">
        <v>44166</v>
      </c>
      <c r="D3697" s="1">
        <v>52225</v>
      </c>
      <c r="J3697" s="1" t="s">
        <v>0</v>
      </c>
      <c r="K3697" s="1" t="s">
        <v>49</v>
      </c>
      <c r="L3697" s="1">
        <v>-1.5</v>
      </c>
      <c r="M3697" s="1">
        <v>110</v>
      </c>
      <c r="N3697" s="6"/>
      <c r="O3697" s="6">
        <v>165</v>
      </c>
      <c r="P3697" s="6">
        <v>-1154169.1200000001</v>
      </c>
      <c r="R3697" s="31">
        <v>-165</v>
      </c>
      <c r="S3697" s="28">
        <v>44196</v>
      </c>
    </row>
    <row r="3698" spans="1:19" x14ac:dyDescent="0.2">
      <c r="A3698" s="29">
        <v>42729</v>
      </c>
      <c r="B3698" s="1" t="s">
        <v>200</v>
      </c>
      <c r="C3698" s="27">
        <v>44166</v>
      </c>
      <c r="D3698" s="1">
        <v>52225</v>
      </c>
      <c r="J3698" s="1" t="s">
        <v>0</v>
      </c>
      <c r="K3698" s="1" t="s">
        <v>49</v>
      </c>
      <c r="L3698" s="1">
        <v>-1.25</v>
      </c>
      <c r="M3698" s="1">
        <v>110</v>
      </c>
      <c r="N3698" s="6"/>
      <c r="O3698" s="6">
        <v>137.5</v>
      </c>
      <c r="P3698" s="6">
        <v>-1153316.6200000001</v>
      </c>
      <c r="R3698" s="31">
        <v>-137.5</v>
      </c>
      <c r="S3698" s="28">
        <v>44196</v>
      </c>
    </row>
    <row r="3699" spans="1:19" x14ac:dyDescent="0.2">
      <c r="A3699" s="29">
        <v>42730</v>
      </c>
      <c r="B3699" s="1" t="s">
        <v>200</v>
      </c>
      <c r="C3699" s="27">
        <v>44166</v>
      </c>
      <c r="D3699" s="1">
        <v>52226</v>
      </c>
      <c r="J3699" s="1" t="s">
        <v>0</v>
      </c>
      <c r="K3699" s="1" t="s">
        <v>49</v>
      </c>
      <c r="L3699" s="1">
        <v>-1</v>
      </c>
      <c r="M3699" s="1">
        <v>496</v>
      </c>
      <c r="N3699" s="6"/>
      <c r="O3699" s="6">
        <v>496</v>
      </c>
      <c r="P3699" s="6">
        <v>-1118487.5</v>
      </c>
      <c r="R3699" s="31">
        <v>-496</v>
      </c>
      <c r="S3699" s="28">
        <v>44196</v>
      </c>
    </row>
    <row r="3700" spans="1:19" x14ac:dyDescent="0.2">
      <c r="A3700" s="29">
        <v>42730</v>
      </c>
      <c r="B3700" s="1" t="s">
        <v>200</v>
      </c>
      <c r="C3700" s="27">
        <v>44166</v>
      </c>
      <c r="D3700" s="1">
        <v>52226</v>
      </c>
      <c r="J3700" s="1" t="s">
        <v>0</v>
      </c>
      <c r="K3700" s="1" t="s">
        <v>49</v>
      </c>
      <c r="L3700" s="1">
        <v>-1</v>
      </c>
      <c r="M3700" s="1">
        <v>80</v>
      </c>
      <c r="N3700" s="6"/>
      <c r="O3700" s="6">
        <v>80</v>
      </c>
      <c r="P3700" s="6">
        <v>-1118567.5</v>
      </c>
      <c r="R3700" s="31">
        <v>-80</v>
      </c>
      <c r="S3700" s="28">
        <v>44196</v>
      </c>
    </row>
    <row r="3701" spans="1:19" x14ac:dyDescent="0.2">
      <c r="A3701" s="29">
        <v>42731</v>
      </c>
      <c r="B3701" s="1" t="s">
        <v>200</v>
      </c>
      <c r="C3701" s="27">
        <v>44166</v>
      </c>
      <c r="D3701" s="1">
        <v>52227</v>
      </c>
      <c r="J3701" s="1" t="s">
        <v>0</v>
      </c>
      <c r="K3701" s="1" t="s">
        <v>49</v>
      </c>
      <c r="L3701" s="1">
        <v>-1</v>
      </c>
      <c r="M3701" s="1">
        <v>500</v>
      </c>
      <c r="N3701" s="6"/>
      <c r="O3701" s="6">
        <v>500</v>
      </c>
      <c r="P3701" s="6">
        <v>-1119067.5</v>
      </c>
      <c r="R3701" s="31">
        <v>-500</v>
      </c>
      <c r="S3701" s="28">
        <v>44196</v>
      </c>
    </row>
    <row r="3702" spans="1:19" x14ac:dyDescent="0.2">
      <c r="A3702" s="29">
        <v>42732</v>
      </c>
      <c r="B3702" s="1" t="s">
        <v>200</v>
      </c>
      <c r="C3702" s="27">
        <v>44166</v>
      </c>
      <c r="D3702" s="1">
        <v>52228</v>
      </c>
      <c r="J3702" s="1" t="s">
        <v>0</v>
      </c>
      <c r="K3702" s="1" t="s">
        <v>49</v>
      </c>
      <c r="L3702" s="1">
        <v>-1</v>
      </c>
      <c r="M3702" s="1">
        <v>156</v>
      </c>
      <c r="N3702" s="6"/>
      <c r="O3702" s="6">
        <v>156</v>
      </c>
      <c r="P3702" s="6">
        <v>-1119223.5</v>
      </c>
      <c r="R3702" s="31">
        <v>-156</v>
      </c>
      <c r="S3702" s="28">
        <v>44196</v>
      </c>
    </row>
    <row r="3703" spans="1:19" x14ac:dyDescent="0.2">
      <c r="A3703" s="29">
        <v>42732</v>
      </c>
      <c r="B3703" s="1" t="s">
        <v>200</v>
      </c>
      <c r="C3703" s="27">
        <v>44166</v>
      </c>
      <c r="D3703" s="1">
        <v>52228</v>
      </c>
      <c r="J3703" s="1" t="s">
        <v>0</v>
      </c>
      <c r="K3703" s="1" t="s">
        <v>49</v>
      </c>
      <c r="L3703" s="1">
        <v>-2</v>
      </c>
      <c r="M3703" s="1">
        <v>40</v>
      </c>
      <c r="N3703" s="6"/>
      <c r="O3703" s="6">
        <v>80</v>
      </c>
      <c r="P3703" s="6">
        <v>-1119303.5</v>
      </c>
      <c r="R3703" s="31">
        <v>-80</v>
      </c>
      <c r="S3703" s="28">
        <v>44196</v>
      </c>
    </row>
    <row r="3704" spans="1:19" x14ac:dyDescent="0.2">
      <c r="A3704" s="29">
        <v>42733</v>
      </c>
      <c r="B3704" s="1" t="s">
        <v>200</v>
      </c>
      <c r="C3704" s="27">
        <v>44166</v>
      </c>
      <c r="D3704" s="1">
        <v>52229</v>
      </c>
      <c r="J3704" s="1" t="s">
        <v>0</v>
      </c>
      <c r="K3704" s="1" t="s">
        <v>49</v>
      </c>
      <c r="L3704" s="1">
        <v>-1</v>
      </c>
      <c r="M3704" s="1">
        <v>1728</v>
      </c>
      <c r="N3704" s="6"/>
      <c r="O3704" s="6">
        <v>1728</v>
      </c>
      <c r="P3704" s="6">
        <v>-1121031.5</v>
      </c>
      <c r="R3704" s="31">
        <v>-1728</v>
      </c>
      <c r="S3704" s="28">
        <v>44196</v>
      </c>
    </row>
    <row r="3705" spans="1:19" x14ac:dyDescent="0.2">
      <c r="A3705" s="29">
        <v>42733</v>
      </c>
      <c r="B3705" s="1" t="s">
        <v>200</v>
      </c>
      <c r="C3705" s="27">
        <v>44166</v>
      </c>
      <c r="D3705" s="1">
        <v>52229</v>
      </c>
      <c r="J3705" s="1" t="s">
        <v>0</v>
      </c>
      <c r="K3705" s="1" t="s">
        <v>49</v>
      </c>
      <c r="L3705" s="1">
        <v>-2</v>
      </c>
      <c r="M3705" s="1">
        <v>80</v>
      </c>
      <c r="N3705" s="6"/>
      <c r="O3705" s="6">
        <v>160</v>
      </c>
      <c r="P3705" s="6">
        <v>-1121191.5</v>
      </c>
      <c r="R3705" s="31">
        <v>-160</v>
      </c>
      <c r="S3705" s="28">
        <v>44196</v>
      </c>
    </row>
    <row r="3706" spans="1:19" x14ac:dyDescent="0.2">
      <c r="A3706" s="29">
        <v>42734</v>
      </c>
      <c r="B3706" s="1" t="s">
        <v>200</v>
      </c>
      <c r="C3706" s="27">
        <v>44166</v>
      </c>
      <c r="D3706" s="1">
        <v>52230</v>
      </c>
      <c r="J3706" s="1" t="s">
        <v>0</v>
      </c>
      <c r="K3706" s="1" t="s">
        <v>49</v>
      </c>
      <c r="L3706" s="1">
        <v>-1</v>
      </c>
      <c r="M3706" s="1">
        <v>318</v>
      </c>
      <c r="N3706" s="6"/>
      <c r="O3706" s="6">
        <v>318</v>
      </c>
      <c r="P3706" s="6">
        <v>-1121509.5</v>
      </c>
      <c r="R3706" s="31">
        <v>-318</v>
      </c>
      <c r="S3706" s="28">
        <v>44196</v>
      </c>
    </row>
    <row r="3707" spans="1:19" x14ac:dyDescent="0.2">
      <c r="A3707" s="29">
        <v>42734</v>
      </c>
      <c r="B3707" s="1" t="s">
        <v>200</v>
      </c>
      <c r="C3707" s="27">
        <v>44166</v>
      </c>
      <c r="D3707" s="1">
        <v>52230</v>
      </c>
      <c r="J3707" s="1" t="s">
        <v>0</v>
      </c>
      <c r="K3707" s="1" t="s">
        <v>49</v>
      </c>
      <c r="L3707" s="1">
        <v>-2</v>
      </c>
      <c r="M3707" s="1">
        <v>40</v>
      </c>
      <c r="N3707" s="6"/>
      <c r="O3707" s="6">
        <v>80</v>
      </c>
      <c r="P3707" s="6">
        <v>-1121589.5</v>
      </c>
      <c r="R3707" s="31">
        <v>-80</v>
      </c>
      <c r="S3707" s="28">
        <v>44196</v>
      </c>
    </row>
    <row r="3708" spans="1:19" x14ac:dyDescent="0.2">
      <c r="A3708" s="29">
        <v>42734</v>
      </c>
      <c r="B3708" s="1" t="s">
        <v>200</v>
      </c>
      <c r="C3708" s="27">
        <v>44166</v>
      </c>
      <c r="D3708" s="1">
        <v>52230</v>
      </c>
      <c r="J3708" s="1" t="s">
        <v>0</v>
      </c>
      <c r="K3708" s="1" t="s">
        <v>49</v>
      </c>
      <c r="L3708" s="1">
        <v>-1</v>
      </c>
      <c r="M3708" s="1">
        <v>-6</v>
      </c>
      <c r="N3708" s="6">
        <v>6</v>
      </c>
      <c r="O3708" s="6"/>
      <c r="P3708" s="6">
        <v>-1162148.95</v>
      </c>
      <c r="R3708" s="31">
        <v>6</v>
      </c>
      <c r="S3708" s="28">
        <v>44196</v>
      </c>
    </row>
    <row r="3709" spans="1:19" x14ac:dyDescent="0.2">
      <c r="A3709" s="29">
        <v>42736</v>
      </c>
      <c r="B3709" s="1" t="s">
        <v>200</v>
      </c>
      <c r="C3709" s="27">
        <v>44166</v>
      </c>
      <c r="D3709" s="1">
        <v>52232</v>
      </c>
      <c r="J3709" s="1" t="s">
        <v>0</v>
      </c>
      <c r="K3709" s="1" t="s">
        <v>49</v>
      </c>
      <c r="L3709" s="1">
        <v>-1</v>
      </c>
      <c r="M3709" s="1">
        <v>1142</v>
      </c>
      <c r="N3709" s="6"/>
      <c r="O3709" s="6">
        <v>1142</v>
      </c>
      <c r="P3709" s="6">
        <v>-1122731.5</v>
      </c>
      <c r="R3709" s="31">
        <v>-1142</v>
      </c>
      <c r="S3709" s="28">
        <v>44196</v>
      </c>
    </row>
    <row r="3710" spans="1:19" x14ac:dyDescent="0.2">
      <c r="A3710" s="29">
        <v>42736</v>
      </c>
      <c r="B3710" s="1" t="s">
        <v>200</v>
      </c>
      <c r="C3710" s="27">
        <v>44166</v>
      </c>
      <c r="D3710" s="1">
        <v>52232</v>
      </c>
      <c r="J3710" s="1" t="s">
        <v>0</v>
      </c>
      <c r="K3710" s="1" t="s">
        <v>49</v>
      </c>
      <c r="L3710" s="1">
        <v>-2</v>
      </c>
      <c r="M3710" s="1">
        <v>80</v>
      </c>
      <c r="N3710" s="6"/>
      <c r="O3710" s="6">
        <v>160</v>
      </c>
      <c r="P3710" s="6">
        <v>-1122891.5</v>
      </c>
      <c r="R3710" s="31">
        <v>-160</v>
      </c>
      <c r="S3710" s="28">
        <v>44196</v>
      </c>
    </row>
    <row r="3711" spans="1:19" x14ac:dyDescent="0.2">
      <c r="A3711" s="29">
        <v>42737</v>
      </c>
      <c r="B3711" s="1" t="s">
        <v>200</v>
      </c>
      <c r="C3711" s="27">
        <v>44166</v>
      </c>
      <c r="D3711" s="1">
        <v>52233</v>
      </c>
      <c r="J3711" s="1" t="s">
        <v>0</v>
      </c>
      <c r="K3711" s="1" t="s">
        <v>49</v>
      </c>
      <c r="L3711" s="1">
        <v>-1</v>
      </c>
      <c r="M3711" s="1">
        <v>1230</v>
      </c>
      <c r="N3711" s="6"/>
      <c r="O3711" s="6">
        <v>1230</v>
      </c>
      <c r="P3711" s="6">
        <v>-1124121.5</v>
      </c>
      <c r="R3711" s="31">
        <v>-1230</v>
      </c>
      <c r="S3711" s="28">
        <v>44196</v>
      </c>
    </row>
    <row r="3712" spans="1:19" x14ac:dyDescent="0.2">
      <c r="A3712" s="29">
        <v>42737</v>
      </c>
      <c r="B3712" s="1" t="s">
        <v>200</v>
      </c>
      <c r="C3712" s="27">
        <v>44166</v>
      </c>
      <c r="D3712" s="1">
        <v>52233</v>
      </c>
      <c r="J3712" s="1" t="s">
        <v>0</v>
      </c>
      <c r="K3712" s="1" t="s">
        <v>49</v>
      </c>
      <c r="L3712" s="1">
        <v>-2</v>
      </c>
      <c r="M3712" s="1">
        <v>80</v>
      </c>
      <c r="N3712" s="6"/>
      <c r="O3712" s="6">
        <v>160</v>
      </c>
      <c r="P3712" s="6">
        <v>-1146997.1200000001</v>
      </c>
      <c r="R3712" s="31">
        <v>-160</v>
      </c>
      <c r="S3712" s="28">
        <v>44196</v>
      </c>
    </row>
    <row r="3713" spans="1:19" x14ac:dyDescent="0.2">
      <c r="A3713" s="29">
        <v>42738</v>
      </c>
      <c r="B3713" s="1" t="s">
        <v>200</v>
      </c>
      <c r="C3713" s="27">
        <v>44166</v>
      </c>
      <c r="D3713" s="1">
        <v>52234</v>
      </c>
      <c r="J3713" s="1" t="s">
        <v>0</v>
      </c>
      <c r="K3713" s="1" t="s">
        <v>49</v>
      </c>
      <c r="L3713" s="1">
        <v>-1</v>
      </c>
      <c r="M3713" s="1">
        <v>361.62</v>
      </c>
      <c r="N3713" s="6"/>
      <c r="O3713" s="6">
        <v>361.62</v>
      </c>
      <c r="P3713" s="6">
        <v>-1124483.1200000001</v>
      </c>
      <c r="R3713" s="31">
        <v>-361.62</v>
      </c>
      <c r="S3713" s="28">
        <v>44196</v>
      </c>
    </row>
    <row r="3714" spans="1:19" x14ac:dyDescent="0.2">
      <c r="A3714" s="29">
        <v>42739</v>
      </c>
      <c r="B3714" s="1" t="s">
        <v>200</v>
      </c>
      <c r="C3714" s="27">
        <v>44166</v>
      </c>
      <c r="D3714" s="1">
        <v>52235</v>
      </c>
      <c r="J3714" s="1" t="s">
        <v>0</v>
      </c>
      <c r="K3714" s="1" t="s">
        <v>49</v>
      </c>
      <c r="L3714" s="1">
        <v>-1</v>
      </c>
      <c r="M3714" s="1">
        <v>598</v>
      </c>
      <c r="N3714" s="6"/>
      <c r="O3714" s="6">
        <v>598</v>
      </c>
      <c r="P3714" s="6">
        <v>-1125081.1200000001</v>
      </c>
      <c r="R3714" s="31">
        <v>-598</v>
      </c>
      <c r="S3714" s="28">
        <v>44196</v>
      </c>
    </row>
    <row r="3715" spans="1:19" x14ac:dyDescent="0.2">
      <c r="A3715" s="29">
        <v>42739</v>
      </c>
      <c r="B3715" s="1" t="s">
        <v>200</v>
      </c>
      <c r="C3715" s="27">
        <v>44166</v>
      </c>
      <c r="D3715" s="1">
        <v>52235</v>
      </c>
      <c r="J3715" s="1" t="s">
        <v>0</v>
      </c>
      <c r="K3715" s="1" t="s">
        <v>49</v>
      </c>
      <c r="L3715" s="1">
        <v>-1</v>
      </c>
      <c r="M3715" s="1">
        <v>80</v>
      </c>
      <c r="N3715" s="6"/>
      <c r="O3715" s="6">
        <v>80</v>
      </c>
      <c r="P3715" s="6">
        <v>-1125161.1200000001</v>
      </c>
      <c r="R3715" s="31">
        <v>-80</v>
      </c>
      <c r="S3715" s="28">
        <v>44196</v>
      </c>
    </row>
    <row r="3716" spans="1:19" x14ac:dyDescent="0.2">
      <c r="A3716" s="29">
        <v>42740</v>
      </c>
      <c r="B3716" s="1" t="s">
        <v>200</v>
      </c>
      <c r="C3716" s="27">
        <v>44166</v>
      </c>
      <c r="D3716" s="1">
        <v>52236</v>
      </c>
      <c r="J3716" s="1" t="s">
        <v>0</v>
      </c>
      <c r="K3716" s="1" t="s">
        <v>49</v>
      </c>
      <c r="L3716" s="1">
        <v>-1</v>
      </c>
      <c r="M3716" s="1">
        <v>1720</v>
      </c>
      <c r="N3716" s="6"/>
      <c r="O3716" s="6">
        <v>1720</v>
      </c>
      <c r="P3716" s="6">
        <v>-1126881.1200000001</v>
      </c>
      <c r="R3716" s="31">
        <v>-1720</v>
      </c>
      <c r="S3716" s="28">
        <v>44196</v>
      </c>
    </row>
    <row r="3717" spans="1:19" x14ac:dyDescent="0.2">
      <c r="A3717" s="29">
        <v>42740</v>
      </c>
      <c r="B3717" s="1" t="s">
        <v>200</v>
      </c>
      <c r="C3717" s="27">
        <v>44166</v>
      </c>
      <c r="D3717" s="1">
        <v>52236</v>
      </c>
      <c r="J3717" s="1" t="s">
        <v>0</v>
      </c>
      <c r="K3717" s="1" t="s">
        <v>49</v>
      </c>
      <c r="L3717" s="1">
        <v>-1</v>
      </c>
      <c r="M3717" s="1">
        <v>80</v>
      </c>
      <c r="N3717" s="6"/>
      <c r="O3717" s="6">
        <v>80</v>
      </c>
      <c r="P3717" s="6">
        <v>-1126961.1200000001</v>
      </c>
      <c r="R3717" s="31">
        <v>-80</v>
      </c>
      <c r="S3717" s="28">
        <v>44196</v>
      </c>
    </row>
    <row r="3718" spans="1:19" x14ac:dyDescent="0.2">
      <c r="A3718" s="29">
        <v>42741</v>
      </c>
      <c r="B3718" s="1" t="s">
        <v>200</v>
      </c>
      <c r="C3718" s="27">
        <v>44166</v>
      </c>
      <c r="D3718" s="1">
        <v>52237</v>
      </c>
      <c r="J3718" s="1" t="s">
        <v>0</v>
      </c>
      <c r="K3718" s="1" t="s">
        <v>49</v>
      </c>
      <c r="L3718" s="1">
        <v>-1</v>
      </c>
      <c r="M3718" s="1">
        <v>2892</v>
      </c>
      <c r="N3718" s="6"/>
      <c r="O3718" s="6">
        <v>2892</v>
      </c>
      <c r="P3718" s="6">
        <v>-1129853.1200000001</v>
      </c>
      <c r="R3718" s="31">
        <v>-2892</v>
      </c>
      <c r="S3718" s="28">
        <v>44196</v>
      </c>
    </row>
    <row r="3719" spans="1:19" x14ac:dyDescent="0.2">
      <c r="A3719" s="29">
        <v>42741</v>
      </c>
      <c r="B3719" s="1" t="s">
        <v>200</v>
      </c>
      <c r="C3719" s="27">
        <v>44166</v>
      </c>
      <c r="D3719" s="1">
        <v>52237</v>
      </c>
      <c r="J3719" s="1" t="s">
        <v>0</v>
      </c>
      <c r="K3719" s="1" t="s">
        <v>49</v>
      </c>
      <c r="L3719" s="1">
        <v>-4</v>
      </c>
      <c r="M3719" s="1">
        <v>80</v>
      </c>
      <c r="N3719" s="6"/>
      <c r="O3719" s="6">
        <v>320</v>
      </c>
      <c r="P3719" s="6">
        <v>-1130173.1200000001</v>
      </c>
      <c r="R3719" s="31">
        <v>-320</v>
      </c>
      <c r="S3719" s="28">
        <v>44196</v>
      </c>
    </row>
    <row r="3720" spans="1:19" x14ac:dyDescent="0.2">
      <c r="A3720" s="29">
        <v>42742</v>
      </c>
      <c r="B3720" s="1" t="s">
        <v>200</v>
      </c>
      <c r="C3720" s="27">
        <v>44166</v>
      </c>
      <c r="D3720" s="1">
        <v>52238</v>
      </c>
      <c r="J3720" s="1" t="s">
        <v>0</v>
      </c>
      <c r="K3720" s="1" t="s">
        <v>49</v>
      </c>
      <c r="L3720" s="1">
        <v>-1</v>
      </c>
      <c r="M3720" s="1">
        <v>564</v>
      </c>
      <c r="N3720" s="6"/>
      <c r="O3720" s="6">
        <v>564</v>
      </c>
      <c r="P3720" s="6">
        <v>-1130737.1200000001</v>
      </c>
      <c r="R3720" s="31">
        <v>-564</v>
      </c>
      <c r="S3720" s="28">
        <v>44196</v>
      </c>
    </row>
    <row r="3721" spans="1:19" x14ac:dyDescent="0.2">
      <c r="A3721" s="29">
        <v>42742</v>
      </c>
      <c r="B3721" s="1" t="s">
        <v>200</v>
      </c>
      <c r="C3721" s="27">
        <v>44166</v>
      </c>
      <c r="D3721" s="1">
        <v>52238</v>
      </c>
      <c r="J3721" s="1" t="s">
        <v>0</v>
      </c>
      <c r="K3721" s="1" t="s">
        <v>49</v>
      </c>
      <c r="L3721" s="1">
        <v>-1</v>
      </c>
      <c r="M3721" s="1">
        <v>80</v>
      </c>
      <c r="N3721" s="6"/>
      <c r="O3721" s="6">
        <v>80</v>
      </c>
      <c r="P3721" s="6">
        <v>-1130817.1200000001</v>
      </c>
      <c r="R3721" s="31">
        <v>-80</v>
      </c>
      <c r="S3721" s="28">
        <v>44196</v>
      </c>
    </row>
    <row r="3722" spans="1:19" x14ac:dyDescent="0.2">
      <c r="A3722" s="29">
        <v>42743</v>
      </c>
      <c r="B3722" s="1" t="s">
        <v>200</v>
      </c>
      <c r="C3722" s="27">
        <v>44166</v>
      </c>
      <c r="D3722" s="1">
        <v>52239</v>
      </c>
      <c r="J3722" s="1" t="s">
        <v>0</v>
      </c>
      <c r="K3722" s="1" t="s">
        <v>49</v>
      </c>
      <c r="L3722" s="1">
        <v>-1</v>
      </c>
      <c r="M3722" s="1">
        <v>1000</v>
      </c>
      <c r="N3722" s="6"/>
      <c r="O3722" s="6">
        <v>1000</v>
      </c>
      <c r="P3722" s="6">
        <v>-1131817.1200000001</v>
      </c>
      <c r="R3722" s="31">
        <v>-1000</v>
      </c>
      <c r="S3722" s="28">
        <v>44196</v>
      </c>
    </row>
    <row r="3723" spans="1:19" x14ac:dyDescent="0.2">
      <c r="A3723" s="29">
        <v>42744</v>
      </c>
      <c r="B3723" s="1" t="s">
        <v>200</v>
      </c>
      <c r="C3723" s="27">
        <v>44166</v>
      </c>
      <c r="D3723" s="1">
        <v>52240</v>
      </c>
      <c r="J3723" s="1" t="s">
        <v>0</v>
      </c>
      <c r="K3723" s="1" t="s">
        <v>49</v>
      </c>
      <c r="L3723" s="1">
        <v>-1</v>
      </c>
      <c r="M3723" s="1">
        <v>1744</v>
      </c>
      <c r="N3723" s="6"/>
      <c r="O3723" s="6">
        <v>1744</v>
      </c>
      <c r="P3723" s="6">
        <v>-1133561.1200000001</v>
      </c>
      <c r="R3723" s="31">
        <v>-1744</v>
      </c>
      <c r="S3723" s="28">
        <v>44196</v>
      </c>
    </row>
    <row r="3724" spans="1:19" x14ac:dyDescent="0.2">
      <c r="A3724" s="29">
        <v>42744</v>
      </c>
      <c r="B3724" s="1" t="s">
        <v>200</v>
      </c>
      <c r="C3724" s="27">
        <v>44166</v>
      </c>
      <c r="D3724" s="1">
        <v>52240</v>
      </c>
      <c r="J3724" s="1" t="s">
        <v>0</v>
      </c>
      <c r="K3724" s="1" t="s">
        <v>49</v>
      </c>
      <c r="L3724" s="1">
        <v>-1</v>
      </c>
      <c r="M3724" s="1">
        <v>80</v>
      </c>
      <c r="N3724" s="6"/>
      <c r="O3724" s="6">
        <v>80</v>
      </c>
      <c r="P3724" s="6">
        <v>-1133641.1200000001</v>
      </c>
      <c r="R3724" s="31">
        <v>-80</v>
      </c>
      <c r="S3724" s="28">
        <v>44196</v>
      </c>
    </row>
    <row r="3725" spans="1:19" x14ac:dyDescent="0.2">
      <c r="A3725" s="29">
        <v>42746</v>
      </c>
      <c r="B3725" s="1" t="s">
        <v>200</v>
      </c>
      <c r="C3725" s="27">
        <v>44166</v>
      </c>
      <c r="D3725" s="1">
        <v>52242</v>
      </c>
      <c r="J3725" s="1" t="s">
        <v>0</v>
      </c>
      <c r="K3725" s="1" t="s">
        <v>49</v>
      </c>
      <c r="L3725" s="1">
        <v>-1</v>
      </c>
      <c r="M3725" s="1">
        <v>2148</v>
      </c>
      <c r="N3725" s="6"/>
      <c r="O3725" s="6">
        <v>2148</v>
      </c>
      <c r="P3725" s="6">
        <v>-1135789.1200000001</v>
      </c>
      <c r="R3725" s="31">
        <v>-2148</v>
      </c>
      <c r="S3725" s="28">
        <v>44196</v>
      </c>
    </row>
    <row r="3726" spans="1:19" x14ac:dyDescent="0.2">
      <c r="A3726" s="29">
        <v>42746</v>
      </c>
      <c r="B3726" s="1" t="s">
        <v>200</v>
      </c>
      <c r="C3726" s="27">
        <v>44166</v>
      </c>
      <c r="D3726" s="1">
        <v>52242</v>
      </c>
      <c r="J3726" s="1" t="s">
        <v>0</v>
      </c>
      <c r="K3726" s="1" t="s">
        <v>49</v>
      </c>
      <c r="L3726" s="1">
        <v>-1</v>
      </c>
      <c r="M3726" s="1">
        <v>80</v>
      </c>
      <c r="N3726" s="6"/>
      <c r="O3726" s="6">
        <v>80</v>
      </c>
      <c r="P3726" s="6">
        <v>-1135869.1200000001</v>
      </c>
      <c r="R3726" s="31">
        <v>-80</v>
      </c>
      <c r="S3726" s="28">
        <v>44196</v>
      </c>
    </row>
    <row r="3727" spans="1:19" x14ac:dyDescent="0.2">
      <c r="A3727" s="29">
        <v>42747</v>
      </c>
      <c r="B3727" s="1" t="s">
        <v>200</v>
      </c>
      <c r="C3727" s="27">
        <v>44166</v>
      </c>
      <c r="D3727" s="1">
        <v>52243</v>
      </c>
      <c r="J3727" s="1" t="s">
        <v>0</v>
      </c>
      <c r="K3727" s="1" t="s">
        <v>49</v>
      </c>
      <c r="L3727" s="1">
        <v>-1</v>
      </c>
      <c r="M3727" s="1">
        <v>280</v>
      </c>
      <c r="N3727" s="6"/>
      <c r="O3727" s="6">
        <v>280</v>
      </c>
      <c r="P3727" s="6">
        <v>-1136149.1200000001</v>
      </c>
      <c r="R3727" s="31">
        <v>-280</v>
      </c>
      <c r="S3727" s="28">
        <v>44196</v>
      </c>
    </row>
    <row r="3728" spans="1:19" x14ac:dyDescent="0.2">
      <c r="A3728" s="29">
        <v>42747</v>
      </c>
      <c r="B3728" s="1" t="s">
        <v>200</v>
      </c>
      <c r="C3728" s="27">
        <v>44166</v>
      </c>
      <c r="D3728" s="1">
        <v>52243</v>
      </c>
      <c r="J3728" s="1" t="s">
        <v>0</v>
      </c>
      <c r="K3728" s="1" t="s">
        <v>49</v>
      </c>
      <c r="L3728" s="1">
        <v>-1</v>
      </c>
      <c r="M3728" s="1">
        <v>80</v>
      </c>
      <c r="N3728" s="6"/>
      <c r="O3728" s="6">
        <v>80</v>
      </c>
      <c r="P3728" s="6">
        <v>-1136229.1200000001</v>
      </c>
      <c r="R3728" s="31">
        <v>-80</v>
      </c>
      <c r="S3728" s="28">
        <v>44196</v>
      </c>
    </row>
    <row r="3729" spans="1:19" x14ac:dyDescent="0.2">
      <c r="A3729" s="29">
        <v>42748</v>
      </c>
      <c r="B3729" s="1" t="s">
        <v>200</v>
      </c>
      <c r="C3729" s="27">
        <v>44166</v>
      </c>
      <c r="D3729" s="1">
        <v>52244</v>
      </c>
      <c r="J3729" s="1" t="s">
        <v>0</v>
      </c>
      <c r="K3729" s="1" t="s">
        <v>49</v>
      </c>
      <c r="L3729" s="1">
        <v>-1</v>
      </c>
      <c r="M3729" s="1">
        <v>1100</v>
      </c>
      <c r="N3729" s="6"/>
      <c r="O3729" s="6">
        <v>1100</v>
      </c>
      <c r="P3729" s="6">
        <v>-1137329.1200000001</v>
      </c>
      <c r="R3729" s="31">
        <v>-1100</v>
      </c>
      <c r="S3729" s="28">
        <v>44196</v>
      </c>
    </row>
    <row r="3730" spans="1:19" x14ac:dyDescent="0.2">
      <c r="A3730" s="29">
        <v>42748</v>
      </c>
      <c r="B3730" s="1" t="s">
        <v>200</v>
      </c>
      <c r="C3730" s="27">
        <v>44166</v>
      </c>
      <c r="D3730" s="1">
        <v>52244</v>
      </c>
      <c r="J3730" s="1" t="s">
        <v>0</v>
      </c>
      <c r="K3730" s="1" t="s">
        <v>49</v>
      </c>
      <c r="L3730" s="1">
        <v>-1</v>
      </c>
      <c r="M3730" s="1">
        <v>80</v>
      </c>
      <c r="N3730" s="6"/>
      <c r="O3730" s="6">
        <v>80</v>
      </c>
      <c r="P3730" s="6">
        <v>-1152977.1200000001</v>
      </c>
      <c r="R3730" s="31">
        <v>-80</v>
      </c>
      <c r="S3730" s="28">
        <v>44196</v>
      </c>
    </row>
    <row r="3731" spans="1:19" x14ac:dyDescent="0.2">
      <c r="A3731" s="29">
        <v>42749</v>
      </c>
      <c r="B3731" s="1" t="s">
        <v>200</v>
      </c>
      <c r="C3731" s="27">
        <v>44166</v>
      </c>
      <c r="D3731" s="1">
        <v>52245</v>
      </c>
      <c r="J3731" s="1" t="s">
        <v>0</v>
      </c>
      <c r="K3731" s="1" t="s">
        <v>49</v>
      </c>
      <c r="L3731" s="1">
        <v>-1</v>
      </c>
      <c r="M3731" s="1">
        <v>380</v>
      </c>
      <c r="N3731" s="6"/>
      <c r="O3731" s="6">
        <v>380</v>
      </c>
      <c r="P3731" s="6">
        <v>-1137709.1200000001</v>
      </c>
      <c r="R3731" s="31">
        <v>-380</v>
      </c>
      <c r="S3731" s="28">
        <v>44196</v>
      </c>
    </row>
    <row r="3732" spans="1:19" x14ac:dyDescent="0.2">
      <c r="A3732" s="29">
        <v>42749</v>
      </c>
      <c r="B3732" s="1" t="s">
        <v>200</v>
      </c>
      <c r="C3732" s="27">
        <v>44166</v>
      </c>
      <c r="D3732" s="1">
        <v>52245</v>
      </c>
      <c r="J3732" s="1" t="s">
        <v>0</v>
      </c>
      <c r="K3732" s="1" t="s">
        <v>49</v>
      </c>
      <c r="L3732" s="1">
        <v>-1</v>
      </c>
      <c r="M3732" s="1">
        <v>80</v>
      </c>
      <c r="N3732" s="6"/>
      <c r="O3732" s="6">
        <v>80</v>
      </c>
      <c r="P3732" s="6">
        <v>-1137789.1200000001</v>
      </c>
      <c r="R3732" s="31">
        <v>-80</v>
      </c>
      <c r="S3732" s="28">
        <v>44196</v>
      </c>
    </row>
    <row r="3733" spans="1:19" x14ac:dyDescent="0.2">
      <c r="A3733" s="29">
        <v>42750</v>
      </c>
      <c r="B3733" s="1" t="s">
        <v>200</v>
      </c>
      <c r="C3733" s="27">
        <v>44166</v>
      </c>
      <c r="D3733" s="1">
        <v>52246</v>
      </c>
      <c r="J3733" s="1" t="s">
        <v>0</v>
      </c>
      <c r="K3733" s="1" t="s">
        <v>49</v>
      </c>
      <c r="L3733" s="1">
        <v>-1</v>
      </c>
      <c r="M3733" s="1">
        <v>680</v>
      </c>
      <c r="N3733" s="6"/>
      <c r="O3733" s="6">
        <v>680</v>
      </c>
      <c r="P3733" s="6">
        <v>-1138469.1200000001</v>
      </c>
      <c r="R3733" s="31">
        <v>-680</v>
      </c>
      <c r="S3733" s="28">
        <v>44196</v>
      </c>
    </row>
    <row r="3734" spans="1:19" x14ac:dyDescent="0.2">
      <c r="A3734" s="29">
        <v>42750</v>
      </c>
      <c r="B3734" s="1" t="s">
        <v>200</v>
      </c>
      <c r="C3734" s="27">
        <v>44166</v>
      </c>
      <c r="D3734" s="1">
        <v>52246</v>
      </c>
      <c r="J3734" s="1" t="s">
        <v>0</v>
      </c>
      <c r="K3734" s="1" t="s">
        <v>49</v>
      </c>
      <c r="L3734" s="1">
        <v>-1</v>
      </c>
      <c r="M3734" s="1">
        <v>80</v>
      </c>
      <c r="N3734" s="6"/>
      <c r="O3734" s="6">
        <v>80</v>
      </c>
      <c r="P3734" s="6">
        <v>-1138549.1200000001</v>
      </c>
      <c r="R3734" s="31">
        <v>-80</v>
      </c>
      <c r="S3734" s="28">
        <v>44196</v>
      </c>
    </row>
    <row r="3735" spans="1:19" x14ac:dyDescent="0.2">
      <c r="A3735" s="29">
        <v>42751</v>
      </c>
      <c r="B3735" s="1" t="s">
        <v>200</v>
      </c>
      <c r="C3735" s="27">
        <v>44166</v>
      </c>
      <c r="D3735" s="1">
        <v>52247</v>
      </c>
      <c r="J3735" s="1" t="s">
        <v>0</v>
      </c>
      <c r="K3735" s="1" t="s">
        <v>49</v>
      </c>
      <c r="L3735" s="1">
        <v>-1</v>
      </c>
      <c r="M3735" s="1">
        <v>202</v>
      </c>
      <c r="N3735" s="6"/>
      <c r="O3735" s="6">
        <v>202</v>
      </c>
      <c r="P3735" s="6">
        <v>-1153179.1200000001</v>
      </c>
      <c r="R3735" s="31">
        <v>-202</v>
      </c>
      <c r="S3735" s="28">
        <v>44196</v>
      </c>
    </row>
    <row r="3736" spans="1:19" x14ac:dyDescent="0.2">
      <c r="A3736" s="29">
        <v>42751</v>
      </c>
      <c r="B3736" s="1" t="s">
        <v>200</v>
      </c>
      <c r="C3736" s="27">
        <v>44166</v>
      </c>
      <c r="D3736" s="1">
        <v>52247</v>
      </c>
      <c r="J3736" s="1" t="s">
        <v>0</v>
      </c>
      <c r="K3736" s="1" t="s">
        <v>49</v>
      </c>
      <c r="L3736" s="1">
        <v>-1</v>
      </c>
      <c r="M3736" s="1">
        <v>80</v>
      </c>
      <c r="N3736" s="6"/>
      <c r="O3736" s="6">
        <v>80</v>
      </c>
      <c r="P3736" s="6">
        <v>-1138629.1200000001</v>
      </c>
      <c r="R3736" s="31">
        <v>-80</v>
      </c>
      <c r="S3736" s="28">
        <v>44196</v>
      </c>
    </row>
    <row r="3737" spans="1:19" x14ac:dyDescent="0.2">
      <c r="A3737" s="29">
        <v>42752</v>
      </c>
      <c r="B3737" s="1" t="s">
        <v>200</v>
      </c>
      <c r="C3737" s="27">
        <v>44166</v>
      </c>
      <c r="D3737" s="1">
        <v>52248</v>
      </c>
      <c r="J3737" s="1" t="s">
        <v>0</v>
      </c>
      <c r="K3737" s="1" t="s">
        <v>49</v>
      </c>
      <c r="L3737" s="1">
        <v>-1</v>
      </c>
      <c r="M3737" s="1">
        <v>540</v>
      </c>
      <c r="N3737" s="6"/>
      <c r="O3737" s="6">
        <v>540</v>
      </c>
      <c r="P3737" s="6">
        <v>-1139169.1200000001</v>
      </c>
      <c r="R3737" s="31">
        <v>-540</v>
      </c>
      <c r="S3737" s="28">
        <v>44196</v>
      </c>
    </row>
    <row r="3738" spans="1:19" x14ac:dyDescent="0.2">
      <c r="A3738" s="29">
        <v>42752</v>
      </c>
      <c r="B3738" s="1" t="s">
        <v>200</v>
      </c>
      <c r="C3738" s="27">
        <v>44166</v>
      </c>
      <c r="D3738" s="1">
        <v>52248</v>
      </c>
      <c r="J3738" s="1" t="s">
        <v>0</v>
      </c>
      <c r="K3738" s="1" t="s">
        <v>49</v>
      </c>
      <c r="L3738" s="1">
        <v>-1</v>
      </c>
      <c r="M3738" s="1">
        <v>80</v>
      </c>
      <c r="N3738" s="6"/>
      <c r="O3738" s="6">
        <v>80</v>
      </c>
      <c r="P3738" s="6">
        <v>-1139249.1200000001</v>
      </c>
      <c r="R3738" s="31">
        <v>-80</v>
      </c>
      <c r="S3738" s="28">
        <v>44196</v>
      </c>
    </row>
    <row r="3739" spans="1:19" x14ac:dyDescent="0.2">
      <c r="A3739" s="29">
        <v>42753</v>
      </c>
      <c r="B3739" s="1" t="s">
        <v>200</v>
      </c>
      <c r="C3739" s="27">
        <v>44166</v>
      </c>
      <c r="D3739" s="1">
        <v>52249</v>
      </c>
      <c r="J3739" s="1" t="s">
        <v>0</v>
      </c>
      <c r="K3739" s="1" t="s">
        <v>49</v>
      </c>
      <c r="L3739" s="1">
        <v>-1</v>
      </c>
      <c r="M3739" s="1">
        <v>2560</v>
      </c>
      <c r="N3739" s="6"/>
      <c r="O3739" s="6">
        <v>2560</v>
      </c>
      <c r="P3739" s="6">
        <v>-1141809.1200000001</v>
      </c>
      <c r="R3739" s="31">
        <v>-2560</v>
      </c>
      <c r="S3739" s="28">
        <v>44196</v>
      </c>
    </row>
    <row r="3740" spans="1:19" x14ac:dyDescent="0.2">
      <c r="A3740" s="29">
        <v>42754</v>
      </c>
      <c r="B3740" s="1" t="s">
        <v>200</v>
      </c>
      <c r="C3740" s="27">
        <v>44166</v>
      </c>
      <c r="D3740" s="1">
        <v>52250</v>
      </c>
      <c r="J3740" s="1" t="s">
        <v>0</v>
      </c>
      <c r="K3740" s="1" t="s">
        <v>49</v>
      </c>
      <c r="L3740" s="1">
        <v>-1</v>
      </c>
      <c r="M3740" s="1">
        <v>860</v>
      </c>
      <c r="N3740" s="6"/>
      <c r="O3740" s="6">
        <v>860</v>
      </c>
      <c r="P3740" s="6">
        <v>-1142669.1200000001</v>
      </c>
      <c r="R3740" s="31">
        <v>-860</v>
      </c>
      <c r="S3740" s="28">
        <v>44196</v>
      </c>
    </row>
    <row r="3741" spans="1:19" x14ac:dyDescent="0.2">
      <c r="A3741" s="29">
        <v>42755</v>
      </c>
      <c r="B3741" s="1" t="s">
        <v>200</v>
      </c>
      <c r="C3741" s="27">
        <v>44166</v>
      </c>
      <c r="D3741" s="1">
        <v>52251</v>
      </c>
      <c r="J3741" s="1" t="s">
        <v>0</v>
      </c>
      <c r="K3741" s="1" t="s">
        <v>49</v>
      </c>
      <c r="L3741" s="1">
        <v>-1</v>
      </c>
      <c r="M3741" s="1">
        <v>360</v>
      </c>
      <c r="N3741" s="6"/>
      <c r="O3741" s="6">
        <v>360</v>
      </c>
      <c r="P3741" s="6">
        <v>-1143029.1200000001</v>
      </c>
      <c r="R3741" s="31">
        <v>-360</v>
      </c>
      <c r="S3741" s="28">
        <v>44196</v>
      </c>
    </row>
    <row r="3742" spans="1:19" x14ac:dyDescent="0.2">
      <c r="A3742" s="29">
        <v>42756</v>
      </c>
      <c r="B3742" s="1" t="s">
        <v>200</v>
      </c>
      <c r="C3742" s="27">
        <v>44166</v>
      </c>
      <c r="D3742" s="1">
        <v>52252</v>
      </c>
      <c r="J3742" s="1" t="s">
        <v>0</v>
      </c>
      <c r="K3742" s="1" t="s">
        <v>49</v>
      </c>
      <c r="L3742" s="1">
        <v>-1</v>
      </c>
      <c r="M3742" s="1">
        <v>360</v>
      </c>
      <c r="N3742" s="6"/>
      <c r="O3742" s="6">
        <v>360</v>
      </c>
      <c r="P3742" s="6">
        <v>-1143389.1200000001</v>
      </c>
      <c r="R3742" s="31">
        <v>-360</v>
      </c>
      <c r="S3742" s="28">
        <v>44196</v>
      </c>
    </row>
    <row r="3743" spans="1:19" x14ac:dyDescent="0.2">
      <c r="A3743" s="29">
        <v>42757</v>
      </c>
      <c r="B3743" s="1" t="s">
        <v>200</v>
      </c>
      <c r="C3743" s="27">
        <v>44166</v>
      </c>
      <c r="D3743" s="1">
        <v>52253</v>
      </c>
      <c r="J3743" s="1" t="s">
        <v>0</v>
      </c>
      <c r="K3743" s="1" t="s">
        <v>49</v>
      </c>
      <c r="L3743" s="1">
        <v>-1</v>
      </c>
      <c r="M3743" s="1">
        <v>360</v>
      </c>
      <c r="N3743" s="6"/>
      <c r="O3743" s="6">
        <v>360</v>
      </c>
      <c r="P3743" s="6">
        <v>-1143749.1200000001</v>
      </c>
      <c r="R3743" s="31">
        <v>-360</v>
      </c>
      <c r="S3743" s="28">
        <v>44196</v>
      </c>
    </row>
    <row r="3744" spans="1:19" x14ac:dyDescent="0.2">
      <c r="A3744" s="29">
        <v>42758</v>
      </c>
      <c r="B3744" s="1" t="s">
        <v>200</v>
      </c>
      <c r="C3744" s="27">
        <v>44166</v>
      </c>
      <c r="D3744" s="1">
        <v>52254</v>
      </c>
      <c r="J3744" s="1" t="s">
        <v>0</v>
      </c>
      <c r="K3744" s="1" t="s">
        <v>49</v>
      </c>
      <c r="L3744" s="1">
        <v>-1</v>
      </c>
      <c r="M3744" s="1">
        <v>360</v>
      </c>
      <c r="N3744" s="6"/>
      <c r="O3744" s="6">
        <v>360</v>
      </c>
      <c r="P3744" s="6">
        <v>-1144109.1200000001</v>
      </c>
      <c r="R3744" s="31">
        <v>-360</v>
      </c>
      <c r="S3744" s="28">
        <v>44196</v>
      </c>
    </row>
    <row r="3745" spans="1:19" x14ac:dyDescent="0.2">
      <c r="A3745" s="29">
        <v>42759</v>
      </c>
      <c r="B3745" s="1" t="s">
        <v>200</v>
      </c>
      <c r="C3745" s="27">
        <v>44166</v>
      </c>
      <c r="D3745" s="1">
        <v>52255</v>
      </c>
      <c r="J3745" s="1" t="s">
        <v>0</v>
      </c>
      <c r="K3745" s="1" t="s">
        <v>49</v>
      </c>
      <c r="L3745" s="1">
        <v>-1</v>
      </c>
      <c r="M3745" s="1">
        <v>380</v>
      </c>
      <c r="N3745" s="6"/>
      <c r="O3745" s="6">
        <v>380</v>
      </c>
      <c r="P3745" s="6">
        <v>-1144489.1200000001</v>
      </c>
      <c r="R3745" s="31">
        <v>-380</v>
      </c>
      <c r="S3745" s="28">
        <v>44196</v>
      </c>
    </row>
    <row r="3746" spans="1:19" x14ac:dyDescent="0.2">
      <c r="A3746" s="29">
        <v>42759</v>
      </c>
      <c r="B3746" s="1" t="s">
        <v>200</v>
      </c>
      <c r="C3746" s="27">
        <v>44166</v>
      </c>
      <c r="D3746" s="1">
        <v>52255</v>
      </c>
      <c r="J3746" s="1" t="s">
        <v>0</v>
      </c>
      <c r="K3746" s="1" t="s">
        <v>49</v>
      </c>
      <c r="L3746" s="1">
        <v>-1</v>
      </c>
      <c r="M3746" s="1">
        <v>80</v>
      </c>
      <c r="N3746" s="6"/>
      <c r="O3746" s="6">
        <v>80</v>
      </c>
      <c r="P3746" s="6">
        <v>-1144569.1200000001</v>
      </c>
      <c r="R3746" s="31">
        <v>-80</v>
      </c>
      <c r="S3746" s="28">
        <v>44196</v>
      </c>
    </row>
    <row r="3747" spans="1:19" x14ac:dyDescent="0.2">
      <c r="A3747" s="29">
        <v>42761</v>
      </c>
      <c r="B3747" s="1" t="s">
        <v>200</v>
      </c>
      <c r="C3747" s="27">
        <v>44166</v>
      </c>
      <c r="D3747" s="1">
        <v>52257</v>
      </c>
      <c r="J3747" s="1" t="s">
        <v>0</v>
      </c>
      <c r="K3747" s="1" t="s">
        <v>49</v>
      </c>
      <c r="L3747" s="1">
        <v>-1</v>
      </c>
      <c r="M3747" s="1">
        <v>608</v>
      </c>
      <c r="N3747" s="6"/>
      <c r="O3747" s="6">
        <v>608</v>
      </c>
      <c r="P3747" s="6">
        <v>-1145177.1200000001</v>
      </c>
      <c r="R3747" s="31">
        <v>-608</v>
      </c>
      <c r="S3747" s="28">
        <v>44196</v>
      </c>
    </row>
    <row r="3748" spans="1:19" x14ac:dyDescent="0.2">
      <c r="A3748" s="29">
        <v>42761</v>
      </c>
      <c r="B3748" s="1" t="s">
        <v>200</v>
      </c>
      <c r="C3748" s="27">
        <v>44166</v>
      </c>
      <c r="D3748" s="1">
        <v>52257</v>
      </c>
      <c r="J3748" s="1" t="s">
        <v>0</v>
      </c>
      <c r="K3748" s="1" t="s">
        <v>49</v>
      </c>
      <c r="L3748" s="1">
        <v>-1</v>
      </c>
      <c r="M3748" s="1">
        <v>80</v>
      </c>
      <c r="N3748" s="6"/>
      <c r="O3748" s="6">
        <v>80</v>
      </c>
      <c r="P3748" s="6">
        <v>-1145257.1200000001</v>
      </c>
      <c r="R3748" s="31">
        <v>-80</v>
      </c>
      <c r="S3748" s="28">
        <v>44196</v>
      </c>
    </row>
    <row r="3749" spans="1:19" x14ac:dyDescent="0.2">
      <c r="A3749" s="29">
        <v>42762</v>
      </c>
      <c r="B3749" s="1" t="s">
        <v>200</v>
      </c>
      <c r="C3749" s="27">
        <v>44166</v>
      </c>
      <c r="D3749" s="1">
        <v>52258</v>
      </c>
      <c r="J3749" s="1" t="s">
        <v>0</v>
      </c>
      <c r="K3749" s="1" t="s">
        <v>49</v>
      </c>
      <c r="L3749" s="1">
        <v>-1</v>
      </c>
      <c r="M3749" s="1">
        <v>1580</v>
      </c>
      <c r="N3749" s="6"/>
      <c r="O3749" s="6">
        <v>1580</v>
      </c>
      <c r="P3749" s="6">
        <v>-1146837.1200000001</v>
      </c>
      <c r="R3749" s="31">
        <v>-1580</v>
      </c>
      <c r="S3749" s="28">
        <v>44196</v>
      </c>
    </row>
    <row r="3750" spans="1:19" x14ac:dyDescent="0.2">
      <c r="A3750" s="29">
        <v>42965</v>
      </c>
      <c r="B3750" s="1" t="s">
        <v>200</v>
      </c>
      <c r="C3750" s="27">
        <v>44166</v>
      </c>
      <c r="D3750" s="1">
        <v>52269</v>
      </c>
      <c r="J3750" s="1" t="s">
        <v>0</v>
      </c>
      <c r="K3750" s="1" t="s">
        <v>49</v>
      </c>
      <c r="L3750" s="1">
        <v>-1</v>
      </c>
      <c r="M3750" s="1">
        <v>5900</v>
      </c>
      <c r="N3750" s="6"/>
      <c r="O3750" s="6">
        <v>5900</v>
      </c>
      <c r="P3750" s="6">
        <v>-1161581.6200000001</v>
      </c>
      <c r="R3750" s="31">
        <v>-5900</v>
      </c>
      <c r="S3750" s="28">
        <v>44196</v>
      </c>
    </row>
    <row r="3751" spans="1:19" x14ac:dyDescent="0.2">
      <c r="A3751" s="29">
        <v>43009</v>
      </c>
      <c r="B3751" s="1" t="s">
        <v>200</v>
      </c>
      <c r="C3751" s="27">
        <v>44166</v>
      </c>
      <c r="D3751" s="1">
        <v>52286</v>
      </c>
      <c r="J3751" s="1" t="s">
        <v>0</v>
      </c>
      <c r="K3751" s="1" t="s">
        <v>49</v>
      </c>
      <c r="L3751" s="1">
        <v>-1</v>
      </c>
      <c r="M3751" s="1">
        <v>396</v>
      </c>
      <c r="N3751" s="6"/>
      <c r="O3751" s="6">
        <v>396</v>
      </c>
      <c r="P3751" s="6">
        <v>-1161977.6200000001</v>
      </c>
      <c r="R3751" s="31">
        <v>-396</v>
      </c>
      <c r="S3751" s="28">
        <v>44196</v>
      </c>
    </row>
    <row r="3752" spans="1:19" x14ac:dyDescent="0.2">
      <c r="A3752" s="29">
        <v>43157</v>
      </c>
      <c r="B3752" s="1" t="s">
        <v>178</v>
      </c>
      <c r="C3752" s="27">
        <v>44166</v>
      </c>
      <c r="J3752" s="1" t="s">
        <v>0</v>
      </c>
      <c r="K3752" s="1" t="s">
        <v>48</v>
      </c>
      <c r="N3752" s="6"/>
      <c r="O3752" s="6">
        <v>177.33</v>
      </c>
      <c r="P3752" s="6">
        <v>-1162154.95</v>
      </c>
      <c r="R3752" s="31">
        <v>-177.33</v>
      </c>
      <c r="S3752" s="28">
        <v>44196</v>
      </c>
    </row>
    <row r="3753" spans="1:19" x14ac:dyDescent="0.2">
      <c r="A3753" s="29">
        <v>42782</v>
      </c>
      <c r="B3753" s="1" t="s">
        <v>200</v>
      </c>
      <c r="C3753" s="27">
        <v>44167</v>
      </c>
      <c r="D3753" s="1">
        <v>52263</v>
      </c>
      <c r="J3753" s="1" t="s">
        <v>0</v>
      </c>
      <c r="K3753" s="1" t="s">
        <v>49</v>
      </c>
      <c r="L3753" s="1">
        <v>-2.25</v>
      </c>
      <c r="M3753" s="1">
        <v>88</v>
      </c>
      <c r="N3753" s="6"/>
      <c r="O3753" s="6">
        <v>198</v>
      </c>
      <c r="P3753" s="6">
        <v>-1162470.95</v>
      </c>
      <c r="R3753" s="31">
        <v>-198</v>
      </c>
      <c r="S3753" s="28">
        <v>44196</v>
      </c>
    </row>
    <row r="3754" spans="1:19" x14ac:dyDescent="0.2">
      <c r="A3754" s="29">
        <v>42782</v>
      </c>
      <c r="B3754" s="1" t="s">
        <v>200</v>
      </c>
      <c r="C3754" s="27">
        <v>44167</v>
      </c>
      <c r="D3754" s="1">
        <v>52263</v>
      </c>
      <c r="J3754" s="1" t="s">
        <v>0</v>
      </c>
      <c r="K3754" s="1" t="s">
        <v>49</v>
      </c>
      <c r="L3754" s="1">
        <v>-1</v>
      </c>
      <c r="M3754" s="1">
        <v>124</v>
      </c>
      <c r="N3754" s="6"/>
      <c r="O3754" s="6">
        <v>124</v>
      </c>
      <c r="P3754" s="6">
        <v>-1162272.95</v>
      </c>
      <c r="R3754" s="31">
        <v>-124</v>
      </c>
      <c r="S3754" s="28">
        <v>44196</v>
      </c>
    </row>
    <row r="3755" spans="1:19" x14ac:dyDescent="0.2">
      <c r="A3755" s="29">
        <v>42970</v>
      </c>
      <c r="B3755" s="1" t="s">
        <v>200</v>
      </c>
      <c r="C3755" s="27">
        <v>44179</v>
      </c>
      <c r="D3755" s="1">
        <v>52273</v>
      </c>
      <c r="J3755" s="1" t="s">
        <v>0</v>
      </c>
      <c r="K3755" s="1" t="s">
        <v>49</v>
      </c>
      <c r="L3755" s="1">
        <v>-1</v>
      </c>
      <c r="M3755" s="1">
        <v>3686</v>
      </c>
      <c r="N3755" s="6"/>
      <c r="O3755" s="6">
        <v>3686</v>
      </c>
      <c r="P3755" s="6">
        <v>-1168053.95</v>
      </c>
      <c r="R3755" s="31">
        <v>-3686</v>
      </c>
      <c r="S3755" s="28">
        <v>44196</v>
      </c>
    </row>
    <row r="3756" spans="1:19" x14ac:dyDescent="0.2">
      <c r="A3756" s="29">
        <v>42970</v>
      </c>
      <c r="B3756" s="1" t="s">
        <v>200</v>
      </c>
      <c r="C3756" s="27">
        <v>44179</v>
      </c>
      <c r="D3756" s="1">
        <v>52273</v>
      </c>
      <c r="J3756" s="1" t="s">
        <v>0</v>
      </c>
      <c r="K3756" s="1" t="s">
        <v>49</v>
      </c>
      <c r="L3756" s="1">
        <v>-1</v>
      </c>
      <c r="M3756" s="1">
        <v>1049</v>
      </c>
      <c r="N3756" s="6"/>
      <c r="O3756" s="6">
        <v>1049</v>
      </c>
      <c r="P3756" s="6">
        <v>-1163519.95</v>
      </c>
      <c r="R3756" s="31">
        <v>-1049</v>
      </c>
      <c r="S3756" s="28">
        <v>44196</v>
      </c>
    </row>
    <row r="3757" spans="1:19" x14ac:dyDescent="0.2">
      <c r="A3757" s="29">
        <v>42970</v>
      </c>
      <c r="B3757" s="1" t="s">
        <v>200</v>
      </c>
      <c r="C3757" s="27">
        <v>44179</v>
      </c>
      <c r="D3757" s="1">
        <v>52273</v>
      </c>
      <c r="J3757" s="1" t="s">
        <v>0</v>
      </c>
      <c r="K3757" s="1" t="s">
        <v>49</v>
      </c>
      <c r="L3757" s="1">
        <v>-1</v>
      </c>
      <c r="M3757" s="1">
        <v>848</v>
      </c>
      <c r="N3757" s="6"/>
      <c r="O3757" s="6">
        <v>848</v>
      </c>
      <c r="P3757" s="6">
        <v>-1164367.95</v>
      </c>
      <c r="R3757" s="31">
        <v>-848</v>
      </c>
      <c r="S3757" s="28">
        <v>44196</v>
      </c>
    </row>
    <row r="3758" spans="1:19" x14ac:dyDescent="0.2">
      <c r="A3758" s="29">
        <v>42970</v>
      </c>
      <c r="B3758" s="1" t="s">
        <v>200</v>
      </c>
      <c r="C3758" s="27">
        <v>44179</v>
      </c>
      <c r="D3758" s="1">
        <v>52273</v>
      </c>
      <c r="J3758" s="1" t="s">
        <v>0</v>
      </c>
      <c r="K3758" s="1" t="s">
        <v>49</v>
      </c>
      <c r="L3758" s="1">
        <v>-1</v>
      </c>
      <c r="M3758" s="1">
        <v>452.22</v>
      </c>
      <c r="N3758" s="6"/>
      <c r="O3758" s="6">
        <v>452.22</v>
      </c>
      <c r="P3758" s="6">
        <v>-1168506.17</v>
      </c>
      <c r="R3758" s="31">
        <v>-452.22</v>
      </c>
      <c r="S3758" s="28">
        <v>44196</v>
      </c>
    </row>
    <row r="3759" spans="1:19" x14ac:dyDescent="0.2">
      <c r="A3759" s="29">
        <v>42993</v>
      </c>
      <c r="B3759" s="1" t="s">
        <v>200</v>
      </c>
      <c r="C3759" s="27">
        <v>44180</v>
      </c>
      <c r="D3759" s="1">
        <v>52280</v>
      </c>
      <c r="J3759" s="1" t="s">
        <v>0</v>
      </c>
      <c r="K3759" s="1" t="s">
        <v>49</v>
      </c>
      <c r="L3759" s="1">
        <v>-1</v>
      </c>
      <c r="M3759" s="1">
        <v>292.5</v>
      </c>
      <c r="N3759" s="6"/>
      <c r="O3759" s="6">
        <v>292.5</v>
      </c>
      <c r="P3759" s="6">
        <v>-1168798.67</v>
      </c>
      <c r="R3759" s="31">
        <v>-292.5</v>
      </c>
      <c r="S3759" s="28">
        <v>44196</v>
      </c>
    </row>
    <row r="3760" spans="1:19" x14ac:dyDescent="0.2">
      <c r="A3760" s="29">
        <v>42994</v>
      </c>
      <c r="B3760" s="1" t="s">
        <v>200</v>
      </c>
      <c r="C3760" s="27">
        <v>44180</v>
      </c>
      <c r="D3760" s="1">
        <v>52281</v>
      </c>
      <c r="J3760" s="1" t="s">
        <v>0</v>
      </c>
      <c r="K3760" s="1" t="s">
        <v>49</v>
      </c>
      <c r="L3760" s="1">
        <v>-1.25</v>
      </c>
      <c r="M3760" s="1">
        <v>88</v>
      </c>
      <c r="N3760" s="6"/>
      <c r="O3760" s="6">
        <v>110</v>
      </c>
      <c r="P3760" s="6">
        <v>-1168952.67</v>
      </c>
      <c r="R3760" s="31">
        <v>-110</v>
      </c>
      <c r="S3760" s="28">
        <v>44196</v>
      </c>
    </row>
    <row r="3761" spans="1:19" x14ac:dyDescent="0.2">
      <c r="A3761" s="29">
        <v>42994</v>
      </c>
      <c r="B3761" s="1" t="s">
        <v>200</v>
      </c>
      <c r="C3761" s="27">
        <v>44180</v>
      </c>
      <c r="D3761" s="1">
        <v>52281</v>
      </c>
      <c r="J3761" s="1" t="s">
        <v>0</v>
      </c>
      <c r="K3761" s="1" t="s">
        <v>49</v>
      </c>
      <c r="L3761" s="1">
        <v>-0.5</v>
      </c>
      <c r="M3761" s="1">
        <v>88</v>
      </c>
      <c r="N3761" s="6"/>
      <c r="O3761" s="6">
        <v>44</v>
      </c>
      <c r="P3761" s="6">
        <v>-1168842.67</v>
      </c>
      <c r="R3761" s="31">
        <v>-44</v>
      </c>
      <c r="S3761" s="28">
        <v>44196</v>
      </c>
    </row>
    <row r="3762" spans="1:19" x14ac:dyDescent="0.2">
      <c r="A3762" s="29">
        <v>42800</v>
      </c>
      <c r="B3762" s="1" t="s">
        <v>200</v>
      </c>
      <c r="C3762" s="27">
        <v>44186</v>
      </c>
      <c r="D3762" s="1">
        <v>52265</v>
      </c>
      <c r="J3762" s="1" t="s">
        <v>0</v>
      </c>
      <c r="K3762" s="1" t="s">
        <v>49</v>
      </c>
      <c r="L3762" s="1">
        <v>-1</v>
      </c>
      <c r="M3762" s="1">
        <v>298</v>
      </c>
      <c r="N3762" s="6"/>
      <c r="O3762" s="6">
        <v>298</v>
      </c>
      <c r="P3762" s="6">
        <v>-1169250.67</v>
      </c>
      <c r="R3762" s="31">
        <v>-298</v>
      </c>
      <c r="S3762" s="28">
        <v>44196</v>
      </c>
    </row>
    <row r="3763" spans="1:19" x14ac:dyDescent="0.2">
      <c r="A3763" s="29">
        <v>42800</v>
      </c>
      <c r="B3763" s="1" t="s">
        <v>200</v>
      </c>
      <c r="C3763" s="27">
        <v>44186</v>
      </c>
      <c r="D3763" s="1">
        <v>52265</v>
      </c>
      <c r="J3763" s="1" t="s">
        <v>0</v>
      </c>
      <c r="K3763" s="1" t="s">
        <v>49</v>
      </c>
      <c r="L3763" s="1">
        <v>-1.25</v>
      </c>
      <c r="M3763" s="1">
        <v>88</v>
      </c>
      <c r="N3763" s="6"/>
      <c r="O3763" s="6">
        <v>110</v>
      </c>
      <c r="P3763" s="6">
        <v>-1169360.67</v>
      </c>
      <c r="R3763" s="31">
        <v>-110</v>
      </c>
      <c r="S3763" s="28">
        <v>44196</v>
      </c>
    </row>
    <row r="3764" spans="1:19" x14ac:dyDescent="0.2">
      <c r="A3764" s="29">
        <v>42800</v>
      </c>
      <c r="B3764" s="1" t="s">
        <v>200</v>
      </c>
      <c r="C3764" s="27">
        <v>44186</v>
      </c>
      <c r="D3764" s="1">
        <v>52265</v>
      </c>
      <c r="J3764" s="1" t="s">
        <v>0</v>
      </c>
      <c r="K3764" s="1" t="s">
        <v>49</v>
      </c>
      <c r="L3764" s="1">
        <v>-0.75</v>
      </c>
      <c r="M3764" s="1">
        <v>88</v>
      </c>
      <c r="N3764" s="6"/>
      <c r="O3764" s="6">
        <v>66</v>
      </c>
      <c r="P3764" s="6">
        <v>-1170026.67</v>
      </c>
      <c r="R3764" s="31">
        <v>-66</v>
      </c>
      <c r="S3764" s="28">
        <v>44196</v>
      </c>
    </row>
    <row r="3765" spans="1:19" x14ac:dyDescent="0.2">
      <c r="A3765" s="29">
        <v>42992</v>
      </c>
      <c r="B3765" s="1" t="s">
        <v>200</v>
      </c>
      <c r="C3765" s="27">
        <v>44186</v>
      </c>
      <c r="D3765" s="1">
        <v>52279</v>
      </c>
      <c r="J3765" s="1" t="s">
        <v>0</v>
      </c>
      <c r="K3765" s="1" t="s">
        <v>49</v>
      </c>
      <c r="L3765" s="1">
        <v>-2.75</v>
      </c>
      <c r="M3765" s="1">
        <v>88</v>
      </c>
      <c r="N3765" s="6"/>
      <c r="O3765" s="6">
        <v>242</v>
      </c>
      <c r="P3765" s="6">
        <v>-1169602.67</v>
      </c>
      <c r="R3765" s="31">
        <v>-242</v>
      </c>
      <c r="S3765" s="28">
        <v>44196</v>
      </c>
    </row>
    <row r="3766" spans="1:19" x14ac:dyDescent="0.2">
      <c r="A3766" s="29">
        <v>42992</v>
      </c>
      <c r="B3766" s="1" t="s">
        <v>200</v>
      </c>
      <c r="C3766" s="27">
        <v>44186</v>
      </c>
      <c r="D3766" s="1">
        <v>52279</v>
      </c>
      <c r="J3766" s="1" t="s">
        <v>0</v>
      </c>
      <c r="K3766" s="1" t="s">
        <v>49</v>
      </c>
      <c r="L3766" s="1">
        <v>-1</v>
      </c>
      <c r="M3766" s="1">
        <v>234</v>
      </c>
      <c r="N3766" s="6"/>
      <c r="O3766" s="6">
        <v>234</v>
      </c>
      <c r="P3766" s="6">
        <v>-1169960.67</v>
      </c>
      <c r="R3766" s="31">
        <v>-234</v>
      </c>
      <c r="S3766" s="28">
        <v>44196</v>
      </c>
    </row>
    <row r="3767" spans="1:19" x14ac:dyDescent="0.2">
      <c r="A3767" s="29">
        <v>42992</v>
      </c>
      <c r="B3767" s="1" t="s">
        <v>200</v>
      </c>
      <c r="C3767" s="27">
        <v>44186</v>
      </c>
      <c r="D3767" s="1">
        <v>52279</v>
      </c>
      <c r="J3767" s="1" t="s">
        <v>0</v>
      </c>
      <c r="K3767" s="1" t="s">
        <v>49</v>
      </c>
      <c r="L3767" s="1">
        <v>-1</v>
      </c>
      <c r="M3767" s="1">
        <v>124</v>
      </c>
      <c r="N3767" s="6"/>
      <c r="O3767" s="6">
        <v>124</v>
      </c>
      <c r="P3767" s="6">
        <v>-1169726.67</v>
      </c>
      <c r="R3767" s="31">
        <v>-124</v>
      </c>
      <c r="S3767" s="28">
        <v>44196</v>
      </c>
    </row>
    <row r="3768" spans="1:19" x14ac:dyDescent="0.2">
      <c r="A3768" s="29">
        <v>43036</v>
      </c>
      <c r="B3768" s="1" t="s">
        <v>200</v>
      </c>
      <c r="C3768" s="27">
        <v>44186</v>
      </c>
      <c r="D3768" s="1">
        <v>52299</v>
      </c>
      <c r="J3768" s="1" t="s">
        <v>0</v>
      </c>
      <c r="K3768" s="1" t="s">
        <v>49</v>
      </c>
      <c r="L3768" s="1">
        <v>-1</v>
      </c>
      <c r="M3768" s="1">
        <v>155</v>
      </c>
      <c r="N3768" s="6"/>
      <c r="O3768" s="6">
        <v>155</v>
      </c>
      <c r="P3768" s="6">
        <v>-1170181.67</v>
      </c>
      <c r="R3768" s="31">
        <v>-155</v>
      </c>
      <c r="S3768" s="28">
        <v>44196</v>
      </c>
    </row>
    <row r="3769" spans="1:19" x14ac:dyDescent="0.2">
      <c r="A3769" s="29">
        <v>43036</v>
      </c>
      <c r="B3769" s="1" t="s">
        <v>200</v>
      </c>
      <c r="C3769" s="27">
        <v>44186</v>
      </c>
      <c r="D3769" s="1">
        <v>52299</v>
      </c>
      <c r="J3769" s="1" t="s">
        <v>0</v>
      </c>
      <c r="K3769" s="1" t="s">
        <v>49</v>
      </c>
      <c r="L3769" s="1">
        <v>-0.25</v>
      </c>
      <c r="M3769" s="1">
        <v>110</v>
      </c>
      <c r="N3769" s="6"/>
      <c r="O3769" s="6">
        <v>27.5</v>
      </c>
      <c r="P3769" s="6">
        <v>-1170209.17</v>
      </c>
      <c r="R3769" s="31">
        <v>-27.5</v>
      </c>
      <c r="S3769" s="28">
        <v>44196</v>
      </c>
    </row>
    <row r="3770" spans="1:19" x14ac:dyDescent="0.2">
      <c r="A3770" s="29">
        <v>42997</v>
      </c>
      <c r="B3770" s="1" t="s">
        <v>200</v>
      </c>
      <c r="C3770" s="27">
        <v>44187</v>
      </c>
      <c r="D3770" s="1">
        <v>52284</v>
      </c>
      <c r="J3770" s="1" t="s">
        <v>0</v>
      </c>
      <c r="K3770" s="1" t="s">
        <v>49</v>
      </c>
      <c r="L3770" s="1">
        <v>-2</v>
      </c>
      <c r="M3770" s="1">
        <v>110</v>
      </c>
      <c r="N3770" s="6"/>
      <c r="O3770" s="6">
        <v>220</v>
      </c>
      <c r="P3770" s="6">
        <v>-1170429.17</v>
      </c>
      <c r="R3770" s="31">
        <v>-220</v>
      </c>
      <c r="S3770" s="28">
        <v>44196</v>
      </c>
    </row>
    <row r="3771" spans="1:19" x14ac:dyDescent="0.2">
      <c r="A3771" s="29">
        <v>42997</v>
      </c>
      <c r="B3771" s="1" t="s">
        <v>200</v>
      </c>
      <c r="C3771" s="27">
        <v>44187</v>
      </c>
      <c r="D3771" s="1">
        <v>52284</v>
      </c>
      <c r="J3771" s="1" t="s">
        <v>0</v>
      </c>
      <c r="K3771" s="1" t="s">
        <v>49</v>
      </c>
      <c r="L3771" s="1">
        <v>-1.75</v>
      </c>
      <c r="M3771" s="1">
        <v>110</v>
      </c>
      <c r="N3771" s="6"/>
      <c r="O3771" s="6">
        <v>192.5</v>
      </c>
      <c r="P3771" s="6">
        <v>-1175873.17</v>
      </c>
      <c r="R3771" s="31">
        <v>-192.5</v>
      </c>
      <c r="S3771" s="28">
        <v>44196</v>
      </c>
    </row>
    <row r="3772" spans="1:19" x14ac:dyDescent="0.2">
      <c r="A3772" s="29">
        <v>42998</v>
      </c>
      <c r="B3772" s="1" t="s">
        <v>200</v>
      </c>
      <c r="C3772" s="27">
        <v>44187</v>
      </c>
      <c r="D3772" s="1">
        <v>52285</v>
      </c>
      <c r="J3772" s="1" t="s">
        <v>0</v>
      </c>
      <c r="K3772" s="1" t="s">
        <v>49</v>
      </c>
      <c r="L3772" s="1">
        <v>-4</v>
      </c>
      <c r="M3772" s="1">
        <v>898</v>
      </c>
      <c r="N3772" s="6"/>
      <c r="O3772" s="6">
        <v>3592</v>
      </c>
      <c r="P3772" s="6">
        <v>-1174373.17</v>
      </c>
      <c r="R3772" s="31">
        <v>-3592</v>
      </c>
      <c r="S3772" s="28">
        <v>44196</v>
      </c>
    </row>
    <row r="3773" spans="1:19" x14ac:dyDescent="0.2">
      <c r="A3773" s="29">
        <v>42998</v>
      </c>
      <c r="B3773" s="1" t="s">
        <v>200</v>
      </c>
      <c r="C3773" s="27">
        <v>44187</v>
      </c>
      <c r="D3773" s="1">
        <v>52285</v>
      </c>
      <c r="J3773" s="1" t="s">
        <v>0</v>
      </c>
      <c r="K3773" s="1" t="s">
        <v>49</v>
      </c>
      <c r="L3773" s="1">
        <v>-4</v>
      </c>
      <c r="M3773" s="1">
        <v>88</v>
      </c>
      <c r="N3773" s="6"/>
      <c r="O3773" s="6">
        <v>352</v>
      </c>
      <c r="P3773" s="6">
        <v>-1170781.17</v>
      </c>
      <c r="R3773" s="31">
        <v>-352</v>
      </c>
      <c r="S3773" s="28">
        <v>44196</v>
      </c>
    </row>
    <row r="3774" spans="1:19" x14ac:dyDescent="0.2">
      <c r="A3774" s="29">
        <v>42998</v>
      </c>
      <c r="B3774" s="1" t="s">
        <v>200</v>
      </c>
      <c r="C3774" s="27">
        <v>44187</v>
      </c>
      <c r="D3774" s="1">
        <v>52285</v>
      </c>
      <c r="J3774" s="1" t="s">
        <v>0</v>
      </c>
      <c r="K3774" s="1" t="s">
        <v>49</v>
      </c>
      <c r="L3774" s="1">
        <v>-4</v>
      </c>
      <c r="M3774" s="1">
        <v>88</v>
      </c>
      <c r="N3774" s="6"/>
      <c r="O3774" s="6">
        <v>352</v>
      </c>
      <c r="P3774" s="6">
        <v>-1174725.17</v>
      </c>
      <c r="R3774" s="31">
        <v>-352</v>
      </c>
      <c r="S3774" s="28">
        <v>44196</v>
      </c>
    </row>
    <row r="3775" spans="1:19" x14ac:dyDescent="0.2">
      <c r="A3775" s="29">
        <v>42998</v>
      </c>
      <c r="B3775" s="1" t="s">
        <v>200</v>
      </c>
      <c r="C3775" s="27">
        <v>44187</v>
      </c>
      <c r="D3775" s="1">
        <v>52285</v>
      </c>
      <c r="J3775" s="1" t="s">
        <v>0</v>
      </c>
      <c r="K3775" s="1" t="s">
        <v>49</v>
      </c>
      <c r="L3775" s="1">
        <v>-1</v>
      </c>
      <c r="M3775" s="1">
        <v>319.45999999999998</v>
      </c>
      <c r="N3775" s="6"/>
      <c r="O3775" s="6">
        <v>319.45999999999998</v>
      </c>
      <c r="P3775" s="6">
        <v>-1178382.6299999999</v>
      </c>
      <c r="R3775" s="31">
        <v>-319.45999999999998</v>
      </c>
      <c r="S3775" s="28">
        <v>44196</v>
      </c>
    </row>
    <row r="3776" spans="1:19" x14ac:dyDescent="0.2">
      <c r="A3776" s="29">
        <v>43010</v>
      </c>
      <c r="B3776" s="1" t="s">
        <v>200</v>
      </c>
      <c r="C3776" s="27">
        <v>44187</v>
      </c>
      <c r="D3776" s="1">
        <v>52287</v>
      </c>
      <c r="J3776" s="1" t="s">
        <v>0</v>
      </c>
      <c r="K3776" s="1" t="s">
        <v>49</v>
      </c>
      <c r="L3776" s="1">
        <v>-2</v>
      </c>
      <c r="M3776" s="1">
        <v>110</v>
      </c>
      <c r="N3776" s="6"/>
      <c r="O3776" s="6">
        <v>220</v>
      </c>
      <c r="P3776" s="6">
        <v>-1175158.17</v>
      </c>
      <c r="R3776" s="31">
        <v>-220</v>
      </c>
      <c r="S3776" s="28">
        <v>44196</v>
      </c>
    </row>
    <row r="3777" spans="1:19" x14ac:dyDescent="0.2">
      <c r="A3777" s="29">
        <v>43010</v>
      </c>
      <c r="B3777" s="1" t="s">
        <v>200</v>
      </c>
      <c r="C3777" s="27">
        <v>44187</v>
      </c>
      <c r="D3777" s="1">
        <v>52287</v>
      </c>
      <c r="J3777" s="1" t="s">
        <v>0</v>
      </c>
      <c r="K3777" s="1" t="s">
        <v>49</v>
      </c>
      <c r="L3777" s="1">
        <v>-1</v>
      </c>
      <c r="M3777" s="1">
        <v>155</v>
      </c>
      <c r="N3777" s="6"/>
      <c r="O3777" s="6">
        <v>155</v>
      </c>
      <c r="P3777" s="6">
        <v>-1174880.17</v>
      </c>
      <c r="R3777" s="31">
        <v>-155</v>
      </c>
      <c r="S3777" s="28">
        <v>44196</v>
      </c>
    </row>
    <row r="3778" spans="1:19" x14ac:dyDescent="0.2">
      <c r="A3778" s="29">
        <v>43010</v>
      </c>
      <c r="B3778" s="1" t="s">
        <v>200</v>
      </c>
      <c r="C3778" s="27">
        <v>44187</v>
      </c>
      <c r="D3778" s="1">
        <v>52287</v>
      </c>
      <c r="J3778" s="1" t="s">
        <v>0</v>
      </c>
      <c r="K3778" s="1" t="s">
        <v>49</v>
      </c>
      <c r="L3778" s="1">
        <v>-1</v>
      </c>
      <c r="M3778" s="1">
        <v>58</v>
      </c>
      <c r="N3778" s="6"/>
      <c r="O3778" s="6">
        <v>58</v>
      </c>
      <c r="P3778" s="6">
        <v>-1174938.17</v>
      </c>
      <c r="R3778" s="31">
        <v>-58</v>
      </c>
      <c r="S3778" s="28">
        <v>44196</v>
      </c>
    </row>
    <row r="3779" spans="1:19" x14ac:dyDescent="0.2">
      <c r="A3779" s="29">
        <v>43012</v>
      </c>
      <c r="B3779" s="1" t="s">
        <v>200</v>
      </c>
      <c r="C3779" s="27">
        <v>44187</v>
      </c>
      <c r="D3779" s="1">
        <v>52289</v>
      </c>
      <c r="J3779" s="1" t="s">
        <v>0</v>
      </c>
      <c r="K3779" s="1" t="s">
        <v>49</v>
      </c>
      <c r="L3779" s="1">
        <v>-1.25</v>
      </c>
      <c r="M3779" s="1">
        <v>110</v>
      </c>
      <c r="N3779" s="6"/>
      <c r="O3779" s="6">
        <v>137.5</v>
      </c>
      <c r="P3779" s="6">
        <v>-1175295.67</v>
      </c>
      <c r="R3779" s="31">
        <v>-137.5</v>
      </c>
      <c r="S3779" s="28">
        <v>44196</v>
      </c>
    </row>
    <row r="3780" spans="1:19" x14ac:dyDescent="0.2">
      <c r="A3780" s="29">
        <v>43013</v>
      </c>
      <c r="B3780" s="1" t="s">
        <v>200</v>
      </c>
      <c r="C3780" s="27">
        <v>44187</v>
      </c>
      <c r="D3780" s="1">
        <v>52290</v>
      </c>
      <c r="J3780" s="1" t="s">
        <v>0</v>
      </c>
      <c r="K3780" s="1" t="s">
        <v>49</v>
      </c>
      <c r="L3780" s="1">
        <v>-3.5</v>
      </c>
      <c r="M3780" s="1">
        <v>110</v>
      </c>
      <c r="N3780" s="6"/>
      <c r="O3780" s="6">
        <v>385</v>
      </c>
      <c r="P3780" s="6">
        <v>-1175680.67</v>
      </c>
      <c r="R3780" s="31">
        <v>-385</v>
      </c>
      <c r="S3780" s="28">
        <v>44196</v>
      </c>
    </row>
    <row r="3781" spans="1:19" x14ac:dyDescent="0.2">
      <c r="A3781" s="29">
        <v>43013</v>
      </c>
      <c r="B3781" s="1" t="s">
        <v>200</v>
      </c>
      <c r="C3781" s="27">
        <v>44187</v>
      </c>
      <c r="D3781" s="1">
        <v>52290</v>
      </c>
      <c r="J3781" s="1" t="s">
        <v>0</v>
      </c>
      <c r="K3781" s="1" t="s">
        <v>49</v>
      </c>
      <c r="L3781" s="1">
        <v>-1</v>
      </c>
      <c r="M3781" s="1">
        <v>155</v>
      </c>
      <c r="N3781" s="6"/>
      <c r="O3781" s="6">
        <v>155</v>
      </c>
      <c r="P3781" s="6">
        <v>-1176028.17</v>
      </c>
      <c r="R3781" s="31">
        <v>-155</v>
      </c>
      <c r="S3781" s="28">
        <v>44196</v>
      </c>
    </row>
    <row r="3782" spans="1:19" x14ac:dyDescent="0.2">
      <c r="A3782" s="29">
        <v>43015</v>
      </c>
      <c r="B3782" s="1" t="s">
        <v>200</v>
      </c>
      <c r="C3782" s="27">
        <v>44187</v>
      </c>
      <c r="D3782" s="1">
        <v>52291</v>
      </c>
      <c r="J3782" s="1" t="s">
        <v>0</v>
      </c>
      <c r="K3782" s="1" t="s">
        <v>49</v>
      </c>
      <c r="L3782" s="1">
        <v>-2.25</v>
      </c>
      <c r="M3782" s="1">
        <v>110</v>
      </c>
      <c r="N3782" s="6"/>
      <c r="O3782" s="6">
        <v>247.5</v>
      </c>
      <c r="P3782" s="6">
        <v>-1176275.67</v>
      </c>
      <c r="R3782" s="31">
        <v>-247.5</v>
      </c>
      <c r="S3782" s="28">
        <v>44196</v>
      </c>
    </row>
    <row r="3783" spans="1:19" x14ac:dyDescent="0.2">
      <c r="A3783" s="29">
        <v>43015</v>
      </c>
      <c r="B3783" s="1" t="s">
        <v>200</v>
      </c>
      <c r="C3783" s="27">
        <v>44187</v>
      </c>
      <c r="D3783" s="1">
        <v>52291</v>
      </c>
      <c r="J3783" s="1" t="s">
        <v>0</v>
      </c>
      <c r="K3783" s="1" t="s">
        <v>49</v>
      </c>
      <c r="L3783" s="1">
        <v>-2</v>
      </c>
      <c r="M3783" s="1">
        <v>110</v>
      </c>
      <c r="N3783" s="6"/>
      <c r="O3783" s="6">
        <v>220</v>
      </c>
      <c r="P3783" s="6">
        <v>-1176578.17</v>
      </c>
      <c r="R3783" s="31">
        <v>-220</v>
      </c>
      <c r="S3783" s="28">
        <v>44196</v>
      </c>
    </row>
    <row r="3784" spans="1:19" x14ac:dyDescent="0.2">
      <c r="A3784" s="29">
        <v>43015</v>
      </c>
      <c r="B3784" s="1" t="s">
        <v>200</v>
      </c>
      <c r="C3784" s="27">
        <v>44187</v>
      </c>
      <c r="D3784" s="1">
        <v>52291</v>
      </c>
      <c r="J3784" s="1" t="s">
        <v>0</v>
      </c>
      <c r="K3784" s="1" t="s">
        <v>49</v>
      </c>
      <c r="L3784" s="1">
        <v>-1.25</v>
      </c>
      <c r="M3784" s="1">
        <v>110</v>
      </c>
      <c r="N3784" s="6"/>
      <c r="O3784" s="6">
        <v>137.5</v>
      </c>
      <c r="P3784" s="6">
        <v>-1176825.67</v>
      </c>
      <c r="R3784" s="31">
        <v>-137.5</v>
      </c>
      <c r="S3784" s="28">
        <v>44196</v>
      </c>
    </row>
    <row r="3785" spans="1:19" x14ac:dyDescent="0.2">
      <c r="A3785" s="29">
        <v>43015</v>
      </c>
      <c r="B3785" s="1" t="s">
        <v>200</v>
      </c>
      <c r="C3785" s="27">
        <v>44187</v>
      </c>
      <c r="D3785" s="1">
        <v>52291</v>
      </c>
      <c r="J3785" s="1" t="s">
        <v>0</v>
      </c>
      <c r="K3785" s="1" t="s">
        <v>49</v>
      </c>
      <c r="L3785" s="1">
        <v>-1</v>
      </c>
      <c r="M3785" s="1">
        <v>110</v>
      </c>
      <c r="N3785" s="6"/>
      <c r="O3785" s="6">
        <v>110</v>
      </c>
      <c r="P3785" s="6">
        <v>-1176688.17</v>
      </c>
      <c r="R3785" s="31">
        <v>-110</v>
      </c>
      <c r="S3785" s="28">
        <v>44196</v>
      </c>
    </row>
    <row r="3786" spans="1:19" x14ac:dyDescent="0.2">
      <c r="A3786" s="29">
        <v>43015</v>
      </c>
      <c r="B3786" s="1" t="s">
        <v>200</v>
      </c>
      <c r="C3786" s="27">
        <v>44187</v>
      </c>
      <c r="D3786" s="1">
        <v>52291</v>
      </c>
      <c r="J3786" s="1" t="s">
        <v>0</v>
      </c>
      <c r="K3786" s="1" t="s">
        <v>49</v>
      </c>
      <c r="L3786" s="1">
        <v>-0.75</v>
      </c>
      <c r="M3786" s="1">
        <v>110</v>
      </c>
      <c r="N3786" s="6"/>
      <c r="O3786" s="6">
        <v>82.5</v>
      </c>
      <c r="P3786" s="6">
        <v>-1176358.17</v>
      </c>
      <c r="R3786" s="31">
        <v>-82.5</v>
      </c>
      <c r="S3786" s="28">
        <v>44196</v>
      </c>
    </row>
    <row r="3787" spans="1:19" x14ac:dyDescent="0.2">
      <c r="A3787" s="29">
        <v>43016</v>
      </c>
      <c r="B3787" s="1" t="s">
        <v>200</v>
      </c>
      <c r="C3787" s="27">
        <v>44187</v>
      </c>
      <c r="D3787" s="1">
        <v>52292</v>
      </c>
      <c r="J3787" s="1" t="s">
        <v>0</v>
      </c>
      <c r="K3787" s="1" t="s">
        <v>49</v>
      </c>
      <c r="L3787" s="1">
        <v>-1.5</v>
      </c>
      <c r="M3787" s="1">
        <v>110</v>
      </c>
      <c r="N3787" s="6"/>
      <c r="O3787" s="6">
        <v>165</v>
      </c>
      <c r="P3787" s="6">
        <v>-1176990.67</v>
      </c>
      <c r="R3787" s="31">
        <v>-165</v>
      </c>
      <c r="S3787" s="28">
        <v>44196</v>
      </c>
    </row>
    <row r="3788" spans="1:19" x14ac:dyDescent="0.2">
      <c r="A3788" s="29">
        <v>43016</v>
      </c>
      <c r="B3788" s="1" t="s">
        <v>200</v>
      </c>
      <c r="C3788" s="27">
        <v>44187</v>
      </c>
      <c r="D3788" s="1">
        <v>52292</v>
      </c>
      <c r="J3788" s="1" t="s">
        <v>0</v>
      </c>
      <c r="K3788" s="1" t="s">
        <v>49</v>
      </c>
      <c r="L3788" s="1">
        <v>-1.5</v>
      </c>
      <c r="M3788" s="1">
        <v>110</v>
      </c>
      <c r="N3788" s="6"/>
      <c r="O3788" s="6">
        <v>165</v>
      </c>
      <c r="P3788" s="6">
        <v>-1177155.67</v>
      </c>
      <c r="R3788" s="31">
        <v>-165</v>
      </c>
      <c r="S3788" s="28">
        <v>44196</v>
      </c>
    </row>
    <row r="3789" spans="1:19" x14ac:dyDescent="0.2">
      <c r="A3789" s="29">
        <v>43017</v>
      </c>
      <c r="B3789" s="1" t="s">
        <v>200</v>
      </c>
      <c r="C3789" s="27">
        <v>44187</v>
      </c>
      <c r="D3789" s="1">
        <v>52293</v>
      </c>
      <c r="J3789" s="1" t="s">
        <v>0</v>
      </c>
      <c r="K3789" s="1" t="s">
        <v>49</v>
      </c>
      <c r="L3789" s="1">
        <v>-0.75</v>
      </c>
      <c r="M3789" s="1">
        <v>110</v>
      </c>
      <c r="N3789" s="6"/>
      <c r="O3789" s="6">
        <v>82.5</v>
      </c>
      <c r="P3789" s="6">
        <v>-1177238.17</v>
      </c>
      <c r="R3789" s="31">
        <v>-82.5</v>
      </c>
      <c r="S3789" s="28">
        <v>44196</v>
      </c>
    </row>
    <row r="3790" spans="1:19" x14ac:dyDescent="0.2">
      <c r="A3790" s="29">
        <v>43017</v>
      </c>
      <c r="B3790" s="1" t="s">
        <v>200</v>
      </c>
      <c r="C3790" s="27">
        <v>44187</v>
      </c>
      <c r="D3790" s="1">
        <v>52293</v>
      </c>
      <c r="J3790" s="1" t="s">
        <v>0</v>
      </c>
      <c r="K3790" s="1" t="s">
        <v>49</v>
      </c>
      <c r="L3790" s="1">
        <v>-0.75</v>
      </c>
      <c r="M3790" s="1">
        <v>110</v>
      </c>
      <c r="N3790" s="6"/>
      <c r="O3790" s="6">
        <v>82.5</v>
      </c>
      <c r="P3790" s="6">
        <v>-1177320.67</v>
      </c>
      <c r="R3790" s="31">
        <v>-82.5</v>
      </c>
      <c r="S3790" s="28">
        <v>44196</v>
      </c>
    </row>
    <row r="3791" spans="1:19" x14ac:dyDescent="0.2">
      <c r="A3791" s="29">
        <v>43019</v>
      </c>
      <c r="B3791" s="1" t="s">
        <v>200</v>
      </c>
      <c r="C3791" s="27">
        <v>44187</v>
      </c>
      <c r="D3791" s="1">
        <v>52295</v>
      </c>
      <c r="J3791" s="1" t="s">
        <v>0</v>
      </c>
      <c r="K3791" s="1" t="s">
        <v>49</v>
      </c>
      <c r="L3791" s="1">
        <v>-1</v>
      </c>
      <c r="M3791" s="1">
        <v>99</v>
      </c>
      <c r="N3791" s="6"/>
      <c r="O3791" s="6">
        <v>99</v>
      </c>
      <c r="P3791" s="6">
        <v>-1177419.67</v>
      </c>
      <c r="R3791" s="31">
        <v>-99</v>
      </c>
      <c r="S3791" s="28">
        <v>44196</v>
      </c>
    </row>
    <row r="3792" spans="1:19" x14ac:dyDescent="0.2">
      <c r="A3792" s="29">
        <v>43021</v>
      </c>
      <c r="B3792" s="1" t="s">
        <v>200</v>
      </c>
      <c r="C3792" s="27">
        <v>44187</v>
      </c>
      <c r="D3792" s="1">
        <v>52297</v>
      </c>
      <c r="J3792" s="1" t="s">
        <v>0</v>
      </c>
      <c r="K3792" s="1" t="s">
        <v>49</v>
      </c>
      <c r="L3792" s="1">
        <v>-3.5</v>
      </c>
      <c r="M3792" s="1">
        <v>99</v>
      </c>
      <c r="N3792" s="6"/>
      <c r="O3792" s="6">
        <v>346.5</v>
      </c>
      <c r="P3792" s="6">
        <v>-1177766.17</v>
      </c>
      <c r="R3792" s="31">
        <v>-346.5</v>
      </c>
      <c r="S3792" s="28">
        <v>44196</v>
      </c>
    </row>
    <row r="3793" spans="1:19" x14ac:dyDescent="0.2">
      <c r="A3793" s="29">
        <v>43022</v>
      </c>
      <c r="B3793" s="1" t="s">
        <v>200</v>
      </c>
      <c r="C3793" s="27">
        <v>44187</v>
      </c>
      <c r="D3793" s="1">
        <v>52298</v>
      </c>
      <c r="J3793" s="1" t="s">
        <v>0</v>
      </c>
      <c r="K3793" s="1" t="s">
        <v>49</v>
      </c>
      <c r="L3793" s="1">
        <v>-2.5</v>
      </c>
      <c r="M3793" s="1">
        <v>99</v>
      </c>
      <c r="N3793" s="6"/>
      <c r="O3793" s="6">
        <v>247.5</v>
      </c>
      <c r="P3793" s="6">
        <v>-1178063.17</v>
      </c>
      <c r="R3793" s="31">
        <v>-247.5</v>
      </c>
      <c r="S3793" s="28">
        <v>44196</v>
      </c>
    </row>
    <row r="3794" spans="1:19" x14ac:dyDescent="0.2">
      <c r="A3794" s="29">
        <v>43022</v>
      </c>
      <c r="B3794" s="1" t="s">
        <v>200</v>
      </c>
      <c r="C3794" s="27">
        <v>44187</v>
      </c>
      <c r="D3794" s="1">
        <v>52298</v>
      </c>
      <c r="J3794" s="1" t="s">
        <v>0</v>
      </c>
      <c r="K3794" s="1" t="s">
        <v>49</v>
      </c>
      <c r="L3794" s="1">
        <v>-0.5</v>
      </c>
      <c r="M3794" s="1">
        <v>99</v>
      </c>
      <c r="N3794" s="6"/>
      <c r="O3794" s="6">
        <v>49.5</v>
      </c>
      <c r="P3794" s="6">
        <v>-1177815.67</v>
      </c>
      <c r="R3794" s="31">
        <v>-49.5</v>
      </c>
      <c r="S3794" s="28">
        <v>44196</v>
      </c>
    </row>
    <row r="3795" spans="1:19" x14ac:dyDescent="0.2">
      <c r="A3795" s="29">
        <v>43062</v>
      </c>
      <c r="B3795" s="1" t="s">
        <v>200</v>
      </c>
      <c r="C3795" s="27">
        <v>44189</v>
      </c>
      <c r="D3795" s="1">
        <v>52321</v>
      </c>
      <c r="J3795" s="1" t="s">
        <v>0</v>
      </c>
      <c r="K3795" s="1" t="s">
        <v>49</v>
      </c>
      <c r="L3795" s="1">
        <v>-8</v>
      </c>
      <c r="M3795" s="1">
        <v>88</v>
      </c>
      <c r="N3795" s="6"/>
      <c r="O3795" s="6">
        <v>704</v>
      </c>
      <c r="P3795" s="6">
        <v>-1179086.6299999999</v>
      </c>
      <c r="R3795" s="31">
        <v>-704</v>
      </c>
      <c r="S3795" s="28">
        <v>44196</v>
      </c>
    </row>
    <row r="3796" spans="1:19" x14ac:dyDescent="0.2">
      <c r="A3796" s="29">
        <v>42799</v>
      </c>
      <c r="B3796" s="1" t="s">
        <v>200</v>
      </c>
      <c r="C3796" s="27">
        <v>44193</v>
      </c>
      <c r="D3796" s="1">
        <v>52264</v>
      </c>
      <c r="J3796" s="1" t="s">
        <v>0</v>
      </c>
      <c r="K3796" s="1" t="s">
        <v>49</v>
      </c>
      <c r="L3796" s="1">
        <v>-2</v>
      </c>
      <c r="M3796" s="1">
        <v>898</v>
      </c>
      <c r="N3796" s="6"/>
      <c r="O3796" s="6">
        <v>1796</v>
      </c>
      <c r="P3796" s="6">
        <v>-1180882.6299999999</v>
      </c>
      <c r="R3796" s="31">
        <v>-1796</v>
      </c>
      <c r="S3796" s="28">
        <v>44196</v>
      </c>
    </row>
    <row r="3797" spans="1:19" x14ac:dyDescent="0.2">
      <c r="A3797" s="29">
        <v>42799</v>
      </c>
      <c r="B3797" s="1" t="s">
        <v>200</v>
      </c>
      <c r="C3797" s="27">
        <v>44193</v>
      </c>
      <c r="D3797" s="1">
        <v>52264</v>
      </c>
      <c r="J3797" s="1" t="s">
        <v>0</v>
      </c>
      <c r="K3797" s="1" t="s">
        <v>49</v>
      </c>
      <c r="L3797" s="1">
        <v>-4</v>
      </c>
      <c r="M3797" s="1">
        <v>88</v>
      </c>
      <c r="N3797" s="6"/>
      <c r="O3797" s="6">
        <v>352</v>
      </c>
      <c r="P3797" s="6">
        <v>-1201618.8799999999</v>
      </c>
      <c r="R3797" s="31">
        <v>-352</v>
      </c>
      <c r="S3797" s="28">
        <v>44196</v>
      </c>
    </row>
    <row r="3798" spans="1:19" x14ac:dyDescent="0.2">
      <c r="A3798" s="29">
        <v>42799</v>
      </c>
      <c r="B3798" s="1" t="s">
        <v>200</v>
      </c>
      <c r="C3798" s="27">
        <v>44193</v>
      </c>
      <c r="D3798" s="1">
        <v>52264</v>
      </c>
      <c r="J3798" s="1" t="s">
        <v>0</v>
      </c>
      <c r="K3798" s="1" t="s">
        <v>49</v>
      </c>
      <c r="L3798" s="1">
        <v>-2</v>
      </c>
      <c r="M3798" s="1">
        <v>88</v>
      </c>
      <c r="N3798" s="6"/>
      <c r="O3798" s="6">
        <v>176</v>
      </c>
      <c r="P3798" s="6">
        <v>-1181058.6299999999</v>
      </c>
      <c r="R3798" s="31">
        <v>-176</v>
      </c>
      <c r="S3798" s="28">
        <v>44196</v>
      </c>
    </row>
    <row r="3799" spans="1:19" x14ac:dyDescent="0.2">
      <c r="A3799" s="29">
        <v>42799</v>
      </c>
      <c r="B3799" s="1" t="s">
        <v>200</v>
      </c>
      <c r="C3799" s="27">
        <v>44193</v>
      </c>
      <c r="D3799" s="1">
        <v>52264</v>
      </c>
      <c r="J3799" s="1" t="s">
        <v>0</v>
      </c>
      <c r="K3799" s="1" t="s">
        <v>49</v>
      </c>
      <c r="L3799" s="1">
        <v>-1</v>
      </c>
      <c r="M3799" s="1">
        <v>58</v>
      </c>
      <c r="N3799" s="6"/>
      <c r="O3799" s="6">
        <v>58</v>
      </c>
      <c r="P3799" s="6">
        <v>-1201676.8799999999</v>
      </c>
      <c r="R3799" s="31">
        <v>-58</v>
      </c>
      <c r="S3799" s="28">
        <v>44196</v>
      </c>
    </row>
    <row r="3800" spans="1:19" x14ac:dyDescent="0.2">
      <c r="A3800" s="29">
        <v>42801</v>
      </c>
      <c r="B3800" s="1" t="s">
        <v>200</v>
      </c>
      <c r="C3800" s="27">
        <v>44193</v>
      </c>
      <c r="D3800" s="1">
        <v>52266</v>
      </c>
      <c r="J3800" s="1" t="s">
        <v>0</v>
      </c>
      <c r="K3800" s="1" t="s">
        <v>49</v>
      </c>
      <c r="L3800" s="1">
        <v>-1.75</v>
      </c>
      <c r="M3800" s="1">
        <v>88</v>
      </c>
      <c r="N3800" s="6"/>
      <c r="O3800" s="6">
        <v>154</v>
      </c>
      <c r="P3800" s="6">
        <v>-1181408.6299999999</v>
      </c>
      <c r="R3800" s="31">
        <v>-154</v>
      </c>
      <c r="S3800" s="28">
        <v>44196</v>
      </c>
    </row>
    <row r="3801" spans="1:19" x14ac:dyDescent="0.2">
      <c r="A3801" s="29">
        <v>42801</v>
      </c>
      <c r="B3801" s="1" t="s">
        <v>200</v>
      </c>
      <c r="C3801" s="27">
        <v>44193</v>
      </c>
      <c r="D3801" s="1">
        <v>52266</v>
      </c>
      <c r="J3801" s="1" t="s">
        <v>0</v>
      </c>
      <c r="K3801" s="1" t="s">
        <v>49</v>
      </c>
      <c r="L3801" s="1">
        <v>-1.75</v>
      </c>
      <c r="M3801" s="1">
        <v>88</v>
      </c>
      <c r="N3801" s="6"/>
      <c r="O3801" s="6">
        <v>154</v>
      </c>
      <c r="P3801" s="6">
        <v>-1181562.6299999999</v>
      </c>
      <c r="R3801" s="31">
        <v>-154</v>
      </c>
      <c r="S3801" s="28">
        <v>44196</v>
      </c>
    </row>
    <row r="3802" spans="1:19" x14ac:dyDescent="0.2">
      <c r="A3802" s="29">
        <v>42801</v>
      </c>
      <c r="B3802" s="1" t="s">
        <v>200</v>
      </c>
      <c r="C3802" s="27">
        <v>44193</v>
      </c>
      <c r="D3802" s="1">
        <v>52266</v>
      </c>
      <c r="J3802" s="1" t="s">
        <v>0</v>
      </c>
      <c r="K3802" s="1" t="s">
        <v>49</v>
      </c>
      <c r="L3802" s="1">
        <v>-1</v>
      </c>
      <c r="M3802" s="1">
        <v>98</v>
      </c>
      <c r="N3802" s="6"/>
      <c r="O3802" s="6">
        <v>98</v>
      </c>
      <c r="P3802" s="6">
        <v>-1181156.6299999999</v>
      </c>
      <c r="R3802" s="31">
        <v>-98</v>
      </c>
      <c r="S3802" s="28">
        <v>44196</v>
      </c>
    </row>
    <row r="3803" spans="1:19" x14ac:dyDescent="0.2">
      <c r="A3803" s="29">
        <v>42801</v>
      </c>
      <c r="B3803" s="1" t="s">
        <v>200</v>
      </c>
      <c r="C3803" s="27">
        <v>44193</v>
      </c>
      <c r="D3803" s="1">
        <v>52266</v>
      </c>
      <c r="J3803" s="1" t="s">
        <v>0</v>
      </c>
      <c r="K3803" s="1" t="s">
        <v>49</v>
      </c>
      <c r="L3803" s="1">
        <v>-0.75</v>
      </c>
      <c r="M3803" s="1">
        <v>88</v>
      </c>
      <c r="N3803" s="6"/>
      <c r="O3803" s="6">
        <v>66</v>
      </c>
      <c r="P3803" s="6">
        <v>-1181628.6299999999</v>
      </c>
      <c r="R3803" s="31">
        <v>-66</v>
      </c>
      <c r="S3803" s="28">
        <v>44196</v>
      </c>
    </row>
    <row r="3804" spans="1:19" x14ac:dyDescent="0.2">
      <c r="A3804" s="29">
        <v>42974</v>
      </c>
      <c r="B3804" s="1" t="s">
        <v>200</v>
      </c>
      <c r="C3804" s="27">
        <v>44193</v>
      </c>
      <c r="D3804" s="1">
        <v>52275</v>
      </c>
      <c r="J3804" s="1" t="s">
        <v>0</v>
      </c>
      <c r="K3804" s="1" t="s">
        <v>49</v>
      </c>
      <c r="L3804" s="1">
        <v>-3.25</v>
      </c>
      <c r="M3804" s="1">
        <v>88</v>
      </c>
      <c r="N3804" s="6"/>
      <c r="O3804" s="6">
        <v>286</v>
      </c>
      <c r="P3804" s="6">
        <v>-1202100.8799999999</v>
      </c>
      <c r="R3804" s="31">
        <v>-286</v>
      </c>
      <c r="S3804" s="28">
        <v>44196</v>
      </c>
    </row>
    <row r="3805" spans="1:19" x14ac:dyDescent="0.2">
      <c r="A3805" s="29">
        <v>42974</v>
      </c>
      <c r="B3805" s="1" t="s">
        <v>200</v>
      </c>
      <c r="C3805" s="27">
        <v>44193</v>
      </c>
      <c r="D3805" s="1">
        <v>52275</v>
      </c>
      <c r="J3805" s="1" t="s">
        <v>0</v>
      </c>
      <c r="K3805" s="1" t="s">
        <v>49</v>
      </c>
      <c r="L3805" s="1">
        <v>-1</v>
      </c>
      <c r="M3805" s="1">
        <v>98</v>
      </c>
      <c r="N3805" s="6"/>
      <c r="O3805" s="6">
        <v>98</v>
      </c>
      <c r="P3805" s="6">
        <v>-1181254.6299999999</v>
      </c>
      <c r="R3805" s="31">
        <v>-98</v>
      </c>
      <c r="S3805" s="28">
        <v>44196</v>
      </c>
    </row>
    <row r="3806" spans="1:19" x14ac:dyDescent="0.2">
      <c r="A3806" s="29">
        <v>42996</v>
      </c>
      <c r="B3806" s="1" t="s">
        <v>200</v>
      </c>
      <c r="C3806" s="27">
        <v>44193</v>
      </c>
      <c r="D3806" s="1">
        <v>52283</v>
      </c>
      <c r="J3806" s="1" t="s">
        <v>0</v>
      </c>
      <c r="K3806" s="1" t="s">
        <v>49</v>
      </c>
      <c r="L3806" s="1">
        <v>-0.5</v>
      </c>
      <c r="M3806" s="1">
        <v>88</v>
      </c>
      <c r="N3806" s="6"/>
      <c r="O3806" s="6">
        <v>44</v>
      </c>
      <c r="P3806" s="6">
        <v>-1181672.6299999999</v>
      </c>
      <c r="R3806" s="31">
        <v>-44</v>
      </c>
      <c r="S3806" s="28">
        <v>44196</v>
      </c>
    </row>
    <row r="3807" spans="1:19" x14ac:dyDescent="0.2">
      <c r="A3807" s="29">
        <v>43018</v>
      </c>
      <c r="B3807" s="1" t="s">
        <v>200</v>
      </c>
      <c r="C3807" s="27">
        <v>44193</v>
      </c>
      <c r="D3807" s="1">
        <v>52294</v>
      </c>
      <c r="J3807" s="1" t="s">
        <v>0</v>
      </c>
      <c r="K3807" s="1" t="s">
        <v>49</v>
      </c>
      <c r="L3807" s="1">
        <v>-5.75</v>
      </c>
      <c r="M3807" s="1">
        <v>99</v>
      </c>
      <c r="N3807" s="6"/>
      <c r="O3807" s="6">
        <v>569.25</v>
      </c>
      <c r="P3807" s="6">
        <v>-1182538.8799999999</v>
      </c>
      <c r="R3807" s="31">
        <v>-569.25</v>
      </c>
      <c r="S3807" s="28">
        <v>44196</v>
      </c>
    </row>
    <row r="3808" spans="1:19" x14ac:dyDescent="0.2">
      <c r="A3808" s="29">
        <v>43018</v>
      </c>
      <c r="B3808" s="1" t="s">
        <v>200</v>
      </c>
      <c r="C3808" s="27">
        <v>44193</v>
      </c>
      <c r="D3808" s="1">
        <v>52294</v>
      </c>
      <c r="J3808" s="1" t="s">
        <v>0</v>
      </c>
      <c r="K3808" s="1" t="s">
        <v>49</v>
      </c>
      <c r="L3808" s="1">
        <v>-5</v>
      </c>
      <c r="M3808" s="1">
        <v>99</v>
      </c>
      <c r="N3808" s="6"/>
      <c r="O3808" s="6">
        <v>495</v>
      </c>
      <c r="P3808" s="6">
        <v>-1183033.8799999999</v>
      </c>
      <c r="R3808" s="31">
        <v>-495</v>
      </c>
      <c r="S3808" s="28">
        <v>44196</v>
      </c>
    </row>
    <row r="3809" spans="1:19" x14ac:dyDescent="0.2">
      <c r="A3809" s="29">
        <v>43018</v>
      </c>
      <c r="B3809" s="1" t="s">
        <v>200</v>
      </c>
      <c r="C3809" s="27">
        <v>44193</v>
      </c>
      <c r="D3809" s="1">
        <v>52294</v>
      </c>
      <c r="J3809" s="1" t="s">
        <v>0</v>
      </c>
      <c r="K3809" s="1" t="s">
        <v>49</v>
      </c>
      <c r="L3809" s="1">
        <v>-2.25</v>
      </c>
      <c r="M3809" s="1">
        <v>99</v>
      </c>
      <c r="N3809" s="6"/>
      <c r="O3809" s="6">
        <v>222.75</v>
      </c>
      <c r="P3809" s="6">
        <v>-1181969.6299999999</v>
      </c>
      <c r="R3809" s="31">
        <v>-222.75</v>
      </c>
      <c r="S3809" s="28">
        <v>44196</v>
      </c>
    </row>
    <row r="3810" spans="1:19" x14ac:dyDescent="0.2">
      <c r="A3810" s="29">
        <v>43018</v>
      </c>
      <c r="B3810" s="1" t="s">
        <v>200</v>
      </c>
      <c r="C3810" s="27">
        <v>44193</v>
      </c>
      <c r="D3810" s="1">
        <v>52294</v>
      </c>
      <c r="J3810" s="1" t="s">
        <v>0</v>
      </c>
      <c r="K3810" s="1" t="s">
        <v>49</v>
      </c>
      <c r="L3810" s="1">
        <v>-1.5</v>
      </c>
      <c r="M3810" s="1">
        <v>99</v>
      </c>
      <c r="N3810" s="6"/>
      <c r="O3810" s="6">
        <v>148.5</v>
      </c>
      <c r="P3810" s="6">
        <v>-1183380.3799999999</v>
      </c>
      <c r="R3810" s="31">
        <v>-148.5</v>
      </c>
      <c r="S3810" s="28">
        <v>44196</v>
      </c>
    </row>
    <row r="3811" spans="1:19" x14ac:dyDescent="0.2">
      <c r="A3811" s="29">
        <v>43018</v>
      </c>
      <c r="B3811" s="1" t="s">
        <v>200</v>
      </c>
      <c r="C3811" s="27">
        <v>44193</v>
      </c>
      <c r="D3811" s="1">
        <v>52294</v>
      </c>
      <c r="J3811" s="1" t="s">
        <v>0</v>
      </c>
      <c r="K3811" s="1" t="s">
        <v>49</v>
      </c>
      <c r="L3811" s="1">
        <v>-1</v>
      </c>
      <c r="M3811" s="1">
        <v>99</v>
      </c>
      <c r="N3811" s="6"/>
      <c r="O3811" s="6">
        <v>99</v>
      </c>
      <c r="P3811" s="6">
        <v>-1183132.8799999999</v>
      </c>
      <c r="R3811" s="31">
        <v>-99</v>
      </c>
      <c r="S3811" s="28">
        <v>44196</v>
      </c>
    </row>
    <row r="3812" spans="1:19" x14ac:dyDescent="0.2">
      <c r="A3812" s="29">
        <v>43018</v>
      </c>
      <c r="B3812" s="1" t="s">
        <v>200</v>
      </c>
      <c r="C3812" s="27">
        <v>44193</v>
      </c>
      <c r="D3812" s="1">
        <v>52294</v>
      </c>
      <c r="J3812" s="1" t="s">
        <v>0</v>
      </c>
      <c r="K3812" s="1" t="s">
        <v>49</v>
      </c>
      <c r="L3812" s="1">
        <v>-1</v>
      </c>
      <c r="M3812" s="1">
        <v>99</v>
      </c>
      <c r="N3812" s="6"/>
      <c r="O3812" s="6">
        <v>99</v>
      </c>
      <c r="P3812" s="6">
        <v>-1183627.8799999999</v>
      </c>
      <c r="R3812" s="31">
        <v>-99</v>
      </c>
      <c r="S3812" s="28">
        <v>44196</v>
      </c>
    </row>
    <row r="3813" spans="1:19" x14ac:dyDescent="0.2">
      <c r="A3813" s="29">
        <v>43018</v>
      </c>
      <c r="B3813" s="1" t="s">
        <v>200</v>
      </c>
      <c r="C3813" s="27">
        <v>44193</v>
      </c>
      <c r="D3813" s="1">
        <v>52294</v>
      </c>
      <c r="J3813" s="1" t="s">
        <v>0</v>
      </c>
      <c r="K3813" s="1" t="s">
        <v>49</v>
      </c>
      <c r="L3813" s="1">
        <v>-1</v>
      </c>
      <c r="M3813" s="1">
        <v>99</v>
      </c>
      <c r="N3813" s="6"/>
      <c r="O3813" s="6">
        <v>99</v>
      </c>
      <c r="P3813" s="6">
        <v>-1183726.8799999999</v>
      </c>
      <c r="R3813" s="31">
        <v>-99</v>
      </c>
      <c r="S3813" s="28">
        <v>44196</v>
      </c>
    </row>
    <row r="3814" spans="1:19" x14ac:dyDescent="0.2">
      <c r="A3814" s="29">
        <v>43018</v>
      </c>
      <c r="B3814" s="1" t="s">
        <v>200</v>
      </c>
      <c r="C3814" s="27">
        <v>44193</v>
      </c>
      <c r="D3814" s="1">
        <v>52294</v>
      </c>
      <c r="J3814" s="1" t="s">
        <v>0</v>
      </c>
      <c r="K3814" s="1" t="s">
        <v>49</v>
      </c>
      <c r="L3814" s="1">
        <v>-0.75</v>
      </c>
      <c r="M3814" s="1">
        <v>99</v>
      </c>
      <c r="N3814" s="6"/>
      <c r="O3814" s="6">
        <v>74.25</v>
      </c>
      <c r="P3814" s="6">
        <v>-1181746.8799999999</v>
      </c>
      <c r="R3814" s="31">
        <v>-74.25</v>
      </c>
      <c r="S3814" s="28">
        <v>44196</v>
      </c>
    </row>
    <row r="3815" spans="1:19" x14ac:dyDescent="0.2">
      <c r="A3815" s="29">
        <v>43018</v>
      </c>
      <c r="B3815" s="1" t="s">
        <v>200</v>
      </c>
      <c r="C3815" s="27">
        <v>44193</v>
      </c>
      <c r="D3815" s="1">
        <v>52294</v>
      </c>
      <c r="J3815" s="1" t="s">
        <v>0</v>
      </c>
      <c r="K3815" s="1" t="s">
        <v>49</v>
      </c>
      <c r="L3815" s="1">
        <v>-0.75</v>
      </c>
      <c r="M3815" s="1">
        <v>99</v>
      </c>
      <c r="N3815" s="6"/>
      <c r="O3815" s="6">
        <v>74.25</v>
      </c>
      <c r="P3815" s="6">
        <v>-1183207.1299999999</v>
      </c>
      <c r="R3815" s="31">
        <v>-74.25</v>
      </c>
      <c r="S3815" s="28">
        <v>44196</v>
      </c>
    </row>
    <row r="3816" spans="1:19" x14ac:dyDescent="0.2">
      <c r="A3816" s="29">
        <v>43018</v>
      </c>
      <c r="B3816" s="1" t="s">
        <v>200</v>
      </c>
      <c r="C3816" s="27">
        <v>44193</v>
      </c>
      <c r="D3816" s="1">
        <v>52294</v>
      </c>
      <c r="J3816" s="1" t="s">
        <v>0</v>
      </c>
      <c r="K3816" s="1" t="s">
        <v>49</v>
      </c>
      <c r="L3816" s="1">
        <v>-0.75</v>
      </c>
      <c r="M3816" s="1">
        <v>99</v>
      </c>
      <c r="N3816" s="6"/>
      <c r="O3816" s="6">
        <v>74.25</v>
      </c>
      <c r="P3816" s="6">
        <v>-1183528.8799999999</v>
      </c>
      <c r="R3816" s="31">
        <v>-74.25</v>
      </c>
      <c r="S3816" s="28">
        <v>44196</v>
      </c>
    </row>
    <row r="3817" spans="1:19" x14ac:dyDescent="0.2">
      <c r="A3817" s="29">
        <v>43018</v>
      </c>
      <c r="B3817" s="1" t="s">
        <v>200</v>
      </c>
      <c r="C3817" s="27">
        <v>44193</v>
      </c>
      <c r="D3817" s="1">
        <v>52294</v>
      </c>
      <c r="J3817" s="1" t="s">
        <v>0</v>
      </c>
      <c r="K3817" s="1" t="s">
        <v>49</v>
      </c>
      <c r="L3817" s="1">
        <v>-0.5</v>
      </c>
      <c r="M3817" s="1">
        <v>99</v>
      </c>
      <c r="N3817" s="6"/>
      <c r="O3817" s="6">
        <v>49.5</v>
      </c>
      <c r="P3817" s="6">
        <v>-1183429.8799999999</v>
      </c>
      <c r="R3817" s="31">
        <v>-49.5</v>
      </c>
      <c r="S3817" s="28">
        <v>44196</v>
      </c>
    </row>
    <row r="3818" spans="1:19" x14ac:dyDescent="0.2">
      <c r="A3818" s="29">
        <v>43018</v>
      </c>
      <c r="B3818" s="1" t="s">
        <v>200</v>
      </c>
      <c r="C3818" s="27">
        <v>44193</v>
      </c>
      <c r="D3818" s="1">
        <v>52294</v>
      </c>
      <c r="J3818" s="1" t="s">
        <v>0</v>
      </c>
      <c r="K3818" s="1" t="s">
        <v>49</v>
      </c>
      <c r="L3818" s="1">
        <v>-0.5</v>
      </c>
      <c r="M3818" s="1">
        <v>99</v>
      </c>
      <c r="N3818" s="6"/>
      <c r="O3818" s="6">
        <v>49.5</v>
      </c>
      <c r="P3818" s="6">
        <v>-1183776.3799999999</v>
      </c>
      <c r="R3818" s="31">
        <v>-49.5</v>
      </c>
      <c r="S3818" s="28">
        <v>44196</v>
      </c>
    </row>
    <row r="3819" spans="1:19" x14ac:dyDescent="0.2">
      <c r="A3819" s="29">
        <v>43018</v>
      </c>
      <c r="B3819" s="1" t="s">
        <v>200</v>
      </c>
      <c r="C3819" s="27">
        <v>44193</v>
      </c>
      <c r="D3819" s="1">
        <v>52294</v>
      </c>
      <c r="J3819" s="1" t="s">
        <v>0</v>
      </c>
      <c r="K3819" s="1" t="s">
        <v>49</v>
      </c>
      <c r="L3819" s="1">
        <v>-0.25</v>
      </c>
      <c r="M3819" s="1">
        <v>99</v>
      </c>
      <c r="N3819" s="6"/>
      <c r="O3819" s="6">
        <v>24.75</v>
      </c>
      <c r="P3819" s="6">
        <v>-1183231.8799999999</v>
      </c>
      <c r="R3819" s="31">
        <v>-24.75</v>
      </c>
      <c r="S3819" s="28">
        <v>44196</v>
      </c>
    </row>
    <row r="3820" spans="1:19" x14ac:dyDescent="0.2">
      <c r="A3820" s="29">
        <v>43018</v>
      </c>
      <c r="B3820" s="1" t="s">
        <v>200</v>
      </c>
      <c r="C3820" s="27">
        <v>44193</v>
      </c>
      <c r="D3820" s="1">
        <v>52294</v>
      </c>
      <c r="J3820" s="1" t="s">
        <v>0</v>
      </c>
      <c r="K3820" s="1" t="s">
        <v>49</v>
      </c>
      <c r="L3820" s="1">
        <v>-0.25</v>
      </c>
      <c r="M3820" s="1">
        <v>99</v>
      </c>
      <c r="N3820" s="6"/>
      <c r="O3820" s="6">
        <v>24.75</v>
      </c>
      <c r="P3820" s="6">
        <v>-1183454.6299999999</v>
      </c>
      <c r="R3820" s="31">
        <v>-24.75</v>
      </c>
      <c r="S3820" s="28">
        <v>44196</v>
      </c>
    </row>
    <row r="3821" spans="1:19" x14ac:dyDescent="0.2">
      <c r="A3821" s="29">
        <v>43038</v>
      </c>
      <c r="B3821" s="1" t="s">
        <v>200</v>
      </c>
      <c r="C3821" s="27">
        <v>44193</v>
      </c>
      <c r="D3821" s="1">
        <v>52300</v>
      </c>
      <c r="J3821" s="1" t="s">
        <v>0</v>
      </c>
      <c r="K3821" s="1" t="s">
        <v>49</v>
      </c>
      <c r="L3821" s="1">
        <v>-5</v>
      </c>
      <c r="M3821" s="1">
        <v>88</v>
      </c>
      <c r="N3821" s="6"/>
      <c r="O3821" s="6">
        <v>440</v>
      </c>
      <c r="P3821" s="6">
        <v>-1184216.3799999999</v>
      </c>
      <c r="R3821" s="31">
        <v>-440</v>
      </c>
      <c r="S3821" s="28">
        <v>44196</v>
      </c>
    </row>
    <row r="3822" spans="1:19" x14ac:dyDescent="0.2">
      <c r="A3822" s="29">
        <v>43038</v>
      </c>
      <c r="B3822" s="1" t="s">
        <v>200</v>
      </c>
      <c r="C3822" s="27">
        <v>44193</v>
      </c>
      <c r="D3822" s="1">
        <v>52300</v>
      </c>
      <c r="J3822" s="1" t="s">
        <v>0</v>
      </c>
      <c r="K3822" s="1" t="s">
        <v>49</v>
      </c>
      <c r="L3822" s="1">
        <v>-2</v>
      </c>
      <c r="M3822" s="1">
        <v>130</v>
      </c>
      <c r="N3822" s="6"/>
      <c r="O3822" s="6">
        <v>260</v>
      </c>
      <c r="P3822" s="6">
        <v>-1184476.3799999999</v>
      </c>
      <c r="R3822" s="31">
        <v>-260</v>
      </c>
      <c r="S3822" s="28">
        <v>44196</v>
      </c>
    </row>
    <row r="3823" spans="1:19" x14ac:dyDescent="0.2">
      <c r="A3823" s="29">
        <v>43039</v>
      </c>
      <c r="B3823" s="1" t="s">
        <v>200</v>
      </c>
      <c r="C3823" s="27">
        <v>44193</v>
      </c>
      <c r="D3823" s="1">
        <v>52301</v>
      </c>
      <c r="J3823" s="1" t="s">
        <v>0</v>
      </c>
      <c r="K3823" s="1" t="s">
        <v>49</v>
      </c>
      <c r="L3823" s="1">
        <v>-0.5</v>
      </c>
      <c r="M3823" s="1">
        <v>88</v>
      </c>
      <c r="N3823" s="6"/>
      <c r="O3823" s="6">
        <v>44</v>
      </c>
      <c r="P3823" s="6">
        <v>-1184520.3799999999</v>
      </c>
      <c r="R3823" s="31">
        <v>-44</v>
      </c>
      <c r="S3823" s="28">
        <v>44196</v>
      </c>
    </row>
    <row r="3824" spans="1:19" x14ac:dyDescent="0.2">
      <c r="A3824" s="29">
        <v>43040</v>
      </c>
      <c r="B3824" s="1" t="s">
        <v>200</v>
      </c>
      <c r="C3824" s="27">
        <v>44193</v>
      </c>
      <c r="D3824" s="1">
        <v>52302</v>
      </c>
      <c r="J3824" s="1" t="s">
        <v>0</v>
      </c>
      <c r="K3824" s="1" t="s">
        <v>49</v>
      </c>
      <c r="L3824" s="1">
        <v>-4.5</v>
      </c>
      <c r="M3824" s="1">
        <v>88</v>
      </c>
      <c r="N3824" s="6"/>
      <c r="O3824" s="6">
        <v>396</v>
      </c>
      <c r="P3824" s="6">
        <v>-1184916.3799999999</v>
      </c>
      <c r="R3824" s="31">
        <v>-396</v>
      </c>
      <c r="S3824" s="28">
        <v>44196</v>
      </c>
    </row>
    <row r="3825" spans="1:19" x14ac:dyDescent="0.2">
      <c r="A3825" s="29">
        <v>43041</v>
      </c>
      <c r="B3825" s="1" t="s">
        <v>200</v>
      </c>
      <c r="C3825" s="27">
        <v>44193</v>
      </c>
      <c r="D3825" s="1">
        <v>52303</v>
      </c>
      <c r="J3825" s="1" t="s">
        <v>0</v>
      </c>
      <c r="K3825" s="1" t="s">
        <v>49</v>
      </c>
      <c r="L3825" s="1">
        <v>-1</v>
      </c>
      <c r="M3825" s="1">
        <v>898</v>
      </c>
      <c r="N3825" s="6"/>
      <c r="O3825" s="6">
        <v>898</v>
      </c>
      <c r="P3825" s="6">
        <v>-1204384.82</v>
      </c>
      <c r="R3825" s="31">
        <v>-898</v>
      </c>
      <c r="S3825" s="28">
        <v>44196</v>
      </c>
    </row>
    <row r="3826" spans="1:19" x14ac:dyDescent="0.2">
      <c r="A3826" s="29">
        <v>43041</v>
      </c>
      <c r="B3826" s="1" t="s">
        <v>200</v>
      </c>
      <c r="C3826" s="27">
        <v>44193</v>
      </c>
      <c r="D3826" s="1">
        <v>52303</v>
      </c>
      <c r="J3826" s="1" t="s">
        <v>0</v>
      </c>
      <c r="K3826" s="1" t="s">
        <v>49</v>
      </c>
      <c r="L3826" s="1">
        <v>-5</v>
      </c>
      <c r="M3826" s="1">
        <v>88</v>
      </c>
      <c r="N3826" s="6"/>
      <c r="O3826" s="6">
        <v>440</v>
      </c>
      <c r="P3826" s="6">
        <v>-1189118.3799999999</v>
      </c>
      <c r="R3826" s="31">
        <v>-440</v>
      </c>
      <c r="S3826" s="28">
        <v>44196</v>
      </c>
    </row>
    <row r="3827" spans="1:19" x14ac:dyDescent="0.2">
      <c r="A3827" s="29">
        <v>43041</v>
      </c>
      <c r="B3827" s="1" t="s">
        <v>200</v>
      </c>
      <c r="C3827" s="27">
        <v>44193</v>
      </c>
      <c r="D3827" s="1">
        <v>52303</v>
      </c>
      <c r="J3827" s="1" t="s">
        <v>0</v>
      </c>
      <c r="K3827" s="1" t="s">
        <v>49</v>
      </c>
      <c r="L3827" s="1">
        <v>-4.5</v>
      </c>
      <c r="M3827" s="1">
        <v>88</v>
      </c>
      <c r="N3827" s="6"/>
      <c r="O3827" s="6">
        <v>396</v>
      </c>
      <c r="P3827" s="6">
        <v>-1185312.3799999999</v>
      </c>
      <c r="R3827" s="31">
        <v>-396</v>
      </c>
      <c r="S3827" s="28">
        <v>44196</v>
      </c>
    </row>
    <row r="3828" spans="1:19" x14ac:dyDescent="0.2">
      <c r="A3828" s="29">
        <v>43041</v>
      </c>
      <c r="B3828" s="1" t="s">
        <v>200</v>
      </c>
      <c r="C3828" s="27">
        <v>44193</v>
      </c>
      <c r="D3828" s="1">
        <v>52303</v>
      </c>
      <c r="J3828" s="1" t="s">
        <v>0</v>
      </c>
      <c r="K3828" s="1" t="s">
        <v>49</v>
      </c>
      <c r="L3828" s="1">
        <v>-4.5</v>
      </c>
      <c r="M3828" s="1">
        <v>88</v>
      </c>
      <c r="N3828" s="6"/>
      <c r="O3828" s="6">
        <v>396</v>
      </c>
      <c r="P3828" s="6">
        <v>-1187072.3799999999</v>
      </c>
      <c r="R3828" s="31">
        <v>-396</v>
      </c>
      <c r="S3828" s="28">
        <v>44196</v>
      </c>
    </row>
    <row r="3829" spans="1:19" x14ac:dyDescent="0.2">
      <c r="A3829" s="29">
        <v>43041</v>
      </c>
      <c r="B3829" s="1" t="s">
        <v>200</v>
      </c>
      <c r="C3829" s="27">
        <v>44193</v>
      </c>
      <c r="D3829" s="1">
        <v>52303</v>
      </c>
      <c r="J3829" s="1" t="s">
        <v>0</v>
      </c>
      <c r="K3829" s="1" t="s">
        <v>49</v>
      </c>
      <c r="L3829" s="1">
        <v>-4.5</v>
      </c>
      <c r="M3829" s="1">
        <v>88</v>
      </c>
      <c r="N3829" s="6"/>
      <c r="O3829" s="6">
        <v>396</v>
      </c>
      <c r="P3829" s="6">
        <v>-1188678.3799999999</v>
      </c>
      <c r="R3829" s="31">
        <v>-396</v>
      </c>
      <c r="S3829" s="28">
        <v>44196</v>
      </c>
    </row>
    <row r="3830" spans="1:19" x14ac:dyDescent="0.2">
      <c r="A3830" s="29">
        <v>43041</v>
      </c>
      <c r="B3830" s="1" t="s">
        <v>200</v>
      </c>
      <c r="C3830" s="27">
        <v>44193</v>
      </c>
      <c r="D3830" s="1">
        <v>52303</v>
      </c>
      <c r="J3830" s="1" t="s">
        <v>0</v>
      </c>
      <c r="K3830" s="1" t="s">
        <v>49</v>
      </c>
      <c r="L3830" s="1">
        <v>-3.75</v>
      </c>
      <c r="M3830" s="1">
        <v>88</v>
      </c>
      <c r="N3830" s="6"/>
      <c r="O3830" s="6">
        <v>330</v>
      </c>
      <c r="P3830" s="6">
        <v>-1188040.3799999999</v>
      </c>
      <c r="R3830" s="31">
        <v>-330</v>
      </c>
      <c r="S3830" s="28">
        <v>44196</v>
      </c>
    </row>
    <row r="3831" spans="1:19" x14ac:dyDescent="0.2">
      <c r="A3831" s="29">
        <v>43041</v>
      </c>
      <c r="B3831" s="1" t="s">
        <v>200</v>
      </c>
      <c r="C3831" s="27">
        <v>44193</v>
      </c>
      <c r="D3831" s="1">
        <v>52303</v>
      </c>
      <c r="J3831" s="1" t="s">
        <v>0</v>
      </c>
      <c r="K3831" s="1" t="s">
        <v>49</v>
      </c>
      <c r="L3831" s="1">
        <v>-3.5</v>
      </c>
      <c r="M3831" s="1">
        <v>88</v>
      </c>
      <c r="N3831" s="6"/>
      <c r="O3831" s="6">
        <v>308</v>
      </c>
      <c r="P3831" s="6">
        <v>-1186016.3799999999</v>
      </c>
      <c r="R3831" s="31">
        <v>-308</v>
      </c>
      <c r="S3831" s="28">
        <v>44196</v>
      </c>
    </row>
    <row r="3832" spans="1:19" x14ac:dyDescent="0.2">
      <c r="A3832" s="29">
        <v>43041</v>
      </c>
      <c r="B3832" s="1" t="s">
        <v>200</v>
      </c>
      <c r="C3832" s="27">
        <v>44193</v>
      </c>
      <c r="D3832" s="1">
        <v>52303</v>
      </c>
      <c r="J3832" s="1" t="s">
        <v>0</v>
      </c>
      <c r="K3832" s="1" t="s">
        <v>49</v>
      </c>
      <c r="L3832" s="1">
        <v>-3.5</v>
      </c>
      <c r="M3832" s="1">
        <v>88</v>
      </c>
      <c r="N3832" s="6"/>
      <c r="O3832" s="6">
        <v>308</v>
      </c>
      <c r="P3832" s="6">
        <v>-1186544.3799999999</v>
      </c>
      <c r="R3832" s="31">
        <v>-308</v>
      </c>
      <c r="S3832" s="28">
        <v>44196</v>
      </c>
    </row>
    <row r="3833" spans="1:19" x14ac:dyDescent="0.2">
      <c r="A3833" s="29">
        <v>43041</v>
      </c>
      <c r="B3833" s="1" t="s">
        <v>200</v>
      </c>
      <c r="C3833" s="27">
        <v>44193</v>
      </c>
      <c r="D3833" s="1">
        <v>52303</v>
      </c>
      <c r="J3833" s="1" t="s">
        <v>0</v>
      </c>
      <c r="K3833" s="1" t="s">
        <v>49</v>
      </c>
      <c r="L3833" s="1">
        <v>-2.5</v>
      </c>
      <c r="M3833" s="1">
        <v>88</v>
      </c>
      <c r="N3833" s="6"/>
      <c r="O3833" s="6">
        <v>220</v>
      </c>
      <c r="P3833" s="6">
        <v>-1186236.3799999999</v>
      </c>
      <c r="R3833" s="31">
        <v>-220</v>
      </c>
      <c r="S3833" s="28">
        <v>44196</v>
      </c>
    </row>
    <row r="3834" spans="1:19" x14ac:dyDescent="0.2">
      <c r="A3834" s="29">
        <v>43041</v>
      </c>
      <c r="B3834" s="1" t="s">
        <v>200</v>
      </c>
      <c r="C3834" s="27">
        <v>44193</v>
      </c>
      <c r="D3834" s="1">
        <v>52303</v>
      </c>
      <c r="J3834" s="1" t="s">
        <v>0</v>
      </c>
      <c r="K3834" s="1" t="s">
        <v>49</v>
      </c>
      <c r="L3834" s="1">
        <v>-2.25</v>
      </c>
      <c r="M3834" s="1">
        <v>88</v>
      </c>
      <c r="N3834" s="6"/>
      <c r="O3834" s="6">
        <v>198</v>
      </c>
      <c r="P3834" s="6">
        <v>-1185598.3799999999</v>
      </c>
      <c r="R3834" s="31">
        <v>-198</v>
      </c>
      <c r="S3834" s="28">
        <v>44196</v>
      </c>
    </row>
    <row r="3835" spans="1:19" x14ac:dyDescent="0.2">
      <c r="A3835" s="29">
        <v>43041</v>
      </c>
      <c r="B3835" s="1" t="s">
        <v>200</v>
      </c>
      <c r="C3835" s="27">
        <v>44193</v>
      </c>
      <c r="D3835" s="1">
        <v>52303</v>
      </c>
      <c r="J3835" s="1" t="s">
        <v>0</v>
      </c>
      <c r="K3835" s="1" t="s">
        <v>49</v>
      </c>
      <c r="L3835" s="1">
        <v>-2.25</v>
      </c>
      <c r="M3835" s="1">
        <v>88</v>
      </c>
      <c r="N3835" s="6"/>
      <c r="O3835" s="6">
        <v>198</v>
      </c>
      <c r="P3835" s="6">
        <v>-1187556.3799999999</v>
      </c>
      <c r="R3835" s="31">
        <v>-198</v>
      </c>
      <c r="S3835" s="28">
        <v>44196</v>
      </c>
    </row>
    <row r="3836" spans="1:19" x14ac:dyDescent="0.2">
      <c r="A3836" s="29">
        <v>43041</v>
      </c>
      <c r="B3836" s="1" t="s">
        <v>200</v>
      </c>
      <c r="C3836" s="27">
        <v>44193</v>
      </c>
      <c r="D3836" s="1">
        <v>52303</v>
      </c>
      <c r="J3836" s="1" t="s">
        <v>0</v>
      </c>
      <c r="K3836" s="1" t="s">
        <v>49</v>
      </c>
      <c r="L3836" s="1">
        <v>-2</v>
      </c>
      <c r="M3836" s="1">
        <v>88</v>
      </c>
      <c r="N3836" s="6"/>
      <c r="O3836" s="6">
        <v>176</v>
      </c>
      <c r="P3836" s="6">
        <v>-1187248.3799999999</v>
      </c>
      <c r="R3836" s="31">
        <v>-176</v>
      </c>
      <c r="S3836" s="28">
        <v>44196</v>
      </c>
    </row>
    <row r="3837" spans="1:19" x14ac:dyDescent="0.2">
      <c r="A3837" s="29">
        <v>43041</v>
      </c>
      <c r="B3837" s="1" t="s">
        <v>200</v>
      </c>
      <c r="C3837" s="27">
        <v>44193</v>
      </c>
      <c r="D3837" s="1">
        <v>52303</v>
      </c>
      <c r="J3837" s="1" t="s">
        <v>0</v>
      </c>
      <c r="K3837" s="1" t="s">
        <v>49</v>
      </c>
      <c r="L3837" s="1">
        <v>-1.75</v>
      </c>
      <c r="M3837" s="1">
        <v>88</v>
      </c>
      <c r="N3837" s="6"/>
      <c r="O3837" s="6">
        <v>154</v>
      </c>
      <c r="P3837" s="6">
        <v>-1188194.3799999999</v>
      </c>
      <c r="R3837" s="31">
        <v>-154</v>
      </c>
      <c r="S3837" s="28">
        <v>44196</v>
      </c>
    </row>
    <row r="3838" spans="1:19" x14ac:dyDescent="0.2">
      <c r="A3838" s="29">
        <v>43041</v>
      </c>
      <c r="B3838" s="1" t="s">
        <v>200</v>
      </c>
      <c r="C3838" s="27">
        <v>44193</v>
      </c>
      <c r="D3838" s="1">
        <v>52303</v>
      </c>
      <c r="J3838" s="1" t="s">
        <v>0</v>
      </c>
      <c r="K3838" s="1" t="s">
        <v>49</v>
      </c>
      <c r="L3838" s="1">
        <v>-1.25</v>
      </c>
      <c r="M3838" s="1">
        <v>88</v>
      </c>
      <c r="N3838" s="6"/>
      <c r="O3838" s="6">
        <v>110</v>
      </c>
      <c r="P3838" s="6">
        <v>-1185708.3799999999</v>
      </c>
      <c r="R3838" s="31">
        <v>-110</v>
      </c>
      <c r="S3838" s="28">
        <v>44196</v>
      </c>
    </row>
    <row r="3839" spans="1:19" x14ac:dyDescent="0.2">
      <c r="A3839" s="29">
        <v>43041</v>
      </c>
      <c r="B3839" s="1" t="s">
        <v>200</v>
      </c>
      <c r="C3839" s="27">
        <v>44193</v>
      </c>
      <c r="D3839" s="1">
        <v>52303</v>
      </c>
      <c r="J3839" s="1" t="s">
        <v>0</v>
      </c>
      <c r="K3839" s="1" t="s">
        <v>49</v>
      </c>
      <c r="L3839" s="1">
        <v>-1.25</v>
      </c>
      <c r="M3839" s="1">
        <v>88</v>
      </c>
      <c r="N3839" s="6"/>
      <c r="O3839" s="6">
        <v>110</v>
      </c>
      <c r="P3839" s="6">
        <v>-1187358.3799999999</v>
      </c>
      <c r="R3839" s="31">
        <v>-110</v>
      </c>
      <c r="S3839" s="28">
        <v>44196</v>
      </c>
    </row>
    <row r="3840" spans="1:19" x14ac:dyDescent="0.2">
      <c r="A3840" s="29">
        <v>43041</v>
      </c>
      <c r="B3840" s="1" t="s">
        <v>200</v>
      </c>
      <c r="C3840" s="27">
        <v>44193</v>
      </c>
      <c r="D3840" s="1">
        <v>52303</v>
      </c>
      <c r="J3840" s="1" t="s">
        <v>0</v>
      </c>
      <c r="K3840" s="1" t="s">
        <v>49</v>
      </c>
      <c r="L3840" s="1">
        <v>-1</v>
      </c>
      <c r="M3840" s="1">
        <v>88</v>
      </c>
      <c r="N3840" s="6"/>
      <c r="O3840" s="6">
        <v>88</v>
      </c>
      <c r="P3840" s="6">
        <v>-1185400.3799999999</v>
      </c>
      <c r="R3840" s="31">
        <v>-88</v>
      </c>
      <c r="S3840" s="28">
        <v>44196</v>
      </c>
    </row>
    <row r="3841" spans="1:19" x14ac:dyDescent="0.2">
      <c r="A3841" s="29">
        <v>43041</v>
      </c>
      <c r="B3841" s="1" t="s">
        <v>200</v>
      </c>
      <c r="C3841" s="27">
        <v>44193</v>
      </c>
      <c r="D3841" s="1">
        <v>52303</v>
      </c>
      <c r="J3841" s="1" t="s">
        <v>0</v>
      </c>
      <c r="K3841" s="1" t="s">
        <v>49</v>
      </c>
      <c r="L3841" s="1">
        <v>-1</v>
      </c>
      <c r="M3841" s="1">
        <v>88</v>
      </c>
      <c r="N3841" s="6"/>
      <c r="O3841" s="6">
        <v>88</v>
      </c>
      <c r="P3841" s="6">
        <v>-1186632.3799999999</v>
      </c>
      <c r="R3841" s="31">
        <v>-88</v>
      </c>
      <c r="S3841" s="28">
        <v>44196</v>
      </c>
    </row>
    <row r="3842" spans="1:19" x14ac:dyDescent="0.2">
      <c r="A3842" s="29">
        <v>43041</v>
      </c>
      <c r="B3842" s="1" t="s">
        <v>200</v>
      </c>
      <c r="C3842" s="27">
        <v>44193</v>
      </c>
      <c r="D3842" s="1">
        <v>52303</v>
      </c>
      <c r="J3842" s="1" t="s">
        <v>0</v>
      </c>
      <c r="K3842" s="1" t="s">
        <v>49</v>
      </c>
      <c r="L3842" s="1">
        <v>-1</v>
      </c>
      <c r="M3842" s="1">
        <v>88</v>
      </c>
      <c r="N3842" s="6"/>
      <c r="O3842" s="6">
        <v>88</v>
      </c>
      <c r="P3842" s="6">
        <v>-1187710.3799999999</v>
      </c>
      <c r="R3842" s="31">
        <v>-88</v>
      </c>
      <c r="S3842" s="28">
        <v>44196</v>
      </c>
    </row>
    <row r="3843" spans="1:19" x14ac:dyDescent="0.2">
      <c r="A3843" s="29">
        <v>43041</v>
      </c>
      <c r="B3843" s="1" t="s">
        <v>200</v>
      </c>
      <c r="C3843" s="27">
        <v>44193</v>
      </c>
      <c r="D3843" s="1">
        <v>52303</v>
      </c>
      <c r="J3843" s="1" t="s">
        <v>0</v>
      </c>
      <c r="K3843" s="1" t="s">
        <v>49</v>
      </c>
      <c r="L3843" s="1">
        <v>-1</v>
      </c>
      <c r="M3843" s="1">
        <v>88</v>
      </c>
      <c r="N3843" s="6"/>
      <c r="O3843" s="6">
        <v>88</v>
      </c>
      <c r="P3843" s="6">
        <v>-1188282.3799999999</v>
      </c>
      <c r="R3843" s="31">
        <v>-88</v>
      </c>
      <c r="S3843" s="28">
        <v>44196</v>
      </c>
    </row>
    <row r="3844" spans="1:19" x14ac:dyDescent="0.2">
      <c r="A3844" s="29">
        <v>43041</v>
      </c>
      <c r="B3844" s="1" t="s">
        <v>200</v>
      </c>
      <c r="C3844" s="27">
        <v>44193</v>
      </c>
      <c r="D3844" s="1">
        <v>52303</v>
      </c>
      <c r="J3844" s="1" t="s">
        <v>0</v>
      </c>
      <c r="K3844" s="1" t="s">
        <v>49</v>
      </c>
      <c r="L3844" s="1">
        <v>-1</v>
      </c>
      <c r="M3844" s="1">
        <v>88</v>
      </c>
      <c r="N3844" s="6"/>
      <c r="O3844" s="6">
        <v>88</v>
      </c>
      <c r="P3844" s="6">
        <v>-1204472.82</v>
      </c>
      <c r="R3844" s="31">
        <v>-88</v>
      </c>
      <c r="S3844" s="28">
        <v>44196</v>
      </c>
    </row>
    <row r="3845" spans="1:19" x14ac:dyDescent="0.2">
      <c r="A3845" s="29">
        <v>43041</v>
      </c>
      <c r="B3845" s="1" t="s">
        <v>200</v>
      </c>
      <c r="C3845" s="27">
        <v>44193</v>
      </c>
      <c r="D3845" s="1">
        <v>52303</v>
      </c>
      <c r="J3845" s="1" t="s">
        <v>0</v>
      </c>
      <c r="K3845" s="1" t="s">
        <v>49</v>
      </c>
      <c r="L3845" s="1">
        <v>-1</v>
      </c>
      <c r="M3845" s="1">
        <v>88</v>
      </c>
      <c r="N3845" s="6"/>
      <c r="O3845" s="6">
        <v>88</v>
      </c>
      <c r="P3845" s="6">
        <v>-1204560.82</v>
      </c>
      <c r="R3845" s="31">
        <v>-88</v>
      </c>
      <c r="S3845" s="28">
        <v>44196</v>
      </c>
    </row>
    <row r="3846" spans="1:19" x14ac:dyDescent="0.2">
      <c r="A3846" s="29">
        <v>43041</v>
      </c>
      <c r="B3846" s="1" t="s">
        <v>200</v>
      </c>
      <c r="C3846" s="27">
        <v>44193</v>
      </c>
      <c r="D3846" s="1">
        <v>52303</v>
      </c>
      <c r="J3846" s="1" t="s">
        <v>0</v>
      </c>
      <c r="K3846" s="1" t="s">
        <v>49</v>
      </c>
      <c r="L3846" s="1">
        <v>-0.75</v>
      </c>
      <c r="M3846" s="1">
        <v>88</v>
      </c>
      <c r="N3846" s="6"/>
      <c r="O3846" s="6">
        <v>66</v>
      </c>
      <c r="P3846" s="6">
        <v>-1187622.3799999999</v>
      </c>
      <c r="R3846" s="31">
        <v>-66</v>
      </c>
      <c r="S3846" s="28">
        <v>44196</v>
      </c>
    </row>
    <row r="3847" spans="1:19" x14ac:dyDescent="0.2">
      <c r="A3847" s="29">
        <v>43041</v>
      </c>
      <c r="B3847" s="1" t="s">
        <v>200</v>
      </c>
      <c r="C3847" s="27">
        <v>44193</v>
      </c>
      <c r="D3847" s="1">
        <v>52303</v>
      </c>
      <c r="J3847" s="1" t="s">
        <v>0</v>
      </c>
      <c r="K3847" s="1" t="s">
        <v>49</v>
      </c>
      <c r="L3847" s="1">
        <v>-0.5</v>
      </c>
      <c r="M3847" s="1">
        <v>88</v>
      </c>
      <c r="N3847" s="6"/>
      <c r="O3847" s="6">
        <v>44</v>
      </c>
      <c r="P3847" s="6">
        <v>-1186676.3799999999</v>
      </c>
      <c r="R3847" s="31">
        <v>-44</v>
      </c>
      <c r="S3847" s="28">
        <v>44196</v>
      </c>
    </row>
    <row r="3848" spans="1:19" x14ac:dyDescent="0.2">
      <c r="A3848" s="29">
        <v>43041</v>
      </c>
      <c r="B3848" s="1" t="s">
        <v>200</v>
      </c>
      <c r="C3848" s="27">
        <v>44193</v>
      </c>
      <c r="D3848" s="1">
        <v>52303</v>
      </c>
      <c r="J3848" s="1" t="s">
        <v>0</v>
      </c>
      <c r="K3848" s="1" t="s">
        <v>49</v>
      </c>
      <c r="L3848" s="1">
        <v>-0.5</v>
      </c>
      <c r="M3848" s="1">
        <v>88</v>
      </c>
      <c r="N3848" s="6"/>
      <c r="O3848" s="6">
        <v>44</v>
      </c>
      <c r="P3848" s="6">
        <v>-1189162.3799999999</v>
      </c>
      <c r="R3848" s="31">
        <v>-44</v>
      </c>
      <c r="S3848" s="28">
        <v>44196</v>
      </c>
    </row>
    <row r="3849" spans="1:19" x14ac:dyDescent="0.2">
      <c r="A3849" s="29">
        <v>43042</v>
      </c>
      <c r="B3849" s="1" t="s">
        <v>200</v>
      </c>
      <c r="C3849" s="27">
        <v>44193</v>
      </c>
      <c r="D3849" s="1">
        <v>52304</v>
      </c>
      <c r="J3849" s="1" t="s">
        <v>0</v>
      </c>
      <c r="K3849" s="1" t="s">
        <v>49</v>
      </c>
      <c r="L3849" s="1">
        <v>-0.5</v>
      </c>
      <c r="M3849" s="1">
        <v>110</v>
      </c>
      <c r="N3849" s="6"/>
      <c r="O3849" s="6">
        <v>55</v>
      </c>
      <c r="P3849" s="6">
        <v>-1189244.8799999999</v>
      </c>
      <c r="R3849" s="31">
        <v>-55</v>
      </c>
      <c r="S3849" s="28">
        <v>44196</v>
      </c>
    </row>
    <row r="3850" spans="1:19" x14ac:dyDescent="0.2">
      <c r="A3850" s="29">
        <v>43042</v>
      </c>
      <c r="B3850" s="1" t="s">
        <v>200</v>
      </c>
      <c r="C3850" s="27">
        <v>44193</v>
      </c>
      <c r="D3850" s="1">
        <v>52304</v>
      </c>
      <c r="J3850" s="1" t="s">
        <v>0</v>
      </c>
      <c r="K3850" s="1" t="s">
        <v>49</v>
      </c>
      <c r="L3850" s="1">
        <v>-0.25</v>
      </c>
      <c r="M3850" s="1">
        <v>110</v>
      </c>
      <c r="N3850" s="6"/>
      <c r="O3850" s="6">
        <v>27.5</v>
      </c>
      <c r="P3850" s="6">
        <v>-1189189.8799999999</v>
      </c>
      <c r="R3850" s="31">
        <v>-27.5</v>
      </c>
      <c r="S3850" s="28">
        <v>44196</v>
      </c>
    </row>
    <row r="3851" spans="1:19" x14ac:dyDescent="0.2">
      <c r="A3851" s="29">
        <v>43044</v>
      </c>
      <c r="B3851" s="1" t="s">
        <v>200</v>
      </c>
      <c r="C3851" s="27">
        <v>44193</v>
      </c>
      <c r="D3851" s="1">
        <v>52306</v>
      </c>
      <c r="J3851" s="1" t="s">
        <v>0</v>
      </c>
      <c r="K3851" s="1" t="s">
        <v>49</v>
      </c>
      <c r="L3851" s="1">
        <v>-2</v>
      </c>
      <c r="M3851" s="1">
        <v>88</v>
      </c>
      <c r="N3851" s="6"/>
      <c r="O3851" s="6">
        <v>176</v>
      </c>
      <c r="P3851" s="6">
        <v>-1189420.8799999999</v>
      </c>
      <c r="R3851" s="31">
        <v>-176</v>
      </c>
      <c r="S3851" s="28">
        <v>44196</v>
      </c>
    </row>
    <row r="3852" spans="1:19" x14ac:dyDescent="0.2">
      <c r="A3852" s="29">
        <v>43045</v>
      </c>
      <c r="B3852" s="1" t="s">
        <v>200</v>
      </c>
      <c r="C3852" s="27">
        <v>44193</v>
      </c>
      <c r="D3852" s="1">
        <v>52307</v>
      </c>
      <c r="J3852" s="1" t="s">
        <v>0</v>
      </c>
      <c r="K3852" s="1" t="s">
        <v>49</v>
      </c>
      <c r="L3852" s="1">
        <v>-9.75</v>
      </c>
      <c r="M3852" s="1">
        <v>88</v>
      </c>
      <c r="N3852" s="6"/>
      <c r="O3852" s="6">
        <v>858</v>
      </c>
      <c r="P3852" s="6">
        <v>-1190278.8799999999</v>
      </c>
      <c r="R3852" s="31">
        <v>-858</v>
      </c>
      <c r="S3852" s="28">
        <v>44196</v>
      </c>
    </row>
    <row r="3853" spans="1:19" x14ac:dyDescent="0.2">
      <c r="A3853" s="29">
        <v>43045</v>
      </c>
      <c r="B3853" s="1" t="s">
        <v>200</v>
      </c>
      <c r="C3853" s="27">
        <v>44193</v>
      </c>
      <c r="D3853" s="1">
        <v>52307</v>
      </c>
      <c r="J3853" s="1" t="s">
        <v>0</v>
      </c>
      <c r="K3853" s="1" t="s">
        <v>49</v>
      </c>
      <c r="L3853" s="1">
        <v>-8.5</v>
      </c>
      <c r="M3853" s="1">
        <v>88</v>
      </c>
      <c r="N3853" s="6"/>
      <c r="O3853" s="6">
        <v>748</v>
      </c>
      <c r="P3853" s="6">
        <v>-1191708.8799999999</v>
      </c>
      <c r="R3853" s="31">
        <v>-748</v>
      </c>
      <c r="S3853" s="28">
        <v>44196</v>
      </c>
    </row>
    <row r="3854" spans="1:19" x14ac:dyDescent="0.2">
      <c r="A3854" s="29">
        <v>43045</v>
      </c>
      <c r="B3854" s="1" t="s">
        <v>200</v>
      </c>
      <c r="C3854" s="27">
        <v>44193</v>
      </c>
      <c r="D3854" s="1">
        <v>52307</v>
      </c>
      <c r="J3854" s="1" t="s">
        <v>0</v>
      </c>
      <c r="K3854" s="1" t="s">
        <v>49</v>
      </c>
      <c r="L3854" s="1">
        <v>-7.75</v>
      </c>
      <c r="M3854" s="1">
        <v>88</v>
      </c>
      <c r="N3854" s="6"/>
      <c r="O3854" s="6">
        <v>682</v>
      </c>
      <c r="P3854" s="6">
        <v>-1190960.8799999999</v>
      </c>
      <c r="R3854" s="31">
        <v>-682</v>
      </c>
      <c r="S3854" s="28">
        <v>44196</v>
      </c>
    </row>
    <row r="3855" spans="1:19" x14ac:dyDescent="0.2">
      <c r="A3855" s="29">
        <v>43047</v>
      </c>
      <c r="B3855" s="1" t="s">
        <v>200</v>
      </c>
      <c r="C3855" s="27">
        <v>44193</v>
      </c>
      <c r="D3855" s="1">
        <v>52309</v>
      </c>
      <c r="J3855" s="1" t="s">
        <v>0</v>
      </c>
      <c r="K3855" s="1" t="s">
        <v>49</v>
      </c>
      <c r="L3855" s="1">
        <v>-1</v>
      </c>
      <c r="M3855" s="1">
        <v>298</v>
      </c>
      <c r="N3855" s="6"/>
      <c r="O3855" s="6">
        <v>298</v>
      </c>
      <c r="P3855" s="6">
        <v>-1201266.8799999999</v>
      </c>
      <c r="R3855" s="31">
        <v>-298</v>
      </c>
      <c r="S3855" s="28">
        <v>44196</v>
      </c>
    </row>
    <row r="3856" spans="1:19" x14ac:dyDescent="0.2">
      <c r="A3856" s="29">
        <v>43047</v>
      </c>
      <c r="B3856" s="1" t="s">
        <v>200</v>
      </c>
      <c r="C3856" s="27">
        <v>44193</v>
      </c>
      <c r="D3856" s="1">
        <v>52309</v>
      </c>
      <c r="J3856" s="1" t="s">
        <v>0</v>
      </c>
      <c r="K3856" s="1" t="s">
        <v>49</v>
      </c>
      <c r="L3856" s="1">
        <v>-0.75</v>
      </c>
      <c r="M3856" s="1">
        <v>88</v>
      </c>
      <c r="N3856" s="6"/>
      <c r="O3856" s="6">
        <v>66</v>
      </c>
      <c r="P3856" s="6">
        <v>-1191774.8799999999</v>
      </c>
      <c r="R3856" s="31">
        <v>-66</v>
      </c>
      <c r="S3856" s="28">
        <v>44196</v>
      </c>
    </row>
    <row r="3857" spans="1:19" x14ac:dyDescent="0.2">
      <c r="A3857" s="29">
        <v>43047</v>
      </c>
      <c r="B3857" s="1" t="s">
        <v>200</v>
      </c>
      <c r="C3857" s="27">
        <v>44193</v>
      </c>
      <c r="D3857" s="1">
        <v>52309</v>
      </c>
      <c r="J3857" s="1" t="s">
        <v>0</v>
      </c>
      <c r="K3857" s="1" t="s">
        <v>49</v>
      </c>
      <c r="L3857" s="1">
        <v>-0.75</v>
      </c>
      <c r="M3857" s="1">
        <v>88</v>
      </c>
      <c r="N3857" s="6"/>
      <c r="O3857" s="6">
        <v>66</v>
      </c>
      <c r="P3857" s="6">
        <v>-1191840.8799999999</v>
      </c>
      <c r="R3857" s="31">
        <v>-66</v>
      </c>
      <c r="S3857" s="28">
        <v>44196</v>
      </c>
    </row>
    <row r="3858" spans="1:19" x14ac:dyDescent="0.2">
      <c r="A3858" s="29">
        <v>43048</v>
      </c>
      <c r="B3858" s="1" t="s">
        <v>200</v>
      </c>
      <c r="C3858" s="27">
        <v>44193</v>
      </c>
      <c r="D3858" s="1">
        <v>52310</v>
      </c>
      <c r="J3858" s="1" t="s">
        <v>0</v>
      </c>
      <c r="K3858" s="1" t="s">
        <v>49</v>
      </c>
      <c r="L3858" s="1">
        <v>-3.25</v>
      </c>
      <c r="M3858" s="1">
        <v>88</v>
      </c>
      <c r="N3858" s="6"/>
      <c r="O3858" s="6">
        <v>286</v>
      </c>
      <c r="P3858" s="6">
        <v>-1192256.8799999999</v>
      </c>
      <c r="R3858" s="31">
        <v>-286</v>
      </c>
      <c r="S3858" s="28">
        <v>44196</v>
      </c>
    </row>
    <row r="3859" spans="1:19" x14ac:dyDescent="0.2">
      <c r="A3859" s="29">
        <v>43048</v>
      </c>
      <c r="B3859" s="1" t="s">
        <v>200</v>
      </c>
      <c r="C3859" s="27">
        <v>44193</v>
      </c>
      <c r="D3859" s="1">
        <v>52310</v>
      </c>
      <c r="J3859" s="1" t="s">
        <v>0</v>
      </c>
      <c r="K3859" s="1" t="s">
        <v>49</v>
      </c>
      <c r="L3859" s="1">
        <v>-2.25</v>
      </c>
      <c r="M3859" s="1">
        <v>88</v>
      </c>
      <c r="N3859" s="6"/>
      <c r="O3859" s="6">
        <v>198</v>
      </c>
      <c r="P3859" s="6">
        <v>-1192630.8799999999</v>
      </c>
      <c r="R3859" s="31">
        <v>-198</v>
      </c>
      <c r="S3859" s="28">
        <v>44196</v>
      </c>
    </row>
    <row r="3860" spans="1:19" x14ac:dyDescent="0.2">
      <c r="A3860" s="29">
        <v>43048</v>
      </c>
      <c r="B3860" s="1" t="s">
        <v>200</v>
      </c>
      <c r="C3860" s="27">
        <v>44193</v>
      </c>
      <c r="D3860" s="1">
        <v>52310</v>
      </c>
      <c r="J3860" s="1" t="s">
        <v>0</v>
      </c>
      <c r="K3860" s="1" t="s">
        <v>49</v>
      </c>
      <c r="L3860" s="1">
        <v>-2.25</v>
      </c>
      <c r="M3860" s="1">
        <v>88</v>
      </c>
      <c r="N3860" s="6"/>
      <c r="O3860" s="6">
        <v>198</v>
      </c>
      <c r="P3860" s="6">
        <v>-1193224.8799999999</v>
      </c>
      <c r="R3860" s="31">
        <v>-198</v>
      </c>
      <c r="S3860" s="28">
        <v>44196</v>
      </c>
    </row>
    <row r="3861" spans="1:19" x14ac:dyDescent="0.2">
      <c r="A3861" s="29">
        <v>43048</v>
      </c>
      <c r="B3861" s="1" t="s">
        <v>200</v>
      </c>
      <c r="C3861" s="27">
        <v>44193</v>
      </c>
      <c r="D3861" s="1">
        <v>52310</v>
      </c>
      <c r="J3861" s="1" t="s">
        <v>0</v>
      </c>
      <c r="K3861" s="1" t="s">
        <v>49</v>
      </c>
      <c r="L3861" s="1">
        <v>-1.75</v>
      </c>
      <c r="M3861" s="1">
        <v>88</v>
      </c>
      <c r="N3861" s="6"/>
      <c r="O3861" s="6">
        <v>154</v>
      </c>
      <c r="P3861" s="6">
        <v>-1192960.8799999999</v>
      </c>
      <c r="R3861" s="31">
        <v>-154</v>
      </c>
      <c r="S3861" s="28">
        <v>44196</v>
      </c>
    </row>
    <row r="3862" spans="1:19" x14ac:dyDescent="0.2">
      <c r="A3862" s="29">
        <v>43048</v>
      </c>
      <c r="B3862" s="1" t="s">
        <v>200</v>
      </c>
      <c r="C3862" s="27">
        <v>44193</v>
      </c>
      <c r="D3862" s="1">
        <v>52310</v>
      </c>
      <c r="J3862" s="1" t="s">
        <v>0</v>
      </c>
      <c r="K3862" s="1" t="s">
        <v>49</v>
      </c>
      <c r="L3862" s="1">
        <v>-1</v>
      </c>
      <c r="M3862" s="1">
        <v>130</v>
      </c>
      <c r="N3862" s="6"/>
      <c r="O3862" s="6">
        <v>130</v>
      </c>
      <c r="P3862" s="6">
        <v>-1191970.8799999999</v>
      </c>
      <c r="R3862" s="31">
        <v>-130</v>
      </c>
      <c r="S3862" s="28">
        <v>44196</v>
      </c>
    </row>
    <row r="3863" spans="1:19" x14ac:dyDescent="0.2">
      <c r="A3863" s="29">
        <v>43048</v>
      </c>
      <c r="B3863" s="1" t="s">
        <v>200</v>
      </c>
      <c r="C3863" s="27">
        <v>44193</v>
      </c>
      <c r="D3863" s="1">
        <v>52310</v>
      </c>
      <c r="J3863" s="1" t="s">
        <v>0</v>
      </c>
      <c r="K3863" s="1" t="s">
        <v>49</v>
      </c>
      <c r="L3863" s="1">
        <v>-1.25</v>
      </c>
      <c r="M3863" s="1">
        <v>88</v>
      </c>
      <c r="N3863" s="6"/>
      <c r="O3863" s="6">
        <v>110</v>
      </c>
      <c r="P3863" s="6">
        <v>-1192366.8799999999</v>
      </c>
      <c r="R3863" s="31">
        <v>-110</v>
      </c>
      <c r="S3863" s="28">
        <v>44196</v>
      </c>
    </row>
    <row r="3864" spans="1:19" x14ac:dyDescent="0.2">
      <c r="A3864" s="29">
        <v>43048</v>
      </c>
      <c r="B3864" s="1" t="s">
        <v>200</v>
      </c>
      <c r="C3864" s="27">
        <v>44193</v>
      </c>
      <c r="D3864" s="1">
        <v>52310</v>
      </c>
      <c r="J3864" s="1" t="s">
        <v>0</v>
      </c>
      <c r="K3864" s="1" t="s">
        <v>49</v>
      </c>
      <c r="L3864" s="1">
        <v>-1.25</v>
      </c>
      <c r="M3864" s="1">
        <v>88</v>
      </c>
      <c r="N3864" s="6"/>
      <c r="O3864" s="6">
        <v>110</v>
      </c>
      <c r="P3864" s="6">
        <v>-1192740.8799999999</v>
      </c>
      <c r="R3864" s="31">
        <v>-110</v>
      </c>
      <c r="S3864" s="28">
        <v>44196</v>
      </c>
    </row>
    <row r="3865" spans="1:19" x14ac:dyDescent="0.2">
      <c r="A3865" s="29">
        <v>43048</v>
      </c>
      <c r="B3865" s="1" t="s">
        <v>200</v>
      </c>
      <c r="C3865" s="27">
        <v>44193</v>
      </c>
      <c r="D3865" s="1">
        <v>52310</v>
      </c>
      <c r="J3865" s="1" t="s">
        <v>0</v>
      </c>
      <c r="K3865" s="1" t="s">
        <v>49</v>
      </c>
      <c r="L3865" s="1">
        <v>-0.75</v>
      </c>
      <c r="M3865" s="1">
        <v>88</v>
      </c>
      <c r="N3865" s="6"/>
      <c r="O3865" s="6">
        <v>66</v>
      </c>
      <c r="P3865" s="6">
        <v>-1192806.8799999999</v>
      </c>
      <c r="R3865" s="31">
        <v>-66</v>
      </c>
      <c r="S3865" s="28">
        <v>44196</v>
      </c>
    </row>
    <row r="3866" spans="1:19" x14ac:dyDescent="0.2">
      <c r="A3866" s="29">
        <v>43048</v>
      </c>
      <c r="B3866" s="1" t="s">
        <v>200</v>
      </c>
      <c r="C3866" s="27">
        <v>44193</v>
      </c>
      <c r="D3866" s="1">
        <v>52310</v>
      </c>
      <c r="J3866" s="1" t="s">
        <v>0</v>
      </c>
      <c r="K3866" s="1" t="s">
        <v>49</v>
      </c>
      <c r="L3866" s="1">
        <v>-0.75</v>
      </c>
      <c r="M3866" s="1">
        <v>88</v>
      </c>
      <c r="N3866" s="6"/>
      <c r="O3866" s="6">
        <v>66</v>
      </c>
      <c r="P3866" s="6">
        <v>-1193026.8799999999</v>
      </c>
      <c r="R3866" s="31">
        <v>-66</v>
      </c>
      <c r="S3866" s="28">
        <v>44196</v>
      </c>
    </row>
    <row r="3867" spans="1:19" x14ac:dyDescent="0.2">
      <c r="A3867" s="29">
        <v>43048</v>
      </c>
      <c r="B3867" s="1" t="s">
        <v>200</v>
      </c>
      <c r="C3867" s="27">
        <v>44193</v>
      </c>
      <c r="D3867" s="1">
        <v>52310</v>
      </c>
      <c r="J3867" s="1" t="s">
        <v>0</v>
      </c>
      <c r="K3867" s="1" t="s">
        <v>49</v>
      </c>
      <c r="L3867" s="1">
        <v>-0.5</v>
      </c>
      <c r="M3867" s="1">
        <v>88</v>
      </c>
      <c r="N3867" s="6"/>
      <c r="O3867" s="6">
        <v>44</v>
      </c>
      <c r="P3867" s="6">
        <v>-1192410.8799999999</v>
      </c>
      <c r="R3867" s="31">
        <v>-44</v>
      </c>
      <c r="S3867" s="28">
        <v>44196</v>
      </c>
    </row>
    <row r="3868" spans="1:19" x14ac:dyDescent="0.2">
      <c r="A3868" s="29">
        <v>43048</v>
      </c>
      <c r="B3868" s="1" t="s">
        <v>200</v>
      </c>
      <c r="C3868" s="27">
        <v>44193</v>
      </c>
      <c r="D3868" s="1">
        <v>52310</v>
      </c>
      <c r="J3868" s="1" t="s">
        <v>0</v>
      </c>
      <c r="K3868" s="1" t="s">
        <v>49</v>
      </c>
      <c r="L3868" s="1">
        <v>-1</v>
      </c>
      <c r="M3868" s="1">
        <v>28</v>
      </c>
      <c r="N3868" s="6"/>
      <c r="O3868" s="6">
        <v>28</v>
      </c>
      <c r="P3868" s="6">
        <v>-1202128.8799999999</v>
      </c>
      <c r="R3868" s="31">
        <v>-28</v>
      </c>
      <c r="S3868" s="28">
        <v>44196</v>
      </c>
    </row>
    <row r="3869" spans="1:19" x14ac:dyDescent="0.2">
      <c r="A3869" s="29">
        <v>43048</v>
      </c>
      <c r="B3869" s="1" t="s">
        <v>200</v>
      </c>
      <c r="C3869" s="27">
        <v>44193</v>
      </c>
      <c r="D3869" s="1">
        <v>52310</v>
      </c>
      <c r="J3869" s="1" t="s">
        <v>0</v>
      </c>
      <c r="K3869" s="1" t="s">
        <v>49</v>
      </c>
      <c r="L3869" s="1">
        <v>-0.25</v>
      </c>
      <c r="M3869" s="1">
        <v>88</v>
      </c>
      <c r="N3869" s="6"/>
      <c r="O3869" s="6">
        <v>22</v>
      </c>
      <c r="P3869" s="6">
        <v>-1192432.8799999999</v>
      </c>
      <c r="R3869" s="31">
        <v>-22</v>
      </c>
      <c r="S3869" s="28">
        <v>44196</v>
      </c>
    </row>
    <row r="3870" spans="1:19" x14ac:dyDescent="0.2">
      <c r="A3870" s="29">
        <v>43048</v>
      </c>
      <c r="B3870" s="1" t="s">
        <v>200</v>
      </c>
      <c r="C3870" s="27">
        <v>44193</v>
      </c>
      <c r="D3870" s="1">
        <v>52310</v>
      </c>
      <c r="J3870" s="1" t="s">
        <v>0</v>
      </c>
      <c r="K3870" s="1" t="s">
        <v>49</v>
      </c>
      <c r="L3870" s="1">
        <v>-0.25</v>
      </c>
      <c r="M3870" s="1">
        <v>88</v>
      </c>
      <c r="N3870" s="6"/>
      <c r="O3870" s="6">
        <v>22</v>
      </c>
      <c r="P3870" s="6">
        <v>-1202150.8799999999</v>
      </c>
      <c r="R3870" s="31">
        <v>-22</v>
      </c>
      <c r="S3870" s="28">
        <v>44196</v>
      </c>
    </row>
    <row r="3871" spans="1:19" x14ac:dyDescent="0.2">
      <c r="A3871" s="29">
        <v>43049</v>
      </c>
      <c r="B3871" s="1" t="s">
        <v>200</v>
      </c>
      <c r="C3871" s="27">
        <v>44193</v>
      </c>
      <c r="D3871" s="1">
        <v>52311</v>
      </c>
      <c r="J3871" s="1" t="s">
        <v>0</v>
      </c>
      <c r="K3871" s="1" t="s">
        <v>49</v>
      </c>
      <c r="L3871" s="1">
        <v>-2.75</v>
      </c>
      <c r="M3871" s="1">
        <v>88</v>
      </c>
      <c r="N3871" s="6"/>
      <c r="O3871" s="6">
        <v>242</v>
      </c>
      <c r="P3871" s="6">
        <v>-1193466.8799999999</v>
      </c>
      <c r="R3871" s="31">
        <v>-242</v>
      </c>
      <c r="S3871" s="28">
        <v>44196</v>
      </c>
    </row>
    <row r="3872" spans="1:19" x14ac:dyDescent="0.2">
      <c r="A3872" s="29">
        <v>43049</v>
      </c>
      <c r="B3872" s="1" t="s">
        <v>200</v>
      </c>
      <c r="C3872" s="27">
        <v>44193</v>
      </c>
      <c r="D3872" s="1">
        <v>52311</v>
      </c>
      <c r="J3872" s="1" t="s">
        <v>0</v>
      </c>
      <c r="K3872" s="1" t="s">
        <v>49</v>
      </c>
      <c r="L3872" s="1">
        <v>-1.25</v>
      </c>
      <c r="M3872" s="1">
        <v>88</v>
      </c>
      <c r="N3872" s="6"/>
      <c r="O3872" s="6">
        <v>110</v>
      </c>
      <c r="P3872" s="6">
        <v>-1193576.8799999999</v>
      </c>
      <c r="R3872" s="31">
        <v>-110</v>
      </c>
      <c r="S3872" s="28">
        <v>44196</v>
      </c>
    </row>
    <row r="3873" spans="1:19" x14ac:dyDescent="0.2">
      <c r="A3873" s="29">
        <v>43050</v>
      </c>
      <c r="B3873" s="1" t="s">
        <v>200</v>
      </c>
      <c r="C3873" s="27">
        <v>44193</v>
      </c>
      <c r="D3873" s="1">
        <v>52312</v>
      </c>
      <c r="J3873" s="1" t="s">
        <v>0</v>
      </c>
      <c r="K3873" s="1" t="s">
        <v>49</v>
      </c>
      <c r="L3873" s="1">
        <v>-7.75</v>
      </c>
      <c r="M3873" s="1">
        <v>88</v>
      </c>
      <c r="N3873" s="6"/>
      <c r="O3873" s="6">
        <v>682</v>
      </c>
      <c r="P3873" s="6">
        <v>-1194852.8799999999</v>
      </c>
      <c r="R3873" s="31">
        <v>-682</v>
      </c>
      <c r="S3873" s="28">
        <v>44196</v>
      </c>
    </row>
    <row r="3874" spans="1:19" x14ac:dyDescent="0.2">
      <c r="A3874" s="29">
        <v>43050</v>
      </c>
      <c r="B3874" s="1" t="s">
        <v>200</v>
      </c>
      <c r="C3874" s="27">
        <v>44193</v>
      </c>
      <c r="D3874" s="1">
        <v>52312</v>
      </c>
      <c r="J3874" s="1" t="s">
        <v>0</v>
      </c>
      <c r="K3874" s="1" t="s">
        <v>49</v>
      </c>
      <c r="L3874" s="1">
        <v>-2.5</v>
      </c>
      <c r="M3874" s="1">
        <v>88</v>
      </c>
      <c r="N3874" s="6"/>
      <c r="O3874" s="6">
        <v>220</v>
      </c>
      <c r="P3874" s="6">
        <v>-1203426.8799999999</v>
      </c>
      <c r="R3874" s="31">
        <v>-220</v>
      </c>
      <c r="S3874" s="28">
        <v>44196</v>
      </c>
    </row>
    <row r="3875" spans="1:19" x14ac:dyDescent="0.2">
      <c r="A3875" s="29">
        <v>43050</v>
      </c>
      <c r="B3875" s="1" t="s">
        <v>200</v>
      </c>
      <c r="C3875" s="27">
        <v>44193</v>
      </c>
      <c r="D3875" s="1">
        <v>52312</v>
      </c>
      <c r="J3875" s="1" t="s">
        <v>0</v>
      </c>
      <c r="K3875" s="1" t="s">
        <v>49</v>
      </c>
      <c r="L3875" s="1">
        <v>-1.5</v>
      </c>
      <c r="M3875" s="1">
        <v>88</v>
      </c>
      <c r="N3875" s="6"/>
      <c r="O3875" s="6">
        <v>132</v>
      </c>
      <c r="P3875" s="6">
        <v>-1193796.8799999999</v>
      </c>
      <c r="R3875" s="31">
        <v>-132</v>
      </c>
      <c r="S3875" s="28">
        <v>44196</v>
      </c>
    </row>
    <row r="3876" spans="1:19" x14ac:dyDescent="0.2">
      <c r="A3876" s="29">
        <v>43050</v>
      </c>
      <c r="B3876" s="1" t="s">
        <v>200</v>
      </c>
      <c r="C3876" s="27">
        <v>44193</v>
      </c>
      <c r="D3876" s="1">
        <v>52312</v>
      </c>
      <c r="J3876" s="1" t="s">
        <v>0</v>
      </c>
      <c r="K3876" s="1" t="s">
        <v>49</v>
      </c>
      <c r="L3876" s="1">
        <v>-1</v>
      </c>
      <c r="M3876" s="1">
        <v>88</v>
      </c>
      <c r="N3876" s="6"/>
      <c r="O3876" s="6">
        <v>88</v>
      </c>
      <c r="P3876" s="6">
        <v>-1193664.8799999999</v>
      </c>
      <c r="R3876" s="31">
        <v>-88</v>
      </c>
      <c r="S3876" s="28">
        <v>44196</v>
      </c>
    </row>
    <row r="3877" spans="1:19" x14ac:dyDescent="0.2">
      <c r="A3877" s="29">
        <v>43050</v>
      </c>
      <c r="B3877" s="1" t="s">
        <v>200</v>
      </c>
      <c r="C3877" s="27">
        <v>44193</v>
      </c>
      <c r="D3877" s="1">
        <v>52312</v>
      </c>
      <c r="J3877" s="1" t="s">
        <v>0</v>
      </c>
      <c r="K3877" s="1" t="s">
        <v>49</v>
      </c>
      <c r="L3877" s="1">
        <v>-1</v>
      </c>
      <c r="M3877" s="1">
        <v>88</v>
      </c>
      <c r="N3877" s="6"/>
      <c r="O3877" s="6">
        <v>88</v>
      </c>
      <c r="P3877" s="6">
        <v>-1193884.8799999999</v>
      </c>
      <c r="R3877" s="31">
        <v>-88</v>
      </c>
      <c r="S3877" s="28">
        <v>44196</v>
      </c>
    </row>
    <row r="3878" spans="1:19" x14ac:dyDescent="0.2">
      <c r="A3878" s="29">
        <v>43050</v>
      </c>
      <c r="B3878" s="1" t="s">
        <v>200</v>
      </c>
      <c r="C3878" s="27">
        <v>44193</v>
      </c>
      <c r="D3878" s="1">
        <v>52312</v>
      </c>
      <c r="J3878" s="1" t="s">
        <v>0</v>
      </c>
      <c r="K3878" s="1" t="s">
        <v>49</v>
      </c>
      <c r="L3878" s="1">
        <v>-1</v>
      </c>
      <c r="M3878" s="1">
        <v>88</v>
      </c>
      <c r="N3878" s="6"/>
      <c r="O3878" s="6">
        <v>88</v>
      </c>
      <c r="P3878" s="6">
        <v>-1194082.8799999999</v>
      </c>
      <c r="R3878" s="31">
        <v>-88</v>
      </c>
      <c r="S3878" s="28">
        <v>44196</v>
      </c>
    </row>
    <row r="3879" spans="1:19" x14ac:dyDescent="0.2">
      <c r="A3879" s="29">
        <v>43050</v>
      </c>
      <c r="B3879" s="1" t="s">
        <v>200</v>
      </c>
      <c r="C3879" s="27">
        <v>44193</v>
      </c>
      <c r="D3879" s="1">
        <v>52312</v>
      </c>
      <c r="J3879" s="1" t="s">
        <v>0</v>
      </c>
      <c r="K3879" s="1" t="s">
        <v>49</v>
      </c>
      <c r="L3879" s="1">
        <v>-1</v>
      </c>
      <c r="M3879" s="1">
        <v>88</v>
      </c>
      <c r="N3879" s="6"/>
      <c r="O3879" s="6">
        <v>88</v>
      </c>
      <c r="P3879" s="6">
        <v>-1194170.8799999999</v>
      </c>
      <c r="R3879" s="31">
        <v>-88</v>
      </c>
      <c r="S3879" s="28">
        <v>44196</v>
      </c>
    </row>
    <row r="3880" spans="1:19" x14ac:dyDescent="0.2">
      <c r="A3880" s="29">
        <v>43050</v>
      </c>
      <c r="B3880" s="1" t="s">
        <v>200</v>
      </c>
      <c r="C3880" s="27">
        <v>44193</v>
      </c>
      <c r="D3880" s="1">
        <v>52312</v>
      </c>
      <c r="J3880" s="1" t="s">
        <v>0</v>
      </c>
      <c r="K3880" s="1" t="s">
        <v>49</v>
      </c>
      <c r="L3880" s="1">
        <v>-0.75</v>
      </c>
      <c r="M3880" s="1">
        <v>88</v>
      </c>
      <c r="N3880" s="6"/>
      <c r="O3880" s="6">
        <v>66</v>
      </c>
      <c r="P3880" s="6">
        <v>-1193994.8799999999</v>
      </c>
      <c r="R3880" s="31">
        <v>-66</v>
      </c>
      <c r="S3880" s="28">
        <v>44196</v>
      </c>
    </row>
    <row r="3881" spans="1:19" x14ac:dyDescent="0.2">
      <c r="A3881" s="29">
        <v>43050</v>
      </c>
      <c r="B3881" s="1" t="s">
        <v>200</v>
      </c>
      <c r="C3881" s="27">
        <v>44193</v>
      </c>
      <c r="D3881" s="1">
        <v>52312</v>
      </c>
      <c r="J3881" s="1" t="s">
        <v>0</v>
      </c>
      <c r="K3881" s="1" t="s">
        <v>49</v>
      </c>
      <c r="L3881" s="1">
        <v>-6</v>
      </c>
      <c r="M3881" s="1">
        <v>9.99</v>
      </c>
      <c r="N3881" s="6"/>
      <c r="O3881" s="6">
        <v>59.94</v>
      </c>
      <c r="P3881" s="6">
        <v>-1203486.82</v>
      </c>
      <c r="R3881" s="31">
        <v>-59.94</v>
      </c>
      <c r="S3881" s="28">
        <v>44196</v>
      </c>
    </row>
    <row r="3882" spans="1:19" x14ac:dyDescent="0.2">
      <c r="A3882" s="29">
        <v>43050</v>
      </c>
      <c r="B3882" s="1" t="s">
        <v>200</v>
      </c>
      <c r="C3882" s="27">
        <v>44193</v>
      </c>
      <c r="D3882" s="1">
        <v>52312</v>
      </c>
      <c r="J3882" s="1" t="s">
        <v>0</v>
      </c>
      <c r="K3882" s="1" t="s">
        <v>49</v>
      </c>
      <c r="L3882" s="1">
        <v>-0.5</v>
      </c>
      <c r="M3882" s="1">
        <v>88</v>
      </c>
      <c r="N3882" s="6"/>
      <c r="O3882" s="6">
        <v>44</v>
      </c>
      <c r="P3882" s="6">
        <v>-1193928.8799999999</v>
      </c>
      <c r="R3882" s="31">
        <v>-44</v>
      </c>
      <c r="S3882" s="28">
        <v>44196</v>
      </c>
    </row>
    <row r="3883" spans="1:19" x14ac:dyDescent="0.2">
      <c r="A3883" s="29">
        <v>43051</v>
      </c>
      <c r="B3883" s="1" t="s">
        <v>200</v>
      </c>
      <c r="C3883" s="27">
        <v>44193</v>
      </c>
      <c r="D3883" s="1">
        <v>52313</v>
      </c>
      <c r="J3883" s="1" t="s">
        <v>0</v>
      </c>
      <c r="K3883" s="1" t="s">
        <v>49</v>
      </c>
      <c r="L3883" s="1">
        <v>-2.25</v>
      </c>
      <c r="M3883" s="1">
        <v>88</v>
      </c>
      <c r="N3883" s="6"/>
      <c r="O3883" s="6">
        <v>198</v>
      </c>
      <c r="P3883" s="6">
        <v>-1195468.8799999999</v>
      </c>
      <c r="R3883" s="31">
        <v>-198</v>
      </c>
      <c r="S3883" s="28">
        <v>44196</v>
      </c>
    </row>
    <row r="3884" spans="1:19" x14ac:dyDescent="0.2">
      <c r="A3884" s="29">
        <v>43051</v>
      </c>
      <c r="B3884" s="1" t="s">
        <v>200</v>
      </c>
      <c r="C3884" s="27">
        <v>44193</v>
      </c>
      <c r="D3884" s="1">
        <v>52313</v>
      </c>
      <c r="J3884" s="1" t="s">
        <v>0</v>
      </c>
      <c r="K3884" s="1" t="s">
        <v>49</v>
      </c>
      <c r="L3884" s="1">
        <v>-1.75</v>
      </c>
      <c r="M3884" s="1">
        <v>88</v>
      </c>
      <c r="N3884" s="6"/>
      <c r="O3884" s="6">
        <v>154</v>
      </c>
      <c r="P3884" s="6">
        <v>-1195138.8799999999</v>
      </c>
      <c r="R3884" s="31">
        <v>-154</v>
      </c>
      <c r="S3884" s="28">
        <v>44196</v>
      </c>
    </row>
    <row r="3885" spans="1:19" x14ac:dyDescent="0.2">
      <c r="A3885" s="29">
        <v>43051</v>
      </c>
      <c r="B3885" s="1" t="s">
        <v>200</v>
      </c>
      <c r="C3885" s="27">
        <v>44193</v>
      </c>
      <c r="D3885" s="1">
        <v>52313</v>
      </c>
      <c r="J3885" s="1" t="s">
        <v>0</v>
      </c>
      <c r="K3885" s="1" t="s">
        <v>49</v>
      </c>
      <c r="L3885" s="1">
        <v>-1.5</v>
      </c>
      <c r="M3885" s="1">
        <v>88</v>
      </c>
      <c r="N3885" s="6"/>
      <c r="O3885" s="6">
        <v>132</v>
      </c>
      <c r="P3885" s="6">
        <v>-1194984.8799999999</v>
      </c>
      <c r="R3885" s="31">
        <v>-132</v>
      </c>
      <c r="S3885" s="28">
        <v>44196</v>
      </c>
    </row>
    <row r="3886" spans="1:19" x14ac:dyDescent="0.2">
      <c r="A3886" s="29">
        <v>43051</v>
      </c>
      <c r="B3886" s="1" t="s">
        <v>200</v>
      </c>
      <c r="C3886" s="27">
        <v>44193</v>
      </c>
      <c r="D3886" s="1">
        <v>52313</v>
      </c>
      <c r="J3886" s="1" t="s">
        <v>0</v>
      </c>
      <c r="K3886" s="1" t="s">
        <v>49</v>
      </c>
      <c r="L3886" s="1">
        <v>-1.5</v>
      </c>
      <c r="M3886" s="1">
        <v>88</v>
      </c>
      <c r="N3886" s="6"/>
      <c r="O3886" s="6">
        <v>132</v>
      </c>
      <c r="P3886" s="6">
        <v>-1195270.8799999999</v>
      </c>
      <c r="R3886" s="31">
        <v>-132</v>
      </c>
      <c r="S3886" s="28">
        <v>44196</v>
      </c>
    </row>
    <row r="3887" spans="1:19" x14ac:dyDescent="0.2">
      <c r="A3887" s="29">
        <v>43051</v>
      </c>
      <c r="B3887" s="1" t="s">
        <v>200</v>
      </c>
      <c r="C3887" s="27">
        <v>44193</v>
      </c>
      <c r="D3887" s="1">
        <v>52313</v>
      </c>
      <c r="J3887" s="1" t="s">
        <v>0</v>
      </c>
      <c r="K3887" s="1" t="s">
        <v>49</v>
      </c>
      <c r="L3887" s="1">
        <v>-1.25</v>
      </c>
      <c r="M3887" s="1">
        <v>88</v>
      </c>
      <c r="N3887" s="6"/>
      <c r="O3887" s="6">
        <v>110</v>
      </c>
      <c r="P3887" s="6">
        <v>-1201786.8799999999</v>
      </c>
      <c r="R3887" s="31">
        <v>-110</v>
      </c>
      <c r="S3887" s="28">
        <v>44196</v>
      </c>
    </row>
    <row r="3888" spans="1:19" x14ac:dyDescent="0.2">
      <c r="A3888" s="29">
        <v>43051</v>
      </c>
      <c r="B3888" s="1" t="s">
        <v>200</v>
      </c>
      <c r="C3888" s="27">
        <v>44193</v>
      </c>
      <c r="D3888" s="1">
        <v>52313</v>
      </c>
      <c r="J3888" s="1" t="s">
        <v>0</v>
      </c>
      <c r="K3888" s="1" t="s">
        <v>49</v>
      </c>
      <c r="L3888" s="1">
        <v>-1</v>
      </c>
      <c r="M3888" s="1">
        <v>88</v>
      </c>
      <c r="N3888" s="6"/>
      <c r="O3888" s="6">
        <v>88</v>
      </c>
      <c r="P3888" s="6">
        <v>-1195556.8799999999</v>
      </c>
      <c r="R3888" s="31">
        <v>-88</v>
      </c>
      <c r="S3888" s="28">
        <v>44196</v>
      </c>
    </row>
    <row r="3889" spans="1:19" x14ac:dyDescent="0.2">
      <c r="A3889" s="29">
        <v>43051</v>
      </c>
      <c r="B3889" s="1" t="s">
        <v>200</v>
      </c>
      <c r="C3889" s="27">
        <v>44193</v>
      </c>
      <c r="D3889" s="1">
        <v>52313</v>
      </c>
      <c r="J3889" s="1" t="s">
        <v>0</v>
      </c>
      <c r="K3889" s="1" t="s">
        <v>49</v>
      </c>
      <c r="L3889" s="1">
        <v>-1</v>
      </c>
      <c r="M3889" s="1">
        <v>28</v>
      </c>
      <c r="N3889" s="6"/>
      <c r="O3889" s="6">
        <v>28</v>
      </c>
      <c r="P3889" s="6">
        <v>-1201814.8799999999</v>
      </c>
      <c r="R3889" s="31">
        <v>-28</v>
      </c>
      <c r="S3889" s="28">
        <v>44196</v>
      </c>
    </row>
    <row r="3890" spans="1:19" x14ac:dyDescent="0.2">
      <c r="A3890" s="29">
        <v>43052</v>
      </c>
      <c r="B3890" s="1" t="s">
        <v>200</v>
      </c>
      <c r="C3890" s="27">
        <v>44193</v>
      </c>
      <c r="D3890" s="1">
        <v>52314</v>
      </c>
      <c r="J3890" s="1" t="s">
        <v>0</v>
      </c>
      <c r="K3890" s="1" t="s">
        <v>49</v>
      </c>
      <c r="L3890" s="1">
        <v>-5.75</v>
      </c>
      <c r="M3890" s="1">
        <v>88</v>
      </c>
      <c r="N3890" s="6"/>
      <c r="O3890" s="6">
        <v>506</v>
      </c>
      <c r="P3890" s="6">
        <v>-1196876.8799999999</v>
      </c>
      <c r="R3890" s="31">
        <v>-506</v>
      </c>
      <c r="S3890" s="28">
        <v>44196</v>
      </c>
    </row>
    <row r="3891" spans="1:19" x14ac:dyDescent="0.2">
      <c r="A3891" s="29">
        <v>43052</v>
      </c>
      <c r="B3891" s="1" t="s">
        <v>200</v>
      </c>
      <c r="C3891" s="27">
        <v>44193</v>
      </c>
      <c r="D3891" s="1">
        <v>52314</v>
      </c>
      <c r="J3891" s="1" t="s">
        <v>0</v>
      </c>
      <c r="K3891" s="1" t="s">
        <v>49</v>
      </c>
      <c r="L3891" s="1">
        <v>-2.75</v>
      </c>
      <c r="M3891" s="1">
        <v>88</v>
      </c>
      <c r="N3891" s="6"/>
      <c r="O3891" s="6">
        <v>242</v>
      </c>
      <c r="P3891" s="6">
        <v>-1195798.8799999999</v>
      </c>
      <c r="R3891" s="31">
        <v>-242</v>
      </c>
      <c r="S3891" s="28">
        <v>44196</v>
      </c>
    </row>
    <row r="3892" spans="1:19" x14ac:dyDescent="0.2">
      <c r="A3892" s="29">
        <v>43052</v>
      </c>
      <c r="B3892" s="1" t="s">
        <v>200</v>
      </c>
      <c r="C3892" s="27">
        <v>44193</v>
      </c>
      <c r="D3892" s="1">
        <v>52314</v>
      </c>
      <c r="J3892" s="1" t="s">
        <v>0</v>
      </c>
      <c r="K3892" s="1" t="s">
        <v>49</v>
      </c>
      <c r="L3892" s="1">
        <v>-1.75</v>
      </c>
      <c r="M3892" s="1">
        <v>88</v>
      </c>
      <c r="N3892" s="6"/>
      <c r="O3892" s="6">
        <v>154</v>
      </c>
      <c r="P3892" s="6">
        <v>-1196084.8799999999</v>
      </c>
      <c r="R3892" s="31">
        <v>-154</v>
      </c>
      <c r="S3892" s="28">
        <v>44196</v>
      </c>
    </row>
    <row r="3893" spans="1:19" x14ac:dyDescent="0.2">
      <c r="A3893" s="29">
        <v>43052</v>
      </c>
      <c r="B3893" s="1" t="s">
        <v>200</v>
      </c>
      <c r="C3893" s="27">
        <v>44193</v>
      </c>
      <c r="D3893" s="1">
        <v>52314</v>
      </c>
      <c r="J3893" s="1" t="s">
        <v>0</v>
      </c>
      <c r="K3893" s="1" t="s">
        <v>49</v>
      </c>
      <c r="L3893" s="1">
        <v>-1.75</v>
      </c>
      <c r="M3893" s="1">
        <v>88</v>
      </c>
      <c r="N3893" s="6"/>
      <c r="O3893" s="6">
        <v>154</v>
      </c>
      <c r="P3893" s="6">
        <v>-1196370.8799999999</v>
      </c>
      <c r="R3893" s="31">
        <v>-154</v>
      </c>
      <c r="S3893" s="28">
        <v>44196</v>
      </c>
    </row>
    <row r="3894" spans="1:19" x14ac:dyDescent="0.2">
      <c r="A3894" s="29">
        <v>43052</v>
      </c>
      <c r="B3894" s="1" t="s">
        <v>200</v>
      </c>
      <c r="C3894" s="27">
        <v>44193</v>
      </c>
      <c r="D3894" s="1">
        <v>52314</v>
      </c>
      <c r="J3894" s="1" t="s">
        <v>0</v>
      </c>
      <c r="K3894" s="1" t="s">
        <v>49</v>
      </c>
      <c r="L3894" s="1">
        <v>-1.5</v>
      </c>
      <c r="M3894" s="1">
        <v>88</v>
      </c>
      <c r="N3894" s="6"/>
      <c r="O3894" s="6">
        <v>132</v>
      </c>
      <c r="P3894" s="6">
        <v>-1195930.8799999999</v>
      </c>
      <c r="R3894" s="31">
        <v>-132</v>
      </c>
      <c r="S3894" s="28">
        <v>44196</v>
      </c>
    </row>
    <row r="3895" spans="1:19" x14ac:dyDescent="0.2">
      <c r="A3895" s="29">
        <v>43052</v>
      </c>
      <c r="B3895" s="1" t="s">
        <v>200</v>
      </c>
      <c r="C3895" s="27">
        <v>44193</v>
      </c>
      <c r="D3895" s="1">
        <v>52314</v>
      </c>
      <c r="J3895" s="1" t="s">
        <v>0</v>
      </c>
      <c r="K3895" s="1" t="s">
        <v>49</v>
      </c>
      <c r="L3895" s="1">
        <v>-1</v>
      </c>
      <c r="M3895" s="1">
        <v>88</v>
      </c>
      <c r="N3895" s="6"/>
      <c r="O3895" s="6">
        <v>88</v>
      </c>
      <c r="P3895" s="6">
        <v>-1196172.8799999999</v>
      </c>
      <c r="R3895" s="31">
        <v>-88</v>
      </c>
      <c r="S3895" s="28">
        <v>44196</v>
      </c>
    </row>
    <row r="3896" spans="1:19" x14ac:dyDescent="0.2">
      <c r="A3896" s="29">
        <v>43052</v>
      </c>
      <c r="B3896" s="1" t="s">
        <v>200</v>
      </c>
      <c r="C3896" s="27">
        <v>44193</v>
      </c>
      <c r="D3896" s="1">
        <v>52314</v>
      </c>
      <c r="J3896" s="1" t="s">
        <v>0</v>
      </c>
      <c r="K3896" s="1" t="s">
        <v>49</v>
      </c>
      <c r="L3896" s="1">
        <v>-1</v>
      </c>
      <c r="M3896" s="1">
        <v>88</v>
      </c>
      <c r="N3896" s="6"/>
      <c r="O3896" s="6">
        <v>88</v>
      </c>
      <c r="P3896" s="6">
        <v>-1196964.8799999999</v>
      </c>
      <c r="R3896" s="31">
        <v>-88</v>
      </c>
      <c r="S3896" s="28">
        <v>44196</v>
      </c>
    </row>
    <row r="3897" spans="1:19" x14ac:dyDescent="0.2">
      <c r="A3897" s="29">
        <v>43052</v>
      </c>
      <c r="B3897" s="1" t="s">
        <v>200</v>
      </c>
      <c r="C3897" s="27">
        <v>44193</v>
      </c>
      <c r="D3897" s="1">
        <v>52314</v>
      </c>
      <c r="J3897" s="1" t="s">
        <v>0</v>
      </c>
      <c r="K3897" s="1" t="s">
        <v>49</v>
      </c>
      <c r="L3897" s="1">
        <v>-0.5</v>
      </c>
      <c r="M3897" s="1">
        <v>88</v>
      </c>
      <c r="N3897" s="6"/>
      <c r="O3897" s="6">
        <v>44</v>
      </c>
      <c r="P3897" s="6">
        <v>-1196216.8799999999</v>
      </c>
      <c r="R3897" s="31">
        <v>-44</v>
      </c>
      <c r="S3897" s="28">
        <v>44196</v>
      </c>
    </row>
    <row r="3898" spans="1:19" x14ac:dyDescent="0.2">
      <c r="A3898" s="29">
        <v>43053</v>
      </c>
      <c r="B3898" s="1" t="s">
        <v>200</v>
      </c>
      <c r="C3898" s="27">
        <v>44193</v>
      </c>
      <c r="D3898" s="1">
        <v>52315</v>
      </c>
      <c r="J3898" s="1" t="s">
        <v>0</v>
      </c>
      <c r="K3898" s="1" t="s">
        <v>49</v>
      </c>
      <c r="L3898" s="1">
        <v>-6.5</v>
      </c>
      <c r="M3898" s="1">
        <v>88</v>
      </c>
      <c r="N3898" s="6"/>
      <c r="O3898" s="6">
        <v>572</v>
      </c>
      <c r="P3898" s="6">
        <v>-1197778.8799999999</v>
      </c>
      <c r="R3898" s="31">
        <v>-572</v>
      </c>
      <c r="S3898" s="28">
        <v>44196</v>
      </c>
    </row>
    <row r="3899" spans="1:19" x14ac:dyDescent="0.2">
      <c r="A3899" s="29">
        <v>43053</v>
      </c>
      <c r="B3899" s="1" t="s">
        <v>200</v>
      </c>
      <c r="C3899" s="27">
        <v>44193</v>
      </c>
      <c r="D3899" s="1">
        <v>52315</v>
      </c>
      <c r="J3899" s="1" t="s">
        <v>0</v>
      </c>
      <c r="K3899" s="1" t="s">
        <v>49</v>
      </c>
      <c r="L3899" s="1">
        <v>-5.75</v>
      </c>
      <c r="M3899" s="1">
        <v>88</v>
      </c>
      <c r="N3899" s="6"/>
      <c r="O3899" s="6">
        <v>506</v>
      </c>
      <c r="P3899" s="6">
        <v>-1198416.8799999999</v>
      </c>
      <c r="R3899" s="31">
        <v>-506</v>
      </c>
      <c r="S3899" s="28">
        <v>44196</v>
      </c>
    </row>
    <row r="3900" spans="1:19" x14ac:dyDescent="0.2">
      <c r="A3900" s="29">
        <v>43053</v>
      </c>
      <c r="B3900" s="1" t="s">
        <v>200</v>
      </c>
      <c r="C3900" s="27">
        <v>44193</v>
      </c>
      <c r="D3900" s="1">
        <v>52315</v>
      </c>
      <c r="J3900" s="1" t="s">
        <v>0</v>
      </c>
      <c r="K3900" s="1" t="s">
        <v>49</v>
      </c>
      <c r="L3900" s="1">
        <v>-2.75</v>
      </c>
      <c r="M3900" s="1">
        <v>88</v>
      </c>
      <c r="N3900" s="6"/>
      <c r="O3900" s="6">
        <v>242</v>
      </c>
      <c r="P3900" s="6">
        <v>-1197206.8799999999</v>
      </c>
      <c r="R3900" s="31">
        <v>-242</v>
      </c>
      <c r="S3900" s="28">
        <v>44196</v>
      </c>
    </row>
    <row r="3901" spans="1:19" x14ac:dyDescent="0.2">
      <c r="A3901" s="29">
        <v>43053</v>
      </c>
      <c r="B3901" s="1" t="s">
        <v>200</v>
      </c>
      <c r="C3901" s="27">
        <v>44193</v>
      </c>
      <c r="D3901" s="1">
        <v>52315</v>
      </c>
      <c r="J3901" s="1" t="s">
        <v>0</v>
      </c>
      <c r="K3901" s="1" t="s">
        <v>49</v>
      </c>
      <c r="L3901" s="1">
        <v>-1.5</v>
      </c>
      <c r="M3901" s="1">
        <v>88</v>
      </c>
      <c r="N3901" s="6"/>
      <c r="O3901" s="6">
        <v>132</v>
      </c>
      <c r="P3901" s="6">
        <v>-1197910.8799999999</v>
      </c>
      <c r="R3901" s="31">
        <v>-132</v>
      </c>
      <c r="S3901" s="28">
        <v>44196</v>
      </c>
    </row>
    <row r="3902" spans="1:19" x14ac:dyDescent="0.2">
      <c r="A3902" s="29">
        <v>43053</v>
      </c>
      <c r="B3902" s="1" t="s">
        <v>200</v>
      </c>
      <c r="C3902" s="27">
        <v>44193</v>
      </c>
      <c r="D3902" s="1">
        <v>52315</v>
      </c>
      <c r="J3902" s="1" t="s">
        <v>0</v>
      </c>
      <c r="K3902" s="1" t="s">
        <v>49</v>
      </c>
      <c r="L3902" s="1">
        <v>-0.5</v>
      </c>
      <c r="M3902" s="1">
        <v>88</v>
      </c>
      <c r="N3902" s="6"/>
      <c r="O3902" s="6">
        <v>44</v>
      </c>
      <c r="P3902" s="6">
        <v>-1198460.8799999999</v>
      </c>
      <c r="R3902" s="31">
        <v>-44</v>
      </c>
      <c r="S3902" s="28">
        <v>44196</v>
      </c>
    </row>
    <row r="3903" spans="1:19" x14ac:dyDescent="0.2">
      <c r="A3903" s="29">
        <v>43054</v>
      </c>
      <c r="B3903" s="1" t="s">
        <v>200</v>
      </c>
      <c r="C3903" s="27">
        <v>44193</v>
      </c>
      <c r="D3903" s="1">
        <v>52316</v>
      </c>
      <c r="J3903" s="1" t="s">
        <v>0</v>
      </c>
      <c r="K3903" s="1" t="s">
        <v>49</v>
      </c>
      <c r="L3903" s="1">
        <v>-3.25</v>
      </c>
      <c r="M3903" s="1">
        <v>88</v>
      </c>
      <c r="N3903" s="6"/>
      <c r="O3903" s="6">
        <v>286</v>
      </c>
      <c r="P3903" s="6">
        <v>-1198746.8799999999</v>
      </c>
      <c r="R3903" s="31">
        <v>-286</v>
      </c>
      <c r="S3903" s="28">
        <v>44196</v>
      </c>
    </row>
    <row r="3904" spans="1:19" x14ac:dyDescent="0.2">
      <c r="A3904" s="29">
        <v>43054</v>
      </c>
      <c r="B3904" s="1" t="s">
        <v>200</v>
      </c>
      <c r="C3904" s="27">
        <v>44193</v>
      </c>
      <c r="D3904" s="1">
        <v>52316</v>
      </c>
      <c r="J3904" s="1" t="s">
        <v>0</v>
      </c>
      <c r="K3904" s="1" t="s">
        <v>49</v>
      </c>
      <c r="L3904" s="1">
        <v>-1</v>
      </c>
      <c r="M3904" s="1">
        <v>88</v>
      </c>
      <c r="N3904" s="6"/>
      <c r="O3904" s="6">
        <v>88</v>
      </c>
      <c r="P3904" s="6">
        <v>-1198834.8799999999</v>
      </c>
      <c r="R3904" s="31">
        <v>-88</v>
      </c>
      <c r="S3904" s="28">
        <v>44196</v>
      </c>
    </row>
    <row r="3905" spans="1:19" x14ac:dyDescent="0.2">
      <c r="A3905" s="29">
        <v>43055</v>
      </c>
      <c r="B3905" s="1" t="s">
        <v>200</v>
      </c>
      <c r="C3905" s="27">
        <v>44193</v>
      </c>
      <c r="D3905" s="1">
        <v>52317</v>
      </c>
      <c r="J3905" s="1" t="s">
        <v>0</v>
      </c>
      <c r="K3905" s="1" t="s">
        <v>49</v>
      </c>
      <c r="L3905" s="1">
        <v>-1</v>
      </c>
      <c r="M3905" s="1">
        <v>110</v>
      </c>
      <c r="N3905" s="6"/>
      <c r="O3905" s="6">
        <v>110</v>
      </c>
      <c r="P3905" s="6">
        <v>-1198944.8799999999</v>
      </c>
      <c r="R3905" s="31">
        <v>-110</v>
      </c>
      <c r="S3905" s="28">
        <v>44196</v>
      </c>
    </row>
    <row r="3906" spans="1:19" x14ac:dyDescent="0.2">
      <c r="A3906" s="29">
        <v>43057</v>
      </c>
      <c r="B3906" s="1" t="s">
        <v>200</v>
      </c>
      <c r="C3906" s="27">
        <v>44193</v>
      </c>
      <c r="D3906" s="1">
        <v>52319</v>
      </c>
      <c r="J3906" s="1" t="s">
        <v>0</v>
      </c>
      <c r="K3906" s="1" t="s">
        <v>49</v>
      </c>
      <c r="L3906" s="1">
        <v>-1.25</v>
      </c>
      <c r="M3906" s="1">
        <v>88</v>
      </c>
      <c r="N3906" s="6"/>
      <c r="O3906" s="6">
        <v>110</v>
      </c>
      <c r="P3906" s="6">
        <v>-1199098.8799999999</v>
      </c>
      <c r="R3906" s="31">
        <v>-110</v>
      </c>
      <c r="S3906" s="28">
        <v>44196</v>
      </c>
    </row>
    <row r="3907" spans="1:19" x14ac:dyDescent="0.2">
      <c r="A3907" s="29">
        <v>43057</v>
      </c>
      <c r="B3907" s="1" t="s">
        <v>200</v>
      </c>
      <c r="C3907" s="27">
        <v>44193</v>
      </c>
      <c r="D3907" s="1">
        <v>52319</v>
      </c>
      <c r="J3907" s="1" t="s">
        <v>0</v>
      </c>
      <c r="K3907" s="1" t="s">
        <v>49</v>
      </c>
      <c r="L3907" s="1">
        <v>-0.5</v>
      </c>
      <c r="M3907" s="1">
        <v>88</v>
      </c>
      <c r="N3907" s="6"/>
      <c r="O3907" s="6">
        <v>44</v>
      </c>
      <c r="P3907" s="6">
        <v>-1198988.8799999999</v>
      </c>
      <c r="R3907" s="31">
        <v>-44</v>
      </c>
      <c r="S3907" s="28">
        <v>44196</v>
      </c>
    </row>
    <row r="3908" spans="1:19" x14ac:dyDescent="0.2">
      <c r="A3908" s="29">
        <v>43058</v>
      </c>
      <c r="B3908" s="1" t="s">
        <v>200</v>
      </c>
      <c r="C3908" s="27">
        <v>44193</v>
      </c>
      <c r="D3908" s="1">
        <v>52320</v>
      </c>
      <c r="J3908" s="1" t="s">
        <v>0</v>
      </c>
      <c r="K3908" s="1" t="s">
        <v>49</v>
      </c>
      <c r="L3908" s="1">
        <v>-5.75</v>
      </c>
      <c r="M3908" s="1">
        <v>88</v>
      </c>
      <c r="N3908" s="6"/>
      <c r="O3908" s="6">
        <v>506</v>
      </c>
      <c r="P3908" s="6">
        <v>-1200814.8799999999</v>
      </c>
      <c r="R3908" s="31">
        <v>-506</v>
      </c>
      <c r="S3908" s="28">
        <v>44196</v>
      </c>
    </row>
    <row r="3909" spans="1:19" x14ac:dyDescent="0.2">
      <c r="A3909" s="29">
        <v>43058</v>
      </c>
      <c r="B3909" s="1" t="s">
        <v>200</v>
      </c>
      <c r="C3909" s="27">
        <v>44193</v>
      </c>
      <c r="D3909" s="1">
        <v>52320</v>
      </c>
      <c r="J3909" s="1" t="s">
        <v>0</v>
      </c>
      <c r="K3909" s="1" t="s">
        <v>49</v>
      </c>
      <c r="L3909" s="1">
        <v>-5</v>
      </c>
      <c r="M3909" s="1">
        <v>88</v>
      </c>
      <c r="N3909" s="6"/>
      <c r="O3909" s="6">
        <v>440</v>
      </c>
      <c r="P3909" s="6">
        <v>-1200198.8799999999</v>
      </c>
      <c r="R3909" s="31">
        <v>-440</v>
      </c>
      <c r="S3909" s="28">
        <v>44196</v>
      </c>
    </row>
    <row r="3910" spans="1:19" x14ac:dyDescent="0.2">
      <c r="A3910" s="29">
        <v>43058</v>
      </c>
      <c r="B3910" s="1" t="s">
        <v>200</v>
      </c>
      <c r="C3910" s="27">
        <v>44193</v>
      </c>
      <c r="D3910" s="1">
        <v>52320</v>
      </c>
      <c r="J3910" s="1" t="s">
        <v>0</v>
      </c>
      <c r="K3910" s="1" t="s">
        <v>49</v>
      </c>
      <c r="L3910" s="1">
        <v>-3.25</v>
      </c>
      <c r="M3910" s="1">
        <v>88</v>
      </c>
      <c r="N3910" s="6"/>
      <c r="O3910" s="6">
        <v>286</v>
      </c>
      <c r="P3910" s="6">
        <v>-1199384.8799999999</v>
      </c>
      <c r="R3910" s="31">
        <v>-286</v>
      </c>
      <c r="S3910" s="28">
        <v>44196</v>
      </c>
    </row>
    <row r="3911" spans="1:19" x14ac:dyDescent="0.2">
      <c r="A3911" s="29">
        <v>43058</v>
      </c>
      <c r="B3911" s="1" t="s">
        <v>200</v>
      </c>
      <c r="C3911" s="27">
        <v>44193</v>
      </c>
      <c r="D3911" s="1">
        <v>52320</v>
      </c>
      <c r="J3911" s="1" t="s">
        <v>0</v>
      </c>
      <c r="K3911" s="1" t="s">
        <v>49</v>
      </c>
      <c r="L3911" s="1">
        <v>-2</v>
      </c>
      <c r="M3911" s="1">
        <v>88</v>
      </c>
      <c r="N3911" s="6"/>
      <c r="O3911" s="6">
        <v>176</v>
      </c>
      <c r="P3911" s="6">
        <v>-1199560.8799999999</v>
      </c>
      <c r="R3911" s="31">
        <v>-176</v>
      </c>
      <c r="S3911" s="28">
        <v>44196</v>
      </c>
    </row>
    <row r="3912" spans="1:19" x14ac:dyDescent="0.2">
      <c r="A3912" s="29">
        <v>43058</v>
      </c>
      <c r="B3912" s="1" t="s">
        <v>200</v>
      </c>
      <c r="C3912" s="27">
        <v>44193</v>
      </c>
      <c r="D3912" s="1">
        <v>52320</v>
      </c>
      <c r="J3912" s="1" t="s">
        <v>0</v>
      </c>
      <c r="K3912" s="1" t="s">
        <v>49</v>
      </c>
      <c r="L3912" s="1">
        <v>-1.75</v>
      </c>
      <c r="M3912" s="1">
        <v>88</v>
      </c>
      <c r="N3912" s="6"/>
      <c r="O3912" s="6">
        <v>154</v>
      </c>
      <c r="P3912" s="6">
        <v>-1200968.8799999999</v>
      </c>
      <c r="R3912" s="31">
        <v>-154</v>
      </c>
      <c r="S3912" s="28">
        <v>44196</v>
      </c>
    </row>
    <row r="3913" spans="1:19" x14ac:dyDescent="0.2">
      <c r="A3913" s="29">
        <v>43058</v>
      </c>
      <c r="B3913" s="1" t="s">
        <v>200</v>
      </c>
      <c r="C3913" s="27">
        <v>44193</v>
      </c>
      <c r="D3913" s="1">
        <v>52320</v>
      </c>
      <c r="J3913" s="1" t="s">
        <v>0</v>
      </c>
      <c r="K3913" s="1" t="s">
        <v>49</v>
      </c>
      <c r="L3913" s="1">
        <v>-1.5</v>
      </c>
      <c r="M3913" s="1">
        <v>88</v>
      </c>
      <c r="N3913" s="6"/>
      <c r="O3913" s="6">
        <v>132</v>
      </c>
      <c r="P3913" s="6">
        <v>-1199692.8799999999</v>
      </c>
      <c r="R3913" s="31">
        <v>-132</v>
      </c>
      <c r="S3913" s="28">
        <v>44196</v>
      </c>
    </row>
    <row r="3914" spans="1:19" x14ac:dyDescent="0.2">
      <c r="A3914" s="29">
        <v>43058</v>
      </c>
      <c r="B3914" s="1" t="s">
        <v>200</v>
      </c>
      <c r="C3914" s="27">
        <v>44193</v>
      </c>
      <c r="D3914" s="1">
        <v>52320</v>
      </c>
      <c r="J3914" s="1" t="s">
        <v>0</v>
      </c>
      <c r="K3914" s="1" t="s">
        <v>49</v>
      </c>
      <c r="L3914" s="1">
        <v>-1.25</v>
      </c>
      <c r="M3914" s="1">
        <v>88</v>
      </c>
      <c r="N3914" s="6"/>
      <c r="O3914" s="6">
        <v>110</v>
      </c>
      <c r="P3914" s="6">
        <v>-1200308.8799999999</v>
      </c>
      <c r="R3914" s="31">
        <v>-110</v>
      </c>
      <c r="S3914" s="28">
        <v>44196</v>
      </c>
    </row>
    <row r="3915" spans="1:19" x14ac:dyDescent="0.2">
      <c r="A3915" s="29">
        <v>43058</v>
      </c>
      <c r="B3915" s="1" t="s">
        <v>200</v>
      </c>
      <c r="C3915" s="27">
        <v>44193</v>
      </c>
      <c r="D3915" s="1">
        <v>52320</v>
      </c>
      <c r="J3915" s="1" t="s">
        <v>0</v>
      </c>
      <c r="K3915" s="1" t="s">
        <v>49</v>
      </c>
      <c r="L3915" s="1">
        <v>-0.75</v>
      </c>
      <c r="M3915" s="1">
        <v>88</v>
      </c>
      <c r="N3915" s="6"/>
      <c r="O3915" s="6">
        <v>66</v>
      </c>
      <c r="P3915" s="6">
        <v>-1199758.8799999999</v>
      </c>
      <c r="R3915" s="31">
        <v>-66</v>
      </c>
      <c r="S3915" s="28">
        <v>44196</v>
      </c>
    </row>
    <row r="3916" spans="1:19" x14ac:dyDescent="0.2">
      <c r="A3916" s="29">
        <v>43065</v>
      </c>
      <c r="B3916" s="1" t="s">
        <v>200</v>
      </c>
      <c r="C3916" s="27">
        <v>44193</v>
      </c>
      <c r="D3916" s="1">
        <v>52322</v>
      </c>
      <c r="J3916" s="1" t="s">
        <v>0</v>
      </c>
      <c r="K3916" s="1" t="s">
        <v>49</v>
      </c>
      <c r="L3916" s="1">
        <v>-6</v>
      </c>
      <c r="M3916" s="1">
        <v>88</v>
      </c>
      <c r="N3916" s="6"/>
      <c r="O3916" s="6">
        <v>528</v>
      </c>
      <c r="P3916" s="6">
        <v>-1202678.8799999999</v>
      </c>
      <c r="R3916" s="31">
        <v>-528</v>
      </c>
      <c r="S3916" s="28">
        <v>44196</v>
      </c>
    </row>
    <row r="3917" spans="1:19" x14ac:dyDescent="0.2">
      <c r="A3917" s="29">
        <v>43065</v>
      </c>
      <c r="B3917" s="1" t="s">
        <v>200</v>
      </c>
      <c r="C3917" s="27">
        <v>44193</v>
      </c>
      <c r="D3917" s="1">
        <v>52322</v>
      </c>
      <c r="J3917" s="1" t="s">
        <v>0</v>
      </c>
      <c r="K3917" s="1" t="s">
        <v>49</v>
      </c>
      <c r="L3917" s="1">
        <v>-1</v>
      </c>
      <c r="M3917" s="1">
        <v>198</v>
      </c>
      <c r="N3917" s="6"/>
      <c r="O3917" s="6">
        <v>198</v>
      </c>
      <c r="P3917" s="6">
        <v>-1203206.8799999999</v>
      </c>
      <c r="R3917" s="31">
        <v>-198</v>
      </c>
      <c r="S3917" s="28">
        <v>44196</v>
      </c>
    </row>
    <row r="3918" spans="1:19" x14ac:dyDescent="0.2">
      <c r="A3918" s="29">
        <v>43065</v>
      </c>
      <c r="B3918" s="1" t="s">
        <v>200</v>
      </c>
      <c r="C3918" s="27">
        <v>44193</v>
      </c>
      <c r="D3918" s="1">
        <v>52322</v>
      </c>
      <c r="J3918" s="1" t="s">
        <v>0</v>
      </c>
      <c r="K3918" s="1" t="s">
        <v>49</v>
      </c>
      <c r="L3918" s="1">
        <v>-2</v>
      </c>
      <c r="M3918" s="1">
        <v>88</v>
      </c>
      <c r="N3918" s="6"/>
      <c r="O3918" s="6">
        <v>176</v>
      </c>
      <c r="P3918" s="6">
        <v>-1202854.8799999999</v>
      </c>
      <c r="R3918" s="31">
        <v>-176</v>
      </c>
      <c r="S3918" s="28">
        <v>44196</v>
      </c>
    </row>
    <row r="3919" spans="1:19" x14ac:dyDescent="0.2">
      <c r="A3919" s="29">
        <v>43065</v>
      </c>
      <c r="B3919" s="1" t="s">
        <v>200</v>
      </c>
      <c r="C3919" s="27">
        <v>44193</v>
      </c>
      <c r="D3919" s="1">
        <v>52322</v>
      </c>
      <c r="J3919" s="1" t="s">
        <v>0</v>
      </c>
      <c r="K3919" s="1" t="s">
        <v>49</v>
      </c>
      <c r="L3919" s="1">
        <v>-1.75</v>
      </c>
      <c r="M3919" s="1">
        <v>88</v>
      </c>
      <c r="N3919" s="6"/>
      <c r="O3919" s="6">
        <v>154</v>
      </c>
      <c r="P3919" s="6">
        <v>-1203008.8799999999</v>
      </c>
      <c r="R3919" s="31">
        <v>-154</v>
      </c>
      <c r="S3919" s="28">
        <v>44196</v>
      </c>
    </row>
    <row r="3920" spans="1:19" x14ac:dyDescent="0.2">
      <c r="A3920" s="29">
        <v>43156</v>
      </c>
      <c r="B3920" s="1" t="s">
        <v>178</v>
      </c>
      <c r="C3920" s="27">
        <v>44196</v>
      </c>
      <c r="J3920" s="1" t="s">
        <v>0</v>
      </c>
      <c r="K3920" s="1" t="s">
        <v>48</v>
      </c>
      <c r="N3920" s="6"/>
      <c r="O3920" s="6">
        <v>50</v>
      </c>
      <c r="P3920" s="6">
        <v>-1204610.82</v>
      </c>
      <c r="R3920" s="31">
        <v>-50</v>
      </c>
      <c r="S3920" s="28">
        <v>44196</v>
      </c>
    </row>
    <row r="3921" spans="1:19" x14ac:dyDescent="0.2">
      <c r="A3921" s="29">
        <v>43158</v>
      </c>
      <c r="B3921" s="1" t="s">
        <v>178</v>
      </c>
      <c r="C3921" s="27">
        <v>44196</v>
      </c>
      <c r="J3921" s="1" t="s">
        <v>0</v>
      </c>
      <c r="K3921" s="1" t="s">
        <v>48</v>
      </c>
      <c r="N3921" s="6"/>
      <c r="O3921" s="6">
        <v>184.09</v>
      </c>
      <c r="P3921" s="6">
        <v>-1204794.9099999999</v>
      </c>
      <c r="R3921" s="31">
        <v>-184.09</v>
      </c>
      <c r="S3921" s="28">
        <v>44196</v>
      </c>
    </row>
    <row r="3922" spans="1:19" x14ac:dyDescent="0.2">
      <c r="A3922" s="29">
        <v>43096</v>
      </c>
      <c r="B3922" s="1" t="s">
        <v>200</v>
      </c>
      <c r="C3922" s="27">
        <v>44197</v>
      </c>
      <c r="D3922" s="1">
        <v>52349</v>
      </c>
      <c r="J3922" s="1" t="s">
        <v>0</v>
      </c>
      <c r="K3922" s="1" t="s">
        <v>49</v>
      </c>
      <c r="L3922" s="1">
        <v>-1</v>
      </c>
      <c r="M3922" s="1">
        <v>300</v>
      </c>
      <c r="N3922" s="6"/>
      <c r="O3922" s="6">
        <v>300</v>
      </c>
      <c r="P3922" s="6">
        <v>-300</v>
      </c>
      <c r="R3922" s="31">
        <v>-300</v>
      </c>
      <c r="S3922" s="28">
        <v>44227</v>
      </c>
    </row>
    <row r="3923" spans="1:19" x14ac:dyDescent="0.2">
      <c r="A3923" s="29">
        <v>43097</v>
      </c>
      <c r="B3923" s="1" t="s">
        <v>200</v>
      </c>
      <c r="C3923" s="27">
        <v>44197</v>
      </c>
      <c r="D3923" s="1">
        <v>52326</v>
      </c>
      <c r="J3923" s="1" t="s">
        <v>0</v>
      </c>
      <c r="K3923" s="1" t="s">
        <v>49</v>
      </c>
      <c r="L3923" s="1">
        <v>-1</v>
      </c>
      <c r="M3923" s="1">
        <v>840</v>
      </c>
      <c r="N3923" s="6"/>
      <c r="O3923" s="6">
        <v>840</v>
      </c>
      <c r="P3923" s="6">
        <v>-1140</v>
      </c>
      <c r="R3923" s="31">
        <v>-840</v>
      </c>
      <c r="S3923" s="28">
        <v>44227</v>
      </c>
    </row>
    <row r="3924" spans="1:19" x14ac:dyDescent="0.2">
      <c r="A3924" s="29">
        <v>43097</v>
      </c>
      <c r="B3924" s="1" t="s">
        <v>200</v>
      </c>
      <c r="C3924" s="27">
        <v>44197</v>
      </c>
      <c r="D3924" s="1">
        <v>52326</v>
      </c>
      <c r="J3924" s="1" t="s">
        <v>0</v>
      </c>
      <c r="K3924" s="1" t="s">
        <v>49</v>
      </c>
      <c r="L3924" s="1">
        <v>-1</v>
      </c>
      <c r="M3924" s="1">
        <v>80</v>
      </c>
      <c r="N3924" s="6"/>
      <c r="O3924" s="6">
        <v>80</v>
      </c>
      <c r="P3924" s="6">
        <v>-45197.62</v>
      </c>
      <c r="R3924" s="31">
        <v>-80</v>
      </c>
      <c r="S3924" s="28">
        <v>44227</v>
      </c>
    </row>
    <row r="3925" spans="1:19" x14ac:dyDescent="0.2">
      <c r="A3925" s="29">
        <v>43097</v>
      </c>
      <c r="B3925" s="1" t="s">
        <v>200</v>
      </c>
      <c r="C3925" s="27">
        <v>44197</v>
      </c>
      <c r="D3925" s="1">
        <v>52326</v>
      </c>
      <c r="J3925" s="1" t="s">
        <v>0</v>
      </c>
      <c r="K3925" s="1" t="s">
        <v>49</v>
      </c>
      <c r="L3925" s="1">
        <v>-1</v>
      </c>
      <c r="M3925" s="1">
        <v>20</v>
      </c>
      <c r="N3925" s="6"/>
      <c r="O3925" s="6">
        <v>20</v>
      </c>
      <c r="P3925" s="6">
        <v>-1160</v>
      </c>
      <c r="R3925" s="31">
        <v>-20</v>
      </c>
      <c r="S3925" s="28">
        <v>44227</v>
      </c>
    </row>
    <row r="3926" spans="1:19" x14ac:dyDescent="0.2">
      <c r="A3926" s="29">
        <v>43098</v>
      </c>
      <c r="B3926" s="1" t="s">
        <v>200</v>
      </c>
      <c r="C3926" s="27">
        <v>44197</v>
      </c>
      <c r="D3926" s="1">
        <v>52327</v>
      </c>
      <c r="J3926" s="1" t="s">
        <v>0</v>
      </c>
      <c r="K3926" s="1" t="s">
        <v>49</v>
      </c>
      <c r="L3926" s="1">
        <v>-1</v>
      </c>
      <c r="M3926" s="1">
        <v>280</v>
      </c>
      <c r="N3926" s="6"/>
      <c r="O3926" s="6">
        <v>280</v>
      </c>
      <c r="P3926" s="6">
        <v>-1440</v>
      </c>
      <c r="R3926" s="31">
        <v>-280</v>
      </c>
      <c r="S3926" s="28">
        <v>44227</v>
      </c>
    </row>
    <row r="3927" spans="1:19" x14ac:dyDescent="0.2">
      <c r="A3927" s="29">
        <v>43098</v>
      </c>
      <c r="B3927" s="1" t="s">
        <v>200</v>
      </c>
      <c r="C3927" s="27">
        <v>44197</v>
      </c>
      <c r="D3927" s="1">
        <v>52327</v>
      </c>
      <c r="J3927" s="1" t="s">
        <v>0</v>
      </c>
      <c r="K3927" s="1" t="s">
        <v>49</v>
      </c>
      <c r="L3927" s="1">
        <v>-2</v>
      </c>
      <c r="M3927" s="1">
        <v>40</v>
      </c>
      <c r="N3927" s="6"/>
      <c r="O3927" s="6">
        <v>80</v>
      </c>
      <c r="P3927" s="6">
        <v>-1520</v>
      </c>
      <c r="R3927" s="31">
        <v>-80</v>
      </c>
      <c r="S3927" s="28">
        <v>44227</v>
      </c>
    </row>
    <row r="3928" spans="1:19" x14ac:dyDescent="0.2">
      <c r="A3928" s="29">
        <v>43099</v>
      </c>
      <c r="B3928" s="1" t="s">
        <v>200</v>
      </c>
      <c r="C3928" s="27">
        <v>44197</v>
      </c>
      <c r="D3928" s="1">
        <v>52328</v>
      </c>
      <c r="J3928" s="1" t="s">
        <v>0</v>
      </c>
      <c r="K3928" s="1" t="s">
        <v>49</v>
      </c>
      <c r="L3928" s="1">
        <v>-1</v>
      </c>
      <c r="M3928" s="1">
        <v>436</v>
      </c>
      <c r="N3928" s="6"/>
      <c r="O3928" s="6">
        <v>436</v>
      </c>
      <c r="P3928" s="6">
        <v>-1956</v>
      </c>
      <c r="R3928" s="31">
        <v>-436</v>
      </c>
      <c r="S3928" s="28">
        <v>44227</v>
      </c>
    </row>
    <row r="3929" spans="1:19" x14ac:dyDescent="0.2">
      <c r="A3929" s="29">
        <v>43099</v>
      </c>
      <c r="B3929" s="1" t="s">
        <v>200</v>
      </c>
      <c r="C3929" s="27">
        <v>44197</v>
      </c>
      <c r="D3929" s="1">
        <v>52328</v>
      </c>
      <c r="J3929" s="1" t="s">
        <v>0</v>
      </c>
      <c r="K3929" s="1" t="s">
        <v>49</v>
      </c>
      <c r="L3929" s="1">
        <v>-1</v>
      </c>
      <c r="M3929" s="1">
        <v>40</v>
      </c>
      <c r="N3929" s="6"/>
      <c r="O3929" s="6">
        <v>40</v>
      </c>
      <c r="P3929" s="6">
        <v>-1996</v>
      </c>
      <c r="R3929" s="31">
        <v>-40</v>
      </c>
      <c r="S3929" s="28">
        <v>44227</v>
      </c>
    </row>
    <row r="3930" spans="1:19" x14ac:dyDescent="0.2">
      <c r="A3930" s="29">
        <v>43100</v>
      </c>
      <c r="B3930" s="1" t="s">
        <v>200</v>
      </c>
      <c r="C3930" s="27">
        <v>44197</v>
      </c>
      <c r="D3930" s="1">
        <v>52329</v>
      </c>
      <c r="J3930" s="1" t="s">
        <v>0</v>
      </c>
      <c r="K3930" s="1" t="s">
        <v>49</v>
      </c>
      <c r="L3930" s="1">
        <v>-1</v>
      </c>
      <c r="M3930" s="1">
        <v>776</v>
      </c>
      <c r="N3930" s="6"/>
      <c r="O3930" s="6">
        <v>776</v>
      </c>
      <c r="P3930" s="6">
        <v>-2772</v>
      </c>
      <c r="R3930" s="31">
        <v>-776</v>
      </c>
      <c r="S3930" s="28">
        <v>44227</v>
      </c>
    </row>
    <row r="3931" spans="1:19" x14ac:dyDescent="0.2">
      <c r="A3931" s="29">
        <v>43100</v>
      </c>
      <c r="B3931" s="1" t="s">
        <v>200</v>
      </c>
      <c r="C3931" s="27">
        <v>44197</v>
      </c>
      <c r="D3931" s="1">
        <v>52329</v>
      </c>
      <c r="J3931" s="1" t="s">
        <v>0</v>
      </c>
      <c r="K3931" s="1" t="s">
        <v>49</v>
      </c>
      <c r="L3931" s="1">
        <v>-1</v>
      </c>
      <c r="M3931" s="1">
        <v>80</v>
      </c>
      <c r="N3931" s="6"/>
      <c r="O3931" s="6">
        <v>80</v>
      </c>
      <c r="P3931" s="6">
        <v>-2852</v>
      </c>
      <c r="R3931" s="31">
        <v>-80</v>
      </c>
      <c r="S3931" s="28">
        <v>44227</v>
      </c>
    </row>
    <row r="3932" spans="1:19" x14ac:dyDescent="0.2">
      <c r="A3932" s="29">
        <v>43101</v>
      </c>
      <c r="B3932" s="1" t="s">
        <v>200</v>
      </c>
      <c r="C3932" s="27">
        <v>44197</v>
      </c>
      <c r="D3932" s="1">
        <v>52330</v>
      </c>
      <c r="J3932" s="1" t="s">
        <v>0</v>
      </c>
      <c r="K3932" s="1" t="s">
        <v>49</v>
      </c>
      <c r="L3932" s="1">
        <v>-1</v>
      </c>
      <c r="M3932" s="1">
        <v>700</v>
      </c>
      <c r="N3932" s="6"/>
      <c r="O3932" s="6">
        <v>700</v>
      </c>
      <c r="P3932" s="6">
        <v>-3552</v>
      </c>
      <c r="R3932" s="31">
        <v>-700</v>
      </c>
      <c r="S3932" s="28">
        <v>44227</v>
      </c>
    </row>
    <row r="3933" spans="1:19" x14ac:dyDescent="0.2">
      <c r="A3933" s="29">
        <v>43101</v>
      </c>
      <c r="B3933" s="1" t="s">
        <v>200</v>
      </c>
      <c r="C3933" s="27">
        <v>44197</v>
      </c>
      <c r="D3933" s="1">
        <v>52330</v>
      </c>
      <c r="J3933" s="1" t="s">
        <v>0</v>
      </c>
      <c r="K3933" s="1" t="s">
        <v>49</v>
      </c>
      <c r="L3933" s="1">
        <v>-1</v>
      </c>
      <c r="M3933" s="1">
        <v>80</v>
      </c>
      <c r="N3933" s="6"/>
      <c r="O3933" s="6">
        <v>80</v>
      </c>
      <c r="P3933" s="6">
        <v>-3632</v>
      </c>
      <c r="R3933" s="31">
        <v>-80</v>
      </c>
      <c r="S3933" s="28">
        <v>44227</v>
      </c>
    </row>
    <row r="3934" spans="1:19" x14ac:dyDescent="0.2">
      <c r="A3934" s="29">
        <v>43101</v>
      </c>
      <c r="B3934" s="1" t="s">
        <v>200</v>
      </c>
      <c r="C3934" s="27">
        <v>44197</v>
      </c>
      <c r="D3934" s="1">
        <v>52330</v>
      </c>
      <c r="J3934" s="1" t="s">
        <v>0</v>
      </c>
      <c r="K3934" s="1" t="s">
        <v>49</v>
      </c>
      <c r="L3934" s="1">
        <v>-2</v>
      </c>
      <c r="M3934" s="1">
        <v>40</v>
      </c>
      <c r="N3934" s="6"/>
      <c r="O3934" s="6">
        <v>80</v>
      </c>
      <c r="P3934" s="6">
        <v>-3712</v>
      </c>
      <c r="R3934" s="31">
        <v>-80</v>
      </c>
      <c r="S3934" s="28">
        <v>44227</v>
      </c>
    </row>
    <row r="3935" spans="1:19" x14ac:dyDescent="0.2">
      <c r="A3935" s="29">
        <v>43102</v>
      </c>
      <c r="B3935" s="1" t="s">
        <v>200</v>
      </c>
      <c r="C3935" s="27">
        <v>44197</v>
      </c>
      <c r="D3935" s="1">
        <v>52331</v>
      </c>
      <c r="J3935" s="1" t="s">
        <v>0</v>
      </c>
      <c r="K3935" s="1" t="s">
        <v>49</v>
      </c>
      <c r="L3935" s="1">
        <v>-1</v>
      </c>
      <c r="M3935" s="1">
        <v>766</v>
      </c>
      <c r="N3935" s="6"/>
      <c r="O3935" s="6">
        <v>766</v>
      </c>
      <c r="P3935" s="6">
        <v>-4478</v>
      </c>
      <c r="R3935" s="31">
        <v>-766</v>
      </c>
      <c r="S3935" s="28">
        <v>44227</v>
      </c>
    </row>
    <row r="3936" spans="1:19" x14ac:dyDescent="0.2">
      <c r="A3936" s="29">
        <v>43102</v>
      </c>
      <c r="B3936" s="1" t="s">
        <v>200</v>
      </c>
      <c r="C3936" s="27">
        <v>44197</v>
      </c>
      <c r="D3936" s="1">
        <v>52331</v>
      </c>
      <c r="J3936" s="1" t="s">
        <v>0</v>
      </c>
      <c r="K3936" s="1" t="s">
        <v>49</v>
      </c>
      <c r="L3936" s="1">
        <v>-1</v>
      </c>
      <c r="M3936" s="1">
        <v>80</v>
      </c>
      <c r="N3936" s="6"/>
      <c r="O3936" s="6">
        <v>80</v>
      </c>
      <c r="P3936" s="6">
        <v>-4558</v>
      </c>
      <c r="R3936" s="31">
        <v>-80</v>
      </c>
      <c r="S3936" s="28">
        <v>44227</v>
      </c>
    </row>
    <row r="3937" spans="1:19" x14ac:dyDescent="0.2">
      <c r="A3937" s="29">
        <v>43103</v>
      </c>
      <c r="B3937" s="1" t="s">
        <v>200</v>
      </c>
      <c r="C3937" s="27">
        <v>44197</v>
      </c>
      <c r="D3937" s="1">
        <v>52332</v>
      </c>
      <c r="J3937" s="1" t="s">
        <v>0</v>
      </c>
      <c r="K3937" s="1" t="s">
        <v>49</v>
      </c>
      <c r="L3937" s="1">
        <v>-1</v>
      </c>
      <c r="M3937" s="1">
        <v>460</v>
      </c>
      <c r="N3937" s="6"/>
      <c r="O3937" s="6">
        <v>460</v>
      </c>
      <c r="P3937" s="6">
        <v>-5018</v>
      </c>
      <c r="R3937" s="31">
        <v>-460</v>
      </c>
      <c r="S3937" s="28">
        <v>44227</v>
      </c>
    </row>
    <row r="3938" spans="1:19" x14ac:dyDescent="0.2">
      <c r="A3938" s="29">
        <v>43103</v>
      </c>
      <c r="B3938" s="1" t="s">
        <v>200</v>
      </c>
      <c r="C3938" s="27">
        <v>44197</v>
      </c>
      <c r="D3938" s="1">
        <v>52332</v>
      </c>
      <c r="J3938" s="1" t="s">
        <v>0</v>
      </c>
      <c r="K3938" s="1" t="s">
        <v>49</v>
      </c>
      <c r="L3938" s="1">
        <v>-1</v>
      </c>
      <c r="M3938" s="1">
        <v>80</v>
      </c>
      <c r="N3938" s="6"/>
      <c r="O3938" s="6">
        <v>80</v>
      </c>
      <c r="P3938" s="6">
        <v>-5098</v>
      </c>
      <c r="R3938" s="31">
        <v>-80</v>
      </c>
      <c r="S3938" s="28">
        <v>44227</v>
      </c>
    </row>
    <row r="3939" spans="1:19" x14ac:dyDescent="0.2">
      <c r="A3939" s="29">
        <v>43104</v>
      </c>
      <c r="B3939" s="1" t="s">
        <v>200</v>
      </c>
      <c r="C3939" s="27">
        <v>44197</v>
      </c>
      <c r="D3939" s="1">
        <v>52333</v>
      </c>
      <c r="J3939" s="1" t="s">
        <v>0</v>
      </c>
      <c r="K3939" s="1" t="s">
        <v>49</v>
      </c>
      <c r="L3939" s="1">
        <v>-1</v>
      </c>
      <c r="M3939" s="1">
        <v>80</v>
      </c>
      <c r="N3939" s="6"/>
      <c r="O3939" s="6">
        <v>80</v>
      </c>
      <c r="P3939" s="6">
        <v>-5178</v>
      </c>
      <c r="R3939" s="31">
        <v>-80</v>
      </c>
      <c r="S3939" s="28">
        <v>44227</v>
      </c>
    </row>
    <row r="3940" spans="1:19" x14ac:dyDescent="0.2">
      <c r="A3940" s="29">
        <v>43105</v>
      </c>
      <c r="B3940" s="1" t="s">
        <v>200</v>
      </c>
      <c r="C3940" s="27">
        <v>44197</v>
      </c>
      <c r="D3940" s="1">
        <v>52334</v>
      </c>
      <c r="J3940" s="1" t="s">
        <v>0</v>
      </c>
      <c r="K3940" s="1" t="s">
        <v>49</v>
      </c>
      <c r="L3940" s="1">
        <v>-1</v>
      </c>
      <c r="M3940" s="1">
        <v>216</v>
      </c>
      <c r="N3940" s="6"/>
      <c r="O3940" s="6">
        <v>216</v>
      </c>
      <c r="P3940" s="6">
        <v>-5394</v>
      </c>
      <c r="R3940" s="31">
        <v>-216</v>
      </c>
      <c r="S3940" s="28">
        <v>44227</v>
      </c>
    </row>
    <row r="3941" spans="1:19" x14ac:dyDescent="0.2">
      <c r="A3941" s="29">
        <v>43105</v>
      </c>
      <c r="B3941" s="1" t="s">
        <v>200</v>
      </c>
      <c r="C3941" s="27">
        <v>44197</v>
      </c>
      <c r="D3941" s="1">
        <v>52334</v>
      </c>
      <c r="J3941" s="1" t="s">
        <v>0</v>
      </c>
      <c r="K3941" s="1" t="s">
        <v>49</v>
      </c>
      <c r="L3941" s="1">
        <v>-1</v>
      </c>
      <c r="M3941" s="1">
        <v>80</v>
      </c>
      <c r="N3941" s="6"/>
      <c r="O3941" s="6">
        <v>80</v>
      </c>
      <c r="P3941" s="6">
        <v>-5474</v>
      </c>
      <c r="R3941" s="31">
        <v>-80</v>
      </c>
      <c r="S3941" s="28">
        <v>44227</v>
      </c>
    </row>
    <row r="3942" spans="1:19" x14ac:dyDescent="0.2">
      <c r="A3942" s="29">
        <v>43107</v>
      </c>
      <c r="B3942" s="1" t="s">
        <v>200</v>
      </c>
      <c r="C3942" s="27">
        <v>44197</v>
      </c>
      <c r="D3942" s="1">
        <v>52336</v>
      </c>
      <c r="J3942" s="1" t="s">
        <v>0</v>
      </c>
      <c r="K3942" s="1" t="s">
        <v>49</v>
      </c>
      <c r="L3942" s="1">
        <v>-1</v>
      </c>
      <c r="M3942" s="1">
        <v>442</v>
      </c>
      <c r="N3942" s="6"/>
      <c r="O3942" s="6">
        <v>442</v>
      </c>
      <c r="P3942" s="6">
        <v>-5916</v>
      </c>
      <c r="R3942" s="31">
        <v>-442</v>
      </c>
      <c r="S3942" s="28">
        <v>44227</v>
      </c>
    </row>
    <row r="3943" spans="1:19" x14ac:dyDescent="0.2">
      <c r="A3943" s="29">
        <v>43107</v>
      </c>
      <c r="B3943" s="1" t="s">
        <v>200</v>
      </c>
      <c r="C3943" s="27">
        <v>44197</v>
      </c>
      <c r="D3943" s="1">
        <v>52336</v>
      </c>
      <c r="J3943" s="1" t="s">
        <v>0</v>
      </c>
      <c r="K3943" s="1" t="s">
        <v>49</v>
      </c>
      <c r="L3943" s="1">
        <v>-2</v>
      </c>
      <c r="M3943" s="1">
        <v>40</v>
      </c>
      <c r="N3943" s="6"/>
      <c r="O3943" s="6">
        <v>80</v>
      </c>
      <c r="P3943" s="6">
        <v>-5996</v>
      </c>
      <c r="R3943" s="31">
        <v>-80</v>
      </c>
      <c r="S3943" s="28">
        <v>44227</v>
      </c>
    </row>
    <row r="3944" spans="1:19" x14ac:dyDescent="0.2">
      <c r="A3944" s="29">
        <v>43107</v>
      </c>
      <c r="B3944" s="1" t="s">
        <v>200</v>
      </c>
      <c r="C3944" s="27">
        <v>44197</v>
      </c>
      <c r="D3944" s="1">
        <v>52336</v>
      </c>
      <c r="J3944" s="1" t="s">
        <v>0</v>
      </c>
      <c r="K3944" s="1" t="s">
        <v>49</v>
      </c>
      <c r="L3944" s="1">
        <v>-1</v>
      </c>
      <c r="M3944" s="1">
        <v>80</v>
      </c>
      <c r="N3944" s="6"/>
      <c r="O3944" s="6">
        <v>80</v>
      </c>
      <c r="P3944" s="6">
        <v>-6076</v>
      </c>
      <c r="R3944" s="31">
        <v>-80</v>
      </c>
      <c r="S3944" s="28">
        <v>44227</v>
      </c>
    </row>
    <row r="3945" spans="1:19" x14ac:dyDescent="0.2">
      <c r="A3945" s="29">
        <v>43108</v>
      </c>
      <c r="B3945" s="1" t="s">
        <v>200</v>
      </c>
      <c r="C3945" s="27">
        <v>44197</v>
      </c>
      <c r="D3945" s="1">
        <v>52337</v>
      </c>
      <c r="J3945" s="1" t="s">
        <v>0</v>
      </c>
      <c r="K3945" s="1" t="s">
        <v>49</v>
      </c>
      <c r="L3945" s="1">
        <v>-1</v>
      </c>
      <c r="M3945" s="1">
        <v>1100</v>
      </c>
      <c r="N3945" s="6"/>
      <c r="O3945" s="6">
        <v>1100</v>
      </c>
      <c r="P3945" s="6">
        <v>-7176</v>
      </c>
      <c r="R3945" s="31">
        <v>-1100</v>
      </c>
      <c r="S3945" s="28">
        <v>44227</v>
      </c>
    </row>
    <row r="3946" spans="1:19" x14ac:dyDescent="0.2">
      <c r="A3946" s="29">
        <v>43109</v>
      </c>
      <c r="B3946" s="1" t="s">
        <v>200</v>
      </c>
      <c r="C3946" s="27">
        <v>44197</v>
      </c>
      <c r="D3946" s="1">
        <v>52338</v>
      </c>
      <c r="J3946" s="1" t="s">
        <v>0</v>
      </c>
      <c r="K3946" s="1" t="s">
        <v>49</v>
      </c>
      <c r="L3946" s="1">
        <v>-1</v>
      </c>
      <c r="M3946" s="1">
        <v>386</v>
      </c>
      <c r="N3946" s="6"/>
      <c r="O3946" s="6">
        <v>386</v>
      </c>
      <c r="P3946" s="6">
        <v>-7562</v>
      </c>
      <c r="R3946" s="31">
        <v>-386</v>
      </c>
      <c r="S3946" s="28">
        <v>44227</v>
      </c>
    </row>
    <row r="3947" spans="1:19" x14ac:dyDescent="0.2">
      <c r="A3947" s="29">
        <v>43109</v>
      </c>
      <c r="B3947" s="1" t="s">
        <v>200</v>
      </c>
      <c r="C3947" s="27">
        <v>44197</v>
      </c>
      <c r="D3947" s="1">
        <v>52338</v>
      </c>
      <c r="J3947" s="1" t="s">
        <v>0</v>
      </c>
      <c r="K3947" s="1" t="s">
        <v>49</v>
      </c>
      <c r="L3947" s="1">
        <v>-1</v>
      </c>
      <c r="M3947" s="1">
        <v>80</v>
      </c>
      <c r="N3947" s="6"/>
      <c r="O3947" s="6">
        <v>80</v>
      </c>
      <c r="P3947" s="6">
        <v>-7642</v>
      </c>
      <c r="R3947" s="31">
        <v>-80</v>
      </c>
      <c r="S3947" s="28">
        <v>44227</v>
      </c>
    </row>
    <row r="3948" spans="1:19" x14ac:dyDescent="0.2">
      <c r="A3948" s="29">
        <v>43110</v>
      </c>
      <c r="B3948" s="1" t="s">
        <v>200</v>
      </c>
      <c r="C3948" s="27">
        <v>44197</v>
      </c>
      <c r="D3948" s="1">
        <v>52339</v>
      </c>
      <c r="J3948" s="1" t="s">
        <v>0</v>
      </c>
      <c r="K3948" s="1" t="s">
        <v>49</v>
      </c>
      <c r="L3948" s="1">
        <v>-1</v>
      </c>
      <c r="M3948" s="1">
        <v>380</v>
      </c>
      <c r="N3948" s="6"/>
      <c r="O3948" s="6">
        <v>380</v>
      </c>
      <c r="P3948" s="6">
        <v>-8022</v>
      </c>
      <c r="R3948" s="31">
        <v>-380</v>
      </c>
      <c r="S3948" s="28">
        <v>44227</v>
      </c>
    </row>
    <row r="3949" spans="1:19" x14ac:dyDescent="0.2">
      <c r="A3949" s="29">
        <v>43111</v>
      </c>
      <c r="B3949" s="1" t="s">
        <v>200</v>
      </c>
      <c r="C3949" s="27">
        <v>44197</v>
      </c>
      <c r="D3949" s="1">
        <v>52340</v>
      </c>
      <c r="J3949" s="1" t="s">
        <v>0</v>
      </c>
      <c r="K3949" s="1" t="s">
        <v>49</v>
      </c>
      <c r="L3949" s="1">
        <v>-1</v>
      </c>
      <c r="M3949" s="1">
        <v>496</v>
      </c>
      <c r="N3949" s="6"/>
      <c r="O3949" s="6">
        <v>496</v>
      </c>
      <c r="P3949" s="6">
        <v>-8518</v>
      </c>
      <c r="R3949" s="31">
        <v>-496</v>
      </c>
      <c r="S3949" s="28">
        <v>44227</v>
      </c>
    </row>
    <row r="3950" spans="1:19" x14ac:dyDescent="0.2">
      <c r="A3950" s="29">
        <v>43111</v>
      </c>
      <c r="B3950" s="1" t="s">
        <v>200</v>
      </c>
      <c r="C3950" s="27">
        <v>44197</v>
      </c>
      <c r="D3950" s="1">
        <v>52340</v>
      </c>
      <c r="J3950" s="1" t="s">
        <v>0</v>
      </c>
      <c r="K3950" s="1" t="s">
        <v>49</v>
      </c>
      <c r="L3950" s="1">
        <v>-1</v>
      </c>
      <c r="M3950" s="1">
        <v>80</v>
      </c>
      <c r="N3950" s="6"/>
      <c r="O3950" s="6">
        <v>80</v>
      </c>
      <c r="P3950" s="6">
        <v>-8598</v>
      </c>
      <c r="R3950" s="31">
        <v>-80</v>
      </c>
      <c r="S3950" s="28">
        <v>44227</v>
      </c>
    </row>
    <row r="3951" spans="1:19" x14ac:dyDescent="0.2">
      <c r="A3951" s="29">
        <v>43112</v>
      </c>
      <c r="B3951" s="1" t="s">
        <v>200</v>
      </c>
      <c r="C3951" s="27">
        <v>44197</v>
      </c>
      <c r="D3951" s="1">
        <v>52341</v>
      </c>
      <c r="J3951" s="1" t="s">
        <v>0</v>
      </c>
      <c r="K3951" s="1" t="s">
        <v>49</v>
      </c>
      <c r="L3951" s="1">
        <v>-1</v>
      </c>
      <c r="M3951" s="1">
        <v>500</v>
      </c>
      <c r="N3951" s="6"/>
      <c r="O3951" s="6">
        <v>500</v>
      </c>
      <c r="P3951" s="6">
        <v>-9098</v>
      </c>
      <c r="R3951" s="31">
        <v>-500</v>
      </c>
      <c r="S3951" s="28">
        <v>44227</v>
      </c>
    </row>
    <row r="3952" spans="1:19" x14ac:dyDescent="0.2">
      <c r="A3952" s="29">
        <v>43113</v>
      </c>
      <c r="B3952" s="1" t="s">
        <v>200</v>
      </c>
      <c r="C3952" s="27">
        <v>44197</v>
      </c>
      <c r="D3952" s="1">
        <v>52342</v>
      </c>
      <c r="J3952" s="1" t="s">
        <v>0</v>
      </c>
      <c r="K3952" s="1" t="s">
        <v>49</v>
      </c>
      <c r="L3952" s="1">
        <v>-1</v>
      </c>
      <c r="M3952" s="1">
        <v>156</v>
      </c>
      <c r="N3952" s="6"/>
      <c r="O3952" s="6">
        <v>156</v>
      </c>
      <c r="P3952" s="6">
        <v>-9254</v>
      </c>
      <c r="R3952" s="31">
        <v>-156</v>
      </c>
      <c r="S3952" s="28">
        <v>44227</v>
      </c>
    </row>
    <row r="3953" spans="1:19" x14ac:dyDescent="0.2">
      <c r="A3953" s="29">
        <v>43113</v>
      </c>
      <c r="B3953" s="1" t="s">
        <v>200</v>
      </c>
      <c r="C3953" s="27">
        <v>44197</v>
      </c>
      <c r="D3953" s="1">
        <v>52342</v>
      </c>
      <c r="J3953" s="1" t="s">
        <v>0</v>
      </c>
      <c r="K3953" s="1" t="s">
        <v>49</v>
      </c>
      <c r="L3953" s="1">
        <v>-2</v>
      </c>
      <c r="M3953" s="1">
        <v>40</v>
      </c>
      <c r="N3953" s="6"/>
      <c r="O3953" s="6">
        <v>80</v>
      </c>
      <c r="P3953" s="6">
        <v>-9334</v>
      </c>
      <c r="R3953" s="31">
        <v>-80</v>
      </c>
      <c r="S3953" s="28">
        <v>44227</v>
      </c>
    </row>
    <row r="3954" spans="1:19" x14ac:dyDescent="0.2">
      <c r="A3954" s="29">
        <v>43114</v>
      </c>
      <c r="B3954" s="1" t="s">
        <v>200</v>
      </c>
      <c r="C3954" s="27">
        <v>44197</v>
      </c>
      <c r="D3954" s="1">
        <v>52343</v>
      </c>
      <c r="J3954" s="1" t="s">
        <v>0</v>
      </c>
      <c r="K3954" s="1" t="s">
        <v>49</v>
      </c>
      <c r="L3954" s="1">
        <v>-1</v>
      </c>
      <c r="M3954" s="1">
        <v>1728</v>
      </c>
      <c r="N3954" s="6"/>
      <c r="O3954" s="6">
        <v>1728</v>
      </c>
      <c r="P3954" s="6">
        <v>-11062</v>
      </c>
      <c r="R3954" s="31">
        <v>-1728</v>
      </c>
      <c r="S3954" s="28">
        <v>44227</v>
      </c>
    </row>
    <row r="3955" spans="1:19" x14ac:dyDescent="0.2">
      <c r="A3955" s="29">
        <v>43114</v>
      </c>
      <c r="B3955" s="1" t="s">
        <v>200</v>
      </c>
      <c r="C3955" s="27">
        <v>44197</v>
      </c>
      <c r="D3955" s="1">
        <v>52343</v>
      </c>
      <c r="J3955" s="1" t="s">
        <v>0</v>
      </c>
      <c r="K3955" s="1" t="s">
        <v>49</v>
      </c>
      <c r="L3955" s="1">
        <v>-2</v>
      </c>
      <c r="M3955" s="1">
        <v>80</v>
      </c>
      <c r="N3955" s="6"/>
      <c r="O3955" s="6">
        <v>160</v>
      </c>
      <c r="P3955" s="6">
        <v>-11222</v>
      </c>
      <c r="R3955" s="31">
        <v>-160</v>
      </c>
      <c r="S3955" s="28">
        <v>44227</v>
      </c>
    </row>
    <row r="3956" spans="1:19" x14ac:dyDescent="0.2">
      <c r="A3956" s="29">
        <v>43115</v>
      </c>
      <c r="B3956" s="1" t="s">
        <v>200</v>
      </c>
      <c r="C3956" s="27">
        <v>44197</v>
      </c>
      <c r="D3956" s="1">
        <v>52344</v>
      </c>
      <c r="J3956" s="1" t="s">
        <v>0</v>
      </c>
      <c r="K3956" s="1" t="s">
        <v>49</v>
      </c>
      <c r="L3956" s="1">
        <v>-1</v>
      </c>
      <c r="M3956" s="1">
        <v>318</v>
      </c>
      <c r="N3956" s="6"/>
      <c r="O3956" s="6">
        <v>318</v>
      </c>
      <c r="P3956" s="6">
        <v>-11540</v>
      </c>
      <c r="R3956" s="31">
        <v>-318</v>
      </c>
      <c r="S3956" s="28">
        <v>44227</v>
      </c>
    </row>
    <row r="3957" spans="1:19" x14ac:dyDescent="0.2">
      <c r="A3957" s="29">
        <v>43115</v>
      </c>
      <c r="B3957" s="1" t="s">
        <v>200</v>
      </c>
      <c r="C3957" s="27">
        <v>44197</v>
      </c>
      <c r="D3957" s="1">
        <v>52344</v>
      </c>
      <c r="J3957" s="1" t="s">
        <v>0</v>
      </c>
      <c r="K3957" s="1" t="s">
        <v>49</v>
      </c>
      <c r="L3957" s="1">
        <v>-2</v>
      </c>
      <c r="M3957" s="1">
        <v>40</v>
      </c>
      <c r="N3957" s="6"/>
      <c r="O3957" s="6">
        <v>80</v>
      </c>
      <c r="P3957" s="6">
        <v>-11620</v>
      </c>
      <c r="R3957" s="31">
        <v>-80</v>
      </c>
      <c r="S3957" s="28">
        <v>44227</v>
      </c>
    </row>
    <row r="3958" spans="1:19" x14ac:dyDescent="0.2">
      <c r="A3958" s="29">
        <v>43116</v>
      </c>
      <c r="B3958" s="1" t="s">
        <v>200</v>
      </c>
      <c r="C3958" s="27">
        <v>44197</v>
      </c>
      <c r="D3958" s="1">
        <v>52345</v>
      </c>
      <c r="J3958" s="1" t="s">
        <v>0</v>
      </c>
      <c r="K3958" s="1" t="s">
        <v>49</v>
      </c>
      <c r="L3958" s="1">
        <v>-1</v>
      </c>
      <c r="M3958" s="1">
        <v>1292</v>
      </c>
      <c r="N3958" s="6"/>
      <c r="O3958" s="6">
        <v>1292</v>
      </c>
      <c r="P3958" s="6">
        <v>-12912</v>
      </c>
      <c r="R3958" s="31">
        <v>-1292</v>
      </c>
      <c r="S3958" s="28">
        <v>44227</v>
      </c>
    </row>
    <row r="3959" spans="1:19" x14ac:dyDescent="0.2">
      <c r="A3959" s="29">
        <v>43116</v>
      </c>
      <c r="B3959" s="1" t="s">
        <v>200</v>
      </c>
      <c r="C3959" s="27">
        <v>44197</v>
      </c>
      <c r="D3959" s="1">
        <v>52345</v>
      </c>
      <c r="J3959" s="1" t="s">
        <v>0</v>
      </c>
      <c r="K3959" s="1" t="s">
        <v>49</v>
      </c>
      <c r="L3959" s="1">
        <v>-1</v>
      </c>
      <c r="M3959" s="1">
        <v>574</v>
      </c>
      <c r="N3959" s="6"/>
      <c r="O3959" s="6">
        <v>574</v>
      </c>
      <c r="P3959" s="6">
        <v>-13826</v>
      </c>
      <c r="R3959" s="31">
        <v>-574</v>
      </c>
      <c r="S3959" s="28">
        <v>44227</v>
      </c>
    </row>
    <row r="3960" spans="1:19" x14ac:dyDescent="0.2">
      <c r="A3960" s="29">
        <v>43116</v>
      </c>
      <c r="B3960" s="1" t="s">
        <v>200</v>
      </c>
      <c r="C3960" s="27">
        <v>44197</v>
      </c>
      <c r="D3960" s="1">
        <v>52345</v>
      </c>
      <c r="J3960" s="1" t="s">
        <v>0</v>
      </c>
      <c r="K3960" s="1" t="s">
        <v>49</v>
      </c>
      <c r="L3960" s="1">
        <v>-4</v>
      </c>
      <c r="M3960" s="1">
        <v>80</v>
      </c>
      <c r="N3960" s="6"/>
      <c r="O3960" s="6">
        <v>320</v>
      </c>
      <c r="P3960" s="6">
        <v>-13232</v>
      </c>
      <c r="R3960" s="31">
        <v>-320</v>
      </c>
      <c r="S3960" s="28">
        <v>44227</v>
      </c>
    </row>
    <row r="3961" spans="1:19" x14ac:dyDescent="0.2">
      <c r="A3961" s="29">
        <v>43116</v>
      </c>
      <c r="B3961" s="1" t="s">
        <v>200</v>
      </c>
      <c r="C3961" s="27">
        <v>44197</v>
      </c>
      <c r="D3961" s="1">
        <v>52345</v>
      </c>
      <c r="J3961" s="1" t="s">
        <v>0</v>
      </c>
      <c r="K3961" s="1" t="s">
        <v>49</v>
      </c>
      <c r="L3961" s="1">
        <v>-1</v>
      </c>
      <c r="M3961" s="1">
        <v>20</v>
      </c>
      <c r="N3961" s="6"/>
      <c r="O3961" s="6">
        <v>20</v>
      </c>
      <c r="P3961" s="6">
        <v>-13252</v>
      </c>
      <c r="R3961" s="31">
        <v>-20</v>
      </c>
      <c r="S3961" s="28">
        <v>44227</v>
      </c>
    </row>
    <row r="3962" spans="1:19" x14ac:dyDescent="0.2">
      <c r="A3962" s="29">
        <v>43117</v>
      </c>
      <c r="B3962" s="1" t="s">
        <v>200</v>
      </c>
      <c r="C3962" s="27">
        <v>44197</v>
      </c>
      <c r="D3962" s="1">
        <v>52346</v>
      </c>
      <c r="J3962" s="1" t="s">
        <v>0</v>
      </c>
      <c r="K3962" s="1" t="s">
        <v>49</v>
      </c>
      <c r="L3962" s="1">
        <v>-1</v>
      </c>
      <c r="M3962" s="1">
        <v>1142</v>
      </c>
      <c r="N3962" s="6"/>
      <c r="O3962" s="6">
        <v>1142</v>
      </c>
      <c r="P3962" s="6">
        <v>-14968</v>
      </c>
      <c r="R3962" s="31">
        <v>-1142</v>
      </c>
      <c r="S3962" s="28">
        <v>44227</v>
      </c>
    </row>
    <row r="3963" spans="1:19" x14ac:dyDescent="0.2">
      <c r="A3963" s="29">
        <v>43117</v>
      </c>
      <c r="B3963" s="1" t="s">
        <v>200</v>
      </c>
      <c r="C3963" s="27">
        <v>44197</v>
      </c>
      <c r="D3963" s="1">
        <v>52346</v>
      </c>
      <c r="J3963" s="1" t="s">
        <v>0</v>
      </c>
      <c r="K3963" s="1" t="s">
        <v>49</v>
      </c>
      <c r="L3963" s="1">
        <v>-2</v>
      </c>
      <c r="M3963" s="1">
        <v>80</v>
      </c>
      <c r="N3963" s="6"/>
      <c r="O3963" s="6">
        <v>160</v>
      </c>
      <c r="P3963" s="6">
        <v>-15128</v>
      </c>
      <c r="R3963" s="31">
        <v>-160</v>
      </c>
      <c r="S3963" s="28">
        <v>44227</v>
      </c>
    </row>
    <row r="3964" spans="1:19" x14ac:dyDescent="0.2">
      <c r="A3964" s="29">
        <v>43118</v>
      </c>
      <c r="B3964" s="1" t="s">
        <v>200</v>
      </c>
      <c r="C3964" s="27">
        <v>44197</v>
      </c>
      <c r="D3964" s="1">
        <v>52347</v>
      </c>
      <c r="J3964" s="1" t="s">
        <v>0</v>
      </c>
      <c r="K3964" s="1" t="s">
        <v>49</v>
      </c>
      <c r="L3964" s="1">
        <v>-1</v>
      </c>
      <c r="M3964" s="1">
        <v>1230</v>
      </c>
      <c r="N3964" s="6"/>
      <c r="O3964" s="6">
        <v>1230</v>
      </c>
      <c r="P3964" s="6">
        <v>-16358</v>
      </c>
      <c r="R3964" s="31">
        <v>-1230</v>
      </c>
      <c r="S3964" s="28">
        <v>44227</v>
      </c>
    </row>
    <row r="3965" spans="1:19" x14ac:dyDescent="0.2">
      <c r="A3965" s="29">
        <v>43118</v>
      </c>
      <c r="B3965" s="1" t="s">
        <v>200</v>
      </c>
      <c r="C3965" s="27">
        <v>44197</v>
      </c>
      <c r="D3965" s="1">
        <v>52347</v>
      </c>
      <c r="J3965" s="1" t="s">
        <v>0</v>
      </c>
      <c r="K3965" s="1" t="s">
        <v>49</v>
      </c>
      <c r="L3965" s="1">
        <v>-2</v>
      </c>
      <c r="M3965" s="1">
        <v>80</v>
      </c>
      <c r="N3965" s="6"/>
      <c r="O3965" s="6">
        <v>160</v>
      </c>
      <c r="P3965" s="6">
        <v>-16518</v>
      </c>
      <c r="R3965" s="31">
        <v>-160</v>
      </c>
      <c r="S3965" s="28">
        <v>44227</v>
      </c>
    </row>
    <row r="3966" spans="1:19" x14ac:dyDescent="0.2">
      <c r="A3966" s="29">
        <v>43119</v>
      </c>
      <c r="B3966" s="1" t="s">
        <v>200</v>
      </c>
      <c r="C3966" s="27">
        <v>44197</v>
      </c>
      <c r="D3966" s="1">
        <v>52348</v>
      </c>
      <c r="J3966" s="1" t="s">
        <v>0</v>
      </c>
      <c r="K3966" s="1" t="s">
        <v>49</v>
      </c>
      <c r="L3966" s="1">
        <v>-1</v>
      </c>
      <c r="M3966" s="1">
        <v>361.62</v>
      </c>
      <c r="N3966" s="6"/>
      <c r="O3966" s="6">
        <v>361.62</v>
      </c>
      <c r="P3966" s="6">
        <v>-16879.62</v>
      </c>
      <c r="R3966" s="31">
        <v>-361.62</v>
      </c>
      <c r="S3966" s="28">
        <v>44227</v>
      </c>
    </row>
    <row r="3967" spans="1:19" x14ac:dyDescent="0.2">
      <c r="A3967" s="29">
        <v>43121</v>
      </c>
      <c r="B3967" s="1" t="s">
        <v>200</v>
      </c>
      <c r="C3967" s="27">
        <v>44197</v>
      </c>
      <c r="D3967" s="1">
        <v>52350</v>
      </c>
      <c r="J3967" s="1" t="s">
        <v>0</v>
      </c>
      <c r="K3967" s="1" t="s">
        <v>49</v>
      </c>
      <c r="L3967" s="1">
        <v>-1</v>
      </c>
      <c r="M3967" s="1">
        <v>300</v>
      </c>
      <c r="N3967" s="6"/>
      <c r="O3967" s="6">
        <v>300</v>
      </c>
      <c r="P3967" s="6">
        <v>-17179.62</v>
      </c>
      <c r="R3967" s="31">
        <v>-300</v>
      </c>
      <c r="S3967" s="28">
        <v>44227</v>
      </c>
    </row>
    <row r="3968" spans="1:19" x14ac:dyDescent="0.2">
      <c r="A3968" s="29">
        <v>43121</v>
      </c>
      <c r="B3968" s="1" t="s">
        <v>200</v>
      </c>
      <c r="C3968" s="27">
        <v>44197</v>
      </c>
      <c r="D3968" s="1">
        <v>52350</v>
      </c>
      <c r="J3968" s="1" t="s">
        <v>0</v>
      </c>
      <c r="K3968" s="1" t="s">
        <v>49</v>
      </c>
      <c r="L3968" s="1">
        <v>-1</v>
      </c>
      <c r="M3968" s="1">
        <v>80</v>
      </c>
      <c r="N3968" s="6"/>
      <c r="O3968" s="6">
        <v>80</v>
      </c>
      <c r="P3968" s="6">
        <v>-17259.62</v>
      </c>
      <c r="R3968" s="31">
        <v>-80</v>
      </c>
      <c r="S3968" s="28">
        <v>44227</v>
      </c>
    </row>
    <row r="3969" spans="1:19" x14ac:dyDescent="0.2">
      <c r="A3969" s="29">
        <v>43122</v>
      </c>
      <c r="B3969" s="1" t="s">
        <v>200</v>
      </c>
      <c r="C3969" s="27">
        <v>44197</v>
      </c>
      <c r="D3969" s="1">
        <v>52351</v>
      </c>
      <c r="J3969" s="1" t="s">
        <v>0</v>
      </c>
      <c r="K3969" s="1" t="s">
        <v>49</v>
      </c>
      <c r="L3969" s="1">
        <v>-1</v>
      </c>
      <c r="M3969" s="1">
        <v>1720</v>
      </c>
      <c r="N3969" s="6"/>
      <c r="O3969" s="6">
        <v>1720</v>
      </c>
      <c r="P3969" s="6">
        <v>-18979.62</v>
      </c>
      <c r="R3969" s="31">
        <v>-1720</v>
      </c>
      <c r="S3969" s="28">
        <v>44227</v>
      </c>
    </row>
    <row r="3970" spans="1:19" x14ac:dyDescent="0.2">
      <c r="A3970" s="29">
        <v>43122</v>
      </c>
      <c r="B3970" s="1" t="s">
        <v>200</v>
      </c>
      <c r="C3970" s="27">
        <v>44197</v>
      </c>
      <c r="D3970" s="1">
        <v>52351</v>
      </c>
      <c r="J3970" s="1" t="s">
        <v>0</v>
      </c>
      <c r="K3970" s="1" t="s">
        <v>49</v>
      </c>
      <c r="L3970" s="1">
        <v>-1</v>
      </c>
      <c r="M3970" s="1">
        <v>80</v>
      </c>
      <c r="N3970" s="6"/>
      <c r="O3970" s="6">
        <v>80</v>
      </c>
      <c r="P3970" s="6">
        <v>-19059.62</v>
      </c>
      <c r="R3970" s="31">
        <v>-80</v>
      </c>
      <c r="S3970" s="28">
        <v>44227</v>
      </c>
    </row>
    <row r="3971" spans="1:19" x14ac:dyDescent="0.2">
      <c r="A3971" s="29">
        <v>43123</v>
      </c>
      <c r="B3971" s="1" t="s">
        <v>200</v>
      </c>
      <c r="C3971" s="27">
        <v>44197</v>
      </c>
      <c r="D3971" s="1">
        <v>52352</v>
      </c>
      <c r="J3971" s="1" t="s">
        <v>0</v>
      </c>
      <c r="K3971" s="1" t="s">
        <v>49</v>
      </c>
      <c r="L3971" s="1">
        <v>-1</v>
      </c>
      <c r="M3971" s="1">
        <v>2892</v>
      </c>
      <c r="N3971" s="6"/>
      <c r="O3971" s="6">
        <v>2892</v>
      </c>
      <c r="P3971" s="6">
        <v>-21951.62</v>
      </c>
      <c r="R3971" s="31">
        <v>-2892</v>
      </c>
      <c r="S3971" s="28">
        <v>44227</v>
      </c>
    </row>
    <row r="3972" spans="1:19" x14ac:dyDescent="0.2">
      <c r="A3972" s="29">
        <v>43123</v>
      </c>
      <c r="B3972" s="1" t="s">
        <v>200</v>
      </c>
      <c r="C3972" s="27">
        <v>44197</v>
      </c>
      <c r="D3972" s="1">
        <v>52352</v>
      </c>
      <c r="J3972" s="1" t="s">
        <v>0</v>
      </c>
      <c r="K3972" s="1" t="s">
        <v>49</v>
      </c>
      <c r="L3972" s="1">
        <v>-4</v>
      </c>
      <c r="M3972" s="1">
        <v>80</v>
      </c>
      <c r="N3972" s="6"/>
      <c r="O3972" s="6">
        <v>320</v>
      </c>
      <c r="P3972" s="6">
        <v>-22271.62</v>
      </c>
      <c r="R3972" s="31">
        <v>-320</v>
      </c>
      <c r="S3972" s="28">
        <v>44227</v>
      </c>
    </row>
    <row r="3973" spans="1:19" x14ac:dyDescent="0.2">
      <c r="A3973" s="29">
        <v>43124</v>
      </c>
      <c r="B3973" s="1" t="s">
        <v>200</v>
      </c>
      <c r="C3973" s="27">
        <v>44197</v>
      </c>
      <c r="D3973" s="1">
        <v>52353</v>
      </c>
      <c r="J3973" s="1" t="s">
        <v>0</v>
      </c>
      <c r="K3973" s="1" t="s">
        <v>49</v>
      </c>
      <c r="L3973" s="1">
        <v>-1</v>
      </c>
      <c r="M3973" s="1">
        <v>564</v>
      </c>
      <c r="N3973" s="6"/>
      <c r="O3973" s="6">
        <v>564</v>
      </c>
      <c r="P3973" s="6">
        <v>-22835.62</v>
      </c>
      <c r="R3973" s="31">
        <v>-564</v>
      </c>
      <c r="S3973" s="28">
        <v>44227</v>
      </c>
    </row>
    <row r="3974" spans="1:19" x14ac:dyDescent="0.2">
      <c r="A3974" s="29">
        <v>43124</v>
      </c>
      <c r="B3974" s="1" t="s">
        <v>200</v>
      </c>
      <c r="C3974" s="27">
        <v>44197</v>
      </c>
      <c r="D3974" s="1">
        <v>52353</v>
      </c>
      <c r="J3974" s="1" t="s">
        <v>0</v>
      </c>
      <c r="K3974" s="1" t="s">
        <v>49</v>
      </c>
      <c r="L3974" s="1">
        <v>-1</v>
      </c>
      <c r="M3974" s="1">
        <v>80</v>
      </c>
      <c r="N3974" s="6"/>
      <c r="O3974" s="6">
        <v>80</v>
      </c>
      <c r="P3974" s="6">
        <v>-22915.62</v>
      </c>
      <c r="R3974" s="31">
        <v>-80</v>
      </c>
      <c r="S3974" s="28">
        <v>44227</v>
      </c>
    </row>
    <row r="3975" spans="1:19" x14ac:dyDescent="0.2">
      <c r="A3975" s="29">
        <v>43125</v>
      </c>
      <c r="B3975" s="1" t="s">
        <v>200</v>
      </c>
      <c r="C3975" s="27">
        <v>44197</v>
      </c>
      <c r="D3975" s="1">
        <v>52354</v>
      </c>
      <c r="J3975" s="1" t="s">
        <v>0</v>
      </c>
      <c r="K3975" s="1" t="s">
        <v>49</v>
      </c>
      <c r="L3975" s="1">
        <v>-1</v>
      </c>
      <c r="M3975" s="1">
        <v>1000</v>
      </c>
      <c r="N3975" s="6"/>
      <c r="O3975" s="6">
        <v>1000</v>
      </c>
      <c r="P3975" s="6">
        <v>-23915.62</v>
      </c>
      <c r="R3975" s="31">
        <v>-1000</v>
      </c>
      <c r="S3975" s="28">
        <v>44227</v>
      </c>
    </row>
    <row r="3976" spans="1:19" x14ac:dyDescent="0.2">
      <c r="A3976" s="29">
        <v>43126</v>
      </c>
      <c r="B3976" s="1" t="s">
        <v>200</v>
      </c>
      <c r="C3976" s="27">
        <v>44197</v>
      </c>
      <c r="D3976" s="1">
        <v>52355</v>
      </c>
      <c r="J3976" s="1" t="s">
        <v>0</v>
      </c>
      <c r="K3976" s="1" t="s">
        <v>49</v>
      </c>
      <c r="L3976" s="1">
        <v>-1</v>
      </c>
      <c r="M3976" s="1">
        <v>1744</v>
      </c>
      <c r="N3976" s="6"/>
      <c r="O3976" s="6">
        <v>1744</v>
      </c>
      <c r="P3976" s="6">
        <v>-25659.62</v>
      </c>
      <c r="R3976" s="31">
        <v>-1744</v>
      </c>
      <c r="S3976" s="28">
        <v>44227</v>
      </c>
    </row>
    <row r="3977" spans="1:19" x14ac:dyDescent="0.2">
      <c r="A3977" s="29">
        <v>43126</v>
      </c>
      <c r="B3977" s="1" t="s">
        <v>200</v>
      </c>
      <c r="C3977" s="27">
        <v>44197</v>
      </c>
      <c r="D3977" s="1">
        <v>52355</v>
      </c>
      <c r="J3977" s="1" t="s">
        <v>0</v>
      </c>
      <c r="K3977" s="1" t="s">
        <v>49</v>
      </c>
      <c r="L3977" s="1">
        <v>-1</v>
      </c>
      <c r="M3977" s="1">
        <v>80</v>
      </c>
      <c r="N3977" s="6"/>
      <c r="O3977" s="6">
        <v>80</v>
      </c>
      <c r="P3977" s="6">
        <v>-25739.62</v>
      </c>
      <c r="R3977" s="31">
        <v>-80</v>
      </c>
      <c r="S3977" s="28">
        <v>44227</v>
      </c>
    </row>
    <row r="3978" spans="1:19" x14ac:dyDescent="0.2">
      <c r="A3978" s="29">
        <v>43127</v>
      </c>
      <c r="B3978" s="1" t="s">
        <v>200</v>
      </c>
      <c r="C3978" s="27">
        <v>44197</v>
      </c>
      <c r="D3978" s="1">
        <v>52356</v>
      </c>
      <c r="J3978" s="1" t="s">
        <v>0</v>
      </c>
      <c r="K3978" s="1" t="s">
        <v>49</v>
      </c>
      <c r="L3978" s="1">
        <v>-1</v>
      </c>
      <c r="M3978" s="1">
        <v>5900</v>
      </c>
      <c r="N3978" s="6"/>
      <c r="O3978" s="6">
        <v>5900</v>
      </c>
      <c r="P3978" s="6">
        <v>-31639.62</v>
      </c>
      <c r="R3978" s="31">
        <v>-5900</v>
      </c>
      <c r="S3978" s="28">
        <v>44227</v>
      </c>
    </row>
    <row r="3979" spans="1:19" x14ac:dyDescent="0.2">
      <c r="A3979" s="29">
        <v>43128</v>
      </c>
      <c r="B3979" s="1" t="s">
        <v>200</v>
      </c>
      <c r="C3979" s="27">
        <v>44197</v>
      </c>
      <c r="D3979" s="1">
        <v>52357</v>
      </c>
      <c r="J3979" s="1" t="s">
        <v>0</v>
      </c>
      <c r="K3979" s="1" t="s">
        <v>49</v>
      </c>
      <c r="L3979" s="1">
        <v>-1</v>
      </c>
      <c r="M3979" s="1">
        <v>2148</v>
      </c>
      <c r="N3979" s="6"/>
      <c r="O3979" s="6">
        <v>2148</v>
      </c>
      <c r="P3979" s="6">
        <v>-33787.620000000003</v>
      </c>
      <c r="R3979" s="31">
        <v>-2148</v>
      </c>
      <c r="S3979" s="28">
        <v>44227</v>
      </c>
    </row>
    <row r="3980" spans="1:19" x14ac:dyDescent="0.2">
      <c r="A3980" s="29">
        <v>43128</v>
      </c>
      <c r="B3980" s="1" t="s">
        <v>200</v>
      </c>
      <c r="C3980" s="27">
        <v>44197</v>
      </c>
      <c r="D3980" s="1">
        <v>52357</v>
      </c>
      <c r="J3980" s="1" t="s">
        <v>0</v>
      </c>
      <c r="K3980" s="1" t="s">
        <v>49</v>
      </c>
      <c r="L3980" s="1">
        <v>-1</v>
      </c>
      <c r="M3980" s="1">
        <v>80</v>
      </c>
      <c r="N3980" s="6"/>
      <c r="O3980" s="6">
        <v>80</v>
      </c>
      <c r="P3980" s="6">
        <v>-33867.620000000003</v>
      </c>
      <c r="R3980" s="31">
        <v>-80</v>
      </c>
      <c r="S3980" s="28">
        <v>44227</v>
      </c>
    </row>
    <row r="3981" spans="1:19" x14ac:dyDescent="0.2">
      <c r="A3981" s="29">
        <v>43129</v>
      </c>
      <c r="B3981" s="1" t="s">
        <v>200</v>
      </c>
      <c r="C3981" s="27">
        <v>44197</v>
      </c>
      <c r="D3981" s="1">
        <v>52358</v>
      </c>
      <c r="J3981" s="1" t="s">
        <v>0</v>
      </c>
      <c r="K3981" s="1" t="s">
        <v>49</v>
      </c>
      <c r="L3981" s="1">
        <v>-1</v>
      </c>
      <c r="M3981" s="1">
        <v>280</v>
      </c>
      <c r="N3981" s="6"/>
      <c r="O3981" s="6">
        <v>280</v>
      </c>
      <c r="P3981" s="6">
        <v>-34147.620000000003</v>
      </c>
      <c r="R3981" s="31">
        <v>-280</v>
      </c>
      <c r="S3981" s="28">
        <v>44227</v>
      </c>
    </row>
    <row r="3982" spans="1:19" x14ac:dyDescent="0.2">
      <c r="A3982" s="29">
        <v>43129</v>
      </c>
      <c r="B3982" s="1" t="s">
        <v>200</v>
      </c>
      <c r="C3982" s="27">
        <v>44197</v>
      </c>
      <c r="D3982" s="1">
        <v>52358</v>
      </c>
      <c r="J3982" s="1" t="s">
        <v>0</v>
      </c>
      <c r="K3982" s="1" t="s">
        <v>49</v>
      </c>
      <c r="L3982" s="1">
        <v>-1</v>
      </c>
      <c r="M3982" s="1">
        <v>80</v>
      </c>
      <c r="N3982" s="6"/>
      <c r="O3982" s="6">
        <v>80</v>
      </c>
      <c r="P3982" s="6">
        <v>-34227.620000000003</v>
      </c>
      <c r="R3982" s="31">
        <v>-80</v>
      </c>
      <c r="S3982" s="28">
        <v>44227</v>
      </c>
    </row>
    <row r="3983" spans="1:19" x14ac:dyDescent="0.2">
      <c r="A3983" s="29">
        <v>43130</v>
      </c>
      <c r="B3983" s="1" t="s">
        <v>200</v>
      </c>
      <c r="C3983" s="27">
        <v>44197</v>
      </c>
      <c r="D3983" s="1">
        <v>52359</v>
      </c>
      <c r="J3983" s="1" t="s">
        <v>0</v>
      </c>
      <c r="K3983" s="1" t="s">
        <v>49</v>
      </c>
      <c r="L3983" s="1">
        <v>-1</v>
      </c>
      <c r="M3983" s="1">
        <v>1100</v>
      </c>
      <c r="N3983" s="6"/>
      <c r="O3983" s="6">
        <v>1100</v>
      </c>
      <c r="P3983" s="6">
        <v>-35327.620000000003</v>
      </c>
      <c r="R3983" s="31">
        <v>-1100</v>
      </c>
      <c r="S3983" s="28">
        <v>44227</v>
      </c>
    </row>
    <row r="3984" spans="1:19" x14ac:dyDescent="0.2">
      <c r="A3984" s="29">
        <v>43130</v>
      </c>
      <c r="B3984" s="1" t="s">
        <v>200</v>
      </c>
      <c r="C3984" s="27">
        <v>44197</v>
      </c>
      <c r="D3984" s="1">
        <v>52359</v>
      </c>
      <c r="J3984" s="1" t="s">
        <v>0</v>
      </c>
      <c r="K3984" s="1" t="s">
        <v>49</v>
      </c>
      <c r="L3984" s="1">
        <v>-1</v>
      </c>
      <c r="M3984" s="1">
        <v>80</v>
      </c>
      <c r="N3984" s="6"/>
      <c r="O3984" s="6">
        <v>80</v>
      </c>
      <c r="P3984" s="6">
        <v>-35407.620000000003</v>
      </c>
      <c r="R3984" s="31">
        <v>-80</v>
      </c>
      <c r="S3984" s="28">
        <v>44227</v>
      </c>
    </row>
    <row r="3985" spans="1:19" x14ac:dyDescent="0.2">
      <c r="A3985" s="29">
        <v>43131</v>
      </c>
      <c r="B3985" s="1" t="s">
        <v>200</v>
      </c>
      <c r="C3985" s="27">
        <v>44197</v>
      </c>
      <c r="D3985" s="1">
        <v>52360</v>
      </c>
      <c r="J3985" s="1" t="s">
        <v>0</v>
      </c>
      <c r="K3985" s="1" t="s">
        <v>49</v>
      </c>
      <c r="L3985" s="1">
        <v>-1</v>
      </c>
      <c r="M3985" s="1">
        <v>380</v>
      </c>
      <c r="N3985" s="6"/>
      <c r="O3985" s="6">
        <v>380</v>
      </c>
      <c r="P3985" s="6">
        <v>-35787.620000000003</v>
      </c>
      <c r="R3985" s="31">
        <v>-380</v>
      </c>
      <c r="S3985" s="28">
        <v>44227</v>
      </c>
    </row>
    <row r="3986" spans="1:19" x14ac:dyDescent="0.2">
      <c r="A3986" s="29">
        <v>43131</v>
      </c>
      <c r="B3986" s="1" t="s">
        <v>200</v>
      </c>
      <c r="C3986" s="27">
        <v>44197</v>
      </c>
      <c r="D3986" s="1">
        <v>52360</v>
      </c>
      <c r="J3986" s="1" t="s">
        <v>0</v>
      </c>
      <c r="K3986" s="1" t="s">
        <v>49</v>
      </c>
      <c r="L3986" s="1">
        <v>-1</v>
      </c>
      <c r="M3986" s="1">
        <v>80</v>
      </c>
      <c r="N3986" s="6"/>
      <c r="O3986" s="6">
        <v>80</v>
      </c>
      <c r="P3986" s="6">
        <v>-35867.620000000003</v>
      </c>
      <c r="R3986" s="31">
        <v>-80</v>
      </c>
      <c r="S3986" s="28">
        <v>44227</v>
      </c>
    </row>
    <row r="3987" spans="1:19" x14ac:dyDescent="0.2">
      <c r="A3987" s="29">
        <v>43132</v>
      </c>
      <c r="B3987" s="1" t="s">
        <v>200</v>
      </c>
      <c r="C3987" s="27">
        <v>44197</v>
      </c>
      <c r="D3987" s="1">
        <v>52361</v>
      </c>
      <c r="J3987" s="1" t="s">
        <v>0</v>
      </c>
      <c r="K3987" s="1" t="s">
        <v>49</v>
      </c>
      <c r="L3987" s="1">
        <v>-1</v>
      </c>
      <c r="M3987" s="1">
        <v>680</v>
      </c>
      <c r="N3987" s="6"/>
      <c r="O3987" s="6">
        <v>680</v>
      </c>
      <c r="P3987" s="6">
        <v>-36547.620000000003</v>
      </c>
      <c r="R3987" s="31">
        <v>-680</v>
      </c>
      <c r="S3987" s="28">
        <v>44227</v>
      </c>
    </row>
    <row r="3988" spans="1:19" x14ac:dyDescent="0.2">
      <c r="A3988" s="29">
        <v>43132</v>
      </c>
      <c r="B3988" s="1" t="s">
        <v>200</v>
      </c>
      <c r="C3988" s="27">
        <v>44197</v>
      </c>
      <c r="D3988" s="1">
        <v>52361</v>
      </c>
      <c r="J3988" s="1" t="s">
        <v>0</v>
      </c>
      <c r="K3988" s="1" t="s">
        <v>49</v>
      </c>
      <c r="L3988" s="1">
        <v>-1</v>
      </c>
      <c r="M3988" s="1">
        <v>80</v>
      </c>
      <c r="N3988" s="6"/>
      <c r="O3988" s="6">
        <v>80</v>
      </c>
      <c r="P3988" s="6">
        <v>-36627.620000000003</v>
      </c>
      <c r="R3988" s="31">
        <v>-80</v>
      </c>
      <c r="S3988" s="28">
        <v>44227</v>
      </c>
    </row>
    <row r="3989" spans="1:19" x14ac:dyDescent="0.2">
      <c r="A3989" s="29">
        <v>43133</v>
      </c>
      <c r="B3989" s="1" t="s">
        <v>200</v>
      </c>
      <c r="C3989" s="27">
        <v>44197</v>
      </c>
      <c r="D3989" s="1">
        <v>52362</v>
      </c>
      <c r="J3989" s="1" t="s">
        <v>0</v>
      </c>
      <c r="K3989" s="1" t="s">
        <v>49</v>
      </c>
      <c r="L3989" s="1">
        <v>-1</v>
      </c>
      <c r="M3989" s="1">
        <v>202</v>
      </c>
      <c r="N3989" s="6"/>
      <c r="O3989" s="6">
        <v>202</v>
      </c>
      <c r="P3989" s="6">
        <v>-36829.620000000003</v>
      </c>
      <c r="R3989" s="31">
        <v>-202</v>
      </c>
      <c r="S3989" s="28">
        <v>44227</v>
      </c>
    </row>
    <row r="3990" spans="1:19" x14ac:dyDescent="0.2">
      <c r="A3990" s="29">
        <v>43133</v>
      </c>
      <c r="B3990" s="1" t="s">
        <v>200</v>
      </c>
      <c r="C3990" s="27">
        <v>44197</v>
      </c>
      <c r="D3990" s="1">
        <v>52362</v>
      </c>
      <c r="J3990" s="1" t="s">
        <v>0</v>
      </c>
      <c r="K3990" s="1" t="s">
        <v>49</v>
      </c>
      <c r="L3990" s="1">
        <v>-1</v>
      </c>
      <c r="M3990" s="1">
        <v>80</v>
      </c>
      <c r="N3990" s="6"/>
      <c r="O3990" s="6">
        <v>80</v>
      </c>
      <c r="P3990" s="6">
        <v>-36909.620000000003</v>
      </c>
      <c r="R3990" s="31">
        <v>-80</v>
      </c>
      <c r="S3990" s="28">
        <v>44227</v>
      </c>
    </row>
    <row r="3991" spans="1:19" x14ac:dyDescent="0.2">
      <c r="A3991" s="29">
        <v>43134</v>
      </c>
      <c r="B3991" s="1" t="s">
        <v>200</v>
      </c>
      <c r="C3991" s="27">
        <v>44197</v>
      </c>
      <c r="D3991" s="1">
        <v>52363</v>
      </c>
      <c r="J3991" s="1" t="s">
        <v>0</v>
      </c>
      <c r="K3991" s="1" t="s">
        <v>49</v>
      </c>
      <c r="L3991" s="1">
        <v>-1</v>
      </c>
      <c r="M3991" s="1">
        <v>540</v>
      </c>
      <c r="N3991" s="6"/>
      <c r="O3991" s="6">
        <v>540</v>
      </c>
      <c r="P3991" s="6">
        <v>-37449.620000000003</v>
      </c>
      <c r="R3991" s="31">
        <v>-540</v>
      </c>
      <c r="S3991" s="28">
        <v>44227</v>
      </c>
    </row>
    <row r="3992" spans="1:19" x14ac:dyDescent="0.2">
      <c r="A3992" s="29">
        <v>43134</v>
      </c>
      <c r="B3992" s="1" t="s">
        <v>200</v>
      </c>
      <c r="C3992" s="27">
        <v>44197</v>
      </c>
      <c r="D3992" s="1">
        <v>52363</v>
      </c>
      <c r="J3992" s="1" t="s">
        <v>0</v>
      </c>
      <c r="K3992" s="1" t="s">
        <v>49</v>
      </c>
      <c r="L3992" s="1">
        <v>-1</v>
      </c>
      <c r="M3992" s="1">
        <v>80</v>
      </c>
      <c r="N3992" s="6"/>
      <c r="O3992" s="6">
        <v>80</v>
      </c>
      <c r="P3992" s="6">
        <v>-37529.620000000003</v>
      </c>
      <c r="R3992" s="31">
        <v>-80</v>
      </c>
      <c r="S3992" s="28">
        <v>44227</v>
      </c>
    </row>
    <row r="3993" spans="1:19" x14ac:dyDescent="0.2">
      <c r="A3993" s="29">
        <v>43135</v>
      </c>
      <c r="B3993" s="1" t="s">
        <v>200</v>
      </c>
      <c r="C3993" s="27">
        <v>44197</v>
      </c>
      <c r="D3993" s="1">
        <v>52364</v>
      </c>
      <c r="J3993" s="1" t="s">
        <v>0</v>
      </c>
      <c r="K3993" s="1" t="s">
        <v>49</v>
      </c>
      <c r="L3993" s="1">
        <v>-1</v>
      </c>
      <c r="M3993" s="1">
        <v>2560</v>
      </c>
      <c r="N3993" s="6"/>
      <c r="O3993" s="6">
        <v>2560</v>
      </c>
      <c r="P3993" s="6">
        <v>-40089.620000000003</v>
      </c>
      <c r="R3993" s="31">
        <v>-2560</v>
      </c>
      <c r="S3993" s="28">
        <v>44227</v>
      </c>
    </row>
    <row r="3994" spans="1:19" x14ac:dyDescent="0.2">
      <c r="A3994" s="29">
        <v>43136</v>
      </c>
      <c r="B3994" s="1" t="s">
        <v>200</v>
      </c>
      <c r="C3994" s="27">
        <v>44197</v>
      </c>
      <c r="D3994" s="1">
        <v>52365</v>
      </c>
      <c r="J3994" s="1" t="s">
        <v>0</v>
      </c>
      <c r="K3994" s="1" t="s">
        <v>49</v>
      </c>
      <c r="L3994" s="1">
        <v>-1</v>
      </c>
      <c r="M3994" s="1">
        <v>860</v>
      </c>
      <c r="N3994" s="6"/>
      <c r="O3994" s="6">
        <v>860</v>
      </c>
      <c r="P3994" s="6">
        <v>-40949.620000000003</v>
      </c>
      <c r="R3994" s="31">
        <v>-860</v>
      </c>
      <c r="S3994" s="28">
        <v>44227</v>
      </c>
    </row>
    <row r="3995" spans="1:19" x14ac:dyDescent="0.2">
      <c r="A3995" s="29">
        <v>43137</v>
      </c>
      <c r="B3995" s="1" t="s">
        <v>200</v>
      </c>
      <c r="C3995" s="27">
        <v>44197</v>
      </c>
      <c r="D3995" s="1">
        <v>52366</v>
      </c>
      <c r="J3995" s="1" t="s">
        <v>0</v>
      </c>
      <c r="K3995" s="1" t="s">
        <v>49</v>
      </c>
      <c r="L3995" s="1">
        <v>-1</v>
      </c>
      <c r="M3995" s="1">
        <v>360</v>
      </c>
      <c r="N3995" s="6"/>
      <c r="O3995" s="6">
        <v>360</v>
      </c>
      <c r="P3995" s="6">
        <v>-41309.620000000003</v>
      </c>
      <c r="R3995" s="31">
        <v>-360</v>
      </c>
      <c r="S3995" s="28">
        <v>44227</v>
      </c>
    </row>
    <row r="3996" spans="1:19" x14ac:dyDescent="0.2">
      <c r="A3996" s="29">
        <v>43138</v>
      </c>
      <c r="B3996" s="1" t="s">
        <v>200</v>
      </c>
      <c r="C3996" s="27">
        <v>44197</v>
      </c>
      <c r="D3996" s="1">
        <v>52367</v>
      </c>
      <c r="J3996" s="1" t="s">
        <v>0</v>
      </c>
      <c r="K3996" s="1" t="s">
        <v>49</v>
      </c>
      <c r="L3996" s="1">
        <v>-1</v>
      </c>
      <c r="M3996" s="1">
        <v>360</v>
      </c>
      <c r="N3996" s="6"/>
      <c r="O3996" s="6">
        <v>360</v>
      </c>
      <c r="P3996" s="6">
        <v>-41669.620000000003</v>
      </c>
      <c r="R3996" s="31">
        <v>-360</v>
      </c>
      <c r="S3996" s="28">
        <v>44227</v>
      </c>
    </row>
    <row r="3997" spans="1:19" x14ac:dyDescent="0.2">
      <c r="A3997" s="29">
        <v>43139</v>
      </c>
      <c r="B3997" s="1" t="s">
        <v>200</v>
      </c>
      <c r="C3997" s="27">
        <v>44197</v>
      </c>
      <c r="D3997" s="1">
        <v>52368</v>
      </c>
      <c r="J3997" s="1" t="s">
        <v>0</v>
      </c>
      <c r="K3997" s="1" t="s">
        <v>49</v>
      </c>
      <c r="L3997" s="1">
        <v>-1</v>
      </c>
      <c r="M3997" s="1">
        <v>360</v>
      </c>
      <c r="N3997" s="6"/>
      <c r="O3997" s="6">
        <v>360</v>
      </c>
      <c r="P3997" s="6">
        <v>-42029.62</v>
      </c>
      <c r="R3997" s="31">
        <v>-360</v>
      </c>
      <c r="S3997" s="28">
        <v>44227</v>
      </c>
    </row>
    <row r="3998" spans="1:19" x14ac:dyDescent="0.2">
      <c r="A3998" s="29">
        <v>43140</v>
      </c>
      <c r="B3998" s="1" t="s">
        <v>200</v>
      </c>
      <c r="C3998" s="27">
        <v>44197</v>
      </c>
      <c r="D3998" s="1">
        <v>52369</v>
      </c>
      <c r="J3998" s="1" t="s">
        <v>0</v>
      </c>
      <c r="K3998" s="1" t="s">
        <v>49</v>
      </c>
      <c r="L3998" s="1">
        <v>-1</v>
      </c>
      <c r="M3998" s="1">
        <v>360</v>
      </c>
      <c r="N3998" s="6"/>
      <c r="O3998" s="6">
        <v>360</v>
      </c>
      <c r="P3998" s="6">
        <v>-42389.62</v>
      </c>
      <c r="R3998" s="31">
        <v>-360</v>
      </c>
      <c r="S3998" s="28">
        <v>44227</v>
      </c>
    </row>
    <row r="3999" spans="1:19" x14ac:dyDescent="0.2">
      <c r="A3999" s="29">
        <v>43141</v>
      </c>
      <c r="B3999" s="1" t="s">
        <v>200</v>
      </c>
      <c r="C3999" s="27">
        <v>44197</v>
      </c>
      <c r="D3999" s="1">
        <v>52370</v>
      </c>
      <c r="J3999" s="1" t="s">
        <v>0</v>
      </c>
      <c r="K3999" s="1" t="s">
        <v>49</v>
      </c>
      <c r="L3999" s="1">
        <v>-1</v>
      </c>
      <c r="M3999" s="1">
        <v>380</v>
      </c>
      <c r="N3999" s="6"/>
      <c r="O3999" s="6">
        <v>380</v>
      </c>
      <c r="P3999" s="6">
        <v>-42769.62</v>
      </c>
      <c r="R3999" s="31">
        <v>-380</v>
      </c>
      <c r="S3999" s="28">
        <v>44227</v>
      </c>
    </row>
    <row r="4000" spans="1:19" x14ac:dyDescent="0.2">
      <c r="A4000" s="29">
        <v>43141</v>
      </c>
      <c r="B4000" s="1" t="s">
        <v>200</v>
      </c>
      <c r="C4000" s="27">
        <v>44197</v>
      </c>
      <c r="D4000" s="1">
        <v>52370</v>
      </c>
      <c r="J4000" s="1" t="s">
        <v>0</v>
      </c>
      <c r="K4000" s="1" t="s">
        <v>49</v>
      </c>
      <c r="L4000" s="1">
        <v>-1</v>
      </c>
      <c r="M4000" s="1">
        <v>80</v>
      </c>
      <c r="N4000" s="6"/>
      <c r="O4000" s="6">
        <v>80</v>
      </c>
      <c r="P4000" s="6">
        <v>-42849.62</v>
      </c>
      <c r="R4000" s="31">
        <v>-80</v>
      </c>
      <c r="S4000" s="28">
        <v>44227</v>
      </c>
    </row>
    <row r="4001" spans="1:19" x14ac:dyDescent="0.2">
      <c r="A4001" s="29">
        <v>43142</v>
      </c>
      <c r="B4001" s="1" t="s">
        <v>200</v>
      </c>
      <c r="C4001" s="27">
        <v>44197</v>
      </c>
      <c r="D4001" s="1">
        <v>52371</v>
      </c>
      <c r="J4001" s="1" t="s">
        <v>0</v>
      </c>
      <c r="K4001" s="1" t="s">
        <v>49</v>
      </c>
      <c r="L4001" s="1">
        <v>-1</v>
      </c>
      <c r="M4001" s="1">
        <v>608</v>
      </c>
      <c r="N4001" s="6"/>
      <c r="O4001" s="6">
        <v>608</v>
      </c>
      <c r="P4001" s="6">
        <v>-43457.62</v>
      </c>
      <c r="R4001" s="31">
        <v>-608</v>
      </c>
      <c r="S4001" s="28">
        <v>44227</v>
      </c>
    </row>
    <row r="4002" spans="1:19" x14ac:dyDescent="0.2">
      <c r="A4002" s="29">
        <v>43142</v>
      </c>
      <c r="B4002" s="1" t="s">
        <v>200</v>
      </c>
      <c r="C4002" s="27">
        <v>44197</v>
      </c>
      <c r="D4002" s="1">
        <v>52371</v>
      </c>
      <c r="J4002" s="1" t="s">
        <v>0</v>
      </c>
      <c r="K4002" s="1" t="s">
        <v>49</v>
      </c>
      <c r="L4002" s="1">
        <v>-1</v>
      </c>
      <c r="M4002" s="1">
        <v>80</v>
      </c>
      <c r="N4002" s="6"/>
      <c r="O4002" s="6">
        <v>80</v>
      </c>
      <c r="P4002" s="6">
        <v>-43537.62</v>
      </c>
      <c r="R4002" s="31">
        <v>-80</v>
      </c>
      <c r="S4002" s="28">
        <v>44227</v>
      </c>
    </row>
    <row r="4003" spans="1:19" x14ac:dyDescent="0.2">
      <c r="A4003" s="29">
        <v>43143</v>
      </c>
      <c r="B4003" s="1" t="s">
        <v>200</v>
      </c>
      <c r="C4003" s="27">
        <v>44197</v>
      </c>
      <c r="D4003" s="1">
        <v>52372</v>
      </c>
      <c r="J4003" s="1" t="s">
        <v>0</v>
      </c>
      <c r="K4003" s="1" t="s">
        <v>49</v>
      </c>
      <c r="L4003" s="1">
        <v>-1</v>
      </c>
      <c r="M4003" s="1">
        <v>1580</v>
      </c>
      <c r="N4003" s="6"/>
      <c r="O4003" s="6">
        <v>1580</v>
      </c>
      <c r="P4003" s="6">
        <v>-45117.62</v>
      </c>
      <c r="R4003" s="31">
        <v>-1580</v>
      </c>
      <c r="S4003" s="28">
        <v>44227</v>
      </c>
    </row>
    <row r="4004" spans="1:19" x14ac:dyDescent="0.2">
      <c r="A4004" s="29">
        <v>43147</v>
      </c>
      <c r="B4004" s="1" t="s">
        <v>200</v>
      </c>
      <c r="C4004" s="27">
        <v>44201</v>
      </c>
      <c r="D4004" s="1">
        <v>52374</v>
      </c>
      <c r="J4004" s="1" t="s">
        <v>0</v>
      </c>
      <c r="K4004" s="1" t="s">
        <v>49</v>
      </c>
      <c r="L4004" s="1">
        <v>-1</v>
      </c>
      <c r="M4004" s="1">
        <v>90</v>
      </c>
      <c r="N4004" s="6"/>
      <c r="O4004" s="6">
        <v>90</v>
      </c>
      <c r="P4004" s="6">
        <v>-45287.62</v>
      </c>
      <c r="R4004" s="31">
        <v>-90</v>
      </c>
      <c r="S4004" s="28">
        <v>44227</v>
      </c>
    </row>
    <row r="4005" spans="1:19" x14ac:dyDescent="0.2">
      <c r="A4005" s="29">
        <v>43164</v>
      </c>
      <c r="B4005" s="1" t="s">
        <v>200</v>
      </c>
      <c r="C4005" s="27">
        <v>44201</v>
      </c>
      <c r="D4005" s="1">
        <v>52375</v>
      </c>
      <c r="J4005" s="1" t="s">
        <v>0</v>
      </c>
      <c r="K4005" s="1" t="s">
        <v>49</v>
      </c>
      <c r="L4005" s="1">
        <v>-4</v>
      </c>
      <c r="M4005" s="1">
        <v>88</v>
      </c>
      <c r="N4005" s="6"/>
      <c r="O4005" s="6">
        <v>352</v>
      </c>
      <c r="P4005" s="6">
        <v>-46079.62</v>
      </c>
      <c r="R4005" s="31">
        <v>-352</v>
      </c>
      <c r="S4005" s="28">
        <v>44227</v>
      </c>
    </row>
    <row r="4006" spans="1:19" x14ac:dyDescent="0.2">
      <c r="A4006" s="29">
        <v>43164</v>
      </c>
      <c r="B4006" s="1" t="s">
        <v>200</v>
      </c>
      <c r="C4006" s="27">
        <v>44201</v>
      </c>
      <c r="D4006" s="1">
        <v>52375</v>
      </c>
      <c r="J4006" s="1" t="s">
        <v>0</v>
      </c>
      <c r="K4006" s="1" t="s">
        <v>49</v>
      </c>
      <c r="L4006" s="1">
        <v>-1.75</v>
      </c>
      <c r="M4006" s="1">
        <v>88</v>
      </c>
      <c r="N4006" s="6"/>
      <c r="O4006" s="6">
        <v>154</v>
      </c>
      <c r="P4006" s="6">
        <v>-45507.62</v>
      </c>
      <c r="R4006" s="31">
        <v>-154</v>
      </c>
      <c r="S4006" s="28">
        <v>44227</v>
      </c>
    </row>
    <row r="4007" spans="1:19" x14ac:dyDescent="0.2">
      <c r="A4007" s="29">
        <v>43164</v>
      </c>
      <c r="B4007" s="1" t="s">
        <v>200</v>
      </c>
      <c r="C4007" s="27">
        <v>44201</v>
      </c>
      <c r="D4007" s="1">
        <v>52375</v>
      </c>
      <c r="J4007" s="1" t="s">
        <v>0</v>
      </c>
      <c r="K4007" s="1" t="s">
        <v>49</v>
      </c>
      <c r="L4007" s="1">
        <v>-1.25</v>
      </c>
      <c r="M4007" s="1">
        <v>88</v>
      </c>
      <c r="N4007" s="6"/>
      <c r="O4007" s="6">
        <v>110</v>
      </c>
      <c r="P4007" s="6">
        <v>-45683.62</v>
      </c>
      <c r="R4007" s="31">
        <v>-110</v>
      </c>
      <c r="S4007" s="28">
        <v>44227</v>
      </c>
    </row>
    <row r="4008" spans="1:19" x14ac:dyDescent="0.2">
      <c r="A4008" s="29">
        <v>43164</v>
      </c>
      <c r="B4008" s="1" t="s">
        <v>200</v>
      </c>
      <c r="C4008" s="27">
        <v>44201</v>
      </c>
      <c r="D4008" s="1">
        <v>52375</v>
      </c>
      <c r="J4008" s="1" t="s">
        <v>0</v>
      </c>
      <c r="K4008" s="1" t="s">
        <v>49</v>
      </c>
      <c r="L4008" s="1">
        <v>-1.25</v>
      </c>
      <c r="M4008" s="1">
        <v>88</v>
      </c>
      <c r="N4008" s="6"/>
      <c r="O4008" s="6">
        <v>110</v>
      </c>
      <c r="P4008" s="6">
        <v>-46189.62</v>
      </c>
      <c r="R4008" s="31">
        <v>-110</v>
      </c>
      <c r="S4008" s="28">
        <v>44227</v>
      </c>
    </row>
    <row r="4009" spans="1:19" x14ac:dyDescent="0.2">
      <c r="A4009" s="29">
        <v>43164</v>
      </c>
      <c r="B4009" s="1" t="s">
        <v>200</v>
      </c>
      <c r="C4009" s="27">
        <v>44201</v>
      </c>
      <c r="D4009" s="1">
        <v>52375</v>
      </c>
      <c r="J4009" s="1" t="s">
        <v>0</v>
      </c>
      <c r="K4009" s="1" t="s">
        <v>49</v>
      </c>
      <c r="L4009" s="1">
        <v>-0.75</v>
      </c>
      <c r="M4009" s="1">
        <v>88</v>
      </c>
      <c r="N4009" s="6"/>
      <c r="O4009" s="6">
        <v>66</v>
      </c>
      <c r="P4009" s="6">
        <v>-45573.62</v>
      </c>
      <c r="R4009" s="31">
        <v>-66</v>
      </c>
      <c r="S4009" s="28">
        <v>44227</v>
      </c>
    </row>
    <row r="4010" spans="1:19" x14ac:dyDescent="0.2">
      <c r="A4010" s="29">
        <v>43164</v>
      </c>
      <c r="B4010" s="1" t="s">
        <v>200</v>
      </c>
      <c r="C4010" s="27">
        <v>44201</v>
      </c>
      <c r="D4010" s="1">
        <v>52375</v>
      </c>
      <c r="J4010" s="1" t="s">
        <v>0</v>
      </c>
      <c r="K4010" s="1" t="s">
        <v>49</v>
      </c>
      <c r="L4010" s="1">
        <v>-0.75</v>
      </c>
      <c r="M4010" s="1">
        <v>88</v>
      </c>
      <c r="N4010" s="6"/>
      <c r="O4010" s="6">
        <v>66</v>
      </c>
      <c r="P4010" s="6">
        <v>-46321.62</v>
      </c>
      <c r="R4010" s="31">
        <v>-66</v>
      </c>
      <c r="S4010" s="28">
        <v>44227</v>
      </c>
    </row>
    <row r="4011" spans="1:19" x14ac:dyDescent="0.2">
      <c r="A4011" s="29">
        <v>43164</v>
      </c>
      <c r="B4011" s="1" t="s">
        <v>200</v>
      </c>
      <c r="C4011" s="27">
        <v>44201</v>
      </c>
      <c r="D4011" s="1">
        <v>52375</v>
      </c>
      <c r="J4011" s="1" t="s">
        <v>0</v>
      </c>
      <c r="K4011" s="1" t="s">
        <v>49</v>
      </c>
      <c r="L4011" s="1">
        <v>-0.5</v>
      </c>
      <c r="M4011" s="1">
        <v>88</v>
      </c>
      <c r="N4011" s="6"/>
      <c r="O4011" s="6">
        <v>44</v>
      </c>
      <c r="P4011" s="6">
        <v>-45331.62</v>
      </c>
      <c r="R4011" s="31">
        <v>-44</v>
      </c>
      <c r="S4011" s="28">
        <v>44227</v>
      </c>
    </row>
    <row r="4012" spans="1:19" x14ac:dyDescent="0.2">
      <c r="A4012" s="29">
        <v>43164</v>
      </c>
      <c r="B4012" s="1" t="s">
        <v>200</v>
      </c>
      <c r="C4012" s="27">
        <v>44201</v>
      </c>
      <c r="D4012" s="1">
        <v>52375</v>
      </c>
      <c r="J4012" s="1" t="s">
        <v>0</v>
      </c>
      <c r="K4012" s="1" t="s">
        <v>49</v>
      </c>
      <c r="L4012" s="1">
        <v>-0.5</v>
      </c>
      <c r="M4012" s="1">
        <v>88</v>
      </c>
      <c r="N4012" s="6"/>
      <c r="O4012" s="6">
        <v>44</v>
      </c>
      <c r="P4012" s="6">
        <v>-45727.62</v>
      </c>
      <c r="R4012" s="31">
        <v>-44</v>
      </c>
      <c r="S4012" s="28">
        <v>44227</v>
      </c>
    </row>
    <row r="4013" spans="1:19" x14ac:dyDescent="0.2">
      <c r="A4013" s="29">
        <v>43164</v>
      </c>
      <c r="B4013" s="1" t="s">
        <v>200</v>
      </c>
      <c r="C4013" s="27">
        <v>44201</v>
      </c>
      <c r="D4013" s="1">
        <v>52375</v>
      </c>
      <c r="J4013" s="1" t="s">
        <v>0</v>
      </c>
      <c r="K4013" s="1" t="s">
        <v>49</v>
      </c>
      <c r="L4013" s="1">
        <v>-0.5</v>
      </c>
      <c r="M4013" s="1">
        <v>88</v>
      </c>
      <c r="N4013" s="6"/>
      <c r="O4013" s="6">
        <v>44</v>
      </c>
      <c r="P4013" s="6">
        <v>-46255.62</v>
      </c>
      <c r="R4013" s="31">
        <v>-44</v>
      </c>
      <c r="S4013" s="28">
        <v>44227</v>
      </c>
    </row>
    <row r="4014" spans="1:19" x14ac:dyDescent="0.2">
      <c r="A4014" s="29">
        <v>43164</v>
      </c>
      <c r="B4014" s="1" t="s">
        <v>200</v>
      </c>
      <c r="C4014" s="27">
        <v>44201</v>
      </c>
      <c r="D4014" s="1">
        <v>52375</v>
      </c>
      <c r="J4014" s="1" t="s">
        <v>0</v>
      </c>
      <c r="K4014" s="1" t="s">
        <v>49</v>
      </c>
      <c r="L4014" s="1">
        <v>-0.25</v>
      </c>
      <c r="M4014" s="1">
        <v>88</v>
      </c>
      <c r="N4014" s="6"/>
      <c r="O4014" s="6">
        <v>22</v>
      </c>
      <c r="P4014" s="6">
        <v>-45353.62</v>
      </c>
      <c r="R4014" s="31">
        <v>-22</v>
      </c>
      <c r="S4014" s="28">
        <v>44227</v>
      </c>
    </row>
    <row r="4015" spans="1:19" x14ac:dyDescent="0.2">
      <c r="A4015" s="29">
        <v>43164</v>
      </c>
      <c r="B4015" s="1" t="s">
        <v>200</v>
      </c>
      <c r="C4015" s="27">
        <v>44201</v>
      </c>
      <c r="D4015" s="1">
        <v>52375</v>
      </c>
      <c r="J4015" s="1" t="s">
        <v>0</v>
      </c>
      <c r="K4015" s="1" t="s">
        <v>49</v>
      </c>
      <c r="L4015" s="1">
        <v>-0.25</v>
      </c>
      <c r="M4015" s="1">
        <v>88</v>
      </c>
      <c r="N4015" s="6"/>
      <c r="O4015" s="6">
        <v>22</v>
      </c>
      <c r="P4015" s="6">
        <v>-46211.62</v>
      </c>
      <c r="R4015" s="31">
        <v>-22</v>
      </c>
      <c r="S4015" s="28">
        <v>44227</v>
      </c>
    </row>
    <row r="4016" spans="1:19" x14ac:dyDescent="0.2">
      <c r="A4016" s="29">
        <v>43181</v>
      </c>
      <c r="B4016" s="1" t="s">
        <v>200</v>
      </c>
      <c r="C4016" s="27">
        <v>44202</v>
      </c>
      <c r="D4016" s="1">
        <v>52376</v>
      </c>
      <c r="J4016" s="1" t="s">
        <v>0</v>
      </c>
      <c r="K4016" s="1" t="s">
        <v>49</v>
      </c>
      <c r="L4016" s="1">
        <v>-5.5</v>
      </c>
      <c r="M4016" s="1">
        <v>88</v>
      </c>
      <c r="N4016" s="6"/>
      <c r="O4016" s="6">
        <v>484</v>
      </c>
      <c r="P4016" s="6">
        <v>-47641.62</v>
      </c>
      <c r="R4016" s="31">
        <v>-484</v>
      </c>
      <c r="S4016" s="28">
        <v>44227</v>
      </c>
    </row>
    <row r="4017" spans="1:19" x14ac:dyDescent="0.2">
      <c r="A4017" s="29">
        <v>43181</v>
      </c>
      <c r="B4017" s="1" t="s">
        <v>200</v>
      </c>
      <c r="C4017" s="27">
        <v>44202</v>
      </c>
      <c r="D4017" s="1">
        <v>52376</v>
      </c>
      <c r="J4017" s="1" t="s">
        <v>0</v>
      </c>
      <c r="K4017" s="1" t="s">
        <v>49</v>
      </c>
      <c r="L4017" s="1">
        <v>-3.75</v>
      </c>
      <c r="M4017" s="1">
        <v>88</v>
      </c>
      <c r="N4017" s="6"/>
      <c r="O4017" s="6">
        <v>330</v>
      </c>
      <c r="P4017" s="6">
        <v>-48983.62</v>
      </c>
      <c r="R4017" s="31">
        <v>-330</v>
      </c>
      <c r="S4017" s="28">
        <v>44227</v>
      </c>
    </row>
    <row r="4018" spans="1:19" x14ac:dyDescent="0.2">
      <c r="A4018" s="29">
        <v>43181</v>
      </c>
      <c r="B4018" s="1" t="s">
        <v>200</v>
      </c>
      <c r="C4018" s="27">
        <v>44202</v>
      </c>
      <c r="D4018" s="1">
        <v>52376</v>
      </c>
      <c r="J4018" s="1" t="s">
        <v>0</v>
      </c>
      <c r="K4018" s="1" t="s">
        <v>49</v>
      </c>
      <c r="L4018" s="1">
        <v>-3</v>
      </c>
      <c r="M4018" s="1">
        <v>88</v>
      </c>
      <c r="N4018" s="6"/>
      <c r="O4018" s="6">
        <v>264</v>
      </c>
      <c r="P4018" s="6">
        <v>-48653.62</v>
      </c>
      <c r="R4018" s="31">
        <v>-264</v>
      </c>
      <c r="S4018" s="28">
        <v>44227</v>
      </c>
    </row>
    <row r="4019" spans="1:19" x14ac:dyDescent="0.2">
      <c r="A4019" s="29">
        <v>43181</v>
      </c>
      <c r="B4019" s="1" t="s">
        <v>200</v>
      </c>
      <c r="C4019" s="27">
        <v>44202</v>
      </c>
      <c r="D4019" s="1">
        <v>52376</v>
      </c>
      <c r="J4019" s="1" t="s">
        <v>0</v>
      </c>
      <c r="K4019" s="1" t="s">
        <v>49</v>
      </c>
      <c r="L4019" s="1">
        <v>-2.75</v>
      </c>
      <c r="M4019" s="1">
        <v>88</v>
      </c>
      <c r="N4019" s="6"/>
      <c r="O4019" s="6">
        <v>242</v>
      </c>
      <c r="P4019" s="6">
        <v>-46563.62</v>
      </c>
      <c r="R4019" s="31">
        <v>-242</v>
      </c>
      <c r="S4019" s="28">
        <v>44227</v>
      </c>
    </row>
    <row r="4020" spans="1:19" x14ac:dyDescent="0.2">
      <c r="A4020" s="29">
        <v>43181</v>
      </c>
      <c r="B4020" s="1" t="s">
        <v>200</v>
      </c>
      <c r="C4020" s="27">
        <v>44202</v>
      </c>
      <c r="D4020" s="1">
        <v>52376</v>
      </c>
      <c r="J4020" s="1" t="s">
        <v>0</v>
      </c>
      <c r="K4020" s="1" t="s">
        <v>49</v>
      </c>
      <c r="L4020" s="1">
        <v>-2</v>
      </c>
      <c r="M4020" s="1">
        <v>88</v>
      </c>
      <c r="N4020" s="6"/>
      <c r="O4020" s="6">
        <v>176</v>
      </c>
      <c r="P4020" s="6">
        <v>-48213.62</v>
      </c>
      <c r="R4020" s="31">
        <v>-176</v>
      </c>
      <c r="S4020" s="28">
        <v>44227</v>
      </c>
    </row>
    <row r="4021" spans="1:19" x14ac:dyDescent="0.2">
      <c r="A4021" s="29">
        <v>43181</v>
      </c>
      <c r="B4021" s="1" t="s">
        <v>200</v>
      </c>
      <c r="C4021" s="27">
        <v>44202</v>
      </c>
      <c r="D4021" s="1">
        <v>52376</v>
      </c>
      <c r="J4021" s="1" t="s">
        <v>0</v>
      </c>
      <c r="K4021" s="1" t="s">
        <v>49</v>
      </c>
      <c r="L4021" s="1">
        <v>-2</v>
      </c>
      <c r="M4021" s="1">
        <v>88</v>
      </c>
      <c r="N4021" s="6"/>
      <c r="O4021" s="6">
        <v>176</v>
      </c>
      <c r="P4021" s="6">
        <v>-48389.62</v>
      </c>
      <c r="R4021" s="31">
        <v>-176</v>
      </c>
      <c r="S4021" s="28">
        <v>44227</v>
      </c>
    </row>
    <row r="4022" spans="1:19" x14ac:dyDescent="0.2">
      <c r="A4022" s="29">
        <v>43181</v>
      </c>
      <c r="B4022" s="1" t="s">
        <v>200</v>
      </c>
      <c r="C4022" s="27">
        <v>44202</v>
      </c>
      <c r="D4022" s="1">
        <v>52376</v>
      </c>
      <c r="J4022" s="1" t="s">
        <v>0</v>
      </c>
      <c r="K4022" s="1" t="s">
        <v>49</v>
      </c>
      <c r="L4022" s="1">
        <v>-1.75</v>
      </c>
      <c r="M4022" s="1">
        <v>88</v>
      </c>
      <c r="N4022" s="6"/>
      <c r="O4022" s="6">
        <v>154</v>
      </c>
      <c r="P4022" s="6">
        <v>-47993.62</v>
      </c>
      <c r="R4022" s="31">
        <v>-154</v>
      </c>
      <c r="S4022" s="28">
        <v>44227</v>
      </c>
    </row>
    <row r="4023" spans="1:19" x14ac:dyDescent="0.2">
      <c r="A4023" s="29">
        <v>43181</v>
      </c>
      <c r="B4023" s="1" t="s">
        <v>200</v>
      </c>
      <c r="C4023" s="27">
        <v>44202</v>
      </c>
      <c r="D4023" s="1">
        <v>52376</v>
      </c>
      <c r="J4023" s="1" t="s">
        <v>0</v>
      </c>
      <c r="K4023" s="1" t="s">
        <v>49</v>
      </c>
      <c r="L4023" s="1">
        <v>-1.5</v>
      </c>
      <c r="M4023" s="1">
        <v>88</v>
      </c>
      <c r="N4023" s="6"/>
      <c r="O4023" s="6">
        <v>132</v>
      </c>
      <c r="P4023" s="6">
        <v>-46695.62</v>
      </c>
      <c r="R4023" s="31">
        <v>-132</v>
      </c>
      <c r="S4023" s="28">
        <v>44227</v>
      </c>
    </row>
    <row r="4024" spans="1:19" x14ac:dyDescent="0.2">
      <c r="A4024" s="29">
        <v>43181</v>
      </c>
      <c r="B4024" s="1" t="s">
        <v>200</v>
      </c>
      <c r="C4024" s="27">
        <v>44202</v>
      </c>
      <c r="D4024" s="1">
        <v>52376</v>
      </c>
      <c r="J4024" s="1" t="s">
        <v>0</v>
      </c>
      <c r="K4024" s="1" t="s">
        <v>49</v>
      </c>
      <c r="L4024" s="1">
        <v>-1.5</v>
      </c>
      <c r="M4024" s="1">
        <v>88</v>
      </c>
      <c r="N4024" s="6"/>
      <c r="O4024" s="6">
        <v>132</v>
      </c>
      <c r="P4024" s="6">
        <v>-49115.62</v>
      </c>
      <c r="R4024" s="31">
        <v>-132</v>
      </c>
      <c r="S4024" s="28">
        <v>44227</v>
      </c>
    </row>
    <row r="4025" spans="1:19" x14ac:dyDescent="0.2">
      <c r="A4025" s="29">
        <v>43181</v>
      </c>
      <c r="B4025" s="1" t="s">
        <v>200</v>
      </c>
      <c r="C4025" s="27">
        <v>44202</v>
      </c>
      <c r="D4025" s="1">
        <v>52376</v>
      </c>
      <c r="J4025" s="1" t="s">
        <v>0</v>
      </c>
      <c r="K4025" s="1" t="s">
        <v>49</v>
      </c>
      <c r="L4025" s="1">
        <v>-1</v>
      </c>
      <c r="M4025" s="1">
        <v>88</v>
      </c>
      <c r="N4025" s="6"/>
      <c r="O4025" s="6">
        <v>88</v>
      </c>
      <c r="P4025" s="6">
        <v>-46849.62</v>
      </c>
      <c r="R4025" s="31">
        <v>-88</v>
      </c>
      <c r="S4025" s="28">
        <v>44227</v>
      </c>
    </row>
    <row r="4026" spans="1:19" x14ac:dyDescent="0.2">
      <c r="A4026" s="29">
        <v>43181</v>
      </c>
      <c r="B4026" s="1" t="s">
        <v>200</v>
      </c>
      <c r="C4026" s="27">
        <v>44202</v>
      </c>
      <c r="D4026" s="1">
        <v>52376</v>
      </c>
      <c r="J4026" s="1" t="s">
        <v>0</v>
      </c>
      <c r="K4026" s="1" t="s">
        <v>49</v>
      </c>
      <c r="L4026" s="1">
        <v>-1</v>
      </c>
      <c r="M4026" s="1">
        <v>88</v>
      </c>
      <c r="N4026" s="6"/>
      <c r="O4026" s="6">
        <v>88</v>
      </c>
      <c r="P4026" s="6">
        <v>-47729.62</v>
      </c>
      <c r="R4026" s="31">
        <v>-88</v>
      </c>
      <c r="S4026" s="28">
        <v>44227</v>
      </c>
    </row>
    <row r="4027" spans="1:19" x14ac:dyDescent="0.2">
      <c r="A4027" s="29">
        <v>43181</v>
      </c>
      <c r="B4027" s="1" t="s">
        <v>200</v>
      </c>
      <c r="C4027" s="27">
        <v>44202</v>
      </c>
      <c r="D4027" s="1">
        <v>52376</v>
      </c>
      <c r="J4027" s="1" t="s">
        <v>0</v>
      </c>
      <c r="K4027" s="1" t="s">
        <v>49</v>
      </c>
      <c r="L4027" s="1">
        <v>-0.75</v>
      </c>
      <c r="M4027" s="1">
        <v>88</v>
      </c>
      <c r="N4027" s="6"/>
      <c r="O4027" s="6">
        <v>66</v>
      </c>
      <c r="P4027" s="6">
        <v>-46981.62</v>
      </c>
      <c r="R4027" s="31">
        <v>-66</v>
      </c>
      <c r="S4027" s="28">
        <v>44227</v>
      </c>
    </row>
    <row r="4028" spans="1:19" x14ac:dyDescent="0.2">
      <c r="A4028" s="29">
        <v>43181</v>
      </c>
      <c r="B4028" s="1" t="s">
        <v>200</v>
      </c>
      <c r="C4028" s="27">
        <v>44202</v>
      </c>
      <c r="D4028" s="1">
        <v>52376</v>
      </c>
      <c r="J4028" s="1" t="s">
        <v>0</v>
      </c>
      <c r="K4028" s="1" t="s">
        <v>49</v>
      </c>
      <c r="L4028" s="1">
        <v>-0.5</v>
      </c>
      <c r="M4028" s="1">
        <v>88</v>
      </c>
      <c r="N4028" s="6"/>
      <c r="O4028" s="6">
        <v>44</v>
      </c>
      <c r="P4028" s="6">
        <v>-46739.62</v>
      </c>
      <c r="R4028" s="31">
        <v>-44</v>
      </c>
      <c r="S4028" s="28">
        <v>44227</v>
      </c>
    </row>
    <row r="4029" spans="1:19" x14ac:dyDescent="0.2">
      <c r="A4029" s="29">
        <v>43181</v>
      </c>
      <c r="B4029" s="1" t="s">
        <v>200</v>
      </c>
      <c r="C4029" s="27">
        <v>44202</v>
      </c>
      <c r="D4029" s="1">
        <v>52376</v>
      </c>
      <c r="J4029" s="1" t="s">
        <v>0</v>
      </c>
      <c r="K4029" s="1" t="s">
        <v>49</v>
      </c>
      <c r="L4029" s="1">
        <v>-0.5</v>
      </c>
      <c r="M4029" s="1">
        <v>88</v>
      </c>
      <c r="N4029" s="6"/>
      <c r="O4029" s="6">
        <v>44</v>
      </c>
      <c r="P4029" s="6">
        <v>-46893.62</v>
      </c>
      <c r="R4029" s="31">
        <v>-44</v>
      </c>
      <c r="S4029" s="28">
        <v>44227</v>
      </c>
    </row>
    <row r="4030" spans="1:19" x14ac:dyDescent="0.2">
      <c r="A4030" s="29">
        <v>43181</v>
      </c>
      <c r="B4030" s="1" t="s">
        <v>200</v>
      </c>
      <c r="C4030" s="27">
        <v>44202</v>
      </c>
      <c r="D4030" s="1">
        <v>52376</v>
      </c>
      <c r="J4030" s="1" t="s">
        <v>0</v>
      </c>
      <c r="K4030" s="1" t="s">
        <v>49</v>
      </c>
      <c r="L4030" s="1">
        <v>-0.5</v>
      </c>
      <c r="M4030" s="1">
        <v>88</v>
      </c>
      <c r="N4030" s="6"/>
      <c r="O4030" s="6">
        <v>44</v>
      </c>
      <c r="P4030" s="6">
        <v>-47025.62</v>
      </c>
      <c r="R4030" s="31">
        <v>-44</v>
      </c>
      <c r="S4030" s="28">
        <v>44227</v>
      </c>
    </row>
    <row r="4031" spans="1:19" x14ac:dyDescent="0.2">
      <c r="A4031" s="29">
        <v>43181</v>
      </c>
      <c r="B4031" s="1" t="s">
        <v>200</v>
      </c>
      <c r="C4031" s="27">
        <v>44202</v>
      </c>
      <c r="D4031" s="1">
        <v>52376</v>
      </c>
      <c r="J4031" s="1" t="s">
        <v>0</v>
      </c>
      <c r="K4031" s="1" t="s">
        <v>49</v>
      </c>
      <c r="L4031" s="1">
        <v>-0.5</v>
      </c>
      <c r="M4031" s="1">
        <v>88</v>
      </c>
      <c r="N4031" s="6"/>
      <c r="O4031" s="6">
        <v>44</v>
      </c>
      <c r="P4031" s="6">
        <v>-47069.62</v>
      </c>
      <c r="R4031" s="31">
        <v>-44</v>
      </c>
      <c r="S4031" s="28">
        <v>44227</v>
      </c>
    </row>
    <row r="4032" spans="1:19" x14ac:dyDescent="0.2">
      <c r="A4032" s="29">
        <v>43181</v>
      </c>
      <c r="B4032" s="1" t="s">
        <v>200</v>
      </c>
      <c r="C4032" s="27">
        <v>44202</v>
      </c>
      <c r="D4032" s="1">
        <v>52376</v>
      </c>
      <c r="J4032" s="1" t="s">
        <v>0</v>
      </c>
      <c r="K4032" s="1" t="s">
        <v>49</v>
      </c>
      <c r="L4032" s="1">
        <v>-0.5</v>
      </c>
      <c r="M4032" s="1">
        <v>88</v>
      </c>
      <c r="N4032" s="6"/>
      <c r="O4032" s="6">
        <v>44</v>
      </c>
      <c r="P4032" s="6">
        <v>-47113.62</v>
      </c>
      <c r="R4032" s="31">
        <v>-44</v>
      </c>
      <c r="S4032" s="28">
        <v>44227</v>
      </c>
    </row>
    <row r="4033" spans="1:19" x14ac:dyDescent="0.2">
      <c r="A4033" s="29">
        <v>43181</v>
      </c>
      <c r="B4033" s="1" t="s">
        <v>200</v>
      </c>
      <c r="C4033" s="27">
        <v>44202</v>
      </c>
      <c r="D4033" s="1">
        <v>52376</v>
      </c>
      <c r="J4033" s="1" t="s">
        <v>0</v>
      </c>
      <c r="K4033" s="1" t="s">
        <v>49</v>
      </c>
      <c r="L4033" s="1">
        <v>-0.5</v>
      </c>
      <c r="M4033" s="1">
        <v>88</v>
      </c>
      <c r="N4033" s="6"/>
      <c r="O4033" s="6">
        <v>44</v>
      </c>
      <c r="P4033" s="6">
        <v>-47157.62</v>
      </c>
      <c r="R4033" s="31">
        <v>-44</v>
      </c>
      <c r="S4033" s="28">
        <v>44227</v>
      </c>
    </row>
    <row r="4034" spans="1:19" x14ac:dyDescent="0.2">
      <c r="A4034" s="29">
        <v>43181</v>
      </c>
      <c r="B4034" s="1" t="s">
        <v>200</v>
      </c>
      <c r="C4034" s="27">
        <v>44202</v>
      </c>
      <c r="D4034" s="1">
        <v>52376</v>
      </c>
      <c r="J4034" s="1" t="s">
        <v>0</v>
      </c>
      <c r="K4034" s="1" t="s">
        <v>49</v>
      </c>
      <c r="L4034" s="1">
        <v>-0.5</v>
      </c>
      <c r="M4034" s="1">
        <v>88</v>
      </c>
      <c r="N4034" s="6"/>
      <c r="O4034" s="6">
        <v>44</v>
      </c>
      <c r="P4034" s="6">
        <v>-47773.62</v>
      </c>
      <c r="R4034" s="31">
        <v>-44</v>
      </c>
      <c r="S4034" s="28">
        <v>44227</v>
      </c>
    </row>
    <row r="4035" spans="1:19" x14ac:dyDescent="0.2">
      <c r="A4035" s="29">
        <v>43181</v>
      </c>
      <c r="B4035" s="1" t="s">
        <v>200</v>
      </c>
      <c r="C4035" s="27">
        <v>44202</v>
      </c>
      <c r="D4035" s="1">
        <v>52376</v>
      </c>
      <c r="J4035" s="1" t="s">
        <v>0</v>
      </c>
      <c r="K4035" s="1" t="s">
        <v>49</v>
      </c>
      <c r="L4035" s="1">
        <v>-0.5</v>
      </c>
      <c r="M4035" s="1">
        <v>88</v>
      </c>
      <c r="N4035" s="6"/>
      <c r="O4035" s="6">
        <v>44</v>
      </c>
      <c r="P4035" s="6">
        <v>-47839.62</v>
      </c>
      <c r="R4035" s="31">
        <v>-44</v>
      </c>
      <c r="S4035" s="28">
        <v>44227</v>
      </c>
    </row>
    <row r="4036" spans="1:19" x14ac:dyDescent="0.2">
      <c r="A4036" s="29">
        <v>43181</v>
      </c>
      <c r="B4036" s="1" t="s">
        <v>200</v>
      </c>
      <c r="C4036" s="27">
        <v>44202</v>
      </c>
      <c r="D4036" s="1">
        <v>52376</v>
      </c>
      <c r="J4036" s="1" t="s">
        <v>0</v>
      </c>
      <c r="K4036" s="1" t="s">
        <v>49</v>
      </c>
      <c r="L4036" s="1">
        <v>-0.5</v>
      </c>
      <c r="M4036" s="1">
        <v>88</v>
      </c>
      <c r="N4036" s="6"/>
      <c r="O4036" s="6">
        <v>44</v>
      </c>
      <c r="P4036" s="6">
        <v>-48037.62</v>
      </c>
      <c r="R4036" s="31">
        <v>-44</v>
      </c>
      <c r="S4036" s="28">
        <v>44227</v>
      </c>
    </row>
    <row r="4037" spans="1:19" x14ac:dyDescent="0.2">
      <c r="A4037" s="29">
        <v>43181</v>
      </c>
      <c r="B4037" s="1" t="s">
        <v>200</v>
      </c>
      <c r="C4037" s="27">
        <v>44202</v>
      </c>
      <c r="D4037" s="1">
        <v>52376</v>
      </c>
      <c r="J4037" s="1" t="s">
        <v>0</v>
      </c>
      <c r="K4037" s="1" t="s">
        <v>49</v>
      </c>
      <c r="L4037" s="1">
        <v>-0.25</v>
      </c>
      <c r="M4037" s="1">
        <v>88</v>
      </c>
      <c r="N4037" s="6"/>
      <c r="O4037" s="6">
        <v>22</v>
      </c>
      <c r="P4037" s="6">
        <v>-46761.62</v>
      </c>
      <c r="R4037" s="31">
        <v>-22</v>
      </c>
      <c r="S4037" s="28">
        <v>44227</v>
      </c>
    </row>
    <row r="4038" spans="1:19" x14ac:dyDescent="0.2">
      <c r="A4038" s="29">
        <v>43181</v>
      </c>
      <c r="B4038" s="1" t="s">
        <v>200</v>
      </c>
      <c r="C4038" s="27">
        <v>44202</v>
      </c>
      <c r="D4038" s="1">
        <v>52376</v>
      </c>
      <c r="J4038" s="1" t="s">
        <v>0</v>
      </c>
      <c r="K4038" s="1" t="s">
        <v>49</v>
      </c>
      <c r="L4038" s="1">
        <v>-0.25</v>
      </c>
      <c r="M4038" s="1">
        <v>88</v>
      </c>
      <c r="N4038" s="6"/>
      <c r="O4038" s="6">
        <v>22</v>
      </c>
      <c r="P4038" s="6">
        <v>-46915.62</v>
      </c>
      <c r="R4038" s="31">
        <v>-22</v>
      </c>
      <c r="S4038" s="28">
        <v>44227</v>
      </c>
    </row>
    <row r="4039" spans="1:19" x14ac:dyDescent="0.2">
      <c r="A4039" s="29">
        <v>43181</v>
      </c>
      <c r="B4039" s="1" t="s">
        <v>200</v>
      </c>
      <c r="C4039" s="27">
        <v>44202</v>
      </c>
      <c r="D4039" s="1">
        <v>52376</v>
      </c>
      <c r="J4039" s="1" t="s">
        <v>0</v>
      </c>
      <c r="K4039" s="1" t="s">
        <v>49</v>
      </c>
      <c r="L4039" s="1">
        <v>-0.25</v>
      </c>
      <c r="M4039" s="1">
        <v>88</v>
      </c>
      <c r="N4039" s="6"/>
      <c r="O4039" s="6">
        <v>22</v>
      </c>
      <c r="P4039" s="6">
        <v>-47795.62</v>
      </c>
      <c r="R4039" s="31">
        <v>-22</v>
      </c>
      <c r="S4039" s="28">
        <v>44227</v>
      </c>
    </row>
    <row r="4040" spans="1:19" x14ac:dyDescent="0.2">
      <c r="A4040" s="29">
        <v>43182</v>
      </c>
      <c r="B4040" s="1" t="s">
        <v>200</v>
      </c>
      <c r="C4040" s="27">
        <v>44202</v>
      </c>
      <c r="D4040" s="1">
        <v>52377</v>
      </c>
      <c r="J4040" s="1" t="s">
        <v>0</v>
      </c>
      <c r="K4040" s="1" t="s">
        <v>49</v>
      </c>
      <c r="L4040" s="1">
        <v>-2.25</v>
      </c>
      <c r="M4040" s="1">
        <v>88</v>
      </c>
      <c r="N4040" s="6"/>
      <c r="O4040" s="6">
        <v>198</v>
      </c>
      <c r="P4040" s="6">
        <v>-50149.62</v>
      </c>
      <c r="R4040" s="31">
        <v>-198</v>
      </c>
      <c r="S4040" s="28">
        <v>44227</v>
      </c>
    </row>
    <row r="4041" spans="1:19" x14ac:dyDescent="0.2">
      <c r="A4041" s="29">
        <v>43182</v>
      </c>
      <c r="B4041" s="1" t="s">
        <v>200</v>
      </c>
      <c r="C4041" s="27">
        <v>44202</v>
      </c>
      <c r="D4041" s="1">
        <v>52377</v>
      </c>
      <c r="J4041" s="1" t="s">
        <v>0</v>
      </c>
      <c r="K4041" s="1" t="s">
        <v>49</v>
      </c>
      <c r="L4041" s="1">
        <v>-2</v>
      </c>
      <c r="M4041" s="1">
        <v>88</v>
      </c>
      <c r="N4041" s="6"/>
      <c r="O4041" s="6">
        <v>176</v>
      </c>
      <c r="P4041" s="6">
        <v>-49907.62</v>
      </c>
      <c r="R4041" s="31">
        <v>-176</v>
      </c>
      <c r="S4041" s="28">
        <v>44227</v>
      </c>
    </row>
    <row r="4042" spans="1:19" x14ac:dyDescent="0.2">
      <c r="A4042" s="29">
        <v>43182</v>
      </c>
      <c r="B4042" s="1" t="s">
        <v>200</v>
      </c>
      <c r="C4042" s="27">
        <v>44202</v>
      </c>
      <c r="D4042" s="1">
        <v>52377</v>
      </c>
      <c r="J4042" s="1" t="s">
        <v>0</v>
      </c>
      <c r="K4042" s="1" t="s">
        <v>49</v>
      </c>
      <c r="L4042" s="1">
        <v>-1.75</v>
      </c>
      <c r="M4042" s="1">
        <v>88</v>
      </c>
      <c r="N4042" s="6"/>
      <c r="O4042" s="6">
        <v>154</v>
      </c>
      <c r="P4042" s="6">
        <v>-49269.62</v>
      </c>
      <c r="R4042" s="31">
        <v>-154</v>
      </c>
      <c r="S4042" s="28">
        <v>44227</v>
      </c>
    </row>
    <row r="4043" spans="1:19" x14ac:dyDescent="0.2">
      <c r="A4043" s="29">
        <v>43182</v>
      </c>
      <c r="B4043" s="1" t="s">
        <v>200</v>
      </c>
      <c r="C4043" s="27">
        <v>44202</v>
      </c>
      <c r="D4043" s="1">
        <v>52377</v>
      </c>
      <c r="J4043" s="1" t="s">
        <v>0</v>
      </c>
      <c r="K4043" s="1" t="s">
        <v>49</v>
      </c>
      <c r="L4043" s="1">
        <v>-1.5</v>
      </c>
      <c r="M4043" s="1">
        <v>88</v>
      </c>
      <c r="N4043" s="6"/>
      <c r="O4043" s="6">
        <v>132</v>
      </c>
      <c r="P4043" s="6">
        <v>-49731.62</v>
      </c>
      <c r="R4043" s="31">
        <v>-132</v>
      </c>
      <c r="S4043" s="28">
        <v>44227</v>
      </c>
    </row>
    <row r="4044" spans="1:19" x14ac:dyDescent="0.2">
      <c r="A4044" s="29">
        <v>43182</v>
      </c>
      <c r="B4044" s="1" t="s">
        <v>200</v>
      </c>
      <c r="C4044" s="27">
        <v>44202</v>
      </c>
      <c r="D4044" s="1">
        <v>52377</v>
      </c>
      <c r="J4044" s="1" t="s">
        <v>0</v>
      </c>
      <c r="K4044" s="1" t="s">
        <v>49</v>
      </c>
      <c r="L4044" s="1">
        <v>-1.25</v>
      </c>
      <c r="M4044" s="1">
        <v>88</v>
      </c>
      <c r="N4044" s="6"/>
      <c r="O4044" s="6">
        <v>110</v>
      </c>
      <c r="P4044" s="6">
        <v>-49401.62</v>
      </c>
      <c r="R4044" s="31">
        <v>-110</v>
      </c>
      <c r="S4044" s="28">
        <v>44227</v>
      </c>
    </row>
    <row r="4045" spans="1:19" x14ac:dyDescent="0.2">
      <c r="A4045" s="29">
        <v>43182</v>
      </c>
      <c r="B4045" s="1" t="s">
        <v>200</v>
      </c>
      <c r="C4045" s="27">
        <v>44202</v>
      </c>
      <c r="D4045" s="1">
        <v>52377</v>
      </c>
      <c r="J4045" s="1" t="s">
        <v>0</v>
      </c>
      <c r="K4045" s="1" t="s">
        <v>49</v>
      </c>
      <c r="L4045" s="1">
        <v>-3</v>
      </c>
      <c r="M4045" s="1">
        <v>28</v>
      </c>
      <c r="N4045" s="6"/>
      <c r="O4045" s="6">
        <v>84</v>
      </c>
      <c r="P4045" s="6">
        <v>-50299.62</v>
      </c>
      <c r="R4045" s="31">
        <v>-84</v>
      </c>
      <c r="S4045" s="28">
        <v>44227</v>
      </c>
    </row>
    <row r="4046" spans="1:19" x14ac:dyDescent="0.2">
      <c r="A4046" s="29">
        <v>43182</v>
      </c>
      <c r="B4046" s="1" t="s">
        <v>200</v>
      </c>
      <c r="C4046" s="27">
        <v>44202</v>
      </c>
      <c r="D4046" s="1">
        <v>52377</v>
      </c>
      <c r="J4046" s="1" t="s">
        <v>0</v>
      </c>
      <c r="K4046" s="1" t="s">
        <v>49</v>
      </c>
      <c r="L4046" s="1">
        <v>-0.75</v>
      </c>
      <c r="M4046" s="1">
        <v>88</v>
      </c>
      <c r="N4046" s="6"/>
      <c r="O4046" s="6">
        <v>66</v>
      </c>
      <c r="P4046" s="6">
        <v>-49467.62</v>
      </c>
      <c r="R4046" s="31">
        <v>-66</v>
      </c>
      <c r="S4046" s="28">
        <v>44227</v>
      </c>
    </row>
    <row r="4047" spans="1:19" x14ac:dyDescent="0.2">
      <c r="A4047" s="29">
        <v>43182</v>
      </c>
      <c r="B4047" s="1" t="s">
        <v>200</v>
      </c>
      <c r="C4047" s="27">
        <v>44202</v>
      </c>
      <c r="D4047" s="1">
        <v>52377</v>
      </c>
      <c r="J4047" s="1" t="s">
        <v>0</v>
      </c>
      <c r="K4047" s="1" t="s">
        <v>49</v>
      </c>
      <c r="L4047" s="1">
        <v>-0.5</v>
      </c>
      <c r="M4047" s="1">
        <v>88</v>
      </c>
      <c r="N4047" s="6"/>
      <c r="O4047" s="6">
        <v>44</v>
      </c>
      <c r="P4047" s="6">
        <v>-49555.62</v>
      </c>
      <c r="R4047" s="31">
        <v>-44</v>
      </c>
      <c r="S4047" s="28">
        <v>44227</v>
      </c>
    </row>
    <row r="4048" spans="1:19" x14ac:dyDescent="0.2">
      <c r="A4048" s="29">
        <v>43182</v>
      </c>
      <c r="B4048" s="1" t="s">
        <v>200</v>
      </c>
      <c r="C4048" s="27">
        <v>44202</v>
      </c>
      <c r="D4048" s="1">
        <v>52377</v>
      </c>
      <c r="J4048" s="1" t="s">
        <v>0</v>
      </c>
      <c r="K4048" s="1" t="s">
        <v>49</v>
      </c>
      <c r="L4048" s="1">
        <v>-0.5</v>
      </c>
      <c r="M4048" s="1">
        <v>88</v>
      </c>
      <c r="N4048" s="6"/>
      <c r="O4048" s="6">
        <v>44</v>
      </c>
      <c r="P4048" s="6">
        <v>-49599.62</v>
      </c>
      <c r="R4048" s="31">
        <v>-44</v>
      </c>
      <c r="S4048" s="28">
        <v>44227</v>
      </c>
    </row>
    <row r="4049" spans="1:19" x14ac:dyDescent="0.2">
      <c r="A4049" s="29">
        <v>43182</v>
      </c>
      <c r="B4049" s="1" t="s">
        <v>200</v>
      </c>
      <c r="C4049" s="27">
        <v>44202</v>
      </c>
      <c r="D4049" s="1">
        <v>52377</v>
      </c>
      <c r="J4049" s="1" t="s">
        <v>0</v>
      </c>
      <c r="K4049" s="1" t="s">
        <v>49</v>
      </c>
      <c r="L4049" s="1">
        <v>-0.5</v>
      </c>
      <c r="M4049" s="1">
        <v>88</v>
      </c>
      <c r="N4049" s="6"/>
      <c r="O4049" s="6">
        <v>44</v>
      </c>
      <c r="P4049" s="6">
        <v>-49951.62</v>
      </c>
      <c r="R4049" s="31">
        <v>-44</v>
      </c>
      <c r="S4049" s="28">
        <v>44227</v>
      </c>
    </row>
    <row r="4050" spans="1:19" x14ac:dyDescent="0.2">
      <c r="A4050" s="29">
        <v>43182</v>
      </c>
      <c r="B4050" s="1" t="s">
        <v>200</v>
      </c>
      <c r="C4050" s="27">
        <v>44202</v>
      </c>
      <c r="D4050" s="1">
        <v>52377</v>
      </c>
      <c r="J4050" s="1" t="s">
        <v>0</v>
      </c>
      <c r="K4050" s="1" t="s">
        <v>49</v>
      </c>
      <c r="L4050" s="1">
        <v>-0.5</v>
      </c>
      <c r="M4050" s="1">
        <v>88</v>
      </c>
      <c r="N4050" s="6"/>
      <c r="O4050" s="6">
        <v>44</v>
      </c>
      <c r="P4050" s="6">
        <v>-50193.62</v>
      </c>
      <c r="R4050" s="31">
        <v>-44</v>
      </c>
      <c r="S4050" s="28">
        <v>44227</v>
      </c>
    </row>
    <row r="4051" spans="1:19" x14ac:dyDescent="0.2">
      <c r="A4051" s="29">
        <v>43182</v>
      </c>
      <c r="B4051" s="1" t="s">
        <v>200</v>
      </c>
      <c r="C4051" s="27">
        <v>44202</v>
      </c>
      <c r="D4051" s="1">
        <v>52377</v>
      </c>
      <c r="J4051" s="1" t="s">
        <v>0</v>
      </c>
      <c r="K4051" s="1" t="s">
        <v>49</v>
      </c>
      <c r="L4051" s="1">
        <v>-0.25</v>
      </c>
      <c r="M4051" s="1">
        <v>88</v>
      </c>
      <c r="N4051" s="6"/>
      <c r="O4051" s="6">
        <v>22</v>
      </c>
      <c r="P4051" s="6">
        <v>-49291.62</v>
      </c>
      <c r="R4051" s="31">
        <v>-22</v>
      </c>
      <c r="S4051" s="28">
        <v>44227</v>
      </c>
    </row>
    <row r="4052" spans="1:19" x14ac:dyDescent="0.2">
      <c r="A4052" s="29">
        <v>43182</v>
      </c>
      <c r="B4052" s="1" t="s">
        <v>200</v>
      </c>
      <c r="C4052" s="27">
        <v>44202</v>
      </c>
      <c r="D4052" s="1">
        <v>52377</v>
      </c>
      <c r="J4052" s="1" t="s">
        <v>0</v>
      </c>
      <c r="K4052" s="1" t="s">
        <v>49</v>
      </c>
      <c r="L4052" s="1">
        <v>-0.25</v>
      </c>
      <c r="M4052" s="1">
        <v>88</v>
      </c>
      <c r="N4052" s="6"/>
      <c r="O4052" s="6">
        <v>22</v>
      </c>
      <c r="P4052" s="6">
        <v>-49489.62</v>
      </c>
      <c r="R4052" s="31">
        <v>-22</v>
      </c>
      <c r="S4052" s="28">
        <v>44227</v>
      </c>
    </row>
    <row r="4053" spans="1:19" x14ac:dyDescent="0.2">
      <c r="A4053" s="29">
        <v>43182</v>
      </c>
      <c r="B4053" s="1" t="s">
        <v>200</v>
      </c>
      <c r="C4053" s="27">
        <v>44202</v>
      </c>
      <c r="D4053" s="1">
        <v>52377</v>
      </c>
      <c r="J4053" s="1" t="s">
        <v>0</v>
      </c>
      <c r="K4053" s="1" t="s">
        <v>49</v>
      </c>
      <c r="L4053" s="1">
        <v>-0.25</v>
      </c>
      <c r="M4053" s="1">
        <v>88</v>
      </c>
      <c r="N4053" s="6"/>
      <c r="O4053" s="6">
        <v>22</v>
      </c>
      <c r="P4053" s="6">
        <v>-49511.62</v>
      </c>
      <c r="R4053" s="31">
        <v>-22</v>
      </c>
      <c r="S4053" s="28">
        <v>44227</v>
      </c>
    </row>
    <row r="4054" spans="1:19" x14ac:dyDescent="0.2">
      <c r="A4054" s="29">
        <v>43182</v>
      </c>
      <c r="B4054" s="1" t="s">
        <v>200</v>
      </c>
      <c r="C4054" s="27">
        <v>44202</v>
      </c>
      <c r="D4054" s="1">
        <v>52377</v>
      </c>
      <c r="J4054" s="1" t="s">
        <v>0</v>
      </c>
      <c r="K4054" s="1" t="s">
        <v>49</v>
      </c>
      <c r="L4054" s="1">
        <v>-0.25</v>
      </c>
      <c r="M4054" s="1">
        <v>88</v>
      </c>
      <c r="N4054" s="6"/>
      <c r="O4054" s="6">
        <v>22</v>
      </c>
      <c r="P4054" s="6">
        <v>-50215.62</v>
      </c>
      <c r="R4054" s="31">
        <v>-22</v>
      </c>
      <c r="S4054" s="28">
        <v>44227</v>
      </c>
    </row>
    <row r="4055" spans="1:19" x14ac:dyDescent="0.2">
      <c r="A4055" s="29">
        <v>43222</v>
      </c>
      <c r="B4055" s="1" t="s">
        <v>200</v>
      </c>
      <c r="C4055" s="27">
        <v>44203</v>
      </c>
      <c r="D4055" s="1">
        <v>52393</v>
      </c>
      <c r="J4055" s="1" t="s">
        <v>0</v>
      </c>
      <c r="K4055" s="1" t="s">
        <v>49</v>
      </c>
      <c r="L4055" s="1">
        <v>-2.75</v>
      </c>
      <c r="M4055" s="1">
        <v>110</v>
      </c>
      <c r="N4055" s="6"/>
      <c r="O4055" s="6">
        <v>302.5</v>
      </c>
      <c r="P4055" s="6">
        <v>-50602.12</v>
      </c>
      <c r="R4055" s="31">
        <v>-302.5</v>
      </c>
      <c r="S4055" s="28">
        <v>44227</v>
      </c>
    </row>
    <row r="4056" spans="1:19" x14ac:dyDescent="0.2">
      <c r="A4056" s="29">
        <v>43241</v>
      </c>
      <c r="B4056" s="1" t="s">
        <v>200</v>
      </c>
      <c r="C4056" s="27">
        <v>44203</v>
      </c>
      <c r="D4056" s="1">
        <v>52412</v>
      </c>
      <c r="J4056" s="1" t="s">
        <v>0</v>
      </c>
      <c r="K4056" s="1" t="s">
        <v>49</v>
      </c>
      <c r="L4056" s="1">
        <v>-3.75</v>
      </c>
      <c r="M4056" s="1">
        <v>110</v>
      </c>
      <c r="N4056" s="6"/>
      <c r="O4056" s="6">
        <v>412.5</v>
      </c>
      <c r="P4056" s="6">
        <v>-51169.62</v>
      </c>
      <c r="R4056" s="31">
        <v>-412.5</v>
      </c>
      <c r="S4056" s="28">
        <v>44227</v>
      </c>
    </row>
    <row r="4057" spans="1:19" x14ac:dyDescent="0.2">
      <c r="A4057" s="29">
        <v>43241</v>
      </c>
      <c r="B4057" s="1" t="s">
        <v>200</v>
      </c>
      <c r="C4057" s="27">
        <v>44203</v>
      </c>
      <c r="D4057" s="1">
        <v>52412</v>
      </c>
      <c r="J4057" s="1" t="s">
        <v>0</v>
      </c>
      <c r="K4057" s="1" t="s">
        <v>49</v>
      </c>
      <c r="L4057" s="1">
        <v>-1</v>
      </c>
      <c r="M4057" s="1">
        <v>155</v>
      </c>
      <c r="N4057" s="6"/>
      <c r="O4057" s="6">
        <v>155</v>
      </c>
      <c r="P4057" s="6">
        <v>-50757.120000000003</v>
      </c>
      <c r="R4057" s="31">
        <v>-155</v>
      </c>
      <c r="S4057" s="28">
        <v>44227</v>
      </c>
    </row>
    <row r="4058" spans="1:19" x14ac:dyDescent="0.2">
      <c r="A4058" s="29">
        <v>43198</v>
      </c>
      <c r="B4058" s="1" t="s">
        <v>200</v>
      </c>
      <c r="C4058" s="27">
        <v>44208</v>
      </c>
      <c r="D4058" s="1">
        <v>52381</v>
      </c>
      <c r="J4058" s="1" t="s">
        <v>0</v>
      </c>
      <c r="K4058" s="1" t="s">
        <v>49</v>
      </c>
      <c r="L4058" s="1">
        <v>-1</v>
      </c>
      <c r="M4058" s="1">
        <v>898</v>
      </c>
      <c r="N4058" s="6"/>
      <c r="O4058" s="6">
        <v>898</v>
      </c>
      <c r="P4058" s="6">
        <v>-64656.62</v>
      </c>
      <c r="R4058" s="31">
        <v>-898</v>
      </c>
      <c r="S4058" s="28">
        <v>44227</v>
      </c>
    </row>
    <row r="4059" spans="1:19" x14ac:dyDescent="0.2">
      <c r="A4059" s="29">
        <v>43198</v>
      </c>
      <c r="B4059" s="1" t="s">
        <v>200</v>
      </c>
      <c r="C4059" s="27">
        <v>44208</v>
      </c>
      <c r="D4059" s="1">
        <v>52381</v>
      </c>
      <c r="J4059" s="1" t="s">
        <v>0</v>
      </c>
      <c r="K4059" s="1" t="s">
        <v>49</v>
      </c>
      <c r="L4059" s="1">
        <v>-3.75</v>
      </c>
      <c r="M4059" s="1">
        <v>88</v>
      </c>
      <c r="N4059" s="6"/>
      <c r="O4059" s="6">
        <v>330</v>
      </c>
      <c r="P4059" s="6">
        <v>-51565.62</v>
      </c>
      <c r="R4059" s="31">
        <v>-330</v>
      </c>
      <c r="S4059" s="28">
        <v>44227</v>
      </c>
    </row>
    <row r="4060" spans="1:19" x14ac:dyDescent="0.2">
      <c r="A4060" s="29">
        <v>43198</v>
      </c>
      <c r="B4060" s="1" t="s">
        <v>200</v>
      </c>
      <c r="C4060" s="27">
        <v>44208</v>
      </c>
      <c r="D4060" s="1">
        <v>52381</v>
      </c>
      <c r="J4060" s="1" t="s">
        <v>0</v>
      </c>
      <c r="K4060" s="1" t="s">
        <v>49</v>
      </c>
      <c r="L4060" s="1">
        <v>-1</v>
      </c>
      <c r="M4060" s="1">
        <v>298</v>
      </c>
      <c r="N4060" s="6"/>
      <c r="O4060" s="6">
        <v>298</v>
      </c>
      <c r="P4060" s="6">
        <v>-65140.62</v>
      </c>
      <c r="R4060" s="31">
        <v>-298</v>
      </c>
      <c r="S4060" s="28">
        <v>44227</v>
      </c>
    </row>
    <row r="4061" spans="1:19" x14ac:dyDescent="0.2">
      <c r="A4061" s="29">
        <v>43198</v>
      </c>
      <c r="B4061" s="1" t="s">
        <v>200</v>
      </c>
      <c r="C4061" s="27">
        <v>44208</v>
      </c>
      <c r="D4061" s="1">
        <v>52381</v>
      </c>
      <c r="J4061" s="1" t="s">
        <v>0</v>
      </c>
      <c r="K4061" s="1" t="s">
        <v>49</v>
      </c>
      <c r="L4061" s="1">
        <v>-3</v>
      </c>
      <c r="M4061" s="1">
        <v>88</v>
      </c>
      <c r="N4061" s="6"/>
      <c r="O4061" s="6">
        <v>264</v>
      </c>
      <c r="P4061" s="6">
        <v>-51829.62</v>
      </c>
      <c r="R4061" s="31">
        <v>-264</v>
      </c>
      <c r="S4061" s="28">
        <v>44227</v>
      </c>
    </row>
    <row r="4062" spans="1:19" x14ac:dyDescent="0.2">
      <c r="A4062" s="29">
        <v>43198</v>
      </c>
      <c r="B4062" s="1" t="s">
        <v>200</v>
      </c>
      <c r="C4062" s="27">
        <v>44208</v>
      </c>
      <c r="D4062" s="1">
        <v>52381</v>
      </c>
      <c r="J4062" s="1" t="s">
        <v>0</v>
      </c>
      <c r="K4062" s="1" t="s">
        <v>49</v>
      </c>
      <c r="L4062" s="1">
        <v>-2.5</v>
      </c>
      <c r="M4062" s="1">
        <v>88</v>
      </c>
      <c r="N4062" s="6"/>
      <c r="O4062" s="6">
        <v>220</v>
      </c>
      <c r="P4062" s="6">
        <v>-63758.62</v>
      </c>
      <c r="R4062" s="31">
        <v>-220</v>
      </c>
      <c r="S4062" s="28">
        <v>44227</v>
      </c>
    </row>
    <row r="4063" spans="1:19" x14ac:dyDescent="0.2">
      <c r="A4063" s="29">
        <v>43198</v>
      </c>
      <c r="B4063" s="1" t="s">
        <v>200</v>
      </c>
      <c r="C4063" s="27">
        <v>44208</v>
      </c>
      <c r="D4063" s="1">
        <v>52381</v>
      </c>
      <c r="J4063" s="1" t="s">
        <v>0</v>
      </c>
      <c r="K4063" s="1" t="s">
        <v>49</v>
      </c>
      <c r="L4063" s="1">
        <v>-1</v>
      </c>
      <c r="M4063" s="1">
        <v>98</v>
      </c>
      <c r="N4063" s="6"/>
      <c r="O4063" s="6">
        <v>98</v>
      </c>
      <c r="P4063" s="6">
        <v>-64842.62</v>
      </c>
      <c r="R4063" s="31">
        <v>-98</v>
      </c>
      <c r="S4063" s="28">
        <v>44227</v>
      </c>
    </row>
    <row r="4064" spans="1:19" x14ac:dyDescent="0.2">
      <c r="A4064" s="29">
        <v>43198</v>
      </c>
      <c r="B4064" s="1" t="s">
        <v>200</v>
      </c>
      <c r="C4064" s="27">
        <v>44208</v>
      </c>
      <c r="D4064" s="1">
        <v>52381</v>
      </c>
      <c r="J4064" s="1" t="s">
        <v>0</v>
      </c>
      <c r="K4064" s="1" t="s">
        <v>49</v>
      </c>
      <c r="L4064" s="1">
        <v>-1</v>
      </c>
      <c r="M4064" s="1">
        <v>88</v>
      </c>
      <c r="N4064" s="6"/>
      <c r="O4064" s="6">
        <v>88</v>
      </c>
      <c r="P4064" s="6">
        <v>-64744.62</v>
      </c>
      <c r="R4064" s="31">
        <v>-88</v>
      </c>
      <c r="S4064" s="28">
        <v>44227</v>
      </c>
    </row>
    <row r="4065" spans="1:19" x14ac:dyDescent="0.2">
      <c r="A4065" s="29">
        <v>43198</v>
      </c>
      <c r="B4065" s="1" t="s">
        <v>200</v>
      </c>
      <c r="C4065" s="27">
        <v>44208</v>
      </c>
      <c r="D4065" s="1">
        <v>52381</v>
      </c>
      <c r="J4065" s="1" t="s">
        <v>0</v>
      </c>
      <c r="K4065" s="1" t="s">
        <v>49</v>
      </c>
      <c r="L4065" s="1">
        <v>-0.75</v>
      </c>
      <c r="M4065" s="1">
        <v>88</v>
      </c>
      <c r="N4065" s="6"/>
      <c r="O4065" s="6">
        <v>66</v>
      </c>
      <c r="P4065" s="6">
        <v>-51235.62</v>
      </c>
      <c r="R4065" s="31">
        <v>-66</v>
      </c>
      <c r="S4065" s="28">
        <v>44227</v>
      </c>
    </row>
    <row r="4066" spans="1:19" x14ac:dyDescent="0.2">
      <c r="A4066" s="29">
        <v>43200</v>
      </c>
      <c r="B4066" s="1" t="s">
        <v>200</v>
      </c>
      <c r="C4066" s="27">
        <v>44208</v>
      </c>
      <c r="D4066" s="1">
        <v>52383</v>
      </c>
      <c r="J4066" s="1" t="s">
        <v>0</v>
      </c>
      <c r="K4066" s="1" t="s">
        <v>49</v>
      </c>
      <c r="L4066" s="1">
        <v>-4</v>
      </c>
      <c r="M4066" s="1">
        <v>99</v>
      </c>
      <c r="N4066" s="6"/>
      <c r="O4066" s="6">
        <v>396</v>
      </c>
      <c r="P4066" s="6">
        <v>-52225.62</v>
      </c>
      <c r="R4066" s="31">
        <v>-396</v>
      </c>
      <c r="S4066" s="28">
        <v>44227</v>
      </c>
    </row>
    <row r="4067" spans="1:19" x14ac:dyDescent="0.2">
      <c r="A4067" s="29">
        <v>43216</v>
      </c>
      <c r="B4067" s="1" t="s">
        <v>200</v>
      </c>
      <c r="C4067" s="27">
        <v>44208</v>
      </c>
      <c r="D4067" s="1">
        <v>52387</v>
      </c>
      <c r="J4067" s="1" t="s">
        <v>0</v>
      </c>
      <c r="K4067" s="1" t="s">
        <v>49</v>
      </c>
      <c r="L4067" s="1">
        <v>-2.25</v>
      </c>
      <c r="M4067" s="1">
        <v>88</v>
      </c>
      <c r="N4067" s="6"/>
      <c r="O4067" s="6">
        <v>198</v>
      </c>
      <c r="P4067" s="6">
        <v>-52423.62</v>
      </c>
      <c r="R4067" s="31">
        <v>-198</v>
      </c>
      <c r="S4067" s="28">
        <v>44227</v>
      </c>
    </row>
    <row r="4068" spans="1:19" x14ac:dyDescent="0.2">
      <c r="A4068" s="29">
        <v>43218</v>
      </c>
      <c r="B4068" s="1" t="s">
        <v>200</v>
      </c>
      <c r="C4068" s="27">
        <v>44208</v>
      </c>
      <c r="D4068" s="1">
        <v>52389</v>
      </c>
      <c r="J4068" s="1" t="s">
        <v>0</v>
      </c>
      <c r="K4068" s="1" t="s">
        <v>49</v>
      </c>
      <c r="L4068" s="1">
        <v>-9.25</v>
      </c>
      <c r="M4068" s="1">
        <v>88</v>
      </c>
      <c r="N4068" s="6"/>
      <c r="O4068" s="6">
        <v>814</v>
      </c>
      <c r="P4068" s="6">
        <v>-54381.62</v>
      </c>
      <c r="R4068" s="31">
        <v>-814</v>
      </c>
      <c r="S4068" s="28">
        <v>44227</v>
      </c>
    </row>
    <row r="4069" spans="1:19" x14ac:dyDescent="0.2">
      <c r="A4069" s="29">
        <v>43218</v>
      </c>
      <c r="B4069" s="1" t="s">
        <v>200</v>
      </c>
      <c r="C4069" s="27">
        <v>44208</v>
      </c>
      <c r="D4069" s="1">
        <v>52389</v>
      </c>
      <c r="J4069" s="1" t="s">
        <v>0</v>
      </c>
      <c r="K4069" s="1" t="s">
        <v>49</v>
      </c>
      <c r="L4069" s="1">
        <v>-5.25</v>
      </c>
      <c r="M4069" s="1">
        <v>88</v>
      </c>
      <c r="N4069" s="6"/>
      <c r="O4069" s="6">
        <v>462</v>
      </c>
      <c r="P4069" s="6">
        <v>-53325.62</v>
      </c>
      <c r="R4069" s="31">
        <v>-462</v>
      </c>
      <c r="S4069" s="28">
        <v>44227</v>
      </c>
    </row>
    <row r="4070" spans="1:19" x14ac:dyDescent="0.2">
      <c r="A4070" s="29">
        <v>43218</v>
      </c>
      <c r="B4070" s="1" t="s">
        <v>200</v>
      </c>
      <c r="C4070" s="27">
        <v>44208</v>
      </c>
      <c r="D4070" s="1">
        <v>52389</v>
      </c>
      <c r="J4070" s="1" t="s">
        <v>0</v>
      </c>
      <c r="K4070" s="1" t="s">
        <v>49</v>
      </c>
      <c r="L4070" s="1">
        <v>-5</v>
      </c>
      <c r="M4070" s="1">
        <v>88</v>
      </c>
      <c r="N4070" s="6"/>
      <c r="O4070" s="6">
        <v>440</v>
      </c>
      <c r="P4070" s="6">
        <v>-52863.62</v>
      </c>
      <c r="R4070" s="31">
        <v>-440</v>
      </c>
      <c r="S4070" s="28">
        <v>44227</v>
      </c>
    </row>
    <row r="4071" spans="1:19" x14ac:dyDescent="0.2">
      <c r="A4071" s="29">
        <v>43218</v>
      </c>
      <c r="B4071" s="1" t="s">
        <v>200</v>
      </c>
      <c r="C4071" s="27">
        <v>44208</v>
      </c>
      <c r="D4071" s="1">
        <v>52389</v>
      </c>
      <c r="J4071" s="1" t="s">
        <v>0</v>
      </c>
      <c r="K4071" s="1" t="s">
        <v>49</v>
      </c>
      <c r="L4071" s="1">
        <v>-2.75</v>
      </c>
      <c r="M4071" s="1">
        <v>88</v>
      </c>
      <c r="N4071" s="6"/>
      <c r="O4071" s="6">
        <v>242</v>
      </c>
      <c r="P4071" s="6">
        <v>-53567.62</v>
      </c>
      <c r="R4071" s="31">
        <v>-242</v>
      </c>
      <c r="S4071" s="28">
        <v>44227</v>
      </c>
    </row>
    <row r="4072" spans="1:19" x14ac:dyDescent="0.2">
      <c r="A4072" s="29">
        <v>43218</v>
      </c>
      <c r="B4072" s="1" t="s">
        <v>200</v>
      </c>
      <c r="C4072" s="27">
        <v>44208</v>
      </c>
      <c r="D4072" s="1">
        <v>52389</v>
      </c>
      <c r="J4072" s="1" t="s">
        <v>0</v>
      </c>
      <c r="K4072" s="1" t="s">
        <v>49</v>
      </c>
      <c r="L4072" s="1">
        <v>-1.75</v>
      </c>
      <c r="M4072" s="1">
        <v>88</v>
      </c>
      <c r="N4072" s="6"/>
      <c r="O4072" s="6">
        <v>154</v>
      </c>
      <c r="P4072" s="6">
        <v>-54557.62</v>
      </c>
      <c r="R4072" s="31">
        <v>-154</v>
      </c>
      <c r="S4072" s="28">
        <v>44227</v>
      </c>
    </row>
    <row r="4073" spans="1:19" x14ac:dyDescent="0.2">
      <c r="A4073" s="29">
        <v>43218</v>
      </c>
      <c r="B4073" s="1" t="s">
        <v>200</v>
      </c>
      <c r="C4073" s="27">
        <v>44208</v>
      </c>
      <c r="D4073" s="1">
        <v>52389</v>
      </c>
      <c r="J4073" s="1" t="s">
        <v>0</v>
      </c>
      <c r="K4073" s="1" t="s">
        <v>49</v>
      </c>
      <c r="L4073" s="1">
        <v>-0.5</v>
      </c>
      <c r="M4073" s="1">
        <v>88</v>
      </c>
      <c r="N4073" s="6"/>
      <c r="O4073" s="6">
        <v>44</v>
      </c>
      <c r="P4073" s="6">
        <v>-54601.62</v>
      </c>
      <c r="R4073" s="31">
        <v>-44</v>
      </c>
      <c r="S4073" s="28">
        <v>44227</v>
      </c>
    </row>
    <row r="4074" spans="1:19" x14ac:dyDescent="0.2">
      <c r="A4074" s="29">
        <v>43218</v>
      </c>
      <c r="B4074" s="1" t="s">
        <v>200</v>
      </c>
      <c r="C4074" s="27">
        <v>44208</v>
      </c>
      <c r="D4074" s="1">
        <v>52389</v>
      </c>
      <c r="J4074" s="1" t="s">
        <v>0</v>
      </c>
      <c r="K4074" s="1" t="s">
        <v>49</v>
      </c>
      <c r="L4074" s="1">
        <v>-0.5</v>
      </c>
      <c r="M4074" s="1">
        <v>88</v>
      </c>
      <c r="N4074" s="6"/>
      <c r="O4074" s="6">
        <v>44</v>
      </c>
      <c r="P4074" s="6">
        <v>-54645.62</v>
      </c>
      <c r="R4074" s="31">
        <v>-44</v>
      </c>
      <c r="S4074" s="28">
        <v>44227</v>
      </c>
    </row>
    <row r="4075" spans="1:19" x14ac:dyDescent="0.2">
      <c r="A4075" s="29">
        <v>43218</v>
      </c>
      <c r="B4075" s="1" t="s">
        <v>200</v>
      </c>
      <c r="C4075" s="27">
        <v>44208</v>
      </c>
      <c r="D4075" s="1">
        <v>52389</v>
      </c>
      <c r="J4075" s="1" t="s">
        <v>0</v>
      </c>
      <c r="K4075" s="1" t="s">
        <v>49</v>
      </c>
      <c r="L4075" s="1">
        <v>-0.5</v>
      </c>
      <c r="M4075" s="1">
        <v>88</v>
      </c>
      <c r="N4075" s="6"/>
      <c r="O4075" s="6">
        <v>44</v>
      </c>
      <c r="P4075" s="6">
        <v>-54689.62</v>
      </c>
      <c r="R4075" s="31">
        <v>-44</v>
      </c>
      <c r="S4075" s="28">
        <v>44227</v>
      </c>
    </row>
    <row r="4076" spans="1:19" x14ac:dyDescent="0.2">
      <c r="A4076" s="29">
        <v>43218</v>
      </c>
      <c r="B4076" s="1" t="s">
        <v>200</v>
      </c>
      <c r="C4076" s="27">
        <v>44208</v>
      </c>
      <c r="D4076" s="1">
        <v>52389</v>
      </c>
      <c r="J4076" s="1" t="s">
        <v>0</v>
      </c>
      <c r="K4076" s="1" t="s">
        <v>49</v>
      </c>
      <c r="L4076" s="1">
        <v>-0.25</v>
      </c>
      <c r="M4076" s="1">
        <v>88</v>
      </c>
      <c r="N4076" s="6"/>
      <c r="O4076" s="6">
        <v>22</v>
      </c>
      <c r="P4076" s="6">
        <v>-54403.62</v>
      </c>
      <c r="R4076" s="31">
        <v>-22</v>
      </c>
      <c r="S4076" s="28">
        <v>44227</v>
      </c>
    </row>
    <row r="4077" spans="1:19" x14ac:dyDescent="0.2">
      <c r="A4077" s="29">
        <v>43221</v>
      </c>
      <c r="B4077" s="1" t="s">
        <v>200</v>
      </c>
      <c r="C4077" s="27">
        <v>44208</v>
      </c>
      <c r="D4077" s="1">
        <v>52392</v>
      </c>
      <c r="J4077" s="1" t="s">
        <v>0</v>
      </c>
      <c r="K4077" s="1" t="s">
        <v>49</v>
      </c>
      <c r="L4077" s="1">
        <v>-1.75</v>
      </c>
      <c r="M4077" s="1">
        <v>110</v>
      </c>
      <c r="N4077" s="6"/>
      <c r="O4077" s="6">
        <v>192.5</v>
      </c>
      <c r="P4077" s="6">
        <v>-61039.62</v>
      </c>
      <c r="R4077" s="31">
        <v>-192.5</v>
      </c>
      <c r="S4077" s="28">
        <v>44227</v>
      </c>
    </row>
    <row r="4078" spans="1:19" x14ac:dyDescent="0.2">
      <c r="A4078" s="29">
        <v>43221</v>
      </c>
      <c r="B4078" s="1" t="s">
        <v>200</v>
      </c>
      <c r="C4078" s="27">
        <v>44208</v>
      </c>
      <c r="D4078" s="1">
        <v>52392</v>
      </c>
      <c r="J4078" s="1" t="s">
        <v>0</v>
      </c>
      <c r="K4078" s="1" t="s">
        <v>49</v>
      </c>
      <c r="L4078" s="1">
        <v>-0.75</v>
      </c>
      <c r="M4078" s="1">
        <v>110</v>
      </c>
      <c r="N4078" s="6"/>
      <c r="O4078" s="6">
        <v>82.5</v>
      </c>
      <c r="P4078" s="6">
        <v>-54772.12</v>
      </c>
      <c r="R4078" s="31">
        <v>-82.5</v>
      </c>
      <c r="S4078" s="28">
        <v>44227</v>
      </c>
    </row>
    <row r="4079" spans="1:19" x14ac:dyDescent="0.2">
      <c r="A4079" s="29">
        <v>43223</v>
      </c>
      <c r="B4079" s="1" t="s">
        <v>200</v>
      </c>
      <c r="C4079" s="27">
        <v>44208</v>
      </c>
      <c r="D4079" s="1">
        <v>52394</v>
      </c>
      <c r="J4079" s="1" t="s">
        <v>0</v>
      </c>
      <c r="K4079" s="1" t="s">
        <v>49</v>
      </c>
      <c r="L4079" s="1">
        <v>-1.25</v>
      </c>
      <c r="M4079" s="1">
        <v>99</v>
      </c>
      <c r="N4079" s="6"/>
      <c r="O4079" s="6">
        <v>123.75</v>
      </c>
      <c r="P4079" s="6">
        <v>-54970.12</v>
      </c>
      <c r="R4079" s="31">
        <v>-123.75</v>
      </c>
      <c r="S4079" s="28">
        <v>44227</v>
      </c>
    </row>
    <row r="4080" spans="1:19" x14ac:dyDescent="0.2">
      <c r="A4080" s="29">
        <v>43223</v>
      </c>
      <c r="B4080" s="1" t="s">
        <v>200</v>
      </c>
      <c r="C4080" s="27">
        <v>44208</v>
      </c>
      <c r="D4080" s="1">
        <v>52394</v>
      </c>
      <c r="J4080" s="1" t="s">
        <v>0</v>
      </c>
      <c r="K4080" s="1" t="s">
        <v>49</v>
      </c>
      <c r="L4080" s="1">
        <v>-0.75</v>
      </c>
      <c r="M4080" s="1">
        <v>99</v>
      </c>
      <c r="N4080" s="6"/>
      <c r="O4080" s="6">
        <v>74.25</v>
      </c>
      <c r="P4080" s="6">
        <v>-54846.37</v>
      </c>
      <c r="R4080" s="31">
        <v>-74.25</v>
      </c>
      <c r="S4080" s="28">
        <v>44227</v>
      </c>
    </row>
    <row r="4081" spans="1:19" x14ac:dyDescent="0.2">
      <c r="A4081" s="29">
        <v>43223</v>
      </c>
      <c r="B4081" s="1" t="s">
        <v>200</v>
      </c>
      <c r="C4081" s="27">
        <v>44208</v>
      </c>
      <c r="D4081" s="1">
        <v>52394</v>
      </c>
      <c r="J4081" s="1" t="s">
        <v>0</v>
      </c>
      <c r="K4081" s="1" t="s">
        <v>49</v>
      </c>
      <c r="L4081" s="1">
        <v>-1</v>
      </c>
      <c r="M4081" s="1">
        <v>-198</v>
      </c>
      <c r="N4081" s="6">
        <v>198</v>
      </c>
      <c r="O4081" s="6"/>
      <c r="P4081" s="6">
        <v>-63021.62</v>
      </c>
      <c r="R4081" s="31">
        <v>198</v>
      </c>
      <c r="S4081" s="28">
        <v>44227</v>
      </c>
    </row>
    <row r="4082" spans="1:19" x14ac:dyDescent="0.2">
      <c r="A4082" s="29">
        <v>43224</v>
      </c>
      <c r="B4082" s="1" t="s">
        <v>200</v>
      </c>
      <c r="C4082" s="27">
        <v>44208</v>
      </c>
      <c r="D4082" s="1">
        <v>52395</v>
      </c>
      <c r="J4082" s="1" t="s">
        <v>0</v>
      </c>
      <c r="K4082" s="1" t="s">
        <v>49</v>
      </c>
      <c r="L4082" s="1">
        <v>-7.75</v>
      </c>
      <c r="M4082" s="1">
        <v>110</v>
      </c>
      <c r="N4082" s="6"/>
      <c r="O4082" s="6">
        <v>852.5</v>
      </c>
      <c r="P4082" s="6">
        <v>-66378.12</v>
      </c>
      <c r="R4082" s="31">
        <v>-852.5</v>
      </c>
      <c r="S4082" s="28">
        <v>44227</v>
      </c>
    </row>
    <row r="4083" spans="1:19" x14ac:dyDescent="0.2">
      <c r="A4083" s="29">
        <v>43224</v>
      </c>
      <c r="B4083" s="1" t="s">
        <v>200</v>
      </c>
      <c r="C4083" s="27">
        <v>44208</v>
      </c>
      <c r="D4083" s="1">
        <v>52395</v>
      </c>
      <c r="J4083" s="1" t="s">
        <v>0</v>
      </c>
      <c r="K4083" s="1" t="s">
        <v>49</v>
      </c>
      <c r="L4083" s="1">
        <v>-2.75</v>
      </c>
      <c r="M4083" s="1">
        <v>110</v>
      </c>
      <c r="N4083" s="6"/>
      <c r="O4083" s="6">
        <v>302.5</v>
      </c>
      <c r="P4083" s="6">
        <v>-65525.62</v>
      </c>
      <c r="R4083" s="31">
        <v>-302.5</v>
      </c>
      <c r="S4083" s="28">
        <v>44227</v>
      </c>
    </row>
    <row r="4084" spans="1:19" x14ac:dyDescent="0.2">
      <c r="A4084" s="29">
        <v>43224</v>
      </c>
      <c r="B4084" s="1" t="s">
        <v>200</v>
      </c>
      <c r="C4084" s="27">
        <v>44208</v>
      </c>
      <c r="D4084" s="1">
        <v>52395</v>
      </c>
      <c r="J4084" s="1" t="s">
        <v>0</v>
      </c>
      <c r="K4084" s="1" t="s">
        <v>49</v>
      </c>
      <c r="L4084" s="1">
        <v>-2.5</v>
      </c>
      <c r="M4084" s="1">
        <v>110</v>
      </c>
      <c r="N4084" s="6"/>
      <c r="O4084" s="6">
        <v>275</v>
      </c>
      <c r="P4084" s="6">
        <v>-55410.12</v>
      </c>
      <c r="R4084" s="31">
        <v>-275</v>
      </c>
      <c r="S4084" s="28">
        <v>44227</v>
      </c>
    </row>
    <row r="4085" spans="1:19" x14ac:dyDescent="0.2">
      <c r="A4085" s="29">
        <v>43224</v>
      </c>
      <c r="B4085" s="1" t="s">
        <v>200</v>
      </c>
      <c r="C4085" s="27">
        <v>44208</v>
      </c>
      <c r="D4085" s="1">
        <v>52395</v>
      </c>
      <c r="J4085" s="1" t="s">
        <v>0</v>
      </c>
      <c r="K4085" s="1" t="s">
        <v>49</v>
      </c>
      <c r="L4085" s="1">
        <v>-1.5</v>
      </c>
      <c r="M4085" s="1">
        <v>110</v>
      </c>
      <c r="N4085" s="6"/>
      <c r="O4085" s="6">
        <v>165</v>
      </c>
      <c r="P4085" s="6">
        <v>-55135.12</v>
      </c>
      <c r="R4085" s="31">
        <v>-165</v>
      </c>
      <c r="S4085" s="28">
        <v>44227</v>
      </c>
    </row>
    <row r="4086" spans="1:19" x14ac:dyDescent="0.2">
      <c r="A4086" s="29">
        <v>43224</v>
      </c>
      <c r="B4086" s="1" t="s">
        <v>200</v>
      </c>
      <c r="C4086" s="27">
        <v>44208</v>
      </c>
      <c r="D4086" s="1">
        <v>52395</v>
      </c>
      <c r="J4086" s="1" t="s">
        <v>0</v>
      </c>
      <c r="K4086" s="1" t="s">
        <v>49</v>
      </c>
      <c r="L4086" s="1">
        <v>-0.75</v>
      </c>
      <c r="M4086" s="1">
        <v>110</v>
      </c>
      <c r="N4086" s="6"/>
      <c r="O4086" s="6">
        <v>82.5</v>
      </c>
      <c r="P4086" s="6">
        <v>-65223.12</v>
      </c>
      <c r="R4086" s="31">
        <v>-82.5</v>
      </c>
      <c r="S4086" s="28">
        <v>44227</v>
      </c>
    </row>
    <row r="4087" spans="1:19" x14ac:dyDescent="0.2">
      <c r="A4087" s="29">
        <v>43224</v>
      </c>
      <c r="B4087" s="1" t="s">
        <v>200</v>
      </c>
      <c r="C4087" s="27">
        <v>44208</v>
      </c>
      <c r="D4087" s="1">
        <v>52395</v>
      </c>
      <c r="J4087" s="1" t="s">
        <v>0</v>
      </c>
      <c r="K4087" s="1" t="s">
        <v>49</v>
      </c>
      <c r="L4087" s="1">
        <v>-0.5</v>
      </c>
      <c r="M4087" s="1">
        <v>110</v>
      </c>
      <c r="N4087" s="6"/>
      <c r="O4087" s="6">
        <v>55</v>
      </c>
      <c r="P4087" s="6">
        <v>-55465.120000000003</v>
      </c>
      <c r="R4087" s="31">
        <v>-55</v>
      </c>
      <c r="S4087" s="28">
        <v>44227</v>
      </c>
    </row>
    <row r="4088" spans="1:19" x14ac:dyDescent="0.2">
      <c r="A4088" s="29">
        <v>43225</v>
      </c>
      <c r="B4088" s="1" t="s">
        <v>200</v>
      </c>
      <c r="C4088" s="27">
        <v>44208</v>
      </c>
      <c r="D4088" s="1">
        <v>52396</v>
      </c>
      <c r="J4088" s="1" t="s">
        <v>0</v>
      </c>
      <c r="K4088" s="1" t="s">
        <v>49</v>
      </c>
      <c r="L4088" s="1">
        <v>-0.75</v>
      </c>
      <c r="M4088" s="1">
        <v>88</v>
      </c>
      <c r="N4088" s="6"/>
      <c r="O4088" s="6">
        <v>66</v>
      </c>
      <c r="P4088" s="6">
        <v>-55531.12</v>
      </c>
      <c r="R4088" s="31">
        <v>-66</v>
      </c>
      <c r="S4088" s="28">
        <v>44227</v>
      </c>
    </row>
    <row r="4089" spans="1:19" x14ac:dyDescent="0.2">
      <c r="A4089" s="29">
        <v>43226</v>
      </c>
      <c r="B4089" s="1" t="s">
        <v>200</v>
      </c>
      <c r="C4089" s="27">
        <v>44208</v>
      </c>
      <c r="D4089" s="1">
        <v>52397</v>
      </c>
      <c r="J4089" s="1" t="s">
        <v>0</v>
      </c>
      <c r="K4089" s="1" t="s">
        <v>49</v>
      </c>
      <c r="L4089" s="1">
        <v>-2</v>
      </c>
      <c r="M4089" s="1">
        <v>898</v>
      </c>
      <c r="N4089" s="6"/>
      <c r="O4089" s="6">
        <v>1796</v>
      </c>
      <c r="P4089" s="6">
        <v>-60671.12</v>
      </c>
      <c r="R4089" s="31">
        <v>-1796</v>
      </c>
      <c r="S4089" s="28">
        <v>44227</v>
      </c>
    </row>
    <row r="4090" spans="1:19" x14ac:dyDescent="0.2">
      <c r="A4090" s="29">
        <v>43226</v>
      </c>
      <c r="B4090" s="1" t="s">
        <v>200</v>
      </c>
      <c r="C4090" s="27">
        <v>44208</v>
      </c>
      <c r="D4090" s="1">
        <v>52397</v>
      </c>
      <c r="J4090" s="1" t="s">
        <v>0</v>
      </c>
      <c r="K4090" s="1" t="s">
        <v>49</v>
      </c>
      <c r="L4090" s="1">
        <v>-6</v>
      </c>
      <c r="M4090" s="1">
        <v>88</v>
      </c>
      <c r="N4090" s="6"/>
      <c r="O4090" s="6">
        <v>528</v>
      </c>
      <c r="P4090" s="6">
        <v>-56345.120000000003</v>
      </c>
      <c r="R4090" s="31">
        <v>-528</v>
      </c>
      <c r="S4090" s="28">
        <v>44227</v>
      </c>
    </row>
    <row r="4091" spans="1:19" x14ac:dyDescent="0.2">
      <c r="A4091" s="29">
        <v>43226</v>
      </c>
      <c r="B4091" s="1" t="s">
        <v>200</v>
      </c>
      <c r="C4091" s="27">
        <v>44208</v>
      </c>
      <c r="D4091" s="1">
        <v>52397</v>
      </c>
      <c r="J4091" s="1" t="s">
        <v>0</v>
      </c>
      <c r="K4091" s="1" t="s">
        <v>49</v>
      </c>
      <c r="L4091" s="1">
        <v>-6</v>
      </c>
      <c r="M4091" s="1">
        <v>88</v>
      </c>
      <c r="N4091" s="6"/>
      <c r="O4091" s="6">
        <v>528</v>
      </c>
      <c r="P4091" s="6">
        <v>-61567.62</v>
      </c>
      <c r="R4091" s="31">
        <v>-528</v>
      </c>
      <c r="S4091" s="28">
        <v>44227</v>
      </c>
    </row>
    <row r="4092" spans="1:19" x14ac:dyDescent="0.2">
      <c r="A4092" s="29">
        <v>43226</v>
      </c>
      <c r="B4092" s="1" t="s">
        <v>200</v>
      </c>
      <c r="C4092" s="27">
        <v>44208</v>
      </c>
      <c r="D4092" s="1">
        <v>52397</v>
      </c>
      <c r="J4092" s="1" t="s">
        <v>0</v>
      </c>
      <c r="K4092" s="1" t="s">
        <v>49</v>
      </c>
      <c r="L4092" s="1">
        <v>-3.25</v>
      </c>
      <c r="M4092" s="1">
        <v>88</v>
      </c>
      <c r="N4092" s="6"/>
      <c r="O4092" s="6">
        <v>286</v>
      </c>
      <c r="P4092" s="6">
        <v>-55817.120000000003</v>
      </c>
      <c r="R4092" s="31">
        <v>-286</v>
      </c>
      <c r="S4092" s="28">
        <v>44227</v>
      </c>
    </row>
    <row r="4093" spans="1:19" x14ac:dyDescent="0.2">
      <c r="A4093" s="29">
        <v>43226</v>
      </c>
      <c r="B4093" s="1" t="s">
        <v>200</v>
      </c>
      <c r="C4093" s="27">
        <v>44208</v>
      </c>
      <c r="D4093" s="1">
        <v>52397</v>
      </c>
      <c r="J4093" s="1" t="s">
        <v>0</v>
      </c>
      <c r="K4093" s="1" t="s">
        <v>49</v>
      </c>
      <c r="L4093" s="1">
        <v>-2</v>
      </c>
      <c r="M4093" s="1">
        <v>88</v>
      </c>
      <c r="N4093" s="6"/>
      <c r="O4093" s="6">
        <v>176</v>
      </c>
      <c r="P4093" s="6">
        <v>-60847.12</v>
      </c>
      <c r="R4093" s="31">
        <v>-176</v>
      </c>
      <c r="S4093" s="28">
        <v>44227</v>
      </c>
    </row>
    <row r="4094" spans="1:19" x14ac:dyDescent="0.2">
      <c r="A4094" s="29">
        <v>43226</v>
      </c>
      <c r="B4094" s="1" t="s">
        <v>200</v>
      </c>
      <c r="C4094" s="27">
        <v>44208</v>
      </c>
      <c r="D4094" s="1">
        <v>52397</v>
      </c>
      <c r="J4094" s="1" t="s">
        <v>0</v>
      </c>
      <c r="K4094" s="1" t="s">
        <v>49</v>
      </c>
      <c r="L4094" s="1">
        <v>-2</v>
      </c>
      <c r="M4094" s="1">
        <v>18</v>
      </c>
      <c r="N4094" s="6"/>
      <c r="O4094" s="6">
        <v>36</v>
      </c>
      <c r="P4094" s="6">
        <v>-61701.62</v>
      </c>
      <c r="R4094" s="31">
        <v>-36</v>
      </c>
      <c r="S4094" s="28">
        <v>44227</v>
      </c>
    </row>
    <row r="4095" spans="1:19" x14ac:dyDescent="0.2">
      <c r="A4095" s="29">
        <v>43230</v>
      </c>
      <c r="B4095" s="1" t="s">
        <v>200</v>
      </c>
      <c r="C4095" s="27">
        <v>44208</v>
      </c>
      <c r="D4095" s="1">
        <v>52401</v>
      </c>
      <c r="J4095" s="1" t="s">
        <v>0</v>
      </c>
      <c r="K4095" s="1" t="s">
        <v>49</v>
      </c>
      <c r="L4095" s="1">
        <v>-3.25</v>
      </c>
      <c r="M4095" s="1">
        <v>88</v>
      </c>
      <c r="N4095" s="6"/>
      <c r="O4095" s="6">
        <v>286</v>
      </c>
      <c r="P4095" s="6">
        <v>-56631.12</v>
      </c>
      <c r="R4095" s="31">
        <v>-286</v>
      </c>
      <c r="S4095" s="28">
        <v>44227</v>
      </c>
    </row>
    <row r="4096" spans="1:19" x14ac:dyDescent="0.2">
      <c r="A4096" s="29">
        <v>43230</v>
      </c>
      <c r="B4096" s="1" t="s">
        <v>200</v>
      </c>
      <c r="C4096" s="27">
        <v>44208</v>
      </c>
      <c r="D4096" s="1">
        <v>52401</v>
      </c>
      <c r="J4096" s="1" t="s">
        <v>0</v>
      </c>
      <c r="K4096" s="1" t="s">
        <v>49</v>
      </c>
      <c r="L4096" s="1">
        <v>-1.75</v>
      </c>
      <c r="M4096" s="1">
        <v>88</v>
      </c>
      <c r="N4096" s="6"/>
      <c r="O4096" s="6">
        <v>154</v>
      </c>
      <c r="P4096" s="6">
        <v>-56785.120000000003</v>
      </c>
      <c r="R4096" s="31">
        <v>-154</v>
      </c>
      <c r="S4096" s="28">
        <v>44227</v>
      </c>
    </row>
    <row r="4097" spans="1:19" x14ac:dyDescent="0.2">
      <c r="A4097" s="29">
        <v>43230</v>
      </c>
      <c r="B4097" s="1" t="s">
        <v>200</v>
      </c>
      <c r="C4097" s="27">
        <v>44208</v>
      </c>
      <c r="D4097" s="1">
        <v>52401</v>
      </c>
      <c r="J4097" s="1" t="s">
        <v>0</v>
      </c>
      <c r="K4097" s="1" t="s">
        <v>49</v>
      </c>
      <c r="L4097" s="1">
        <v>-1.75</v>
      </c>
      <c r="M4097" s="1">
        <v>88</v>
      </c>
      <c r="N4097" s="6"/>
      <c r="O4097" s="6">
        <v>154</v>
      </c>
      <c r="P4097" s="6">
        <v>-56983.12</v>
      </c>
      <c r="R4097" s="31">
        <v>-154</v>
      </c>
      <c r="S4097" s="28">
        <v>44227</v>
      </c>
    </row>
    <row r="4098" spans="1:19" x14ac:dyDescent="0.2">
      <c r="A4098" s="29">
        <v>43230</v>
      </c>
      <c r="B4098" s="1" t="s">
        <v>200</v>
      </c>
      <c r="C4098" s="27">
        <v>44208</v>
      </c>
      <c r="D4098" s="1">
        <v>52401</v>
      </c>
      <c r="J4098" s="1" t="s">
        <v>0</v>
      </c>
      <c r="K4098" s="1" t="s">
        <v>49</v>
      </c>
      <c r="L4098" s="1">
        <v>-1.5</v>
      </c>
      <c r="M4098" s="1">
        <v>88</v>
      </c>
      <c r="N4098" s="6"/>
      <c r="O4098" s="6">
        <v>132</v>
      </c>
      <c r="P4098" s="6">
        <v>-63538.62</v>
      </c>
      <c r="R4098" s="31">
        <v>-132</v>
      </c>
      <c r="S4098" s="28">
        <v>44227</v>
      </c>
    </row>
    <row r="4099" spans="1:19" x14ac:dyDescent="0.2">
      <c r="A4099" s="29">
        <v>43230</v>
      </c>
      <c r="B4099" s="1" t="s">
        <v>200</v>
      </c>
      <c r="C4099" s="27">
        <v>44208</v>
      </c>
      <c r="D4099" s="1">
        <v>52401</v>
      </c>
      <c r="J4099" s="1" t="s">
        <v>0</v>
      </c>
      <c r="K4099" s="1" t="s">
        <v>49</v>
      </c>
      <c r="L4099" s="1">
        <v>-0.5</v>
      </c>
      <c r="M4099" s="1">
        <v>88</v>
      </c>
      <c r="N4099" s="6"/>
      <c r="O4099" s="6">
        <v>44</v>
      </c>
      <c r="P4099" s="6">
        <v>-56829.120000000003</v>
      </c>
      <c r="R4099" s="31">
        <v>-44</v>
      </c>
      <c r="S4099" s="28">
        <v>44227</v>
      </c>
    </row>
    <row r="4100" spans="1:19" x14ac:dyDescent="0.2">
      <c r="A4100" s="29">
        <v>43232</v>
      </c>
      <c r="B4100" s="1" t="s">
        <v>200</v>
      </c>
      <c r="C4100" s="27">
        <v>44208</v>
      </c>
      <c r="D4100" s="1">
        <v>52403</v>
      </c>
      <c r="J4100" s="1" t="s">
        <v>0</v>
      </c>
      <c r="K4100" s="1" t="s">
        <v>49</v>
      </c>
      <c r="L4100" s="1">
        <v>-9</v>
      </c>
      <c r="M4100" s="1">
        <v>110</v>
      </c>
      <c r="N4100" s="6"/>
      <c r="O4100" s="6">
        <v>990</v>
      </c>
      <c r="P4100" s="6">
        <v>-57973.120000000003</v>
      </c>
      <c r="R4100" s="31">
        <v>-990</v>
      </c>
      <c r="S4100" s="28">
        <v>44227</v>
      </c>
    </row>
    <row r="4101" spans="1:19" x14ac:dyDescent="0.2">
      <c r="A4101" s="29">
        <v>43232</v>
      </c>
      <c r="B4101" s="1" t="s">
        <v>200</v>
      </c>
      <c r="C4101" s="27">
        <v>44208</v>
      </c>
      <c r="D4101" s="1">
        <v>52403</v>
      </c>
      <c r="J4101" s="1" t="s">
        <v>0</v>
      </c>
      <c r="K4101" s="1" t="s">
        <v>49</v>
      </c>
      <c r="L4101" s="1">
        <v>-3.5</v>
      </c>
      <c r="M4101" s="1">
        <v>110</v>
      </c>
      <c r="N4101" s="6"/>
      <c r="O4101" s="6">
        <v>385</v>
      </c>
      <c r="P4101" s="6">
        <v>-63406.62</v>
      </c>
      <c r="R4101" s="31">
        <v>-385</v>
      </c>
      <c r="S4101" s="28">
        <v>44227</v>
      </c>
    </row>
    <row r="4102" spans="1:19" x14ac:dyDescent="0.2">
      <c r="A4102" s="29">
        <v>43232</v>
      </c>
      <c r="B4102" s="1" t="s">
        <v>200</v>
      </c>
      <c r="C4102" s="27">
        <v>44208</v>
      </c>
      <c r="D4102" s="1">
        <v>52403</v>
      </c>
      <c r="J4102" s="1" t="s">
        <v>0</v>
      </c>
      <c r="K4102" s="1" t="s">
        <v>49</v>
      </c>
      <c r="L4102" s="1">
        <v>-1</v>
      </c>
      <c r="M4102" s="1">
        <v>98</v>
      </c>
      <c r="N4102" s="6"/>
      <c r="O4102" s="6">
        <v>98</v>
      </c>
      <c r="P4102" s="6">
        <v>-61665.62</v>
      </c>
      <c r="R4102" s="31">
        <v>-98</v>
      </c>
      <c r="S4102" s="28">
        <v>44227</v>
      </c>
    </row>
    <row r="4103" spans="1:19" x14ac:dyDescent="0.2">
      <c r="A4103" s="29">
        <v>43233</v>
      </c>
      <c r="B4103" s="1" t="s">
        <v>200</v>
      </c>
      <c r="C4103" s="27">
        <v>44208</v>
      </c>
      <c r="D4103" s="1">
        <v>52404</v>
      </c>
      <c r="J4103" s="1" t="s">
        <v>0</v>
      </c>
      <c r="K4103" s="1" t="s">
        <v>49</v>
      </c>
      <c r="L4103" s="1">
        <v>-1</v>
      </c>
      <c r="M4103" s="1">
        <v>88</v>
      </c>
      <c r="N4103" s="6"/>
      <c r="O4103" s="6">
        <v>88</v>
      </c>
      <c r="P4103" s="6">
        <v>-58127.12</v>
      </c>
      <c r="R4103" s="31">
        <v>-88</v>
      </c>
      <c r="S4103" s="28">
        <v>44227</v>
      </c>
    </row>
    <row r="4104" spans="1:19" x14ac:dyDescent="0.2">
      <c r="A4104" s="29">
        <v>43233</v>
      </c>
      <c r="B4104" s="1" t="s">
        <v>200</v>
      </c>
      <c r="C4104" s="27">
        <v>44208</v>
      </c>
      <c r="D4104" s="1">
        <v>52404</v>
      </c>
      <c r="J4104" s="1" t="s">
        <v>0</v>
      </c>
      <c r="K4104" s="1" t="s">
        <v>49</v>
      </c>
      <c r="L4104" s="1">
        <v>-0.75</v>
      </c>
      <c r="M4104" s="1">
        <v>88</v>
      </c>
      <c r="N4104" s="6"/>
      <c r="O4104" s="6">
        <v>66</v>
      </c>
      <c r="P4104" s="6">
        <v>-58039.12</v>
      </c>
      <c r="R4104" s="31">
        <v>-66</v>
      </c>
      <c r="S4104" s="28">
        <v>44227</v>
      </c>
    </row>
    <row r="4105" spans="1:19" x14ac:dyDescent="0.2">
      <c r="A4105" s="29">
        <v>43233</v>
      </c>
      <c r="B4105" s="1" t="s">
        <v>200</v>
      </c>
      <c r="C4105" s="27">
        <v>44208</v>
      </c>
      <c r="D4105" s="1">
        <v>52404</v>
      </c>
      <c r="J4105" s="1" t="s">
        <v>0</v>
      </c>
      <c r="K4105" s="1" t="s">
        <v>49</v>
      </c>
      <c r="L4105" s="1">
        <v>-0.25</v>
      </c>
      <c r="M4105" s="1">
        <v>88</v>
      </c>
      <c r="N4105" s="6"/>
      <c r="O4105" s="6">
        <v>22</v>
      </c>
      <c r="P4105" s="6">
        <v>-58149.120000000003</v>
      </c>
      <c r="R4105" s="31">
        <v>-22</v>
      </c>
      <c r="S4105" s="28">
        <v>44227</v>
      </c>
    </row>
    <row r="4106" spans="1:19" x14ac:dyDescent="0.2">
      <c r="A4106" s="29">
        <v>43238</v>
      </c>
      <c r="B4106" s="1" t="s">
        <v>200</v>
      </c>
      <c r="C4106" s="27">
        <v>44208</v>
      </c>
      <c r="D4106" s="1">
        <v>52409</v>
      </c>
      <c r="J4106" s="1" t="s">
        <v>0</v>
      </c>
      <c r="K4106" s="1" t="s">
        <v>49</v>
      </c>
      <c r="L4106" s="1">
        <v>-9</v>
      </c>
      <c r="M4106" s="1">
        <v>88</v>
      </c>
      <c r="N4106" s="6"/>
      <c r="O4106" s="6">
        <v>792</v>
      </c>
      <c r="P4106" s="6">
        <v>-62493.62</v>
      </c>
      <c r="R4106" s="31">
        <v>-792</v>
      </c>
      <c r="S4106" s="28">
        <v>44227</v>
      </c>
    </row>
    <row r="4107" spans="1:19" x14ac:dyDescent="0.2">
      <c r="A4107" s="29">
        <v>43238</v>
      </c>
      <c r="B4107" s="1" t="s">
        <v>200</v>
      </c>
      <c r="C4107" s="27">
        <v>44208</v>
      </c>
      <c r="D4107" s="1">
        <v>52409</v>
      </c>
      <c r="J4107" s="1" t="s">
        <v>0</v>
      </c>
      <c r="K4107" s="1" t="s">
        <v>49</v>
      </c>
      <c r="L4107" s="1">
        <v>-8.25</v>
      </c>
      <c r="M4107" s="1">
        <v>88</v>
      </c>
      <c r="N4107" s="6"/>
      <c r="O4107" s="6">
        <v>726</v>
      </c>
      <c r="P4107" s="6">
        <v>-58875.12</v>
      </c>
      <c r="R4107" s="31">
        <v>-726</v>
      </c>
      <c r="S4107" s="28">
        <v>44227</v>
      </c>
    </row>
    <row r="4108" spans="1:19" x14ac:dyDescent="0.2">
      <c r="A4108" s="29">
        <v>43238</v>
      </c>
      <c r="B4108" s="1" t="s">
        <v>200</v>
      </c>
      <c r="C4108" s="27">
        <v>44208</v>
      </c>
      <c r="D4108" s="1">
        <v>52409</v>
      </c>
      <c r="J4108" s="1" t="s">
        <v>0</v>
      </c>
      <c r="K4108" s="1" t="s">
        <v>49</v>
      </c>
      <c r="L4108" s="1">
        <v>-8.25</v>
      </c>
      <c r="M4108" s="1">
        <v>88</v>
      </c>
      <c r="N4108" s="6"/>
      <c r="O4108" s="6">
        <v>726</v>
      </c>
      <c r="P4108" s="6">
        <v>-63219.62</v>
      </c>
      <c r="R4108" s="31">
        <v>-726</v>
      </c>
      <c r="S4108" s="28">
        <v>44227</v>
      </c>
    </row>
    <row r="4109" spans="1:19" x14ac:dyDescent="0.2">
      <c r="A4109" s="29">
        <v>43395</v>
      </c>
      <c r="B4109" s="1" t="s">
        <v>200</v>
      </c>
      <c r="C4109" s="27">
        <v>44216</v>
      </c>
      <c r="D4109" s="1">
        <v>52416</v>
      </c>
      <c r="J4109" s="1" t="s">
        <v>0</v>
      </c>
      <c r="K4109" s="1" t="s">
        <v>49</v>
      </c>
      <c r="L4109" s="1">
        <v>-1</v>
      </c>
      <c r="M4109" s="1">
        <v>124</v>
      </c>
      <c r="N4109" s="6"/>
      <c r="O4109" s="6">
        <v>124</v>
      </c>
      <c r="P4109" s="6">
        <v>-66502.12</v>
      </c>
      <c r="R4109" s="31">
        <v>-124</v>
      </c>
      <c r="S4109" s="28">
        <v>44227</v>
      </c>
    </row>
    <row r="4110" spans="1:19" x14ac:dyDescent="0.2">
      <c r="A4110" s="29">
        <v>43395</v>
      </c>
      <c r="B4110" s="1" t="s">
        <v>200</v>
      </c>
      <c r="C4110" s="27">
        <v>44216</v>
      </c>
      <c r="D4110" s="1">
        <v>52416</v>
      </c>
      <c r="J4110" s="1" t="s">
        <v>0</v>
      </c>
      <c r="K4110" s="1" t="s">
        <v>49</v>
      </c>
      <c r="L4110" s="1">
        <v>-1</v>
      </c>
      <c r="M4110" s="1">
        <v>124</v>
      </c>
      <c r="N4110" s="6"/>
      <c r="O4110" s="6">
        <v>124</v>
      </c>
      <c r="P4110" s="6">
        <v>-67132.12</v>
      </c>
      <c r="R4110" s="31">
        <v>-124</v>
      </c>
      <c r="S4110" s="28">
        <v>44227</v>
      </c>
    </row>
    <row r="4111" spans="1:19" x14ac:dyDescent="0.2">
      <c r="A4111" s="29">
        <v>43395</v>
      </c>
      <c r="B4111" s="1" t="s">
        <v>200</v>
      </c>
      <c r="C4111" s="27">
        <v>44216</v>
      </c>
      <c r="D4111" s="1">
        <v>52416</v>
      </c>
      <c r="J4111" s="1" t="s">
        <v>0</v>
      </c>
      <c r="K4111" s="1" t="s">
        <v>49</v>
      </c>
      <c r="L4111" s="1">
        <v>-1.25</v>
      </c>
      <c r="M4111" s="1">
        <v>88</v>
      </c>
      <c r="N4111" s="6"/>
      <c r="O4111" s="6">
        <v>110</v>
      </c>
      <c r="P4111" s="6">
        <v>-66612.12</v>
      </c>
      <c r="R4111" s="31">
        <v>-110</v>
      </c>
      <c r="S4111" s="28">
        <v>44227</v>
      </c>
    </row>
    <row r="4112" spans="1:19" x14ac:dyDescent="0.2">
      <c r="A4112" s="29">
        <v>43395</v>
      </c>
      <c r="B4112" s="1" t="s">
        <v>200</v>
      </c>
      <c r="C4112" s="27">
        <v>44216</v>
      </c>
      <c r="D4112" s="1">
        <v>52416</v>
      </c>
      <c r="J4112" s="1" t="s">
        <v>0</v>
      </c>
      <c r="K4112" s="1" t="s">
        <v>49</v>
      </c>
      <c r="L4112" s="1">
        <v>-1.25</v>
      </c>
      <c r="M4112" s="1">
        <v>88</v>
      </c>
      <c r="N4112" s="6"/>
      <c r="O4112" s="6">
        <v>110</v>
      </c>
      <c r="P4112" s="6">
        <v>-67242.12</v>
      </c>
      <c r="R4112" s="31">
        <v>-110</v>
      </c>
      <c r="S4112" s="28">
        <v>44227</v>
      </c>
    </row>
    <row r="4113" spans="1:19" x14ac:dyDescent="0.2">
      <c r="A4113" s="29">
        <v>43395</v>
      </c>
      <c r="B4113" s="1" t="s">
        <v>200</v>
      </c>
      <c r="C4113" s="27">
        <v>44216</v>
      </c>
      <c r="D4113" s="1">
        <v>52416</v>
      </c>
      <c r="J4113" s="1" t="s">
        <v>0</v>
      </c>
      <c r="K4113" s="1" t="s">
        <v>49</v>
      </c>
      <c r="L4113" s="1">
        <v>-1</v>
      </c>
      <c r="M4113" s="1">
        <v>88</v>
      </c>
      <c r="N4113" s="6"/>
      <c r="O4113" s="6">
        <v>88</v>
      </c>
      <c r="P4113" s="6">
        <v>-66700.12</v>
      </c>
      <c r="R4113" s="31">
        <v>-88</v>
      </c>
      <c r="S4113" s="28">
        <v>44227</v>
      </c>
    </row>
    <row r="4114" spans="1:19" x14ac:dyDescent="0.2">
      <c r="A4114" s="29">
        <v>43395</v>
      </c>
      <c r="B4114" s="1" t="s">
        <v>200</v>
      </c>
      <c r="C4114" s="27">
        <v>44216</v>
      </c>
      <c r="D4114" s="1">
        <v>52416</v>
      </c>
      <c r="J4114" s="1" t="s">
        <v>0</v>
      </c>
      <c r="K4114" s="1" t="s">
        <v>49</v>
      </c>
      <c r="L4114" s="1">
        <v>-0.75</v>
      </c>
      <c r="M4114" s="1">
        <v>88</v>
      </c>
      <c r="N4114" s="6"/>
      <c r="O4114" s="6">
        <v>66</v>
      </c>
      <c r="P4114" s="6">
        <v>-66766.12</v>
      </c>
      <c r="R4114" s="31">
        <v>-66</v>
      </c>
      <c r="S4114" s="28">
        <v>44227</v>
      </c>
    </row>
    <row r="4115" spans="1:19" x14ac:dyDescent="0.2">
      <c r="A4115" s="29">
        <v>43396</v>
      </c>
      <c r="B4115" s="1" t="s">
        <v>200</v>
      </c>
      <c r="C4115" s="27">
        <v>44216</v>
      </c>
      <c r="D4115" s="1">
        <v>52417</v>
      </c>
      <c r="J4115" s="1" t="s">
        <v>0</v>
      </c>
      <c r="K4115" s="1" t="s">
        <v>49</v>
      </c>
      <c r="L4115" s="1">
        <v>-0.75</v>
      </c>
      <c r="M4115" s="1">
        <v>88</v>
      </c>
      <c r="N4115" s="6"/>
      <c r="O4115" s="6">
        <v>66</v>
      </c>
      <c r="P4115" s="6">
        <v>-66832.12</v>
      </c>
      <c r="R4115" s="31">
        <v>-66</v>
      </c>
      <c r="S4115" s="28">
        <v>44227</v>
      </c>
    </row>
    <row r="4116" spans="1:19" x14ac:dyDescent="0.2">
      <c r="A4116" s="29">
        <v>43401</v>
      </c>
      <c r="B4116" s="1" t="s">
        <v>200</v>
      </c>
      <c r="C4116" s="27">
        <v>44216</v>
      </c>
      <c r="D4116" s="1">
        <v>52422</v>
      </c>
      <c r="J4116" s="1" t="s">
        <v>0</v>
      </c>
      <c r="K4116" s="1" t="s">
        <v>49</v>
      </c>
      <c r="L4116" s="1">
        <v>-1.25</v>
      </c>
      <c r="M4116" s="1">
        <v>88</v>
      </c>
      <c r="N4116" s="6"/>
      <c r="O4116" s="6">
        <v>110</v>
      </c>
      <c r="P4116" s="6">
        <v>-66964.12</v>
      </c>
      <c r="R4116" s="31">
        <v>-110</v>
      </c>
      <c r="S4116" s="28">
        <v>44227</v>
      </c>
    </row>
    <row r="4117" spans="1:19" x14ac:dyDescent="0.2">
      <c r="A4117" s="29">
        <v>43401</v>
      </c>
      <c r="B4117" s="1" t="s">
        <v>200</v>
      </c>
      <c r="C4117" s="27">
        <v>44216</v>
      </c>
      <c r="D4117" s="1">
        <v>52422</v>
      </c>
      <c r="J4117" s="1" t="s">
        <v>0</v>
      </c>
      <c r="K4117" s="1" t="s">
        <v>49</v>
      </c>
      <c r="L4117" s="1">
        <v>-0.5</v>
      </c>
      <c r="M4117" s="1">
        <v>88</v>
      </c>
      <c r="N4117" s="6"/>
      <c r="O4117" s="6">
        <v>44</v>
      </c>
      <c r="P4117" s="6">
        <v>-67008.12</v>
      </c>
      <c r="R4117" s="31">
        <v>-44</v>
      </c>
      <c r="S4117" s="28">
        <v>44227</v>
      </c>
    </row>
    <row r="4118" spans="1:19" x14ac:dyDescent="0.2">
      <c r="A4118" s="29">
        <v>43401</v>
      </c>
      <c r="B4118" s="1" t="s">
        <v>200</v>
      </c>
      <c r="C4118" s="27">
        <v>44216</v>
      </c>
      <c r="D4118" s="1">
        <v>52422</v>
      </c>
      <c r="J4118" s="1" t="s">
        <v>0</v>
      </c>
      <c r="K4118" s="1" t="s">
        <v>49</v>
      </c>
      <c r="L4118" s="1">
        <v>-0.25</v>
      </c>
      <c r="M4118" s="1">
        <v>88</v>
      </c>
      <c r="N4118" s="6"/>
      <c r="O4118" s="6">
        <v>22</v>
      </c>
      <c r="P4118" s="6">
        <v>-66854.12</v>
      </c>
      <c r="R4118" s="31">
        <v>-22</v>
      </c>
      <c r="S4118" s="28">
        <v>44227</v>
      </c>
    </row>
    <row r="4119" spans="1:19" x14ac:dyDescent="0.2">
      <c r="A4119" s="29">
        <v>43418</v>
      </c>
      <c r="B4119" s="1" t="s">
        <v>200</v>
      </c>
      <c r="C4119" s="27">
        <v>44216</v>
      </c>
      <c r="D4119" s="1">
        <v>52427</v>
      </c>
      <c r="J4119" s="1" t="s">
        <v>0</v>
      </c>
      <c r="K4119" s="1" t="s">
        <v>49</v>
      </c>
      <c r="L4119" s="1">
        <v>-7.25</v>
      </c>
      <c r="M4119" s="1">
        <v>88</v>
      </c>
      <c r="N4119" s="6"/>
      <c r="O4119" s="6">
        <v>638</v>
      </c>
      <c r="P4119" s="6">
        <v>-68004.12</v>
      </c>
      <c r="R4119" s="31">
        <v>-638</v>
      </c>
      <c r="S4119" s="28">
        <v>44227</v>
      </c>
    </row>
    <row r="4120" spans="1:19" x14ac:dyDescent="0.2">
      <c r="A4120" s="29">
        <v>43418</v>
      </c>
      <c r="B4120" s="1" t="s">
        <v>200</v>
      </c>
      <c r="C4120" s="27">
        <v>44216</v>
      </c>
      <c r="D4120" s="1">
        <v>52427</v>
      </c>
      <c r="J4120" s="1" t="s">
        <v>0</v>
      </c>
      <c r="K4120" s="1" t="s">
        <v>49</v>
      </c>
      <c r="L4120" s="1">
        <v>-1</v>
      </c>
      <c r="M4120" s="1">
        <v>124</v>
      </c>
      <c r="N4120" s="6"/>
      <c r="O4120" s="6">
        <v>124</v>
      </c>
      <c r="P4120" s="6">
        <v>-67366.12</v>
      </c>
      <c r="R4120" s="31">
        <v>-124</v>
      </c>
      <c r="S4120" s="28">
        <v>44227</v>
      </c>
    </row>
    <row r="4121" spans="1:19" x14ac:dyDescent="0.2">
      <c r="A4121" s="29">
        <v>43418</v>
      </c>
      <c r="B4121" s="1" t="s">
        <v>200</v>
      </c>
      <c r="C4121" s="27">
        <v>44216</v>
      </c>
      <c r="D4121" s="1">
        <v>52427</v>
      </c>
      <c r="J4121" s="1" t="s">
        <v>0</v>
      </c>
      <c r="K4121" s="1" t="s">
        <v>49</v>
      </c>
      <c r="L4121" s="1">
        <v>4.5</v>
      </c>
      <c r="M4121" s="1">
        <v>88</v>
      </c>
      <c r="N4121" s="6">
        <v>396</v>
      </c>
      <c r="O4121" s="6"/>
      <c r="P4121" s="6">
        <v>-67608.12</v>
      </c>
      <c r="R4121" s="31">
        <v>396</v>
      </c>
      <c r="S4121" s="28">
        <v>44227</v>
      </c>
    </row>
    <row r="4122" spans="1:19" x14ac:dyDescent="0.2">
      <c r="A4122" s="29">
        <v>43228</v>
      </c>
      <c r="B4122" s="1" t="s">
        <v>200</v>
      </c>
      <c r="C4122" s="27">
        <v>44217</v>
      </c>
      <c r="D4122" s="1">
        <v>52399</v>
      </c>
      <c r="J4122" s="1" t="s">
        <v>0</v>
      </c>
      <c r="K4122" s="1" t="s">
        <v>49</v>
      </c>
      <c r="L4122" s="1">
        <v>-1.5</v>
      </c>
      <c r="M4122" s="1">
        <v>88</v>
      </c>
      <c r="N4122" s="6"/>
      <c r="O4122" s="6">
        <v>132</v>
      </c>
      <c r="P4122" s="6">
        <v>-67850.12</v>
      </c>
      <c r="R4122" s="31">
        <v>-132</v>
      </c>
      <c r="S4122" s="28">
        <v>44227</v>
      </c>
    </row>
    <row r="4123" spans="1:19" x14ac:dyDescent="0.2">
      <c r="A4123" s="29">
        <v>43228</v>
      </c>
      <c r="B4123" s="1" t="s">
        <v>200</v>
      </c>
      <c r="C4123" s="27">
        <v>44217</v>
      </c>
      <c r="D4123" s="1">
        <v>52399</v>
      </c>
      <c r="J4123" s="1" t="s">
        <v>0</v>
      </c>
      <c r="K4123" s="1" t="s">
        <v>49</v>
      </c>
      <c r="L4123" s="1">
        <v>-1.25</v>
      </c>
      <c r="M4123" s="1">
        <v>88</v>
      </c>
      <c r="N4123" s="6"/>
      <c r="O4123" s="6">
        <v>110</v>
      </c>
      <c r="P4123" s="6">
        <v>-67718.12</v>
      </c>
      <c r="R4123" s="31">
        <v>-110</v>
      </c>
      <c r="S4123" s="28">
        <v>44227</v>
      </c>
    </row>
    <row r="4124" spans="1:19" x14ac:dyDescent="0.2">
      <c r="A4124" s="29">
        <v>43231</v>
      </c>
      <c r="B4124" s="1" t="s">
        <v>200</v>
      </c>
      <c r="C4124" s="27">
        <v>44217</v>
      </c>
      <c r="D4124" s="1">
        <v>52402</v>
      </c>
      <c r="J4124" s="1" t="s">
        <v>0</v>
      </c>
      <c r="K4124" s="1" t="s">
        <v>49</v>
      </c>
      <c r="L4124" s="1">
        <v>-8.25</v>
      </c>
      <c r="M4124" s="1">
        <v>99</v>
      </c>
      <c r="N4124" s="6"/>
      <c r="O4124" s="6">
        <v>816.75</v>
      </c>
      <c r="P4124" s="6">
        <v>-79020.37</v>
      </c>
      <c r="R4124" s="31">
        <v>-816.75</v>
      </c>
      <c r="S4124" s="28">
        <v>44227</v>
      </c>
    </row>
    <row r="4125" spans="1:19" x14ac:dyDescent="0.2">
      <c r="A4125" s="29">
        <v>43231</v>
      </c>
      <c r="B4125" s="1" t="s">
        <v>200</v>
      </c>
      <c r="C4125" s="27">
        <v>44217</v>
      </c>
      <c r="D4125" s="1">
        <v>52402</v>
      </c>
      <c r="J4125" s="1" t="s">
        <v>0</v>
      </c>
      <c r="K4125" s="1" t="s">
        <v>49</v>
      </c>
      <c r="L4125" s="1">
        <v>-1</v>
      </c>
      <c r="M4125" s="1">
        <v>699</v>
      </c>
      <c r="N4125" s="6"/>
      <c r="O4125" s="6">
        <v>699</v>
      </c>
      <c r="P4125" s="6">
        <v>-70207.37</v>
      </c>
      <c r="R4125" s="31">
        <v>-699</v>
      </c>
      <c r="S4125" s="28">
        <v>44227</v>
      </c>
    </row>
    <row r="4126" spans="1:19" x14ac:dyDescent="0.2">
      <c r="A4126" s="29">
        <v>43231</v>
      </c>
      <c r="B4126" s="1" t="s">
        <v>200</v>
      </c>
      <c r="C4126" s="27">
        <v>44217</v>
      </c>
      <c r="D4126" s="1">
        <v>52402</v>
      </c>
      <c r="J4126" s="1" t="s">
        <v>0</v>
      </c>
      <c r="K4126" s="1" t="s">
        <v>49</v>
      </c>
      <c r="L4126" s="1">
        <v>-1</v>
      </c>
      <c r="M4126" s="1">
        <v>139.5</v>
      </c>
      <c r="N4126" s="6"/>
      <c r="O4126" s="6">
        <v>139.5</v>
      </c>
      <c r="P4126" s="6">
        <v>-78203.62</v>
      </c>
      <c r="R4126" s="31">
        <v>-139.5</v>
      </c>
      <c r="S4126" s="28">
        <v>44227</v>
      </c>
    </row>
    <row r="4127" spans="1:19" x14ac:dyDescent="0.2">
      <c r="A4127" s="29">
        <v>43231</v>
      </c>
      <c r="B4127" s="1" t="s">
        <v>200</v>
      </c>
      <c r="C4127" s="27">
        <v>44217</v>
      </c>
      <c r="D4127" s="1">
        <v>52402</v>
      </c>
      <c r="J4127" s="1" t="s">
        <v>0</v>
      </c>
      <c r="K4127" s="1" t="s">
        <v>49</v>
      </c>
      <c r="L4127" s="1">
        <v>-1</v>
      </c>
      <c r="M4127" s="1">
        <v>99</v>
      </c>
      <c r="N4127" s="6"/>
      <c r="O4127" s="6">
        <v>99</v>
      </c>
      <c r="P4127" s="6">
        <v>-67949.119999999995</v>
      </c>
      <c r="R4127" s="31">
        <v>-99</v>
      </c>
      <c r="S4127" s="28">
        <v>44227</v>
      </c>
    </row>
    <row r="4128" spans="1:19" x14ac:dyDescent="0.2">
      <c r="A4128" s="29">
        <v>43231</v>
      </c>
      <c r="B4128" s="1" t="s">
        <v>200</v>
      </c>
      <c r="C4128" s="27">
        <v>44217</v>
      </c>
      <c r="D4128" s="1">
        <v>52402</v>
      </c>
      <c r="J4128" s="1" t="s">
        <v>0</v>
      </c>
      <c r="K4128" s="1" t="s">
        <v>49</v>
      </c>
      <c r="L4128" s="1">
        <v>-2</v>
      </c>
      <c r="M4128" s="1">
        <v>18</v>
      </c>
      <c r="N4128" s="6"/>
      <c r="O4128" s="6">
        <v>36</v>
      </c>
      <c r="P4128" s="6">
        <v>-71461.37</v>
      </c>
      <c r="R4128" s="31">
        <v>-36</v>
      </c>
      <c r="S4128" s="28">
        <v>44227</v>
      </c>
    </row>
    <row r="4129" spans="1:19" x14ac:dyDescent="0.2">
      <c r="A4129" s="29">
        <v>43231</v>
      </c>
      <c r="B4129" s="1" t="s">
        <v>200</v>
      </c>
      <c r="C4129" s="27">
        <v>44217</v>
      </c>
      <c r="D4129" s="1">
        <v>52402</v>
      </c>
      <c r="J4129" s="1" t="s">
        <v>0</v>
      </c>
      <c r="K4129" s="1" t="s">
        <v>49</v>
      </c>
      <c r="L4129" s="1">
        <v>-1</v>
      </c>
      <c r="M4129" s="1">
        <v>20</v>
      </c>
      <c r="N4129" s="6"/>
      <c r="O4129" s="6">
        <v>20</v>
      </c>
      <c r="P4129" s="6">
        <v>-70227.37</v>
      </c>
      <c r="R4129" s="31">
        <v>-20</v>
      </c>
      <c r="S4129" s="28">
        <v>44227</v>
      </c>
    </row>
    <row r="4130" spans="1:19" x14ac:dyDescent="0.2">
      <c r="A4130" s="29">
        <v>43235</v>
      </c>
      <c r="B4130" s="1" t="s">
        <v>200</v>
      </c>
      <c r="C4130" s="27">
        <v>44217</v>
      </c>
      <c r="D4130" s="1">
        <v>52406</v>
      </c>
      <c r="J4130" s="1" t="s">
        <v>0</v>
      </c>
      <c r="K4130" s="1" t="s">
        <v>49</v>
      </c>
      <c r="L4130" s="1">
        <v>-7.5</v>
      </c>
      <c r="M4130" s="1">
        <v>99</v>
      </c>
      <c r="N4130" s="6"/>
      <c r="O4130" s="6">
        <v>742.5</v>
      </c>
      <c r="P4130" s="6">
        <v>-76947.62</v>
      </c>
      <c r="R4130" s="31">
        <v>-742.5</v>
      </c>
      <c r="S4130" s="28">
        <v>44227</v>
      </c>
    </row>
    <row r="4131" spans="1:19" x14ac:dyDescent="0.2">
      <c r="A4131" s="29">
        <v>43235</v>
      </c>
      <c r="B4131" s="1" t="s">
        <v>200</v>
      </c>
      <c r="C4131" s="27">
        <v>44217</v>
      </c>
      <c r="D4131" s="1">
        <v>52406</v>
      </c>
      <c r="J4131" s="1" t="s">
        <v>0</v>
      </c>
      <c r="K4131" s="1" t="s">
        <v>49</v>
      </c>
      <c r="L4131" s="1">
        <v>-7</v>
      </c>
      <c r="M4131" s="1">
        <v>99</v>
      </c>
      <c r="N4131" s="6"/>
      <c r="O4131" s="6">
        <v>693</v>
      </c>
      <c r="P4131" s="6">
        <v>-77780.12</v>
      </c>
      <c r="R4131" s="31">
        <v>-693</v>
      </c>
      <c r="S4131" s="28">
        <v>44227</v>
      </c>
    </row>
    <row r="4132" spans="1:19" x14ac:dyDescent="0.2">
      <c r="A4132" s="29">
        <v>43235</v>
      </c>
      <c r="B4132" s="1" t="s">
        <v>200</v>
      </c>
      <c r="C4132" s="27">
        <v>44217</v>
      </c>
      <c r="D4132" s="1">
        <v>52406</v>
      </c>
      <c r="J4132" s="1" t="s">
        <v>0</v>
      </c>
      <c r="K4132" s="1" t="s">
        <v>49</v>
      </c>
      <c r="L4132" s="1">
        <v>-5.75</v>
      </c>
      <c r="M4132" s="1">
        <v>99</v>
      </c>
      <c r="N4132" s="6"/>
      <c r="O4132" s="6">
        <v>569.25</v>
      </c>
      <c r="P4132" s="6">
        <v>-68914.37</v>
      </c>
      <c r="R4132" s="31">
        <v>-569.25</v>
      </c>
      <c r="S4132" s="28">
        <v>44227</v>
      </c>
    </row>
    <row r="4133" spans="1:19" x14ac:dyDescent="0.2">
      <c r="A4133" s="29">
        <v>43235</v>
      </c>
      <c r="B4133" s="1" t="s">
        <v>200</v>
      </c>
      <c r="C4133" s="27">
        <v>44217</v>
      </c>
      <c r="D4133" s="1">
        <v>52406</v>
      </c>
      <c r="J4133" s="1" t="s">
        <v>0</v>
      </c>
      <c r="K4133" s="1" t="s">
        <v>49</v>
      </c>
      <c r="L4133" s="1">
        <v>-5.75</v>
      </c>
      <c r="M4133" s="1">
        <v>99</v>
      </c>
      <c r="N4133" s="6"/>
      <c r="O4133" s="6">
        <v>569.25</v>
      </c>
      <c r="P4133" s="6">
        <v>-76065.62</v>
      </c>
      <c r="R4133" s="31">
        <v>-569.25</v>
      </c>
      <c r="S4133" s="28">
        <v>44227</v>
      </c>
    </row>
    <row r="4134" spans="1:19" x14ac:dyDescent="0.2">
      <c r="A4134" s="29">
        <v>43235</v>
      </c>
      <c r="B4134" s="1" t="s">
        <v>200</v>
      </c>
      <c r="C4134" s="27">
        <v>44217</v>
      </c>
      <c r="D4134" s="1">
        <v>52406</v>
      </c>
      <c r="J4134" s="1" t="s">
        <v>0</v>
      </c>
      <c r="K4134" s="1" t="s">
        <v>49</v>
      </c>
      <c r="L4134" s="1">
        <v>-4</v>
      </c>
      <c r="M4134" s="1">
        <v>99</v>
      </c>
      <c r="N4134" s="6"/>
      <c r="O4134" s="6">
        <v>396</v>
      </c>
      <c r="P4134" s="6">
        <v>-68345.119999999995</v>
      </c>
      <c r="R4134" s="31">
        <v>-396</v>
      </c>
      <c r="S4134" s="28">
        <v>44227</v>
      </c>
    </row>
    <row r="4135" spans="1:19" x14ac:dyDescent="0.2">
      <c r="A4135" s="29">
        <v>43235</v>
      </c>
      <c r="B4135" s="1" t="s">
        <v>200</v>
      </c>
      <c r="C4135" s="27">
        <v>44217</v>
      </c>
      <c r="D4135" s="1">
        <v>52406</v>
      </c>
      <c r="J4135" s="1" t="s">
        <v>0</v>
      </c>
      <c r="K4135" s="1" t="s">
        <v>49</v>
      </c>
      <c r="L4135" s="1">
        <v>-1</v>
      </c>
      <c r="M4135" s="1">
        <v>139.5</v>
      </c>
      <c r="N4135" s="6"/>
      <c r="O4135" s="6">
        <v>139.5</v>
      </c>
      <c r="P4135" s="6">
        <v>-75496.37</v>
      </c>
      <c r="R4135" s="31">
        <v>-139.5</v>
      </c>
      <c r="S4135" s="28">
        <v>44227</v>
      </c>
    </row>
    <row r="4136" spans="1:19" x14ac:dyDescent="0.2">
      <c r="A4136" s="29">
        <v>43235</v>
      </c>
      <c r="B4136" s="1" t="s">
        <v>200</v>
      </c>
      <c r="C4136" s="27">
        <v>44217</v>
      </c>
      <c r="D4136" s="1">
        <v>52406</v>
      </c>
      <c r="J4136" s="1" t="s">
        <v>0</v>
      </c>
      <c r="K4136" s="1" t="s">
        <v>49</v>
      </c>
      <c r="L4136" s="1">
        <v>-1</v>
      </c>
      <c r="M4136" s="1">
        <v>139.5</v>
      </c>
      <c r="N4136" s="6"/>
      <c r="O4136" s="6">
        <v>139.5</v>
      </c>
      <c r="P4136" s="6">
        <v>-76205.119999999995</v>
      </c>
      <c r="R4136" s="31">
        <v>-139.5</v>
      </c>
      <c r="S4136" s="28">
        <v>44227</v>
      </c>
    </row>
    <row r="4137" spans="1:19" x14ac:dyDescent="0.2">
      <c r="A4137" s="29">
        <v>43235</v>
      </c>
      <c r="B4137" s="1" t="s">
        <v>200</v>
      </c>
      <c r="C4137" s="27">
        <v>44217</v>
      </c>
      <c r="D4137" s="1">
        <v>52406</v>
      </c>
      <c r="J4137" s="1" t="s">
        <v>0</v>
      </c>
      <c r="K4137" s="1" t="s">
        <v>49</v>
      </c>
      <c r="L4137" s="1">
        <v>-1</v>
      </c>
      <c r="M4137" s="1">
        <v>139.5</v>
      </c>
      <c r="N4137" s="6"/>
      <c r="O4137" s="6">
        <v>139.5</v>
      </c>
      <c r="P4137" s="6">
        <v>-77087.12</v>
      </c>
      <c r="R4137" s="31">
        <v>-139.5</v>
      </c>
      <c r="S4137" s="28">
        <v>44227</v>
      </c>
    </row>
    <row r="4138" spans="1:19" x14ac:dyDescent="0.2">
      <c r="A4138" s="29">
        <v>43235</v>
      </c>
      <c r="B4138" s="1" t="s">
        <v>200</v>
      </c>
      <c r="C4138" s="27">
        <v>44217</v>
      </c>
      <c r="D4138" s="1">
        <v>52406</v>
      </c>
      <c r="J4138" s="1" t="s">
        <v>0</v>
      </c>
      <c r="K4138" s="1" t="s">
        <v>49</v>
      </c>
      <c r="L4138" s="1">
        <v>-1</v>
      </c>
      <c r="M4138" s="1">
        <v>66</v>
      </c>
      <c r="N4138" s="6"/>
      <c r="O4138" s="6">
        <v>66</v>
      </c>
      <c r="P4138" s="6">
        <v>-71569.37</v>
      </c>
      <c r="R4138" s="31">
        <v>-66</v>
      </c>
      <c r="S4138" s="28">
        <v>44227</v>
      </c>
    </row>
    <row r="4139" spans="1:19" x14ac:dyDescent="0.2">
      <c r="A4139" s="29">
        <v>43235</v>
      </c>
      <c r="B4139" s="1" t="s">
        <v>200</v>
      </c>
      <c r="C4139" s="27">
        <v>44217</v>
      </c>
      <c r="D4139" s="1">
        <v>52406</v>
      </c>
      <c r="J4139" s="1" t="s">
        <v>0</v>
      </c>
      <c r="K4139" s="1" t="s">
        <v>49</v>
      </c>
      <c r="L4139" s="1">
        <v>-2</v>
      </c>
      <c r="M4139" s="1">
        <v>12</v>
      </c>
      <c r="N4139" s="6"/>
      <c r="O4139" s="6">
        <v>24</v>
      </c>
      <c r="P4139" s="6">
        <v>-71503.37</v>
      </c>
      <c r="R4139" s="31">
        <v>-24</v>
      </c>
      <c r="S4139" s="28">
        <v>44227</v>
      </c>
    </row>
    <row r="4140" spans="1:19" x14ac:dyDescent="0.2">
      <c r="A4140" s="29">
        <v>43235</v>
      </c>
      <c r="B4140" s="1" t="s">
        <v>200</v>
      </c>
      <c r="C4140" s="27">
        <v>44217</v>
      </c>
      <c r="D4140" s="1">
        <v>52406</v>
      </c>
      <c r="J4140" s="1" t="s">
        <v>0</v>
      </c>
      <c r="K4140" s="1" t="s">
        <v>49</v>
      </c>
      <c r="L4140" s="1">
        <v>-1</v>
      </c>
      <c r="M4140" s="1">
        <v>18</v>
      </c>
      <c r="N4140" s="6"/>
      <c r="O4140" s="6">
        <v>18</v>
      </c>
      <c r="P4140" s="6">
        <v>-71479.37</v>
      </c>
      <c r="R4140" s="31">
        <v>-18</v>
      </c>
      <c r="S4140" s="28">
        <v>44227</v>
      </c>
    </row>
    <row r="4141" spans="1:19" x14ac:dyDescent="0.2">
      <c r="A4141" s="29">
        <v>43237</v>
      </c>
      <c r="B4141" s="1" t="s">
        <v>200</v>
      </c>
      <c r="C4141" s="27">
        <v>44217</v>
      </c>
      <c r="D4141" s="1">
        <v>52408</v>
      </c>
      <c r="J4141" s="1" t="s">
        <v>0</v>
      </c>
      <c r="K4141" s="1" t="s">
        <v>49</v>
      </c>
      <c r="L4141" s="1">
        <v>-1</v>
      </c>
      <c r="M4141" s="1">
        <v>928</v>
      </c>
      <c r="N4141" s="6"/>
      <c r="O4141" s="6">
        <v>928</v>
      </c>
      <c r="P4141" s="6">
        <v>-71425.37</v>
      </c>
      <c r="R4141" s="31">
        <v>-928</v>
      </c>
      <c r="S4141" s="28">
        <v>44227</v>
      </c>
    </row>
    <row r="4142" spans="1:19" x14ac:dyDescent="0.2">
      <c r="A4142" s="29">
        <v>43237</v>
      </c>
      <c r="B4142" s="1" t="s">
        <v>200</v>
      </c>
      <c r="C4142" s="27">
        <v>44217</v>
      </c>
      <c r="D4142" s="1">
        <v>52408</v>
      </c>
      <c r="J4142" s="1" t="s">
        <v>0</v>
      </c>
      <c r="K4142" s="1" t="s">
        <v>49</v>
      </c>
      <c r="L4142" s="1">
        <v>-2.75</v>
      </c>
      <c r="M4142" s="1">
        <v>88</v>
      </c>
      <c r="N4142" s="6"/>
      <c r="O4142" s="6">
        <v>242</v>
      </c>
      <c r="P4142" s="6">
        <v>-69156.37</v>
      </c>
      <c r="R4142" s="31">
        <v>-242</v>
      </c>
      <c r="S4142" s="28">
        <v>44227</v>
      </c>
    </row>
    <row r="4143" spans="1:19" x14ac:dyDescent="0.2">
      <c r="A4143" s="29">
        <v>43237</v>
      </c>
      <c r="B4143" s="1" t="s">
        <v>200</v>
      </c>
      <c r="C4143" s="27">
        <v>44217</v>
      </c>
      <c r="D4143" s="1">
        <v>52408</v>
      </c>
      <c r="J4143" s="1" t="s">
        <v>0</v>
      </c>
      <c r="K4143" s="1" t="s">
        <v>49</v>
      </c>
      <c r="L4143" s="1">
        <v>-1.75</v>
      </c>
      <c r="M4143" s="1">
        <v>88</v>
      </c>
      <c r="N4143" s="6"/>
      <c r="O4143" s="6">
        <v>154</v>
      </c>
      <c r="P4143" s="6">
        <v>-72070.87</v>
      </c>
      <c r="R4143" s="31">
        <v>-154</v>
      </c>
      <c r="S4143" s="28">
        <v>44227</v>
      </c>
    </row>
    <row r="4144" spans="1:19" x14ac:dyDescent="0.2">
      <c r="A4144" s="29">
        <v>43237</v>
      </c>
      <c r="B4144" s="1" t="s">
        <v>200</v>
      </c>
      <c r="C4144" s="27">
        <v>44217</v>
      </c>
      <c r="D4144" s="1">
        <v>52408</v>
      </c>
      <c r="J4144" s="1" t="s">
        <v>0</v>
      </c>
      <c r="K4144" s="1" t="s">
        <v>49</v>
      </c>
      <c r="L4144" s="1">
        <v>-1</v>
      </c>
      <c r="M4144" s="1">
        <v>88</v>
      </c>
      <c r="N4144" s="6"/>
      <c r="O4144" s="6">
        <v>88</v>
      </c>
      <c r="P4144" s="6">
        <v>-72158.87</v>
      </c>
      <c r="R4144" s="31">
        <v>-88</v>
      </c>
      <c r="S4144" s="28">
        <v>44227</v>
      </c>
    </row>
    <row r="4145" spans="1:19" x14ac:dyDescent="0.2">
      <c r="A4145" s="29">
        <v>43237</v>
      </c>
      <c r="B4145" s="1" t="s">
        <v>200</v>
      </c>
      <c r="C4145" s="27">
        <v>44217</v>
      </c>
      <c r="D4145" s="1">
        <v>52408</v>
      </c>
      <c r="J4145" s="1" t="s">
        <v>0</v>
      </c>
      <c r="K4145" s="1" t="s">
        <v>49</v>
      </c>
      <c r="L4145" s="1">
        <v>-0.75</v>
      </c>
      <c r="M4145" s="1">
        <v>88</v>
      </c>
      <c r="N4145" s="6"/>
      <c r="O4145" s="6">
        <v>66</v>
      </c>
      <c r="P4145" s="6">
        <v>-69266.37</v>
      </c>
      <c r="R4145" s="31">
        <v>-66</v>
      </c>
      <c r="S4145" s="28">
        <v>44227</v>
      </c>
    </row>
    <row r="4146" spans="1:19" x14ac:dyDescent="0.2">
      <c r="A4146" s="29">
        <v>43237</v>
      </c>
      <c r="B4146" s="1" t="s">
        <v>200</v>
      </c>
      <c r="C4146" s="27">
        <v>44217</v>
      </c>
      <c r="D4146" s="1">
        <v>52408</v>
      </c>
      <c r="J4146" s="1" t="s">
        <v>0</v>
      </c>
      <c r="K4146" s="1" t="s">
        <v>49</v>
      </c>
      <c r="L4146" s="1">
        <v>-0.5</v>
      </c>
      <c r="M4146" s="1">
        <v>88</v>
      </c>
      <c r="N4146" s="6"/>
      <c r="O4146" s="6">
        <v>44</v>
      </c>
      <c r="P4146" s="6">
        <v>-69200.37</v>
      </c>
      <c r="R4146" s="31">
        <v>-44</v>
      </c>
      <c r="S4146" s="28">
        <v>44227</v>
      </c>
    </row>
    <row r="4147" spans="1:19" x14ac:dyDescent="0.2">
      <c r="A4147" s="29">
        <v>43239</v>
      </c>
      <c r="B4147" s="1" t="s">
        <v>200</v>
      </c>
      <c r="C4147" s="27">
        <v>44217</v>
      </c>
      <c r="D4147" s="1">
        <v>52410</v>
      </c>
      <c r="J4147" s="1" t="s">
        <v>0</v>
      </c>
      <c r="K4147" s="1" t="s">
        <v>49</v>
      </c>
      <c r="L4147" s="1">
        <v>-2.75</v>
      </c>
      <c r="M4147" s="1">
        <v>88</v>
      </c>
      <c r="N4147" s="6"/>
      <c r="O4147" s="6">
        <v>242</v>
      </c>
      <c r="P4147" s="6">
        <v>-70497.37</v>
      </c>
      <c r="R4147" s="31">
        <v>-242</v>
      </c>
      <c r="S4147" s="28">
        <v>44227</v>
      </c>
    </row>
    <row r="4148" spans="1:19" x14ac:dyDescent="0.2">
      <c r="A4148" s="29">
        <v>43239</v>
      </c>
      <c r="B4148" s="1" t="s">
        <v>200</v>
      </c>
      <c r="C4148" s="27">
        <v>44217</v>
      </c>
      <c r="D4148" s="1">
        <v>52410</v>
      </c>
      <c r="J4148" s="1" t="s">
        <v>0</v>
      </c>
      <c r="K4148" s="1" t="s">
        <v>49</v>
      </c>
      <c r="L4148" s="1">
        <v>-1</v>
      </c>
      <c r="M4148" s="1">
        <v>88</v>
      </c>
      <c r="N4148" s="6"/>
      <c r="O4148" s="6">
        <v>88</v>
      </c>
      <c r="P4148" s="6">
        <v>-69354.37</v>
      </c>
      <c r="R4148" s="31">
        <v>-88</v>
      </c>
      <c r="S4148" s="28">
        <v>44227</v>
      </c>
    </row>
    <row r="4149" spans="1:19" x14ac:dyDescent="0.2">
      <c r="A4149" s="29">
        <v>43239</v>
      </c>
      <c r="B4149" s="1" t="s">
        <v>200</v>
      </c>
      <c r="C4149" s="27">
        <v>44217</v>
      </c>
      <c r="D4149" s="1">
        <v>52410</v>
      </c>
      <c r="J4149" s="1" t="s">
        <v>0</v>
      </c>
      <c r="K4149" s="1" t="s">
        <v>49</v>
      </c>
      <c r="L4149" s="1">
        <v>-1</v>
      </c>
      <c r="M4149" s="1">
        <v>88</v>
      </c>
      <c r="N4149" s="6"/>
      <c r="O4149" s="6">
        <v>88</v>
      </c>
      <c r="P4149" s="6">
        <v>-69442.37</v>
      </c>
      <c r="R4149" s="31">
        <v>-88</v>
      </c>
      <c r="S4149" s="28">
        <v>44227</v>
      </c>
    </row>
    <row r="4150" spans="1:19" x14ac:dyDescent="0.2">
      <c r="A4150" s="29">
        <v>43239</v>
      </c>
      <c r="B4150" s="1" t="s">
        <v>200</v>
      </c>
      <c r="C4150" s="27">
        <v>44217</v>
      </c>
      <c r="D4150" s="1">
        <v>52410</v>
      </c>
      <c r="J4150" s="1" t="s">
        <v>0</v>
      </c>
      <c r="K4150" s="1" t="s">
        <v>49</v>
      </c>
      <c r="L4150" s="1">
        <v>-1</v>
      </c>
      <c r="M4150" s="1">
        <v>88</v>
      </c>
      <c r="N4150" s="6"/>
      <c r="O4150" s="6">
        <v>88</v>
      </c>
      <c r="P4150" s="6">
        <v>-74396.87</v>
      </c>
      <c r="R4150" s="31">
        <v>-88</v>
      </c>
      <c r="S4150" s="28">
        <v>44227</v>
      </c>
    </row>
    <row r="4151" spans="1:19" x14ac:dyDescent="0.2">
      <c r="A4151" s="29">
        <v>43239</v>
      </c>
      <c r="B4151" s="1" t="s">
        <v>200</v>
      </c>
      <c r="C4151" s="27">
        <v>44217</v>
      </c>
      <c r="D4151" s="1">
        <v>52410</v>
      </c>
      <c r="J4151" s="1" t="s">
        <v>0</v>
      </c>
      <c r="K4151" s="1" t="s">
        <v>49</v>
      </c>
      <c r="L4151" s="1">
        <v>-0.25</v>
      </c>
      <c r="M4151" s="1">
        <v>88</v>
      </c>
      <c r="N4151" s="6"/>
      <c r="O4151" s="6">
        <v>22</v>
      </c>
      <c r="P4151" s="6">
        <v>-69464.37</v>
      </c>
      <c r="R4151" s="31">
        <v>-22</v>
      </c>
      <c r="S4151" s="28">
        <v>44227</v>
      </c>
    </row>
    <row r="4152" spans="1:19" x14ac:dyDescent="0.2">
      <c r="A4152" s="29">
        <v>43239</v>
      </c>
      <c r="B4152" s="1" t="s">
        <v>200</v>
      </c>
      <c r="C4152" s="27">
        <v>44217</v>
      </c>
      <c r="D4152" s="1">
        <v>52410</v>
      </c>
      <c r="J4152" s="1" t="s">
        <v>0</v>
      </c>
      <c r="K4152" s="1" t="s">
        <v>49</v>
      </c>
      <c r="L4152" s="1">
        <v>-0.25</v>
      </c>
      <c r="M4152" s="1">
        <v>88</v>
      </c>
      <c r="N4152" s="6"/>
      <c r="O4152" s="6">
        <v>22</v>
      </c>
      <c r="P4152" s="6">
        <v>-74418.87</v>
      </c>
      <c r="R4152" s="31">
        <v>-22</v>
      </c>
      <c r="S4152" s="28">
        <v>44227</v>
      </c>
    </row>
    <row r="4153" spans="1:19" x14ac:dyDescent="0.2">
      <c r="A4153" s="29">
        <v>43240</v>
      </c>
      <c r="B4153" s="1" t="s">
        <v>200</v>
      </c>
      <c r="C4153" s="27">
        <v>44217</v>
      </c>
      <c r="D4153" s="1">
        <v>52411</v>
      </c>
      <c r="J4153" s="1" t="s">
        <v>0</v>
      </c>
      <c r="K4153" s="1" t="s">
        <v>49</v>
      </c>
      <c r="L4153" s="1">
        <v>-5.25</v>
      </c>
      <c r="M4153" s="1">
        <v>88</v>
      </c>
      <c r="N4153" s="6"/>
      <c r="O4153" s="6">
        <v>462</v>
      </c>
      <c r="P4153" s="6">
        <v>-75356.87</v>
      </c>
      <c r="R4153" s="31">
        <v>-462</v>
      </c>
      <c r="S4153" s="28">
        <v>44227</v>
      </c>
    </row>
    <row r="4154" spans="1:19" x14ac:dyDescent="0.2">
      <c r="A4154" s="29">
        <v>43240</v>
      </c>
      <c r="B4154" s="1" t="s">
        <v>200</v>
      </c>
      <c r="C4154" s="27">
        <v>44217</v>
      </c>
      <c r="D4154" s="1">
        <v>52411</v>
      </c>
      <c r="J4154" s="1" t="s">
        <v>0</v>
      </c>
      <c r="K4154" s="1" t="s">
        <v>49</v>
      </c>
      <c r="L4154" s="1">
        <v>-2.5</v>
      </c>
      <c r="M4154" s="1">
        <v>88</v>
      </c>
      <c r="N4154" s="6"/>
      <c r="O4154" s="6">
        <v>220</v>
      </c>
      <c r="P4154" s="6">
        <v>-74770.87</v>
      </c>
      <c r="R4154" s="31">
        <v>-220</v>
      </c>
      <c r="S4154" s="28">
        <v>44227</v>
      </c>
    </row>
    <row r="4155" spans="1:19" x14ac:dyDescent="0.2">
      <c r="A4155" s="29">
        <v>43240</v>
      </c>
      <c r="B4155" s="1" t="s">
        <v>200</v>
      </c>
      <c r="C4155" s="27">
        <v>44217</v>
      </c>
      <c r="D4155" s="1">
        <v>52411</v>
      </c>
      <c r="J4155" s="1" t="s">
        <v>0</v>
      </c>
      <c r="K4155" s="1" t="s">
        <v>49</v>
      </c>
      <c r="L4155" s="1">
        <v>-1.5</v>
      </c>
      <c r="M4155" s="1">
        <v>88</v>
      </c>
      <c r="N4155" s="6"/>
      <c r="O4155" s="6">
        <v>132</v>
      </c>
      <c r="P4155" s="6">
        <v>-74550.87</v>
      </c>
      <c r="R4155" s="31">
        <v>-132</v>
      </c>
      <c r="S4155" s="28">
        <v>44227</v>
      </c>
    </row>
    <row r="4156" spans="1:19" x14ac:dyDescent="0.2">
      <c r="A4156" s="29">
        <v>43240</v>
      </c>
      <c r="B4156" s="1" t="s">
        <v>200</v>
      </c>
      <c r="C4156" s="27">
        <v>44217</v>
      </c>
      <c r="D4156" s="1">
        <v>52411</v>
      </c>
      <c r="J4156" s="1" t="s">
        <v>0</v>
      </c>
      <c r="K4156" s="1" t="s">
        <v>49</v>
      </c>
      <c r="L4156" s="1">
        <v>-1</v>
      </c>
      <c r="M4156" s="1">
        <v>124</v>
      </c>
      <c r="N4156" s="6"/>
      <c r="O4156" s="6">
        <v>124</v>
      </c>
      <c r="P4156" s="6">
        <v>-74894.87</v>
      </c>
      <c r="R4156" s="31">
        <v>-124</v>
      </c>
      <c r="S4156" s="28">
        <v>44227</v>
      </c>
    </row>
    <row r="4157" spans="1:19" x14ac:dyDescent="0.2">
      <c r="A4157" s="29">
        <v>43240</v>
      </c>
      <c r="B4157" s="1" t="s">
        <v>200</v>
      </c>
      <c r="C4157" s="27">
        <v>44217</v>
      </c>
      <c r="D4157" s="1">
        <v>52411</v>
      </c>
      <c r="J4157" s="1" t="s">
        <v>0</v>
      </c>
      <c r="K4157" s="1" t="s">
        <v>49</v>
      </c>
      <c r="L4157" s="1">
        <v>-0.5</v>
      </c>
      <c r="M4157" s="1">
        <v>88</v>
      </c>
      <c r="N4157" s="6"/>
      <c r="O4157" s="6">
        <v>44</v>
      </c>
      <c r="P4157" s="6">
        <v>-69508.37</v>
      </c>
      <c r="R4157" s="31">
        <v>-44</v>
      </c>
      <c r="S4157" s="28">
        <v>44227</v>
      </c>
    </row>
    <row r="4158" spans="1:19" x14ac:dyDescent="0.2">
      <c r="A4158" s="29">
        <v>43240</v>
      </c>
      <c r="B4158" s="1" t="s">
        <v>200</v>
      </c>
      <c r="C4158" s="27">
        <v>44217</v>
      </c>
      <c r="D4158" s="1">
        <v>52411</v>
      </c>
      <c r="J4158" s="1" t="s">
        <v>0</v>
      </c>
      <c r="K4158" s="1" t="s">
        <v>49</v>
      </c>
      <c r="L4158" s="1">
        <v>-1</v>
      </c>
      <c r="M4158" s="1">
        <v>28</v>
      </c>
      <c r="N4158" s="6"/>
      <c r="O4158" s="6">
        <v>28</v>
      </c>
      <c r="P4158" s="6">
        <v>-70255.37</v>
      </c>
      <c r="R4158" s="31">
        <v>-28</v>
      </c>
      <c r="S4158" s="28">
        <v>44227</v>
      </c>
    </row>
    <row r="4159" spans="1:19" x14ac:dyDescent="0.2">
      <c r="A4159" s="29">
        <v>43398</v>
      </c>
      <c r="B4159" s="1" t="s">
        <v>200</v>
      </c>
      <c r="C4159" s="27">
        <v>44217</v>
      </c>
      <c r="D4159" s="1">
        <v>52419</v>
      </c>
      <c r="J4159" s="1" t="s">
        <v>0</v>
      </c>
      <c r="K4159" s="1" t="s">
        <v>49</v>
      </c>
      <c r="L4159" s="1">
        <v>-1.75</v>
      </c>
      <c r="M4159" s="1">
        <v>110</v>
      </c>
      <c r="N4159" s="6"/>
      <c r="O4159" s="6">
        <v>192.5</v>
      </c>
      <c r="P4159" s="6">
        <v>-71916.87</v>
      </c>
      <c r="R4159" s="31">
        <v>-192.5</v>
      </c>
      <c r="S4159" s="28">
        <v>44227</v>
      </c>
    </row>
    <row r="4160" spans="1:19" x14ac:dyDescent="0.2">
      <c r="A4160" s="29">
        <v>43398</v>
      </c>
      <c r="B4160" s="1" t="s">
        <v>200</v>
      </c>
      <c r="C4160" s="27">
        <v>44217</v>
      </c>
      <c r="D4160" s="1">
        <v>52419</v>
      </c>
      <c r="J4160" s="1" t="s">
        <v>0</v>
      </c>
      <c r="K4160" s="1" t="s">
        <v>49</v>
      </c>
      <c r="L4160" s="1">
        <v>-1</v>
      </c>
      <c r="M4160" s="1">
        <v>155</v>
      </c>
      <c r="N4160" s="6"/>
      <c r="O4160" s="6">
        <v>155</v>
      </c>
      <c r="P4160" s="6">
        <v>-71724.37</v>
      </c>
      <c r="R4160" s="31">
        <v>-155</v>
      </c>
      <c r="S4160" s="28">
        <v>44227</v>
      </c>
    </row>
    <row r="4161" spans="1:19" x14ac:dyDescent="0.2">
      <c r="A4161" s="29">
        <v>43399</v>
      </c>
      <c r="B4161" s="1" t="s">
        <v>200</v>
      </c>
      <c r="C4161" s="27">
        <v>44217</v>
      </c>
      <c r="D4161" s="1">
        <v>52420</v>
      </c>
      <c r="J4161" s="1" t="s">
        <v>0</v>
      </c>
      <c r="K4161" s="1" t="s">
        <v>49</v>
      </c>
      <c r="L4161" s="1">
        <v>-4.5</v>
      </c>
      <c r="M4161" s="1">
        <v>110</v>
      </c>
      <c r="N4161" s="6"/>
      <c r="O4161" s="6">
        <v>495</v>
      </c>
      <c r="P4161" s="6">
        <v>-73101.37</v>
      </c>
      <c r="R4161" s="31">
        <v>-495</v>
      </c>
      <c r="S4161" s="28">
        <v>44227</v>
      </c>
    </row>
    <row r="4162" spans="1:19" x14ac:dyDescent="0.2">
      <c r="A4162" s="29">
        <v>43399</v>
      </c>
      <c r="B4162" s="1" t="s">
        <v>200</v>
      </c>
      <c r="C4162" s="27">
        <v>44217</v>
      </c>
      <c r="D4162" s="1">
        <v>52420</v>
      </c>
      <c r="J4162" s="1" t="s">
        <v>0</v>
      </c>
      <c r="K4162" s="1" t="s">
        <v>49</v>
      </c>
      <c r="L4162" s="1">
        <v>-2.25</v>
      </c>
      <c r="M4162" s="1">
        <v>110</v>
      </c>
      <c r="N4162" s="6"/>
      <c r="O4162" s="6">
        <v>247.5</v>
      </c>
      <c r="P4162" s="6">
        <v>-73906.37</v>
      </c>
      <c r="R4162" s="31">
        <v>-247.5</v>
      </c>
      <c r="S4162" s="28">
        <v>44227</v>
      </c>
    </row>
    <row r="4163" spans="1:19" x14ac:dyDescent="0.2">
      <c r="A4163" s="29">
        <v>43399</v>
      </c>
      <c r="B4163" s="1" t="s">
        <v>200</v>
      </c>
      <c r="C4163" s="27">
        <v>44217</v>
      </c>
      <c r="D4163" s="1">
        <v>52420</v>
      </c>
      <c r="J4163" s="1" t="s">
        <v>0</v>
      </c>
      <c r="K4163" s="1" t="s">
        <v>49</v>
      </c>
      <c r="L4163" s="1">
        <v>-1</v>
      </c>
      <c r="M4163" s="1">
        <v>168</v>
      </c>
      <c r="N4163" s="6"/>
      <c r="O4163" s="6">
        <v>168</v>
      </c>
      <c r="P4163" s="6">
        <v>-77948.12</v>
      </c>
      <c r="R4163" s="31">
        <v>-168</v>
      </c>
      <c r="S4163" s="28">
        <v>44227</v>
      </c>
    </row>
    <row r="4164" spans="1:19" x14ac:dyDescent="0.2">
      <c r="A4164" s="29">
        <v>43399</v>
      </c>
      <c r="B4164" s="1" t="s">
        <v>200</v>
      </c>
      <c r="C4164" s="27">
        <v>44217</v>
      </c>
      <c r="D4164" s="1">
        <v>52420</v>
      </c>
      <c r="J4164" s="1" t="s">
        <v>0</v>
      </c>
      <c r="K4164" s="1" t="s">
        <v>49</v>
      </c>
      <c r="L4164" s="1">
        <v>-1.5</v>
      </c>
      <c r="M4164" s="1">
        <v>110</v>
      </c>
      <c r="N4164" s="6"/>
      <c r="O4164" s="6">
        <v>165</v>
      </c>
      <c r="P4164" s="6">
        <v>-74071.37</v>
      </c>
      <c r="R4164" s="31">
        <v>-165</v>
      </c>
      <c r="S4164" s="28">
        <v>44227</v>
      </c>
    </row>
    <row r="4165" spans="1:19" x14ac:dyDescent="0.2">
      <c r="A4165" s="29">
        <v>43399</v>
      </c>
      <c r="B4165" s="1" t="s">
        <v>200</v>
      </c>
      <c r="C4165" s="27">
        <v>44217</v>
      </c>
      <c r="D4165" s="1">
        <v>52420</v>
      </c>
      <c r="J4165" s="1" t="s">
        <v>0</v>
      </c>
      <c r="K4165" s="1" t="s">
        <v>49</v>
      </c>
      <c r="L4165" s="1">
        <v>-1</v>
      </c>
      <c r="M4165" s="1">
        <v>155</v>
      </c>
      <c r="N4165" s="6"/>
      <c r="O4165" s="6">
        <v>155</v>
      </c>
      <c r="P4165" s="6">
        <v>-72313.87</v>
      </c>
      <c r="R4165" s="31">
        <v>-155</v>
      </c>
      <c r="S4165" s="28">
        <v>44227</v>
      </c>
    </row>
    <row r="4166" spans="1:19" x14ac:dyDescent="0.2">
      <c r="A4166" s="29">
        <v>43399</v>
      </c>
      <c r="B4166" s="1" t="s">
        <v>200</v>
      </c>
      <c r="C4166" s="27">
        <v>44217</v>
      </c>
      <c r="D4166" s="1">
        <v>52420</v>
      </c>
      <c r="J4166" s="1" t="s">
        <v>0</v>
      </c>
      <c r="K4166" s="1" t="s">
        <v>49</v>
      </c>
      <c r="L4166" s="1">
        <v>-1</v>
      </c>
      <c r="M4166" s="1">
        <v>155</v>
      </c>
      <c r="N4166" s="6"/>
      <c r="O4166" s="6">
        <v>155</v>
      </c>
      <c r="P4166" s="6">
        <v>-72606.37</v>
      </c>
      <c r="R4166" s="31">
        <v>-155</v>
      </c>
      <c r="S4166" s="28">
        <v>44227</v>
      </c>
    </row>
    <row r="4167" spans="1:19" x14ac:dyDescent="0.2">
      <c r="A4167" s="29">
        <v>43399</v>
      </c>
      <c r="B4167" s="1" t="s">
        <v>200</v>
      </c>
      <c r="C4167" s="27">
        <v>44217</v>
      </c>
      <c r="D4167" s="1">
        <v>52420</v>
      </c>
      <c r="J4167" s="1" t="s">
        <v>0</v>
      </c>
      <c r="K4167" s="1" t="s">
        <v>49</v>
      </c>
      <c r="L4167" s="1">
        <v>-1</v>
      </c>
      <c r="M4167" s="1">
        <v>155</v>
      </c>
      <c r="N4167" s="6"/>
      <c r="O4167" s="6">
        <v>155</v>
      </c>
      <c r="P4167" s="6">
        <v>-73393.87</v>
      </c>
      <c r="R4167" s="31">
        <v>-155</v>
      </c>
      <c r="S4167" s="28">
        <v>44227</v>
      </c>
    </row>
    <row r="4168" spans="1:19" x14ac:dyDescent="0.2">
      <c r="A4168" s="29">
        <v>43399</v>
      </c>
      <c r="B4168" s="1" t="s">
        <v>200</v>
      </c>
      <c r="C4168" s="27">
        <v>44217</v>
      </c>
      <c r="D4168" s="1">
        <v>52420</v>
      </c>
      <c r="J4168" s="1" t="s">
        <v>0</v>
      </c>
      <c r="K4168" s="1" t="s">
        <v>49</v>
      </c>
      <c r="L4168" s="1">
        <v>-1</v>
      </c>
      <c r="M4168" s="1">
        <v>155</v>
      </c>
      <c r="N4168" s="6"/>
      <c r="O4168" s="6">
        <v>155</v>
      </c>
      <c r="P4168" s="6">
        <v>-73658.87</v>
      </c>
      <c r="R4168" s="31">
        <v>-155</v>
      </c>
      <c r="S4168" s="28">
        <v>44227</v>
      </c>
    </row>
    <row r="4169" spans="1:19" x14ac:dyDescent="0.2">
      <c r="A4169" s="29">
        <v>43399</v>
      </c>
      <c r="B4169" s="1" t="s">
        <v>200</v>
      </c>
      <c r="C4169" s="27">
        <v>44217</v>
      </c>
      <c r="D4169" s="1">
        <v>52420</v>
      </c>
      <c r="J4169" s="1" t="s">
        <v>0</v>
      </c>
      <c r="K4169" s="1" t="s">
        <v>49</v>
      </c>
      <c r="L4169" s="1">
        <v>-1</v>
      </c>
      <c r="M4169" s="1">
        <v>155</v>
      </c>
      <c r="N4169" s="6"/>
      <c r="O4169" s="6">
        <v>155</v>
      </c>
      <c r="P4169" s="6">
        <v>-74226.37</v>
      </c>
      <c r="R4169" s="31">
        <v>-155</v>
      </c>
      <c r="S4169" s="28">
        <v>44227</v>
      </c>
    </row>
    <row r="4170" spans="1:19" x14ac:dyDescent="0.2">
      <c r="A4170" s="29">
        <v>43399</v>
      </c>
      <c r="B4170" s="1" t="s">
        <v>200</v>
      </c>
      <c r="C4170" s="27">
        <v>44217</v>
      </c>
      <c r="D4170" s="1">
        <v>52420</v>
      </c>
      <c r="J4170" s="1" t="s">
        <v>0</v>
      </c>
      <c r="K4170" s="1" t="s">
        <v>49</v>
      </c>
      <c r="L4170" s="1">
        <v>-1</v>
      </c>
      <c r="M4170" s="1">
        <v>155</v>
      </c>
      <c r="N4170" s="6"/>
      <c r="O4170" s="6">
        <v>155</v>
      </c>
      <c r="P4170" s="6">
        <v>-79175.37</v>
      </c>
      <c r="R4170" s="31">
        <v>-155</v>
      </c>
      <c r="S4170" s="28">
        <v>44227</v>
      </c>
    </row>
    <row r="4171" spans="1:19" x14ac:dyDescent="0.2">
      <c r="A4171" s="29">
        <v>43399</v>
      </c>
      <c r="B4171" s="1" t="s">
        <v>200</v>
      </c>
      <c r="C4171" s="27">
        <v>44217</v>
      </c>
      <c r="D4171" s="1">
        <v>52420</v>
      </c>
      <c r="J4171" s="1" t="s">
        <v>0</v>
      </c>
      <c r="K4171" s="1" t="s">
        <v>49</v>
      </c>
      <c r="L4171" s="1">
        <v>-1.25</v>
      </c>
      <c r="M4171" s="1">
        <v>110</v>
      </c>
      <c r="N4171" s="6"/>
      <c r="O4171" s="6">
        <v>137.5</v>
      </c>
      <c r="P4171" s="6">
        <v>-72451.37</v>
      </c>
      <c r="R4171" s="31">
        <v>-137.5</v>
      </c>
      <c r="S4171" s="28">
        <v>44227</v>
      </c>
    </row>
    <row r="4172" spans="1:19" x14ac:dyDescent="0.2">
      <c r="A4172" s="29">
        <v>43399</v>
      </c>
      <c r="B4172" s="1" t="s">
        <v>200</v>
      </c>
      <c r="C4172" s="27">
        <v>44217</v>
      </c>
      <c r="D4172" s="1">
        <v>52420</v>
      </c>
      <c r="J4172" s="1" t="s">
        <v>0</v>
      </c>
      <c r="K4172" s="1" t="s">
        <v>49</v>
      </c>
      <c r="L4172" s="1">
        <v>-1.25</v>
      </c>
      <c r="M4172" s="1">
        <v>110</v>
      </c>
      <c r="N4172" s="6"/>
      <c r="O4172" s="6">
        <v>137.5</v>
      </c>
      <c r="P4172" s="6">
        <v>-73238.87</v>
      </c>
      <c r="R4172" s="31">
        <v>-137.5</v>
      </c>
      <c r="S4172" s="28">
        <v>44227</v>
      </c>
    </row>
    <row r="4173" spans="1:19" x14ac:dyDescent="0.2">
      <c r="A4173" s="29">
        <v>43399</v>
      </c>
      <c r="B4173" s="1" t="s">
        <v>200</v>
      </c>
      <c r="C4173" s="27">
        <v>44217</v>
      </c>
      <c r="D4173" s="1">
        <v>52420</v>
      </c>
      <c r="J4173" s="1" t="s">
        <v>0</v>
      </c>
      <c r="K4173" s="1" t="s">
        <v>49</v>
      </c>
      <c r="L4173" s="1">
        <v>-1</v>
      </c>
      <c r="M4173" s="1">
        <v>110</v>
      </c>
      <c r="N4173" s="6"/>
      <c r="O4173" s="6">
        <v>110</v>
      </c>
      <c r="P4173" s="6">
        <v>-73503.87</v>
      </c>
      <c r="R4173" s="31">
        <v>-110</v>
      </c>
      <c r="S4173" s="28">
        <v>44227</v>
      </c>
    </row>
    <row r="4174" spans="1:19" x14ac:dyDescent="0.2">
      <c r="A4174" s="29">
        <v>43399</v>
      </c>
      <c r="B4174" s="1" t="s">
        <v>200</v>
      </c>
      <c r="C4174" s="27">
        <v>44217</v>
      </c>
      <c r="D4174" s="1">
        <v>52420</v>
      </c>
      <c r="J4174" s="1" t="s">
        <v>0</v>
      </c>
      <c r="K4174" s="1" t="s">
        <v>49</v>
      </c>
      <c r="L4174" s="1">
        <v>-1</v>
      </c>
      <c r="M4174" s="1">
        <v>110</v>
      </c>
      <c r="N4174" s="6"/>
      <c r="O4174" s="6">
        <v>110</v>
      </c>
      <c r="P4174" s="6">
        <v>-79285.37</v>
      </c>
      <c r="R4174" s="31">
        <v>-110</v>
      </c>
      <c r="S4174" s="28">
        <v>44227</v>
      </c>
    </row>
    <row r="4175" spans="1:19" x14ac:dyDescent="0.2">
      <c r="A4175" s="29">
        <v>43399</v>
      </c>
      <c r="B4175" s="1" t="s">
        <v>200</v>
      </c>
      <c r="C4175" s="27">
        <v>44217</v>
      </c>
      <c r="D4175" s="1">
        <v>52420</v>
      </c>
      <c r="J4175" s="1" t="s">
        <v>0</v>
      </c>
      <c r="K4175" s="1" t="s">
        <v>49</v>
      </c>
      <c r="L4175" s="1">
        <v>-1</v>
      </c>
      <c r="M4175" s="1">
        <v>98</v>
      </c>
      <c r="N4175" s="6"/>
      <c r="O4175" s="6">
        <v>98</v>
      </c>
      <c r="P4175" s="6">
        <v>-78046.12</v>
      </c>
      <c r="R4175" s="31">
        <v>-98</v>
      </c>
      <c r="S4175" s="28">
        <v>44227</v>
      </c>
    </row>
    <row r="4176" spans="1:19" x14ac:dyDescent="0.2">
      <c r="A4176" s="29">
        <v>43399</v>
      </c>
      <c r="B4176" s="1" t="s">
        <v>200</v>
      </c>
      <c r="C4176" s="27">
        <v>44217</v>
      </c>
      <c r="D4176" s="1">
        <v>52420</v>
      </c>
      <c r="J4176" s="1" t="s">
        <v>0</v>
      </c>
      <c r="K4176" s="1" t="s">
        <v>49</v>
      </c>
      <c r="L4176" s="1">
        <v>-0.75</v>
      </c>
      <c r="M4176" s="1">
        <v>110</v>
      </c>
      <c r="N4176" s="6"/>
      <c r="O4176" s="6">
        <v>82.5</v>
      </c>
      <c r="P4176" s="6">
        <v>-74308.87</v>
      </c>
      <c r="R4176" s="31">
        <v>-82.5</v>
      </c>
      <c r="S4176" s="28">
        <v>44227</v>
      </c>
    </row>
    <row r="4177" spans="1:19" x14ac:dyDescent="0.2">
      <c r="A4177" s="29">
        <v>43399</v>
      </c>
      <c r="B4177" s="1" t="s">
        <v>200</v>
      </c>
      <c r="C4177" s="27">
        <v>44217</v>
      </c>
      <c r="D4177" s="1">
        <v>52420</v>
      </c>
      <c r="J4177" s="1" t="s">
        <v>0</v>
      </c>
      <c r="K4177" s="1" t="s">
        <v>49</v>
      </c>
      <c r="L4177" s="1">
        <v>-1</v>
      </c>
      <c r="M4177" s="1">
        <v>18</v>
      </c>
      <c r="N4177" s="6"/>
      <c r="O4177" s="6">
        <v>18</v>
      </c>
      <c r="P4177" s="6">
        <v>-78064.12</v>
      </c>
      <c r="R4177" s="31">
        <v>-18</v>
      </c>
      <c r="S4177" s="28">
        <v>44227</v>
      </c>
    </row>
    <row r="4178" spans="1:19" x14ac:dyDescent="0.2">
      <c r="A4178" s="29">
        <v>43389</v>
      </c>
      <c r="B4178" s="1" t="s">
        <v>200</v>
      </c>
      <c r="C4178" s="27">
        <v>44225</v>
      </c>
      <c r="D4178" s="1">
        <v>52414</v>
      </c>
      <c r="J4178" s="1" t="s">
        <v>0</v>
      </c>
      <c r="K4178" s="1" t="s">
        <v>49</v>
      </c>
      <c r="L4178" s="1">
        <v>-6.5</v>
      </c>
      <c r="M4178" s="1">
        <v>88</v>
      </c>
      <c r="N4178" s="6"/>
      <c r="O4178" s="6">
        <v>572</v>
      </c>
      <c r="P4178" s="6">
        <v>-80621.37</v>
      </c>
      <c r="R4178" s="31">
        <v>-572</v>
      </c>
      <c r="S4178" s="28">
        <v>44227</v>
      </c>
    </row>
    <row r="4179" spans="1:19" x14ac:dyDescent="0.2">
      <c r="A4179" s="29">
        <v>43389</v>
      </c>
      <c r="B4179" s="1" t="s">
        <v>200</v>
      </c>
      <c r="C4179" s="27">
        <v>44225</v>
      </c>
      <c r="D4179" s="1">
        <v>52414</v>
      </c>
      <c r="J4179" s="1" t="s">
        <v>0</v>
      </c>
      <c r="K4179" s="1" t="s">
        <v>49</v>
      </c>
      <c r="L4179" s="1">
        <v>-6.5</v>
      </c>
      <c r="M4179" s="1">
        <v>88</v>
      </c>
      <c r="N4179" s="6"/>
      <c r="O4179" s="6">
        <v>572</v>
      </c>
      <c r="P4179" s="6">
        <v>-81317.37</v>
      </c>
      <c r="R4179" s="31">
        <v>-572</v>
      </c>
      <c r="S4179" s="28">
        <v>44227</v>
      </c>
    </row>
    <row r="4180" spans="1:19" x14ac:dyDescent="0.2">
      <c r="A4180" s="29">
        <v>43389</v>
      </c>
      <c r="B4180" s="1" t="s">
        <v>200</v>
      </c>
      <c r="C4180" s="27">
        <v>44225</v>
      </c>
      <c r="D4180" s="1">
        <v>52414</v>
      </c>
      <c r="J4180" s="1" t="s">
        <v>0</v>
      </c>
      <c r="K4180" s="1" t="s">
        <v>49</v>
      </c>
      <c r="L4180" s="1">
        <v>-5.25</v>
      </c>
      <c r="M4180" s="1">
        <v>88</v>
      </c>
      <c r="N4180" s="6"/>
      <c r="O4180" s="6">
        <v>462</v>
      </c>
      <c r="P4180" s="6">
        <v>-81903.37</v>
      </c>
      <c r="R4180" s="31">
        <v>-462</v>
      </c>
      <c r="S4180" s="28">
        <v>44227</v>
      </c>
    </row>
    <row r="4181" spans="1:19" x14ac:dyDescent="0.2">
      <c r="A4181" s="29">
        <v>43389</v>
      </c>
      <c r="B4181" s="1" t="s">
        <v>200</v>
      </c>
      <c r="C4181" s="27">
        <v>44225</v>
      </c>
      <c r="D4181" s="1">
        <v>52414</v>
      </c>
      <c r="J4181" s="1" t="s">
        <v>0</v>
      </c>
      <c r="K4181" s="1" t="s">
        <v>49</v>
      </c>
      <c r="L4181" s="1">
        <v>-4.5</v>
      </c>
      <c r="M4181" s="1">
        <v>88</v>
      </c>
      <c r="N4181" s="6"/>
      <c r="O4181" s="6">
        <v>396</v>
      </c>
      <c r="P4181" s="6">
        <v>-79925.37</v>
      </c>
      <c r="R4181" s="31">
        <v>-396</v>
      </c>
      <c r="S4181" s="28">
        <v>44227</v>
      </c>
    </row>
    <row r="4182" spans="1:19" x14ac:dyDescent="0.2">
      <c r="A4182" s="29">
        <v>43389</v>
      </c>
      <c r="B4182" s="1" t="s">
        <v>200</v>
      </c>
      <c r="C4182" s="27">
        <v>44225</v>
      </c>
      <c r="D4182" s="1">
        <v>52414</v>
      </c>
      <c r="J4182" s="1" t="s">
        <v>0</v>
      </c>
      <c r="K4182" s="1" t="s">
        <v>49</v>
      </c>
      <c r="L4182" s="1">
        <v>-1</v>
      </c>
      <c r="M4182" s="1">
        <v>124</v>
      </c>
      <c r="N4182" s="6"/>
      <c r="O4182" s="6">
        <v>124</v>
      </c>
      <c r="P4182" s="6">
        <v>-79529.37</v>
      </c>
      <c r="R4182" s="31">
        <v>-124</v>
      </c>
      <c r="S4182" s="28">
        <v>44227</v>
      </c>
    </row>
    <row r="4183" spans="1:19" x14ac:dyDescent="0.2">
      <c r="A4183" s="29">
        <v>43389</v>
      </c>
      <c r="B4183" s="1" t="s">
        <v>200</v>
      </c>
      <c r="C4183" s="27">
        <v>44225</v>
      </c>
      <c r="D4183" s="1">
        <v>52414</v>
      </c>
      <c r="J4183" s="1" t="s">
        <v>0</v>
      </c>
      <c r="K4183" s="1" t="s">
        <v>49</v>
      </c>
      <c r="L4183" s="1">
        <v>-1</v>
      </c>
      <c r="M4183" s="1">
        <v>124</v>
      </c>
      <c r="N4183" s="6"/>
      <c r="O4183" s="6">
        <v>124</v>
      </c>
      <c r="P4183" s="6">
        <v>-80049.37</v>
      </c>
      <c r="R4183" s="31">
        <v>-124</v>
      </c>
      <c r="S4183" s="28">
        <v>44227</v>
      </c>
    </row>
    <row r="4184" spans="1:19" x14ac:dyDescent="0.2">
      <c r="A4184" s="29">
        <v>43389</v>
      </c>
      <c r="B4184" s="1" t="s">
        <v>200</v>
      </c>
      <c r="C4184" s="27">
        <v>44225</v>
      </c>
      <c r="D4184" s="1">
        <v>52414</v>
      </c>
      <c r="J4184" s="1" t="s">
        <v>0</v>
      </c>
      <c r="K4184" s="1" t="s">
        <v>49</v>
      </c>
      <c r="L4184" s="1">
        <v>-1</v>
      </c>
      <c r="M4184" s="1">
        <v>124</v>
      </c>
      <c r="N4184" s="6"/>
      <c r="O4184" s="6">
        <v>124</v>
      </c>
      <c r="P4184" s="6">
        <v>-80745.37</v>
      </c>
      <c r="R4184" s="31">
        <v>-124</v>
      </c>
      <c r="S4184" s="28">
        <v>44227</v>
      </c>
    </row>
    <row r="4185" spans="1:19" x14ac:dyDescent="0.2">
      <c r="A4185" s="29">
        <v>43389</v>
      </c>
      <c r="B4185" s="1" t="s">
        <v>200</v>
      </c>
      <c r="C4185" s="27">
        <v>44225</v>
      </c>
      <c r="D4185" s="1">
        <v>52414</v>
      </c>
      <c r="J4185" s="1" t="s">
        <v>0</v>
      </c>
      <c r="K4185" s="1" t="s">
        <v>49</v>
      </c>
      <c r="L4185" s="1">
        <v>-1</v>
      </c>
      <c r="M4185" s="1">
        <v>124</v>
      </c>
      <c r="N4185" s="6"/>
      <c r="O4185" s="6">
        <v>124</v>
      </c>
      <c r="P4185" s="6">
        <v>-81441.37</v>
      </c>
      <c r="R4185" s="31">
        <v>-124</v>
      </c>
      <c r="S4185" s="28">
        <v>44227</v>
      </c>
    </row>
    <row r="4186" spans="1:19" x14ac:dyDescent="0.2">
      <c r="A4186" s="29">
        <v>43389</v>
      </c>
      <c r="B4186" s="1" t="s">
        <v>200</v>
      </c>
      <c r="C4186" s="27">
        <v>44225</v>
      </c>
      <c r="D4186" s="1">
        <v>52414</v>
      </c>
      <c r="J4186" s="1" t="s">
        <v>0</v>
      </c>
      <c r="K4186" s="1" t="s">
        <v>49</v>
      </c>
      <c r="L4186" s="1">
        <v>-2</v>
      </c>
      <c r="M4186" s="1">
        <v>60</v>
      </c>
      <c r="N4186" s="6"/>
      <c r="O4186" s="6">
        <v>120</v>
      </c>
      <c r="P4186" s="6">
        <v>-79405.37</v>
      </c>
      <c r="R4186" s="31">
        <v>-120</v>
      </c>
      <c r="S4186" s="28">
        <v>44227</v>
      </c>
    </row>
    <row r="4187" spans="1:19" x14ac:dyDescent="0.2">
      <c r="A4187" s="29">
        <v>42735</v>
      </c>
      <c r="B4187" s="1" t="s">
        <v>200</v>
      </c>
      <c r="C4187" s="27">
        <v>44228</v>
      </c>
      <c r="D4187" s="1">
        <v>52231</v>
      </c>
      <c r="J4187" s="1" t="s">
        <v>0</v>
      </c>
      <c r="K4187" s="1" t="s">
        <v>49</v>
      </c>
      <c r="L4187" s="1">
        <v>-18.5</v>
      </c>
      <c r="M4187" s="1">
        <v>88</v>
      </c>
      <c r="N4187" s="6"/>
      <c r="O4187" s="6">
        <v>1628</v>
      </c>
      <c r="P4187" s="6">
        <v>-86293.37</v>
      </c>
      <c r="R4187" s="31">
        <v>-1628</v>
      </c>
      <c r="S4187" s="28">
        <v>44255</v>
      </c>
    </row>
    <row r="4188" spans="1:19" x14ac:dyDescent="0.2">
      <c r="A4188" s="29">
        <v>42735</v>
      </c>
      <c r="B4188" s="1" t="s">
        <v>200</v>
      </c>
      <c r="C4188" s="27">
        <v>44228</v>
      </c>
      <c r="D4188" s="1">
        <v>52231</v>
      </c>
      <c r="J4188" s="1" t="s">
        <v>0</v>
      </c>
      <c r="K4188" s="1" t="s">
        <v>49</v>
      </c>
      <c r="L4188" s="1">
        <v>-1</v>
      </c>
      <c r="M4188" s="1">
        <v>1292</v>
      </c>
      <c r="N4188" s="6"/>
      <c r="O4188" s="6">
        <v>1292</v>
      </c>
      <c r="P4188" s="6">
        <v>-83195.37</v>
      </c>
      <c r="R4188" s="31">
        <v>-1292</v>
      </c>
      <c r="S4188" s="28">
        <v>44255</v>
      </c>
    </row>
    <row r="4189" spans="1:19" x14ac:dyDescent="0.2">
      <c r="A4189" s="29">
        <v>42735</v>
      </c>
      <c r="B4189" s="1" t="s">
        <v>200</v>
      </c>
      <c r="C4189" s="27">
        <v>44228</v>
      </c>
      <c r="D4189" s="1">
        <v>52231</v>
      </c>
      <c r="J4189" s="1" t="s">
        <v>0</v>
      </c>
      <c r="K4189" s="1" t="s">
        <v>49</v>
      </c>
      <c r="L4189" s="1">
        <v>-1</v>
      </c>
      <c r="M4189" s="1">
        <v>1292</v>
      </c>
      <c r="N4189" s="6"/>
      <c r="O4189" s="6">
        <v>1292</v>
      </c>
      <c r="P4189" s="6">
        <v>-88435.37</v>
      </c>
      <c r="R4189" s="31">
        <v>-1292</v>
      </c>
      <c r="S4189" s="28">
        <v>44255</v>
      </c>
    </row>
    <row r="4190" spans="1:19" x14ac:dyDescent="0.2">
      <c r="A4190" s="29">
        <v>42735</v>
      </c>
      <c r="B4190" s="1" t="s">
        <v>200</v>
      </c>
      <c r="C4190" s="27">
        <v>44228</v>
      </c>
      <c r="D4190" s="1">
        <v>52231</v>
      </c>
      <c r="J4190" s="1" t="s">
        <v>0</v>
      </c>
      <c r="K4190" s="1" t="s">
        <v>49</v>
      </c>
      <c r="L4190" s="1">
        <v>-1</v>
      </c>
      <c r="M4190" s="1">
        <v>574</v>
      </c>
      <c r="N4190" s="6"/>
      <c r="O4190" s="6">
        <v>574</v>
      </c>
      <c r="P4190" s="6">
        <v>-84109.37</v>
      </c>
      <c r="R4190" s="31">
        <v>-574</v>
      </c>
      <c r="S4190" s="28">
        <v>44255</v>
      </c>
    </row>
    <row r="4191" spans="1:19" x14ac:dyDescent="0.2">
      <c r="A4191" s="29">
        <v>42735</v>
      </c>
      <c r="B4191" s="1" t="s">
        <v>200</v>
      </c>
      <c r="C4191" s="27">
        <v>44228</v>
      </c>
      <c r="D4191" s="1">
        <v>52231</v>
      </c>
      <c r="J4191" s="1" t="s">
        <v>0</v>
      </c>
      <c r="K4191" s="1" t="s">
        <v>49</v>
      </c>
      <c r="L4191" s="1">
        <v>-1</v>
      </c>
      <c r="M4191" s="1">
        <v>574</v>
      </c>
      <c r="N4191" s="6"/>
      <c r="O4191" s="6">
        <v>574</v>
      </c>
      <c r="P4191" s="6">
        <v>-89349.37</v>
      </c>
      <c r="R4191" s="31">
        <v>-574</v>
      </c>
      <c r="S4191" s="28">
        <v>44255</v>
      </c>
    </row>
    <row r="4192" spans="1:19" x14ac:dyDescent="0.2">
      <c r="A4192" s="29">
        <v>42735</v>
      </c>
      <c r="B4192" s="1" t="s">
        <v>200</v>
      </c>
      <c r="C4192" s="27">
        <v>44228</v>
      </c>
      <c r="D4192" s="1">
        <v>52231</v>
      </c>
      <c r="J4192" s="1" t="s">
        <v>0</v>
      </c>
      <c r="K4192" s="1" t="s">
        <v>49</v>
      </c>
      <c r="L4192" s="1">
        <v>-1</v>
      </c>
      <c r="M4192" s="1">
        <v>348</v>
      </c>
      <c r="N4192" s="6"/>
      <c r="O4192" s="6">
        <v>348</v>
      </c>
      <c r="P4192" s="6">
        <v>-86669.37</v>
      </c>
      <c r="R4192" s="31">
        <v>-348</v>
      </c>
      <c r="S4192" s="28">
        <v>44255</v>
      </c>
    </row>
    <row r="4193" spans="1:19" x14ac:dyDescent="0.2">
      <c r="A4193" s="29">
        <v>42735</v>
      </c>
      <c r="B4193" s="1" t="s">
        <v>200</v>
      </c>
      <c r="C4193" s="27">
        <v>44228</v>
      </c>
      <c r="D4193" s="1">
        <v>52231</v>
      </c>
      <c r="J4193" s="1" t="s">
        <v>0</v>
      </c>
      <c r="K4193" s="1" t="s">
        <v>49</v>
      </c>
      <c r="L4193" s="1">
        <v>-4</v>
      </c>
      <c r="M4193" s="1">
        <v>80</v>
      </c>
      <c r="N4193" s="6"/>
      <c r="O4193" s="6">
        <v>320</v>
      </c>
      <c r="P4193" s="6">
        <v>-83515.37</v>
      </c>
      <c r="R4193" s="31">
        <v>-320</v>
      </c>
      <c r="S4193" s="28">
        <v>44255</v>
      </c>
    </row>
    <row r="4194" spans="1:19" x14ac:dyDescent="0.2">
      <c r="A4194" s="29">
        <v>42735</v>
      </c>
      <c r="B4194" s="1" t="s">
        <v>200</v>
      </c>
      <c r="C4194" s="27">
        <v>44228</v>
      </c>
      <c r="D4194" s="1">
        <v>52231</v>
      </c>
      <c r="J4194" s="1" t="s">
        <v>0</v>
      </c>
      <c r="K4194" s="1" t="s">
        <v>49</v>
      </c>
      <c r="L4194" s="1">
        <v>-4</v>
      </c>
      <c r="M4194" s="1">
        <v>80</v>
      </c>
      <c r="N4194" s="6"/>
      <c r="O4194" s="6">
        <v>320</v>
      </c>
      <c r="P4194" s="6">
        <v>-88755.37</v>
      </c>
      <c r="R4194" s="31">
        <v>-320</v>
      </c>
      <c r="S4194" s="28">
        <v>44255</v>
      </c>
    </row>
    <row r="4195" spans="1:19" x14ac:dyDescent="0.2">
      <c r="A4195" s="29">
        <v>42735</v>
      </c>
      <c r="B4195" s="1" t="s">
        <v>200</v>
      </c>
      <c r="C4195" s="27">
        <v>44228</v>
      </c>
      <c r="D4195" s="1">
        <v>52231</v>
      </c>
      <c r="J4195" s="1" t="s">
        <v>0</v>
      </c>
      <c r="K4195" s="1" t="s">
        <v>49</v>
      </c>
      <c r="L4195" s="1">
        <v>-1</v>
      </c>
      <c r="M4195" s="1">
        <v>248</v>
      </c>
      <c r="N4195" s="6"/>
      <c r="O4195" s="6">
        <v>248</v>
      </c>
      <c r="P4195" s="6">
        <v>-84357.37</v>
      </c>
      <c r="R4195" s="31">
        <v>-248</v>
      </c>
      <c r="S4195" s="28">
        <v>44255</v>
      </c>
    </row>
    <row r="4196" spans="1:19" x14ac:dyDescent="0.2">
      <c r="A4196" s="29">
        <v>42735</v>
      </c>
      <c r="B4196" s="1" t="s">
        <v>200</v>
      </c>
      <c r="C4196" s="27">
        <v>44228</v>
      </c>
      <c r="D4196" s="1">
        <v>52231</v>
      </c>
      <c r="J4196" s="1" t="s">
        <v>0</v>
      </c>
      <c r="K4196" s="1" t="s">
        <v>49</v>
      </c>
      <c r="L4196" s="1">
        <v>-2.5</v>
      </c>
      <c r="M4196" s="1">
        <v>88</v>
      </c>
      <c r="N4196" s="6"/>
      <c r="O4196" s="6">
        <v>220</v>
      </c>
      <c r="P4196" s="6">
        <v>-84665.37</v>
      </c>
      <c r="R4196" s="31">
        <v>-220</v>
      </c>
      <c r="S4196" s="28">
        <v>44255</v>
      </c>
    </row>
    <row r="4197" spans="1:19" x14ac:dyDescent="0.2">
      <c r="A4197" s="29">
        <v>42735</v>
      </c>
      <c r="B4197" s="1" t="s">
        <v>200</v>
      </c>
      <c r="C4197" s="27">
        <v>44228</v>
      </c>
      <c r="D4197" s="1">
        <v>52231</v>
      </c>
      <c r="J4197" s="1" t="s">
        <v>0</v>
      </c>
      <c r="K4197" s="1" t="s">
        <v>49</v>
      </c>
      <c r="L4197" s="1">
        <v>-2</v>
      </c>
      <c r="M4197" s="1">
        <v>88</v>
      </c>
      <c r="N4197" s="6"/>
      <c r="O4197" s="6">
        <v>176</v>
      </c>
      <c r="P4197" s="6">
        <v>-89525.37</v>
      </c>
      <c r="R4197" s="31">
        <v>-176</v>
      </c>
      <c r="S4197" s="28">
        <v>44255</v>
      </c>
    </row>
    <row r="4198" spans="1:19" x14ac:dyDescent="0.2">
      <c r="A4198" s="29">
        <v>42735</v>
      </c>
      <c r="B4198" s="1" t="s">
        <v>200</v>
      </c>
      <c r="C4198" s="27">
        <v>44228</v>
      </c>
      <c r="D4198" s="1">
        <v>52231</v>
      </c>
      <c r="J4198" s="1" t="s">
        <v>0</v>
      </c>
      <c r="K4198" s="1" t="s">
        <v>49</v>
      </c>
      <c r="L4198" s="1">
        <v>-5</v>
      </c>
      <c r="M4198" s="1">
        <v>32</v>
      </c>
      <c r="N4198" s="6"/>
      <c r="O4198" s="6">
        <v>160</v>
      </c>
      <c r="P4198" s="6">
        <v>-86829.37</v>
      </c>
      <c r="R4198" s="31">
        <v>-160</v>
      </c>
      <c r="S4198" s="28">
        <v>44255</v>
      </c>
    </row>
    <row r="4199" spans="1:19" x14ac:dyDescent="0.2">
      <c r="A4199" s="29">
        <v>42735</v>
      </c>
      <c r="B4199" s="1" t="s">
        <v>200</v>
      </c>
      <c r="C4199" s="27">
        <v>44228</v>
      </c>
      <c r="D4199" s="1">
        <v>52231</v>
      </c>
      <c r="J4199" s="1" t="s">
        <v>0</v>
      </c>
      <c r="K4199" s="1" t="s">
        <v>49</v>
      </c>
      <c r="L4199" s="1">
        <v>-1.75</v>
      </c>
      <c r="M4199" s="1">
        <v>88</v>
      </c>
      <c r="N4199" s="6"/>
      <c r="O4199" s="6">
        <v>154</v>
      </c>
      <c r="P4199" s="6">
        <v>-87011.37</v>
      </c>
      <c r="R4199" s="31">
        <v>-154</v>
      </c>
      <c r="S4199" s="28">
        <v>44255</v>
      </c>
    </row>
    <row r="4200" spans="1:19" x14ac:dyDescent="0.2">
      <c r="A4200" s="29">
        <v>42735</v>
      </c>
      <c r="B4200" s="1" t="s">
        <v>200</v>
      </c>
      <c r="C4200" s="27">
        <v>44228</v>
      </c>
      <c r="D4200" s="1">
        <v>52231</v>
      </c>
      <c r="J4200" s="1" t="s">
        <v>0</v>
      </c>
      <c r="K4200" s="1" t="s">
        <v>49</v>
      </c>
      <c r="L4200" s="1">
        <v>-1.5</v>
      </c>
      <c r="M4200" s="1">
        <v>88</v>
      </c>
      <c r="N4200" s="6"/>
      <c r="O4200" s="6">
        <v>132</v>
      </c>
      <c r="P4200" s="6">
        <v>-87143.37</v>
      </c>
      <c r="R4200" s="31">
        <v>-132</v>
      </c>
      <c r="S4200" s="28">
        <v>44255</v>
      </c>
    </row>
    <row r="4201" spans="1:19" x14ac:dyDescent="0.2">
      <c r="A4201" s="29">
        <v>42735</v>
      </c>
      <c r="B4201" s="1" t="s">
        <v>200</v>
      </c>
      <c r="C4201" s="27">
        <v>44228</v>
      </c>
      <c r="D4201" s="1">
        <v>52231</v>
      </c>
      <c r="J4201" s="1" t="s">
        <v>0</v>
      </c>
      <c r="K4201" s="1" t="s">
        <v>49</v>
      </c>
      <c r="L4201" s="1">
        <v>-1</v>
      </c>
      <c r="M4201" s="1">
        <v>88</v>
      </c>
      <c r="N4201" s="6"/>
      <c r="O4201" s="6">
        <v>88</v>
      </c>
      <c r="P4201" s="6">
        <v>-84445.37</v>
      </c>
      <c r="R4201" s="31">
        <v>-88</v>
      </c>
      <c r="S4201" s="28">
        <v>44255</v>
      </c>
    </row>
    <row r="4202" spans="1:19" x14ac:dyDescent="0.2">
      <c r="A4202" s="29">
        <v>42735</v>
      </c>
      <c r="B4202" s="1" t="s">
        <v>200</v>
      </c>
      <c r="C4202" s="27">
        <v>44228</v>
      </c>
      <c r="D4202" s="1">
        <v>52231</v>
      </c>
      <c r="J4202" s="1" t="s">
        <v>0</v>
      </c>
      <c r="K4202" s="1" t="s">
        <v>49</v>
      </c>
      <c r="L4202" s="1">
        <v>-1</v>
      </c>
      <c r="M4202" s="1">
        <v>28</v>
      </c>
      <c r="N4202" s="6"/>
      <c r="O4202" s="6">
        <v>28</v>
      </c>
      <c r="P4202" s="6">
        <v>-86321.37</v>
      </c>
      <c r="R4202" s="31">
        <v>-28</v>
      </c>
      <c r="S4202" s="28">
        <v>44255</v>
      </c>
    </row>
    <row r="4203" spans="1:19" x14ac:dyDescent="0.2">
      <c r="A4203" s="29">
        <v>42735</v>
      </c>
      <c r="B4203" s="1" t="s">
        <v>200</v>
      </c>
      <c r="C4203" s="27">
        <v>44228</v>
      </c>
      <c r="D4203" s="1">
        <v>52231</v>
      </c>
      <c r="J4203" s="1" t="s">
        <v>0</v>
      </c>
      <c r="K4203" s="1" t="s">
        <v>49</v>
      </c>
      <c r="L4203" s="1">
        <v>-1</v>
      </c>
      <c r="M4203" s="1">
        <v>28</v>
      </c>
      <c r="N4203" s="6"/>
      <c r="O4203" s="6">
        <v>28</v>
      </c>
      <c r="P4203" s="6">
        <v>-86857.37</v>
      </c>
      <c r="R4203" s="31">
        <v>-28</v>
      </c>
      <c r="S4203" s="28">
        <v>44255</v>
      </c>
    </row>
    <row r="4204" spans="1:19" x14ac:dyDescent="0.2">
      <c r="A4204" s="29">
        <v>42735</v>
      </c>
      <c r="B4204" s="1" t="s">
        <v>200</v>
      </c>
      <c r="C4204" s="27">
        <v>44228</v>
      </c>
      <c r="D4204" s="1">
        <v>52231</v>
      </c>
      <c r="J4204" s="1" t="s">
        <v>0</v>
      </c>
      <c r="K4204" s="1" t="s">
        <v>49</v>
      </c>
      <c r="L4204" s="1">
        <v>-1</v>
      </c>
      <c r="M4204" s="1">
        <v>20</v>
      </c>
      <c r="N4204" s="6"/>
      <c r="O4204" s="6">
        <v>20</v>
      </c>
      <c r="P4204" s="6">
        <v>-83535.37</v>
      </c>
      <c r="R4204" s="31">
        <v>-20</v>
      </c>
      <c r="S4204" s="28">
        <v>44255</v>
      </c>
    </row>
    <row r="4205" spans="1:19" x14ac:dyDescent="0.2">
      <c r="A4205" s="29">
        <v>42735</v>
      </c>
      <c r="B4205" s="1" t="s">
        <v>200</v>
      </c>
      <c r="C4205" s="27">
        <v>44228</v>
      </c>
      <c r="D4205" s="1">
        <v>52231</v>
      </c>
      <c r="J4205" s="1" t="s">
        <v>0</v>
      </c>
      <c r="K4205" s="1" t="s">
        <v>49</v>
      </c>
      <c r="L4205" s="1">
        <v>-1</v>
      </c>
      <c r="M4205" s="1">
        <v>20</v>
      </c>
      <c r="N4205" s="6"/>
      <c r="O4205" s="6">
        <v>20</v>
      </c>
      <c r="P4205" s="6">
        <v>-88775.37</v>
      </c>
      <c r="R4205" s="31">
        <v>-20</v>
      </c>
      <c r="S4205" s="28">
        <v>44255</v>
      </c>
    </row>
    <row r="4206" spans="1:19" x14ac:dyDescent="0.2">
      <c r="A4206" s="29">
        <v>43454</v>
      </c>
      <c r="B4206" s="1" t="s">
        <v>789</v>
      </c>
      <c r="C4206" s="27">
        <v>44228</v>
      </c>
      <c r="J4206" s="1" t="s">
        <v>0</v>
      </c>
      <c r="K4206" s="1" t="s">
        <v>59</v>
      </c>
      <c r="L4206" s="1">
        <v>1</v>
      </c>
      <c r="M4206" s="1">
        <v>48</v>
      </c>
      <c r="N4206" s="6">
        <v>48</v>
      </c>
      <c r="O4206" s="6"/>
      <c r="P4206" s="6">
        <v>-89477.37</v>
      </c>
      <c r="R4206" s="31">
        <v>48</v>
      </c>
      <c r="S4206" s="28">
        <v>44255</v>
      </c>
    </row>
    <row r="4207" spans="1:19" x14ac:dyDescent="0.2">
      <c r="A4207" s="29">
        <v>43473</v>
      </c>
      <c r="B4207" s="1" t="s">
        <v>200</v>
      </c>
      <c r="C4207" s="27">
        <v>44228</v>
      </c>
      <c r="D4207" s="1">
        <v>52443</v>
      </c>
      <c r="J4207" s="1" t="s">
        <v>0</v>
      </c>
      <c r="K4207" s="1" t="s">
        <v>49</v>
      </c>
      <c r="L4207" s="1">
        <v>-1</v>
      </c>
      <c r="M4207" s="1">
        <v>840</v>
      </c>
      <c r="N4207" s="6"/>
      <c r="O4207" s="6">
        <v>840</v>
      </c>
      <c r="P4207" s="6">
        <v>-90317.37</v>
      </c>
      <c r="R4207" s="31">
        <v>-840</v>
      </c>
      <c r="S4207" s="28">
        <v>44255</v>
      </c>
    </row>
    <row r="4208" spans="1:19" x14ac:dyDescent="0.2">
      <c r="A4208" s="29">
        <v>43473</v>
      </c>
      <c r="B4208" s="1" t="s">
        <v>200</v>
      </c>
      <c r="C4208" s="27">
        <v>44228</v>
      </c>
      <c r="D4208" s="1">
        <v>52443</v>
      </c>
      <c r="J4208" s="1" t="s">
        <v>0</v>
      </c>
      <c r="K4208" s="1" t="s">
        <v>49</v>
      </c>
      <c r="L4208" s="1">
        <v>-1</v>
      </c>
      <c r="M4208" s="1">
        <v>80</v>
      </c>
      <c r="N4208" s="6"/>
      <c r="O4208" s="6">
        <v>80</v>
      </c>
      <c r="P4208" s="6">
        <v>-90417.37</v>
      </c>
      <c r="R4208" s="31">
        <v>-80</v>
      </c>
      <c r="S4208" s="28">
        <v>44255</v>
      </c>
    </row>
    <row r="4209" spans="1:19" x14ac:dyDescent="0.2">
      <c r="A4209" s="29">
        <v>43473</v>
      </c>
      <c r="B4209" s="1" t="s">
        <v>200</v>
      </c>
      <c r="C4209" s="27">
        <v>44228</v>
      </c>
      <c r="D4209" s="1">
        <v>52443</v>
      </c>
      <c r="J4209" s="1" t="s">
        <v>0</v>
      </c>
      <c r="K4209" s="1" t="s">
        <v>49</v>
      </c>
      <c r="L4209" s="1">
        <v>-1</v>
      </c>
      <c r="M4209" s="1">
        <v>20</v>
      </c>
      <c r="N4209" s="6"/>
      <c r="O4209" s="6">
        <v>20</v>
      </c>
      <c r="P4209" s="6">
        <v>-90337.37</v>
      </c>
      <c r="R4209" s="31">
        <v>-20</v>
      </c>
      <c r="S4209" s="28">
        <v>44255</v>
      </c>
    </row>
    <row r="4210" spans="1:19" x14ac:dyDescent="0.2">
      <c r="A4210" s="29">
        <v>43474</v>
      </c>
      <c r="B4210" s="1" t="s">
        <v>200</v>
      </c>
      <c r="C4210" s="27">
        <v>44228</v>
      </c>
      <c r="D4210" s="1">
        <v>52444</v>
      </c>
      <c r="J4210" s="1" t="s">
        <v>0</v>
      </c>
      <c r="K4210" s="1" t="s">
        <v>49</v>
      </c>
      <c r="L4210" s="1">
        <v>-1</v>
      </c>
      <c r="M4210" s="1">
        <v>280</v>
      </c>
      <c r="N4210" s="6"/>
      <c r="O4210" s="6">
        <v>280</v>
      </c>
      <c r="P4210" s="6">
        <v>-90697.37</v>
      </c>
      <c r="R4210" s="31">
        <v>-280</v>
      </c>
      <c r="S4210" s="28">
        <v>44255</v>
      </c>
    </row>
    <row r="4211" spans="1:19" x14ac:dyDescent="0.2">
      <c r="A4211" s="29">
        <v>43474</v>
      </c>
      <c r="B4211" s="1" t="s">
        <v>200</v>
      </c>
      <c r="C4211" s="27">
        <v>44228</v>
      </c>
      <c r="D4211" s="1">
        <v>52444</v>
      </c>
      <c r="J4211" s="1" t="s">
        <v>0</v>
      </c>
      <c r="K4211" s="1" t="s">
        <v>49</v>
      </c>
      <c r="L4211" s="1">
        <v>-2</v>
      </c>
      <c r="M4211" s="1">
        <v>40</v>
      </c>
      <c r="N4211" s="6"/>
      <c r="O4211" s="6">
        <v>80</v>
      </c>
      <c r="P4211" s="6">
        <v>-90777.37</v>
      </c>
      <c r="R4211" s="31">
        <v>-80</v>
      </c>
      <c r="S4211" s="28">
        <v>44255</v>
      </c>
    </row>
    <row r="4212" spans="1:19" x14ac:dyDescent="0.2">
      <c r="A4212" s="29">
        <v>43475</v>
      </c>
      <c r="B4212" s="1" t="s">
        <v>200</v>
      </c>
      <c r="C4212" s="27">
        <v>44228</v>
      </c>
      <c r="D4212" s="1">
        <v>52445</v>
      </c>
      <c r="J4212" s="1" t="s">
        <v>0</v>
      </c>
      <c r="K4212" s="1" t="s">
        <v>49</v>
      </c>
      <c r="L4212" s="1">
        <v>-1</v>
      </c>
      <c r="M4212" s="1">
        <v>436</v>
      </c>
      <c r="N4212" s="6"/>
      <c r="O4212" s="6">
        <v>436</v>
      </c>
      <c r="P4212" s="6">
        <v>-91213.37</v>
      </c>
      <c r="R4212" s="31">
        <v>-436</v>
      </c>
      <c r="S4212" s="28">
        <v>44255</v>
      </c>
    </row>
    <row r="4213" spans="1:19" x14ac:dyDescent="0.2">
      <c r="A4213" s="29">
        <v>43475</v>
      </c>
      <c r="B4213" s="1" t="s">
        <v>200</v>
      </c>
      <c r="C4213" s="27">
        <v>44228</v>
      </c>
      <c r="D4213" s="1">
        <v>52445</v>
      </c>
      <c r="J4213" s="1" t="s">
        <v>0</v>
      </c>
      <c r="K4213" s="1" t="s">
        <v>49</v>
      </c>
      <c r="L4213" s="1">
        <v>-1</v>
      </c>
      <c r="M4213" s="1">
        <v>40</v>
      </c>
      <c r="N4213" s="6"/>
      <c r="O4213" s="6">
        <v>40</v>
      </c>
      <c r="P4213" s="6">
        <v>-91253.37</v>
      </c>
      <c r="R4213" s="31">
        <v>-40</v>
      </c>
      <c r="S4213" s="28">
        <v>44255</v>
      </c>
    </row>
    <row r="4214" spans="1:19" x14ac:dyDescent="0.2">
      <c r="A4214" s="29">
        <v>43476</v>
      </c>
      <c r="B4214" s="1" t="s">
        <v>200</v>
      </c>
      <c r="C4214" s="27">
        <v>44228</v>
      </c>
      <c r="D4214" s="1">
        <v>52446</v>
      </c>
      <c r="J4214" s="1" t="s">
        <v>0</v>
      </c>
      <c r="K4214" s="1" t="s">
        <v>49</v>
      </c>
      <c r="L4214" s="1">
        <v>-1</v>
      </c>
      <c r="M4214" s="1">
        <v>776</v>
      </c>
      <c r="N4214" s="6"/>
      <c r="O4214" s="6">
        <v>776</v>
      </c>
      <c r="P4214" s="6">
        <v>-92029.37</v>
      </c>
      <c r="R4214" s="31">
        <v>-776</v>
      </c>
      <c r="S4214" s="28">
        <v>44255</v>
      </c>
    </row>
    <row r="4215" spans="1:19" x14ac:dyDescent="0.2">
      <c r="A4215" s="29">
        <v>43476</v>
      </c>
      <c r="B4215" s="1" t="s">
        <v>200</v>
      </c>
      <c r="C4215" s="27">
        <v>44228</v>
      </c>
      <c r="D4215" s="1">
        <v>52446</v>
      </c>
      <c r="J4215" s="1" t="s">
        <v>0</v>
      </c>
      <c r="K4215" s="1" t="s">
        <v>49</v>
      </c>
      <c r="L4215" s="1">
        <v>-1</v>
      </c>
      <c r="M4215" s="1">
        <v>80</v>
      </c>
      <c r="N4215" s="6"/>
      <c r="O4215" s="6">
        <v>80</v>
      </c>
      <c r="P4215" s="6">
        <v>-92109.37</v>
      </c>
      <c r="R4215" s="31">
        <v>-80</v>
      </c>
      <c r="S4215" s="28">
        <v>44255</v>
      </c>
    </row>
    <row r="4216" spans="1:19" x14ac:dyDescent="0.2">
      <c r="A4216" s="29">
        <v>43477</v>
      </c>
      <c r="B4216" s="1" t="s">
        <v>200</v>
      </c>
      <c r="C4216" s="27">
        <v>44228</v>
      </c>
      <c r="D4216" s="1">
        <v>52447</v>
      </c>
      <c r="J4216" s="1" t="s">
        <v>0</v>
      </c>
      <c r="K4216" s="1" t="s">
        <v>49</v>
      </c>
      <c r="L4216" s="1">
        <v>-1</v>
      </c>
      <c r="M4216" s="1">
        <v>700</v>
      </c>
      <c r="N4216" s="6"/>
      <c r="O4216" s="6">
        <v>700</v>
      </c>
      <c r="P4216" s="6">
        <v>-92809.37</v>
      </c>
      <c r="R4216" s="31">
        <v>-700</v>
      </c>
      <c r="S4216" s="28">
        <v>44255</v>
      </c>
    </row>
    <row r="4217" spans="1:19" x14ac:dyDescent="0.2">
      <c r="A4217" s="29">
        <v>43477</v>
      </c>
      <c r="B4217" s="1" t="s">
        <v>200</v>
      </c>
      <c r="C4217" s="27">
        <v>44228</v>
      </c>
      <c r="D4217" s="1">
        <v>52447</v>
      </c>
      <c r="J4217" s="1" t="s">
        <v>0</v>
      </c>
      <c r="K4217" s="1" t="s">
        <v>49</v>
      </c>
      <c r="L4217" s="1">
        <v>-1</v>
      </c>
      <c r="M4217" s="1">
        <v>80</v>
      </c>
      <c r="N4217" s="6"/>
      <c r="O4217" s="6">
        <v>80</v>
      </c>
      <c r="P4217" s="6">
        <v>-92889.37</v>
      </c>
      <c r="R4217" s="31">
        <v>-80</v>
      </c>
      <c r="S4217" s="28">
        <v>44255</v>
      </c>
    </row>
    <row r="4218" spans="1:19" x14ac:dyDescent="0.2">
      <c r="A4218" s="29">
        <v>43477</v>
      </c>
      <c r="B4218" s="1" t="s">
        <v>200</v>
      </c>
      <c r="C4218" s="27">
        <v>44228</v>
      </c>
      <c r="D4218" s="1">
        <v>52447</v>
      </c>
      <c r="J4218" s="1" t="s">
        <v>0</v>
      </c>
      <c r="K4218" s="1" t="s">
        <v>49</v>
      </c>
      <c r="L4218" s="1">
        <v>-2</v>
      </c>
      <c r="M4218" s="1">
        <v>40</v>
      </c>
      <c r="N4218" s="6"/>
      <c r="O4218" s="6">
        <v>80</v>
      </c>
      <c r="P4218" s="6">
        <v>-92969.37</v>
      </c>
      <c r="R4218" s="31">
        <v>-80</v>
      </c>
      <c r="S4218" s="28">
        <v>44255</v>
      </c>
    </row>
    <row r="4219" spans="1:19" x14ac:dyDescent="0.2">
      <c r="A4219" s="29">
        <v>43478</v>
      </c>
      <c r="B4219" s="1" t="s">
        <v>200</v>
      </c>
      <c r="C4219" s="27">
        <v>44228</v>
      </c>
      <c r="D4219" s="1">
        <v>52448</v>
      </c>
      <c r="J4219" s="1" t="s">
        <v>0</v>
      </c>
      <c r="K4219" s="1" t="s">
        <v>49</v>
      </c>
      <c r="L4219" s="1">
        <v>-1</v>
      </c>
      <c r="M4219" s="1">
        <v>766</v>
      </c>
      <c r="N4219" s="6"/>
      <c r="O4219" s="6">
        <v>766</v>
      </c>
      <c r="P4219" s="6">
        <v>-93735.37</v>
      </c>
      <c r="R4219" s="31">
        <v>-766</v>
      </c>
      <c r="S4219" s="28">
        <v>44255</v>
      </c>
    </row>
    <row r="4220" spans="1:19" x14ac:dyDescent="0.2">
      <c r="A4220" s="29">
        <v>43478</v>
      </c>
      <c r="B4220" s="1" t="s">
        <v>200</v>
      </c>
      <c r="C4220" s="27">
        <v>44228</v>
      </c>
      <c r="D4220" s="1">
        <v>52448</v>
      </c>
      <c r="J4220" s="1" t="s">
        <v>0</v>
      </c>
      <c r="K4220" s="1" t="s">
        <v>49</v>
      </c>
      <c r="L4220" s="1">
        <v>-1</v>
      </c>
      <c r="M4220" s="1">
        <v>80</v>
      </c>
      <c r="N4220" s="6"/>
      <c r="O4220" s="6">
        <v>80</v>
      </c>
      <c r="P4220" s="6">
        <v>-93815.37</v>
      </c>
      <c r="R4220" s="31">
        <v>-80</v>
      </c>
      <c r="S4220" s="28">
        <v>44255</v>
      </c>
    </row>
    <row r="4221" spans="1:19" x14ac:dyDescent="0.2">
      <c r="A4221" s="29">
        <v>43479</v>
      </c>
      <c r="B4221" s="1" t="s">
        <v>200</v>
      </c>
      <c r="C4221" s="27">
        <v>44228</v>
      </c>
      <c r="D4221" s="1">
        <v>52449</v>
      </c>
      <c r="J4221" s="1" t="s">
        <v>0</v>
      </c>
      <c r="K4221" s="1" t="s">
        <v>49</v>
      </c>
      <c r="L4221" s="1">
        <v>-1</v>
      </c>
      <c r="M4221" s="1">
        <v>460</v>
      </c>
      <c r="N4221" s="6"/>
      <c r="O4221" s="6">
        <v>460</v>
      </c>
      <c r="P4221" s="6">
        <v>-94275.37</v>
      </c>
      <c r="R4221" s="31">
        <v>-460</v>
      </c>
      <c r="S4221" s="28">
        <v>44255</v>
      </c>
    </row>
    <row r="4222" spans="1:19" x14ac:dyDescent="0.2">
      <c r="A4222" s="29">
        <v>43479</v>
      </c>
      <c r="B4222" s="1" t="s">
        <v>200</v>
      </c>
      <c r="C4222" s="27">
        <v>44228</v>
      </c>
      <c r="D4222" s="1">
        <v>52449</v>
      </c>
      <c r="J4222" s="1" t="s">
        <v>0</v>
      </c>
      <c r="K4222" s="1" t="s">
        <v>49</v>
      </c>
      <c r="L4222" s="1">
        <v>-1</v>
      </c>
      <c r="M4222" s="1">
        <v>80</v>
      </c>
      <c r="N4222" s="6"/>
      <c r="O4222" s="6">
        <v>80</v>
      </c>
      <c r="P4222" s="6">
        <v>-94355.37</v>
      </c>
      <c r="R4222" s="31">
        <v>-80</v>
      </c>
      <c r="S4222" s="28">
        <v>44255</v>
      </c>
    </row>
    <row r="4223" spans="1:19" x14ac:dyDescent="0.2">
      <c r="A4223" s="29">
        <v>43480</v>
      </c>
      <c r="B4223" s="1" t="s">
        <v>200</v>
      </c>
      <c r="C4223" s="27">
        <v>44228</v>
      </c>
      <c r="D4223" s="1">
        <v>52450</v>
      </c>
      <c r="J4223" s="1" t="s">
        <v>0</v>
      </c>
      <c r="K4223" s="1" t="s">
        <v>49</v>
      </c>
      <c r="L4223" s="1">
        <v>-1</v>
      </c>
      <c r="M4223" s="1">
        <v>80</v>
      </c>
      <c r="N4223" s="6"/>
      <c r="O4223" s="6">
        <v>80</v>
      </c>
      <c r="P4223" s="6">
        <v>-94435.37</v>
      </c>
      <c r="R4223" s="31">
        <v>-80</v>
      </c>
      <c r="S4223" s="28">
        <v>44255</v>
      </c>
    </row>
    <row r="4224" spans="1:19" x14ac:dyDescent="0.2">
      <c r="A4224" s="29">
        <v>43481</v>
      </c>
      <c r="B4224" s="1" t="s">
        <v>200</v>
      </c>
      <c r="C4224" s="27">
        <v>44228</v>
      </c>
      <c r="D4224" s="1">
        <v>52451</v>
      </c>
      <c r="J4224" s="1" t="s">
        <v>0</v>
      </c>
      <c r="K4224" s="1" t="s">
        <v>49</v>
      </c>
      <c r="L4224" s="1">
        <v>-1</v>
      </c>
      <c r="M4224" s="1">
        <v>216</v>
      </c>
      <c r="N4224" s="6"/>
      <c r="O4224" s="6">
        <v>216</v>
      </c>
      <c r="P4224" s="6">
        <v>-94651.37</v>
      </c>
      <c r="R4224" s="31">
        <v>-216</v>
      </c>
      <c r="S4224" s="28">
        <v>44255</v>
      </c>
    </row>
    <row r="4225" spans="1:19" x14ac:dyDescent="0.2">
      <c r="A4225" s="29">
        <v>43481</v>
      </c>
      <c r="B4225" s="1" t="s">
        <v>200</v>
      </c>
      <c r="C4225" s="27">
        <v>44228</v>
      </c>
      <c r="D4225" s="1">
        <v>52451</v>
      </c>
      <c r="J4225" s="1" t="s">
        <v>0</v>
      </c>
      <c r="K4225" s="1" t="s">
        <v>49</v>
      </c>
      <c r="L4225" s="1">
        <v>-1</v>
      </c>
      <c r="M4225" s="1">
        <v>80</v>
      </c>
      <c r="N4225" s="6"/>
      <c r="O4225" s="6">
        <v>80</v>
      </c>
      <c r="P4225" s="6">
        <v>-94731.37</v>
      </c>
      <c r="R4225" s="31">
        <v>-80</v>
      </c>
      <c r="S4225" s="28">
        <v>44255</v>
      </c>
    </row>
    <row r="4226" spans="1:19" x14ac:dyDescent="0.2">
      <c r="A4226" s="29">
        <v>43482</v>
      </c>
      <c r="B4226" s="1" t="s">
        <v>200</v>
      </c>
      <c r="C4226" s="27">
        <v>44228</v>
      </c>
      <c r="D4226" s="1">
        <v>52452</v>
      </c>
      <c r="J4226" s="1" t="s">
        <v>0</v>
      </c>
      <c r="K4226" s="1" t="s">
        <v>49</v>
      </c>
      <c r="L4226" s="1">
        <v>-1</v>
      </c>
      <c r="M4226" s="1">
        <v>442</v>
      </c>
      <c r="N4226" s="6"/>
      <c r="O4226" s="6">
        <v>442</v>
      </c>
      <c r="P4226" s="6">
        <v>-95173.37</v>
      </c>
      <c r="R4226" s="31">
        <v>-442</v>
      </c>
      <c r="S4226" s="28">
        <v>44255</v>
      </c>
    </row>
    <row r="4227" spans="1:19" x14ac:dyDescent="0.2">
      <c r="A4227" s="29">
        <v>43482</v>
      </c>
      <c r="B4227" s="1" t="s">
        <v>200</v>
      </c>
      <c r="C4227" s="27">
        <v>44228</v>
      </c>
      <c r="D4227" s="1">
        <v>52452</v>
      </c>
      <c r="J4227" s="1" t="s">
        <v>0</v>
      </c>
      <c r="K4227" s="1" t="s">
        <v>49</v>
      </c>
      <c r="L4227" s="1">
        <v>-2</v>
      </c>
      <c r="M4227" s="1">
        <v>40</v>
      </c>
      <c r="N4227" s="6"/>
      <c r="O4227" s="6">
        <v>80</v>
      </c>
      <c r="P4227" s="6">
        <v>-95253.37</v>
      </c>
      <c r="R4227" s="31">
        <v>-80</v>
      </c>
      <c r="S4227" s="28">
        <v>44255</v>
      </c>
    </row>
    <row r="4228" spans="1:19" x14ac:dyDescent="0.2">
      <c r="A4228" s="29">
        <v>43482</v>
      </c>
      <c r="B4228" s="1" t="s">
        <v>200</v>
      </c>
      <c r="C4228" s="27">
        <v>44228</v>
      </c>
      <c r="D4228" s="1">
        <v>52452</v>
      </c>
      <c r="J4228" s="1" t="s">
        <v>0</v>
      </c>
      <c r="K4228" s="1" t="s">
        <v>49</v>
      </c>
      <c r="L4228" s="1">
        <v>-1</v>
      </c>
      <c r="M4228" s="1">
        <v>80</v>
      </c>
      <c r="N4228" s="6"/>
      <c r="O4228" s="6">
        <v>80</v>
      </c>
      <c r="P4228" s="6">
        <v>-95333.37</v>
      </c>
      <c r="R4228" s="31">
        <v>-80</v>
      </c>
      <c r="S4228" s="28">
        <v>44255</v>
      </c>
    </row>
    <row r="4229" spans="1:19" x14ac:dyDescent="0.2">
      <c r="A4229" s="29">
        <v>43483</v>
      </c>
      <c r="B4229" s="1" t="s">
        <v>200</v>
      </c>
      <c r="C4229" s="27">
        <v>44228</v>
      </c>
      <c r="D4229" s="1">
        <v>52453</v>
      </c>
      <c r="J4229" s="1" t="s">
        <v>0</v>
      </c>
      <c r="K4229" s="1" t="s">
        <v>49</v>
      </c>
      <c r="L4229" s="1">
        <v>-1</v>
      </c>
      <c r="M4229" s="1">
        <v>1100</v>
      </c>
      <c r="N4229" s="6"/>
      <c r="O4229" s="6">
        <v>1100</v>
      </c>
      <c r="P4229" s="6">
        <v>-96433.37</v>
      </c>
      <c r="R4229" s="31">
        <v>-1100</v>
      </c>
      <c r="S4229" s="28">
        <v>44255</v>
      </c>
    </row>
    <row r="4230" spans="1:19" x14ac:dyDescent="0.2">
      <c r="A4230" s="29">
        <v>43484</v>
      </c>
      <c r="B4230" s="1" t="s">
        <v>200</v>
      </c>
      <c r="C4230" s="27">
        <v>44228</v>
      </c>
      <c r="D4230" s="1">
        <v>52454</v>
      </c>
      <c r="J4230" s="1" t="s">
        <v>0</v>
      </c>
      <c r="K4230" s="1" t="s">
        <v>49</v>
      </c>
      <c r="L4230" s="1">
        <v>-1</v>
      </c>
      <c r="M4230" s="1">
        <v>386</v>
      </c>
      <c r="N4230" s="6"/>
      <c r="O4230" s="6">
        <v>386</v>
      </c>
      <c r="P4230" s="6">
        <v>-96819.37</v>
      </c>
      <c r="R4230" s="31">
        <v>-386</v>
      </c>
      <c r="S4230" s="28">
        <v>44255</v>
      </c>
    </row>
    <row r="4231" spans="1:19" x14ac:dyDescent="0.2">
      <c r="A4231" s="29">
        <v>43484</v>
      </c>
      <c r="B4231" s="1" t="s">
        <v>200</v>
      </c>
      <c r="C4231" s="27">
        <v>44228</v>
      </c>
      <c r="D4231" s="1">
        <v>52454</v>
      </c>
      <c r="J4231" s="1" t="s">
        <v>0</v>
      </c>
      <c r="K4231" s="1" t="s">
        <v>49</v>
      </c>
      <c r="L4231" s="1">
        <v>-1</v>
      </c>
      <c r="M4231" s="1">
        <v>80</v>
      </c>
      <c r="N4231" s="6"/>
      <c r="O4231" s="6">
        <v>80</v>
      </c>
      <c r="P4231" s="6">
        <v>-96899.37</v>
      </c>
      <c r="R4231" s="31">
        <v>-80</v>
      </c>
      <c r="S4231" s="28">
        <v>44255</v>
      </c>
    </row>
    <row r="4232" spans="1:19" x14ac:dyDescent="0.2">
      <c r="A4232" s="29">
        <v>43487</v>
      </c>
      <c r="B4232" s="1" t="s">
        <v>200</v>
      </c>
      <c r="C4232" s="27">
        <v>44228</v>
      </c>
      <c r="D4232" s="1">
        <v>52457</v>
      </c>
      <c r="J4232" s="1" t="s">
        <v>0</v>
      </c>
      <c r="K4232" s="1" t="s">
        <v>49</v>
      </c>
      <c r="L4232" s="1">
        <v>-1</v>
      </c>
      <c r="M4232" s="1">
        <v>496</v>
      </c>
      <c r="N4232" s="6"/>
      <c r="O4232" s="6">
        <v>496</v>
      </c>
      <c r="P4232" s="6">
        <v>-97395.37</v>
      </c>
      <c r="R4232" s="31">
        <v>-496</v>
      </c>
      <c r="S4232" s="28">
        <v>44255</v>
      </c>
    </row>
    <row r="4233" spans="1:19" x14ac:dyDescent="0.2">
      <c r="A4233" s="29">
        <v>43487</v>
      </c>
      <c r="B4233" s="1" t="s">
        <v>200</v>
      </c>
      <c r="C4233" s="27">
        <v>44228</v>
      </c>
      <c r="D4233" s="1">
        <v>52457</v>
      </c>
      <c r="J4233" s="1" t="s">
        <v>0</v>
      </c>
      <c r="K4233" s="1" t="s">
        <v>49</v>
      </c>
      <c r="L4233" s="1">
        <v>-1</v>
      </c>
      <c r="M4233" s="1">
        <v>80</v>
      </c>
      <c r="N4233" s="6"/>
      <c r="O4233" s="6">
        <v>80</v>
      </c>
      <c r="P4233" s="6">
        <v>-97475.37</v>
      </c>
      <c r="R4233" s="31">
        <v>-80</v>
      </c>
      <c r="S4233" s="28">
        <v>44255</v>
      </c>
    </row>
    <row r="4234" spans="1:19" x14ac:dyDescent="0.2">
      <c r="A4234" s="29">
        <v>43488</v>
      </c>
      <c r="B4234" s="1" t="s">
        <v>200</v>
      </c>
      <c r="C4234" s="27">
        <v>44228</v>
      </c>
      <c r="D4234" s="1">
        <v>52458</v>
      </c>
      <c r="J4234" s="1" t="s">
        <v>0</v>
      </c>
      <c r="K4234" s="1" t="s">
        <v>49</v>
      </c>
      <c r="L4234" s="1">
        <v>-1</v>
      </c>
      <c r="M4234" s="1">
        <v>500</v>
      </c>
      <c r="N4234" s="6"/>
      <c r="O4234" s="6">
        <v>500</v>
      </c>
      <c r="P4234" s="6">
        <v>-97975.37</v>
      </c>
      <c r="R4234" s="31">
        <v>-500</v>
      </c>
      <c r="S4234" s="28">
        <v>44255</v>
      </c>
    </row>
    <row r="4235" spans="1:19" x14ac:dyDescent="0.2">
      <c r="A4235" s="29">
        <v>43489</v>
      </c>
      <c r="B4235" s="1" t="s">
        <v>200</v>
      </c>
      <c r="C4235" s="27">
        <v>44228</v>
      </c>
      <c r="D4235" s="1">
        <v>52459</v>
      </c>
      <c r="J4235" s="1" t="s">
        <v>0</v>
      </c>
      <c r="K4235" s="1" t="s">
        <v>49</v>
      </c>
      <c r="L4235" s="1">
        <v>-1</v>
      </c>
      <c r="M4235" s="1">
        <v>156</v>
      </c>
      <c r="N4235" s="6"/>
      <c r="O4235" s="6">
        <v>156</v>
      </c>
      <c r="P4235" s="6">
        <v>-98131.37</v>
      </c>
      <c r="R4235" s="31">
        <v>-156</v>
      </c>
      <c r="S4235" s="28">
        <v>44255</v>
      </c>
    </row>
    <row r="4236" spans="1:19" x14ac:dyDescent="0.2">
      <c r="A4236" s="29">
        <v>43489</v>
      </c>
      <c r="B4236" s="1" t="s">
        <v>200</v>
      </c>
      <c r="C4236" s="27">
        <v>44228</v>
      </c>
      <c r="D4236" s="1">
        <v>52459</v>
      </c>
      <c r="J4236" s="1" t="s">
        <v>0</v>
      </c>
      <c r="K4236" s="1" t="s">
        <v>49</v>
      </c>
      <c r="L4236" s="1">
        <v>-2</v>
      </c>
      <c r="M4236" s="1">
        <v>40</v>
      </c>
      <c r="N4236" s="6"/>
      <c r="O4236" s="6">
        <v>80</v>
      </c>
      <c r="P4236" s="6">
        <v>-98211.37</v>
      </c>
      <c r="R4236" s="31">
        <v>-80</v>
      </c>
      <c r="S4236" s="28">
        <v>44255</v>
      </c>
    </row>
    <row r="4237" spans="1:19" x14ac:dyDescent="0.2">
      <c r="A4237" s="29">
        <v>43490</v>
      </c>
      <c r="B4237" s="1" t="s">
        <v>200</v>
      </c>
      <c r="C4237" s="27">
        <v>44228</v>
      </c>
      <c r="D4237" s="1">
        <v>52460</v>
      </c>
      <c r="J4237" s="1" t="s">
        <v>0</v>
      </c>
      <c r="K4237" s="1" t="s">
        <v>49</v>
      </c>
      <c r="L4237" s="1">
        <v>-1</v>
      </c>
      <c r="M4237" s="1">
        <v>1728</v>
      </c>
      <c r="N4237" s="6"/>
      <c r="O4237" s="6">
        <v>1728</v>
      </c>
      <c r="P4237" s="6">
        <v>-99939.37</v>
      </c>
      <c r="R4237" s="31">
        <v>-1728</v>
      </c>
      <c r="S4237" s="28">
        <v>44255</v>
      </c>
    </row>
    <row r="4238" spans="1:19" x14ac:dyDescent="0.2">
      <c r="A4238" s="29">
        <v>43490</v>
      </c>
      <c r="B4238" s="1" t="s">
        <v>200</v>
      </c>
      <c r="C4238" s="27">
        <v>44228</v>
      </c>
      <c r="D4238" s="1">
        <v>52460</v>
      </c>
      <c r="J4238" s="1" t="s">
        <v>0</v>
      </c>
      <c r="K4238" s="1" t="s">
        <v>49</v>
      </c>
      <c r="L4238" s="1">
        <v>-2</v>
      </c>
      <c r="M4238" s="1">
        <v>80</v>
      </c>
      <c r="N4238" s="6"/>
      <c r="O4238" s="6">
        <v>160</v>
      </c>
      <c r="P4238" s="6">
        <v>-100099.37</v>
      </c>
      <c r="R4238" s="31">
        <v>-160</v>
      </c>
      <c r="S4238" s="28">
        <v>44255</v>
      </c>
    </row>
    <row r="4239" spans="1:19" x14ac:dyDescent="0.2">
      <c r="A4239" s="29">
        <v>43491</v>
      </c>
      <c r="B4239" s="1" t="s">
        <v>200</v>
      </c>
      <c r="C4239" s="27">
        <v>44228</v>
      </c>
      <c r="D4239" s="1">
        <v>52461</v>
      </c>
      <c r="J4239" s="1" t="s">
        <v>0</v>
      </c>
      <c r="K4239" s="1" t="s">
        <v>49</v>
      </c>
      <c r="L4239" s="1">
        <v>-1</v>
      </c>
      <c r="M4239" s="1">
        <v>318</v>
      </c>
      <c r="N4239" s="6"/>
      <c r="O4239" s="6">
        <v>318</v>
      </c>
      <c r="P4239" s="6">
        <v>-100417.37</v>
      </c>
      <c r="R4239" s="31">
        <v>-318</v>
      </c>
      <c r="S4239" s="28">
        <v>44255</v>
      </c>
    </row>
    <row r="4240" spans="1:19" x14ac:dyDescent="0.2">
      <c r="A4240" s="29">
        <v>43491</v>
      </c>
      <c r="B4240" s="1" t="s">
        <v>200</v>
      </c>
      <c r="C4240" s="27">
        <v>44228</v>
      </c>
      <c r="D4240" s="1">
        <v>52461</v>
      </c>
      <c r="J4240" s="1" t="s">
        <v>0</v>
      </c>
      <c r="K4240" s="1" t="s">
        <v>49</v>
      </c>
      <c r="L4240" s="1">
        <v>-2</v>
      </c>
      <c r="M4240" s="1">
        <v>40</v>
      </c>
      <c r="N4240" s="6"/>
      <c r="O4240" s="6">
        <v>80</v>
      </c>
      <c r="P4240" s="6">
        <v>-100497.37</v>
      </c>
      <c r="R4240" s="31">
        <v>-80</v>
      </c>
      <c r="S4240" s="28">
        <v>44255</v>
      </c>
    </row>
    <row r="4241" spans="1:19" x14ac:dyDescent="0.2">
      <c r="A4241" s="29">
        <v>43493</v>
      </c>
      <c r="B4241" s="1" t="s">
        <v>200</v>
      </c>
      <c r="C4241" s="27">
        <v>44228</v>
      </c>
      <c r="D4241" s="1">
        <v>52463</v>
      </c>
      <c r="J4241" s="1" t="s">
        <v>0</v>
      </c>
      <c r="K4241" s="1" t="s">
        <v>49</v>
      </c>
      <c r="L4241" s="1">
        <v>-1</v>
      </c>
      <c r="M4241" s="1">
        <v>1142</v>
      </c>
      <c r="N4241" s="6"/>
      <c r="O4241" s="6">
        <v>1142</v>
      </c>
      <c r="P4241" s="6">
        <v>-101639.37</v>
      </c>
      <c r="R4241" s="31">
        <v>-1142</v>
      </c>
      <c r="S4241" s="28">
        <v>44255</v>
      </c>
    </row>
    <row r="4242" spans="1:19" x14ac:dyDescent="0.2">
      <c r="A4242" s="29">
        <v>43493</v>
      </c>
      <c r="B4242" s="1" t="s">
        <v>200</v>
      </c>
      <c r="C4242" s="27">
        <v>44228</v>
      </c>
      <c r="D4242" s="1">
        <v>52463</v>
      </c>
      <c r="J4242" s="1" t="s">
        <v>0</v>
      </c>
      <c r="K4242" s="1" t="s">
        <v>49</v>
      </c>
      <c r="L4242" s="1">
        <v>-2</v>
      </c>
      <c r="M4242" s="1">
        <v>80</v>
      </c>
      <c r="N4242" s="6"/>
      <c r="O4242" s="6">
        <v>160</v>
      </c>
      <c r="P4242" s="6">
        <v>-101799.37</v>
      </c>
      <c r="R4242" s="31">
        <v>-160</v>
      </c>
      <c r="S4242" s="28">
        <v>44255</v>
      </c>
    </row>
    <row r="4243" spans="1:19" x14ac:dyDescent="0.2">
      <c r="A4243" s="29">
        <v>43494</v>
      </c>
      <c r="B4243" s="1" t="s">
        <v>200</v>
      </c>
      <c r="C4243" s="27">
        <v>44228</v>
      </c>
      <c r="D4243" s="1">
        <v>52464</v>
      </c>
      <c r="J4243" s="1" t="s">
        <v>0</v>
      </c>
      <c r="K4243" s="1" t="s">
        <v>49</v>
      </c>
      <c r="L4243" s="1">
        <v>-1</v>
      </c>
      <c r="M4243" s="1">
        <v>1230</v>
      </c>
      <c r="N4243" s="6"/>
      <c r="O4243" s="6">
        <v>1230</v>
      </c>
      <c r="P4243" s="6">
        <v>-103029.37</v>
      </c>
      <c r="R4243" s="31">
        <v>-1230</v>
      </c>
      <c r="S4243" s="28">
        <v>44255</v>
      </c>
    </row>
    <row r="4244" spans="1:19" x14ac:dyDescent="0.2">
      <c r="A4244" s="29">
        <v>43494</v>
      </c>
      <c r="B4244" s="1" t="s">
        <v>200</v>
      </c>
      <c r="C4244" s="27">
        <v>44228</v>
      </c>
      <c r="D4244" s="1">
        <v>52464</v>
      </c>
      <c r="J4244" s="1" t="s">
        <v>0</v>
      </c>
      <c r="K4244" s="1" t="s">
        <v>49</v>
      </c>
      <c r="L4244" s="1">
        <v>-2</v>
      </c>
      <c r="M4244" s="1">
        <v>80</v>
      </c>
      <c r="N4244" s="6"/>
      <c r="O4244" s="6">
        <v>160</v>
      </c>
      <c r="P4244" s="6">
        <v>-103189.37</v>
      </c>
      <c r="R4244" s="31">
        <v>-160</v>
      </c>
      <c r="S4244" s="28">
        <v>44255</v>
      </c>
    </row>
    <row r="4245" spans="1:19" x14ac:dyDescent="0.2">
      <c r="A4245" s="29">
        <v>43495</v>
      </c>
      <c r="B4245" s="1" t="s">
        <v>200</v>
      </c>
      <c r="C4245" s="27">
        <v>44228</v>
      </c>
      <c r="D4245" s="1">
        <v>52465</v>
      </c>
      <c r="J4245" s="1" t="s">
        <v>0</v>
      </c>
      <c r="K4245" s="1" t="s">
        <v>49</v>
      </c>
      <c r="L4245" s="1">
        <v>-1</v>
      </c>
      <c r="M4245" s="1">
        <v>361.62</v>
      </c>
      <c r="N4245" s="6"/>
      <c r="O4245" s="6">
        <v>361.62</v>
      </c>
      <c r="P4245" s="6">
        <v>-103550.99</v>
      </c>
      <c r="R4245" s="31">
        <v>-361.62</v>
      </c>
      <c r="S4245" s="28">
        <v>44255</v>
      </c>
    </row>
    <row r="4246" spans="1:19" x14ac:dyDescent="0.2">
      <c r="A4246" s="29">
        <v>43496</v>
      </c>
      <c r="B4246" s="1" t="s">
        <v>200</v>
      </c>
      <c r="C4246" s="27">
        <v>44228</v>
      </c>
      <c r="D4246" s="1">
        <v>52466</v>
      </c>
      <c r="J4246" s="1" t="s">
        <v>0</v>
      </c>
      <c r="K4246" s="1" t="s">
        <v>49</v>
      </c>
      <c r="L4246" s="1">
        <v>-1</v>
      </c>
      <c r="M4246" s="1">
        <v>300</v>
      </c>
      <c r="N4246" s="6"/>
      <c r="O4246" s="6">
        <v>300</v>
      </c>
      <c r="P4246" s="6">
        <v>-103850.99</v>
      </c>
      <c r="R4246" s="31">
        <v>-300</v>
      </c>
      <c r="S4246" s="28">
        <v>44255</v>
      </c>
    </row>
    <row r="4247" spans="1:19" x14ac:dyDescent="0.2">
      <c r="A4247" s="29">
        <v>43497</v>
      </c>
      <c r="B4247" s="1" t="s">
        <v>200</v>
      </c>
      <c r="C4247" s="27">
        <v>44228</v>
      </c>
      <c r="D4247" s="1">
        <v>52467</v>
      </c>
      <c r="J4247" s="1" t="s">
        <v>0</v>
      </c>
      <c r="K4247" s="1" t="s">
        <v>49</v>
      </c>
      <c r="L4247" s="1">
        <v>-1</v>
      </c>
      <c r="M4247" s="1">
        <v>300</v>
      </c>
      <c r="N4247" s="6"/>
      <c r="O4247" s="6">
        <v>300</v>
      </c>
      <c r="P4247" s="6">
        <v>-104150.99</v>
      </c>
      <c r="R4247" s="31">
        <v>-300</v>
      </c>
      <c r="S4247" s="28">
        <v>44255</v>
      </c>
    </row>
    <row r="4248" spans="1:19" x14ac:dyDescent="0.2">
      <c r="A4248" s="29">
        <v>43497</v>
      </c>
      <c r="B4248" s="1" t="s">
        <v>200</v>
      </c>
      <c r="C4248" s="27">
        <v>44228</v>
      </c>
      <c r="D4248" s="1">
        <v>52467</v>
      </c>
      <c r="J4248" s="1" t="s">
        <v>0</v>
      </c>
      <c r="K4248" s="1" t="s">
        <v>49</v>
      </c>
      <c r="L4248" s="1">
        <v>-1</v>
      </c>
      <c r="M4248" s="1">
        <v>80</v>
      </c>
      <c r="N4248" s="6"/>
      <c r="O4248" s="6">
        <v>80</v>
      </c>
      <c r="P4248" s="6">
        <v>-104230.99</v>
      </c>
      <c r="R4248" s="31">
        <v>-80</v>
      </c>
      <c r="S4248" s="28">
        <v>44255</v>
      </c>
    </row>
    <row r="4249" spans="1:19" x14ac:dyDescent="0.2">
      <c r="A4249" s="29">
        <v>43498</v>
      </c>
      <c r="B4249" s="1" t="s">
        <v>200</v>
      </c>
      <c r="C4249" s="27">
        <v>44228</v>
      </c>
      <c r="D4249" s="1">
        <v>52468</v>
      </c>
      <c r="J4249" s="1" t="s">
        <v>0</v>
      </c>
      <c r="K4249" s="1" t="s">
        <v>49</v>
      </c>
      <c r="L4249" s="1">
        <v>-1</v>
      </c>
      <c r="M4249" s="1">
        <v>1720</v>
      </c>
      <c r="N4249" s="6"/>
      <c r="O4249" s="6">
        <v>1720</v>
      </c>
      <c r="P4249" s="6">
        <v>-105950.99</v>
      </c>
      <c r="R4249" s="31">
        <v>-1720</v>
      </c>
      <c r="S4249" s="28">
        <v>44255</v>
      </c>
    </row>
    <row r="4250" spans="1:19" x14ac:dyDescent="0.2">
      <c r="A4250" s="29">
        <v>43498</v>
      </c>
      <c r="B4250" s="1" t="s">
        <v>200</v>
      </c>
      <c r="C4250" s="27">
        <v>44228</v>
      </c>
      <c r="D4250" s="1">
        <v>52468</v>
      </c>
      <c r="J4250" s="1" t="s">
        <v>0</v>
      </c>
      <c r="K4250" s="1" t="s">
        <v>49</v>
      </c>
      <c r="L4250" s="1">
        <v>-1</v>
      </c>
      <c r="M4250" s="1">
        <v>80</v>
      </c>
      <c r="N4250" s="6"/>
      <c r="O4250" s="6">
        <v>80</v>
      </c>
      <c r="P4250" s="6">
        <v>-106030.99</v>
      </c>
      <c r="R4250" s="31">
        <v>-80</v>
      </c>
      <c r="S4250" s="28">
        <v>44255</v>
      </c>
    </row>
    <row r="4251" spans="1:19" x14ac:dyDescent="0.2">
      <c r="A4251" s="29">
        <v>43499</v>
      </c>
      <c r="B4251" s="1" t="s">
        <v>200</v>
      </c>
      <c r="C4251" s="27">
        <v>44228</v>
      </c>
      <c r="D4251" s="1">
        <v>52469</v>
      </c>
      <c r="J4251" s="1" t="s">
        <v>0</v>
      </c>
      <c r="K4251" s="1" t="s">
        <v>49</v>
      </c>
      <c r="L4251" s="1">
        <v>-1</v>
      </c>
      <c r="M4251" s="1">
        <v>2892</v>
      </c>
      <c r="N4251" s="6"/>
      <c r="O4251" s="6">
        <v>2892</v>
      </c>
      <c r="P4251" s="6">
        <v>-108922.99</v>
      </c>
      <c r="R4251" s="31">
        <v>-2892</v>
      </c>
      <c r="S4251" s="28">
        <v>44255</v>
      </c>
    </row>
    <row r="4252" spans="1:19" x14ac:dyDescent="0.2">
      <c r="A4252" s="29">
        <v>43499</v>
      </c>
      <c r="B4252" s="1" t="s">
        <v>200</v>
      </c>
      <c r="C4252" s="27">
        <v>44228</v>
      </c>
      <c r="D4252" s="1">
        <v>52469</v>
      </c>
      <c r="J4252" s="1" t="s">
        <v>0</v>
      </c>
      <c r="K4252" s="1" t="s">
        <v>49</v>
      </c>
      <c r="L4252" s="1">
        <v>-4</v>
      </c>
      <c r="M4252" s="1">
        <v>80</v>
      </c>
      <c r="N4252" s="6"/>
      <c r="O4252" s="6">
        <v>320</v>
      </c>
      <c r="P4252" s="6">
        <v>-109242.99</v>
      </c>
      <c r="R4252" s="31">
        <v>-320</v>
      </c>
      <c r="S4252" s="28">
        <v>44255</v>
      </c>
    </row>
    <row r="4253" spans="1:19" x14ac:dyDescent="0.2">
      <c r="A4253" s="29">
        <v>43500</v>
      </c>
      <c r="B4253" s="1" t="s">
        <v>200</v>
      </c>
      <c r="C4253" s="27">
        <v>44228</v>
      </c>
      <c r="D4253" s="1">
        <v>52470</v>
      </c>
      <c r="J4253" s="1" t="s">
        <v>0</v>
      </c>
      <c r="K4253" s="1" t="s">
        <v>49</v>
      </c>
      <c r="L4253" s="1">
        <v>-1</v>
      </c>
      <c r="M4253" s="1">
        <v>564</v>
      </c>
      <c r="N4253" s="6"/>
      <c r="O4253" s="6">
        <v>564</v>
      </c>
      <c r="P4253" s="6">
        <v>-109806.99</v>
      </c>
      <c r="R4253" s="31">
        <v>-564</v>
      </c>
      <c r="S4253" s="28">
        <v>44255</v>
      </c>
    </row>
    <row r="4254" spans="1:19" x14ac:dyDescent="0.2">
      <c r="A4254" s="29">
        <v>43500</v>
      </c>
      <c r="B4254" s="1" t="s">
        <v>200</v>
      </c>
      <c r="C4254" s="27">
        <v>44228</v>
      </c>
      <c r="D4254" s="1">
        <v>52470</v>
      </c>
      <c r="J4254" s="1" t="s">
        <v>0</v>
      </c>
      <c r="K4254" s="1" t="s">
        <v>49</v>
      </c>
      <c r="L4254" s="1">
        <v>-1</v>
      </c>
      <c r="M4254" s="1">
        <v>80</v>
      </c>
      <c r="N4254" s="6"/>
      <c r="O4254" s="6">
        <v>80</v>
      </c>
      <c r="P4254" s="6">
        <v>-109886.99</v>
      </c>
      <c r="R4254" s="31">
        <v>-80</v>
      </c>
      <c r="S4254" s="28">
        <v>44255</v>
      </c>
    </row>
    <row r="4255" spans="1:19" x14ac:dyDescent="0.2">
      <c r="A4255" s="29">
        <v>43501</v>
      </c>
      <c r="B4255" s="1" t="s">
        <v>200</v>
      </c>
      <c r="C4255" s="27">
        <v>44228</v>
      </c>
      <c r="D4255" s="1">
        <v>52471</v>
      </c>
      <c r="J4255" s="1" t="s">
        <v>0</v>
      </c>
      <c r="K4255" s="1" t="s">
        <v>49</v>
      </c>
      <c r="L4255" s="1">
        <v>-1</v>
      </c>
      <c r="M4255" s="1">
        <v>1000</v>
      </c>
      <c r="N4255" s="6"/>
      <c r="O4255" s="6">
        <v>1000</v>
      </c>
      <c r="P4255" s="6">
        <v>-110886.99</v>
      </c>
      <c r="R4255" s="31">
        <v>-1000</v>
      </c>
      <c r="S4255" s="28">
        <v>44255</v>
      </c>
    </row>
    <row r="4256" spans="1:19" x14ac:dyDescent="0.2">
      <c r="A4256" s="29">
        <v>43502</v>
      </c>
      <c r="B4256" s="1" t="s">
        <v>200</v>
      </c>
      <c r="C4256" s="27">
        <v>44228</v>
      </c>
      <c r="D4256" s="1">
        <v>52472</v>
      </c>
      <c r="J4256" s="1" t="s">
        <v>0</v>
      </c>
      <c r="K4256" s="1" t="s">
        <v>49</v>
      </c>
      <c r="L4256" s="1">
        <v>-1</v>
      </c>
      <c r="M4256" s="1">
        <v>1744</v>
      </c>
      <c r="N4256" s="6"/>
      <c r="O4256" s="6">
        <v>1744</v>
      </c>
      <c r="P4256" s="6">
        <v>-112630.99</v>
      </c>
      <c r="R4256" s="31">
        <v>-1744</v>
      </c>
      <c r="S4256" s="28">
        <v>44255</v>
      </c>
    </row>
    <row r="4257" spans="1:19" x14ac:dyDescent="0.2">
      <c r="A4257" s="29">
        <v>43502</v>
      </c>
      <c r="B4257" s="1" t="s">
        <v>200</v>
      </c>
      <c r="C4257" s="27">
        <v>44228</v>
      </c>
      <c r="D4257" s="1">
        <v>52472</v>
      </c>
      <c r="J4257" s="1" t="s">
        <v>0</v>
      </c>
      <c r="K4257" s="1" t="s">
        <v>49</v>
      </c>
      <c r="L4257" s="1">
        <v>-1</v>
      </c>
      <c r="M4257" s="1">
        <v>80</v>
      </c>
      <c r="N4257" s="6"/>
      <c r="O4257" s="6">
        <v>80</v>
      </c>
      <c r="P4257" s="6">
        <v>-112710.99</v>
      </c>
      <c r="R4257" s="31">
        <v>-80</v>
      </c>
      <c r="S4257" s="28">
        <v>44255</v>
      </c>
    </row>
    <row r="4258" spans="1:19" x14ac:dyDescent="0.2">
      <c r="A4258" s="29">
        <v>43503</v>
      </c>
      <c r="B4258" s="1" t="s">
        <v>200</v>
      </c>
      <c r="C4258" s="27">
        <v>44228</v>
      </c>
      <c r="D4258" s="1">
        <v>52473</v>
      </c>
      <c r="J4258" s="1" t="s">
        <v>0</v>
      </c>
      <c r="K4258" s="1" t="s">
        <v>49</v>
      </c>
      <c r="L4258" s="1">
        <v>-1</v>
      </c>
      <c r="M4258" s="1">
        <v>5900</v>
      </c>
      <c r="N4258" s="6"/>
      <c r="O4258" s="6">
        <v>5900</v>
      </c>
      <c r="P4258" s="6">
        <v>-118610.99</v>
      </c>
      <c r="R4258" s="31">
        <v>-5900</v>
      </c>
      <c r="S4258" s="28">
        <v>44255</v>
      </c>
    </row>
    <row r="4259" spans="1:19" x14ac:dyDescent="0.2">
      <c r="A4259" s="29">
        <v>43504</v>
      </c>
      <c r="B4259" s="1" t="s">
        <v>200</v>
      </c>
      <c r="C4259" s="27">
        <v>44228</v>
      </c>
      <c r="D4259" s="1">
        <v>52474</v>
      </c>
      <c r="J4259" s="1" t="s">
        <v>0</v>
      </c>
      <c r="K4259" s="1" t="s">
        <v>49</v>
      </c>
      <c r="L4259" s="1">
        <v>-1</v>
      </c>
      <c r="M4259" s="1">
        <v>2148</v>
      </c>
      <c r="N4259" s="6"/>
      <c r="O4259" s="6">
        <v>2148</v>
      </c>
      <c r="P4259" s="6">
        <v>-120758.99</v>
      </c>
      <c r="R4259" s="31">
        <v>-2148</v>
      </c>
      <c r="S4259" s="28">
        <v>44255</v>
      </c>
    </row>
    <row r="4260" spans="1:19" x14ac:dyDescent="0.2">
      <c r="A4260" s="29">
        <v>43504</v>
      </c>
      <c r="B4260" s="1" t="s">
        <v>200</v>
      </c>
      <c r="C4260" s="27">
        <v>44228</v>
      </c>
      <c r="D4260" s="1">
        <v>52474</v>
      </c>
      <c r="J4260" s="1" t="s">
        <v>0</v>
      </c>
      <c r="K4260" s="1" t="s">
        <v>49</v>
      </c>
      <c r="L4260" s="1">
        <v>-1</v>
      </c>
      <c r="M4260" s="1">
        <v>80</v>
      </c>
      <c r="N4260" s="6"/>
      <c r="O4260" s="6">
        <v>80</v>
      </c>
      <c r="P4260" s="6">
        <v>-120838.99</v>
      </c>
      <c r="R4260" s="31">
        <v>-80</v>
      </c>
      <c r="S4260" s="28">
        <v>44255</v>
      </c>
    </row>
    <row r="4261" spans="1:19" x14ac:dyDescent="0.2">
      <c r="A4261" s="29">
        <v>43505</v>
      </c>
      <c r="B4261" s="1" t="s">
        <v>200</v>
      </c>
      <c r="C4261" s="27">
        <v>44228</v>
      </c>
      <c r="D4261" s="1">
        <v>52475</v>
      </c>
      <c r="J4261" s="1" t="s">
        <v>0</v>
      </c>
      <c r="K4261" s="1" t="s">
        <v>49</v>
      </c>
      <c r="L4261" s="1">
        <v>-1</v>
      </c>
      <c r="M4261" s="1">
        <v>280</v>
      </c>
      <c r="N4261" s="6"/>
      <c r="O4261" s="6">
        <v>280</v>
      </c>
      <c r="P4261" s="6">
        <v>-121118.99</v>
      </c>
      <c r="R4261" s="31">
        <v>-280</v>
      </c>
      <c r="S4261" s="28">
        <v>44255</v>
      </c>
    </row>
    <row r="4262" spans="1:19" x14ac:dyDescent="0.2">
      <c r="A4262" s="29">
        <v>43505</v>
      </c>
      <c r="B4262" s="1" t="s">
        <v>200</v>
      </c>
      <c r="C4262" s="27">
        <v>44228</v>
      </c>
      <c r="D4262" s="1">
        <v>52475</v>
      </c>
      <c r="J4262" s="1" t="s">
        <v>0</v>
      </c>
      <c r="K4262" s="1" t="s">
        <v>49</v>
      </c>
      <c r="L4262" s="1">
        <v>-1</v>
      </c>
      <c r="M4262" s="1">
        <v>80</v>
      </c>
      <c r="N4262" s="6"/>
      <c r="O4262" s="6">
        <v>80</v>
      </c>
      <c r="P4262" s="6">
        <v>-121198.99</v>
      </c>
      <c r="R4262" s="31">
        <v>-80</v>
      </c>
      <c r="S4262" s="28">
        <v>44255</v>
      </c>
    </row>
    <row r="4263" spans="1:19" x14ac:dyDescent="0.2">
      <c r="A4263" s="29">
        <v>43506</v>
      </c>
      <c r="B4263" s="1" t="s">
        <v>200</v>
      </c>
      <c r="C4263" s="27">
        <v>44228</v>
      </c>
      <c r="D4263" s="1">
        <v>52476</v>
      </c>
      <c r="J4263" s="1" t="s">
        <v>0</v>
      </c>
      <c r="K4263" s="1" t="s">
        <v>49</v>
      </c>
      <c r="L4263" s="1">
        <v>-1</v>
      </c>
      <c r="M4263" s="1">
        <v>1100</v>
      </c>
      <c r="N4263" s="6"/>
      <c r="O4263" s="6">
        <v>1100</v>
      </c>
      <c r="P4263" s="6">
        <v>-122298.99</v>
      </c>
      <c r="R4263" s="31">
        <v>-1100</v>
      </c>
      <c r="S4263" s="28">
        <v>44255</v>
      </c>
    </row>
    <row r="4264" spans="1:19" x14ac:dyDescent="0.2">
      <c r="A4264" s="29">
        <v>43506</v>
      </c>
      <c r="B4264" s="1" t="s">
        <v>200</v>
      </c>
      <c r="C4264" s="27">
        <v>44228</v>
      </c>
      <c r="D4264" s="1">
        <v>52476</v>
      </c>
      <c r="J4264" s="1" t="s">
        <v>0</v>
      </c>
      <c r="K4264" s="1" t="s">
        <v>49</v>
      </c>
      <c r="L4264" s="1">
        <v>-1</v>
      </c>
      <c r="M4264" s="1">
        <v>80</v>
      </c>
      <c r="N4264" s="6"/>
      <c r="O4264" s="6">
        <v>80</v>
      </c>
      <c r="P4264" s="6">
        <v>-122378.99</v>
      </c>
      <c r="R4264" s="31">
        <v>-80</v>
      </c>
      <c r="S4264" s="28">
        <v>44255</v>
      </c>
    </row>
    <row r="4265" spans="1:19" x14ac:dyDescent="0.2">
      <c r="A4265" s="29">
        <v>43507</v>
      </c>
      <c r="B4265" s="1" t="s">
        <v>200</v>
      </c>
      <c r="C4265" s="27">
        <v>44228</v>
      </c>
      <c r="D4265" s="1">
        <v>52477</v>
      </c>
      <c r="J4265" s="1" t="s">
        <v>0</v>
      </c>
      <c r="K4265" s="1" t="s">
        <v>49</v>
      </c>
      <c r="L4265" s="1">
        <v>-1</v>
      </c>
      <c r="M4265" s="1">
        <v>380</v>
      </c>
      <c r="N4265" s="6"/>
      <c r="O4265" s="6">
        <v>380</v>
      </c>
      <c r="P4265" s="6">
        <v>-122758.99</v>
      </c>
      <c r="R4265" s="31">
        <v>-380</v>
      </c>
      <c r="S4265" s="28">
        <v>44255</v>
      </c>
    </row>
    <row r="4266" spans="1:19" x14ac:dyDescent="0.2">
      <c r="A4266" s="29">
        <v>43507</v>
      </c>
      <c r="B4266" s="1" t="s">
        <v>200</v>
      </c>
      <c r="C4266" s="27">
        <v>44228</v>
      </c>
      <c r="D4266" s="1">
        <v>52477</v>
      </c>
      <c r="J4266" s="1" t="s">
        <v>0</v>
      </c>
      <c r="K4266" s="1" t="s">
        <v>49</v>
      </c>
      <c r="L4266" s="1">
        <v>-1</v>
      </c>
      <c r="M4266" s="1">
        <v>80</v>
      </c>
      <c r="N4266" s="6"/>
      <c r="O4266" s="6">
        <v>80</v>
      </c>
      <c r="P4266" s="6">
        <v>-122838.99</v>
      </c>
      <c r="R4266" s="31">
        <v>-80</v>
      </c>
      <c r="S4266" s="28">
        <v>44255</v>
      </c>
    </row>
    <row r="4267" spans="1:19" x14ac:dyDescent="0.2">
      <c r="A4267" s="29">
        <v>43508</v>
      </c>
      <c r="B4267" s="1" t="s">
        <v>200</v>
      </c>
      <c r="C4267" s="27">
        <v>44228</v>
      </c>
      <c r="D4267" s="1">
        <v>52478</v>
      </c>
      <c r="J4267" s="1" t="s">
        <v>0</v>
      </c>
      <c r="K4267" s="1" t="s">
        <v>49</v>
      </c>
      <c r="L4267" s="1">
        <v>-1</v>
      </c>
      <c r="M4267" s="1">
        <v>680</v>
      </c>
      <c r="N4267" s="6"/>
      <c r="O4267" s="6">
        <v>680</v>
      </c>
      <c r="P4267" s="6">
        <v>-123518.99</v>
      </c>
      <c r="R4267" s="31">
        <v>-680</v>
      </c>
      <c r="S4267" s="28">
        <v>44255</v>
      </c>
    </row>
    <row r="4268" spans="1:19" x14ac:dyDescent="0.2">
      <c r="A4268" s="29">
        <v>43508</v>
      </c>
      <c r="B4268" s="1" t="s">
        <v>200</v>
      </c>
      <c r="C4268" s="27">
        <v>44228</v>
      </c>
      <c r="D4268" s="1">
        <v>52478</v>
      </c>
      <c r="J4268" s="1" t="s">
        <v>0</v>
      </c>
      <c r="K4268" s="1" t="s">
        <v>49</v>
      </c>
      <c r="L4268" s="1">
        <v>-1</v>
      </c>
      <c r="M4268" s="1">
        <v>80</v>
      </c>
      <c r="N4268" s="6"/>
      <c r="O4268" s="6">
        <v>80</v>
      </c>
      <c r="P4268" s="6">
        <v>-123598.99</v>
      </c>
      <c r="R4268" s="31">
        <v>-80</v>
      </c>
      <c r="S4268" s="28">
        <v>44255</v>
      </c>
    </row>
    <row r="4269" spans="1:19" x14ac:dyDescent="0.2">
      <c r="A4269" s="29">
        <v>43509</v>
      </c>
      <c r="B4269" s="1" t="s">
        <v>200</v>
      </c>
      <c r="C4269" s="27">
        <v>44228</v>
      </c>
      <c r="D4269" s="1">
        <v>52479</v>
      </c>
      <c r="J4269" s="1" t="s">
        <v>0</v>
      </c>
      <c r="K4269" s="1" t="s">
        <v>49</v>
      </c>
      <c r="L4269" s="1">
        <v>-1</v>
      </c>
      <c r="M4269" s="1">
        <v>380</v>
      </c>
      <c r="N4269" s="6"/>
      <c r="O4269" s="6">
        <v>380</v>
      </c>
      <c r="P4269" s="6">
        <v>-123978.99</v>
      </c>
      <c r="R4269" s="31">
        <v>-380</v>
      </c>
      <c r="S4269" s="28">
        <v>44255</v>
      </c>
    </row>
    <row r="4270" spans="1:19" x14ac:dyDescent="0.2">
      <c r="A4270" s="29">
        <v>43509</v>
      </c>
      <c r="B4270" s="1" t="s">
        <v>200</v>
      </c>
      <c r="C4270" s="27">
        <v>44228</v>
      </c>
      <c r="D4270" s="1">
        <v>52479</v>
      </c>
      <c r="J4270" s="1" t="s">
        <v>0</v>
      </c>
      <c r="K4270" s="1" t="s">
        <v>49</v>
      </c>
      <c r="L4270" s="1">
        <v>-1</v>
      </c>
      <c r="M4270" s="1">
        <v>80</v>
      </c>
      <c r="N4270" s="6"/>
      <c r="O4270" s="6">
        <v>80</v>
      </c>
      <c r="P4270" s="6">
        <v>-124058.99</v>
      </c>
      <c r="R4270" s="31">
        <v>-80</v>
      </c>
      <c r="S4270" s="28">
        <v>44255</v>
      </c>
    </row>
    <row r="4271" spans="1:19" x14ac:dyDescent="0.2">
      <c r="A4271" s="29">
        <v>43510</v>
      </c>
      <c r="B4271" s="1" t="s">
        <v>200</v>
      </c>
      <c r="C4271" s="27">
        <v>44228</v>
      </c>
      <c r="D4271" s="1">
        <v>52480</v>
      </c>
      <c r="J4271" s="1" t="s">
        <v>0</v>
      </c>
      <c r="K4271" s="1" t="s">
        <v>49</v>
      </c>
      <c r="L4271" s="1">
        <v>-1</v>
      </c>
      <c r="M4271" s="1">
        <v>540</v>
      </c>
      <c r="N4271" s="6"/>
      <c r="O4271" s="6">
        <v>540</v>
      </c>
      <c r="P4271" s="6">
        <v>-124598.99</v>
      </c>
      <c r="R4271" s="31">
        <v>-540</v>
      </c>
      <c r="S4271" s="28">
        <v>44255</v>
      </c>
    </row>
    <row r="4272" spans="1:19" x14ac:dyDescent="0.2">
      <c r="A4272" s="29">
        <v>43510</v>
      </c>
      <c r="B4272" s="1" t="s">
        <v>200</v>
      </c>
      <c r="C4272" s="27">
        <v>44228</v>
      </c>
      <c r="D4272" s="1">
        <v>52480</v>
      </c>
      <c r="J4272" s="1" t="s">
        <v>0</v>
      </c>
      <c r="K4272" s="1" t="s">
        <v>49</v>
      </c>
      <c r="L4272" s="1">
        <v>-1</v>
      </c>
      <c r="M4272" s="1">
        <v>80</v>
      </c>
      <c r="N4272" s="6"/>
      <c r="O4272" s="6">
        <v>80</v>
      </c>
      <c r="P4272" s="6">
        <v>-124678.99</v>
      </c>
      <c r="R4272" s="31">
        <v>-80</v>
      </c>
      <c r="S4272" s="28">
        <v>44255</v>
      </c>
    </row>
    <row r="4273" spans="1:19" x14ac:dyDescent="0.2">
      <c r="A4273" s="29">
        <v>43511</v>
      </c>
      <c r="B4273" s="1" t="s">
        <v>200</v>
      </c>
      <c r="C4273" s="27">
        <v>44228</v>
      </c>
      <c r="D4273" s="1">
        <v>52481</v>
      </c>
      <c r="J4273" s="1" t="s">
        <v>0</v>
      </c>
      <c r="K4273" s="1" t="s">
        <v>49</v>
      </c>
      <c r="L4273" s="1">
        <v>-1</v>
      </c>
      <c r="M4273" s="1">
        <v>2560</v>
      </c>
      <c r="N4273" s="6"/>
      <c r="O4273" s="6">
        <v>2560</v>
      </c>
      <c r="P4273" s="6">
        <v>-127238.99</v>
      </c>
      <c r="R4273" s="31">
        <v>-2560</v>
      </c>
      <c r="S4273" s="28">
        <v>44255</v>
      </c>
    </row>
    <row r="4274" spans="1:19" x14ac:dyDescent="0.2">
      <c r="A4274" s="29">
        <v>43511</v>
      </c>
      <c r="B4274" s="1" t="s">
        <v>200</v>
      </c>
      <c r="C4274" s="27">
        <v>44228</v>
      </c>
      <c r="D4274" s="1">
        <v>52481</v>
      </c>
      <c r="J4274" s="1" t="s">
        <v>0</v>
      </c>
      <c r="K4274" s="1" t="s">
        <v>49</v>
      </c>
      <c r="L4274" s="1">
        <v>-2</v>
      </c>
      <c r="M4274" s="1">
        <v>80</v>
      </c>
      <c r="N4274" s="6"/>
      <c r="O4274" s="6">
        <v>160</v>
      </c>
      <c r="P4274" s="6">
        <v>-132426.99</v>
      </c>
      <c r="R4274" s="31">
        <v>-160</v>
      </c>
      <c r="S4274" s="28">
        <v>44255</v>
      </c>
    </row>
    <row r="4275" spans="1:19" x14ac:dyDescent="0.2">
      <c r="A4275" s="29">
        <v>43512</v>
      </c>
      <c r="B4275" s="1" t="s">
        <v>200</v>
      </c>
      <c r="C4275" s="27">
        <v>44228</v>
      </c>
      <c r="D4275" s="1">
        <v>52482</v>
      </c>
      <c r="J4275" s="1" t="s">
        <v>0</v>
      </c>
      <c r="K4275" s="1" t="s">
        <v>49</v>
      </c>
      <c r="L4275" s="1">
        <v>-1</v>
      </c>
      <c r="M4275" s="1">
        <v>860</v>
      </c>
      <c r="N4275" s="6"/>
      <c r="O4275" s="6">
        <v>860</v>
      </c>
      <c r="P4275" s="6">
        <v>-128098.99</v>
      </c>
      <c r="R4275" s="31">
        <v>-860</v>
      </c>
      <c r="S4275" s="28">
        <v>44255</v>
      </c>
    </row>
    <row r="4276" spans="1:19" x14ac:dyDescent="0.2">
      <c r="A4276" s="29">
        <v>43512</v>
      </c>
      <c r="B4276" s="1" t="s">
        <v>200</v>
      </c>
      <c r="C4276" s="27">
        <v>44228</v>
      </c>
      <c r="D4276" s="1">
        <v>52482</v>
      </c>
      <c r="J4276" s="1" t="s">
        <v>0</v>
      </c>
      <c r="K4276" s="1" t="s">
        <v>49</v>
      </c>
      <c r="L4276" s="1">
        <v>-1</v>
      </c>
      <c r="M4276" s="1">
        <v>80</v>
      </c>
      <c r="N4276" s="6"/>
      <c r="O4276" s="6">
        <v>80</v>
      </c>
      <c r="P4276" s="6">
        <v>-132506.99</v>
      </c>
      <c r="R4276" s="31">
        <v>-80</v>
      </c>
      <c r="S4276" s="28">
        <v>44255</v>
      </c>
    </row>
    <row r="4277" spans="1:19" x14ac:dyDescent="0.2">
      <c r="A4277" s="29">
        <v>43513</v>
      </c>
      <c r="B4277" s="1" t="s">
        <v>200</v>
      </c>
      <c r="C4277" s="27">
        <v>44228</v>
      </c>
      <c r="D4277" s="1">
        <v>52483</v>
      </c>
      <c r="J4277" s="1" t="s">
        <v>0</v>
      </c>
      <c r="K4277" s="1" t="s">
        <v>49</v>
      </c>
      <c r="L4277" s="1">
        <v>-1</v>
      </c>
      <c r="M4277" s="1">
        <v>360</v>
      </c>
      <c r="N4277" s="6"/>
      <c r="O4277" s="6">
        <v>360</v>
      </c>
      <c r="P4277" s="6">
        <v>-128458.99</v>
      </c>
      <c r="R4277" s="31">
        <v>-360</v>
      </c>
      <c r="S4277" s="28">
        <v>44255</v>
      </c>
    </row>
    <row r="4278" spans="1:19" x14ac:dyDescent="0.2">
      <c r="A4278" s="29">
        <v>43514</v>
      </c>
      <c r="B4278" s="1" t="s">
        <v>200</v>
      </c>
      <c r="C4278" s="27">
        <v>44228</v>
      </c>
      <c r="D4278" s="1">
        <v>52484</v>
      </c>
      <c r="J4278" s="1" t="s">
        <v>0</v>
      </c>
      <c r="K4278" s="1" t="s">
        <v>49</v>
      </c>
      <c r="L4278" s="1">
        <v>-1</v>
      </c>
      <c r="M4278" s="1">
        <v>360</v>
      </c>
      <c r="N4278" s="6"/>
      <c r="O4278" s="6">
        <v>360</v>
      </c>
      <c r="P4278" s="6">
        <v>-128818.99</v>
      </c>
      <c r="R4278" s="31">
        <v>-360</v>
      </c>
      <c r="S4278" s="28">
        <v>44255</v>
      </c>
    </row>
    <row r="4279" spans="1:19" x14ac:dyDescent="0.2">
      <c r="A4279" s="29">
        <v>43515</v>
      </c>
      <c r="B4279" s="1" t="s">
        <v>200</v>
      </c>
      <c r="C4279" s="27">
        <v>44228</v>
      </c>
      <c r="D4279" s="1">
        <v>52485</v>
      </c>
      <c r="J4279" s="1" t="s">
        <v>0</v>
      </c>
      <c r="K4279" s="1" t="s">
        <v>49</v>
      </c>
      <c r="L4279" s="1">
        <v>-1</v>
      </c>
      <c r="M4279" s="1">
        <v>360</v>
      </c>
      <c r="N4279" s="6"/>
      <c r="O4279" s="6">
        <v>360</v>
      </c>
      <c r="P4279" s="6">
        <v>-129178.99</v>
      </c>
      <c r="R4279" s="31">
        <v>-360</v>
      </c>
      <c r="S4279" s="28">
        <v>44255</v>
      </c>
    </row>
    <row r="4280" spans="1:19" x14ac:dyDescent="0.2">
      <c r="A4280" s="29">
        <v>43516</v>
      </c>
      <c r="B4280" s="1" t="s">
        <v>200</v>
      </c>
      <c r="C4280" s="27">
        <v>44228</v>
      </c>
      <c r="D4280" s="1">
        <v>52486</v>
      </c>
      <c r="J4280" s="1" t="s">
        <v>0</v>
      </c>
      <c r="K4280" s="1" t="s">
        <v>49</v>
      </c>
      <c r="L4280" s="1">
        <v>-1</v>
      </c>
      <c r="M4280" s="1">
        <v>360</v>
      </c>
      <c r="N4280" s="6"/>
      <c r="O4280" s="6">
        <v>360</v>
      </c>
      <c r="P4280" s="6">
        <v>-129538.99</v>
      </c>
      <c r="R4280" s="31">
        <v>-360</v>
      </c>
      <c r="S4280" s="28">
        <v>44255</v>
      </c>
    </row>
    <row r="4281" spans="1:19" x14ac:dyDescent="0.2">
      <c r="A4281" s="29">
        <v>43517</v>
      </c>
      <c r="B4281" s="1" t="s">
        <v>200</v>
      </c>
      <c r="C4281" s="27">
        <v>44228</v>
      </c>
      <c r="D4281" s="1">
        <v>52487</v>
      </c>
      <c r="J4281" s="1" t="s">
        <v>0</v>
      </c>
      <c r="K4281" s="1" t="s">
        <v>49</v>
      </c>
      <c r="L4281" s="1">
        <v>-1</v>
      </c>
      <c r="M4281" s="1">
        <v>380</v>
      </c>
      <c r="N4281" s="6"/>
      <c r="O4281" s="6">
        <v>380</v>
      </c>
      <c r="P4281" s="6">
        <v>-129918.99</v>
      </c>
      <c r="R4281" s="31">
        <v>-380</v>
      </c>
      <c r="S4281" s="28">
        <v>44255</v>
      </c>
    </row>
    <row r="4282" spans="1:19" x14ac:dyDescent="0.2">
      <c r="A4282" s="29">
        <v>43517</v>
      </c>
      <c r="B4282" s="1" t="s">
        <v>200</v>
      </c>
      <c r="C4282" s="27">
        <v>44228</v>
      </c>
      <c r="D4282" s="1">
        <v>52487</v>
      </c>
      <c r="J4282" s="1" t="s">
        <v>0</v>
      </c>
      <c r="K4282" s="1" t="s">
        <v>49</v>
      </c>
      <c r="L4282" s="1">
        <v>-1</v>
      </c>
      <c r="M4282" s="1">
        <v>80</v>
      </c>
      <c r="N4282" s="6"/>
      <c r="O4282" s="6">
        <v>80</v>
      </c>
      <c r="P4282" s="6">
        <v>-129998.99</v>
      </c>
      <c r="R4282" s="31">
        <v>-80</v>
      </c>
      <c r="S4282" s="28">
        <v>44255</v>
      </c>
    </row>
    <row r="4283" spans="1:19" x14ac:dyDescent="0.2">
      <c r="A4283" s="29">
        <v>43518</v>
      </c>
      <c r="B4283" s="1" t="s">
        <v>200</v>
      </c>
      <c r="C4283" s="27">
        <v>44228</v>
      </c>
      <c r="D4283" s="1">
        <v>52488</v>
      </c>
      <c r="J4283" s="1" t="s">
        <v>0</v>
      </c>
      <c r="K4283" s="1" t="s">
        <v>49</v>
      </c>
      <c r="L4283" s="1">
        <v>-1</v>
      </c>
      <c r="M4283" s="1">
        <v>608</v>
      </c>
      <c r="N4283" s="6"/>
      <c r="O4283" s="6">
        <v>608</v>
      </c>
      <c r="P4283" s="6">
        <v>-130606.99</v>
      </c>
      <c r="R4283" s="31">
        <v>-608</v>
      </c>
      <c r="S4283" s="28">
        <v>44255</v>
      </c>
    </row>
    <row r="4284" spans="1:19" x14ac:dyDescent="0.2">
      <c r="A4284" s="29">
        <v>43518</v>
      </c>
      <c r="B4284" s="1" t="s">
        <v>200</v>
      </c>
      <c r="C4284" s="27">
        <v>44228</v>
      </c>
      <c r="D4284" s="1">
        <v>52488</v>
      </c>
      <c r="J4284" s="1" t="s">
        <v>0</v>
      </c>
      <c r="K4284" s="1" t="s">
        <v>49</v>
      </c>
      <c r="L4284" s="1">
        <v>-1</v>
      </c>
      <c r="M4284" s="1">
        <v>80</v>
      </c>
      <c r="N4284" s="6"/>
      <c r="O4284" s="6">
        <v>80</v>
      </c>
      <c r="P4284" s="6">
        <v>-130686.99</v>
      </c>
      <c r="R4284" s="31">
        <v>-80</v>
      </c>
      <c r="S4284" s="28">
        <v>44255</v>
      </c>
    </row>
    <row r="4285" spans="1:19" x14ac:dyDescent="0.2">
      <c r="A4285" s="29">
        <v>43519</v>
      </c>
      <c r="B4285" s="1" t="s">
        <v>200</v>
      </c>
      <c r="C4285" s="27">
        <v>44228</v>
      </c>
      <c r="D4285" s="1">
        <v>52489</v>
      </c>
      <c r="J4285" s="1" t="s">
        <v>0</v>
      </c>
      <c r="K4285" s="1" t="s">
        <v>49</v>
      </c>
      <c r="L4285" s="1">
        <v>-1</v>
      </c>
      <c r="M4285" s="1">
        <v>1580</v>
      </c>
      <c r="N4285" s="6"/>
      <c r="O4285" s="6">
        <v>1580</v>
      </c>
      <c r="P4285" s="6">
        <v>-132266.99</v>
      </c>
      <c r="R4285" s="31">
        <v>-1580</v>
      </c>
      <c r="S4285" s="28">
        <v>44255</v>
      </c>
    </row>
    <row r="4286" spans="1:19" x14ac:dyDescent="0.2">
      <c r="A4286" s="29">
        <v>44019</v>
      </c>
      <c r="B4286" s="1" t="s">
        <v>178</v>
      </c>
      <c r="C4286" s="27">
        <v>44228</v>
      </c>
      <c r="J4286" s="1" t="s">
        <v>0</v>
      </c>
      <c r="K4286" s="1" t="s">
        <v>48</v>
      </c>
      <c r="N4286" s="6"/>
      <c r="O4286" s="6">
        <v>182.35</v>
      </c>
      <c r="P4286" s="6">
        <v>-132689.34</v>
      </c>
      <c r="R4286" s="31">
        <v>-182.35</v>
      </c>
      <c r="S4286" s="28">
        <v>44255</v>
      </c>
    </row>
    <row r="4287" spans="1:19" x14ac:dyDescent="0.2">
      <c r="A4287" s="29">
        <v>43532</v>
      </c>
      <c r="B4287" s="1" t="s">
        <v>200</v>
      </c>
      <c r="C4287" s="27">
        <v>44229</v>
      </c>
      <c r="D4287" s="1">
        <v>52493</v>
      </c>
      <c r="J4287" s="1" t="s">
        <v>0</v>
      </c>
      <c r="K4287" s="1" t="s">
        <v>49</v>
      </c>
      <c r="L4287" s="1">
        <v>-0.75</v>
      </c>
      <c r="M4287" s="1">
        <v>110</v>
      </c>
      <c r="N4287" s="6"/>
      <c r="O4287" s="6">
        <v>82.5</v>
      </c>
      <c r="P4287" s="6">
        <v>-132771.84</v>
      </c>
      <c r="R4287" s="31">
        <v>-82.5</v>
      </c>
      <c r="S4287" s="28">
        <v>44255</v>
      </c>
    </row>
    <row r="4288" spans="1:19" x14ac:dyDescent="0.2">
      <c r="A4288" s="29">
        <v>43547</v>
      </c>
      <c r="B4288" s="1" t="s">
        <v>200</v>
      </c>
      <c r="C4288" s="27">
        <v>44229</v>
      </c>
      <c r="D4288" s="1">
        <v>52501</v>
      </c>
      <c r="J4288" s="1" t="s">
        <v>0</v>
      </c>
      <c r="K4288" s="1" t="s">
        <v>49</v>
      </c>
      <c r="L4288" s="1">
        <v>-19</v>
      </c>
      <c r="M4288" s="1">
        <v>32</v>
      </c>
      <c r="N4288" s="6"/>
      <c r="O4288" s="6">
        <v>608</v>
      </c>
      <c r="P4288" s="6">
        <v>-133379.84</v>
      </c>
      <c r="R4288" s="31">
        <v>-608</v>
      </c>
      <c r="S4288" s="28">
        <v>44255</v>
      </c>
    </row>
    <row r="4289" spans="1:19" x14ac:dyDescent="0.2">
      <c r="A4289" s="29">
        <v>43215</v>
      </c>
      <c r="B4289" s="1" t="s">
        <v>200</v>
      </c>
      <c r="C4289" s="27">
        <v>44230</v>
      </c>
      <c r="D4289" s="1">
        <v>52386</v>
      </c>
      <c r="J4289" s="1" t="s">
        <v>0</v>
      </c>
      <c r="K4289" s="1" t="s">
        <v>49</v>
      </c>
      <c r="L4289" s="1">
        <v>-2</v>
      </c>
      <c r="M4289" s="1">
        <v>88</v>
      </c>
      <c r="N4289" s="6"/>
      <c r="O4289" s="6">
        <v>176</v>
      </c>
      <c r="P4289" s="6">
        <v>-141037.84</v>
      </c>
      <c r="R4289" s="31">
        <v>-176</v>
      </c>
      <c r="S4289" s="28">
        <v>44255</v>
      </c>
    </row>
    <row r="4290" spans="1:19" x14ac:dyDescent="0.2">
      <c r="A4290" s="29">
        <v>43215</v>
      </c>
      <c r="B4290" s="1" t="s">
        <v>200</v>
      </c>
      <c r="C4290" s="27">
        <v>44230</v>
      </c>
      <c r="D4290" s="1">
        <v>52386</v>
      </c>
      <c r="J4290" s="1" t="s">
        <v>0</v>
      </c>
      <c r="K4290" s="1" t="s">
        <v>49</v>
      </c>
      <c r="L4290" s="1">
        <v>-1.75</v>
      </c>
      <c r="M4290" s="1">
        <v>88</v>
      </c>
      <c r="N4290" s="6"/>
      <c r="O4290" s="6">
        <v>154</v>
      </c>
      <c r="P4290" s="6">
        <v>-140101.84</v>
      </c>
      <c r="R4290" s="31">
        <v>-154</v>
      </c>
      <c r="S4290" s="28">
        <v>44255</v>
      </c>
    </row>
    <row r="4291" spans="1:19" x14ac:dyDescent="0.2">
      <c r="A4291" s="29">
        <v>43215</v>
      </c>
      <c r="B4291" s="1" t="s">
        <v>200</v>
      </c>
      <c r="C4291" s="27">
        <v>44230</v>
      </c>
      <c r="D4291" s="1">
        <v>52386</v>
      </c>
      <c r="J4291" s="1" t="s">
        <v>0</v>
      </c>
      <c r="K4291" s="1" t="s">
        <v>49</v>
      </c>
      <c r="L4291" s="1">
        <v>-1</v>
      </c>
      <c r="M4291" s="1">
        <v>124</v>
      </c>
      <c r="N4291" s="6"/>
      <c r="O4291" s="6">
        <v>124</v>
      </c>
      <c r="P4291" s="6">
        <v>-139727.84</v>
      </c>
      <c r="R4291" s="31">
        <v>-124</v>
      </c>
      <c r="S4291" s="28">
        <v>44255</v>
      </c>
    </row>
    <row r="4292" spans="1:19" x14ac:dyDescent="0.2">
      <c r="A4292" s="29">
        <v>43215</v>
      </c>
      <c r="B4292" s="1" t="s">
        <v>200</v>
      </c>
      <c r="C4292" s="27">
        <v>44230</v>
      </c>
      <c r="D4292" s="1">
        <v>52386</v>
      </c>
      <c r="J4292" s="1" t="s">
        <v>0</v>
      </c>
      <c r="K4292" s="1" t="s">
        <v>49</v>
      </c>
      <c r="L4292" s="1">
        <v>-1.25</v>
      </c>
      <c r="M4292" s="1">
        <v>88</v>
      </c>
      <c r="N4292" s="6"/>
      <c r="O4292" s="6">
        <v>110</v>
      </c>
      <c r="P4292" s="6">
        <v>-133489.84</v>
      </c>
      <c r="R4292" s="31">
        <v>-110</v>
      </c>
      <c r="S4292" s="28">
        <v>44255</v>
      </c>
    </row>
    <row r="4293" spans="1:19" x14ac:dyDescent="0.2">
      <c r="A4293" s="29">
        <v>43215</v>
      </c>
      <c r="B4293" s="1" t="s">
        <v>200</v>
      </c>
      <c r="C4293" s="27">
        <v>44230</v>
      </c>
      <c r="D4293" s="1">
        <v>52386</v>
      </c>
      <c r="J4293" s="1" t="s">
        <v>0</v>
      </c>
      <c r="K4293" s="1" t="s">
        <v>49</v>
      </c>
      <c r="L4293" s="1">
        <v>-1.25</v>
      </c>
      <c r="M4293" s="1">
        <v>88</v>
      </c>
      <c r="N4293" s="6"/>
      <c r="O4293" s="6">
        <v>110</v>
      </c>
      <c r="P4293" s="6">
        <v>-139837.84</v>
      </c>
      <c r="R4293" s="31">
        <v>-110</v>
      </c>
      <c r="S4293" s="28">
        <v>44255</v>
      </c>
    </row>
    <row r="4294" spans="1:19" x14ac:dyDescent="0.2">
      <c r="A4294" s="29">
        <v>43215</v>
      </c>
      <c r="B4294" s="1" t="s">
        <v>200</v>
      </c>
      <c r="C4294" s="27">
        <v>44230</v>
      </c>
      <c r="D4294" s="1">
        <v>52386</v>
      </c>
      <c r="J4294" s="1" t="s">
        <v>0</v>
      </c>
      <c r="K4294" s="1" t="s">
        <v>49</v>
      </c>
      <c r="L4294" s="1">
        <v>-1.25</v>
      </c>
      <c r="M4294" s="1">
        <v>88</v>
      </c>
      <c r="N4294" s="6"/>
      <c r="O4294" s="6">
        <v>110</v>
      </c>
      <c r="P4294" s="6">
        <v>-139947.84</v>
      </c>
      <c r="R4294" s="31">
        <v>-110</v>
      </c>
      <c r="S4294" s="28">
        <v>44255</v>
      </c>
    </row>
    <row r="4295" spans="1:19" x14ac:dyDescent="0.2">
      <c r="A4295" s="29">
        <v>43215</v>
      </c>
      <c r="B4295" s="1" t="s">
        <v>200</v>
      </c>
      <c r="C4295" s="27">
        <v>44230</v>
      </c>
      <c r="D4295" s="1">
        <v>52386</v>
      </c>
      <c r="J4295" s="1" t="s">
        <v>0</v>
      </c>
      <c r="K4295" s="1" t="s">
        <v>49</v>
      </c>
      <c r="L4295" s="1">
        <v>-1</v>
      </c>
      <c r="M4295" s="1">
        <v>88</v>
      </c>
      <c r="N4295" s="6"/>
      <c r="O4295" s="6">
        <v>88</v>
      </c>
      <c r="P4295" s="6">
        <v>-133995.84</v>
      </c>
      <c r="R4295" s="31">
        <v>-88</v>
      </c>
      <c r="S4295" s="28">
        <v>44255</v>
      </c>
    </row>
    <row r="4296" spans="1:19" x14ac:dyDescent="0.2">
      <c r="A4296" s="29">
        <v>43215</v>
      </c>
      <c r="B4296" s="1" t="s">
        <v>200</v>
      </c>
      <c r="C4296" s="27">
        <v>44230</v>
      </c>
      <c r="D4296" s="1">
        <v>52386</v>
      </c>
      <c r="J4296" s="1" t="s">
        <v>0</v>
      </c>
      <c r="K4296" s="1" t="s">
        <v>49</v>
      </c>
      <c r="L4296" s="1">
        <v>-0.75</v>
      </c>
      <c r="M4296" s="1">
        <v>88</v>
      </c>
      <c r="N4296" s="6"/>
      <c r="O4296" s="6">
        <v>66</v>
      </c>
      <c r="P4296" s="6">
        <v>-137203.84</v>
      </c>
      <c r="R4296" s="31">
        <v>-66</v>
      </c>
      <c r="S4296" s="28">
        <v>44255</v>
      </c>
    </row>
    <row r="4297" spans="1:19" x14ac:dyDescent="0.2">
      <c r="A4297" s="29">
        <v>43215</v>
      </c>
      <c r="B4297" s="1" t="s">
        <v>200</v>
      </c>
      <c r="C4297" s="27">
        <v>44230</v>
      </c>
      <c r="D4297" s="1">
        <v>52386</v>
      </c>
      <c r="J4297" s="1" t="s">
        <v>0</v>
      </c>
      <c r="K4297" s="1" t="s">
        <v>49</v>
      </c>
      <c r="L4297" s="1">
        <v>-0.5</v>
      </c>
      <c r="M4297" s="1">
        <v>88</v>
      </c>
      <c r="N4297" s="6"/>
      <c r="O4297" s="6">
        <v>44</v>
      </c>
      <c r="P4297" s="6">
        <v>-134039.84</v>
      </c>
      <c r="R4297" s="31">
        <v>-44</v>
      </c>
      <c r="S4297" s="28">
        <v>44255</v>
      </c>
    </row>
    <row r="4298" spans="1:19" x14ac:dyDescent="0.2">
      <c r="A4298" s="29">
        <v>43215</v>
      </c>
      <c r="B4298" s="1" t="s">
        <v>200</v>
      </c>
      <c r="C4298" s="27">
        <v>44230</v>
      </c>
      <c r="D4298" s="1">
        <v>52386</v>
      </c>
      <c r="J4298" s="1" t="s">
        <v>0</v>
      </c>
      <c r="K4298" s="1" t="s">
        <v>49</v>
      </c>
      <c r="L4298" s="1">
        <v>-0.5</v>
      </c>
      <c r="M4298" s="1">
        <v>88</v>
      </c>
      <c r="N4298" s="6"/>
      <c r="O4298" s="6">
        <v>44</v>
      </c>
      <c r="P4298" s="6">
        <v>-134083.84</v>
      </c>
      <c r="R4298" s="31">
        <v>-44</v>
      </c>
      <c r="S4298" s="28">
        <v>44255</v>
      </c>
    </row>
    <row r="4299" spans="1:19" x14ac:dyDescent="0.2">
      <c r="A4299" s="29">
        <v>43215</v>
      </c>
      <c r="B4299" s="1" t="s">
        <v>200</v>
      </c>
      <c r="C4299" s="27">
        <v>44230</v>
      </c>
      <c r="D4299" s="1">
        <v>52386</v>
      </c>
      <c r="J4299" s="1" t="s">
        <v>0</v>
      </c>
      <c r="K4299" s="1" t="s">
        <v>49</v>
      </c>
      <c r="L4299" s="1">
        <v>-0.5</v>
      </c>
      <c r="M4299" s="1">
        <v>88</v>
      </c>
      <c r="N4299" s="6"/>
      <c r="O4299" s="6">
        <v>44</v>
      </c>
      <c r="P4299" s="6">
        <v>-134127.84</v>
      </c>
      <c r="R4299" s="31">
        <v>-44</v>
      </c>
      <c r="S4299" s="28">
        <v>44255</v>
      </c>
    </row>
    <row r="4300" spans="1:19" x14ac:dyDescent="0.2">
      <c r="A4300" s="29">
        <v>43215</v>
      </c>
      <c r="B4300" s="1" t="s">
        <v>200</v>
      </c>
      <c r="C4300" s="27">
        <v>44230</v>
      </c>
      <c r="D4300" s="1">
        <v>52386</v>
      </c>
      <c r="J4300" s="1" t="s">
        <v>0</v>
      </c>
      <c r="K4300" s="1" t="s">
        <v>49</v>
      </c>
      <c r="L4300" s="1">
        <v>-0.5</v>
      </c>
      <c r="M4300" s="1">
        <v>88</v>
      </c>
      <c r="N4300" s="6"/>
      <c r="O4300" s="6">
        <v>44</v>
      </c>
      <c r="P4300" s="6">
        <v>-134171.84</v>
      </c>
      <c r="R4300" s="31">
        <v>-44</v>
      </c>
      <c r="S4300" s="28">
        <v>44255</v>
      </c>
    </row>
    <row r="4301" spans="1:19" x14ac:dyDescent="0.2">
      <c r="A4301" s="29">
        <v>43229</v>
      </c>
      <c r="B4301" s="1" t="s">
        <v>200</v>
      </c>
      <c r="C4301" s="27">
        <v>44230</v>
      </c>
      <c r="D4301" s="1">
        <v>52400</v>
      </c>
      <c r="J4301" s="1" t="s">
        <v>0</v>
      </c>
      <c r="K4301" s="1" t="s">
        <v>49</v>
      </c>
      <c r="L4301" s="1">
        <v>-2.75</v>
      </c>
      <c r="M4301" s="1">
        <v>88</v>
      </c>
      <c r="N4301" s="6"/>
      <c r="O4301" s="6">
        <v>242</v>
      </c>
      <c r="P4301" s="6">
        <v>-135877.84</v>
      </c>
      <c r="R4301" s="31">
        <v>-242</v>
      </c>
      <c r="S4301" s="28">
        <v>44255</v>
      </c>
    </row>
    <row r="4302" spans="1:19" x14ac:dyDescent="0.2">
      <c r="A4302" s="29">
        <v>43229</v>
      </c>
      <c r="B4302" s="1" t="s">
        <v>200</v>
      </c>
      <c r="C4302" s="27">
        <v>44230</v>
      </c>
      <c r="D4302" s="1">
        <v>52400</v>
      </c>
      <c r="J4302" s="1" t="s">
        <v>0</v>
      </c>
      <c r="K4302" s="1" t="s">
        <v>49</v>
      </c>
      <c r="L4302" s="1">
        <v>-1</v>
      </c>
      <c r="M4302" s="1">
        <v>124</v>
      </c>
      <c r="N4302" s="6"/>
      <c r="O4302" s="6">
        <v>124</v>
      </c>
      <c r="P4302" s="6">
        <v>-135635.84</v>
      </c>
      <c r="R4302" s="31">
        <v>-124</v>
      </c>
      <c r="S4302" s="28">
        <v>44255</v>
      </c>
    </row>
    <row r="4303" spans="1:19" x14ac:dyDescent="0.2">
      <c r="A4303" s="29">
        <v>43229</v>
      </c>
      <c r="B4303" s="1" t="s">
        <v>200</v>
      </c>
      <c r="C4303" s="27">
        <v>44230</v>
      </c>
      <c r="D4303" s="1">
        <v>52400</v>
      </c>
      <c r="J4303" s="1" t="s">
        <v>0</v>
      </c>
      <c r="K4303" s="1" t="s">
        <v>49</v>
      </c>
      <c r="L4303" s="1">
        <v>-1</v>
      </c>
      <c r="M4303" s="1">
        <v>88</v>
      </c>
      <c r="N4303" s="6"/>
      <c r="O4303" s="6">
        <v>88</v>
      </c>
      <c r="P4303" s="6">
        <v>-140833.84</v>
      </c>
      <c r="R4303" s="31">
        <v>-88</v>
      </c>
      <c r="S4303" s="28">
        <v>44255</v>
      </c>
    </row>
    <row r="4304" spans="1:19" x14ac:dyDescent="0.2">
      <c r="A4304" s="29">
        <v>43229</v>
      </c>
      <c r="B4304" s="1" t="s">
        <v>200</v>
      </c>
      <c r="C4304" s="27">
        <v>44230</v>
      </c>
      <c r="D4304" s="1">
        <v>52400</v>
      </c>
      <c r="J4304" s="1" t="s">
        <v>0</v>
      </c>
      <c r="K4304" s="1" t="s">
        <v>49</v>
      </c>
      <c r="L4304" s="1">
        <v>-0.5</v>
      </c>
      <c r="M4304" s="1">
        <v>88</v>
      </c>
      <c r="N4304" s="6"/>
      <c r="O4304" s="6">
        <v>44</v>
      </c>
      <c r="P4304" s="6">
        <v>-133533.84</v>
      </c>
      <c r="R4304" s="31">
        <v>-44</v>
      </c>
      <c r="S4304" s="28">
        <v>44255</v>
      </c>
    </row>
    <row r="4305" spans="1:19" x14ac:dyDescent="0.2">
      <c r="A4305" s="29">
        <v>43229</v>
      </c>
      <c r="B4305" s="1" t="s">
        <v>200</v>
      </c>
      <c r="C4305" s="27">
        <v>44230</v>
      </c>
      <c r="D4305" s="1">
        <v>52400</v>
      </c>
      <c r="J4305" s="1" t="s">
        <v>0</v>
      </c>
      <c r="K4305" s="1" t="s">
        <v>49</v>
      </c>
      <c r="L4305" s="1">
        <v>-1</v>
      </c>
      <c r="M4305" s="1">
        <v>28</v>
      </c>
      <c r="N4305" s="6"/>
      <c r="O4305" s="6">
        <v>28</v>
      </c>
      <c r="P4305" s="6">
        <v>-140861.84</v>
      </c>
      <c r="R4305" s="31">
        <v>-28</v>
      </c>
      <c r="S4305" s="28">
        <v>44255</v>
      </c>
    </row>
    <row r="4306" spans="1:19" x14ac:dyDescent="0.2">
      <c r="A4306" s="29">
        <v>43229</v>
      </c>
      <c r="B4306" s="1" t="s">
        <v>200</v>
      </c>
      <c r="C4306" s="27">
        <v>44230</v>
      </c>
      <c r="D4306" s="1">
        <v>52400</v>
      </c>
      <c r="J4306" s="1" t="s">
        <v>0</v>
      </c>
      <c r="K4306" s="1" t="s">
        <v>49</v>
      </c>
      <c r="L4306" s="1">
        <v>-0.25</v>
      </c>
      <c r="M4306" s="1">
        <v>88</v>
      </c>
      <c r="N4306" s="6"/>
      <c r="O4306" s="6">
        <v>22</v>
      </c>
      <c r="P4306" s="6">
        <v>-140745.84</v>
      </c>
      <c r="R4306" s="31">
        <v>-22</v>
      </c>
      <c r="S4306" s="28">
        <v>44255</v>
      </c>
    </row>
    <row r="4307" spans="1:19" x14ac:dyDescent="0.2">
      <c r="A4307" s="29">
        <v>43236</v>
      </c>
      <c r="B4307" s="1" t="s">
        <v>200</v>
      </c>
      <c r="C4307" s="27">
        <v>44230</v>
      </c>
      <c r="D4307" s="1">
        <v>52407</v>
      </c>
      <c r="J4307" s="1" t="s">
        <v>0</v>
      </c>
      <c r="K4307" s="1" t="s">
        <v>49</v>
      </c>
      <c r="L4307" s="1">
        <v>-1</v>
      </c>
      <c r="M4307" s="1">
        <v>898</v>
      </c>
      <c r="N4307" s="6"/>
      <c r="O4307" s="6">
        <v>898</v>
      </c>
      <c r="P4307" s="6">
        <v>-135311.84</v>
      </c>
      <c r="R4307" s="31">
        <v>-898</v>
      </c>
      <c r="S4307" s="28">
        <v>44255</v>
      </c>
    </row>
    <row r="4308" spans="1:19" x14ac:dyDescent="0.2">
      <c r="A4308" s="29">
        <v>43236</v>
      </c>
      <c r="B4308" s="1" t="s">
        <v>200</v>
      </c>
      <c r="C4308" s="27">
        <v>44230</v>
      </c>
      <c r="D4308" s="1">
        <v>52407</v>
      </c>
      <c r="J4308" s="1" t="s">
        <v>0</v>
      </c>
      <c r="K4308" s="1" t="s">
        <v>49</v>
      </c>
      <c r="L4308" s="1">
        <v>-3</v>
      </c>
      <c r="M4308" s="1">
        <v>112</v>
      </c>
      <c r="N4308" s="6"/>
      <c r="O4308" s="6">
        <v>336</v>
      </c>
      <c r="P4308" s="6">
        <v>-139297.84</v>
      </c>
      <c r="R4308" s="31">
        <v>-336</v>
      </c>
      <c r="S4308" s="28">
        <v>44255</v>
      </c>
    </row>
    <row r="4309" spans="1:19" x14ac:dyDescent="0.2">
      <c r="A4309" s="29">
        <v>43236</v>
      </c>
      <c r="B4309" s="1" t="s">
        <v>200</v>
      </c>
      <c r="C4309" s="27">
        <v>44230</v>
      </c>
      <c r="D4309" s="1">
        <v>52407</v>
      </c>
      <c r="J4309" s="1" t="s">
        <v>0</v>
      </c>
      <c r="K4309" s="1" t="s">
        <v>49</v>
      </c>
      <c r="L4309" s="1">
        <v>-3.75</v>
      </c>
      <c r="M4309" s="1">
        <v>88</v>
      </c>
      <c r="N4309" s="6"/>
      <c r="O4309" s="6">
        <v>330</v>
      </c>
      <c r="P4309" s="6">
        <v>-133863.84</v>
      </c>
      <c r="R4309" s="31">
        <v>-330</v>
      </c>
      <c r="S4309" s="28">
        <v>44255</v>
      </c>
    </row>
    <row r="4310" spans="1:19" x14ac:dyDescent="0.2">
      <c r="A4310" s="29">
        <v>43236</v>
      </c>
      <c r="B4310" s="1" t="s">
        <v>200</v>
      </c>
      <c r="C4310" s="27">
        <v>44230</v>
      </c>
      <c r="D4310" s="1">
        <v>52407</v>
      </c>
      <c r="J4310" s="1" t="s">
        <v>0</v>
      </c>
      <c r="K4310" s="1" t="s">
        <v>49</v>
      </c>
      <c r="L4310" s="1">
        <v>-3.25</v>
      </c>
      <c r="M4310" s="1">
        <v>88</v>
      </c>
      <c r="N4310" s="6"/>
      <c r="O4310" s="6">
        <v>286</v>
      </c>
      <c r="P4310" s="6">
        <v>-137093.84</v>
      </c>
      <c r="R4310" s="31">
        <v>-286</v>
      </c>
      <c r="S4310" s="28">
        <v>44255</v>
      </c>
    </row>
    <row r="4311" spans="1:19" x14ac:dyDescent="0.2">
      <c r="A4311" s="29">
        <v>43236</v>
      </c>
      <c r="B4311" s="1" t="s">
        <v>200</v>
      </c>
      <c r="C4311" s="27">
        <v>44230</v>
      </c>
      <c r="D4311" s="1">
        <v>52407</v>
      </c>
      <c r="J4311" s="1" t="s">
        <v>0</v>
      </c>
      <c r="K4311" s="1" t="s">
        <v>49</v>
      </c>
      <c r="L4311" s="1">
        <v>-2.75</v>
      </c>
      <c r="M4311" s="1">
        <v>88</v>
      </c>
      <c r="N4311" s="6"/>
      <c r="O4311" s="6">
        <v>242</v>
      </c>
      <c r="P4311" s="6">
        <v>-134413.84</v>
      </c>
      <c r="R4311" s="31">
        <v>-242</v>
      </c>
      <c r="S4311" s="28">
        <v>44255</v>
      </c>
    </row>
    <row r="4312" spans="1:19" x14ac:dyDescent="0.2">
      <c r="A4312" s="29">
        <v>43236</v>
      </c>
      <c r="B4312" s="1" t="s">
        <v>200</v>
      </c>
      <c r="C4312" s="27">
        <v>44230</v>
      </c>
      <c r="D4312" s="1">
        <v>52407</v>
      </c>
      <c r="J4312" s="1" t="s">
        <v>0</v>
      </c>
      <c r="K4312" s="1" t="s">
        <v>49</v>
      </c>
      <c r="L4312" s="1">
        <v>-1</v>
      </c>
      <c r="M4312" s="1">
        <v>124</v>
      </c>
      <c r="N4312" s="6"/>
      <c r="O4312" s="6">
        <v>124</v>
      </c>
      <c r="P4312" s="6">
        <v>-136661.84</v>
      </c>
      <c r="R4312" s="31">
        <v>-124</v>
      </c>
      <c r="S4312" s="28">
        <v>44255</v>
      </c>
    </row>
    <row r="4313" spans="1:19" x14ac:dyDescent="0.2">
      <c r="A4313" s="29">
        <v>43236</v>
      </c>
      <c r="B4313" s="1" t="s">
        <v>200</v>
      </c>
      <c r="C4313" s="27">
        <v>44230</v>
      </c>
      <c r="D4313" s="1">
        <v>52407</v>
      </c>
      <c r="J4313" s="1" t="s">
        <v>0</v>
      </c>
      <c r="K4313" s="1" t="s">
        <v>49</v>
      </c>
      <c r="L4313" s="1">
        <v>-1</v>
      </c>
      <c r="M4313" s="1">
        <v>124</v>
      </c>
      <c r="N4313" s="6"/>
      <c r="O4313" s="6">
        <v>124</v>
      </c>
      <c r="P4313" s="6">
        <v>-136807.84</v>
      </c>
      <c r="R4313" s="31">
        <v>-124</v>
      </c>
      <c r="S4313" s="28">
        <v>44255</v>
      </c>
    </row>
    <row r="4314" spans="1:19" x14ac:dyDescent="0.2">
      <c r="A4314" s="29">
        <v>43236</v>
      </c>
      <c r="B4314" s="1" t="s">
        <v>200</v>
      </c>
      <c r="C4314" s="27">
        <v>44230</v>
      </c>
      <c r="D4314" s="1">
        <v>52407</v>
      </c>
      <c r="J4314" s="1" t="s">
        <v>0</v>
      </c>
      <c r="K4314" s="1" t="s">
        <v>49</v>
      </c>
      <c r="L4314" s="1">
        <v>-1</v>
      </c>
      <c r="M4314" s="1">
        <v>124</v>
      </c>
      <c r="N4314" s="6"/>
      <c r="O4314" s="6">
        <v>124</v>
      </c>
      <c r="P4314" s="6">
        <v>-138873.84</v>
      </c>
      <c r="R4314" s="31">
        <v>-124</v>
      </c>
      <c r="S4314" s="28">
        <v>44255</v>
      </c>
    </row>
    <row r="4315" spans="1:19" x14ac:dyDescent="0.2">
      <c r="A4315" s="29">
        <v>43236</v>
      </c>
      <c r="B4315" s="1" t="s">
        <v>200</v>
      </c>
      <c r="C4315" s="27">
        <v>44230</v>
      </c>
      <c r="D4315" s="1">
        <v>52407</v>
      </c>
      <c r="J4315" s="1" t="s">
        <v>0</v>
      </c>
      <c r="K4315" s="1" t="s">
        <v>49</v>
      </c>
      <c r="L4315" s="1">
        <v>-1</v>
      </c>
      <c r="M4315" s="1">
        <v>112</v>
      </c>
      <c r="N4315" s="6"/>
      <c r="O4315" s="6">
        <v>112</v>
      </c>
      <c r="P4315" s="6">
        <v>-135511.84</v>
      </c>
      <c r="R4315" s="31">
        <v>-112</v>
      </c>
      <c r="S4315" s="28">
        <v>44255</v>
      </c>
    </row>
    <row r="4316" spans="1:19" x14ac:dyDescent="0.2">
      <c r="A4316" s="29">
        <v>43236</v>
      </c>
      <c r="B4316" s="1" t="s">
        <v>200</v>
      </c>
      <c r="C4316" s="27">
        <v>44230</v>
      </c>
      <c r="D4316" s="1">
        <v>52407</v>
      </c>
      <c r="J4316" s="1" t="s">
        <v>0</v>
      </c>
      <c r="K4316" s="1" t="s">
        <v>49</v>
      </c>
      <c r="L4316" s="1">
        <v>-1</v>
      </c>
      <c r="M4316" s="1">
        <v>88</v>
      </c>
      <c r="N4316" s="6"/>
      <c r="O4316" s="6">
        <v>88</v>
      </c>
      <c r="P4316" s="6">
        <v>-135399.84</v>
      </c>
      <c r="R4316" s="31">
        <v>-88</v>
      </c>
      <c r="S4316" s="28">
        <v>44255</v>
      </c>
    </row>
    <row r="4317" spans="1:19" x14ac:dyDescent="0.2">
      <c r="A4317" s="29">
        <v>43236</v>
      </c>
      <c r="B4317" s="1" t="s">
        <v>200</v>
      </c>
      <c r="C4317" s="27">
        <v>44230</v>
      </c>
      <c r="D4317" s="1">
        <v>52407</v>
      </c>
      <c r="J4317" s="1" t="s">
        <v>0</v>
      </c>
      <c r="K4317" s="1" t="s">
        <v>49</v>
      </c>
      <c r="L4317" s="1">
        <v>-1</v>
      </c>
      <c r="M4317" s="1">
        <v>88</v>
      </c>
      <c r="N4317" s="6"/>
      <c r="O4317" s="6">
        <v>88</v>
      </c>
      <c r="P4317" s="6">
        <v>-138961.84</v>
      </c>
      <c r="R4317" s="31">
        <v>-88</v>
      </c>
      <c r="S4317" s="28">
        <v>44255</v>
      </c>
    </row>
    <row r="4318" spans="1:19" x14ac:dyDescent="0.2">
      <c r="A4318" s="29">
        <v>43236</v>
      </c>
      <c r="B4318" s="1" t="s">
        <v>200</v>
      </c>
      <c r="C4318" s="27">
        <v>44230</v>
      </c>
      <c r="D4318" s="1">
        <v>52407</v>
      </c>
      <c r="J4318" s="1" t="s">
        <v>0</v>
      </c>
      <c r="K4318" s="1" t="s">
        <v>49</v>
      </c>
      <c r="L4318" s="1">
        <v>-0.5</v>
      </c>
      <c r="M4318" s="1">
        <v>88</v>
      </c>
      <c r="N4318" s="6"/>
      <c r="O4318" s="6">
        <v>44</v>
      </c>
      <c r="P4318" s="6">
        <v>-133907.84</v>
      </c>
      <c r="R4318" s="31">
        <v>-44</v>
      </c>
      <c r="S4318" s="28">
        <v>44255</v>
      </c>
    </row>
    <row r="4319" spans="1:19" x14ac:dyDescent="0.2">
      <c r="A4319" s="29">
        <v>43236</v>
      </c>
      <c r="B4319" s="1" t="s">
        <v>200</v>
      </c>
      <c r="C4319" s="27">
        <v>44230</v>
      </c>
      <c r="D4319" s="1">
        <v>52407</v>
      </c>
      <c r="J4319" s="1" t="s">
        <v>0</v>
      </c>
      <c r="K4319" s="1" t="s">
        <v>49</v>
      </c>
      <c r="L4319" s="1">
        <v>-0.5</v>
      </c>
      <c r="M4319" s="1">
        <v>88</v>
      </c>
      <c r="N4319" s="6"/>
      <c r="O4319" s="6">
        <v>44</v>
      </c>
      <c r="P4319" s="6">
        <v>-136537.84</v>
      </c>
      <c r="R4319" s="31">
        <v>-44</v>
      </c>
      <c r="S4319" s="28">
        <v>44255</v>
      </c>
    </row>
    <row r="4320" spans="1:19" x14ac:dyDescent="0.2">
      <c r="A4320" s="29">
        <v>43236</v>
      </c>
      <c r="B4320" s="1" t="s">
        <v>200</v>
      </c>
      <c r="C4320" s="27">
        <v>44230</v>
      </c>
      <c r="D4320" s="1">
        <v>52407</v>
      </c>
      <c r="J4320" s="1" t="s">
        <v>0</v>
      </c>
      <c r="K4320" s="1" t="s">
        <v>49</v>
      </c>
      <c r="L4320" s="1">
        <v>-0.5</v>
      </c>
      <c r="M4320" s="1">
        <v>88</v>
      </c>
      <c r="N4320" s="6"/>
      <c r="O4320" s="6">
        <v>44</v>
      </c>
      <c r="P4320" s="6">
        <v>-138749.84</v>
      </c>
      <c r="R4320" s="31">
        <v>-44</v>
      </c>
      <c r="S4320" s="28">
        <v>44255</v>
      </c>
    </row>
    <row r="4321" spans="1:19" x14ac:dyDescent="0.2">
      <c r="A4321" s="29">
        <v>43236</v>
      </c>
      <c r="B4321" s="1" t="s">
        <v>200</v>
      </c>
      <c r="C4321" s="27">
        <v>44230</v>
      </c>
      <c r="D4321" s="1">
        <v>52407</v>
      </c>
      <c r="J4321" s="1" t="s">
        <v>0</v>
      </c>
      <c r="K4321" s="1" t="s">
        <v>49</v>
      </c>
      <c r="L4321" s="1">
        <v>-0.5</v>
      </c>
      <c r="M4321" s="1">
        <v>88</v>
      </c>
      <c r="N4321" s="6"/>
      <c r="O4321" s="6">
        <v>44</v>
      </c>
      <c r="P4321" s="6">
        <v>-139603.84</v>
      </c>
      <c r="R4321" s="31">
        <v>-44</v>
      </c>
      <c r="S4321" s="28">
        <v>44255</v>
      </c>
    </row>
    <row r="4322" spans="1:19" x14ac:dyDescent="0.2">
      <c r="A4322" s="29">
        <v>43236</v>
      </c>
      <c r="B4322" s="1" t="s">
        <v>200</v>
      </c>
      <c r="C4322" s="27">
        <v>44230</v>
      </c>
      <c r="D4322" s="1">
        <v>52407</v>
      </c>
      <c r="J4322" s="1" t="s">
        <v>0</v>
      </c>
      <c r="K4322" s="1" t="s">
        <v>49</v>
      </c>
      <c r="L4322" s="1">
        <v>-0.5</v>
      </c>
      <c r="M4322" s="1">
        <v>88</v>
      </c>
      <c r="N4322" s="6"/>
      <c r="O4322" s="6">
        <v>44</v>
      </c>
      <c r="P4322" s="6">
        <v>-140437.84</v>
      </c>
      <c r="R4322" s="31">
        <v>-44</v>
      </c>
      <c r="S4322" s="28">
        <v>44255</v>
      </c>
    </row>
    <row r="4323" spans="1:19" x14ac:dyDescent="0.2">
      <c r="A4323" s="29">
        <v>43236</v>
      </c>
      <c r="B4323" s="1" t="s">
        <v>200</v>
      </c>
      <c r="C4323" s="27">
        <v>44230</v>
      </c>
      <c r="D4323" s="1">
        <v>52407</v>
      </c>
      <c r="J4323" s="1" t="s">
        <v>0</v>
      </c>
      <c r="K4323" s="1" t="s">
        <v>49</v>
      </c>
      <c r="L4323" s="1">
        <v>-0.25</v>
      </c>
      <c r="M4323" s="1">
        <v>88</v>
      </c>
      <c r="N4323" s="6"/>
      <c r="O4323" s="6">
        <v>22</v>
      </c>
      <c r="P4323" s="6">
        <v>-136683.84</v>
      </c>
      <c r="R4323" s="31">
        <v>-22</v>
      </c>
      <c r="S4323" s="28">
        <v>44255</v>
      </c>
    </row>
    <row r="4324" spans="1:19" x14ac:dyDescent="0.2">
      <c r="A4324" s="29">
        <v>43402</v>
      </c>
      <c r="B4324" s="1" t="s">
        <v>200</v>
      </c>
      <c r="C4324" s="27">
        <v>44230</v>
      </c>
      <c r="D4324" s="1">
        <v>52423</v>
      </c>
      <c r="J4324" s="1" t="s">
        <v>0</v>
      </c>
      <c r="K4324" s="1" t="s">
        <v>49</v>
      </c>
      <c r="L4324" s="1">
        <v>-4.25</v>
      </c>
      <c r="M4324" s="1">
        <v>88</v>
      </c>
      <c r="N4324" s="6"/>
      <c r="O4324" s="6">
        <v>374</v>
      </c>
      <c r="P4324" s="6">
        <v>-137709.84</v>
      </c>
      <c r="R4324" s="31">
        <v>-374</v>
      </c>
      <c r="S4324" s="28">
        <v>44255</v>
      </c>
    </row>
    <row r="4325" spans="1:19" x14ac:dyDescent="0.2">
      <c r="A4325" s="29">
        <v>43402</v>
      </c>
      <c r="B4325" s="1" t="s">
        <v>200</v>
      </c>
      <c r="C4325" s="27">
        <v>44230</v>
      </c>
      <c r="D4325" s="1">
        <v>52423</v>
      </c>
      <c r="J4325" s="1" t="s">
        <v>0</v>
      </c>
      <c r="K4325" s="1" t="s">
        <v>49</v>
      </c>
      <c r="L4325" s="1">
        <v>-3</v>
      </c>
      <c r="M4325" s="1">
        <v>88</v>
      </c>
      <c r="N4325" s="6"/>
      <c r="O4325" s="6">
        <v>264</v>
      </c>
      <c r="P4325" s="6">
        <v>-136493.84</v>
      </c>
      <c r="R4325" s="31">
        <v>-264</v>
      </c>
      <c r="S4325" s="28">
        <v>44255</v>
      </c>
    </row>
    <row r="4326" spans="1:19" x14ac:dyDescent="0.2">
      <c r="A4326" s="29">
        <v>43402</v>
      </c>
      <c r="B4326" s="1" t="s">
        <v>200</v>
      </c>
      <c r="C4326" s="27">
        <v>44230</v>
      </c>
      <c r="D4326" s="1">
        <v>52423</v>
      </c>
      <c r="J4326" s="1" t="s">
        <v>0</v>
      </c>
      <c r="K4326" s="1" t="s">
        <v>49</v>
      </c>
      <c r="L4326" s="1">
        <v>-2</v>
      </c>
      <c r="M4326" s="1">
        <v>88</v>
      </c>
      <c r="N4326" s="6"/>
      <c r="O4326" s="6">
        <v>176</v>
      </c>
      <c r="P4326" s="6">
        <v>-136229.84</v>
      </c>
      <c r="R4326" s="31">
        <v>-176</v>
      </c>
      <c r="S4326" s="28">
        <v>44255</v>
      </c>
    </row>
    <row r="4327" spans="1:19" x14ac:dyDescent="0.2">
      <c r="A4327" s="29">
        <v>43402</v>
      </c>
      <c r="B4327" s="1" t="s">
        <v>200</v>
      </c>
      <c r="C4327" s="27">
        <v>44230</v>
      </c>
      <c r="D4327" s="1">
        <v>52423</v>
      </c>
      <c r="J4327" s="1" t="s">
        <v>0</v>
      </c>
      <c r="K4327" s="1" t="s">
        <v>49</v>
      </c>
      <c r="L4327" s="1">
        <v>-1.5</v>
      </c>
      <c r="M4327" s="1">
        <v>88</v>
      </c>
      <c r="N4327" s="6"/>
      <c r="O4327" s="6">
        <v>132</v>
      </c>
      <c r="P4327" s="6">
        <v>-136053.84</v>
      </c>
      <c r="R4327" s="31">
        <v>-132</v>
      </c>
      <c r="S4327" s="28">
        <v>44255</v>
      </c>
    </row>
    <row r="4328" spans="1:19" x14ac:dyDescent="0.2">
      <c r="A4328" s="29">
        <v>43402</v>
      </c>
      <c r="B4328" s="1" t="s">
        <v>200</v>
      </c>
      <c r="C4328" s="27">
        <v>44230</v>
      </c>
      <c r="D4328" s="1">
        <v>52423</v>
      </c>
      <c r="J4328" s="1" t="s">
        <v>0</v>
      </c>
      <c r="K4328" s="1" t="s">
        <v>49</v>
      </c>
      <c r="L4328" s="1">
        <v>-1</v>
      </c>
      <c r="M4328" s="1">
        <v>88</v>
      </c>
      <c r="N4328" s="6"/>
      <c r="O4328" s="6">
        <v>88</v>
      </c>
      <c r="P4328" s="6">
        <v>-137335.84</v>
      </c>
      <c r="R4328" s="31">
        <v>-88</v>
      </c>
      <c r="S4328" s="28">
        <v>44255</v>
      </c>
    </row>
    <row r="4329" spans="1:19" x14ac:dyDescent="0.2">
      <c r="A4329" s="29">
        <v>43402</v>
      </c>
      <c r="B4329" s="1" t="s">
        <v>200</v>
      </c>
      <c r="C4329" s="27">
        <v>44230</v>
      </c>
      <c r="D4329" s="1">
        <v>52423</v>
      </c>
      <c r="J4329" s="1" t="s">
        <v>0</v>
      </c>
      <c r="K4329" s="1" t="s">
        <v>49</v>
      </c>
      <c r="L4329" s="1">
        <v>-0.5</v>
      </c>
      <c r="M4329" s="1">
        <v>88</v>
      </c>
      <c r="N4329" s="6"/>
      <c r="O4329" s="6">
        <v>44</v>
      </c>
      <c r="P4329" s="6">
        <v>-135921.84</v>
      </c>
      <c r="R4329" s="31">
        <v>-44</v>
      </c>
      <c r="S4329" s="28">
        <v>44255</v>
      </c>
    </row>
    <row r="4330" spans="1:19" x14ac:dyDescent="0.2">
      <c r="A4330" s="29">
        <v>43402</v>
      </c>
      <c r="B4330" s="1" t="s">
        <v>200</v>
      </c>
      <c r="C4330" s="27">
        <v>44230</v>
      </c>
      <c r="D4330" s="1">
        <v>52423</v>
      </c>
      <c r="J4330" s="1" t="s">
        <v>0</v>
      </c>
      <c r="K4330" s="1" t="s">
        <v>49</v>
      </c>
      <c r="L4330" s="1">
        <v>-0.5</v>
      </c>
      <c r="M4330" s="1">
        <v>88</v>
      </c>
      <c r="N4330" s="6"/>
      <c r="O4330" s="6">
        <v>44</v>
      </c>
      <c r="P4330" s="6">
        <v>-137247.84</v>
      </c>
      <c r="R4330" s="31">
        <v>-44</v>
      </c>
      <c r="S4330" s="28">
        <v>44255</v>
      </c>
    </row>
    <row r="4331" spans="1:19" x14ac:dyDescent="0.2">
      <c r="A4331" s="29">
        <v>43404</v>
      </c>
      <c r="B4331" s="1" t="s">
        <v>200</v>
      </c>
      <c r="C4331" s="27">
        <v>44230</v>
      </c>
      <c r="D4331" s="1">
        <v>52425</v>
      </c>
      <c r="J4331" s="1" t="s">
        <v>0</v>
      </c>
      <c r="K4331" s="1" t="s">
        <v>49</v>
      </c>
      <c r="L4331" s="1">
        <v>-2.75</v>
      </c>
      <c r="M4331" s="1">
        <v>88</v>
      </c>
      <c r="N4331" s="6"/>
      <c r="O4331" s="6">
        <v>242</v>
      </c>
      <c r="P4331" s="6">
        <v>-138551.84</v>
      </c>
      <c r="R4331" s="31">
        <v>-242</v>
      </c>
      <c r="S4331" s="28">
        <v>44255</v>
      </c>
    </row>
    <row r="4332" spans="1:19" x14ac:dyDescent="0.2">
      <c r="A4332" s="29">
        <v>43404</v>
      </c>
      <c r="B4332" s="1" t="s">
        <v>200</v>
      </c>
      <c r="C4332" s="27">
        <v>44230</v>
      </c>
      <c r="D4332" s="1">
        <v>52425</v>
      </c>
      <c r="J4332" s="1" t="s">
        <v>0</v>
      </c>
      <c r="K4332" s="1" t="s">
        <v>49</v>
      </c>
      <c r="L4332" s="1">
        <v>-1</v>
      </c>
      <c r="M4332" s="1">
        <v>124</v>
      </c>
      <c r="N4332" s="6"/>
      <c r="O4332" s="6">
        <v>124</v>
      </c>
      <c r="P4332" s="6">
        <v>-137899.84</v>
      </c>
      <c r="R4332" s="31">
        <v>-124</v>
      </c>
      <c r="S4332" s="28">
        <v>44255</v>
      </c>
    </row>
    <row r="4333" spans="1:19" x14ac:dyDescent="0.2">
      <c r="A4333" s="29">
        <v>43404</v>
      </c>
      <c r="B4333" s="1" t="s">
        <v>200</v>
      </c>
      <c r="C4333" s="27">
        <v>44230</v>
      </c>
      <c r="D4333" s="1">
        <v>52425</v>
      </c>
      <c r="J4333" s="1" t="s">
        <v>0</v>
      </c>
      <c r="K4333" s="1" t="s">
        <v>49</v>
      </c>
      <c r="L4333" s="1">
        <v>-1</v>
      </c>
      <c r="M4333" s="1">
        <v>124</v>
      </c>
      <c r="N4333" s="6"/>
      <c r="O4333" s="6">
        <v>124</v>
      </c>
      <c r="P4333" s="6">
        <v>-138221.84</v>
      </c>
      <c r="R4333" s="31">
        <v>-124</v>
      </c>
      <c r="S4333" s="28">
        <v>44255</v>
      </c>
    </row>
    <row r="4334" spans="1:19" x14ac:dyDescent="0.2">
      <c r="A4334" s="29">
        <v>43404</v>
      </c>
      <c r="B4334" s="1" t="s">
        <v>200</v>
      </c>
      <c r="C4334" s="27">
        <v>44230</v>
      </c>
      <c r="D4334" s="1">
        <v>52425</v>
      </c>
      <c r="J4334" s="1" t="s">
        <v>0</v>
      </c>
      <c r="K4334" s="1" t="s">
        <v>49</v>
      </c>
      <c r="L4334" s="1">
        <v>-1</v>
      </c>
      <c r="M4334" s="1">
        <v>124</v>
      </c>
      <c r="N4334" s="6"/>
      <c r="O4334" s="6">
        <v>124</v>
      </c>
      <c r="P4334" s="6">
        <v>-139449.84</v>
      </c>
      <c r="R4334" s="31">
        <v>-124</v>
      </c>
      <c r="S4334" s="28">
        <v>44255</v>
      </c>
    </row>
    <row r="4335" spans="1:19" x14ac:dyDescent="0.2">
      <c r="A4335" s="29">
        <v>43404</v>
      </c>
      <c r="B4335" s="1" t="s">
        <v>200</v>
      </c>
      <c r="C4335" s="27">
        <v>44230</v>
      </c>
      <c r="D4335" s="1">
        <v>52425</v>
      </c>
      <c r="J4335" s="1" t="s">
        <v>0</v>
      </c>
      <c r="K4335" s="1" t="s">
        <v>49</v>
      </c>
      <c r="L4335" s="1">
        <v>-1.25</v>
      </c>
      <c r="M4335" s="1">
        <v>88</v>
      </c>
      <c r="N4335" s="6"/>
      <c r="O4335" s="6">
        <v>110</v>
      </c>
      <c r="P4335" s="6">
        <v>-138097.84</v>
      </c>
      <c r="R4335" s="31">
        <v>-110</v>
      </c>
      <c r="S4335" s="28">
        <v>44255</v>
      </c>
    </row>
    <row r="4336" spans="1:19" x14ac:dyDescent="0.2">
      <c r="A4336" s="29">
        <v>43404</v>
      </c>
      <c r="B4336" s="1" t="s">
        <v>200</v>
      </c>
      <c r="C4336" s="27">
        <v>44230</v>
      </c>
      <c r="D4336" s="1">
        <v>52425</v>
      </c>
      <c r="J4336" s="1" t="s">
        <v>0</v>
      </c>
      <c r="K4336" s="1" t="s">
        <v>49</v>
      </c>
      <c r="L4336" s="1">
        <v>-1.25</v>
      </c>
      <c r="M4336" s="1">
        <v>88</v>
      </c>
      <c r="N4336" s="6"/>
      <c r="O4336" s="6">
        <v>110</v>
      </c>
      <c r="P4336" s="6">
        <v>-139559.84</v>
      </c>
      <c r="R4336" s="31">
        <v>-110</v>
      </c>
      <c r="S4336" s="28">
        <v>44255</v>
      </c>
    </row>
    <row r="4337" spans="1:19" x14ac:dyDescent="0.2">
      <c r="A4337" s="29">
        <v>43404</v>
      </c>
      <c r="B4337" s="1" t="s">
        <v>200</v>
      </c>
      <c r="C4337" s="27">
        <v>44230</v>
      </c>
      <c r="D4337" s="1">
        <v>52425</v>
      </c>
      <c r="J4337" s="1" t="s">
        <v>0</v>
      </c>
      <c r="K4337" s="1" t="s">
        <v>49</v>
      </c>
      <c r="L4337" s="1">
        <v>-1</v>
      </c>
      <c r="M4337" s="1">
        <v>88</v>
      </c>
      <c r="N4337" s="6"/>
      <c r="O4337" s="6">
        <v>88</v>
      </c>
      <c r="P4337" s="6">
        <v>-137987.84</v>
      </c>
      <c r="R4337" s="31">
        <v>-88</v>
      </c>
      <c r="S4337" s="28">
        <v>44255</v>
      </c>
    </row>
    <row r="4338" spans="1:19" x14ac:dyDescent="0.2">
      <c r="A4338" s="29">
        <v>43404</v>
      </c>
      <c r="B4338" s="1" t="s">
        <v>200</v>
      </c>
      <c r="C4338" s="27">
        <v>44230</v>
      </c>
      <c r="D4338" s="1">
        <v>52425</v>
      </c>
      <c r="J4338" s="1" t="s">
        <v>0</v>
      </c>
      <c r="K4338" s="1" t="s">
        <v>49</v>
      </c>
      <c r="L4338" s="1">
        <v>-1</v>
      </c>
      <c r="M4338" s="1">
        <v>88</v>
      </c>
      <c r="N4338" s="6"/>
      <c r="O4338" s="6">
        <v>88</v>
      </c>
      <c r="P4338" s="6">
        <v>-138309.84</v>
      </c>
      <c r="R4338" s="31">
        <v>-88</v>
      </c>
      <c r="S4338" s="28">
        <v>44255</v>
      </c>
    </row>
    <row r="4339" spans="1:19" x14ac:dyDescent="0.2">
      <c r="A4339" s="29">
        <v>43404</v>
      </c>
      <c r="B4339" s="1" t="s">
        <v>200</v>
      </c>
      <c r="C4339" s="27">
        <v>44230</v>
      </c>
      <c r="D4339" s="1">
        <v>52425</v>
      </c>
      <c r="J4339" s="1" t="s">
        <v>0</v>
      </c>
      <c r="K4339" s="1" t="s">
        <v>49</v>
      </c>
      <c r="L4339" s="1">
        <v>-0.75</v>
      </c>
      <c r="M4339" s="1">
        <v>88</v>
      </c>
      <c r="N4339" s="6"/>
      <c r="O4339" s="6">
        <v>66</v>
      </c>
      <c r="P4339" s="6">
        <v>-137775.84</v>
      </c>
      <c r="R4339" s="31">
        <v>-66</v>
      </c>
      <c r="S4339" s="28">
        <v>44255</v>
      </c>
    </row>
    <row r="4340" spans="1:19" x14ac:dyDescent="0.2">
      <c r="A4340" s="29">
        <v>43434</v>
      </c>
      <c r="B4340" s="1" t="s">
        <v>200</v>
      </c>
      <c r="C4340" s="27">
        <v>44230</v>
      </c>
      <c r="D4340" s="1">
        <v>52430</v>
      </c>
      <c r="J4340" s="1" t="s">
        <v>0</v>
      </c>
      <c r="K4340" s="1" t="s">
        <v>49</v>
      </c>
      <c r="L4340" s="1">
        <v>-2</v>
      </c>
      <c r="M4340" s="1">
        <v>88</v>
      </c>
      <c r="N4340" s="6"/>
      <c r="O4340" s="6">
        <v>176</v>
      </c>
      <c r="P4340" s="6">
        <v>-140723.84</v>
      </c>
      <c r="R4340" s="31">
        <v>-176</v>
      </c>
      <c r="S4340" s="28">
        <v>44255</v>
      </c>
    </row>
    <row r="4341" spans="1:19" x14ac:dyDescent="0.2">
      <c r="A4341" s="29">
        <v>43434</v>
      </c>
      <c r="B4341" s="1" t="s">
        <v>200</v>
      </c>
      <c r="C4341" s="27">
        <v>44230</v>
      </c>
      <c r="D4341" s="1">
        <v>52430</v>
      </c>
      <c r="J4341" s="1" t="s">
        <v>0</v>
      </c>
      <c r="K4341" s="1" t="s">
        <v>49</v>
      </c>
      <c r="L4341" s="1">
        <v>-1</v>
      </c>
      <c r="M4341" s="1">
        <v>124</v>
      </c>
      <c r="N4341" s="6"/>
      <c r="O4341" s="6">
        <v>124</v>
      </c>
      <c r="P4341" s="6">
        <v>-140225.84</v>
      </c>
      <c r="R4341" s="31">
        <v>-124</v>
      </c>
      <c r="S4341" s="28">
        <v>44255</v>
      </c>
    </row>
    <row r="4342" spans="1:19" x14ac:dyDescent="0.2">
      <c r="A4342" s="29">
        <v>43434</v>
      </c>
      <c r="B4342" s="1" t="s">
        <v>200</v>
      </c>
      <c r="C4342" s="27">
        <v>44230</v>
      </c>
      <c r="D4342" s="1">
        <v>52430</v>
      </c>
      <c r="J4342" s="1" t="s">
        <v>0</v>
      </c>
      <c r="K4342" s="1" t="s">
        <v>49</v>
      </c>
      <c r="L4342" s="1">
        <v>-0.5</v>
      </c>
      <c r="M4342" s="1">
        <v>88</v>
      </c>
      <c r="N4342" s="6"/>
      <c r="O4342" s="6">
        <v>44</v>
      </c>
      <c r="P4342" s="6">
        <v>-137137.84</v>
      </c>
      <c r="R4342" s="31">
        <v>-44</v>
      </c>
      <c r="S4342" s="28">
        <v>44255</v>
      </c>
    </row>
    <row r="4343" spans="1:19" x14ac:dyDescent="0.2">
      <c r="A4343" s="29">
        <v>43434</v>
      </c>
      <c r="B4343" s="1" t="s">
        <v>200</v>
      </c>
      <c r="C4343" s="27">
        <v>44230</v>
      </c>
      <c r="D4343" s="1">
        <v>52430</v>
      </c>
      <c r="J4343" s="1" t="s">
        <v>0</v>
      </c>
      <c r="K4343" s="1" t="s">
        <v>49</v>
      </c>
      <c r="L4343" s="1">
        <v>-0.5</v>
      </c>
      <c r="M4343" s="1">
        <v>88</v>
      </c>
      <c r="N4343" s="6"/>
      <c r="O4343" s="6">
        <v>44</v>
      </c>
      <c r="P4343" s="6">
        <v>-140269.84</v>
      </c>
      <c r="R4343" s="31">
        <v>-44</v>
      </c>
      <c r="S4343" s="28">
        <v>44255</v>
      </c>
    </row>
    <row r="4344" spans="1:19" x14ac:dyDescent="0.2">
      <c r="A4344" s="29">
        <v>43438</v>
      </c>
      <c r="B4344" s="1" t="s">
        <v>200</v>
      </c>
      <c r="C4344" s="27">
        <v>44230</v>
      </c>
      <c r="D4344" s="1">
        <v>52434</v>
      </c>
      <c r="J4344" s="1" t="s">
        <v>0</v>
      </c>
      <c r="K4344" s="1" t="s">
        <v>49</v>
      </c>
      <c r="L4344" s="1">
        <v>-1.75</v>
      </c>
      <c r="M4344" s="1">
        <v>88</v>
      </c>
      <c r="N4344" s="6"/>
      <c r="O4344" s="6">
        <v>154</v>
      </c>
      <c r="P4344" s="6">
        <v>-138705.84</v>
      </c>
      <c r="R4344" s="31">
        <v>-154</v>
      </c>
      <c r="S4344" s="28">
        <v>44255</v>
      </c>
    </row>
    <row r="4345" spans="1:19" x14ac:dyDescent="0.2">
      <c r="A4345" s="29">
        <v>43438</v>
      </c>
      <c r="B4345" s="1" t="s">
        <v>200</v>
      </c>
      <c r="C4345" s="27">
        <v>44230</v>
      </c>
      <c r="D4345" s="1">
        <v>52434</v>
      </c>
      <c r="J4345" s="1" t="s">
        <v>0</v>
      </c>
      <c r="K4345" s="1" t="s">
        <v>49</v>
      </c>
      <c r="L4345" s="1">
        <v>-1</v>
      </c>
      <c r="M4345" s="1">
        <v>28</v>
      </c>
      <c r="N4345" s="6"/>
      <c r="O4345" s="6">
        <v>28</v>
      </c>
      <c r="P4345" s="6">
        <v>-139325.84</v>
      </c>
      <c r="R4345" s="31">
        <v>-28</v>
      </c>
      <c r="S4345" s="28">
        <v>44255</v>
      </c>
    </row>
    <row r="4346" spans="1:19" x14ac:dyDescent="0.2">
      <c r="A4346" s="29">
        <v>43445</v>
      </c>
      <c r="B4346" s="1" t="s">
        <v>200</v>
      </c>
      <c r="C4346" s="27">
        <v>44230</v>
      </c>
      <c r="D4346" s="1">
        <v>52438</v>
      </c>
      <c r="J4346" s="1" t="s">
        <v>0</v>
      </c>
      <c r="K4346" s="1" t="s">
        <v>49</v>
      </c>
      <c r="L4346" s="1">
        <v>-1</v>
      </c>
      <c r="M4346" s="1">
        <v>124</v>
      </c>
      <c r="N4346" s="6"/>
      <c r="O4346" s="6">
        <v>124</v>
      </c>
      <c r="P4346" s="6">
        <v>-140393.84</v>
      </c>
      <c r="R4346" s="31">
        <v>-124</v>
      </c>
      <c r="S4346" s="28">
        <v>44255</v>
      </c>
    </row>
    <row r="4347" spans="1:19" x14ac:dyDescent="0.2">
      <c r="A4347" s="29">
        <v>43471</v>
      </c>
      <c r="B4347" s="1" t="s">
        <v>200</v>
      </c>
      <c r="C4347" s="27">
        <v>44230</v>
      </c>
      <c r="D4347" s="1">
        <v>52441</v>
      </c>
      <c r="J4347" s="1" t="s">
        <v>0</v>
      </c>
      <c r="K4347" s="1" t="s">
        <v>49</v>
      </c>
      <c r="L4347" s="1">
        <v>-1.25</v>
      </c>
      <c r="M4347" s="1">
        <v>88</v>
      </c>
      <c r="N4347" s="6"/>
      <c r="O4347" s="6">
        <v>110</v>
      </c>
      <c r="P4347" s="6">
        <v>-140547.84</v>
      </c>
      <c r="R4347" s="31">
        <v>-110</v>
      </c>
      <c r="S4347" s="28">
        <v>44255</v>
      </c>
    </row>
    <row r="4348" spans="1:19" x14ac:dyDescent="0.2">
      <c r="A4348" s="29">
        <v>43524</v>
      </c>
      <c r="B4348" s="1" t="s">
        <v>200</v>
      </c>
      <c r="C4348" s="27">
        <v>44230</v>
      </c>
      <c r="D4348" s="1">
        <v>52491</v>
      </c>
      <c r="J4348" s="1" t="s">
        <v>0</v>
      </c>
      <c r="K4348" s="1" t="s">
        <v>49</v>
      </c>
      <c r="L4348" s="1">
        <v>-1</v>
      </c>
      <c r="M4348" s="1">
        <v>898</v>
      </c>
      <c r="N4348" s="6"/>
      <c r="O4348" s="6">
        <v>898</v>
      </c>
      <c r="P4348" s="6">
        <v>-142455.84</v>
      </c>
      <c r="R4348" s="31">
        <v>-898</v>
      </c>
      <c r="S4348" s="28">
        <v>44255</v>
      </c>
    </row>
    <row r="4349" spans="1:19" x14ac:dyDescent="0.2">
      <c r="A4349" s="29">
        <v>43524</v>
      </c>
      <c r="B4349" s="1" t="s">
        <v>200</v>
      </c>
      <c r="C4349" s="27">
        <v>44230</v>
      </c>
      <c r="D4349" s="1">
        <v>52491</v>
      </c>
      <c r="J4349" s="1" t="s">
        <v>0</v>
      </c>
      <c r="K4349" s="1" t="s">
        <v>49</v>
      </c>
      <c r="L4349" s="1">
        <v>-4.5</v>
      </c>
      <c r="M4349" s="1">
        <v>88</v>
      </c>
      <c r="N4349" s="6"/>
      <c r="O4349" s="6">
        <v>396</v>
      </c>
      <c r="P4349" s="6">
        <v>-141557.84</v>
      </c>
      <c r="R4349" s="31">
        <v>-396</v>
      </c>
      <c r="S4349" s="28">
        <v>44255</v>
      </c>
    </row>
    <row r="4350" spans="1:19" x14ac:dyDescent="0.2">
      <c r="A4350" s="29">
        <v>43524</v>
      </c>
      <c r="B4350" s="1" t="s">
        <v>200</v>
      </c>
      <c r="C4350" s="27">
        <v>44230</v>
      </c>
      <c r="D4350" s="1">
        <v>52491</v>
      </c>
      <c r="J4350" s="1" t="s">
        <v>0</v>
      </c>
      <c r="K4350" s="1" t="s">
        <v>49</v>
      </c>
      <c r="L4350" s="1">
        <v>-1</v>
      </c>
      <c r="M4350" s="1">
        <v>124</v>
      </c>
      <c r="N4350" s="6"/>
      <c r="O4350" s="6">
        <v>124</v>
      </c>
      <c r="P4350" s="6">
        <v>-141161.84</v>
      </c>
      <c r="R4350" s="31">
        <v>-124</v>
      </c>
      <c r="S4350" s="28">
        <v>44255</v>
      </c>
    </row>
    <row r="4351" spans="1:19" x14ac:dyDescent="0.2">
      <c r="A4351" s="29">
        <v>43524</v>
      </c>
      <c r="B4351" s="1" t="s">
        <v>200</v>
      </c>
      <c r="C4351" s="27">
        <v>44230</v>
      </c>
      <c r="D4351" s="1">
        <v>52491</v>
      </c>
      <c r="J4351" s="1" t="s">
        <v>0</v>
      </c>
      <c r="K4351" s="1" t="s">
        <v>49</v>
      </c>
      <c r="L4351" s="1">
        <v>-1</v>
      </c>
      <c r="M4351" s="1">
        <v>18</v>
      </c>
      <c r="N4351" s="6"/>
      <c r="O4351" s="6">
        <v>18</v>
      </c>
      <c r="P4351" s="6">
        <v>-142473.84</v>
      </c>
      <c r="R4351" s="31">
        <v>-18</v>
      </c>
      <c r="S4351" s="28">
        <v>44255</v>
      </c>
    </row>
    <row r="4352" spans="1:19" x14ac:dyDescent="0.2">
      <c r="A4352" s="29">
        <v>43541</v>
      </c>
      <c r="B4352" s="1" t="s">
        <v>200</v>
      </c>
      <c r="C4352" s="27">
        <v>44230</v>
      </c>
      <c r="D4352" s="1">
        <v>52497</v>
      </c>
      <c r="J4352" s="1" t="s">
        <v>0</v>
      </c>
      <c r="K4352" s="1" t="s">
        <v>49</v>
      </c>
      <c r="L4352" s="1">
        <v>-3.75</v>
      </c>
      <c r="M4352" s="1">
        <v>88</v>
      </c>
      <c r="N4352" s="6"/>
      <c r="O4352" s="6">
        <v>330</v>
      </c>
      <c r="P4352" s="6">
        <v>-143025.84</v>
      </c>
      <c r="R4352" s="31">
        <v>-330</v>
      </c>
      <c r="S4352" s="28">
        <v>44255</v>
      </c>
    </row>
    <row r="4353" spans="1:19" x14ac:dyDescent="0.2">
      <c r="A4353" s="29">
        <v>43541</v>
      </c>
      <c r="B4353" s="1" t="s">
        <v>200</v>
      </c>
      <c r="C4353" s="27">
        <v>44230</v>
      </c>
      <c r="D4353" s="1">
        <v>52497</v>
      </c>
      <c r="J4353" s="1" t="s">
        <v>0</v>
      </c>
      <c r="K4353" s="1" t="s">
        <v>49</v>
      </c>
      <c r="L4353" s="1">
        <v>-3</v>
      </c>
      <c r="M4353" s="1">
        <v>88</v>
      </c>
      <c r="N4353" s="6"/>
      <c r="O4353" s="6">
        <v>264</v>
      </c>
      <c r="P4353" s="6">
        <v>-146261.46</v>
      </c>
      <c r="R4353" s="31">
        <v>-264</v>
      </c>
      <c r="S4353" s="28">
        <v>44255</v>
      </c>
    </row>
    <row r="4354" spans="1:19" x14ac:dyDescent="0.2">
      <c r="A4354" s="29">
        <v>43541</v>
      </c>
      <c r="B4354" s="1" t="s">
        <v>200</v>
      </c>
      <c r="C4354" s="27">
        <v>44230</v>
      </c>
      <c r="D4354" s="1">
        <v>52497</v>
      </c>
      <c r="J4354" s="1" t="s">
        <v>0</v>
      </c>
      <c r="K4354" s="1" t="s">
        <v>49</v>
      </c>
      <c r="L4354" s="1">
        <v>-1</v>
      </c>
      <c r="M4354" s="1">
        <v>124</v>
      </c>
      <c r="N4354" s="6"/>
      <c r="O4354" s="6">
        <v>124</v>
      </c>
      <c r="P4354" s="6">
        <v>-142695.84</v>
      </c>
      <c r="R4354" s="31">
        <v>-124</v>
      </c>
      <c r="S4354" s="28">
        <v>44255</v>
      </c>
    </row>
    <row r="4355" spans="1:19" x14ac:dyDescent="0.2">
      <c r="A4355" s="29">
        <v>43541</v>
      </c>
      <c r="B4355" s="1" t="s">
        <v>200</v>
      </c>
      <c r="C4355" s="27">
        <v>44230</v>
      </c>
      <c r="D4355" s="1">
        <v>52497</v>
      </c>
      <c r="J4355" s="1" t="s">
        <v>0</v>
      </c>
      <c r="K4355" s="1" t="s">
        <v>49</v>
      </c>
      <c r="L4355" s="1">
        <v>-1</v>
      </c>
      <c r="M4355" s="1">
        <v>124</v>
      </c>
      <c r="N4355" s="6"/>
      <c r="O4355" s="6">
        <v>124</v>
      </c>
      <c r="P4355" s="6">
        <v>-145997.46</v>
      </c>
      <c r="R4355" s="31">
        <v>-124</v>
      </c>
      <c r="S4355" s="28">
        <v>44255</v>
      </c>
    </row>
    <row r="4356" spans="1:19" x14ac:dyDescent="0.2">
      <c r="A4356" s="29">
        <v>43541</v>
      </c>
      <c r="B4356" s="1" t="s">
        <v>200</v>
      </c>
      <c r="C4356" s="27">
        <v>44230</v>
      </c>
      <c r="D4356" s="1">
        <v>52497</v>
      </c>
      <c r="J4356" s="1" t="s">
        <v>0</v>
      </c>
      <c r="K4356" s="1" t="s">
        <v>49</v>
      </c>
      <c r="L4356" s="1">
        <v>-1</v>
      </c>
      <c r="M4356" s="1">
        <v>98</v>
      </c>
      <c r="N4356" s="6"/>
      <c r="O4356" s="6">
        <v>98</v>
      </c>
      <c r="P4356" s="6">
        <v>-142571.84</v>
      </c>
      <c r="R4356" s="31">
        <v>-98</v>
      </c>
      <c r="S4356" s="28">
        <v>44255</v>
      </c>
    </row>
    <row r="4357" spans="1:19" x14ac:dyDescent="0.2">
      <c r="A4357" s="29">
        <v>43545</v>
      </c>
      <c r="B4357" s="1" t="s">
        <v>200</v>
      </c>
      <c r="C4357" s="27">
        <v>44230</v>
      </c>
      <c r="D4357" s="1">
        <v>52499</v>
      </c>
      <c r="J4357" s="1" t="s">
        <v>0</v>
      </c>
      <c r="K4357" s="1" t="s">
        <v>49</v>
      </c>
      <c r="L4357" s="1">
        <v>-2</v>
      </c>
      <c r="M4357" s="1">
        <v>32</v>
      </c>
      <c r="N4357" s="6"/>
      <c r="O4357" s="6">
        <v>64</v>
      </c>
      <c r="P4357" s="6">
        <v>-143089.84</v>
      </c>
      <c r="R4357" s="31">
        <v>-64</v>
      </c>
      <c r="S4357" s="28">
        <v>44255</v>
      </c>
    </row>
    <row r="4358" spans="1:19" x14ac:dyDescent="0.2">
      <c r="A4358" s="29">
        <v>43546</v>
      </c>
      <c r="B4358" s="1" t="s">
        <v>200</v>
      </c>
      <c r="C4358" s="27">
        <v>44230</v>
      </c>
      <c r="D4358" s="1">
        <v>52500</v>
      </c>
      <c r="J4358" s="1" t="s">
        <v>0</v>
      </c>
      <c r="K4358" s="1" t="s">
        <v>49</v>
      </c>
      <c r="L4358" s="1">
        <v>-5</v>
      </c>
      <c r="M4358" s="1">
        <v>32</v>
      </c>
      <c r="N4358" s="6"/>
      <c r="O4358" s="6">
        <v>160</v>
      </c>
      <c r="P4358" s="6">
        <v>-143249.84</v>
      </c>
      <c r="R4358" s="31">
        <v>-160</v>
      </c>
      <c r="S4358" s="28">
        <v>44255</v>
      </c>
    </row>
    <row r="4359" spans="1:19" x14ac:dyDescent="0.2">
      <c r="A4359" s="29">
        <v>43548</v>
      </c>
      <c r="B4359" s="1" t="s">
        <v>200</v>
      </c>
      <c r="C4359" s="27">
        <v>44230</v>
      </c>
      <c r="D4359" s="1">
        <v>52502</v>
      </c>
      <c r="J4359" s="1" t="s">
        <v>0</v>
      </c>
      <c r="K4359" s="1" t="s">
        <v>49</v>
      </c>
      <c r="L4359" s="1">
        <v>-24</v>
      </c>
      <c r="M4359" s="1">
        <v>32</v>
      </c>
      <c r="N4359" s="6"/>
      <c r="O4359" s="6">
        <v>768</v>
      </c>
      <c r="P4359" s="6">
        <v>-144017.84</v>
      </c>
      <c r="R4359" s="31">
        <v>-768</v>
      </c>
      <c r="S4359" s="28">
        <v>44255</v>
      </c>
    </row>
    <row r="4360" spans="1:19" x14ac:dyDescent="0.2">
      <c r="A4360" s="29">
        <v>43549</v>
      </c>
      <c r="B4360" s="1" t="s">
        <v>200</v>
      </c>
      <c r="C4360" s="27">
        <v>44230</v>
      </c>
      <c r="D4360" s="1">
        <v>52503</v>
      </c>
      <c r="J4360" s="1" t="s">
        <v>0</v>
      </c>
      <c r="K4360" s="1" t="s">
        <v>49</v>
      </c>
      <c r="L4360" s="1">
        <v>-14</v>
      </c>
      <c r="M4360" s="1">
        <v>32</v>
      </c>
      <c r="N4360" s="6"/>
      <c r="O4360" s="6">
        <v>448</v>
      </c>
      <c r="P4360" s="6">
        <v>-144465.84</v>
      </c>
      <c r="R4360" s="31">
        <v>-448</v>
      </c>
      <c r="S4360" s="28">
        <v>44255</v>
      </c>
    </row>
    <row r="4361" spans="1:19" x14ac:dyDescent="0.2">
      <c r="A4361" s="29">
        <v>43550</v>
      </c>
      <c r="B4361" s="1" t="s">
        <v>200</v>
      </c>
      <c r="C4361" s="27">
        <v>44230</v>
      </c>
      <c r="D4361" s="1">
        <v>52504</v>
      </c>
      <c r="J4361" s="1" t="s">
        <v>0</v>
      </c>
      <c r="K4361" s="1" t="s">
        <v>49</v>
      </c>
      <c r="L4361" s="1">
        <v>-1</v>
      </c>
      <c r="M4361" s="1">
        <v>32</v>
      </c>
      <c r="N4361" s="6"/>
      <c r="O4361" s="6">
        <v>32</v>
      </c>
      <c r="P4361" s="6">
        <v>-144497.84</v>
      </c>
      <c r="R4361" s="31">
        <v>-32</v>
      </c>
      <c r="S4361" s="28">
        <v>44255</v>
      </c>
    </row>
    <row r="4362" spans="1:19" x14ac:dyDescent="0.2">
      <c r="A4362" s="29">
        <v>43551</v>
      </c>
      <c r="B4362" s="1" t="s">
        <v>200</v>
      </c>
      <c r="C4362" s="27">
        <v>44230</v>
      </c>
      <c r="D4362" s="1">
        <v>52505</v>
      </c>
      <c r="J4362" s="1" t="s">
        <v>0</v>
      </c>
      <c r="K4362" s="1" t="s">
        <v>49</v>
      </c>
      <c r="L4362" s="1">
        <v>-4</v>
      </c>
      <c r="M4362" s="1">
        <v>31.905000000000001</v>
      </c>
      <c r="N4362" s="6"/>
      <c r="O4362" s="6">
        <v>127.62</v>
      </c>
      <c r="P4362" s="6">
        <v>-144625.46</v>
      </c>
      <c r="R4362" s="31">
        <v>-127.62</v>
      </c>
      <c r="S4362" s="28">
        <v>44255</v>
      </c>
    </row>
    <row r="4363" spans="1:19" x14ac:dyDescent="0.2">
      <c r="A4363" s="29">
        <v>43552</v>
      </c>
      <c r="B4363" s="1" t="s">
        <v>200</v>
      </c>
      <c r="C4363" s="27">
        <v>44230</v>
      </c>
      <c r="D4363" s="1">
        <v>52506</v>
      </c>
      <c r="J4363" s="1" t="s">
        <v>0</v>
      </c>
      <c r="K4363" s="1" t="s">
        <v>49</v>
      </c>
      <c r="L4363" s="1">
        <v>-18</v>
      </c>
      <c r="M4363" s="1">
        <v>32</v>
      </c>
      <c r="N4363" s="6"/>
      <c r="O4363" s="6">
        <v>576</v>
      </c>
      <c r="P4363" s="6">
        <v>-145201.46</v>
      </c>
      <c r="R4363" s="31">
        <v>-576</v>
      </c>
      <c r="S4363" s="28">
        <v>44255</v>
      </c>
    </row>
    <row r="4364" spans="1:19" x14ac:dyDescent="0.2">
      <c r="A4364" s="29">
        <v>43553</v>
      </c>
      <c r="B4364" s="1" t="s">
        <v>200</v>
      </c>
      <c r="C4364" s="27">
        <v>44230</v>
      </c>
      <c r="D4364" s="1">
        <v>52507</v>
      </c>
      <c r="J4364" s="1" t="s">
        <v>0</v>
      </c>
      <c r="K4364" s="1" t="s">
        <v>49</v>
      </c>
      <c r="L4364" s="1">
        <v>-16</v>
      </c>
      <c r="M4364" s="1">
        <v>32</v>
      </c>
      <c r="N4364" s="6"/>
      <c r="O4364" s="6">
        <v>512</v>
      </c>
      <c r="P4364" s="6">
        <v>-145713.46</v>
      </c>
      <c r="R4364" s="31">
        <v>-512</v>
      </c>
      <c r="S4364" s="28">
        <v>44255</v>
      </c>
    </row>
    <row r="4365" spans="1:19" x14ac:dyDescent="0.2">
      <c r="A4365" s="29">
        <v>43554</v>
      </c>
      <c r="B4365" s="1" t="s">
        <v>200</v>
      </c>
      <c r="C4365" s="27">
        <v>44230</v>
      </c>
      <c r="D4365" s="1">
        <v>52508</v>
      </c>
      <c r="J4365" s="1" t="s">
        <v>0</v>
      </c>
      <c r="K4365" s="1" t="s">
        <v>49</v>
      </c>
      <c r="L4365" s="1">
        <v>-5</v>
      </c>
      <c r="M4365" s="1">
        <v>32</v>
      </c>
      <c r="N4365" s="6"/>
      <c r="O4365" s="6">
        <v>160</v>
      </c>
      <c r="P4365" s="6">
        <v>-145873.46</v>
      </c>
      <c r="R4365" s="31">
        <v>-160</v>
      </c>
      <c r="S4365" s="28">
        <v>44255</v>
      </c>
    </row>
    <row r="4366" spans="1:19" x14ac:dyDescent="0.2">
      <c r="A4366" s="29">
        <v>43560</v>
      </c>
      <c r="B4366" s="1" t="s">
        <v>200</v>
      </c>
      <c r="C4366" s="27">
        <v>44230</v>
      </c>
      <c r="D4366" s="1">
        <v>52509</v>
      </c>
      <c r="J4366" s="1" t="s">
        <v>0</v>
      </c>
      <c r="K4366" s="1" t="s">
        <v>49</v>
      </c>
      <c r="L4366" s="1">
        <v>-0.25</v>
      </c>
      <c r="M4366" s="1">
        <v>88</v>
      </c>
      <c r="N4366" s="6"/>
      <c r="O4366" s="6">
        <v>22</v>
      </c>
      <c r="P4366" s="6">
        <v>-146283.46</v>
      </c>
      <c r="R4366" s="31">
        <v>-22</v>
      </c>
      <c r="S4366" s="28">
        <v>44255</v>
      </c>
    </row>
    <row r="4367" spans="1:19" x14ac:dyDescent="0.2">
      <c r="A4367" s="29">
        <v>43566</v>
      </c>
      <c r="B4367" s="1" t="s">
        <v>200</v>
      </c>
      <c r="C4367" s="27">
        <v>44230</v>
      </c>
      <c r="D4367" s="1">
        <v>52515</v>
      </c>
      <c r="J4367" s="1" t="s">
        <v>0</v>
      </c>
      <c r="K4367" s="1" t="s">
        <v>49</v>
      </c>
      <c r="L4367" s="1">
        <v>-7.5</v>
      </c>
      <c r="M4367" s="1">
        <v>88</v>
      </c>
      <c r="N4367" s="6"/>
      <c r="O4367" s="6">
        <v>660</v>
      </c>
      <c r="P4367" s="6">
        <v>-147807.46</v>
      </c>
      <c r="R4367" s="31">
        <v>-660</v>
      </c>
      <c r="S4367" s="28">
        <v>44255</v>
      </c>
    </row>
    <row r="4368" spans="1:19" x14ac:dyDescent="0.2">
      <c r="A4368" s="29">
        <v>43566</v>
      </c>
      <c r="B4368" s="1" t="s">
        <v>200</v>
      </c>
      <c r="C4368" s="27">
        <v>44230</v>
      </c>
      <c r="D4368" s="1">
        <v>52515</v>
      </c>
      <c r="J4368" s="1" t="s">
        <v>0</v>
      </c>
      <c r="K4368" s="1" t="s">
        <v>49</v>
      </c>
      <c r="L4368" s="1">
        <v>-7</v>
      </c>
      <c r="M4368" s="1">
        <v>88</v>
      </c>
      <c r="N4368" s="6"/>
      <c r="O4368" s="6">
        <v>616</v>
      </c>
      <c r="P4368" s="6">
        <v>-147023.46</v>
      </c>
      <c r="R4368" s="31">
        <v>-616</v>
      </c>
      <c r="S4368" s="28">
        <v>44255</v>
      </c>
    </row>
    <row r="4369" spans="1:19" x14ac:dyDescent="0.2">
      <c r="A4369" s="29">
        <v>43566</v>
      </c>
      <c r="B4369" s="1" t="s">
        <v>200</v>
      </c>
      <c r="C4369" s="27">
        <v>44230</v>
      </c>
      <c r="D4369" s="1">
        <v>52515</v>
      </c>
      <c r="J4369" s="1" t="s">
        <v>0</v>
      </c>
      <c r="K4369" s="1" t="s">
        <v>49</v>
      </c>
      <c r="L4369" s="1">
        <v>-7</v>
      </c>
      <c r="M4369" s="1">
        <v>88</v>
      </c>
      <c r="N4369" s="6"/>
      <c r="O4369" s="6">
        <v>616</v>
      </c>
      <c r="P4369" s="6">
        <v>-151436.46</v>
      </c>
      <c r="R4369" s="31">
        <v>-616</v>
      </c>
      <c r="S4369" s="28">
        <v>44255</v>
      </c>
    </row>
    <row r="4370" spans="1:19" x14ac:dyDescent="0.2">
      <c r="A4370" s="29">
        <v>43566</v>
      </c>
      <c r="B4370" s="1" t="s">
        <v>200</v>
      </c>
      <c r="C4370" s="27">
        <v>44230</v>
      </c>
      <c r="D4370" s="1">
        <v>52515</v>
      </c>
      <c r="J4370" s="1" t="s">
        <v>0</v>
      </c>
      <c r="K4370" s="1" t="s">
        <v>49</v>
      </c>
      <c r="L4370" s="1">
        <v>-7</v>
      </c>
      <c r="M4370" s="1">
        <v>88</v>
      </c>
      <c r="N4370" s="6"/>
      <c r="O4370" s="6">
        <v>616</v>
      </c>
      <c r="P4370" s="6">
        <v>-152176.46</v>
      </c>
      <c r="R4370" s="31">
        <v>-616</v>
      </c>
      <c r="S4370" s="28">
        <v>44255</v>
      </c>
    </row>
    <row r="4371" spans="1:19" x14ac:dyDescent="0.2">
      <c r="A4371" s="29">
        <v>43566</v>
      </c>
      <c r="B4371" s="1" t="s">
        <v>200</v>
      </c>
      <c r="C4371" s="27">
        <v>44230</v>
      </c>
      <c r="D4371" s="1">
        <v>52515</v>
      </c>
      <c r="J4371" s="1" t="s">
        <v>0</v>
      </c>
      <c r="K4371" s="1" t="s">
        <v>49</v>
      </c>
      <c r="L4371" s="1">
        <v>-1</v>
      </c>
      <c r="M4371" s="1">
        <v>124</v>
      </c>
      <c r="N4371" s="6"/>
      <c r="O4371" s="6">
        <v>124</v>
      </c>
      <c r="P4371" s="6">
        <v>-146407.46</v>
      </c>
      <c r="R4371" s="31">
        <v>-124</v>
      </c>
      <c r="S4371" s="28">
        <v>44255</v>
      </c>
    </row>
    <row r="4372" spans="1:19" x14ac:dyDescent="0.2">
      <c r="A4372" s="29">
        <v>43566</v>
      </c>
      <c r="B4372" s="1" t="s">
        <v>200</v>
      </c>
      <c r="C4372" s="27">
        <v>44230</v>
      </c>
      <c r="D4372" s="1">
        <v>52515</v>
      </c>
      <c r="J4372" s="1" t="s">
        <v>0</v>
      </c>
      <c r="K4372" s="1" t="s">
        <v>49</v>
      </c>
      <c r="L4372" s="1">
        <v>-1</v>
      </c>
      <c r="M4372" s="1">
        <v>124</v>
      </c>
      <c r="N4372" s="6"/>
      <c r="O4372" s="6">
        <v>124</v>
      </c>
      <c r="P4372" s="6">
        <v>-147147.46</v>
      </c>
      <c r="R4372" s="31">
        <v>-124</v>
      </c>
      <c r="S4372" s="28">
        <v>44255</v>
      </c>
    </row>
    <row r="4373" spans="1:19" x14ac:dyDescent="0.2">
      <c r="A4373" s="29">
        <v>43566</v>
      </c>
      <c r="B4373" s="1" t="s">
        <v>200</v>
      </c>
      <c r="C4373" s="27">
        <v>44230</v>
      </c>
      <c r="D4373" s="1">
        <v>52515</v>
      </c>
      <c r="J4373" s="1" t="s">
        <v>0</v>
      </c>
      <c r="K4373" s="1" t="s">
        <v>49</v>
      </c>
      <c r="L4373" s="1">
        <v>-1</v>
      </c>
      <c r="M4373" s="1">
        <v>124</v>
      </c>
      <c r="N4373" s="6"/>
      <c r="O4373" s="6">
        <v>124</v>
      </c>
      <c r="P4373" s="6">
        <v>-150820.46</v>
      </c>
      <c r="R4373" s="31">
        <v>-124</v>
      </c>
      <c r="S4373" s="28">
        <v>44255</v>
      </c>
    </row>
    <row r="4374" spans="1:19" x14ac:dyDescent="0.2">
      <c r="A4374" s="29">
        <v>43566</v>
      </c>
      <c r="B4374" s="1" t="s">
        <v>200</v>
      </c>
      <c r="C4374" s="27">
        <v>44230</v>
      </c>
      <c r="D4374" s="1">
        <v>52515</v>
      </c>
      <c r="J4374" s="1" t="s">
        <v>0</v>
      </c>
      <c r="K4374" s="1" t="s">
        <v>49</v>
      </c>
      <c r="L4374" s="1">
        <v>-1</v>
      </c>
      <c r="M4374" s="1">
        <v>124</v>
      </c>
      <c r="N4374" s="6"/>
      <c r="O4374" s="6">
        <v>124</v>
      </c>
      <c r="P4374" s="6">
        <v>-151560.46</v>
      </c>
      <c r="R4374" s="31">
        <v>-124</v>
      </c>
      <c r="S4374" s="28">
        <v>44255</v>
      </c>
    </row>
    <row r="4375" spans="1:19" x14ac:dyDescent="0.2">
      <c r="A4375" s="29">
        <v>43566</v>
      </c>
      <c r="B4375" s="1" t="s">
        <v>200</v>
      </c>
      <c r="C4375" s="27">
        <v>44230</v>
      </c>
      <c r="D4375" s="1">
        <v>52515</v>
      </c>
      <c r="J4375" s="1" t="s">
        <v>0</v>
      </c>
      <c r="K4375" s="1" t="s">
        <v>49</v>
      </c>
      <c r="L4375" s="1">
        <v>-0.75</v>
      </c>
      <c r="M4375" s="1">
        <v>88</v>
      </c>
      <c r="N4375" s="6"/>
      <c r="O4375" s="6">
        <v>66</v>
      </c>
      <c r="P4375" s="6">
        <v>-149392.46</v>
      </c>
      <c r="R4375" s="31">
        <v>-66</v>
      </c>
      <c r="S4375" s="28">
        <v>44255</v>
      </c>
    </row>
    <row r="4376" spans="1:19" x14ac:dyDescent="0.2">
      <c r="A4376" s="29">
        <v>43569</v>
      </c>
      <c r="B4376" s="1" t="s">
        <v>200</v>
      </c>
      <c r="C4376" s="27">
        <v>44230</v>
      </c>
      <c r="D4376" s="1">
        <v>52518</v>
      </c>
      <c r="J4376" s="1" t="s">
        <v>0</v>
      </c>
      <c r="K4376" s="1" t="s">
        <v>49</v>
      </c>
      <c r="L4376" s="1">
        <v>-7</v>
      </c>
      <c r="M4376" s="1">
        <v>88</v>
      </c>
      <c r="N4376" s="6"/>
      <c r="O4376" s="6">
        <v>616</v>
      </c>
      <c r="P4376" s="6">
        <v>-150198.46</v>
      </c>
      <c r="R4376" s="31">
        <v>-616</v>
      </c>
      <c r="S4376" s="28">
        <v>44255</v>
      </c>
    </row>
    <row r="4377" spans="1:19" x14ac:dyDescent="0.2">
      <c r="A4377" s="29">
        <v>43569</v>
      </c>
      <c r="B4377" s="1" t="s">
        <v>200</v>
      </c>
      <c r="C4377" s="27">
        <v>44230</v>
      </c>
      <c r="D4377" s="1">
        <v>52518</v>
      </c>
      <c r="J4377" s="1" t="s">
        <v>0</v>
      </c>
      <c r="K4377" s="1" t="s">
        <v>49</v>
      </c>
      <c r="L4377" s="1">
        <v>-1</v>
      </c>
      <c r="M4377" s="1">
        <v>389</v>
      </c>
      <c r="N4377" s="6"/>
      <c r="O4377" s="6">
        <v>389</v>
      </c>
      <c r="P4377" s="6">
        <v>-148322.46</v>
      </c>
      <c r="R4377" s="31">
        <v>-389</v>
      </c>
      <c r="S4377" s="28">
        <v>44255</v>
      </c>
    </row>
    <row r="4378" spans="1:19" x14ac:dyDescent="0.2">
      <c r="A4378" s="29">
        <v>43569</v>
      </c>
      <c r="B4378" s="1" t="s">
        <v>200</v>
      </c>
      <c r="C4378" s="27">
        <v>44230</v>
      </c>
      <c r="D4378" s="1">
        <v>52518</v>
      </c>
      <c r="J4378" s="1" t="s">
        <v>0</v>
      </c>
      <c r="K4378" s="1" t="s">
        <v>49</v>
      </c>
      <c r="L4378" s="1">
        <v>-4</v>
      </c>
      <c r="M4378" s="1">
        <v>88</v>
      </c>
      <c r="N4378" s="6"/>
      <c r="O4378" s="6">
        <v>352</v>
      </c>
      <c r="P4378" s="6">
        <v>-148674.46</v>
      </c>
      <c r="R4378" s="31">
        <v>-352</v>
      </c>
      <c r="S4378" s="28">
        <v>44255</v>
      </c>
    </row>
    <row r="4379" spans="1:19" x14ac:dyDescent="0.2">
      <c r="A4379" s="29">
        <v>43569</v>
      </c>
      <c r="B4379" s="1" t="s">
        <v>200</v>
      </c>
      <c r="C4379" s="27">
        <v>44230</v>
      </c>
      <c r="D4379" s="1">
        <v>52518</v>
      </c>
      <c r="J4379" s="1" t="s">
        <v>0</v>
      </c>
      <c r="K4379" s="1" t="s">
        <v>49</v>
      </c>
      <c r="L4379" s="1">
        <v>-2.5</v>
      </c>
      <c r="M4379" s="1">
        <v>88</v>
      </c>
      <c r="N4379" s="6"/>
      <c r="O4379" s="6">
        <v>220</v>
      </c>
      <c r="P4379" s="6">
        <v>-150696.46</v>
      </c>
      <c r="R4379" s="31">
        <v>-220</v>
      </c>
      <c r="S4379" s="28">
        <v>44255</v>
      </c>
    </row>
    <row r="4380" spans="1:19" x14ac:dyDescent="0.2">
      <c r="A4380" s="29">
        <v>43569</v>
      </c>
      <c r="B4380" s="1" t="s">
        <v>200</v>
      </c>
      <c r="C4380" s="27">
        <v>44230</v>
      </c>
      <c r="D4380" s="1">
        <v>52518</v>
      </c>
      <c r="J4380" s="1" t="s">
        <v>0</v>
      </c>
      <c r="K4380" s="1" t="s">
        <v>49</v>
      </c>
      <c r="L4380" s="1">
        <v>-2</v>
      </c>
      <c r="M4380" s="1">
        <v>88</v>
      </c>
      <c r="N4380" s="6"/>
      <c r="O4380" s="6">
        <v>176</v>
      </c>
      <c r="P4380" s="6">
        <v>-149282.46</v>
      </c>
      <c r="R4380" s="31">
        <v>-176</v>
      </c>
      <c r="S4380" s="28">
        <v>44255</v>
      </c>
    </row>
    <row r="4381" spans="1:19" x14ac:dyDescent="0.2">
      <c r="A4381" s="29">
        <v>43569</v>
      </c>
      <c r="B4381" s="1" t="s">
        <v>200</v>
      </c>
      <c r="C4381" s="27">
        <v>44230</v>
      </c>
      <c r="D4381" s="1">
        <v>52518</v>
      </c>
      <c r="J4381" s="1" t="s">
        <v>0</v>
      </c>
      <c r="K4381" s="1" t="s">
        <v>49</v>
      </c>
      <c r="L4381" s="1">
        <v>-1.75</v>
      </c>
      <c r="M4381" s="1">
        <v>88</v>
      </c>
      <c r="N4381" s="6"/>
      <c r="O4381" s="6">
        <v>154</v>
      </c>
      <c r="P4381" s="6">
        <v>-148828.46</v>
      </c>
      <c r="R4381" s="31">
        <v>-154</v>
      </c>
      <c r="S4381" s="28">
        <v>44255</v>
      </c>
    </row>
    <row r="4382" spans="1:19" x14ac:dyDescent="0.2">
      <c r="A4382" s="29">
        <v>43569</v>
      </c>
      <c r="B4382" s="1" t="s">
        <v>200</v>
      </c>
      <c r="C4382" s="27">
        <v>44230</v>
      </c>
      <c r="D4382" s="1">
        <v>52518</v>
      </c>
      <c r="J4382" s="1" t="s">
        <v>0</v>
      </c>
      <c r="K4382" s="1" t="s">
        <v>49</v>
      </c>
      <c r="L4382" s="1">
        <v>-1.75</v>
      </c>
      <c r="M4382" s="1">
        <v>88</v>
      </c>
      <c r="N4382" s="6"/>
      <c r="O4382" s="6">
        <v>154</v>
      </c>
      <c r="P4382" s="6">
        <v>-148982.46</v>
      </c>
      <c r="R4382" s="31">
        <v>-154</v>
      </c>
      <c r="S4382" s="28">
        <v>44255</v>
      </c>
    </row>
    <row r="4383" spans="1:19" x14ac:dyDescent="0.2">
      <c r="A4383" s="29">
        <v>43569</v>
      </c>
      <c r="B4383" s="1" t="s">
        <v>200</v>
      </c>
      <c r="C4383" s="27">
        <v>44230</v>
      </c>
      <c r="D4383" s="1">
        <v>52518</v>
      </c>
      <c r="J4383" s="1" t="s">
        <v>0</v>
      </c>
      <c r="K4383" s="1" t="s">
        <v>49</v>
      </c>
      <c r="L4383" s="1">
        <v>-1</v>
      </c>
      <c r="M4383" s="1">
        <v>124</v>
      </c>
      <c r="N4383" s="6"/>
      <c r="O4383" s="6">
        <v>124</v>
      </c>
      <c r="P4383" s="6">
        <v>-149106.46</v>
      </c>
      <c r="R4383" s="31">
        <v>-124</v>
      </c>
      <c r="S4383" s="28">
        <v>44255</v>
      </c>
    </row>
    <row r="4384" spans="1:19" x14ac:dyDescent="0.2">
      <c r="A4384" s="29">
        <v>43569</v>
      </c>
      <c r="B4384" s="1" t="s">
        <v>200</v>
      </c>
      <c r="C4384" s="27">
        <v>44230</v>
      </c>
      <c r="D4384" s="1">
        <v>52518</v>
      </c>
      <c r="J4384" s="1" t="s">
        <v>0</v>
      </c>
      <c r="K4384" s="1" t="s">
        <v>49</v>
      </c>
      <c r="L4384" s="1">
        <v>-1</v>
      </c>
      <c r="M4384" s="1">
        <v>124</v>
      </c>
      <c r="N4384" s="6"/>
      <c r="O4384" s="6">
        <v>124</v>
      </c>
      <c r="P4384" s="6">
        <v>-149582.46</v>
      </c>
      <c r="R4384" s="31">
        <v>-124</v>
      </c>
      <c r="S4384" s="28">
        <v>44255</v>
      </c>
    </row>
    <row r="4385" spans="1:19" x14ac:dyDescent="0.2">
      <c r="A4385" s="29">
        <v>43569</v>
      </c>
      <c r="B4385" s="1" t="s">
        <v>200</v>
      </c>
      <c r="C4385" s="27">
        <v>44230</v>
      </c>
      <c r="D4385" s="1">
        <v>52518</v>
      </c>
      <c r="J4385" s="1" t="s">
        <v>0</v>
      </c>
      <c r="K4385" s="1" t="s">
        <v>49</v>
      </c>
      <c r="L4385" s="1">
        <v>-1</v>
      </c>
      <c r="M4385" s="1">
        <v>124</v>
      </c>
      <c r="N4385" s="6"/>
      <c r="O4385" s="6">
        <v>124</v>
      </c>
      <c r="P4385" s="6">
        <v>-150322.46</v>
      </c>
      <c r="R4385" s="31">
        <v>-124</v>
      </c>
      <c r="S4385" s="28">
        <v>44255</v>
      </c>
    </row>
    <row r="4386" spans="1:19" x14ac:dyDescent="0.2">
      <c r="A4386" s="29">
        <v>43569</v>
      </c>
      <c r="B4386" s="1" t="s">
        <v>200</v>
      </c>
      <c r="C4386" s="27">
        <v>44230</v>
      </c>
      <c r="D4386" s="1">
        <v>52518</v>
      </c>
      <c r="J4386" s="1" t="s">
        <v>0</v>
      </c>
      <c r="K4386" s="1" t="s">
        <v>49</v>
      </c>
      <c r="L4386" s="1">
        <v>-1</v>
      </c>
      <c r="M4386" s="1">
        <v>98</v>
      </c>
      <c r="N4386" s="6"/>
      <c r="O4386" s="6">
        <v>98</v>
      </c>
      <c r="P4386" s="6">
        <v>-147905.46</v>
      </c>
      <c r="R4386" s="31">
        <v>-98</v>
      </c>
      <c r="S4386" s="28">
        <v>44255</v>
      </c>
    </row>
    <row r="4387" spans="1:19" x14ac:dyDescent="0.2">
      <c r="A4387" s="29">
        <v>43569</v>
      </c>
      <c r="B4387" s="1" t="s">
        <v>200</v>
      </c>
      <c r="C4387" s="27">
        <v>44230</v>
      </c>
      <c r="D4387" s="1">
        <v>52518</v>
      </c>
      <c r="J4387" s="1" t="s">
        <v>0</v>
      </c>
      <c r="K4387" s="1" t="s">
        <v>49</v>
      </c>
      <c r="L4387" s="1">
        <v>-1</v>
      </c>
      <c r="M4387" s="1">
        <v>88</v>
      </c>
      <c r="N4387" s="6"/>
      <c r="O4387" s="6">
        <v>88</v>
      </c>
      <c r="P4387" s="6">
        <v>-150410.46</v>
      </c>
      <c r="R4387" s="31">
        <v>-88</v>
      </c>
      <c r="S4387" s="28">
        <v>44255</v>
      </c>
    </row>
    <row r="4388" spans="1:19" x14ac:dyDescent="0.2">
      <c r="A4388" s="29">
        <v>43569</v>
      </c>
      <c r="B4388" s="1" t="s">
        <v>200</v>
      </c>
      <c r="C4388" s="27">
        <v>44230</v>
      </c>
      <c r="D4388" s="1">
        <v>52518</v>
      </c>
      <c r="J4388" s="1" t="s">
        <v>0</v>
      </c>
      <c r="K4388" s="1" t="s">
        <v>49</v>
      </c>
      <c r="L4388" s="1">
        <v>-0.75</v>
      </c>
      <c r="M4388" s="1">
        <v>88</v>
      </c>
      <c r="N4388" s="6"/>
      <c r="O4388" s="6">
        <v>66</v>
      </c>
      <c r="P4388" s="6">
        <v>-149458.46</v>
      </c>
      <c r="R4388" s="31">
        <v>-66</v>
      </c>
      <c r="S4388" s="28">
        <v>44255</v>
      </c>
    </row>
    <row r="4389" spans="1:19" x14ac:dyDescent="0.2">
      <c r="A4389" s="29">
        <v>43569</v>
      </c>
      <c r="B4389" s="1" t="s">
        <v>200</v>
      </c>
      <c r="C4389" s="27">
        <v>44230</v>
      </c>
      <c r="D4389" s="1">
        <v>52518</v>
      </c>
      <c r="J4389" s="1" t="s">
        <v>0</v>
      </c>
      <c r="K4389" s="1" t="s">
        <v>49</v>
      </c>
      <c r="L4389" s="1">
        <v>-0.75</v>
      </c>
      <c r="M4389" s="1">
        <v>88</v>
      </c>
      <c r="N4389" s="6"/>
      <c r="O4389" s="6">
        <v>66</v>
      </c>
      <c r="P4389" s="6">
        <v>-150476.46</v>
      </c>
      <c r="R4389" s="31">
        <v>-66</v>
      </c>
      <c r="S4389" s="28">
        <v>44255</v>
      </c>
    </row>
    <row r="4390" spans="1:19" x14ac:dyDescent="0.2">
      <c r="A4390" s="29">
        <v>43569</v>
      </c>
      <c r="B4390" s="1" t="s">
        <v>200</v>
      </c>
      <c r="C4390" s="27">
        <v>44230</v>
      </c>
      <c r="D4390" s="1">
        <v>52518</v>
      </c>
      <c r="J4390" s="1" t="s">
        <v>0</v>
      </c>
      <c r="K4390" s="1" t="s">
        <v>49</v>
      </c>
      <c r="L4390" s="1">
        <v>-0.5</v>
      </c>
      <c r="M4390" s="1">
        <v>88</v>
      </c>
      <c r="N4390" s="6"/>
      <c r="O4390" s="6">
        <v>44</v>
      </c>
      <c r="P4390" s="6">
        <v>-149326.46</v>
      </c>
      <c r="R4390" s="31">
        <v>-44</v>
      </c>
      <c r="S4390" s="28">
        <v>44255</v>
      </c>
    </row>
    <row r="4391" spans="1:19" x14ac:dyDescent="0.2">
      <c r="A4391" s="29">
        <v>43569</v>
      </c>
      <c r="B4391" s="1" t="s">
        <v>200</v>
      </c>
      <c r="C4391" s="27">
        <v>44230</v>
      </c>
      <c r="D4391" s="1">
        <v>52518</v>
      </c>
      <c r="J4391" s="1" t="s">
        <v>0</v>
      </c>
      <c r="K4391" s="1" t="s">
        <v>49</v>
      </c>
      <c r="L4391" s="1">
        <v>-1</v>
      </c>
      <c r="M4391" s="1">
        <v>28</v>
      </c>
      <c r="N4391" s="6"/>
      <c r="O4391" s="6">
        <v>28</v>
      </c>
      <c r="P4391" s="6">
        <v>-147933.46</v>
      </c>
      <c r="R4391" s="31">
        <v>-28</v>
      </c>
      <c r="S4391" s="28">
        <v>44255</v>
      </c>
    </row>
    <row r="4392" spans="1:19" x14ac:dyDescent="0.2">
      <c r="A4392" s="29">
        <v>43586</v>
      </c>
      <c r="B4392" s="1" t="s">
        <v>200</v>
      </c>
      <c r="C4392" s="27">
        <v>44232</v>
      </c>
      <c r="D4392" s="1">
        <v>52521</v>
      </c>
      <c r="J4392" s="1" t="s">
        <v>0</v>
      </c>
      <c r="K4392" s="1" t="s">
        <v>49</v>
      </c>
      <c r="L4392" s="1">
        <v>-1</v>
      </c>
      <c r="M4392" s="1">
        <v>155</v>
      </c>
      <c r="N4392" s="6"/>
      <c r="O4392" s="6">
        <v>155</v>
      </c>
      <c r="P4392" s="6">
        <v>-152331.46</v>
      </c>
      <c r="R4392" s="31">
        <v>-155</v>
      </c>
      <c r="S4392" s="28">
        <v>44255</v>
      </c>
    </row>
    <row r="4393" spans="1:19" x14ac:dyDescent="0.2">
      <c r="A4393" s="29">
        <v>43713</v>
      </c>
      <c r="B4393" s="1" t="s">
        <v>200</v>
      </c>
      <c r="C4393" s="27">
        <v>44237</v>
      </c>
      <c r="D4393" s="1">
        <v>52526</v>
      </c>
      <c r="J4393" s="1" t="s">
        <v>0</v>
      </c>
      <c r="K4393" s="1" t="s">
        <v>49</v>
      </c>
      <c r="L4393" s="1">
        <v>-1</v>
      </c>
      <c r="M4393" s="1">
        <v>110</v>
      </c>
      <c r="N4393" s="6"/>
      <c r="O4393" s="6">
        <v>110</v>
      </c>
      <c r="P4393" s="6">
        <v>-152441.46</v>
      </c>
      <c r="R4393" s="31">
        <v>-110</v>
      </c>
      <c r="S4393" s="28">
        <v>44255</v>
      </c>
    </row>
    <row r="4394" spans="1:19" x14ac:dyDescent="0.2">
      <c r="A4394" s="29">
        <v>43472</v>
      </c>
      <c r="B4394" s="1" t="s">
        <v>200</v>
      </c>
      <c r="C4394" s="27">
        <v>44239</v>
      </c>
      <c r="D4394" s="1">
        <v>52442</v>
      </c>
      <c r="J4394" s="1" t="s">
        <v>0</v>
      </c>
      <c r="K4394" s="1" t="s">
        <v>49</v>
      </c>
      <c r="L4394" s="1">
        <v>-1.5</v>
      </c>
      <c r="M4394" s="1">
        <v>110</v>
      </c>
      <c r="N4394" s="6"/>
      <c r="O4394" s="6">
        <v>165</v>
      </c>
      <c r="P4394" s="6">
        <v>-152908.96</v>
      </c>
      <c r="R4394" s="31">
        <v>-165</v>
      </c>
      <c r="S4394" s="28">
        <v>44255</v>
      </c>
    </row>
    <row r="4395" spans="1:19" x14ac:dyDescent="0.2">
      <c r="A4395" s="29">
        <v>43472</v>
      </c>
      <c r="B4395" s="1" t="s">
        <v>200</v>
      </c>
      <c r="C4395" s="27">
        <v>44239</v>
      </c>
      <c r="D4395" s="1">
        <v>52442</v>
      </c>
      <c r="J4395" s="1" t="s">
        <v>0</v>
      </c>
      <c r="K4395" s="1" t="s">
        <v>49</v>
      </c>
      <c r="L4395" s="1">
        <v>-1</v>
      </c>
      <c r="M4395" s="1">
        <v>110</v>
      </c>
      <c r="N4395" s="6"/>
      <c r="O4395" s="6">
        <v>110</v>
      </c>
      <c r="P4395" s="6">
        <v>-152551.46</v>
      </c>
      <c r="R4395" s="31">
        <v>-110</v>
      </c>
      <c r="S4395" s="28">
        <v>44255</v>
      </c>
    </row>
    <row r="4396" spans="1:19" x14ac:dyDescent="0.2">
      <c r="A4396" s="29">
        <v>43472</v>
      </c>
      <c r="B4396" s="1" t="s">
        <v>200</v>
      </c>
      <c r="C4396" s="27">
        <v>44239</v>
      </c>
      <c r="D4396" s="1">
        <v>52442</v>
      </c>
      <c r="J4396" s="1" t="s">
        <v>0</v>
      </c>
      <c r="K4396" s="1" t="s">
        <v>49</v>
      </c>
      <c r="L4396" s="1">
        <v>-1</v>
      </c>
      <c r="M4396" s="1">
        <v>110</v>
      </c>
      <c r="N4396" s="6"/>
      <c r="O4396" s="6">
        <v>110</v>
      </c>
      <c r="P4396" s="6">
        <v>-152743.96</v>
      </c>
      <c r="R4396" s="31">
        <v>-110</v>
      </c>
      <c r="S4396" s="28">
        <v>44255</v>
      </c>
    </row>
    <row r="4397" spans="1:19" x14ac:dyDescent="0.2">
      <c r="A4397" s="29">
        <v>43472</v>
      </c>
      <c r="B4397" s="1" t="s">
        <v>200</v>
      </c>
      <c r="C4397" s="27">
        <v>44239</v>
      </c>
      <c r="D4397" s="1">
        <v>52442</v>
      </c>
      <c r="J4397" s="1" t="s">
        <v>0</v>
      </c>
      <c r="K4397" s="1" t="s">
        <v>49</v>
      </c>
      <c r="L4397" s="1">
        <v>-0.75</v>
      </c>
      <c r="M4397" s="1">
        <v>110</v>
      </c>
      <c r="N4397" s="6"/>
      <c r="O4397" s="6">
        <v>82.5</v>
      </c>
      <c r="P4397" s="6">
        <v>-152633.96</v>
      </c>
      <c r="R4397" s="31">
        <v>-82.5</v>
      </c>
      <c r="S4397" s="28">
        <v>44255</v>
      </c>
    </row>
    <row r="4398" spans="1:19" x14ac:dyDescent="0.2">
      <c r="A4398" s="29">
        <v>43472</v>
      </c>
      <c r="B4398" s="1" t="s">
        <v>200</v>
      </c>
      <c r="C4398" s="27">
        <v>44239</v>
      </c>
      <c r="D4398" s="1">
        <v>52442</v>
      </c>
      <c r="J4398" s="1" t="s">
        <v>0</v>
      </c>
      <c r="K4398" s="1" t="s">
        <v>49</v>
      </c>
      <c r="L4398" s="1">
        <v>-0.75</v>
      </c>
      <c r="M4398" s="1">
        <v>110</v>
      </c>
      <c r="N4398" s="6"/>
      <c r="O4398" s="6">
        <v>82.5</v>
      </c>
      <c r="P4398" s="6">
        <v>-153146.46</v>
      </c>
      <c r="R4398" s="31">
        <v>-82.5</v>
      </c>
      <c r="S4398" s="28">
        <v>44255</v>
      </c>
    </row>
    <row r="4399" spans="1:19" x14ac:dyDescent="0.2">
      <c r="A4399" s="29">
        <v>43761</v>
      </c>
      <c r="B4399" s="1" t="s">
        <v>200</v>
      </c>
      <c r="C4399" s="27">
        <v>44239</v>
      </c>
      <c r="D4399" s="1">
        <v>52527</v>
      </c>
      <c r="J4399" s="1" t="s">
        <v>0</v>
      </c>
      <c r="K4399" s="1" t="s">
        <v>49</v>
      </c>
      <c r="L4399" s="1">
        <v>-1</v>
      </c>
      <c r="M4399" s="1">
        <v>155</v>
      </c>
      <c r="N4399" s="6"/>
      <c r="O4399" s="6">
        <v>155</v>
      </c>
      <c r="P4399" s="6">
        <v>-153063.96</v>
      </c>
      <c r="R4399" s="31">
        <v>-155</v>
      </c>
      <c r="S4399" s="28">
        <v>44255</v>
      </c>
    </row>
    <row r="4400" spans="1:19" x14ac:dyDescent="0.2">
      <c r="A4400" s="29">
        <v>43542</v>
      </c>
      <c r="B4400" s="1" t="s">
        <v>200</v>
      </c>
      <c r="C4400" s="27">
        <v>44243</v>
      </c>
      <c r="D4400" s="1">
        <v>52498</v>
      </c>
      <c r="J4400" s="1" t="s">
        <v>0</v>
      </c>
      <c r="K4400" s="1" t="s">
        <v>49</v>
      </c>
      <c r="L4400" s="1">
        <v>-1</v>
      </c>
      <c r="M4400" s="1">
        <v>88</v>
      </c>
      <c r="N4400" s="6"/>
      <c r="O4400" s="6">
        <v>88</v>
      </c>
      <c r="P4400" s="6">
        <v>-153234.46</v>
      </c>
      <c r="R4400" s="31">
        <v>-88</v>
      </c>
      <c r="S4400" s="28">
        <v>44255</v>
      </c>
    </row>
    <row r="4401" spans="1:19" x14ac:dyDescent="0.2">
      <c r="A4401" s="29">
        <v>43432</v>
      </c>
      <c r="B4401" s="1" t="s">
        <v>200</v>
      </c>
      <c r="C4401" s="27">
        <v>44245</v>
      </c>
      <c r="D4401" s="1">
        <v>52428</v>
      </c>
      <c r="J4401" s="1" t="s">
        <v>0</v>
      </c>
      <c r="K4401" s="1" t="s">
        <v>49</v>
      </c>
      <c r="L4401" s="1">
        <v>-1</v>
      </c>
      <c r="M4401" s="1">
        <v>388</v>
      </c>
      <c r="N4401" s="6"/>
      <c r="O4401" s="6">
        <v>388</v>
      </c>
      <c r="P4401" s="6">
        <v>-154558.96</v>
      </c>
      <c r="R4401" s="31">
        <v>-388</v>
      </c>
      <c r="S4401" s="28">
        <v>44255</v>
      </c>
    </row>
    <row r="4402" spans="1:19" x14ac:dyDescent="0.2">
      <c r="A4402" s="29">
        <v>43432</v>
      </c>
      <c r="B4402" s="1" t="s">
        <v>200</v>
      </c>
      <c r="C4402" s="27">
        <v>44245</v>
      </c>
      <c r="D4402" s="1">
        <v>52428</v>
      </c>
      <c r="J4402" s="1" t="s">
        <v>0</v>
      </c>
      <c r="K4402" s="1" t="s">
        <v>49</v>
      </c>
      <c r="L4402" s="1">
        <v>-1</v>
      </c>
      <c r="M4402" s="1">
        <v>248</v>
      </c>
      <c r="N4402" s="6"/>
      <c r="O4402" s="6">
        <v>248</v>
      </c>
      <c r="P4402" s="6">
        <v>-156890.96</v>
      </c>
      <c r="R4402" s="31">
        <v>-248</v>
      </c>
      <c r="S4402" s="28">
        <v>44255</v>
      </c>
    </row>
    <row r="4403" spans="1:19" x14ac:dyDescent="0.2">
      <c r="A4403" s="29">
        <v>43432</v>
      </c>
      <c r="B4403" s="1" t="s">
        <v>200</v>
      </c>
      <c r="C4403" s="27">
        <v>44245</v>
      </c>
      <c r="D4403" s="1">
        <v>52428</v>
      </c>
      <c r="J4403" s="1" t="s">
        <v>0</v>
      </c>
      <c r="K4403" s="1" t="s">
        <v>49</v>
      </c>
      <c r="L4403" s="1">
        <v>-1</v>
      </c>
      <c r="M4403" s="1">
        <v>155</v>
      </c>
      <c r="N4403" s="6"/>
      <c r="O4403" s="6">
        <v>155</v>
      </c>
      <c r="P4403" s="6">
        <v>-153389.46</v>
      </c>
      <c r="R4403" s="31">
        <v>-155</v>
      </c>
      <c r="S4403" s="28">
        <v>44255</v>
      </c>
    </row>
    <row r="4404" spans="1:19" x14ac:dyDescent="0.2">
      <c r="A4404" s="29">
        <v>43432</v>
      </c>
      <c r="B4404" s="1" t="s">
        <v>200</v>
      </c>
      <c r="C4404" s="27">
        <v>44245</v>
      </c>
      <c r="D4404" s="1">
        <v>52428</v>
      </c>
      <c r="J4404" s="1" t="s">
        <v>0</v>
      </c>
      <c r="K4404" s="1" t="s">
        <v>49</v>
      </c>
      <c r="L4404" s="1">
        <v>-1</v>
      </c>
      <c r="M4404" s="1">
        <v>155</v>
      </c>
      <c r="N4404" s="6"/>
      <c r="O4404" s="6">
        <v>155</v>
      </c>
      <c r="P4404" s="6">
        <v>-154143.46</v>
      </c>
      <c r="R4404" s="31">
        <v>-155</v>
      </c>
      <c r="S4404" s="28">
        <v>44255</v>
      </c>
    </row>
    <row r="4405" spans="1:19" x14ac:dyDescent="0.2">
      <c r="A4405" s="29">
        <v>43432</v>
      </c>
      <c r="B4405" s="1" t="s">
        <v>200</v>
      </c>
      <c r="C4405" s="27">
        <v>44245</v>
      </c>
      <c r="D4405" s="1">
        <v>52428</v>
      </c>
      <c r="J4405" s="1" t="s">
        <v>0</v>
      </c>
      <c r="K4405" s="1" t="s">
        <v>49</v>
      </c>
      <c r="L4405" s="1">
        <v>-1</v>
      </c>
      <c r="M4405" s="1">
        <v>155</v>
      </c>
      <c r="N4405" s="6"/>
      <c r="O4405" s="6">
        <v>155</v>
      </c>
      <c r="P4405" s="6">
        <v>-158431.71</v>
      </c>
      <c r="R4405" s="31">
        <v>-155</v>
      </c>
      <c r="S4405" s="28">
        <v>44255</v>
      </c>
    </row>
    <row r="4406" spans="1:19" x14ac:dyDescent="0.2">
      <c r="A4406" s="29">
        <v>43432</v>
      </c>
      <c r="B4406" s="1" t="s">
        <v>200</v>
      </c>
      <c r="C4406" s="27">
        <v>44245</v>
      </c>
      <c r="D4406" s="1">
        <v>52428</v>
      </c>
      <c r="J4406" s="1" t="s">
        <v>0</v>
      </c>
      <c r="K4406" s="1" t="s">
        <v>49</v>
      </c>
      <c r="L4406" s="1">
        <v>-1</v>
      </c>
      <c r="M4406" s="1">
        <v>110</v>
      </c>
      <c r="N4406" s="6"/>
      <c r="O4406" s="6">
        <v>110</v>
      </c>
      <c r="P4406" s="6">
        <v>-153499.46</v>
      </c>
      <c r="R4406" s="31">
        <v>-110</v>
      </c>
      <c r="S4406" s="28">
        <v>44255</v>
      </c>
    </row>
    <row r="4407" spans="1:19" x14ac:dyDescent="0.2">
      <c r="A4407" s="29">
        <v>43432</v>
      </c>
      <c r="B4407" s="1" t="s">
        <v>200</v>
      </c>
      <c r="C4407" s="27">
        <v>44245</v>
      </c>
      <c r="D4407" s="1">
        <v>52428</v>
      </c>
      <c r="J4407" s="1" t="s">
        <v>0</v>
      </c>
      <c r="K4407" s="1" t="s">
        <v>49</v>
      </c>
      <c r="L4407" s="1">
        <v>-1</v>
      </c>
      <c r="M4407" s="1">
        <v>58</v>
      </c>
      <c r="N4407" s="6"/>
      <c r="O4407" s="6">
        <v>58</v>
      </c>
      <c r="P4407" s="6">
        <v>-154616.95999999999</v>
      </c>
      <c r="R4407" s="31">
        <v>-58</v>
      </c>
      <c r="S4407" s="28">
        <v>44255</v>
      </c>
    </row>
    <row r="4408" spans="1:19" x14ac:dyDescent="0.2">
      <c r="A4408" s="29">
        <v>43432</v>
      </c>
      <c r="B4408" s="1" t="s">
        <v>200</v>
      </c>
      <c r="C4408" s="27">
        <v>44245</v>
      </c>
      <c r="D4408" s="1">
        <v>52428</v>
      </c>
      <c r="J4408" s="1" t="s">
        <v>0</v>
      </c>
      <c r="K4408" s="1" t="s">
        <v>49</v>
      </c>
      <c r="L4408" s="1">
        <v>-0.5</v>
      </c>
      <c r="M4408" s="1">
        <v>110</v>
      </c>
      <c r="N4408" s="6"/>
      <c r="O4408" s="6">
        <v>55</v>
      </c>
      <c r="P4408" s="6">
        <v>-158486.71</v>
      </c>
      <c r="R4408" s="31">
        <v>-55</v>
      </c>
      <c r="S4408" s="28">
        <v>44255</v>
      </c>
    </row>
    <row r="4409" spans="1:19" x14ac:dyDescent="0.2">
      <c r="A4409" s="29">
        <v>43432</v>
      </c>
      <c r="B4409" s="1" t="s">
        <v>200</v>
      </c>
      <c r="C4409" s="27">
        <v>44245</v>
      </c>
      <c r="D4409" s="1">
        <v>52428</v>
      </c>
      <c r="J4409" s="1" t="s">
        <v>0</v>
      </c>
      <c r="K4409" s="1" t="s">
        <v>49</v>
      </c>
      <c r="L4409" s="1">
        <v>-0.25</v>
      </c>
      <c r="M4409" s="1">
        <v>110</v>
      </c>
      <c r="N4409" s="6"/>
      <c r="O4409" s="6">
        <v>27.5</v>
      </c>
      <c r="P4409" s="6">
        <v>-154170.96</v>
      </c>
      <c r="R4409" s="31">
        <v>-27.5</v>
      </c>
      <c r="S4409" s="28">
        <v>44255</v>
      </c>
    </row>
    <row r="4410" spans="1:19" x14ac:dyDescent="0.2">
      <c r="A4410" s="29">
        <v>43439</v>
      </c>
      <c r="B4410" s="1" t="s">
        <v>200</v>
      </c>
      <c r="C4410" s="27">
        <v>44245</v>
      </c>
      <c r="D4410" s="1">
        <v>52435</v>
      </c>
      <c r="J4410" s="1" t="s">
        <v>0</v>
      </c>
      <c r="K4410" s="1" t="s">
        <v>49</v>
      </c>
      <c r="L4410" s="1">
        <v>-2</v>
      </c>
      <c r="M4410" s="1">
        <v>238</v>
      </c>
      <c r="N4410" s="6"/>
      <c r="O4410" s="6">
        <v>476</v>
      </c>
      <c r="P4410" s="6">
        <v>-160511.21</v>
      </c>
      <c r="R4410" s="31">
        <v>-476</v>
      </c>
      <c r="S4410" s="28">
        <v>44255</v>
      </c>
    </row>
    <row r="4411" spans="1:19" x14ac:dyDescent="0.2">
      <c r="A4411" s="29">
        <v>43439</v>
      </c>
      <c r="B4411" s="1" t="s">
        <v>200</v>
      </c>
      <c r="C4411" s="27">
        <v>44245</v>
      </c>
      <c r="D4411" s="1">
        <v>52435</v>
      </c>
      <c r="J4411" s="1" t="s">
        <v>0</v>
      </c>
      <c r="K4411" s="1" t="s">
        <v>49</v>
      </c>
      <c r="L4411" s="1">
        <v>-1</v>
      </c>
      <c r="M4411" s="1">
        <v>249</v>
      </c>
      <c r="N4411" s="6"/>
      <c r="O4411" s="6">
        <v>249</v>
      </c>
      <c r="P4411" s="6">
        <v>-153988.46</v>
      </c>
      <c r="R4411" s="31">
        <v>-249</v>
      </c>
      <c r="S4411" s="28">
        <v>44255</v>
      </c>
    </row>
    <row r="4412" spans="1:19" x14ac:dyDescent="0.2">
      <c r="A4412" s="29">
        <v>43439</v>
      </c>
      <c r="B4412" s="1" t="s">
        <v>200</v>
      </c>
      <c r="C4412" s="27">
        <v>44245</v>
      </c>
      <c r="D4412" s="1">
        <v>52435</v>
      </c>
      <c r="J4412" s="1" t="s">
        <v>0</v>
      </c>
      <c r="K4412" s="1" t="s">
        <v>49</v>
      </c>
      <c r="L4412" s="1">
        <v>-1</v>
      </c>
      <c r="M4412" s="1">
        <v>240</v>
      </c>
      <c r="N4412" s="6"/>
      <c r="O4412" s="6">
        <v>240</v>
      </c>
      <c r="P4412" s="6">
        <v>-153739.46</v>
      </c>
      <c r="R4412" s="31">
        <v>-240</v>
      </c>
      <c r="S4412" s="28">
        <v>44255</v>
      </c>
    </row>
    <row r="4413" spans="1:19" x14ac:dyDescent="0.2">
      <c r="A4413" s="29">
        <v>43439</v>
      </c>
      <c r="B4413" s="1" t="s">
        <v>200</v>
      </c>
      <c r="C4413" s="27">
        <v>44245</v>
      </c>
      <c r="D4413" s="1">
        <v>52435</v>
      </c>
      <c r="J4413" s="1" t="s">
        <v>0</v>
      </c>
      <c r="K4413" s="1" t="s">
        <v>49</v>
      </c>
      <c r="L4413" s="1">
        <v>-1</v>
      </c>
      <c r="M4413" s="1">
        <v>124</v>
      </c>
      <c r="N4413" s="6"/>
      <c r="O4413" s="6">
        <v>124</v>
      </c>
      <c r="P4413" s="6">
        <v>-160013.21</v>
      </c>
      <c r="R4413" s="31">
        <v>-124</v>
      </c>
      <c r="S4413" s="28">
        <v>44255</v>
      </c>
    </row>
    <row r="4414" spans="1:19" x14ac:dyDescent="0.2">
      <c r="A4414" s="29">
        <v>43439</v>
      </c>
      <c r="B4414" s="1" t="s">
        <v>200</v>
      </c>
      <c r="C4414" s="27">
        <v>44245</v>
      </c>
      <c r="D4414" s="1">
        <v>52435</v>
      </c>
      <c r="J4414" s="1" t="s">
        <v>0</v>
      </c>
      <c r="K4414" s="1" t="s">
        <v>49</v>
      </c>
      <c r="L4414" s="1">
        <v>-1</v>
      </c>
      <c r="M4414" s="1">
        <v>88</v>
      </c>
      <c r="N4414" s="6"/>
      <c r="O4414" s="6">
        <v>88</v>
      </c>
      <c r="P4414" s="6">
        <v>-160599.21</v>
      </c>
      <c r="R4414" s="31">
        <v>-88</v>
      </c>
      <c r="S4414" s="28">
        <v>44255</v>
      </c>
    </row>
    <row r="4415" spans="1:19" x14ac:dyDescent="0.2">
      <c r="A4415" s="29">
        <v>43439</v>
      </c>
      <c r="B4415" s="1" t="s">
        <v>200</v>
      </c>
      <c r="C4415" s="27">
        <v>44245</v>
      </c>
      <c r="D4415" s="1">
        <v>52435</v>
      </c>
      <c r="J4415" s="1" t="s">
        <v>0</v>
      </c>
      <c r="K4415" s="1" t="s">
        <v>49</v>
      </c>
      <c r="L4415" s="1">
        <v>-0.75</v>
      </c>
      <c r="M4415" s="1">
        <v>88</v>
      </c>
      <c r="N4415" s="6"/>
      <c r="O4415" s="6">
        <v>66</v>
      </c>
      <c r="P4415" s="6">
        <v>-159889.21</v>
      </c>
      <c r="R4415" s="31">
        <v>-66</v>
      </c>
      <c r="S4415" s="28">
        <v>44255</v>
      </c>
    </row>
    <row r="4416" spans="1:19" x14ac:dyDescent="0.2">
      <c r="A4416" s="29">
        <v>43439</v>
      </c>
      <c r="B4416" s="1" t="s">
        <v>200</v>
      </c>
      <c r="C4416" s="27">
        <v>44245</v>
      </c>
      <c r="D4416" s="1">
        <v>52435</v>
      </c>
      <c r="J4416" s="1" t="s">
        <v>0</v>
      </c>
      <c r="K4416" s="1" t="s">
        <v>49</v>
      </c>
      <c r="L4416" s="1">
        <v>-1</v>
      </c>
      <c r="M4416" s="1">
        <v>28</v>
      </c>
      <c r="N4416" s="6"/>
      <c r="O4416" s="6">
        <v>28</v>
      </c>
      <c r="P4416" s="6">
        <v>-156940.96</v>
      </c>
      <c r="R4416" s="31">
        <v>-28</v>
      </c>
      <c r="S4416" s="28">
        <v>44255</v>
      </c>
    </row>
    <row r="4417" spans="1:19" x14ac:dyDescent="0.2">
      <c r="A4417" s="29">
        <v>43439</v>
      </c>
      <c r="B4417" s="1" t="s">
        <v>200</v>
      </c>
      <c r="C4417" s="27">
        <v>44245</v>
      </c>
      <c r="D4417" s="1">
        <v>52435</v>
      </c>
      <c r="J4417" s="1" t="s">
        <v>0</v>
      </c>
      <c r="K4417" s="1" t="s">
        <v>49</v>
      </c>
      <c r="L4417" s="1">
        <v>-0.25</v>
      </c>
      <c r="M4417" s="1">
        <v>88</v>
      </c>
      <c r="N4417" s="6"/>
      <c r="O4417" s="6">
        <v>22</v>
      </c>
      <c r="P4417" s="6">
        <v>-156912.95999999999</v>
      </c>
      <c r="R4417" s="31">
        <v>-22</v>
      </c>
      <c r="S4417" s="28">
        <v>44255</v>
      </c>
    </row>
    <row r="4418" spans="1:19" x14ac:dyDescent="0.2">
      <c r="A4418" s="29">
        <v>43439</v>
      </c>
      <c r="B4418" s="1" t="s">
        <v>200</v>
      </c>
      <c r="C4418" s="27">
        <v>44245</v>
      </c>
      <c r="D4418" s="1">
        <v>52435</v>
      </c>
      <c r="J4418" s="1" t="s">
        <v>0</v>
      </c>
      <c r="K4418" s="1" t="s">
        <v>49</v>
      </c>
      <c r="L4418" s="1">
        <v>-0.25</v>
      </c>
      <c r="M4418" s="1">
        <v>88</v>
      </c>
      <c r="N4418" s="6"/>
      <c r="O4418" s="6">
        <v>22</v>
      </c>
      <c r="P4418" s="6">
        <v>-160035.21</v>
      </c>
      <c r="R4418" s="31">
        <v>-22</v>
      </c>
      <c r="S4418" s="28">
        <v>44255</v>
      </c>
    </row>
    <row r="4419" spans="1:19" x14ac:dyDescent="0.2">
      <c r="A4419" s="29">
        <v>43485</v>
      </c>
      <c r="B4419" s="1" t="s">
        <v>200</v>
      </c>
      <c r="C4419" s="27">
        <v>44245</v>
      </c>
      <c r="D4419" s="1">
        <v>52455</v>
      </c>
      <c r="J4419" s="1" t="s">
        <v>0</v>
      </c>
      <c r="K4419" s="1" t="s">
        <v>49</v>
      </c>
      <c r="L4419" s="1">
        <v>-1</v>
      </c>
      <c r="M4419" s="1">
        <v>380</v>
      </c>
      <c r="N4419" s="6"/>
      <c r="O4419" s="6">
        <v>380</v>
      </c>
      <c r="P4419" s="6">
        <v>-154996.96</v>
      </c>
      <c r="R4419" s="31">
        <v>-380</v>
      </c>
      <c r="S4419" s="28">
        <v>44255</v>
      </c>
    </row>
    <row r="4420" spans="1:19" x14ac:dyDescent="0.2">
      <c r="A4420" s="29">
        <v>43485</v>
      </c>
      <c r="B4420" s="1" t="s">
        <v>200</v>
      </c>
      <c r="C4420" s="27">
        <v>44245</v>
      </c>
      <c r="D4420" s="1">
        <v>52455</v>
      </c>
      <c r="J4420" s="1" t="s">
        <v>0</v>
      </c>
      <c r="K4420" s="1" t="s">
        <v>49</v>
      </c>
      <c r="L4420" s="1">
        <v>-2.75</v>
      </c>
      <c r="M4420" s="1">
        <v>110</v>
      </c>
      <c r="N4420" s="6"/>
      <c r="O4420" s="6">
        <v>302.5</v>
      </c>
      <c r="P4420" s="6">
        <v>-158954.21</v>
      </c>
      <c r="R4420" s="31">
        <v>-302.5</v>
      </c>
      <c r="S4420" s="28">
        <v>44255</v>
      </c>
    </row>
    <row r="4421" spans="1:19" x14ac:dyDescent="0.2">
      <c r="A4421" s="29">
        <v>43485</v>
      </c>
      <c r="B4421" s="1" t="s">
        <v>200</v>
      </c>
      <c r="C4421" s="27">
        <v>44245</v>
      </c>
      <c r="D4421" s="1">
        <v>52455</v>
      </c>
      <c r="J4421" s="1" t="s">
        <v>0</v>
      </c>
      <c r="K4421" s="1" t="s">
        <v>49</v>
      </c>
      <c r="L4421" s="1">
        <v>-2.75</v>
      </c>
      <c r="M4421" s="1">
        <v>110</v>
      </c>
      <c r="N4421" s="6"/>
      <c r="O4421" s="6">
        <v>302.5</v>
      </c>
      <c r="P4421" s="6">
        <v>-161264.71</v>
      </c>
      <c r="R4421" s="31">
        <v>-302.5</v>
      </c>
      <c r="S4421" s="28">
        <v>44255</v>
      </c>
    </row>
    <row r="4422" spans="1:19" x14ac:dyDescent="0.2">
      <c r="A4422" s="29">
        <v>43485</v>
      </c>
      <c r="B4422" s="1" t="s">
        <v>200</v>
      </c>
      <c r="C4422" s="27">
        <v>44245</v>
      </c>
      <c r="D4422" s="1">
        <v>52455</v>
      </c>
      <c r="J4422" s="1" t="s">
        <v>0</v>
      </c>
      <c r="K4422" s="1" t="s">
        <v>49</v>
      </c>
      <c r="L4422" s="1">
        <v>-2.75</v>
      </c>
      <c r="M4422" s="1">
        <v>110</v>
      </c>
      <c r="N4422" s="6"/>
      <c r="O4422" s="6">
        <v>302.5</v>
      </c>
      <c r="P4422" s="6">
        <v>-161704.71</v>
      </c>
      <c r="R4422" s="31">
        <v>-302.5</v>
      </c>
      <c r="S4422" s="28">
        <v>44255</v>
      </c>
    </row>
    <row r="4423" spans="1:19" x14ac:dyDescent="0.2">
      <c r="A4423" s="29">
        <v>43485</v>
      </c>
      <c r="B4423" s="1" t="s">
        <v>200</v>
      </c>
      <c r="C4423" s="27">
        <v>44245</v>
      </c>
      <c r="D4423" s="1">
        <v>52455</v>
      </c>
      <c r="J4423" s="1" t="s">
        <v>0</v>
      </c>
      <c r="K4423" s="1" t="s">
        <v>49</v>
      </c>
      <c r="L4423" s="1">
        <v>-2</v>
      </c>
      <c r="M4423" s="1">
        <v>110</v>
      </c>
      <c r="N4423" s="6"/>
      <c r="O4423" s="6">
        <v>220</v>
      </c>
      <c r="P4423" s="6">
        <v>-161924.71</v>
      </c>
      <c r="R4423" s="31">
        <v>-220</v>
      </c>
      <c r="S4423" s="28">
        <v>44255</v>
      </c>
    </row>
    <row r="4424" spans="1:19" x14ac:dyDescent="0.2">
      <c r="A4424" s="29">
        <v>43485</v>
      </c>
      <c r="B4424" s="1" t="s">
        <v>200</v>
      </c>
      <c r="C4424" s="27">
        <v>44245</v>
      </c>
      <c r="D4424" s="1">
        <v>52455</v>
      </c>
      <c r="J4424" s="1" t="s">
        <v>0</v>
      </c>
      <c r="K4424" s="1" t="s">
        <v>49</v>
      </c>
      <c r="L4424" s="1">
        <v>-1.5</v>
      </c>
      <c r="M4424" s="1">
        <v>110</v>
      </c>
      <c r="N4424" s="6"/>
      <c r="O4424" s="6">
        <v>165</v>
      </c>
      <c r="P4424" s="6">
        <v>-158651.71</v>
      </c>
      <c r="R4424" s="31">
        <v>-165</v>
      </c>
      <c r="S4424" s="28">
        <v>44255</v>
      </c>
    </row>
    <row r="4425" spans="1:19" x14ac:dyDescent="0.2">
      <c r="A4425" s="29">
        <v>43485</v>
      </c>
      <c r="B4425" s="1" t="s">
        <v>200</v>
      </c>
      <c r="C4425" s="27">
        <v>44245</v>
      </c>
      <c r="D4425" s="1">
        <v>52455</v>
      </c>
      <c r="J4425" s="1" t="s">
        <v>0</v>
      </c>
      <c r="K4425" s="1" t="s">
        <v>49</v>
      </c>
      <c r="L4425" s="1">
        <v>-1.5</v>
      </c>
      <c r="M4425" s="1">
        <v>110</v>
      </c>
      <c r="N4425" s="6"/>
      <c r="O4425" s="6">
        <v>165</v>
      </c>
      <c r="P4425" s="6">
        <v>-159119.21</v>
      </c>
      <c r="R4425" s="31">
        <v>-165</v>
      </c>
      <c r="S4425" s="28">
        <v>44255</v>
      </c>
    </row>
    <row r="4426" spans="1:19" x14ac:dyDescent="0.2">
      <c r="A4426" s="29">
        <v>43485</v>
      </c>
      <c r="B4426" s="1" t="s">
        <v>200</v>
      </c>
      <c r="C4426" s="27">
        <v>44245</v>
      </c>
      <c r="D4426" s="1">
        <v>52455</v>
      </c>
      <c r="J4426" s="1" t="s">
        <v>0</v>
      </c>
      <c r="K4426" s="1" t="s">
        <v>49</v>
      </c>
      <c r="L4426" s="1">
        <v>-1.25</v>
      </c>
      <c r="M4426" s="1">
        <v>110</v>
      </c>
      <c r="N4426" s="6"/>
      <c r="O4426" s="6">
        <v>137.5</v>
      </c>
      <c r="P4426" s="6">
        <v>-161402.21</v>
      </c>
      <c r="R4426" s="31">
        <v>-137.5</v>
      </c>
      <c r="S4426" s="28">
        <v>44255</v>
      </c>
    </row>
    <row r="4427" spans="1:19" x14ac:dyDescent="0.2">
      <c r="A4427" s="29">
        <v>43523</v>
      </c>
      <c r="B4427" s="1" t="s">
        <v>200</v>
      </c>
      <c r="C4427" s="27">
        <v>44245</v>
      </c>
      <c r="D4427" s="1">
        <v>52490</v>
      </c>
      <c r="J4427" s="1" t="s">
        <v>0</v>
      </c>
      <c r="K4427" s="1" t="s">
        <v>49</v>
      </c>
      <c r="L4427" s="1">
        <v>-1</v>
      </c>
      <c r="M4427" s="1">
        <v>1198</v>
      </c>
      <c r="N4427" s="6"/>
      <c r="O4427" s="6">
        <v>1198</v>
      </c>
      <c r="P4427" s="6">
        <v>-156194.96</v>
      </c>
      <c r="R4427" s="31">
        <v>-1198</v>
      </c>
      <c r="S4427" s="28">
        <v>44255</v>
      </c>
    </row>
    <row r="4428" spans="1:19" x14ac:dyDescent="0.2">
      <c r="A4428" s="29">
        <v>43523</v>
      </c>
      <c r="B4428" s="1" t="s">
        <v>200</v>
      </c>
      <c r="C4428" s="27">
        <v>44245</v>
      </c>
      <c r="D4428" s="1">
        <v>52490</v>
      </c>
      <c r="J4428" s="1" t="s">
        <v>0</v>
      </c>
      <c r="K4428" s="1" t="s">
        <v>49</v>
      </c>
      <c r="L4428" s="1">
        <v>-1</v>
      </c>
      <c r="M4428" s="1">
        <v>248</v>
      </c>
      <c r="N4428" s="6"/>
      <c r="O4428" s="6">
        <v>248</v>
      </c>
      <c r="P4428" s="6">
        <v>-156442.96</v>
      </c>
      <c r="R4428" s="31">
        <v>-248</v>
      </c>
      <c r="S4428" s="28">
        <v>44255</v>
      </c>
    </row>
    <row r="4429" spans="1:19" x14ac:dyDescent="0.2">
      <c r="A4429" s="29">
        <v>43523</v>
      </c>
      <c r="B4429" s="1" t="s">
        <v>200</v>
      </c>
      <c r="C4429" s="27">
        <v>44245</v>
      </c>
      <c r="D4429" s="1">
        <v>52490</v>
      </c>
      <c r="J4429" s="1" t="s">
        <v>0</v>
      </c>
      <c r="K4429" s="1" t="s">
        <v>49</v>
      </c>
      <c r="L4429" s="1">
        <v>-1</v>
      </c>
      <c r="M4429" s="1">
        <v>112</v>
      </c>
      <c r="N4429" s="6"/>
      <c r="O4429" s="6">
        <v>112</v>
      </c>
      <c r="P4429" s="6">
        <v>-156554.96</v>
      </c>
      <c r="R4429" s="31">
        <v>-112</v>
      </c>
      <c r="S4429" s="28">
        <v>44255</v>
      </c>
    </row>
    <row r="4430" spans="1:19" x14ac:dyDescent="0.2">
      <c r="A4430" s="29">
        <v>43523</v>
      </c>
      <c r="B4430" s="1" t="s">
        <v>200</v>
      </c>
      <c r="C4430" s="27">
        <v>44245</v>
      </c>
      <c r="D4430" s="1">
        <v>52490</v>
      </c>
      <c r="J4430" s="1" t="s">
        <v>0</v>
      </c>
      <c r="K4430" s="1" t="s">
        <v>49</v>
      </c>
      <c r="L4430" s="1">
        <v>-1</v>
      </c>
      <c r="M4430" s="1">
        <v>88</v>
      </c>
      <c r="N4430" s="6"/>
      <c r="O4430" s="6">
        <v>88</v>
      </c>
      <c r="P4430" s="6">
        <v>-156642.96</v>
      </c>
      <c r="R4430" s="31">
        <v>-88</v>
      </c>
      <c r="S4430" s="28">
        <v>44255</v>
      </c>
    </row>
    <row r="4431" spans="1:19" x14ac:dyDescent="0.2">
      <c r="A4431" s="29">
        <v>43561</v>
      </c>
      <c r="B4431" s="1" t="s">
        <v>200</v>
      </c>
      <c r="C4431" s="27">
        <v>44245</v>
      </c>
      <c r="D4431" s="1">
        <v>52510</v>
      </c>
      <c r="J4431" s="1" t="s">
        <v>0</v>
      </c>
      <c r="K4431" s="1" t="s">
        <v>49</v>
      </c>
      <c r="L4431" s="1">
        <v>-2.5</v>
      </c>
      <c r="M4431" s="1">
        <v>99</v>
      </c>
      <c r="N4431" s="6"/>
      <c r="O4431" s="6">
        <v>247.5</v>
      </c>
      <c r="P4431" s="6">
        <v>-160962.21</v>
      </c>
      <c r="R4431" s="31">
        <v>-247.5</v>
      </c>
      <c r="S4431" s="28">
        <v>44255</v>
      </c>
    </row>
    <row r="4432" spans="1:19" x14ac:dyDescent="0.2">
      <c r="A4432" s="29">
        <v>43561</v>
      </c>
      <c r="B4432" s="1" t="s">
        <v>200</v>
      </c>
      <c r="C4432" s="27">
        <v>44245</v>
      </c>
      <c r="D4432" s="1">
        <v>52510</v>
      </c>
      <c r="J4432" s="1" t="s">
        <v>0</v>
      </c>
      <c r="K4432" s="1" t="s">
        <v>49</v>
      </c>
      <c r="L4432" s="1">
        <v>-1.25</v>
      </c>
      <c r="M4432" s="1">
        <v>99</v>
      </c>
      <c r="N4432" s="6"/>
      <c r="O4432" s="6">
        <v>123.75</v>
      </c>
      <c r="P4432" s="6">
        <v>-157782.71</v>
      </c>
      <c r="R4432" s="31">
        <v>-123.75</v>
      </c>
      <c r="S4432" s="28">
        <v>44255</v>
      </c>
    </row>
    <row r="4433" spans="1:19" x14ac:dyDescent="0.2">
      <c r="A4433" s="29">
        <v>43561</v>
      </c>
      <c r="B4433" s="1" t="s">
        <v>200</v>
      </c>
      <c r="C4433" s="27">
        <v>44245</v>
      </c>
      <c r="D4433" s="1">
        <v>52510</v>
      </c>
      <c r="J4433" s="1" t="s">
        <v>0</v>
      </c>
      <c r="K4433" s="1" t="s">
        <v>49</v>
      </c>
      <c r="L4433" s="1">
        <v>-1</v>
      </c>
      <c r="M4433" s="1">
        <v>99</v>
      </c>
      <c r="N4433" s="6"/>
      <c r="O4433" s="6">
        <v>99</v>
      </c>
      <c r="P4433" s="6">
        <v>-157039.96</v>
      </c>
      <c r="R4433" s="31">
        <v>-99</v>
      </c>
      <c r="S4433" s="28">
        <v>44255</v>
      </c>
    </row>
    <row r="4434" spans="1:19" x14ac:dyDescent="0.2">
      <c r="A4434" s="29">
        <v>43563</v>
      </c>
      <c r="B4434" s="1" t="s">
        <v>200</v>
      </c>
      <c r="C4434" s="27">
        <v>44245</v>
      </c>
      <c r="D4434" s="1">
        <v>52512</v>
      </c>
      <c r="J4434" s="1" t="s">
        <v>0</v>
      </c>
      <c r="K4434" s="1" t="s">
        <v>49</v>
      </c>
      <c r="L4434" s="1">
        <v>-0.5</v>
      </c>
      <c r="M4434" s="1">
        <v>99</v>
      </c>
      <c r="N4434" s="6"/>
      <c r="O4434" s="6">
        <v>49.5</v>
      </c>
      <c r="P4434" s="6">
        <v>-157089.46</v>
      </c>
      <c r="R4434" s="31">
        <v>-49.5</v>
      </c>
      <c r="S4434" s="28">
        <v>44255</v>
      </c>
    </row>
    <row r="4435" spans="1:19" x14ac:dyDescent="0.2">
      <c r="A4435" s="29">
        <v>43563</v>
      </c>
      <c r="B4435" s="1" t="s">
        <v>200</v>
      </c>
      <c r="C4435" s="27">
        <v>44245</v>
      </c>
      <c r="D4435" s="1">
        <v>52512</v>
      </c>
      <c r="J4435" s="1" t="s">
        <v>0</v>
      </c>
      <c r="K4435" s="1" t="s">
        <v>49</v>
      </c>
      <c r="L4435" s="1">
        <v>-0.5</v>
      </c>
      <c r="M4435" s="1">
        <v>99</v>
      </c>
      <c r="N4435" s="6"/>
      <c r="O4435" s="6">
        <v>49.5</v>
      </c>
      <c r="P4435" s="6">
        <v>-160714.71</v>
      </c>
      <c r="R4435" s="31">
        <v>-49.5</v>
      </c>
      <c r="S4435" s="28">
        <v>44255</v>
      </c>
    </row>
    <row r="4436" spans="1:19" x14ac:dyDescent="0.2">
      <c r="A4436" s="29">
        <v>43564</v>
      </c>
      <c r="B4436" s="1" t="s">
        <v>200</v>
      </c>
      <c r="C4436" s="27">
        <v>44245</v>
      </c>
      <c r="D4436" s="1">
        <v>52513</v>
      </c>
      <c r="J4436" s="1" t="s">
        <v>0</v>
      </c>
      <c r="K4436" s="1" t="s">
        <v>49</v>
      </c>
      <c r="L4436" s="1">
        <v>-0.5</v>
      </c>
      <c r="M4436" s="1">
        <v>88</v>
      </c>
      <c r="N4436" s="6"/>
      <c r="O4436" s="6">
        <v>44</v>
      </c>
      <c r="P4436" s="6">
        <v>-157133.46</v>
      </c>
      <c r="R4436" s="31">
        <v>-44</v>
      </c>
      <c r="S4436" s="28">
        <v>44255</v>
      </c>
    </row>
    <row r="4437" spans="1:19" x14ac:dyDescent="0.2">
      <c r="A4437" s="29">
        <v>43565</v>
      </c>
      <c r="B4437" s="1" t="s">
        <v>200</v>
      </c>
      <c r="C4437" s="27">
        <v>44245</v>
      </c>
      <c r="D4437" s="1">
        <v>52514</v>
      </c>
      <c r="J4437" s="1" t="s">
        <v>0</v>
      </c>
      <c r="K4437" s="1" t="s">
        <v>49</v>
      </c>
      <c r="L4437" s="1">
        <v>-3.75</v>
      </c>
      <c r="M4437" s="1">
        <v>88</v>
      </c>
      <c r="N4437" s="6"/>
      <c r="O4437" s="6">
        <v>330</v>
      </c>
      <c r="P4437" s="6">
        <v>-157587.46</v>
      </c>
      <c r="R4437" s="31">
        <v>-330</v>
      </c>
      <c r="S4437" s="28">
        <v>44255</v>
      </c>
    </row>
    <row r="4438" spans="1:19" x14ac:dyDescent="0.2">
      <c r="A4438" s="29">
        <v>43565</v>
      </c>
      <c r="B4438" s="1" t="s">
        <v>200</v>
      </c>
      <c r="C4438" s="27">
        <v>44245</v>
      </c>
      <c r="D4438" s="1">
        <v>52514</v>
      </c>
      <c r="J4438" s="1" t="s">
        <v>0</v>
      </c>
      <c r="K4438" s="1" t="s">
        <v>49</v>
      </c>
      <c r="L4438" s="1">
        <v>-1</v>
      </c>
      <c r="M4438" s="1">
        <v>124</v>
      </c>
      <c r="N4438" s="6"/>
      <c r="O4438" s="6">
        <v>124</v>
      </c>
      <c r="P4438" s="6">
        <v>-157257.46</v>
      </c>
      <c r="R4438" s="31">
        <v>-124</v>
      </c>
      <c r="S4438" s="28">
        <v>44255</v>
      </c>
    </row>
    <row r="4439" spans="1:19" x14ac:dyDescent="0.2">
      <c r="A4439" s="29">
        <v>43565</v>
      </c>
      <c r="B4439" s="1" t="s">
        <v>200</v>
      </c>
      <c r="C4439" s="27">
        <v>44245</v>
      </c>
      <c r="D4439" s="1">
        <v>52514</v>
      </c>
      <c r="J4439" s="1" t="s">
        <v>0</v>
      </c>
      <c r="K4439" s="1" t="s">
        <v>49</v>
      </c>
      <c r="L4439" s="1">
        <v>-0.75</v>
      </c>
      <c r="M4439" s="1">
        <v>88</v>
      </c>
      <c r="N4439" s="6"/>
      <c r="O4439" s="6">
        <v>66</v>
      </c>
      <c r="P4439" s="6">
        <v>-160665.21</v>
      </c>
      <c r="R4439" s="31">
        <v>-66</v>
      </c>
      <c r="S4439" s="28">
        <v>44255</v>
      </c>
    </row>
    <row r="4440" spans="1:19" x14ac:dyDescent="0.2">
      <c r="A4440" s="29">
        <v>43567</v>
      </c>
      <c r="B4440" s="1" t="s">
        <v>200</v>
      </c>
      <c r="C4440" s="27">
        <v>44245</v>
      </c>
      <c r="D4440" s="1">
        <v>52516</v>
      </c>
      <c r="J4440" s="1" t="s">
        <v>0</v>
      </c>
      <c r="K4440" s="1" t="s">
        <v>49</v>
      </c>
      <c r="L4440" s="1">
        <v>-3</v>
      </c>
      <c r="M4440" s="1">
        <v>110</v>
      </c>
      <c r="N4440" s="6"/>
      <c r="O4440" s="6">
        <v>330</v>
      </c>
      <c r="P4440" s="6">
        <v>-159625.21</v>
      </c>
      <c r="R4440" s="31">
        <v>-330</v>
      </c>
      <c r="S4440" s="28">
        <v>44255</v>
      </c>
    </row>
    <row r="4441" spans="1:19" x14ac:dyDescent="0.2">
      <c r="A4441" s="29">
        <v>43567</v>
      </c>
      <c r="B4441" s="1" t="s">
        <v>200</v>
      </c>
      <c r="C4441" s="27">
        <v>44245</v>
      </c>
      <c r="D4441" s="1">
        <v>52516</v>
      </c>
      <c r="J4441" s="1" t="s">
        <v>0</v>
      </c>
      <c r="K4441" s="1" t="s">
        <v>49</v>
      </c>
      <c r="L4441" s="1">
        <v>-1</v>
      </c>
      <c r="M4441" s="1">
        <v>198</v>
      </c>
      <c r="N4441" s="6"/>
      <c r="O4441" s="6">
        <v>198</v>
      </c>
      <c r="P4441" s="6">
        <v>-159823.21</v>
      </c>
      <c r="R4441" s="31">
        <v>-198</v>
      </c>
      <c r="S4441" s="28">
        <v>44255</v>
      </c>
    </row>
    <row r="4442" spans="1:19" x14ac:dyDescent="0.2">
      <c r="A4442" s="29">
        <v>43567</v>
      </c>
      <c r="B4442" s="1" t="s">
        <v>200</v>
      </c>
      <c r="C4442" s="27">
        <v>44245</v>
      </c>
      <c r="D4442" s="1">
        <v>52516</v>
      </c>
      <c r="J4442" s="1" t="s">
        <v>0</v>
      </c>
      <c r="K4442" s="1" t="s">
        <v>49</v>
      </c>
      <c r="L4442" s="1">
        <v>-1</v>
      </c>
      <c r="M4442" s="1">
        <v>155</v>
      </c>
      <c r="N4442" s="6"/>
      <c r="O4442" s="6">
        <v>155</v>
      </c>
      <c r="P4442" s="6">
        <v>-158177.71</v>
      </c>
      <c r="R4442" s="31">
        <v>-155</v>
      </c>
      <c r="S4442" s="28">
        <v>44255</v>
      </c>
    </row>
    <row r="4443" spans="1:19" x14ac:dyDescent="0.2">
      <c r="A4443" s="29">
        <v>43567</v>
      </c>
      <c r="B4443" s="1" t="s">
        <v>200</v>
      </c>
      <c r="C4443" s="27">
        <v>44245</v>
      </c>
      <c r="D4443" s="1">
        <v>52516</v>
      </c>
      <c r="J4443" s="1" t="s">
        <v>0</v>
      </c>
      <c r="K4443" s="1" t="s">
        <v>49</v>
      </c>
      <c r="L4443" s="1">
        <v>-0.5</v>
      </c>
      <c r="M4443" s="1">
        <v>110</v>
      </c>
      <c r="N4443" s="6"/>
      <c r="O4443" s="6">
        <v>55</v>
      </c>
      <c r="P4443" s="6">
        <v>-158232.71</v>
      </c>
      <c r="R4443" s="31">
        <v>-55</v>
      </c>
      <c r="S4443" s="28">
        <v>44255</v>
      </c>
    </row>
    <row r="4444" spans="1:19" x14ac:dyDescent="0.2">
      <c r="A4444" s="29">
        <v>43567</v>
      </c>
      <c r="B4444" s="1" t="s">
        <v>200</v>
      </c>
      <c r="C4444" s="27">
        <v>44245</v>
      </c>
      <c r="D4444" s="1">
        <v>52516</v>
      </c>
      <c r="J4444" s="1" t="s">
        <v>0</v>
      </c>
      <c r="K4444" s="1" t="s">
        <v>49</v>
      </c>
      <c r="L4444" s="1">
        <v>-0.25</v>
      </c>
      <c r="M4444" s="1">
        <v>110</v>
      </c>
      <c r="N4444" s="6"/>
      <c r="O4444" s="6">
        <v>27.5</v>
      </c>
      <c r="P4444" s="6">
        <v>-157614.96</v>
      </c>
      <c r="R4444" s="31">
        <v>-27.5</v>
      </c>
      <c r="S4444" s="28">
        <v>44255</v>
      </c>
    </row>
    <row r="4445" spans="1:19" x14ac:dyDescent="0.2">
      <c r="A4445" s="29">
        <v>43573</v>
      </c>
      <c r="B4445" s="1" t="s">
        <v>200</v>
      </c>
      <c r="C4445" s="27">
        <v>44245</v>
      </c>
      <c r="D4445" s="1">
        <v>52519</v>
      </c>
      <c r="J4445" s="1" t="s">
        <v>0</v>
      </c>
      <c r="K4445" s="1" t="s">
        <v>49</v>
      </c>
      <c r="L4445" s="1">
        <v>-0.5</v>
      </c>
      <c r="M4445" s="1">
        <v>88</v>
      </c>
      <c r="N4445" s="6"/>
      <c r="O4445" s="6">
        <v>44</v>
      </c>
      <c r="P4445" s="6">
        <v>-157658.96</v>
      </c>
      <c r="R4445" s="31">
        <v>-44</v>
      </c>
      <c r="S4445" s="28">
        <v>44255</v>
      </c>
    </row>
    <row r="4446" spans="1:19" x14ac:dyDescent="0.2">
      <c r="A4446" s="29">
        <v>43596</v>
      </c>
      <c r="B4446" s="1" t="s">
        <v>200</v>
      </c>
      <c r="C4446" s="27">
        <v>44245</v>
      </c>
      <c r="D4446" s="1">
        <v>52522</v>
      </c>
      <c r="J4446" s="1" t="s">
        <v>0</v>
      </c>
      <c r="K4446" s="1" t="s">
        <v>49</v>
      </c>
      <c r="L4446" s="1">
        <v>-3</v>
      </c>
      <c r="M4446" s="1">
        <v>80</v>
      </c>
      <c r="N4446" s="6"/>
      <c r="O4446" s="6">
        <v>240</v>
      </c>
      <c r="P4446" s="6">
        <v>-158022.71</v>
      </c>
      <c r="R4446" s="31">
        <v>-240</v>
      </c>
      <c r="S4446" s="28">
        <v>44255</v>
      </c>
    </row>
    <row r="4447" spans="1:19" x14ac:dyDescent="0.2">
      <c r="A4447" s="29">
        <v>43709</v>
      </c>
      <c r="B4447" s="1" t="s">
        <v>200</v>
      </c>
      <c r="C4447" s="27">
        <v>44245</v>
      </c>
      <c r="D4447" s="1">
        <v>52524</v>
      </c>
      <c r="J4447" s="1" t="s">
        <v>0</v>
      </c>
      <c r="K4447" s="1" t="s">
        <v>49</v>
      </c>
      <c r="L4447" s="1">
        <v>-0.5</v>
      </c>
      <c r="M4447" s="1">
        <v>88</v>
      </c>
      <c r="N4447" s="6"/>
      <c r="O4447" s="6">
        <v>44</v>
      </c>
      <c r="P4447" s="6">
        <v>-158276.71</v>
      </c>
      <c r="R4447" s="31">
        <v>-44</v>
      </c>
      <c r="S4447" s="28">
        <v>44255</v>
      </c>
    </row>
    <row r="4448" spans="1:19" x14ac:dyDescent="0.2">
      <c r="A4448" s="29">
        <v>43712</v>
      </c>
      <c r="B4448" s="1" t="s">
        <v>200</v>
      </c>
      <c r="C4448" s="27">
        <v>44245</v>
      </c>
      <c r="D4448" s="1">
        <v>52525</v>
      </c>
      <c r="J4448" s="1" t="s">
        <v>0</v>
      </c>
      <c r="K4448" s="1" t="s">
        <v>49</v>
      </c>
      <c r="L4448" s="1">
        <v>-2</v>
      </c>
      <c r="M4448" s="1">
        <v>88</v>
      </c>
      <c r="N4448" s="6"/>
      <c r="O4448" s="6">
        <v>176</v>
      </c>
      <c r="P4448" s="6">
        <v>-159295.21</v>
      </c>
      <c r="R4448" s="31">
        <v>-176</v>
      </c>
      <c r="S4448" s="28">
        <v>44255</v>
      </c>
    </row>
    <row r="4449" spans="1:19" x14ac:dyDescent="0.2">
      <c r="A4449" s="29">
        <v>43787</v>
      </c>
      <c r="B4449" s="1" t="s">
        <v>200</v>
      </c>
      <c r="C4449" s="27">
        <v>44245</v>
      </c>
      <c r="D4449" s="1">
        <v>52528</v>
      </c>
      <c r="J4449" s="1" t="s">
        <v>0</v>
      </c>
      <c r="K4449" s="1" t="s">
        <v>49</v>
      </c>
      <c r="L4449" s="1">
        <v>-1</v>
      </c>
      <c r="M4449" s="1">
        <v>124</v>
      </c>
      <c r="N4449" s="6"/>
      <c r="O4449" s="6">
        <v>124</v>
      </c>
      <c r="P4449" s="6">
        <v>-162136.71</v>
      </c>
      <c r="R4449" s="31">
        <v>-124</v>
      </c>
      <c r="S4449" s="28">
        <v>44255</v>
      </c>
    </row>
    <row r="4450" spans="1:19" x14ac:dyDescent="0.2">
      <c r="A4450" s="29">
        <v>43787</v>
      </c>
      <c r="B4450" s="1" t="s">
        <v>200</v>
      </c>
      <c r="C4450" s="27">
        <v>44245</v>
      </c>
      <c r="D4450" s="1">
        <v>52528</v>
      </c>
      <c r="J4450" s="1" t="s">
        <v>0</v>
      </c>
      <c r="K4450" s="1" t="s">
        <v>49</v>
      </c>
      <c r="L4450" s="1">
        <v>-1</v>
      </c>
      <c r="M4450" s="1">
        <v>112</v>
      </c>
      <c r="N4450" s="6"/>
      <c r="O4450" s="6">
        <v>112</v>
      </c>
      <c r="P4450" s="6">
        <v>-162248.71</v>
      </c>
      <c r="R4450" s="31">
        <v>-112</v>
      </c>
      <c r="S4450" s="28">
        <v>44255</v>
      </c>
    </row>
    <row r="4451" spans="1:19" x14ac:dyDescent="0.2">
      <c r="A4451" s="29">
        <v>43787</v>
      </c>
      <c r="B4451" s="1" t="s">
        <v>200</v>
      </c>
      <c r="C4451" s="27">
        <v>44245</v>
      </c>
      <c r="D4451" s="1">
        <v>52528</v>
      </c>
      <c r="J4451" s="1" t="s">
        <v>0</v>
      </c>
      <c r="K4451" s="1" t="s">
        <v>49</v>
      </c>
      <c r="L4451" s="1">
        <v>-1</v>
      </c>
      <c r="M4451" s="1">
        <v>88</v>
      </c>
      <c r="N4451" s="6"/>
      <c r="O4451" s="6">
        <v>88</v>
      </c>
      <c r="P4451" s="6">
        <v>-162012.71</v>
      </c>
      <c r="R4451" s="31">
        <v>-88</v>
      </c>
      <c r="S4451" s="28">
        <v>44255</v>
      </c>
    </row>
    <row r="4452" spans="1:19" x14ac:dyDescent="0.2">
      <c r="A4452" s="29">
        <v>43436</v>
      </c>
      <c r="B4452" s="1" t="s">
        <v>200</v>
      </c>
      <c r="C4452" s="27">
        <v>44250</v>
      </c>
      <c r="D4452" s="1">
        <v>52432</v>
      </c>
      <c r="J4452" s="1" t="s">
        <v>0</v>
      </c>
      <c r="K4452" s="1" t="s">
        <v>49</v>
      </c>
      <c r="L4452" s="1">
        <v>-4.5</v>
      </c>
      <c r="M4452" s="1">
        <v>88</v>
      </c>
      <c r="N4452" s="6"/>
      <c r="O4452" s="6">
        <v>396</v>
      </c>
      <c r="P4452" s="6">
        <v>-163304.71</v>
      </c>
      <c r="R4452" s="31">
        <v>-396</v>
      </c>
      <c r="S4452" s="28">
        <v>44255</v>
      </c>
    </row>
    <row r="4453" spans="1:19" x14ac:dyDescent="0.2">
      <c r="A4453" s="29">
        <v>43436</v>
      </c>
      <c r="B4453" s="1" t="s">
        <v>200</v>
      </c>
      <c r="C4453" s="27">
        <v>44250</v>
      </c>
      <c r="D4453" s="1">
        <v>52432</v>
      </c>
      <c r="J4453" s="1" t="s">
        <v>0</v>
      </c>
      <c r="K4453" s="1" t="s">
        <v>49</v>
      </c>
      <c r="L4453" s="1">
        <v>-3.75</v>
      </c>
      <c r="M4453" s="1">
        <v>88</v>
      </c>
      <c r="N4453" s="6"/>
      <c r="O4453" s="6">
        <v>330</v>
      </c>
      <c r="P4453" s="6">
        <v>-167562.71</v>
      </c>
      <c r="R4453" s="31">
        <v>-330</v>
      </c>
      <c r="S4453" s="28">
        <v>44255</v>
      </c>
    </row>
    <row r="4454" spans="1:19" x14ac:dyDescent="0.2">
      <c r="A4454" s="29">
        <v>43436</v>
      </c>
      <c r="B4454" s="1" t="s">
        <v>200</v>
      </c>
      <c r="C4454" s="27">
        <v>44250</v>
      </c>
      <c r="D4454" s="1">
        <v>52432</v>
      </c>
      <c r="J4454" s="1" t="s">
        <v>0</v>
      </c>
      <c r="K4454" s="1" t="s">
        <v>49</v>
      </c>
      <c r="L4454" s="1">
        <v>-2.5</v>
      </c>
      <c r="M4454" s="1">
        <v>88</v>
      </c>
      <c r="N4454" s="6"/>
      <c r="O4454" s="6">
        <v>220</v>
      </c>
      <c r="P4454" s="6">
        <v>-162468.71</v>
      </c>
      <c r="R4454" s="31">
        <v>-220</v>
      </c>
      <c r="S4454" s="28">
        <v>44255</v>
      </c>
    </row>
    <row r="4455" spans="1:19" x14ac:dyDescent="0.2">
      <c r="A4455" s="29">
        <v>43436</v>
      </c>
      <c r="B4455" s="1" t="s">
        <v>200</v>
      </c>
      <c r="C4455" s="27">
        <v>44250</v>
      </c>
      <c r="D4455" s="1">
        <v>52432</v>
      </c>
      <c r="J4455" s="1" t="s">
        <v>0</v>
      </c>
      <c r="K4455" s="1" t="s">
        <v>49</v>
      </c>
      <c r="L4455" s="1">
        <v>-1.25</v>
      </c>
      <c r="M4455" s="1">
        <v>88</v>
      </c>
      <c r="N4455" s="6"/>
      <c r="O4455" s="6">
        <v>110</v>
      </c>
      <c r="P4455" s="6">
        <v>-162908.71</v>
      </c>
      <c r="R4455" s="31">
        <v>-110</v>
      </c>
      <c r="S4455" s="28">
        <v>44255</v>
      </c>
    </row>
    <row r="4456" spans="1:19" x14ac:dyDescent="0.2">
      <c r="A4456" s="29">
        <v>43436</v>
      </c>
      <c r="B4456" s="1" t="s">
        <v>200</v>
      </c>
      <c r="C4456" s="27">
        <v>44250</v>
      </c>
      <c r="D4456" s="1">
        <v>52432</v>
      </c>
      <c r="J4456" s="1" t="s">
        <v>0</v>
      </c>
      <c r="K4456" s="1" t="s">
        <v>49</v>
      </c>
      <c r="L4456" s="1">
        <v>-1.25</v>
      </c>
      <c r="M4456" s="1">
        <v>88</v>
      </c>
      <c r="N4456" s="6"/>
      <c r="O4456" s="6">
        <v>110</v>
      </c>
      <c r="P4456" s="6">
        <v>-164044.71</v>
      </c>
      <c r="R4456" s="31">
        <v>-110</v>
      </c>
      <c r="S4456" s="28">
        <v>44255</v>
      </c>
    </row>
    <row r="4457" spans="1:19" x14ac:dyDescent="0.2">
      <c r="A4457" s="29">
        <v>43436</v>
      </c>
      <c r="B4457" s="1" t="s">
        <v>200</v>
      </c>
      <c r="C4457" s="27">
        <v>44250</v>
      </c>
      <c r="D4457" s="1">
        <v>52432</v>
      </c>
      <c r="J4457" s="1" t="s">
        <v>0</v>
      </c>
      <c r="K4457" s="1" t="s">
        <v>49</v>
      </c>
      <c r="L4457" s="1">
        <v>-0.75</v>
      </c>
      <c r="M4457" s="1">
        <v>88</v>
      </c>
      <c r="N4457" s="6"/>
      <c r="O4457" s="6">
        <v>66</v>
      </c>
      <c r="P4457" s="6">
        <v>-162534.71</v>
      </c>
      <c r="R4457" s="31">
        <v>-66</v>
      </c>
      <c r="S4457" s="28">
        <v>44255</v>
      </c>
    </row>
    <row r="4458" spans="1:19" x14ac:dyDescent="0.2">
      <c r="A4458" s="29">
        <v>43436</v>
      </c>
      <c r="B4458" s="1" t="s">
        <v>200</v>
      </c>
      <c r="C4458" s="27">
        <v>44250</v>
      </c>
      <c r="D4458" s="1">
        <v>52432</v>
      </c>
      <c r="J4458" s="1" t="s">
        <v>0</v>
      </c>
      <c r="K4458" s="1" t="s">
        <v>49</v>
      </c>
      <c r="L4458" s="1">
        <v>-0.5</v>
      </c>
      <c r="M4458" s="1">
        <v>88</v>
      </c>
      <c r="N4458" s="6"/>
      <c r="O4458" s="6">
        <v>44</v>
      </c>
      <c r="P4458" s="6">
        <v>-164476.71</v>
      </c>
      <c r="R4458" s="31">
        <v>-44</v>
      </c>
      <c r="S4458" s="28">
        <v>44255</v>
      </c>
    </row>
    <row r="4459" spans="1:19" x14ac:dyDescent="0.2">
      <c r="A4459" s="29">
        <v>43436</v>
      </c>
      <c r="B4459" s="1" t="s">
        <v>200</v>
      </c>
      <c r="C4459" s="27">
        <v>44250</v>
      </c>
      <c r="D4459" s="1">
        <v>52432</v>
      </c>
      <c r="J4459" s="1" t="s">
        <v>0</v>
      </c>
      <c r="K4459" s="1" t="s">
        <v>49</v>
      </c>
      <c r="L4459" s="1">
        <v>-0.25</v>
      </c>
      <c r="M4459" s="1">
        <v>88</v>
      </c>
      <c r="N4459" s="6"/>
      <c r="O4459" s="6">
        <v>22</v>
      </c>
      <c r="P4459" s="6">
        <v>-167232.71</v>
      </c>
      <c r="R4459" s="31">
        <v>-22</v>
      </c>
      <c r="S4459" s="28">
        <v>44255</v>
      </c>
    </row>
    <row r="4460" spans="1:19" x14ac:dyDescent="0.2">
      <c r="A4460" s="29">
        <v>43443</v>
      </c>
      <c r="B4460" s="1" t="s">
        <v>200</v>
      </c>
      <c r="C4460" s="27">
        <v>44250</v>
      </c>
      <c r="D4460" s="1">
        <v>52437</v>
      </c>
      <c r="J4460" s="1" t="s">
        <v>0</v>
      </c>
      <c r="K4460" s="1" t="s">
        <v>49</v>
      </c>
      <c r="L4460" s="1">
        <v>-6.75</v>
      </c>
      <c r="M4460" s="1">
        <v>88</v>
      </c>
      <c r="N4460" s="6"/>
      <c r="O4460" s="6">
        <v>594</v>
      </c>
      <c r="P4460" s="6">
        <v>-165180.71</v>
      </c>
      <c r="R4460" s="31">
        <v>-594</v>
      </c>
      <c r="S4460" s="28">
        <v>44255</v>
      </c>
    </row>
    <row r="4461" spans="1:19" x14ac:dyDescent="0.2">
      <c r="A4461" s="29">
        <v>43443</v>
      </c>
      <c r="B4461" s="1" t="s">
        <v>200</v>
      </c>
      <c r="C4461" s="27">
        <v>44250</v>
      </c>
      <c r="D4461" s="1">
        <v>52437</v>
      </c>
      <c r="J4461" s="1" t="s">
        <v>0</v>
      </c>
      <c r="K4461" s="1" t="s">
        <v>49</v>
      </c>
      <c r="L4461" s="1">
        <v>-2</v>
      </c>
      <c r="M4461" s="1">
        <v>88</v>
      </c>
      <c r="N4461" s="6"/>
      <c r="O4461" s="6">
        <v>176</v>
      </c>
      <c r="P4461" s="6">
        <v>-167166.71</v>
      </c>
      <c r="R4461" s="31">
        <v>-176</v>
      </c>
      <c r="S4461" s="28">
        <v>44255</v>
      </c>
    </row>
    <row r="4462" spans="1:19" x14ac:dyDescent="0.2">
      <c r="A4462" s="29">
        <v>43443</v>
      </c>
      <c r="B4462" s="1" t="s">
        <v>200</v>
      </c>
      <c r="C4462" s="27">
        <v>44250</v>
      </c>
      <c r="D4462" s="1">
        <v>52437</v>
      </c>
      <c r="J4462" s="1" t="s">
        <v>0</v>
      </c>
      <c r="K4462" s="1" t="s">
        <v>49</v>
      </c>
      <c r="L4462" s="1">
        <v>-2</v>
      </c>
      <c r="M4462" s="1">
        <v>88</v>
      </c>
      <c r="N4462" s="6"/>
      <c r="O4462" s="6">
        <v>176</v>
      </c>
      <c r="P4462" s="6">
        <v>-171084.96</v>
      </c>
      <c r="R4462" s="31">
        <v>-176</v>
      </c>
      <c r="S4462" s="28">
        <v>44255</v>
      </c>
    </row>
    <row r="4463" spans="1:19" x14ac:dyDescent="0.2">
      <c r="A4463" s="29">
        <v>43443</v>
      </c>
      <c r="B4463" s="1" t="s">
        <v>200</v>
      </c>
      <c r="C4463" s="27">
        <v>44250</v>
      </c>
      <c r="D4463" s="1">
        <v>52437</v>
      </c>
      <c r="J4463" s="1" t="s">
        <v>0</v>
      </c>
      <c r="K4463" s="1" t="s">
        <v>49</v>
      </c>
      <c r="L4463" s="1">
        <v>-1</v>
      </c>
      <c r="M4463" s="1">
        <v>124</v>
      </c>
      <c r="N4463" s="6"/>
      <c r="O4463" s="6">
        <v>124</v>
      </c>
      <c r="P4463" s="6">
        <v>-163428.71</v>
      </c>
      <c r="R4463" s="31">
        <v>-124</v>
      </c>
      <c r="S4463" s="28">
        <v>44255</v>
      </c>
    </row>
    <row r="4464" spans="1:19" x14ac:dyDescent="0.2">
      <c r="A4464" s="29">
        <v>43443</v>
      </c>
      <c r="B4464" s="1" t="s">
        <v>200</v>
      </c>
      <c r="C4464" s="27">
        <v>44250</v>
      </c>
      <c r="D4464" s="1">
        <v>52437</v>
      </c>
      <c r="J4464" s="1" t="s">
        <v>0</v>
      </c>
      <c r="K4464" s="1" t="s">
        <v>49</v>
      </c>
      <c r="L4464" s="1">
        <v>-1</v>
      </c>
      <c r="M4464" s="1">
        <v>124</v>
      </c>
      <c r="N4464" s="6"/>
      <c r="O4464" s="6">
        <v>124</v>
      </c>
      <c r="P4464" s="6">
        <v>-170908.96</v>
      </c>
      <c r="R4464" s="31">
        <v>-124</v>
      </c>
      <c r="S4464" s="28">
        <v>44255</v>
      </c>
    </row>
    <row r="4465" spans="1:19" x14ac:dyDescent="0.2">
      <c r="A4465" s="29">
        <v>43443</v>
      </c>
      <c r="B4465" s="1" t="s">
        <v>200</v>
      </c>
      <c r="C4465" s="27">
        <v>44250</v>
      </c>
      <c r="D4465" s="1">
        <v>52437</v>
      </c>
      <c r="J4465" s="1" t="s">
        <v>0</v>
      </c>
      <c r="K4465" s="1" t="s">
        <v>49</v>
      </c>
      <c r="L4465" s="1">
        <v>-1.25</v>
      </c>
      <c r="M4465" s="1">
        <v>88</v>
      </c>
      <c r="N4465" s="6"/>
      <c r="O4465" s="6">
        <v>110</v>
      </c>
      <c r="P4465" s="6">
        <v>-166990.71</v>
      </c>
      <c r="R4465" s="31">
        <v>-110</v>
      </c>
      <c r="S4465" s="28">
        <v>44255</v>
      </c>
    </row>
    <row r="4466" spans="1:19" x14ac:dyDescent="0.2">
      <c r="A4466" s="29">
        <v>43443</v>
      </c>
      <c r="B4466" s="1" t="s">
        <v>200</v>
      </c>
      <c r="C4466" s="27">
        <v>44250</v>
      </c>
      <c r="D4466" s="1">
        <v>52437</v>
      </c>
      <c r="J4466" s="1" t="s">
        <v>0</v>
      </c>
      <c r="K4466" s="1" t="s">
        <v>49</v>
      </c>
      <c r="L4466" s="1">
        <v>-1</v>
      </c>
      <c r="M4466" s="1">
        <v>88</v>
      </c>
      <c r="N4466" s="6"/>
      <c r="O4466" s="6">
        <v>88</v>
      </c>
      <c r="P4466" s="6">
        <v>-162666.71</v>
      </c>
      <c r="R4466" s="31">
        <v>-88</v>
      </c>
      <c r="S4466" s="28">
        <v>44255</v>
      </c>
    </row>
    <row r="4467" spans="1:19" x14ac:dyDescent="0.2">
      <c r="A4467" s="29">
        <v>43443</v>
      </c>
      <c r="B4467" s="1" t="s">
        <v>200</v>
      </c>
      <c r="C4467" s="27">
        <v>44250</v>
      </c>
      <c r="D4467" s="1">
        <v>52437</v>
      </c>
      <c r="J4467" s="1" t="s">
        <v>0</v>
      </c>
      <c r="K4467" s="1" t="s">
        <v>49</v>
      </c>
      <c r="L4467" s="1">
        <v>-1</v>
      </c>
      <c r="M4467" s="1">
        <v>88</v>
      </c>
      <c r="N4467" s="6"/>
      <c r="O4467" s="6">
        <v>88</v>
      </c>
      <c r="P4467" s="6">
        <v>-162754.71</v>
      </c>
      <c r="R4467" s="31">
        <v>-88</v>
      </c>
      <c r="S4467" s="28">
        <v>44255</v>
      </c>
    </row>
    <row r="4468" spans="1:19" x14ac:dyDescent="0.2">
      <c r="A4468" s="29">
        <v>43443</v>
      </c>
      <c r="B4468" s="1" t="s">
        <v>200</v>
      </c>
      <c r="C4468" s="27">
        <v>44250</v>
      </c>
      <c r="D4468" s="1">
        <v>52437</v>
      </c>
      <c r="J4468" s="1" t="s">
        <v>0</v>
      </c>
      <c r="K4468" s="1" t="s">
        <v>49</v>
      </c>
      <c r="L4468" s="1">
        <v>-1</v>
      </c>
      <c r="M4468" s="1">
        <v>88</v>
      </c>
      <c r="N4468" s="6"/>
      <c r="O4468" s="6">
        <v>88</v>
      </c>
      <c r="P4468" s="6">
        <v>-163516.71</v>
      </c>
      <c r="R4468" s="31">
        <v>-88</v>
      </c>
      <c r="S4468" s="28">
        <v>44255</v>
      </c>
    </row>
    <row r="4469" spans="1:19" x14ac:dyDescent="0.2">
      <c r="A4469" s="29">
        <v>43443</v>
      </c>
      <c r="B4469" s="1" t="s">
        <v>200</v>
      </c>
      <c r="C4469" s="27">
        <v>44250</v>
      </c>
      <c r="D4469" s="1">
        <v>52437</v>
      </c>
      <c r="J4469" s="1" t="s">
        <v>0</v>
      </c>
      <c r="K4469" s="1" t="s">
        <v>49</v>
      </c>
      <c r="L4469" s="1">
        <v>-1</v>
      </c>
      <c r="M4469" s="1">
        <v>88</v>
      </c>
      <c r="N4469" s="6"/>
      <c r="O4469" s="6">
        <v>88</v>
      </c>
      <c r="P4469" s="6">
        <v>-171216.96</v>
      </c>
      <c r="R4469" s="31">
        <v>-88</v>
      </c>
      <c r="S4469" s="28">
        <v>44255</v>
      </c>
    </row>
    <row r="4470" spans="1:19" x14ac:dyDescent="0.2">
      <c r="A4470" s="29">
        <v>43443</v>
      </c>
      <c r="B4470" s="1" t="s">
        <v>200</v>
      </c>
      <c r="C4470" s="27">
        <v>44250</v>
      </c>
      <c r="D4470" s="1">
        <v>52437</v>
      </c>
      <c r="J4470" s="1" t="s">
        <v>0</v>
      </c>
      <c r="K4470" s="1" t="s">
        <v>49</v>
      </c>
      <c r="L4470" s="1">
        <v>-1</v>
      </c>
      <c r="M4470" s="1">
        <v>88</v>
      </c>
      <c r="N4470" s="6"/>
      <c r="O4470" s="6">
        <v>88</v>
      </c>
      <c r="P4470" s="6">
        <v>-171304.95999999999</v>
      </c>
      <c r="R4470" s="31">
        <v>-88</v>
      </c>
      <c r="S4470" s="28">
        <v>44255</v>
      </c>
    </row>
    <row r="4471" spans="1:19" x14ac:dyDescent="0.2">
      <c r="A4471" s="29">
        <v>43443</v>
      </c>
      <c r="B4471" s="1" t="s">
        <v>200</v>
      </c>
      <c r="C4471" s="27">
        <v>44250</v>
      </c>
      <c r="D4471" s="1">
        <v>52437</v>
      </c>
      <c r="J4471" s="1" t="s">
        <v>0</v>
      </c>
      <c r="K4471" s="1" t="s">
        <v>49</v>
      </c>
      <c r="L4471" s="1">
        <v>-0.75</v>
      </c>
      <c r="M4471" s="1">
        <v>88</v>
      </c>
      <c r="N4471" s="6"/>
      <c r="O4471" s="6">
        <v>66</v>
      </c>
      <c r="P4471" s="6">
        <v>-164586.71</v>
      </c>
      <c r="R4471" s="31">
        <v>-66</v>
      </c>
      <c r="S4471" s="28">
        <v>44255</v>
      </c>
    </row>
    <row r="4472" spans="1:19" x14ac:dyDescent="0.2">
      <c r="A4472" s="29">
        <v>43443</v>
      </c>
      <c r="B4472" s="1" t="s">
        <v>200</v>
      </c>
      <c r="C4472" s="27">
        <v>44250</v>
      </c>
      <c r="D4472" s="1">
        <v>52437</v>
      </c>
      <c r="J4472" s="1" t="s">
        <v>0</v>
      </c>
      <c r="K4472" s="1" t="s">
        <v>49</v>
      </c>
      <c r="L4472" s="1">
        <v>-0.75</v>
      </c>
      <c r="M4472" s="1">
        <v>88</v>
      </c>
      <c r="N4472" s="6"/>
      <c r="O4472" s="6">
        <v>66</v>
      </c>
      <c r="P4472" s="6">
        <v>-165246.71</v>
      </c>
      <c r="R4472" s="31">
        <v>-66</v>
      </c>
      <c r="S4472" s="28">
        <v>44255</v>
      </c>
    </row>
    <row r="4473" spans="1:19" x14ac:dyDescent="0.2">
      <c r="A4473" s="29">
        <v>43443</v>
      </c>
      <c r="B4473" s="1" t="s">
        <v>200</v>
      </c>
      <c r="C4473" s="27">
        <v>44250</v>
      </c>
      <c r="D4473" s="1">
        <v>52437</v>
      </c>
      <c r="J4473" s="1" t="s">
        <v>0</v>
      </c>
      <c r="K4473" s="1" t="s">
        <v>49</v>
      </c>
      <c r="L4473" s="1">
        <v>-0.5</v>
      </c>
      <c r="M4473" s="1">
        <v>88</v>
      </c>
      <c r="N4473" s="6"/>
      <c r="O4473" s="6">
        <v>44</v>
      </c>
      <c r="P4473" s="6">
        <v>-162578.71</v>
      </c>
      <c r="R4473" s="31">
        <v>-44</v>
      </c>
      <c r="S4473" s="28">
        <v>44255</v>
      </c>
    </row>
    <row r="4474" spans="1:19" x14ac:dyDescent="0.2">
      <c r="A4474" s="29">
        <v>43443</v>
      </c>
      <c r="B4474" s="1" t="s">
        <v>200</v>
      </c>
      <c r="C4474" s="27">
        <v>44250</v>
      </c>
      <c r="D4474" s="1">
        <v>52437</v>
      </c>
      <c r="J4474" s="1" t="s">
        <v>0</v>
      </c>
      <c r="K4474" s="1" t="s">
        <v>49</v>
      </c>
      <c r="L4474" s="1">
        <v>-0.5</v>
      </c>
      <c r="M4474" s="1">
        <v>88</v>
      </c>
      <c r="N4474" s="6"/>
      <c r="O4474" s="6">
        <v>44</v>
      </c>
      <c r="P4474" s="6">
        <v>-162798.71</v>
      </c>
      <c r="R4474" s="31">
        <v>-44</v>
      </c>
      <c r="S4474" s="28">
        <v>44255</v>
      </c>
    </row>
    <row r="4475" spans="1:19" x14ac:dyDescent="0.2">
      <c r="A4475" s="29">
        <v>43443</v>
      </c>
      <c r="B4475" s="1" t="s">
        <v>200</v>
      </c>
      <c r="C4475" s="27">
        <v>44250</v>
      </c>
      <c r="D4475" s="1">
        <v>52437</v>
      </c>
      <c r="J4475" s="1" t="s">
        <v>0</v>
      </c>
      <c r="K4475" s="1" t="s">
        <v>49</v>
      </c>
      <c r="L4475" s="1">
        <v>-0.5</v>
      </c>
      <c r="M4475" s="1">
        <v>88</v>
      </c>
      <c r="N4475" s="6"/>
      <c r="O4475" s="6">
        <v>44</v>
      </c>
      <c r="P4475" s="6">
        <v>-166506.71</v>
      </c>
      <c r="R4475" s="31">
        <v>-44</v>
      </c>
      <c r="S4475" s="28">
        <v>44255</v>
      </c>
    </row>
    <row r="4476" spans="1:19" x14ac:dyDescent="0.2">
      <c r="A4476" s="29">
        <v>43443</v>
      </c>
      <c r="B4476" s="1" t="s">
        <v>200</v>
      </c>
      <c r="C4476" s="27">
        <v>44250</v>
      </c>
      <c r="D4476" s="1">
        <v>52437</v>
      </c>
      <c r="J4476" s="1" t="s">
        <v>0</v>
      </c>
      <c r="K4476" s="1" t="s">
        <v>49</v>
      </c>
      <c r="L4476" s="1">
        <v>-0.5</v>
      </c>
      <c r="M4476" s="1">
        <v>88</v>
      </c>
      <c r="N4476" s="6"/>
      <c r="O4476" s="6">
        <v>44</v>
      </c>
      <c r="P4476" s="6">
        <v>-171128.95999999999</v>
      </c>
      <c r="R4476" s="31">
        <v>-44</v>
      </c>
      <c r="S4476" s="28">
        <v>44255</v>
      </c>
    </row>
    <row r="4477" spans="1:19" x14ac:dyDescent="0.2">
      <c r="A4477" s="29">
        <v>43443</v>
      </c>
      <c r="B4477" s="1" t="s">
        <v>200</v>
      </c>
      <c r="C4477" s="27">
        <v>44250</v>
      </c>
      <c r="D4477" s="1">
        <v>52437</v>
      </c>
      <c r="J4477" s="1" t="s">
        <v>0</v>
      </c>
      <c r="K4477" s="1" t="s">
        <v>49</v>
      </c>
      <c r="L4477" s="1">
        <v>-0.5</v>
      </c>
      <c r="M4477" s="1">
        <v>88</v>
      </c>
      <c r="N4477" s="6"/>
      <c r="O4477" s="6">
        <v>44</v>
      </c>
      <c r="P4477" s="6">
        <v>-171348.96</v>
      </c>
      <c r="R4477" s="31">
        <v>-44</v>
      </c>
      <c r="S4477" s="28">
        <v>44255</v>
      </c>
    </row>
    <row r="4478" spans="1:19" x14ac:dyDescent="0.2">
      <c r="A4478" s="29">
        <v>43443</v>
      </c>
      <c r="B4478" s="1" t="s">
        <v>200</v>
      </c>
      <c r="C4478" s="27">
        <v>44250</v>
      </c>
      <c r="D4478" s="1">
        <v>52437</v>
      </c>
      <c r="J4478" s="1" t="s">
        <v>0</v>
      </c>
      <c r="K4478" s="1" t="s">
        <v>49</v>
      </c>
      <c r="L4478" s="1">
        <v>-0.5</v>
      </c>
      <c r="M4478" s="1">
        <v>88</v>
      </c>
      <c r="N4478" s="6"/>
      <c r="O4478" s="6">
        <v>44</v>
      </c>
      <c r="P4478" s="6">
        <v>-171392.96</v>
      </c>
      <c r="R4478" s="31">
        <v>-44</v>
      </c>
      <c r="S4478" s="28">
        <v>44255</v>
      </c>
    </row>
    <row r="4479" spans="1:19" x14ac:dyDescent="0.2">
      <c r="A4479" s="29">
        <v>43443</v>
      </c>
      <c r="B4479" s="1" t="s">
        <v>200</v>
      </c>
      <c r="C4479" s="27">
        <v>44250</v>
      </c>
      <c r="D4479" s="1">
        <v>52437</v>
      </c>
      <c r="J4479" s="1" t="s">
        <v>0</v>
      </c>
      <c r="K4479" s="1" t="s">
        <v>49</v>
      </c>
      <c r="L4479" s="1">
        <v>-0.25</v>
      </c>
      <c r="M4479" s="1">
        <v>88</v>
      </c>
      <c r="N4479" s="6"/>
      <c r="O4479" s="6">
        <v>22</v>
      </c>
      <c r="P4479" s="6">
        <v>-164066.71</v>
      </c>
      <c r="R4479" s="31">
        <v>-22</v>
      </c>
      <c r="S4479" s="28">
        <v>44255</v>
      </c>
    </row>
    <row r="4480" spans="1:19" x14ac:dyDescent="0.2">
      <c r="A4480" s="29">
        <v>43443</v>
      </c>
      <c r="B4480" s="1" t="s">
        <v>200</v>
      </c>
      <c r="C4480" s="27">
        <v>44250</v>
      </c>
      <c r="D4480" s="1">
        <v>52437</v>
      </c>
      <c r="J4480" s="1" t="s">
        <v>0</v>
      </c>
      <c r="K4480" s="1" t="s">
        <v>49</v>
      </c>
      <c r="L4480" s="1">
        <v>-0.25</v>
      </c>
      <c r="M4480" s="1">
        <v>88</v>
      </c>
      <c r="N4480" s="6"/>
      <c r="O4480" s="6">
        <v>22</v>
      </c>
      <c r="P4480" s="6">
        <v>-171414.96</v>
      </c>
      <c r="R4480" s="31">
        <v>-22</v>
      </c>
      <c r="S4480" s="28">
        <v>44255</v>
      </c>
    </row>
    <row r="4481" spans="1:19" x14ac:dyDescent="0.2">
      <c r="A4481" s="29">
        <v>43533</v>
      </c>
      <c r="B4481" s="1" t="s">
        <v>200</v>
      </c>
      <c r="C4481" s="27">
        <v>44250</v>
      </c>
      <c r="D4481" s="1">
        <v>52494</v>
      </c>
      <c r="J4481" s="1" t="s">
        <v>0</v>
      </c>
      <c r="K4481" s="1" t="s">
        <v>49</v>
      </c>
      <c r="L4481" s="1">
        <v>-1</v>
      </c>
      <c r="M4481" s="1">
        <v>238</v>
      </c>
      <c r="N4481" s="6"/>
      <c r="O4481" s="6">
        <v>238</v>
      </c>
      <c r="P4481" s="6">
        <v>-167800.71</v>
      </c>
      <c r="R4481" s="31">
        <v>-238</v>
      </c>
      <c r="S4481" s="28">
        <v>44255</v>
      </c>
    </row>
    <row r="4482" spans="1:19" x14ac:dyDescent="0.2">
      <c r="A4482" s="29">
        <v>43533</v>
      </c>
      <c r="B4482" s="1" t="s">
        <v>200</v>
      </c>
      <c r="C4482" s="27">
        <v>44250</v>
      </c>
      <c r="D4482" s="1">
        <v>52494</v>
      </c>
      <c r="J4482" s="1" t="s">
        <v>0</v>
      </c>
      <c r="K4482" s="1" t="s">
        <v>49</v>
      </c>
      <c r="L4482" s="1">
        <v>-1</v>
      </c>
      <c r="M4482" s="1">
        <v>124</v>
      </c>
      <c r="N4482" s="6"/>
      <c r="O4482" s="6">
        <v>124</v>
      </c>
      <c r="P4482" s="6">
        <v>-170300.96</v>
      </c>
      <c r="R4482" s="31">
        <v>-124</v>
      </c>
      <c r="S4482" s="28">
        <v>44255</v>
      </c>
    </row>
    <row r="4483" spans="1:19" x14ac:dyDescent="0.2">
      <c r="A4483" s="29">
        <v>43533</v>
      </c>
      <c r="B4483" s="1" t="s">
        <v>200</v>
      </c>
      <c r="C4483" s="27">
        <v>44250</v>
      </c>
      <c r="D4483" s="1">
        <v>52494</v>
      </c>
      <c r="J4483" s="1" t="s">
        <v>0</v>
      </c>
      <c r="K4483" s="1" t="s">
        <v>49</v>
      </c>
      <c r="L4483" s="1">
        <v>-1.25</v>
      </c>
      <c r="M4483" s="1">
        <v>88</v>
      </c>
      <c r="N4483" s="6"/>
      <c r="O4483" s="6">
        <v>110</v>
      </c>
      <c r="P4483" s="6">
        <v>-170498.96</v>
      </c>
      <c r="R4483" s="31">
        <v>-110</v>
      </c>
      <c r="S4483" s="28">
        <v>44255</v>
      </c>
    </row>
    <row r="4484" spans="1:19" x14ac:dyDescent="0.2">
      <c r="A4484" s="29">
        <v>43533</v>
      </c>
      <c r="B4484" s="1" t="s">
        <v>200</v>
      </c>
      <c r="C4484" s="27">
        <v>44250</v>
      </c>
      <c r="D4484" s="1">
        <v>52494</v>
      </c>
      <c r="J4484" s="1" t="s">
        <v>0</v>
      </c>
      <c r="K4484" s="1" t="s">
        <v>49</v>
      </c>
      <c r="L4484" s="1">
        <v>-1</v>
      </c>
      <c r="M4484" s="1">
        <v>88</v>
      </c>
      <c r="N4484" s="6"/>
      <c r="O4484" s="6">
        <v>88</v>
      </c>
      <c r="P4484" s="6">
        <v>-170388.96</v>
      </c>
      <c r="R4484" s="31">
        <v>-88</v>
      </c>
      <c r="S4484" s="28">
        <v>44255</v>
      </c>
    </row>
    <row r="4485" spans="1:19" x14ac:dyDescent="0.2">
      <c r="A4485" s="29">
        <v>43533</v>
      </c>
      <c r="B4485" s="1" t="s">
        <v>200</v>
      </c>
      <c r="C4485" s="27">
        <v>44250</v>
      </c>
      <c r="D4485" s="1">
        <v>52494</v>
      </c>
      <c r="J4485" s="1" t="s">
        <v>0</v>
      </c>
      <c r="K4485" s="1" t="s">
        <v>49</v>
      </c>
      <c r="L4485" s="1">
        <v>-0.5</v>
      </c>
      <c r="M4485" s="1">
        <v>88</v>
      </c>
      <c r="N4485" s="6"/>
      <c r="O4485" s="6">
        <v>44</v>
      </c>
      <c r="P4485" s="6">
        <v>-164520.71</v>
      </c>
      <c r="R4485" s="31">
        <v>-44</v>
      </c>
      <c r="S4485" s="28">
        <v>44255</v>
      </c>
    </row>
    <row r="4486" spans="1:19" x14ac:dyDescent="0.2">
      <c r="A4486" s="29">
        <v>43533</v>
      </c>
      <c r="B4486" s="1" t="s">
        <v>200</v>
      </c>
      <c r="C4486" s="27">
        <v>44250</v>
      </c>
      <c r="D4486" s="1">
        <v>52494</v>
      </c>
      <c r="J4486" s="1" t="s">
        <v>0</v>
      </c>
      <c r="K4486" s="1" t="s">
        <v>49</v>
      </c>
      <c r="L4486" s="1">
        <v>-0.5</v>
      </c>
      <c r="M4486" s="1">
        <v>88</v>
      </c>
      <c r="N4486" s="6"/>
      <c r="O4486" s="6">
        <v>44</v>
      </c>
      <c r="P4486" s="6">
        <v>-167210.71</v>
      </c>
      <c r="R4486" s="31">
        <v>-44</v>
      </c>
      <c r="S4486" s="28">
        <v>44255</v>
      </c>
    </row>
    <row r="4487" spans="1:19" x14ac:dyDescent="0.2">
      <c r="A4487" s="29">
        <v>43533</v>
      </c>
      <c r="B4487" s="1" t="s">
        <v>200</v>
      </c>
      <c r="C4487" s="27">
        <v>44250</v>
      </c>
      <c r="D4487" s="1">
        <v>52494</v>
      </c>
      <c r="J4487" s="1" t="s">
        <v>0</v>
      </c>
      <c r="K4487" s="1" t="s">
        <v>49</v>
      </c>
      <c r="L4487" s="1">
        <v>-0.25</v>
      </c>
      <c r="M4487" s="1">
        <v>88</v>
      </c>
      <c r="N4487" s="6"/>
      <c r="O4487" s="6">
        <v>22</v>
      </c>
      <c r="P4487" s="6">
        <v>-163538.71</v>
      </c>
      <c r="R4487" s="31">
        <v>-22</v>
      </c>
      <c r="S4487" s="28">
        <v>44255</v>
      </c>
    </row>
    <row r="4488" spans="1:19" x14ac:dyDescent="0.2">
      <c r="A4488" s="29">
        <v>43540</v>
      </c>
      <c r="B4488" s="1" t="s">
        <v>200</v>
      </c>
      <c r="C4488" s="27">
        <v>44250</v>
      </c>
      <c r="D4488" s="1">
        <v>52496</v>
      </c>
      <c r="J4488" s="1" t="s">
        <v>0</v>
      </c>
      <c r="K4488" s="1" t="s">
        <v>49</v>
      </c>
      <c r="L4488" s="1">
        <v>-7.5</v>
      </c>
      <c r="M4488" s="1">
        <v>88</v>
      </c>
      <c r="N4488" s="6"/>
      <c r="O4488" s="6">
        <v>660</v>
      </c>
      <c r="P4488" s="6">
        <v>-166140.71</v>
      </c>
      <c r="R4488" s="31">
        <v>-660</v>
      </c>
      <c r="S4488" s="28">
        <v>44255</v>
      </c>
    </row>
    <row r="4489" spans="1:19" x14ac:dyDescent="0.2">
      <c r="A4489" s="29">
        <v>43540</v>
      </c>
      <c r="B4489" s="1" t="s">
        <v>200</v>
      </c>
      <c r="C4489" s="27">
        <v>44250</v>
      </c>
      <c r="D4489" s="1">
        <v>52496</v>
      </c>
      <c r="J4489" s="1" t="s">
        <v>0</v>
      </c>
      <c r="K4489" s="1" t="s">
        <v>49</v>
      </c>
      <c r="L4489" s="1">
        <v>-6</v>
      </c>
      <c r="M4489" s="1">
        <v>88</v>
      </c>
      <c r="N4489" s="6"/>
      <c r="O4489" s="6">
        <v>528</v>
      </c>
      <c r="P4489" s="6">
        <v>-176241.1</v>
      </c>
      <c r="R4489" s="31">
        <v>-528</v>
      </c>
      <c r="S4489" s="28">
        <v>44255</v>
      </c>
    </row>
    <row r="4490" spans="1:19" x14ac:dyDescent="0.2">
      <c r="A4490" s="29">
        <v>43540</v>
      </c>
      <c r="B4490" s="1" t="s">
        <v>200</v>
      </c>
      <c r="C4490" s="27">
        <v>44250</v>
      </c>
      <c r="D4490" s="1">
        <v>52496</v>
      </c>
      <c r="J4490" s="1" t="s">
        <v>0</v>
      </c>
      <c r="K4490" s="1" t="s">
        <v>49</v>
      </c>
      <c r="L4490" s="1">
        <v>-4.5</v>
      </c>
      <c r="M4490" s="1">
        <v>88</v>
      </c>
      <c r="N4490" s="6"/>
      <c r="O4490" s="6">
        <v>396</v>
      </c>
      <c r="P4490" s="6">
        <v>-163934.71</v>
      </c>
      <c r="R4490" s="31">
        <v>-396</v>
      </c>
      <c r="S4490" s="28">
        <v>44255</v>
      </c>
    </row>
    <row r="4491" spans="1:19" x14ac:dyDescent="0.2">
      <c r="A4491" s="29">
        <v>43540</v>
      </c>
      <c r="B4491" s="1" t="s">
        <v>200</v>
      </c>
      <c r="C4491" s="27">
        <v>44250</v>
      </c>
      <c r="D4491" s="1">
        <v>52496</v>
      </c>
      <c r="J4491" s="1" t="s">
        <v>0</v>
      </c>
      <c r="K4491" s="1" t="s">
        <v>49</v>
      </c>
      <c r="L4491" s="1">
        <v>-4</v>
      </c>
      <c r="M4491" s="1">
        <v>88</v>
      </c>
      <c r="N4491" s="6"/>
      <c r="O4491" s="6">
        <v>352</v>
      </c>
      <c r="P4491" s="6">
        <v>-176717.1</v>
      </c>
      <c r="R4491" s="31">
        <v>-352</v>
      </c>
      <c r="S4491" s="28">
        <v>44255</v>
      </c>
    </row>
    <row r="4492" spans="1:19" x14ac:dyDescent="0.2">
      <c r="A4492" s="29">
        <v>43540</v>
      </c>
      <c r="B4492" s="1" t="s">
        <v>200</v>
      </c>
      <c r="C4492" s="27">
        <v>44250</v>
      </c>
      <c r="D4492" s="1">
        <v>52496</v>
      </c>
      <c r="J4492" s="1" t="s">
        <v>0</v>
      </c>
      <c r="K4492" s="1" t="s">
        <v>49</v>
      </c>
      <c r="L4492" s="1">
        <v>-3.75</v>
      </c>
      <c r="M4492" s="1">
        <v>88</v>
      </c>
      <c r="N4492" s="6"/>
      <c r="O4492" s="6">
        <v>330</v>
      </c>
      <c r="P4492" s="6">
        <v>-175179.1</v>
      </c>
      <c r="R4492" s="31">
        <v>-330</v>
      </c>
      <c r="S4492" s="28">
        <v>44255</v>
      </c>
    </row>
    <row r="4493" spans="1:19" x14ac:dyDescent="0.2">
      <c r="A4493" s="29">
        <v>43540</v>
      </c>
      <c r="B4493" s="1" t="s">
        <v>200</v>
      </c>
      <c r="C4493" s="27">
        <v>44250</v>
      </c>
      <c r="D4493" s="1">
        <v>52496</v>
      </c>
      <c r="J4493" s="1" t="s">
        <v>0</v>
      </c>
      <c r="K4493" s="1" t="s">
        <v>49</v>
      </c>
      <c r="L4493" s="1">
        <v>-3.25</v>
      </c>
      <c r="M4493" s="1">
        <v>88</v>
      </c>
      <c r="N4493" s="6"/>
      <c r="O4493" s="6">
        <v>286</v>
      </c>
      <c r="P4493" s="6">
        <v>-174601.1</v>
      </c>
      <c r="R4493" s="31">
        <v>-286</v>
      </c>
      <c r="S4493" s="28">
        <v>44255</v>
      </c>
    </row>
    <row r="4494" spans="1:19" x14ac:dyDescent="0.2">
      <c r="A4494" s="29">
        <v>43540</v>
      </c>
      <c r="B4494" s="1" t="s">
        <v>200</v>
      </c>
      <c r="C4494" s="27">
        <v>44250</v>
      </c>
      <c r="D4494" s="1">
        <v>52496</v>
      </c>
      <c r="J4494" s="1" t="s">
        <v>0</v>
      </c>
      <c r="K4494" s="1" t="s">
        <v>49</v>
      </c>
      <c r="L4494" s="1">
        <v>-3.25</v>
      </c>
      <c r="M4494" s="1">
        <v>88</v>
      </c>
      <c r="N4494" s="6"/>
      <c r="O4494" s="6">
        <v>286</v>
      </c>
      <c r="P4494" s="6">
        <v>-175589.1</v>
      </c>
      <c r="R4494" s="31">
        <v>-286</v>
      </c>
      <c r="S4494" s="28">
        <v>44255</v>
      </c>
    </row>
    <row r="4495" spans="1:19" x14ac:dyDescent="0.2">
      <c r="A4495" s="29">
        <v>43540</v>
      </c>
      <c r="B4495" s="1" t="s">
        <v>200</v>
      </c>
      <c r="C4495" s="27">
        <v>44250</v>
      </c>
      <c r="D4495" s="1">
        <v>52496</v>
      </c>
      <c r="J4495" s="1" t="s">
        <v>0</v>
      </c>
      <c r="K4495" s="1" t="s">
        <v>49</v>
      </c>
      <c r="L4495" s="1">
        <v>-2.25</v>
      </c>
      <c r="M4495" s="1">
        <v>88</v>
      </c>
      <c r="N4495" s="6"/>
      <c r="O4495" s="6">
        <v>198</v>
      </c>
      <c r="P4495" s="6">
        <v>-166462.71</v>
      </c>
      <c r="R4495" s="31">
        <v>-198</v>
      </c>
      <c r="S4495" s="28">
        <v>44255</v>
      </c>
    </row>
    <row r="4496" spans="1:19" x14ac:dyDescent="0.2">
      <c r="A4496" s="29">
        <v>43540</v>
      </c>
      <c r="B4496" s="1" t="s">
        <v>200</v>
      </c>
      <c r="C4496" s="27">
        <v>44250</v>
      </c>
      <c r="D4496" s="1">
        <v>52496</v>
      </c>
      <c r="J4496" s="1" t="s">
        <v>0</v>
      </c>
      <c r="K4496" s="1" t="s">
        <v>49</v>
      </c>
      <c r="L4496" s="1">
        <v>-2.25</v>
      </c>
      <c r="M4496" s="1">
        <v>88</v>
      </c>
      <c r="N4496" s="6"/>
      <c r="O4496" s="6">
        <v>198</v>
      </c>
      <c r="P4496" s="6">
        <v>-177039.1</v>
      </c>
      <c r="R4496" s="31">
        <v>-198</v>
      </c>
      <c r="S4496" s="28">
        <v>44255</v>
      </c>
    </row>
    <row r="4497" spans="1:19" x14ac:dyDescent="0.2">
      <c r="A4497" s="29">
        <v>43540</v>
      </c>
      <c r="B4497" s="1" t="s">
        <v>200</v>
      </c>
      <c r="C4497" s="27">
        <v>44250</v>
      </c>
      <c r="D4497" s="1">
        <v>52496</v>
      </c>
      <c r="J4497" s="1" t="s">
        <v>0</v>
      </c>
      <c r="K4497" s="1" t="s">
        <v>49</v>
      </c>
      <c r="L4497" s="1">
        <v>-2</v>
      </c>
      <c r="M4497" s="1">
        <v>88</v>
      </c>
      <c r="N4497" s="6"/>
      <c r="O4497" s="6">
        <v>176</v>
      </c>
      <c r="P4497" s="6">
        <v>-174191.1</v>
      </c>
      <c r="R4497" s="31">
        <v>-176</v>
      </c>
      <c r="S4497" s="28">
        <v>44255</v>
      </c>
    </row>
    <row r="4498" spans="1:19" x14ac:dyDescent="0.2">
      <c r="A4498" s="29">
        <v>43540</v>
      </c>
      <c r="B4498" s="1" t="s">
        <v>200</v>
      </c>
      <c r="C4498" s="27">
        <v>44250</v>
      </c>
      <c r="D4498" s="1">
        <v>52496</v>
      </c>
      <c r="J4498" s="1" t="s">
        <v>0</v>
      </c>
      <c r="K4498" s="1" t="s">
        <v>49</v>
      </c>
      <c r="L4498" s="1">
        <v>-1.75</v>
      </c>
      <c r="M4498" s="1">
        <v>88</v>
      </c>
      <c r="N4498" s="6"/>
      <c r="O4498" s="6">
        <v>154</v>
      </c>
      <c r="P4498" s="6">
        <v>-164264.71</v>
      </c>
      <c r="R4498" s="31">
        <v>-154</v>
      </c>
      <c r="S4498" s="28">
        <v>44255</v>
      </c>
    </row>
    <row r="4499" spans="1:19" x14ac:dyDescent="0.2">
      <c r="A4499" s="29">
        <v>43540</v>
      </c>
      <c r="B4499" s="1" t="s">
        <v>200</v>
      </c>
      <c r="C4499" s="27">
        <v>44250</v>
      </c>
      <c r="D4499" s="1">
        <v>52496</v>
      </c>
      <c r="J4499" s="1" t="s">
        <v>0</v>
      </c>
      <c r="K4499" s="1" t="s">
        <v>49</v>
      </c>
      <c r="L4499" s="1">
        <v>-1.5</v>
      </c>
      <c r="M4499" s="1">
        <v>88</v>
      </c>
      <c r="N4499" s="6"/>
      <c r="O4499" s="6">
        <v>132</v>
      </c>
      <c r="P4499" s="6">
        <v>-177295.1</v>
      </c>
      <c r="R4499" s="31">
        <v>-132</v>
      </c>
      <c r="S4499" s="28">
        <v>44255</v>
      </c>
    </row>
    <row r="4500" spans="1:19" x14ac:dyDescent="0.2">
      <c r="A4500" s="29">
        <v>43540</v>
      </c>
      <c r="B4500" s="1" t="s">
        <v>200</v>
      </c>
      <c r="C4500" s="27">
        <v>44250</v>
      </c>
      <c r="D4500" s="1">
        <v>52496</v>
      </c>
      <c r="J4500" s="1" t="s">
        <v>0</v>
      </c>
      <c r="K4500" s="1" t="s">
        <v>49</v>
      </c>
      <c r="L4500" s="1">
        <v>-1</v>
      </c>
      <c r="M4500" s="1">
        <v>124</v>
      </c>
      <c r="N4500" s="6"/>
      <c r="O4500" s="6">
        <v>124</v>
      </c>
      <c r="P4500" s="6">
        <v>-164388.71</v>
      </c>
      <c r="R4500" s="31">
        <v>-124</v>
      </c>
      <c r="S4500" s="28">
        <v>44255</v>
      </c>
    </row>
    <row r="4501" spans="1:19" x14ac:dyDescent="0.2">
      <c r="A4501" s="29">
        <v>43540</v>
      </c>
      <c r="B4501" s="1" t="s">
        <v>200</v>
      </c>
      <c r="C4501" s="27">
        <v>44250</v>
      </c>
      <c r="D4501" s="1">
        <v>52496</v>
      </c>
      <c r="J4501" s="1" t="s">
        <v>0</v>
      </c>
      <c r="K4501" s="1" t="s">
        <v>49</v>
      </c>
      <c r="L4501" s="1">
        <v>-1</v>
      </c>
      <c r="M4501" s="1">
        <v>124</v>
      </c>
      <c r="N4501" s="6"/>
      <c r="O4501" s="6">
        <v>124</v>
      </c>
      <c r="P4501" s="6">
        <v>-165480.71</v>
      </c>
      <c r="R4501" s="31">
        <v>-124</v>
      </c>
      <c r="S4501" s="28">
        <v>44255</v>
      </c>
    </row>
    <row r="4502" spans="1:19" x14ac:dyDescent="0.2">
      <c r="A4502" s="29">
        <v>43540</v>
      </c>
      <c r="B4502" s="1" t="s">
        <v>200</v>
      </c>
      <c r="C4502" s="27">
        <v>44250</v>
      </c>
      <c r="D4502" s="1">
        <v>52496</v>
      </c>
      <c r="J4502" s="1" t="s">
        <v>0</v>
      </c>
      <c r="K4502" s="1" t="s">
        <v>49</v>
      </c>
      <c r="L4502" s="1">
        <v>-1</v>
      </c>
      <c r="M4502" s="1">
        <v>124</v>
      </c>
      <c r="N4502" s="6"/>
      <c r="O4502" s="6">
        <v>124</v>
      </c>
      <c r="P4502" s="6">
        <v>-166264.71</v>
      </c>
      <c r="R4502" s="31">
        <v>-124</v>
      </c>
      <c r="S4502" s="28">
        <v>44255</v>
      </c>
    </row>
    <row r="4503" spans="1:19" x14ac:dyDescent="0.2">
      <c r="A4503" s="29">
        <v>43540</v>
      </c>
      <c r="B4503" s="1" t="s">
        <v>200</v>
      </c>
      <c r="C4503" s="27">
        <v>44250</v>
      </c>
      <c r="D4503" s="1">
        <v>52496</v>
      </c>
      <c r="J4503" s="1" t="s">
        <v>0</v>
      </c>
      <c r="K4503" s="1" t="s">
        <v>49</v>
      </c>
      <c r="L4503" s="1">
        <v>-1</v>
      </c>
      <c r="M4503" s="1">
        <v>124</v>
      </c>
      <c r="N4503" s="6"/>
      <c r="O4503" s="6">
        <v>124</v>
      </c>
      <c r="P4503" s="6">
        <v>-173539.1</v>
      </c>
      <c r="R4503" s="31">
        <v>-124</v>
      </c>
      <c r="S4503" s="28">
        <v>44255</v>
      </c>
    </row>
    <row r="4504" spans="1:19" x14ac:dyDescent="0.2">
      <c r="A4504" s="29">
        <v>43540</v>
      </c>
      <c r="B4504" s="1" t="s">
        <v>200</v>
      </c>
      <c r="C4504" s="27">
        <v>44250</v>
      </c>
      <c r="D4504" s="1">
        <v>52496</v>
      </c>
      <c r="J4504" s="1" t="s">
        <v>0</v>
      </c>
      <c r="K4504" s="1" t="s">
        <v>49</v>
      </c>
      <c r="L4504" s="1">
        <v>-1</v>
      </c>
      <c r="M4504" s="1">
        <v>124</v>
      </c>
      <c r="N4504" s="6"/>
      <c r="O4504" s="6">
        <v>124</v>
      </c>
      <c r="P4504" s="6">
        <v>-173751.1</v>
      </c>
      <c r="R4504" s="31">
        <v>-124</v>
      </c>
      <c r="S4504" s="28">
        <v>44255</v>
      </c>
    </row>
    <row r="4505" spans="1:19" x14ac:dyDescent="0.2">
      <c r="A4505" s="29">
        <v>43540</v>
      </c>
      <c r="B4505" s="1" t="s">
        <v>200</v>
      </c>
      <c r="C4505" s="27">
        <v>44250</v>
      </c>
      <c r="D4505" s="1">
        <v>52496</v>
      </c>
      <c r="J4505" s="1" t="s">
        <v>0</v>
      </c>
      <c r="K4505" s="1" t="s">
        <v>49</v>
      </c>
      <c r="L4505" s="1">
        <v>-1</v>
      </c>
      <c r="M4505" s="1">
        <v>124</v>
      </c>
      <c r="N4505" s="6"/>
      <c r="O4505" s="6">
        <v>124</v>
      </c>
      <c r="P4505" s="6">
        <v>-174315.1</v>
      </c>
      <c r="R4505" s="31">
        <v>-124</v>
      </c>
      <c r="S4505" s="28">
        <v>44255</v>
      </c>
    </row>
    <row r="4506" spans="1:19" x14ac:dyDescent="0.2">
      <c r="A4506" s="29">
        <v>43540</v>
      </c>
      <c r="B4506" s="1" t="s">
        <v>200</v>
      </c>
      <c r="C4506" s="27">
        <v>44250</v>
      </c>
      <c r="D4506" s="1">
        <v>52496</v>
      </c>
      <c r="J4506" s="1" t="s">
        <v>0</v>
      </c>
      <c r="K4506" s="1" t="s">
        <v>49</v>
      </c>
      <c r="L4506" s="1">
        <v>-1</v>
      </c>
      <c r="M4506" s="1">
        <v>124</v>
      </c>
      <c r="N4506" s="6"/>
      <c r="O4506" s="6">
        <v>124</v>
      </c>
      <c r="P4506" s="6">
        <v>-174725.1</v>
      </c>
      <c r="R4506" s="31">
        <v>-124</v>
      </c>
      <c r="S4506" s="28">
        <v>44255</v>
      </c>
    </row>
    <row r="4507" spans="1:19" x14ac:dyDescent="0.2">
      <c r="A4507" s="29">
        <v>43540</v>
      </c>
      <c r="B4507" s="1" t="s">
        <v>200</v>
      </c>
      <c r="C4507" s="27">
        <v>44250</v>
      </c>
      <c r="D4507" s="1">
        <v>52496</v>
      </c>
      <c r="J4507" s="1" t="s">
        <v>0</v>
      </c>
      <c r="K4507" s="1" t="s">
        <v>49</v>
      </c>
      <c r="L4507" s="1">
        <v>-1</v>
      </c>
      <c r="M4507" s="1">
        <v>124</v>
      </c>
      <c r="N4507" s="6"/>
      <c r="O4507" s="6">
        <v>124</v>
      </c>
      <c r="P4507" s="6">
        <v>-174849.1</v>
      </c>
      <c r="R4507" s="31">
        <v>-124</v>
      </c>
      <c r="S4507" s="28">
        <v>44255</v>
      </c>
    </row>
    <row r="4508" spans="1:19" x14ac:dyDescent="0.2">
      <c r="A4508" s="29">
        <v>43540</v>
      </c>
      <c r="B4508" s="1" t="s">
        <v>200</v>
      </c>
      <c r="C4508" s="27">
        <v>44250</v>
      </c>
      <c r="D4508" s="1">
        <v>52496</v>
      </c>
      <c r="J4508" s="1" t="s">
        <v>0</v>
      </c>
      <c r="K4508" s="1" t="s">
        <v>49</v>
      </c>
      <c r="L4508" s="1">
        <v>-1</v>
      </c>
      <c r="M4508" s="1">
        <v>124</v>
      </c>
      <c r="N4508" s="6"/>
      <c r="O4508" s="6">
        <v>124</v>
      </c>
      <c r="P4508" s="6">
        <v>-175303.1</v>
      </c>
      <c r="R4508" s="31">
        <v>-124</v>
      </c>
      <c r="S4508" s="28">
        <v>44255</v>
      </c>
    </row>
    <row r="4509" spans="1:19" x14ac:dyDescent="0.2">
      <c r="A4509" s="29">
        <v>43540</v>
      </c>
      <c r="B4509" s="1" t="s">
        <v>200</v>
      </c>
      <c r="C4509" s="27">
        <v>44250</v>
      </c>
      <c r="D4509" s="1">
        <v>52496</v>
      </c>
      <c r="J4509" s="1" t="s">
        <v>0</v>
      </c>
      <c r="K4509" s="1" t="s">
        <v>49</v>
      </c>
      <c r="L4509" s="1">
        <v>-1</v>
      </c>
      <c r="M4509" s="1">
        <v>124</v>
      </c>
      <c r="N4509" s="6"/>
      <c r="O4509" s="6">
        <v>124</v>
      </c>
      <c r="P4509" s="6">
        <v>-175713.1</v>
      </c>
      <c r="R4509" s="31">
        <v>-124</v>
      </c>
      <c r="S4509" s="28">
        <v>44255</v>
      </c>
    </row>
    <row r="4510" spans="1:19" x14ac:dyDescent="0.2">
      <c r="A4510" s="29">
        <v>43540</v>
      </c>
      <c r="B4510" s="1" t="s">
        <v>200</v>
      </c>
      <c r="C4510" s="27">
        <v>44250</v>
      </c>
      <c r="D4510" s="1">
        <v>52496</v>
      </c>
      <c r="J4510" s="1" t="s">
        <v>0</v>
      </c>
      <c r="K4510" s="1" t="s">
        <v>49</v>
      </c>
      <c r="L4510" s="1">
        <v>-1</v>
      </c>
      <c r="M4510" s="1">
        <v>124</v>
      </c>
      <c r="N4510" s="6"/>
      <c r="O4510" s="6">
        <v>124</v>
      </c>
      <c r="P4510" s="6">
        <v>-176365.1</v>
      </c>
      <c r="R4510" s="31">
        <v>-124</v>
      </c>
      <c r="S4510" s="28">
        <v>44255</v>
      </c>
    </row>
    <row r="4511" spans="1:19" x14ac:dyDescent="0.2">
      <c r="A4511" s="29">
        <v>43540</v>
      </c>
      <c r="B4511" s="1" t="s">
        <v>200</v>
      </c>
      <c r="C4511" s="27">
        <v>44250</v>
      </c>
      <c r="D4511" s="1">
        <v>52496</v>
      </c>
      <c r="J4511" s="1" t="s">
        <v>0</v>
      </c>
      <c r="K4511" s="1" t="s">
        <v>49</v>
      </c>
      <c r="L4511" s="1">
        <v>-1</v>
      </c>
      <c r="M4511" s="1">
        <v>124</v>
      </c>
      <c r="N4511" s="6"/>
      <c r="O4511" s="6">
        <v>124</v>
      </c>
      <c r="P4511" s="6">
        <v>-176841.1</v>
      </c>
      <c r="R4511" s="31">
        <v>-124</v>
      </c>
      <c r="S4511" s="28">
        <v>44255</v>
      </c>
    </row>
    <row r="4512" spans="1:19" x14ac:dyDescent="0.2">
      <c r="A4512" s="29">
        <v>43540</v>
      </c>
      <c r="B4512" s="1" t="s">
        <v>200</v>
      </c>
      <c r="C4512" s="27">
        <v>44250</v>
      </c>
      <c r="D4512" s="1">
        <v>52496</v>
      </c>
      <c r="J4512" s="1" t="s">
        <v>0</v>
      </c>
      <c r="K4512" s="1" t="s">
        <v>49</v>
      </c>
      <c r="L4512" s="1">
        <v>-1</v>
      </c>
      <c r="M4512" s="1">
        <v>124</v>
      </c>
      <c r="N4512" s="6"/>
      <c r="O4512" s="6">
        <v>124</v>
      </c>
      <c r="P4512" s="6">
        <v>-177163.1</v>
      </c>
      <c r="R4512" s="31">
        <v>-124</v>
      </c>
      <c r="S4512" s="28">
        <v>44255</v>
      </c>
    </row>
    <row r="4513" spans="1:19" x14ac:dyDescent="0.2">
      <c r="A4513" s="29">
        <v>43540</v>
      </c>
      <c r="B4513" s="1" t="s">
        <v>200</v>
      </c>
      <c r="C4513" s="27">
        <v>44250</v>
      </c>
      <c r="D4513" s="1">
        <v>52496</v>
      </c>
      <c r="J4513" s="1" t="s">
        <v>0</v>
      </c>
      <c r="K4513" s="1" t="s">
        <v>49</v>
      </c>
      <c r="L4513" s="1">
        <v>-1.25</v>
      </c>
      <c r="M4513" s="1">
        <v>88</v>
      </c>
      <c r="N4513" s="6"/>
      <c r="O4513" s="6">
        <v>110</v>
      </c>
      <c r="P4513" s="6">
        <v>-165356.71</v>
      </c>
      <c r="R4513" s="31">
        <v>-110</v>
      </c>
      <c r="S4513" s="28">
        <v>44255</v>
      </c>
    </row>
    <row r="4514" spans="1:19" x14ac:dyDescent="0.2">
      <c r="A4514" s="29">
        <v>43540</v>
      </c>
      <c r="B4514" s="1" t="s">
        <v>200</v>
      </c>
      <c r="C4514" s="27">
        <v>44250</v>
      </c>
      <c r="D4514" s="1">
        <v>52496</v>
      </c>
      <c r="J4514" s="1" t="s">
        <v>0</v>
      </c>
      <c r="K4514" s="1" t="s">
        <v>49</v>
      </c>
      <c r="L4514" s="1">
        <v>-1</v>
      </c>
      <c r="M4514" s="1">
        <v>98</v>
      </c>
      <c r="N4514" s="6"/>
      <c r="O4514" s="6">
        <v>98</v>
      </c>
      <c r="P4514" s="6">
        <v>-167898.71</v>
      </c>
      <c r="R4514" s="31">
        <v>-98</v>
      </c>
      <c r="S4514" s="28">
        <v>44255</v>
      </c>
    </row>
    <row r="4515" spans="1:19" x14ac:dyDescent="0.2">
      <c r="A4515" s="29">
        <v>43540</v>
      </c>
      <c r="B4515" s="1" t="s">
        <v>200</v>
      </c>
      <c r="C4515" s="27">
        <v>44250</v>
      </c>
      <c r="D4515" s="1">
        <v>52496</v>
      </c>
      <c r="J4515" s="1" t="s">
        <v>0</v>
      </c>
      <c r="K4515" s="1" t="s">
        <v>49</v>
      </c>
      <c r="L4515" s="1">
        <v>-1</v>
      </c>
      <c r="M4515" s="1">
        <v>88</v>
      </c>
      <c r="N4515" s="6"/>
      <c r="O4515" s="6">
        <v>88</v>
      </c>
      <c r="P4515" s="6">
        <v>-173627.1</v>
      </c>
      <c r="R4515" s="31">
        <v>-88</v>
      </c>
      <c r="S4515" s="28">
        <v>44255</v>
      </c>
    </row>
    <row r="4516" spans="1:19" x14ac:dyDescent="0.2">
      <c r="A4516" s="29">
        <v>43540</v>
      </c>
      <c r="B4516" s="1" t="s">
        <v>200</v>
      </c>
      <c r="C4516" s="27">
        <v>44250</v>
      </c>
      <c r="D4516" s="1">
        <v>52496</v>
      </c>
      <c r="J4516" s="1" t="s">
        <v>0</v>
      </c>
      <c r="K4516" s="1" t="s">
        <v>49</v>
      </c>
      <c r="L4516" s="1">
        <v>-1</v>
      </c>
      <c r="M4516" s="1">
        <v>88</v>
      </c>
      <c r="N4516" s="6"/>
      <c r="O4516" s="6">
        <v>88</v>
      </c>
      <c r="P4516" s="6">
        <v>-173839.1</v>
      </c>
      <c r="R4516" s="31">
        <v>-88</v>
      </c>
      <c r="S4516" s="28">
        <v>44255</v>
      </c>
    </row>
    <row r="4517" spans="1:19" x14ac:dyDescent="0.2">
      <c r="A4517" s="29">
        <v>43540</v>
      </c>
      <c r="B4517" s="1" t="s">
        <v>200</v>
      </c>
      <c r="C4517" s="27">
        <v>44250</v>
      </c>
      <c r="D4517" s="1">
        <v>52496</v>
      </c>
      <c r="J4517" s="1" t="s">
        <v>0</v>
      </c>
      <c r="K4517" s="1" t="s">
        <v>49</v>
      </c>
      <c r="L4517" s="1">
        <v>-1</v>
      </c>
      <c r="M4517" s="1">
        <v>88</v>
      </c>
      <c r="N4517" s="6"/>
      <c r="O4517" s="6">
        <v>88</v>
      </c>
      <c r="P4517" s="6">
        <v>-173927.1</v>
      </c>
      <c r="R4517" s="31">
        <v>-88</v>
      </c>
      <c r="S4517" s="28">
        <v>44255</v>
      </c>
    </row>
    <row r="4518" spans="1:19" x14ac:dyDescent="0.2">
      <c r="A4518" s="29">
        <v>43540</v>
      </c>
      <c r="B4518" s="1" t="s">
        <v>200</v>
      </c>
      <c r="C4518" s="27">
        <v>44250</v>
      </c>
      <c r="D4518" s="1">
        <v>52496</v>
      </c>
      <c r="J4518" s="1" t="s">
        <v>0</v>
      </c>
      <c r="K4518" s="1" t="s">
        <v>49</v>
      </c>
      <c r="L4518" s="1">
        <v>-1</v>
      </c>
      <c r="M4518" s="1">
        <v>88</v>
      </c>
      <c r="N4518" s="6"/>
      <c r="O4518" s="6">
        <v>88</v>
      </c>
      <c r="P4518" s="6">
        <v>-174015.1</v>
      </c>
      <c r="R4518" s="31">
        <v>-88</v>
      </c>
      <c r="S4518" s="28">
        <v>44255</v>
      </c>
    </row>
    <row r="4519" spans="1:19" x14ac:dyDescent="0.2">
      <c r="A4519" s="29">
        <v>43540</v>
      </c>
      <c r="B4519" s="1" t="s">
        <v>200</v>
      </c>
      <c r="C4519" s="27">
        <v>44250</v>
      </c>
      <c r="D4519" s="1">
        <v>52496</v>
      </c>
      <c r="J4519" s="1" t="s">
        <v>0</v>
      </c>
      <c r="K4519" s="1" t="s">
        <v>49</v>
      </c>
      <c r="L4519" s="1">
        <v>-0.5</v>
      </c>
      <c r="M4519" s="1">
        <v>88</v>
      </c>
      <c r="N4519" s="6"/>
      <c r="O4519" s="6">
        <v>44</v>
      </c>
      <c r="P4519" s="6">
        <v>-164432.71</v>
      </c>
      <c r="R4519" s="31">
        <v>-44</v>
      </c>
      <c r="S4519" s="28">
        <v>44255</v>
      </c>
    </row>
    <row r="4520" spans="1:19" x14ac:dyDescent="0.2">
      <c r="A4520" s="29">
        <v>43540</v>
      </c>
      <c r="B4520" s="1" t="s">
        <v>200</v>
      </c>
      <c r="C4520" s="27">
        <v>44250</v>
      </c>
      <c r="D4520" s="1">
        <v>52496</v>
      </c>
      <c r="J4520" s="1" t="s">
        <v>0</v>
      </c>
      <c r="K4520" s="1" t="s">
        <v>49</v>
      </c>
      <c r="L4520" s="1">
        <v>-0.5</v>
      </c>
      <c r="M4520" s="1">
        <v>88</v>
      </c>
      <c r="N4520" s="6"/>
      <c r="O4520" s="6">
        <v>44</v>
      </c>
      <c r="P4520" s="6">
        <v>-177339.1</v>
      </c>
      <c r="R4520" s="31">
        <v>-44</v>
      </c>
      <c r="S4520" s="28">
        <v>44255</v>
      </c>
    </row>
    <row r="4521" spans="1:19" x14ac:dyDescent="0.2">
      <c r="A4521" s="29">
        <v>43562</v>
      </c>
      <c r="B4521" s="1" t="s">
        <v>200</v>
      </c>
      <c r="C4521" s="27">
        <v>44250</v>
      </c>
      <c r="D4521" s="1">
        <v>52511</v>
      </c>
      <c r="J4521" s="1" t="s">
        <v>0</v>
      </c>
      <c r="K4521" s="1" t="s">
        <v>49</v>
      </c>
      <c r="L4521" s="1">
        <v>-4.75</v>
      </c>
      <c r="M4521" s="1">
        <v>88</v>
      </c>
      <c r="N4521" s="6"/>
      <c r="O4521" s="6">
        <v>418</v>
      </c>
      <c r="P4521" s="6">
        <v>-178545.1</v>
      </c>
      <c r="R4521" s="31">
        <v>-418</v>
      </c>
      <c r="S4521" s="28">
        <v>44255</v>
      </c>
    </row>
    <row r="4522" spans="1:19" x14ac:dyDescent="0.2">
      <c r="A4522" s="29">
        <v>43562</v>
      </c>
      <c r="B4522" s="1" t="s">
        <v>200</v>
      </c>
      <c r="C4522" s="27">
        <v>44250</v>
      </c>
      <c r="D4522" s="1">
        <v>52511</v>
      </c>
      <c r="J4522" s="1" t="s">
        <v>0</v>
      </c>
      <c r="K4522" s="1" t="s">
        <v>49</v>
      </c>
      <c r="L4522" s="1">
        <v>-3.75</v>
      </c>
      <c r="M4522" s="1">
        <v>88</v>
      </c>
      <c r="N4522" s="6"/>
      <c r="O4522" s="6">
        <v>330</v>
      </c>
      <c r="P4522" s="6">
        <v>-178875.1</v>
      </c>
      <c r="R4522" s="31">
        <v>-330</v>
      </c>
      <c r="S4522" s="28">
        <v>44255</v>
      </c>
    </row>
    <row r="4523" spans="1:19" x14ac:dyDescent="0.2">
      <c r="A4523" s="29">
        <v>43562</v>
      </c>
      <c r="B4523" s="1" t="s">
        <v>200</v>
      </c>
      <c r="C4523" s="27">
        <v>44250</v>
      </c>
      <c r="D4523" s="1">
        <v>52511</v>
      </c>
      <c r="J4523" s="1" t="s">
        <v>0</v>
      </c>
      <c r="K4523" s="1" t="s">
        <v>49</v>
      </c>
      <c r="L4523" s="1">
        <v>-2.5</v>
      </c>
      <c r="M4523" s="1">
        <v>88</v>
      </c>
      <c r="N4523" s="6"/>
      <c r="O4523" s="6">
        <v>220</v>
      </c>
      <c r="P4523" s="6">
        <v>-179423.34</v>
      </c>
      <c r="R4523" s="31">
        <v>-220</v>
      </c>
      <c r="S4523" s="28">
        <v>44255</v>
      </c>
    </row>
    <row r="4524" spans="1:19" x14ac:dyDescent="0.2">
      <c r="A4524" s="29">
        <v>43562</v>
      </c>
      <c r="B4524" s="1" t="s">
        <v>200</v>
      </c>
      <c r="C4524" s="27">
        <v>44250</v>
      </c>
      <c r="D4524" s="1">
        <v>52511</v>
      </c>
      <c r="J4524" s="1" t="s">
        <v>0</v>
      </c>
      <c r="K4524" s="1" t="s">
        <v>49</v>
      </c>
      <c r="L4524" s="1">
        <v>-2</v>
      </c>
      <c r="M4524" s="1">
        <v>88</v>
      </c>
      <c r="N4524" s="6"/>
      <c r="O4524" s="6">
        <v>176</v>
      </c>
      <c r="P4524" s="6">
        <v>-179051.1</v>
      </c>
      <c r="R4524" s="31">
        <v>-176</v>
      </c>
      <c r="S4524" s="28">
        <v>44255</v>
      </c>
    </row>
    <row r="4525" spans="1:19" x14ac:dyDescent="0.2">
      <c r="A4525" s="29">
        <v>43562</v>
      </c>
      <c r="B4525" s="1" t="s">
        <v>200</v>
      </c>
      <c r="C4525" s="27">
        <v>44250</v>
      </c>
      <c r="D4525" s="1">
        <v>52511</v>
      </c>
      <c r="J4525" s="1" t="s">
        <v>0</v>
      </c>
      <c r="K4525" s="1" t="s">
        <v>49</v>
      </c>
      <c r="L4525" s="1">
        <v>-1.25</v>
      </c>
      <c r="M4525" s="1">
        <v>88</v>
      </c>
      <c r="N4525" s="6"/>
      <c r="O4525" s="6">
        <v>110</v>
      </c>
      <c r="P4525" s="6">
        <v>-178127.1</v>
      </c>
      <c r="R4525" s="31">
        <v>-110</v>
      </c>
      <c r="S4525" s="28">
        <v>44255</v>
      </c>
    </row>
    <row r="4526" spans="1:19" x14ac:dyDescent="0.2">
      <c r="A4526" s="29">
        <v>43562</v>
      </c>
      <c r="B4526" s="1" t="s">
        <v>200</v>
      </c>
      <c r="C4526" s="27">
        <v>44250</v>
      </c>
      <c r="D4526" s="1">
        <v>52511</v>
      </c>
      <c r="J4526" s="1" t="s">
        <v>0</v>
      </c>
      <c r="K4526" s="1" t="s">
        <v>49</v>
      </c>
      <c r="L4526" s="1">
        <v>-1.25</v>
      </c>
      <c r="M4526" s="1">
        <v>88</v>
      </c>
      <c r="N4526" s="6"/>
      <c r="O4526" s="6">
        <v>110</v>
      </c>
      <c r="P4526" s="6">
        <v>-179161.1</v>
      </c>
      <c r="R4526" s="31">
        <v>-110</v>
      </c>
      <c r="S4526" s="28">
        <v>44255</v>
      </c>
    </row>
    <row r="4527" spans="1:19" x14ac:dyDescent="0.2">
      <c r="A4527" s="29">
        <v>43562</v>
      </c>
      <c r="B4527" s="1" t="s">
        <v>200</v>
      </c>
      <c r="C4527" s="27">
        <v>44250</v>
      </c>
      <c r="D4527" s="1">
        <v>52511</v>
      </c>
      <c r="J4527" s="1" t="s">
        <v>0</v>
      </c>
      <c r="K4527" s="1" t="s">
        <v>49</v>
      </c>
      <c r="L4527" s="1">
        <v>-0.5</v>
      </c>
      <c r="M4527" s="1">
        <v>88</v>
      </c>
      <c r="N4527" s="6"/>
      <c r="O4527" s="6">
        <v>44</v>
      </c>
      <c r="P4527" s="6">
        <v>-164110.71</v>
      </c>
      <c r="R4527" s="31">
        <v>-44</v>
      </c>
      <c r="S4527" s="28">
        <v>44255</v>
      </c>
    </row>
    <row r="4528" spans="1:19" x14ac:dyDescent="0.2">
      <c r="A4528" s="29">
        <v>43562</v>
      </c>
      <c r="B4528" s="1" t="s">
        <v>200</v>
      </c>
      <c r="C4528" s="27">
        <v>44250</v>
      </c>
      <c r="D4528" s="1">
        <v>52511</v>
      </c>
      <c r="J4528" s="1" t="s">
        <v>0</v>
      </c>
      <c r="K4528" s="1" t="s">
        <v>49</v>
      </c>
      <c r="L4528" s="1">
        <v>-0.5</v>
      </c>
      <c r="M4528" s="1">
        <v>88</v>
      </c>
      <c r="N4528" s="6"/>
      <c r="O4528" s="6">
        <v>44</v>
      </c>
      <c r="P4528" s="6">
        <v>-166550.71</v>
      </c>
      <c r="R4528" s="31">
        <v>-44</v>
      </c>
      <c r="S4528" s="28">
        <v>44255</v>
      </c>
    </row>
    <row r="4529" spans="1:19" x14ac:dyDescent="0.2">
      <c r="A4529" s="29">
        <v>43562</v>
      </c>
      <c r="B4529" s="1" t="s">
        <v>200</v>
      </c>
      <c r="C4529" s="27">
        <v>44250</v>
      </c>
      <c r="D4529" s="1">
        <v>52511</v>
      </c>
      <c r="J4529" s="1" t="s">
        <v>0</v>
      </c>
      <c r="K4529" s="1" t="s">
        <v>49</v>
      </c>
      <c r="L4529" s="1">
        <v>-0.5</v>
      </c>
      <c r="M4529" s="1">
        <v>84.48</v>
      </c>
      <c r="N4529" s="6"/>
      <c r="O4529" s="6">
        <v>42.24</v>
      </c>
      <c r="P4529" s="6">
        <v>-179203.34</v>
      </c>
      <c r="R4529" s="31">
        <v>-42.24</v>
      </c>
      <c r="S4529" s="28">
        <v>44255</v>
      </c>
    </row>
    <row r="4530" spans="1:19" x14ac:dyDescent="0.2">
      <c r="A4530" s="29">
        <v>43708</v>
      </c>
      <c r="B4530" s="1" t="s">
        <v>200</v>
      </c>
      <c r="C4530" s="27">
        <v>44250</v>
      </c>
      <c r="D4530" s="1">
        <v>52523</v>
      </c>
      <c r="J4530" s="1" t="s">
        <v>0</v>
      </c>
      <c r="K4530" s="1" t="s">
        <v>49</v>
      </c>
      <c r="L4530" s="1">
        <v>-3.75</v>
      </c>
      <c r="M4530" s="1">
        <v>88</v>
      </c>
      <c r="N4530" s="6"/>
      <c r="O4530" s="6">
        <v>330</v>
      </c>
      <c r="P4530" s="6">
        <v>-166880.71</v>
      </c>
      <c r="R4530" s="31">
        <v>-330</v>
      </c>
      <c r="S4530" s="28">
        <v>44255</v>
      </c>
    </row>
    <row r="4531" spans="1:19" x14ac:dyDescent="0.2">
      <c r="A4531" s="29">
        <v>43708</v>
      </c>
      <c r="B4531" s="1" t="s">
        <v>200</v>
      </c>
      <c r="C4531" s="27">
        <v>44250</v>
      </c>
      <c r="D4531" s="1">
        <v>52523</v>
      </c>
      <c r="J4531" s="1" t="s">
        <v>0</v>
      </c>
      <c r="K4531" s="1" t="s">
        <v>49</v>
      </c>
      <c r="L4531" s="1">
        <v>-2.25</v>
      </c>
      <c r="M4531" s="1">
        <v>88</v>
      </c>
      <c r="N4531" s="6"/>
      <c r="O4531" s="6">
        <v>198</v>
      </c>
      <c r="P4531" s="6">
        <v>-169181.71</v>
      </c>
      <c r="R4531" s="31">
        <v>-198</v>
      </c>
      <c r="S4531" s="28">
        <v>44255</v>
      </c>
    </row>
    <row r="4532" spans="1:19" x14ac:dyDescent="0.2">
      <c r="A4532" s="29">
        <v>43708</v>
      </c>
      <c r="B4532" s="1" t="s">
        <v>200</v>
      </c>
      <c r="C4532" s="27">
        <v>44250</v>
      </c>
      <c r="D4532" s="1">
        <v>52523</v>
      </c>
      <c r="J4532" s="1" t="s">
        <v>0</v>
      </c>
      <c r="K4532" s="1" t="s">
        <v>49</v>
      </c>
      <c r="L4532" s="1">
        <v>-1</v>
      </c>
      <c r="M4532" s="1">
        <v>180</v>
      </c>
      <c r="N4532" s="6"/>
      <c r="O4532" s="6">
        <v>180</v>
      </c>
      <c r="P4532" s="6">
        <v>-169361.71</v>
      </c>
      <c r="R4532" s="31">
        <v>-180</v>
      </c>
      <c r="S4532" s="28">
        <v>44255</v>
      </c>
    </row>
    <row r="4533" spans="1:19" x14ac:dyDescent="0.2">
      <c r="A4533" s="29">
        <v>43708</v>
      </c>
      <c r="B4533" s="1" t="s">
        <v>200</v>
      </c>
      <c r="C4533" s="27">
        <v>44250</v>
      </c>
      <c r="D4533" s="1">
        <v>52523</v>
      </c>
      <c r="J4533" s="1" t="s">
        <v>0</v>
      </c>
      <c r="K4533" s="1" t="s">
        <v>49</v>
      </c>
      <c r="L4533" s="1">
        <v>-1</v>
      </c>
      <c r="M4533" s="1">
        <v>124</v>
      </c>
      <c r="N4533" s="6"/>
      <c r="O4533" s="6">
        <v>124</v>
      </c>
      <c r="P4533" s="6">
        <v>-169485.71</v>
      </c>
      <c r="R4533" s="31">
        <v>-124</v>
      </c>
      <c r="S4533" s="28">
        <v>44255</v>
      </c>
    </row>
    <row r="4534" spans="1:19" x14ac:dyDescent="0.2">
      <c r="A4534" s="29">
        <v>43708</v>
      </c>
      <c r="B4534" s="1" t="s">
        <v>200</v>
      </c>
      <c r="C4534" s="27">
        <v>44250</v>
      </c>
      <c r="D4534" s="1">
        <v>52523</v>
      </c>
      <c r="J4534" s="1" t="s">
        <v>0</v>
      </c>
      <c r="K4534" s="1" t="s">
        <v>49</v>
      </c>
      <c r="L4534" s="1">
        <v>-0.75</v>
      </c>
      <c r="M4534" s="1">
        <v>88</v>
      </c>
      <c r="N4534" s="6"/>
      <c r="O4534" s="6">
        <v>66</v>
      </c>
      <c r="P4534" s="6">
        <v>-169551.71</v>
      </c>
      <c r="R4534" s="31">
        <v>-66</v>
      </c>
      <c r="S4534" s="28">
        <v>44255</v>
      </c>
    </row>
    <row r="4535" spans="1:19" x14ac:dyDescent="0.2">
      <c r="A4535" s="29">
        <v>43811</v>
      </c>
      <c r="B4535" s="1" t="s">
        <v>200</v>
      </c>
      <c r="C4535" s="27">
        <v>44250</v>
      </c>
      <c r="D4535" s="1">
        <v>52532</v>
      </c>
      <c r="J4535" s="1" t="s">
        <v>0</v>
      </c>
      <c r="K4535" s="1" t="s">
        <v>49</v>
      </c>
      <c r="L4535" s="1">
        <v>-1.5</v>
      </c>
      <c r="M4535" s="1">
        <v>88</v>
      </c>
      <c r="N4535" s="6"/>
      <c r="O4535" s="6">
        <v>132</v>
      </c>
      <c r="P4535" s="6">
        <v>-168154.71</v>
      </c>
      <c r="R4535" s="31">
        <v>-132</v>
      </c>
      <c r="S4535" s="28">
        <v>44255</v>
      </c>
    </row>
    <row r="4536" spans="1:19" x14ac:dyDescent="0.2">
      <c r="A4536" s="29">
        <v>43811</v>
      </c>
      <c r="B4536" s="1" t="s">
        <v>200</v>
      </c>
      <c r="C4536" s="27">
        <v>44250</v>
      </c>
      <c r="D4536" s="1">
        <v>52532</v>
      </c>
      <c r="J4536" s="1" t="s">
        <v>0</v>
      </c>
      <c r="K4536" s="1" t="s">
        <v>49</v>
      </c>
      <c r="L4536" s="1">
        <v>-1</v>
      </c>
      <c r="M4536" s="1">
        <v>124</v>
      </c>
      <c r="N4536" s="6"/>
      <c r="O4536" s="6">
        <v>124</v>
      </c>
      <c r="P4536" s="6">
        <v>-168022.71</v>
      </c>
      <c r="R4536" s="31">
        <v>-124</v>
      </c>
      <c r="S4536" s="28">
        <v>44255</v>
      </c>
    </row>
    <row r="4537" spans="1:19" x14ac:dyDescent="0.2">
      <c r="A4537" s="29">
        <v>43812</v>
      </c>
      <c r="B4537" s="1" t="s">
        <v>200</v>
      </c>
      <c r="C4537" s="27">
        <v>44250</v>
      </c>
      <c r="D4537" s="1">
        <v>52533</v>
      </c>
      <c r="J4537" s="1" t="s">
        <v>0</v>
      </c>
      <c r="K4537" s="1" t="s">
        <v>49</v>
      </c>
      <c r="L4537" s="1">
        <v>-3</v>
      </c>
      <c r="M4537" s="1">
        <v>110</v>
      </c>
      <c r="N4537" s="6"/>
      <c r="O4537" s="6">
        <v>330</v>
      </c>
      <c r="P4537" s="6">
        <v>-168639.71</v>
      </c>
      <c r="R4537" s="31">
        <v>-330</v>
      </c>
      <c r="S4537" s="28">
        <v>44255</v>
      </c>
    </row>
    <row r="4538" spans="1:19" x14ac:dyDescent="0.2">
      <c r="A4538" s="29">
        <v>43812</v>
      </c>
      <c r="B4538" s="1" t="s">
        <v>200</v>
      </c>
      <c r="C4538" s="27">
        <v>44250</v>
      </c>
      <c r="D4538" s="1">
        <v>52533</v>
      </c>
      <c r="J4538" s="1" t="s">
        <v>0</v>
      </c>
      <c r="K4538" s="1" t="s">
        <v>49</v>
      </c>
      <c r="L4538" s="1">
        <v>-1</v>
      </c>
      <c r="M4538" s="1">
        <v>155</v>
      </c>
      <c r="N4538" s="6"/>
      <c r="O4538" s="6">
        <v>155</v>
      </c>
      <c r="P4538" s="6">
        <v>-168309.71</v>
      </c>
      <c r="R4538" s="31">
        <v>-155</v>
      </c>
      <c r="S4538" s="28">
        <v>44255</v>
      </c>
    </row>
    <row r="4539" spans="1:19" x14ac:dyDescent="0.2">
      <c r="A4539" s="29">
        <v>43815</v>
      </c>
      <c r="B4539" s="1" t="s">
        <v>200</v>
      </c>
      <c r="C4539" s="27">
        <v>44250</v>
      </c>
      <c r="D4539" s="1">
        <v>52535</v>
      </c>
      <c r="J4539" s="1" t="s">
        <v>0</v>
      </c>
      <c r="K4539" s="1" t="s">
        <v>49</v>
      </c>
      <c r="L4539" s="1">
        <v>-2.5</v>
      </c>
      <c r="M4539" s="1">
        <v>88</v>
      </c>
      <c r="N4539" s="6"/>
      <c r="O4539" s="6">
        <v>220</v>
      </c>
      <c r="P4539" s="6">
        <v>-168983.71</v>
      </c>
      <c r="R4539" s="31">
        <v>-220</v>
      </c>
      <c r="S4539" s="28">
        <v>44255</v>
      </c>
    </row>
    <row r="4540" spans="1:19" x14ac:dyDescent="0.2">
      <c r="A4540" s="29">
        <v>43815</v>
      </c>
      <c r="B4540" s="1" t="s">
        <v>200</v>
      </c>
      <c r="C4540" s="27">
        <v>44250</v>
      </c>
      <c r="D4540" s="1">
        <v>52535</v>
      </c>
      <c r="J4540" s="1" t="s">
        <v>0</v>
      </c>
      <c r="K4540" s="1" t="s">
        <v>49</v>
      </c>
      <c r="L4540" s="1">
        <v>-1</v>
      </c>
      <c r="M4540" s="1">
        <v>124</v>
      </c>
      <c r="N4540" s="6"/>
      <c r="O4540" s="6">
        <v>124</v>
      </c>
      <c r="P4540" s="6">
        <v>-168763.71</v>
      </c>
      <c r="R4540" s="31">
        <v>-124</v>
      </c>
      <c r="S4540" s="28">
        <v>44255</v>
      </c>
    </row>
    <row r="4541" spans="1:19" x14ac:dyDescent="0.2">
      <c r="A4541" s="29">
        <v>43817</v>
      </c>
      <c r="B4541" s="1" t="s">
        <v>200</v>
      </c>
      <c r="C4541" s="27">
        <v>44250</v>
      </c>
      <c r="D4541" s="1">
        <v>52537</v>
      </c>
      <c r="J4541" s="1" t="s">
        <v>0</v>
      </c>
      <c r="K4541" s="1" t="s">
        <v>49</v>
      </c>
      <c r="L4541" s="1">
        <v>-1.5</v>
      </c>
      <c r="M4541" s="1">
        <v>99</v>
      </c>
      <c r="N4541" s="6"/>
      <c r="O4541" s="6">
        <v>148.5</v>
      </c>
      <c r="P4541" s="6">
        <v>-169700.21</v>
      </c>
      <c r="R4541" s="31">
        <v>-148.5</v>
      </c>
      <c r="S4541" s="28">
        <v>44255</v>
      </c>
    </row>
    <row r="4542" spans="1:19" x14ac:dyDescent="0.2">
      <c r="A4542" s="29">
        <v>43817</v>
      </c>
      <c r="B4542" s="1" t="s">
        <v>200</v>
      </c>
      <c r="C4542" s="27">
        <v>44250</v>
      </c>
      <c r="D4542" s="1">
        <v>52537</v>
      </c>
      <c r="J4542" s="1" t="s">
        <v>0</v>
      </c>
      <c r="K4542" s="1" t="s">
        <v>49</v>
      </c>
      <c r="L4542" s="1">
        <v>-1.5</v>
      </c>
      <c r="M4542" s="1">
        <v>99</v>
      </c>
      <c r="N4542" s="6"/>
      <c r="O4542" s="6">
        <v>148.5</v>
      </c>
      <c r="P4542" s="6">
        <v>-169848.71</v>
      </c>
      <c r="R4542" s="31">
        <v>-148.5</v>
      </c>
      <c r="S4542" s="28">
        <v>44255</v>
      </c>
    </row>
    <row r="4543" spans="1:19" x14ac:dyDescent="0.2">
      <c r="A4543" s="29">
        <v>43817</v>
      </c>
      <c r="B4543" s="1" t="s">
        <v>200</v>
      </c>
      <c r="C4543" s="27">
        <v>44250</v>
      </c>
      <c r="D4543" s="1">
        <v>52537</v>
      </c>
      <c r="J4543" s="1" t="s">
        <v>0</v>
      </c>
      <c r="K4543" s="1" t="s">
        <v>49</v>
      </c>
      <c r="L4543" s="1">
        <v>-0.75</v>
      </c>
      <c r="M4543" s="1">
        <v>99</v>
      </c>
      <c r="N4543" s="6"/>
      <c r="O4543" s="6">
        <v>74.25</v>
      </c>
      <c r="P4543" s="6">
        <v>-169972.46</v>
      </c>
      <c r="R4543" s="31">
        <v>-74.25</v>
      </c>
      <c r="S4543" s="28">
        <v>44255</v>
      </c>
    </row>
    <row r="4544" spans="1:19" x14ac:dyDescent="0.2">
      <c r="A4544" s="29">
        <v>43817</v>
      </c>
      <c r="B4544" s="1" t="s">
        <v>200</v>
      </c>
      <c r="C4544" s="27">
        <v>44250</v>
      </c>
      <c r="D4544" s="1">
        <v>52537</v>
      </c>
      <c r="J4544" s="1" t="s">
        <v>0</v>
      </c>
      <c r="K4544" s="1" t="s">
        <v>49</v>
      </c>
      <c r="L4544" s="1">
        <v>-0.75</v>
      </c>
      <c r="M4544" s="1">
        <v>99</v>
      </c>
      <c r="N4544" s="6"/>
      <c r="O4544" s="6">
        <v>74.25</v>
      </c>
      <c r="P4544" s="6">
        <v>-170046.71</v>
      </c>
      <c r="R4544" s="31">
        <v>-74.25</v>
      </c>
      <c r="S4544" s="28">
        <v>44255</v>
      </c>
    </row>
    <row r="4545" spans="1:19" x14ac:dyDescent="0.2">
      <c r="A4545" s="29">
        <v>43817</v>
      </c>
      <c r="B4545" s="1" t="s">
        <v>200</v>
      </c>
      <c r="C4545" s="27">
        <v>44250</v>
      </c>
      <c r="D4545" s="1">
        <v>52537</v>
      </c>
      <c r="J4545" s="1" t="s">
        <v>0</v>
      </c>
      <c r="K4545" s="1" t="s">
        <v>49</v>
      </c>
      <c r="L4545" s="1">
        <v>-0.75</v>
      </c>
      <c r="M4545" s="1">
        <v>99</v>
      </c>
      <c r="N4545" s="6"/>
      <c r="O4545" s="6">
        <v>74.25</v>
      </c>
      <c r="P4545" s="6">
        <v>-170120.95999999999</v>
      </c>
      <c r="R4545" s="31">
        <v>-74.25</v>
      </c>
      <c r="S4545" s="28">
        <v>44255</v>
      </c>
    </row>
    <row r="4546" spans="1:19" x14ac:dyDescent="0.2">
      <c r="A4546" s="29">
        <v>43817</v>
      </c>
      <c r="B4546" s="1" t="s">
        <v>200</v>
      </c>
      <c r="C4546" s="27">
        <v>44250</v>
      </c>
      <c r="D4546" s="1">
        <v>52537</v>
      </c>
      <c r="J4546" s="1" t="s">
        <v>0</v>
      </c>
      <c r="K4546" s="1" t="s">
        <v>49</v>
      </c>
      <c r="L4546" s="1">
        <v>-2</v>
      </c>
      <c r="M4546" s="1">
        <v>28</v>
      </c>
      <c r="N4546" s="6"/>
      <c r="O4546" s="6">
        <v>56</v>
      </c>
      <c r="P4546" s="6">
        <v>-170176.96</v>
      </c>
      <c r="R4546" s="31">
        <v>-56</v>
      </c>
      <c r="S4546" s="28">
        <v>44255</v>
      </c>
    </row>
    <row r="4547" spans="1:19" x14ac:dyDescent="0.2">
      <c r="A4547" s="29">
        <v>43817</v>
      </c>
      <c r="B4547" s="1" t="s">
        <v>200</v>
      </c>
      <c r="C4547" s="27">
        <v>44250</v>
      </c>
      <c r="D4547" s="1">
        <v>52537</v>
      </c>
      <c r="J4547" s="1" t="s">
        <v>0</v>
      </c>
      <c r="K4547" s="1" t="s">
        <v>49</v>
      </c>
      <c r="L4547" s="1">
        <v>-0.5</v>
      </c>
      <c r="M4547" s="1">
        <v>99</v>
      </c>
      <c r="N4547" s="6"/>
      <c r="O4547" s="6">
        <v>49.5</v>
      </c>
      <c r="P4547" s="6">
        <v>-169898.21</v>
      </c>
      <c r="R4547" s="31">
        <v>-49.5</v>
      </c>
      <c r="S4547" s="28">
        <v>44255</v>
      </c>
    </row>
    <row r="4548" spans="1:19" x14ac:dyDescent="0.2">
      <c r="A4548" s="29">
        <v>43818</v>
      </c>
      <c r="B4548" s="1" t="s">
        <v>200</v>
      </c>
      <c r="C4548" s="27">
        <v>44250</v>
      </c>
      <c r="D4548" s="1">
        <v>52538</v>
      </c>
      <c r="J4548" s="1" t="s">
        <v>0</v>
      </c>
      <c r="K4548" s="1" t="s">
        <v>49</v>
      </c>
      <c r="L4548" s="1">
        <v>-1</v>
      </c>
      <c r="M4548" s="1">
        <v>88</v>
      </c>
      <c r="N4548" s="6"/>
      <c r="O4548" s="6">
        <v>88</v>
      </c>
      <c r="P4548" s="6">
        <v>-170586.96</v>
      </c>
      <c r="R4548" s="31">
        <v>-88</v>
      </c>
      <c r="S4548" s="28">
        <v>44255</v>
      </c>
    </row>
    <row r="4549" spans="1:19" x14ac:dyDescent="0.2">
      <c r="A4549" s="29">
        <v>43818</v>
      </c>
      <c r="B4549" s="1" t="s">
        <v>200</v>
      </c>
      <c r="C4549" s="27">
        <v>44250</v>
      </c>
      <c r="D4549" s="1">
        <v>52538</v>
      </c>
      <c r="J4549" s="1" t="s">
        <v>0</v>
      </c>
      <c r="K4549" s="1" t="s">
        <v>49</v>
      </c>
      <c r="L4549" s="1">
        <v>-1</v>
      </c>
      <c r="M4549" s="1">
        <v>88</v>
      </c>
      <c r="N4549" s="6"/>
      <c r="O4549" s="6">
        <v>88</v>
      </c>
      <c r="P4549" s="6">
        <v>-170740.96</v>
      </c>
      <c r="R4549" s="31">
        <v>-88</v>
      </c>
      <c r="S4549" s="28">
        <v>44255</v>
      </c>
    </row>
    <row r="4550" spans="1:19" x14ac:dyDescent="0.2">
      <c r="A4550" s="29">
        <v>43818</v>
      </c>
      <c r="B4550" s="1" t="s">
        <v>200</v>
      </c>
      <c r="C4550" s="27">
        <v>44250</v>
      </c>
      <c r="D4550" s="1">
        <v>52538</v>
      </c>
      <c r="J4550" s="1" t="s">
        <v>0</v>
      </c>
      <c r="K4550" s="1" t="s">
        <v>49</v>
      </c>
      <c r="L4550" s="1">
        <v>-0.75</v>
      </c>
      <c r="M4550" s="1">
        <v>88</v>
      </c>
      <c r="N4550" s="6"/>
      <c r="O4550" s="6">
        <v>66</v>
      </c>
      <c r="P4550" s="6">
        <v>-170652.96</v>
      </c>
      <c r="R4550" s="31">
        <v>-66</v>
      </c>
      <c r="S4550" s="28">
        <v>44255</v>
      </c>
    </row>
    <row r="4551" spans="1:19" x14ac:dyDescent="0.2">
      <c r="A4551" s="29">
        <v>43818</v>
      </c>
      <c r="B4551" s="1" t="s">
        <v>200</v>
      </c>
      <c r="C4551" s="27">
        <v>44250</v>
      </c>
      <c r="D4551" s="1">
        <v>52538</v>
      </c>
      <c r="J4551" s="1" t="s">
        <v>0</v>
      </c>
      <c r="K4551" s="1" t="s">
        <v>49</v>
      </c>
      <c r="L4551" s="1">
        <v>-0.5</v>
      </c>
      <c r="M4551" s="1">
        <v>88</v>
      </c>
      <c r="N4551" s="6"/>
      <c r="O4551" s="6">
        <v>44</v>
      </c>
      <c r="P4551" s="6">
        <v>-170784.96</v>
      </c>
      <c r="R4551" s="31">
        <v>-44</v>
      </c>
      <c r="S4551" s="28">
        <v>44255</v>
      </c>
    </row>
    <row r="4552" spans="1:19" x14ac:dyDescent="0.2">
      <c r="A4552" s="29">
        <v>43819</v>
      </c>
      <c r="B4552" s="1" t="s">
        <v>200</v>
      </c>
      <c r="C4552" s="27">
        <v>44250</v>
      </c>
      <c r="D4552" s="1">
        <v>52539</v>
      </c>
      <c r="J4552" s="1" t="s">
        <v>0</v>
      </c>
      <c r="K4552" s="1" t="s">
        <v>49</v>
      </c>
      <c r="L4552" s="1">
        <v>-1</v>
      </c>
      <c r="M4552" s="1">
        <v>978</v>
      </c>
      <c r="N4552" s="6"/>
      <c r="O4552" s="6">
        <v>978</v>
      </c>
      <c r="P4552" s="6">
        <v>-172392.95999999999</v>
      </c>
      <c r="R4552" s="31">
        <v>-978</v>
      </c>
      <c r="S4552" s="28">
        <v>44255</v>
      </c>
    </row>
    <row r="4553" spans="1:19" x14ac:dyDescent="0.2">
      <c r="A4553" s="29">
        <v>43819</v>
      </c>
      <c r="B4553" s="1" t="s">
        <v>200</v>
      </c>
      <c r="C4553" s="27">
        <v>44250</v>
      </c>
      <c r="D4553" s="1">
        <v>52539</v>
      </c>
      <c r="J4553" s="1" t="s">
        <v>0</v>
      </c>
      <c r="K4553" s="1" t="s">
        <v>49</v>
      </c>
      <c r="L4553" s="1">
        <v>-4.5</v>
      </c>
      <c r="M4553" s="1">
        <v>88</v>
      </c>
      <c r="N4553" s="6"/>
      <c r="O4553" s="6">
        <v>396</v>
      </c>
      <c r="P4553" s="6">
        <v>-173376.96</v>
      </c>
      <c r="R4553" s="31">
        <v>-396</v>
      </c>
      <c r="S4553" s="28">
        <v>44255</v>
      </c>
    </row>
    <row r="4554" spans="1:19" x14ac:dyDescent="0.2">
      <c r="A4554" s="29">
        <v>43819</v>
      </c>
      <c r="B4554" s="1" t="s">
        <v>200</v>
      </c>
      <c r="C4554" s="27">
        <v>44250</v>
      </c>
      <c r="D4554" s="1">
        <v>52539</v>
      </c>
      <c r="J4554" s="1" t="s">
        <v>0</v>
      </c>
      <c r="K4554" s="1" t="s">
        <v>49</v>
      </c>
      <c r="L4554" s="1">
        <v>-1</v>
      </c>
      <c r="M4554" s="1">
        <v>388</v>
      </c>
      <c r="N4554" s="6"/>
      <c r="O4554" s="6">
        <v>388</v>
      </c>
      <c r="P4554" s="6">
        <v>-172892.96</v>
      </c>
      <c r="R4554" s="31">
        <v>-388</v>
      </c>
      <c r="S4554" s="28">
        <v>44255</v>
      </c>
    </row>
    <row r="4555" spans="1:19" x14ac:dyDescent="0.2">
      <c r="A4555" s="29">
        <v>43819</v>
      </c>
      <c r="B4555" s="1" t="s">
        <v>200</v>
      </c>
      <c r="C4555" s="27">
        <v>44250</v>
      </c>
      <c r="D4555" s="1">
        <v>52539</v>
      </c>
      <c r="J4555" s="1" t="s">
        <v>0</v>
      </c>
      <c r="K4555" s="1" t="s">
        <v>49</v>
      </c>
      <c r="L4555" s="1">
        <v>-1</v>
      </c>
      <c r="M4555" s="1">
        <v>112</v>
      </c>
      <c r="N4555" s="6"/>
      <c r="O4555" s="6">
        <v>112</v>
      </c>
      <c r="P4555" s="6">
        <v>-172504.95999999999</v>
      </c>
      <c r="R4555" s="31">
        <v>-112</v>
      </c>
      <c r="S4555" s="28">
        <v>44255</v>
      </c>
    </row>
    <row r="4556" spans="1:19" x14ac:dyDescent="0.2">
      <c r="A4556" s="29">
        <v>43819</v>
      </c>
      <c r="B4556" s="1" t="s">
        <v>200</v>
      </c>
      <c r="C4556" s="27">
        <v>44250</v>
      </c>
      <c r="D4556" s="1">
        <v>52539</v>
      </c>
      <c r="J4556" s="1" t="s">
        <v>0</v>
      </c>
      <c r="K4556" s="1" t="s">
        <v>49</v>
      </c>
      <c r="L4556" s="1">
        <v>-1</v>
      </c>
      <c r="M4556" s="1">
        <v>88</v>
      </c>
      <c r="N4556" s="6"/>
      <c r="O4556" s="6">
        <v>88</v>
      </c>
      <c r="P4556" s="6">
        <v>-172980.96</v>
      </c>
      <c r="R4556" s="31">
        <v>-88</v>
      </c>
      <c r="S4556" s="28">
        <v>44255</v>
      </c>
    </row>
    <row r="4557" spans="1:19" x14ac:dyDescent="0.2">
      <c r="A4557" s="29">
        <v>43819</v>
      </c>
      <c r="B4557" s="1" t="s">
        <v>200</v>
      </c>
      <c r="C4557" s="27">
        <v>44250</v>
      </c>
      <c r="D4557" s="1">
        <v>52539</v>
      </c>
      <c r="J4557" s="1" t="s">
        <v>0</v>
      </c>
      <c r="K4557" s="1" t="s">
        <v>49</v>
      </c>
      <c r="L4557" s="1">
        <v>-1</v>
      </c>
      <c r="M4557" s="1">
        <v>38.14</v>
      </c>
      <c r="N4557" s="6"/>
      <c r="O4557" s="6">
        <v>38.14</v>
      </c>
      <c r="P4557" s="6">
        <v>-173415.1</v>
      </c>
      <c r="R4557" s="31">
        <v>-38.14</v>
      </c>
      <c r="S4557" s="28">
        <v>44255</v>
      </c>
    </row>
    <row r="4558" spans="1:19" x14ac:dyDescent="0.2">
      <c r="A4558" s="29">
        <v>43820</v>
      </c>
      <c r="B4558" s="1" t="s">
        <v>200</v>
      </c>
      <c r="C4558" s="27">
        <v>44250</v>
      </c>
      <c r="D4558" s="1">
        <v>52540</v>
      </c>
      <c r="J4558" s="1" t="s">
        <v>0</v>
      </c>
      <c r="K4558" s="1" t="s">
        <v>49</v>
      </c>
      <c r="L4558" s="1">
        <v>-3.75</v>
      </c>
      <c r="M4558" s="1">
        <v>88</v>
      </c>
      <c r="N4558" s="6"/>
      <c r="O4558" s="6">
        <v>330</v>
      </c>
      <c r="P4558" s="6">
        <v>-178017.1</v>
      </c>
      <c r="R4558" s="31">
        <v>-330</v>
      </c>
      <c r="S4558" s="28">
        <v>44255</v>
      </c>
    </row>
    <row r="4559" spans="1:19" x14ac:dyDescent="0.2">
      <c r="A4559" s="29">
        <v>43820</v>
      </c>
      <c r="B4559" s="1" t="s">
        <v>200</v>
      </c>
      <c r="C4559" s="27">
        <v>44250</v>
      </c>
      <c r="D4559" s="1">
        <v>52540</v>
      </c>
      <c r="J4559" s="1" t="s">
        <v>0</v>
      </c>
      <c r="K4559" s="1" t="s">
        <v>49</v>
      </c>
      <c r="L4559" s="1">
        <v>-1</v>
      </c>
      <c r="M4559" s="1">
        <v>124</v>
      </c>
      <c r="N4559" s="6"/>
      <c r="O4559" s="6">
        <v>124</v>
      </c>
      <c r="P4559" s="6">
        <v>-177563.1</v>
      </c>
      <c r="R4559" s="31">
        <v>-124</v>
      </c>
      <c r="S4559" s="28">
        <v>44255</v>
      </c>
    </row>
    <row r="4560" spans="1:19" x14ac:dyDescent="0.2">
      <c r="A4560" s="29">
        <v>43820</v>
      </c>
      <c r="B4560" s="1" t="s">
        <v>200</v>
      </c>
      <c r="C4560" s="27">
        <v>44250</v>
      </c>
      <c r="D4560" s="1">
        <v>52540</v>
      </c>
      <c r="J4560" s="1" t="s">
        <v>0</v>
      </c>
      <c r="K4560" s="1" t="s">
        <v>49</v>
      </c>
      <c r="L4560" s="1">
        <v>-1</v>
      </c>
      <c r="M4560" s="1">
        <v>124</v>
      </c>
      <c r="N4560" s="6"/>
      <c r="O4560" s="6">
        <v>124</v>
      </c>
      <c r="P4560" s="6">
        <v>-177687.1</v>
      </c>
      <c r="R4560" s="31">
        <v>-124</v>
      </c>
      <c r="S4560" s="28">
        <v>44255</v>
      </c>
    </row>
    <row r="4561" spans="1:19" x14ac:dyDescent="0.2">
      <c r="A4561" s="29">
        <v>43820</v>
      </c>
      <c r="B4561" s="1" t="s">
        <v>200</v>
      </c>
      <c r="C4561" s="27">
        <v>44250</v>
      </c>
      <c r="D4561" s="1">
        <v>52540</v>
      </c>
      <c r="J4561" s="1" t="s">
        <v>0</v>
      </c>
      <c r="K4561" s="1" t="s">
        <v>49</v>
      </c>
      <c r="L4561" s="1">
        <v>-2</v>
      </c>
      <c r="M4561" s="1">
        <v>28</v>
      </c>
      <c r="N4561" s="6"/>
      <c r="O4561" s="6">
        <v>56</v>
      </c>
      <c r="P4561" s="6">
        <v>-177395.1</v>
      </c>
      <c r="R4561" s="31">
        <v>-56</v>
      </c>
      <c r="S4561" s="28">
        <v>44255</v>
      </c>
    </row>
    <row r="4562" spans="1:19" x14ac:dyDescent="0.2">
      <c r="A4562" s="29">
        <v>43820</v>
      </c>
      <c r="B4562" s="1" t="s">
        <v>200</v>
      </c>
      <c r="C4562" s="27">
        <v>44250</v>
      </c>
      <c r="D4562" s="1">
        <v>52540</v>
      </c>
      <c r="J4562" s="1" t="s">
        <v>0</v>
      </c>
      <c r="K4562" s="1" t="s">
        <v>49</v>
      </c>
      <c r="L4562" s="1">
        <v>-0.5</v>
      </c>
      <c r="M4562" s="1">
        <v>88</v>
      </c>
      <c r="N4562" s="6"/>
      <c r="O4562" s="6">
        <v>44</v>
      </c>
      <c r="P4562" s="6">
        <v>-177439.1</v>
      </c>
      <c r="R4562" s="31">
        <v>-44</v>
      </c>
      <c r="S4562" s="28">
        <v>44255</v>
      </c>
    </row>
    <row r="4563" spans="1:19" x14ac:dyDescent="0.2">
      <c r="A4563" s="29">
        <v>43789</v>
      </c>
      <c r="B4563" s="1" t="s">
        <v>200</v>
      </c>
      <c r="C4563" s="27">
        <v>44253</v>
      </c>
      <c r="D4563" s="1">
        <v>52530</v>
      </c>
      <c r="J4563" s="1" t="s">
        <v>0</v>
      </c>
      <c r="K4563" s="1" t="s">
        <v>49</v>
      </c>
      <c r="L4563" s="1">
        <v>-8</v>
      </c>
      <c r="M4563" s="1">
        <v>88</v>
      </c>
      <c r="N4563" s="6"/>
      <c r="O4563" s="6">
        <v>704</v>
      </c>
      <c r="P4563" s="6">
        <v>-180371.34</v>
      </c>
      <c r="R4563" s="31">
        <v>-704</v>
      </c>
      <c r="S4563" s="28">
        <v>44255</v>
      </c>
    </row>
    <row r="4564" spans="1:19" x14ac:dyDescent="0.2">
      <c r="A4564" s="29">
        <v>43789</v>
      </c>
      <c r="B4564" s="1" t="s">
        <v>200</v>
      </c>
      <c r="C4564" s="27">
        <v>44253</v>
      </c>
      <c r="D4564" s="1">
        <v>52530</v>
      </c>
      <c r="J4564" s="1" t="s">
        <v>0</v>
      </c>
      <c r="K4564" s="1" t="s">
        <v>49</v>
      </c>
      <c r="L4564" s="1">
        <v>-8</v>
      </c>
      <c r="M4564" s="1">
        <v>88</v>
      </c>
      <c r="N4564" s="6"/>
      <c r="O4564" s="6">
        <v>704</v>
      </c>
      <c r="P4564" s="6">
        <v>-181199.34</v>
      </c>
      <c r="R4564" s="31">
        <v>-704</v>
      </c>
      <c r="S4564" s="28">
        <v>44255</v>
      </c>
    </row>
    <row r="4565" spans="1:19" x14ac:dyDescent="0.2">
      <c r="A4565" s="29">
        <v>43789</v>
      </c>
      <c r="B4565" s="1" t="s">
        <v>200</v>
      </c>
      <c r="C4565" s="27">
        <v>44253</v>
      </c>
      <c r="D4565" s="1">
        <v>52530</v>
      </c>
      <c r="J4565" s="1" t="s">
        <v>0</v>
      </c>
      <c r="K4565" s="1" t="s">
        <v>49</v>
      </c>
      <c r="L4565" s="1">
        <v>-6</v>
      </c>
      <c r="M4565" s="1">
        <v>88</v>
      </c>
      <c r="N4565" s="6"/>
      <c r="O4565" s="6">
        <v>528</v>
      </c>
      <c r="P4565" s="6">
        <v>-181587.34</v>
      </c>
      <c r="R4565" s="31">
        <v>-528</v>
      </c>
      <c r="S4565" s="28">
        <v>44255</v>
      </c>
    </row>
    <row r="4566" spans="1:19" x14ac:dyDescent="0.2">
      <c r="A4566" s="29">
        <v>43789</v>
      </c>
      <c r="B4566" s="1" t="s">
        <v>200</v>
      </c>
      <c r="C4566" s="27">
        <v>44253</v>
      </c>
      <c r="D4566" s="1">
        <v>52530</v>
      </c>
      <c r="J4566" s="1" t="s">
        <v>0</v>
      </c>
      <c r="K4566" s="1" t="s">
        <v>49</v>
      </c>
      <c r="L4566" s="1">
        <v>-1</v>
      </c>
      <c r="M4566" s="1">
        <v>124</v>
      </c>
      <c r="N4566" s="6"/>
      <c r="O4566" s="6">
        <v>124</v>
      </c>
      <c r="P4566" s="6">
        <v>-179667.34</v>
      </c>
      <c r="R4566" s="31">
        <v>-124</v>
      </c>
      <c r="S4566" s="28">
        <v>44255</v>
      </c>
    </row>
    <row r="4567" spans="1:19" x14ac:dyDescent="0.2">
      <c r="A4567" s="29">
        <v>43789</v>
      </c>
      <c r="B4567" s="1" t="s">
        <v>200</v>
      </c>
      <c r="C4567" s="27">
        <v>44253</v>
      </c>
      <c r="D4567" s="1">
        <v>52530</v>
      </c>
      <c r="J4567" s="1" t="s">
        <v>0</v>
      </c>
      <c r="K4567" s="1" t="s">
        <v>49</v>
      </c>
      <c r="L4567" s="1">
        <v>-1</v>
      </c>
      <c r="M4567" s="1">
        <v>124</v>
      </c>
      <c r="N4567" s="6"/>
      <c r="O4567" s="6">
        <v>124</v>
      </c>
      <c r="P4567" s="6">
        <v>-180495.34</v>
      </c>
      <c r="R4567" s="31">
        <v>-124</v>
      </c>
      <c r="S4567" s="28">
        <v>44255</v>
      </c>
    </row>
    <row r="4568" spans="1:19" x14ac:dyDescent="0.2">
      <c r="A4568" s="29">
        <v>43789</v>
      </c>
      <c r="B4568" s="1" t="s">
        <v>200</v>
      </c>
      <c r="C4568" s="27">
        <v>44253</v>
      </c>
      <c r="D4568" s="1">
        <v>52530</v>
      </c>
      <c r="J4568" s="1" t="s">
        <v>0</v>
      </c>
      <c r="K4568" s="1" t="s">
        <v>49</v>
      </c>
      <c r="L4568" s="1">
        <v>-1</v>
      </c>
      <c r="M4568" s="1">
        <v>124</v>
      </c>
      <c r="N4568" s="6"/>
      <c r="O4568" s="6">
        <v>124</v>
      </c>
      <c r="P4568" s="6">
        <v>-181059.34</v>
      </c>
      <c r="R4568" s="31">
        <v>-124</v>
      </c>
      <c r="S4568" s="28">
        <v>44255</v>
      </c>
    </row>
    <row r="4569" spans="1:19" x14ac:dyDescent="0.2">
      <c r="A4569" s="29">
        <v>43789</v>
      </c>
      <c r="B4569" s="1" t="s">
        <v>200</v>
      </c>
      <c r="C4569" s="27">
        <v>44253</v>
      </c>
      <c r="D4569" s="1">
        <v>52530</v>
      </c>
      <c r="J4569" s="1" t="s">
        <v>0</v>
      </c>
      <c r="K4569" s="1" t="s">
        <v>49</v>
      </c>
      <c r="L4569" s="1">
        <v>-2</v>
      </c>
      <c r="M4569" s="1">
        <v>60</v>
      </c>
      <c r="N4569" s="6"/>
      <c r="O4569" s="6">
        <v>120</v>
      </c>
      <c r="P4569" s="6">
        <v>-179543.34</v>
      </c>
      <c r="R4569" s="31">
        <v>-120</v>
      </c>
      <c r="S4569" s="28">
        <v>44255</v>
      </c>
    </row>
    <row r="4570" spans="1:19" x14ac:dyDescent="0.2">
      <c r="A4570" s="29">
        <v>43789</v>
      </c>
      <c r="B4570" s="1" t="s">
        <v>200</v>
      </c>
      <c r="C4570" s="27">
        <v>44253</v>
      </c>
      <c r="D4570" s="1">
        <v>52530</v>
      </c>
      <c r="J4570" s="1" t="s">
        <v>0</v>
      </c>
      <c r="K4570" s="1" t="s">
        <v>49</v>
      </c>
      <c r="L4570" s="1">
        <v>3</v>
      </c>
      <c r="M4570" s="1">
        <v>88</v>
      </c>
      <c r="N4570" s="6">
        <v>264</v>
      </c>
      <c r="O4570" s="6"/>
      <c r="P4570" s="6">
        <v>-180935.34</v>
      </c>
      <c r="R4570" s="31">
        <v>264</v>
      </c>
      <c r="S4570" s="28">
        <v>44255</v>
      </c>
    </row>
    <row r="4571" spans="1:19" x14ac:dyDescent="0.2">
      <c r="A4571" s="29">
        <v>43850</v>
      </c>
      <c r="B4571" s="1" t="s">
        <v>200</v>
      </c>
      <c r="C4571" s="27">
        <v>44253</v>
      </c>
      <c r="D4571" s="1">
        <v>52545</v>
      </c>
      <c r="J4571" s="1" t="s">
        <v>0</v>
      </c>
      <c r="K4571" s="1" t="s">
        <v>49</v>
      </c>
      <c r="L4571" s="1">
        <v>-1.5</v>
      </c>
      <c r="M4571" s="1">
        <v>110</v>
      </c>
      <c r="N4571" s="6"/>
      <c r="O4571" s="6">
        <v>165</v>
      </c>
      <c r="P4571" s="6">
        <v>-181907.34</v>
      </c>
      <c r="R4571" s="31">
        <v>-165</v>
      </c>
      <c r="S4571" s="28">
        <v>44255</v>
      </c>
    </row>
    <row r="4572" spans="1:19" x14ac:dyDescent="0.2">
      <c r="A4572" s="29">
        <v>43850</v>
      </c>
      <c r="B4572" s="1" t="s">
        <v>200</v>
      </c>
      <c r="C4572" s="27">
        <v>44253</v>
      </c>
      <c r="D4572" s="1">
        <v>52545</v>
      </c>
      <c r="J4572" s="1" t="s">
        <v>0</v>
      </c>
      <c r="K4572" s="1" t="s">
        <v>49</v>
      </c>
      <c r="L4572" s="1">
        <v>-1</v>
      </c>
      <c r="M4572" s="1">
        <v>155</v>
      </c>
      <c r="N4572" s="6"/>
      <c r="O4572" s="6">
        <v>155</v>
      </c>
      <c r="P4572" s="6">
        <v>-181742.34</v>
      </c>
      <c r="R4572" s="31">
        <v>-155</v>
      </c>
      <c r="S4572" s="28">
        <v>44255</v>
      </c>
    </row>
    <row r="4573" spans="1:19" x14ac:dyDescent="0.2">
      <c r="A4573" s="29">
        <v>43850</v>
      </c>
      <c r="B4573" s="1" t="s">
        <v>200</v>
      </c>
      <c r="C4573" s="27">
        <v>44253</v>
      </c>
      <c r="D4573" s="1">
        <v>52545</v>
      </c>
      <c r="J4573" s="1" t="s">
        <v>0</v>
      </c>
      <c r="K4573" s="1" t="s">
        <v>49</v>
      </c>
      <c r="L4573" s="1">
        <v>-1</v>
      </c>
      <c r="M4573" s="1">
        <v>28</v>
      </c>
      <c r="N4573" s="6"/>
      <c r="O4573" s="6">
        <v>28</v>
      </c>
      <c r="P4573" s="6">
        <v>-181935.34</v>
      </c>
      <c r="R4573" s="31">
        <v>-28</v>
      </c>
      <c r="S4573" s="28">
        <v>44255</v>
      </c>
    </row>
    <row r="4574" spans="1:19" x14ac:dyDescent="0.2">
      <c r="A4574" s="29">
        <v>43851</v>
      </c>
      <c r="B4574" s="1" t="s">
        <v>200</v>
      </c>
      <c r="C4574" s="27">
        <v>44253</v>
      </c>
      <c r="D4574" s="1">
        <v>52546</v>
      </c>
      <c r="J4574" s="1" t="s">
        <v>0</v>
      </c>
      <c r="K4574" s="1" t="s">
        <v>49</v>
      </c>
      <c r="L4574" s="1">
        <v>-1</v>
      </c>
      <c r="M4574" s="1">
        <v>152.03</v>
      </c>
      <c r="N4574" s="6"/>
      <c r="O4574" s="6">
        <v>152.03</v>
      </c>
      <c r="P4574" s="6">
        <v>-183010.37</v>
      </c>
      <c r="R4574" s="31">
        <v>-152.03</v>
      </c>
      <c r="S4574" s="28">
        <v>44255</v>
      </c>
    </row>
    <row r="4575" spans="1:19" x14ac:dyDescent="0.2">
      <c r="A4575" s="29">
        <v>43852</v>
      </c>
      <c r="B4575" s="1" t="s">
        <v>200</v>
      </c>
      <c r="C4575" s="27">
        <v>44253</v>
      </c>
      <c r="D4575" s="1">
        <v>52547</v>
      </c>
      <c r="J4575" s="1" t="s">
        <v>0</v>
      </c>
      <c r="K4575" s="1" t="s">
        <v>49</v>
      </c>
      <c r="L4575" s="1">
        <v>-1</v>
      </c>
      <c r="M4575" s="1">
        <v>420</v>
      </c>
      <c r="N4575" s="6"/>
      <c r="O4575" s="6">
        <v>420</v>
      </c>
      <c r="P4575" s="6">
        <v>-183430.37</v>
      </c>
      <c r="R4575" s="31">
        <v>-420</v>
      </c>
      <c r="S4575" s="28">
        <v>44255</v>
      </c>
    </row>
    <row r="4576" spans="1:19" x14ac:dyDescent="0.2">
      <c r="A4576" s="29">
        <v>43852</v>
      </c>
      <c r="B4576" s="1" t="s">
        <v>200</v>
      </c>
      <c r="C4576" s="27">
        <v>44253</v>
      </c>
      <c r="D4576" s="1">
        <v>52547</v>
      </c>
      <c r="J4576" s="1" t="s">
        <v>0</v>
      </c>
      <c r="K4576" s="1" t="s">
        <v>49</v>
      </c>
      <c r="L4576" s="1">
        <v>-1</v>
      </c>
      <c r="M4576" s="1">
        <v>139.5</v>
      </c>
      <c r="N4576" s="6"/>
      <c r="O4576" s="6">
        <v>139.5</v>
      </c>
      <c r="P4576" s="6">
        <v>-182074.84</v>
      </c>
      <c r="R4576" s="31">
        <v>-139.5</v>
      </c>
      <c r="S4576" s="28">
        <v>44255</v>
      </c>
    </row>
    <row r="4577" spans="1:19" x14ac:dyDescent="0.2">
      <c r="A4577" s="29">
        <v>43852</v>
      </c>
      <c r="B4577" s="1" t="s">
        <v>200</v>
      </c>
      <c r="C4577" s="27">
        <v>44253</v>
      </c>
      <c r="D4577" s="1">
        <v>52547</v>
      </c>
      <c r="J4577" s="1" t="s">
        <v>0</v>
      </c>
      <c r="K4577" s="1" t="s">
        <v>49</v>
      </c>
      <c r="L4577" s="1">
        <v>-0.5</v>
      </c>
      <c r="M4577" s="1">
        <v>99</v>
      </c>
      <c r="N4577" s="6"/>
      <c r="O4577" s="6">
        <v>49.5</v>
      </c>
      <c r="P4577" s="6">
        <v>-182124.34</v>
      </c>
      <c r="R4577" s="31">
        <v>-49.5</v>
      </c>
      <c r="S4577" s="28">
        <v>44255</v>
      </c>
    </row>
    <row r="4578" spans="1:19" x14ac:dyDescent="0.2">
      <c r="A4578" s="29">
        <v>43855</v>
      </c>
      <c r="B4578" s="1" t="s">
        <v>200</v>
      </c>
      <c r="C4578" s="27">
        <v>44253</v>
      </c>
      <c r="D4578" s="1">
        <v>52550</v>
      </c>
      <c r="J4578" s="1" t="s">
        <v>0</v>
      </c>
      <c r="K4578" s="1" t="s">
        <v>49</v>
      </c>
      <c r="L4578" s="1">
        <v>-1</v>
      </c>
      <c r="M4578" s="1">
        <v>668</v>
      </c>
      <c r="N4578" s="6"/>
      <c r="O4578" s="6">
        <v>668</v>
      </c>
      <c r="P4578" s="6">
        <v>-182858.34</v>
      </c>
      <c r="R4578" s="31">
        <v>-668</v>
      </c>
      <c r="S4578" s="28">
        <v>44255</v>
      </c>
    </row>
    <row r="4579" spans="1:19" x14ac:dyDescent="0.2">
      <c r="A4579" s="29">
        <v>43855</v>
      </c>
      <c r="B4579" s="1" t="s">
        <v>200</v>
      </c>
      <c r="C4579" s="27">
        <v>44253</v>
      </c>
      <c r="D4579" s="1">
        <v>52550</v>
      </c>
      <c r="J4579" s="1" t="s">
        <v>0</v>
      </c>
      <c r="K4579" s="1" t="s">
        <v>49</v>
      </c>
      <c r="L4579" s="1">
        <v>-0.75</v>
      </c>
      <c r="M4579" s="1">
        <v>88</v>
      </c>
      <c r="N4579" s="6"/>
      <c r="O4579" s="6">
        <v>66</v>
      </c>
      <c r="P4579" s="6">
        <v>-182190.34</v>
      </c>
      <c r="R4579" s="31">
        <v>-66</v>
      </c>
      <c r="S4579" s="28">
        <v>44255</v>
      </c>
    </row>
    <row r="4580" spans="1:19" x14ac:dyDescent="0.2">
      <c r="A4580" s="29">
        <v>43435</v>
      </c>
      <c r="B4580" s="1" t="s">
        <v>200</v>
      </c>
      <c r="C4580" s="27">
        <v>44255</v>
      </c>
      <c r="D4580" s="1">
        <v>52431</v>
      </c>
      <c r="J4580" s="1" t="s">
        <v>0</v>
      </c>
      <c r="K4580" s="1" t="s">
        <v>49</v>
      </c>
      <c r="L4580" s="1">
        <v>-1.75</v>
      </c>
      <c r="M4580" s="1">
        <v>88</v>
      </c>
      <c r="N4580" s="6"/>
      <c r="O4580" s="6">
        <v>154</v>
      </c>
      <c r="P4580" s="6">
        <v>-183738.37</v>
      </c>
      <c r="R4580" s="31">
        <v>-154</v>
      </c>
      <c r="S4580" s="28">
        <v>44255</v>
      </c>
    </row>
    <row r="4581" spans="1:19" x14ac:dyDescent="0.2">
      <c r="A4581" s="29">
        <v>43435</v>
      </c>
      <c r="B4581" s="1" t="s">
        <v>200</v>
      </c>
      <c r="C4581" s="27">
        <v>44255</v>
      </c>
      <c r="D4581" s="1">
        <v>52431</v>
      </c>
      <c r="J4581" s="1" t="s">
        <v>0</v>
      </c>
      <c r="K4581" s="1" t="s">
        <v>49</v>
      </c>
      <c r="L4581" s="1">
        <v>-1.25</v>
      </c>
      <c r="M4581" s="1">
        <v>88</v>
      </c>
      <c r="N4581" s="6"/>
      <c r="O4581" s="6">
        <v>110</v>
      </c>
      <c r="P4581" s="6">
        <v>-189027.62</v>
      </c>
      <c r="R4581" s="31">
        <v>-110</v>
      </c>
      <c r="S4581" s="28">
        <v>44255</v>
      </c>
    </row>
    <row r="4582" spans="1:19" x14ac:dyDescent="0.2">
      <c r="A4582" s="29">
        <v>43435</v>
      </c>
      <c r="B4582" s="1" t="s">
        <v>200</v>
      </c>
      <c r="C4582" s="27">
        <v>44255</v>
      </c>
      <c r="D4582" s="1">
        <v>52431</v>
      </c>
      <c r="J4582" s="1" t="s">
        <v>0</v>
      </c>
      <c r="K4582" s="1" t="s">
        <v>49</v>
      </c>
      <c r="L4582" s="1">
        <v>-1</v>
      </c>
      <c r="M4582" s="1">
        <v>88</v>
      </c>
      <c r="N4582" s="6"/>
      <c r="O4582" s="6">
        <v>88</v>
      </c>
      <c r="P4582" s="6">
        <v>-183584.37</v>
      </c>
      <c r="R4582" s="31">
        <v>-88</v>
      </c>
      <c r="S4582" s="28">
        <v>44255</v>
      </c>
    </row>
    <row r="4583" spans="1:19" x14ac:dyDescent="0.2">
      <c r="A4583" s="29">
        <v>43435</v>
      </c>
      <c r="B4583" s="1" t="s">
        <v>200</v>
      </c>
      <c r="C4583" s="27">
        <v>44255</v>
      </c>
      <c r="D4583" s="1">
        <v>52431</v>
      </c>
      <c r="J4583" s="1" t="s">
        <v>0</v>
      </c>
      <c r="K4583" s="1" t="s">
        <v>49</v>
      </c>
      <c r="L4583" s="1">
        <v>-0.75</v>
      </c>
      <c r="M4583" s="1">
        <v>88</v>
      </c>
      <c r="N4583" s="6"/>
      <c r="O4583" s="6">
        <v>66</v>
      </c>
      <c r="P4583" s="6">
        <v>-183496.37</v>
      </c>
      <c r="R4583" s="31">
        <v>-66</v>
      </c>
      <c r="S4583" s="28">
        <v>44255</v>
      </c>
    </row>
    <row r="4584" spans="1:19" x14ac:dyDescent="0.2">
      <c r="A4584" s="29">
        <v>43435</v>
      </c>
      <c r="B4584" s="1" t="s">
        <v>200</v>
      </c>
      <c r="C4584" s="27">
        <v>44255</v>
      </c>
      <c r="D4584" s="1">
        <v>52431</v>
      </c>
      <c r="J4584" s="1" t="s">
        <v>0</v>
      </c>
      <c r="K4584" s="1" t="s">
        <v>49</v>
      </c>
      <c r="L4584" s="1">
        <v>-0.75</v>
      </c>
      <c r="M4584" s="1">
        <v>88</v>
      </c>
      <c r="N4584" s="6"/>
      <c r="O4584" s="6">
        <v>66</v>
      </c>
      <c r="P4584" s="6">
        <v>-184691.37</v>
      </c>
      <c r="R4584" s="31">
        <v>-66</v>
      </c>
      <c r="S4584" s="28">
        <v>44255</v>
      </c>
    </row>
    <row r="4585" spans="1:19" x14ac:dyDescent="0.2">
      <c r="A4585" s="29">
        <v>43435</v>
      </c>
      <c r="B4585" s="1" t="s">
        <v>200</v>
      </c>
      <c r="C4585" s="27">
        <v>44255</v>
      </c>
      <c r="D4585" s="1">
        <v>52431</v>
      </c>
      <c r="J4585" s="1" t="s">
        <v>0</v>
      </c>
      <c r="K4585" s="1" t="s">
        <v>49</v>
      </c>
      <c r="L4585" s="1">
        <v>-0.5</v>
      </c>
      <c r="M4585" s="1">
        <v>88</v>
      </c>
      <c r="N4585" s="6"/>
      <c r="O4585" s="6">
        <v>44</v>
      </c>
      <c r="P4585" s="6">
        <v>-183958.37</v>
      </c>
      <c r="R4585" s="31">
        <v>-44</v>
      </c>
      <c r="S4585" s="28">
        <v>44255</v>
      </c>
    </row>
    <row r="4586" spans="1:19" x14ac:dyDescent="0.2">
      <c r="A4586" s="29">
        <v>43435</v>
      </c>
      <c r="B4586" s="1" t="s">
        <v>200</v>
      </c>
      <c r="C4586" s="27">
        <v>44255</v>
      </c>
      <c r="D4586" s="1">
        <v>52431</v>
      </c>
      <c r="J4586" s="1" t="s">
        <v>0</v>
      </c>
      <c r="K4586" s="1" t="s">
        <v>49</v>
      </c>
      <c r="L4586" s="1">
        <v>-0.5</v>
      </c>
      <c r="M4586" s="1">
        <v>88</v>
      </c>
      <c r="N4586" s="6"/>
      <c r="O4586" s="6">
        <v>44</v>
      </c>
      <c r="P4586" s="6">
        <v>-184735.37</v>
      </c>
      <c r="R4586" s="31">
        <v>-44</v>
      </c>
      <c r="S4586" s="28">
        <v>44255</v>
      </c>
    </row>
    <row r="4587" spans="1:19" x14ac:dyDescent="0.2">
      <c r="A4587" s="29">
        <v>43435</v>
      </c>
      <c r="B4587" s="1" t="s">
        <v>200</v>
      </c>
      <c r="C4587" s="27">
        <v>44255</v>
      </c>
      <c r="D4587" s="1">
        <v>52431</v>
      </c>
      <c r="J4587" s="1" t="s">
        <v>0</v>
      </c>
      <c r="K4587" s="1" t="s">
        <v>49</v>
      </c>
      <c r="L4587" s="1">
        <v>-0.5</v>
      </c>
      <c r="M4587" s="1">
        <v>88</v>
      </c>
      <c r="N4587" s="6"/>
      <c r="O4587" s="6">
        <v>44</v>
      </c>
      <c r="P4587" s="6">
        <v>-188917.62</v>
      </c>
      <c r="R4587" s="31">
        <v>-44</v>
      </c>
      <c r="S4587" s="28">
        <v>44255</v>
      </c>
    </row>
    <row r="4588" spans="1:19" x14ac:dyDescent="0.2">
      <c r="A4588" s="29">
        <v>43437</v>
      </c>
      <c r="B4588" s="1" t="s">
        <v>200</v>
      </c>
      <c r="C4588" s="27">
        <v>44255</v>
      </c>
      <c r="D4588" s="1">
        <v>52433</v>
      </c>
      <c r="J4588" s="1" t="s">
        <v>0</v>
      </c>
      <c r="K4588" s="1" t="s">
        <v>49</v>
      </c>
      <c r="L4588" s="1">
        <v>-2</v>
      </c>
      <c r="M4588" s="1">
        <v>88</v>
      </c>
      <c r="N4588" s="6"/>
      <c r="O4588" s="6">
        <v>176</v>
      </c>
      <c r="P4588" s="6">
        <v>-183914.37</v>
      </c>
      <c r="R4588" s="31">
        <v>-176</v>
      </c>
      <c r="S4588" s="28">
        <v>44255</v>
      </c>
    </row>
    <row r="4589" spans="1:19" x14ac:dyDescent="0.2">
      <c r="A4589" s="29">
        <v>43437</v>
      </c>
      <c r="B4589" s="1" t="s">
        <v>200</v>
      </c>
      <c r="C4589" s="27">
        <v>44255</v>
      </c>
      <c r="D4589" s="1">
        <v>52433</v>
      </c>
      <c r="J4589" s="1" t="s">
        <v>0</v>
      </c>
      <c r="K4589" s="1" t="s">
        <v>49</v>
      </c>
      <c r="L4589" s="1">
        <v>-1</v>
      </c>
      <c r="M4589" s="1">
        <v>124</v>
      </c>
      <c r="N4589" s="6"/>
      <c r="O4589" s="6">
        <v>124</v>
      </c>
      <c r="P4589" s="6">
        <v>-184969.37</v>
      </c>
      <c r="R4589" s="31">
        <v>-124</v>
      </c>
      <c r="S4589" s="28">
        <v>44255</v>
      </c>
    </row>
    <row r="4590" spans="1:19" x14ac:dyDescent="0.2">
      <c r="A4590" s="29">
        <v>43437</v>
      </c>
      <c r="B4590" s="1" t="s">
        <v>200</v>
      </c>
      <c r="C4590" s="27">
        <v>44255</v>
      </c>
      <c r="D4590" s="1">
        <v>52433</v>
      </c>
      <c r="J4590" s="1" t="s">
        <v>0</v>
      </c>
      <c r="K4590" s="1" t="s">
        <v>49</v>
      </c>
      <c r="L4590" s="1">
        <v>-0.75</v>
      </c>
      <c r="M4590" s="1">
        <v>88</v>
      </c>
      <c r="N4590" s="6"/>
      <c r="O4590" s="6">
        <v>66</v>
      </c>
      <c r="P4590" s="6">
        <v>-184801.37</v>
      </c>
      <c r="R4590" s="31">
        <v>-66</v>
      </c>
      <c r="S4590" s="28">
        <v>44255</v>
      </c>
    </row>
    <row r="4591" spans="1:19" x14ac:dyDescent="0.2">
      <c r="A4591" s="29">
        <v>43437</v>
      </c>
      <c r="B4591" s="1" t="s">
        <v>200</v>
      </c>
      <c r="C4591" s="27">
        <v>44255</v>
      </c>
      <c r="D4591" s="1">
        <v>52433</v>
      </c>
      <c r="J4591" s="1" t="s">
        <v>0</v>
      </c>
      <c r="K4591" s="1" t="s">
        <v>49</v>
      </c>
      <c r="L4591" s="1">
        <v>-0.5</v>
      </c>
      <c r="M4591" s="1">
        <v>88</v>
      </c>
      <c r="N4591" s="6"/>
      <c r="O4591" s="6">
        <v>44</v>
      </c>
      <c r="P4591" s="6">
        <v>-184002.37</v>
      </c>
      <c r="R4591" s="31">
        <v>-44</v>
      </c>
      <c r="S4591" s="28">
        <v>44255</v>
      </c>
    </row>
    <row r="4592" spans="1:19" x14ac:dyDescent="0.2">
      <c r="A4592" s="29">
        <v>43437</v>
      </c>
      <c r="B4592" s="1" t="s">
        <v>200</v>
      </c>
      <c r="C4592" s="27">
        <v>44255</v>
      </c>
      <c r="D4592" s="1">
        <v>52433</v>
      </c>
      <c r="J4592" s="1" t="s">
        <v>0</v>
      </c>
      <c r="K4592" s="1" t="s">
        <v>49</v>
      </c>
      <c r="L4592" s="1">
        <v>-0.5</v>
      </c>
      <c r="M4592" s="1">
        <v>88</v>
      </c>
      <c r="N4592" s="6"/>
      <c r="O4592" s="6">
        <v>44</v>
      </c>
      <c r="P4592" s="6">
        <v>-184845.37</v>
      </c>
      <c r="R4592" s="31">
        <v>-44</v>
      </c>
      <c r="S4592" s="28">
        <v>44255</v>
      </c>
    </row>
    <row r="4593" spans="1:19" x14ac:dyDescent="0.2">
      <c r="A4593" s="29">
        <v>43437</v>
      </c>
      <c r="B4593" s="1" t="s">
        <v>200</v>
      </c>
      <c r="C4593" s="27">
        <v>44255</v>
      </c>
      <c r="D4593" s="1">
        <v>52433</v>
      </c>
      <c r="J4593" s="1" t="s">
        <v>0</v>
      </c>
      <c r="K4593" s="1" t="s">
        <v>49</v>
      </c>
      <c r="L4593" s="1">
        <v>-0.5</v>
      </c>
      <c r="M4593" s="1">
        <v>88</v>
      </c>
      <c r="N4593" s="6"/>
      <c r="O4593" s="6">
        <v>44</v>
      </c>
      <c r="P4593" s="6">
        <v>-185013.37</v>
      </c>
      <c r="R4593" s="31">
        <v>-44</v>
      </c>
      <c r="S4593" s="28">
        <v>44255</v>
      </c>
    </row>
    <row r="4594" spans="1:19" x14ac:dyDescent="0.2">
      <c r="A4594" s="29">
        <v>43788</v>
      </c>
      <c r="B4594" s="1" t="s">
        <v>200</v>
      </c>
      <c r="C4594" s="27">
        <v>44255</v>
      </c>
      <c r="D4594" s="1">
        <v>52529</v>
      </c>
      <c r="J4594" s="1" t="s">
        <v>0</v>
      </c>
      <c r="K4594" s="1" t="s">
        <v>49</v>
      </c>
      <c r="L4594" s="1">
        <v>-1</v>
      </c>
      <c r="M4594" s="1">
        <v>139.5</v>
      </c>
      <c r="N4594" s="6"/>
      <c r="O4594" s="6">
        <v>139.5</v>
      </c>
      <c r="P4594" s="6">
        <v>-184141.87</v>
      </c>
      <c r="R4594" s="31">
        <v>-139.5</v>
      </c>
      <c r="S4594" s="28">
        <v>44255</v>
      </c>
    </row>
    <row r="4595" spans="1:19" x14ac:dyDescent="0.2">
      <c r="A4595" s="29">
        <v>43788</v>
      </c>
      <c r="B4595" s="1" t="s">
        <v>200</v>
      </c>
      <c r="C4595" s="27">
        <v>44255</v>
      </c>
      <c r="D4595" s="1">
        <v>52529</v>
      </c>
      <c r="J4595" s="1" t="s">
        <v>0</v>
      </c>
      <c r="K4595" s="1" t="s">
        <v>49</v>
      </c>
      <c r="L4595" s="1">
        <v>-1</v>
      </c>
      <c r="M4595" s="1">
        <v>16</v>
      </c>
      <c r="N4595" s="6"/>
      <c r="O4595" s="6">
        <v>16</v>
      </c>
      <c r="P4595" s="6">
        <v>-184157.87</v>
      </c>
      <c r="R4595" s="31">
        <v>-16</v>
      </c>
      <c r="S4595" s="28">
        <v>44255</v>
      </c>
    </row>
    <row r="4596" spans="1:19" x14ac:dyDescent="0.2">
      <c r="A4596" s="29">
        <v>43816</v>
      </c>
      <c r="B4596" s="1" t="s">
        <v>200</v>
      </c>
      <c r="C4596" s="27">
        <v>44255</v>
      </c>
      <c r="D4596" s="1">
        <v>52536</v>
      </c>
      <c r="J4596" s="1" t="s">
        <v>0</v>
      </c>
      <c r="K4596" s="1" t="s">
        <v>49</v>
      </c>
      <c r="L4596" s="1">
        <v>-1.75</v>
      </c>
      <c r="M4596" s="1">
        <v>110</v>
      </c>
      <c r="N4596" s="6"/>
      <c r="O4596" s="6">
        <v>192.5</v>
      </c>
      <c r="P4596" s="6">
        <v>-184625.37</v>
      </c>
      <c r="R4596" s="31">
        <v>-192.5</v>
      </c>
      <c r="S4596" s="28">
        <v>44255</v>
      </c>
    </row>
    <row r="4597" spans="1:19" x14ac:dyDescent="0.2">
      <c r="A4597" s="29">
        <v>43816</v>
      </c>
      <c r="B4597" s="1" t="s">
        <v>200</v>
      </c>
      <c r="C4597" s="27">
        <v>44255</v>
      </c>
      <c r="D4597" s="1">
        <v>52536</v>
      </c>
      <c r="J4597" s="1" t="s">
        <v>0</v>
      </c>
      <c r="K4597" s="1" t="s">
        <v>49</v>
      </c>
      <c r="L4597" s="1">
        <v>-1</v>
      </c>
      <c r="M4597" s="1">
        <v>110</v>
      </c>
      <c r="N4597" s="6"/>
      <c r="O4597" s="6">
        <v>110</v>
      </c>
      <c r="P4597" s="6">
        <v>-184405.37</v>
      </c>
      <c r="R4597" s="31">
        <v>-110</v>
      </c>
      <c r="S4597" s="28">
        <v>44255</v>
      </c>
    </row>
    <row r="4598" spans="1:19" x14ac:dyDescent="0.2">
      <c r="A4598" s="29">
        <v>43816</v>
      </c>
      <c r="B4598" s="1" t="s">
        <v>200</v>
      </c>
      <c r="C4598" s="27">
        <v>44255</v>
      </c>
      <c r="D4598" s="1">
        <v>52536</v>
      </c>
      <c r="J4598" s="1" t="s">
        <v>0</v>
      </c>
      <c r="K4598" s="1" t="s">
        <v>49</v>
      </c>
      <c r="L4598" s="1">
        <v>-0.5</v>
      </c>
      <c r="M4598" s="1">
        <v>110</v>
      </c>
      <c r="N4598" s="6"/>
      <c r="O4598" s="6">
        <v>55</v>
      </c>
      <c r="P4598" s="6">
        <v>-184212.87</v>
      </c>
      <c r="R4598" s="31">
        <v>-55</v>
      </c>
      <c r="S4598" s="28">
        <v>44255</v>
      </c>
    </row>
    <row r="4599" spans="1:19" x14ac:dyDescent="0.2">
      <c r="A4599" s="29">
        <v>43816</v>
      </c>
      <c r="B4599" s="1" t="s">
        <v>200</v>
      </c>
      <c r="C4599" s="27">
        <v>44255</v>
      </c>
      <c r="D4599" s="1">
        <v>52536</v>
      </c>
      <c r="J4599" s="1" t="s">
        <v>0</v>
      </c>
      <c r="K4599" s="1" t="s">
        <v>49</v>
      </c>
      <c r="L4599" s="1">
        <v>-0.5</v>
      </c>
      <c r="M4599" s="1">
        <v>110</v>
      </c>
      <c r="N4599" s="6"/>
      <c r="O4599" s="6">
        <v>55</v>
      </c>
      <c r="P4599" s="6">
        <v>-184295.37</v>
      </c>
      <c r="R4599" s="31">
        <v>-55</v>
      </c>
      <c r="S4599" s="28">
        <v>44255</v>
      </c>
    </row>
    <row r="4600" spans="1:19" x14ac:dyDescent="0.2">
      <c r="A4600" s="29">
        <v>43816</v>
      </c>
      <c r="B4600" s="1" t="s">
        <v>200</v>
      </c>
      <c r="C4600" s="27">
        <v>44255</v>
      </c>
      <c r="D4600" s="1">
        <v>52536</v>
      </c>
      <c r="J4600" s="1" t="s">
        <v>0</v>
      </c>
      <c r="K4600" s="1" t="s">
        <v>49</v>
      </c>
      <c r="L4600" s="1">
        <v>-0.5</v>
      </c>
      <c r="M4600" s="1">
        <v>110</v>
      </c>
      <c r="N4600" s="6"/>
      <c r="O4600" s="6">
        <v>55</v>
      </c>
      <c r="P4600" s="6">
        <v>-186710.87</v>
      </c>
      <c r="R4600" s="31">
        <v>-55</v>
      </c>
      <c r="S4600" s="28">
        <v>44255</v>
      </c>
    </row>
    <row r="4601" spans="1:19" x14ac:dyDescent="0.2">
      <c r="A4601" s="29">
        <v>43816</v>
      </c>
      <c r="B4601" s="1" t="s">
        <v>200</v>
      </c>
      <c r="C4601" s="27">
        <v>44255</v>
      </c>
      <c r="D4601" s="1">
        <v>52536</v>
      </c>
      <c r="J4601" s="1" t="s">
        <v>0</v>
      </c>
      <c r="K4601" s="1" t="s">
        <v>49</v>
      </c>
      <c r="L4601" s="1">
        <v>-0.5</v>
      </c>
      <c r="M4601" s="1">
        <v>110</v>
      </c>
      <c r="N4601" s="6"/>
      <c r="O4601" s="6">
        <v>55</v>
      </c>
      <c r="P4601" s="6">
        <v>-186765.87</v>
      </c>
      <c r="R4601" s="31">
        <v>-55</v>
      </c>
      <c r="S4601" s="28">
        <v>44255</v>
      </c>
    </row>
    <row r="4602" spans="1:19" x14ac:dyDescent="0.2">
      <c r="A4602" s="29">
        <v>43816</v>
      </c>
      <c r="B4602" s="1" t="s">
        <v>200</v>
      </c>
      <c r="C4602" s="27">
        <v>44255</v>
      </c>
      <c r="D4602" s="1">
        <v>52536</v>
      </c>
      <c r="J4602" s="1" t="s">
        <v>0</v>
      </c>
      <c r="K4602" s="1" t="s">
        <v>49</v>
      </c>
      <c r="L4602" s="1">
        <v>-0.25</v>
      </c>
      <c r="M4602" s="1">
        <v>110</v>
      </c>
      <c r="N4602" s="6"/>
      <c r="O4602" s="6">
        <v>27.5</v>
      </c>
      <c r="P4602" s="6">
        <v>-184240.37</v>
      </c>
      <c r="R4602" s="31">
        <v>-27.5</v>
      </c>
      <c r="S4602" s="28">
        <v>44255</v>
      </c>
    </row>
    <row r="4603" spans="1:19" x14ac:dyDescent="0.2">
      <c r="A4603" s="29">
        <v>43816</v>
      </c>
      <c r="B4603" s="1" t="s">
        <v>200</v>
      </c>
      <c r="C4603" s="27">
        <v>44255</v>
      </c>
      <c r="D4603" s="1">
        <v>52536</v>
      </c>
      <c r="J4603" s="1" t="s">
        <v>0</v>
      </c>
      <c r="K4603" s="1" t="s">
        <v>49</v>
      </c>
      <c r="L4603" s="1">
        <v>-0.25</v>
      </c>
      <c r="M4603" s="1">
        <v>110</v>
      </c>
      <c r="N4603" s="6"/>
      <c r="O4603" s="6">
        <v>27.5</v>
      </c>
      <c r="P4603" s="6">
        <v>-184432.87</v>
      </c>
      <c r="R4603" s="31">
        <v>-27.5</v>
      </c>
      <c r="S4603" s="28">
        <v>44255</v>
      </c>
    </row>
    <row r="4604" spans="1:19" x14ac:dyDescent="0.2">
      <c r="A4604" s="29">
        <v>43832</v>
      </c>
      <c r="B4604" s="1" t="s">
        <v>200</v>
      </c>
      <c r="C4604" s="27">
        <v>44255</v>
      </c>
      <c r="D4604" s="1">
        <v>52541</v>
      </c>
      <c r="J4604" s="1" t="s">
        <v>0</v>
      </c>
      <c r="K4604" s="1" t="s">
        <v>49</v>
      </c>
      <c r="L4604" s="1">
        <v>-0.75</v>
      </c>
      <c r="M4604" s="1">
        <v>110</v>
      </c>
      <c r="N4604" s="6"/>
      <c r="O4604" s="6">
        <v>82.5</v>
      </c>
      <c r="P4604" s="6">
        <v>-185095.87</v>
      </c>
      <c r="R4604" s="31">
        <v>-82.5</v>
      </c>
      <c r="S4604" s="28">
        <v>44255</v>
      </c>
    </row>
    <row r="4605" spans="1:19" x14ac:dyDescent="0.2">
      <c r="A4605" s="29">
        <v>43833</v>
      </c>
      <c r="B4605" s="1" t="s">
        <v>200</v>
      </c>
      <c r="C4605" s="27">
        <v>44255</v>
      </c>
      <c r="D4605" s="1">
        <v>52542</v>
      </c>
      <c r="J4605" s="1" t="s">
        <v>0</v>
      </c>
      <c r="K4605" s="1" t="s">
        <v>49</v>
      </c>
      <c r="L4605" s="1">
        <v>-2.5</v>
      </c>
      <c r="M4605" s="1">
        <v>88</v>
      </c>
      <c r="N4605" s="6"/>
      <c r="O4605" s="6">
        <v>220</v>
      </c>
      <c r="P4605" s="6">
        <v>-185623.87</v>
      </c>
      <c r="R4605" s="31">
        <v>-220</v>
      </c>
      <c r="S4605" s="28">
        <v>44255</v>
      </c>
    </row>
    <row r="4606" spans="1:19" x14ac:dyDescent="0.2">
      <c r="A4606" s="29">
        <v>43833</v>
      </c>
      <c r="B4606" s="1" t="s">
        <v>200</v>
      </c>
      <c r="C4606" s="27">
        <v>44255</v>
      </c>
      <c r="D4606" s="1">
        <v>52542</v>
      </c>
      <c r="J4606" s="1" t="s">
        <v>0</v>
      </c>
      <c r="K4606" s="1" t="s">
        <v>49</v>
      </c>
      <c r="L4606" s="1">
        <v>-2.25</v>
      </c>
      <c r="M4606" s="1">
        <v>88</v>
      </c>
      <c r="N4606" s="6"/>
      <c r="O4606" s="6">
        <v>198</v>
      </c>
      <c r="P4606" s="6">
        <v>-185403.87</v>
      </c>
      <c r="R4606" s="31">
        <v>-198</v>
      </c>
      <c r="S4606" s="28">
        <v>44255</v>
      </c>
    </row>
    <row r="4607" spans="1:19" x14ac:dyDescent="0.2">
      <c r="A4607" s="29">
        <v>43833</v>
      </c>
      <c r="B4607" s="1" t="s">
        <v>200</v>
      </c>
      <c r="C4607" s="27">
        <v>44255</v>
      </c>
      <c r="D4607" s="1">
        <v>52542</v>
      </c>
      <c r="J4607" s="1" t="s">
        <v>0</v>
      </c>
      <c r="K4607" s="1" t="s">
        <v>49</v>
      </c>
      <c r="L4607" s="1">
        <v>-2.25</v>
      </c>
      <c r="M4607" s="1">
        <v>88</v>
      </c>
      <c r="N4607" s="6"/>
      <c r="O4607" s="6">
        <v>198</v>
      </c>
      <c r="P4607" s="6">
        <v>-188329.12</v>
      </c>
      <c r="R4607" s="31">
        <v>-198</v>
      </c>
      <c r="S4607" s="28">
        <v>44255</v>
      </c>
    </row>
    <row r="4608" spans="1:19" x14ac:dyDescent="0.2">
      <c r="A4608" s="29">
        <v>43833</v>
      </c>
      <c r="B4608" s="1" t="s">
        <v>200</v>
      </c>
      <c r="C4608" s="27">
        <v>44255</v>
      </c>
      <c r="D4608" s="1">
        <v>52542</v>
      </c>
      <c r="J4608" s="1" t="s">
        <v>0</v>
      </c>
      <c r="K4608" s="1" t="s">
        <v>49</v>
      </c>
      <c r="L4608" s="1">
        <v>-1</v>
      </c>
      <c r="M4608" s="1">
        <v>88</v>
      </c>
      <c r="N4608" s="6"/>
      <c r="O4608" s="6">
        <v>88</v>
      </c>
      <c r="P4608" s="6">
        <v>-185205.87</v>
      </c>
      <c r="R4608" s="31">
        <v>-88</v>
      </c>
      <c r="S4608" s="28">
        <v>44255</v>
      </c>
    </row>
    <row r="4609" spans="1:19" x14ac:dyDescent="0.2">
      <c r="A4609" s="29">
        <v>43833</v>
      </c>
      <c r="B4609" s="1" t="s">
        <v>200</v>
      </c>
      <c r="C4609" s="27">
        <v>44255</v>
      </c>
      <c r="D4609" s="1">
        <v>52542</v>
      </c>
      <c r="J4609" s="1" t="s">
        <v>0</v>
      </c>
      <c r="K4609" s="1" t="s">
        <v>49</v>
      </c>
      <c r="L4609" s="1">
        <v>-0.25</v>
      </c>
      <c r="M4609" s="1">
        <v>88</v>
      </c>
      <c r="N4609" s="6"/>
      <c r="O4609" s="6">
        <v>22</v>
      </c>
      <c r="P4609" s="6">
        <v>-185117.87</v>
      </c>
      <c r="R4609" s="31">
        <v>-22</v>
      </c>
      <c r="S4609" s="28">
        <v>44255</v>
      </c>
    </row>
    <row r="4610" spans="1:19" x14ac:dyDescent="0.2">
      <c r="A4610" s="29">
        <v>43848</v>
      </c>
      <c r="B4610" s="1" t="s">
        <v>200</v>
      </c>
      <c r="C4610" s="27">
        <v>44255</v>
      </c>
      <c r="D4610" s="1">
        <v>52543</v>
      </c>
      <c r="J4610" s="1" t="s">
        <v>0</v>
      </c>
      <c r="K4610" s="1" t="s">
        <v>49</v>
      </c>
      <c r="L4610" s="1">
        <v>-1.75</v>
      </c>
      <c r="M4610" s="1">
        <v>88</v>
      </c>
      <c r="N4610" s="6"/>
      <c r="O4610" s="6">
        <v>154</v>
      </c>
      <c r="P4610" s="6">
        <v>-186655.87</v>
      </c>
      <c r="R4610" s="31">
        <v>-154</v>
      </c>
      <c r="S4610" s="28">
        <v>44255</v>
      </c>
    </row>
    <row r="4611" spans="1:19" x14ac:dyDescent="0.2">
      <c r="A4611" s="29">
        <v>43848</v>
      </c>
      <c r="B4611" s="1" t="s">
        <v>200</v>
      </c>
      <c r="C4611" s="27">
        <v>44255</v>
      </c>
      <c r="D4611" s="1">
        <v>52543</v>
      </c>
      <c r="J4611" s="1" t="s">
        <v>0</v>
      </c>
      <c r="K4611" s="1" t="s">
        <v>49</v>
      </c>
      <c r="L4611" s="1">
        <v>-1.5</v>
      </c>
      <c r="M4611" s="1">
        <v>88</v>
      </c>
      <c r="N4611" s="6"/>
      <c r="O4611" s="6">
        <v>132</v>
      </c>
      <c r="P4611" s="6">
        <v>-186121.87</v>
      </c>
      <c r="R4611" s="31">
        <v>-132</v>
      </c>
      <c r="S4611" s="28">
        <v>44255</v>
      </c>
    </row>
    <row r="4612" spans="1:19" x14ac:dyDescent="0.2">
      <c r="A4612" s="29">
        <v>43848</v>
      </c>
      <c r="B4612" s="1" t="s">
        <v>200</v>
      </c>
      <c r="C4612" s="27">
        <v>44255</v>
      </c>
      <c r="D4612" s="1">
        <v>52543</v>
      </c>
      <c r="J4612" s="1" t="s">
        <v>0</v>
      </c>
      <c r="K4612" s="1" t="s">
        <v>49</v>
      </c>
      <c r="L4612" s="1">
        <v>-1.5</v>
      </c>
      <c r="M4612" s="1">
        <v>88</v>
      </c>
      <c r="N4612" s="6"/>
      <c r="O4612" s="6">
        <v>132</v>
      </c>
      <c r="P4612" s="6">
        <v>-186377.87</v>
      </c>
      <c r="R4612" s="31">
        <v>-132</v>
      </c>
      <c r="S4612" s="28">
        <v>44255</v>
      </c>
    </row>
    <row r="4613" spans="1:19" x14ac:dyDescent="0.2">
      <c r="A4613" s="29">
        <v>43848</v>
      </c>
      <c r="B4613" s="1" t="s">
        <v>200</v>
      </c>
      <c r="C4613" s="27">
        <v>44255</v>
      </c>
      <c r="D4613" s="1">
        <v>52543</v>
      </c>
      <c r="J4613" s="1" t="s">
        <v>0</v>
      </c>
      <c r="K4613" s="1" t="s">
        <v>49</v>
      </c>
      <c r="L4613" s="1">
        <v>-1</v>
      </c>
      <c r="M4613" s="1">
        <v>124</v>
      </c>
      <c r="N4613" s="6"/>
      <c r="O4613" s="6">
        <v>124</v>
      </c>
      <c r="P4613" s="6">
        <v>-185989.87</v>
      </c>
      <c r="R4613" s="31">
        <v>-124</v>
      </c>
      <c r="S4613" s="28">
        <v>44255</v>
      </c>
    </row>
    <row r="4614" spans="1:19" x14ac:dyDescent="0.2">
      <c r="A4614" s="29">
        <v>43848</v>
      </c>
      <c r="B4614" s="1" t="s">
        <v>200</v>
      </c>
      <c r="C4614" s="27">
        <v>44255</v>
      </c>
      <c r="D4614" s="1">
        <v>52543</v>
      </c>
      <c r="J4614" s="1" t="s">
        <v>0</v>
      </c>
      <c r="K4614" s="1" t="s">
        <v>49</v>
      </c>
      <c r="L4614" s="1">
        <v>-1</v>
      </c>
      <c r="M4614" s="1">
        <v>124</v>
      </c>
      <c r="N4614" s="6"/>
      <c r="O4614" s="6">
        <v>124</v>
      </c>
      <c r="P4614" s="6">
        <v>-186245.87</v>
      </c>
      <c r="R4614" s="31">
        <v>-124</v>
      </c>
      <c r="S4614" s="28">
        <v>44255</v>
      </c>
    </row>
    <row r="4615" spans="1:19" x14ac:dyDescent="0.2">
      <c r="A4615" s="29">
        <v>43848</v>
      </c>
      <c r="B4615" s="1" t="s">
        <v>200</v>
      </c>
      <c r="C4615" s="27">
        <v>44255</v>
      </c>
      <c r="D4615" s="1">
        <v>52543</v>
      </c>
      <c r="J4615" s="1" t="s">
        <v>0</v>
      </c>
      <c r="K4615" s="1" t="s">
        <v>49</v>
      </c>
      <c r="L4615" s="1">
        <v>-1</v>
      </c>
      <c r="M4615" s="1">
        <v>124</v>
      </c>
      <c r="N4615" s="6"/>
      <c r="O4615" s="6">
        <v>124</v>
      </c>
      <c r="P4615" s="6">
        <v>-186501.87</v>
      </c>
      <c r="R4615" s="31">
        <v>-124</v>
      </c>
      <c r="S4615" s="28">
        <v>44255</v>
      </c>
    </row>
    <row r="4616" spans="1:19" x14ac:dyDescent="0.2">
      <c r="A4616" s="29">
        <v>43848</v>
      </c>
      <c r="B4616" s="1" t="s">
        <v>200</v>
      </c>
      <c r="C4616" s="27">
        <v>44255</v>
      </c>
      <c r="D4616" s="1">
        <v>52543</v>
      </c>
      <c r="J4616" s="1" t="s">
        <v>0</v>
      </c>
      <c r="K4616" s="1" t="s">
        <v>49</v>
      </c>
      <c r="L4616" s="1">
        <v>-1.25</v>
      </c>
      <c r="M4616" s="1">
        <v>88</v>
      </c>
      <c r="N4616" s="6"/>
      <c r="O4616" s="6">
        <v>110</v>
      </c>
      <c r="P4616" s="6">
        <v>-185821.87</v>
      </c>
      <c r="R4616" s="31">
        <v>-110</v>
      </c>
      <c r="S4616" s="28">
        <v>44255</v>
      </c>
    </row>
    <row r="4617" spans="1:19" x14ac:dyDescent="0.2">
      <c r="A4617" s="29">
        <v>43848</v>
      </c>
      <c r="B4617" s="1" t="s">
        <v>200</v>
      </c>
      <c r="C4617" s="27">
        <v>44255</v>
      </c>
      <c r="D4617" s="1">
        <v>52543</v>
      </c>
      <c r="J4617" s="1" t="s">
        <v>0</v>
      </c>
      <c r="K4617" s="1" t="s">
        <v>49</v>
      </c>
      <c r="L4617" s="1">
        <v>-1</v>
      </c>
      <c r="M4617" s="1">
        <v>88</v>
      </c>
      <c r="N4617" s="6"/>
      <c r="O4617" s="6">
        <v>88</v>
      </c>
      <c r="P4617" s="6">
        <v>-185711.87</v>
      </c>
      <c r="R4617" s="31">
        <v>-88</v>
      </c>
      <c r="S4617" s="28">
        <v>44255</v>
      </c>
    </row>
    <row r="4618" spans="1:19" x14ac:dyDescent="0.2">
      <c r="A4618" s="29">
        <v>43848</v>
      </c>
      <c r="B4618" s="1" t="s">
        <v>200</v>
      </c>
      <c r="C4618" s="27">
        <v>44255</v>
      </c>
      <c r="D4618" s="1">
        <v>52543</v>
      </c>
      <c r="J4618" s="1" t="s">
        <v>0</v>
      </c>
      <c r="K4618" s="1" t="s">
        <v>49</v>
      </c>
      <c r="L4618" s="1">
        <v>-0.5</v>
      </c>
      <c r="M4618" s="1">
        <v>88</v>
      </c>
      <c r="N4618" s="6"/>
      <c r="O4618" s="6">
        <v>44</v>
      </c>
      <c r="P4618" s="6">
        <v>-185865.87</v>
      </c>
      <c r="R4618" s="31">
        <v>-44</v>
      </c>
      <c r="S4618" s="28">
        <v>44255</v>
      </c>
    </row>
    <row r="4619" spans="1:19" x14ac:dyDescent="0.2">
      <c r="A4619" s="29">
        <v>43853</v>
      </c>
      <c r="B4619" s="1" t="s">
        <v>200</v>
      </c>
      <c r="C4619" s="27">
        <v>44255</v>
      </c>
      <c r="D4619" s="1">
        <v>52548</v>
      </c>
      <c r="J4619" s="1" t="s">
        <v>0</v>
      </c>
      <c r="K4619" s="1" t="s">
        <v>49</v>
      </c>
      <c r="L4619" s="1">
        <v>-0.75</v>
      </c>
      <c r="M4619" s="1">
        <v>88</v>
      </c>
      <c r="N4619" s="6"/>
      <c r="O4619" s="6">
        <v>66</v>
      </c>
      <c r="P4619" s="6">
        <v>-186831.87</v>
      </c>
      <c r="R4619" s="31">
        <v>-66</v>
      </c>
      <c r="S4619" s="28">
        <v>44255</v>
      </c>
    </row>
    <row r="4620" spans="1:19" x14ac:dyDescent="0.2">
      <c r="A4620" s="29">
        <v>43854</v>
      </c>
      <c r="B4620" s="1" t="s">
        <v>200</v>
      </c>
      <c r="C4620" s="27">
        <v>44255</v>
      </c>
      <c r="D4620" s="1">
        <v>52549</v>
      </c>
      <c r="J4620" s="1" t="s">
        <v>0</v>
      </c>
      <c r="K4620" s="1" t="s">
        <v>49</v>
      </c>
      <c r="L4620" s="1">
        <v>-5</v>
      </c>
      <c r="M4620" s="1">
        <v>88</v>
      </c>
      <c r="N4620" s="6"/>
      <c r="O4620" s="6">
        <v>440</v>
      </c>
      <c r="P4620" s="6">
        <v>-187461.87</v>
      </c>
      <c r="R4620" s="31">
        <v>-440</v>
      </c>
      <c r="S4620" s="28">
        <v>44255</v>
      </c>
    </row>
    <row r="4621" spans="1:19" x14ac:dyDescent="0.2">
      <c r="A4621" s="29">
        <v>43854</v>
      </c>
      <c r="B4621" s="1" t="s">
        <v>200</v>
      </c>
      <c r="C4621" s="27">
        <v>44255</v>
      </c>
      <c r="D4621" s="1">
        <v>52549</v>
      </c>
      <c r="J4621" s="1" t="s">
        <v>0</v>
      </c>
      <c r="K4621" s="1" t="s">
        <v>49</v>
      </c>
      <c r="L4621" s="1">
        <v>-2.25</v>
      </c>
      <c r="M4621" s="1">
        <v>88</v>
      </c>
      <c r="N4621" s="6"/>
      <c r="O4621" s="6">
        <v>198</v>
      </c>
      <c r="P4621" s="6">
        <v>-188527.12</v>
      </c>
      <c r="R4621" s="31">
        <v>-198</v>
      </c>
      <c r="S4621" s="28">
        <v>44255</v>
      </c>
    </row>
    <row r="4622" spans="1:19" x14ac:dyDescent="0.2">
      <c r="A4622" s="29">
        <v>43854</v>
      </c>
      <c r="B4622" s="1" t="s">
        <v>200</v>
      </c>
      <c r="C4622" s="27">
        <v>44255</v>
      </c>
      <c r="D4622" s="1">
        <v>52549</v>
      </c>
      <c r="J4622" s="1" t="s">
        <v>0</v>
      </c>
      <c r="K4622" s="1" t="s">
        <v>49</v>
      </c>
      <c r="L4622" s="1">
        <v>-1</v>
      </c>
      <c r="M4622" s="1">
        <v>124</v>
      </c>
      <c r="N4622" s="6"/>
      <c r="O4622" s="6">
        <v>124</v>
      </c>
      <c r="P4622" s="6">
        <v>-187021.87</v>
      </c>
      <c r="R4622" s="31">
        <v>-124</v>
      </c>
      <c r="S4622" s="28">
        <v>44255</v>
      </c>
    </row>
    <row r="4623" spans="1:19" x14ac:dyDescent="0.2">
      <c r="A4623" s="29">
        <v>43854</v>
      </c>
      <c r="B4623" s="1" t="s">
        <v>200</v>
      </c>
      <c r="C4623" s="27">
        <v>44255</v>
      </c>
      <c r="D4623" s="1">
        <v>52549</v>
      </c>
      <c r="J4623" s="1" t="s">
        <v>0</v>
      </c>
      <c r="K4623" s="1" t="s">
        <v>49</v>
      </c>
      <c r="L4623" s="1">
        <v>-1</v>
      </c>
      <c r="M4623" s="1">
        <v>98</v>
      </c>
      <c r="N4623" s="6"/>
      <c r="O4623" s="6">
        <v>98</v>
      </c>
      <c r="P4623" s="6">
        <v>-187559.87</v>
      </c>
      <c r="R4623" s="31">
        <v>-98</v>
      </c>
      <c r="S4623" s="28">
        <v>44255</v>
      </c>
    </row>
    <row r="4624" spans="1:19" x14ac:dyDescent="0.2">
      <c r="A4624" s="29">
        <v>43854</v>
      </c>
      <c r="B4624" s="1" t="s">
        <v>200</v>
      </c>
      <c r="C4624" s="27">
        <v>44255</v>
      </c>
      <c r="D4624" s="1">
        <v>52549</v>
      </c>
      <c r="J4624" s="1" t="s">
        <v>0</v>
      </c>
      <c r="K4624" s="1" t="s">
        <v>49</v>
      </c>
      <c r="L4624" s="1">
        <v>-0.75</v>
      </c>
      <c r="M4624" s="1">
        <v>88</v>
      </c>
      <c r="N4624" s="6"/>
      <c r="O4624" s="6">
        <v>66</v>
      </c>
      <c r="P4624" s="6">
        <v>-186897.87</v>
      </c>
      <c r="R4624" s="31">
        <v>-66</v>
      </c>
      <c r="S4624" s="28">
        <v>44255</v>
      </c>
    </row>
    <row r="4625" spans="1:19" x14ac:dyDescent="0.2">
      <c r="A4625" s="29">
        <v>43863</v>
      </c>
      <c r="B4625" s="1" t="s">
        <v>200</v>
      </c>
      <c r="C4625" s="27">
        <v>44255</v>
      </c>
      <c r="D4625" s="1">
        <v>52551</v>
      </c>
      <c r="J4625" s="1" t="s">
        <v>0</v>
      </c>
      <c r="K4625" s="1" t="s">
        <v>49</v>
      </c>
      <c r="L4625" s="1">
        <v>-1</v>
      </c>
      <c r="M4625" s="1">
        <v>155</v>
      </c>
      <c r="N4625" s="6"/>
      <c r="O4625" s="6">
        <v>155</v>
      </c>
      <c r="P4625" s="6">
        <v>-187714.87</v>
      </c>
      <c r="R4625" s="31">
        <v>-155</v>
      </c>
      <c r="S4625" s="28">
        <v>44255</v>
      </c>
    </row>
    <row r="4626" spans="1:19" x14ac:dyDescent="0.2">
      <c r="A4626" s="29">
        <v>43863</v>
      </c>
      <c r="B4626" s="1" t="s">
        <v>200</v>
      </c>
      <c r="C4626" s="27">
        <v>44255</v>
      </c>
      <c r="D4626" s="1">
        <v>52551</v>
      </c>
      <c r="J4626" s="1" t="s">
        <v>0</v>
      </c>
      <c r="K4626" s="1" t="s">
        <v>49</v>
      </c>
      <c r="L4626" s="1">
        <v>-0.5</v>
      </c>
      <c r="M4626" s="1">
        <v>110</v>
      </c>
      <c r="N4626" s="6"/>
      <c r="O4626" s="6">
        <v>55</v>
      </c>
      <c r="P4626" s="6">
        <v>-187769.87</v>
      </c>
      <c r="R4626" s="31">
        <v>-55</v>
      </c>
      <c r="S4626" s="28">
        <v>44255</v>
      </c>
    </row>
    <row r="4627" spans="1:19" x14ac:dyDescent="0.2">
      <c r="A4627" s="29">
        <v>43870</v>
      </c>
      <c r="B4627" s="1" t="s">
        <v>200</v>
      </c>
      <c r="C4627" s="27">
        <v>44255</v>
      </c>
      <c r="D4627" s="1">
        <v>52552</v>
      </c>
      <c r="J4627" s="1" t="s">
        <v>0</v>
      </c>
      <c r="K4627" s="1" t="s">
        <v>49</v>
      </c>
      <c r="L4627" s="1">
        <v>-1</v>
      </c>
      <c r="M4627" s="1">
        <v>139.5</v>
      </c>
      <c r="N4627" s="6"/>
      <c r="O4627" s="6">
        <v>139.5</v>
      </c>
      <c r="P4627" s="6">
        <v>-188007.37</v>
      </c>
      <c r="R4627" s="31">
        <v>-139.5</v>
      </c>
      <c r="S4627" s="28">
        <v>44255</v>
      </c>
    </row>
    <row r="4628" spans="1:19" x14ac:dyDescent="0.2">
      <c r="A4628" s="29">
        <v>43870</v>
      </c>
      <c r="B4628" s="1" t="s">
        <v>200</v>
      </c>
      <c r="C4628" s="27">
        <v>44255</v>
      </c>
      <c r="D4628" s="1">
        <v>52552</v>
      </c>
      <c r="J4628" s="1" t="s">
        <v>0</v>
      </c>
      <c r="K4628" s="1" t="s">
        <v>49</v>
      </c>
      <c r="L4628" s="1">
        <v>-1.25</v>
      </c>
      <c r="M4628" s="1">
        <v>99</v>
      </c>
      <c r="N4628" s="6"/>
      <c r="O4628" s="6">
        <v>123.75</v>
      </c>
      <c r="P4628" s="6">
        <v>-188131.12</v>
      </c>
      <c r="R4628" s="31">
        <v>-123.75</v>
      </c>
      <c r="S4628" s="28">
        <v>44255</v>
      </c>
    </row>
    <row r="4629" spans="1:19" x14ac:dyDescent="0.2">
      <c r="A4629" s="29">
        <v>43870</v>
      </c>
      <c r="B4629" s="1" t="s">
        <v>200</v>
      </c>
      <c r="C4629" s="27">
        <v>44255</v>
      </c>
      <c r="D4629" s="1">
        <v>52552</v>
      </c>
      <c r="J4629" s="1" t="s">
        <v>0</v>
      </c>
      <c r="K4629" s="1" t="s">
        <v>49</v>
      </c>
      <c r="L4629" s="1">
        <v>-1</v>
      </c>
      <c r="M4629" s="1">
        <v>98</v>
      </c>
      <c r="N4629" s="6"/>
      <c r="O4629" s="6">
        <v>98</v>
      </c>
      <c r="P4629" s="6">
        <v>-187867.87</v>
      </c>
      <c r="R4629" s="31">
        <v>-98</v>
      </c>
      <c r="S4629" s="28">
        <v>44255</v>
      </c>
    </row>
    <row r="4630" spans="1:19" x14ac:dyDescent="0.2">
      <c r="A4630" s="29">
        <v>43937</v>
      </c>
      <c r="B4630" s="1" t="s">
        <v>200</v>
      </c>
      <c r="C4630" s="27">
        <v>44255</v>
      </c>
      <c r="D4630" s="1">
        <v>52599</v>
      </c>
      <c r="J4630" s="1" t="s">
        <v>0</v>
      </c>
      <c r="K4630" s="1" t="s">
        <v>49</v>
      </c>
      <c r="L4630" s="1">
        <v>-0.75</v>
      </c>
      <c r="M4630" s="1">
        <v>99</v>
      </c>
      <c r="N4630" s="6"/>
      <c r="O4630" s="6">
        <v>74.25</v>
      </c>
      <c r="P4630" s="6">
        <v>-188601.37</v>
      </c>
      <c r="R4630" s="31">
        <v>-74.25</v>
      </c>
      <c r="S4630" s="28">
        <v>44255</v>
      </c>
    </row>
    <row r="4631" spans="1:19" x14ac:dyDescent="0.2">
      <c r="A4631" s="29">
        <v>43941</v>
      </c>
      <c r="B4631" s="1" t="s">
        <v>200</v>
      </c>
      <c r="C4631" s="27">
        <v>44255</v>
      </c>
      <c r="D4631" s="1">
        <v>52603</v>
      </c>
      <c r="J4631" s="1" t="s">
        <v>0</v>
      </c>
      <c r="K4631" s="1" t="s">
        <v>49</v>
      </c>
      <c r="L4631" s="1">
        <v>-0.5</v>
      </c>
      <c r="M4631" s="1">
        <v>99</v>
      </c>
      <c r="N4631" s="6"/>
      <c r="O4631" s="6">
        <v>49.5</v>
      </c>
      <c r="P4631" s="6">
        <v>-188650.87</v>
      </c>
      <c r="R4631" s="31">
        <v>-49.5</v>
      </c>
      <c r="S4631" s="28">
        <v>44255</v>
      </c>
    </row>
    <row r="4632" spans="1:19" x14ac:dyDescent="0.2">
      <c r="A4632" s="29">
        <v>43942</v>
      </c>
      <c r="B4632" s="1" t="s">
        <v>200</v>
      </c>
      <c r="C4632" s="27">
        <v>44255</v>
      </c>
      <c r="D4632" s="1">
        <v>52604</v>
      </c>
      <c r="J4632" s="1" t="s">
        <v>0</v>
      </c>
      <c r="K4632" s="1" t="s">
        <v>49</v>
      </c>
      <c r="L4632" s="1">
        <v>-1.5</v>
      </c>
      <c r="M4632" s="1">
        <v>99</v>
      </c>
      <c r="N4632" s="6"/>
      <c r="O4632" s="6">
        <v>148.5</v>
      </c>
      <c r="P4632" s="6">
        <v>-188799.37</v>
      </c>
      <c r="R4632" s="31">
        <v>-148.5</v>
      </c>
      <c r="S4632" s="28">
        <v>44255</v>
      </c>
    </row>
    <row r="4633" spans="1:19" x14ac:dyDescent="0.2">
      <c r="A4633" s="29">
        <v>43942</v>
      </c>
      <c r="B4633" s="1" t="s">
        <v>200</v>
      </c>
      <c r="C4633" s="27">
        <v>44255</v>
      </c>
      <c r="D4633" s="1">
        <v>52604</v>
      </c>
      <c r="J4633" s="1" t="s">
        <v>0</v>
      </c>
      <c r="K4633" s="1" t="s">
        <v>49</v>
      </c>
      <c r="L4633" s="1">
        <v>-0.75</v>
      </c>
      <c r="M4633" s="1">
        <v>99</v>
      </c>
      <c r="N4633" s="6"/>
      <c r="O4633" s="6">
        <v>74.25</v>
      </c>
      <c r="P4633" s="6">
        <v>-188873.62</v>
      </c>
      <c r="R4633" s="31">
        <v>-74.25</v>
      </c>
      <c r="S4633" s="28">
        <v>44255</v>
      </c>
    </row>
    <row r="4634" spans="1:19" x14ac:dyDescent="0.2">
      <c r="A4634" s="29">
        <v>43947</v>
      </c>
      <c r="B4634" s="1" t="s">
        <v>200</v>
      </c>
      <c r="C4634" s="27">
        <v>44255</v>
      </c>
      <c r="D4634" s="1">
        <v>52605</v>
      </c>
      <c r="J4634" s="1" t="s">
        <v>0</v>
      </c>
      <c r="K4634" s="1" t="s">
        <v>49</v>
      </c>
      <c r="L4634" s="1">
        <v>-5</v>
      </c>
      <c r="M4634" s="1">
        <v>88</v>
      </c>
      <c r="N4634" s="6"/>
      <c r="O4634" s="6">
        <v>440</v>
      </c>
      <c r="P4634" s="6">
        <v>-189745.62</v>
      </c>
      <c r="R4634" s="31">
        <v>-440</v>
      </c>
      <c r="S4634" s="28">
        <v>44255</v>
      </c>
    </row>
    <row r="4635" spans="1:19" x14ac:dyDescent="0.2">
      <c r="A4635" s="29">
        <v>43947</v>
      </c>
      <c r="B4635" s="1" t="s">
        <v>200</v>
      </c>
      <c r="C4635" s="27">
        <v>44255</v>
      </c>
      <c r="D4635" s="1">
        <v>52605</v>
      </c>
      <c r="J4635" s="1" t="s">
        <v>0</v>
      </c>
      <c r="K4635" s="1" t="s">
        <v>49</v>
      </c>
      <c r="L4635" s="1">
        <v>-3.5</v>
      </c>
      <c r="M4635" s="1">
        <v>88</v>
      </c>
      <c r="N4635" s="6"/>
      <c r="O4635" s="6">
        <v>308</v>
      </c>
      <c r="P4635" s="6">
        <v>-190625.62</v>
      </c>
      <c r="R4635" s="31">
        <v>-308</v>
      </c>
      <c r="S4635" s="28">
        <v>44255</v>
      </c>
    </row>
    <row r="4636" spans="1:19" x14ac:dyDescent="0.2">
      <c r="A4636" s="29">
        <v>43947</v>
      </c>
      <c r="B4636" s="1" t="s">
        <v>200</v>
      </c>
      <c r="C4636" s="27">
        <v>44255</v>
      </c>
      <c r="D4636" s="1">
        <v>52605</v>
      </c>
      <c r="J4636" s="1" t="s">
        <v>0</v>
      </c>
      <c r="K4636" s="1" t="s">
        <v>49</v>
      </c>
      <c r="L4636" s="1">
        <v>-1</v>
      </c>
      <c r="M4636" s="1">
        <v>124</v>
      </c>
      <c r="N4636" s="6"/>
      <c r="O4636" s="6">
        <v>124</v>
      </c>
      <c r="P4636" s="6">
        <v>-189305.62</v>
      </c>
      <c r="R4636" s="31">
        <v>-124</v>
      </c>
      <c r="S4636" s="28">
        <v>44255</v>
      </c>
    </row>
    <row r="4637" spans="1:19" x14ac:dyDescent="0.2">
      <c r="A4637" s="29">
        <v>43947</v>
      </c>
      <c r="B4637" s="1" t="s">
        <v>200</v>
      </c>
      <c r="C4637" s="27">
        <v>44255</v>
      </c>
      <c r="D4637" s="1">
        <v>52605</v>
      </c>
      <c r="J4637" s="1" t="s">
        <v>0</v>
      </c>
      <c r="K4637" s="1" t="s">
        <v>49</v>
      </c>
      <c r="L4637" s="1">
        <v>-1.25</v>
      </c>
      <c r="M4637" s="1">
        <v>88</v>
      </c>
      <c r="N4637" s="6"/>
      <c r="O4637" s="6">
        <v>110</v>
      </c>
      <c r="P4637" s="6">
        <v>-189181.62</v>
      </c>
      <c r="R4637" s="31">
        <v>-110</v>
      </c>
      <c r="S4637" s="28">
        <v>44255</v>
      </c>
    </row>
    <row r="4638" spans="1:19" x14ac:dyDescent="0.2">
      <c r="A4638" s="29">
        <v>43947</v>
      </c>
      <c r="B4638" s="1" t="s">
        <v>200</v>
      </c>
      <c r="C4638" s="27">
        <v>44255</v>
      </c>
      <c r="D4638" s="1">
        <v>52605</v>
      </c>
      <c r="J4638" s="1" t="s">
        <v>0</v>
      </c>
      <c r="K4638" s="1" t="s">
        <v>49</v>
      </c>
      <c r="L4638" s="1">
        <v>-0.5</v>
      </c>
      <c r="M4638" s="1">
        <v>88</v>
      </c>
      <c r="N4638" s="6"/>
      <c r="O4638" s="6">
        <v>44</v>
      </c>
      <c r="P4638" s="6">
        <v>-189071.62</v>
      </c>
      <c r="R4638" s="31">
        <v>-44</v>
      </c>
      <c r="S4638" s="28">
        <v>44255</v>
      </c>
    </row>
    <row r="4639" spans="1:19" x14ac:dyDescent="0.2">
      <c r="A4639" s="29">
        <v>43948</v>
      </c>
      <c r="B4639" s="1" t="s">
        <v>200</v>
      </c>
      <c r="C4639" s="27">
        <v>44255</v>
      </c>
      <c r="D4639" s="1">
        <v>52606</v>
      </c>
      <c r="J4639" s="1" t="s">
        <v>0</v>
      </c>
      <c r="K4639" s="1" t="s">
        <v>49</v>
      </c>
      <c r="L4639" s="1">
        <v>-2.75</v>
      </c>
      <c r="M4639" s="1">
        <v>88</v>
      </c>
      <c r="N4639" s="6"/>
      <c r="O4639" s="6">
        <v>242</v>
      </c>
      <c r="P4639" s="6">
        <v>-190295.62</v>
      </c>
      <c r="R4639" s="31">
        <v>-242</v>
      </c>
      <c r="S4639" s="28">
        <v>44255</v>
      </c>
    </row>
    <row r="4640" spans="1:19" x14ac:dyDescent="0.2">
      <c r="A4640" s="29">
        <v>43948</v>
      </c>
      <c r="B4640" s="1" t="s">
        <v>200</v>
      </c>
      <c r="C4640" s="27">
        <v>44255</v>
      </c>
      <c r="D4640" s="1">
        <v>52606</v>
      </c>
      <c r="J4640" s="1" t="s">
        <v>0</v>
      </c>
      <c r="K4640" s="1" t="s">
        <v>49</v>
      </c>
      <c r="L4640" s="1">
        <v>-2.5</v>
      </c>
      <c r="M4640" s="1">
        <v>88</v>
      </c>
      <c r="N4640" s="6"/>
      <c r="O4640" s="6">
        <v>220</v>
      </c>
      <c r="P4640" s="6">
        <v>-190053.62</v>
      </c>
      <c r="R4640" s="31">
        <v>-220</v>
      </c>
      <c r="S4640" s="28">
        <v>44255</v>
      </c>
    </row>
    <row r="4641" spans="1:19" x14ac:dyDescent="0.2">
      <c r="A4641" s="29">
        <v>43948</v>
      </c>
      <c r="B4641" s="1" t="s">
        <v>200</v>
      </c>
      <c r="C4641" s="27">
        <v>44255</v>
      </c>
      <c r="D4641" s="1">
        <v>52606</v>
      </c>
      <c r="J4641" s="1" t="s">
        <v>0</v>
      </c>
      <c r="K4641" s="1" t="s">
        <v>49</v>
      </c>
      <c r="L4641" s="1">
        <v>-0.5</v>
      </c>
      <c r="M4641" s="1">
        <v>88</v>
      </c>
      <c r="N4641" s="6"/>
      <c r="O4641" s="6">
        <v>44</v>
      </c>
      <c r="P4641" s="6">
        <v>-189789.62</v>
      </c>
      <c r="R4641" s="31">
        <v>-44</v>
      </c>
      <c r="S4641" s="28">
        <v>44255</v>
      </c>
    </row>
    <row r="4642" spans="1:19" x14ac:dyDescent="0.2">
      <c r="A4642" s="29">
        <v>43948</v>
      </c>
      <c r="B4642" s="1" t="s">
        <v>200</v>
      </c>
      <c r="C4642" s="27">
        <v>44255</v>
      </c>
      <c r="D4642" s="1">
        <v>52606</v>
      </c>
      <c r="J4642" s="1" t="s">
        <v>0</v>
      </c>
      <c r="K4642" s="1" t="s">
        <v>49</v>
      </c>
      <c r="L4642" s="1">
        <v>-0.5</v>
      </c>
      <c r="M4642" s="1">
        <v>88</v>
      </c>
      <c r="N4642" s="6"/>
      <c r="O4642" s="6">
        <v>44</v>
      </c>
      <c r="P4642" s="6">
        <v>-189833.62</v>
      </c>
      <c r="R4642" s="31">
        <v>-44</v>
      </c>
      <c r="S4642" s="28">
        <v>44255</v>
      </c>
    </row>
    <row r="4643" spans="1:19" x14ac:dyDescent="0.2">
      <c r="A4643" s="29">
        <v>43948</v>
      </c>
      <c r="B4643" s="1" t="s">
        <v>200</v>
      </c>
      <c r="C4643" s="27">
        <v>44255</v>
      </c>
      <c r="D4643" s="1">
        <v>52606</v>
      </c>
      <c r="J4643" s="1" t="s">
        <v>0</v>
      </c>
      <c r="K4643" s="1" t="s">
        <v>49</v>
      </c>
      <c r="L4643" s="1">
        <v>-0.25</v>
      </c>
      <c r="M4643" s="1">
        <v>88</v>
      </c>
      <c r="N4643" s="6"/>
      <c r="O4643" s="6">
        <v>22</v>
      </c>
      <c r="P4643" s="6">
        <v>-190317.62</v>
      </c>
      <c r="R4643" s="31">
        <v>-22</v>
      </c>
      <c r="S4643" s="28">
        <v>44255</v>
      </c>
    </row>
    <row r="4644" spans="1:19" x14ac:dyDescent="0.2">
      <c r="A4644" s="29">
        <v>43886</v>
      </c>
      <c r="B4644" s="1" t="s">
        <v>200</v>
      </c>
      <c r="C4644" s="27">
        <v>44256</v>
      </c>
      <c r="D4644" s="1">
        <v>52553</v>
      </c>
      <c r="J4644" s="1" t="s">
        <v>0</v>
      </c>
      <c r="K4644" s="1" t="s">
        <v>49</v>
      </c>
      <c r="L4644" s="1">
        <v>-1</v>
      </c>
      <c r="M4644" s="1">
        <v>840</v>
      </c>
      <c r="N4644" s="6"/>
      <c r="O4644" s="6">
        <v>840</v>
      </c>
      <c r="P4644" s="6">
        <v>-191465.62</v>
      </c>
      <c r="R4644" s="31">
        <v>-840</v>
      </c>
      <c r="S4644" s="28">
        <v>44286</v>
      </c>
    </row>
    <row r="4645" spans="1:19" x14ac:dyDescent="0.2">
      <c r="A4645" s="29">
        <v>43886</v>
      </c>
      <c r="B4645" s="1" t="s">
        <v>200</v>
      </c>
      <c r="C4645" s="27">
        <v>44256</v>
      </c>
      <c r="D4645" s="1">
        <v>52553</v>
      </c>
      <c r="J4645" s="1" t="s">
        <v>0</v>
      </c>
      <c r="K4645" s="1" t="s">
        <v>49</v>
      </c>
      <c r="L4645" s="1">
        <v>-1</v>
      </c>
      <c r="M4645" s="1">
        <v>80</v>
      </c>
      <c r="N4645" s="6"/>
      <c r="O4645" s="6">
        <v>80</v>
      </c>
      <c r="P4645" s="6">
        <v>-191565.62</v>
      </c>
      <c r="R4645" s="31">
        <v>-80</v>
      </c>
      <c r="S4645" s="28">
        <v>44286</v>
      </c>
    </row>
    <row r="4646" spans="1:19" x14ac:dyDescent="0.2">
      <c r="A4646" s="29">
        <v>43886</v>
      </c>
      <c r="B4646" s="1" t="s">
        <v>200</v>
      </c>
      <c r="C4646" s="27">
        <v>44256</v>
      </c>
      <c r="D4646" s="1">
        <v>52553</v>
      </c>
      <c r="J4646" s="1" t="s">
        <v>0</v>
      </c>
      <c r="K4646" s="1" t="s">
        <v>49</v>
      </c>
      <c r="L4646" s="1">
        <v>-1</v>
      </c>
      <c r="M4646" s="1">
        <v>20</v>
      </c>
      <c r="N4646" s="6"/>
      <c r="O4646" s="6">
        <v>20</v>
      </c>
      <c r="P4646" s="6">
        <v>-191485.62</v>
      </c>
      <c r="R4646" s="31">
        <v>-20</v>
      </c>
      <c r="S4646" s="28">
        <v>44286</v>
      </c>
    </row>
    <row r="4647" spans="1:19" x14ac:dyDescent="0.2">
      <c r="A4647" s="29">
        <v>43887</v>
      </c>
      <c r="B4647" s="1" t="s">
        <v>200</v>
      </c>
      <c r="C4647" s="27">
        <v>44256</v>
      </c>
      <c r="D4647" s="1">
        <v>52554</v>
      </c>
      <c r="J4647" s="1" t="s">
        <v>0</v>
      </c>
      <c r="K4647" s="1" t="s">
        <v>49</v>
      </c>
      <c r="L4647" s="1">
        <v>-1</v>
      </c>
      <c r="M4647" s="1">
        <v>280</v>
      </c>
      <c r="N4647" s="6"/>
      <c r="O4647" s="6">
        <v>280</v>
      </c>
      <c r="P4647" s="6">
        <v>-191845.62</v>
      </c>
      <c r="R4647" s="31">
        <v>-280</v>
      </c>
      <c r="S4647" s="28">
        <v>44286</v>
      </c>
    </row>
    <row r="4648" spans="1:19" x14ac:dyDescent="0.2">
      <c r="A4648" s="29">
        <v>43887</v>
      </c>
      <c r="B4648" s="1" t="s">
        <v>200</v>
      </c>
      <c r="C4648" s="27">
        <v>44256</v>
      </c>
      <c r="D4648" s="1">
        <v>52554</v>
      </c>
      <c r="J4648" s="1" t="s">
        <v>0</v>
      </c>
      <c r="K4648" s="1" t="s">
        <v>49</v>
      </c>
      <c r="L4648" s="1">
        <v>-2</v>
      </c>
      <c r="M4648" s="1">
        <v>40</v>
      </c>
      <c r="N4648" s="6"/>
      <c r="O4648" s="6">
        <v>80</v>
      </c>
      <c r="P4648" s="6">
        <v>-191925.62</v>
      </c>
      <c r="R4648" s="31">
        <v>-80</v>
      </c>
      <c r="S4648" s="28">
        <v>44286</v>
      </c>
    </row>
    <row r="4649" spans="1:19" x14ac:dyDescent="0.2">
      <c r="A4649" s="29">
        <v>43888</v>
      </c>
      <c r="B4649" s="1" t="s">
        <v>200</v>
      </c>
      <c r="C4649" s="27">
        <v>44256</v>
      </c>
      <c r="D4649" s="1">
        <v>52555</v>
      </c>
      <c r="J4649" s="1" t="s">
        <v>0</v>
      </c>
      <c r="K4649" s="1" t="s">
        <v>49</v>
      </c>
      <c r="L4649" s="1">
        <v>-1</v>
      </c>
      <c r="M4649" s="1">
        <v>436</v>
      </c>
      <c r="N4649" s="6"/>
      <c r="O4649" s="6">
        <v>436</v>
      </c>
      <c r="P4649" s="6">
        <v>-192361.62</v>
      </c>
      <c r="R4649" s="31">
        <v>-436</v>
      </c>
      <c r="S4649" s="28">
        <v>44286</v>
      </c>
    </row>
    <row r="4650" spans="1:19" x14ac:dyDescent="0.2">
      <c r="A4650" s="29">
        <v>43888</v>
      </c>
      <c r="B4650" s="1" t="s">
        <v>200</v>
      </c>
      <c r="C4650" s="27">
        <v>44256</v>
      </c>
      <c r="D4650" s="1">
        <v>52555</v>
      </c>
      <c r="J4650" s="1" t="s">
        <v>0</v>
      </c>
      <c r="K4650" s="1" t="s">
        <v>49</v>
      </c>
      <c r="L4650" s="1">
        <v>-1</v>
      </c>
      <c r="M4650" s="1">
        <v>40</v>
      </c>
      <c r="N4650" s="6"/>
      <c r="O4650" s="6">
        <v>40</v>
      </c>
      <c r="P4650" s="6">
        <v>-192401.62</v>
      </c>
      <c r="R4650" s="31">
        <v>-40</v>
      </c>
      <c r="S4650" s="28">
        <v>44286</v>
      </c>
    </row>
    <row r="4651" spans="1:19" x14ac:dyDescent="0.2">
      <c r="A4651" s="29">
        <v>43889</v>
      </c>
      <c r="B4651" s="1" t="s">
        <v>200</v>
      </c>
      <c r="C4651" s="27">
        <v>44256</v>
      </c>
      <c r="D4651" s="1">
        <v>52556</v>
      </c>
      <c r="J4651" s="1" t="s">
        <v>0</v>
      </c>
      <c r="K4651" s="1" t="s">
        <v>49</v>
      </c>
      <c r="L4651" s="1">
        <v>-1</v>
      </c>
      <c r="M4651" s="1">
        <v>776</v>
      </c>
      <c r="N4651" s="6"/>
      <c r="O4651" s="6">
        <v>776</v>
      </c>
      <c r="P4651" s="6">
        <v>-193177.62</v>
      </c>
      <c r="R4651" s="31">
        <v>-776</v>
      </c>
      <c r="S4651" s="28">
        <v>44286</v>
      </c>
    </row>
    <row r="4652" spans="1:19" x14ac:dyDescent="0.2">
      <c r="A4652" s="29">
        <v>43889</v>
      </c>
      <c r="B4652" s="1" t="s">
        <v>200</v>
      </c>
      <c r="C4652" s="27">
        <v>44256</v>
      </c>
      <c r="D4652" s="1">
        <v>52556</v>
      </c>
      <c r="J4652" s="1" t="s">
        <v>0</v>
      </c>
      <c r="K4652" s="1" t="s">
        <v>49</v>
      </c>
      <c r="L4652" s="1">
        <v>-1</v>
      </c>
      <c r="M4652" s="1">
        <v>80</v>
      </c>
      <c r="N4652" s="6"/>
      <c r="O4652" s="6">
        <v>80</v>
      </c>
      <c r="P4652" s="6">
        <v>-193257.62</v>
      </c>
      <c r="R4652" s="31">
        <v>-80</v>
      </c>
      <c r="S4652" s="28">
        <v>44286</v>
      </c>
    </row>
    <row r="4653" spans="1:19" x14ac:dyDescent="0.2">
      <c r="A4653" s="29">
        <v>43890</v>
      </c>
      <c r="B4653" s="1" t="s">
        <v>200</v>
      </c>
      <c r="C4653" s="27">
        <v>44256</v>
      </c>
      <c r="D4653" s="1">
        <v>52557</v>
      </c>
      <c r="J4653" s="1" t="s">
        <v>0</v>
      </c>
      <c r="K4653" s="1" t="s">
        <v>49</v>
      </c>
      <c r="L4653" s="1">
        <v>-1</v>
      </c>
      <c r="M4653" s="1">
        <v>700</v>
      </c>
      <c r="N4653" s="6"/>
      <c r="O4653" s="6">
        <v>700</v>
      </c>
      <c r="P4653" s="6">
        <v>-193957.62</v>
      </c>
      <c r="R4653" s="31">
        <v>-700</v>
      </c>
      <c r="S4653" s="28">
        <v>44286</v>
      </c>
    </row>
    <row r="4654" spans="1:19" x14ac:dyDescent="0.2">
      <c r="A4654" s="29">
        <v>43890</v>
      </c>
      <c r="B4654" s="1" t="s">
        <v>200</v>
      </c>
      <c r="C4654" s="27">
        <v>44256</v>
      </c>
      <c r="D4654" s="1">
        <v>52557</v>
      </c>
      <c r="J4654" s="1" t="s">
        <v>0</v>
      </c>
      <c r="K4654" s="1" t="s">
        <v>49</v>
      </c>
      <c r="L4654" s="1">
        <v>-1</v>
      </c>
      <c r="M4654" s="1">
        <v>80</v>
      </c>
      <c r="N4654" s="6"/>
      <c r="O4654" s="6">
        <v>80</v>
      </c>
      <c r="P4654" s="6">
        <v>-194037.62</v>
      </c>
      <c r="R4654" s="31">
        <v>-80</v>
      </c>
      <c r="S4654" s="28">
        <v>44286</v>
      </c>
    </row>
    <row r="4655" spans="1:19" x14ac:dyDescent="0.2">
      <c r="A4655" s="29">
        <v>43890</v>
      </c>
      <c r="B4655" s="1" t="s">
        <v>200</v>
      </c>
      <c r="C4655" s="27">
        <v>44256</v>
      </c>
      <c r="D4655" s="1">
        <v>52557</v>
      </c>
      <c r="J4655" s="1" t="s">
        <v>0</v>
      </c>
      <c r="K4655" s="1" t="s">
        <v>49</v>
      </c>
      <c r="L4655" s="1">
        <v>-2</v>
      </c>
      <c r="M4655" s="1">
        <v>40</v>
      </c>
      <c r="N4655" s="6"/>
      <c r="O4655" s="6">
        <v>80</v>
      </c>
      <c r="P4655" s="6">
        <v>-194117.62</v>
      </c>
      <c r="R4655" s="31">
        <v>-80</v>
      </c>
      <c r="S4655" s="28">
        <v>44286</v>
      </c>
    </row>
    <row r="4656" spans="1:19" x14ac:dyDescent="0.2">
      <c r="A4656" s="29">
        <v>43891</v>
      </c>
      <c r="B4656" s="1" t="s">
        <v>200</v>
      </c>
      <c r="C4656" s="27">
        <v>44256</v>
      </c>
      <c r="D4656" s="1">
        <v>52558</v>
      </c>
      <c r="J4656" s="1" t="s">
        <v>0</v>
      </c>
      <c r="K4656" s="1" t="s">
        <v>49</v>
      </c>
      <c r="L4656" s="1">
        <v>-1</v>
      </c>
      <c r="M4656" s="1">
        <v>766</v>
      </c>
      <c r="N4656" s="6"/>
      <c r="O4656" s="6">
        <v>766</v>
      </c>
      <c r="P4656" s="6">
        <v>-194883.62</v>
      </c>
      <c r="R4656" s="31">
        <v>-766</v>
      </c>
      <c r="S4656" s="28">
        <v>44286</v>
      </c>
    </row>
    <row r="4657" spans="1:19" x14ac:dyDescent="0.2">
      <c r="A4657" s="29">
        <v>43891</v>
      </c>
      <c r="B4657" s="1" t="s">
        <v>200</v>
      </c>
      <c r="C4657" s="27">
        <v>44256</v>
      </c>
      <c r="D4657" s="1">
        <v>52558</v>
      </c>
      <c r="J4657" s="1" t="s">
        <v>0</v>
      </c>
      <c r="K4657" s="1" t="s">
        <v>49</v>
      </c>
      <c r="L4657" s="1">
        <v>-1</v>
      </c>
      <c r="M4657" s="1">
        <v>80</v>
      </c>
      <c r="N4657" s="6"/>
      <c r="O4657" s="6">
        <v>80</v>
      </c>
      <c r="P4657" s="6">
        <v>-194963.62</v>
      </c>
      <c r="R4657" s="31">
        <v>-80</v>
      </c>
      <c r="S4657" s="28">
        <v>44286</v>
      </c>
    </row>
    <row r="4658" spans="1:19" x14ac:dyDescent="0.2">
      <c r="A4658" s="29">
        <v>43892</v>
      </c>
      <c r="B4658" s="1" t="s">
        <v>200</v>
      </c>
      <c r="C4658" s="27">
        <v>44256</v>
      </c>
      <c r="D4658" s="1">
        <v>52559</v>
      </c>
      <c r="J4658" s="1" t="s">
        <v>0</v>
      </c>
      <c r="K4658" s="1" t="s">
        <v>49</v>
      </c>
      <c r="L4658" s="1">
        <v>-1</v>
      </c>
      <c r="M4658" s="1">
        <v>460</v>
      </c>
      <c r="N4658" s="6"/>
      <c r="O4658" s="6">
        <v>460</v>
      </c>
      <c r="P4658" s="6">
        <v>-195423.62</v>
      </c>
      <c r="R4658" s="31">
        <v>-460</v>
      </c>
      <c r="S4658" s="28">
        <v>44286</v>
      </c>
    </row>
    <row r="4659" spans="1:19" x14ac:dyDescent="0.2">
      <c r="A4659" s="29">
        <v>43892</v>
      </c>
      <c r="B4659" s="1" t="s">
        <v>200</v>
      </c>
      <c r="C4659" s="27">
        <v>44256</v>
      </c>
      <c r="D4659" s="1">
        <v>52559</v>
      </c>
      <c r="J4659" s="1" t="s">
        <v>0</v>
      </c>
      <c r="K4659" s="1" t="s">
        <v>49</v>
      </c>
      <c r="L4659" s="1">
        <v>-1</v>
      </c>
      <c r="M4659" s="1">
        <v>80</v>
      </c>
      <c r="N4659" s="6"/>
      <c r="O4659" s="6">
        <v>80</v>
      </c>
      <c r="P4659" s="6">
        <v>-195503.62</v>
      </c>
      <c r="R4659" s="31">
        <v>-80</v>
      </c>
      <c r="S4659" s="28">
        <v>44286</v>
      </c>
    </row>
    <row r="4660" spans="1:19" x14ac:dyDescent="0.2">
      <c r="A4660" s="29">
        <v>43893</v>
      </c>
      <c r="B4660" s="1" t="s">
        <v>200</v>
      </c>
      <c r="C4660" s="27">
        <v>44256</v>
      </c>
      <c r="D4660" s="1">
        <v>52560</v>
      </c>
      <c r="J4660" s="1" t="s">
        <v>0</v>
      </c>
      <c r="K4660" s="1" t="s">
        <v>49</v>
      </c>
      <c r="L4660" s="1">
        <v>-1</v>
      </c>
      <c r="M4660" s="1">
        <v>80</v>
      </c>
      <c r="N4660" s="6"/>
      <c r="O4660" s="6">
        <v>80</v>
      </c>
      <c r="P4660" s="6">
        <v>-195583.62</v>
      </c>
      <c r="R4660" s="31">
        <v>-80</v>
      </c>
      <c r="S4660" s="28">
        <v>44286</v>
      </c>
    </row>
    <row r="4661" spans="1:19" x14ac:dyDescent="0.2">
      <c r="A4661" s="29">
        <v>43894</v>
      </c>
      <c r="B4661" s="1" t="s">
        <v>200</v>
      </c>
      <c r="C4661" s="27">
        <v>44256</v>
      </c>
      <c r="D4661" s="1">
        <v>52561</v>
      </c>
      <c r="J4661" s="1" t="s">
        <v>0</v>
      </c>
      <c r="K4661" s="1" t="s">
        <v>49</v>
      </c>
      <c r="L4661" s="1">
        <v>-1</v>
      </c>
      <c r="M4661" s="1">
        <v>216</v>
      </c>
      <c r="N4661" s="6"/>
      <c r="O4661" s="6">
        <v>216</v>
      </c>
      <c r="P4661" s="6">
        <v>-195799.62</v>
      </c>
      <c r="R4661" s="31">
        <v>-216</v>
      </c>
      <c r="S4661" s="28">
        <v>44286</v>
      </c>
    </row>
    <row r="4662" spans="1:19" x14ac:dyDescent="0.2">
      <c r="A4662" s="29">
        <v>43894</v>
      </c>
      <c r="B4662" s="1" t="s">
        <v>200</v>
      </c>
      <c r="C4662" s="27">
        <v>44256</v>
      </c>
      <c r="D4662" s="1">
        <v>52561</v>
      </c>
      <c r="J4662" s="1" t="s">
        <v>0</v>
      </c>
      <c r="K4662" s="1" t="s">
        <v>49</v>
      </c>
      <c r="L4662" s="1">
        <v>-1</v>
      </c>
      <c r="M4662" s="1">
        <v>80</v>
      </c>
      <c r="N4662" s="6"/>
      <c r="O4662" s="6">
        <v>80</v>
      </c>
      <c r="P4662" s="6">
        <v>-195879.62</v>
      </c>
      <c r="R4662" s="31">
        <v>-80</v>
      </c>
      <c r="S4662" s="28">
        <v>44286</v>
      </c>
    </row>
    <row r="4663" spans="1:19" x14ac:dyDescent="0.2">
      <c r="A4663" s="29">
        <v>43895</v>
      </c>
      <c r="B4663" s="1" t="s">
        <v>200</v>
      </c>
      <c r="C4663" s="27">
        <v>44256</v>
      </c>
      <c r="D4663" s="1">
        <v>52562</v>
      </c>
      <c r="J4663" s="1" t="s">
        <v>0</v>
      </c>
      <c r="K4663" s="1" t="s">
        <v>49</v>
      </c>
      <c r="L4663" s="1">
        <v>-1</v>
      </c>
      <c r="M4663" s="1">
        <v>442</v>
      </c>
      <c r="N4663" s="6"/>
      <c r="O4663" s="6">
        <v>442</v>
      </c>
      <c r="P4663" s="6">
        <v>-196321.62</v>
      </c>
      <c r="R4663" s="31">
        <v>-442</v>
      </c>
      <c r="S4663" s="28">
        <v>44286</v>
      </c>
    </row>
    <row r="4664" spans="1:19" x14ac:dyDescent="0.2">
      <c r="A4664" s="29">
        <v>43895</v>
      </c>
      <c r="B4664" s="1" t="s">
        <v>200</v>
      </c>
      <c r="C4664" s="27">
        <v>44256</v>
      </c>
      <c r="D4664" s="1">
        <v>52562</v>
      </c>
      <c r="J4664" s="1" t="s">
        <v>0</v>
      </c>
      <c r="K4664" s="1" t="s">
        <v>49</v>
      </c>
      <c r="L4664" s="1">
        <v>-2</v>
      </c>
      <c r="M4664" s="1">
        <v>40</v>
      </c>
      <c r="N4664" s="6"/>
      <c r="O4664" s="6">
        <v>80</v>
      </c>
      <c r="P4664" s="6">
        <v>-196401.62</v>
      </c>
      <c r="R4664" s="31">
        <v>-80</v>
      </c>
      <c r="S4664" s="28">
        <v>44286</v>
      </c>
    </row>
    <row r="4665" spans="1:19" x14ac:dyDescent="0.2">
      <c r="A4665" s="29">
        <v>43895</v>
      </c>
      <c r="B4665" s="1" t="s">
        <v>200</v>
      </c>
      <c r="C4665" s="27">
        <v>44256</v>
      </c>
      <c r="D4665" s="1">
        <v>52562</v>
      </c>
      <c r="J4665" s="1" t="s">
        <v>0</v>
      </c>
      <c r="K4665" s="1" t="s">
        <v>49</v>
      </c>
      <c r="L4665" s="1">
        <v>-1</v>
      </c>
      <c r="M4665" s="1">
        <v>80</v>
      </c>
      <c r="N4665" s="6"/>
      <c r="O4665" s="6">
        <v>80</v>
      </c>
      <c r="P4665" s="6">
        <v>-196481.62</v>
      </c>
      <c r="R4665" s="31">
        <v>-80</v>
      </c>
      <c r="S4665" s="28">
        <v>44286</v>
      </c>
    </row>
    <row r="4666" spans="1:19" x14ac:dyDescent="0.2">
      <c r="A4666" s="29">
        <v>43896</v>
      </c>
      <c r="B4666" s="1" t="s">
        <v>200</v>
      </c>
      <c r="C4666" s="27">
        <v>44256</v>
      </c>
      <c r="D4666" s="1">
        <v>52563</v>
      </c>
      <c r="J4666" s="1" t="s">
        <v>0</v>
      </c>
      <c r="K4666" s="1" t="s">
        <v>49</v>
      </c>
      <c r="L4666" s="1">
        <v>-1</v>
      </c>
      <c r="M4666" s="1">
        <v>1100</v>
      </c>
      <c r="N4666" s="6"/>
      <c r="O4666" s="6">
        <v>1100</v>
      </c>
      <c r="P4666" s="6">
        <v>-197581.62</v>
      </c>
      <c r="R4666" s="31">
        <v>-1100</v>
      </c>
      <c r="S4666" s="28">
        <v>44286</v>
      </c>
    </row>
    <row r="4667" spans="1:19" x14ac:dyDescent="0.2">
      <c r="A4667" s="29">
        <v>43897</v>
      </c>
      <c r="B4667" s="1" t="s">
        <v>200</v>
      </c>
      <c r="C4667" s="27">
        <v>44256</v>
      </c>
      <c r="D4667" s="1">
        <v>52564</v>
      </c>
      <c r="J4667" s="1" t="s">
        <v>0</v>
      </c>
      <c r="K4667" s="1" t="s">
        <v>49</v>
      </c>
      <c r="L4667" s="1">
        <v>-1</v>
      </c>
      <c r="M4667" s="1">
        <v>386</v>
      </c>
      <c r="N4667" s="6"/>
      <c r="O4667" s="6">
        <v>386</v>
      </c>
      <c r="P4667" s="6">
        <v>-197967.62</v>
      </c>
      <c r="R4667" s="31">
        <v>-386</v>
      </c>
      <c r="S4667" s="28">
        <v>44286</v>
      </c>
    </row>
    <row r="4668" spans="1:19" x14ac:dyDescent="0.2">
      <c r="A4668" s="29">
        <v>43897</v>
      </c>
      <c r="B4668" s="1" t="s">
        <v>200</v>
      </c>
      <c r="C4668" s="27">
        <v>44256</v>
      </c>
      <c r="D4668" s="1">
        <v>52564</v>
      </c>
      <c r="J4668" s="1" t="s">
        <v>0</v>
      </c>
      <c r="K4668" s="1" t="s">
        <v>49</v>
      </c>
      <c r="L4668" s="1">
        <v>-1</v>
      </c>
      <c r="M4668" s="1">
        <v>80</v>
      </c>
      <c r="N4668" s="6"/>
      <c r="O4668" s="6">
        <v>80</v>
      </c>
      <c r="P4668" s="6">
        <v>-198047.62</v>
      </c>
      <c r="R4668" s="31">
        <v>-80</v>
      </c>
      <c r="S4668" s="28">
        <v>44286</v>
      </c>
    </row>
    <row r="4669" spans="1:19" x14ac:dyDescent="0.2">
      <c r="A4669" s="29">
        <v>43898</v>
      </c>
      <c r="B4669" s="1" t="s">
        <v>200</v>
      </c>
      <c r="C4669" s="27">
        <v>44256</v>
      </c>
      <c r="D4669" s="1">
        <v>52565</v>
      </c>
      <c r="J4669" s="1" t="s">
        <v>0</v>
      </c>
      <c r="K4669" s="1" t="s">
        <v>49</v>
      </c>
      <c r="L4669" s="1">
        <v>-1</v>
      </c>
      <c r="M4669" s="1">
        <v>380</v>
      </c>
      <c r="N4669" s="6"/>
      <c r="O4669" s="6">
        <v>380</v>
      </c>
      <c r="P4669" s="6">
        <v>-198427.62</v>
      </c>
      <c r="R4669" s="31">
        <v>-380</v>
      </c>
      <c r="S4669" s="28">
        <v>44286</v>
      </c>
    </row>
    <row r="4670" spans="1:19" x14ac:dyDescent="0.2">
      <c r="A4670" s="29">
        <v>43899</v>
      </c>
      <c r="B4670" s="1" t="s">
        <v>200</v>
      </c>
      <c r="C4670" s="27">
        <v>44256</v>
      </c>
      <c r="D4670" s="1">
        <v>52566</v>
      </c>
      <c r="J4670" s="1" t="s">
        <v>0</v>
      </c>
      <c r="K4670" s="1" t="s">
        <v>49</v>
      </c>
      <c r="L4670" s="1">
        <v>-1</v>
      </c>
      <c r="M4670" s="1">
        <v>496</v>
      </c>
      <c r="N4670" s="6"/>
      <c r="O4670" s="6">
        <v>496</v>
      </c>
      <c r="P4670" s="6">
        <v>-198923.62</v>
      </c>
      <c r="R4670" s="31">
        <v>-496</v>
      </c>
      <c r="S4670" s="28">
        <v>44286</v>
      </c>
    </row>
    <row r="4671" spans="1:19" x14ac:dyDescent="0.2">
      <c r="A4671" s="29">
        <v>43899</v>
      </c>
      <c r="B4671" s="1" t="s">
        <v>200</v>
      </c>
      <c r="C4671" s="27">
        <v>44256</v>
      </c>
      <c r="D4671" s="1">
        <v>52566</v>
      </c>
      <c r="J4671" s="1" t="s">
        <v>0</v>
      </c>
      <c r="K4671" s="1" t="s">
        <v>49</v>
      </c>
      <c r="L4671" s="1">
        <v>-1</v>
      </c>
      <c r="M4671" s="1">
        <v>80</v>
      </c>
      <c r="N4671" s="6"/>
      <c r="O4671" s="6">
        <v>80</v>
      </c>
      <c r="P4671" s="6">
        <v>-199003.62</v>
      </c>
      <c r="R4671" s="31">
        <v>-80</v>
      </c>
      <c r="S4671" s="28">
        <v>44286</v>
      </c>
    </row>
    <row r="4672" spans="1:19" x14ac:dyDescent="0.2">
      <c r="A4672" s="29">
        <v>43900</v>
      </c>
      <c r="B4672" s="1" t="s">
        <v>200</v>
      </c>
      <c r="C4672" s="27">
        <v>44256</v>
      </c>
      <c r="D4672" s="1">
        <v>52567</v>
      </c>
      <c r="J4672" s="1" t="s">
        <v>0</v>
      </c>
      <c r="K4672" s="1" t="s">
        <v>49</v>
      </c>
      <c r="L4672" s="1">
        <v>-1</v>
      </c>
      <c r="M4672" s="1">
        <v>500</v>
      </c>
      <c r="N4672" s="6"/>
      <c r="O4672" s="6">
        <v>500</v>
      </c>
      <c r="P4672" s="6">
        <v>-199503.62</v>
      </c>
      <c r="R4672" s="31">
        <v>-500</v>
      </c>
      <c r="S4672" s="28">
        <v>44286</v>
      </c>
    </row>
    <row r="4673" spans="1:19" x14ac:dyDescent="0.2">
      <c r="A4673" s="29">
        <v>43901</v>
      </c>
      <c r="B4673" s="1" t="s">
        <v>200</v>
      </c>
      <c r="C4673" s="27">
        <v>44256</v>
      </c>
      <c r="D4673" s="1">
        <v>52568</v>
      </c>
      <c r="J4673" s="1" t="s">
        <v>0</v>
      </c>
      <c r="K4673" s="1" t="s">
        <v>49</v>
      </c>
      <c r="L4673" s="1">
        <v>-1</v>
      </c>
      <c r="M4673" s="1">
        <v>156</v>
      </c>
      <c r="N4673" s="6"/>
      <c r="O4673" s="6">
        <v>156</v>
      </c>
      <c r="P4673" s="6">
        <v>-199659.62</v>
      </c>
      <c r="R4673" s="31">
        <v>-156</v>
      </c>
      <c r="S4673" s="28">
        <v>44286</v>
      </c>
    </row>
    <row r="4674" spans="1:19" x14ac:dyDescent="0.2">
      <c r="A4674" s="29">
        <v>43901</v>
      </c>
      <c r="B4674" s="1" t="s">
        <v>200</v>
      </c>
      <c r="C4674" s="27">
        <v>44256</v>
      </c>
      <c r="D4674" s="1">
        <v>52568</v>
      </c>
      <c r="J4674" s="1" t="s">
        <v>0</v>
      </c>
      <c r="K4674" s="1" t="s">
        <v>49</v>
      </c>
      <c r="L4674" s="1">
        <v>-2</v>
      </c>
      <c r="M4674" s="1">
        <v>40</v>
      </c>
      <c r="N4674" s="6"/>
      <c r="O4674" s="6">
        <v>80</v>
      </c>
      <c r="P4674" s="6">
        <v>-199739.62</v>
      </c>
      <c r="R4674" s="31">
        <v>-80</v>
      </c>
      <c r="S4674" s="28">
        <v>44286</v>
      </c>
    </row>
    <row r="4675" spans="1:19" x14ac:dyDescent="0.2">
      <c r="A4675" s="29">
        <v>43902</v>
      </c>
      <c r="B4675" s="1" t="s">
        <v>200</v>
      </c>
      <c r="C4675" s="27">
        <v>44256</v>
      </c>
      <c r="D4675" s="1">
        <v>52569</v>
      </c>
      <c r="J4675" s="1" t="s">
        <v>0</v>
      </c>
      <c r="K4675" s="1" t="s">
        <v>49</v>
      </c>
      <c r="L4675" s="1">
        <v>-1</v>
      </c>
      <c r="M4675" s="1">
        <v>1728</v>
      </c>
      <c r="N4675" s="6"/>
      <c r="O4675" s="6">
        <v>1728</v>
      </c>
      <c r="P4675" s="6">
        <v>-201467.62</v>
      </c>
      <c r="R4675" s="31">
        <v>-1728</v>
      </c>
      <c r="S4675" s="28">
        <v>44286</v>
      </c>
    </row>
    <row r="4676" spans="1:19" x14ac:dyDescent="0.2">
      <c r="A4676" s="29">
        <v>43902</v>
      </c>
      <c r="B4676" s="1" t="s">
        <v>200</v>
      </c>
      <c r="C4676" s="27">
        <v>44256</v>
      </c>
      <c r="D4676" s="1">
        <v>52569</v>
      </c>
      <c r="J4676" s="1" t="s">
        <v>0</v>
      </c>
      <c r="K4676" s="1" t="s">
        <v>49</v>
      </c>
      <c r="L4676" s="1">
        <v>-2</v>
      </c>
      <c r="M4676" s="1">
        <v>80</v>
      </c>
      <c r="N4676" s="6"/>
      <c r="O4676" s="6">
        <v>160</v>
      </c>
      <c r="P4676" s="6">
        <v>-201627.62</v>
      </c>
      <c r="R4676" s="31">
        <v>-160</v>
      </c>
      <c r="S4676" s="28">
        <v>44286</v>
      </c>
    </row>
    <row r="4677" spans="1:19" x14ac:dyDescent="0.2">
      <c r="A4677" s="29">
        <v>43903</v>
      </c>
      <c r="B4677" s="1" t="s">
        <v>200</v>
      </c>
      <c r="C4677" s="27">
        <v>44256</v>
      </c>
      <c r="D4677" s="1">
        <v>52570</v>
      </c>
      <c r="J4677" s="1" t="s">
        <v>0</v>
      </c>
      <c r="K4677" s="1" t="s">
        <v>49</v>
      </c>
      <c r="L4677" s="1">
        <v>-1</v>
      </c>
      <c r="M4677" s="1">
        <v>318</v>
      </c>
      <c r="N4677" s="6"/>
      <c r="O4677" s="6">
        <v>318</v>
      </c>
      <c r="P4677" s="6">
        <v>-201945.62</v>
      </c>
      <c r="R4677" s="31">
        <v>-318</v>
      </c>
      <c r="S4677" s="28">
        <v>44286</v>
      </c>
    </row>
    <row r="4678" spans="1:19" x14ac:dyDescent="0.2">
      <c r="A4678" s="29">
        <v>43903</v>
      </c>
      <c r="B4678" s="1" t="s">
        <v>200</v>
      </c>
      <c r="C4678" s="27">
        <v>44256</v>
      </c>
      <c r="D4678" s="1">
        <v>52570</v>
      </c>
      <c r="J4678" s="1" t="s">
        <v>0</v>
      </c>
      <c r="K4678" s="1" t="s">
        <v>49</v>
      </c>
      <c r="L4678" s="1">
        <v>-2</v>
      </c>
      <c r="M4678" s="1">
        <v>40</v>
      </c>
      <c r="N4678" s="6"/>
      <c r="O4678" s="6">
        <v>80</v>
      </c>
      <c r="P4678" s="6">
        <v>-202025.62</v>
      </c>
      <c r="R4678" s="31">
        <v>-80</v>
      </c>
      <c r="S4678" s="28">
        <v>44286</v>
      </c>
    </row>
    <row r="4679" spans="1:19" x14ac:dyDescent="0.2">
      <c r="A4679" s="29">
        <v>43904</v>
      </c>
      <c r="B4679" s="1" t="s">
        <v>200</v>
      </c>
      <c r="C4679" s="27">
        <v>44256</v>
      </c>
      <c r="D4679" s="1">
        <v>52571</v>
      </c>
      <c r="J4679" s="1" t="s">
        <v>0</v>
      </c>
      <c r="K4679" s="1" t="s">
        <v>49</v>
      </c>
      <c r="L4679" s="1">
        <v>-1</v>
      </c>
      <c r="M4679" s="1">
        <v>1292</v>
      </c>
      <c r="N4679" s="6"/>
      <c r="O4679" s="6">
        <v>1292</v>
      </c>
      <c r="P4679" s="6">
        <v>-203317.62</v>
      </c>
      <c r="R4679" s="31">
        <v>-1292</v>
      </c>
      <c r="S4679" s="28">
        <v>44286</v>
      </c>
    </row>
    <row r="4680" spans="1:19" x14ac:dyDescent="0.2">
      <c r="A4680" s="29">
        <v>43904</v>
      </c>
      <c r="B4680" s="1" t="s">
        <v>200</v>
      </c>
      <c r="C4680" s="27">
        <v>44256</v>
      </c>
      <c r="D4680" s="1">
        <v>52571</v>
      </c>
      <c r="J4680" s="1" t="s">
        <v>0</v>
      </c>
      <c r="K4680" s="1" t="s">
        <v>49</v>
      </c>
      <c r="L4680" s="1">
        <v>-1</v>
      </c>
      <c r="M4680" s="1">
        <v>574</v>
      </c>
      <c r="N4680" s="6"/>
      <c r="O4680" s="6">
        <v>574</v>
      </c>
      <c r="P4680" s="6">
        <v>-204231.62</v>
      </c>
      <c r="R4680" s="31">
        <v>-574</v>
      </c>
      <c r="S4680" s="28">
        <v>44286</v>
      </c>
    </row>
    <row r="4681" spans="1:19" x14ac:dyDescent="0.2">
      <c r="A4681" s="29">
        <v>43904</v>
      </c>
      <c r="B4681" s="1" t="s">
        <v>200</v>
      </c>
      <c r="C4681" s="27">
        <v>44256</v>
      </c>
      <c r="D4681" s="1">
        <v>52571</v>
      </c>
      <c r="J4681" s="1" t="s">
        <v>0</v>
      </c>
      <c r="K4681" s="1" t="s">
        <v>49</v>
      </c>
      <c r="L4681" s="1">
        <v>-4</v>
      </c>
      <c r="M4681" s="1">
        <v>80</v>
      </c>
      <c r="N4681" s="6"/>
      <c r="O4681" s="6">
        <v>320</v>
      </c>
      <c r="P4681" s="6">
        <v>-203637.62</v>
      </c>
      <c r="R4681" s="31">
        <v>-320</v>
      </c>
      <c r="S4681" s="28">
        <v>44286</v>
      </c>
    </row>
    <row r="4682" spans="1:19" x14ac:dyDescent="0.2">
      <c r="A4682" s="29">
        <v>43904</v>
      </c>
      <c r="B4682" s="1" t="s">
        <v>200</v>
      </c>
      <c r="C4682" s="27">
        <v>44256</v>
      </c>
      <c r="D4682" s="1">
        <v>52571</v>
      </c>
      <c r="J4682" s="1" t="s">
        <v>0</v>
      </c>
      <c r="K4682" s="1" t="s">
        <v>49</v>
      </c>
      <c r="L4682" s="1">
        <v>-1</v>
      </c>
      <c r="M4682" s="1">
        <v>20</v>
      </c>
      <c r="N4682" s="6"/>
      <c r="O4682" s="6">
        <v>20</v>
      </c>
      <c r="P4682" s="6">
        <v>-203657.62</v>
      </c>
      <c r="R4682" s="31">
        <v>-20</v>
      </c>
      <c r="S4682" s="28">
        <v>44286</v>
      </c>
    </row>
    <row r="4683" spans="1:19" x14ac:dyDescent="0.2">
      <c r="A4683" s="29">
        <v>43905</v>
      </c>
      <c r="B4683" s="1" t="s">
        <v>200</v>
      </c>
      <c r="C4683" s="27">
        <v>44256</v>
      </c>
      <c r="D4683" s="1">
        <v>52572</v>
      </c>
      <c r="J4683" s="1" t="s">
        <v>0</v>
      </c>
      <c r="K4683" s="1" t="s">
        <v>49</v>
      </c>
      <c r="L4683" s="1">
        <v>-1</v>
      </c>
      <c r="M4683" s="1">
        <v>1142</v>
      </c>
      <c r="N4683" s="6"/>
      <c r="O4683" s="6">
        <v>1142</v>
      </c>
      <c r="P4683" s="6">
        <v>-205373.62</v>
      </c>
      <c r="R4683" s="31">
        <v>-1142</v>
      </c>
      <c r="S4683" s="28">
        <v>44286</v>
      </c>
    </row>
    <row r="4684" spans="1:19" x14ac:dyDescent="0.2">
      <c r="A4684" s="29">
        <v>43905</v>
      </c>
      <c r="B4684" s="1" t="s">
        <v>200</v>
      </c>
      <c r="C4684" s="27">
        <v>44256</v>
      </c>
      <c r="D4684" s="1">
        <v>52572</v>
      </c>
      <c r="J4684" s="1" t="s">
        <v>0</v>
      </c>
      <c r="K4684" s="1" t="s">
        <v>49</v>
      </c>
      <c r="L4684" s="1">
        <v>-2</v>
      </c>
      <c r="M4684" s="1">
        <v>80</v>
      </c>
      <c r="N4684" s="6"/>
      <c r="O4684" s="6">
        <v>160</v>
      </c>
      <c r="P4684" s="6">
        <v>-205533.62</v>
      </c>
      <c r="R4684" s="31">
        <v>-160</v>
      </c>
      <c r="S4684" s="28">
        <v>44286</v>
      </c>
    </row>
    <row r="4685" spans="1:19" x14ac:dyDescent="0.2">
      <c r="A4685" s="29">
        <v>43906</v>
      </c>
      <c r="B4685" s="1" t="s">
        <v>200</v>
      </c>
      <c r="C4685" s="27">
        <v>44256</v>
      </c>
      <c r="D4685" s="1">
        <v>52573</v>
      </c>
      <c r="J4685" s="1" t="s">
        <v>0</v>
      </c>
      <c r="K4685" s="1" t="s">
        <v>49</v>
      </c>
      <c r="L4685" s="1">
        <v>-1</v>
      </c>
      <c r="M4685" s="1">
        <v>1230</v>
      </c>
      <c r="N4685" s="6"/>
      <c r="O4685" s="6">
        <v>1230</v>
      </c>
      <c r="P4685" s="6">
        <v>-206763.62</v>
      </c>
      <c r="R4685" s="31">
        <v>-1230</v>
      </c>
      <c r="S4685" s="28">
        <v>44286</v>
      </c>
    </row>
    <row r="4686" spans="1:19" x14ac:dyDescent="0.2">
      <c r="A4686" s="29">
        <v>43906</v>
      </c>
      <c r="B4686" s="1" t="s">
        <v>200</v>
      </c>
      <c r="C4686" s="27">
        <v>44256</v>
      </c>
      <c r="D4686" s="1">
        <v>52573</v>
      </c>
      <c r="J4686" s="1" t="s">
        <v>0</v>
      </c>
      <c r="K4686" s="1" t="s">
        <v>49</v>
      </c>
      <c r="L4686" s="1">
        <v>-2</v>
      </c>
      <c r="M4686" s="1">
        <v>80</v>
      </c>
      <c r="N4686" s="6"/>
      <c r="O4686" s="6">
        <v>160</v>
      </c>
      <c r="P4686" s="6">
        <v>-206923.62</v>
      </c>
      <c r="R4686" s="31">
        <v>-160</v>
      </c>
      <c r="S4686" s="28">
        <v>44286</v>
      </c>
    </row>
    <row r="4687" spans="1:19" x14ac:dyDescent="0.2">
      <c r="A4687" s="29">
        <v>43907</v>
      </c>
      <c r="B4687" s="1" t="s">
        <v>200</v>
      </c>
      <c r="C4687" s="27">
        <v>44256</v>
      </c>
      <c r="D4687" s="1">
        <v>52574</v>
      </c>
      <c r="J4687" s="1" t="s">
        <v>0</v>
      </c>
      <c r="K4687" s="1" t="s">
        <v>49</v>
      </c>
      <c r="L4687" s="1">
        <v>-1</v>
      </c>
      <c r="M4687" s="1">
        <v>361.62</v>
      </c>
      <c r="N4687" s="6"/>
      <c r="O4687" s="6">
        <v>361.62</v>
      </c>
      <c r="P4687" s="6">
        <v>-207285.24</v>
      </c>
      <c r="R4687" s="31">
        <v>-361.62</v>
      </c>
      <c r="S4687" s="28">
        <v>44286</v>
      </c>
    </row>
    <row r="4688" spans="1:19" x14ac:dyDescent="0.2">
      <c r="A4688" s="29">
        <v>43908</v>
      </c>
      <c r="B4688" s="1" t="s">
        <v>200</v>
      </c>
      <c r="C4688" s="27">
        <v>44256</v>
      </c>
      <c r="D4688" s="1">
        <v>52575</v>
      </c>
      <c r="J4688" s="1" t="s">
        <v>0</v>
      </c>
      <c r="K4688" s="1" t="s">
        <v>49</v>
      </c>
      <c r="L4688" s="1">
        <v>-1</v>
      </c>
      <c r="M4688" s="1">
        <v>300</v>
      </c>
      <c r="N4688" s="6"/>
      <c r="O4688" s="6">
        <v>300</v>
      </c>
      <c r="P4688" s="6">
        <v>-207585.24</v>
      </c>
      <c r="R4688" s="31">
        <v>-300</v>
      </c>
      <c r="S4688" s="28">
        <v>44286</v>
      </c>
    </row>
    <row r="4689" spans="1:19" x14ac:dyDescent="0.2">
      <c r="A4689" s="29">
        <v>43909</v>
      </c>
      <c r="B4689" s="1" t="s">
        <v>200</v>
      </c>
      <c r="C4689" s="27">
        <v>44256</v>
      </c>
      <c r="D4689" s="1">
        <v>52576</v>
      </c>
      <c r="J4689" s="1" t="s">
        <v>0</v>
      </c>
      <c r="K4689" s="1" t="s">
        <v>49</v>
      </c>
      <c r="L4689" s="1">
        <v>-1</v>
      </c>
      <c r="M4689" s="1">
        <v>300</v>
      </c>
      <c r="N4689" s="6"/>
      <c r="O4689" s="6">
        <v>300</v>
      </c>
      <c r="P4689" s="6">
        <v>-207885.24</v>
      </c>
      <c r="R4689" s="31">
        <v>-300</v>
      </c>
      <c r="S4689" s="28">
        <v>44286</v>
      </c>
    </row>
    <row r="4690" spans="1:19" x14ac:dyDescent="0.2">
      <c r="A4690" s="29">
        <v>43909</v>
      </c>
      <c r="B4690" s="1" t="s">
        <v>200</v>
      </c>
      <c r="C4690" s="27">
        <v>44256</v>
      </c>
      <c r="D4690" s="1">
        <v>52576</v>
      </c>
      <c r="J4690" s="1" t="s">
        <v>0</v>
      </c>
      <c r="K4690" s="1" t="s">
        <v>49</v>
      </c>
      <c r="L4690" s="1">
        <v>-1</v>
      </c>
      <c r="M4690" s="1">
        <v>80</v>
      </c>
      <c r="N4690" s="6"/>
      <c r="O4690" s="6">
        <v>80</v>
      </c>
      <c r="P4690" s="6">
        <v>-207965.24</v>
      </c>
      <c r="R4690" s="31">
        <v>-80</v>
      </c>
      <c r="S4690" s="28">
        <v>44286</v>
      </c>
    </row>
    <row r="4691" spans="1:19" x14ac:dyDescent="0.2">
      <c r="A4691" s="29">
        <v>43910</v>
      </c>
      <c r="B4691" s="1" t="s">
        <v>200</v>
      </c>
      <c r="C4691" s="27">
        <v>44256</v>
      </c>
      <c r="D4691" s="1">
        <v>52577</v>
      </c>
      <c r="J4691" s="1" t="s">
        <v>0</v>
      </c>
      <c r="K4691" s="1" t="s">
        <v>49</v>
      </c>
      <c r="L4691" s="1">
        <v>-1</v>
      </c>
      <c r="M4691" s="1">
        <v>1720</v>
      </c>
      <c r="N4691" s="6"/>
      <c r="O4691" s="6">
        <v>1720</v>
      </c>
      <c r="P4691" s="6">
        <v>-209685.24</v>
      </c>
      <c r="R4691" s="31">
        <v>-1720</v>
      </c>
      <c r="S4691" s="28">
        <v>44286</v>
      </c>
    </row>
    <row r="4692" spans="1:19" x14ac:dyDescent="0.2">
      <c r="A4692" s="29">
        <v>43910</v>
      </c>
      <c r="B4692" s="1" t="s">
        <v>200</v>
      </c>
      <c r="C4692" s="27">
        <v>44256</v>
      </c>
      <c r="D4692" s="1">
        <v>52577</v>
      </c>
      <c r="J4692" s="1" t="s">
        <v>0</v>
      </c>
      <c r="K4692" s="1" t="s">
        <v>49</v>
      </c>
      <c r="L4692" s="1">
        <v>-1</v>
      </c>
      <c r="M4692" s="1">
        <v>80</v>
      </c>
      <c r="N4692" s="6"/>
      <c r="O4692" s="6">
        <v>80</v>
      </c>
      <c r="P4692" s="6">
        <v>-209765.24</v>
      </c>
      <c r="R4692" s="31">
        <v>-80</v>
      </c>
      <c r="S4692" s="28">
        <v>44286</v>
      </c>
    </row>
    <row r="4693" spans="1:19" x14ac:dyDescent="0.2">
      <c r="A4693" s="29">
        <v>43911</v>
      </c>
      <c r="B4693" s="1" t="s">
        <v>200</v>
      </c>
      <c r="C4693" s="27">
        <v>44256</v>
      </c>
      <c r="D4693" s="1">
        <v>52578</v>
      </c>
      <c r="J4693" s="1" t="s">
        <v>0</v>
      </c>
      <c r="K4693" s="1" t="s">
        <v>49</v>
      </c>
      <c r="L4693" s="1">
        <v>-1</v>
      </c>
      <c r="M4693" s="1">
        <v>2892</v>
      </c>
      <c r="N4693" s="6"/>
      <c r="O4693" s="6">
        <v>2892</v>
      </c>
      <c r="P4693" s="6">
        <v>-212657.24</v>
      </c>
      <c r="R4693" s="31">
        <v>-2892</v>
      </c>
      <c r="S4693" s="28">
        <v>44286</v>
      </c>
    </row>
    <row r="4694" spans="1:19" x14ac:dyDescent="0.2">
      <c r="A4694" s="29">
        <v>43911</v>
      </c>
      <c r="B4694" s="1" t="s">
        <v>200</v>
      </c>
      <c r="C4694" s="27">
        <v>44256</v>
      </c>
      <c r="D4694" s="1">
        <v>52578</v>
      </c>
      <c r="J4694" s="1" t="s">
        <v>0</v>
      </c>
      <c r="K4694" s="1" t="s">
        <v>49</v>
      </c>
      <c r="L4694" s="1">
        <v>-4</v>
      </c>
      <c r="M4694" s="1">
        <v>80</v>
      </c>
      <c r="N4694" s="6"/>
      <c r="O4694" s="6">
        <v>320</v>
      </c>
      <c r="P4694" s="6">
        <v>-212977.24</v>
      </c>
      <c r="R4694" s="31">
        <v>-320</v>
      </c>
      <c r="S4694" s="28">
        <v>44286</v>
      </c>
    </row>
    <row r="4695" spans="1:19" x14ac:dyDescent="0.2">
      <c r="A4695" s="29">
        <v>43912</v>
      </c>
      <c r="B4695" s="1" t="s">
        <v>200</v>
      </c>
      <c r="C4695" s="27">
        <v>44256</v>
      </c>
      <c r="D4695" s="1">
        <v>52579</v>
      </c>
      <c r="J4695" s="1" t="s">
        <v>0</v>
      </c>
      <c r="K4695" s="1" t="s">
        <v>49</v>
      </c>
      <c r="L4695" s="1">
        <v>-1</v>
      </c>
      <c r="M4695" s="1">
        <v>564</v>
      </c>
      <c r="N4695" s="6"/>
      <c r="O4695" s="6">
        <v>564</v>
      </c>
      <c r="P4695" s="6">
        <v>-213541.24</v>
      </c>
      <c r="R4695" s="31">
        <v>-564</v>
      </c>
      <c r="S4695" s="28">
        <v>44286</v>
      </c>
    </row>
    <row r="4696" spans="1:19" x14ac:dyDescent="0.2">
      <c r="A4696" s="29">
        <v>43912</v>
      </c>
      <c r="B4696" s="1" t="s">
        <v>200</v>
      </c>
      <c r="C4696" s="27">
        <v>44256</v>
      </c>
      <c r="D4696" s="1">
        <v>52579</v>
      </c>
      <c r="J4696" s="1" t="s">
        <v>0</v>
      </c>
      <c r="K4696" s="1" t="s">
        <v>49</v>
      </c>
      <c r="L4696" s="1">
        <v>-1</v>
      </c>
      <c r="M4696" s="1">
        <v>80</v>
      </c>
      <c r="N4696" s="6"/>
      <c r="O4696" s="6">
        <v>80</v>
      </c>
      <c r="P4696" s="6">
        <v>-213621.24</v>
      </c>
      <c r="R4696" s="31">
        <v>-80</v>
      </c>
      <c r="S4696" s="28">
        <v>44286</v>
      </c>
    </row>
    <row r="4697" spans="1:19" x14ac:dyDescent="0.2">
      <c r="A4697" s="29">
        <v>43913</v>
      </c>
      <c r="B4697" s="1" t="s">
        <v>200</v>
      </c>
      <c r="C4697" s="27">
        <v>44256</v>
      </c>
      <c r="D4697" s="1">
        <v>52580</v>
      </c>
      <c r="J4697" s="1" t="s">
        <v>0</v>
      </c>
      <c r="K4697" s="1" t="s">
        <v>49</v>
      </c>
      <c r="L4697" s="1">
        <v>-1</v>
      </c>
      <c r="M4697" s="1">
        <v>1000</v>
      </c>
      <c r="N4697" s="6"/>
      <c r="O4697" s="6">
        <v>1000</v>
      </c>
      <c r="P4697" s="6">
        <v>-214621.24</v>
      </c>
      <c r="R4697" s="31">
        <v>-1000</v>
      </c>
      <c r="S4697" s="28">
        <v>44286</v>
      </c>
    </row>
    <row r="4698" spans="1:19" x14ac:dyDescent="0.2">
      <c r="A4698" s="29">
        <v>43914</v>
      </c>
      <c r="B4698" s="1" t="s">
        <v>200</v>
      </c>
      <c r="C4698" s="27">
        <v>44256</v>
      </c>
      <c r="D4698" s="1">
        <v>52581</v>
      </c>
      <c r="J4698" s="1" t="s">
        <v>0</v>
      </c>
      <c r="K4698" s="1" t="s">
        <v>49</v>
      </c>
      <c r="L4698" s="1">
        <v>-1</v>
      </c>
      <c r="M4698" s="1">
        <v>1744</v>
      </c>
      <c r="N4698" s="6"/>
      <c r="O4698" s="6">
        <v>1744</v>
      </c>
      <c r="P4698" s="6">
        <v>-216365.24</v>
      </c>
      <c r="R4698" s="31">
        <v>-1744</v>
      </c>
      <c r="S4698" s="28">
        <v>44286</v>
      </c>
    </row>
    <row r="4699" spans="1:19" x14ac:dyDescent="0.2">
      <c r="A4699" s="29">
        <v>43914</v>
      </c>
      <c r="B4699" s="1" t="s">
        <v>200</v>
      </c>
      <c r="C4699" s="27">
        <v>44256</v>
      </c>
      <c r="D4699" s="1">
        <v>52581</v>
      </c>
      <c r="J4699" s="1" t="s">
        <v>0</v>
      </c>
      <c r="K4699" s="1" t="s">
        <v>49</v>
      </c>
      <c r="L4699" s="1">
        <v>-1</v>
      </c>
      <c r="M4699" s="1">
        <v>80</v>
      </c>
      <c r="N4699" s="6"/>
      <c r="O4699" s="6">
        <v>80</v>
      </c>
      <c r="P4699" s="6">
        <v>-216445.24</v>
      </c>
      <c r="R4699" s="31">
        <v>-80</v>
      </c>
      <c r="S4699" s="28">
        <v>44286</v>
      </c>
    </row>
    <row r="4700" spans="1:19" x14ac:dyDescent="0.2">
      <c r="A4700" s="29">
        <v>43915</v>
      </c>
      <c r="B4700" s="1" t="s">
        <v>200</v>
      </c>
      <c r="C4700" s="27">
        <v>44256</v>
      </c>
      <c r="D4700" s="1">
        <v>52582</v>
      </c>
      <c r="J4700" s="1" t="s">
        <v>0</v>
      </c>
      <c r="K4700" s="1" t="s">
        <v>49</v>
      </c>
      <c r="L4700" s="1">
        <v>-1</v>
      </c>
      <c r="M4700" s="1">
        <v>3900</v>
      </c>
      <c r="N4700" s="6"/>
      <c r="O4700" s="6">
        <v>3900</v>
      </c>
      <c r="P4700" s="6">
        <v>-220345.24</v>
      </c>
      <c r="R4700" s="31">
        <v>-3900</v>
      </c>
      <c r="S4700" s="28">
        <v>44286</v>
      </c>
    </row>
    <row r="4701" spans="1:19" x14ac:dyDescent="0.2">
      <c r="A4701" s="29">
        <v>43916</v>
      </c>
      <c r="B4701" s="1" t="s">
        <v>200</v>
      </c>
      <c r="C4701" s="27">
        <v>44256</v>
      </c>
      <c r="D4701" s="1">
        <v>52583</v>
      </c>
      <c r="J4701" s="1" t="s">
        <v>0</v>
      </c>
      <c r="K4701" s="1" t="s">
        <v>49</v>
      </c>
      <c r="L4701" s="1">
        <v>-1</v>
      </c>
      <c r="M4701" s="1">
        <v>2148</v>
      </c>
      <c r="N4701" s="6"/>
      <c r="O4701" s="6">
        <v>2148</v>
      </c>
      <c r="P4701" s="6">
        <v>-222493.24</v>
      </c>
      <c r="R4701" s="31">
        <v>-2148</v>
      </c>
      <c r="S4701" s="28">
        <v>44286</v>
      </c>
    </row>
    <row r="4702" spans="1:19" x14ac:dyDescent="0.2">
      <c r="A4702" s="29">
        <v>43916</v>
      </c>
      <c r="B4702" s="1" t="s">
        <v>200</v>
      </c>
      <c r="C4702" s="27">
        <v>44256</v>
      </c>
      <c r="D4702" s="1">
        <v>52583</v>
      </c>
      <c r="J4702" s="1" t="s">
        <v>0</v>
      </c>
      <c r="K4702" s="1" t="s">
        <v>49</v>
      </c>
      <c r="L4702" s="1">
        <v>-1</v>
      </c>
      <c r="M4702" s="1">
        <v>80</v>
      </c>
      <c r="N4702" s="6"/>
      <c r="O4702" s="6">
        <v>80</v>
      </c>
      <c r="P4702" s="6">
        <v>-222573.24</v>
      </c>
      <c r="R4702" s="31">
        <v>-80</v>
      </c>
      <c r="S4702" s="28">
        <v>44286</v>
      </c>
    </row>
    <row r="4703" spans="1:19" x14ac:dyDescent="0.2">
      <c r="A4703" s="29">
        <v>43917</v>
      </c>
      <c r="B4703" s="1" t="s">
        <v>200</v>
      </c>
      <c r="C4703" s="27">
        <v>44256</v>
      </c>
      <c r="D4703" s="1">
        <v>52584</v>
      </c>
      <c r="J4703" s="1" t="s">
        <v>0</v>
      </c>
      <c r="K4703" s="1" t="s">
        <v>49</v>
      </c>
      <c r="L4703" s="1">
        <v>-1</v>
      </c>
      <c r="M4703" s="1">
        <v>280</v>
      </c>
      <c r="N4703" s="6"/>
      <c r="O4703" s="6">
        <v>280</v>
      </c>
      <c r="P4703" s="6">
        <v>-222853.24</v>
      </c>
      <c r="R4703" s="31">
        <v>-280</v>
      </c>
      <c r="S4703" s="28">
        <v>44286</v>
      </c>
    </row>
    <row r="4704" spans="1:19" x14ac:dyDescent="0.2">
      <c r="A4704" s="29">
        <v>43917</v>
      </c>
      <c r="B4704" s="1" t="s">
        <v>200</v>
      </c>
      <c r="C4704" s="27">
        <v>44256</v>
      </c>
      <c r="D4704" s="1">
        <v>52584</v>
      </c>
      <c r="J4704" s="1" t="s">
        <v>0</v>
      </c>
      <c r="K4704" s="1" t="s">
        <v>49</v>
      </c>
      <c r="L4704" s="1">
        <v>-1</v>
      </c>
      <c r="M4704" s="1">
        <v>80</v>
      </c>
      <c r="N4704" s="6"/>
      <c r="O4704" s="6">
        <v>80</v>
      </c>
      <c r="P4704" s="6">
        <v>-222933.24</v>
      </c>
      <c r="R4704" s="31">
        <v>-80</v>
      </c>
      <c r="S4704" s="28">
        <v>44286</v>
      </c>
    </row>
    <row r="4705" spans="1:19" x14ac:dyDescent="0.2">
      <c r="A4705" s="29">
        <v>43918</v>
      </c>
      <c r="B4705" s="1" t="s">
        <v>200</v>
      </c>
      <c r="C4705" s="27">
        <v>44256</v>
      </c>
      <c r="D4705" s="1">
        <v>52585</v>
      </c>
      <c r="J4705" s="1" t="s">
        <v>0</v>
      </c>
      <c r="K4705" s="1" t="s">
        <v>49</v>
      </c>
      <c r="L4705" s="1">
        <v>-1</v>
      </c>
      <c r="M4705" s="1">
        <v>1100</v>
      </c>
      <c r="N4705" s="6"/>
      <c r="O4705" s="6">
        <v>1100</v>
      </c>
      <c r="P4705" s="6">
        <v>-224033.24</v>
      </c>
      <c r="R4705" s="31">
        <v>-1100</v>
      </c>
      <c r="S4705" s="28">
        <v>44286</v>
      </c>
    </row>
    <row r="4706" spans="1:19" x14ac:dyDescent="0.2">
      <c r="A4706" s="29">
        <v>43918</v>
      </c>
      <c r="B4706" s="1" t="s">
        <v>200</v>
      </c>
      <c r="C4706" s="27">
        <v>44256</v>
      </c>
      <c r="D4706" s="1">
        <v>52585</v>
      </c>
      <c r="J4706" s="1" t="s">
        <v>0</v>
      </c>
      <c r="K4706" s="1" t="s">
        <v>49</v>
      </c>
      <c r="L4706" s="1">
        <v>-1</v>
      </c>
      <c r="M4706" s="1">
        <v>80</v>
      </c>
      <c r="N4706" s="6"/>
      <c r="O4706" s="6">
        <v>80</v>
      </c>
      <c r="P4706" s="6">
        <v>-224113.24</v>
      </c>
      <c r="R4706" s="31">
        <v>-80</v>
      </c>
      <c r="S4706" s="28">
        <v>44286</v>
      </c>
    </row>
    <row r="4707" spans="1:19" x14ac:dyDescent="0.2">
      <c r="A4707" s="29">
        <v>43919</v>
      </c>
      <c r="B4707" s="1" t="s">
        <v>200</v>
      </c>
      <c r="C4707" s="27">
        <v>44256</v>
      </c>
      <c r="D4707" s="1">
        <v>52586</v>
      </c>
      <c r="J4707" s="1" t="s">
        <v>0</v>
      </c>
      <c r="K4707" s="1" t="s">
        <v>49</v>
      </c>
      <c r="L4707" s="1">
        <v>-1</v>
      </c>
      <c r="M4707" s="1">
        <v>380</v>
      </c>
      <c r="N4707" s="6"/>
      <c r="O4707" s="6">
        <v>380</v>
      </c>
      <c r="P4707" s="6">
        <v>-224493.24</v>
      </c>
      <c r="R4707" s="31">
        <v>-380</v>
      </c>
      <c r="S4707" s="28">
        <v>44286</v>
      </c>
    </row>
    <row r="4708" spans="1:19" x14ac:dyDescent="0.2">
      <c r="A4708" s="29">
        <v>43919</v>
      </c>
      <c r="B4708" s="1" t="s">
        <v>200</v>
      </c>
      <c r="C4708" s="27">
        <v>44256</v>
      </c>
      <c r="D4708" s="1">
        <v>52586</v>
      </c>
      <c r="J4708" s="1" t="s">
        <v>0</v>
      </c>
      <c r="K4708" s="1" t="s">
        <v>49</v>
      </c>
      <c r="L4708" s="1">
        <v>-1</v>
      </c>
      <c r="M4708" s="1">
        <v>80</v>
      </c>
      <c r="N4708" s="6"/>
      <c r="O4708" s="6">
        <v>80</v>
      </c>
      <c r="P4708" s="6">
        <v>-224573.24</v>
      </c>
      <c r="R4708" s="31">
        <v>-80</v>
      </c>
      <c r="S4708" s="28">
        <v>44286</v>
      </c>
    </row>
    <row r="4709" spans="1:19" x14ac:dyDescent="0.2">
      <c r="A4709" s="29">
        <v>43920</v>
      </c>
      <c r="B4709" s="1" t="s">
        <v>200</v>
      </c>
      <c r="C4709" s="27">
        <v>44256</v>
      </c>
      <c r="D4709" s="1">
        <v>52587</v>
      </c>
      <c r="J4709" s="1" t="s">
        <v>0</v>
      </c>
      <c r="K4709" s="1" t="s">
        <v>49</v>
      </c>
      <c r="L4709" s="1">
        <v>-1</v>
      </c>
      <c r="M4709" s="1">
        <v>680</v>
      </c>
      <c r="N4709" s="6"/>
      <c r="O4709" s="6">
        <v>680</v>
      </c>
      <c r="P4709" s="6">
        <v>-225253.24</v>
      </c>
      <c r="R4709" s="31">
        <v>-680</v>
      </c>
      <c r="S4709" s="28">
        <v>44286</v>
      </c>
    </row>
    <row r="4710" spans="1:19" x14ac:dyDescent="0.2">
      <c r="A4710" s="29">
        <v>43920</v>
      </c>
      <c r="B4710" s="1" t="s">
        <v>200</v>
      </c>
      <c r="C4710" s="27">
        <v>44256</v>
      </c>
      <c r="D4710" s="1">
        <v>52587</v>
      </c>
      <c r="J4710" s="1" t="s">
        <v>0</v>
      </c>
      <c r="K4710" s="1" t="s">
        <v>49</v>
      </c>
      <c r="L4710" s="1">
        <v>-1</v>
      </c>
      <c r="M4710" s="1">
        <v>80</v>
      </c>
      <c r="N4710" s="6"/>
      <c r="O4710" s="6">
        <v>80</v>
      </c>
      <c r="P4710" s="6">
        <v>-225333.24</v>
      </c>
      <c r="R4710" s="31">
        <v>-80</v>
      </c>
      <c r="S4710" s="28">
        <v>44286</v>
      </c>
    </row>
    <row r="4711" spans="1:19" x14ac:dyDescent="0.2">
      <c r="A4711" s="29">
        <v>43921</v>
      </c>
      <c r="B4711" s="1" t="s">
        <v>200</v>
      </c>
      <c r="C4711" s="27">
        <v>44256</v>
      </c>
      <c r="D4711" s="1">
        <v>52588</v>
      </c>
      <c r="J4711" s="1" t="s">
        <v>0</v>
      </c>
      <c r="K4711" s="1" t="s">
        <v>49</v>
      </c>
      <c r="L4711" s="1">
        <v>-1</v>
      </c>
      <c r="M4711" s="1">
        <v>380</v>
      </c>
      <c r="N4711" s="6"/>
      <c r="O4711" s="6">
        <v>380</v>
      </c>
      <c r="P4711" s="6">
        <v>-225713.24</v>
      </c>
      <c r="R4711" s="31">
        <v>-380</v>
      </c>
      <c r="S4711" s="28">
        <v>44286</v>
      </c>
    </row>
    <row r="4712" spans="1:19" x14ac:dyDescent="0.2">
      <c r="A4712" s="29">
        <v>43921</v>
      </c>
      <c r="B4712" s="1" t="s">
        <v>200</v>
      </c>
      <c r="C4712" s="27">
        <v>44256</v>
      </c>
      <c r="D4712" s="1">
        <v>52588</v>
      </c>
      <c r="J4712" s="1" t="s">
        <v>0</v>
      </c>
      <c r="K4712" s="1" t="s">
        <v>49</v>
      </c>
      <c r="L4712" s="1">
        <v>-1</v>
      </c>
      <c r="M4712" s="1">
        <v>80</v>
      </c>
      <c r="N4712" s="6"/>
      <c r="O4712" s="6">
        <v>80</v>
      </c>
      <c r="P4712" s="6">
        <v>-225793.24</v>
      </c>
      <c r="R4712" s="31">
        <v>-80</v>
      </c>
      <c r="S4712" s="28">
        <v>44286</v>
      </c>
    </row>
    <row r="4713" spans="1:19" x14ac:dyDescent="0.2">
      <c r="A4713" s="29">
        <v>43922</v>
      </c>
      <c r="B4713" s="1" t="s">
        <v>200</v>
      </c>
      <c r="C4713" s="27">
        <v>44256</v>
      </c>
      <c r="D4713" s="1">
        <v>52589</v>
      </c>
      <c r="J4713" s="1" t="s">
        <v>0</v>
      </c>
      <c r="K4713" s="1" t="s">
        <v>49</v>
      </c>
      <c r="L4713" s="1">
        <v>-1</v>
      </c>
      <c r="M4713" s="1">
        <v>540</v>
      </c>
      <c r="N4713" s="6"/>
      <c r="O4713" s="6">
        <v>540</v>
      </c>
      <c r="P4713" s="6">
        <v>-226333.24</v>
      </c>
      <c r="R4713" s="31">
        <v>-540</v>
      </c>
      <c r="S4713" s="28">
        <v>44286</v>
      </c>
    </row>
    <row r="4714" spans="1:19" x14ac:dyDescent="0.2">
      <c r="A4714" s="29">
        <v>43922</v>
      </c>
      <c r="B4714" s="1" t="s">
        <v>200</v>
      </c>
      <c r="C4714" s="27">
        <v>44256</v>
      </c>
      <c r="D4714" s="1">
        <v>52589</v>
      </c>
      <c r="J4714" s="1" t="s">
        <v>0</v>
      </c>
      <c r="K4714" s="1" t="s">
        <v>49</v>
      </c>
      <c r="L4714" s="1">
        <v>-1</v>
      </c>
      <c r="M4714" s="1">
        <v>80</v>
      </c>
      <c r="N4714" s="6"/>
      <c r="O4714" s="6">
        <v>80</v>
      </c>
      <c r="P4714" s="6">
        <v>-226413.24</v>
      </c>
      <c r="R4714" s="31">
        <v>-80</v>
      </c>
      <c r="S4714" s="28">
        <v>44286</v>
      </c>
    </row>
    <row r="4715" spans="1:19" x14ac:dyDescent="0.2">
      <c r="A4715" s="29">
        <v>43923</v>
      </c>
      <c r="B4715" s="1" t="s">
        <v>200</v>
      </c>
      <c r="C4715" s="27">
        <v>44256</v>
      </c>
      <c r="D4715" s="1">
        <v>52590</v>
      </c>
      <c r="J4715" s="1" t="s">
        <v>0</v>
      </c>
      <c r="K4715" s="1" t="s">
        <v>49</v>
      </c>
      <c r="L4715" s="1">
        <v>-1</v>
      </c>
      <c r="M4715" s="1">
        <v>2560</v>
      </c>
      <c r="N4715" s="6"/>
      <c r="O4715" s="6">
        <v>2560</v>
      </c>
      <c r="P4715" s="6">
        <v>-228973.24</v>
      </c>
      <c r="R4715" s="31">
        <v>-2560</v>
      </c>
      <c r="S4715" s="28">
        <v>44286</v>
      </c>
    </row>
    <row r="4716" spans="1:19" x14ac:dyDescent="0.2">
      <c r="A4716" s="29">
        <v>43923</v>
      </c>
      <c r="B4716" s="1" t="s">
        <v>200</v>
      </c>
      <c r="C4716" s="27">
        <v>44256</v>
      </c>
      <c r="D4716" s="1">
        <v>52590</v>
      </c>
      <c r="J4716" s="1" t="s">
        <v>0</v>
      </c>
      <c r="K4716" s="1" t="s">
        <v>49</v>
      </c>
      <c r="L4716" s="1">
        <v>-5</v>
      </c>
      <c r="M4716" s="1">
        <v>80</v>
      </c>
      <c r="N4716" s="6"/>
      <c r="O4716" s="6">
        <v>400</v>
      </c>
      <c r="P4716" s="6">
        <v>-229373.24</v>
      </c>
      <c r="R4716" s="31">
        <v>-400</v>
      </c>
      <c r="S4716" s="28">
        <v>44286</v>
      </c>
    </row>
    <row r="4717" spans="1:19" x14ac:dyDescent="0.2">
      <c r="A4717" s="29">
        <v>43924</v>
      </c>
      <c r="B4717" s="1" t="s">
        <v>200</v>
      </c>
      <c r="C4717" s="27">
        <v>44256</v>
      </c>
      <c r="D4717" s="1">
        <v>52591</v>
      </c>
      <c r="J4717" s="1" t="s">
        <v>0</v>
      </c>
      <c r="K4717" s="1" t="s">
        <v>49</v>
      </c>
      <c r="L4717" s="1">
        <v>-1</v>
      </c>
      <c r="M4717" s="1">
        <v>860</v>
      </c>
      <c r="N4717" s="6"/>
      <c r="O4717" s="6">
        <v>860</v>
      </c>
      <c r="P4717" s="6">
        <v>-230233.24</v>
      </c>
      <c r="R4717" s="31">
        <v>-860</v>
      </c>
      <c r="S4717" s="28">
        <v>44286</v>
      </c>
    </row>
    <row r="4718" spans="1:19" x14ac:dyDescent="0.2">
      <c r="A4718" s="29">
        <v>43924</v>
      </c>
      <c r="B4718" s="1" t="s">
        <v>200</v>
      </c>
      <c r="C4718" s="27">
        <v>44256</v>
      </c>
      <c r="D4718" s="1">
        <v>52591</v>
      </c>
      <c r="J4718" s="1" t="s">
        <v>0</v>
      </c>
      <c r="K4718" s="1" t="s">
        <v>49</v>
      </c>
      <c r="L4718" s="1">
        <v>-1</v>
      </c>
      <c r="M4718" s="1">
        <v>80</v>
      </c>
      <c r="N4718" s="6"/>
      <c r="O4718" s="6">
        <v>80</v>
      </c>
      <c r="P4718" s="6">
        <v>-230313.24</v>
      </c>
      <c r="R4718" s="31">
        <v>-80</v>
      </c>
      <c r="S4718" s="28">
        <v>44286</v>
      </c>
    </row>
    <row r="4719" spans="1:19" x14ac:dyDescent="0.2">
      <c r="A4719" s="29">
        <v>43925</v>
      </c>
      <c r="B4719" s="1" t="s">
        <v>200</v>
      </c>
      <c r="C4719" s="27">
        <v>44256</v>
      </c>
      <c r="D4719" s="1">
        <v>52592</v>
      </c>
      <c r="J4719" s="1" t="s">
        <v>0</v>
      </c>
      <c r="K4719" s="1" t="s">
        <v>49</v>
      </c>
      <c r="L4719" s="1">
        <v>-1</v>
      </c>
      <c r="M4719" s="1">
        <v>360</v>
      </c>
      <c r="N4719" s="6"/>
      <c r="O4719" s="6">
        <v>360</v>
      </c>
      <c r="P4719" s="6">
        <v>-230673.24</v>
      </c>
      <c r="R4719" s="31">
        <v>-360</v>
      </c>
      <c r="S4719" s="28">
        <v>44286</v>
      </c>
    </row>
    <row r="4720" spans="1:19" x14ac:dyDescent="0.2">
      <c r="A4720" s="29">
        <v>43926</v>
      </c>
      <c r="B4720" s="1" t="s">
        <v>200</v>
      </c>
      <c r="C4720" s="27">
        <v>44256</v>
      </c>
      <c r="D4720" s="1">
        <v>52593</v>
      </c>
      <c r="J4720" s="1" t="s">
        <v>0</v>
      </c>
      <c r="K4720" s="1" t="s">
        <v>49</v>
      </c>
      <c r="L4720" s="1">
        <v>-1</v>
      </c>
      <c r="M4720" s="1">
        <v>360</v>
      </c>
      <c r="N4720" s="6"/>
      <c r="O4720" s="6">
        <v>360</v>
      </c>
      <c r="P4720" s="6">
        <v>-231033.24</v>
      </c>
      <c r="R4720" s="31">
        <v>-360</v>
      </c>
      <c r="S4720" s="28">
        <v>44286</v>
      </c>
    </row>
    <row r="4721" spans="1:19" x14ac:dyDescent="0.2">
      <c r="A4721" s="29">
        <v>43927</v>
      </c>
      <c r="B4721" s="1" t="s">
        <v>200</v>
      </c>
      <c r="C4721" s="27">
        <v>44256</v>
      </c>
      <c r="D4721" s="1">
        <v>52594</v>
      </c>
      <c r="J4721" s="1" t="s">
        <v>0</v>
      </c>
      <c r="K4721" s="1" t="s">
        <v>49</v>
      </c>
      <c r="L4721" s="1">
        <v>-1</v>
      </c>
      <c r="M4721" s="1">
        <v>360</v>
      </c>
      <c r="N4721" s="6"/>
      <c r="O4721" s="6">
        <v>360</v>
      </c>
      <c r="P4721" s="6">
        <v>-231393.24</v>
      </c>
      <c r="R4721" s="31">
        <v>-360</v>
      </c>
      <c r="S4721" s="28">
        <v>44286</v>
      </c>
    </row>
    <row r="4722" spans="1:19" x14ac:dyDescent="0.2">
      <c r="A4722" s="29">
        <v>43928</v>
      </c>
      <c r="B4722" s="1" t="s">
        <v>200</v>
      </c>
      <c r="C4722" s="27">
        <v>44256</v>
      </c>
      <c r="D4722" s="1">
        <v>52595</v>
      </c>
      <c r="J4722" s="1" t="s">
        <v>0</v>
      </c>
      <c r="K4722" s="1" t="s">
        <v>49</v>
      </c>
      <c r="L4722" s="1">
        <v>-1</v>
      </c>
      <c r="M4722" s="1">
        <v>360</v>
      </c>
      <c r="N4722" s="6"/>
      <c r="O4722" s="6">
        <v>360</v>
      </c>
      <c r="P4722" s="6">
        <v>-231753.24</v>
      </c>
      <c r="R4722" s="31">
        <v>-360</v>
      </c>
      <c r="S4722" s="28">
        <v>44286</v>
      </c>
    </row>
    <row r="4723" spans="1:19" x14ac:dyDescent="0.2">
      <c r="A4723" s="29">
        <v>43929</v>
      </c>
      <c r="B4723" s="1" t="s">
        <v>200</v>
      </c>
      <c r="C4723" s="27">
        <v>44256</v>
      </c>
      <c r="D4723" s="1">
        <v>52596</v>
      </c>
      <c r="J4723" s="1" t="s">
        <v>0</v>
      </c>
      <c r="K4723" s="1" t="s">
        <v>49</v>
      </c>
      <c r="L4723" s="1">
        <v>-1</v>
      </c>
      <c r="M4723" s="1">
        <v>380</v>
      </c>
      <c r="N4723" s="6"/>
      <c r="O4723" s="6">
        <v>380</v>
      </c>
      <c r="P4723" s="6">
        <v>-232133.24</v>
      </c>
      <c r="R4723" s="31">
        <v>-380</v>
      </c>
      <c r="S4723" s="28">
        <v>44286</v>
      </c>
    </row>
    <row r="4724" spans="1:19" x14ac:dyDescent="0.2">
      <c r="A4724" s="29">
        <v>43929</v>
      </c>
      <c r="B4724" s="1" t="s">
        <v>200</v>
      </c>
      <c r="C4724" s="27">
        <v>44256</v>
      </c>
      <c r="D4724" s="1">
        <v>52596</v>
      </c>
      <c r="J4724" s="1" t="s">
        <v>0</v>
      </c>
      <c r="K4724" s="1" t="s">
        <v>49</v>
      </c>
      <c r="L4724" s="1">
        <v>-1</v>
      </c>
      <c r="M4724" s="1">
        <v>80</v>
      </c>
      <c r="N4724" s="6"/>
      <c r="O4724" s="6">
        <v>80</v>
      </c>
      <c r="P4724" s="6">
        <v>-232213.24</v>
      </c>
      <c r="R4724" s="31">
        <v>-80</v>
      </c>
      <c r="S4724" s="28">
        <v>44286</v>
      </c>
    </row>
    <row r="4725" spans="1:19" x14ac:dyDescent="0.2">
      <c r="A4725" s="29">
        <v>43930</v>
      </c>
      <c r="B4725" s="1" t="s">
        <v>200</v>
      </c>
      <c r="C4725" s="27">
        <v>44256</v>
      </c>
      <c r="D4725" s="1">
        <v>52597</v>
      </c>
      <c r="J4725" s="1" t="s">
        <v>0</v>
      </c>
      <c r="K4725" s="1" t="s">
        <v>49</v>
      </c>
      <c r="L4725" s="1">
        <v>-1</v>
      </c>
      <c r="M4725" s="1">
        <v>608</v>
      </c>
      <c r="N4725" s="6"/>
      <c r="O4725" s="6">
        <v>608</v>
      </c>
      <c r="P4725" s="6">
        <v>-232821.24</v>
      </c>
      <c r="R4725" s="31">
        <v>-608</v>
      </c>
      <c r="S4725" s="28">
        <v>44286</v>
      </c>
    </row>
    <row r="4726" spans="1:19" x14ac:dyDescent="0.2">
      <c r="A4726" s="29">
        <v>43930</v>
      </c>
      <c r="B4726" s="1" t="s">
        <v>200</v>
      </c>
      <c r="C4726" s="27">
        <v>44256</v>
      </c>
      <c r="D4726" s="1">
        <v>52597</v>
      </c>
      <c r="J4726" s="1" t="s">
        <v>0</v>
      </c>
      <c r="K4726" s="1" t="s">
        <v>49</v>
      </c>
      <c r="L4726" s="1">
        <v>-1</v>
      </c>
      <c r="M4726" s="1">
        <v>80</v>
      </c>
      <c r="N4726" s="6"/>
      <c r="O4726" s="6">
        <v>80</v>
      </c>
      <c r="P4726" s="6">
        <v>-232901.24</v>
      </c>
      <c r="R4726" s="31">
        <v>-80</v>
      </c>
      <c r="S4726" s="28">
        <v>44286</v>
      </c>
    </row>
    <row r="4727" spans="1:19" x14ac:dyDescent="0.2">
      <c r="A4727" s="29">
        <v>43931</v>
      </c>
      <c r="B4727" s="1" t="s">
        <v>200</v>
      </c>
      <c r="C4727" s="27">
        <v>44256</v>
      </c>
      <c r="D4727" s="1">
        <v>52598</v>
      </c>
      <c r="J4727" s="1" t="s">
        <v>0</v>
      </c>
      <c r="K4727" s="1" t="s">
        <v>49</v>
      </c>
      <c r="L4727" s="1">
        <v>-1</v>
      </c>
      <c r="M4727" s="1">
        <v>1580</v>
      </c>
      <c r="N4727" s="6"/>
      <c r="O4727" s="6">
        <v>1580</v>
      </c>
      <c r="P4727" s="6">
        <v>-234481.24</v>
      </c>
      <c r="R4727" s="31">
        <v>-1580</v>
      </c>
      <c r="S4727" s="28">
        <v>44286</v>
      </c>
    </row>
    <row r="4728" spans="1:19" x14ac:dyDescent="0.2">
      <c r="A4728" s="29">
        <v>44347</v>
      </c>
      <c r="B4728" s="1" t="s">
        <v>178</v>
      </c>
      <c r="C4728" s="27">
        <v>44256</v>
      </c>
      <c r="J4728" s="1" t="s">
        <v>0</v>
      </c>
      <c r="K4728" s="1" t="s">
        <v>48</v>
      </c>
      <c r="N4728" s="6"/>
      <c r="O4728" s="6">
        <v>185.63</v>
      </c>
      <c r="P4728" s="6">
        <v>-234666.87</v>
      </c>
      <c r="R4728" s="31">
        <v>-185.63</v>
      </c>
      <c r="S4728" s="28">
        <v>44286</v>
      </c>
    </row>
    <row r="4729" spans="1:19" x14ac:dyDescent="0.2">
      <c r="A4729" s="29">
        <v>43814</v>
      </c>
      <c r="B4729" s="1" t="s">
        <v>200</v>
      </c>
      <c r="C4729" s="27">
        <v>44257</v>
      </c>
      <c r="D4729" s="1">
        <v>52534</v>
      </c>
      <c r="J4729" s="1" t="s">
        <v>0</v>
      </c>
      <c r="K4729" s="1" t="s">
        <v>49</v>
      </c>
      <c r="L4729" s="1">
        <v>-2.75</v>
      </c>
      <c r="M4729" s="1">
        <v>110</v>
      </c>
      <c r="N4729" s="6"/>
      <c r="O4729" s="6">
        <v>302.5</v>
      </c>
      <c r="P4729" s="6">
        <v>-237030.87</v>
      </c>
      <c r="R4729" s="31">
        <v>-302.5</v>
      </c>
      <c r="S4729" s="28">
        <v>44286</v>
      </c>
    </row>
    <row r="4730" spans="1:19" x14ac:dyDescent="0.2">
      <c r="A4730" s="29">
        <v>43814</v>
      </c>
      <c r="B4730" s="1" t="s">
        <v>200</v>
      </c>
      <c r="C4730" s="27">
        <v>44257</v>
      </c>
      <c r="D4730" s="1">
        <v>52534</v>
      </c>
      <c r="J4730" s="1" t="s">
        <v>0</v>
      </c>
      <c r="K4730" s="1" t="s">
        <v>49</v>
      </c>
      <c r="L4730" s="1">
        <v>-1.75</v>
      </c>
      <c r="M4730" s="1">
        <v>110</v>
      </c>
      <c r="N4730" s="6"/>
      <c r="O4730" s="6">
        <v>192.5</v>
      </c>
      <c r="P4730" s="6">
        <v>-234969.37</v>
      </c>
      <c r="R4730" s="31">
        <v>-192.5</v>
      </c>
      <c r="S4730" s="28">
        <v>44286</v>
      </c>
    </row>
    <row r="4731" spans="1:19" x14ac:dyDescent="0.2">
      <c r="A4731" s="29">
        <v>43814</v>
      </c>
      <c r="B4731" s="1" t="s">
        <v>200</v>
      </c>
      <c r="C4731" s="27">
        <v>44257</v>
      </c>
      <c r="D4731" s="1">
        <v>52534</v>
      </c>
      <c r="J4731" s="1" t="s">
        <v>0</v>
      </c>
      <c r="K4731" s="1" t="s">
        <v>49</v>
      </c>
      <c r="L4731" s="1">
        <v>-1</v>
      </c>
      <c r="M4731" s="1">
        <v>155</v>
      </c>
      <c r="N4731" s="6"/>
      <c r="O4731" s="6">
        <v>155</v>
      </c>
      <c r="P4731" s="6">
        <v>-236728.37</v>
      </c>
      <c r="R4731" s="31">
        <v>-155</v>
      </c>
      <c r="S4731" s="28">
        <v>44286</v>
      </c>
    </row>
    <row r="4732" spans="1:19" x14ac:dyDescent="0.2">
      <c r="A4732" s="29">
        <v>43814</v>
      </c>
      <c r="B4732" s="1" t="s">
        <v>200</v>
      </c>
      <c r="C4732" s="27">
        <v>44257</v>
      </c>
      <c r="D4732" s="1">
        <v>52534</v>
      </c>
      <c r="J4732" s="1" t="s">
        <v>0</v>
      </c>
      <c r="K4732" s="1" t="s">
        <v>49</v>
      </c>
      <c r="L4732" s="1">
        <v>-1</v>
      </c>
      <c r="M4732" s="1">
        <v>110</v>
      </c>
      <c r="N4732" s="6"/>
      <c r="O4732" s="6">
        <v>110</v>
      </c>
      <c r="P4732" s="6">
        <v>-234776.87</v>
      </c>
      <c r="R4732" s="31">
        <v>-110</v>
      </c>
      <c r="S4732" s="28">
        <v>44286</v>
      </c>
    </row>
    <row r="4733" spans="1:19" x14ac:dyDescent="0.2">
      <c r="A4733" s="29">
        <v>43814</v>
      </c>
      <c r="B4733" s="1" t="s">
        <v>200</v>
      </c>
      <c r="C4733" s="27">
        <v>44257</v>
      </c>
      <c r="D4733" s="1">
        <v>52534</v>
      </c>
      <c r="J4733" s="1" t="s">
        <v>0</v>
      </c>
      <c r="K4733" s="1" t="s">
        <v>49</v>
      </c>
      <c r="L4733" s="1">
        <v>-1</v>
      </c>
      <c r="M4733" s="1">
        <v>110</v>
      </c>
      <c r="N4733" s="6"/>
      <c r="O4733" s="6">
        <v>110</v>
      </c>
      <c r="P4733" s="6">
        <v>-237140.87</v>
      </c>
      <c r="R4733" s="31">
        <v>-110</v>
      </c>
      <c r="S4733" s="28">
        <v>44286</v>
      </c>
    </row>
    <row r="4734" spans="1:19" x14ac:dyDescent="0.2">
      <c r="A4734" s="29">
        <v>43849</v>
      </c>
      <c r="B4734" s="1" t="s">
        <v>200</v>
      </c>
      <c r="C4734" s="27">
        <v>44257</v>
      </c>
      <c r="D4734" s="1">
        <v>52544</v>
      </c>
      <c r="J4734" s="1" t="s">
        <v>0</v>
      </c>
      <c r="K4734" s="1" t="s">
        <v>49</v>
      </c>
      <c r="L4734" s="1">
        <v>-4</v>
      </c>
      <c r="M4734" s="1">
        <v>88</v>
      </c>
      <c r="N4734" s="6"/>
      <c r="O4734" s="6">
        <v>352</v>
      </c>
      <c r="P4734" s="6">
        <v>-235321.37</v>
      </c>
      <c r="R4734" s="31">
        <v>-352</v>
      </c>
      <c r="S4734" s="28">
        <v>44286</v>
      </c>
    </row>
    <row r="4735" spans="1:19" x14ac:dyDescent="0.2">
      <c r="A4735" s="29">
        <v>43849</v>
      </c>
      <c r="B4735" s="1" t="s">
        <v>200</v>
      </c>
      <c r="C4735" s="27">
        <v>44257</v>
      </c>
      <c r="D4735" s="1">
        <v>52544</v>
      </c>
      <c r="J4735" s="1" t="s">
        <v>0</v>
      </c>
      <c r="K4735" s="1" t="s">
        <v>49</v>
      </c>
      <c r="L4735" s="1">
        <v>-4</v>
      </c>
      <c r="M4735" s="1">
        <v>88</v>
      </c>
      <c r="N4735" s="6"/>
      <c r="O4735" s="6">
        <v>352</v>
      </c>
      <c r="P4735" s="6">
        <v>-235797.37</v>
      </c>
      <c r="R4735" s="31">
        <v>-352</v>
      </c>
      <c r="S4735" s="28">
        <v>44286</v>
      </c>
    </row>
    <row r="4736" spans="1:19" x14ac:dyDescent="0.2">
      <c r="A4736" s="29">
        <v>43849</v>
      </c>
      <c r="B4736" s="1" t="s">
        <v>200</v>
      </c>
      <c r="C4736" s="27">
        <v>44257</v>
      </c>
      <c r="D4736" s="1">
        <v>52544</v>
      </c>
      <c r="J4736" s="1" t="s">
        <v>0</v>
      </c>
      <c r="K4736" s="1" t="s">
        <v>49</v>
      </c>
      <c r="L4736" s="1">
        <v>-2.75</v>
      </c>
      <c r="M4736" s="1">
        <v>88</v>
      </c>
      <c r="N4736" s="6"/>
      <c r="O4736" s="6">
        <v>242</v>
      </c>
      <c r="P4736" s="6">
        <v>-236295.37</v>
      </c>
      <c r="R4736" s="31">
        <v>-242</v>
      </c>
      <c r="S4736" s="28">
        <v>44286</v>
      </c>
    </row>
    <row r="4737" spans="1:19" x14ac:dyDescent="0.2">
      <c r="A4737" s="29">
        <v>43849</v>
      </c>
      <c r="B4737" s="1" t="s">
        <v>200</v>
      </c>
      <c r="C4737" s="27">
        <v>44257</v>
      </c>
      <c r="D4737" s="1">
        <v>52544</v>
      </c>
      <c r="J4737" s="1" t="s">
        <v>0</v>
      </c>
      <c r="K4737" s="1" t="s">
        <v>49</v>
      </c>
      <c r="L4737" s="1">
        <v>-1.5</v>
      </c>
      <c r="M4737" s="1">
        <v>88</v>
      </c>
      <c r="N4737" s="6"/>
      <c r="O4737" s="6">
        <v>132</v>
      </c>
      <c r="P4737" s="6">
        <v>-235929.37</v>
      </c>
      <c r="R4737" s="31">
        <v>-132</v>
      </c>
      <c r="S4737" s="28">
        <v>44286</v>
      </c>
    </row>
    <row r="4738" spans="1:19" x14ac:dyDescent="0.2">
      <c r="A4738" s="29">
        <v>43849</v>
      </c>
      <c r="B4738" s="1" t="s">
        <v>200</v>
      </c>
      <c r="C4738" s="27">
        <v>44257</v>
      </c>
      <c r="D4738" s="1">
        <v>52544</v>
      </c>
      <c r="J4738" s="1" t="s">
        <v>0</v>
      </c>
      <c r="K4738" s="1" t="s">
        <v>49</v>
      </c>
      <c r="L4738" s="1">
        <v>-1.5</v>
      </c>
      <c r="M4738" s="1">
        <v>88</v>
      </c>
      <c r="N4738" s="6"/>
      <c r="O4738" s="6">
        <v>132</v>
      </c>
      <c r="P4738" s="6">
        <v>-236573.37</v>
      </c>
      <c r="R4738" s="31">
        <v>-132</v>
      </c>
      <c r="S4738" s="28">
        <v>44286</v>
      </c>
    </row>
    <row r="4739" spans="1:19" x14ac:dyDescent="0.2">
      <c r="A4739" s="29">
        <v>43849</v>
      </c>
      <c r="B4739" s="1" t="s">
        <v>200</v>
      </c>
      <c r="C4739" s="27">
        <v>44257</v>
      </c>
      <c r="D4739" s="1">
        <v>52544</v>
      </c>
      <c r="J4739" s="1" t="s">
        <v>0</v>
      </c>
      <c r="K4739" s="1" t="s">
        <v>49</v>
      </c>
      <c r="L4739" s="1">
        <v>-1</v>
      </c>
      <c r="M4739" s="1">
        <v>124</v>
      </c>
      <c r="N4739" s="6"/>
      <c r="O4739" s="6">
        <v>124</v>
      </c>
      <c r="P4739" s="6">
        <v>-235445.37</v>
      </c>
      <c r="R4739" s="31">
        <v>-124</v>
      </c>
      <c r="S4739" s="28">
        <v>44286</v>
      </c>
    </row>
    <row r="4740" spans="1:19" x14ac:dyDescent="0.2">
      <c r="A4740" s="29">
        <v>43849</v>
      </c>
      <c r="B4740" s="1" t="s">
        <v>200</v>
      </c>
      <c r="C4740" s="27">
        <v>44257</v>
      </c>
      <c r="D4740" s="1">
        <v>52544</v>
      </c>
      <c r="J4740" s="1" t="s">
        <v>0</v>
      </c>
      <c r="K4740" s="1" t="s">
        <v>49</v>
      </c>
      <c r="L4740" s="1">
        <v>-1</v>
      </c>
      <c r="M4740" s="1">
        <v>124</v>
      </c>
      <c r="N4740" s="6"/>
      <c r="O4740" s="6">
        <v>124</v>
      </c>
      <c r="P4740" s="6">
        <v>-236053.37</v>
      </c>
      <c r="R4740" s="31">
        <v>-124</v>
      </c>
      <c r="S4740" s="28">
        <v>44286</v>
      </c>
    </row>
    <row r="4741" spans="1:19" x14ac:dyDescent="0.2">
      <c r="A4741" s="29">
        <v>43849</v>
      </c>
      <c r="B4741" s="1" t="s">
        <v>200</v>
      </c>
      <c r="C4741" s="27">
        <v>44257</v>
      </c>
      <c r="D4741" s="1">
        <v>52544</v>
      </c>
      <c r="J4741" s="1" t="s">
        <v>0</v>
      </c>
      <c r="K4741" s="1" t="s">
        <v>49</v>
      </c>
      <c r="L4741" s="1">
        <v>-1</v>
      </c>
      <c r="M4741" s="1">
        <v>124</v>
      </c>
      <c r="N4741" s="6"/>
      <c r="O4741" s="6">
        <v>124</v>
      </c>
      <c r="P4741" s="6">
        <v>-236419.37</v>
      </c>
      <c r="R4741" s="31">
        <v>-124</v>
      </c>
      <c r="S4741" s="28">
        <v>44286</v>
      </c>
    </row>
    <row r="4742" spans="1:19" x14ac:dyDescent="0.2">
      <c r="A4742" s="29">
        <v>43849</v>
      </c>
      <c r="B4742" s="1" t="s">
        <v>200</v>
      </c>
      <c r="C4742" s="27">
        <v>44257</v>
      </c>
      <c r="D4742" s="1">
        <v>52544</v>
      </c>
      <c r="J4742" s="1" t="s">
        <v>0</v>
      </c>
      <c r="K4742" s="1" t="s">
        <v>49</v>
      </c>
      <c r="L4742" s="1">
        <v>-1</v>
      </c>
      <c r="M4742" s="1">
        <v>124</v>
      </c>
      <c r="N4742" s="6"/>
      <c r="O4742" s="6">
        <v>124</v>
      </c>
      <c r="P4742" s="6">
        <v>-237418.87</v>
      </c>
      <c r="R4742" s="31">
        <v>-124</v>
      </c>
      <c r="S4742" s="28">
        <v>44286</v>
      </c>
    </row>
    <row r="4743" spans="1:19" x14ac:dyDescent="0.2">
      <c r="A4743" s="29">
        <v>43849</v>
      </c>
      <c r="B4743" s="1" t="s">
        <v>200</v>
      </c>
      <c r="C4743" s="27">
        <v>44257</v>
      </c>
      <c r="D4743" s="1">
        <v>52544</v>
      </c>
      <c r="J4743" s="1" t="s">
        <v>0</v>
      </c>
      <c r="K4743" s="1" t="s">
        <v>49</v>
      </c>
      <c r="L4743" s="1">
        <v>-1.25</v>
      </c>
      <c r="M4743" s="1">
        <v>88</v>
      </c>
      <c r="N4743" s="6"/>
      <c r="O4743" s="6">
        <v>110</v>
      </c>
      <c r="P4743" s="6">
        <v>-237250.87</v>
      </c>
      <c r="R4743" s="31">
        <v>-110</v>
      </c>
      <c r="S4743" s="28">
        <v>44286</v>
      </c>
    </row>
    <row r="4744" spans="1:19" x14ac:dyDescent="0.2">
      <c r="A4744" s="29">
        <v>43849</v>
      </c>
      <c r="B4744" s="1" t="s">
        <v>200</v>
      </c>
      <c r="C4744" s="27">
        <v>44257</v>
      </c>
      <c r="D4744" s="1">
        <v>52544</v>
      </c>
      <c r="J4744" s="1" t="s">
        <v>0</v>
      </c>
      <c r="K4744" s="1" t="s">
        <v>49</v>
      </c>
      <c r="L4744" s="1">
        <v>-1.25</v>
      </c>
      <c r="M4744" s="1">
        <v>88</v>
      </c>
      <c r="N4744" s="6"/>
      <c r="O4744" s="6">
        <v>110</v>
      </c>
      <c r="P4744" s="6">
        <v>-237528.87</v>
      </c>
      <c r="R4744" s="31">
        <v>-110</v>
      </c>
      <c r="S4744" s="28">
        <v>44286</v>
      </c>
    </row>
    <row r="4745" spans="1:19" x14ac:dyDescent="0.2">
      <c r="A4745" s="29">
        <v>43849</v>
      </c>
      <c r="B4745" s="1" t="s">
        <v>200</v>
      </c>
      <c r="C4745" s="27">
        <v>44257</v>
      </c>
      <c r="D4745" s="1">
        <v>52544</v>
      </c>
      <c r="J4745" s="1" t="s">
        <v>0</v>
      </c>
      <c r="K4745" s="1" t="s">
        <v>49</v>
      </c>
      <c r="L4745" s="1">
        <v>-0.5</v>
      </c>
      <c r="M4745" s="1">
        <v>88</v>
      </c>
      <c r="N4745" s="6"/>
      <c r="O4745" s="6">
        <v>44</v>
      </c>
      <c r="P4745" s="6">
        <v>-237294.87</v>
      </c>
      <c r="R4745" s="31">
        <v>-44</v>
      </c>
      <c r="S4745" s="28">
        <v>44286</v>
      </c>
    </row>
    <row r="4746" spans="1:19" x14ac:dyDescent="0.2">
      <c r="A4746" s="29">
        <v>43849</v>
      </c>
      <c r="B4746" s="1" t="s">
        <v>200</v>
      </c>
      <c r="C4746" s="27">
        <v>44257</v>
      </c>
      <c r="D4746" s="1">
        <v>52544</v>
      </c>
      <c r="J4746" s="1" t="s">
        <v>0</v>
      </c>
      <c r="K4746" s="1" t="s">
        <v>49</v>
      </c>
      <c r="L4746" s="1">
        <v>-0.25</v>
      </c>
      <c r="M4746" s="1">
        <v>88</v>
      </c>
      <c r="N4746" s="6"/>
      <c r="O4746" s="6">
        <v>22</v>
      </c>
      <c r="P4746" s="6">
        <v>-236441.37</v>
      </c>
      <c r="R4746" s="31">
        <v>-22</v>
      </c>
      <c r="S4746" s="28">
        <v>44286</v>
      </c>
    </row>
    <row r="4747" spans="1:19" x14ac:dyDescent="0.2">
      <c r="A4747" s="29">
        <v>43962</v>
      </c>
      <c r="B4747" s="1" t="s">
        <v>623</v>
      </c>
      <c r="C4747" s="27">
        <v>44260</v>
      </c>
      <c r="D4747" s="1">
        <v>93</v>
      </c>
      <c r="J4747" s="1" t="s">
        <v>0</v>
      </c>
      <c r="K4747" s="1" t="s">
        <v>121</v>
      </c>
      <c r="N4747" s="6">
        <v>8.64</v>
      </c>
      <c r="O4747" s="6"/>
      <c r="P4747" s="6">
        <v>-237520.23</v>
      </c>
      <c r="R4747" s="31">
        <v>8.64</v>
      </c>
      <c r="S4747" s="28">
        <v>44286</v>
      </c>
    </row>
    <row r="4748" spans="1:19" x14ac:dyDescent="0.2">
      <c r="A4748" s="29">
        <v>43940</v>
      </c>
      <c r="B4748" s="1" t="s">
        <v>200</v>
      </c>
      <c r="C4748" s="27">
        <v>44265</v>
      </c>
      <c r="D4748" s="1">
        <v>52602</v>
      </c>
      <c r="J4748" s="1" t="s">
        <v>0</v>
      </c>
      <c r="K4748" s="1" t="s">
        <v>49</v>
      </c>
      <c r="L4748" s="1">
        <v>-7</v>
      </c>
      <c r="M4748" s="1">
        <v>88</v>
      </c>
      <c r="N4748" s="6"/>
      <c r="O4748" s="6">
        <v>616</v>
      </c>
      <c r="P4748" s="6">
        <v>-238348.23</v>
      </c>
      <c r="R4748" s="31">
        <v>-616</v>
      </c>
      <c r="S4748" s="28">
        <v>44286</v>
      </c>
    </row>
    <row r="4749" spans="1:19" x14ac:dyDescent="0.2">
      <c r="A4749" s="29">
        <v>43940</v>
      </c>
      <c r="B4749" s="1" t="s">
        <v>200</v>
      </c>
      <c r="C4749" s="27">
        <v>44265</v>
      </c>
      <c r="D4749" s="1">
        <v>52602</v>
      </c>
      <c r="J4749" s="1" t="s">
        <v>0</v>
      </c>
      <c r="K4749" s="1" t="s">
        <v>49</v>
      </c>
      <c r="L4749" s="1">
        <v>-6.75</v>
      </c>
      <c r="M4749" s="1">
        <v>88</v>
      </c>
      <c r="N4749" s="6"/>
      <c r="O4749" s="6">
        <v>594</v>
      </c>
      <c r="P4749" s="6">
        <v>-239344.23</v>
      </c>
      <c r="R4749" s="31">
        <v>-594</v>
      </c>
      <c r="S4749" s="28">
        <v>44286</v>
      </c>
    </row>
    <row r="4750" spans="1:19" x14ac:dyDescent="0.2">
      <c r="A4750" s="29">
        <v>43940</v>
      </c>
      <c r="B4750" s="1" t="s">
        <v>200</v>
      </c>
      <c r="C4750" s="27">
        <v>44265</v>
      </c>
      <c r="D4750" s="1">
        <v>52602</v>
      </c>
      <c r="J4750" s="1" t="s">
        <v>0</v>
      </c>
      <c r="K4750" s="1" t="s">
        <v>49</v>
      </c>
      <c r="L4750" s="1">
        <v>-1.75</v>
      </c>
      <c r="M4750" s="1">
        <v>88</v>
      </c>
      <c r="N4750" s="6"/>
      <c r="O4750" s="6">
        <v>154</v>
      </c>
      <c r="P4750" s="6">
        <v>-238626.23</v>
      </c>
      <c r="R4750" s="31">
        <v>-154</v>
      </c>
      <c r="S4750" s="28">
        <v>44286</v>
      </c>
    </row>
    <row r="4751" spans="1:19" x14ac:dyDescent="0.2">
      <c r="A4751" s="29">
        <v>43940</v>
      </c>
      <c r="B4751" s="1" t="s">
        <v>200</v>
      </c>
      <c r="C4751" s="27">
        <v>44265</v>
      </c>
      <c r="D4751" s="1">
        <v>52602</v>
      </c>
      <c r="J4751" s="1" t="s">
        <v>0</v>
      </c>
      <c r="K4751" s="1" t="s">
        <v>49</v>
      </c>
      <c r="L4751" s="1">
        <v>-1</v>
      </c>
      <c r="M4751" s="1">
        <v>124</v>
      </c>
      <c r="N4751" s="6"/>
      <c r="O4751" s="6">
        <v>124</v>
      </c>
      <c r="P4751" s="6">
        <v>-237732.23</v>
      </c>
      <c r="R4751" s="31">
        <v>-124</v>
      </c>
      <c r="S4751" s="28">
        <v>44286</v>
      </c>
    </row>
    <row r="4752" spans="1:19" x14ac:dyDescent="0.2">
      <c r="A4752" s="29">
        <v>43940</v>
      </c>
      <c r="B4752" s="1" t="s">
        <v>200</v>
      </c>
      <c r="C4752" s="27">
        <v>44265</v>
      </c>
      <c r="D4752" s="1">
        <v>52602</v>
      </c>
      <c r="J4752" s="1" t="s">
        <v>0</v>
      </c>
      <c r="K4752" s="1" t="s">
        <v>49</v>
      </c>
      <c r="L4752" s="1">
        <v>-1</v>
      </c>
      <c r="M4752" s="1">
        <v>124</v>
      </c>
      <c r="N4752" s="6"/>
      <c r="O4752" s="6">
        <v>124</v>
      </c>
      <c r="P4752" s="6">
        <v>-238472.23</v>
      </c>
      <c r="R4752" s="31">
        <v>-124</v>
      </c>
      <c r="S4752" s="28">
        <v>44286</v>
      </c>
    </row>
    <row r="4753" spans="1:19" x14ac:dyDescent="0.2">
      <c r="A4753" s="29">
        <v>43940</v>
      </c>
      <c r="B4753" s="1" t="s">
        <v>200</v>
      </c>
      <c r="C4753" s="27">
        <v>44265</v>
      </c>
      <c r="D4753" s="1">
        <v>52602</v>
      </c>
      <c r="J4753" s="1" t="s">
        <v>0</v>
      </c>
      <c r="K4753" s="1" t="s">
        <v>49</v>
      </c>
      <c r="L4753" s="1">
        <v>-1</v>
      </c>
      <c r="M4753" s="1">
        <v>124</v>
      </c>
      <c r="N4753" s="6"/>
      <c r="O4753" s="6">
        <v>124</v>
      </c>
      <c r="P4753" s="6">
        <v>-238750.23</v>
      </c>
      <c r="R4753" s="31">
        <v>-124</v>
      </c>
      <c r="S4753" s="28">
        <v>44286</v>
      </c>
    </row>
    <row r="4754" spans="1:19" x14ac:dyDescent="0.2">
      <c r="A4754" s="29">
        <v>43940</v>
      </c>
      <c r="B4754" s="1" t="s">
        <v>200</v>
      </c>
      <c r="C4754" s="27">
        <v>44265</v>
      </c>
      <c r="D4754" s="1">
        <v>52602</v>
      </c>
      <c r="J4754" s="1" t="s">
        <v>0</v>
      </c>
      <c r="K4754" s="1" t="s">
        <v>49</v>
      </c>
      <c r="L4754" s="1">
        <v>-1</v>
      </c>
      <c r="M4754" s="1">
        <v>88</v>
      </c>
      <c r="N4754" s="6"/>
      <c r="O4754" s="6">
        <v>88</v>
      </c>
      <c r="P4754" s="6">
        <v>-237608.23</v>
      </c>
      <c r="R4754" s="31">
        <v>-88</v>
      </c>
      <c r="S4754" s="28">
        <v>44286</v>
      </c>
    </row>
    <row r="4755" spans="1:19" x14ac:dyDescent="0.2">
      <c r="A4755" s="29">
        <v>44123</v>
      </c>
      <c r="B4755" s="1" t="s">
        <v>200</v>
      </c>
      <c r="C4755" s="27">
        <v>44265</v>
      </c>
      <c r="D4755" s="1">
        <v>52607</v>
      </c>
      <c r="J4755" s="1" t="s">
        <v>0</v>
      </c>
      <c r="K4755" s="1" t="s">
        <v>49</v>
      </c>
      <c r="L4755" s="1">
        <v>-2.75</v>
      </c>
      <c r="M4755" s="1">
        <v>88</v>
      </c>
      <c r="N4755" s="6"/>
      <c r="O4755" s="6">
        <v>242</v>
      </c>
      <c r="P4755" s="6">
        <v>-239864.23</v>
      </c>
      <c r="R4755" s="31">
        <v>-242</v>
      </c>
      <c r="S4755" s="28">
        <v>44286</v>
      </c>
    </row>
    <row r="4756" spans="1:19" x14ac:dyDescent="0.2">
      <c r="A4756" s="29">
        <v>44123</v>
      </c>
      <c r="B4756" s="1" t="s">
        <v>200</v>
      </c>
      <c r="C4756" s="27">
        <v>44265</v>
      </c>
      <c r="D4756" s="1">
        <v>52607</v>
      </c>
      <c r="J4756" s="1" t="s">
        <v>0</v>
      </c>
      <c r="K4756" s="1" t="s">
        <v>49</v>
      </c>
      <c r="L4756" s="1">
        <v>-1.75</v>
      </c>
      <c r="M4756" s="1">
        <v>88</v>
      </c>
      <c r="N4756" s="6"/>
      <c r="O4756" s="6">
        <v>154</v>
      </c>
      <c r="P4756" s="6">
        <v>-239622.23</v>
      </c>
      <c r="R4756" s="31">
        <v>-154</v>
      </c>
      <c r="S4756" s="28">
        <v>44286</v>
      </c>
    </row>
    <row r="4757" spans="1:19" x14ac:dyDescent="0.2">
      <c r="A4757" s="29">
        <v>44123</v>
      </c>
      <c r="B4757" s="1" t="s">
        <v>200</v>
      </c>
      <c r="C4757" s="27">
        <v>44265</v>
      </c>
      <c r="D4757" s="1">
        <v>52607</v>
      </c>
      <c r="J4757" s="1" t="s">
        <v>0</v>
      </c>
      <c r="K4757" s="1" t="s">
        <v>49</v>
      </c>
      <c r="L4757" s="1">
        <v>-1</v>
      </c>
      <c r="M4757" s="1">
        <v>124</v>
      </c>
      <c r="N4757" s="6"/>
      <c r="O4757" s="6">
        <v>124</v>
      </c>
      <c r="P4757" s="6">
        <v>-239468.23</v>
      </c>
      <c r="R4757" s="31">
        <v>-124</v>
      </c>
      <c r="S4757" s="28">
        <v>44286</v>
      </c>
    </row>
    <row r="4758" spans="1:19" x14ac:dyDescent="0.2">
      <c r="A4758" s="29">
        <v>44123</v>
      </c>
      <c r="B4758" s="1" t="s">
        <v>200</v>
      </c>
      <c r="C4758" s="27">
        <v>44265</v>
      </c>
      <c r="D4758" s="1">
        <v>52607</v>
      </c>
      <c r="J4758" s="1" t="s">
        <v>0</v>
      </c>
      <c r="K4758" s="1" t="s">
        <v>49</v>
      </c>
      <c r="L4758" s="1">
        <v>-1</v>
      </c>
      <c r="M4758" s="1">
        <v>124</v>
      </c>
      <c r="N4758" s="6"/>
      <c r="O4758" s="6">
        <v>124</v>
      </c>
      <c r="P4758" s="6">
        <v>-239988.23</v>
      </c>
      <c r="R4758" s="31">
        <v>-124</v>
      </c>
      <c r="S4758" s="28">
        <v>44286</v>
      </c>
    </row>
    <row r="4759" spans="1:19" x14ac:dyDescent="0.2">
      <c r="A4759" s="29">
        <v>44123</v>
      </c>
      <c r="B4759" s="1" t="s">
        <v>200</v>
      </c>
      <c r="C4759" s="27">
        <v>44265</v>
      </c>
      <c r="D4759" s="1">
        <v>52607</v>
      </c>
      <c r="J4759" s="1" t="s">
        <v>0</v>
      </c>
      <c r="K4759" s="1" t="s">
        <v>49</v>
      </c>
      <c r="L4759" s="1">
        <v>-1</v>
      </c>
      <c r="M4759" s="1">
        <v>118</v>
      </c>
      <c r="N4759" s="6"/>
      <c r="O4759" s="6">
        <v>118</v>
      </c>
      <c r="P4759" s="6">
        <v>-240157.23</v>
      </c>
      <c r="R4759" s="31">
        <v>-118</v>
      </c>
      <c r="S4759" s="28">
        <v>44286</v>
      </c>
    </row>
    <row r="4760" spans="1:19" x14ac:dyDescent="0.2">
      <c r="A4760" s="29">
        <v>44123</v>
      </c>
      <c r="B4760" s="1" t="s">
        <v>200</v>
      </c>
      <c r="C4760" s="27">
        <v>44265</v>
      </c>
      <c r="D4760" s="1">
        <v>52607</v>
      </c>
      <c r="J4760" s="1" t="s">
        <v>0</v>
      </c>
      <c r="K4760" s="1" t="s">
        <v>49</v>
      </c>
      <c r="L4760" s="1">
        <v>-1</v>
      </c>
      <c r="M4760" s="1">
        <v>29</v>
      </c>
      <c r="N4760" s="6"/>
      <c r="O4760" s="6">
        <v>29</v>
      </c>
      <c r="P4760" s="6">
        <v>-240017.23</v>
      </c>
      <c r="R4760" s="31">
        <v>-29</v>
      </c>
      <c r="S4760" s="28">
        <v>44286</v>
      </c>
    </row>
    <row r="4761" spans="1:19" x14ac:dyDescent="0.2">
      <c r="A4761" s="29">
        <v>44123</v>
      </c>
      <c r="B4761" s="1" t="s">
        <v>200</v>
      </c>
      <c r="C4761" s="27">
        <v>44265</v>
      </c>
      <c r="D4761" s="1">
        <v>52607</v>
      </c>
      <c r="J4761" s="1" t="s">
        <v>0</v>
      </c>
      <c r="K4761" s="1" t="s">
        <v>49</v>
      </c>
      <c r="L4761" s="1">
        <v>-1</v>
      </c>
      <c r="M4761" s="1">
        <v>22</v>
      </c>
      <c r="N4761" s="6"/>
      <c r="O4761" s="6">
        <v>22</v>
      </c>
      <c r="P4761" s="6">
        <v>-240039.23</v>
      </c>
      <c r="R4761" s="31">
        <v>-22</v>
      </c>
      <c r="S4761" s="28">
        <v>44286</v>
      </c>
    </row>
    <row r="4762" spans="1:19" x14ac:dyDescent="0.2">
      <c r="A4762" s="29">
        <v>44126</v>
      </c>
      <c r="B4762" s="1" t="s">
        <v>200</v>
      </c>
      <c r="C4762" s="27">
        <v>44265</v>
      </c>
      <c r="D4762" s="1">
        <v>52608</v>
      </c>
      <c r="J4762" s="1" t="s">
        <v>0</v>
      </c>
      <c r="K4762" s="1" t="s">
        <v>49</v>
      </c>
      <c r="L4762" s="1">
        <v>-1</v>
      </c>
      <c r="M4762" s="1">
        <v>2480.94</v>
      </c>
      <c r="N4762" s="6"/>
      <c r="O4762" s="6">
        <v>2480.94</v>
      </c>
      <c r="P4762" s="6">
        <v>-242638.17</v>
      </c>
      <c r="R4762" s="31">
        <v>-2480.94</v>
      </c>
      <c r="S4762" s="28">
        <v>44286</v>
      </c>
    </row>
    <row r="4763" spans="1:19" x14ac:dyDescent="0.2">
      <c r="A4763" s="29">
        <v>44126</v>
      </c>
      <c r="B4763" s="1" t="s">
        <v>200</v>
      </c>
      <c r="C4763" s="27">
        <v>44265</v>
      </c>
      <c r="D4763" s="1">
        <v>52608</v>
      </c>
      <c r="J4763" s="1" t="s">
        <v>0</v>
      </c>
      <c r="K4763" s="1" t="s">
        <v>49</v>
      </c>
      <c r="L4763" s="1">
        <v>-1</v>
      </c>
      <c r="M4763" s="1">
        <v>88</v>
      </c>
      <c r="N4763" s="6"/>
      <c r="O4763" s="6">
        <v>88</v>
      </c>
      <c r="P4763" s="6">
        <v>-242726.17</v>
      </c>
      <c r="R4763" s="31">
        <v>-88</v>
      </c>
      <c r="S4763" s="28">
        <v>44286</v>
      </c>
    </row>
    <row r="4764" spans="1:19" x14ac:dyDescent="0.2">
      <c r="A4764" s="29">
        <v>44128</v>
      </c>
      <c r="B4764" s="1" t="s">
        <v>200</v>
      </c>
      <c r="C4764" s="27">
        <v>44265</v>
      </c>
      <c r="D4764" s="1">
        <v>52610</v>
      </c>
      <c r="J4764" s="1" t="s">
        <v>0</v>
      </c>
      <c r="K4764" s="1" t="s">
        <v>49</v>
      </c>
      <c r="L4764" s="1">
        <v>-1</v>
      </c>
      <c r="M4764" s="1">
        <v>110</v>
      </c>
      <c r="N4764" s="6"/>
      <c r="O4764" s="6">
        <v>110</v>
      </c>
      <c r="P4764" s="6">
        <v>-242836.17</v>
      </c>
      <c r="R4764" s="31">
        <v>-110</v>
      </c>
      <c r="S4764" s="28">
        <v>44286</v>
      </c>
    </row>
    <row r="4765" spans="1:19" x14ac:dyDescent="0.2">
      <c r="A4765" s="29">
        <v>44130</v>
      </c>
      <c r="B4765" s="1" t="s">
        <v>200</v>
      </c>
      <c r="C4765" s="27">
        <v>44265</v>
      </c>
      <c r="D4765" s="1">
        <v>52201</v>
      </c>
      <c r="J4765" s="1" t="s">
        <v>0</v>
      </c>
      <c r="K4765" s="1" t="s">
        <v>49</v>
      </c>
      <c r="L4765" s="1">
        <v>-1</v>
      </c>
      <c r="M4765" s="1">
        <v>22</v>
      </c>
      <c r="N4765" s="6"/>
      <c r="O4765" s="6">
        <v>22</v>
      </c>
      <c r="P4765" s="6">
        <v>-242858.17</v>
      </c>
      <c r="R4765" s="31">
        <v>-22</v>
      </c>
      <c r="S4765" s="28">
        <v>44286</v>
      </c>
    </row>
    <row r="4766" spans="1:19" x14ac:dyDescent="0.2">
      <c r="A4766" s="29">
        <v>44151</v>
      </c>
      <c r="B4766" s="1" t="s">
        <v>200</v>
      </c>
      <c r="C4766" s="27">
        <v>44267</v>
      </c>
      <c r="D4766" s="1">
        <v>52616</v>
      </c>
      <c r="J4766" s="1" t="s">
        <v>0</v>
      </c>
      <c r="K4766" s="1" t="s">
        <v>49</v>
      </c>
      <c r="L4766" s="1">
        <v>-1</v>
      </c>
      <c r="M4766" s="1">
        <v>138</v>
      </c>
      <c r="N4766" s="6"/>
      <c r="O4766" s="6">
        <v>138</v>
      </c>
      <c r="P4766" s="6">
        <v>-242996.17</v>
      </c>
      <c r="R4766" s="31">
        <v>-138</v>
      </c>
      <c r="S4766" s="28">
        <v>44286</v>
      </c>
    </row>
    <row r="4767" spans="1:19" x14ac:dyDescent="0.2">
      <c r="A4767" s="29">
        <v>44151</v>
      </c>
      <c r="B4767" s="1" t="s">
        <v>200</v>
      </c>
      <c r="C4767" s="27">
        <v>44267</v>
      </c>
      <c r="D4767" s="1">
        <v>52616</v>
      </c>
      <c r="J4767" s="1" t="s">
        <v>0</v>
      </c>
      <c r="K4767" s="1" t="s">
        <v>49</v>
      </c>
      <c r="L4767" s="1">
        <v>-1</v>
      </c>
      <c r="M4767" s="1">
        <v>124</v>
      </c>
      <c r="N4767" s="6"/>
      <c r="O4767" s="6">
        <v>124</v>
      </c>
      <c r="P4767" s="6">
        <v>-243164.17</v>
      </c>
      <c r="R4767" s="31">
        <v>-124</v>
      </c>
      <c r="S4767" s="28">
        <v>44286</v>
      </c>
    </row>
    <row r="4768" spans="1:19" x14ac:dyDescent="0.2">
      <c r="A4768" s="29">
        <v>44151</v>
      </c>
      <c r="B4768" s="1" t="s">
        <v>200</v>
      </c>
      <c r="C4768" s="27">
        <v>44267</v>
      </c>
      <c r="D4768" s="1">
        <v>52616</v>
      </c>
      <c r="J4768" s="1" t="s">
        <v>0</v>
      </c>
      <c r="K4768" s="1" t="s">
        <v>49</v>
      </c>
      <c r="L4768" s="1">
        <v>-1</v>
      </c>
      <c r="M4768" s="1">
        <v>124</v>
      </c>
      <c r="N4768" s="6"/>
      <c r="O4768" s="6">
        <v>124</v>
      </c>
      <c r="P4768" s="6">
        <v>-243332.17</v>
      </c>
      <c r="R4768" s="31">
        <v>-124</v>
      </c>
      <c r="S4768" s="28">
        <v>44286</v>
      </c>
    </row>
    <row r="4769" spans="1:19" x14ac:dyDescent="0.2">
      <c r="A4769" s="29">
        <v>44151</v>
      </c>
      <c r="B4769" s="1" t="s">
        <v>200</v>
      </c>
      <c r="C4769" s="27">
        <v>44267</v>
      </c>
      <c r="D4769" s="1">
        <v>52616</v>
      </c>
      <c r="J4769" s="1" t="s">
        <v>0</v>
      </c>
      <c r="K4769" s="1" t="s">
        <v>49</v>
      </c>
      <c r="L4769" s="1">
        <v>-0.5</v>
      </c>
      <c r="M4769" s="1">
        <v>88</v>
      </c>
      <c r="N4769" s="6"/>
      <c r="O4769" s="6">
        <v>44</v>
      </c>
      <c r="P4769" s="6">
        <v>-243040.17</v>
      </c>
      <c r="R4769" s="31">
        <v>-44</v>
      </c>
      <c r="S4769" s="28">
        <v>44286</v>
      </c>
    </row>
    <row r="4770" spans="1:19" x14ac:dyDescent="0.2">
      <c r="A4770" s="29">
        <v>44151</v>
      </c>
      <c r="B4770" s="1" t="s">
        <v>200</v>
      </c>
      <c r="C4770" s="27">
        <v>44267</v>
      </c>
      <c r="D4770" s="1">
        <v>52616</v>
      </c>
      <c r="J4770" s="1" t="s">
        <v>0</v>
      </c>
      <c r="K4770" s="1" t="s">
        <v>49</v>
      </c>
      <c r="L4770" s="1">
        <v>-0.5</v>
      </c>
      <c r="M4770" s="1">
        <v>88</v>
      </c>
      <c r="N4770" s="6"/>
      <c r="O4770" s="6">
        <v>44</v>
      </c>
      <c r="P4770" s="6">
        <v>-243208.17</v>
      </c>
      <c r="R4770" s="31">
        <v>-44</v>
      </c>
      <c r="S4770" s="28">
        <v>44286</v>
      </c>
    </row>
    <row r="4771" spans="1:19" x14ac:dyDescent="0.2">
      <c r="A4771" s="29">
        <v>43403</v>
      </c>
      <c r="B4771" s="1" t="s">
        <v>200</v>
      </c>
      <c r="C4771" s="27">
        <v>44270</v>
      </c>
      <c r="D4771" s="1">
        <v>52424</v>
      </c>
      <c r="J4771" s="1" t="s">
        <v>0</v>
      </c>
      <c r="K4771" s="1" t="s">
        <v>49</v>
      </c>
      <c r="L4771" s="1">
        <v>-0.5</v>
      </c>
      <c r="M4771" s="1">
        <v>99</v>
      </c>
      <c r="N4771" s="6"/>
      <c r="O4771" s="6">
        <v>49.5</v>
      </c>
      <c r="P4771" s="6">
        <v>-243381.67</v>
      </c>
      <c r="R4771" s="31">
        <v>-49.5</v>
      </c>
      <c r="S4771" s="28">
        <v>44286</v>
      </c>
    </row>
    <row r="4772" spans="1:19" x14ac:dyDescent="0.2">
      <c r="A4772" s="29">
        <v>43403</v>
      </c>
      <c r="B4772" s="1" t="s">
        <v>200</v>
      </c>
      <c r="C4772" s="27">
        <v>44270</v>
      </c>
      <c r="D4772" s="1">
        <v>52424</v>
      </c>
      <c r="J4772" s="1" t="s">
        <v>0</v>
      </c>
      <c r="K4772" s="1" t="s">
        <v>49</v>
      </c>
      <c r="L4772" s="1">
        <v>-1</v>
      </c>
      <c r="M4772" s="1">
        <v>-49.5</v>
      </c>
      <c r="N4772" s="6">
        <v>49.5</v>
      </c>
      <c r="O4772" s="6"/>
      <c r="P4772" s="6">
        <v>-247310.67</v>
      </c>
      <c r="R4772" s="31">
        <v>49.5</v>
      </c>
      <c r="S4772" s="28">
        <v>44286</v>
      </c>
    </row>
    <row r="4773" spans="1:19" x14ac:dyDescent="0.2">
      <c r="A4773" s="29">
        <v>43938</v>
      </c>
      <c r="B4773" s="1" t="s">
        <v>200</v>
      </c>
      <c r="C4773" s="27">
        <v>44270</v>
      </c>
      <c r="D4773" s="1">
        <v>52600</v>
      </c>
      <c r="J4773" s="1" t="s">
        <v>0</v>
      </c>
      <c r="K4773" s="1" t="s">
        <v>49</v>
      </c>
      <c r="L4773" s="1">
        <v>-2.5</v>
      </c>
      <c r="M4773" s="1">
        <v>110</v>
      </c>
      <c r="N4773" s="6"/>
      <c r="O4773" s="6">
        <v>275</v>
      </c>
      <c r="P4773" s="6">
        <v>-244114.17</v>
      </c>
      <c r="R4773" s="31">
        <v>-275</v>
      </c>
      <c r="S4773" s="28">
        <v>44286</v>
      </c>
    </row>
    <row r="4774" spans="1:19" x14ac:dyDescent="0.2">
      <c r="A4774" s="29">
        <v>43938</v>
      </c>
      <c r="B4774" s="1" t="s">
        <v>200</v>
      </c>
      <c r="C4774" s="27">
        <v>44270</v>
      </c>
      <c r="D4774" s="1">
        <v>52600</v>
      </c>
      <c r="J4774" s="1" t="s">
        <v>0</v>
      </c>
      <c r="K4774" s="1" t="s">
        <v>49</v>
      </c>
      <c r="L4774" s="1">
        <v>-1</v>
      </c>
      <c r="M4774" s="1">
        <v>155</v>
      </c>
      <c r="N4774" s="6"/>
      <c r="O4774" s="6">
        <v>155</v>
      </c>
      <c r="P4774" s="6">
        <v>-243839.17</v>
      </c>
      <c r="R4774" s="31">
        <v>-155</v>
      </c>
      <c r="S4774" s="28">
        <v>44286</v>
      </c>
    </row>
    <row r="4775" spans="1:19" x14ac:dyDescent="0.2">
      <c r="A4775" s="29">
        <v>43938</v>
      </c>
      <c r="B4775" s="1" t="s">
        <v>200</v>
      </c>
      <c r="C4775" s="27">
        <v>44270</v>
      </c>
      <c r="D4775" s="1">
        <v>52600</v>
      </c>
      <c r="J4775" s="1" t="s">
        <v>0</v>
      </c>
      <c r="K4775" s="1" t="s">
        <v>49</v>
      </c>
      <c r="L4775" s="1">
        <v>-1</v>
      </c>
      <c r="M4775" s="1">
        <v>155</v>
      </c>
      <c r="N4775" s="6"/>
      <c r="O4775" s="6">
        <v>155</v>
      </c>
      <c r="P4775" s="6">
        <v>-246217.17</v>
      </c>
      <c r="R4775" s="31">
        <v>-155</v>
      </c>
      <c r="S4775" s="28">
        <v>44286</v>
      </c>
    </row>
    <row r="4776" spans="1:19" x14ac:dyDescent="0.2">
      <c r="A4776" s="29">
        <v>43938</v>
      </c>
      <c r="B4776" s="1" t="s">
        <v>200</v>
      </c>
      <c r="C4776" s="27">
        <v>44270</v>
      </c>
      <c r="D4776" s="1">
        <v>52600</v>
      </c>
      <c r="J4776" s="1" t="s">
        <v>0</v>
      </c>
      <c r="K4776" s="1" t="s">
        <v>49</v>
      </c>
      <c r="L4776" s="1">
        <v>-2</v>
      </c>
      <c r="M4776" s="1">
        <v>66</v>
      </c>
      <c r="N4776" s="6"/>
      <c r="O4776" s="6">
        <v>132</v>
      </c>
      <c r="P4776" s="6">
        <v>-244246.17</v>
      </c>
      <c r="R4776" s="31">
        <v>-132</v>
      </c>
      <c r="S4776" s="28">
        <v>44286</v>
      </c>
    </row>
    <row r="4777" spans="1:19" x14ac:dyDescent="0.2">
      <c r="A4777" s="29">
        <v>43938</v>
      </c>
      <c r="B4777" s="1" t="s">
        <v>200</v>
      </c>
      <c r="C4777" s="27">
        <v>44270</v>
      </c>
      <c r="D4777" s="1">
        <v>52600</v>
      </c>
      <c r="J4777" s="1" t="s">
        <v>0</v>
      </c>
      <c r="K4777" s="1" t="s">
        <v>49</v>
      </c>
      <c r="L4777" s="1">
        <v>-0.75</v>
      </c>
      <c r="M4777" s="1">
        <v>110</v>
      </c>
      <c r="N4777" s="6"/>
      <c r="O4777" s="6">
        <v>82.5</v>
      </c>
      <c r="P4777" s="6">
        <v>-243464.17</v>
      </c>
      <c r="R4777" s="31">
        <v>-82.5</v>
      </c>
      <c r="S4777" s="28">
        <v>44286</v>
      </c>
    </row>
    <row r="4778" spans="1:19" x14ac:dyDescent="0.2">
      <c r="A4778" s="29">
        <v>43938</v>
      </c>
      <c r="B4778" s="1" t="s">
        <v>200</v>
      </c>
      <c r="C4778" s="27">
        <v>44270</v>
      </c>
      <c r="D4778" s="1">
        <v>52600</v>
      </c>
      <c r="J4778" s="1" t="s">
        <v>0</v>
      </c>
      <c r="K4778" s="1" t="s">
        <v>49</v>
      </c>
      <c r="L4778" s="1">
        <v>-0.75</v>
      </c>
      <c r="M4778" s="1">
        <v>110</v>
      </c>
      <c r="N4778" s="6"/>
      <c r="O4778" s="6">
        <v>82.5</v>
      </c>
      <c r="P4778" s="6">
        <v>-246299.67</v>
      </c>
      <c r="R4778" s="31">
        <v>-82.5</v>
      </c>
      <c r="S4778" s="28">
        <v>44286</v>
      </c>
    </row>
    <row r="4779" spans="1:19" x14ac:dyDescent="0.2">
      <c r="A4779" s="29">
        <v>43938</v>
      </c>
      <c r="B4779" s="1" t="s">
        <v>200</v>
      </c>
      <c r="C4779" s="27">
        <v>44270</v>
      </c>
      <c r="D4779" s="1">
        <v>52600</v>
      </c>
      <c r="J4779" s="1" t="s">
        <v>0</v>
      </c>
      <c r="K4779" s="1" t="s">
        <v>49</v>
      </c>
      <c r="L4779" s="1">
        <v>-2</v>
      </c>
      <c r="M4779" s="1">
        <v>16</v>
      </c>
      <c r="N4779" s="6"/>
      <c r="O4779" s="6">
        <v>32</v>
      </c>
      <c r="P4779" s="6">
        <v>-244278.17</v>
      </c>
      <c r="R4779" s="31">
        <v>-32</v>
      </c>
      <c r="S4779" s="28">
        <v>44286</v>
      </c>
    </row>
    <row r="4780" spans="1:19" x14ac:dyDescent="0.2">
      <c r="A4780" s="29">
        <v>43939</v>
      </c>
      <c r="B4780" s="1" t="s">
        <v>200</v>
      </c>
      <c r="C4780" s="27">
        <v>44270</v>
      </c>
      <c r="D4780" s="1">
        <v>52601</v>
      </c>
      <c r="J4780" s="1" t="s">
        <v>0</v>
      </c>
      <c r="K4780" s="1" t="s">
        <v>49</v>
      </c>
      <c r="L4780" s="1">
        <v>-2.75</v>
      </c>
      <c r="M4780" s="1">
        <v>88</v>
      </c>
      <c r="N4780" s="6"/>
      <c r="O4780" s="6">
        <v>242</v>
      </c>
      <c r="P4780" s="6">
        <v>-245006.17</v>
      </c>
      <c r="R4780" s="31">
        <v>-242</v>
      </c>
      <c r="S4780" s="28">
        <v>44286</v>
      </c>
    </row>
    <row r="4781" spans="1:19" x14ac:dyDescent="0.2">
      <c r="A4781" s="29">
        <v>43939</v>
      </c>
      <c r="B4781" s="1" t="s">
        <v>200</v>
      </c>
      <c r="C4781" s="27">
        <v>44270</v>
      </c>
      <c r="D4781" s="1">
        <v>52601</v>
      </c>
      <c r="J4781" s="1" t="s">
        <v>0</v>
      </c>
      <c r="K4781" s="1" t="s">
        <v>49</v>
      </c>
      <c r="L4781" s="1">
        <v>-0.75</v>
      </c>
      <c r="M4781" s="1">
        <v>88</v>
      </c>
      <c r="N4781" s="6"/>
      <c r="O4781" s="6">
        <v>66</v>
      </c>
      <c r="P4781" s="6">
        <v>-243530.17</v>
      </c>
      <c r="R4781" s="31">
        <v>-66</v>
      </c>
      <c r="S4781" s="28">
        <v>44286</v>
      </c>
    </row>
    <row r="4782" spans="1:19" x14ac:dyDescent="0.2">
      <c r="A4782" s="29">
        <v>43939</v>
      </c>
      <c r="B4782" s="1" t="s">
        <v>200</v>
      </c>
      <c r="C4782" s="27">
        <v>44270</v>
      </c>
      <c r="D4782" s="1">
        <v>52601</v>
      </c>
      <c r="J4782" s="1" t="s">
        <v>0</v>
      </c>
      <c r="K4782" s="1" t="s">
        <v>49</v>
      </c>
      <c r="L4782" s="1">
        <v>-0.75</v>
      </c>
      <c r="M4782" s="1">
        <v>88</v>
      </c>
      <c r="N4782" s="6"/>
      <c r="O4782" s="6">
        <v>66</v>
      </c>
      <c r="P4782" s="6">
        <v>-243684.17</v>
      </c>
      <c r="R4782" s="31">
        <v>-66</v>
      </c>
      <c r="S4782" s="28">
        <v>44286</v>
      </c>
    </row>
    <row r="4783" spans="1:19" x14ac:dyDescent="0.2">
      <c r="A4783" s="29">
        <v>43939</v>
      </c>
      <c r="B4783" s="1" t="s">
        <v>200</v>
      </c>
      <c r="C4783" s="27">
        <v>44270</v>
      </c>
      <c r="D4783" s="1">
        <v>52601</v>
      </c>
      <c r="J4783" s="1" t="s">
        <v>0</v>
      </c>
      <c r="K4783" s="1" t="s">
        <v>49</v>
      </c>
      <c r="L4783" s="1">
        <v>-0.5</v>
      </c>
      <c r="M4783" s="1">
        <v>88</v>
      </c>
      <c r="N4783" s="6"/>
      <c r="O4783" s="6">
        <v>44</v>
      </c>
      <c r="P4783" s="6">
        <v>-243574.17</v>
      </c>
      <c r="R4783" s="31">
        <v>-44</v>
      </c>
      <c r="S4783" s="28">
        <v>44286</v>
      </c>
    </row>
    <row r="4784" spans="1:19" x14ac:dyDescent="0.2">
      <c r="A4784" s="29">
        <v>43939</v>
      </c>
      <c r="B4784" s="1" t="s">
        <v>200</v>
      </c>
      <c r="C4784" s="27">
        <v>44270</v>
      </c>
      <c r="D4784" s="1">
        <v>52601</v>
      </c>
      <c r="J4784" s="1" t="s">
        <v>0</v>
      </c>
      <c r="K4784" s="1" t="s">
        <v>49</v>
      </c>
      <c r="L4784" s="1">
        <v>-0.5</v>
      </c>
      <c r="M4784" s="1">
        <v>88</v>
      </c>
      <c r="N4784" s="6"/>
      <c r="O4784" s="6">
        <v>44</v>
      </c>
      <c r="P4784" s="6">
        <v>-243618.17</v>
      </c>
      <c r="R4784" s="31">
        <v>-44</v>
      </c>
      <c r="S4784" s="28">
        <v>44286</v>
      </c>
    </row>
    <row r="4785" spans="1:19" x14ac:dyDescent="0.2">
      <c r="A4785" s="29">
        <v>43939</v>
      </c>
      <c r="B4785" s="1" t="s">
        <v>200</v>
      </c>
      <c r="C4785" s="27">
        <v>44270</v>
      </c>
      <c r="D4785" s="1">
        <v>52601</v>
      </c>
      <c r="J4785" s="1" t="s">
        <v>0</v>
      </c>
      <c r="K4785" s="1" t="s">
        <v>49</v>
      </c>
      <c r="L4785" s="1">
        <v>-0.5</v>
      </c>
      <c r="M4785" s="1">
        <v>88</v>
      </c>
      <c r="N4785" s="6"/>
      <c r="O4785" s="6">
        <v>44</v>
      </c>
      <c r="P4785" s="6">
        <v>-245050.17</v>
      </c>
      <c r="R4785" s="31">
        <v>-44</v>
      </c>
      <c r="S4785" s="28">
        <v>44286</v>
      </c>
    </row>
    <row r="4786" spans="1:19" x14ac:dyDescent="0.2">
      <c r="A4786" s="29">
        <v>44127</v>
      </c>
      <c r="B4786" s="1" t="s">
        <v>200</v>
      </c>
      <c r="C4786" s="27">
        <v>44270</v>
      </c>
      <c r="D4786" s="1">
        <v>52609</v>
      </c>
      <c r="J4786" s="1" t="s">
        <v>0</v>
      </c>
      <c r="K4786" s="1" t="s">
        <v>49</v>
      </c>
      <c r="L4786" s="1">
        <v>-1.5</v>
      </c>
      <c r="M4786" s="1">
        <v>88</v>
      </c>
      <c r="N4786" s="6"/>
      <c r="O4786" s="6">
        <v>132</v>
      </c>
      <c r="P4786" s="6">
        <v>-244428.17</v>
      </c>
      <c r="R4786" s="31">
        <v>-132</v>
      </c>
      <c r="S4786" s="28">
        <v>44286</v>
      </c>
    </row>
    <row r="4787" spans="1:19" x14ac:dyDescent="0.2">
      <c r="A4787" s="29">
        <v>44127</v>
      </c>
      <c r="B4787" s="1" t="s">
        <v>200</v>
      </c>
      <c r="C4787" s="27">
        <v>44270</v>
      </c>
      <c r="D4787" s="1">
        <v>52609</v>
      </c>
      <c r="J4787" s="1" t="s">
        <v>0</v>
      </c>
      <c r="K4787" s="1" t="s">
        <v>49</v>
      </c>
      <c r="L4787" s="1">
        <v>-1</v>
      </c>
      <c r="M4787" s="1">
        <v>124</v>
      </c>
      <c r="N4787" s="6"/>
      <c r="O4787" s="6">
        <v>124</v>
      </c>
      <c r="P4787" s="6">
        <v>-244552.17</v>
      </c>
      <c r="R4787" s="31">
        <v>-124</v>
      </c>
      <c r="S4787" s="28">
        <v>44286</v>
      </c>
    </row>
    <row r="4788" spans="1:19" x14ac:dyDescent="0.2">
      <c r="A4788" s="29">
        <v>44127</v>
      </c>
      <c r="B4788" s="1" t="s">
        <v>200</v>
      </c>
      <c r="C4788" s="27">
        <v>44270</v>
      </c>
      <c r="D4788" s="1">
        <v>52609</v>
      </c>
      <c r="J4788" s="1" t="s">
        <v>0</v>
      </c>
      <c r="K4788" s="1" t="s">
        <v>49</v>
      </c>
      <c r="L4788" s="1">
        <v>-1</v>
      </c>
      <c r="M4788" s="1">
        <v>124</v>
      </c>
      <c r="N4788" s="6"/>
      <c r="O4788" s="6">
        <v>124</v>
      </c>
      <c r="P4788" s="6">
        <v>-244764.17</v>
      </c>
      <c r="R4788" s="31">
        <v>-124</v>
      </c>
      <c r="S4788" s="28">
        <v>44286</v>
      </c>
    </row>
    <row r="4789" spans="1:19" x14ac:dyDescent="0.2">
      <c r="A4789" s="29">
        <v>44127</v>
      </c>
      <c r="B4789" s="1" t="s">
        <v>200</v>
      </c>
      <c r="C4789" s="27">
        <v>44270</v>
      </c>
      <c r="D4789" s="1">
        <v>52609</v>
      </c>
      <c r="J4789" s="1" t="s">
        <v>0</v>
      </c>
      <c r="K4789" s="1" t="s">
        <v>49</v>
      </c>
      <c r="L4789" s="1">
        <v>-1</v>
      </c>
      <c r="M4789" s="1">
        <v>88</v>
      </c>
      <c r="N4789" s="6"/>
      <c r="O4789" s="6">
        <v>88</v>
      </c>
      <c r="P4789" s="6">
        <v>-244640.17</v>
      </c>
      <c r="R4789" s="31">
        <v>-88</v>
      </c>
      <c r="S4789" s="28">
        <v>44286</v>
      </c>
    </row>
    <row r="4790" spans="1:19" x14ac:dyDescent="0.2">
      <c r="A4790" s="29">
        <v>44127</v>
      </c>
      <c r="B4790" s="1" t="s">
        <v>200</v>
      </c>
      <c r="C4790" s="27">
        <v>44270</v>
      </c>
      <c r="D4790" s="1">
        <v>52609</v>
      </c>
      <c r="J4790" s="1" t="s">
        <v>0</v>
      </c>
      <c r="K4790" s="1" t="s">
        <v>49</v>
      </c>
      <c r="L4790" s="1">
        <v>-1</v>
      </c>
      <c r="M4790" s="1">
        <v>18</v>
      </c>
      <c r="N4790" s="6"/>
      <c r="O4790" s="6">
        <v>18</v>
      </c>
      <c r="P4790" s="6">
        <v>-244296.17</v>
      </c>
      <c r="R4790" s="31">
        <v>-18</v>
      </c>
      <c r="S4790" s="28">
        <v>44286</v>
      </c>
    </row>
    <row r="4791" spans="1:19" x14ac:dyDescent="0.2">
      <c r="A4791" s="29">
        <v>44129</v>
      </c>
      <c r="B4791" s="1" t="s">
        <v>200</v>
      </c>
      <c r="C4791" s="27">
        <v>44270</v>
      </c>
      <c r="D4791" s="1">
        <v>52611</v>
      </c>
      <c r="J4791" s="1" t="s">
        <v>0</v>
      </c>
      <c r="K4791" s="1" t="s">
        <v>49</v>
      </c>
      <c r="L4791" s="1">
        <v>-1</v>
      </c>
      <c r="M4791" s="1">
        <v>88</v>
      </c>
      <c r="N4791" s="6"/>
      <c r="O4791" s="6">
        <v>88</v>
      </c>
      <c r="P4791" s="6">
        <v>-246525.17</v>
      </c>
      <c r="R4791" s="31">
        <v>-88</v>
      </c>
      <c r="S4791" s="28">
        <v>44286</v>
      </c>
    </row>
    <row r="4792" spans="1:19" x14ac:dyDescent="0.2">
      <c r="A4792" s="29">
        <v>44129</v>
      </c>
      <c r="B4792" s="1" t="s">
        <v>200</v>
      </c>
      <c r="C4792" s="27">
        <v>44270</v>
      </c>
      <c r="D4792" s="1">
        <v>52611</v>
      </c>
      <c r="J4792" s="1" t="s">
        <v>0</v>
      </c>
      <c r="K4792" s="1" t="s">
        <v>49</v>
      </c>
      <c r="L4792" s="1">
        <v>-0.75</v>
      </c>
      <c r="M4792" s="1">
        <v>88</v>
      </c>
      <c r="N4792" s="6"/>
      <c r="O4792" s="6">
        <v>66</v>
      </c>
      <c r="P4792" s="6">
        <v>-245116.17</v>
      </c>
      <c r="R4792" s="31">
        <v>-66</v>
      </c>
      <c r="S4792" s="28">
        <v>44286</v>
      </c>
    </row>
    <row r="4793" spans="1:19" x14ac:dyDescent="0.2">
      <c r="A4793" s="29">
        <v>44149</v>
      </c>
      <c r="B4793" s="1" t="s">
        <v>200</v>
      </c>
      <c r="C4793" s="27">
        <v>44270</v>
      </c>
      <c r="D4793" s="1">
        <v>52614</v>
      </c>
      <c r="J4793" s="1" t="s">
        <v>0</v>
      </c>
      <c r="K4793" s="1" t="s">
        <v>49</v>
      </c>
      <c r="L4793" s="1">
        <v>-1</v>
      </c>
      <c r="M4793" s="1">
        <v>946</v>
      </c>
      <c r="N4793" s="6"/>
      <c r="O4793" s="6">
        <v>946</v>
      </c>
      <c r="P4793" s="6">
        <v>-246062.17</v>
      </c>
      <c r="R4793" s="31">
        <v>-946</v>
      </c>
      <c r="S4793" s="28">
        <v>44286</v>
      </c>
    </row>
    <row r="4794" spans="1:19" x14ac:dyDescent="0.2">
      <c r="A4794" s="29">
        <v>44149</v>
      </c>
      <c r="B4794" s="1" t="s">
        <v>200</v>
      </c>
      <c r="C4794" s="27">
        <v>44270</v>
      </c>
      <c r="D4794" s="1">
        <v>52614</v>
      </c>
      <c r="J4794" s="1" t="s">
        <v>0</v>
      </c>
      <c r="K4794" s="1" t="s">
        <v>49</v>
      </c>
      <c r="L4794" s="1">
        <v>-2</v>
      </c>
      <c r="M4794" s="1">
        <v>99</v>
      </c>
      <c r="N4794" s="6"/>
      <c r="O4794" s="6">
        <v>198</v>
      </c>
      <c r="P4794" s="6">
        <v>-247360.17</v>
      </c>
      <c r="R4794" s="31">
        <v>-198</v>
      </c>
      <c r="S4794" s="28">
        <v>44286</v>
      </c>
    </row>
    <row r="4795" spans="1:19" x14ac:dyDescent="0.2">
      <c r="A4795" s="29">
        <v>44149</v>
      </c>
      <c r="B4795" s="1" t="s">
        <v>200</v>
      </c>
      <c r="C4795" s="27">
        <v>44270</v>
      </c>
      <c r="D4795" s="1">
        <v>52614</v>
      </c>
      <c r="J4795" s="1" t="s">
        <v>0</v>
      </c>
      <c r="K4795" s="1" t="s">
        <v>49</v>
      </c>
      <c r="L4795" s="1">
        <v>-1</v>
      </c>
      <c r="M4795" s="1">
        <v>160</v>
      </c>
      <c r="N4795" s="6"/>
      <c r="O4795" s="6">
        <v>160</v>
      </c>
      <c r="P4795" s="6">
        <v>-247022.67</v>
      </c>
      <c r="R4795" s="31">
        <v>-160</v>
      </c>
      <c r="S4795" s="28">
        <v>44286</v>
      </c>
    </row>
    <row r="4796" spans="1:19" x14ac:dyDescent="0.2">
      <c r="A4796" s="29">
        <v>44149</v>
      </c>
      <c r="B4796" s="1" t="s">
        <v>200</v>
      </c>
      <c r="C4796" s="27">
        <v>44270</v>
      </c>
      <c r="D4796" s="1">
        <v>52614</v>
      </c>
      <c r="J4796" s="1" t="s">
        <v>0</v>
      </c>
      <c r="K4796" s="1" t="s">
        <v>49</v>
      </c>
      <c r="L4796" s="1">
        <v>-1</v>
      </c>
      <c r="M4796" s="1">
        <v>139.5</v>
      </c>
      <c r="N4796" s="6"/>
      <c r="O4796" s="6">
        <v>139.5</v>
      </c>
      <c r="P4796" s="6">
        <v>-246738.92</v>
      </c>
      <c r="R4796" s="31">
        <v>-139.5</v>
      </c>
      <c r="S4796" s="28">
        <v>44286</v>
      </c>
    </row>
    <row r="4797" spans="1:19" x14ac:dyDescent="0.2">
      <c r="A4797" s="29">
        <v>44149</v>
      </c>
      <c r="B4797" s="1" t="s">
        <v>200</v>
      </c>
      <c r="C4797" s="27">
        <v>44270</v>
      </c>
      <c r="D4797" s="1">
        <v>52614</v>
      </c>
      <c r="J4797" s="1" t="s">
        <v>0</v>
      </c>
      <c r="K4797" s="1" t="s">
        <v>49</v>
      </c>
      <c r="L4797" s="1">
        <v>-1</v>
      </c>
      <c r="M4797" s="1">
        <v>139.5</v>
      </c>
      <c r="N4797" s="6"/>
      <c r="O4797" s="6">
        <v>139.5</v>
      </c>
      <c r="P4797" s="6">
        <v>-247162.17</v>
      </c>
      <c r="R4797" s="31">
        <v>-139.5</v>
      </c>
      <c r="S4797" s="28">
        <v>44286</v>
      </c>
    </row>
    <row r="4798" spans="1:19" x14ac:dyDescent="0.2">
      <c r="A4798" s="29">
        <v>44149</v>
      </c>
      <c r="B4798" s="1" t="s">
        <v>200</v>
      </c>
      <c r="C4798" s="27">
        <v>44270</v>
      </c>
      <c r="D4798" s="1">
        <v>52614</v>
      </c>
      <c r="J4798" s="1" t="s">
        <v>0</v>
      </c>
      <c r="K4798" s="1" t="s">
        <v>49</v>
      </c>
      <c r="L4798" s="1">
        <v>-1</v>
      </c>
      <c r="M4798" s="1">
        <v>99</v>
      </c>
      <c r="N4798" s="6"/>
      <c r="O4798" s="6">
        <v>99</v>
      </c>
      <c r="P4798" s="6">
        <v>-246862.67</v>
      </c>
      <c r="R4798" s="31">
        <v>-99</v>
      </c>
      <c r="S4798" s="28">
        <v>44286</v>
      </c>
    </row>
    <row r="4799" spans="1:19" x14ac:dyDescent="0.2">
      <c r="A4799" s="29">
        <v>44149</v>
      </c>
      <c r="B4799" s="1" t="s">
        <v>200</v>
      </c>
      <c r="C4799" s="27">
        <v>44270</v>
      </c>
      <c r="D4799" s="1">
        <v>52614</v>
      </c>
      <c r="J4799" s="1" t="s">
        <v>0</v>
      </c>
      <c r="K4799" s="1" t="s">
        <v>49</v>
      </c>
      <c r="L4799" s="1">
        <v>-0.75</v>
      </c>
      <c r="M4799" s="1">
        <v>99</v>
      </c>
      <c r="N4799" s="6"/>
      <c r="O4799" s="6">
        <v>74.25</v>
      </c>
      <c r="P4799" s="6">
        <v>-246599.42</v>
      </c>
      <c r="R4799" s="31">
        <v>-74.25</v>
      </c>
      <c r="S4799" s="28">
        <v>44286</v>
      </c>
    </row>
    <row r="4800" spans="1:19" x14ac:dyDescent="0.2">
      <c r="A4800" s="29">
        <v>44149</v>
      </c>
      <c r="B4800" s="1" t="s">
        <v>200</v>
      </c>
      <c r="C4800" s="27">
        <v>44270</v>
      </c>
      <c r="D4800" s="1">
        <v>52614</v>
      </c>
      <c r="J4800" s="1" t="s">
        <v>0</v>
      </c>
      <c r="K4800" s="1" t="s">
        <v>49</v>
      </c>
      <c r="L4800" s="1">
        <v>-0.25</v>
      </c>
      <c r="M4800" s="1">
        <v>99</v>
      </c>
      <c r="N4800" s="6"/>
      <c r="O4800" s="6">
        <v>24.75</v>
      </c>
      <c r="P4800" s="6">
        <v>-246763.67</v>
      </c>
      <c r="R4800" s="31">
        <v>-24.75</v>
      </c>
      <c r="S4800" s="28">
        <v>44286</v>
      </c>
    </row>
    <row r="4801" spans="1:19" x14ac:dyDescent="0.2">
      <c r="A4801" s="29">
        <v>44166</v>
      </c>
      <c r="B4801" s="1" t="s">
        <v>200</v>
      </c>
      <c r="C4801" s="27">
        <v>44270</v>
      </c>
      <c r="D4801" s="1">
        <v>52617</v>
      </c>
      <c r="J4801" s="1" t="s">
        <v>0</v>
      </c>
      <c r="K4801" s="1" t="s">
        <v>49</v>
      </c>
      <c r="L4801" s="1">
        <v>-0.75</v>
      </c>
      <c r="M4801" s="1">
        <v>110</v>
      </c>
      <c r="N4801" s="6"/>
      <c r="O4801" s="6">
        <v>82.5</v>
      </c>
      <c r="P4801" s="6">
        <v>-246437.17</v>
      </c>
      <c r="R4801" s="31">
        <v>-82.5</v>
      </c>
      <c r="S4801" s="28">
        <v>44286</v>
      </c>
    </row>
    <row r="4802" spans="1:19" x14ac:dyDescent="0.2">
      <c r="A4802" s="29">
        <v>44166</v>
      </c>
      <c r="B4802" s="1" t="s">
        <v>200</v>
      </c>
      <c r="C4802" s="27">
        <v>44270</v>
      </c>
      <c r="D4802" s="1">
        <v>52617</v>
      </c>
      <c r="J4802" s="1" t="s">
        <v>0</v>
      </c>
      <c r="K4802" s="1" t="s">
        <v>49</v>
      </c>
      <c r="L4802" s="1">
        <v>-0.5</v>
      </c>
      <c r="M4802" s="1">
        <v>110</v>
      </c>
      <c r="N4802" s="6"/>
      <c r="O4802" s="6">
        <v>55</v>
      </c>
      <c r="P4802" s="6">
        <v>-246354.67</v>
      </c>
      <c r="R4802" s="31">
        <v>-55</v>
      </c>
      <c r="S4802" s="28">
        <v>44286</v>
      </c>
    </row>
    <row r="4803" spans="1:19" x14ac:dyDescent="0.2">
      <c r="A4803" s="29">
        <v>44139</v>
      </c>
      <c r="B4803" s="1" t="s">
        <v>200</v>
      </c>
      <c r="C4803" s="27">
        <v>44271</v>
      </c>
      <c r="D4803" s="1">
        <v>52612</v>
      </c>
      <c r="J4803" s="1" t="s">
        <v>0</v>
      </c>
      <c r="K4803" s="1" t="s">
        <v>49</v>
      </c>
      <c r="L4803" s="1">
        <v>-7</v>
      </c>
      <c r="M4803" s="1">
        <v>88</v>
      </c>
      <c r="N4803" s="6"/>
      <c r="O4803" s="6">
        <v>616</v>
      </c>
      <c r="P4803" s="6">
        <v>-253870.67</v>
      </c>
      <c r="R4803" s="31">
        <v>-616</v>
      </c>
      <c r="S4803" s="28">
        <v>44286</v>
      </c>
    </row>
    <row r="4804" spans="1:19" x14ac:dyDescent="0.2">
      <c r="A4804" s="29">
        <v>44139</v>
      </c>
      <c r="B4804" s="1" t="s">
        <v>200</v>
      </c>
      <c r="C4804" s="27">
        <v>44271</v>
      </c>
      <c r="D4804" s="1">
        <v>52612</v>
      </c>
      <c r="J4804" s="1" t="s">
        <v>0</v>
      </c>
      <c r="K4804" s="1" t="s">
        <v>49</v>
      </c>
      <c r="L4804" s="1">
        <v>-4.25</v>
      </c>
      <c r="M4804" s="1">
        <v>88</v>
      </c>
      <c r="N4804" s="6"/>
      <c r="O4804" s="6">
        <v>374</v>
      </c>
      <c r="P4804" s="6">
        <v>-247808.67</v>
      </c>
      <c r="R4804" s="31">
        <v>-374</v>
      </c>
      <c r="S4804" s="28">
        <v>44286</v>
      </c>
    </row>
    <row r="4805" spans="1:19" x14ac:dyDescent="0.2">
      <c r="A4805" s="29">
        <v>44139</v>
      </c>
      <c r="B4805" s="1" t="s">
        <v>200</v>
      </c>
      <c r="C4805" s="27">
        <v>44271</v>
      </c>
      <c r="D4805" s="1">
        <v>52612</v>
      </c>
      <c r="J4805" s="1" t="s">
        <v>0</v>
      </c>
      <c r="K4805" s="1" t="s">
        <v>49</v>
      </c>
      <c r="L4805" s="1">
        <v>-4.25</v>
      </c>
      <c r="M4805" s="1">
        <v>88</v>
      </c>
      <c r="N4805" s="6"/>
      <c r="O4805" s="6">
        <v>374</v>
      </c>
      <c r="P4805" s="6">
        <v>-254368.67</v>
      </c>
      <c r="R4805" s="31">
        <v>-374</v>
      </c>
      <c r="S4805" s="28">
        <v>44286</v>
      </c>
    </row>
    <row r="4806" spans="1:19" x14ac:dyDescent="0.2">
      <c r="A4806" s="29">
        <v>44139</v>
      </c>
      <c r="B4806" s="1" t="s">
        <v>200</v>
      </c>
      <c r="C4806" s="27">
        <v>44271</v>
      </c>
      <c r="D4806" s="1">
        <v>52612</v>
      </c>
      <c r="J4806" s="1" t="s">
        <v>0</v>
      </c>
      <c r="K4806" s="1" t="s">
        <v>49</v>
      </c>
      <c r="L4806" s="1">
        <v>-3</v>
      </c>
      <c r="M4806" s="1">
        <v>88</v>
      </c>
      <c r="N4806" s="6"/>
      <c r="O4806" s="6">
        <v>264</v>
      </c>
      <c r="P4806" s="6">
        <v>-248474.67</v>
      </c>
      <c r="R4806" s="31">
        <v>-264</v>
      </c>
      <c r="S4806" s="28">
        <v>44286</v>
      </c>
    </row>
    <row r="4807" spans="1:19" x14ac:dyDescent="0.2">
      <c r="A4807" s="29">
        <v>44139</v>
      </c>
      <c r="B4807" s="1" t="s">
        <v>200</v>
      </c>
      <c r="C4807" s="27">
        <v>44271</v>
      </c>
      <c r="D4807" s="1">
        <v>52612</v>
      </c>
      <c r="J4807" s="1" t="s">
        <v>0</v>
      </c>
      <c r="K4807" s="1" t="s">
        <v>49</v>
      </c>
      <c r="L4807" s="1">
        <v>-3</v>
      </c>
      <c r="M4807" s="1">
        <v>88</v>
      </c>
      <c r="N4807" s="6"/>
      <c r="O4807" s="6">
        <v>264</v>
      </c>
      <c r="P4807" s="6">
        <v>-253130.67</v>
      </c>
      <c r="R4807" s="31">
        <v>-264</v>
      </c>
      <c r="S4807" s="28">
        <v>44286</v>
      </c>
    </row>
    <row r="4808" spans="1:19" x14ac:dyDescent="0.2">
      <c r="A4808" s="29">
        <v>44139</v>
      </c>
      <c r="B4808" s="1" t="s">
        <v>200</v>
      </c>
      <c r="C4808" s="27">
        <v>44271</v>
      </c>
      <c r="D4808" s="1">
        <v>52612</v>
      </c>
      <c r="J4808" s="1" t="s">
        <v>0</v>
      </c>
      <c r="K4808" s="1" t="s">
        <v>49</v>
      </c>
      <c r="L4808" s="1">
        <v>-2.5</v>
      </c>
      <c r="M4808" s="1">
        <v>88</v>
      </c>
      <c r="N4808" s="6"/>
      <c r="O4808" s="6">
        <v>220</v>
      </c>
      <c r="P4808" s="6">
        <v>-248942.67</v>
      </c>
      <c r="R4808" s="31">
        <v>-220</v>
      </c>
      <c r="S4808" s="28">
        <v>44286</v>
      </c>
    </row>
    <row r="4809" spans="1:19" x14ac:dyDescent="0.2">
      <c r="A4809" s="29">
        <v>44139</v>
      </c>
      <c r="B4809" s="1" t="s">
        <v>200</v>
      </c>
      <c r="C4809" s="27">
        <v>44271</v>
      </c>
      <c r="D4809" s="1">
        <v>52612</v>
      </c>
      <c r="J4809" s="1" t="s">
        <v>0</v>
      </c>
      <c r="K4809" s="1" t="s">
        <v>49</v>
      </c>
      <c r="L4809" s="1">
        <v>-1.5</v>
      </c>
      <c r="M4809" s="1">
        <v>88</v>
      </c>
      <c r="N4809" s="6"/>
      <c r="O4809" s="6">
        <v>132</v>
      </c>
      <c r="P4809" s="6">
        <v>-247940.67</v>
      </c>
      <c r="R4809" s="31">
        <v>-132</v>
      </c>
      <c r="S4809" s="28">
        <v>44286</v>
      </c>
    </row>
    <row r="4810" spans="1:19" x14ac:dyDescent="0.2">
      <c r="A4810" s="29">
        <v>44139</v>
      </c>
      <c r="B4810" s="1" t="s">
        <v>200</v>
      </c>
      <c r="C4810" s="27">
        <v>44271</v>
      </c>
      <c r="D4810" s="1">
        <v>52612</v>
      </c>
      <c r="J4810" s="1" t="s">
        <v>0</v>
      </c>
      <c r="K4810" s="1" t="s">
        <v>49</v>
      </c>
      <c r="L4810" s="1">
        <v>-1</v>
      </c>
      <c r="M4810" s="1">
        <v>124</v>
      </c>
      <c r="N4810" s="6"/>
      <c r="O4810" s="6">
        <v>124</v>
      </c>
      <c r="P4810" s="6">
        <v>-247434.67</v>
      </c>
      <c r="R4810" s="31">
        <v>-124</v>
      </c>
      <c r="S4810" s="28">
        <v>44286</v>
      </c>
    </row>
    <row r="4811" spans="1:19" x14ac:dyDescent="0.2">
      <c r="A4811" s="29">
        <v>44139</v>
      </c>
      <c r="B4811" s="1" t="s">
        <v>200</v>
      </c>
      <c r="C4811" s="27">
        <v>44271</v>
      </c>
      <c r="D4811" s="1">
        <v>52612</v>
      </c>
      <c r="J4811" s="1" t="s">
        <v>0</v>
      </c>
      <c r="K4811" s="1" t="s">
        <v>49</v>
      </c>
      <c r="L4811" s="1">
        <v>-1</v>
      </c>
      <c r="M4811" s="1">
        <v>124</v>
      </c>
      <c r="N4811" s="6"/>
      <c r="O4811" s="6">
        <v>124</v>
      </c>
      <c r="P4811" s="6">
        <v>-248064.67</v>
      </c>
      <c r="R4811" s="31">
        <v>-124</v>
      </c>
      <c r="S4811" s="28">
        <v>44286</v>
      </c>
    </row>
    <row r="4812" spans="1:19" x14ac:dyDescent="0.2">
      <c r="A4812" s="29">
        <v>44139</v>
      </c>
      <c r="B4812" s="1" t="s">
        <v>200</v>
      </c>
      <c r="C4812" s="27">
        <v>44271</v>
      </c>
      <c r="D4812" s="1">
        <v>52612</v>
      </c>
      <c r="J4812" s="1" t="s">
        <v>0</v>
      </c>
      <c r="K4812" s="1" t="s">
        <v>49</v>
      </c>
      <c r="L4812" s="1">
        <v>-1</v>
      </c>
      <c r="M4812" s="1">
        <v>124</v>
      </c>
      <c r="N4812" s="6"/>
      <c r="O4812" s="6">
        <v>124</v>
      </c>
      <c r="P4812" s="6">
        <v>-248210.67</v>
      </c>
      <c r="R4812" s="31">
        <v>-124</v>
      </c>
      <c r="S4812" s="28">
        <v>44286</v>
      </c>
    </row>
    <row r="4813" spans="1:19" x14ac:dyDescent="0.2">
      <c r="A4813" s="29">
        <v>44139</v>
      </c>
      <c r="B4813" s="1" t="s">
        <v>200</v>
      </c>
      <c r="C4813" s="27">
        <v>44271</v>
      </c>
      <c r="D4813" s="1">
        <v>52612</v>
      </c>
      <c r="J4813" s="1" t="s">
        <v>0</v>
      </c>
      <c r="K4813" s="1" t="s">
        <v>49</v>
      </c>
      <c r="L4813" s="1">
        <v>-1</v>
      </c>
      <c r="M4813" s="1">
        <v>124</v>
      </c>
      <c r="N4813" s="6"/>
      <c r="O4813" s="6">
        <v>124</v>
      </c>
      <c r="P4813" s="6">
        <v>-248598.67</v>
      </c>
      <c r="R4813" s="31">
        <v>-124</v>
      </c>
      <c r="S4813" s="28">
        <v>44286</v>
      </c>
    </row>
    <row r="4814" spans="1:19" x14ac:dyDescent="0.2">
      <c r="A4814" s="29">
        <v>44139</v>
      </c>
      <c r="B4814" s="1" t="s">
        <v>200</v>
      </c>
      <c r="C4814" s="27">
        <v>44271</v>
      </c>
      <c r="D4814" s="1">
        <v>52612</v>
      </c>
      <c r="J4814" s="1" t="s">
        <v>0</v>
      </c>
      <c r="K4814" s="1" t="s">
        <v>49</v>
      </c>
      <c r="L4814" s="1">
        <v>-1</v>
      </c>
      <c r="M4814" s="1">
        <v>124</v>
      </c>
      <c r="N4814" s="6"/>
      <c r="O4814" s="6">
        <v>124</v>
      </c>
      <c r="P4814" s="6">
        <v>-248722.67</v>
      </c>
      <c r="R4814" s="31">
        <v>-124</v>
      </c>
      <c r="S4814" s="28">
        <v>44286</v>
      </c>
    </row>
    <row r="4815" spans="1:19" x14ac:dyDescent="0.2">
      <c r="A4815" s="29">
        <v>44139</v>
      </c>
      <c r="B4815" s="1" t="s">
        <v>200</v>
      </c>
      <c r="C4815" s="27">
        <v>44271</v>
      </c>
      <c r="D4815" s="1">
        <v>52612</v>
      </c>
      <c r="J4815" s="1" t="s">
        <v>0</v>
      </c>
      <c r="K4815" s="1" t="s">
        <v>49</v>
      </c>
      <c r="L4815" s="1">
        <v>-1</v>
      </c>
      <c r="M4815" s="1">
        <v>124</v>
      </c>
      <c r="N4815" s="6"/>
      <c r="O4815" s="6">
        <v>124</v>
      </c>
      <c r="P4815" s="6">
        <v>-252866.67</v>
      </c>
      <c r="R4815" s="31">
        <v>-124</v>
      </c>
      <c r="S4815" s="28">
        <v>44286</v>
      </c>
    </row>
    <row r="4816" spans="1:19" x14ac:dyDescent="0.2">
      <c r="A4816" s="29">
        <v>44139</v>
      </c>
      <c r="B4816" s="1" t="s">
        <v>200</v>
      </c>
      <c r="C4816" s="27">
        <v>44271</v>
      </c>
      <c r="D4816" s="1">
        <v>52612</v>
      </c>
      <c r="J4816" s="1" t="s">
        <v>0</v>
      </c>
      <c r="K4816" s="1" t="s">
        <v>49</v>
      </c>
      <c r="L4816" s="1">
        <v>-1</v>
      </c>
      <c r="M4816" s="1">
        <v>124</v>
      </c>
      <c r="N4816" s="6"/>
      <c r="O4816" s="6">
        <v>124</v>
      </c>
      <c r="P4816" s="6">
        <v>-253254.67</v>
      </c>
      <c r="R4816" s="31">
        <v>-124</v>
      </c>
      <c r="S4816" s="28">
        <v>44286</v>
      </c>
    </row>
    <row r="4817" spans="1:19" x14ac:dyDescent="0.2">
      <c r="A4817" s="29">
        <v>44139</v>
      </c>
      <c r="B4817" s="1" t="s">
        <v>200</v>
      </c>
      <c r="C4817" s="27">
        <v>44271</v>
      </c>
      <c r="D4817" s="1">
        <v>52612</v>
      </c>
      <c r="J4817" s="1" t="s">
        <v>0</v>
      </c>
      <c r="K4817" s="1" t="s">
        <v>49</v>
      </c>
      <c r="L4817" s="1">
        <v>-1</v>
      </c>
      <c r="M4817" s="1">
        <v>124</v>
      </c>
      <c r="N4817" s="6"/>
      <c r="O4817" s="6">
        <v>124</v>
      </c>
      <c r="P4817" s="6">
        <v>-253994.67</v>
      </c>
      <c r="R4817" s="31">
        <v>-124</v>
      </c>
      <c r="S4817" s="28">
        <v>44286</v>
      </c>
    </row>
    <row r="4818" spans="1:19" x14ac:dyDescent="0.2">
      <c r="A4818" s="29">
        <v>44139</v>
      </c>
      <c r="B4818" s="1" t="s">
        <v>200</v>
      </c>
      <c r="C4818" s="27">
        <v>44271</v>
      </c>
      <c r="D4818" s="1">
        <v>52612</v>
      </c>
      <c r="J4818" s="1" t="s">
        <v>0</v>
      </c>
      <c r="K4818" s="1" t="s">
        <v>49</v>
      </c>
      <c r="L4818" s="1">
        <v>-1.25</v>
      </c>
      <c r="M4818" s="1">
        <v>88</v>
      </c>
      <c r="N4818" s="6"/>
      <c r="O4818" s="6">
        <v>110</v>
      </c>
      <c r="P4818" s="6">
        <v>-254478.67</v>
      </c>
      <c r="R4818" s="31">
        <v>-110</v>
      </c>
      <c r="S4818" s="28">
        <v>44286</v>
      </c>
    </row>
    <row r="4819" spans="1:19" x14ac:dyDescent="0.2">
      <c r="A4819" s="29">
        <v>44139</v>
      </c>
      <c r="B4819" s="1" t="s">
        <v>200</v>
      </c>
      <c r="C4819" s="27">
        <v>44271</v>
      </c>
      <c r="D4819" s="1">
        <v>52612</v>
      </c>
      <c r="J4819" s="1" t="s">
        <v>0</v>
      </c>
      <c r="K4819" s="1" t="s">
        <v>49</v>
      </c>
      <c r="L4819" s="1">
        <v>-0.5</v>
      </c>
      <c r="M4819" s="1">
        <v>88</v>
      </c>
      <c r="N4819" s="6"/>
      <c r="O4819" s="6">
        <v>44</v>
      </c>
      <c r="P4819" s="6">
        <v>-248986.67</v>
      </c>
      <c r="R4819" s="31">
        <v>-44</v>
      </c>
      <c r="S4819" s="28">
        <v>44286</v>
      </c>
    </row>
    <row r="4820" spans="1:19" x14ac:dyDescent="0.2">
      <c r="A4820" s="29">
        <v>44139</v>
      </c>
      <c r="B4820" s="1" t="s">
        <v>200</v>
      </c>
      <c r="C4820" s="27">
        <v>44271</v>
      </c>
      <c r="D4820" s="1">
        <v>52612</v>
      </c>
      <c r="J4820" s="1" t="s">
        <v>0</v>
      </c>
      <c r="K4820" s="1" t="s">
        <v>49</v>
      </c>
      <c r="L4820" s="1">
        <v>-0.25</v>
      </c>
      <c r="M4820" s="1">
        <v>88</v>
      </c>
      <c r="N4820" s="6"/>
      <c r="O4820" s="6">
        <v>22</v>
      </c>
      <c r="P4820" s="6">
        <v>-248086.67</v>
      </c>
      <c r="R4820" s="31">
        <v>-22</v>
      </c>
      <c r="S4820" s="28">
        <v>44286</v>
      </c>
    </row>
    <row r="4821" spans="1:19" x14ac:dyDescent="0.2">
      <c r="A4821" s="29">
        <v>44139</v>
      </c>
      <c r="B4821" s="1" t="s">
        <v>200</v>
      </c>
      <c r="C4821" s="27">
        <v>44271</v>
      </c>
      <c r="D4821" s="1">
        <v>52612</v>
      </c>
      <c r="J4821" s="1" t="s">
        <v>0</v>
      </c>
      <c r="K4821" s="1" t="s">
        <v>49</v>
      </c>
      <c r="L4821" s="1">
        <v>-1</v>
      </c>
      <c r="M4821" s="1">
        <v>-600</v>
      </c>
      <c r="N4821" s="6">
        <v>600</v>
      </c>
      <c r="O4821" s="6"/>
      <c r="P4821" s="6">
        <v>-253896.67</v>
      </c>
      <c r="R4821" s="31">
        <v>600</v>
      </c>
      <c r="S4821" s="28">
        <v>44286</v>
      </c>
    </row>
    <row r="4822" spans="1:19" x14ac:dyDescent="0.2">
      <c r="A4822" s="29">
        <v>44150</v>
      </c>
      <c r="B4822" s="1" t="s">
        <v>200</v>
      </c>
      <c r="C4822" s="27">
        <v>44271</v>
      </c>
      <c r="D4822" s="1">
        <v>52615</v>
      </c>
      <c r="J4822" s="1" t="s">
        <v>0</v>
      </c>
      <c r="K4822" s="1" t="s">
        <v>49</v>
      </c>
      <c r="L4822" s="1">
        <v>-1</v>
      </c>
      <c r="M4822" s="1">
        <v>688</v>
      </c>
      <c r="N4822" s="6"/>
      <c r="O4822" s="6">
        <v>688</v>
      </c>
      <c r="P4822" s="6">
        <v>-249674.67</v>
      </c>
      <c r="R4822" s="31">
        <v>-688</v>
      </c>
      <c r="S4822" s="28">
        <v>44286</v>
      </c>
    </row>
    <row r="4823" spans="1:19" x14ac:dyDescent="0.2">
      <c r="A4823" s="29">
        <v>44150</v>
      </c>
      <c r="B4823" s="1" t="s">
        <v>200</v>
      </c>
      <c r="C4823" s="27">
        <v>44271</v>
      </c>
      <c r="D4823" s="1">
        <v>52615</v>
      </c>
      <c r="J4823" s="1" t="s">
        <v>0</v>
      </c>
      <c r="K4823" s="1" t="s">
        <v>49</v>
      </c>
      <c r="L4823" s="1">
        <v>-3</v>
      </c>
      <c r="M4823" s="1">
        <v>99</v>
      </c>
      <c r="N4823" s="6"/>
      <c r="O4823" s="6">
        <v>297</v>
      </c>
      <c r="P4823" s="6">
        <v>-251715.67</v>
      </c>
      <c r="R4823" s="31">
        <v>-297</v>
      </c>
      <c r="S4823" s="28">
        <v>44286</v>
      </c>
    </row>
    <row r="4824" spans="1:19" x14ac:dyDescent="0.2">
      <c r="A4824" s="29">
        <v>44150</v>
      </c>
      <c r="B4824" s="1" t="s">
        <v>200</v>
      </c>
      <c r="C4824" s="27">
        <v>44271</v>
      </c>
      <c r="D4824" s="1">
        <v>52615</v>
      </c>
      <c r="J4824" s="1" t="s">
        <v>0</v>
      </c>
      <c r="K4824" s="1" t="s">
        <v>49</v>
      </c>
      <c r="L4824" s="1">
        <v>-2.75</v>
      </c>
      <c r="M4824" s="1">
        <v>99</v>
      </c>
      <c r="N4824" s="6"/>
      <c r="O4824" s="6">
        <v>272.25</v>
      </c>
      <c r="P4824" s="6">
        <v>-251418.67</v>
      </c>
      <c r="R4824" s="31">
        <v>-272.25</v>
      </c>
      <c r="S4824" s="28">
        <v>44286</v>
      </c>
    </row>
    <row r="4825" spans="1:19" x14ac:dyDescent="0.2">
      <c r="A4825" s="29">
        <v>44150</v>
      </c>
      <c r="B4825" s="1" t="s">
        <v>200</v>
      </c>
      <c r="C4825" s="27">
        <v>44271</v>
      </c>
      <c r="D4825" s="1">
        <v>52615</v>
      </c>
      <c r="J4825" s="1" t="s">
        <v>0</v>
      </c>
      <c r="K4825" s="1" t="s">
        <v>49</v>
      </c>
      <c r="L4825" s="1">
        <v>-1.25</v>
      </c>
      <c r="M4825" s="1">
        <v>99</v>
      </c>
      <c r="N4825" s="6"/>
      <c r="O4825" s="6">
        <v>123.75</v>
      </c>
      <c r="P4825" s="6">
        <v>-251072.17</v>
      </c>
      <c r="R4825" s="31">
        <v>-123.75</v>
      </c>
      <c r="S4825" s="28">
        <v>44286</v>
      </c>
    </row>
    <row r="4826" spans="1:19" x14ac:dyDescent="0.2">
      <c r="A4826" s="29">
        <v>44150</v>
      </c>
      <c r="B4826" s="1" t="s">
        <v>200</v>
      </c>
      <c r="C4826" s="27">
        <v>44271</v>
      </c>
      <c r="D4826" s="1">
        <v>52615</v>
      </c>
      <c r="J4826" s="1" t="s">
        <v>0</v>
      </c>
      <c r="K4826" s="1" t="s">
        <v>49</v>
      </c>
      <c r="L4826" s="1">
        <v>-1</v>
      </c>
      <c r="M4826" s="1">
        <v>99</v>
      </c>
      <c r="N4826" s="6"/>
      <c r="O4826" s="6">
        <v>99</v>
      </c>
      <c r="P4826" s="6">
        <v>-251814.67</v>
      </c>
      <c r="R4826" s="31">
        <v>-99</v>
      </c>
      <c r="S4826" s="28">
        <v>44286</v>
      </c>
    </row>
    <row r="4827" spans="1:19" x14ac:dyDescent="0.2">
      <c r="A4827" s="29">
        <v>44150</v>
      </c>
      <c r="B4827" s="1" t="s">
        <v>200</v>
      </c>
      <c r="C4827" s="27">
        <v>44271</v>
      </c>
      <c r="D4827" s="1">
        <v>52615</v>
      </c>
      <c r="J4827" s="1" t="s">
        <v>0</v>
      </c>
      <c r="K4827" s="1" t="s">
        <v>49</v>
      </c>
      <c r="L4827" s="1">
        <v>-0.75</v>
      </c>
      <c r="M4827" s="1">
        <v>99</v>
      </c>
      <c r="N4827" s="6"/>
      <c r="O4827" s="6">
        <v>74.25</v>
      </c>
      <c r="P4827" s="6">
        <v>-251146.42</v>
      </c>
      <c r="R4827" s="31">
        <v>-74.25</v>
      </c>
      <c r="S4827" s="28">
        <v>44286</v>
      </c>
    </row>
    <row r="4828" spans="1:19" x14ac:dyDescent="0.2">
      <c r="A4828" s="29">
        <v>44171</v>
      </c>
      <c r="B4828" s="1" t="s">
        <v>200</v>
      </c>
      <c r="C4828" s="27">
        <v>44271</v>
      </c>
      <c r="D4828" s="1">
        <v>52621</v>
      </c>
      <c r="J4828" s="1" t="s">
        <v>0</v>
      </c>
      <c r="K4828" s="1" t="s">
        <v>49</v>
      </c>
      <c r="L4828" s="1">
        <v>-4.25</v>
      </c>
      <c r="M4828" s="1">
        <v>88</v>
      </c>
      <c r="N4828" s="6"/>
      <c r="O4828" s="6">
        <v>374</v>
      </c>
      <c r="P4828" s="6">
        <v>-250172.67</v>
      </c>
      <c r="R4828" s="31">
        <v>-374</v>
      </c>
      <c r="S4828" s="28">
        <v>44286</v>
      </c>
    </row>
    <row r="4829" spans="1:19" x14ac:dyDescent="0.2">
      <c r="A4829" s="29">
        <v>44171</v>
      </c>
      <c r="B4829" s="1" t="s">
        <v>200</v>
      </c>
      <c r="C4829" s="27">
        <v>44271</v>
      </c>
      <c r="D4829" s="1">
        <v>52621</v>
      </c>
      <c r="J4829" s="1" t="s">
        <v>0</v>
      </c>
      <c r="K4829" s="1" t="s">
        <v>49</v>
      </c>
      <c r="L4829" s="1">
        <v>-1.75</v>
      </c>
      <c r="M4829" s="1">
        <v>88</v>
      </c>
      <c r="N4829" s="6"/>
      <c r="O4829" s="6">
        <v>154</v>
      </c>
      <c r="P4829" s="6">
        <v>-250450.67</v>
      </c>
      <c r="R4829" s="31">
        <v>-154</v>
      </c>
      <c r="S4829" s="28">
        <v>44286</v>
      </c>
    </row>
    <row r="4830" spans="1:19" x14ac:dyDescent="0.2">
      <c r="A4830" s="29">
        <v>44171</v>
      </c>
      <c r="B4830" s="1" t="s">
        <v>200</v>
      </c>
      <c r="C4830" s="27">
        <v>44271</v>
      </c>
      <c r="D4830" s="1">
        <v>52621</v>
      </c>
      <c r="J4830" s="1" t="s">
        <v>0</v>
      </c>
      <c r="K4830" s="1" t="s">
        <v>49</v>
      </c>
      <c r="L4830" s="1">
        <v>-1</v>
      </c>
      <c r="M4830" s="1">
        <v>124</v>
      </c>
      <c r="N4830" s="6"/>
      <c r="O4830" s="6">
        <v>124</v>
      </c>
      <c r="P4830" s="6">
        <v>-249798.67</v>
      </c>
      <c r="R4830" s="31">
        <v>-124</v>
      </c>
      <c r="S4830" s="28">
        <v>44286</v>
      </c>
    </row>
    <row r="4831" spans="1:19" x14ac:dyDescent="0.2">
      <c r="A4831" s="29">
        <v>44171</v>
      </c>
      <c r="B4831" s="1" t="s">
        <v>200</v>
      </c>
      <c r="C4831" s="27">
        <v>44271</v>
      </c>
      <c r="D4831" s="1">
        <v>52621</v>
      </c>
      <c r="J4831" s="1" t="s">
        <v>0</v>
      </c>
      <c r="K4831" s="1" t="s">
        <v>49</v>
      </c>
      <c r="L4831" s="1">
        <v>-1</v>
      </c>
      <c r="M4831" s="1">
        <v>124</v>
      </c>
      <c r="N4831" s="6"/>
      <c r="O4831" s="6">
        <v>124</v>
      </c>
      <c r="P4831" s="6">
        <v>-250296.67</v>
      </c>
      <c r="R4831" s="31">
        <v>-124</v>
      </c>
      <c r="S4831" s="28">
        <v>44286</v>
      </c>
    </row>
    <row r="4832" spans="1:19" x14ac:dyDescent="0.2">
      <c r="A4832" s="29">
        <v>44172</v>
      </c>
      <c r="B4832" s="1" t="s">
        <v>200</v>
      </c>
      <c r="C4832" s="27">
        <v>44271</v>
      </c>
      <c r="D4832" s="1">
        <v>52622</v>
      </c>
      <c r="J4832" s="1" t="s">
        <v>0</v>
      </c>
      <c r="K4832" s="1" t="s">
        <v>49</v>
      </c>
      <c r="L4832" s="1">
        <v>-0.5</v>
      </c>
      <c r="M4832" s="1">
        <v>99</v>
      </c>
      <c r="N4832" s="6"/>
      <c r="O4832" s="6">
        <v>49.5</v>
      </c>
      <c r="P4832" s="6">
        <v>-250500.17</v>
      </c>
      <c r="R4832" s="31">
        <v>-49.5</v>
      </c>
      <c r="S4832" s="28">
        <v>44286</v>
      </c>
    </row>
    <row r="4833" spans="1:19" x14ac:dyDescent="0.2">
      <c r="A4833" s="29">
        <v>44172</v>
      </c>
      <c r="B4833" s="1" t="s">
        <v>200</v>
      </c>
      <c r="C4833" s="27">
        <v>44271</v>
      </c>
      <c r="D4833" s="1">
        <v>52622</v>
      </c>
      <c r="J4833" s="1" t="s">
        <v>0</v>
      </c>
      <c r="K4833" s="1" t="s">
        <v>49</v>
      </c>
      <c r="L4833" s="1">
        <v>-0.5</v>
      </c>
      <c r="M4833" s="1">
        <v>99</v>
      </c>
      <c r="N4833" s="6"/>
      <c r="O4833" s="6">
        <v>49.5</v>
      </c>
      <c r="P4833" s="6">
        <v>-250574.42</v>
      </c>
      <c r="R4833" s="31">
        <v>-49.5</v>
      </c>
      <c r="S4833" s="28">
        <v>44286</v>
      </c>
    </row>
    <row r="4834" spans="1:19" x14ac:dyDescent="0.2">
      <c r="A4834" s="29">
        <v>44172</v>
      </c>
      <c r="B4834" s="1" t="s">
        <v>200</v>
      </c>
      <c r="C4834" s="27">
        <v>44271</v>
      </c>
      <c r="D4834" s="1">
        <v>52622</v>
      </c>
      <c r="J4834" s="1" t="s">
        <v>0</v>
      </c>
      <c r="K4834" s="1" t="s">
        <v>49</v>
      </c>
      <c r="L4834" s="1">
        <v>-0.25</v>
      </c>
      <c r="M4834" s="1">
        <v>99</v>
      </c>
      <c r="N4834" s="6"/>
      <c r="O4834" s="6">
        <v>24.75</v>
      </c>
      <c r="P4834" s="6">
        <v>-250524.92</v>
      </c>
      <c r="R4834" s="31">
        <v>-24.75</v>
      </c>
      <c r="S4834" s="28">
        <v>44286</v>
      </c>
    </row>
    <row r="4835" spans="1:19" x14ac:dyDescent="0.2">
      <c r="A4835" s="29">
        <v>44174</v>
      </c>
      <c r="B4835" s="1" t="s">
        <v>200</v>
      </c>
      <c r="C4835" s="27">
        <v>44271</v>
      </c>
      <c r="D4835" s="1">
        <v>52624</v>
      </c>
      <c r="J4835" s="1" t="s">
        <v>0</v>
      </c>
      <c r="K4835" s="1" t="s">
        <v>49</v>
      </c>
      <c r="L4835" s="1">
        <v>-1</v>
      </c>
      <c r="M4835" s="1">
        <v>88</v>
      </c>
      <c r="N4835" s="6"/>
      <c r="O4835" s="6">
        <v>88</v>
      </c>
      <c r="P4835" s="6">
        <v>-250882.42</v>
      </c>
      <c r="R4835" s="31">
        <v>-88</v>
      </c>
      <c r="S4835" s="28">
        <v>44286</v>
      </c>
    </row>
    <row r="4836" spans="1:19" x14ac:dyDescent="0.2">
      <c r="A4836" s="29">
        <v>44174</v>
      </c>
      <c r="B4836" s="1" t="s">
        <v>200</v>
      </c>
      <c r="C4836" s="27">
        <v>44271</v>
      </c>
      <c r="D4836" s="1">
        <v>52624</v>
      </c>
      <c r="J4836" s="1" t="s">
        <v>0</v>
      </c>
      <c r="K4836" s="1" t="s">
        <v>49</v>
      </c>
      <c r="L4836" s="1">
        <v>-0.75</v>
      </c>
      <c r="M4836" s="1">
        <v>88</v>
      </c>
      <c r="N4836" s="6"/>
      <c r="O4836" s="6">
        <v>66</v>
      </c>
      <c r="P4836" s="6">
        <v>-250794.42</v>
      </c>
      <c r="R4836" s="31">
        <v>-66</v>
      </c>
      <c r="S4836" s="28">
        <v>44286</v>
      </c>
    </row>
    <row r="4837" spans="1:19" x14ac:dyDescent="0.2">
      <c r="A4837" s="29">
        <v>44174</v>
      </c>
      <c r="B4837" s="1" t="s">
        <v>200</v>
      </c>
      <c r="C4837" s="27">
        <v>44271</v>
      </c>
      <c r="D4837" s="1">
        <v>52624</v>
      </c>
      <c r="J4837" s="1" t="s">
        <v>0</v>
      </c>
      <c r="K4837" s="1" t="s">
        <v>49</v>
      </c>
      <c r="L4837" s="1">
        <v>-0.5</v>
      </c>
      <c r="M4837" s="1">
        <v>88</v>
      </c>
      <c r="N4837" s="6"/>
      <c r="O4837" s="6">
        <v>44</v>
      </c>
      <c r="P4837" s="6">
        <v>-250618.42</v>
      </c>
      <c r="R4837" s="31">
        <v>-44</v>
      </c>
      <c r="S4837" s="28">
        <v>44286</v>
      </c>
    </row>
    <row r="4838" spans="1:19" x14ac:dyDescent="0.2">
      <c r="A4838" s="29">
        <v>44174</v>
      </c>
      <c r="B4838" s="1" t="s">
        <v>200</v>
      </c>
      <c r="C4838" s="27">
        <v>44271</v>
      </c>
      <c r="D4838" s="1">
        <v>52624</v>
      </c>
      <c r="J4838" s="1" t="s">
        <v>0</v>
      </c>
      <c r="K4838" s="1" t="s">
        <v>49</v>
      </c>
      <c r="L4838" s="1">
        <v>-0.5</v>
      </c>
      <c r="M4838" s="1">
        <v>88</v>
      </c>
      <c r="N4838" s="6"/>
      <c r="O4838" s="6">
        <v>44</v>
      </c>
      <c r="P4838" s="6">
        <v>-250684.42</v>
      </c>
      <c r="R4838" s="31">
        <v>-44</v>
      </c>
      <c r="S4838" s="28">
        <v>44286</v>
      </c>
    </row>
    <row r="4839" spans="1:19" x14ac:dyDescent="0.2">
      <c r="A4839" s="29">
        <v>44174</v>
      </c>
      <c r="B4839" s="1" t="s">
        <v>200</v>
      </c>
      <c r="C4839" s="27">
        <v>44271</v>
      </c>
      <c r="D4839" s="1">
        <v>52624</v>
      </c>
      <c r="J4839" s="1" t="s">
        <v>0</v>
      </c>
      <c r="K4839" s="1" t="s">
        <v>49</v>
      </c>
      <c r="L4839" s="1">
        <v>-0.5</v>
      </c>
      <c r="M4839" s="1">
        <v>88</v>
      </c>
      <c r="N4839" s="6"/>
      <c r="O4839" s="6">
        <v>44</v>
      </c>
      <c r="P4839" s="6">
        <v>-250728.42</v>
      </c>
      <c r="R4839" s="31">
        <v>-44</v>
      </c>
      <c r="S4839" s="28">
        <v>44286</v>
      </c>
    </row>
    <row r="4840" spans="1:19" x14ac:dyDescent="0.2">
      <c r="A4840" s="29">
        <v>44174</v>
      </c>
      <c r="B4840" s="1" t="s">
        <v>200</v>
      </c>
      <c r="C4840" s="27">
        <v>44271</v>
      </c>
      <c r="D4840" s="1">
        <v>52624</v>
      </c>
      <c r="J4840" s="1" t="s">
        <v>0</v>
      </c>
      <c r="K4840" s="1" t="s">
        <v>49</v>
      </c>
      <c r="L4840" s="1">
        <v>-0.25</v>
      </c>
      <c r="M4840" s="1">
        <v>88</v>
      </c>
      <c r="N4840" s="6"/>
      <c r="O4840" s="6">
        <v>22</v>
      </c>
      <c r="P4840" s="6">
        <v>-250640.42</v>
      </c>
      <c r="R4840" s="31">
        <v>-22</v>
      </c>
      <c r="S4840" s="28">
        <v>44286</v>
      </c>
    </row>
    <row r="4841" spans="1:19" x14ac:dyDescent="0.2">
      <c r="A4841" s="29">
        <v>44175</v>
      </c>
      <c r="B4841" s="1" t="s">
        <v>200</v>
      </c>
      <c r="C4841" s="27">
        <v>44271</v>
      </c>
      <c r="D4841" s="1">
        <v>52625</v>
      </c>
      <c r="J4841" s="1" t="s">
        <v>0</v>
      </c>
      <c r="K4841" s="1" t="s">
        <v>49</v>
      </c>
      <c r="L4841" s="1">
        <v>-0.5</v>
      </c>
      <c r="M4841" s="1">
        <v>88</v>
      </c>
      <c r="N4841" s="6"/>
      <c r="O4841" s="6">
        <v>44</v>
      </c>
      <c r="P4841" s="6">
        <v>-250926.42</v>
      </c>
      <c r="R4841" s="31">
        <v>-44</v>
      </c>
      <c r="S4841" s="28">
        <v>44286</v>
      </c>
    </row>
    <row r="4842" spans="1:19" x14ac:dyDescent="0.2">
      <c r="A4842" s="29">
        <v>44175</v>
      </c>
      <c r="B4842" s="1" t="s">
        <v>200</v>
      </c>
      <c r="C4842" s="27">
        <v>44271</v>
      </c>
      <c r="D4842" s="1">
        <v>52625</v>
      </c>
      <c r="J4842" s="1" t="s">
        <v>0</v>
      </c>
      <c r="K4842" s="1" t="s">
        <v>49</v>
      </c>
      <c r="L4842" s="1">
        <v>-0.25</v>
      </c>
      <c r="M4842" s="1">
        <v>88</v>
      </c>
      <c r="N4842" s="6"/>
      <c r="O4842" s="6">
        <v>22</v>
      </c>
      <c r="P4842" s="6">
        <v>-250948.42</v>
      </c>
      <c r="R4842" s="31">
        <v>-22</v>
      </c>
      <c r="S4842" s="28">
        <v>44286</v>
      </c>
    </row>
    <row r="4843" spans="1:19" x14ac:dyDescent="0.2">
      <c r="A4843" s="29">
        <v>44178</v>
      </c>
      <c r="B4843" s="1" t="s">
        <v>200</v>
      </c>
      <c r="C4843" s="27">
        <v>44271</v>
      </c>
      <c r="D4843" s="1">
        <v>52628</v>
      </c>
      <c r="J4843" s="1" t="s">
        <v>0</v>
      </c>
      <c r="K4843" s="1" t="s">
        <v>49</v>
      </c>
      <c r="L4843" s="1">
        <v>-3.75</v>
      </c>
      <c r="M4843" s="1">
        <v>88</v>
      </c>
      <c r="N4843" s="6"/>
      <c r="O4843" s="6">
        <v>330</v>
      </c>
      <c r="P4843" s="6">
        <v>-252742.67</v>
      </c>
      <c r="R4843" s="31">
        <v>-330</v>
      </c>
      <c r="S4843" s="28">
        <v>44286</v>
      </c>
    </row>
    <row r="4844" spans="1:19" x14ac:dyDescent="0.2">
      <c r="A4844" s="29">
        <v>44178</v>
      </c>
      <c r="B4844" s="1" t="s">
        <v>200</v>
      </c>
      <c r="C4844" s="27">
        <v>44271</v>
      </c>
      <c r="D4844" s="1">
        <v>52628</v>
      </c>
      <c r="J4844" s="1" t="s">
        <v>0</v>
      </c>
      <c r="K4844" s="1" t="s">
        <v>49</v>
      </c>
      <c r="L4844" s="1">
        <v>-1</v>
      </c>
      <c r="M4844" s="1">
        <v>240</v>
      </c>
      <c r="N4844" s="6"/>
      <c r="O4844" s="6">
        <v>240</v>
      </c>
      <c r="P4844" s="6">
        <v>-252288.67</v>
      </c>
      <c r="R4844" s="31">
        <v>-240</v>
      </c>
      <c r="S4844" s="28">
        <v>44286</v>
      </c>
    </row>
    <row r="4845" spans="1:19" x14ac:dyDescent="0.2">
      <c r="A4845" s="29">
        <v>44178</v>
      </c>
      <c r="B4845" s="1" t="s">
        <v>200</v>
      </c>
      <c r="C4845" s="27">
        <v>44271</v>
      </c>
      <c r="D4845" s="1">
        <v>52628</v>
      </c>
      <c r="J4845" s="1" t="s">
        <v>0</v>
      </c>
      <c r="K4845" s="1" t="s">
        <v>49</v>
      </c>
      <c r="L4845" s="1">
        <v>-1</v>
      </c>
      <c r="M4845" s="1">
        <v>124</v>
      </c>
      <c r="N4845" s="6"/>
      <c r="O4845" s="6">
        <v>124</v>
      </c>
      <c r="P4845" s="6">
        <v>-251938.67</v>
      </c>
      <c r="R4845" s="31">
        <v>-124</v>
      </c>
      <c r="S4845" s="28">
        <v>44286</v>
      </c>
    </row>
    <row r="4846" spans="1:19" x14ac:dyDescent="0.2">
      <c r="A4846" s="29">
        <v>44178</v>
      </c>
      <c r="B4846" s="1" t="s">
        <v>200</v>
      </c>
      <c r="C4846" s="27">
        <v>44271</v>
      </c>
      <c r="D4846" s="1">
        <v>52628</v>
      </c>
      <c r="J4846" s="1" t="s">
        <v>0</v>
      </c>
      <c r="K4846" s="1" t="s">
        <v>49</v>
      </c>
      <c r="L4846" s="1">
        <v>-1</v>
      </c>
      <c r="M4846" s="1">
        <v>124</v>
      </c>
      <c r="N4846" s="6"/>
      <c r="O4846" s="6">
        <v>124</v>
      </c>
      <c r="P4846" s="6">
        <v>-252412.67</v>
      </c>
      <c r="R4846" s="31">
        <v>-124</v>
      </c>
      <c r="S4846" s="28">
        <v>44286</v>
      </c>
    </row>
    <row r="4847" spans="1:19" x14ac:dyDescent="0.2">
      <c r="A4847" s="29">
        <v>44178</v>
      </c>
      <c r="B4847" s="1" t="s">
        <v>200</v>
      </c>
      <c r="C4847" s="27">
        <v>44271</v>
      </c>
      <c r="D4847" s="1">
        <v>52628</v>
      </c>
      <c r="J4847" s="1" t="s">
        <v>0</v>
      </c>
      <c r="K4847" s="1" t="s">
        <v>49</v>
      </c>
      <c r="L4847" s="1">
        <v>-1.25</v>
      </c>
      <c r="M4847" s="1">
        <v>88</v>
      </c>
      <c r="N4847" s="6"/>
      <c r="O4847" s="6">
        <v>110</v>
      </c>
      <c r="P4847" s="6">
        <v>-252048.67</v>
      </c>
      <c r="R4847" s="31">
        <v>-110</v>
      </c>
      <c r="S4847" s="28">
        <v>44286</v>
      </c>
    </row>
    <row r="4848" spans="1:19" x14ac:dyDescent="0.2">
      <c r="A4848" s="29">
        <v>44180</v>
      </c>
      <c r="B4848" s="1" t="s">
        <v>200</v>
      </c>
      <c r="C4848" s="27">
        <v>44271</v>
      </c>
      <c r="D4848" s="1">
        <v>52630</v>
      </c>
      <c r="J4848" s="1" t="s">
        <v>0</v>
      </c>
      <c r="K4848" s="1" t="s">
        <v>49</v>
      </c>
      <c r="L4848" s="1">
        <v>-1</v>
      </c>
      <c r="M4848" s="1">
        <v>18</v>
      </c>
      <c r="N4848" s="6"/>
      <c r="O4848" s="6">
        <v>18</v>
      </c>
      <c r="P4848" s="6">
        <v>-254496.67</v>
      </c>
      <c r="R4848" s="31">
        <v>-18</v>
      </c>
      <c r="S4848" s="28">
        <v>44286</v>
      </c>
    </row>
    <row r="4849" spans="1:19" x14ac:dyDescent="0.2">
      <c r="A4849" s="29">
        <v>44187</v>
      </c>
      <c r="B4849" s="1" t="s">
        <v>200</v>
      </c>
      <c r="C4849" s="27">
        <v>44274</v>
      </c>
      <c r="D4849" s="1">
        <v>52634</v>
      </c>
      <c r="J4849" s="1" t="s">
        <v>0</v>
      </c>
      <c r="K4849" s="1" t="s">
        <v>49</v>
      </c>
      <c r="L4849" s="1">
        <v>-0.75</v>
      </c>
      <c r="M4849" s="1">
        <v>110</v>
      </c>
      <c r="N4849" s="6"/>
      <c r="O4849" s="6">
        <v>82.5</v>
      </c>
      <c r="P4849" s="6">
        <v>-253979.17</v>
      </c>
      <c r="R4849" s="31">
        <v>-82.5</v>
      </c>
      <c r="S4849" s="28">
        <v>44286</v>
      </c>
    </row>
    <row r="4850" spans="1:19" x14ac:dyDescent="0.2">
      <c r="A4850" s="29">
        <v>44207</v>
      </c>
      <c r="B4850" s="1" t="s">
        <v>200</v>
      </c>
      <c r="C4850" s="27">
        <v>44277</v>
      </c>
      <c r="D4850" s="1">
        <v>52637</v>
      </c>
      <c r="J4850" s="1" t="s">
        <v>0</v>
      </c>
      <c r="K4850" s="1" t="s">
        <v>49</v>
      </c>
      <c r="L4850" s="1">
        <v>-0.75</v>
      </c>
      <c r="M4850" s="1">
        <v>110</v>
      </c>
      <c r="N4850" s="6"/>
      <c r="O4850" s="6">
        <v>82.5</v>
      </c>
      <c r="P4850" s="6">
        <v>-254061.67</v>
      </c>
      <c r="R4850" s="31">
        <v>-82.5</v>
      </c>
      <c r="S4850" s="28">
        <v>44286</v>
      </c>
    </row>
    <row r="4851" spans="1:19" x14ac:dyDescent="0.2">
      <c r="A4851" s="29">
        <v>44213</v>
      </c>
      <c r="B4851" s="1" t="s">
        <v>200</v>
      </c>
      <c r="C4851" s="27">
        <v>44277</v>
      </c>
      <c r="D4851" s="1">
        <v>52642</v>
      </c>
      <c r="J4851" s="1" t="s">
        <v>0</v>
      </c>
      <c r="K4851" s="1" t="s">
        <v>49</v>
      </c>
      <c r="L4851" s="1">
        <v>-1.5</v>
      </c>
      <c r="M4851" s="1">
        <v>88</v>
      </c>
      <c r="N4851" s="6"/>
      <c r="O4851" s="6">
        <v>132</v>
      </c>
      <c r="P4851" s="6">
        <v>-254485.67</v>
      </c>
      <c r="R4851" s="31">
        <v>-132</v>
      </c>
      <c r="S4851" s="28">
        <v>44286</v>
      </c>
    </row>
    <row r="4852" spans="1:19" x14ac:dyDescent="0.2">
      <c r="A4852" s="29">
        <v>44213</v>
      </c>
      <c r="B4852" s="1" t="s">
        <v>200</v>
      </c>
      <c r="C4852" s="27">
        <v>44277</v>
      </c>
      <c r="D4852" s="1">
        <v>52642</v>
      </c>
      <c r="J4852" s="1" t="s">
        <v>0</v>
      </c>
      <c r="K4852" s="1" t="s">
        <v>49</v>
      </c>
      <c r="L4852" s="1">
        <v>-1</v>
      </c>
      <c r="M4852" s="1">
        <v>124</v>
      </c>
      <c r="N4852" s="6"/>
      <c r="O4852" s="6">
        <v>124</v>
      </c>
      <c r="P4852" s="6">
        <v>-254185.67</v>
      </c>
      <c r="R4852" s="31">
        <v>-124</v>
      </c>
      <c r="S4852" s="28">
        <v>44286</v>
      </c>
    </row>
    <row r="4853" spans="1:19" x14ac:dyDescent="0.2">
      <c r="A4853" s="29">
        <v>44213</v>
      </c>
      <c r="B4853" s="1" t="s">
        <v>200</v>
      </c>
      <c r="C4853" s="27">
        <v>44277</v>
      </c>
      <c r="D4853" s="1">
        <v>52642</v>
      </c>
      <c r="J4853" s="1" t="s">
        <v>0</v>
      </c>
      <c r="K4853" s="1" t="s">
        <v>49</v>
      </c>
      <c r="L4853" s="1">
        <v>-1</v>
      </c>
      <c r="M4853" s="1">
        <v>124</v>
      </c>
      <c r="N4853" s="6"/>
      <c r="O4853" s="6">
        <v>124</v>
      </c>
      <c r="P4853" s="6">
        <v>-254353.67</v>
      </c>
      <c r="R4853" s="31">
        <v>-124</v>
      </c>
      <c r="S4853" s="28">
        <v>44286</v>
      </c>
    </row>
    <row r="4854" spans="1:19" x14ac:dyDescent="0.2">
      <c r="A4854" s="29">
        <v>44213</v>
      </c>
      <c r="B4854" s="1" t="s">
        <v>200</v>
      </c>
      <c r="C4854" s="27">
        <v>44277</v>
      </c>
      <c r="D4854" s="1">
        <v>52642</v>
      </c>
      <c r="J4854" s="1" t="s">
        <v>0</v>
      </c>
      <c r="K4854" s="1" t="s">
        <v>49</v>
      </c>
      <c r="L4854" s="1">
        <v>-0.5</v>
      </c>
      <c r="M4854" s="1">
        <v>88</v>
      </c>
      <c r="N4854" s="6"/>
      <c r="O4854" s="6">
        <v>44</v>
      </c>
      <c r="P4854" s="6">
        <v>-254229.67</v>
      </c>
      <c r="R4854" s="31">
        <v>-44</v>
      </c>
      <c r="S4854" s="28">
        <v>44286</v>
      </c>
    </row>
    <row r="4855" spans="1:19" x14ac:dyDescent="0.2">
      <c r="A4855" s="29">
        <v>44223</v>
      </c>
      <c r="B4855" s="1" t="s">
        <v>200</v>
      </c>
      <c r="C4855" s="27">
        <v>44279</v>
      </c>
      <c r="D4855" s="1">
        <v>52645</v>
      </c>
      <c r="J4855" s="1" t="s">
        <v>0</v>
      </c>
      <c r="K4855" s="1" t="s">
        <v>49</v>
      </c>
      <c r="L4855" s="1">
        <v>-1</v>
      </c>
      <c r="M4855" s="1">
        <v>155</v>
      </c>
      <c r="N4855" s="6"/>
      <c r="O4855" s="6">
        <v>155</v>
      </c>
      <c r="P4855" s="6">
        <v>-254640.67</v>
      </c>
      <c r="R4855" s="31">
        <v>-155</v>
      </c>
      <c r="S4855" s="28">
        <v>44286</v>
      </c>
    </row>
    <row r="4856" spans="1:19" x14ac:dyDescent="0.2">
      <c r="A4856" s="29">
        <v>44170</v>
      </c>
      <c r="B4856" s="1" t="s">
        <v>200</v>
      </c>
      <c r="C4856" s="27">
        <v>44280</v>
      </c>
      <c r="D4856" s="1">
        <v>52620</v>
      </c>
      <c r="J4856" s="1" t="s">
        <v>0</v>
      </c>
      <c r="K4856" s="1" t="s">
        <v>49</v>
      </c>
      <c r="L4856" s="1">
        <v>-0.75</v>
      </c>
      <c r="M4856" s="1">
        <v>99</v>
      </c>
      <c r="N4856" s="6"/>
      <c r="O4856" s="6">
        <v>74.25</v>
      </c>
      <c r="P4856" s="6">
        <v>-254714.92</v>
      </c>
      <c r="R4856" s="31">
        <v>-74.25</v>
      </c>
      <c r="S4856" s="28">
        <v>44286</v>
      </c>
    </row>
    <row r="4857" spans="1:19" x14ac:dyDescent="0.2">
      <c r="A4857" s="29">
        <v>44170</v>
      </c>
      <c r="B4857" s="1" t="s">
        <v>200</v>
      </c>
      <c r="C4857" s="27">
        <v>44280</v>
      </c>
      <c r="D4857" s="1">
        <v>52620</v>
      </c>
      <c r="J4857" s="1" t="s">
        <v>0</v>
      </c>
      <c r="K4857" s="1" t="s">
        <v>49</v>
      </c>
      <c r="L4857" s="1">
        <v>-0.75</v>
      </c>
      <c r="M4857" s="1">
        <v>99</v>
      </c>
      <c r="N4857" s="6"/>
      <c r="O4857" s="6">
        <v>74.25</v>
      </c>
      <c r="P4857" s="6">
        <v>-254789.17</v>
      </c>
      <c r="R4857" s="31">
        <v>-74.25</v>
      </c>
      <c r="S4857" s="28">
        <v>44286</v>
      </c>
    </row>
    <row r="4858" spans="1:19" x14ac:dyDescent="0.2">
      <c r="A4858" s="29">
        <v>44170</v>
      </c>
      <c r="B4858" s="1" t="s">
        <v>200</v>
      </c>
      <c r="C4858" s="27">
        <v>44280</v>
      </c>
      <c r="D4858" s="1">
        <v>52620</v>
      </c>
      <c r="J4858" s="1" t="s">
        <v>0</v>
      </c>
      <c r="K4858" s="1" t="s">
        <v>49</v>
      </c>
      <c r="L4858" s="1">
        <v>-0.75</v>
      </c>
      <c r="M4858" s="1">
        <v>99</v>
      </c>
      <c r="N4858" s="6"/>
      <c r="O4858" s="6">
        <v>74.25</v>
      </c>
      <c r="P4858" s="6">
        <v>-254863.42</v>
      </c>
      <c r="R4858" s="31">
        <v>-74.25</v>
      </c>
      <c r="S4858" s="28">
        <v>44286</v>
      </c>
    </row>
    <row r="4859" spans="1:19" x14ac:dyDescent="0.2">
      <c r="A4859" s="29">
        <v>44188</v>
      </c>
      <c r="B4859" s="1" t="s">
        <v>200</v>
      </c>
      <c r="C4859" s="27">
        <v>44280</v>
      </c>
      <c r="D4859" s="1">
        <v>52635</v>
      </c>
      <c r="J4859" s="1" t="s">
        <v>0</v>
      </c>
      <c r="K4859" s="1" t="s">
        <v>49</v>
      </c>
      <c r="L4859" s="1">
        <v>-7</v>
      </c>
      <c r="M4859" s="1">
        <v>88</v>
      </c>
      <c r="N4859" s="6"/>
      <c r="O4859" s="6">
        <v>616</v>
      </c>
      <c r="P4859" s="6">
        <v>-255603.42</v>
      </c>
      <c r="R4859" s="31">
        <v>-616</v>
      </c>
      <c r="S4859" s="28">
        <v>44286</v>
      </c>
    </row>
    <row r="4860" spans="1:19" x14ac:dyDescent="0.2">
      <c r="A4860" s="29">
        <v>44188</v>
      </c>
      <c r="B4860" s="1" t="s">
        <v>200</v>
      </c>
      <c r="C4860" s="27">
        <v>44280</v>
      </c>
      <c r="D4860" s="1">
        <v>52635</v>
      </c>
      <c r="J4860" s="1" t="s">
        <v>0</v>
      </c>
      <c r="K4860" s="1" t="s">
        <v>49</v>
      </c>
      <c r="L4860" s="1">
        <v>-6.75</v>
      </c>
      <c r="M4860" s="1">
        <v>88</v>
      </c>
      <c r="N4860" s="6"/>
      <c r="O4860" s="6">
        <v>594</v>
      </c>
      <c r="P4860" s="6">
        <v>-257092.42</v>
      </c>
      <c r="R4860" s="31">
        <v>-594</v>
      </c>
      <c r="S4860" s="28">
        <v>44286</v>
      </c>
    </row>
    <row r="4861" spans="1:19" x14ac:dyDescent="0.2">
      <c r="A4861" s="29">
        <v>44188</v>
      </c>
      <c r="B4861" s="1" t="s">
        <v>200</v>
      </c>
      <c r="C4861" s="27">
        <v>44280</v>
      </c>
      <c r="D4861" s="1">
        <v>52635</v>
      </c>
      <c r="J4861" s="1" t="s">
        <v>0</v>
      </c>
      <c r="K4861" s="1" t="s">
        <v>49</v>
      </c>
      <c r="L4861" s="1">
        <v>-1</v>
      </c>
      <c r="M4861" s="1">
        <v>396</v>
      </c>
      <c r="N4861" s="6"/>
      <c r="O4861" s="6">
        <v>396</v>
      </c>
      <c r="P4861" s="6">
        <v>-255999.42</v>
      </c>
      <c r="R4861" s="31">
        <v>-396</v>
      </c>
      <c r="S4861" s="28">
        <v>44286</v>
      </c>
    </row>
    <row r="4862" spans="1:19" x14ac:dyDescent="0.2">
      <c r="A4862" s="29">
        <v>44188</v>
      </c>
      <c r="B4862" s="1" t="s">
        <v>200</v>
      </c>
      <c r="C4862" s="27">
        <v>44280</v>
      </c>
      <c r="D4862" s="1">
        <v>52635</v>
      </c>
      <c r="J4862" s="1" t="s">
        <v>0</v>
      </c>
      <c r="K4862" s="1" t="s">
        <v>49</v>
      </c>
      <c r="L4862" s="1">
        <v>-1</v>
      </c>
      <c r="M4862" s="1">
        <v>124</v>
      </c>
      <c r="N4862" s="6"/>
      <c r="O4862" s="6">
        <v>124</v>
      </c>
      <c r="P4862" s="6">
        <v>-254987.42</v>
      </c>
      <c r="R4862" s="31">
        <v>-124</v>
      </c>
      <c r="S4862" s="28">
        <v>44286</v>
      </c>
    </row>
    <row r="4863" spans="1:19" x14ac:dyDescent="0.2">
      <c r="A4863" s="29">
        <v>44188</v>
      </c>
      <c r="B4863" s="1" t="s">
        <v>200</v>
      </c>
      <c r="C4863" s="27">
        <v>44280</v>
      </c>
      <c r="D4863" s="1">
        <v>52635</v>
      </c>
      <c r="J4863" s="1" t="s">
        <v>0</v>
      </c>
      <c r="K4863" s="1" t="s">
        <v>49</v>
      </c>
      <c r="L4863" s="1">
        <v>-1</v>
      </c>
      <c r="M4863" s="1">
        <v>124</v>
      </c>
      <c r="N4863" s="6"/>
      <c r="O4863" s="6">
        <v>124</v>
      </c>
      <c r="P4863" s="6">
        <v>-256498.42</v>
      </c>
      <c r="R4863" s="31">
        <v>-124</v>
      </c>
      <c r="S4863" s="28">
        <v>44286</v>
      </c>
    </row>
    <row r="4864" spans="1:19" x14ac:dyDescent="0.2">
      <c r="A4864" s="29">
        <v>44214</v>
      </c>
      <c r="B4864" s="1" t="s">
        <v>200</v>
      </c>
      <c r="C4864" s="27">
        <v>44280</v>
      </c>
      <c r="D4864" s="1">
        <v>52643</v>
      </c>
      <c r="J4864" s="1" t="s">
        <v>0</v>
      </c>
      <c r="K4864" s="1" t="s">
        <v>49</v>
      </c>
      <c r="L4864" s="1">
        <v>-155</v>
      </c>
      <c r="M4864" s="1">
        <v>1</v>
      </c>
      <c r="N4864" s="6"/>
      <c r="O4864" s="6">
        <v>155</v>
      </c>
      <c r="P4864" s="6">
        <v>-256154.42</v>
      </c>
      <c r="R4864" s="31">
        <v>-155</v>
      </c>
      <c r="S4864" s="28">
        <v>44286</v>
      </c>
    </row>
    <row r="4865" spans="1:19" x14ac:dyDescent="0.2">
      <c r="A4865" s="29">
        <v>44214</v>
      </c>
      <c r="B4865" s="1" t="s">
        <v>200</v>
      </c>
      <c r="C4865" s="27">
        <v>44280</v>
      </c>
      <c r="D4865" s="1">
        <v>52643</v>
      </c>
      <c r="J4865" s="1" t="s">
        <v>0</v>
      </c>
      <c r="K4865" s="1" t="s">
        <v>49</v>
      </c>
      <c r="L4865" s="1">
        <v>-110</v>
      </c>
      <c r="M4865" s="1">
        <v>1</v>
      </c>
      <c r="N4865" s="6"/>
      <c r="O4865" s="6">
        <v>110</v>
      </c>
      <c r="P4865" s="6">
        <v>-256264.42</v>
      </c>
      <c r="R4865" s="31">
        <v>-110</v>
      </c>
      <c r="S4865" s="28">
        <v>44286</v>
      </c>
    </row>
    <row r="4866" spans="1:19" x14ac:dyDescent="0.2">
      <c r="A4866" s="29">
        <v>44214</v>
      </c>
      <c r="B4866" s="1" t="s">
        <v>200</v>
      </c>
      <c r="C4866" s="27">
        <v>44280</v>
      </c>
      <c r="D4866" s="1">
        <v>52643</v>
      </c>
      <c r="J4866" s="1" t="s">
        <v>0</v>
      </c>
      <c r="K4866" s="1" t="s">
        <v>49</v>
      </c>
      <c r="L4866" s="1">
        <v>-0.25</v>
      </c>
      <c r="M4866" s="1">
        <v>110</v>
      </c>
      <c r="N4866" s="6"/>
      <c r="O4866" s="6">
        <v>27.5</v>
      </c>
      <c r="P4866" s="6">
        <v>-258051.42</v>
      </c>
      <c r="R4866" s="31">
        <v>-27.5</v>
      </c>
      <c r="S4866" s="28">
        <v>44286</v>
      </c>
    </row>
    <row r="4867" spans="1:19" x14ac:dyDescent="0.2">
      <c r="A4867" s="29">
        <v>44235</v>
      </c>
      <c r="B4867" s="1" t="s">
        <v>200</v>
      </c>
      <c r="C4867" s="27">
        <v>44280</v>
      </c>
      <c r="D4867" s="1">
        <v>52646</v>
      </c>
      <c r="J4867" s="1" t="s">
        <v>0</v>
      </c>
      <c r="K4867" s="1" t="s">
        <v>49</v>
      </c>
      <c r="L4867" s="1">
        <v>-1</v>
      </c>
      <c r="M4867" s="1">
        <v>110</v>
      </c>
      <c r="N4867" s="6"/>
      <c r="O4867" s="6">
        <v>110</v>
      </c>
      <c r="P4867" s="6">
        <v>-256374.42</v>
      </c>
      <c r="R4867" s="31">
        <v>-110</v>
      </c>
      <c r="S4867" s="28">
        <v>44286</v>
      </c>
    </row>
    <row r="4868" spans="1:19" x14ac:dyDescent="0.2">
      <c r="A4868" s="29">
        <v>44241</v>
      </c>
      <c r="B4868" s="1" t="s">
        <v>200</v>
      </c>
      <c r="C4868" s="27">
        <v>44280</v>
      </c>
      <c r="D4868" s="1">
        <v>52647</v>
      </c>
      <c r="J4868" s="1" t="s">
        <v>0</v>
      </c>
      <c r="K4868" s="1" t="s">
        <v>49</v>
      </c>
      <c r="L4868" s="1">
        <v>-1</v>
      </c>
      <c r="M4868" s="1">
        <v>248</v>
      </c>
      <c r="N4868" s="6"/>
      <c r="O4868" s="6">
        <v>248</v>
      </c>
      <c r="P4868" s="6">
        <v>-257340.42</v>
      </c>
      <c r="R4868" s="31">
        <v>-248</v>
      </c>
      <c r="S4868" s="28">
        <v>44286</v>
      </c>
    </row>
    <row r="4869" spans="1:19" x14ac:dyDescent="0.2">
      <c r="A4869" s="29">
        <v>44241</v>
      </c>
      <c r="B4869" s="1" t="s">
        <v>200</v>
      </c>
      <c r="C4869" s="27">
        <v>44280</v>
      </c>
      <c r="D4869" s="1">
        <v>52647</v>
      </c>
      <c r="J4869" s="1" t="s">
        <v>0</v>
      </c>
      <c r="K4869" s="1" t="s">
        <v>49</v>
      </c>
      <c r="L4869" s="1">
        <v>-2.25</v>
      </c>
      <c r="M4869" s="1">
        <v>110</v>
      </c>
      <c r="N4869" s="6"/>
      <c r="O4869" s="6">
        <v>247.5</v>
      </c>
      <c r="P4869" s="6">
        <v>-258023.92</v>
      </c>
      <c r="R4869" s="31">
        <v>-247.5</v>
      </c>
      <c r="S4869" s="28">
        <v>44286</v>
      </c>
    </row>
    <row r="4870" spans="1:19" x14ac:dyDescent="0.2">
      <c r="A4870" s="29">
        <v>44241</v>
      </c>
      <c r="B4870" s="1" t="s">
        <v>200</v>
      </c>
      <c r="C4870" s="27">
        <v>44280</v>
      </c>
      <c r="D4870" s="1">
        <v>52647</v>
      </c>
      <c r="J4870" s="1" t="s">
        <v>0</v>
      </c>
      <c r="K4870" s="1" t="s">
        <v>49</v>
      </c>
      <c r="L4870" s="1">
        <v>-1</v>
      </c>
      <c r="M4870" s="1">
        <v>155</v>
      </c>
      <c r="N4870" s="6"/>
      <c r="O4870" s="6">
        <v>155</v>
      </c>
      <c r="P4870" s="6">
        <v>-257511.42</v>
      </c>
      <c r="R4870" s="31">
        <v>-155</v>
      </c>
      <c r="S4870" s="28">
        <v>44286</v>
      </c>
    </row>
    <row r="4871" spans="1:19" x14ac:dyDescent="0.2">
      <c r="A4871" s="29">
        <v>44241</v>
      </c>
      <c r="B4871" s="1" t="s">
        <v>200</v>
      </c>
      <c r="C4871" s="27">
        <v>44280</v>
      </c>
      <c r="D4871" s="1">
        <v>52647</v>
      </c>
      <c r="J4871" s="1" t="s">
        <v>0</v>
      </c>
      <c r="K4871" s="1" t="s">
        <v>49</v>
      </c>
      <c r="L4871" s="1">
        <v>-1</v>
      </c>
      <c r="M4871" s="1">
        <v>155</v>
      </c>
      <c r="N4871" s="6"/>
      <c r="O4871" s="6">
        <v>155</v>
      </c>
      <c r="P4871" s="6">
        <v>-257776.42</v>
      </c>
      <c r="R4871" s="31">
        <v>-155</v>
      </c>
      <c r="S4871" s="28">
        <v>44286</v>
      </c>
    </row>
    <row r="4872" spans="1:19" x14ac:dyDescent="0.2">
      <c r="A4872" s="29">
        <v>44241</v>
      </c>
      <c r="B4872" s="1" t="s">
        <v>200</v>
      </c>
      <c r="C4872" s="27">
        <v>44280</v>
      </c>
      <c r="D4872" s="1">
        <v>52647</v>
      </c>
      <c r="J4872" s="1" t="s">
        <v>0</v>
      </c>
      <c r="K4872" s="1" t="s">
        <v>49</v>
      </c>
      <c r="L4872" s="1">
        <v>-1</v>
      </c>
      <c r="M4872" s="1">
        <v>110</v>
      </c>
      <c r="N4872" s="6"/>
      <c r="O4872" s="6">
        <v>110</v>
      </c>
      <c r="P4872" s="6">
        <v>-257621.42</v>
      </c>
      <c r="R4872" s="31">
        <v>-110</v>
      </c>
      <c r="S4872" s="28">
        <v>44286</v>
      </c>
    </row>
    <row r="4873" spans="1:19" x14ac:dyDescent="0.2">
      <c r="A4873" s="29">
        <v>44241</v>
      </c>
      <c r="B4873" s="1" t="s">
        <v>200</v>
      </c>
      <c r="C4873" s="27">
        <v>44280</v>
      </c>
      <c r="D4873" s="1">
        <v>52647</v>
      </c>
      <c r="J4873" s="1" t="s">
        <v>0</v>
      </c>
      <c r="K4873" s="1" t="s">
        <v>49</v>
      </c>
      <c r="L4873" s="1">
        <v>-2</v>
      </c>
      <c r="M4873" s="1">
        <v>8</v>
      </c>
      <c r="N4873" s="6"/>
      <c r="O4873" s="6">
        <v>16</v>
      </c>
      <c r="P4873" s="6">
        <v>-257356.42</v>
      </c>
      <c r="R4873" s="31">
        <v>-16</v>
      </c>
      <c r="S4873" s="28">
        <v>44286</v>
      </c>
    </row>
    <row r="4874" spans="1:19" x14ac:dyDescent="0.2">
      <c r="A4874" s="29">
        <v>44176</v>
      </c>
      <c r="B4874" s="1" t="s">
        <v>200</v>
      </c>
      <c r="C4874" s="27">
        <v>44281</v>
      </c>
      <c r="D4874" s="1">
        <v>52626</v>
      </c>
      <c r="J4874" s="1" t="s">
        <v>0</v>
      </c>
      <c r="K4874" s="1" t="s">
        <v>49</v>
      </c>
      <c r="L4874" s="1">
        <v>-2.25</v>
      </c>
      <c r="M4874" s="1">
        <v>88</v>
      </c>
      <c r="N4874" s="6"/>
      <c r="O4874" s="6">
        <v>198</v>
      </c>
      <c r="P4874" s="6">
        <v>-258359.42</v>
      </c>
      <c r="R4874" s="31">
        <v>-198</v>
      </c>
      <c r="S4874" s="28">
        <v>44286</v>
      </c>
    </row>
    <row r="4875" spans="1:19" x14ac:dyDescent="0.2">
      <c r="A4875" s="29">
        <v>44176</v>
      </c>
      <c r="B4875" s="1" t="s">
        <v>200</v>
      </c>
      <c r="C4875" s="27">
        <v>44281</v>
      </c>
      <c r="D4875" s="1">
        <v>52626</v>
      </c>
      <c r="J4875" s="1" t="s">
        <v>0</v>
      </c>
      <c r="K4875" s="1" t="s">
        <v>49</v>
      </c>
      <c r="L4875" s="1">
        <v>-2.25</v>
      </c>
      <c r="M4875" s="1">
        <v>88</v>
      </c>
      <c r="N4875" s="6"/>
      <c r="O4875" s="6">
        <v>198</v>
      </c>
      <c r="P4875" s="6">
        <v>-258557.42</v>
      </c>
      <c r="R4875" s="31">
        <v>-198</v>
      </c>
      <c r="S4875" s="28">
        <v>44286</v>
      </c>
    </row>
    <row r="4876" spans="1:19" x14ac:dyDescent="0.2">
      <c r="A4876" s="29">
        <v>44176</v>
      </c>
      <c r="B4876" s="1" t="s">
        <v>200</v>
      </c>
      <c r="C4876" s="27">
        <v>44281</v>
      </c>
      <c r="D4876" s="1">
        <v>52626</v>
      </c>
      <c r="J4876" s="1" t="s">
        <v>0</v>
      </c>
      <c r="K4876" s="1" t="s">
        <v>49</v>
      </c>
      <c r="L4876" s="1">
        <v>-1</v>
      </c>
      <c r="M4876" s="1">
        <v>124</v>
      </c>
      <c r="N4876" s="6"/>
      <c r="O4876" s="6">
        <v>124</v>
      </c>
      <c r="P4876" s="6">
        <v>-258725.42</v>
      </c>
      <c r="R4876" s="31">
        <v>-124</v>
      </c>
      <c r="S4876" s="28">
        <v>44286</v>
      </c>
    </row>
    <row r="4877" spans="1:19" x14ac:dyDescent="0.2">
      <c r="A4877" s="29">
        <v>44176</v>
      </c>
      <c r="B4877" s="1" t="s">
        <v>200</v>
      </c>
      <c r="C4877" s="27">
        <v>44281</v>
      </c>
      <c r="D4877" s="1">
        <v>52626</v>
      </c>
      <c r="J4877" s="1" t="s">
        <v>0</v>
      </c>
      <c r="K4877" s="1" t="s">
        <v>49</v>
      </c>
      <c r="L4877" s="1">
        <v>-1</v>
      </c>
      <c r="M4877" s="1">
        <v>124</v>
      </c>
      <c r="N4877" s="6"/>
      <c r="O4877" s="6">
        <v>124</v>
      </c>
      <c r="P4877" s="6">
        <v>-258893.42</v>
      </c>
      <c r="R4877" s="31">
        <v>-124</v>
      </c>
      <c r="S4877" s="28">
        <v>44286</v>
      </c>
    </row>
    <row r="4878" spans="1:19" x14ac:dyDescent="0.2">
      <c r="A4878" s="29">
        <v>44176</v>
      </c>
      <c r="B4878" s="1" t="s">
        <v>200</v>
      </c>
      <c r="C4878" s="27">
        <v>44281</v>
      </c>
      <c r="D4878" s="1">
        <v>52626</v>
      </c>
      <c r="J4878" s="1" t="s">
        <v>0</v>
      </c>
      <c r="K4878" s="1" t="s">
        <v>49</v>
      </c>
      <c r="L4878" s="1">
        <v>-0.75</v>
      </c>
      <c r="M4878" s="1">
        <v>88</v>
      </c>
      <c r="N4878" s="6"/>
      <c r="O4878" s="6">
        <v>66</v>
      </c>
      <c r="P4878" s="6">
        <v>-258161.42</v>
      </c>
      <c r="R4878" s="31">
        <v>-66</v>
      </c>
      <c r="S4878" s="28">
        <v>44286</v>
      </c>
    </row>
    <row r="4879" spans="1:19" x14ac:dyDescent="0.2">
      <c r="A4879" s="29">
        <v>44176</v>
      </c>
      <c r="B4879" s="1" t="s">
        <v>200</v>
      </c>
      <c r="C4879" s="27">
        <v>44281</v>
      </c>
      <c r="D4879" s="1">
        <v>52626</v>
      </c>
      <c r="J4879" s="1" t="s">
        <v>0</v>
      </c>
      <c r="K4879" s="1" t="s">
        <v>49</v>
      </c>
      <c r="L4879" s="1">
        <v>-0.75</v>
      </c>
      <c r="M4879" s="1">
        <v>88</v>
      </c>
      <c r="N4879" s="6"/>
      <c r="O4879" s="6">
        <v>66</v>
      </c>
      <c r="P4879" s="6">
        <v>-258959.42</v>
      </c>
      <c r="R4879" s="31">
        <v>-66</v>
      </c>
      <c r="S4879" s="28">
        <v>44286</v>
      </c>
    </row>
    <row r="4880" spans="1:19" x14ac:dyDescent="0.2">
      <c r="A4880" s="29">
        <v>44176</v>
      </c>
      <c r="B4880" s="1" t="s">
        <v>200</v>
      </c>
      <c r="C4880" s="27">
        <v>44281</v>
      </c>
      <c r="D4880" s="1">
        <v>52626</v>
      </c>
      <c r="J4880" s="1" t="s">
        <v>0</v>
      </c>
      <c r="K4880" s="1" t="s">
        <v>49</v>
      </c>
      <c r="L4880" s="1">
        <v>-0.5</v>
      </c>
      <c r="M4880" s="1">
        <v>88</v>
      </c>
      <c r="N4880" s="6"/>
      <c r="O4880" s="6">
        <v>44</v>
      </c>
      <c r="P4880" s="6">
        <v>-258095.42</v>
      </c>
      <c r="R4880" s="31">
        <v>-44</v>
      </c>
      <c r="S4880" s="28">
        <v>44286</v>
      </c>
    </row>
    <row r="4881" spans="1:19" x14ac:dyDescent="0.2">
      <c r="A4881" s="29">
        <v>44176</v>
      </c>
      <c r="B4881" s="1" t="s">
        <v>200</v>
      </c>
      <c r="C4881" s="27">
        <v>44281</v>
      </c>
      <c r="D4881" s="1">
        <v>52626</v>
      </c>
      <c r="J4881" s="1" t="s">
        <v>0</v>
      </c>
      <c r="K4881" s="1" t="s">
        <v>49</v>
      </c>
      <c r="L4881" s="1">
        <v>-0.5</v>
      </c>
      <c r="M4881" s="1">
        <v>88</v>
      </c>
      <c r="N4881" s="6"/>
      <c r="O4881" s="6">
        <v>44</v>
      </c>
      <c r="P4881" s="6">
        <v>-258601.42</v>
      </c>
      <c r="R4881" s="31">
        <v>-44</v>
      </c>
      <c r="S4881" s="28">
        <v>44286</v>
      </c>
    </row>
    <row r="4882" spans="1:19" x14ac:dyDescent="0.2">
      <c r="A4882" s="29">
        <v>44176</v>
      </c>
      <c r="B4882" s="1" t="s">
        <v>200</v>
      </c>
      <c r="C4882" s="27">
        <v>44281</v>
      </c>
      <c r="D4882" s="1">
        <v>52626</v>
      </c>
      <c r="J4882" s="1" t="s">
        <v>0</v>
      </c>
      <c r="K4882" s="1" t="s">
        <v>49</v>
      </c>
      <c r="L4882" s="1">
        <v>-0.5</v>
      </c>
      <c r="M4882" s="1">
        <v>88</v>
      </c>
      <c r="N4882" s="6"/>
      <c r="O4882" s="6">
        <v>44</v>
      </c>
      <c r="P4882" s="6">
        <v>-258769.42</v>
      </c>
      <c r="R4882" s="31">
        <v>-44</v>
      </c>
      <c r="S4882" s="28">
        <v>44286</v>
      </c>
    </row>
    <row r="4883" spans="1:19" x14ac:dyDescent="0.2">
      <c r="A4883" s="29">
        <v>44169</v>
      </c>
      <c r="B4883" s="1" t="s">
        <v>200</v>
      </c>
      <c r="C4883" s="27">
        <v>44284</v>
      </c>
      <c r="D4883" s="1">
        <v>52619</v>
      </c>
      <c r="J4883" s="1" t="s">
        <v>0</v>
      </c>
      <c r="K4883" s="1" t="s">
        <v>49</v>
      </c>
      <c r="L4883" s="1">
        <v>-0.75</v>
      </c>
      <c r="M4883" s="1">
        <v>88</v>
      </c>
      <c r="N4883" s="6"/>
      <c r="O4883" s="6">
        <v>66</v>
      </c>
      <c r="P4883" s="6">
        <v>-259025.42</v>
      </c>
      <c r="R4883" s="31">
        <v>-66</v>
      </c>
      <c r="S4883" s="28">
        <v>44286</v>
      </c>
    </row>
    <row r="4884" spans="1:19" x14ac:dyDescent="0.2">
      <c r="A4884" s="29">
        <v>44173</v>
      </c>
      <c r="B4884" s="1" t="s">
        <v>200</v>
      </c>
      <c r="C4884" s="27">
        <v>44284</v>
      </c>
      <c r="D4884" s="1">
        <v>52623</v>
      </c>
      <c r="J4884" s="1" t="s">
        <v>0</v>
      </c>
      <c r="K4884" s="1" t="s">
        <v>49</v>
      </c>
      <c r="L4884" s="1">
        <v>-0.75</v>
      </c>
      <c r="M4884" s="1">
        <v>88</v>
      </c>
      <c r="N4884" s="6"/>
      <c r="O4884" s="6">
        <v>66</v>
      </c>
      <c r="P4884" s="6">
        <v>-259091.42</v>
      </c>
      <c r="R4884" s="31">
        <v>-66</v>
      </c>
      <c r="S4884" s="28">
        <v>44286</v>
      </c>
    </row>
    <row r="4885" spans="1:19" x14ac:dyDescent="0.2">
      <c r="A4885" s="29">
        <v>44173</v>
      </c>
      <c r="B4885" s="1" t="s">
        <v>200</v>
      </c>
      <c r="C4885" s="27">
        <v>44284</v>
      </c>
      <c r="D4885" s="1">
        <v>52623</v>
      </c>
      <c r="J4885" s="1" t="s">
        <v>0</v>
      </c>
      <c r="K4885" s="1" t="s">
        <v>49</v>
      </c>
      <c r="L4885" s="1">
        <v>-0.75</v>
      </c>
      <c r="M4885" s="1">
        <v>88</v>
      </c>
      <c r="N4885" s="6"/>
      <c r="O4885" s="6">
        <v>66</v>
      </c>
      <c r="P4885" s="6">
        <v>-259157.42</v>
      </c>
      <c r="R4885" s="31">
        <v>-66</v>
      </c>
      <c r="S4885" s="28">
        <v>44286</v>
      </c>
    </row>
    <row r="4886" spans="1:19" x14ac:dyDescent="0.2">
      <c r="A4886" s="29">
        <v>44177</v>
      </c>
      <c r="B4886" s="1" t="s">
        <v>200</v>
      </c>
      <c r="C4886" s="27">
        <v>44284</v>
      </c>
      <c r="D4886" s="1">
        <v>52627</v>
      </c>
      <c r="J4886" s="1" t="s">
        <v>0</v>
      </c>
      <c r="K4886" s="1" t="s">
        <v>49</v>
      </c>
      <c r="L4886" s="1">
        <v>-0.5</v>
      </c>
      <c r="M4886" s="1">
        <v>99</v>
      </c>
      <c r="N4886" s="6"/>
      <c r="O4886" s="6">
        <v>49.5</v>
      </c>
      <c r="P4886" s="6">
        <v>-259206.92</v>
      </c>
      <c r="R4886" s="31">
        <v>-49.5</v>
      </c>
      <c r="S4886" s="28">
        <v>44286</v>
      </c>
    </row>
    <row r="4887" spans="1:19" x14ac:dyDescent="0.2">
      <c r="A4887" s="29">
        <v>44206</v>
      </c>
      <c r="B4887" s="1" t="s">
        <v>200</v>
      </c>
      <c r="C4887" s="27">
        <v>44284</v>
      </c>
      <c r="D4887" s="1">
        <v>52636</v>
      </c>
      <c r="J4887" s="1" t="s">
        <v>0</v>
      </c>
      <c r="K4887" s="1" t="s">
        <v>49</v>
      </c>
      <c r="L4887" s="1">
        <v>-1.75</v>
      </c>
      <c r="M4887" s="1">
        <v>88</v>
      </c>
      <c r="N4887" s="6"/>
      <c r="O4887" s="6">
        <v>154</v>
      </c>
      <c r="P4887" s="6">
        <v>-262041.67</v>
      </c>
      <c r="R4887" s="31">
        <v>-154</v>
      </c>
      <c r="S4887" s="28">
        <v>44286</v>
      </c>
    </row>
    <row r="4888" spans="1:19" x14ac:dyDescent="0.2">
      <c r="A4888" s="29">
        <v>44206</v>
      </c>
      <c r="B4888" s="1" t="s">
        <v>200</v>
      </c>
      <c r="C4888" s="27">
        <v>44284</v>
      </c>
      <c r="D4888" s="1">
        <v>52636</v>
      </c>
      <c r="J4888" s="1" t="s">
        <v>0</v>
      </c>
      <c r="K4888" s="1" t="s">
        <v>49</v>
      </c>
      <c r="L4888" s="1">
        <v>-1.5</v>
      </c>
      <c r="M4888" s="1">
        <v>88</v>
      </c>
      <c r="N4888" s="6"/>
      <c r="O4888" s="6">
        <v>132</v>
      </c>
      <c r="P4888" s="6">
        <v>-259462.92</v>
      </c>
      <c r="R4888" s="31">
        <v>-132</v>
      </c>
      <c r="S4888" s="28">
        <v>44286</v>
      </c>
    </row>
    <row r="4889" spans="1:19" x14ac:dyDescent="0.2">
      <c r="A4889" s="29">
        <v>44206</v>
      </c>
      <c r="B4889" s="1" t="s">
        <v>200</v>
      </c>
      <c r="C4889" s="27">
        <v>44284</v>
      </c>
      <c r="D4889" s="1">
        <v>52636</v>
      </c>
      <c r="J4889" s="1" t="s">
        <v>0</v>
      </c>
      <c r="K4889" s="1" t="s">
        <v>49</v>
      </c>
      <c r="L4889" s="1">
        <v>-1</v>
      </c>
      <c r="M4889" s="1">
        <v>124</v>
      </c>
      <c r="N4889" s="6"/>
      <c r="O4889" s="6">
        <v>124</v>
      </c>
      <c r="P4889" s="6">
        <v>-259330.92</v>
      </c>
      <c r="R4889" s="31">
        <v>-124</v>
      </c>
      <c r="S4889" s="28">
        <v>44286</v>
      </c>
    </row>
    <row r="4890" spans="1:19" x14ac:dyDescent="0.2">
      <c r="A4890" s="29">
        <v>44209</v>
      </c>
      <c r="B4890" s="1" t="s">
        <v>200</v>
      </c>
      <c r="C4890" s="27">
        <v>44284</v>
      </c>
      <c r="D4890" s="1">
        <v>52638</v>
      </c>
      <c r="J4890" s="1" t="s">
        <v>0</v>
      </c>
      <c r="K4890" s="1" t="s">
        <v>49</v>
      </c>
      <c r="L4890" s="1">
        <v>-0.75</v>
      </c>
      <c r="M4890" s="1">
        <v>88</v>
      </c>
      <c r="N4890" s="6"/>
      <c r="O4890" s="6">
        <v>66</v>
      </c>
      <c r="P4890" s="6">
        <v>-259528.92</v>
      </c>
      <c r="R4890" s="31">
        <v>-66</v>
      </c>
      <c r="S4890" s="28">
        <v>44286</v>
      </c>
    </row>
    <row r="4891" spans="1:19" x14ac:dyDescent="0.2">
      <c r="A4891" s="29">
        <v>44209</v>
      </c>
      <c r="B4891" s="1" t="s">
        <v>200</v>
      </c>
      <c r="C4891" s="27">
        <v>44284</v>
      </c>
      <c r="D4891" s="1">
        <v>52638</v>
      </c>
      <c r="J4891" s="1" t="s">
        <v>0</v>
      </c>
      <c r="K4891" s="1" t="s">
        <v>49</v>
      </c>
      <c r="L4891" s="1">
        <v>-0.5</v>
      </c>
      <c r="M4891" s="1">
        <v>88</v>
      </c>
      <c r="N4891" s="6"/>
      <c r="O4891" s="6">
        <v>44</v>
      </c>
      <c r="P4891" s="6">
        <v>-259572.92</v>
      </c>
      <c r="R4891" s="31">
        <v>-44</v>
      </c>
      <c r="S4891" s="28">
        <v>44286</v>
      </c>
    </row>
    <row r="4892" spans="1:19" x14ac:dyDescent="0.2">
      <c r="A4892" s="29">
        <v>44210</v>
      </c>
      <c r="B4892" s="1" t="s">
        <v>200</v>
      </c>
      <c r="C4892" s="27">
        <v>44284</v>
      </c>
      <c r="D4892" s="1">
        <v>52639</v>
      </c>
      <c r="J4892" s="1" t="s">
        <v>0</v>
      </c>
      <c r="K4892" s="1" t="s">
        <v>49</v>
      </c>
      <c r="L4892" s="1">
        <v>-0.5</v>
      </c>
      <c r="M4892" s="1">
        <v>88</v>
      </c>
      <c r="N4892" s="6"/>
      <c r="O4892" s="6">
        <v>44</v>
      </c>
      <c r="P4892" s="6">
        <v>-259616.92</v>
      </c>
      <c r="R4892" s="31">
        <v>-44</v>
      </c>
      <c r="S4892" s="28">
        <v>44286</v>
      </c>
    </row>
    <row r="4893" spans="1:19" x14ac:dyDescent="0.2">
      <c r="A4893" s="29">
        <v>44211</v>
      </c>
      <c r="B4893" s="1" t="s">
        <v>200</v>
      </c>
      <c r="C4893" s="27">
        <v>44284</v>
      </c>
      <c r="D4893" s="1">
        <v>52640</v>
      </c>
      <c r="J4893" s="1" t="s">
        <v>0</v>
      </c>
      <c r="K4893" s="1" t="s">
        <v>49</v>
      </c>
      <c r="L4893" s="1">
        <v>-6.25</v>
      </c>
      <c r="M4893" s="1">
        <v>110</v>
      </c>
      <c r="N4893" s="6"/>
      <c r="O4893" s="6">
        <v>687.5</v>
      </c>
      <c r="P4893" s="6">
        <v>-260459.42</v>
      </c>
      <c r="R4893" s="31">
        <v>-687.5</v>
      </c>
      <c r="S4893" s="28">
        <v>44286</v>
      </c>
    </row>
    <row r="4894" spans="1:19" x14ac:dyDescent="0.2">
      <c r="A4894" s="29">
        <v>44211</v>
      </c>
      <c r="B4894" s="1" t="s">
        <v>200</v>
      </c>
      <c r="C4894" s="27">
        <v>44284</v>
      </c>
      <c r="D4894" s="1">
        <v>52640</v>
      </c>
      <c r="J4894" s="1" t="s">
        <v>0</v>
      </c>
      <c r="K4894" s="1" t="s">
        <v>49</v>
      </c>
      <c r="L4894" s="1">
        <v>-3.5</v>
      </c>
      <c r="M4894" s="1">
        <v>110</v>
      </c>
      <c r="N4894" s="6"/>
      <c r="O4894" s="6">
        <v>385</v>
      </c>
      <c r="P4894" s="6">
        <v>-260981.92</v>
      </c>
      <c r="R4894" s="31">
        <v>-385</v>
      </c>
      <c r="S4894" s="28">
        <v>44286</v>
      </c>
    </row>
    <row r="4895" spans="1:19" x14ac:dyDescent="0.2">
      <c r="A4895" s="29">
        <v>44211</v>
      </c>
      <c r="B4895" s="1" t="s">
        <v>200</v>
      </c>
      <c r="C4895" s="27">
        <v>44284</v>
      </c>
      <c r="D4895" s="1">
        <v>52640</v>
      </c>
      <c r="J4895" s="1" t="s">
        <v>0</v>
      </c>
      <c r="K4895" s="1" t="s">
        <v>49</v>
      </c>
      <c r="L4895" s="1">
        <v>-2.75</v>
      </c>
      <c r="M4895" s="1">
        <v>110</v>
      </c>
      <c r="N4895" s="6"/>
      <c r="O4895" s="6">
        <v>302.5</v>
      </c>
      <c r="P4895" s="6">
        <v>-261557.67</v>
      </c>
      <c r="R4895" s="31">
        <v>-302.5</v>
      </c>
      <c r="S4895" s="28">
        <v>44286</v>
      </c>
    </row>
    <row r="4896" spans="1:19" x14ac:dyDescent="0.2">
      <c r="A4896" s="29">
        <v>44211</v>
      </c>
      <c r="B4896" s="1" t="s">
        <v>200</v>
      </c>
      <c r="C4896" s="27">
        <v>44284</v>
      </c>
      <c r="D4896" s="1">
        <v>52640</v>
      </c>
      <c r="J4896" s="1" t="s">
        <v>0</v>
      </c>
      <c r="K4896" s="1" t="s">
        <v>49</v>
      </c>
      <c r="L4896" s="1">
        <v>-1</v>
      </c>
      <c r="M4896" s="1">
        <v>155</v>
      </c>
      <c r="N4896" s="6"/>
      <c r="O4896" s="6">
        <v>155</v>
      </c>
      <c r="P4896" s="6">
        <v>-259771.92</v>
      </c>
      <c r="R4896" s="31">
        <v>-155</v>
      </c>
      <c r="S4896" s="28">
        <v>44286</v>
      </c>
    </row>
    <row r="4897" spans="1:19" x14ac:dyDescent="0.2">
      <c r="A4897" s="29">
        <v>44211</v>
      </c>
      <c r="B4897" s="1" t="s">
        <v>200</v>
      </c>
      <c r="C4897" s="27">
        <v>44284</v>
      </c>
      <c r="D4897" s="1">
        <v>52640</v>
      </c>
      <c r="J4897" s="1" t="s">
        <v>0</v>
      </c>
      <c r="K4897" s="1" t="s">
        <v>49</v>
      </c>
      <c r="L4897" s="1">
        <v>-1</v>
      </c>
      <c r="M4897" s="1">
        <v>155</v>
      </c>
      <c r="N4897" s="6"/>
      <c r="O4897" s="6">
        <v>155</v>
      </c>
      <c r="P4897" s="6">
        <v>-261255.17</v>
      </c>
      <c r="R4897" s="31">
        <v>-155</v>
      </c>
      <c r="S4897" s="28">
        <v>44286</v>
      </c>
    </row>
    <row r="4898" spans="1:19" x14ac:dyDescent="0.2">
      <c r="A4898" s="29">
        <v>44211</v>
      </c>
      <c r="B4898" s="1" t="s">
        <v>200</v>
      </c>
      <c r="C4898" s="27">
        <v>44284</v>
      </c>
      <c r="D4898" s="1">
        <v>52640</v>
      </c>
      <c r="J4898" s="1" t="s">
        <v>0</v>
      </c>
      <c r="K4898" s="1" t="s">
        <v>49</v>
      </c>
      <c r="L4898" s="1">
        <v>-1.25</v>
      </c>
      <c r="M4898" s="1">
        <v>110</v>
      </c>
      <c r="N4898" s="6"/>
      <c r="O4898" s="6">
        <v>137.5</v>
      </c>
      <c r="P4898" s="6">
        <v>-260596.92</v>
      </c>
      <c r="R4898" s="31">
        <v>-137.5</v>
      </c>
      <c r="S4898" s="28">
        <v>44286</v>
      </c>
    </row>
    <row r="4899" spans="1:19" x14ac:dyDescent="0.2">
      <c r="A4899" s="29">
        <v>44212</v>
      </c>
      <c r="B4899" s="1" t="s">
        <v>200</v>
      </c>
      <c r="C4899" s="27">
        <v>44284</v>
      </c>
      <c r="D4899" s="1">
        <v>52641</v>
      </c>
      <c r="J4899" s="1" t="s">
        <v>0</v>
      </c>
      <c r="K4899" s="1" t="s">
        <v>49</v>
      </c>
      <c r="L4899" s="1">
        <v>-0.5</v>
      </c>
      <c r="M4899" s="1">
        <v>88</v>
      </c>
      <c r="N4899" s="6"/>
      <c r="O4899" s="6">
        <v>44</v>
      </c>
      <c r="P4899" s="6">
        <v>-261025.92000000001</v>
      </c>
      <c r="R4899" s="31">
        <v>-44</v>
      </c>
      <c r="S4899" s="28">
        <v>44286</v>
      </c>
    </row>
    <row r="4900" spans="1:19" x14ac:dyDescent="0.2">
      <c r="A4900" s="29">
        <v>44215</v>
      </c>
      <c r="B4900" s="1" t="s">
        <v>200</v>
      </c>
      <c r="C4900" s="27">
        <v>44284</v>
      </c>
      <c r="D4900" s="1">
        <v>52644</v>
      </c>
      <c r="J4900" s="1" t="s">
        <v>0</v>
      </c>
      <c r="K4900" s="1" t="s">
        <v>49</v>
      </c>
      <c r="L4900" s="1">
        <v>-0.75</v>
      </c>
      <c r="M4900" s="1">
        <v>99</v>
      </c>
      <c r="N4900" s="6"/>
      <c r="O4900" s="6">
        <v>74.25</v>
      </c>
      <c r="P4900" s="6">
        <v>-261100.17</v>
      </c>
      <c r="R4900" s="31">
        <v>-74.25</v>
      </c>
      <c r="S4900" s="28">
        <v>44286</v>
      </c>
    </row>
    <row r="4901" spans="1:19" x14ac:dyDescent="0.2">
      <c r="A4901" s="29">
        <v>44251</v>
      </c>
      <c r="B4901" s="1" t="s">
        <v>200</v>
      </c>
      <c r="C4901" s="27">
        <v>44284</v>
      </c>
      <c r="D4901" s="1">
        <v>52649</v>
      </c>
      <c r="J4901" s="1" t="s">
        <v>0</v>
      </c>
      <c r="K4901" s="1" t="s">
        <v>49</v>
      </c>
      <c r="L4901" s="1">
        <v>-1</v>
      </c>
      <c r="M4901" s="1">
        <v>110</v>
      </c>
      <c r="N4901" s="6"/>
      <c r="O4901" s="6">
        <v>110</v>
      </c>
      <c r="P4901" s="6">
        <v>-261667.67</v>
      </c>
      <c r="R4901" s="31">
        <v>-110</v>
      </c>
      <c r="S4901" s="28">
        <v>44286</v>
      </c>
    </row>
    <row r="4902" spans="1:19" x14ac:dyDescent="0.2">
      <c r="A4902" s="29">
        <v>44259</v>
      </c>
      <c r="B4902" s="1" t="s">
        <v>200</v>
      </c>
      <c r="C4902" s="27">
        <v>44284</v>
      </c>
      <c r="D4902" s="1">
        <v>52650</v>
      </c>
      <c r="J4902" s="1" t="s">
        <v>0</v>
      </c>
      <c r="K4902" s="1" t="s">
        <v>49</v>
      </c>
      <c r="L4902" s="1">
        <v>-1.5</v>
      </c>
      <c r="M4902" s="1">
        <v>110</v>
      </c>
      <c r="N4902" s="6"/>
      <c r="O4902" s="6">
        <v>165</v>
      </c>
      <c r="P4902" s="6">
        <v>-261887.67</v>
      </c>
      <c r="R4902" s="31">
        <v>-165</v>
      </c>
      <c r="S4902" s="28">
        <v>44286</v>
      </c>
    </row>
    <row r="4903" spans="1:19" x14ac:dyDescent="0.2">
      <c r="A4903" s="29">
        <v>44259</v>
      </c>
      <c r="B4903" s="1" t="s">
        <v>200</v>
      </c>
      <c r="C4903" s="27">
        <v>44284</v>
      </c>
      <c r="D4903" s="1">
        <v>52650</v>
      </c>
      <c r="J4903" s="1" t="s">
        <v>0</v>
      </c>
      <c r="K4903" s="1" t="s">
        <v>49</v>
      </c>
      <c r="L4903" s="1">
        <v>-0.5</v>
      </c>
      <c r="M4903" s="1">
        <v>110</v>
      </c>
      <c r="N4903" s="6"/>
      <c r="O4903" s="6">
        <v>55</v>
      </c>
      <c r="P4903" s="6">
        <v>-261722.67</v>
      </c>
      <c r="R4903" s="31">
        <v>-55</v>
      </c>
      <c r="S4903" s="28">
        <v>44286</v>
      </c>
    </row>
    <row r="4904" spans="1:19" x14ac:dyDescent="0.2">
      <c r="A4904" s="29">
        <v>44261</v>
      </c>
      <c r="B4904" s="1" t="s">
        <v>200</v>
      </c>
      <c r="C4904" s="27">
        <v>44284</v>
      </c>
      <c r="D4904" s="1">
        <v>52652</v>
      </c>
      <c r="J4904" s="1" t="s">
        <v>0</v>
      </c>
      <c r="K4904" s="1" t="s">
        <v>49</v>
      </c>
      <c r="L4904" s="1">
        <v>-0.25</v>
      </c>
      <c r="M4904" s="1">
        <v>110</v>
      </c>
      <c r="N4904" s="6"/>
      <c r="O4904" s="6">
        <v>27.5</v>
      </c>
      <c r="P4904" s="6">
        <v>-262069.17</v>
      </c>
      <c r="R4904" s="31">
        <v>-27.5</v>
      </c>
      <c r="S4904" s="28">
        <v>44286</v>
      </c>
    </row>
    <row r="4905" spans="1:19" x14ac:dyDescent="0.2">
      <c r="A4905" s="29">
        <v>45136</v>
      </c>
      <c r="B4905" s="1" t="s">
        <v>117</v>
      </c>
      <c r="C4905" s="27">
        <v>44286</v>
      </c>
      <c r="D4905" s="1" t="s">
        <v>646</v>
      </c>
      <c r="E4905" s="1" t="s">
        <v>119</v>
      </c>
      <c r="J4905" s="1" t="s">
        <v>0</v>
      </c>
      <c r="K4905" s="1" t="s">
        <v>2</v>
      </c>
      <c r="N4905" s="6"/>
      <c r="O4905" s="6">
        <v>658.14</v>
      </c>
      <c r="P4905" s="6">
        <v>-262727.31</v>
      </c>
      <c r="R4905" s="31">
        <v>-658.14</v>
      </c>
      <c r="S4905" s="28">
        <v>44286</v>
      </c>
    </row>
    <row r="4906" spans="1:19" x14ac:dyDescent="0.2">
      <c r="A4906" s="29">
        <v>44282</v>
      </c>
      <c r="B4906" s="1" t="s">
        <v>200</v>
      </c>
      <c r="C4906" s="27">
        <v>44287</v>
      </c>
      <c r="D4906" s="1">
        <v>52654</v>
      </c>
      <c r="J4906" s="1" t="s">
        <v>0</v>
      </c>
      <c r="K4906" s="1" t="s">
        <v>49</v>
      </c>
      <c r="L4906" s="1">
        <v>-1</v>
      </c>
      <c r="M4906" s="1">
        <v>840</v>
      </c>
      <c r="N4906" s="6"/>
      <c r="O4906" s="6">
        <v>840</v>
      </c>
      <c r="P4906" s="6">
        <v>-263567.31</v>
      </c>
      <c r="R4906" s="31">
        <v>-840</v>
      </c>
      <c r="S4906" s="28">
        <v>44316</v>
      </c>
    </row>
    <row r="4907" spans="1:19" x14ac:dyDescent="0.2">
      <c r="A4907" s="29">
        <v>44282</v>
      </c>
      <c r="B4907" s="1" t="s">
        <v>200</v>
      </c>
      <c r="C4907" s="27">
        <v>44287</v>
      </c>
      <c r="D4907" s="1">
        <v>52654</v>
      </c>
      <c r="J4907" s="1" t="s">
        <v>0</v>
      </c>
      <c r="K4907" s="1" t="s">
        <v>49</v>
      </c>
      <c r="L4907" s="1">
        <v>-1</v>
      </c>
      <c r="M4907" s="1">
        <v>80</v>
      </c>
      <c r="N4907" s="6"/>
      <c r="O4907" s="6">
        <v>80</v>
      </c>
      <c r="P4907" s="6">
        <v>-263667.31</v>
      </c>
      <c r="R4907" s="31">
        <v>-80</v>
      </c>
      <c r="S4907" s="28">
        <v>44316</v>
      </c>
    </row>
    <row r="4908" spans="1:19" x14ac:dyDescent="0.2">
      <c r="A4908" s="29">
        <v>44282</v>
      </c>
      <c r="B4908" s="1" t="s">
        <v>200</v>
      </c>
      <c r="C4908" s="27">
        <v>44287</v>
      </c>
      <c r="D4908" s="1">
        <v>52654</v>
      </c>
      <c r="J4908" s="1" t="s">
        <v>0</v>
      </c>
      <c r="K4908" s="1" t="s">
        <v>49</v>
      </c>
      <c r="L4908" s="1">
        <v>-1</v>
      </c>
      <c r="M4908" s="1">
        <v>20</v>
      </c>
      <c r="N4908" s="6"/>
      <c r="O4908" s="6">
        <v>20</v>
      </c>
      <c r="P4908" s="6">
        <v>-263587.31</v>
      </c>
      <c r="R4908" s="31">
        <v>-20</v>
      </c>
      <c r="S4908" s="28">
        <v>44316</v>
      </c>
    </row>
    <row r="4909" spans="1:19" x14ac:dyDescent="0.2">
      <c r="A4909" s="29">
        <v>44283</v>
      </c>
      <c r="B4909" s="1" t="s">
        <v>200</v>
      </c>
      <c r="C4909" s="27">
        <v>44287</v>
      </c>
      <c r="D4909" s="1">
        <v>52655</v>
      </c>
      <c r="J4909" s="1" t="s">
        <v>0</v>
      </c>
      <c r="K4909" s="1" t="s">
        <v>49</v>
      </c>
      <c r="L4909" s="1">
        <v>-1</v>
      </c>
      <c r="M4909" s="1">
        <v>280</v>
      </c>
      <c r="N4909" s="6"/>
      <c r="O4909" s="6">
        <v>280</v>
      </c>
      <c r="P4909" s="6">
        <v>-263947.31</v>
      </c>
      <c r="R4909" s="31">
        <v>-280</v>
      </c>
      <c r="S4909" s="28">
        <v>44316</v>
      </c>
    </row>
    <row r="4910" spans="1:19" x14ac:dyDescent="0.2">
      <c r="A4910" s="29">
        <v>44283</v>
      </c>
      <c r="B4910" s="1" t="s">
        <v>200</v>
      </c>
      <c r="C4910" s="27">
        <v>44287</v>
      </c>
      <c r="D4910" s="1">
        <v>52655</v>
      </c>
      <c r="J4910" s="1" t="s">
        <v>0</v>
      </c>
      <c r="K4910" s="1" t="s">
        <v>49</v>
      </c>
      <c r="L4910" s="1">
        <v>-2</v>
      </c>
      <c r="M4910" s="1">
        <v>40</v>
      </c>
      <c r="N4910" s="6"/>
      <c r="O4910" s="6">
        <v>80</v>
      </c>
      <c r="P4910" s="6">
        <v>-264027.31</v>
      </c>
      <c r="R4910" s="31">
        <v>-80</v>
      </c>
      <c r="S4910" s="28">
        <v>44316</v>
      </c>
    </row>
    <row r="4911" spans="1:19" x14ac:dyDescent="0.2">
      <c r="A4911" s="29">
        <v>44284</v>
      </c>
      <c r="B4911" s="1" t="s">
        <v>200</v>
      </c>
      <c r="C4911" s="27">
        <v>44287</v>
      </c>
      <c r="D4911" s="1">
        <v>52656</v>
      </c>
      <c r="J4911" s="1" t="s">
        <v>0</v>
      </c>
      <c r="K4911" s="1" t="s">
        <v>49</v>
      </c>
      <c r="L4911" s="1">
        <v>-1</v>
      </c>
      <c r="M4911" s="1">
        <v>436</v>
      </c>
      <c r="N4911" s="6"/>
      <c r="O4911" s="6">
        <v>436</v>
      </c>
      <c r="P4911" s="6">
        <v>-264463.31</v>
      </c>
      <c r="R4911" s="31">
        <v>-436</v>
      </c>
      <c r="S4911" s="28">
        <v>44316</v>
      </c>
    </row>
    <row r="4912" spans="1:19" x14ac:dyDescent="0.2">
      <c r="A4912" s="29">
        <v>44284</v>
      </c>
      <c r="B4912" s="1" t="s">
        <v>200</v>
      </c>
      <c r="C4912" s="27">
        <v>44287</v>
      </c>
      <c r="D4912" s="1">
        <v>52656</v>
      </c>
      <c r="J4912" s="1" t="s">
        <v>0</v>
      </c>
      <c r="K4912" s="1" t="s">
        <v>49</v>
      </c>
      <c r="L4912" s="1">
        <v>-1</v>
      </c>
      <c r="M4912" s="1">
        <v>40</v>
      </c>
      <c r="N4912" s="6"/>
      <c r="O4912" s="6">
        <v>40</v>
      </c>
      <c r="P4912" s="6">
        <v>-264503.31</v>
      </c>
      <c r="R4912" s="31">
        <v>-40</v>
      </c>
      <c r="S4912" s="28">
        <v>44316</v>
      </c>
    </row>
    <row r="4913" spans="1:19" x14ac:dyDescent="0.2">
      <c r="A4913" s="29">
        <v>44285</v>
      </c>
      <c r="B4913" s="1" t="s">
        <v>200</v>
      </c>
      <c r="C4913" s="27">
        <v>44287</v>
      </c>
      <c r="D4913" s="1">
        <v>52657</v>
      </c>
      <c r="J4913" s="1" t="s">
        <v>0</v>
      </c>
      <c r="K4913" s="1" t="s">
        <v>49</v>
      </c>
      <c r="L4913" s="1">
        <v>-1</v>
      </c>
      <c r="M4913" s="1">
        <v>776</v>
      </c>
      <c r="N4913" s="6"/>
      <c r="O4913" s="6">
        <v>776</v>
      </c>
      <c r="P4913" s="6">
        <v>-265279.31</v>
      </c>
      <c r="R4913" s="31">
        <v>-776</v>
      </c>
      <c r="S4913" s="28">
        <v>44316</v>
      </c>
    </row>
    <row r="4914" spans="1:19" x14ac:dyDescent="0.2">
      <c r="A4914" s="29">
        <v>44285</v>
      </c>
      <c r="B4914" s="1" t="s">
        <v>200</v>
      </c>
      <c r="C4914" s="27">
        <v>44287</v>
      </c>
      <c r="D4914" s="1">
        <v>52657</v>
      </c>
      <c r="J4914" s="1" t="s">
        <v>0</v>
      </c>
      <c r="K4914" s="1" t="s">
        <v>49</v>
      </c>
      <c r="L4914" s="1">
        <v>-1</v>
      </c>
      <c r="M4914" s="1">
        <v>80</v>
      </c>
      <c r="N4914" s="6"/>
      <c r="O4914" s="6">
        <v>80</v>
      </c>
      <c r="P4914" s="6">
        <v>-265359.31</v>
      </c>
      <c r="R4914" s="31">
        <v>-80</v>
      </c>
      <c r="S4914" s="28">
        <v>44316</v>
      </c>
    </row>
    <row r="4915" spans="1:19" x14ac:dyDescent="0.2">
      <c r="A4915" s="29">
        <v>44286</v>
      </c>
      <c r="B4915" s="1" t="s">
        <v>200</v>
      </c>
      <c r="C4915" s="27">
        <v>44287</v>
      </c>
      <c r="D4915" s="1">
        <v>52658</v>
      </c>
      <c r="J4915" s="1" t="s">
        <v>0</v>
      </c>
      <c r="K4915" s="1" t="s">
        <v>49</v>
      </c>
      <c r="L4915" s="1">
        <v>-1</v>
      </c>
      <c r="M4915" s="1">
        <v>700</v>
      </c>
      <c r="N4915" s="6"/>
      <c r="O4915" s="6">
        <v>700</v>
      </c>
      <c r="P4915" s="6">
        <v>-266059.31</v>
      </c>
      <c r="R4915" s="31">
        <v>-700</v>
      </c>
      <c r="S4915" s="28">
        <v>44316</v>
      </c>
    </row>
    <row r="4916" spans="1:19" x14ac:dyDescent="0.2">
      <c r="A4916" s="29">
        <v>44286</v>
      </c>
      <c r="B4916" s="1" t="s">
        <v>200</v>
      </c>
      <c r="C4916" s="27">
        <v>44287</v>
      </c>
      <c r="D4916" s="1">
        <v>52658</v>
      </c>
      <c r="J4916" s="1" t="s">
        <v>0</v>
      </c>
      <c r="K4916" s="1" t="s">
        <v>49</v>
      </c>
      <c r="L4916" s="1">
        <v>-1</v>
      </c>
      <c r="M4916" s="1">
        <v>80</v>
      </c>
      <c r="N4916" s="6"/>
      <c r="O4916" s="6">
        <v>80</v>
      </c>
      <c r="P4916" s="6">
        <v>-266139.31</v>
      </c>
      <c r="R4916" s="31">
        <v>-80</v>
      </c>
      <c r="S4916" s="28">
        <v>44316</v>
      </c>
    </row>
    <row r="4917" spans="1:19" x14ac:dyDescent="0.2">
      <c r="A4917" s="29">
        <v>44286</v>
      </c>
      <c r="B4917" s="1" t="s">
        <v>200</v>
      </c>
      <c r="C4917" s="27">
        <v>44287</v>
      </c>
      <c r="D4917" s="1">
        <v>52658</v>
      </c>
      <c r="J4917" s="1" t="s">
        <v>0</v>
      </c>
      <c r="K4917" s="1" t="s">
        <v>49</v>
      </c>
      <c r="L4917" s="1">
        <v>-2</v>
      </c>
      <c r="M4917" s="1">
        <v>40</v>
      </c>
      <c r="N4917" s="6"/>
      <c r="O4917" s="6">
        <v>80</v>
      </c>
      <c r="P4917" s="6">
        <v>-266219.31</v>
      </c>
      <c r="R4917" s="31">
        <v>-80</v>
      </c>
      <c r="S4917" s="28">
        <v>44316</v>
      </c>
    </row>
    <row r="4918" spans="1:19" x14ac:dyDescent="0.2">
      <c r="A4918" s="29">
        <v>44287</v>
      </c>
      <c r="B4918" s="1" t="s">
        <v>200</v>
      </c>
      <c r="C4918" s="27">
        <v>44287</v>
      </c>
      <c r="D4918" s="1">
        <v>52659</v>
      </c>
      <c r="J4918" s="1" t="s">
        <v>0</v>
      </c>
      <c r="K4918" s="1" t="s">
        <v>49</v>
      </c>
      <c r="L4918" s="1">
        <v>-1</v>
      </c>
      <c r="M4918" s="1">
        <v>766</v>
      </c>
      <c r="N4918" s="6"/>
      <c r="O4918" s="6">
        <v>766</v>
      </c>
      <c r="P4918" s="6">
        <v>-266985.31</v>
      </c>
      <c r="R4918" s="31">
        <v>-766</v>
      </c>
      <c r="S4918" s="28">
        <v>44316</v>
      </c>
    </row>
    <row r="4919" spans="1:19" x14ac:dyDescent="0.2">
      <c r="A4919" s="29">
        <v>44287</v>
      </c>
      <c r="B4919" s="1" t="s">
        <v>200</v>
      </c>
      <c r="C4919" s="27">
        <v>44287</v>
      </c>
      <c r="D4919" s="1">
        <v>52659</v>
      </c>
      <c r="J4919" s="1" t="s">
        <v>0</v>
      </c>
      <c r="K4919" s="1" t="s">
        <v>49</v>
      </c>
      <c r="L4919" s="1">
        <v>-1</v>
      </c>
      <c r="M4919" s="1">
        <v>80</v>
      </c>
      <c r="N4919" s="6"/>
      <c r="O4919" s="6">
        <v>80</v>
      </c>
      <c r="P4919" s="6">
        <v>-267065.31</v>
      </c>
      <c r="R4919" s="31">
        <v>-80</v>
      </c>
      <c r="S4919" s="28">
        <v>44316</v>
      </c>
    </row>
    <row r="4920" spans="1:19" x14ac:dyDescent="0.2">
      <c r="A4920" s="29">
        <v>44288</v>
      </c>
      <c r="B4920" s="1" t="s">
        <v>200</v>
      </c>
      <c r="C4920" s="27">
        <v>44287</v>
      </c>
      <c r="D4920" s="1">
        <v>52660</v>
      </c>
      <c r="J4920" s="1" t="s">
        <v>0</v>
      </c>
      <c r="K4920" s="1" t="s">
        <v>49</v>
      </c>
      <c r="L4920" s="1">
        <v>-1</v>
      </c>
      <c r="M4920" s="1">
        <v>460</v>
      </c>
      <c r="N4920" s="6"/>
      <c r="O4920" s="6">
        <v>460</v>
      </c>
      <c r="P4920" s="6">
        <v>-267525.31</v>
      </c>
      <c r="R4920" s="31">
        <v>-460</v>
      </c>
      <c r="S4920" s="28">
        <v>44316</v>
      </c>
    </row>
    <row r="4921" spans="1:19" x14ac:dyDescent="0.2">
      <c r="A4921" s="29">
        <v>44288</v>
      </c>
      <c r="B4921" s="1" t="s">
        <v>200</v>
      </c>
      <c r="C4921" s="27">
        <v>44287</v>
      </c>
      <c r="D4921" s="1">
        <v>52660</v>
      </c>
      <c r="J4921" s="1" t="s">
        <v>0</v>
      </c>
      <c r="K4921" s="1" t="s">
        <v>49</v>
      </c>
      <c r="L4921" s="1">
        <v>-1</v>
      </c>
      <c r="M4921" s="1">
        <v>80</v>
      </c>
      <c r="N4921" s="6"/>
      <c r="O4921" s="6">
        <v>80</v>
      </c>
      <c r="P4921" s="6">
        <v>-267605.31</v>
      </c>
      <c r="R4921" s="31">
        <v>-80</v>
      </c>
      <c r="S4921" s="28">
        <v>44316</v>
      </c>
    </row>
    <row r="4922" spans="1:19" x14ac:dyDescent="0.2">
      <c r="A4922" s="29">
        <v>44289</v>
      </c>
      <c r="B4922" s="1" t="s">
        <v>200</v>
      </c>
      <c r="C4922" s="27">
        <v>44287</v>
      </c>
      <c r="D4922" s="1">
        <v>52661</v>
      </c>
      <c r="J4922" s="1" t="s">
        <v>0</v>
      </c>
      <c r="K4922" s="1" t="s">
        <v>49</v>
      </c>
      <c r="L4922" s="1">
        <v>-1</v>
      </c>
      <c r="M4922" s="1">
        <v>80</v>
      </c>
      <c r="N4922" s="6"/>
      <c r="O4922" s="6">
        <v>80</v>
      </c>
      <c r="P4922" s="6">
        <v>-267685.31</v>
      </c>
      <c r="R4922" s="31">
        <v>-80</v>
      </c>
      <c r="S4922" s="28">
        <v>44316</v>
      </c>
    </row>
    <row r="4923" spans="1:19" x14ac:dyDescent="0.2">
      <c r="A4923" s="29">
        <v>44290</v>
      </c>
      <c r="B4923" s="1" t="s">
        <v>200</v>
      </c>
      <c r="C4923" s="27">
        <v>44287</v>
      </c>
      <c r="D4923" s="1">
        <v>52662</v>
      </c>
      <c r="J4923" s="1" t="s">
        <v>0</v>
      </c>
      <c r="K4923" s="1" t="s">
        <v>49</v>
      </c>
      <c r="L4923" s="1">
        <v>-1</v>
      </c>
      <c r="M4923" s="1">
        <v>216</v>
      </c>
      <c r="N4923" s="6"/>
      <c r="O4923" s="6">
        <v>216</v>
      </c>
      <c r="P4923" s="6">
        <v>-267901.31</v>
      </c>
      <c r="R4923" s="31">
        <v>-216</v>
      </c>
      <c r="S4923" s="28">
        <v>44316</v>
      </c>
    </row>
    <row r="4924" spans="1:19" x14ac:dyDescent="0.2">
      <c r="A4924" s="29">
        <v>44290</v>
      </c>
      <c r="B4924" s="1" t="s">
        <v>200</v>
      </c>
      <c r="C4924" s="27">
        <v>44287</v>
      </c>
      <c r="D4924" s="1">
        <v>52662</v>
      </c>
      <c r="J4924" s="1" t="s">
        <v>0</v>
      </c>
      <c r="K4924" s="1" t="s">
        <v>49</v>
      </c>
      <c r="L4924" s="1">
        <v>-1</v>
      </c>
      <c r="M4924" s="1">
        <v>80</v>
      </c>
      <c r="N4924" s="6"/>
      <c r="O4924" s="6">
        <v>80</v>
      </c>
      <c r="P4924" s="6">
        <v>-267981.31</v>
      </c>
      <c r="R4924" s="31">
        <v>-80</v>
      </c>
      <c r="S4924" s="28">
        <v>44316</v>
      </c>
    </row>
    <row r="4925" spans="1:19" x14ac:dyDescent="0.2">
      <c r="A4925" s="29">
        <v>44291</v>
      </c>
      <c r="B4925" s="1" t="s">
        <v>200</v>
      </c>
      <c r="C4925" s="27">
        <v>44287</v>
      </c>
      <c r="D4925" s="1">
        <v>52663</v>
      </c>
      <c r="J4925" s="1" t="s">
        <v>0</v>
      </c>
      <c r="K4925" s="1" t="s">
        <v>49</v>
      </c>
      <c r="L4925" s="1">
        <v>-1</v>
      </c>
      <c r="M4925" s="1">
        <v>442</v>
      </c>
      <c r="N4925" s="6"/>
      <c r="O4925" s="6">
        <v>442</v>
      </c>
      <c r="P4925" s="6">
        <v>-268423.31</v>
      </c>
      <c r="R4925" s="31">
        <v>-442</v>
      </c>
      <c r="S4925" s="28">
        <v>44316</v>
      </c>
    </row>
    <row r="4926" spans="1:19" x14ac:dyDescent="0.2">
      <c r="A4926" s="29">
        <v>44291</v>
      </c>
      <c r="B4926" s="1" t="s">
        <v>200</v>
      </c>
      <c r="C4926" s="27">
        <v>44287</v>
      </c>
      <c r="D4926" s="1">
        <v>52663</v>
      </c>
      <c r="J4926" s="1" t="s">
        <v>0</v>
      </c>
      <c r="K4926" s="1" t="s">
        <v>49</v>
      </c>
      <c r="L4926" s="1">
        <v>-2</v>
      </c>
      <c r="M4926" s="1">
        <v>40</v>
      </c>
      <c r="N4926" s="6"/>
      <c r="O4926" s="6">
        <v>80</v>
      </c>
      <c r="P4926" s="6">
        <v>-268503.31</v>
      </c>
      <c r="R4926" s="31">
        <v>-80</v>
      </c>
      <c r="S4926" s="28">
        <v>44316</v>
      </c>
    </row>
    <row r="4927" spans="1:19" x14ac:dyDescent="0.2">
      <c r="A4927" s="29">
        <v>44291</v>
      </c>
      <c r="B4927" s="1" t="s">
        <v>200</v>
      </c>
      <c r="C4927" s="27">
        <v>44287</v>
      </c>
      <c r="D4927" s="1">
        <v>52663</v>
      </c>
      <c r="J4927" s="1" t="s">
        <v>0</v>
      </c>
      <c r="K4927" s="1" t="s">
        <v>49</v>
      </c>
      <c r="L4927" s="1">
        <v>-1</v>
      </c>
      <c r="M4927" s="1">
        <v>80</v>
      </c>
      <c r="N4927" s="6"/>
      <c r="O4927" s="6">
        <v>80</v>
      </c>
      <c r="P4927" s="6">
        <v>-268583.31</v>
      </c>
      <c r="R4927" s="31">
        <v>-80</v>
      </c>
      <c r="S4927" s="28">
        <v>44316</v>
      </c>
    </row>
    <row r="4928" spans="1:19" x14ac:dyDescent="0.2">
      <c r="A4928" s="29">
        <v>44292</v>
      </c>
      <c r="B4928" s="1" t="s">
        <v>200</v>
      </c>
      <c r="C4928" s="27">
        <v>44287</v>
      </c>
      <c r="D4928" s="1">
        <v>52664</v>
      </c>
      <c r="J4928" s="1" t="s">
        <v>0</v>
      </c>
      <c r="K4928" s="1" t="s">
        <v>49</v>
      </c>
      <c r="L4928" s="1">
        <v>-1</v>
      </c>
      <c r="M4928" s="1">
        <v>1100</v>
      </c>
      <c r="N4928" s="6"/>
      <c r="O4928" s="6">
        <v>1100</v>
      </c>
      <c r="P4928" s="6">
        <v>-269683.31</v>
      </c>
      <c r="R4928" s="31">
        <v>-1100</v>
      </c>
      <c r="S4928" s="28">
        <v>44316</v>
      </c>
    </row>
    <row r="4929" spans="1:19" x14ac:dyDescent="0.2">
      <c r="A4929" s="29">
        <v>44293</v>
      </c>
      <c r="B4929" s="1" t="s">
        <v>200</v>
      </c>
      <c r="C4929" s="27">
        <v>44287</v>
      </c>
      <c r="D4929" s="1">
        <v>52665</v>
      </c>
      <c r="J4929" s="1" t="s">
        <v>0</v>
      </c>
      <c r="K4929" s="1" t="s">
        <v>49</v>
      </c>
      <c r="L4929" s="1">
        <v>-1</v>
      </c>
      <c r="M4929" s="1">
        <v>386</v>
      </c>
      <c r="N4929" s="6"/>
      <c r="O4929" s="6">
        <v>386</v>
      </c>
      <c r="P4929" s="6">
        <v>-270069.31</v>
      </c>
      <c r="R4929" s="31">
        <v>-386</v>
      </c>
      <c r="S4929" s="28">
        <v>44316</v>
      </c>
    </row>
    <row r="4930" spans="1:19" x14ac:dyDescent="0.2">
      <c r="A4930" s="29">
        <v>44293</v>
      </c>
      <c r="B4930" s="1" t="s">
        <v>200</v>
      </c>
      <c r="C4930" s="27">
        <v>44287</v>
      </c>
      <c r="D4930" s="1">
        <v>52665</v>
      </c>
      <c r="J4930" s="1" t="s">
        <v>0</v>
      </c>
      <c r="K4930" s="1" t="s">
        <v>49</v>
      </c>
      <c r="L4930" s="1">
        <v>-1</v>
      </c>
      <c r="M4930" s="1">
        <v>80</v>
      </c>
      <c r="N4930" s="6"/>
      <c r="O4930" s="6">
        <v>80</v>
      </c>
      <c r="P4930" s="6">
        <v>-270149.31</v>
      </c>
      <c r="R4930" s="31">
        <v>-80</v>
      </c>
      <c r="S4930" s="28">
        <v>44316</v>
      </c>
    </row>
    <row r="4931" spans="1:19" x14ac:dyDescent="0.2">
      <c r="A4931" s="29">
        <v>44294</v>
      </c>
      <c r="B4931" s="1" t="s">
        <v>200</v>
      </c>
      <c r="C4931" s="27">
        <v>44287</v>
      </c>
      <c r="D4931" s="1">
        <v>52666</v>
      </c>
      <c r="J4931" s="1" t="s">
        <v>0</v>
      </c>
      <c r="K4931" s="1" t="s">
        <v>49</v>
      </c>
      <c r="L4931" s="1">
        <v>-1</v>
      </c>
      <c r="M4931" s="1">
        <v>380</v>
      </c>
      <c r="N4931" s="6"/>
      <c r="O4931" s="6">
        <v>380</v>
      </c>
      <c r="P4931" s="6">
        <v>-270529.31</v>
      </c>
      <c r="R4931" s="31">
        <v>-380</v>
      </c>
      <c r="S4931" s="28">
        <v>44316</v>
      </c>
    </row>
    <row r="4932" spans="1:19" x14ac:dyDescent="0.2">
      <c r="A4932" s="29">
        <v>44295</v>
      </c>
      <c r="B4932" s="1" t="s">
        <v>200</v>
      </c>
      <c r="C4932" s="27">
        <v>44287</v>
      </c>
      <c r="D4932" s="1">
        <v>52667</v>
      </c>
      <c r="J4932" s="1" t="s">
        <v>0</v>
      </c>
      <c r="K4932" s="1" t="s">
        <v>49</v>
      </c>
      <c r="L4932" s="1">
        <v>-1</v>
      </c>
      <c r="M4932" s="1">
        <v>496</v>
      </c>
      <c r="N4932" s="6"/>
      <c r="O4932" s="6">
        <v>496</v>
      </c>
      <c r="P4932" s="6">
        <v>-271025.31</v>
      </c>
      <c r="R4932" s="31">
        <v>-496</v>
      </c>
      <c r="S4932" s="28">
        <v>44316</v>
      </c>
    </row>
    <row r="4933" spans="1:19" x14ac:dyDescent="0.2">
      <c r="A4933" s="29">
        <v>44295</v>
      </c>
      <c r="B4933" s="1" t="s">
        <v>200</v>
      </c>
      <c r="C4933" s="27">
        <v>44287</v>
      </c>
      <c r="D4933" s="1">
        <v>52667</v>
      </c>
      <c r="J4933" s="1" t="s">
        <v>0</v>
      </c>
      <c r="K4933" s="1" t="s">
        <v>49</v>
      </c>
      <c r="L4933" s="1">
        <v>-1</v>
      </c>
      <c r="M4933" s="1">
        <v>80</v>
      </c>
      <c r="N4933" s="6"/>
      <c r="O4933" s="6">
        <v>80</v>
      </c>
      <c r="P4933" s="6">
        <v>-271105.31</v>
      </c>
      <c r="R4933" s="31">
        <v>-80</v>
      </c>
      <c r="S4933" s="28">
        <v>44316</v>
      </c>
    </row>
    <row r="4934" spans="1:19" x14ac:dyDescent="0.2">
      <c r="A4934" s="29">
        <v>44296</v>
      </c>
      <c r="B4934" s="1" t="s">
        <v>200</v>
      </c>
      <c r="C4934" s="27">
        <v>44287</v>
      </c>
      <c r="D4934" s="1">
        <v>52668</v>
      </c>
      <c r="J4934" s="1" t="s">
        <v>0</v>
      </c>
      <c r="K4934" s="1" t="s">
        <v>49</v>
      </c>
      <c r="L4934" s="1">
        <v>-1</v>
      </c>
      <c r="M4934" s="1">
        <v>500</v>
      </c>
      <c r="N4934" s="6"/>
      <c r="O4934" s="6">
        <v>500</v>
      </c>
      <c r="P4934" s="6">
        <v>-271605.31</v>
      </c>
      <c r="R4934" s="31">
        <v>-500</v>
      </c>
      <c r="S4934" s="28">
        <v>44316</v>
      </c>
    </row>
    <row r="4935" spans="1:19" x14ac:dyDescent="0.2">
      <c r="A4935" s="29">
        <v>44297</v>
      </c>
      <c r="B4935" s="1" t="s">
        <v>200</v>
      </c>
      <c r="C4935" s="27">
        <v>44287</v>
      </c>
      <c r="D4935" s="1">
        <v>52669</v>
      </c>
      <c r="J4935" s="1" t="s">
        <v>0</v>
      </c>
      <c r="K4935" s="1" t="s">
        <v>49</v>
      </c>
      <c r="L4935" s="1">
        <v>-1</v>
      </c>
      <c r="M4935" s="1">
        <v>156</v>
      </c>
      <c r="N4935" s="6"/>
      <c r="O4935" s="6">
        <v>156</v>
      </c>
      <c r="P4935" s="6">
        <v>-271761.31</v>
      </c>
      <c r="R4935" s="31">
        <v>-156</v>
      </c>
      <c r="S4935" s="28">
        <v>44316</v>
      </c>
    </row>
    <row r="4936" spans="1:19" x14ac:dyDescent="0.2">
      <c r="A4936" s="29">
        <v>44297</v>
      </c>
      <c r="B4936" s="1" t="s">
        <v>200</v>
      </c>
      <c r="C4936" s="27">
        <v>44287</v>
      </c>
      <c r="D4936" s="1">
        <v>52669</v>
      </c>
      <c r="J4936" s="1" t="s">
        <v>0</v>
      </c>
      <c r="K4936" s="1" t="s">
        <v>49</v>
      </c>
      <c r="L4936" s="1">
        <v>-2</v>
      </c>
      <c r="M4936" s="1">
        <v>40</v>
      </c>
      <c r="N4936" s="6"/>
      <c r="O4936" s="6">
        <v>80</v>
      </c>
      <c r="P4936" s="6">
        <v>-271841.31</v>
      </c>
      <c r="R4936" s="31">
        <v>-80</v>
      </c>
      <c r="S4936" s="28">
        <v>44316</v>
      </c>
    </row>
    <row r="4937" spans="1:19" x14ac:dyDescent="0.2">
      <c r="A4937" s="29">
        <v>44298</v>
      </c>
      <c r="B4937" s="1" t="s">
        <v>200</v>
      </c>
      <c r="C4937" s="27">
        <v>44287</v>
      </c>
      <c r="D4937" s="1">
        <v>52670</v>
      </c>
      <c r="J4937" s="1" t="s">
        <v>0</v>
      </c>
      <c r="K4937" s="1" t="s">
        <v>49</v>
      </c>
      <c r="L4937" s="1">
        <v>-1</v>
      </c>
      <c r="M4937" s="1">
        <v>1728</v>
      </c>
      <c r="N4937" s="6"/>
      <c r="O4937" s="6">
        <v>1728</v>
      </c>
      <c r="P4937" s="6">
        <v>-273569.31</v>
      </c>
      <c r="R4937" s="31">
        <v>-1728</v>
      </c>
      <c r="S4937" s="28">
        <v>44316</v>
      </c>
    </row>
    <row r="4938" spans="1:19" x14ac:dyDescent="0.2">
      <c r="A4938" s="29">
        <v>44298</v>
      </c>
      <c r="B4938" s="1" t="s">
        <v>200</v>
      </c>
      <c r="C4938" s="27">
        <v>44287</v>
      </c>
      <c r="D4938" s="1">
        <v>52670</v>
      </c>
      <c r="J4938" s="1" t="s">
        <v>0</v>
      </c>
      <c r="K4938" s="1" t="s">
        <v>49</v>
      </c>
      <c r="L4938" s="1">
        <v>-2</v>
      </c>
      <c r="M4938" s="1">
        <v>80</v>
      </c>
      <c r="N4938" s="6"/>
      <c r="O4938" s="6">
        <v>160</v>
      </c>
      <c r="P4938" s="6">
        <v>-273729.31</v>
      </c>
      <c r="R4938" s="31">
        <v>-160</v>
      </c>
      <c r="S4938" s="28">
        <v>44316</v>
      </c>
    </row>
    <row r="4939" spans="1:19" x14ac:dyDescent="0.2">
      <c r="A4939" s="29">
        <v>44299</v>
      </c>
      <c r="B4939" s="1" t="s">
        <v>200</v>
      </c>
      <c r="C4939" s="27">
        <v>44287</v>
      </c>
      <c r="D4939" s="1">
        <v>52671</v>
      </c>
      <c r="J4939" s="1" t="s">
        <v>0</v>
      </c>
      <c r="K4939" s="1" t="s">
        <v>49</v>
      </c>
      <c r="L4939" s="1">
        <v>-1</v>
      </c>
      <c r="M4939" s="1">
        <v>318</v>
      </c>
      <c r="N4939" s="6"/>
      <c r="O4939" s="6">
        <v>318</v>
      </c>
      <c r="P4939" s="6">
        <v>-274047.31</v>
      </c>
      <c r="R4939" s="31">
        <v>-318</v>
      </c>
      <c r="S4939" s="28">
        <v>44316</v>
      </c>
    </row>
    <row r="4940" spans="1:19" x14ac:dyDescent="0.2">
      <c r="A4940" s="29">
        <v>44299</v>
      </c>
      <c r="B4940" s="1" t="s">
        <v>200</v>
      </c>
      <c r="C4940" s="27">
        <v>44287</v>
      </c>
      <c r="D4940" s="1">
        <v>52671</v>
      </c>
      <c r="J4940" s="1" t="s">
        <v>0</v>
      </c>
      <c r="K4940" s="1" t="s">
        <v>49</v>
      </c>
      <c r="L4940" s="1">
        <v>-2</v>
      </c>
      <c r="M4940" s="1">
        <v>40</v>
      </c>
      <c r="N4940" s="6"/>
      <c r="O4940" s="6">
        <v>80</v>
      </c>
      <c r="P4940" s="6">
        <v>-274127.31</v>
      </c>
      <c r="R4940" s="31">
        <v>-80</v>
      </c>
      <c r="S4940" s="28">
        <v>44316</v>
      </c>
    </row>
    <row r="4941" spans="1:19" x14ac:dyDescent="0.2">
      <c r="A4941" s="29">
        <v>44300</v>
      </c>
      <c r="B4941" s="1" t="s">
        <v>200</v>
      </c>
      <c r="C4941" s="27">
        <v>44287</v>
      </c>
      <c r="D4941" s="1">
        <v>52672</v>
      </c>
      <c r="J4941" s="1" t="s">
        <v>0</v>
      </c>
      <c r="K4941" s="1" t="s">
        <v>49</v>
      </c>
      <c r="L4941" s="1">
        <v>-1</v>
      </c>
      <c r="M4941" s="1">
        <v>1292</v>
      </c>
      <c r="N4941" s="6"/>
      <c r="O4941" s="6">
        <v>1292</v>
      </c>
      <c r="P4941" s="6">
        <v>-275419.31</v>
      </c>
      <c r="R4941" s="31">
        <v>-1292</v>
      </c>
      <c r="S4941" s="28">
        <v>44316</v>
      </c>
    </row>
    <row r="4942" spans="1:19" x14ac:dyDescent="0.2">
      <c r="A4942" s="29">
        <v>44300</v>
      </c>
      <c r="B4942" s="1" t="s">
        <v>200</v>
      </c>
      <c r="C4942" s="27">
        <v>44287</v>
      </c>
      <c r="D4942" s="1">
        <v>52672</v>
      </c>
      <c r="J4942" s="1" t="s">
        <v>0</v>
      </c>
      <c r="K4942" s="1" t="s">
        <v>49</v>
      </c>
      <c r="L4942" s="1">
        <v>-1</v>
      </c>
      <c r="M4942" s="1">
        <v>574</v>
      </c>
      <c r="N4942" s="6"/>
      <c r="O4942" s="6">
        <v>574</v>
      </c>
      <c r="P4942" s="6">
        <v>-276333.31</v>
      </c>
      <c r="R4942" s="31">
        <v>-574</v>
      </c>
      <c r="S4942" s="28">
        <v>44316</v>
      </c>
    </row>
    <row r="4943" spans="1:19" x14ac:dyDescent="0.2">
      <c r="A4943" s="29">
        <v>44300</v>
      </c>
      <c r="B4943" s="1" t="s">
        <v>200</v>
      </c>
      <c r="C4943" s="27">
        <v>44287</v>
      </c>
      <c r="D4943" s="1">
        <v>52672</v>
      </c>
      <c r="J4943" s="1" t="s">
        <v>0</v>
      </c>
      <c r="K4943" s="1" t="s">
        <v>49</v>
      </c>
      <c r="L4943" s="1">
        <v>-4</v>
      </c>
      <c r="M4943" s="1">
        <v>80</v>
      </c>
      <c r="N4943" s="6"/>
      <c r="O4943" s="6">
        <v>320</v>
      </c>
      <c r="P4943" s="6">
        <v>-275739.31</v>
      </c>
      <c r="R4943" s="31">
        <v>-320</v>
      </c>
      <c r="S4943" s="28">
        <v>44316</v>
      </c>
    </row>
    <row r="4944" spans="1:19" x14ac:dyDescent="0.2">
      <c r="A4944" s="29">
        <v>44300</v>
      </c>
      <c r="B4944" s="1" t="s">
        <v>200</v>
      </c>
      <c r="C4944" s="27">
        <v>44287</v>
      </c>
      <c r="D4944" s="1">
        <v>52672</v>
      </c>
      <c r="J4944" s="1" t="s">
        <v>0</v>
      </c>
      <c r="K4944" s="1" t="s">
        <v>49</v>
      </c>
      <c r="L4944" s="1">
        <v>-1</v>
      </c>
      <c r="M4944" s="1">
        <v>20</v>
      </c>
      <c r="N4944" s="6"/>
      <c r="O4944" s="6">
        <v>20</v>
      </c>
      <c r="P4944" s="6">
        <v>-275759.31</v>
      </c>
      <c r="R4944" s="31">
        <v>-20</v>
      </c>
      <c r="S4944" s="28">
        <v>44316</v>
      </c>
    </row>
    <row r="4945" spans="1:19" x14ac:dyDescent="0.2">
      <c r="A4945" s="29">
        <v>44301</v>
      </c>
      <c r="B4945" s="1" t="s">
        <v>200</v>
      </c>
      <c r="C4945" s="27">
        <v>44287</v>
      </c>
      <c r="D4945" s="1">
        <v>52673</v>
      </c>
      <c r="J4945" s="1" t="s">
        <v>0</v>
      </c>
      <c r="K4945" s="1" t="s">
        <v>49</v>
      </c>
      <c r="L4945" s="1">
        <v>-1</v>
      </c>
      <c r="M4945" s="1">
        <v>1142</v>
      </c>
      <c r="N4945" s="6"/>
      <c r="O4945" s="6">
        <v>1142</v>
      </c>
      <c r="P4945" s="6">
        <v>-277475.31</v>
      </c>
      <c r="R4945" s="31">
        <v>-1142</v>
      </c>
      <c r="S4945" s="28">
        <v>44316</v>
      </c>
    </row>
    <row r="4946" spans="1:19" x14ac:dyDescent="0.2">
      <c r="A4946" s="29">
        <v>44301</v>
      </c>
      <c r="B4946" s="1" t="s">
        <v>200</v>
      </c>
      <c r="C4946" s="27">
        <v>44287</v>
      </c>
      <c r="D4946" s="1">
        <v>52673</v>
      </c>
      <c r="J4946" s="1" t="s">
        <v>0</v>
      </c>
      <c r="K4946" s="1" t="s">
        <v>49</v>
      </c>
      <c r="L4946" s="1">
        <v>-2</v>
      </c>
      <c r="M4946" s="1">
        <v>80</v>
      </c>
      <c r="N4946" s="6"/>
      <c r="O4946" s="6">
        <v>160</v>
      </c>
      <c r="P4946" s="6">
        <v>-277635.31</v>
      </c>
      <c r="R4946" s="31">
        <v>-160</v>
      </c>
      <c r="S4946" s="28">
        <v>44316</v>
      </c>
    </row>
    <row r="4947" spans="1:19" x14ac:dyDescent="0.2">
      <c r="A4947" s="29">
        <v>44302</v>
      </c>
      <c r="B4947" s="1" t="s">
        <v>200</v>
      </c>
      <c r="C4947" s="27">
        <v>44287</v>
      </c>
      <c r="D4947" s="1">
        <v>52674</v>
      </c>
      <c r="J4947" s="1" t="s">
        <v>0</v>
      </c>
      <c r="K4947" s="1" t="s">
        <v>49</v>
      </c>
      <c r="L4947" s="1">
        <v>-1</v>
      </c>
      <c r="M4947" s="1">
        <v>1230</v>
      </c>
      <c r="N4947" s="6"/>
      <c r="O4947" s="6">
        <v>1230</v>
      </c>
      <c r="P4947" s="6">
        <v>-278865.31</v>
      </c>
      <c r="R4947" s="31">
        <v>-1230</v>
      </c>
      <c r="S4947" s="28">
        <v>44316</v>
      </c>
    </row>
    <row r="4948" spans="1:19" x14ac:dyDescent="0.2">
      <c r="A4948" s="29">
        <v>44302</v>
      </c>
      <c r="B4948" s="1" t="s">
        <v>200</v>
      </c>
      <c r="C4948" s="27">
        <v>44287</v>
      </c>
      <c r="D4948" s="1">
        <v>52674</v>
      </c>
      <c r="J4948" s="1" t="s">
        <v>0</v>
      </c>
      <c r="K4948" s="1" t="s">
        <v>49</v>
      </c>
      <c r="L4948" s="1">
        <v>-2</v>
      </c>
      <c r="M4948" s="1">
        <v>80</v>
      </c>
      <c r="N4948" s="6"/>
      <c r="O4948" s="6">
        <v>160</v>
      </c>
      <c r="P4948" s="6">
        <v>-279025.31</v>
      </c>
      <c r="R4948" s="31">
        <v>-160</v>
      </c>
      <c r="S4948" s="28">
        <v>44316</v>
      </c>
    </row>
    <row r="4949" spans="1:19" x14ac:dyDescent="0.2">
      <c r="A4949" s="29">
        <v>44303</v>
      </c>
      <c r="B4949" s="1" t="s">
        <v>200</v>
      </c>
      <c r="C4949" s="27">
        <v>44287</v>
      </c>
      <c r="D4949" s="1">
        <v>52675</v>
      </c>
      <c r="J4949" s="1" t="s">
        <v>0</v>
      </c>
      <c r="K4949" s="1" t="s">
        <v>49</v>
      </c>
      <c r="L4949" s="1">
        <v>-1</v>
      </c>
      <c r="M4949" s="1">
        <v>574</v>
      </c>
      <c r="N4949" s="6"/>
      <c r="O4949" s="6">
        <v>574</v>
      </c>
      <c r="P4949" s="6">
        <v>-307156.93</v>
      </c>
      <c r="R4949" s="31">
        <v>-574</v>
      </c>
      <c r="S4949" s="28">
        <v>44316</v>
      </c>
    </row>
    <row r="4950" spans="1:19" x14ac:dyDescent="0.2">
      <c r="A4950" s="29">
        <v>44303</v>
      </c>
      <c r="B4950" s="1" t="s">
        <v>200</v>
      </c>
      <c r="C4950" s="27">
        <v>44287</v>
      </c>
      <c r="D4950" s="1">
        <v>52675</v>
      </c>
      <c r="J4950" s="1" t="s">
        <v>0</v>
      </c>
      <c r="K4950" s="1" t="s">
        <v>49</v>
      </c>
      <c r="L4950" s="1">
        <v>-1</v>
      </c>
      <c r="M4950" s="1">
        <v>361.62</v>
      </c>
      <c r="N4950" s="6"/>
      <c r="O4950" s="6">
        <v>361.62</v>
      </c>
      <c r="P4950" s="6">
        <v>-279386.93</v>
      </c>
      <c r="R4950" s="31">
        <v>-361.62</v>
      </c>
      <c r="S4950" s="28">
        <v>44316</v>
      </c>
    </row>
    <row r="4951" spans="1:19" x14ac:dyDescent="0.2">
      <c r="A4951" s="29">
        <v>44303</v>
      </c>
      <c r="B4951" s="1" t="s">
        <v>200</v>
      </c>
      <c r="C4951" s="27">
        <v>44287</v>
      </c>
      <c r="D4951" s="1">
        <v>52675</v>
      </c>
      <c r="J4951" s="1" t="s">
        <v>0</v>
      </c>
      <c r="K4951" s="1" t="s">
        <v>49</v>
      </c>
      <c r="L4951" s="1">
        <v>-0.33</v>
      </c>
      <c r="M4951" s="1">
        <v>574</v>
      </c>
      <c r="N4951" s="6"/>
      <c r="O4951" s="6">
        <v>189.42</v>
      </c>
      <c r="P4951" s="6">
        <v>-307346.34999999998</v>
      </c>
      <c r="R4951" s="31">
        <v>-189.42</v>
      </c>
      <c r="S4951" s="28">
        <v>44316</v>
      </c>
    </row>
    <row r="4952" spans="1:19" x14ac:dyDescent="0.2">
      <c r="A4952" s="29">
        <v>44304</v>
      </c>
      <c r="B4952" s="1" t="s">
        <v>200</v>
      </c>
      <c r="C4952" s="27">
        <v>44287</v>
      </c>
      <c r="D4952" s="1">
        <v>52676</v>
      </c>
      <c r="J4952" s="1" t="s">
        <v>0</v>
      </c>
      <c r="K4952" s="1" t="s">
        <v>49</v>
      </c>
      <c r="L4952" s="1">
        <v>-1</v>
      </c>
      <c r="M4952" s="1">
        <v>300</v>
      </c>
      <c r="N4952" s="6"/>
      <c r="O4952" s="6">
        <v>300</v>
      </c>
      <c r="P4952" s="6">
        <v>-279686.93</v>
      </c>
      <c r="R4952" s="31">
        <v>-300</v>
      </c>
      <c r="S4952" s="28">
        <v>44316</v>
      </c>
    </row>
    <row r="4953" spans="1:19" x14ac:dyDescent="0.2">
      <c r="A4953" s="29">
        <v>44305</v>
      </c>
      <c r="B4953" s="1" t="s">
        <v>200</v>
      </c>
      <c r="C4953" s="27">
        <v>44287</v>
      </c>
      <c r="D4953" s="1">
        <v>52677</v>
      </c>
      <c r="J4953" s="1" t="s">
        <v>0</v>
      </c>
      <c r="K4953" s="1" t="s">
        <v>49</v>
      </c>
      <c r="L4953" s="1">
        <v>-1</v>
      </c>
      <c r="M4953" s="1">
        <v>300</v>
      </c>
      <c r="N4953" s="6"/>
      <c r="O4953" s="6">
        <v>300</v>
      </c>
      <c r="P4953" s="6">
        <v>-279986.93</v>
      </c>
      <c r="R4953" s="31">
        <v>-300</v>
      </c>
      <c r="S4953" s="28">
        <v>44316</v>
      </c>
    </row>
    <row r="4954" spans="1:19" x14ac:dyDescent="0.2">
      <c r="A4954" s="29">
        <v>44305</v>
      </c>
      <c r="B4954" s="1" t="s">
        <v>200</v>
      </c>
      <c r="C4954" s="27">
        <v>44287</v>
      </c>
      <c r="D4954" s="1">
        <v>52677</v>
      </c>
      <c r="J4954" s="1" t="s">
        <v>0</v>
      </c>
      <c r="K4954" s="1" t="s">
        <v>49</v>
      </c>
      <c r="L4954" s="1">
        <v>-1</v>
      </c>
      <c r="M4954" s="1">
        <v>80</v>
      </c>
      <c r="N4954" s="6"/>
      <c r="O4954" s="6">
        <v>80</v>
      </c>
      <c r="P4954" s="6">
        <v>-280066.93</v>
      </c>
      <c r="R4954" s="31">
        <v>-80</v>
      </c>
      <c r="S4954" s="28">
        <v>44316</v>
      </c>
    </row>
    <row r="4955" spans="1:19" x14ac:dyDescent="0.2">
      <c r="A4955" s="29">
        <v>44306</v>
      </c>
      <c r="B4955" s="1" t="s">
        <v>200</v>
      </c>
      <c r="C4955" s="27">
        <v>44287</v>
      </c>
      <c r="D4955" s="1">
        <v>52678</v>
      </c>
      <c r="J4955" s="1" t="s">
        <v>0</v>
      </c>
      <c r="K4955" s="1" t="s">
        <v>49</v>
      </c>
      <c r="L4955" s="1">
        <v>-1</v>
      </c>
      <c r="M4955" s="1">
        <v>1720</v>
      </c>
      <c r="N4955" s="6"/>
      <c r="O4955" s="6">
        <v>1720</v>
      </c>
      <c r="P4955" s="6">
        <v>-281786.93</v>
      </c>
      <c r="R4955" s="31">
        <v>-1720</v>
      </c>
      <c r="S4955" s="28">
        <v>44316</v>
      </c>
    </row>
    <row r="4956" spans="1:19" x14ac:dyDescent="0.2">
      <c r="A4956" s="29">
        <v>44306</v>
      </c>
      <c r="B4956" s="1" t="s">
        <v>200</v>
      </c>
      <c r="C4956" s="27">
        <v>44287</v>
      </c>
      <c r="D4956" s="1">
        <v>52678</v>
      </c>
      <c r="J4956" s="1" t="s">
        <v>0</v>
      </c>
      <c r="K4956" s="1" t="s">
        <v>49</v>
      </c>
      <c r="L4956" s="1">
        <v>-1</v>
      </c>
      <c r="M4956" s="1">
        <v>80</v>
      </c>
      <c r="N4956" s="6"/>
      <c r="O4956" s="6">
        <v>80</v>
      </c>
      <c r="P4956" s="6">
        <v>-281866.93</v>
      </c>
      <c r="R4956" s="31">
        <v>-80</v>
      </c>
      <c r="S4956" s="28">
        <v>44316</v>
      </c>
    </row>
    <row r="4957" spans="1:19" x14ac:dyDescent="0.2">
      <c r="A4957" s="29">
        <v>44307</v>
      </c>
      <c r="B4957" s="1" t="s">
        <v>200</v>
      </c>
      <c r="C4957" s="27">
        <v>44287</v>
      </c>
      <c r="D4957" s="1">
        <v>52679</v>
      </c>
      <c r="J4957" s="1" t="s">
        <v>0</v>
      </c>
      <c r="K4957" s="1" t="s">
        <v>49</v>
      </c>
      <c r="L4957" s="1">
        <v>-1</v>
      </c>
      <c r="M4957" s="1">
        <v>2892</v>
      </c>
      <c r="N4957" s="6"/>
      <c r="O4957" s="6">
        <v>2892</v>
      </c>
      <c r="P4957" s="6">
        <v>-284758.93</v>
      </c>
      <c r="R4957" s="31">
        <v>-2892</v>
      </c>
      <c r="S4957" s="28">
        <v>44316</v>
      </c>
    </row>
    <row r="4958" spans="1:19" x14ac:dyDescent="0.2">
      <c r="A4958" s="29">
        <v>44307</v>
      </c>
      <c r="B4958" s="1" t="s">
        <v>200</v>
      </c>
      <c r="C4958" s="27">
        <v>44287</v>
      </c>
      <c r="D4958" s="1">
        <v>52679</v>
      </c>
      <c r="J4958" s="1" t="s">
        <v>0</v>
      </c>
      <c r="K4958" s="1" t="s">
        <v>49</v>
      </c>
      <c r="L4958" s="1">
        <v>-4</v>
      </c>
      <c r="M4958" s="1">
        <v>80</v>
      </c>
      <c r="N4958" s="6"/>
      <c r="O4958" s="6">
        <v>320</v>
      </c>
      <c r="P4958" s="6">
        <v>-285078.93</v>
      </c>
      <c r="R4958" s="31">
        <v>-320</v>
      </c>
      <c r="S4958" s="28">
        <v>44316</v>
      </c>
    </row>
    <row r="4959" spans="1:19" x14ac:dyDescent="0.2">
      <c r="A4959" s="29">
        <v>44308</v>
      </c>
      <c r="B4959" s="1" t="s">
        <v>200</v>
      </c>
      <c r="C4959" s="27">
        <v>44287</v>
      </c>
      <c r="D4959" s="1">
        <v>52680</v>
      </c>
      <c r="J4959" s="1" t="s">
        <v>0</v>
      </c>
      <c r="K4959" s="1" t="s">
        <v>49</v>
      </c>
      <c r="L4959" s="1">
        <v>-1</v>
      </c>
      <c r="M4959" s="1">
        <v>564</v>
      </c>
      <c r="N4959" s="6"/>
      <c r="O4959" s="6">
        <v>564</v>
      </c>
      <c r="P4959" s="6">
        <v>-285642.93</v>
      </c>
      <c r="R4959" s="31">
        <v>-564</v>
      </c>
      <c r="S4959" s="28">
        <v>44316</v>
      </c>
    </row>
    <row r="4960" spans="1:19" x14ac:dyDescent="0.2">
      <c r="A4960" s="29">
        <v>44308</v>
      </c>
      <c r="B4960" s="1" t="s">
        <v>200</v>
      </c>
      <c r="C4960" s="27">
        <v>44287</v>
      </c>
      <c r="D4960" s="1">
        <v>52680</v>
      </c>
      <c r="J4960" s="1" t="s">
        <v>0</v>
      </c>
      <c r="K4960" s="1" t="s">
        <v>49</v>
      </c>
      <c r="L4960" s="1">
        <v>-1</v>
      </c>
      <c r="M4960" s="1">
        <v>80</v>
      </c>
      <c r="N4960" s="6"/>
      <c r="O4960" s="6">
        <v>80</v>
      </c>
      <c r="P4960" s="6">
        <v>-285722.93</v>
      </c>
      <c r="R4960" s="31">
        <v>-80</v>
      </c>
      <c r="S4960" s="28">
        <v>44316</v>
      </c>
    </row>
    <row r="4961" spans="1:19" x14ac:dyDescent="0.2">
      <c r="A4961" s="29">
        <v>44309</v>
      </c>
      <c r="B4961" s="1" t="s">
        <v>200</v>
      </c>
      <c r="C4961" s="27">
        <v>44287</v>
      </c>
      <c r="D4961" s="1">
        <v>52681</v>
      </c>
      <c r="J4961" s="1" t="s">
        <v>0</v>
      </c>
      <c r="K4961" s="1" t="s">
        <v>49</v>
      </c>
      <c r="L4961" s="1">
        <v>-1</v>
      </c>
      <c r="M4961" s="1">
        <v>1000</v>
      </c>
      <c r="N4961" s="6"/>
      <c r="O4961" s="6">
        <v>1000</v>
      </c>
      <c r="P4961" s="6">
        <v>-286722.93</v>
      </c>
      <c r="R4961" s="31">
        <v>-1000</v>
      </c>
      <c r="S4961" s="28">
        <v>44316</v>
      </c>
    </row>
    <row r="4962" spans="1:19" x14ac:dyDescent="0.2">
      <c r="A4962" s="29">
        <v>44310</v>
      </c>
      <c r="B4962" s="1" t="s">
        <v>200</v>
      </c>
      <c r="C4962" s="27">
        <v>44287</v>
      </c>
      <c r="D4962" s="1">
        <v>52682</v>
      </c>
      <c r="J4962" s="1" t="s">
        <v>0</v>
      </c>
      <c r="K4962" s="1" t="s">
        <v>49</v>
      </c>
      <c r="L4962" s="1">
        <v>-1</v>
      </c>
      <c r="M4962" s="1">
        <v>1744</v>
      </c>
      <c r="N4962" s="6"/>
      <c r="O4962" s="6">
        <v>1744</v>
      </c>
      <c r="P4962" s="6">
        <v>-288466.93</v>
      </c>
      <c r="R4962" s="31">
        <v>-1744</v>
      </c>
      <c r="S4962" s="28">
        <v>44316</v>
      </c>
    </row>
    <row r="4963" spans="1:19" x14ac:dyDescent="0.2">
      <c r="A4963" s="29">
        <v>44310</v>
      </c>
      <c r="B4963" s="1" t="s">
        <v>200</v>
      </c>
      <c r="C4963" s="27">
        <v>44287</v>
      </c>
      <c r="D4963" s="1">
        <v>52682</v>
      </c>
      <c r="J4963" s="1" t="s">
        <v>0</v>
      </c>
      <c r="K4963" s="1" t="s">
        <v>49</v>
      </c>
      <c r="L4963" s="1">
        <v>-1</v>
      </c>
      <c r="M4963" s="1">
        <v>80</v>
      </c>
      <c r="N4963" s="6"/>
      <c r="O4963" s="6">
        <v>80</v>
      </c>
      <c r="P4963" s="6">
        <v>-288546.93</v>
      </c>
      <c r="R4963" s="31">
        <v>-80</v>
      </c>
      <c r="S4963" s="28">
        <v>44316</v>
      </c>
    </row>
    <row r="4964" spans="1:19" x14ac:dyDescent="0.2">
      <c r="A4964" s="29">
        <v>44311</v>
      </c>
      <c r="B4964" s="1" t="s">
        <v>200</v>
      </c>
      <c r="C4964" s="27">
        <v>44287</v>
      </c>
      <c r="D4964" s="1">
        <v>52683</v>
      </c>
      <c r="J4964" s="1" t="s">
        <v>0</v>
      </c>
      <c r="K4964" s="1" t="s">
        <v>49</v>
      </c>
      <c r="L4964" s="1">
        <v>-1</v>
      </c>
      <c r="M4964" s="1">
        <v>3900</v>
      </c>
      <c r="N4964" s="6"/>
      <c r="O4964" s="6">
        <v>3900</v>
      </c>
      <c r="P4964" s="6">
        <v>-292446.93</v>
      </c>
      <c r="R4964" s="31">
        <v>-3900</v>
      </c>
      <c r="S4964" s="28">
        <v>44316</v>
      </c>
    </row>
    <row r="4965" spans="1:19" x14ac:dyDescent="0.2">
      <c r="A4965" s="29">
        <v>44312</v>
      </c>
      <c r="B4965" s="1" t="s">
        <v>200</v>
      </c>
      <c r="C4965" s="27">
        <v>44287</v>
      </c>
      <c r="D4965" s="1">
        <v>52684</v>
      </c>
      <c r="J4965" s="1" t="s">
        <v>0</v>
      </c>
      <c r="K4965" s="1" t="s">
        <v>49</v>
      </c>
      <c r="L4965" s="1">
        <v>-1</v>
      </c>
      <c r="M4965" s="1">
        <v>2148</v>
      </c>
      <c r="N4965" s="6"/>
      <c r="O4965" s="6">
        <v>2148</v>
      </c>
      <c r="P4965" s="6">
        <v>-294594.93</v>
      </c>
      <c r="R4965" s="31">
        <v>-2148</v>
      </c>
      <c r="S4965" s="28">
        <v>44316</v>
      </c>
    </row>
    <row r="4966" spans="1:19" x14ac:dyDescent="0.2">
      <c r="A4966" s="29">
        <v>44312</v>
      </c>
      <c r="B4966" s="1" t="s">
        <v>200</v>
      </c>
      <c r="C4966" s="27">
        <v>44287</v>
      </c>
      <c r="D4966" s="1">
        <v>52684</v>
      </c>
      <c r="J4966" s="1" t="s">
        <v>0</v>
      </c>
      <c r="K4966" s="1" t="s">
        <v>49</v>
      </c>
      <c r="L4966" s="1">
        <v>-1</v>
      </c>
      <c r="M4966" s="1">
        <v>80</v>
      </c>
      <c r="N4966" s="6"/>
      <c r="O4966" s="6">
        <v>80</v>
      </c>
      <c r="P4966" s="6">
        <v>-294674.93</v>
      </c>
      <c r="R4966" s="31">
        <v>-80</v>
      </c>
      <c r="S4966" s="28">
        <v>44316</v>
      </c>
    </row>
    <row r="4967" spans="1:19" x14ac:dyDescent="0.2">
      <c r="A4967" s="29">
        <v>44313</v>
      </c>
      <c r="B4967" s="1" t="s">
        <v>200</v>
      </c>
      <c r="C4967" s="27">
        <v>44287</v>
      </c>
      <c r="D4967" s="1">
        <v>52685</v>
      </c>
      <c r="J4967" s="1" t="s">
        <v>0</v>
      </c>
      <c r="K4967" s="1" t="s">
        <v>49</v>
      </c>
      <c r="L4967" s="1">
        <v>-1</v>
      </c>
      <c r="M4967" s="1">
        <v>280</v>
      </c>
      <c r="N4967" s="6"/>
      <c r="O4967" s="6">
        <v>280</v>
      </c>
      <c r="P4967" s="6">
        <v>-294954.93</v>
      </c>
      <c r="R4967" s="31">
        <v>-280</v>
      </c>
      <c r="S4967" s="28">
        <v>44316</v>
      </c>
    </row>
    <row r="4968" spans="1:19" x14ac:dyDescent="0.2">
      <c r="A4968" s="29">
        <v>44313</v>
      </c>
      <c r="B4968" s="1" t="s">
        <v>200</v>
      </c>
      <c r="C4968" s="27">
        <v>44287</v>
      </c>
      <c r="D4968" s="1">
        <v>52685</v>
      </c>
      <c r="J4968" s="1" t="s">
        <v>0</v>
      </c>
      <c r="K4968" s="1" t="s">
        <v>49</v>
      </c>
      <c r="L4968" s="1">
        <v>-1</v>
      </c>
      <c r="M4968" s="1">
        <v>80</v>
      </c>
      <c r="N4968" s="6"/>
      <c r="O4968" s="6">
        <v>80</v>
      </c>
      <c r="P4968" s="6">
        <v>-295034.93</v>
      </c>
      <c r="R4968" s="31">
        <v>-80</v>
      </c>
      <c r="S4968" s="28">
        <v>44316</v>
      </c>
    </row>
    <row r="4969" spans="1:19" x14ac:dyDescent="0.2">
      <c r="A4969" s="29">
        <v>44314</v>
      </c>
      <c r="B4969" s="1" t="s">
        <v>200</v>
      </c>
      <c r="C4969" s="27">
        <v>44287</v>
      </c>
      <c r="D4969" s="1">
        <v>52686</v>
      </c>
      <c r="J4969" s="1" t="s">
        <v>0</v>
      </c>
      <c r="K4969" s="1" t="s">
        <v>49</v>
      </c>
      <c r="L4969" s="1">
        <v>-1</v>
      </c>
      <c r="M4969" s="1">
        <v>1100</v>
      </c>
      <c r="N4969" s="6"/>
      <c r="O4969" s="6">
        <v>1100</v>
      </c>
      <c r="P4969" s="6">
        <v>-296134.93</v>
      </c>
      <c r="R4969" s="31">
        <v>-1100</v>
      </c>
      <c r="S4969" s="28">
        <v>44316</v>
      </c>
    </row>
    <row r="4970" spans="1:19" x14ac:dyDescent="0.2">
      <c r="A4970" s="29">
        <v>44314</v>
      </c>
      <c r="B4970" s="1" t="s">
        <v>200</v>
      </c>
      <c r="C4970" s="27">
        <v>44287</v>
      </c>
      <c r="D4970" s="1">
        <v>52686</v>
      </c>
      <c r="J4970" s="1" t="s">
        <v>0</v>
      </c>
      <c r="K4970" s="1" t="s">
        <v>49</v>
      </c>
      <c r="L4970" s="1">
        <v>-1</v>
      </c>
      <c r="M4970" s="1">
        <v>80</v>
      </c>
      <c r="N4970" s="6"/>
      <c r="O4970" s="6">
        <v>80</v>
      </c>
      <c r="P4970" s="6">
        <v>-296214.93</v>
      </c>
      <c r="R4970" s="31">
        <v>-80</v>
      </c>
      <c r="S4970" s="28">
        <v>44316</v>
      </c>
    </row>
    <row r="4971" spans="1:19" x14ac:dyDescent="0.2">
      <c r="A4971" s="29">
        <v>44315</v>
      </c>
      <c r="B4971" s="1" t="s">
        <v>200</v>
      </c>
      <c r="C4971" s="27">
        <v>44287</v>
      </c>
      <c r="D4971" s="1">
        <v>52687</v>
      </c>
      <c r="J4971" s="1" t="s">
        <v>0</v>
      </c>
      <c r="K4971" s="1" t="s">
        <v>49</v>
      </c>
      <c r="L4971" s="1">
        <v>-1</v>
      </c>
      <c r="M4971" s="1">
        <v>380</v>
      </c>
      <c r="N4971" s="6"/>
      <c r="O4971" s="6">
        <v>380</v>
      </c>
      <c r="P4971" s="6">
        <v>-296594.93</v>
      </c>
      <c r="R4971" s="31">
        <v>-380</v>
      </c>
      <c r="S4971" s="28">
        <v>44316</v>
      </c>
    </row>
    <row r="4972" spans="1:19" x14ac:dyDescent="0.2">
      <c r="A4972" s="29">
        <v>44315</v>
      </c>
      <c r="B4972" s="1" t="s">
        <v>200</v>
      </c>
      <c r="C4972" s="27">
        <v>44287</v>
      </c>
      <c r="D4972" s="1">
        <v>52687</v>
      </c>
      <c r="J4972" s="1" t="s">
        <v>0</v>
      </c>
      <c r="K4972" s="1" t="s">
        <v>49</v>
      </c>
      <c r="L4972" s="1">
        <v>-1</v>
      </c>
      <c r="M4972" s="1">
        <v>80</v>
      </c>
      <c r="N4972" s="6"/>
      <c r="O4972" s="6">
        <v>80</v>
      </c>
      <c r="P4972" s="6">
        <v>-296674.93</v>
      </c>
      <c r="R4972" s="31">
        <v>-80</v>
      </c>
      <c r="S4972" s="28">
        <v>44316</v>
      </c>
    </row>
    <row r="4973" spans="1:19" x14ac:dyDescent="0.2">
      <c r="A4973" s="29">
        <v>44316</v>
      </c>
      <c r="B4973" s="1" t="s">
        <v>200</v>
      </c>
      <c r="C4973" s="27">
        <v>44287</v>
      </c>
      <c r="D4973" s="1">
        <v>52688</v>
      </c>
      <c r="J4973" s="1" t="s">
        <v>0</v>
      </c>
      <c r="K4973" s="1" t="s">
        <v>49</v>
      </c>
      <c r="L4973" s="1">
        <v>-1</v>
      </c>
      <c r="M4973" s="1">
        <v>680</v>
      </c>
      <c r="N4973" s="6"/>
      <c r="O4973" s="6">
        <v>680</v>
      </c>
      <c r="P4973" s="6">
        <v>-297354.93</v>
      </c>
      <c r="R4973" s="31">
        <v>-680</v>
      </c>
      <c r="S4973" s="28">
        <v>44316</v>
      </c>
    </row>
    <row r="4974" spans="1:19" x14ac:dyDescent="0.2">
      <c r="A4974" s="29">
        <v>44316</v>
      </c>
      <c r="B4974" s="1" t="s">
        <v>200</v>
      </c>
      <c r="C4974" s="27">
        <v>44287</v>
      </c>
      <c r="D4974" s="1">
        <v>52688</v>
      </c>
      <c r="J4974" s="1" t="s">
        <v>0</v>
      </c>
      <c r="K4974" s="1" t="s">
        <v>49</v>
      </c>
      <c r="L4974" s="1">
        <v>-1</v>
      </c>
      <c r="M4974" s="1">
        <v>80</v>
      </c>
      <c r="N4974" s="6"/>
      <c r="O4974" s="6">
        <v>80</v>
      </c>
      <c r="P4974" s="6">
        <v>-297434.93</v>
      </c>
      <c r="R4974" s="31">
        <v>-80</v>
      </c>
      <c r="S4974" s="28">
        <v>44316</v>
      </c>
    </row>
    <row r="4975" spans="1:19" x14ac:dyDescent="0.2">
      <c r="A4975" s="29">
        <v>44317</v>
      </c>
      <c r="B4975" s="1" t="s">
        <v>200</v>
      </c>
      <c r="C4975" s="27">
        <v>44287</v>
      </c>
      <c r="D4975" s="1">
        <v>52689</v>
      </c>
      <c r="J4975" s="1" t="s">
        <v>0</v>
      </c>
      <c r="K4975" s="1" t="s">
        <v>49</v>
      </c>
      <c r="L4975" s="1">
        <v>-1</v>
      </c>
      <c r="M4975" s="1">
        <v>380</v>
      </c>
      <c r="N4975" s="6"/>
      <c r="O4975" s="6">
        <v>380</v>
      </c>
      <c r="P4975" s="6">
        <v>-297814.93</v>
      </c>
      <c r="R4975" s="31">
        <v>-380</v>
      </c>
      <c r="S4975" s="28">
        <v>44316</v>
      </c>
    </row>
    <row r="4976" spans="1:19" x14ac:dyDescent="0.2">
      <c r="A4976" s="29">
        <v>44317</v>
      </c>
      <c r="B4976" s="1" t="s">
        <v>200</v>
      </c>
      <c r="C4976" s="27">
        <v>44287</v>
      </c>
      <c r="D4976" s="1">
        <v>52689</v>
      </c>
      <c r="J4976" s="1" t="s">
        <v>0</v>
      </c>
      <c r="K4976" s="1" t="s">
        <v>49</v>
      </c>
      <c r="L4976" s="1">
        <v>-1</v>
      </c>
      <c r="M4976" s="1">
        <v>80</v>
      </c>
      <c r="N4976" s="6"/>
      <c r="O4976" s="6">
        <v>80</v>
      </c>
      <c r="P4976" s="6">
        <v>-297894.93</v>
      </c>
      <c r="R4976" s="31">
        <v>-80</v>
      </c>
      <c r="S4976" s="28">
        <v>44316</v>
      </c>
    </row>
    <row r="4977" spans="1:19" x14ac:dyDescent="0.2">
      <c r="A4977" s="29">
        <v>44318</v>
      </c>
      <c r="B4977" s="1" t="s">
        <v>200</v>
      </c>
      <c r="C4977" s="27">
        <v>44287</v>
      </c>
      <c r="D4977" s="1">
        <v>52690</v>
      </c>
      <c r="J4977" s="1" t="s">
        <v>0</v>
      </c>
      <c r="K4977" s="1" t="s">
        <v>49</v>
      </c>
      <c r="L4977" s="1">
        <v>-1</v>
      </c>
      <c r="M4977" s="1">
        <v>540</v>
      </c>
      <c r="N4977" s="6"/>
      <c r="O4977" s="6">
        <v>540</v>
      </c>
      <c r="P4977" s="6">
        <v>-298434.93</v>
      </c>
      <c r="R4977" s="31">
        <v>-540</v>
      </c>
      <c r="S4977" s="28">
        <v>44316</v>
      </c>
    </row>
    <row r="4978" spans="1:19" x14ac:dyDescent="0.2">
      <c r="A4978" s="29">
        <v>44318</v>
      </c>
      <c r="B4978" s="1" t="s">
        <v>200</v>
      </c>
      <c r="C4978" s="27">
        <v>44287</v>
      </c>
      <c r="D4978" s="1">
        <v>52690</v>
      </c>
      <c r="J4978" s="1" t="s">
        <v>0</v>
      </c>
      <c r="K4978" s="1" t="s">
        <v>49</v>
      </c>
      <c r="L4978" s="1">
        <v>-1</v>
      </c>
      <c r="M4978" s="1">
        <v>80</v>
      </c>
      <c r="N4978" s="6"/>
      <c r="O4978" s="6">
        <v>80</v>
      </c>
      <c r="P4978" s="6">
        <v>-298514.93</v>
      </c>
      <c r="R4978" s="31">
        <v>-80</v>
      </c>
      <c r="S4978" s="28">
        <v>44316</v>
      </c>
    </row>
    <row r="4979" spans="1:19" x14ac:dyDescent="0.2">
      <c r="A4979" s="29">
        <v>44319</v>
      </c>
      <c r="B4979" s="1" t="s">
        <v>200</v>
      </c>
      <c r="C4979" s="27">
        <v>44287</v>
      </c>
      <c r="D4979" s="1">
        <v>52691</v>
      </c>
      <c r="J4979" s="1" t="s">
        <v>0</v>
      </c>
      <c r="K4979" s="1" t="s">
        <v>49</v>
      </c>
      <c r="L4979" s="1">
        <v>-1</v>
      </c>
      <c r="M4979" s="1">
        <v>2560</v>
      </c>
      <c r="N4979" s="6"/>
      <c r="O4979" s="6">
        <v>2560</v>
      </c>
      <c r="P4979" s="6">
        <v>-301074.93</v>
      </c>
      <c r="R4979" s="31">
        <v>-2560</v>
      </c>
      <c r="S4979" s="28">
        <v>44316</v>
      </c>
    </row>
    <row r="4980" spans="1:19" x14ac:dyDescent="0.2">
      <c r="A4980" s="29">
        <v>44319</v>
      </c>
      <c r="B4980" s="1" t="s">
        <v>200</v>
      </c>
      <c r="C4980" s="27">
        <v>44287</v>
      </c>
      <c r="D4980" s="1">
        <v>52691</v>
      </c>
      <c r="J4980" s="1" t="s">
        <v>0</v>
      </c>
      <c r="K4980" s="1" t="s">
        <v>49</v>
      </c>
      <c r="L4980" s="1">
        <v>-5</v>
      </c>
      <c r="M4980" s="1">
        <v>80</v>
      </c>
      <c r="N4980" s="6"/>
      <c r="O4980" s="6">
        <v>400</v>
      </c>
      <c r="P4980" s="6">
        <v>-301474.93</v>
      </c>
      <c r="R4980" s="31">
        <v>-400</v>
      </c>
      <c r="S4980" s="28">
        <v>44316</v>
      </c>
    </row>
    <row r="4981" spans="1:19" x14ac:dyDescent="0.2">
      <c r="A4981" s="29">
        <v>44320</v>
      </c>
      <c r="B4981" s="1" t="s">
        <v>200</v>
      </c>
      <c r="C4981" s="27">
        <v>44287</v>
      </c>
      <c r="D4981" s="1">
        <v>52692</v>
      </c>
      <c r="J4981" s="1" t="s">
        <v>0</v>
      </c>
      <c r="K4981" s="1" t="s">
        <v>49</v>
      </c>
      <c r="L4981" s="1">
        <v>-1</v>
      </c>
      <c r="M4981" s="1">
        <v>860</v>
      </c>
      <c r="N4981" s="6"/>
      <c r="O4981" s="6">
        <v>860</v>
      </c>
      <c r="P4981" s="6">
        <v>-302334.93</v>
      </c>
      <c r="R4981" s="31">
        <v>-860</v>
      </c>
      <c r="S4981" s="28">
        <v>44316</v>
      </c>
    </row>
    <row r="4982" spans="1:19" x14ac:dyDescent="0.2">
      <c r="A4982" s="29">
        <v>44320</v>
      </c>
      <c r="B4982" s="1" t="s">
        <v>200</v>
      </c>
      <c r="C4982" s="27">
        <v>44287</v>
      </c>
      <c r="D4982" s="1">
        <v>52692</v>
      </c>
      <c r="J4982" s="1" t="s">
        <v>0</v>
      </c>
      <c r="K4982" s="1" t="s">
        <v>49</v>
      </c>
      <c r="L4982" s="1">
        <v>-1</v>
      </c>
      <c r="M4982" s="1">
        <v>80</v>
      </c>
      <c r="N4982" s="6"/>
      <c r="O4982" s="6">
        <v>80</v>
      </c>
      <c r="P4982" s="6">
        <v>-302414.93</v>
      </c>
      <c r="R4982" s="31">
        <v>-80</v>
      </c>
      <c r="S4982" s="28">
        <v>44316</v>
      </c>
    </row>
    <row r="4983" spans="1:19" x14ac:dyDescent="0.2">
      <c r="A4983" s="29">
        <v>44321</v>
      </c>
      <c r="B4983" s="1" t="s">
        <v>200</v>
      </c>
      <c r="C4983" s="27">
        <v>44287</v>
      </c>
      <c r="D4983" s="1">
        <v>52693</v>
      </c>
      <c r="J4983" s="1" t="s">
        <v>0</v>
      </c>
      <c r="K4983" s="1" t="s">
        <v>49</v>
      </c>
      <c r="L4983" s="1">
        <v>-1</v>
      </c>
      <c r="M4983" s="1">
        <v>360</v>
      </c>
      <c r="N4983" s="6"/>
      <c r="O4983" s="6">
        <v>360</v>
      </c>
      <c r="P4983" s="6">
        <v>-302774.93</v>
      </c>
      <c r="R4983" s="31">
        <v>-360</v>
      </c>
      <c r="S4983" s="28">
        <v>44316</v>
      </c>
    </row>
    <row r="4984" spans="1:19" x14ac:dyDescent="0.2">
      <c r="A4984" s="29">
        <v>44322</v>
      </c>
      <c r="B4984" s="1" t="s">
        <v>200</v>
      </c>
      <c r="C4984" s="27">
        <v>44287</v>
      </c>
      <c r="D4984" s="1">
        <v>52694</v>
      </c>
      <c r="J4984" s="1" t="s">
        <v>0</v>
      </c>
      <c r="K4984" s="1" t="s">
        <v>49</v>
      </c>
      <c r="L4984" s="1">
        <v>-1</v>
      </c>
      <c r="M4984" s="1">
        <v>360</v>
      </c>
      <c r="N4984" s="6"/>
      <c r="O4984" s="6">
        <v>360</v>
      </c>
      <c r="P4984" s="6">
        <v>-303134.93</v>
      </c>
      <c r="R4984" s="31">
        <v>-360</v>
      </c>
      <c r="S4984" s="28">
        <v>44316</v>
      </c>
    </row>
    <row r="4985" spans="1:19" x14ac:dyDescent="0.2">
      <c r="A4985" s="29">
        <v>44323</v>
      </c>
      <c r="B4985" s="1" t="s">
        <v>200</v>
      </c>
      <c r="C4985" s="27">
        <v>44287</v>
      </c>
      <c r="D4985" s="1">
        <v>52695</v>
      </c>
      <c r="J4985" s="1" t="s">
        <v>0</v>
      </c>
      <c r="K4985" s="1" t="s">
        <v>49</v>
      </c>
      <c r="L4985" s="1">
        <v>-1</v>
      </c>
      <c r="M4985" s="1">
        <v>360</v>
      </c>
      <c r="N4985" s="6"/>
      <c r="O4985" s="6">
        <v>360</v>
      </c>
      <c r="P4985" s="6">
        <v>-303494.93</v>
      </c>
      <c r="R4985" s="31">
        <v>-360</v>
      </c>
      <c r="S4985" s="28">
        <v>44316</v>
      </c>
    </row>
    <row r="4986" spans="1:19" x14ac:dyDescent="0.2">
      <c r="A4986" s="29">
        <v>44324</v>
      </c>
      <c r="B4986" s="1" t="s">
        <v>200</v>
      </c>
      <c r="C4986" s="27">
        <v>44287</v>
      </c>
      <c r="D4986" s="1">
        <v>52696</v>
      </c>
      <c r="J4986" s="1" t="s">
        <v>0</v>
      </c>
      <c r="K4986" s="1" t="s">
        <v>49</v>
      </c>
      <c r="L4986" s="1">
        <v>-1</v>
      </c>
      <c r="M4986" s="1">
        <v>360</v>
      </c>
      <c r="N4986" s="6"/>
      <c r="O4986" s="6">
        <v>360</v>
      </c>
      <c r="P4986" s="6">
        <v>-303854.93</v>
      </c>
      <c r="R4986" s="31">
        <v>-360</v>
      </c>
      <c r="S4986" s="28">
        <v>44316</v>
      </c>
    </row>
    <row r="4987" spans="1:19" x14ac:dyDescent="0.2">
      <c r="A4987" s="29">
        <v>44325</v>
      </c>
      <c r="B4987" s="1" t="s">
        <v>200</v>
      </c>
      <c r="C4987" s="27">
        <v>44287</v>
      </c>
      <c r="D4987" s="1">
        <v>52697</v>
      </c>
      <c r="J4987" s="1" t="s">
        <v>0</v>
      </c>
      <c r="K4987" s="1" t="s">
        <v>49</v>
      </c>
      <c r="L4987" s="1">
        <v>-1</v>
      </c>
      <c r="M4987" s="1">
        <v>380</v>
      </c>
      <c r="N4987" s="6"/>
      <c r="O4987" s="6">
        <v>380</v>
      </c>
      <c r="P4987" s="6">
        <v>-304234.93</v>
      </c>
      <c r="R4987" s="31">
        <v>-380</v>
      </c>
      <c r="S4987" s="28">
        <v>44316</v>
      </c>
    </row>
    <row r="4988" spans="1:19" x14ac:dyDescent="0.2">
      <c r="A4988" s="29">
        <v>44325</v>
      </c>
      <c r="B4988" s="1" t="s">
        <v>200</v>
      </c>
      <c r="C4988" s="27">
        <v>44287</v>
      </c>
      <c r="D4988" s="1">
        <v>52697</v>
      </c>
      <c r="J4988" s="1" t="s">
        <v>0</v>
      </c>
      <c r="K4988" s="1" t="s">
        <v>49</v>
      </c>
      <c r="L4988" s="1">
        <v>-1</v>
      </c>
      <c r="M4988" s="1">
        <v>80</v>
      </c>
      <c r="N4988" s="6"/>
      <c r="O4988" s="6">
        <v>80</v>
      </c>
      <c r="P4988" s="6">
        <v>-304314.93</v>
      </c>
      <c r="R4988" s="31">
        <v>-80</v>
      </c>
      <c r="S4988" s="28">
        <v>44316</v>
      </c>
    </row>
    <row r="4989" spans="1:19" x14ac:dyDescent="0.2">
      <c r="A4989" s="29">
        <v>44326</v>
      </c>
      <c r="B4989" s="1" t="s">
        <v>200</v>
      </c>
      <c r="C4989" s="27">
        <v>44287</v>
      </c>
      <c r="D4989" s="1">
        <v>52698</v>
      </c>
      <c r="J4989" s="1" t="s">
        <v>0</v>
      </c>
      <c r="K4989" s="1" t="s">
        <v>49</v>
      </c>
      <c r="L4989" s="1">
        <v>-1</v>
      </c>
      <c r="M4989" s="1">
        <v>608</v>
      </c>
      <c r="N4989" s="6"/>
      <c r="O4989" s="6">
        <v>608</v>
      </c>
      <c r="P4989" s="6">
        <v>-304922.93</v>
      </c>
      <c r="R4989" s="31">
        <v>-608</v>
      </c>
      <c r="S4989" s="28">
        <v>44316</v>
      </c>
    </row>
    <row r="4990" spans="1:19" x14ac:dyDescent="0.2">
      <c r="A4990" s="29">
        <v>44326</v>
      </c>
      <c r="B4990" s="1" t="s">
        <v>200</v>
      </c>
      <c r="C4990" s="27">
        <v>44287</v>
      </c>
      <c r="D4990" s="1">
        <v>52698</v>
      </c>
      <c r="J4990" s="1" t="s">
        <v>0</v>
      </c>
      <c r="K4990" s="1" t="s">
        <v>49</v>
      </c>
      <c r="L4990" s="1">
        <v>-1</v>
      </c>
      <c r="M4990" s="1">
        <v>80</v>
      </c>
      <c r="N4990" s="6"/>
      <c r="O4990" s="6">
        <v>80</v>
      </c>
      <c r="P4990" s="6">
        <v>-305002.93</v>
      </c>
      <c r="R4990" s="31">
        <v>-80</v>
      </c>
      <c r="S4990" s="28">
        <v>44316</v>
      </c>
    </row>
    <row r="4991" spans="1:19" x14ac:dyDescent="0.2">
      <c r="A4991" s="29">
        <v>44327</v>
      </c>
      <c r="B4991" s="1" t="s">
        <v>200</v>
      </c>
      <c r="C4991" s="27">
        <v>44287</v>
      </c>
      <c r="D4991" s="1">
        <v>52699</v>
      </c>
      <c r="J4991" s="1" t="s">
        <v>0</v>
      </c>
      <c r="K4991" s="1" t="s">
        <v>49</v>
      </c>
      <c r="L4991" s="1">
        <v>-1</v>
      </c>
      <c r="M4991" s="1">
        <v>1580</v>
      </c>
      <c r="N4991" s="6"/>
      <c r="O4991" s="6">
        <v>1580</v>
      </c>
      <c r="P4991" s="6">
        <v>-306582.93</v>
      </c>
      <c r="R4991" s="31">
        <v>-1580</v>
      </c>
      <c r="S4991" s="28">
        <v>44316</v>
      </c>
    </row>
    <row r="4992" spans="1:19" x14ac:dyDescent="0.2">
      <c r="A4992" s="29">
        <v>44690</v>
      </c>
      <c r="B4992" s="1" t="s">
        <v>178</v>
      </c>
      <c r="C4992" s="27">
        <v>44287</v>
      </c>
      <c r="J4992" s="1" t="s">
        <v>0</v>
      </c>
      <c r="K4992" s="1" t="s">
        <v>48</v>
      </c>
      <c r="N4992" s="6"/>
      <c r="O4992" s="6">
        <v>182.91</v>
      </c>
      <c r="P4992" s="6">
        <v>-307529.26</v>
      </c>
      <c r="R4992" s="31">
        <v>-182.91</v>
      </c>
      <c r="S4992" s="28">
        <v>44316</v>
      </c>
    </row>
    <row r="4993" spans="1:19" x14ac:dyDescent="0.2">
      <c r="A4993" s="29">
        <v>44339</v>
      </c>
      <c r="B4993" s="1" t="s">
        <v>200</v>
      </c>
      <c r="C4993" s="27">
        <v>44288</v>
      </c>
      <c r="D4993" s="1">
        <v>52700</v>
      </c>
      <c r="J4993" s="1" t="s">
        <v>0</v>
      </c>
      <c r="K4993" s="1" t="s">
        <v>49</v>
      </c>
      <c r="L4993" s="1">
        <v>-4.75</v>
      </c>
      <c r="M4993" s="1">
        <v>110</v>
      </c>
      <c r="N4993" s="6"/>
      <c r="O4993" s="6">
        <v>522.5</v>
      </c>
      <c r="P4993" s="6">
        <v>-308206.76</v>
      </c>
      <c r="R4993" s="31">
        <v>-522.5</v>
      </c>
      <c r="S4993" s="28">
        <v>44316</v>
      </c>
    </row>
    <row r="4994" spans="1:19" x14ac:dyDescent="0.2">
      <c r="A4994" s="29">
        <v>44339</v>
      </c>
      <c r="B4994" s="1" t="s">
        <v>200</v>
      </c>
      <c r="C4994" s="27">
        <v>44288</v>
      </c>
      <c r="D4994" s="1">
        <v>52700</v>
      </c>
      <c r="J4994" s="1" t="s">
        <v>0</v>
      </c>
      <c r="K4994" s="1" t="s">
        <v>49</v>
      </c>
      <c r="L4994" s="1">
        <v>-2</v>
      </c>
      <c r="M4994" s="1">
        <v>98</v>
      </c>
      <c r="N4994" s="6"/>
      <c r="O4994" s="6">
        <v>196</v>
      </c>
      <c r="P4994" s="6">
        <v>-308402.76</v>
      </c>
      <c r="R4994" s="31">
        <v>-196</v>
      </c>
      <c r="S4994" s="28">
        <v>44316</v>
      </c>
    </row>
    <row r="4995" spans="1:19" x14ac:dyDescent="0.2">
      <c r="A4995" s="29">
        <v>44339</v>
      </c>
      <c r="B4995" s="1" t="s">
        <v>200</v>
      </c>
      <c r="C4995" s="27">
        <v>44288</v>
      </c>
      <c r="D4995" s="1">
        <v>52700</v>
      </c>
      <c r="J4995" s="1" t="s">
        <v>0</v>
      </c>
      <c r="K4995" s="1" t="s">
        <v>49</v>
      </c>
      <c r="L4995" s="1">
        <v>-1</v>
      </c>
      <c r="M4995" s="1">
        <v>155</v>
      </c>
      <c r="N4995" s="6"/>
      <c r="O4995" s="6">
        <v>155</v>
      </c>
      <c r="P4995" s="6">
        <v>-307684.26</v>
      </c>
      <c r="R4995" s="31">
        <v>-155</v>
      </c>
      <c r="S4995" s="28">
        <v>44316</v>
      </c>
    </row>
    <row r="4996" spans="1:19" x14ac:dyDescent="0.2">
      <c r="A4996" s="29">
        <v>44262</v>
      </c>
      <c r="B4996" s="1" t="s">
        <v>200</v>
      </c>
      <c r="C4996" s="27">
        <v>44291</v>
      </c>
      <c r="D4996" s="1">
        <v>52653</v>
      </c>
      <c r="J4996" s="1" t="s">
        <v>0</v>
      </c>
      <c r="K4996" s="1" t="s">
        <v>49</v>
      </c>
      <c r="L4996" s="1">
        <v>-1</v>
      </c>
      <c r="M4996" s="1">
        <v>898</v>
      </c>
      <c r="N4996" s="6"/>
      <c r="O4996" s="6">
        <v>898</v>
      </c>
      <c r="P4996" s="6">
        <v>-309300.76</v>
      </c>
      <c r="R4996" s="31">
        <v>-898</v>
      </c>
      <c r="S4996" s="28">
        <v>44316</v>
      </c>
    </row>
    <row r="4997" spans="1:19" x14ac:dyDescent="0.2">
      <c r="A4997" s="29">
        <v>44262</v>
      </c>
      <c r="B4997" s="1" t="s">
        <v>200</v>
      </c>
      <c r="C4997" s="27">
        <v>44291</v>
      </c>
      <c r="D4997" s="1">
        <v>52653</v>
      </c>
      <c r="J4997" s="1" t="s">
        <v>0</v>
      </c>
      <c r="K4997" s="1" t="s">
        <v>49</v>
      </c>
      <c r="L4997" s="1">
        <v>-1</v>
      </c>
      <c r="M4997" s="1">
        <v>124</v>
      </c>
      <c r="N4997" s="6"/>
      <c r="O4997" s="6">
        <v>124</v>
      </c>
      <c r="P4997" s="6">
        <v>-309624.76</v>
      </c>
      <c r="R4997" s="31">
        <v>-124</v>
      </c>
      <c r="S4997" s="28">
        <v>44316</v>
      </c>
    </row>
    <row r="4998" spans="1:19" x14ac:dyDescent="0.2">
      <c r="A4998" s="29">
        <v>44262</v>
      </c>
      <c r="B4998" s="1" t="s">
        <v>200</v>
      </c>
      <c r="C4998" s="27">
        <v>44291</v>
      </c>
      <c r="D4998" s="1">
        <v>52653</v>
      </c>
      <c r="J4998" s="1" t="s">
        <v>0</v>
      </c>
      <c r="K4998" s="1" t="s">
        <v>49</v>
      </c>
      <c r="L4998" s="1">
        <v>-1</v>
      </c>
      <c r="M4998" s="1">
        <v>112</v>
      </c>
      <c r="N4998" s="6"/>
      <c r="O4998" s="6">
        <v>112</v>
      </c>
      <c r="P4998" s="6">
        <v>-309412.76</v>
      </c>
      <c r="R4998" s="31">
        <v>-112</v>
      </c>
      <c r="S4998" s="28">
        <v>44316</v>
      </c>
    </row>
    <row r="4999" spans="1:19" x14ac:dyDescent="0.2">
      <c r="A4999" s="29">
        <v>44262</v>
      </c>
      <c r="B4999" s="1" t="s">
        <v>200</v>
      </c>
      <c r="C4999" s="27">
        <v>44291</v>
      </c>
      <c r="D4999" s="1">
        <v>52653</v>
      </c>
      <c r="J4999" s="1" t="s">
        <v>0</v>
      </c>
      <c r="K4999" s="1" t="s">
        <v>49</v>
      </c>
      <c r="L4999" s="1">
        <v>-1</v>
      </c>
      <c r="M4999" s="1">
        <v>88</v>
      </c>
      <c r="N4999" s="6"/>
      <c r="O4999" s="6">
        <v>88</v>
      </c>
      <c r="P4999" s="6">
        <v>-309500.76</v>
      </c>
      <c r="R4999" s="31">
        <v>-88</v>
      </c>
      <c r="S4999" s="28">
        <v>44316</v>
      </c>
    </row>
    <row r="5000" spans="1:19" x14ac:dyDescent="0.2">
      <c r="A5000" s="29">
        <v>44262</v>
      </c>
      <c r="B5000" s="1" t="s">
        <v>200</v>
      </c>
      <c r="C5000" s="27">
        <v>44291</v>
      </c>
      <c r="D5000" s="1">
        <v>52653</v>
      </c>
      <c r="J5000" s="1" t="s">
        <v>0</v>
      </c>
      <c r="K5000" s="1" t="s">
        <v>49</v>
      </c>
      <c r="L5000" s="1">
        <v>-1</v>
      </c>
      <c r="M5000" s="1">
        <v>88</v>
      </c>
      <c r="N5000" s="6"/>
      <c r="O5000" s="6">
        <v>88</v>
      </c>
      <c r="P5000" s="6">
        <v>-309712.76</v>
      </c>
      <c r="R5000" s="31">
        <v>-88</v>
      </c>
      <c r="S5000" s="28">
        <v>44316</v>
      </c>
    </row>
    <row r="5001" spans="1:19" x14ac:dyDescent="0.2">
      <c r="A5001" s="29">
        <v>44262</v>
      </c>
      <c r="B5001" s="1" t="s">
        <v>200</v>
      </c>
      <c r="C5001" s="27">
        <v>44291</v>
      </c>
      <c r="D5001" s="1">
        <v>52653</v>
      </c>
      <c r="J5001" s="1" t="s">
        <v>0</v>
      </c>
      <c r="K5001" s="1" t="s">
        <v>49</v>
      </c>
      <c r="L5001" s="1">
        <v>-1</v>
      </c>
      <c r="M5001" s="1">
        <v>18</v>
      </c>
      <c r="N5001" s="6"/>
      <c r="O5001" s="6">
        <v>18</v>
      </c>
      <c r="P5001" s="6">
        <v>-309730.76</v>
      </c>
      <c r="R5001" s="31">
        <v>-18</v>
      </c>
      <c r="S5001" s="28">
        <v>44316</v>
      </c>
    </row>
    <row r="5002" spans="1:19" x14ac:dyDescent="0.2">
      <c r="A5002" s="29">
        <v>44184</v>
      </c>
      <c r="B5002" s="1" t="s">
        <v>200</v>
      </c>
      <c r="C5002" s="27">
        <v>44292</v>
      </c>
      <c r="D5002" s="1">
        <v>52631</v>
      </c>
      <c r="J5002" s="1" t="s">
        <v>0</v>
      </c>
      <c r="K5002" s="1" t="s">
        <v>49</v>
      </c>
      <c r="L5002" s="1">
        <v>-2.75</v>
      </c>
      <c r="M5002" s="1">
        <v>88</v>
      </c>
      <c r="N5002" s="6"/>
      <c r="O5002" s="6">
        <v>242</v>
      </c>
      <c r="P5002" s="6">
        <v>-310860.26</v>
      </c>
      <c r="R5002" s="31">
        <v>-242</v>
      </c>
      <c r="S5002" s="28">
        <v>44316</v>
      </c>
    </row>
    <row r="5003" spans="1:19" x14ac:dyDescent="0.2">
      <c r="A5003" s="29">
        <v>44184</v>
      </c>
      <c r="B5003" s="1" t="s">
        <v>200</v>
      </c>
      <c r="C5003" s="27">
        <v>44292</v>
      </c>
      <c r="D5003" s="1">
        <v>52631</v>
      </c>
      <c r="J5003" s="1" t="s">
        <v>0</v>
      </c>
      <c r="K5003" s="1" t="s">
        <v>49</v>
      </c>
      <c r="L5003" s="1">
        <v>-1.25</v>
      </c>
      <c r="M5003" s="1">
        <v>88</v>
      </c>
      <c r="N5003" s="6"/>
      <c r="O5003" s="6">
        <v>110</v>
      </c>
      <c r="P5003" s="6">
        <v>-310618.26</v>
      </c>
      <c r="R5003" s="31">
        <v>-110</v>
      </c>
      <c r="S5003" s="28">
        <v>44316</v>
      </c>
    </row>
    <row r="5004" spans="1:19" x14ac:dyDescent="0.2">
      <c r="A5004" s="29">
        <v>44184</v>
      </c>
      <c r="B5004" s="1" t="s">
        <v>200</v>
      </c>
      <c r="C5004" s="27">
        <v>44292</v>
      </c>
      <c r="D5004" s="1">
        <v>52631</v>
      </c>
      <c r="J5004" s="1" t="s">
        <v>0</v>
      </c>
      <c r="K5004" s="1" t="s">
        <v>49</v>
      </c>
      <c r="L5004" s="1">
        <v>-0.75</v>
      </c>
      <c r="M5004" s="1">
        <v>88</v>
      </c>
      <c r="N5004" s="6"/>
      <c r="O5004" s="6">
        <v>66</v>
      </c>
      <c r="P5004" s="6">
        <v>-310926.26</v>
      </c>
      <c r="R5004" s="31">
        <v>-66</v>
      </c>
      <c r="S5004" s="28">
        <v>44316</v>
      </c>
    </row>
    <row r="5005" spans="1:19" x14ac:dyDescent="0.2">
      <c r="A5005" s="29">
        <v>44184</v>
      </c>
      <c r="B5005" s="1" t="s">
        <v>200</v>
      </c>
      <c r="C5005" s="27">
        <v>44292</v>
      </c>
      <c r="D5005" s="1">
        <v>52631</v>
      </c>
      <c r="J5005" s="1" t="s">
        <v>0</v>
      </c>
      <c r="K5005" s="1" t="s">
        <v>49</v>
      </c>
      <c r="L5005" s="1">
        <v>-5</v>
      </c>
      <c r="M5005" s="1">
        <v>12</v>
      </c>
      <c r="N5005" s="6"/>
      <c r="O5005" s="6">
        <v>60</v>
      </c>
      <c r="P5005" s="6">
        <v>-310986.26</v>
      </c>
      <c r="R5005" s="31">
        <v>-60</v>
      </c>
      <c r="S5005" s="28">
        <v>44316</v>
      </c>
    </row>
    <row r="5006" spans="1:19" x14ac:dyDescent="0.2">
      <c r="A5006" s="29">
        <v>44184</v>
      </c>
      <c r="B5006" s="1" t="s">
        <v>200</v>
      </c>
      <c r="C5006" s="27">
        <v>44292</v>
      </c>
      <c r="D5006" s="1">
        <v>52631</v>
      </c>
      <c r="J5006" s="1" t="s">
        <v>0</v>
      </c>
      <c r="K5006" s="1" t="s">
        <v>49</v>
      </c>
      <c r="L5006" s="1">
        <v>-0.5</v>
      </c>
      <c r="M5006" s="1">
        <v>88</v>
      </c>
      <c r="N5006" s="6"/>
      <c r="O5006" s="6">
        <v>44</v>
      </c>
      <c r="P5006" s="6">
        <v>-309774.76</v>
      </c>
      <c r="R5006" s="31">
        <v>-44</v>
      </c>
      <c r="S5006" s="28">
        <v>44316</v>
      </c>
    </row>
    <row r="5007" spans="1:19" x14ac:dyDescent="0.2">
      <c r="A5007" s="29">
        <v>44184</v>
      </c>
      <c r="B5007" s="1" t="s">
        <v>200</v>
      </c>
      <c r="C5007" s="27">
        <v>44292</v>
      </c>
      <c r="D5007" s="1">
        <v>52631</v>
      </c>
      <c r="J5007" s="1" t="s">
        <v>0</v>
      </c>
      <c r="K5007" s="1" t="s">
        <v>49</v>
      </c>
      <c r="L5007" s="1">
        <v>-0.25</v>
      </c>
      <c r="M5007" s="1">
        <v>88</v>
      </c>
      <c r="N5007" s="6"/>
      <c r="O5007" s="6">
        <v>22</v>
      </c>
      <c r="P5007" s="6">
        <v>-312489.26</v>
      </c>
      <c r="R5007" s="31">
        <v>-22</v>
      </c>
      <c r="S5007" s="28">
        <v>44316</v>
      </c>
    </row>
    <row r="5008" spans="1:19" x14ac:dyDescent="0.2">
      <c r="A5008" s="29">
        <v>44185</v>
      </c>
      <c r="B5008" s="1" t="s">
        <v>200</v>
      </c>
      <c r="C5008" s="27">
        <v>44292</v>
      </c>
      <c r="D5008" s="1">
        <v>52632</v>
      </c>
      <c r="J5008" s="1" t="s">
        <v>0</v>
      </c>
      <c r="K5008" s="1" t="s">
        <v>49</v>
      </c>
      <c r="L5008" s="1">
        <v>-5</v>
      </c>
      <c r="M5008" s="1">
        <v>99</v>
      </c>
      <c r="N5008" s="6"/>
      <c r="O5008" s="6">
        <v>495</v>
      </c>
      <c r="P5008" s="6">
        <v>-312984.26</v>
      </c>
      <c r="R5008" s="31">
        <v>-495</v>
      </c>
      <c r="S5008" s="28">
        <v>44316</v>
      </c>
    </row>
    <row r="5009" spans="1:19" x14ac:dyDescent="0.2">
      <c r="A5009" s="29">
        <v>44185</v>
      </c>
      <c r="B5009" s="1" t="s">
        <v>200</v>
      </c>
      <c r="C5009" s="27">
        <v>44292</v>
      </c>
      <c r="D5009" s="1">
        <v>52632</v>
      </c>
      <c r="J5009" s="1" t="s">
        <v>0</v>
      </c>
      <c r="K5009" s="1" t="s">
        <v>49</v>
      </c>
      <c r="L5009" s="1">
        <v>-3.25</v>
      </c>
      <c r="M5009" s="1">
        <v>99</v>
      </c>
      <c r="N5009" s="6"/>
      <c r="O5009" s="6">
        <v>321.75</v>
      </c>
      <c r="P5009" s="6">
        <v>-310508.26</v>
      </c>
      <c r="R5009" s="31">
        <v>-321.75</v>
      </c>
      <c r="S5009" s="28">
        <v>44316</v>
      </c>
    </row>
    <row r="5010" spans="1:19" x14ac:dyDescent="0.2">
      <c r="A5010" s="29">
        <v>44185</v>
      </c>
      <c r="B5010" s="1" t="s">
        <v>200</v>
      </c>
      <c r="C5010" s="27">
        <v>44292</v>
      </c>
      <c r="D5010" s="1">
        <v>52632</v>
      </c>
      <c r="J5010" s="1" t="s">
        <v>0</v>
      </c>
      <c r="K5010" s="1" t="s">
        <v>49</v>
      </c>
      <c r="L5010" s="1">
        <v>-2.25</v>
      </c>
      <c r="M5010" s="1">
        <v>99</v>
      </c>
      <c r="N5010" s="6"/>
      <c r="O5010" s="6">
        <v>222.75</v>
      </c>
      <c r="P5010" s="6">
        <v>-309997.51</v>
      </c>
      <c r="R5010" s="31">
        <v>-222.75</v>
      </c>
      <c r="S5010" s="28">
        <v>44316</v>
      </c>
    </row>
    <row r="5011" spans="1:19" x14ac:dyDescent="0.2">
      <c r="A5011" s="29">
        <v>44185</v>
      </c>
      <c r="B5011" s="1" t="s">
        <v>200</v>
      </c>
      <c r="C5011" s="27">
        <v>44292</v>
      </c>
      <c r="D5011" s="1">
        <v>52632</v>
      </c>
      <c r="J5011" s="1" t="s">
        <v>0</v>
      </c>
      <c r="K5011" s="1" t="s">
        <v>49</v>
      </c>
      <c r="L5011" s="1">
        <v>-1</v>
      </c>
      <c r="M5011" s="1">
        <v>139.5</v>
      </c>
      <c r="N5011" s="6"/>
      <c r="O5011" s="6">
        <v>139.5</v>
      </c>
      <c r="P5011" s="6">
        <v>-310137.01</v>
      </c>
      <c r="R5011" s="31">
        <v>-139.5</v>
      </c>
      <c r="S5011" s="28">
        <v>44316</v>
      </c>
    </row>
    <row r="5012" spans="1:19" x14ac:dyDescent="0.2">
      <c r="A5012" s="29">
        <v>44185</v>
      </c>
      <c r="B5012" s="1" t="s">
        <v>200</v>
      </c>
      <c r="C5012" s="27">
        <v>44292</v>
      </c>
      <c r="D5012" s="1">
        <v>52632</v>
      </c>
      <c r="J5012" s="1" t="s">
        <v>0</v>
      </c>
      <c r="K5012" s="1" t="s">
        <v>49</v>
      </c>
      <c r="L5012" s="1">
        <v>-1</v>
      </c>
      <c r="M5012" s="1">
        <v>99</v>
      </c>
      <c r="N5012" s="6"/>
      <c r="O5012" s="6">
        <v>99</v>
      </c>
      <c r="P5012" s="6">
        <v>-313083.26</v>
      </c>
      <c r="R5012" s="31">
        <v>-99</v>
      </c>
      <c r="S5012" s="28">
        <v>44316</v>
      </c>
    </row>
    <row r="5013" spans="1:19" x14ac:dyDescent="0.2">
      <c r="A5013" s="29">
        <v>44185</v>
      </c>
      <c r="B5013" s="1" t="s">
        <v>200</v>
      </c>
      <c r="C5013" s="27">
        <v>44292</v>
      </c>
      <c r="D5013" s="1">
        <v>52632</v>
      </c>
      <c r="J5013" s="1" t="s">
        <v>0</v>
      </c>
      <c r="K5013" s="1" t="s">
        <v>49</v>
      </c>
      <c r="L5013" s="1">
        <v>-1</v>
      </c>
      <c r="M5013" s="1">
        <v>98</v>
      </c>
      <c r="N5013" s="6"/>
      <c r="O5013" s="6">
        <v>98</v>
      </c>
      <c r="P5013" s="6">
        <v>-311084.26</v>
      </c>
      <c r="R5013" s="31">
        <v>-98</v>
      </c>
      <c r="S5013" s="28">
        <v>44316</v>
      </c>
    </row>
    <row r="5014" spans="1:19" x14ac:dyDescent="0.2">
      <c r="A5014" s="29">
        <v>44185</v>
      </c>
      <c r="B5014" s="1" t="s">
        <v>200</v>
      </c>
      <c r="C5014" s="27">
        <v>44292</v>
      </c>
      <c r="D5014" s="1">
        <v>52632</v>
      </c>
      <c r="J5014" s="1" t="s">
        <v>0</v>
      </c>
      <c r="K5014" s="1" t="s">
        <v>49</v>
      </c>
      <c r="L5014" s="1">
        <v>-0.5</v>
      </c>
      <c r="M5014" s="1">
        <v>99</v>
      </c>
      <c r="N5014" s="6"/>
      <c r="O5014" s="6">
        <v>49.5</v>
      </c>
      <c r="P5014" s="6">
        <v>-310186.51</v>
      </c>
      <c r="R5014" s="31">
        <v>-49.5</v>
      </c>
      <c r="S5014" s="28">
        <v>44316</v>
      </c>
    </row>
    <row r="5015" spans="1:19" x14ac:dyDescent="0.2">
      <c r="A5015" s="29">
        <v>44355</v>
      </c>
      <c r="B5015" s="1" t="s">
        <v>200</v>
      </c>
      <c r="C5015" s="27">
        <v>44292</v>
      </c>
      <c r="D5015" s="1">
        <v>52702</v>
      </c>
      <c r="J5015" s="1" t="s">
        <v>0</v>
      </c>
      <c r="K5015" s="1" t="s">
        <v>49</v>
      </c>
      <c r="L5015" s="1">
        <v>-1</v>
      </c>
      <c r="M5015" s="1">
        <v>898</v>
      </c>
      <c r="N5015" s="6"/>
      <c r="O5015" s="6">
        <v>898</v>
      </c>
      <c r="P5015" s="6">
        <v>-311982.26</v>
      </c>
      <c r="R5015" s="31">
        <v>-898</v>
      </c>
      <c r="S5015" s="28">
        <v>44316</v>
      </c>
    </row>
    <row r="5016" spans="1:19" x14ac:dyDescent="0.2">
      <c r="A5016" s="29">
        <v>44355</v>
      </c>
      <c r="B5016" s="1" t="s">
        <v>200</v>
      </c>
      <c r="C5016" s="27">
        <v>44292</v>
      </c>
      <c r="D5016" s="1">
        <v>52702</v>
      </c>
      <c r="J5016" s="1" t="s">
        <v>0</v>
      </c>
      <c r="K5016" s="1" t="s">
        <v>49</v>
      </c>
      <c r="L5016" s="1">
        <v>-2</v>
      </c>
      <c r="M5016" s="1">
        <v>110</v>
      </c>
      <c r="N5016" s="6"/>
      <c r="O5016" s="6">
        <v>220</v>
      </c>
      <c r="P5016" s="6">
        <v>-312467.26</v>
      </c>
      <c r="R5016" s="31">
        <v>-220</v>
      </c>
      <c r="S5016" s="28">
        <v>44316</v>
      </c>
    </row>
    <row r="5017" spans="1:19" x14ac:dyDescent="0.2">
      <c r="A5017" s="29">
        <v>44355</v>
      </c>
      <c r="B5017" s="1" t="s">
        <v>200</v>
      </c>
      <c r="C5017" s="27">
        <v>44292</v>
      </c>
      <c r="D5017" s="1">
        <v>52702</v>
      </c>
      <c r="J5017" s="1" t="s">
        <v>0</v>
      </c>
      <c r="K5017" s="1" t="s">
        <v>49</v>
      </c>
      <c r="L5017" s="1">
        <v>-1</v>
      </c>
      <c r="M5017" s="1">
        <v>155</v>
      </c>
      <c r="N5017" s="6"/>
      <c r="O5017" s="6">
        <v>155</v>
      </c>
      <c r="P5017" s="6">
        <v>-312247.26</v>
      </c>
      <c r="R5017" s="31">
        <v>-155</v>
      </c>
      <c r="S5017" s="28">
        <v>44316</v>
      </c>
    </row>
    <row r="5018" spans="1:19" x14ac:dyDescent="0.2">
      <c r="A5018" s="29">
        <v>44355</v>
      </c>
      <c r="B5018" s="1" t="s">
        <v>200</v>
      </c>
      <c r="C5018" s="27">
        <v>44292</v>
      </c>
      <c r="D5018" s="1">
        <v>52702</v>
      </c>
      <c r="J5018" s="1" t="s">
        <v>0</v>
      </c>
      <c r="K5018" s="1" t="s">
        <v>49</v>
      </c>
      <c r="L5018" s="1">
        <v>-1</v>
      </c>
      <c r="M5018" s="1">
        <v>110</v>
      </c>
      <c r="N5018" s="6"/>
      <c r="O5018" s="6">
        <v>110</v>
      </c>
      <c r="P5018" s="6">
        <v>-312092.26</v>
      </c>
      <c r="R5018" s="31">
        <v>-110</v>
      </c>
      <c r="S5018" s="28">
        <v>44316</v>
      </c>
    </row>
    <row r="5019" spans="1:19" x14ac:dyDescent="0.2">
      <c r="A5019" s="29">
        <v>44179</v>
      </c>
      <c r="B5019" s="1" t="s">
        <v>200</v>
      </c>
      <c r="C5019" s="27">
        <v>44298</v>
      </c>
      <c r="D5019" s="1">
        <v>52629</v>
      </c>
      <c r="J5019" s="1" t="s">
        <v>0</v>
      </c>
      <c r="K5019" s="1" t="s">
        <v>49</v>
      </c>
      <c r="L5019" s="1">
        <v>-4.25</v>
      </c>
      <c r="M5019" s="1">
        <v>88</v>
      </c>
      <c r="N5019" s="6"/>
      <c r="O5019" s="6">
        <v>374</v>
      </c>
      <c r="P5019" s="6">
        <v>-327712.76</v>
      </c>
      <c r="R5019" s="31">
        <v>-374</v>
      </c>
      <c r="S5019" s="28">
        <v>44316</v>
      </c>
    </row>
    <row r="5020" spans="1:19" x14ac:dyDescent="0.2">
      <c r="A5020" s="29">
        <v>44179</v>
      </c>
      <c r="B5020" s="1" t="s">
        <v>200</v>
      </c>
      <c r="C5020" s="27">
        <v>44298</v>
      </c>
      <c r="D5020" s="1">
        <v>52629</v>
      </c>
      <c r="J5020" s="1" t="s">
        <v>0</v>
      </c>
      <c r="K5020" s="1" t="s">
        <v>49</v>
      </c>
      <c r="L5020" s="1">
        <v>-3.5</v>
      </c>
      <c r="M5020" s="1">
        <v>88</v>
      </c>
      <c r="N5020" s="6"/>
      <c r="O5020" s="6">
        <v>308</v>
      </c>
      <c r="P5020" s="6">
        <v>-325850.76</v>
      </c>
      <c r="R5020" s="31">
        <v>-308</v>
      </c>
      <c r="S5020" s="28">
        <v>44316</v>
      </c>
    </row>
    <row r="5021" spans="1:19" x14ac:dyDescent="0.2">
      <c r="A5021" s="29">
        <v>44179</v>
      </c>
      <c r="B5021" s="1" t="s">
        <v>200</v>
      </c>
      <c r="C5021" s="27">
        <v>44298</v>
      </c>
      <c r="D5021" s="1">
        <v>52629</v>
      </c>
      <c r="J5021" s="1" t="s">
        <v>0</v>
      </c>
      <c r="K5021" s="1" t="s">
        <v>49</v>
      </c>
      <c r="L5021" s="1">
        <v>-3.25</v>
      </c>
      <c r="M5021" s="1">
        <v>88</v>
      </c>
      <c r="N5021" s="6"/>
      <c r="O5021" s="6">
        <v>286</v>
      </c>
      <c r="P5021" s="6">
        <v>-326686.76</v>
      </c>
      <c r="R5021" s="31">
        <v>-286</v>
      </c>
      <c r="S5021" s="28">
        <v>44316</v>
      </c>
    </row>
    <row r="5022" spans="1:19" x14ac:dyDescent="0.2">
      <c r="A5022" s="29">
        <v>44179</v>
      </c>
      <c r="B5022" s="1" t="s">
        <v>200</v>
      </c>
      <c r="C5022" s="27">
        <v>44298</v>
      </c>
      <c r="D5022" s="1">
        <v>52629</v>
      </c>
      <c r="J5022" s="1" t="s">
        <v>0</v>
      </c>
      <c r="K5022" s="1" t="s">
        <v>49</v>
      </c>
      <c r="L5022" s="1">
        <v>-3</v>
      </c>
      <c r="M5022" s="1">
        <v>88</v>
      </c>
      <c r="N5022" s="6"/>
      <c r="O5022" s="6">
        <v>264</v>
      </c>
      <c r="P5022" s="6">
        <v>-326400.76</v>
      </c>
      <c r="R5022" s="31">
        <v>-264</v>
      </c>
      <c r="S5022" s="28">
        <v>44316</v>
      </c>
    </row>
    <row r="5023" spans="1:19" x14ac:dyDescent="0.2">
      <c r="A5023" s="29">
        <v>44179</v>
      </c>
      <c r="B5023" s="1" t="s">
        <v>200</v>
      </c>
      <c r="C5023" s="27">
        <v>44298</v>
      </c>
      <c r="D5023" s="1">
        <v>52629</v>
      </c>
      <c r="J5023" s="1" t="s">
        <v>0</v>
      </c>
      <c r="K5023" s="1" t="s">
        <v>49</v>
      </c>
      <c r="L5023" s="1">
        <v>-2.5</v>
      </c>
      <c r="M5023" s="1">
        <v>88</v>
      </c>
      <c r="N5023" s="6"/>
      <c r="O5023" s="6">
        <v>220</v>
      </c>
      <c r="P5023" s="6">
        <v>-327016.76</v>
      </c>
      <c r="R5023" s="31">
        <v>-220</v>
      </c>
      <c r="S5023" s="28">
        <v>44316</v>
      </c>
    </row>
    <row r="5024" spans="1:19" x14ac:dyDescent="0.2">
      <c r="A5024" s="29">
        <v>44179</v>
      </c>
      <c r="B5024" s="1" t="s">
        <v>200</v>
      </c>
      <c r="C5024" s="27">
        <v>44298</v>
      </c>
      <c r="D5024" s="1">
        <v>52629</v>
      </c>
      <c r="J5024" s="1" t="s">
        <v>0</v>
      </c>
      <c r="K5024" s="1" t="s">
        <v>49</v>
      </c>
      <c r="L5024" s="1">
        <v>-2.25</v>
      </c>
      <c r="M5024" s="1">
        <v>88</v>
      </c>
      <c r="N5024" s="6"/>
      <c r="O5024" s="6">
        <v>198</v>
      </c>
      <c r="P5024" s="6">
        <v>-327214.76</v>
      </c>
      <c r="R5024" s="31">
        <v>-198</v>
      </c>
      <c r="S5024" s="28">
        <v>44316</v>
      </c>
    </row>
    <row r="5025" spans="1:19" x14ac:dyDescent="0.2">
      <c r="A5025" s="29">
        <v>44179</v>
      </c>
      <c r="B5025" s="1" t="s">
        <v>200</v>
      </c>
      <c r="C5025" s="27">
        <v>44298</v>
      </c>
      <c r="D5025" s="1">
        <v>52629</v>
      </c>
      <c r="J5025" s="1" t="s">
        <v>0</v>
      </c>
      <c r="K5025" s="1" t="s">
        <v>49</v>
      </c>
      <c r="L5025" s="1">
        <v>-1.75</v>
      </c>
      <c r="M5025" s="1">
        <v>88</v>
      </c>
      <c r="N5025" s="6"/>
      <c r="O5025" s="6">
        <v>154</v>
      </c>
      <c r="P5025" s="6">
        <v>-326004.76</v>
      </c>
      <c r="R5025" s="31">
        <v>-154</v>
      </c>
      <c r="S5025" s="28">
        <v>44316</v>
      </c>
    </row>
    <row r="5026" spans="1:19" x14ac:dyDescent="0.2">
      <c r="A5026" s="29">
        <v>44179</v>
      </c>
      <c r="B5026" s="1" t="s">
        <v>200</v>
      </c>
      <c r="C5026" s="27">
        <v>44298</v>
      </c>
      <c r="D5026" s="1">
        <v>52629</v>
      </c>
      <c r="J5026" s="1" t="s">
        <v>0</v>
      </c>
      <c r="K5026" s="1" t="s">
        <v>49</v>
      </c>
      <c r="L5026" s="1">
        <v>-1.5</v>
      </c>
      <c r="M5026" s="1">
        <v>88</v>
      </c>
      <c r="N5026" s="6"/>
      <c r="O5026" s="6">
        <v>132</v>
      </c>
      <c r="P5026" s="6">
        <v>-313259.26</v>
      </c>
      <c r="R5026" s="31">
        <v>-132</v>
      </c>
      <c r="S5026" s="28">
        <v>44316</v>
      </c>
    </row>
    <row r="5027" spans="1:19" x14ac:dyDescent="0.2">
      <c r="A5027" s="29">
        <v>44179</v>
      </c>
      <c r="B5027" s="1" t="s">
        <v>200</v>
      </c>
      <c r="C5027" s="27">
        <v>44298</v>
      </c>
      <c r="D5027" s="1">
        <v>52629</v>
      </c>
      <c r="J5027" s="1" t="s">
        <v>0</v>
      </c>
      <c r="K5027" s="1" t="s">
        <v>49</v>
      </c>
      <c r="L5027" s="1">
        <v>-1</v>
      </c>
      <c r="M5027" s="1">
        <v>124</v>
      </c>
      <c r="N5027" s="6"/>
      <c r="O5027" s="6">
        <v>124</v>
      </c>
      <c r="P5027" s="6">
        <v>-325542.76</v>
      </c>
      <c r="R5027" s="31">
        <v>-124</v>
      </c>
      <c r="S5027" s="28">
        <v>44316</v>
      </c>
    </row>
    <row r="5028" spans="1:19" x14ac:dyDescent="0.2">
      <c r="A5028" s="29">
        <v>44179</v>
      </c>
      <c r="B5028" s="1" t="s">
        <v>200</v>
      </c>
      <c r="C5028" s="27">
        <v>44298</v>
      </c>
      <c r="D5028" s="1">
        <v>52629</v>
      </c>
      <c r="J5028" s="1" t="s">
        <v>0</v>
      </c>
      <c r="K5028" s="1" t="s">
        <v>49</v>
      </c>
      <c r="L5028" s="1">
        <v>-1</v>
      </c>
      <c r="M5028" s="1">
        <v>124</v>
      </c>
      <c r="N5028" s="6"/>
      <c r="O5028" s="6">
        <v>124</v>
      </c>
      <c r="P5028" s="6">
        <v>-327338.76</v>
      </c>
      <c r="R5028" s="31">
        <v>-124</v>
      </c>
      <c r="S5028" s="28">
        <v>44316</v>
      </c>
    </row>
    <row r="5029" spans="1:19" x14ac:dyDescent="0.2">
      <c r="A5029" s="29">
        <v>44179</v>
      </c>
      <c r="B5029" s="1" t="s">
        <v>200</v>
      </c>
      <c r="C5029" s="27">
        <v>44298</v>
      </c>
      <c r="D5029" s="1">
        <v>52629</v>
      </c>
      <c r="J5029" s="1" t="s">
        <v>0</v>
      </c>
      <c r="K5029" s="1" t="s">
        <v>49</v>
      </c>
      <c r="L5029" s="1">
        <v>-1.25</v>
      </c>
      <c r="M5029" s="1">
        <v>88</v>
      </c>
      <c r="N5029" s="6"/>
      <c r="O5029" s="6">
        <v>110</v>
      </c>
      <c r="P5029" s="6">
        <v>-326796.76</v>
      </c>
      <c r="R5029" s="31">
        <v>-110</v>
      </c>
      <c r="S5029" s="28">
        <v>44316</v>
      </c>
    </row>
    <row r="5030" spans="1:19" x14ac:dyDescent="0.2">
      <c r="A5030" s="29">
        <v>44179</v>
      </c>
      <c r="B5030" s="1" t="s">
        <v>200</v>
      </c>
      <c r="C5030" s="27">
        <v>44298</v>
      </c>
      <c r="D5030" s="1">
        <v>52629</v>
      </c>
      <c r="J5030" s="1" t="s">
        <v>0</v>
      </c>
      <c r="K5030" s="1" t="s">
        <v>49</v>
      </c>
      <c r="L5030" s="1">
        <v>-1</v>
      </c>
      <c r="M5030" s="1">
        <v>88</v>
      </c>
      <c r="N5030" s="6"/>
      <c r="O5030" s="6">
        <v>88</v>
      </c>
      <c r="P5030" s="6">
        <v>-313347.26</v>
      </c>
      <c r="R5030" s="31">
        <v>-88</v>
      </c>
      <c r="S5030" s="28">
        <v>44316</v>
      </c>
    </row>
    <row r="5031" spans="1:19" x14ac:dyDescent="0.2">
      <c r="A5031" s="29">
        <v>44179</v>
      </c>
      <c r="B5031" s="1" t="s">
        <v>200</v>
      </c>
      <c r="C5031" s="27">
        <v>44298</v>
      </c>
      <c r="D5031" s="1">
        <v>52629</v>
      </c>
      <c r="J5031" s="1" t="s">
        <v>0</v>
      </c>
      <c r="K5031" s="1" t="s">
        <v>49</v>
      </c>
      <c r="L5031" s="1">
        <v>-1</v>
      </c>
      <c r="M5031" s="1">
        <v>88</v>
      </c>
      <c r="N5031" s="6"/>
      <c r="O5031" s="6">
        <v>88</v>
      </c>
      <c r="P5031" s="6">
        <v>-326092.76</v>
      </c>
      <c r="R5031" s="31">
        <v>-88</v>
      </c>
      <c r="S5031" s="28">
        <v>44316</v>
      </c>
    </row>
    <row r="5032" spans="1:19" x14ac:dyDescent="0.2">
      <c r="A5032" s="29">
        <v>44179</v>
      </c>
      <c r="B5032" s="1" t="s">
        <v>200</v>
      </c>
      <c r="C5032" s="27">
        <v>44298</v>
      </c>
      <c r="D5032" s="1">
        <v>52629</v>
      </c>
      <c r="J5032" s="1" t="s">
        <v>0</v>
      </c>
      <c r="K5032" s="1" t="s">
        <v>49</v>
      </c>
      <c r="L5032" s="1">
        <v>-0.75</v>
      </c>
      <c r="M5032" s="1">
        <v>88</v>
      </c>
      <c r="N5032" s="6"/>
      <c r="O5032" s="6">
        <v>66</v>
      </c>
      <c r="P5032" s="6">
        <v>-313457.26</v>
      </c>
      <c r="R5032" s="31">
        <v>-66</v>
      </c>
      <c r="S5032" s="28">
        <v>44316</v>
      </c>
    </row>
    <row r="5033" spans="1:19" x14ac:dyDescent="0.2">
      <c r="A5033" s="29">
        <v>44179</v>
      </c>
      <c r="B5033" s="1" t="s">
        <v>200</v>
      </c>
      <c r="C5033" s="27">
        <v>44298</v>
      </c>
      <c r="D5033" s="1">
        <v>52629</v>
      </c>
      <c r="J5033" s="1" t="s">
        <v>0</v>
      </c>
      <c r="K5033" s="1" t="s">
        <v>49</v>
      </c>
      <c r="L5033" s="1">
        <v>-0.5</v>
      </c>
      <c r="M5033" s="1">
        <v>88</v>
      </c>
      <c r="N5033" s="6"/>
      <c r="O5033" s="6">
        <v>44</v>
      </c>
      <c r="P5033" s="6">
        <v>-313127.26</v>
      </c>
      <c r="R5033" s="31">
        <v>-44</v>
      </c>
      <c r="S5033" s="28">
        <v>44316</v>
      </c>
    </row>
    <row r="5034" spans="1:19" x14ac:dyDescent="0.2">
      <c r="A5034" s="29">
        <v>44179</v>
      </c>
      <c r="B5034" s="1" t="s">
        <v>200</v>
      </c>
      <c r="C5034" s="27">
        <v>44298</v>
      </c>
      <c r="D5034" s="1">
        <v>52629</v>
      </c>
      <c r="J5034" s="1" t="s">
        <v>0</v>
      </c>
      <c r="K5034" s="1" t="s">
        <v>49</v>
      </c>
      <c r="L5034" s="1">
        <v>-0.5</v>
      </c>
      <c r="M5034" s="1">
        <v>88</v>
      </c>
      <c r="N5034" s="6"/>
      <c r="O5034" s="6">
        <v>44</v>
      </c>
      <c r="P5034" s="6">
        <v>-313391.26</v>
      </c>
      <c r="R5034" s="31">
        <v>-44</v>
      </c>
      <c r="S5034" s="28">
        <v>44316</v>
      </c>
    </row>
    <row r="5035" spans="1:19" x14ac:dyDescent="0.2">
      <c r="A5035" s="29">
        <v>44179</v>
      </c>
      <c r="B5035" s="1" t="s">
        <v>200</v>
      </c>
      <c r="C5035" s="27">
        <v>44298</v>
      </c>
      <c r="D5035" s="1">
        <v>52629</v>
      </c>
      <c r="J5035" s="1" t="s">
        <v>0</v>
      </c>
      <c r="K5035" s="1" t="s">
        <v>49</v>
      </c>
      <c r="L5035" s="1">
        <v>-0.5</v>
      </c>
      <c r="M5035" s="1">
        <v>88</v>
      </c>
      <c r="N5035" s="6"/>
      <c r="O5035" s="6">
        <v>44</v>
      </c>
      <c r="P5035" s="6">
        <v>-313501.26</v>
      </c>
      <c r="R5035" s="31">
        <v>-44</v>
      </c>
      <c r="S5035" s="28">
        <v>44316</v>
      </c>
    </row>
    <row r="5036" spans="1:19" x14ac:dyDescent="0.2">
      <c r="A5036" s="29">
        <v>44179</v>
      </c>
      <c r="B5036" s="1" t="s">
        <v>200</v>
      </c>
      <c r="C5036" s="27">
        <v>44298</v>
      </c>
      <c r="D5036" s="1">
        <v>52629</v>
      </c>
      <c r="J5036" s="1" t="s">
        <v>0</v>
      </c>
      <c r="K5036" s="1" t="s">
        <v>49</v>
      </c>
      <c r="L5036" s="1">
        <v>-0.5</v>
      </c>
      <c r="M5036" s="1">
        <v>88</v>
      </c>
      <c r="N5036" s="6"/>
      <c r="O5036" s="6">
        <v>44</v>
      </c>
      <c r="P5036" s="6">
        <v>-326136.76</v>
      </c>
      <c r="R5036" s="31">
        <v>-44</v>
      </c>
      <c r="S5036" s="28">
        <v>44316</v>
      </c>
    </row>
    <row r="5037" spans="1:19" x14ac:dyDescent="0.2">
      <c r="A5037" s="29">
        <v>44186</v>
      </c>
      <c r="B5037" s="1" t="s">
        <v>200</v>
      </c>
      <c r="C5037" s="27">
        <v>44298</v>
      </c>
      <c r="D5037" s="1">
        <v>52633</v>
      </c>
      <c r="J5037" s="1" t="s">
        <v>0</v>
      </c>
      <c r="K5037" s="1" t="s">
        <v>49</v>
      </c>
      <c r="L5037" s="1">
        <v>-9</v>
      </c>
      <c r="M5037" s="1">
        <v>88</v>
      </c>
      <c r="N5037" s="6"/>
      <c r="O5037" s="6">
        <v>792</v>
      </c>
      <c r="P5037" s="6">
        <v>-322686.76</v>
      </c>
      <c r="R5037" s="31">
        <v>-792</v>
      </c>
      <c r="S5037" s="28">
        <v>44316</v>
      </c>
    </row>
    <row r="5038" spans="1:19" x14ac:dyDescent="0.2">
      <c r="A5038" s="29">
        <v>44186</v>
      </c>
      <c r="B5038" s="1" t="s">
        <v>200</v>
      </c>
      <c r="C5038" s="27">
        <v>44298</v>
      </c>
      <c r="D5038" s="1">
        <v>52633</v>
      </c>
      <c r="J5038" s="1" t="s">
        <v>0</v>
      </c>
      <c r="K5038" s="1" t="s">
        <v>49</v>
      </c>
      <c r="L5038" s="1">
        <v>-8.25</v>
      </c>
      <c r="M5038" s="1">
        <v>88</v>
      </c>
      <c r="N5038" s="6"/>
      <c r="O5038" s="6">
        <v>726</v>
      </c>
      <c r="P5038" s="6">
        <v>-323536.76</v>
      </c>
      <c r="R5038" s="31">
        <v>-726</v>
      </c>
      <c r="S5038" s="28">
        <v>44316</v>
      </c>
    </row>
    <row r="5039" spans="1:19" x14ac:dyDescent="0.2">
      <c r="A5039" s="29">
        <v>44186</v>
      </c>
      <c r="B5039" s="1" t="s">
        <v>200</v>
      </c>
      <c r="C5039" s="27">
        <v>44298</v>
      </c>
      <c r="D5039" s="1">
        <v>52633</v>
      </c>
      <c r="J5039" s="1" t="s">
        <v>0</v>
      </c>
      <c r="K5039" s="1" t="s">
        <v>49</v>
      </c>
      <c r="L5039" s="1">
        <v>-7.25</v>
      </c>
      <c r="M5039" s="1">
        <v>88</v>
      </c>
      <c r="N5039" s="6"/>
      <c r="O5039" s="6">
        <v>638</v>
      </c>
      <c r="P5039" s="6">
        <v>-320246.76</v>
      </c>
      <c r="R5039" s="31">
        <v>-638</v>
      </c>
      <c r="S5039" s="28">
        <v>44316</v>
      </c>
    </row>
    <row r="5040" spans="1:19" x14ac:dyDescent="0.2">
      <c r="A5040" s="29">
        <v>44186</v>
      </c>
      <c r="B5040" s="1" t="s">
        <v>200</v>
      </c>
      <c r="C5040" s="27">
        <v>44298</v>
      </c>
      <c r="D5040" s="1">
        <v>52633</v>
      </c>
      <c r="J5040" s="1" t="s">
        <v>0</v>
      </c>
      <c r="K5040" s="1" t="s">
        <v>49</v>
      </c>
      <c r="L5040" s="1">
        <v>-7</v>
      </c>
      <c r="M5040" s="1">
        <v>88</v>
      </c>
      <c r="N5040" s="6"/>
      <c r="O5040" s="6">
        <v>616</v>
      </c>
      <c r="P5040" s="6">
        <v>-321770.76</v>
      </c>
      <c r="R5040" s="31">
        <v>-616</v>
      </c>
      <c r="S5040" s="28">
        <v>44316</v>
      </c>
    </row>
    <row r="5041" spans="1:19" x14ac:dyDescent="0.2">
      <c r="A5041" s="29">
        <v>44186</v>
      </c>
      <c r="B5041" s="1" t="s">
        <v>200</v>
      </c>
      <c r="C5041" s="27">
        <v>44298</v>
      </c>
      <c r="D5041" s="1">
        <v>52633</v>
      </c>
      <c r="J5041" s="1" t="s">
        <v>0</v>
      </c>
      <c r="K5041" s="1" t="s">
        <v>49</v>
      </c>
      <c r="L5041" s="1">
        <v>-7</v>
      </c>
      <c r="M5041" s="1">
        <v>88</v>
      </c>
      <c r="N5041" s="6"/>
      <c r="O5041" s="6">
        <v>616</v>
      </c>
      <c r="P5041" s="6">
        <v>-325184.76</v>
      </c>
      <c r="R5041" s="31">
        <v>-616</v>
      </c>
      <c r="S5041" s="28">
        <v>44316</v>
      </c>
    </row>
    <row r="5042" spans="1:19" x14ac:dyDescent="0.2">
      <c r="A5042" s="29">
        <v>44186</v>
      </c>
      <c r="B5042" s="1" t="s">
        <v>200</v>
      </c>
      <c r="C5042" s="27">
        <v>44298</v>
      </c>
      <c r="D5042" s="1">
        <v>52633</v>
      </c>
      <c r="J5042" s="1" t="s">
        <v>0</v>
      </c>
      <c r="K5042" s="1" t="s">
        <v>49</v>
      </c>
      <c r="L5042" s="1">
        <v>-5.75</v>
      </c>
      <c r="M5042" s="1">
        <v>88</v>
      </c>
      <c r="N5042" s="6"/>
      <c r="O5042" s="6">
        <v>506</v>
      </c>
      <c r="P5042" s="6">
        <v>-314131.26</v>
      </c>
      <c r="R5042" s="31">
        <v>-506</v>
      </c>
      <c r="S5042" s="28">
        <v>44316</v>
      </c>
    </row>
    <row r="5043" spans="1:19" x14ac:dyDescent="0.2">
      <c r="A5043" s="29">
        <v>44186</v>
      </c>
      <c r="B5043" s="1" t="s">
        <v>200</v>
      </c>
      <c r="C5043" s="27">
        <v>44298</v>
      </c>
      <c r="D5043" s="1">
        <v>52633</v>
      </c>
      <c r="J5043" s="1" t="s">
        <v>0</v>
      </c>
      <c r="K5043" s="1" t="s">
        <v>49</v>
      </c>
      <c r="L5043" s="1">
        <v>-5.5</v>
      </c>
      <c r="M5043" s="1">
        <v>88</v>
      </c>
      <c r="N5043" s="6"/>
      <c r="O5043" s="6">
        <v>484</v>
      </c>
      <c r="P5043" s="6">
        <v>-324144.76</v>
      </c>
      <c r="R5043" s="31">
        <v>-484</v>
      </c>
      <c r="S5043" s="28">
        <v>44316</v>
      </c>
    </row>
    <row r="5044" spans="1:19" x14ac:dyDescent="0.2">
      <c r="A5044" s="29">
        <v>44186</v>
      </c>
      <c r="B5044" s="1" t="s">
        <v>200</v>
      </c>
      <c r="C5044" s="27">
        <v>44298</v>
      </c>
      <c r="D5044" s="1">
        <v>52633</v>
      </c>
      <c r="J5044" s="1" t="s">
        <v>0</v>
      </c>
      <c r="K5044" s="1" t="s">
        <v>49</v>
      </c>
      <c r="L5044" s="1">
        <v>-4.5</v>
      </c>
      <c r="M5044" s="1">
        <v>88</v>
      </c>
      <c r="N5044" s="6"/>
      <c r="O5044" s="6">
        <v>396</v>
      </c>
      <c r="P5044" s="6">
        <v>-314659.26</v>
      </c>
      <c r="R5044" s="31">
        <v>-396</v>
      </c>
      <c r="S5044" s="28">
        <v>44316</v>
      </c>
    </row>
    <row r="5045" spans="1:19" x14ac:dyDescent="0.2">
      <c r="A5045" s="29">
        <v>44186</v>
      </c>
      <c r="B5045" s="1" t="s">
        <v>200</v>
      </c>
      <c r="C5045" s="27">
        <v>44298</v>
      </c>
      <c r="D5045" s="1">
        <v>52633</v>
      </c>
      <c r="J5045" s="1" t="s">
        <v>0</v>
      </c>
      <c r="K5045" s="1" t="s">
        <v>49</v>
      </c>
      <c r="L5045" s="1">
        <v>-3</v>
      </c>
      <c r="M5045" s="1">
        <v>88</v>
      </c>
      <c r="N5045" s="6"/>
      <c r="O5045" s="6">
        <v>264</v>
      </c>
      <c r="P5045" s="6">
        <v>-321030.76</v>
      </c>
      <c r="R5045" s="31">
        <v>-264</v>
      </c>
      <c r="S5045" s="28">
        <v>44316</v>
      </c>
    </row>
    <row r="5046" spans="1:19" x14ac:dyDescent="0.2">
      <c r="A5046" s="29">
        <v>44186</v>
      </c>
      <c r="B5046" s="1" t="s">
        <v>200</v>
      </c>
      <c r="C5046" s="27">
        <v>44298</v>
      </c>
      <c r="D5046" s="1">
        <v>52633</v>
      </c>
      <c r="J5046" s="1" t="s">
        <v>0</v>
      </c>
      <c r="K5046" s="1" t="s">
        <v>49</v>
      </c>
      <c r="L5046" s="1">
        <v>-2</v>
      </c>
      <c r="M5046" s="1">
        <v>88</v>
      </c>
      <c r="N5046" s="6"/>
      <c r="O5046" s="6">
        <v>176</v>
      </c>
      <c r="P5046" s="6">
        <v>-320532.76</v>
      </c>
      <c r="R5046" s="31">
        <v>-176</v>
      </c>
      <c r="S5046" s="28">
        <v>44316</v>
      </c>
    </row>
    <row r="5047" spans="1:19" x14ac:dyDescent="0.2">
      <c r="A5047" s="29">
        <v>44186</v>
      </c>
      <c r="B5047" s="1" t="s">
        <v>200</v>
      </c>
      <c r="C5047" s="27">
        <v>44298</v>
      </c>
      <c r="D5047" s="1">
        <v>52633</v>
      </c>
      <c r="J5047" s="1" t="s">
        <v>0</v>
      </c>
      <c r="K5047" s="1" t="s">
        <v>49</v>
      </c>
      <c r="L5047" s="1">
        <v>-2</v>
      </c>
      <c r="M5047" s="1">
        <v>88</v>
      </c>
      <c r="N5047" s="6"/>
      <c r="O5047" s="6">
        <v>176</v>
      </c>
      <c r="P5047" s="6">
        <v>-324444.76</v>
      </c>
      <c r="R5047" s="31">
        <v>-176</v>
      </c>
      <c r="S5047" s="28">
        <v>44316</v>
      </c>
    </row>
    <row r="5048" spans="1:19" x14ac:dyDescent="0.2">
      <c r="A5048" s="29">
        <v>44186</v>
      </c>
      <c r="B5048" s="1" t="s">
        <v>200</v>
      </c>
      <c r="C5048" s="27">
        <v>44298</v>
      </c>
      <c r="D5048" s="1">
        <v>52633</v>
      </c>
      <c r="J5048" s="1" t="s">
        <v>0</v>
      </c>
      <c r="K5048" s="1" t="s">
        <v>49</v>
      </c>
      <c r="L5048" s="1">
        <v>-1</v>
      </c>
      <c r="M5048" s="1">
        <v>124</v>
      </c>
      <c r="N5048" s="6"/>
      <c r="O5048" s="6">
        <v>124</v>
      </c>
      <c r="P5048" s="6">
        <v>-313625.26</v>
      </c>
      <c r="R5048" s="31">
        <v>-124</v>
      </c>
      <c r="S5048" s="28">
        <v>44316</v>
      </c>
    </row>
    <row r="5049" spans="1:19" x14ac:dyDescent="0.2">
      <c r="A5049" s="29">
        <v>44186</v>
      </c>
      <c r="B5049" s="1" t="s">
        <v>200</v>
      </c>
      <c r="C5049" s="27">
        <v>44298</v>
      </c>
      <c r="D5049" s="1">
        <v>52633</v>
      </c>
      <c r="J5049" s="1" t="s">
        <v>0</v>
      </c>
      <c r="K5049" s="1" t="s">
        <v>49</v>
      </c>
      <c r="L5049" s="1">
        <v>-1</v>
      </c>
      <c r="M5049" s="1">
        <v>124</v>
      </c>
      <c r="N5049" s="6"/>
      <c r="O5049" s="6">
        <v>124</v>
      </c>
      <c r="P5049" s="6">
        <v>-319608.76</v>
      </c>
      <c r="R5049" s="31">
        <v>-124</v>
      </c>
      <c r="S5049" s="28">
        <v>44316</v>
      </c>
    </row>
    <row r="5050" spans="1:19" x14ac:dyDescent="0.2">
      <c r="A5050" s="29">
        <v>44186</v>
      </c>
      <c r="B5050" s="1" t="s">
        <v>200</v>
      </c>
      <c r="C5050" s="27">
        <v>44298</v>
      </c>
      <c r="D5050" s="1">
        <v>52633</v>
      </c>
      <c r="J5050" s="1" t="s">
        <v>0</v>
      </c>
      <c r="K5050" s="1" t="s">
        <v>49</v>
      </c>
      <c r="L5050" s="1">
        <v>-1</v>
      </c>
      <c r="M5050" s="1">
        <v>124</v>
      </c>
      <c r="N5050" s="6"/>
      <c r="O5050" s="6">
        <v>124</v>
      </c>
      <c r="P5050" s="6">
        <v>-320656.76</v>
      </c>
      <c r="R5050" s="31">
        <v>-124</v>
      </c>
      <c r="S5050" s="28">
        <v>44316</v>
      </c>
    </row>
    <row r="5051" spans="1:19" x14ac:dyDescent="0.2">
      <c r="A5051" s="29">
        <v>44186</v>
      </c>
      <c r="B5051" s="1" t="s">
        <v>200</v>
      </c>
      <c r="C5051" s="27">
        <v>44298</v>
      </c>
      <c r="D5051" s="1">
        <v>52633</v>
      </c>
      <c r="J5051" s="1" t="s">
        <v>0</v>
      </c>
      <c r="K5051" s="1" t="s">
        <v>49</v>
      </c>
      <c r="L5051" s="1">
        <v>-1</v>
      </c>
      <c r="M5051" s="1">
        <v>124</v>
      </c>
      <c r="N5051" s="6"/>
      <c r="O5051" s="6">
        <v>124</v>
      </c>
      <c r="P5051" s="6">
        <v>-321154.76</v>
      </c>
      <c r="R5051" s="31">
        <v>-124</v>
      </c>
      <c r="S5051" s="28">
        <v>44316</v>
      </c>
    </row>
    <row r="5052" spans="1:19" x14ac:dyDescent="0.2">
      <c r="A5052" s="29">
        <v>44186</v>
      </c>
      <c r="B5052" s="1" t="s">
        <v>200</v>
      </c>
      <c r="C5052" s="27">
        <v>44298</v>
      </c>
      <c r="D5052" s="1">
        <v>52633</v>
      </c>
      <c r="J5052" s="1" t="s">
        <v>0</v>
      </c>
      <c r="K5052" s="1" t="s">
        <v>49</v>
      </c>
      <c r="L5052" s="1">
        <v>-1</v>
      </c>
      <c r="M5052" s="1">
        <v>124</v>
      </c>
      <c r="N5052" s="6"/>
      <c r="O5052" s="6">
        <v>124</v>
      </c>
      <c r="P5052" s="6">
        <v>-321894.76</v>
      </c>
      <c r="R5052" s="31">
        <v>-124</v>
      </c>
      <c r="S5052" s="28">
        <v>44316</v>
      </c>
    </row>
    <row r="5053" spans="1:19" x14ac:dyDescent="0.2">
      <c r="A5053" s="29">
        <v>44186</v>
      </c>
      <c r="B5053" s="1" t="s">
        <v>200</v>
      </c>
      <c r="C5053" s="27">
        <v>44298</v>
      </c>
      <c r="D5053" s="1">
        <v>52633</v>
      </c>
      <c r="J5053" s="1" t="s">
        <v>0</v>
      </c>
      <c r="K5053" s="1" t="s">
        <v>49</v>
      </c>
      <c r="L5053" s="1">
        <v>-1</v>
      </c>
      <c r="M5053" s="1">
        <v>124</v>
      </c>
      <c r="N5053" s="6"/>
      <c r="O5053" s="6">
        <v>124</v>
      </c>
      <c r="P5053" s="6">
        <v>-322810.76</v>
      </c>
      <c r="R5053" s="31">
        <v>-124</v>
      </c>
      <c r="S5053" s="28">
        <v>44316</v>
      </c>
    </row>
    <row r="5054" spans="1:19" x14ac:dyDescent="0.2">
      <c r="A5054" s="29">
        <v>44186</v>
      </c>
      <c r="B5054" s="1" t="s">
        <v>200</v>
      </c>
      <c r="C5054" s="27">
        <v>44298</v>
      </c>
      <c r="D5054" s="1">
        <v>52633</v>
      </c>
      <c r="J5054" s="1" t="s">
        <v>0</v>
      </c>
      <c r="K5054" s="1" t="s">
        <v>49</v>
      </c>
      <c r="L5054" s="1">
        <v>-1</v>
      </c>
      <c r="M5054" s="1">
        <v>124</v>
      </c>
      <c r="N5054" s="6"/>
      <c r="O5054" s="6">
        <v>124</v>
      </c>
      <c r="P5054" s="6">
        <v>-323660.76</v>
      </c>
      <c r="R5054" s="31">
        <v>-124</v>
      </c>
      <c r="S5054" s="28">
        <v>44316</v>
      </c>
    </row>
    <row r="5055" spans="1:19" x14ac:dyDescent="0.2">
      <c r="A5055" s="29">
        <v>44186</v>
      </c>
      <c r="B5055" s="1" t="s">
        <v>200</v>
      </c>
      <c r="C5055" s="27">
        <v>44298</v>
      </c>
      <c r="D5055" s="1">
        <v>52633</v>
      </c>
      <c r="J5055" s="1" t="s">
        <v>0</v>
      </c>
      <c r="K5055" s="1" t="s">
        <v>49</v>
      </c>
      <c r="L5055" s="1">
        <v>-1</v>
      </c>
      <c r="M5055" s="1">
        <v>124</v>
      </c>
      <c r="N5055" s="6"/>
      <c r="O5055" s="6">
        <v>124</v>
      </c>
      <c r="P5055" s="6">
        <v>-324268.76</v>
      </c>
      <c r="R5055" s="31">
        <v>-124</v>
      </c>
      <c r="S5055" s="28">
        <v>44316</v>
      </c>
    </row>
    <row r="5056" spans="1:19" x14ac:dyDescent="0.2">
      <c r="A5056" s="29">
        <v>44186</v>
      </c>
      <c r="B5056" s="1" t="s">
        <v>200</v>
      </c>
      <c r="C5056" s="27">
        <v>44298</v>
      </c>
      <c r="D5056" s="1">
        <v>52633</v>
      </c>
      <c r="J5056" s="1" t="s">
        <v>0</v>
      </c>
      <c r="K5056" s="1" t="s">
        <v>49</v>
      </c>
      <c r="L5056" s="1">
        <v>-1</v>
      </c>
      <c r="M5056" s="1">
        <v>124</v>
      </c>
      <c r="N5056" s="6"/>
      <c r="O5056" s="6">
        <v>124</v>
      </c>
      <c r="P5056" s="6">
        <v>-324568.76</v>
      </c>
      <c r="R5056" s="31">
        <v>-124</v>
      </c>
      <c r="S5056" s="28">
        <v>44316</v>
      </c>
    </row>
    <row r="5057" spans="1:19" x14ac:dyDescent="0.2">
      <c r="A5057" s="29">
        <v>44186</v>
      </c>
      <c r="B5057" s="1" t="s">
        <v>200</v>
      </c>
      <c r="C5057" s="27">
        <v>44298</v>
      </c>
      <c r="D5057" s="1">
        <v>52633</v>
      </c>
      <c r="J5057" s="1" t="s">
        <v>0</v>
      </c>
      <c r="K5057" s="1" t="s">
        <v>49</v>
      </c>
      <c r="L5057" s="1">
        <v>-1</v>
      </c>
      <c r="M5057" s="1">
        <v>124</v>
      </c>
      <c r="N5057" s="6"/>
      <c r="O5057" s="6">
        <v>124</v>
      </c>
      <c r="P5057" s="6">
        <v>-325308.76</v>
      </c>
      <c r="R5057" s="31">
        <v>-124</v>
      </c>
      <c r="S5057" s="28">
        <v>44316</v>
      </c>
    </row>
    <row r="5058" spans="1:19" x14ac:dyDescent="0.2">
      <c r="A5058" s="29">
        <v>44186</v>
      </c>
      <c r="B5058" s="1" t="s">
        <v>200</v>
      </c>
      <c r="C5058" s="27">
        <v>44298</v>
      </c>
      <c r="D5058" s="1">
        <v>52633</v>
      </c>
      <c r="J5058" s="1" t="s">
        <v>0</v>
      </c>
      <c r="K5058" s="1" t="s">
        <v>49</v>
      </c>
      <c r="L5058" s="1">
        <v>-1.25</v>
      </c>
      <c r="M5058" s="1">
        <v>88</v>
      </c>
      <c r="N5058" s="6"/>
      <c r="O5058" s="6">
        <v>110</v>
      </c>
      <c r="P5058" s="6">
        <v>-320766.76</v>
      </c>
      <c r="R5058" s="31">
        <v>-110</v>
      </c>
      <c r="S5058" s="28">
        <v>44316</v>
      </c>
    </row>
    <row r="5059" spans="1:19" x14ac:dyDescent="0.2">
      <c r="A5059" s="29">
        <v>44186</v>
      </c>
      <c r="B5059" s="1" t="s">
        <v>200</v>
      </c>
      <c r="C5059" s="27">
        <v>44298</v>
      </c>
      <c r="D5059" s="1">
        <v>52633</v>
      </c>
      <c r="J5059" s="1" t="s">
        <v>0</v>
      </c>
      <c r="K5059" s="1" t="s">
        <v>49</v>
      </c>
      <c r="L5059" s="1">
        <v>-1</v>
      </c>
      <c r="M5059" s="1">
        <v>88</v>
      </c>
      <c r="N5059" s="6"/>
      <c r="O5059" s="6">
        <v>88</v>
      </c>
      <c r="P5059" s="6">
        <v>-314263.26</v>
      </c>
      <c r="R5059" s="31">
        <v>-88</v>
      </c>
      <c r="S5059" s="28">
        <v>44316</v>
      </c>
    </row>
    <row r="5060" spans="1:19" x14ac:dyDescent="0.2">
      <c r="A5060" s="29">
        <v>44186</v>
      </c>
      <c r="B5060" s="1" t="s">
        <v>200</v>
      </c>
      <c r="C5060" s="27">
        <v>44298</v>
      </c>
      <c r="D5060" s="1">
        <v>52633</v>
      </c>
      <c r="J5060" s="1" t="s">
        <v>0</v>
      </c>
      <c r="K5060" s="1" t="s">
        <v>49</v>
      </c>
      <c r="L5060" s="1">
        <v>-1</v>
      </c>
      <c r="M5060" s="1">
        <v>88</v>
      </c>
      <c r="N5060" s="6"/>
      <c r="O5060" s="6">
        <v>88</v>
      </c>
      <c r="P5060" s="6">
        <v>-320356.76</v>
      </c>
      <c r="R5060" s="31">
        <v>-88</v>
      </c>
      <c r="S5060" s="28">
        <v>44316</v>
      </c>
    </row>
    <row r="5061" spans="1:19" x14ac:dyDescent="0.2">
      <c r="A5061" s="29">
        <v>44186</v>
      </c>
      <c r="B5061" s="1" t="s">
        <v>200</v>
      </c>
      <c r="C5061" s="27">
        <v>44298</v>
      </c>
      <c r="D5061" s="1">
        <v>52633</v>
      </c>
      <c r="J5061" s="1" t="s">
        <v>0</v>
      </c>
      <c r="K5061" s="1" t="s">
        <v>49</v>
      </c>
      <c r="L5061" s="1">
        <v>-0.75</v>
      </c>
      <c r="M5061" s="1">
        <v>88</v>
      </c>
      <c r="N5061" s="6"/>
      <c r="O5061" s="6">
        <v>66</v>
      </c>
      <c r="P5061" s="6">
        <v>-325418.76</v>
      </c>
      <c r="R5061" s="31">
        <v>-66</v>
      </c>
      <c r="S5061" s="28">
        <v>44316</v>
      </c>
    </row>
    <row r="5062" spans="1:19" x14ac:dyDescent="0.2">
      <c r="A5062" s="29">
        <v>44186</v>
      </c>
      <c r="B5062" s="1" t="s">
        <v>200</v>
      </c>
      <c r="C5062" s="27">
        <v>44298</v>
      </c>
      <c r="D5062" s="1">
        <v>52633</v>
      </c>
      <c r="J5062" s="1" t="s">
        <v>0</v>
      </c>
      <c r="K5062" s="1" t="s">
        <v>49</v>
      </c>
      <c r="L5062" s="1">
        <v>-0.5</v>
      </c>
      <c r="M5062" s="1">
        <v>88</v>
      </c>
      <c r="N5062" s="6"/>
      <c r="O5062" s="6">
        <v>44</v>
      </c>
      <c r="P5062" s="6">
        <v>-314175.26</v>
      </c>
      <c r="R5062" s="31">
        <v>-44</v>
      </c>
      <c r="S5062" s="28">
        <v>44316</v>
      </c>
    </row>
    <row r="5063" spans="1:19" x14ac:dyDescent="0.2">
      <c r="A5063" s="29">
        <v>44186</v>
      </c>
      <c r="B5063" s="1" t="s">
        <v>200</v>
      </c>
      <c r="C5063" s="27">
        <v>44298</v>
      </c>
      <c r="D5063" s="1">
        <v>52633</v>
      </c>
      <c r="J5063" s="1" t="s">
        <v>0</v>
      </c>
      <c r="K5063" s="1" t="s">
        <v>49</v>
      </c>
      <c r="L5063" s="1">
        <v>-0.5</v>
      </c>
      <c r="M5063" s="1">
        <v>88</v>
      </c>
      <c r="N5063" s="6"/>
      <c r="O5063" s="6">
        <v>44</v>
      </c>
      <c r="P5063" s="6">
        <v>-314703.26</v>
      </c>
      <c r="R5063" s="31">
        <v>-44</v>
      </c>
      <c r="S5063" s="28">
        <v>44316</v>
      </c>
    </row>
    <row r="5064" spans="1:19" x14ac:dyDescent="0.2">
      <c r="A5064" s="29">
        <v>44186</v>
      </c>
      <c r="B5064" s="1" t="s">
        <v>200</v>
      </c>
      <c r="C5064" s="27">
        <v>44298</v>
      </c>
      <c r="D5064" s="1">
        <v>52633</v>
      </c>
      <c r="J5064" s="1" t="s">
        <v>0</v>
      </c>
      <c r="K5064" s="1" t="s">
        <v>49</v>
      </c>
      <c r="L5064" s="1">
        <v>-0.5</v>
      </c>
      <c r="M5064" s="1">
        <v>88</v>
      </c>
      <c r="N5064" s="6"/>
      <c r="O5064" s="6">
        <v>44</v>
      </c>
      <c r="P5064" s="6">
        <v>-325352.76</v>
      </c>
      <c r="R5064" s="31">
        <v>-44</v>
      </c>
      <c r="S5064" s="28">
        <v>44316</v>
      </c>
    </row>
    <row r="5065" spans="1:19" x14ac:dyDescent="0.2">
      <c r="A5065" s="29">
        <v>44186</v>
      </c>
      <c r="B5065" s="1" t="s">
        <v>200</v>
      </c>
      <c r="C5065" s="27">
        <v>44298</v>
      </c>
      <c r="D5065" s="1">
        <v>52633</v>
      </c>
      <c r="J5065" s="1" t="s">
        <v>0</v>
      </c>
      <c r="K5065" s="1" t="s">
        <v>49</v>
      </c>
      <c r="L5065" s="1">
        <v>-0.25</v>
      </c>
      <c r="M5065" s="1">
        <v>88</v>
      </c>
      <c r="N5065" s="6"/>
      <c r="O5065" s="6">
        <v>22</v>
      </c>
      <c r="P5065" s="6">
        <v>-320268.76</v>
      </c>
      <c r="R5065" s="31">
        <v>-22</v>
      </c>
      <c r="S5065" s="28">
        <v>44316</v>
      </c>
    </row>
    <row r="5066" spans="1:19" x14ac:dyDescent="0.2">
      <c r="A5066" s="29">
        <v>44352</v>
      </c>
      <c r="B5066" s="1" t="s">
        <v>200</v>
      </c>
      <c r="C5066" s="27">
        <v>44298</v>
      </c>
      <c r="D5066" s="1">
        <v>52701</v>
      </c>
      <c r="J5066" s="1" t="s">
        <v>0</v>
      </c>
      <c r="K5066" s="1" t="s">
        <v>49</v>
      </c>
      <c r="L5066" s="1">
        <v>-1</v>
      </c>
      <c r="M5066" s="1">
        <v>618</v>
      </c>
      <c r="N5066" s="6"/>
      <c r="O5066" s="6">
        <v>618</v>
      </c>
      <c r="P5066" s="6">
        <v>-315321.26</v>
      </c>
      <c r="R5066" s="31">
        <v>-618</v>
      </c>
      <c r="S5066" s="28">
        <v>44316</v>
      </c>
    </row>
    <row r="5067" spans="1:19" x14ac:dyDescent="0.2">
      <c r="A5067" s="29">
        <v>44352</v>
      </c>
      <c r="B5067" s="1" t="s">
        <v>200</v>
      </c>
      <c r="C5067" s="27">
        <v>44298</v>
      </c>
      <c r="D5067" s="1">
        <v>52701</v>
      </c>
      <c r="J5067" s="1" t="s">
        <v>0</v>
      </c>
      <c r="K5067" s="1" t="s">
        <v>49</v>
      </c>
      <c r="L5067" s="1">
        <v>-7</v>
      </c>
      <c r="M5067" s="1">
        <v>88</v>
      </c>
      <c r="N5067" s="6"/>
      <c r="O5067" s="6">
        <v>616</v>
      </c>
      <c r="P5067" s="6">
        <v>-316061.26</v>
      </c>
      <c r="R5067" s="31">
        <v>-616</v>
      </c>
      <c r="S5067" s="28">
        <v>44316</v>
      </c>
    </row>
    <row r="5068" spans="1:19" x14ac:dyDescent="0.2">
      <c r="A5068" s="29">
        <v>44352</v>
      </c>
      <c r="B5068" s="1" t="s">
        <v>200</v>
      </c>
      <c r="C5068" s="27">
        <v>44298</v>
      </c>
      <c r="D5068" s="1">
        <v>52701</v>
      </c>
      <c r="J5068" s="1" t="s">
        <v>0</v>
      </c>
      <c r="K5068" s="1" t="s">
        <v>49</v>
      </c>
      <c r="L5068" s="1">
        <v>-6.5</v>
      </c>
      <c r="M5068" s="1">
        <v>88</v>
      </c>
      <c r="N5068" s="6"/>
      <c r="O5068" s="6">
        <v>572</v>
      </c>
      <c r="P5068" s="6">
        <v>-318930.76</v>
      </c>
      <c r="R5068" s="31">
        <v>-572</v>
      </c>
      <c r="S5068" s="28">
        <v>44316</v>
      </c>
    </row>
    <row r="5069" spans="1:19" x14ac:dyDescent="0.2">
      <c r="A5069" s="29">
        <v>44352</v>
      </c>
      <c r="B5069" s="1" t="s">
        <v>200</v>
      </c>
      <c r="C5069" s="27">
        <v>44298</v>
      </c>
      <c r="D5069" s="1">
        <v>52701</v>
      </c>
      <c r="J5069" s="1" t="s">
        <v>0</v>
      </c>
      <c r="K5069" s="1" t="s">
        <v>49</v>
      </c>
      <c r="L5069" s="1">
        <v>-1</v>
      </c>
      <c r="M5069" s="1">
        <v>124</v>
      </c>
      <c r="N5069" s="6"/>
      <c r="O5069" s="6">
        <v>124</v>
      </c>
      <c r="P5069" s="6">
        <v>-315445.26</v>
      </c>
      <c r="R5069" s="31">
        <v>-124</v>
      </c>
      <c r="S5069" s="28">
        <v>44316</v>
      </c>
    </row>
    <row r="5070" spans="1:19" x14ac:dyDescent="0.2">
      <c r="A5070" s="29">
        <v>44352</v>
      </c>
      <c r="B5070" s="1" t="s">
        <v>200</v>
      </c>
      <c r="C5070" s="27">
        <v>44298</v>
      </c>
      <c r="D5070" s="1">
        <v>52701</v>
      </c>
      <c r="J5070" s="1" t="s">
        <v>0</v>
      </c>
      <c r="K5070" s="1" t="s">
        <v>49</v>
      </c>
      <c r="L5070" s="1">
        <v>-1</v>
      </c>
      <c r="M5070" s="1">
        <v>124</v>
      </c>
      <c r="N5070" s="6"/>
      <c r="O5070" s="6">
        <v>124</v>
      </c>
      <c r="P5070" s="6">
        <v>-316185.26</v>
      </c>
      <c r="R5070" s="31">
        <v>-124</v>
      </c>
      <c r="S5070" s="28">
        <v>44316</v>
      </c>
    </row>
    <row r="5071" spans="1:19" x14ac:dyDescent="0.2">
      <c r="A5071" s="29">
        <v>44352</v>
      </c>
      <c r="B5071" s="1" t="s">
        <v>200</v>
      </c>
      <c r="C5071" s="27">
        <v>44298</v>
      </c>
      <c r="D5071" s="1">
        <v>52701</v>
      </c>
      <c r="J5071" s="1" t="s">
        <v>0</v>
      </c>
      <c r="K5071" s="1" t="s">
        <v>49</v>
      </c>
      <c r="L5071" s="1">
        <v>-1</v>
      </c>
      <c r="M5071" s="1">
        <v>124</v>
      </c>
      <c r="N5071" s="6"/>
      <c r="O5071" s="6">
        <v>124</v>
      </c>
      <c r="P5071" s="6">
        <v>-318358.76</v>
      </c>
      <c r="R5071" s="31">
        <v>-124</v>
      </c>
      <c r="S5071" s="28">
        <v>44316</v>
      </c>
    </row>
    <row r="5072" spans="1:19" x14ac:dyDescent="0.2">
      <c r="A5072" s="29">
        <v>44358</v>
      </c>
      <c r="B5072" s="1" t="s">
        <v>200</v>
      </c>
      <c r="C5072" s="27">
        <v>44298</v>
      </c>
      <c r="D5072" s="1">
        <v>52703</v>
      </c>
      <c r="J5072" s="1" t="s">
        <v>0</v>
      </c>
      <c r="K5072" s="1" t="s">
        <v>49</v>
      </c>
      <c r="L5072" s="1">
        <v>-0.5</v>
      </c>
      <c r="M5072" s="1">
        <v>99</v>
      </c>
      <c r="N5072" s="6"/>
      <c r="O5072" s="6">
        <v>49.5</v>
      </c>
      <c r="P5072" s="6">
        <v>-316234.76</v>
      </c>
      <c r="R5072" s="31">
        <v>-49.5</v>
      </c>
      <c r="S5072" s="28">
        <v>44316</v>
      </c>
    </row>
    <row r="5073" spans="1:19" x14ac:dyDescent="0.2">
      <c r="A5073" s="29">
        <v>44359</v>
      </c>
      <c r="B5073" s="1" t="s">
        <v>200</v>
      </c>
      <c r="C5073" s="27">
        <v>44298</v>
      </c>
      <c r="D5073" s="1">
        <v>52704</v>
      </c>
      <c r="J5073" s="1" t="s">
        <v>0</v>
      </c>
      <c r="K5073" s="1" t="s">
        <v>49</v>
      </c>
      <c r="L5073" s="1">
        <v>-1.25</v>
      </c>
      <c r="M5073" s="1">
        <v>99</v>
      </c>
      <c r="N5073" s="6"/>
      <c r="O5073" s="6">
        <v>123.75</v>
      </c>
      <c r="P5073" s="6">
        <v>-316358.51</v>
      </c>
      <c r="R5073" s="31">
        <v>-123.75</v>
      </c>
      <c r="S5073" s="28">
        <v>44316</v>
      </c>
    </row>
    <row r="5074" spans="1:19" x14ac:dyDescent="0.2">
      <c r="A5074" s="29">
        <v>44359</v>
      </c>
      <c r="B5074" s="1" t="s">
        <v>200</v>
      </c>
      <c r="C5074" s="27">
        <v>44298</v>
      </c>
      <c r="D5074" s="1">
        <v>52704</v>
      </c>
      <c r="J5074" s="1" t="s">
        <v>0</v>
      </c>
      <c r="K5074" s="1" t="s">
        <v>49</v>
      </c>
      <c r="L5074" s="1">
        <v>-0.75</v>
      </c>
      <c r="M5074" s="1">
        <v>99</v>
      </c>
      <c r="N5074" s="6"/>
      <c r="O5074" s="6">
        <v>74.25</v>
      </c>
      <c r="P5074" s="6">
        <v>-316432.76</v>
      </c>
      <c r="R5074" s="31">
        <v>-74.25</v>
      </c>
      <c r="S5074" s="28">
        <v>44316</v>
      </c>
    </row>
    <row r="5075" spans="1:19" x14ac:dyDescent="0.2">
      <c r="A5075" s="29">
        <v>44362</v>
      </c>
      <c r="B5075" s="1" t="s">
        <v>200</v>
      </c>
      <c r="C5075" s="27">
        <v>44298</v>
      </c>
      <c r="D5075" s="1">
        <v>52706</v>
      </c>
      <c r="J5075" s="1" t="s">
        <v>0</v>
      </c>
      <c r="K5075" s="1" t="s">
        <v>49</v>
      </c>
      <c r="L5075" s="1">
        <v>-3.5</v>
      </c>
      <c r="M5075" s="1">
        <v>110</v>
      </c>
      <c r="N5075" s="6"/>
      <c r="O5075" s="6">
        <v>385</v>
      </c>
      <c r="P5075" s="6">
        <v>-316972.76</v>
      </c>
      <c r="R5075" s="31">
        <v>-385</v>
      </c>
      <c r="S5075" s="28">
        <v>44316</v>
      </c>
    </row>
    <row r="5076" spans="1:19" x14ac:dyDescent="0.2">
      <c r="A5076" s="29">
        <v>44362</v>
      </c>
      <c r="B5076" s="1" t="s">
        <v>200</v>
      </c>
      <c r="C5076" s="27">
        <v>44298</v>
      </c>
      <c r="D5076" s="1">
        <v>52706</v>
      </c>
      <c r="J5076" s="1" t="s">
        <v>0</v>
      </c>
      <c r="K5076" s="1" t="s">
        <v>49</v>
      </c>
      <c r="L5076" s="1">
        <v>-2.5</v>
      </c>
      <c r="M5076" s="1">
        <v>110</v>
      </c>
      <c r="N5076" s="6"/>
      <c r="O5076" s="6">
        <v>275</v>
      </c>
      <c r="P5076" s="6">
        <v>-318234.76</v>
      </c>
      <c r="R5076" s="31">
        <v>-275</v>
      </c>
      <c r="S5076" s="28">
        <v>44316</v>
      </c>
    </row>
    <row r="5077" spans="1:19" x14ac:dyDescent="0.2">
      <c r="A5077" s="29">
        <v>44362</v>
      </c>
      <c r="B5077" s="1" t="s">
        <v>200</v>
      </c>
      <c r="C5077" s="27">
        <v>44298</v>
      </c>
      <c r="D5077" s="1">
        <v>52706</v>
      </c>
      <c r="J5077" s="1" t="s">
        <v>0</v>
      </c>
      <c r="K5077" s="1" t="s">
        <v>49</v>
      </c>
      <c r="L5077" s="1">
        <v>-1.5</v>
      </c>
      <c r="M5077" s="1">
        <v>110</v>
      </c>
      <c r="N5077" s="6"/>
      <c r="O5077" s="6">
        <v>165</v>
      </c>
      <c r="P5077" s="6">
        <v>-317804.76</v>
      </c>
      <c r="R5077" s="31">
        <v>-165</v>
      </c>
      <c r="S5077" s="28">
        <v>44316</v>
      </c>
    </row>
    <row r="5078" spans="1:19" x14ac:dyDescent="0.2">
      <c r="A5078" s="29">
        <v>44362</v>
      </c>
      <c r="B5078" s="1" t="s">
        <v>200</v>
      </c>
      <c r="C5078" s="27">
        <v>44298</v>
      </c>
      <c r="D5078" s="1">
        <v>52706</v>
      </c>
      <c r="J5078" s="1" t="s">
        <v>0</v>
      </c>
      <c r="K5078" s="1" t="s">
        <v>49</v>
      </c>
      <c r="L5078" s="1">
        <v>-1</v>
      </c>
      <c r="M5078" s="1">
        <v>155</v>
      </c>
      <c r="N5078" s="6"/>
      <c r="O5078" s="6">
        <v>155</v>
      </c>
      <c r="P5078" s="6">
        <v>-316587.76</v>
      </c>
      <c r="R5078" s="31">
        <v>-155</v>
      </c>
      <c r="S5078" s="28">
        <v>44316</v>
      </c>
    </row>
    <row r="5079" spans="1:19" x14ac:dyDescent="0.2">
      <c r="A5079" s="29">
        <v>44362</v>
      </c>
      <c r="B5079" s="1" t="s">
        <v>200</v>
      </c>
      <c r="C5079" s="27">
        <v>44298</v>
      </c>
      <c r="D5079" s="1">
        <v>52706</v>
      </c>
      <c r="J5079" s="1" t="s">
        <v>0</v>
      </c>
      <c r="K5079" s="1" t="s">
        <v>49</v>
      </c>
      <c r="L5079" s="1">
        <v>-1</v>
      </c>
      <c r="M5079" s="1">
        <v>155</v>
      </c>
      <c r="N5079" s="6"/>
      <c r="O5079" s="6">
        <v>155</v>
      </c>
      <c r="P5079" s="6">
        <v>-317639.76</v>
      </c>
      <c r="R5079" s="31">
        <v>-155</v>
      </c>
      <c r="S5079" s="28">
        <v>44316</v>
      </c>
    </row>
    <row r="5080" spans="1:19" x14ac:dyDescent="0.2">
      <c r="A5080" s="29">
        <v>44362</v>
      </c>
      <c r="B5080" s="1" t="s">
        <v>200</v>
      </c>
      <c r="C5080" s="27">
        <v>44298</v>
      </c>
      <c r="D5080" s="1">
        <v>52706</v>
      </c>
      <c r="J5080" s="1" t="s">
        <v>0</v>
      </c>
      <c r="K5080" s="1" t="s">
        <v>49</v>
      </c>
      <c r="L5080" s="1">
        <v>-1</v>
      </c>
      <c r="M5080" s="1">
        <v>155</v>
      </c>
      <c r="N5080" s="6"/>
      <c r="O5080" s="6">
        <v>155</v>
      </c>
      <c r="P5080" s="6">
        <v>-317959.76</v>
      </c>
      <c r="R5080" s="31">
        <v>-155</v>
      </c>
      <c r="S5080" s="28">
        <v>44316</v>
      </c>
    </row>
    <row r="5081" spans="1:19" x14ac:dyDescent="0.2">
      <c r="A5081" s="29">
        <v>44366</v>
      </c>
      <c r="B5081" s="1" t="s">
        <v>200</v>
      </c>
      <c r="C5081" s="27">
        <v>44298</v>
      </c>
      <c r="D5081" s="1">
        <v>52710</v>
      </c>
      <c r="J5081" s="1" t="s">
        <v>0</v>
      </c>
      <c r="K5081" s="1" t="s">
        <v>49</v>
      </c>
      <c r="L5081" s="1">
        <v>-1</v>
      </c>
      <c r="M5081" s="1">
        <v>124</v>
      </c>
      <c r="N5081" s="6"/>
      <c r="O5081" s="6">
        <v>124</v>
      </c>
      <c r="P5081" s="6">
        <v>-317096.76</v>
      </c>
      <c r="R5081" s="31">
        <v>-124</v>
      </c>
      <c r="S5081" s="28">
        <v>44316</v>
      </c>
    </row>
    <row r="5082" spans="1:19" x14ac:dyDescent="0.2">
      <c r="A5082" s="29">
        <v>44366</v>
      </c>
      <c r="B5082" s="1" t="s">
        <v>200</v>
      </c>
      <c r="C5082" s="27">
        <v>44298</v>
      </c>
      <c r="D5082" s="1">
        <v>52710</v>
      </c>
      <c r="J5082" s="1" t="s">
        <v>0</v>
      </c>
      <c r="K5082" s="1" t="s">
        <v>49</v>
      </c>
      <c r="L5082" s="1">
        <v>-1</v>
      </c>
      <c r="M5082" s="1">
        <v>124</v>
      </c>
      <c r="N5082" s="6"/>
      <c r="O5082" s="6">
        <v>124</v>
      </c>
      <c r="P5082" s="6">
        <v>-319374.76</v>
      </c>
      <c r="R5082" s="31">
        <v>-124</v>
      </c>
      <c r="S5082" s="28">
        <v>44316</v>
      </c>
    </row>
    <row r="5083" spans="1:19" x14ac:dyDescent="0.2">
      <c r="A5083" s="29">
        <v>44366</v>
      </c>
      <c r="B5083" s="1" t="s">
        <v>200</v>
      </c>
      <c r="C5083" s="27">
        <v>44298</v>
      </c>
      <c r="D5083" s="1">
        <v>52710</v>
      </c>
      <c r="J5083" s="1" t="s">
        <v>0</v>
      </c>
      <c r="K5083" s="1" t="s">
        <v>49</v>
      </c>
      <c r="L5083" s="1">
        <v>-0.5</v>
      </c>
      <c r="M5083" s="1">
        <v>88</v>
      </c>
      <c r="N5083" s="6"/>
      <c r="O5083" s="6">
        <v>44</v>
      </c>
      <c r="P5083" s="6">
        <v>-317140.76</v>
      </c>
      <c r="R5083" s="31">
        <v>-44</v>
      </c>
      <c r="S5083" s="28">
        <v>44316</v>
      </c>
    </row>
    <row r="5084" spans="1:19" x14ac:dyDescent="0.2">
      <c r="A5084" s="29">
        <v>44366</v>
      </c>
      <c r="B5084" s="1" t="s">
        <v>200</v>
      </c>
      <c r="C5084" s="27">
        <v>44298</v>
      </c>
      <c r="D5084" s="1">
        <v>52710</v>
      </c>
      <c r="J5084" s="1" t="s">
        <v>0</v>
      </c>
      <c r="K5084" s="1" t="s">
        <v>49</v>
      </c>
      <c r="L5084" s="1">
        <v>-0.5</v>
      </c>
      <c r="M5084" s="1">
        <v>88</v>
      </c>
      <c r="N5084" s="6"/>
      <c r="O5084" s="6">
        <v>44</v>
      </c>
      <c r="P5084" s="6">
        <v>-319418.76</v>
      </c>
      <c r="R5084" s="31">
        <v>-44</v>
      </c>
      <c r="S5084" s="28">
        <v>44316</v>
      </c>
    </row>
    <row r="5085" spans="1:19" x14ac:dyDescent="0.2">
      <c r="A5085" s="29">
        <v>44367</v>
      </c>
      <c r="B5085" s="1" t="s">
        <v>200</v>
      </c>
      <c r="C5085" s="27">
        <v>44298</v>
      </c>
      <c r="D5085" s="1">
        <v>52711</v>
      </c>
      <c r="J5085" s="1" t="s">
        <v>0</v>
      </c>
      <c r="K5085" s="1" t="s">
        <v>49</v>
      </c>
      <c r="L5085" s="1">
        <v>-0.75</v>
      </c>
      <c r="M5085" s="1">
        <v>88</v>
      </c>
      <c r="N5085" s="6"/>
      <c r="O5085" s="6">
        <v>66</v>
      </c>
      <c r="P5085" s="6">
        <v>-317206.76</v>
      </c>
      <c r="R5085" s="31">
        <v>-66</v>
      </c>
      <c r="S5085" s="28">
        <v>44316</v>
      </c>
    </row>
    <row r="5086" spans="1:19" x14ac:dyDescent="0.2">
      <c r="A5086" s="29">
        <v>44367</v>
      </c>
      <c r="B5086" s="1" t="s">
        <v>200</v>
      </c>
      <c r="C5086" s="27">
        <v>44298</v>
      </c>
      <c r="D5086" s="1">
        <v>52711</v>
      </c>
      <c r="J5086" s="1" t="s">
        <v>0</v>
      </c>
      <c r="K5086" s="1" t="s">
        <v>49</v>
      </c>
      <c r="L5086" s="1">
        <v>-0.75</v>
      </c>
      <c r="M5086" s="1">
        <v>88</v>
      </c>
      <c r="N5086" s="6"/>
      <c r="O5086" s="6">
        <v>66</v>
      </c>
      <c r="P5086" s="6">
        <v>-319484.76</v>
      </c>
      <c r="R5086" s="31">
        <v>-66</v>
      </c>
      <c r="S5086" s="28">
        <v>44316</v>
      </c>
    </row>
    <row r="5087" spans="1:19" x14ac:dyDescent="0.2">
      <c r="A5087" s="29">
        <v>44368</v>
      </c>
      <c r="B5087" s="1" t="s">
        <v>200</v>
      </c>
      <c r="C5087" s="27">
        <v>44298</v>
      </c>
      <c r="D5087" s="1">
        <v>52712</v>
      </c>
      <c r="J5087" s="1" t="s">
        <v>0</v>
      </c>
      <c r="K5087" s="1" t="s">
        <v>49</v>
      </c>
      <c r="L5087" s="1">
        <v>-1</v>
      </c>
      <c r="M5087" s="1">
        <v>124</v>
      </c>
      <c r="N5087" s="6"/>
      <c r="O5087" s="6">
        <v>124</v>
      </c>
      <c r="P5087" s="6">
        <v>-317330.76</v>
      </c>
      <c r="R5087" s="31">
        <v>-124</v>
      </c>
      <c r="S5087" s="28">
        <v>44316</v>
      </c>
    </row>
    <row r="5088" spans="1:19" x14ac:dyDescent="0.2">
      <c r="A5088" s="29">
        <v>44370</v>
      </c>
      <c r="B5088" s="1" t="s">
        <v>200</v>
      </c>
      <c r="C5088" s="27">
        <v>44298</v>
      </c>
      <c r="D5088" s="1">
        <v>52714</v>
      </c>
      <c r="J5088" s="1" t="s">
        <v>0</v>
      </c>
      <c r="K5088" s="1" t="s">
        <v>49</v>
      </c>
      <c r="L5088" s="1">
        <v>-1.75</v>
      </c>
      <c r="M5088" s="1">
        <v>88</v>
      </c>
      <c r="N5088" s="6"/>
      <c r="O5088" s="6">
        <v>154</v>
      </c>
      <c r="P5088" s="6">
        <v>-317484.76</v>
      </c>
      <c r="R5088" s="31">
        <v>-154</v>
      </c>
      <c r="S5088" s="28">
        <v>44316</v>
      </c>
    </row>
    <row r="5089" spans="1:19" x14ac:dyDescent="0.2">
      <c r="A5089" s="29">
        <v>44482</v>
      </c>
      <c r="B5089" s="1" t="s">
        <v>200</v>
      </c>
      <c r="C5089" s="27">
        <v>44298</v>
      </c>
      <c r="D5089" s="1">
        <v>52716</v>
      </c>
      <c r="J5089" s="1" t="s">
        <v>0</v>
      </c>
      <c r="K5089" s="1" t="s">
        <v>49</v>
      </c>
      <c r="L5089" s="1">
        <v>-1.5</v>
      </c>
      <c r="M5089" s="1">
        <v>110</v>
      </c>
      <c r="N5089" s="6"/>
      <c r="O5089" s="6">
        <v>165</v>
      </c>
      <c r="P5089" s="6">
        <v>-319250.76</v>
      </c>
      <c r="R5089" s="31">
        <v>-165</v>
      </c>
      <c r="S5089" s="28">
        <v>44316</v>
      </c>
    </row>
    <row r="5090" spans="1:19" x14ac:dyDescent="0.2">
      <c r="A5090" s="29">
        <v>44482</v>
      </c>
      <c r="B5090" s="1" t="s">
        <v>200</v>
      </c>
      <c r="C5090" s="27">
        <v>44298</v>
      </c>
      <c r="D5090" s="1">
        <v>52716</v>
      </c>
      <c r="J5090" s="1" t="s">
        <v>0</v>
      </c>
      <c r="K5090" s="1" t="s">
        <v>49</v>
      </c>
      <c r="L5090" s="1">
        <v>-1</v>
      </c>
      <c r="M5090" s="1">
        <v>155</v>
      </c>
      <c r="N5090" s="6"/>
      <c r="O5090" s="6">
        <v>155</v>
      </c>
      <c r="P5090" s="6">
        <v>-319085.76</v>
      </c>
      <c r="R5090" s="31">
        <v>-155</v>
      </c>
      <c r="S5090" s="28">
        <v>44316</v>
      </c>
    </row>
    <row r="5091" spans="1:19" x14ac:dyDescent="0.2">
      <c r="A5091" s="29">
        <v>44140</v>
      </c>
      <c r="B5091" s="1" t="s">
        <v>200</v>
      </c>
      <c r="C5091" s="27">
        <v>44301</v>
      </c>
      <c r="D5091" s="1">
        <v>52613</v>
      </c>
      <c r="J5091" s="1" t="s">
        <v>0</v>
      </c>
      <c r="K5091" s="1" t="s">
        <v>49</v>
      </c>
      <c r="L5091" s="1">
        <v>-1</v>
      </c>
      <c r="M5091" s="1">
        <v>124</v>
      </c>
      <c r="N5091" s="6"/>
      <c r="O5091" s="6">
        <v>124</v>
      </c>
      <c r="P5091" s="6">
        <v>-328310.76</v>
      </c>
      <c r="R5091" s="31">
        <v>-124</v>
      </c>
      <c r="S5091" s="28">
        <v>44316</v>
      </c>
    </row>
    <row r="5092" spans="1:19" x14ac:dyDescent="0.2">
      <c r="A5092" s="29">
        <v>44140</v>
      </c>
      <c r="B5092" s="1" t="s">
        <v>200</v>
      </c>
      <c r="C5092" s="27">
        <v>44301</v>
      </c>
      <c r="D5092" s="1">
        <v>52613</v>
      </c>
      <c r="J5092" s="1" t="s">
        <v>0</v>
      </c>
      <c r="K5092" s="1" t="s">
        <v>49</v>
      </c>
      <c r="L5092" s="1">
        <v>-1</v>
      </c>
      <c r="M5092" s="1">
        <v>28</v>
      </c>
      <c r="N5092" s="6"/>
      <c r="O5092" s="6">
        <v>28</v>
      </c>
      <c r="P5092" s="6">
        <v>-327740.76</v>
      </c>
      <c r="R5092" s="31">
        <v>-28</v>
      </c>
      <c r="S5092" s="28">
        <v>44316</v>
      </c>
    </row>
    <row r="5093" spans="1:19" x14ac:dyDescent="0.2">
      <c r="A5093" s="29">
        <v>44140</v>
      </c>
      <c r="B5093" s="1" t="s">
        <v>200</v>
      </c>
      <c r="C5093" s="27">
        <v>44301</v>
      </c>
      <c r="D5093" s="1">
        <v>52613</v>
      </c>
      <c r="J5093" s="1" t="s">
        <v>0</v>
      </c>
      <c r="K5093" s="1" t="s">
        <v>49</v>
      </c>
      <c r="L5093" s="1">
        <v>-0.25</v>
      </c>
      <c r="M5093" s="1">
        <v>88</v>
      </c>
      <c r="N5093" s="6"/>
      <c r="O5093" s="6">
        <v>22</v>
      </c>
      <c r="P5093" s="6">
        <v>-328332.76</v>
      </c>
      <c r="R5093" s="31">
        <v>-22</v>
      </c>
      <c r="S5093" s="28">
        <v>44316</v>
      </c>
    </row>
    <row r="5094" spans="1:19" x14ac:dyDescent="0.2">
      <c r="A5094" s="29">
        <v>44360</v>
      </c>
      <c r="B5094" s="1" t="s">
        <v>200</v>
      </c>
      <c r="C5094" s="27">
        <v>44301</v>
      </c>
      <c r="D5094" s="1">
        <v>52705</v>
      </c>
      <c r="J5094" s="1" t="s">
        <v>0</v>
      </c>
      <c r="K5094" s="1" t="s">
        <v>49</v>
      </c>
      <c r="L5094" s="1">
        <v>-1</v>
      </c>
      <c r="M5094" s="1">
        <v>124</v>
      </c>
      <c r="N5094" s="6"/>
      <c r="O5094" s="6">
        <v>124</v>
      </c>
      <c r="P5094" s="6">
        <v>-327864.76</v>
      </c>
      <c r="R5094" s="31">
        <v>-124</v>
      </c>
      <c r="S5094" s="28">
        <v>44316</v>
      </c>
    </row>
    <row r="5095" spans="1:19" x14ac:dyDescent="0.2">
      <c r="A5095" s="29">
        <v>44360</v>
      </c>
      <c r="B5095" s="1" t="s">
        <v>200</v>
      </c>
      <c r="C5095" s="27">
        <v>44301</v>
      </c>
      <c r="D5095" s="1">
        <v>52705</v>
      </c>
      <c r="J5095" s="1" t="s">
        <v>0</v>
      </c>
      <c r="K5095" s="1" t="s">
        <v>49</v>
      </c>
      <c r="L5095" s="1">
        <v>-1</v>
      </c>
      <c r="M5095" s="1">
        <v>124</v>
      </c>
      <c r="N5095" s="6"/>
      <c r="O5095" s="6">
        <v>124</v>
      </c>
      <c r="P5095" s="6">
        <v>-328076.76</v>
      </c>
      <c r="R5095" s="31">
        <v>-124</v>
      </c>
      <c r="S5095" s="28">
        <v>44316</v>
      </c>
    </row>
    <row r="5096" spans="1:19" x14ac:dyDescent="0.2">
      <c r="A5096" s="29">
        <v>44360</v>
      </c>
      <c r="B5096" s="1" t="s">
        <v>200</v>
      </c>
      <c r="C5096" s="27">
        <v>44301</v>
      </c>
      <c r="D5096" s="1">
        <v>52705</v>
      </c>
      <c r="J5096" s="1" t="s">
        <v>0</v>
      </c>
      <c r="K5096" s="1" t="s">
        <v>49</v>
      </c>
      <c r="L5096" s="1">
        <v>-1.25</v>
      </c>
      <c r="M5096" s="1">
        <v>88</v>
      </c>
      <c r="N5096" s="6"/>
      <c r="O5096" s="6">
        <v>110</v>
      </c>
      <c r="P5096" s="6">
        <v>-328186.76</v>
      </c>
      <c r="R5096" s="31">
        <v>-110</v>
      </c>
      <c r="S5096" s="28">
        <v>44316</v>
      </c>
    </row>
    <row r="5097" spans="1:19" x14ac:dyDescent="0.2">
      <c r="A5097" s="29">
        <v>44360</v>
      </c>
      <c r="B5097" s="1" t="s">
        <v>200</v>
      </c>
      <c r="C5097" s="27">
        <v>44301</v>
      </c>
      <c r="D5097" s="1">
        <v>52705</v>
      </c>
      <c r="J5097" s="1" t="s">
        <v>0</v>
      </c>
      <c r="K5097" s="1" t="s">
        <v>49</v>
      </c>
      <c r="L5097" s="1">
        <v>-1</v>
      </c>
      <c r="M5097" s="1">
        <v>88</v>
      </c>
      <c r="N5097" s="6"/>
      <c r="O5097" s="6">
        <v>88</v>
      </c>
      <c r="P5097" s="6">
        <v>-327952.76</v>
      </c>
      <c r="R5097" s="31">
        <v>-88</v>
      </c>
      <c r="S5097" s="28">
        <v>44316</v>
      </c>
    </row>
    <row r="5098" spans="1:19" x14ac:dyDescent="0.2">
      <c r="A5098" s="29">
        <v>44503</v>
      </c>
      <c r="B5098" s="1" t="s">
        <v>200</v>
      </c>
      <c r="C5098" s="27">
        <v>44301</v>
      </c>
      <c r="D5098" s="1">
        <v>52717</v>
      </c>
      <c r="J5098" s="1" t="s">
        <v>0</v>
      </c>
      <c r="K5098" s="1" t="s">
        <v>49</v>
      </c>
      <c r="L5098" s="1">
        <v>-1</v>
      </c>
      <c r="M5098" s="1">
        <v>99</v>
      </c>
      <c r="N5098" s="6"/>
      <c r="O5098" s="6">
        <v>99</v>
      </c>
      <c r="P5098" s="6">
        <v>-328431.76</v>
      </c>
      <c r="R5098" s="31">
        <v>-99</v>
      </c>
      <c r="S5098" s="28">
        <v>44316</v>
      </c>
    </row>
    <row r="5099" spans="1:19" x14ac:dyDescent="0.2">
      <c r="A5099" s="29">
        <v>44503</v>
      </c>
      <c r="B5099" s="1" t="s">
        <v>200</v>
      </c>
      <c r="C5099" s="27">
        <v>44301</v>
      </c>
      <c r="D5099" s="1">
        <v>52717</v>
      </c>
      <c r="J5099" s="1" t="s">
        <v>0</v>
      </c>
      <c r="K5099" s="1" t="s">
        <v>49</v>
      </c>
      <c r="L5099" s="1">
        <v>-1</v>
      </c>
      <c r="M5099" s="1">
        <v>99</v>
      </c>
      <c r="N5099" s="6"/>
      <c r="O5099" s="6">
        <v>99</v>
      </c>
      <c r="P5099" s="6">
        <v>-328530.76</v>
      </c>
      <c r="R5099" s="31">
        <v>-99</v>
      </c>
      <c r="S5099" s="28">
        <v>44316</v>
      </c>
    </row>
    <row r="5100" spans="1:19" x14ac:dyDescent="0.2">
      <c r="A5100" s="29">
        <v>44530</v>
      </c>
      <c r="B5100" s="1" t="s">
        <v>200</v>
      </c>
      <c r="C5100" s="27">
        <v>44302</v>
      </c>
      <c r="D5100" s="1">
        <v>52725</v>
      </c>
      <c r="J5100" s="1" t="s">
        <v>0</v>
      </c>
      <c r="K5100" s="1" t="s">
        <v>49</v>
      </c>
      <c r="L5100" s="1">
        <v>-1.25</v>
      </c>
      <c r="M5100" s="1">
        <v>110</v>
      </c>
      <c r="N5100" s="6"/>
      <c r="O5100" s="6">
        <v>137.5</v>
      </c>
      <c r="P5100" s="6">
        <v>-328668.26</v>
      </c>
      <c r="R5100" s="31">
        <v>-137.5</v>
      </c>
      <c r="S5100" s="28">
        <v>44316</v>
      </c>
    </row>
    <row r="5101" spans="1:19" x14ac:dyDescent="0.2">
      <c r="A5101" s="29">
        <v>44505</v>
      </c>
      <c r="B5101" s="1" t="s">
        <v>200</v>
      </c>
      <c r="C5101" s="27">
        <v>44307</v>
      </c>
      <c r="D5101" s="1">
        <v>52719</v>
      </c>
      <c r="J5101" s="1" t="s">
        <v>0</v>
      </c>
      <c r="K5101" s="1" t="s">
        <v>49</v>
      </c>
      <c r="L5101" s="1">
        <v>-2</v>
      </c>
      <c r="M5101" s="1">
        <v>110</v>
      </c>
      <c r="N5101" s="6"/>
      <c r="O5101" s="6">
        <v>220</v>
      </c>
      <c r="P5101" s="6">
        <v>-329043.26</v>
      </c>
      <c r="R5101" s="31">
        <v>-220</v>
      </c>
      <c r="S5101" s="28">
        <v>44316</v>
      </c>
    </row>
    <row r="5102" spans="1:19" x14ac:dyDescent="0.2">
      <c r="A5102" s="29">
        <v>44505</v>
      </c>
      <c r="B5102" s="1" t="s">
        <v>200</v>
      </c>
      <c r="C5102" s="27">
        <v>44307</v>
      </c>
      <c r="D5102" s="1">
        <v>52719</v>
      </c>
      <c r="J5102" s="1" t="s">
        <v>0</v>
      </c>
      <c r="K5102" s="1" t="s">
        <v>49</v>
      </c>
      <c r="L5102" s="1">
        <v>-1.5</v>
      </c>
      <c r="M5102" s="1">
        <v>110</v>
      </c>
      <c r="N5102" s="6"/>
      <c r="O5102" s="6">
        <v>165</v>
      </c>
      <c r="P5102" s="6">
        <v>-330707.76</v>
      </c>
      <c r="R5102" s="31">
        <v>-165</v>
      </c>
      <c r="S5102" s="28">
        <v>44316</v>
      </c>
    </row>
    <row r="5103" spans="1:19" x14ac:dyDescent="0.2">
      <c r="A5103" s="29">
        <v>44505</v>
      </c>
      <c r="B5103" s="1" t="s">
        <v>200</v>
      </c>
      <c r="C5103" s="27">
        <v>44307</v>
      </c>
      <c r="D5103" s="1">
        <v>52719</v>
      </c>
      <c r="J5103" s="1" t="s">
        <v>0</v>
      </c>
      <c r="K5103" s="1" t="s">
        <v>49</v>
      </c>
      <c r="L5103" s="1">
        <v>-1</v>
      </c>
      <c r="M5103" s="1">
        <v>155</v>
      </c>
      <c r="N5103" s="6"/>
      <c r="O5103" s="6">
        <v>155</v>
      </c>
      <c r="P5103" s="6">
        <v>-328823.26</v>
      </c>
      <c r="R5103" s="31">
        <v>-155</v>
      </c>
      <c r="S5103" s="28">
        <v>44316</v>
      </c>
    </row>
    <row r="5104" spans="1:19" x14ac:dyDescent="0.2">
      <c r="A5104" s="29">
        <v>44505</v>
      </c>
      <c r="B5104" s="1" t="s">
        <v>200</v>
      </c>
      <c r="C5104" s="27">
        <v>44307</v>
      </c>
      <c r="D5104" s="1">
        <v>52719</v>
      </c>
      <c r="J5104" s="1" t="s">
        <v>0</v>
      </c>
      <c r="K5104" s="1" t="s">
        <v>49</v>
      </c>
      <c r="L5104" s="1">
        <v>-1</v>
      </c>
      <c r="M5104" s="1">
        <v>155</v>
      </c>
      <c r="N5104" s="6"/>
      <c r="O5104" s="6">
        <v>155</v>
      </c>
      <c r="P5104" s="6">
        <v>-330542.76</v>
      </c>
      <c r="R5104" s="31">
        <v>-155</v>
      </c>
      <c r="S5104" s="28">
        <v>44316</v>
      </c>
    </row>
    <row r="5105" spans="1:19" x14ac:dyDescent="0.2">
      <c r="A5105" s="29">
        <v>44505</v>
      </c>
      <c r="B5105" s="1" t="s">
        <v>200</v>
      </c>
      <c r="C5105" s="27">
        <v>44307</v>
      </c>
      <c r="D5105" s="1">
        <v>52719</v>
      </c>
      <c r="J5105" s="1" t="s">
        <v>0</v>
      </c>
      <c r="K5105" s="1" t="s">
        <v>49</v>
      </c>
      <c r="L5105" s="1">
        <v>-1</v>
      </c>
      <c r="M5105" s="1">
        <v>110</v>
      </c>
      <c r="N5105" s="6"/>
      <c r="O5105" s="6">
        <v>110</v>
      </c>
      <c r="P5105" s="6">
        <v>-330817.76</v>
      </c>
      <c r="R5105" s="31">
        <v>-110</v>
      </c>
      <c r="S5105" s="28">
        <v>44316</v>
      </c>
    </row>
    <row r="5106" spans="1:19" x14ac:dyDescent="0.2">
      <c r="A5106" s="29">
        <v>44505</v>
      </c>
      <c r="B5106" s="1" t="s">
        <v>200</v>
      </c>
      <c r="C5106" s="27">
        <v>44307</v>
      </c>
      <c r="D5106" s="1">
        <v>52719</v>
      </c>
      <c r="J5106" s="1" t="s">
        <v>0</v>
      </c>
      <c r="K5106" s="1" t="s">
        <v>49</v>
      </c>
      <c r="L5106" s="1">
        <v>-1</v>
      </c>
      <c r="M5106" s="1">
        <v>68</v>
      </c>
      <c r="N5106" s="6"/>
      <c r="O5106" s="6">
        <v>68</v>
      </c>
      <c r="P5106" s="6">
        <v>-329111.26</v>
      </c>
      <c r="R5106" s="31">
        <v>-68</v>
      </c>
      <c r="S5106" s="28">
        <v>44316</v>
      </c>
    </row>
    <row r="5107" spans="1:19" x14ac:dyDescent="0.2">
      <c r="A5107" s="29">
        <v>44505</v>
      </c>
      <c r="B5107" s="1" t="s">
        <v>200</v>
      </c>
      <c r="C5107" s="27">
        <v>44307</v>
      </c>
      <c r="D5107" s="1">
        <v>52719</v>
      </c>
      <c r="J5107" s="1" t="s">
        <v>0</v>
      </c>
      <c r="K5107" s="1" t="s">
        <v>49</v>
      </c>
      <c r="L5107" s="1">
        <v>-8</v>
      </c>
      <c r="M5107" s="1">
        <v>8</v>
      </c>
      <c r="N5107" s="6"/>
      <c r="O5107" s="6">
        <v>64</v>
      </c>
      <c r="P5107" s="6">
        <v>-329175.26</v>
      </c>
      <c r="R5107" s="31">
        <v>-64</v>
      </c>
      <c r="S5107" s="28">
        <v>44316</v>
      </c>
    </row>
    <row r="5108" spans="1:19" x14ac:dyDescent="0.2">
      <c r="A5108" s="29">
        <v>44505</v>
      </c>
      <c r="B5108" s="1" t="s">
        <v>200</v>
      </c>
      <c r="C5108" s="27">
        <v>44307</v>
      </c>
      <c r="D5108" s="1">
        <v>52719</v>
      </c>
      <c r="J5108" s="1" t="s">
        <v>0</v>
      </c>
      <c r="K5108" s="1" t="s">
        <v>49</v>
      </c>
      <c r="L5108" s="1">
        <v>-2</v>
      </c>
      <c r="M5108" s="1">
        <v>3</v>
      </c>
      <c r="N5108" s="6"/>
      <c r="O5108" s="6">
        <v>6</v>
      </c>
      <c r="P5108" s="6">
        <v>-329181.26</v>
      </c>
      <c r="R5108" s="31">
        <v>-6</v>
      </c>
      <c r="S5108" s="28">
        <v>44316</v>
      </c>
    </row>
    <row r="5109" spans="1:19" x14ac:dyDescent="0.2">
      <c r="A5109" s="29">
        <v>44544</v>
      </c>
      <c r="B5109" s="1" t="s">
        <v>200</v>
      </c>
      <c r="C5109" s="27">
        <v>44307</v>
      </c>
      <c r="D5109" s="1">
        <v>52731</v>
      </c>
      <c r="J5109" s="1" t="s">
        <v>0</v>
      </c>
      <c r="K5109" s="1" t="s">
        <v>49</v>
      </c>
      <c r="L5109" s="1">
        <v>-1</v>
      </c>
      <c r="M5109" s="1">
        <v>124</v>
      </c>
      <c r="N5109" s="6"/>
      <c r="O5109" s="6">
        <v>124</v>
      </c>
      <c r="P5109" s="6">
        <v>-329349.26</v>
      </c>
      <c r="R5109" s="31">
        <v>-124</v>
      </c>
      <c r="S5109" s="28">
        <v>44316</v>
      </c>
    </row>
    <row r="5110" spans="1:19" x14ac:dyDescent="0.2">
      <c r="A5110" s="29">
        <v>44544</v>
      </c>
      <c r="B5110" s="1" t="s">
        <v>200</v>
      </c>
      <c r="C5110" s="27">
        <v>44307</v>
      </c>
      <c r="D5110" s="1">
        <v>52731</v>
      </c>
      <c r="J5110" s="1" t="s">
        <v>0</v>
      </c>
      <c r="K5110" s="1" t="s">
        <v>49</v>
      </c>
      <c r="L5110" s="1">
        <v>-1.25</v>
      </c>
      <c r="M5110" s="1">
        <v>88</v>
      </c>
      <c r="N5110" s="6"/>
      <c r="O5110" s="6">
        <v>110</v>
      </c>
      <c r="P5110" s="6">
        <v>-329459.26</v>
      </c>
      <c r="R5110" s="31">
        <v>-110</v>
      </c>
      <c r="S5110" s="28">
        <v>44316</v>
      </c>
    </row>
    <row r="5111" spans="1:19" x14ac:dyDescent="0.2">
      <c r="A5111" s="29">
        <v>44544</v>
      </c>
      <c r="B5111" s="1" t="s">
        <v>200</v>
      </c>
      <c r="C5111" s="27">
        <v>44307</v>
      </c>
      <c r="D5111" s="1">
        <v>52731</v>
      </c>
      <c r="J5111" s="1" t="s">
        <v>0</v>
      </c>
      <c r="K5111" s="1" t="s">
        <v>49</v>
      </c>
      <c r="L5111" s="1">
        <v>-0.5</v>
      </c>
      <c r="M5111" s="1">
        <v>88</v>
      </c>
      <c r="N5111" s="6"/>
      <c r="O5111" s="6">
        <v>44</v>
      </c>
      <c r="P5111" s="6">
        <v>-329225.26</v>
      </c>
      <c r="R5111" s="31">
        <v>-44</v>
      </c>
      <c r="S5111" s="28">
        <v>44316</v>
      </c>
    </row>
    <row r="5112" spans="1:19" x14ac:dyDescent="0.2">
      <c r="A5112" s="29">
        <v>44545</v>
      </c>
      <c r="B5112" s="1" t="s">
        <v>200</v>
      </c>
      <c r="C5112" s="27">
        <v>44307</v>
      </c>
      <c r="D5112" s="1">
        <v>52732</v>
      </c>
      <c r="J5112" s="1" t="s">
        <v>0</v>
      </c>
      <c r="K5112" s="1" t="s">
        <v>49</v>
      </c>
      <c r="L5112" s="1">
        <v>-3.25</v>
      </c>
      <c r="M5112" s="1">
        <v>110</v>
      </c>
      <c r="N5112" s="6"/>
      <c r="O5112" s="6">
        <v>357.5</v>
      </c>
      <c r="P5112" s="6">
        <v>-329971.76</v>
      </c>
      <c r="R5112" s="31">
        <v>-357.5</v>
      </c>
      <c r="S5112" s="28">
        <v>44316</v>
      </c>
    </row>
    <row r="5113" spans="1:19" x14ac:dyDescent="0.2">
      <c r="A5113" s="29">
        <v>44545</v>
      </c>
      <c r="B5113" s="1" t="s">
        <v>200</v>
      </c>
      <c r="C5113" s="27">
        <v>44307</v>
      </c>
      <c r="D5113" s="1">
        <v>52732</v>
      </c>
      <c r="J5113" s="1" t="s">
        <v>0</v>
      </c>
      <c r="K5113" s="1" t="s">
        <v>49</v>
      </c>
      <c r="L5113" s="1">
        <v>-1</v>
      </c>
      <c r="M5113" s="1">
        <v>298</v>
      </c>
      <c r="N5113" s="6"/>
      <c r="O5113" s="6">
        <v>298</v>
      </c>
      <c r="P5113" s="6">
        <v>-330269.76</v>
      </c>
      <c r="R5113" s="31">
        <v>-298</v>
      </c>
      <c r="S5113" s="28">
        <v>44316</v>
      </c>
    </row>
    <row r="5114" spans="1:19" x14ac:dyDescent="0.2">
      <c r="A5114" s="29">
        <v>44545</v>
      </c>
      <c r="B5114" s="1" t="s">
        <v>200</v>
      </c>
      <c r="C5114" s="27">
        <v>44307</v>
      </c>
      <c r="D5114" s="1">
        <v>52732</v>
      </c>
      <c r="J5114" s="1" t="s">
        <v>0</v>
      </c>
      <c r="K5114" s="1" t="s">
        <v>49</v>
      </c>
      <c r="L5114" s="1">
        <v>-1</v>
      </c>
      <c r="M5114" s="1">
        <v>155</v>
      </c>
      <c r="N5114" s="6"/>
      <c r="O5114" s="6">
        <v>155</v>
      </c>
      <c r="P5114" s="6">
        <v>-329614.26</v>
      </c>
      <c r="R5114" s="31">
        <v>-155</v>
      </c>
      <c r="S5114" s="28">
        <v>44316</v>
      </c>
    </row>
    <row r="5115" spans="1:19" x14ac:dyDescent="0.2">
      <c r="A5115" s="29">
        <v>44545</v>
      </c>
      <c r="B5115" s="1" t="s">
        <v>200</v>
      </c>
      <c r="C5115" s="27">
        <v>44307</v>
      </c>
      <c r="D5115" s="1">
        <v>52732</v>
      </c>
      <c r="J5115" s="1" t="s">
        <v>0</v>
      </c>
      <c r="K5115" s="1" t="s">
        <v>49</v>
      </c>
      <c r="L5115" s="1">
        <v>-1</v>
      </c>
      <c r="M5115" s="1">
        <v>112</v>
      </c>
      <c r="N5115" s="6"/>
      <c r="O5115" s="6">
        <v>112</v>
      </c>
      <c r="P5115" s="6">
        <v>-330381.76</v>
      </c>
      <c r="R5115" s="31">
        <v>-112</v>
      </c>
      <c r="S5115" s="28">
        <v>44316</v>
      </c>
    </row>
    <row r="5116" spans="1:19" x14ac:dyDescent="0.2">
      <c r="A5116" s="29">
        <v>44545</v>
      </c>
      <c r="B5116" s="1" t="s">
        <v>200</v>
      </c>
      <c r="C5116" s="27">
        <v>44307</v>
      </c>
      <c r="D5116" s="1">
        <v>52732</v>
      </c>
      <c r="J5116" s="1" t="s">
        <v>0</v>
      </c>
      <c r="K5116" s="1" t="s">
        <v>49</v>
      </c>
      <c r="L5116" s="1">
        <v>-1</v>
      </c>
      <c r="M5116" s="1">
        <v>6</v>
      </c>
      <c r="N5116" s="6"/>
      <c r="O5116" s="6">
        <v>6</v>
      </c>
      <c r="P5116" s="6">
        <v>-330387.76</v>
      </c>
      <c r="R5116" s="31">
        <v>-6</v>
      </c>
      <c r="S5116" s="28">
        <v>44316</v>
      </c>
    </row>
    <row r="5117" spans="1:19" x14ac:dyDescent="0.2">
      <c r="A5117" s="29">
        <v>44364</v>
      </c>
      <c r="B5117" s="1" t="s">
        <v>200</v>
      </c>
      <c r="C5117" s="27">
        <v>44308</v>
      </c>
      <c r="D5117" s="1">
        <v>52708</v>
      </c>
      <c r="J5117" s="1" t="s">
        <v>0</v>
      </c>
      <c r="K5117" s="1" t="s">
        <v>49</v>
      </c>
      <c r="L5117" s="1">
        <v>-2.25</v>
      </c>
      <c r="M5117" s="1">
        <v>88</v>
      </c>
      <c r="N5117" s="6"/>
      <c r="O5117" s="6">
        <v>198</v>
      </c>
      <c r="P5117" s="6">
        <v>-333339.01</v>
      </c>
      <c r="R5117" s="31">
        <v>-198</v>
      </c>
      <c r="S5117" s="28">
        <v>44316</v>
      </c>
    </row>
    <row r="5118" spans="1:19" x14ac:dyDescent="0.2">
      <c r="A5118" s="29">
        <v>44364</v>
      </c>
      <c r="B5118" s="1" t="s">
        <v>200</v>
      </c>
      <c r="C5118" s="27">
        <v>44308</v>
      </c>
      <c r="D5118" s="1">
        <v>52708</v>
      </c>
      <c r="J5118" s="1" t="s">
        <v>0</v>
      </c>
      <c r="K5118" s="1" t="s">
        <v>49</v>
      </c>
      <c r="L5118" s="1">
        <v>-1</v>
      </c>
      <c r="M5118" s="1">
        <v>124</v>
      </c>
      <c r="N5118" s="6"/>
      <c r="O5118" s="6">
        <v>124</v>
      </c>
      <c r="P5118" s="6">
        <v>-333141.01</v>
      </c>
      <c r="R5118" s="31">
        <v>-124</v>
      </c>
      <c r="S5118" s="28">
        <v>44316</v>
      </c>
    </row>
    <row r="5119" spans="1:19" x14ac:dyDescent="0.2">
      <c r="A5119" s="29">
        <v>44364</v>
      </c>
      <c r="B5119" s="1" t="s">
        <v>200</v>
      </c>
      <c r="C5119" s="27">
        <v>44308</v>
      </c>
      <c r="D5119" s="1">
        <v>52708</v>
      </c>
      <c r="J5119" s="1" t="s">
        <v>0</v>
      </c>
      <c r="K5119" s="1" t="s">
        <v>49</v>
      </c>
      <c r="L5119" s="1">
        <v>-1</v>
      </c>
      <c r="M5119" s="1">
        <v>124</v>
      </c>
      <c r="N5119" s="6"/>
      <c r="O5119" s="6">
        <v>124</v>
      </c>
      <c r="P5119" s="6">
        <v>-333987.01</v>
      </c>
      <c r="R5119" s="31">
        <v>-124</v>
      </c>
      <c r="S5119" s="28">
        <v>44316</v>
      </c>
    </row>
    <row r="5120" spans="1:19" x14ac:dyDescent="0.2">
      <c r="A5120" s="29">
        <v>44364</v>
      </c>
      <c r="B5120" s="1" t="s">
        <v>200</v>
      </c>
      <c r="C5120" s="27">
        <v>44308</v>
      </c>
      <c r="D5120" s="1">
        <v>52708</v>
      </c>
      <c r="J5120" s="1" t="s">
        <v>0</v>
      </c>
      <c r="K5120" s="1" t="s">
        <v>49</v>
      </c>
      <c r="L5120" s="1">
        <v>-0.5</v>
      </c>
      <c r="M5120" s="1">
        <v>88</v>
      </c>
      <c r="N5120" s="6"/>
      <c r="O5120" s="6">
        <v>44</v>
      </c>
      <c r="P5120" s="6">
        <v>-330861.76</v>
      </c>
      <c r="R5120" s="31">
        <v>-44</v>
      </c>
      <c r="S5120" s="28">
        <v>44316</v>
      </c>
    </row>
    <row r="5121" spans="1:19" x14ac:dyDescent="0.2">
      <c r="A5121" s="29">
        <v>44365</v>
      </c>
      <c r="B5121" s="1" t="s">
        <v>200</v>
      </c>
      <c r="C5121" s="27">
        <v>44308</v>
      </c>
      <c r="D5121" s="1">
        <v>52709</v>
      </c>
      <c r="J5121" s="1" t="s">
        <v>0</v>
      </c>
      <c r="K5121" s="1" t="s">
        <v>49</v>
      </c>
      <c r="L5121" s="1">
        <v>-1.5</v>
      </c>
      <c r="M5121" s="1">
        <v>88</v>
      </c>
      <c r="N5121" s="6"/>
      <c r="O5121" s="6">
        <v>132</v>
      </c>
      <c r="P5121" s="6">
        <v>-333785.01</v>
      </c>
      <c r="R5121" s="31">
        <v>-132</v>
      </c>
      <c r="S5121" s="28">
        <v>44316</v>
      </c>
    </row>
    <row r="5122" spans="1:19" x14ac:dyDescent="0.2">
      <c r="A5122" s="29">
        <v>44365</v>
      </c>
      <c r="B5122" s="1" t="s">
        <v>200</v>
      </c>
      <c r="C5122" s="27">
        <v>44308</v>
      </c>
      <c r="D5122" s="1">
        <v>52709</v>
      </c>
      <c r="J5122" s="1" t="s">
        <v>0</v>
      </c>
      <c r="K5122" s="1" t="s">
        <v>49</v>
      </c>
      <c r="L5122" s="1">
        <v>-1</v>
      </c>
      <c r="M5122" s="1">
        <v>124</v>
      </c>
      <c r="N5122" s="6"/>
      <c r="O5122" s="6">
        <v>124</v>
      </c>
      <c r="P5122" s="6">
        <v>-333463.01</v>
      </c>
      <c r="R5122" s="31">
        <v>-124</v>
      </c>
      <c r="S5122" s="28">
        <v>44316</v>
      </c>
    </row>
    <row r="5123" spans="1:19" x14ac:dyDescent="0.2">
      <c r="A5123" s="29">
        <v>44365</v>
      </c>
      <c r="B5123" s="1" t="s">
        <v>200</v>
      </c>
      <c r="C5123" s="27">
        <v>44308</v>
      </c>
      <c r="D5123" s="1">
        <v>52709</v>
      </c>
      <c r="J5123" s="1" t="s">
        <v>0</v>
      </c>
      <c r="K5123" s="1" t="s">
        <v>49</v>
      </c>
      <c r="L5123" s="1">
        <v>-1</v>
      </c>
      <c r="M5123" s="1">
        <v>124</v>
      </c>
      <c r="N5123" s="6"/>
      <c r="O5123" s="6">
        <v>124</v>
      </c>
      <c r="P5123" s="6">
        <v>-333587.01</v>
      </c>
      <c r="R5123" s="31">
        <v>-124</v>
      </c>
      <c r="S5123" s="28">
        <v>44316</v>
      </c>
    </row>
    <row r="5124" spans="1:19" x14ac:dyDescent="0.2">
      <c r="A5124" s="29">
        <v>44365</v>
      </c>
      <c r="B5124" s="1" t="s">
        <v>200</v>
      </c>
      <c r="C5124" s="27">
        <v>44308</v>
      </c>
      <c r="D5124" s="1">
        <v>52709</v>
      </c>
      <c r="J5124" s="1" t="s">
        <v>0</v>
      </c>
      <c r="K5124" s="1" t="s">
        <v>49</v>
      </c>
      <c r="L5124" s="1">
        <v>-1</v>
      </c>
      <c r="M5124" s="1">
        <v>88</v>
      </c>
      <c r="N5124" s="6"/>
      <c r="O5124" s="6">
        <v>88</v>
      </c>
      <c r="P5124" s="6">
        <v>-330949.76000000001</v>
      </c>
      <c r="R5124" s="31">
        <v>-88</v>
      </c>
      <c r="S5124" s="28">
        <v>44316</v>
      </c>
    </row>
    <row r="5125" spans="1:19" x14ac:dyDescent="0.2">
      <c r="A5125" s="29">
        <v>44365</v>
      </c>
      <c r="B5125" s="1" t="s">
        <v>200</v>
      </c>
      <c r="C5125" s="27">
        <v>44308</v>
      </c>
      <c r="D5125" s="1">
        <v>52709</v>
      </c>
      <c r="J5125" s="1" t="s">
        <v>0</v>
      </c>
      <c r="K5125" s="1" t="s">
        <v>49</v>
      </c>
      <c r="L5125" s="1">
        <v>-0.75</v>
      </c>
      <c r="M5125" s="1">
        <v>88</v>
      </c>
      <c r="N5125" s="6"/>
      <c r="O5125" s="6">
        <v>66</v>
      </c>
      <c r="P5125" s="6">
        <v>-333653.01</v>
      </c>
      <c r="R5125" s="31">
        <v>-66</v>
      </c>
      <c r="S5125" s="28">
        <v>44316</v>
      </c>
    </row>
    <row r="5126" spans="1:19" x14ac:dyDescent="0.2">
      <c r="A5126" s="29">
        <v>44365</v>
      </c>
      <c r="B5126" s="1" t="s">
        <v>200</v>
      </c>
      <c r="C5126" s="27">
        <v>44308</v>
      </c>
      <c r="D5126" s="1">
        <v>52709</v>
      </c>
      <c r="J5126" s="1" t="s">
        <v>0</v>
      </c>
      <c r="K5126" s="1" t="s">
        <v>49</v>
      </c>
      <c r="L5126" s="1">
        <v>-1</v>
      </c>
      <c r="M5126" s="1">
        <v>12</v>
      </c>
      <c r="N5126" s="6"/>
      <c r="O5126" s="6">
        <v>12</v>
      </c>
      <c r="P5126" s="6">
        <v>-333797.01</v>
      </c>
      <c r="R5126" s="31">
        <v>-12</v>
      </c>
      <c r="S5126" s="28">
        <v>44316</v>
      </c>
    </row>
    <row r="5127" spans="1:19" x14ac:dyDescent="0.2">
      <c r="A5127" s="29">
        <v>44372</v>
      </c>
      <c r="B5127" s="1" t="s">
        <v>200</v>
      </c>
      <c r="C5127" s="27">
        <v>44308</v>
      </c>
      <c r="D5127" s="1">
        <v>52715</v>
      </c>
      <c r="J5127" s="1" t="s">
        <v>0</v>
      </c>
      <c r="K5127" s="1" t="s">
        <v>49</v>
      </c>
      <c r="L5127" s="1">
        <v>-1</v>
      </c>
      <c r="M5127" s="1">
        <v>284</v>
      </c>
      <c r="N5127" s="6"/>
      <c r="O5127" s="6">
        <v>284</v>
      </c>
      <c r="P5127" s="6">
        <v>-331533.76</v>
      </c>
      <c r="R5127" s="31">
        <v>-284</v>
      </c>
      <c r="S5127" s="28">
        <v>44316</v>
      </c>
    </row>
    <row r="5128" spans="1:19" x14ac:dyDescent="0.2">
      <c r="A5128" s="29">
        <v>44372</v>
      </c>
      <c r="B5128" s="1" t="s">
        <v>200</v>
      </c>
      <c r="C5128" s="27">
        <v>44308</v>
      </c>
      <c r="D5128" s="1">
        <v>52715</v>
      </c>
      <c r="J5128" s="1" t="s">
        <v>0</v>
      </c>
      <c r="K5128" s="1" t="s">
        <v>49</v>
      </c>
      <c r="L5128" s="1">
        <v>-2</v>
      </c>
      <c r="M5128" s="1">
        <v>88</v>
      </c>
      <c r="N5128" s="6"/>
      <c r="O5128" s="6">
        <v>176</v>
      </c>
      <c r="P5128" s="6">
        <v>-331125.76000000001</v>
      </c>
      <c r="R5128" s="31">
        <v>-176</v>
      </c>
      <c r="S5128" s="28">
        <v>44316</v>
      </c>
    </row>
    <row r="5129" spans="1:19" x14ac:dyDescent="0.2">
      <c r="A5129" s="29">
        <v>44372</v>
      </c>
      <c r="B5129" s="1" t="s">
        <v>200</v>
      </c>
      <c r="C5129" s="27">
        <v>44308</v>
      </c>
      <c r="D5129" s="1">
        <v>52715</v>
      </c>
      <c r="J5129" s="1" t="s">
        <v>0</v>
      </c>
      <c r="K5129" s="1" t="s">
        <v>49</v>
      </c>
      <c r="L5129" s="1">
        <v>-1</v>
      </c>
      <c r="M5129" s="1">
        <v>124</v>
      </c>
      <c r="N5129" s="6"/>
      <c r="O5129" s="6">
        <v>124</v>
      </c>
      <c r="P5129" s="6">
        <v>-331249.76</v>
      </c>
      <c r="R5129" s="31">
        <v>-124</v>
      </c>
      <c r="S5129" s="28">
        <v>44316</v>
      </c>
    </row>
    <row r="5130" spans="1:19" x14ac:dyDescent="0.2">
      <c r="A5130" s="29">
        <v>44504</v>
      </c>
      <c r="B5130" s="1" t="s">
        <v>200</v>
      </c>
      <c r="C5130" s="27">
        <v>44308</v>
      </c>
      <c r="D5130" s="1">
        <v>52718</v>
      </c>
      <c r="J5130" s="1" t="s">
        <v>0</v>
      </c>
      <c r="K5130" s="1" t="s">
        <v>49</v>
      </c>
      <c r="L5130" s="1">
        <v>-2.5</v>
      </c>
      <c r="M5130" s="1">
        <v>110</v>
      </c>
      <c r="N5130" s="6"/>
      <c r="O5130" s="6">
        <v>275</v>
      </c>
      <c r="P5130" s="6">
        <v>-331808.76</v>
      </c>
      <c r="R5130" s="31">
        <v>-275</v>
      </c>
      <c r="S5130" s="28">
        <v>44316</v>
      </c>
    </row>
    <row r="5131" spans="1:19" x14ac:dyDescent="0.2">
      <c r="A5131" s="29">
        <v>44504</v>
      </c>
      <c r="B5131" s="1" t="s">
        <v>200</v>
      </c>
      <c r="C5131" s="27">
        <v>44308</v>
      </c>
      <c r="D5131" s="1">
        <v>52718</v>
      </c>
      <c r="J5131" s="1" t="s">
        <v>0</v>
      </c>
      <c r="K5131" s="1" t="s">
        <v>49</v>
      </c>
      <c r="L5131" s="1">
        <v>-0.75</v>
      </c>
      <c r="M5131" s="1">
        <v>110</v>
      </c>
      <c r="N5131" s="6"/>
      <c r="O5131" s="6">
        <v>82.5</v>
      </c>
      <c r="P5131" s="6">
        <v>-334317.01</v>
      </c>
      <c r="R5131" s="31">
        <v>-82.5</v>
      </c>
      <c r="S5131" s="28">
        <v>44316</v>
      </c>
    </row>
    <row r="5132" spans="1:19" x14ac:dyDescent="0.2">
      <c r="A5132" s="29">
        <v>44504</v>
      </c>
      <c r="B5132" s="1" t="s">
        <v>200</v>
      </c>
      <c r="C5132" s="27">
        <v>44308</v>
      </c>
      <c r="D5132" s="1">
        <v>52718</v>
      </c>
      <c r="J5132" s="1" t="s">
        <v>0</v>
      </c>
      <c r="K5132" s="1" t="s">
        <v>49</v>
      </c>
      <c r="L5132" s="1">
        <v>-0.25</v>
      </c>
      <c r="M5132" s="1">
        <v>110</v>
      </c>
      <c r="N5132" s="6"/>
      <c r="O5132" s="6">
        <v>27.5</v>
      </c>
      <c r="P5132" s="6">
        <v>-334234.51</v>
      </c>
      <c r="R5132" s="31">
        <v>-27.5</v>
      </c>
      <c r="S5132" s="28">
        <v>44316</v>
      </c>
    </row>
    <row r="5133" spans="1:19" x14ac:dyDescent="0.2">
      <c r="A5133" s="29">
        <v>44525</v>
      </c>
      <c r="B5133" s="1" t="s">
        <v>200</v>
      </c>
      <c r="C5133" s="27">
        <v>44308</v>
      </c>
      <c r="D5133" s="1">
        <v>52720</v>
      </c>
      <c r="J5133" s="1" t="s">
        <v>0</v>
      </c>
      <c r="K5133" s="1" t="s">
        <v>49</v>
      </c>
      <c r="L5133" s="1">
        <v>-1</v>
      </c>
      <c r="M5133" s="1">
        <v>88</v>
      </c>
      <c r="N5133" s="6"/>
      <c r="O5133" s="6">
        <v>88</v>
      </c>
      <c r="P5133" s="6">
        <v>-331962.76</v>
      </c>
      <c r="R5133" s="31">
        <v>-88</v>
      </c>
      <c r="S5133" s="28">
        <v>44316</v>
      </c>
    </row>
    <row r="5134" spans="1:19" x14ac:dyDescent="0.2">
      <c r="A5134" s="29">
        <v>44525</v>
      </c>
      <c r="B5134" s="1" t="s">
        <v>200</v>
      </c>
      <c r="C5134" s="27">
        <v>44308</v>
      </c>
      <c r="D5134" s="1">
        <v>52720</v>
      </c>
      <c r="J5134" s="1" t="s">
        <v>0</v>
      </c>
      <c r="K5134" s="1" t="s">
        <v>49</v>
      </c>
      <c r="L5134" s="1">
        <v>-0.75</v>
      </c>
      <c r="M5134" s="1">
        <v>88</v>
      </c>
      <c r="N5134" s="6"/>
      <c r="O5134" s="6">
        <v>66</v>
      </c>
      <c r="P5134" s="6">
        <v>-331874.76</v>
      </c>
      <c r="R5134" s="31">
        <v>-66</v>
      </c>
      <c r="S5134" s="28">
        <v>44316</v>
      </c>
    </row>
    <row r="5135" spans="1:19" x14ac:dyDescent="0.2">
      <c r="A5135" s="29">
        <v>44526</v>
      </c>
      <c r="B5135" s="1" t="s">
        <v>200</v>
      </c>
      <c r="C5135" s="27">
        <v>44308</v>
      </c>
      <c r="D5135" s="1">
        <v>52721</v>
      </c>
      <c r="J5135" s="1" t="s">
        <v>0</v>
      </c>
      <c r="K5135" s="1" t="s">
        <v>49</v>
      </c>
      <c r="L5135" s="1">
        <v>-1</v>
      </c>
      <c r="M5135" s="1">
        <v>124</v>
      </c>
      <c r="N5135" s="6"/>
      <c r="O5135" s="6">
        <v>124</v>
      </c>
      <c r="P5135" s="6">
        <v>-332086.76</v>
      </c>
      <c r="R5135" s="31">
        <v>-124</v>
      </c>
      <c r="S5135" s="28">
        <v>44316</v>
      </c>
    </row>
    <row r="5136" spans="1:19" x14ac:dyDescent="0.2">
      <c r="A5136" s="29">
        <v>44526</v>
      </c>
      <c r="B5136" s="1" t="s">
        <v>200</v>
      </c>
      <c r="C5136" s="27">
        <v>44308</v>
      </c>
      <c r="D5136" s="1">
        <v>52721</v>
      </c>
      <c r="J5136" s="1" t="s">
        <v>0</v>
      </c>
      <c r="K5136" s="1" t="s">
        <v>49</v>
      </c>
      <c r="L5136" s="1">
        <v>-0.5</v>
      </c>
      <c r="M5136" s="1">
        <v>88</v>
      </c>
      <c r="N5136" s="6"/>
      <c r="O5136" s="6">
        <v>44</v>
      </c>
      <c r="P5136" s="6">
        <v>-332130.76</v>
      </c>
      <c r="R5136" s="31">
        <v>-44</v>
      </c>
      <c r="S5136" s="28">
        <v>44316</v>
      </c>
    </row>
    <row r="5137" spans="1:19" x14ac:dyDescent="0.2">
      <c r="A5137" s="29">
        <v>44527</v>
      </c>
      <c r="B5137" s="1" t="s">
        <v>200</v>
      </c>
      <c r="C5137" s="27">
        <v>44308</v>
      </c>
      <c r="D5137" s="1">
        <v>52722</v>
      </c>
      <c r="J5137" s="1" t="s">
        <v>0</v>
      </c>
      <c r="K5137" s="1" t="s">
        <v>49</v>
      </c>
      <c r="L5137" s="1">
        <v>-1</v>
      </c>
      <c r="M5137" s="1">
        <v>124</v>
      </c>
      <c r="N5137" s="6"/>
      <c r="O5137" s="6">
        <v>124</v>
      </c>
      <c r="P5137" s="6">
        <v>-332254.76</v>
      </c>
      <c r="R5137" s="31">
        <v>-124</v>
      </c>
      <c r="S5137" s="28">
        <v>44316</v>
      </c>
    </row>
    <row r="5138" spans="1:19" x14ac:dyDescent="0.2">
      <c r="A5138" s="29">
        <v>44529</v>
      </c>
      <c r="B5138" s="1" t="s">
        <v>200</v>
      </c>
      <c r="C5138" s="27">
        <v>44308</v>
      </c>
      <c r="D5138" s="1">
        <v>52724</v>
      </c>
      <c r="J5138" s="1" t="s">
        <v>0</v>
      </c>
      <c r="K5138" s="1" t="s">
        <v>49</v>
      </c>
      <c r="L5138" s="1">
        <v>-1</v>
      </c>
      <c r="M5138" s="1">
        <v>139.5</v>
      </c>
      <c r="N5138" s="6"/>
      <c r="O5138" s="6">
        <v>139.5</v>
      </c>
      <c r="P5138" s="6">
        <v>-332394.26</v>
      </c>
      <c r="R5138" s="31">
        <v>-139.5</v>
      </c>
      <c r="S5138" s="28">
        <v>44316</v>
      </c>
    </row>
    <row r="5139" spans="1:19" x14ac:dyDescent="0.2">
      <c r="A5139" s="29">
        <v>44529</v>
      </c>
      <c r="B5139" s="1" t="s">
        <v>200</v>
      </c>
      <c r="C5139" s="27">
        <v>44308</v>
      </c>
      <c r="D5139" s="1">
        <v>52724</v>
      </c>
      <c r="J5139" s="1" t="s">
        <v>0</v>
      </c>
      <c r="K5139" s="1" t="s">
        <v>49</v>
      </c>
      <c r="L5139" s="1">
        <v>-1</v>
      </c>
      <c r="M5139" s="1">
        <v>78</v>
      </c>
      <c r="N5139" s="6"/>
      <c r="O5139" s="6">
        <v>78</v>
      </c>
      <c r="P5139" s="6">
        <v>-332497.01</v>
      </c>
      <c r="R5139" s="31">
        <v>-78</v>
      </c>
      <c r="S5139" s="28">
        <v>44316</v>
      </c>
    </row>
    <row r="5140" spans="1:19" x14ac:dyDescent="0.2">
      <c r="A5140" s="29">
        <v>44529</v>
      </c>
      <c r="B5140" s="1" t="s">
        <v>200</v>
      </c>
      <c r="C5140" s="27">
        <v>44308</v>
      </c>
      <c r="D5140" s="1">
        <v>52724</v>
      </c>
      <c r="J5140" s="1" t="s">
        <v>0</v>
      </c>
      <c r="K5140" s="1" t="s">
        <v>49</v>
      </c>
      <c r="L5140" s="1">
        <v>-0.25</v>
      </c>
      <c r="M5140" s="1">
        <v>99</v>
      </c>
      <c r="N5140" s="6"/>
      <c r="O5140" s="6">
        <v>24.75</v>
      </c>
      <c r="P5140" s="6">
        <v>-332419.01</v>
      </c>
      <c r="R5140" s="31">
        <v>-24.75</v>
      </c>
      <c r="S5140" s="28">
        <v>44316</v>
      </c>
    </row>
    <row r="5141" spans="1:19" x14ac:dyDescent="0.2">
      <c r="A5141" s="29">
        <v>44531</v>
      </c>
      <c r="B5141" s="1" t="s">
        <v>200</v>
      </c>
      <c r="C5141" s="27">
        <v>44308</v>
      </c>
      <c r="D5141" s="1">
        <v>52726</v>
      </c>
      <c r="J5141" s="1" t="s">
        <v>0</v>
      </c>
      <c r="K5141" s="1" t="s">
        <v>49</v>
      </c>
      <c r="L5141" s="1">
        <v>-1</v>
      </c>
      <c r="M5141" s="1">
        <v>618</v>
      </c>
      <c r="N5141" s="6"/>
      <c r="O5141" s="6">
        <v>618</v>
      </c>
      <c r="P5141" s="6">
        <v>-334935.01</v>
      </c>
      <c r="R5141" s="31">
        <v>-618</v>
      </c>
      <c r="S5141" s="28">
        <v>44316</v>
      </c>
    </row>
    <row r="5142" spans="1:19" x14ac:dyDescent="0.2">
      <c r="A5142" s="29">
        <v>44531</v>
      </c>
      <c r="B5142" s="1" t="s">
        <v>200</v>
      </c>
      <c r="C5142" s="27">
        <v>44308</v>
      </c>
      <c r="D5142" s="1">
        <v>52726</v>
      </c>
      <c r="J5142" s="1" t="s">
        <v>0</v>
      </c>
      <c r="K5142" s="1" t="s">
        <v>49</v>
      </c>
      <c r="L5142" s="1">
        <v>-5.25</v>
      </c>
      <c r="M5142" s="1">
        <v>88</v>
      </c>
      <c r="N5142" s="6"/>
      <c r="O5142" s="6">
        <v>462</v>
      </c>
      <c r="P5142" s="6">
        <v>-335521.01</v>
      </c>
      <c r="R5142" s="31">
        <v>-462</v>
      </c>
      <c r="S5142" s="28">
        <v>44316</v>
      </c>
    </row>
    <row r="5143" spans="1:19" x14ac:dyDescent="0.2">
      <c r="A5143" s="29">
        <v>44531</v>
      </c>
      <c r="B5143" s="1" t="s">
        <v>200</v>
      </c>
      <c r="C5143" s="27">
        <v>44308</v>
      </c>
      <c r="D5143" s="1">
        <v>52726</v>
      </c>
      <c r="J5143" s="1" t="s">
        <v>0</v>
      </c>
      <c r="K5143" s="1" t="s">
        <v>49</v>
      </c>
      <c r="L5143" s="1">
        <v>-4.5</v>
      </c>
      <c r="M5143" s="1">
        <v>88</v>
      </c>
      <c r="N5143" s="6"/>
      <c r="O5143" s="6">
        <v>396</v>
      </c>
      <c r="P5143" s="6">
        <v>-333017.01</v>
      </c>
      <c r="R5143" s="31">
        <v>-396</v>
      </c>
      <c r="S5143" s="28">
        <v>44316</v>
      </c>
    </row>
    <row r="5144" spans="1:19" x14ac:dyDescent="0.2">
      <c r="A5144" s="29">
        <v>44531</v>
      </c>
      <c r="B5144" s="1" t="s">
        <v>200</v>
      </c>
      <c r="C5144" s="27">
        <v>44308</v>
      </c>
      <c r="D5144" s="1">
        <v>52726</v>
      </c>
      <c r="J5144" s="1" t="s">
        <v>0</v>
      </c>
      <c r="K5144" s="1" t="s">
        <v>49</v>
      </c>
      <c r="L5144" s="1">
        <v>-1</v>
      </c>
      <c r="M5144" s="1">
        <v>124</v>
      </c>
      <c r="N5144" s="6"/>
      <c r="O5144" s="6">
        <v>124</v>
      </c>
      <c r="P5144" s="6">
        <v>-332621.01</v>
      </c>
      <c r="R5144" s="31">
        <v>-124</v>
      </c>
      <c r="S5144" s="28">
        <v>44316</v>
      </c>
    </row>
    <row r="5145" spans="1:19" x14ac:dyDescent="0.2">
      <c r="A5145" s="29">
        <v>44531</v>
      </c>
      <c r="B5145" s="1" t="s">
        <v>200</v>
      </c>
      <c r="C5145" s="27">
        <v>44308</v>
      </c>
      <c r="D5145" s="1">
        <v>52726</v>
      </c>
      <c r="J5145" s="1" t="s">
        <v>0</v>
      </c>
      <c r="K5145" s="1" t="s">
        <v>49</v>
      </c>
      <c r="L5145" s="1">
        <v>-1</v>
      </c>
      <c r="M5145" s="1">
        <v>124</v>
      </c>
      <c r="N5145" s="6"/>
      <c r="O5145" s="6">
        <v>124</v>
      </c>
      <c r="P5145" s="6">
        <v>-335059.01</v>
      </c>
      <c r="R5145" s="31">
        <v>-124</v>
      </c>
      <c r="S5145" s="28">
        <v>44316</v>
      </c>
    </row>
    <row r="5146" spans="1:19" x14ac:dyDescent="0.2">
      <c r="A5146" s="29">
        <v>44533</v>
      </c>
      <c r="B5146" s="1" t="s">
        <v>200</v>
      </c>
      <c r="C5146" s="27">
        <v>44308</v>
      </c>
      <c r="D5146" s="1">
        <v>52728</v>
      </c>
      <c r="J5146" s="1" t="s">
        <v>0</v>
      </c>
      <c r="K5146" s="1" t="s">
        <v>49</v>
      </c>
      <c r="L5146" s="1">
        <v>-0.5</v>
      </c>
      <c r="M5146" s="1">
        <v>88</v>
      </c>
      <c r="N5146" s="6"/>
      <c r="O5146" s="6">
        <v>44</v>
      </c>
      <c r="P5146" s="6">
        <v>-333841.01</v>
      </c>
      <c r="R5146" s="31">
        <v>-44</v>
      </c>
      <c r="S5146" s="28">
        <v>44316</v>
      </c>
    </row>
    <row r="5147" spans="1:19" x14ac:dyDescent="0.2">
      <c r="A5147" s="29">
        <v>44533</v>
      </c>
      <c r="B5147" s="1" t="s">
        <v>200</v>
      </c>
      <c r="C5147" s="27">
        <v>44308</v>
      </c>
      <c r="D5147" s="1">
        <v>52728</v>
      </c>
      <c r="J5147" s="1" t="s">
        <v>0</v>
      </c>
      <c r="K5147" s="1" t="s">
        <v>49</v>
      </c>
      <c r="L5147" s="1">
        <v>-0.5</v>
      </c>
      <c r="M5147" s="1">
        <v>88</v>
      </c>
      <c r="N5147" s="6"/>
      <c r="O5147" s="6">
        <v>44</v>
      </c>
      <c r="P5147" s="6">
        <v>-334031.01</v>
      </c>
      <c r="R5147" s="31">
        <v>-44</v>
      </c>
      <c r="S5147" s="28">
        <v>44316</v>
      </c>
    </row>
    <row r="5148" spans="1:19" x14ac:dyDescent="0.2">
      <c r="A5148" s="29">
        <v>44533</v>
      </c>
      <c r="B5148" s="1" t="s">
        <v>200</v>
      </c>
      <c r="C5148" s="27">
        <v>44308</v>
      </c>
      <c r="D5148" s="1">
        <v>52728</v>
      </c>
      <c r="J5148" s="1" t="s">
        <v>0</v>
      </c>
      <c r="K5148" s="1" t="s">
        <v>49</v>
      </c>
      <c r="L5148" s="1">
        <v>-0.25</v>
      </c>
      <c r="M5148" s="1">
        <v>88</v>
      </c>
      <c r="N5148" s="6"/>
      <c r="O5148" s="6">
        <v>22</v>
      </c>
      <c r="P5148" s="6">
        <v>-333863.01</v>
      </c>
      <c r="R5148" s="31">
        <v>-22</v>
      </c>
      <c r="S5148" s="28">
        <v>44316</v>
      </c>
    </row>
    <row r="5149" spans="1:19" x14ac:dyDescent="0.2">
      <c r="A5149" s="29">
        <v>44543</v>
      </c>
      <c r="B5149" s="1" t="s">
        <v>200</v>
      </c>
      <c r="C5149" s="27">
        <v>44308</v>
      </c>
      <c r="D5149" s="1">
        <v>52730</v>
      </c>
      <c r="J5149" s="1" t="s">
        <v>0</v>
      </c>
      <c r="K5149" s="1" t="s">
        <v>49</v>
      </c>
      <c r="L5149" s="1">
        <v>-1</v>
      </c>
      <c r="M5149" s="1">
        <v>88</v>
      </c>
      <c r="N5149" s="6"/>
      <c r="O5149" s="6">
        <v>88</v>
      </c>
      <c r="P5149" s="6">
        <v>-334207.01</v>
      </c>
      <c r="R5149" s="31">
        <v>-88</v>
      </c>
      <c r="S5149" s="28">
        <v>44316</v>
      </c>
    </row>
    <row r="5150" spans="1:19" x14ac:dyDescent="0.2">
      <c r="A5150" s="29">
        <v>44543</v>
      </c>
      <c r="B5150" s="1" t="s">
        <v>200</v>
      </c>
      <c r="C5150" s="27">
        <v>44308</v>
      </c>
      <c r="D5150" s="1">
        <v>52730</v>
      </c>
      <c r="J5150" s="1" t="s">
        <v>0</v>
      </c>
      <c r="K5150" s="1" t="s">
        <v>49</v>
      </c>
      <c r="L5150" s="1">
        <v>-0.5</v>
      </c>
      <c r="M5150" s="1">
        <v>88</v>
      </c>
      <c r="N5150" s="6"/>
      <c r="O5150" s="6">
        <v>44</v>
      </c>
      <c r="P5150" s="6">
        <v>-334075.01</v>
      </c>
      <c r="R5150" s="31">
        <v>-44</v>
      </c>
      <c r="S5150" s="28">
        <v>44316</v>
      </c>
    </row>
    <row r="5151" spans="1:19" x14ac:dyDescent="0.2">
      <c r="A5151" s="29">
        <v>44543</v>
      </c>
      <c r="B5151" s="1" t="s">
        <v>200</v>
      </c>
      <c r="C5151" s="27">
        <v>44308</v>
      </c>
      <c r="D5151" s="1">
        <v>52730</v>
      </c>
      <c r="J5151" s="1" t="s">
        <v>0</v>
      </c>
      <c r="K5151" s="1" t="s">
        <v>49</v>
      </c>
      <c r="L5151" s="1">
        <v>-0.5</v>
      </c>
      <c r="M5151" s="1">
        <v>88</v>
      </c>
      <c r="N5151" s="6"/>
      <c r="O5151" s="6">
        <v>44</v>
      </c>
      <c r="P5151" s="6">
        <v>-334119.01</v>
      </c>
      <c r="R5151" s="31">
        <v>-44</v>
      </c>
      <c r="S5151" s="28">
        <v>44316</v>
      </c>
    </row>
    <row r="5152" spans="1:19" x14ac:dyDescent="0.2">
      <c r="A5152" s="29">
        <v>44554</v>
      </c>
      <c r="B5152" s="1" t="s">
        <v>200</v>
      </c>
      <c r="C5152" s="27">
        <v>44309</v>
      </c>
      <c r="D5152" s="1">
        <v>52739</v>
      </c>
      <c r="J5152" s="1" t="s">
        <v>0</v>
      </c>
      <c r="K5152" s="1" t="s">
        <v>49</v>
      </c>
      <c r="L5152" s="1">
        <v>-2</v>
      </c>
      <c r="M5152" s="1">
        <v>88</v>
      </c>
      <c r="N5152" s="6"/>
      <c r="O5152" s="6">
        <v>176</v>
      </c>
      <c r="P5152" s="6">
        <v>-335821.01</v>
      </c>
      <c r="R5152" s="31">
        <v>-176</v>
      </c>
      <c r="S5152" s="28">
        <v>44316</v>
      </c>
    </row>
    <row r="5153" spans="1:19" x14ac:dyDescent="0.2">
      <c r="A5153" s="29">
        <v>44554</v>
      </c>
      <c r="B5153" s="1" t="s">
        <v>200</v>
      </c>
      <c r="C5153" s="27">
        <v>44309</v>
      </c>
      <c r="D5153" s="1">
        <v>52739</v>
      </c>
      <c r="J5153" s="1" t="s">
        <v>0</v>
      </c>
      <c r="K5153" s="1" t="s">
        <v>49</v>
      </c>
      <c r="L5153" s="1">
        <v>-1</v>
      </c>
      <c r="M5153" s="1">
        <v>124</v>
      </c>
      <c r="N5153" s="6"/>
      <c r="O5153" s="6">
        <v>124</v>
      </c>
      <c r="P5153" s="6">
        <v>-335645.01</v>
      </c>
      <c r="R5153" s="31">
        <v>-124</v>
      </c>
      <c r="S5153" s="28">
        <v>44316</v>
      </c>
    </row>
    <row r="5154" spans="1:19" x14ac:dyDescent="0.2">
      <c r="A5154" s="29">
        <v>44369</v>
      </c>
      <c r="B5154" s="1" t="s">
        <v>200</v>
      </c>
      <c r="C5154" s="27">
        <v>44312</v>
      </c>
      <c r="D5154" s="1">
        <v>52713</v>
      </c>
      <c r="J5154" s="1" t="s">
        <v>0</v>
      </c>
      <c r="K5154" s="1" t="s">
        <v>49</v>
      </c>
      <c r="L5154" s="1">
        <v>-3.75</v>
      </c>
      <c r="M5154" s="1">
        <v>99</v>
      </c>
      <c r="N5154" s="6"/>
      <c r="O5154" s="6">
        <v>371.25</v>
      </c>
      <c r="P5154" s="6">
        <v>-338862.76</v>
      </c>
      <c r="R5154" s="31">
        <v>-371.25</v>
      </c>
      <c r="S5154" s="28">
        <v>44316</v>
      </c>
    </row>
    <row r="5155" spans="1:19" x14ac:dyDescent="0.2">
      <c r="A5155" s="29">
        <v>44369</v>
      </c>
      <c r="B5155" s="1" t="s">
        <v>200</v>
      </c>
      <c r="C5155" s="27">
        <v>44312</v>
      </c>
      <c r="D5155" s="1">
        <v>52713</v>
      </c>
      <c r="J5155" s="1" t="s">
        <v>0</v>
      </c>
      <c r="K5155" s="1" t="s">
        <v>49</v>
      </c>
      <c r="L5155" s="1">
        <v>-3</v>
      </c>
      <c r="M5155" s="1">
        <v>99</v>
      </c>
      <c r="N5155" s="6"/>
      <c r="O5155" s="6">
        <v>297</v>
      </c>
      <c r="P5155" s="6">
        <v>-336430.76</v>
      </c>
      <c r="R5155" s="31">
        <v>-297</v>
      </c>
      <c r="S5155" s="28">
        <v>44316</v>
      </c>
    </row>
    <row r="5156" spans="1:19" x14ac:dyDescent="0.2">
      <c r="A5156" s="29">
        <v>44369</v>
      </c>
      <c r="B5156" s="1" t="s">
        <v>200</v>
      </c>
      <c r="C5156" s="27">
        <v>44312</v>
      </c>
      <c r="D5156" s="1">
        <v>52713</v>
      </c>
      <c r="J5156" s="1" t="s">
        <v>0</v>
      </c>
      <c r="K5156" s="1" t="s">
        <v>49</v>
      </c>
      <c r="L5156" s="1">
        <v>-1</v>
      </c>
      <c r="M5156" s="1">
        <v>139.5</v>
      </c>
      <c r="N5156" s="6"/>
      <c r="O5156" s="6">
        <v>139.5</v>
      </c>
      <c r="P5156" s="6">
        <v>-336133.76</v>
      </c>
      <c r="R5156" s="31">
        <v>-139.5</v>
      </c>
      <c r="S5156" s="28">
        <v>44316</v>
      </c>
    </row>
    <row r="5157" spans="1:19" x14ac:dyDescent="0.2">
      <c r="A5157" s="29">
        <v>44369</v>
      </c>
      <c r="B5157" s="1" t="s">
        <v>200</v>
      </c>
      <c r="C5157" s="27">
        <v>44312</v>
      </c>
      <c r="D5157" s="1">
        <v>52713</v>
      </c>
      <c r="J5157" s="1" t="s">
        <v>0</v>
      </c>
      <c r="K5157" s="1" t="s">
        <v>49</v>
      </c>
      <c r="L5157" s="1">
        <v>-1.25</v>
      </c>
      <c r="M5157" s="1">
        <v>99</v>
      </c>
      <c r="N5157" s="6"/>
      <c r="O5157" s="6">
        <v>123.75</v>
      </c>
      <c r="P5157" s="6">
        <v>-336554.51</v>
      </c>
      <c r="R5157" s="31">
        <v>-123.75</v>
      </c>
      <c r="S5157" s="28">
        <v>44316</v>
      </c>
    </row>
    <row r="5158" spans="1:19" x14ac:dyDescent="0.2">
      <c r="A5158" s="29">
        <v>44369</v>
      </c>
      <c r="B5158" s="1" t="s">
        <v>200</v>
      </c>
      <c r="C5158" s="27">
        <v>44312</v>
      </c>
      <c r="D5158" s="1">
        <v>52713</v>
      </c>
      <c r="J5158" s="1" t="s">
        <v>0</v>
      </c>
      <c r="K5158" s="1" t="s">
        <v>49</v>
      </c>
      <c r="L5158" s="1">
        <v>-1</v>
      </c>
      <c r="M5158" s="1">
        <v>99</v>
      </c>
      <c r="N5158" s="6"/>
      <c r="O5158" s="6">
        <v>99</v>
      </c>
      <c r="P5158" s="6">
        <v>-336653.51</v>
      </c>
      <c r="R5158" s="31">
        <v>-99</v>
      </c>
      <c r="S5158" s="28">
        <v>44316</v>
      </c>
    </row>
    <row r="5159" spans="1:19" x14ac:dyDescent="0.2">
      <c r="A5159" s="29">
        <v>44369</v>
      </c>
      <c r="B5159" s="1" t="s">
        <v>200</v>
      </c>
      <c r="C5159" s="27">
        <v>44312</v>
      </c>
      <c r="D5159" s="1">
        <v>52713</v>
      </c>
      <c r="J5159" s="1" t="s">
        <v>0</v>
      </c>
      <c r="K5159" s="1" t="s">
        <v>49</v>
      </c>
      <c r="L5159" s="1">
        <v>-0.75</v>
      </c>
      <c r="M5159" s="1">
        <v>99</v>
      </c>
      <c r="N5159" s="6"/>
      <c r="O5159" s="6">
        <v>74.25</v>
      </c>
      <c r="P5159" s="6">
        <v>-335944.76</v>
      </c>
      <c r="R5159" s="31">
        <v>-74.25</v>
      </c>
      <c r="S5159" s="28">
        <v>44316</v>
      </c>
    </row>
    <row r="5160" spans="1:19" x14ac:dyDescent="0.2">
      <c r="A5160" s="29">
        <v>44369</v>
      </c>
      <c r="B5160" s="1" t="s">
        <v>200</v>
      </c>
      <c r="C5160" s="27">
        <v>44312</v>
      </c>
      <c r="D5160" s="1">
        <v>52713</v>
      </c>
      <c r="J5160" s="1" t="s">
        <v>0</v>
      </c>
      <c r="K5160" s="1" t="s">
        <v>49</v>
      </c>
      <c r="L5160" s="1">
        <v>-0.75</v>
      </c>
      <c r="M5160" s="1">
        <v>99</v>
      </c>
      <c r="N5160" s="6"/>
      <c r="O5160" s="6">
        <v>74.25</v>
      </c>
      <c r="P5160" s="6">
        <v>-336727.76</v>
      </c>
      <c r="R5160" s="31">
        <v>-74.25</v>
      </c>
      <c r="S5160" s="28">
        <v>44316</v>
      </c>
    </row>
    <row r="5161" spans="1:19" x14ac:dyDescent="0.2">
      <c r="A5161" s="29">
        <v>44369</v>
      </c>
      <c r="B5161" s="1" t="s">
        <v>200</v>
      </c>
      <c r="C5161" s="27">
        <v>44312</v>
      </c>
      <c r="D5161" s="1">
        <v>52713</v>
      </c>
      <c r="J5161" s="1" t="s">
        <v>0</v>
      </c>
      <c r="K5161" s="1" t="s">
        <v>49</v>
      </c>
      <c r="L5161" s="1">
        <v>-0.5</v>
      </c>
      <c r="M5161" s="1">
        <v>99</v>
      </c>
      <c r="N5161" s="6"/>
      <c r="O5161" s="6">
        <v>49.5</v>
      </c>
      <c r="P5161" s="6">
        <v>-335870.51</v>
      </c>
      <c r="R5161" s="31">
        <v>-49.5</v>
      </c>
      <c r="S5161" s="28">
        <v>44316</v>
      </c>
    </row>
    <row r="5162" spans="1:19" x14ac:dyDescent="0.2">
      <c r="A5162" s="29">
        <v>44369</v>
      </c>
      <c r="B5162" s="1" t="s">
        <v>200</v>
      </c>
      <c r="C5162" s="27">
        <v>44312</v>
      </c>
      <c r="D5162" s="1">
        <v>52713</v>
      </c>
      <c r="J5162" s="1" t="s">
        <v>0</v>
      </c>
      <c r="K5162" s="1" t="s">
        <v>49</v>
      </c>
      <c r="L5162" s="1">
        <v>-0.5</v>
      </c>
      <c r="M5162" s="1">
        <v>99</v>
      </c>
      <c r="N5162" s="6"/>
      <c r="O5162" s="6">
        <v>49.5</v>
      </c>
      <c r="P5162" s="6">
        <v>-335994.26</v>
      </c>
      <c r="R5162" s="31">
        <v>-49.5</v>
      </c>
      <c r="S5162" s="28">
        <v>44316</v>
      </c>
    </row>
    <row r="5163" spans="1:19" x14ac:dyDescent="0.2">
      <c r="A5163" s="29">
        <v>44369</v>
      </c>
      <c r="B5163" s="1" t="s">
        <v>200</v>
      </c>
      <c r="C5163" s="27">
        <v>44312</v>
      </c>
      <c r="D5163" s="1">
        <v>52713</v>
      </c>
      <c r="J5163" s="1" t="s">
        <v>0</v>
      </c>
      <c r="K5163" s="1" t="s">
        <v>49</v>
      </c>
      <c r="L5163" s="1">
        <v>-0.5</v>
      </c>
      <c r="M5163" s="1">
        <v>99</v>
      </c>
      <c r="N5163" s="6"/>
      <c r="O5163" s="6">
        <v>49.5</v>
      </c>
      <c r="P5163" s="6">
        <v>-339044.26</v>
      </c>
      <c r="R5163" s="31">
        <v>-49.5</v>
      </c>
      <c r="S5163" s="28">
        <v>44316</v>
      </c>
    </row>
    <row r="5164" spans="1:19" x14ac:dyDescent="0.2">
      <c r="A5164" s="29">
        <v>44369</v>
      </c>
      <c r="B5164" s="1" t="s">
        <v>200</v>
      </c>
      <c r="C5164" s="27">
        <v>44312</v>
      </c>
      <c r="D5164" s="1">
        <v>52713</v>
      </c>
      <c r="J5164" s="1" t="s">
        <v>0</v>
      </c>
      <c r="K5164" s="1" t="s">
        <v>49</v>
      </c>
      <c r="L5164" s="1">
        <v>-0.25</v>
      </c>
      <c r="M5164" s="1">
        <v>99</v>
      </c>
      <c r="N5164" s="6"/>
      <c r="O5164" s="6">
        <v>24.75</v>
      </c>
      <c r="P5164" s="6">
        <v>-336752.51</v>
      </c>
      <c r="R5164" s="31">
        <v>-24.75</v>
      </c>
      <c r="S5164" s="28">
        <v>44316</v>
      </c>
    </row>
    <row r="5165" spans="1:19" x14ac:dyDescent="0.2">
      <c r="A5165" s="29">
        <v>44549</v>
      </c>
      <c r="B5165" s="1" t="s">
        <v>200</v>
      </c>
      <c r="C5165" s="27">
        <v>44312</v>
      </c>
      <c r="D5165" s="1">
        <v>52736</v>
      </c>
      <c r="J5165" s="1" t="s">
        <v>0</v>
      </c>
      <c r="K5165" s="1" t="s">
        <v>49</v>
      </c>
      <c r="L5165" s="1">
        <v>-1.5</v>
      </c>
      <c r="M5165" s="1">
        <v>88</v>
      </c>
      <c r="N5165" s="6"/>
      <c r="O5165" s="6">
        <v>132</v>
      </c>
      <c r="P5165" s="6">
        <v>-336884.51</v>
      </c>
      <c r="R5165" s="31">
        <v>-132</v>
      </c>
      <c r="S5165" s="28">
        <v>44316</v>
      </c>
    </row>
    <row r="5166" spans="1:19" x14ac:dyDescent="0.2">
      <c r="A5166" s="29">
        <v>44549</v>
      </c>
      <c r="B5166" s="1" t="s">
        <v>200</v>
      </c>
      <c r="C5166" s="27">
        <v>44312</v>
      </c>
      <c r="D5166" s="1">
        <v>52736</v>
      </c>
      <c r="J5166" s="1" t="s">
        <v>0</v>
      </c>
      <c r="K5166" s="1" t="s">
        <v>49</v>
      </c>
      <c r="L5166" s="1">
        <v>-1</v>
      </c>
      <c r="M5166" s="1">
        <v>88</v>
      </c>
      <c r="N5166" s="6"/>
      <c r="O5166" s="6">
        <v>88</v>
      </c>
      <c r="P5166" s="6">
        <v>-338950.76</v>
      </c>
      <c r="R5166" s="31">
        <v>-88</v>
      </c>
      <c r="S5166" s="28">
        <v>44316</v>
      </c>
    </row>
    <row r="5167" spans="1:19" x14ac:dyDescent="0.2">
      <c r="A5167" s="29">
        <v>44549</v>
      </c>
      <c r="B5167" s="1" t="s">
        <v>200</v>
      </c>
      <c r="C5167" s="27">
        <v>44312</v>
      </c>
      <c r="D5167" s="1">
        <v>52736</v>
      </c>
      <c r="J5167" s="1" t="s">
        <v>0</v>
      </c>
      <c r="K5167" s="1" t="s">
        <v>49</v>
      </c>
      <c r="L5167" s="1">
        <v>-0.5</v>
      </c>
      <c r="M5167" s="1">
        <v>88</v>
      </c>
      <c r="N5167" s="6"/>
      <c r="O5167" s="6">
        <v>44</v>
      </c>
      <c r="P5167" s="6">
        <v>-336928.51</v>
      </c>
      <c r="R5167" s="31">
        <v>-44</v>
      </c>
      <c r="S5167" s="28">
        <v>44316</v>
      </c>
    </row>
    <row r="5168" spans="1:19" x14ac:dyDescent="0.2">
      <c r="A5168" s="29">
        <v>44549</v>
      </c>
      <c r="B5168" s="1" t="s">
        <v>200</v>
      </c>
      <c r="C5168" s="27">
        <v>44312</v>
      </c>
      <c r="D5168" s="1">
        <v>52736</v>
      </c>
      <c r="J5168" s="1" t="s">
        <v>0</v>
      </c>
      <c r="K5168" s="1" t="s">
        <v>49</v>
      </c>
      <c r="L5168" s="1">
        <v>-0.5</v>
      </c>
      <c r="M5168" s="1">
        <v>88</v>
      </c>
      <c r="N5168" s="6"/>
      <c r="O5168" s="6">
        <v>44</v>
      </c>
      <c r="P5168" s="6">
        <v>-338994.76</v>
      </c>
      <c r="R5168" s="31">
        <v>-44</v>
      </c>
      <c r="S5168" s="28">
        <v>44316</v>
      </c>
    </row>
    <row r="5169" spans="1:19" x14ac:dyDescent="0.2">
      <c r="A5169" s="29">
        <v>44550</v>
      </c>
      <c r="B5169" s="1" t="s">
        <v>200</v>
      </c>
      <c r="C5169" s="27">
        <v>44312</v>
      </c>
      <c r="D5169" s="1">
        <v>52737</v>
      </c>
      <c r="J5169" s="1" t="s">
        <v>0</v>
      </c>
      <c r="K5169" s="1" t="s">
        <v>49</v>
      </c>
      <c r="L5169" s="1">
        <v>-1</v>
      </c>
      <c r="M5169" s="1">
        <v>978</v>
      </c>
      <c r="N5169" s="6"/>
      <c r="O5169" s="6">
        <v>978</v>
      </c>
      <c r="P5169" s="6">
        <v>-338104.51</v>
      </c>
      <c r="R5169" s="31">
        <v>-978</v>
      </c>
      <c r="S5169" s="28">
        <v>44316</v>
      </c>
    </row>
    <row r="5170" spans="1:19" x14ac:dyDescent="0.2">
      <c r="A5170" s="29">
        <v>44550</v>
      </c>
      <c r="B5170" s="1" t="s">
        <v>200</v>
      </c>
      <c r="C5170" s="27">
        <v>44312</v>
      </c>
      <c r="D5170" s="1">
        <v>52737</v>
      </c>
      <c r="J5170" s="1" t="s">
        <v>0</v>
      </c>
      <c r="K5170" s="1" t="s">
        <v>49</v>
      </c>
      <c r="L5170" s="1">
        <v>-2</v>
      </c>
      <c r="M5170" s="1">
        <v>99</v>
      </c>
      <c r="N5170" s="6"/>
      <c r="O5170" s="6">
        <v>198</v>
      </c>
      <c r="P5170" s="6">
        <v>-337126.51</v>
      </c>
      <c r="R5170" s="31">
        <v>-198</v>
      </c>
      <c r="S5170" s="28">
        <v>44316</v>
      </c>
    </row>
    <row r="5171" spans="1:19" x14ac:dyDescent="0.2">
      <c r="A5171" s="29">
        <v>44550</v>
      </c>
      <c r="B5171" s="1" t="s">
        <v>200</v>
      </c>
      <c r="C5171" s="27">
        <v>44312</v>
      </c>
      <c r="D5171" s="1">
        <v>52737</v>
      </c>
      <c r="J5171" s="1" t="s">
        <v>0</v>
      </c>
      <c r="K5171" s="1" t="s">
        <v>49</v>
      </c>
      <c r="L5171" s="1">
        <v>-2</v>
      </c>
      <c r="M5171" s="1">
        <v>99</v>
      </c>
      <c r="N5171" s="6"/>
      <c r="O5171" s="6">
        <v>198</v>
      </c>
      <c r="P5171" s="6">
        <v>-338442.01</v>
      </c>
      <c r="R5171" s="31">
        <v>-198</v>
      </c>
      <c r="S5171" s="28">
        <v>44316</v>
      </c>
    </row>
    <row r="5172" spans="1:19" x14ac:dyDescent="0.2">
      <c r="A5172" s="29">
        <v>44550</v>
      </c>
      <c r="B5172" s="1" t="s">
        <v>200</v>
      </c>
      <c r="C5172" s="27">
        <v>44312</v>
      </c>
      <c r="D5172" s="1">
        <v>52737</v>
      </c>
      <c r="J5172" s="1" t="s">
        <v>0</v>
      </c>
      <c r="K5172" s="1" t="s">
        <v>49</v>
      </c>
      <c r="L5172" s="1">
        <v>-1.5</v>
      </c>
      <c r="M5172" s="1">
        <v>99</v>
      </c>
      <c r="N5172" s="6"/>
      <c r="O5172" s="6">
        <v>148.5</v>
      </c>
      <c r="P5172" s="6">
        <v>-339406.51</v>
      </c>
      <c r="R5172" s="31">
        <v>-148.5</v>
      </c>
      <c r="S5172" s="28">
        <v>44316</v>
      </c>
    </row>
    <row r="5173" spans="1:19" x14ac:dyDescent="0.2">
      <c r="A5173" s="29">
        <v>44550</v>
      </c>
      <c r="B5173" s="1" t="s">
        <v>200</v>
      </c>
      <c r="C5173" s="27">
        <v>44312</v>
      </c>
      <c r="D5173" s="1">
        <v>52737</v>
      </c>
      <c r="J5173" s="1" t="s">
        <v>0</v>
      </c>
      <c r="K5173" s="1" t="s">
        <v>49</v>
      </c>
      <c r="L5173" s="1">
        <v>-1</v>
      </c>
      <c r="M5173" s="1">
        <v>139.5</v>
      </c>
      <c r="N5173" s="6"/>
      <c r="O5173" s="6">
        <v>139.5</v>
      </c>
      <c r="P5173" s="6">
        <v>-338244.01</v>
      </c>
      <c r="R5173" s="31">
        <v>-139.5</v>
      </c>
      <c r="S5173" s="28">
        <v>44316</v>
      </c>
    </row>
    <row r="5174" spans="1:19" x14ac:dyDescent="0.2">
      <c r="A5174" s="29">
        <v>44550</v>
      </c>
      <c r="B5174" s="1" t="s">
        <v>200</v>
      </c>
      <c r="C5174" s="27">
        <v>44312</v>
      </c>
      <c r="D5174" s="1">
        <v>52737</v>
      </c>
      <c r="J5174" s="1" t="s">
        <v>0</v>
      </c>
      <c r="K5174" s="1" t="s">
        <v>49</v>
      </c>
      <c r="L5174" s="1">
        <v>-0.5</v>
      </c>
      <c r="M5174" s="1">
        <v>99</v>
      </c>
      <c r="N5174" s="6"/>
      <c r="O5174" s="6">
        <v>49.5</v>
      </c>
      <c r="P5174" s="6">
        <v>-338491.51</v>
      </c>
      <c r="R5174" s="31">
        <v>-49.5</v>
      </c>
      <c r="S5174" s="28">
        <v>44316</v>
      </c>
    </row>
    <row r="5175" spans="1:19" x14ac:dyDescent="0.2">
      <c r="A5175" s="29">
        <v>44569</v>
      </c>
      <c r="B5175" s="1" t="s">
        <v>200</v>
      </c>
      <c r="C5175" s="27">
        <v>44312</v>
      </c>
      <c r="D5175" s="1">
        <v>52742</v>
      </c>
      <c r="J5175" s="1" t="s">
        <v>0</v>
      </c>
      <c r="K5175" s="1" t="s">
        <v>49</v>
      </c>
      <c r="L5175" s="1">
        <v>-1</v>
      </c>
      <c r="M5175" s="1">
        <v>139.5</v>
      </c>
      <c r="N5175" s="6"/>
      <c r="O5175" s="6">
        <v>139.5</v>
      </c>
      <c r="P5175" s="6">
        <v>-339183.76</v>
      </c>
      <c r="R5175" s="31">
        <v>-139.5</v>
      </c>
      <c r="S5175" s="28">
        <v>44316</v>
      </c>
    </row>
    <row r="5176" spans="1:19" x14ac:dyDescent="0.2">
      <c r="A5176" s="29">
        <v>44569</v>
      </c>
      <c r="B5176" s="1" t="s">
        <v>200</v>
      </c>
      <c r="C5176" s="27">
        <v>44312</v>
      </c>
      <c r="D5176" s="1">
        <v>52742</v>
      </c>
      <c r="J5176" s="1" t="s">
        <v>0</v>
      </c>
      <c r="K5176" s="1" t="s">
        <v>49</v>
      </c>
      <c r="L5176" s="1">
        <v>-0.75</v>
      </c>
      <c r="M5176" s="1">
        <v>99</v>
      </c>
      <c r="N5176" s="6"/>
      <c r="O5176" s="6">
        <v>74.25</v>
      </c>
      <c r="P5176" s="6">
        <v>-339258.01</v>
      </c>
      <c r="R5176" s="31">
        <v>-74.25</v>
      </c>
      <c r="S5176" s="28">
        <v>44316</v>
      </c>
    </row>
    <row r="5177" spans="1:19" x14ac:dyDescent="0.2">
      <c r="A5177" s="29">
        <v>44547</v>
      </c>
      <c r="B5177" s="1" t="s">
        <v>200</v>
      </c>
      <c r="C5177" s="27">
        <v>44313</v>
      </c>
      <c r="D5177" s="1">
        <v>52734</v>
      </c>
      <c r="J5177" s="1" t="s">
        <v>0</v>
      </c>
      <c r="K5177" s="1" t="s">
        <v>49</v>
      </c>
      <c r="L5177" s="1">
        <v>-7.25</v>
      </c>
      <c r="M5177" s="1">
        <v>88</v>
      </c>
      <c r="N5177" s="6"/>
      <c r="O5177" s="6">
        <v>638</v>
      </c>
      <c r="P5177" s="6">
        <v>-344178.61</v>
      </c>
      <c r="R5177" s="31">
        <v>-638</v>
      </c>
      <c r="S5177" s="28">
        <v>44316</v>
      </c>
    </row>
    <row r="5178" spans="1:19" x14ac:dyDescent="0.2">
      <c r="A5178" s="29">
        <v>44547</v>
      </c>
      <c r="B5178" s="1" t="s">
        <v>200</v>
      </c>
      <c r="C5178" s="27">
        <v>44313</v>
      </c>
      <c r="D5178" s="1">
        <v>52734</v>
      </c>
      <c r="J5178" s="1" t="s">
        <v>0</v>
      </c>
      <c r="K5178" s="1" t="s">
        <v>49</v>
      </c>
      <c r="L5178" s="1">
        <v>-7</v>
      </c>
      <c r="M5178" s="1">
        <v>88</v>
      </c>
      <c r="N5178" s="6"/>
      <c r="O5178" s="6">
        <v>616</v>
      </c>
      <c r="P5178" s="6">
        <v>-349306.61</v>
      </c>
      <c r="R5178" s="31">
        <v>-616</v>
      </c>
      <c r="S5178" s="28">
        <v>44316</v>
      </c>
    </row>
    <row r="5179" spans="1:19" x14ac:dyDescent="0.2">
      <c r="A5179" s="29">
        <v>44547</v>
      </c>
      <c r="B5179" s="1" t="s">
        <v>200</v>
      </c>
      <c r="C5179" s="27">
        <v>44313</v>
      </c>
      <c r="D5179" s="1">
        <v>52734</v>
      </c>
      <c r="J5179" s="1" t="s">
        <v>0</v>
      </c>
      <c r="K5179" s="1" t="s">
        <v>49</v>
      </c>
      <c r="L5179" s="1">
        <v>-6.75</v>
      </c>
      <c r="M5179" s="1">
        <v>88</v>
      </c>
      <c r="N5179" s="6"/>
      <c r="O5179" s="6">
        <v>594</v>
      </c>
      <c r="P5179" s="6">
        <v>-343416.61</v>
      </c>
      <c r="R5179" s="31">
        <v>-594</v>
      </c>
      <c r="S5179" s="28">
        <v>44316</v>
      </c>
    </row>
    <row r="5180" spans="1:19" x14ac:dyDescent="0.2">
      <c r="A5180" s="29">
        <v>44547</v>
      </c>
      <c r="B5180" s="1" t="s">
        <v>200</v>
      </c>
      <c r="C5180" s="27">
        <v>44313</v>
      </c>
      <c r="D5180" s="1">
        <v>52734</v>
      </c>
      <c r="J5180" s="1" t="s">
        <v>0</v>
      </c>
      <c r="K5180" s="1" t="s">
        <v>49</v>
      </c>
      <c r="L5180" s="1">
        <v>-6.75</v>
      </c>
      <c r="M5180" s="1">
        <v>88</v>
      </c>
      <c r="N5180" s="6"/>
      <c r="O5180" s="6">
        <v>594</v>
      </c>
      <c r="P5180" s="6">
        <v>-345116.61</v>
      </c>
      <c r="R5180" s="31">
        <v>-594</v>
      </c>
      <c r="S5180" s="28">
        <v>44316</v>
      </c>
    </row>
    <row r="5181" spans="1:19" x14ac:dyDescent="0.2">
      <c r="A5181" s="29">
        <v>44547</v>
      </c>
      <c r="B5181" s="1" t="s">
        <v>200</v>
      </c>
      <c r="C5181" s="27">
        <v>44313</v>
      </c>
      <c r="D5181" s="1">
        <v>52734</v>
      </c>
      <c r="J5181" s="1" t="s">
        <v>0</v>
      </c>
      <c r="K5181" s="1" t="s">
        <v>49</v>
      </c>
      <c r="L5181" s="1">
        <v>-6.25</v>
      </c>
      <c r="M5181" s="1">
        <v>88</v>
      </c>
      <c r="N5181" s="6"/>
      <c r="O5181" s="6">
        <v>550</v>
      </c>
      <c r="P5181" s="6">
        <v>-347270.61</v>
      </c>
      <c r="R5181" s="31">
        <v>-550</v>
      </c>
      <c r="S5181" s="28">
        <v>44316</v>
      </c>
    </row>
    <row r="5182" spans="1:19" x14ac:dyDescent="0.2">
      <c r="A5182" s="29">
        <v>44547</v>
      </c>
      <c r="B5182" s="1" t="s">
        <v>200</v>
      </c>
      <c r="C5182" s="27">
        <v>44313</v>
      </c>
      <c r="D5182" s="1">
        <v>52734</v>
      </c>
      <c r="J5182" s="1" t="s">
        <v>0</v>
      </c>
      <c r="K5182" s="1" t="s">
        <v>49</v>
      </c>
      <c r="L5182" s="1">
        <v>-5.75</v>
      </c>
      <c r="M5182" s="1">
        <v>88</v>
      </c>
      <c r="N5182" s="6"/>
      <c r="O5182" s="6">
        <v>506</v>
      </c>
      <c r="P5182" s="6">
        <v>-348376.61</v>
      </c>
      <c r="R5182" s="31">
        <v>-506</v>
      </c>
      <c r="S5182" s="28">
        <v>44316</v>
      </c>
    </row>
    <row r="5183" spans="1:19" x14ac:dyDescent="0.2">
      <c r="A5183" s="29">
        <v>44547</v>
      </c>
      <c r="B5183" s="1" t="s">
        <v>200</v>
      </c>
      <c r="C5183" s="27">
        <v>44313</v>
      </c>
      <c r="D5183" s="1">
        <v>52734</v>
      </c>
      <c r="J5183" s="1" t="s">
        <v>0</v>
      </c>
      <c r="K5183" s="1" t="s">
        <v>49</v>
      </c>
      <c r="L5183" s="1">
        <v>-5.5</v>
      </c>
      <c r="M5183" s="1">
        <v>88</v>
      </c>
      <c r="N5183" s="6"/>
      <c r="O5183" s="6">
        <v>484</v>
      </c>
      <c r="P5183" s="6">
        <v>-342654.61</v>
      </c>
      <c r="R5183" s="31">
        <v>-484</v>
      </c>
      <c r="S5183" s="28">
        <v>44316</v>
      </c>
    </row>
    <row r="5184" spans="1:19" x14ac:dyDescent="0.2">
      <c r="A5184" s="29">
        <v>44547</v>
      </c>
      <c r="B5184" s="1" t="s">
        <v>200</v>
      </c>
      <c r="C5184" s="27">
        <v>44313</v>
      </c>
      <c r="D5184" s="1">
        <v>52734</v>
      </c>
      <c r="J5184" s="1" t="s">
        <v>0</v>
      </c>
      <c r="K5184" s="1" t="s">
        <v>49</v>
      </c>
      <c r="L5184" s="1">
        <v>-5</v>
      </c>
      <c r="M5184" s="1">
        <v>88</v>
      </c>
      <c r="N5184" s="6"/>
      <c r="O5184" s="6">
        <v>440</v>
      </c>
      <c r="P5184" s="6">
        <v>-350024.61</v>
      </c>
      <c r="R5184" s="31">
        <v>-440</v>
      </c>
      <c r="S5184" s="28">
        <v>44316</v>
      </c>
    </row>
    <row r="5185" spans="1:19" x14ac:dyDescent="0.2">
      <c r="A5185" s="29">
        <v>44547</v>
      </c>
      <c r="B5185" s="1" t="s">
        <v>200</v>
      </c>
      <c r="C5185" s="27">
        <v>44313</v>
      </c>
      <c r="D5185" s="1">
        <v>52734</v>
      </c>
      <c r="J5185" s="1" t="s">
        <v>0</v>
      </c>
      <c r="K5185" s="1" t="s">
        <v>49</v>
      </c>
      <c r="L5185" s="1">
        <v>-4</v>
      </c>
      <c r="M5185" s="1">
        <v>88</v>
      </c>
      <c r="N5185" s="6"/>
      <c r="O5185" s="6">
        <v>352</v>
      </c>
      <c r="P5185" s="6">
        <v>-347746.61</v>
      </c>
      <c r="R5185" s="31">
        <v>-352</v>
      </c>
      <c r="S5185" s="28">
        <v>44316</v>
      </c>
    </row>
    <row r="5186" spans="1:19" x14ac:dyDescent="0.2">
      <c r="A5186" s="29">
        <v>44547</v>
      </c>
      <c r="B5186" s="1" t="s">
        <v>200</v>
      </c>
      <c r="C5186" s="27">
        <v>44313</v>
      </c>
      <c r="D5186" s="1">
        <v>52734</v>
      </c>
      <c r="J5186" s="1" t="s">
        <v>0</v>
      </c>
      <c r="K5186" s="1" t="s">
        <v>49</v>
      </c>
      <c r="L5186" s="1">
        <v>-3.75</v>
      </c>
      <c r="M5186" s="1">
        <v>88</v>
      </c>
      <c r="N5186" s="6"/>
      <c r="O5186" s="6">
        <v>330</v>
      </c>
      <c r="P5186" s="6">
        <v>-350478.61</v>
      </c>
      <c r="R5186" s="31">
        <v>-330</v>
      </c>
      <c r="S5186" s="28">
        <v>44316</v>
      </c>
    </row>
    <row r="5187" spans="1:19" x14ac:dyDescent="0.2">
      <c r="A5187" s="29">
        <v>44547</v>
      </c>
      <c r="B5187" s="1" t="s">
        <v>200</v>
      </c>
      <c r="C5187" s="27">
        <v>44313</v>
      </c>
      <c r="D5187" s="1">
        <v>52734</v>
      </c>
      <c r="J5187" s="1" t="s">
        <v>0</v>
      </c>
      <c r="K5187" s="1" t="s">
        <v>49</v>
      </c>
      <c r="L5187" s="1">
        <v>-3.25</v>
      </c>
      <c r="M5187" s="1">
        <v>88</v>
      </c>
      <c r="N5187" s="6"/>
      <c r="O5187" s="6">
        <v>286</v>
      </c>
      <c r="P5187" s="6">
        <v>-345402.61</v>
      </c>
      <c r="R5187" s="31">
        <v>-286</v>
      </c>
      <c r="S5187" s="28">
        <v>44316</v>
      </c>
    </row>
    <row r="5188" spans="1:19" x14ac:dyDescent="0.2">
      <c r="A5188" s="29">
        <v>44547</v>
      </c>
      <c r="B5188" s="1" t="s">
        <v>200</v>
      </c>
      <c r="C5188" s="27">
        <v>44313</v>
      </c>
      <c r="D5188" s="1">
        <v>52734</v>
      </c>
      <c r="J5188" s="1" t="s">
        <v>0</v>
      </c>
      <c r="K5188" s="1" t="s">
        <v>49</v>
      </c>
      <c r="L5188" s="1">
        <v>-3</v>
      </c>
      <c r="M5188" s="1">
        <v>88</v>
      </c>
      <c r="N5188" s="6"/>
      <c r="O5188" s="6">
        <v>264</v>
      </c>
      <c r="P5188" s="6">
        <v>-345666.61</v>
      </c>
      <c r="R5188" s="31">
        <v>-264</v>
      </c>
      <c r="S5188" s="28">
        <v>44316</v>
      </c>
    </row>
    <row r="5189" spans="1:19" x14ac:dyDescent="0.2">
      <c r="A5189" s="29">
        <v>44547</v>
      </c>
      <c r="B5189" s="1" t="s">
        <v>200</v>
      </c>
      <c r="C5189" s="27">
        <v>44313</v>
      </c>
      <c r="D5189" s="1">
        <v>52734</v>
      </c>
      <c r="J5189" s="1" t="s">
        <v>0</v>
      </c>
      <c r="K5189" s="1" t="s">
        <v>49</v>
      </c>
      <c r="L5189" s="1">
        <v>-2.75</v>
      </c>
      <c r="M5189" s="1">
        <v>88</v>
      </c>
      <c r="N5189" s="6"/>
      <c r="O5189" s="6">
        <v>242</v>
      </c>
      <c r="P5189" s="6">
        <v>-346596.61</v>
      </c>
      <c r="R5189" s="31">
        <v>-242</v>
      </c>
      <c r="S5189" s="28">
        <v>44316</v>
      </c>
    </row>
    <row r="5190" spans="1:19" x14ac:dyDescent="0.2">
      <c r="A5190" s="29">
        <v>44547</v>
      </c>
      <c r="B5190" s="1" t="s">
        <v>200</v>
      </c>
      <c r="C5190" s="27">
        <v>44313</v>
      </c>
      <c r="D5190" s="1">
        <v>52734</v>
      </c>
      <c r="J5190" s="1" t="s">
        <v>0</v>
      </c>
      <c r="K5190" s="1" t="s">
        <v>49</v>
      </c>
      <c r="L5190" s="1">
        <v>-2.5</v>
      </c>
      <c r="M5190" s="1">
        <v>88</v>
      </c>
      <c r="N5190" s="6"/>
      <c r="O5190" s="6">
        <v>220</v>
      </c>
      <c r="P5190" s="6">
        <v>-344398.61</v>
      </c>
      <c r="R5190" s="31">
        <v>-220</v>
      </c>
      <c r="S5190" s="28">
        <v>44316</v>
      </c>
    </row>
    <row r="5191" spans="1:19" x14ac:dyDescent="0.2">
      <c r="A5191" s="29">
        <v>44547</v>
      </c>
      <c r="B5191" s="1" t="s">
        <v>200</v>
      </c>
      <c r="C5191" s="27">
        <v>44313</v>
      </c>
      <c r="D5191" s="1">
        <v>52734</v>
      </c>
      <c r="J5191" s="1" t="s">
        <v>0</v>
      </c>
      <c r="K5191" s="1" t="s">
        <v>49</v>
      </c>
      <c r="L5191" s="1">
        <v>-2.5</v>
      </c>
      <c r="M5191" s="1">
        <v>88</v>
      </c>
      <c r="N5191" s="6"/>
      <c r="O5191" s="6">
        <v>220</v>
      </c>
      <c r="P5191" s="6">
        <v>-346010.61</v>
      </c>
      <c r="R5191" s="31">
        <v>-220</v>
      </c>
      <c r="S5191" s="28">
        <v>44316</v>
      </c>
    </row>
    <row r="5192" spans="1:19" x14ac:dyDescent="0.2">
      <c r="A5192" s="29">
        <v>44547</v>
      </c>
      <c r="B5192" s="1" t="s">
        <v>200</v>
      </c>
      <c r="C5192" s="27">
        <v>44313</v>
      </c>
      <c r="D5192" s="1">
        <v>52734</v>
      </c>
      <c r="J5192" s="1" t="s">
        <v>0</v>
      </c>
      <c r="K5192" s="1" t="s">
        <v>49</v>
      </c>
      <c r="L5192" s="1">
        <v>-2.5</v>
      </c>
      <c r="M5192" s="1">
        <v>88</v>
      </c>
      <c r="N5192" s="6"/>
      <c r="O5192" s="6">
        <v>220</v>
      </c>
      <c r="P5192" s="6">
        <v>-346354.61</v>
      </c>
      <c r="R5192" s="31">
        <v>-220</v>
      </c>
      <c r="S5192" s="28">
        <v>44316</v>
      </c>
    </row>
    <row r="5193" spans="1:19" x14ac:dyDescent="0.2">
      <c r="A5193" s="29">
        <v>44547</v>
      </c>
      <c r="B5193" s="1" t="s">
        <v>200</v>
      </c>
      <c r="C5193" s="27">
        <v>44313</v>
      </c>
      <c r="D5193" s="1">
        <v>52734</v>
      </c>
      <c r="J5193" s="1" t="s">
        <v>0</v>
      </c>
      <c r="K5193" s="1" t="s">
        <v>49</v>
      </c>
      <c r="L5193" s="1">
        <v>-2.25</v>
      </c>
      <c r="M5193" s="1">
        <v>88</v>
      </c>
      <c r="N5193" s="6"/>
      <c r="O5193" s="6">
        <v>198</v>
      </c>
      <c r="P5193" s="6">
        <v>-351020.61</v>
      </c>
      <c r="R5193" s="31">
        <v>-198</v>
      </c>
      <c r="S5193" s="28">
        <v>44316</v>
      </c>
    </row>
    <row r="5194" spans="1:19" x14ac:dyDescent="0.2">
      <c r="A5194" s="29">
        <v>44547</v>
      </c>
      <c r="B5194" s="1" t="s">
        <v>200</v>
      </c>
      <c r="C5194" s="27">
        <v>44313</v>
      </c>
      <c r="D5194" s="1">
        <v>52734</v>
      </c>
      <c r="J5194" s="1" t="s">
        <v>0</v>
      </c>
      <c r="K5194" s="1" t="s">
        <v>49</v>
      </c>
      <c r="L5194" s="1">
        <v>-2</v>
      </c>
      <c r="M5194" s="1">
        <v>98</v>
      </c>
      <c r="N5194" s="6"/>
      <c r="O5194" s="6">
        <v>196</v>
      </c>
      <c r="P5194" s="6">
        <v>-339690.51</v>
      </c>
      <c r="R5194" s="31">
        <v>-196</v>
      </c>
      <c r="S5194" s="28">
        <v>44316</v>
      </c>
    </row>
    <row r="5195" spans="1:19" x14ac:dyDescent="0.2">
      <c r="A5195" s="29">
        <v>44547</v>
      </c>
      <c r="B5195" s="1" t="s">
        <v>200</v>
      </c>
      <c r="C5195" s="27">
        <v>44313</v>
      </c>
      <c r="D5195" s="1">
        <v>52734</v>
      </c>
      <c r="J5195" s="1" t="s">
        <v>0</v>
      </c>
      <c r="K5195" s="1" t="s">
        <v>49</v>
      </c>
      <c r="L5195" s="1">
        <v>-1</v>
      </c>
      <c r="M5195" s="1">
        <v>124</v>
      </c>
      <c r="N5195" s="6"/>
      <c r="O5195" s="6">
        <v>124</v>
      </c>
      <c r="P5195" s="6">
        <v>-342170.61</v>
      </c>
      <c r="R5195" s="31">
        <v>-124</v>
      </c>
      <c r="S5195" s="28">
        <v>44316</v>
      </c>
    </row>
    <row r="5196" spans="1:19" x14ac:dyDescent="0.2">
      <c r="A5196" s="29">
        <v>44547</v>
      </c>
      <c r="B5196" s="1" t="s">
        <v>200</v>
      </c>
      <c r="C5196" s="27">
        <v>44313</v>
      </c>
      <c r="D5196" s="1">
        <v>52734</v>
      </c>
      <c r="J5196" s="1" t="s">
        <v>0</v>
      </c>
      <c r="K5196" s="1" t="s">
        <v>49</v>
      </c>
      <c r="L5196" s="1">
        <v>-1</v>
      </c>
      <c r="M5196" s="1">
        <v>124</v>
      </c>
      <c r="N5196" s="6"/>
      <c r="O5196" s="6">
        <v>124</v>
      </c>
      <c r="P5196" s="6">
        <v>-342822.61</v>
      </c>
      <c r="R5196" s="31">
        <v>-124</v>
      </c>
      <c r="S5196" s="28">
        <v>44316</v>
      </c>
    </row>
    <row r="5197" spans="1:19" x14ac:dyDescent="0.2">
      <c r="A5197" s="29">
        <v>44547</v>
      </c>
      <c r="B5197" s="1" t="s">
        <v>200</v>
      </c>
      <c r="C5197" s="27">
        <v>44313</v>
      </c>
      <c r="D5197" s="1">
        <v>52734</v>
      </c>
      <c r="J5197" s="1" t="s">
        <v>0</v>
      </c>
      <c r="K5197" s="1" t="s">
        <v>49</v>
      </c>
      <c r="L5197" s="1">
        <v>-1</v>
      </c>
      <c r="M5197" s="1">
        <v>124</v>
      </c>
      <c r="N5197" s="6"/>
      <c r="O5197" s="6">
        <v>124</v>
      </c>
      <c r="P5197" s="6">
        <v>-343540.61</v>
      </c>
      <c r="R5197" s="31">
        <v>-124</v>
      </c>
      <c r="S5197" s="28">
        <v>44316</v>
      </c>
    </row>
    <row r="5198" spans="1:19" x14ac:dyDescent="0.2">
      <c r="A5198" s="29">
        <v>44547</v>
      </c>
      <c r="B5198" s="1" t="s">
        <v>200</v>
      </c>
      <c r="C5198" s="27">
        <v>44313</v>
      </c>
      <c r="D5198" s="1">
        <v>52734</v>
      </c>
      <c r="J5198" s="1" t="s">
        <v>0</v>
      </c>
      <c r="K5198" s="1" t="s">
        <v>49</v>
      </c>
      <c r="L5198" s="1">
        <v>-1</v>
      </c>
      <c r="M5198" s="1">
        <v>124</v>
      </c>
      <c r="N5198" s="6"/>
      <c r="O5198" s="6">
        <v>124</v>
      </c>
      <c r="P5198" s="6">
        <v>-344522.61</v>
      </c>
      <c r="R5198" s="31">
        <v>-124</v>
      </c>
      <c r="S5198" s="28">
        <v>44316</v>
      </c>
    </row>
    <row r="5199" spans="1:19" x14ac:dyDescent="0.2">
      <c r="A5199" s="29">
        <v>44547</v>
      </c>
      <c r="B5199" s="1" t="s">
        <v>200</v>
      </c>
      <c r="C5199" s="27">
        <v>44313</v>
      </c>
      <c r="D5199" s="1">
        <v>52734</v>
      </c>
      <c r="J5199" s="1" t="s">
        <v>0</v>
      </c>
      <c r="K5199" s="1" t="s">
        <v>49</v>
      </c>
      <c r="L5199" s="1">
        <v>-1</v>
      </c>
      <c r="M5199" s="1">
        <v>124</v>
      </c>
      <c r="N5199" s="6"/>
      <c r="O5199" s="6">
        <v>124</v>
      </c>
      <c r="P5199" s="6">
        <v>-345790.61</v>
      </c>
      <c r="R5199" s="31">
        <v>-124</v>
      </c>
      <c r="S5199" s="28">
        <v>44316</v>
      </c>
    </row>
    <row r="5200" spans="1:19" x14ac:dyDescent="0.2">
      <c r="A5200" s="29">
        <v>44547</v>
      </c>
      <c r="B5200" s="1" t="s">
        <v>200</v>
      </c>
      <c r="C5200" s="27">
        <v>44313</v>
      </c>
      <c r="D5200" s="1">
        <v>52734</v>
      </c>
      <c r="J5200" s="1" t="s">
        <v>0</v>
      </c>
      <c r="K5200" s="1" t="s">
        <v>49</v>
      </c>
      <c r="L5200" s="1">
        <v>-1</v>
      </c>
      <c r="M5200" s="1">
        <v>124</v>
      </c>
      <c r="N5200" s="6"/>
      <c r="O5200" s="6">
        <v>124</v>
      </c>
      <c r="P5200" s="6">
        <v>-346134.61</v>
      </c>
      <c r="R5200" s="31">
        <v>-124</v>
      </c>
      <c r="S5200" s="28">
        <v>44316</v>
      </c>
    </row>
    <row r="5201" spans="1:19" x14ac:dyDescent="0.2">
      <c r="A5201" s="29">
        <v>44547</v>
      </c>
      <c r="B5201" s="1" t="s">
        <v>200</v>
      </c>
      <c r="C5201" s="27">
        <v>44313</v>
      </c>
      <c r="D5201" s="1">
        <v>52734</v>
      </c>
      <c r="J5201" s="1" t="s">
        <v>0</v>
      </c>
      <c r="K5201" s="1" t="s">
        <v>49</v>
      </c>
      <c r="L5201" s="1">
        <v>-1</v>
      </c>
      <c r="M5201" s="1">
        <v>124</v>
      </c>
      <c r="N5201" s="6"/>
      <c r="O5201" s="6">
        <v>124</v>
      </c>
      <c r="P5201" s="6">
        <v>-346720.61</v>
      </c>
      <c r="R5201" s="31">
        <v>-124</v>
      </c>
      <c r="S5201" s="28">
        <v>44316</v>
      </c>
    </row>
    <row r="5202" spans="1:19" x14ac:dyDescent="0.2">
      <c r="A5202" s="29">
        <v>44547</v>
      </c>
      <c r="B5202" s="1" t="s">
        <v>200</v>
      </c>
      <c r="C5202" s="27">
        <v>44313</v>
      </c>
      <c r="D5202" s="1">
        <v>52734</v>
      </c>
      <c r="J5202" s="1" t="s">
        <v>0</v>
      </c>
      <c r="K5202" s="1" t="s">
        <v>49</v>
      </c>
      <c r="L5202" s="1">
        <v>-1</v>
      </c>
      <c r="M5202" s="1">
        <v>124</v>
      </c>
      <c r="N5202" s="6"/>
      <c r="O5202" s="6">
        <v>124</v>
      </c>
      <c r="P5202" s="6">
        <v>-347394.61</v>
      </c>
      <c r="R5202" s="31">
        <v>-124</v>
      </c>
      <c r="S5202" s="28">
        <v>44316</v>
      </c>
    </row>
    <row r="5203" spans="1:19" x14ac:dyDescent="0.2">
      <c r="A5203" s="29">
        <v>44547</v>
      </c>
      <c r="B5203" s="1" t="s">
        <v>200</v>
      </c>
      <c r="C5203" s="27">
        <v>44313</v>
      </c>
      <c r="D5203" s="1">
        <v>52734</v>
      </c>
      <c r="J5203" s="1" t="s">
        <v>0</v>
      </c>
      <c r="K5203" s="1" t="s">
        <v>49</v>
      </c>
      <c r="L5203" s="1">
        <v>-1</v>
      </c>
      <c r="M5203" s="1">
        <v>124</v>
      </c>
      <c r="N5203" s="6"/>
      <c r="O5203" s="6">
        <v>124</v>
      </c>
      <c r="P5203" s="6">
        <v>-347870.61</v>
      </c>
      <c r="R5203" s="31">
        <v>-124</v>
      </c>
      <c r="S5203" s="28">
        <v>44316</v>
      </c>
    </row>
    <row r="5204" spans="1:19" x14ac:dyDescent="0.2">
      <c r="A5204" s="29">
        <v>44547</v>
      </c>
      <c r="B5204" s="1" t="s">
        <v>200</v>
      </c>
      <c r="C5204" s="27">
        <v>44313</v>
      </c>
      <c r="D5204" s="1">
        <v>52734</v>
      </c>
      <c r="J5204" s="1" t="s">
        <v>0</v>
      </c>
      <c r="K5204" s="1" t="s">
        <v>49</v>
      </c>
      <c r="L5204" s="1">
        <v>-1</v>
      </c>
      <c r="M5204" s="1">
        <v>124</v>
      </c>
      <c r="N5204" s="6"/>
      <c r="O5204" s="6">
        <v>124</v>
      </c>
      <c r="P5204" s="6">
        <v>-348500.61</v>
      </c>
      <c r="R5204" s="31">
        <v>-124</v>
      </c>
      <c r="S5204" s="28">
        <v>44316</v>
      </c>
    </row>
    <row r="5205" spans="1:19" x14ac:dyDescent="0.2">
      <c r="A5205" s="29">
        <v>44547</v>
      </c>
      <c r="B5205" s="1" t="s">
        <v>200</v>
      </c>
      <c r="C5205" s="27">
        <v>44313</v>
      </c>
      <c r="D5205" s="1">
        <v>52734</v>
      </c>
      <c r="J5205" s="1" t="s">
        <v>0</v>
      </c>
      <c r="K5205" s="1" t="s">
        <v>49</v>
      </c>
      <c r="L5205" s="1">
        <v>-1</v>
      </c>
      <c r="M5205" s="1">
        <v>124</v>
      </c>
      <c r="N5205" s="6"/>
      <c r="O5205" s="6">
        <v>124</v>
      </c>
      <c r="P5205" s="6">
        <v>-348690.61</v>
      </c>
      <c r="R5205" s="31">
        <v>-124</v>
      </c>
      <c r="S5205" s="28">
        <v>44316</v>
      </c>
    </row>
    <row r="5206" spans="1:19" x14ac:dyDescent="0.2">
      <c r="A5206" s="29">
        <v>44547</v>
      </c>
      <c r="B5206" s="1" t="s">
        <v>200</v>
      </c>
      <c r="C5206" s="27">
        <v>44313</v>
      </c>
      <c r="D5206" s="1">
        <v>52734</v>
      </c>
      <c r="J5206" s="1" t="s">
        <v>0</v>
      </c>
      <c r="K5206" s="1" t="s">
        <v>49</v>
      </c>
      <c r="L5206" s="1">
        <v>-1</v>
      </c>
      <c r="M5206" s="1">
        <v>124</v>
      </c>
      <c r="N5206" s="6"/>
      <c r="O5206" s="6">
        <v>124</v>
      </c>
      <c r="P5206" s="6">
        <v>-349584.61</v>
      </c>
      <c r="R5206" s="31">
        <v>-124</v>
      </c>
      <c r="S5206" s="28">
        <v>44316</v>
      </c>
    </row>
    <row r="5207" spans="1:19" x14ac:dyDescent="0.2">
      <c r="A5207" s="29">
        <v>44547</v>
      </c>
      <c r="B5207" s="1" t="s">
        <v>200</v>
      </c>
      <c r="C5207" s="27">
        <v>44313</v>
      </c>
      <c r="D5207" s="1">
        <v>52734</v>
      </c>
      <c r="J5207" s="1" t="s">
        <v>0</v>
      </c>
      <c r="K5207" s="1" t="s">
        <v>49</v>
      </c>
      <c r="L5207" s="1">
        <v>-1</v>
      </c>
      <c r="M5207" s="1">
        <v>124</v>
      </c>
      <c r="N5207" s="6"/>
      <c r="O5207" s="6">
        <v>124</v>
      </c>
      <c r="P5207" s="6">
        <v>-350148.61</v>
      </c>
      <c r="R5207" s="31">
        <v>-124</v>
      </c>
      <c r="S5207" s="28">
        <v>44316</v>
      </c>
    </row>
    <row r="5208" spans="1:19" x14ac:dyDescent="0.2">
      <c r="A5208" s="29">
        <v>44547</v>
      </c>
      <c r="B5208" s="1" t="s">
        <v>200</v>
      </c>
      <c r="C5208" s="27">
        <v>44313</v>
      </c>
      <c r="D5208" s="1">
        <v>52734</v>
      </c>
      <c r="J5208" s="1" t="s">
        <v>0</v>
      </c>
      <c r="K5208" s="1" t="s">
        <v>49</v>
      </c>
      <c r="L5208" s="1">
        <v>-1</v>
      </c>
      <c r="M5208" s="1">
        <v>124</v>
      </c>
      <c r="N5208" s="6"/>
      <c r="O5208" s="6">
        <v>124</v>
      </c>
      <c r="P5208" s="6">
        <v>-350602.61</v>
      </c>
      <c r="R5208" s="31">
        <v>-124</v>
      </c>
      <c r="S5208" s="28">
        <v>44316</v>
      </c>
    </row>
    <row r="5209" spans="1:19" x14ac:dyDescent="0.2">
      <c r="A5209" s="29">
        <v>44547</v>
      </c>
      <c r="B5209" s="1" t="s">
        <v>200</v>
      </c>
      <c r="C5209" s="27">
        <v>44313</v>
      </c>
      <c r="D5209" s="1">
        <v>52734</v>
      </c>
      <c r="J5209" s="1" t="s">
        <v>0</v>
      </c>
      <c r="K5209" s="1" t="s">
        <v>49</v>
      </c>
      <c r="L5209" s="1">
        <v>-1.25</v>
      </c>
      <c r="M5209" s="1">
        <v>88</v>
      </c>
      <c r="N5209" s="6"/>
      <c r="O5209" s="6">
        <v>110</v>
      </c>
      <c r="P5209" s="6">
        <v>-350712.61</v>
      </c>
      <c r="R5209" s="31">
        <v>-110</v>
      </c>
      <c r="S5209" s="28">
        <v>44316</v>
      </c>
    </row>
    <row r="5210" spans="1:19" x14ac:dyDescent="0.2">
      <c r="A5210" s="29">
        <v>44547</v>
      </c>
      <c r="B5210" s="1" t="s">
        <v>200</v>
      </c>
      <c r="C5210" s="27">
        <v>44313</v>
      </c>
      <c r="D5210" s="1">
        <v>52734</v>
      </c>
      <c r="J5210" s="1" t="s">
        <v>0</v>
      </c>
      <c r="K5210" s="1" t="s">
        <v>49</v>
      </c>
      <c r="L5210" s="1">
        <v>-1</v>
      </c>
      <c r="M5210" s="1">
        <v>88</v>
      </c>
      <c r="N5210" s="6"/>
      <c r="O5210" s="6">
        <v>88</v>
      </c>
      <c r="P5210" s="6">
        <v>-339494.51</v>
      </c>
      <c r="R5210" s="31">
        <v>-88</v>
      </c>
      <c r="S5210" s="28">
        <v>44316</v>
      </c>
    </row>
    <row r="5211" spans="1:19" x14ac:dyDescent="0.2">
      <c r="A5211" s="29">
        <v>44547</v>
      </c>
      <c r="B5211" s="1" t="s">
        <v>200</v>
      </c>
      <c r="C5211" s="27">
        <v>44313</v>
      </c>
      <c r="D5211" s="1">
        <v>52734</v>
      </c>
      <c r="J5211" s="1" t="s">
        <v>0</v>
      </c>
      <c r="K5211" s="1" t="s">
        <v>49</v>
      </c>
      <c r="L5211" s="1">
        <v>-1</v>
      </c>
      <c r="M5211" s="1">
        <v>88</v>
      </c>
      <c r="N5211" s="6"/>
      <c r="O5211" s="6">
        <v>88</v>
      </c>
      <c r="P5211" s="6">
        <v>-349394.61</v>
      </c>
      <c r="R5211" s="31">
        <v>-88</v>
      </c>
      <c r="S5211" s="28">
        <v>44316</v>
      </c>
    </row>
    <row r="5212" spans="1:19" x14ac:dyDescent="0.2">
      <c r="A5212" s="29">
        <v>44547</v>
      </c>
      <c r="B5212" s="1" t="s">
        <v>200</v>
      </c>
      <c r="C5212" s="27">
        <v>44313</v>
      </c>
      <c r="D5212" s="1">
        <v>52734</v>
      </c>
      <c r="J5212" s="1" t="s">
        <v>0</v>
      </c>
      <c r="K5212" s="1" t="s">
        <v>49</v>
      </c>
      <c r="L5212" s="1">
        <v>-1</v>
      </c>
      <c r="M5212" s="1">
        <v>88</v>
      </c>
      <c r="N5212" s="6"/>
      <c r="O5212" s="6">
        <v>88</v>
      </c>
      <c r="P5212" s="6">
        <v>-350822.61</v>
      </c>
      <c r="R5212" s="31">
        <v>-88</v>
      </c>
      <c r="S5212" s="28">
        <v>44316</v>
      </c>
    </row>
    <row r="5213" spans="1:19" x14ac:dyDescent="0.2">
      <c r="A5213" s="29">
        <v>44547</v>
      </c>
      <c r="B5213" s="1" t="s">
        <v>200</v>
      </c>
      <c r="C5213" s="27">
        <v>44313</v>
      </c>
      <c r="D5213" s="1">
        <v>52734</v>
      </c>
      <c r="J5213" s="1" t="s">
        <v>0</v>
      </c>
      <c r="K5213" s="1" t="s">
        <v>49</v>
      </c>
      <c r="L5213" s="1">
        <v>-0.75</v>
      </c>
      <c r="M5213" s="1">
        <v>88</v>
      </c>
      <c r="N5213" s="6"/>
      <c r="O5213" s="6">
        <v>66</v>
      </c>
      <c r="P5213" s="6">
        <v>-348566.61</v>
      </c>
      <c r="R5213" s="31">
        <v>-66</v>
      </c>
      <c r="S5213" s="28">
        <v>44316</v>
      </c>
    </row>
    <row r="5214" spans="1:19" x14ac:dyDescent="0.2">
      <c r="A5214" s="29">
        <v>44547</v>
      </c>
      <c r="B5214" s="1" t="s">
        <v>200</v>
      </c>
      <c r="C5214" s="27">
        <v>44313</v>
      </c>
      <c r="D5214" s="1">
        <v>52734</v>
      </c>
      <c r="J5214" s="1" t="s">
        <v>0</v>
      </c>
      <c r="K5214" s="1" t="s">
        <v>49</v>
      </c>
      <c r="L5214" s="1">
        <v>-0.75</v>
      </c>
      <c r="M5214" s="1">
        <v>88</v>
      </c>
      <c r="N5214" s="6"/>
      <c r="O5214" s="6">
        <v>66</v>
      </c>
      <c r="P5214" s="6">
        <v>-349460.61</v>
      </c>
      <c r="R5214" s="31">
        <v>-66</v>
      </c>
      <c r="S5214" s="28">
        <v>44316</v>
      </c>
    </row>
    <row r="5215" spans="1:19" x14ac:dyDescent="0.2">
      <c r="A5215" s="29">
        <v>44547</v>
      </c>
      <c r="B5215" s="1" t="s">
        <v>200</v>
      </c>
      <c r="C5215" s="27">
        <v>44313</v>
      </c>
      <c r="D5215" s="1">
        <v>52734</v>
      </c>
      <c r="J5215" s="1" t="s">
        <v>0</v>
      </c>
      <c r="K5215" s="1" t="s">
        <v>49</v>
      </c>
      <c r="L5215" s="1">
        <v>-0.5</v>
      </c>
      <c r="M5215" s="1">
        <v>88</v>
      </c>
      <c r="N5215" s="6"/>
      <c r="O5215" s="6">
        <v>44</v>
      </c>
      <c r="P5215" s="6">
        <v>-342698.61</v>
      </c>
      <c r="R5215" s="31">
        <v>-44</v>
      </c>
      <c r="S5215" s="28">
        <v>44316</v>
      </c>
    </row>
    <row r="5216" spans="1:19" x14ac:dyDescent="0.2">
      <c r="A5216" s="29">
        <v>44547</v>
      </c>
      <c r="B5216" s="1" t="s">
        <v>200</v>
      </c>
      <c r="C5216" s="27">
        <v>44313</v>
      </c>
      <c r="D5216" s="1">
        <v>52734</v>
      </c>
      <c r="J5216" s="1" t="s">
        <v>0</v>
      </c>
      <c r="K5216" s="1" t="s">
        <v>49</v>
      </c>
      <c r="L5216" s="1">
        <v>-1</v>
      </c>
      <c r="M5216" s="1">
        <v>38</v>
      </c>
      <c r="N5216" s="6"/>
      <c r="O5216" s="6">
        <v>38</v>
      </c>
      <c r="P5216" s="6">
        <v>-351276.61</v>
      </c>
      <c r="R5216" s="31">
        <v>-38</v>
      </c>
      <c r="S5216" s="28">
        <v>44316</v>
      </c>
    </row>
    <row r="5217" spans="1:19" x14ac:dyDescent="0.2">
      <c r="A5217" s="29">
        <v>44547</v>
      </c>
      <c r="B5217" s="1" t="s">
        <v>200</v>
      </c>
      <c r="C5217" s="27">
        <v>44313</v>
      </c>
      <c r="D5217" s="1">
        <v>52734</v>
      </c>
      <c r="J5217" s="1" t="s">
        <v>0</v>
      </c>
      <c r="K5217" s="1" t="s">
        <v>49</v>
      </c>
      <c r="L5217" s="1">
        <v>-0.25</v>
      </c>
      <c r="M5217" s="1">
        <v>88</v>
      </c>
      <c r="N5217" s="6"/>
      <c r="O5217" s="6">
        <v>22</v>
      </c>
      <c r="P5217" s="6">
        <v>-350734.61</v>
      </c>
      <c r="R5217" s="31">
        <v>-22</v>
      </c>
      <c r="S5217" s="28">
        <v>44316</v>
      </c>
    </row>
    <row r="5218" spans="1:19" x14ac:dyDescent="0.2">
      <c r="A5218" s="29">
        <v>44548</v>
      </c>
      <c r="B5218" s="1" t="s">
        <v>200</v>
      </c>
      <c r="C5218" s="27">
        <v>44313</v>
      </c>
      <c r="D5218" s="1">
        <v>52735</v>
      </c>
      <c r="J5218" s="1" t="s">
        <v>0</v>
      </c>
      <c r="K5218" s="1" t="s">
        <v>49</v>
      </c>
      <c r="L5218" s="1">
        <v>-5.75</v>
      </c>
      <c r="M5218" s="1">
        <v>88</v>
      </c>
      <c r="N5218" s="6"/>
      <c r="O5218" s="6">
        <v>506</v>
      </c>
      <c r="P5218" s="6">
        <v>-340310.51</v>
      </c>
      <c r="R5218" s="31">
        <v>-506</v>
      </c>
      <c r="S5218" s="28">
        <v>44316</v>
      </c>
    </row>
    <row r="5219" spans="1:19" x14ac:dyDescent="0.2">
      <c r="A5219" s="29">
        <v>44548</v>
      </c>
      <c r="B5219" s="1" t="s">
        <v>200</v>
      </c>
      <c r="C5219" s="27">
        <v>44313</v>
      </c>
      <c r="D5219" s="1">
        <v>52735</v>
      </c>
      <c r="J5219" s="1" t="s">
        <v>0</v>
      </c>
      <c r="K5219" s="1" t="s">
        <v>49</v>
      </c>
      <c r="L5219" s="1">
        <v>-2.75</v>
      </c>
      <c r="M5219" s="1">
        <v>88</v>
      </c>
      <c r="N5219" s="6"/>
      <c r="O5219" s="6">
        <v>242</v>
      </c>
      <c r="P5219" s="6">
        <v>-341658.61</v>
      </c>
      <c r="R5219" s="31">
        <v>-242</v>
      </c>
      <c r="S5219" s="28">
        <v>44316</v>
      </c>
    </row>
    <row r="5220" spans="1:19" x14ac:dyDescent="0.2">
      <c r="A5220" s="29">
        <v>44548</v>
      </c>
      <c r="B5220" s="1" t="s">
        <v>200</v>
      </c>
      <c r="C5220" s="27">
        <v>44313</v>
      </c>
      <c r="D5220" s="1">
        <v>52735</v>
      </c>
      <c r="J5220" s="1" t="s">
        <v>0</v>
      </c>
      <c r="K5220" s="1" t="s">
        <v>49</v>
      </c>
      <c r="L5220" s="1">
        <v>-2.5</v>
      </c>
      <c r="M5220" s="1">
        <v>88</v>
      </c>
      <c r="N5220" s="6"/>
      <c r="O5220" s="6">
        <v>220</v>
      </c>
      <c r="P5220" s="6">
        <v>-340574.51</v>
      </c>
      <c r="R5220" s="31">
        <v>-220</v>
      </c>
      <c r="S5220" s="28">
        <v>44316</v>
      </c>
    </row>
    <row r="5221" spans="1:19" x14ac:dyDescent="0.2">
      <c r="A5221" s="29">
        <v>44548</v>
      </c>
      <c r="B5221" s="1" t="s">
        <v>200</v>
      </c>
      <c r="C5221" s="27">
        <v>44313</v>
      </c>
      <c r="D5221" s="1">
        <v>52735</v>
      </c>
      <c r="J5221" s="1" t="s">
        <v>0</v>
      </c>
      <c r="K5221" s="1" t="s">
        <v>49</v>
      </c>
      <c r="L5221" s="1">
        <v>-2.25</v>
      </c>
      <c r="M5221" s="1">
        <v>88</v>
      </c>
      <c r="N5221" s="6"/>
      <c r="O5221" s="6">
        <v>198</v>
      </c>
      <c r="P5221" s="6">
        <v>-340860.61</v>
      </c>
      <c r="R5221" s="31">
        <v>-198</v>
      </c>
      <c r="S5221" s="28">
        <v>44316</v>
      </c>
    </row>
    <row r="5222" spans="1:19" x14ac:dyDescent="0.2">
      <c r="A5222" s="29">
        <v>44548</v>
      </c>
      <c r="B5222" s="1" t="s">
        <v>200</v>
      </c>
      <c r="C5222" s="27">
        <v>44313</v>
      </c>
      <c r="D5222" s="1">
        <v>52735</v>
      </c>
      <c r="J5222" s="1" t="s">
        <v>0</v>
      </c>
      <c r="K5222" s="1" t="s">
        <v>49</v>
      </c>
      <c r="L5222" s="1">
        <v>-2.25</v>
      </c>
      <c r="M5222" s="1">
        <v>88</v>
      </c>
      <c r="N5222" s="6"/>
      <c r="O5222" s="6">
        <v>198</v>
      </c>
      <c r="P5222" s="6">
        <v>-341980.61</v>
      </c>
      <c r="R5222" s="31">
        <v>-198</v>
      </c>
      <c r="S5222" s="28">
        <v>44316</v>
      </c>
    </row>
    <row r="5223" spans="1:19" x14ac:dyDescent="0.2">
      <c r="A5223" s="29">
        <v>44548</v>
      </c>
      <c r="B5223" s="1" t="s">
        <v>200</v>
      </c>
      <c r="C5223" s="27">
        <v>44313</v>
      </c>
      <c r="D5223" s="1">
        <v>52735</v>
      </c>
      <c r="J5223" s="1" t="s">
        <v>0</v>
      </c>
      <c r="K5223" s="1" t="s">
        <v>49</v>
      </c>
      <c r="L5223" s="1">
        <v>-1</v>
      </c>
      <c r="M5223" s="1">
        <v>160</v>
      </c>
      <c r="N5223" s="6"/>
      <c r="O5223" s="6">
        <v>160</v>
      </c>
      <c r="P5223" s="6">
        <v>-351238.61</v>
      </c>
      <c r="R5223" s="31">
        <v>-160</v>
      </c>
      <c r="S5223" s="28">
        <v>44316</v>
      </c>
    </row>
    <row r="5224" spans="1:19" x14ac:dyDescent="0.2">
      <c r="A5224" s="29">
        <v>44548</v>
      </c>
      <c r="B5224" s="1" t="s">
        <v>200</v>
      </c>
      <c r="C5224" s="27">
        <v>44313</v>
      </c>
      <c r="D5224" s="1">
        <v>52735</v>
      </c>
      <c r="J5224" s="1" t="s">
        <v>0</v>
      </c>
      <c r="K5224" s="1" t="s">
        <v>49</v>
      </c>
      <c r="L5224" s="1">
        <v>-1</v>
      </c>
      <c r="M5224" s="1">
        <v>124</v>
      </c>
      <c r="N5224" s="6"/>
      <c r="O5224" s="6">
        <v>124</v>
      </c>
      <c r="P5224" s="6">
        <v>-340984.61</v>
      </c>
      <c r="R5224" s="31">
        <v>-124</v>
      </c>
      <c r="S5224" s="28">
        <v>44316</v>
      </c>
    </row>
    <row r="5225" spans="1:19" x14ac:dyDescent="0.2">
      <c r="A5225" s="29">
        <v>44548</v>
      </c>
      <c r="B5225" s="1" t="s">
        <v>200</v>
      </c>
      <c r="C5225" s="27">
        <v>44313</v>
      </c>
      <c r="D5225" s="1">
        <v>52735</v>
      </c>
      <c r="J5225" s="1" t="s">
        <v>0</v>
      </c>
      <c r="K5225" s="1" t="s">
        <v>49</v>
      </c>
      <c r="L5225" s="1">
        <v>-1</v>
      </c>
      <c r="M5225" s="1">
        <v>124</v>
      </c>
      <c r="N5225" s="6"/>
      <c r="O5225" s="6">
        <v>124</v>
      </c>
      <c r="P5225" s="6">
        <v>-341416.61</v>
      </c>
      <c r="R5225" s="31">
        <v>-124</v>
      </c>
      <c r="S5225" s="28">
        <v>44316</v>
      </c>
    </row>
    <row r="5226" spans="1:19" x14ac:dyDescent="0.2">
      <c r="A5226" s="29">
        <v>44548</v>
      </c>
      <c r="B5226" s="1" t="s">
        <v>200</v>
      </c>
      <c r="C5226" s="27">
        <v>44313</v>
      </c>
      <c r="D5226" s="1">
        <v>52735</v>
      </c>
      <c r="J5226" s="1" t="s">
        <v>0</v>
      </c>
      <c r="K5226" s="1" t="s">
        <v>49</v>
      </c>
      <c r="L5226" s="1">
        <v>-1</v>
      </c>
      <c r="M5226" s="1">
        <v>124</v>
      </c>
      <c r="N5226" s="6"/>
      <c r="O5226" s="6">
        <v>124</v>
      </c>
      <c r="P5226" s="6">
        <v>-341782.61</v>
      </c>
      <c r="R5226" s="31">
        <v>-124</v>
      </c>
      <c r="S5226" s="28">
        <v>44316</v>
      </c>
    </row>
    <row r="5227" spans="1:19" x14ac:dyDescent="0.2">
      <c r="A5227" s="29">
        <v>44548</v>
      </c>
      <c r="B5227" s="1" t="s">
        <v>200</v>
      </c>
      <c r="C5227" s="27">
        <v>44313</v>
      </c>
      <c r="D5227" s="1">
        <v>52735</v>
      </c>
      <c r="J5227" s="1" t="s">
        <v>0</v>
      </c>
      <c r="K5227" s="1" t="s">
        <v>49</v>
      </c>
      <c r="L5227" s="1">
        <v>-1</v>
      </c>
      <c r="M5227" s="1">
        <v>98</v>
      </c>
      <c r="N5227" s="6"/>
      <c r="O5227" s="6">
        <v>98</v>
      </c>
      <c r="P5227" s="6">
        <v>-339804.51</v>
      </c>
      <c r="R5227" s="31">
        <v>-98</v>
      </c>
      <c r="S5227" s="28">
        <v>44316</v>
      </c>
    </row>
    <row r="5228" spans="1:19" x14ac:dyDescent="0.2">
      <c r="A5228" s="29">
        <v>44548</v>
      </c>
      <c r="B5228" s="1" t="s">
        <v>200</v>
      </c>
      <c r="C5228" s="27">
        <v>44313</v>
      </c>
      <c r="D5228" s="1">
        <v>52735</v>
      </c>
      <c r="J5228" s="1" t="s">
        <v>0</v>
      </c>
      <c r="K5228" s="1" t="s">
        <v>49</v>
      </c>
      <c r="L5228" s="1">
        <v>-1</v>
      </c>
      <c r="M5228" s="1">
        <v>88.1</v>
      </c>
      <c r="N5228" s="6"/>
      <c r="O5228" s="6">
        <v>88.1</v>
      </c>
      <c r="P5228" s="6">
        <v>-340662.61</v>
      </c>
      <c r="R5228" s="31">
        <v>-88.1</v>
      </c>
      <c r="S5228" s="28">
        <v>44316</v>
      </c>
    </row>
    <row r="5229" spans="1:19" x14ac:dyDescent="0.2">
      <c r="A5229" s="29">
        <v>44548</v>
      </c>
      <c r="B5229" s="1" t="s">
        <v>200</v>
      </c>
      <c r="C5229" s="27">
        <v>44313</v>
      </c>
      <c r="D5229" s="1">
        <v>52735</v>
      </c>
      <c r="J5229" s="1" t="s">
        <v>0</v>
      </c>
      <c r="K5229" s="1" t="s">
        <v>49</v>
      </c>
      <c r="L5229" s="1">
        <v>-1</v>
      </c>
      <c r="M5229" s="1">
        <v>88</v>
      </c>
      <c r="N5229" s="6"/>
      <c r="O5229" s="6">
        <v>88</v>
      </c>
      <c r="P5229" s="6">
        <v>-341072.61</v>
      </c>
      <c r="R5229" s="31">
        <v>-88</v>
      </c>
      <c r="S5229" s="28">
        <v>44316</v>
      </c>
    </row>
    <row r="5230" spans="1:19" x14ac:dyDescent="0.2">
      <c r="A5230" s="29">
        <v>44548</v>
      </c>
      <c r="B5230" s="1" t="s">
        <v>200</v>
      </c>
      <c r="C5230" s="27">
        <v>44313</v>
      </c>
      <c r="D5230" s="1">
        <v>52735</v>
      </c>
      <c r="J5230" s="1" t="s">
        <v>0</v>
      </c>
      <c r="K5230" s="1" t="s">
        <v>49</v>
      </c>
      <c r="L5230" s="1">
        <v>-1</v>
      </c>
      <c r="M5230" s="1">
        <v>88</v>
      </c>
      <c r="N5230" s="6"/>
      <c r="O5230" s="6">
        <v>88</v>
      </c>
      <c r="P5230" s="6">
        <v>-341248.61</v>
      </c>
      <c r="R5230" s="31">
        <v>-88</v>
      </c>
      <c r="S5230" s="28">
        <v>44316</v>
      </c>
    </row>
    <row r="5231" spans="1:19" x14ac:dyDescent="0.2">
      <c r="A5231" s="29">
        <v>44548</v>
      </c>
      <c r="B5231" s="1" t="s">
        <v>200</v>
      </c>
      <c r="C5231" s="27">
        <v>44313</v>
      </c>
      <c r="D5231" s="1">
        <v>52735</v>
      </c>
      <c r="J5231" s="1" t="s">
        <v>0</v>
      </c>
      <c r="K5231" s="1" t="s">
        <v>49</v>
      </c>
      <c r="L5231" s="1">
        <v>-0.75</v>
      </c>
      <c r="M5231" s="1">
        <v>88</v>
      </c>
      <c r="N5231" s="6"/>
      <c r="O5231" s="6">
        <v>66</v>
      </c>
      <c r="P5231" s="6">
        <v>-341138.61</v>
      </c>
      <c r="R5231" s="31">
        <v>-66</v>
      </c>
      <c r="S5231" s="28">
        <v>44316</v>
      </c>
    </row>
    <row r="5232" spans="1:19" x14ac:dyDescent="0.2">
      <c r="A5232" s="29">
        <v>44548</v>
      </c>
      <c r="B5232" s="1" t="s">
        <v>200</v>
      </c>
      <c r="C5232" s="27">
        <v>44313</v>
      </c>
      <c r="D5232" s="1">
        <v>52735</v>
      </c>
      <c r="J5232" s="1" t="s">
        <v>0</v>
      </c>
      <c r="K5232" s="1" t="s">
        <v>49</v>
      </c>
      <c r="L5232" s="1">
        <v>-1</v>
      </c>
      <c r="M5232" s="1">
        <v>58</v>
      </c>
      <c r="N5232" s="6"/>
      <c r="O5232" s="6">
        <v>58</v>
      </c>
      <c r="P5232" s="6">
        <v>-351078.61</v>
      </c>
      <c r="R5232" s="31">
        <v>-58</v>
      </c>
      <c r="S5232" s="28">
        <v>44316</v>
      </c>
    </row>
    <row r="5233" spans="1:19" x14ac:dyDescent="0.2">
      <c r="A5233" s="29">
        <v>44548</v>
      </c>
      <c r="B5233" s="1" t="s">
        <v>200</v>
      </c>
      <c r="C5233" s="27">
        <v>44313</v>
      </c>
      <c r="D5233" s="1">
        <v>52735</v>
      </c>
      <c r="J5233" s="1" t="s">
        <v>0</v>
      </c>
      <c r="K5233" s="1" t="s">
        <v>49</v>
      </c>
      <c r="L5233" s="1">
        <v>-0.5</v>
      </c>
      <c r="M5233" s="1">
        <v>88</v>
      </c>
      <c r="N5233" s="6"/>
      <c r="O5233" s="6">
        <v>44</v>
      </c>
      <c r="P5233" s="6">
        <v>-340354.51</v>
      </c>
      <c r="R5233" s="31">
        <v>-44</v>
      </c>
      <c r="S5233" s="28">
        <v>44316</v>
      </c>
    </row>
    <row r="5234" spans="1:19" x14ac:dyDescent="0.2">
      <c r="A5234" s="29">
        <v>44548</v>
      </c>
      <c r="B5234" s="1" t="s">
        <v>200</v>
      </c>
      <c r="C5234" s="27">
        <v>44313</v>
      </c>
      <c r="D5234" s="1">
        <v>52735</v>
      </c>
      <c r="J5234" s="1" t="s">
        <v>0</v>
      </c>
      <c r="K5234" s="1" t="s">
        <v>49</v>
      </c>
      <c r="L5234" s="1">
        <v>-0.5</v>
      </c>
      <c r="M5234" s="1">
        <v>88</v>
      </c>
      <c r="N5234" s="6"/>
      <c r="O5234" s="6">
        <v>44</v>
      </c>
      <c r="P5234" s="6">
        <v>-341292.61</v>
      </c>
      <c r="R5234" s="31">
        <v>-44</v>
      </c>
      <c r="S5234" s="28">
        <v>44316</v>
      </c>
    </row>
    <row r="5235" spans="1:19" x14ac:dyDescent="0.2">
      <c r="A5235" s="29">
        <v>44548</v>
      </c>
      <c r="B5235" s="1" t="s">
        <v>200</v>
      </c>
      <c r="C5235" s="27">
        <v>44313</v>
      </c>
      <c r="D5235" s="1">
        <v>52735</v>
      </c>
      <c r="J5235" s="1" t="s">
        <v>0</v>
      </c>
      <c r="K5235" s="1" t="s">
        <v>49</v>
      </c>
      <c r="L5235" s="1">
        <v>-0.5</v>
      </c>
      <c r="M5235" s="1">
        <v>88</v>
      </c>
      <c r="N5235" s="6"/>
      <c r="O5235" s="6">
        <v>44</v>
      </c>
      <c r="P5235" s="6">
        <v>-342046.61</v>
      </c>
      <c r="R5235" s="31">
        <v>-44</v>
      </c>
      <c r="S5235" s="28">
        <v>44316</v>
      </c>
    </row>
    <row r="5236" spans="1:19" x14ac:dyDescent="0.2">
      <c r="A5236" s="29">
        <v>44548</v>
      </c>
      <c r="B5236" s="1" t="s">
        <v>200</v>
      </c>
      <c r="C5236" s="27">
        <v>44313</v>
      </c>
      <c r="D5236" s="1">
        <v>52735</v>
      </c>
      <c r="J5236" s="1" t="s">
        <v>0</v>
      </c>
      <c r="K5236" s="1" t="s">
        <v>49</v>
      </c>
      <c r="L5236" s="1">
        <v>-0.25</v>
      </c>
      <c r="M5236" s="1">
        <v>88</v>
      </c>
      <c r="N5236" s="6"/>
      <c r="O5236" s="6">
        <v>22</v>
      </c>
      <c r="P5236" s="6">
        <v>-341160.61</v>
      </c>
      <c r="R5236" s="31">
        <v>-22</v>
      </c>
      <c r="S5236" s="28">
        <v>44316</v>
      </c>
    </row>
    <row r="5237" spans="1:19" x14ac:dyDescent="0.2">
      <c r="A5237" s="29">
        <v>44548</v>
      </c>
      <c r="B5237" s="1" t="s">
        <v>200</v>
      </c>
      <c r="C5237" s="27">
        <v>44313</v>
      </c>
      <c r="D5237" s="1">
        <v>52735</v>
      </c>
      <c r="J5237" s="1" t="s">
        <v>0</v>
      </c>
      <c r="K5237" s="1" t="s">
        <v>49</v>
      </c>
      <c r="L5237" s="1">
        <v>-0.25</v>
      </c>
      <c r="M5237" s="1">
        <v>88</v>
      </c>
      <c r="N5237" s="6"/>
      <c r="O5237" s="6">
        <v>22</v>
      </c>
      <c r="P5237" s="6">
        <v>-342002.61</v>
      </c>
      <c r="R5237" s="31">
        <v>-22</v>
      </c>
      <c r="S5237" s="28">
        <v>44316</v>
      </c>
    </row>
    <row r="5238" spans="1:19" x14ac:dyDescent="0.2">
      <c r="A5238" s="29">
        <v>44548</v>
      </c>
      <c r="B5238" s="1" t="s">
        <v>200</v>
      </c>
      <c r="C5238" s="27">
        <v>44313</v>
      </c>
      <c r="D5238" s="1">
        <v>52735</v>
      </c>
      <c r="J5238" s="1" t="s">
        <v>0</v>
      </c>
      <c r="K5238" s="1" t="s">
        <v>49</v>
      </c>
      <c r="L5238" s="1">
        <v>-1</v>
      </c>
      <c r="M5238" s="1">
        <v>16</v>
      </c>
      <c r="N5238" s="6"/>
      <c r="O5238" s="6">
        <v>16</v>
      </c>
      <c r="P5238" s="6">
        <v>-339706.51</v>
      </c>
      <c r="R5238" s="31">
        <v>-16</v>
      </c>
      <c r="S5238" s="28">
        <v>44316</v>
      </c>
    </row>
    <row r="5239" spans="1:19" x14ac:dyDescent="0.2">
      <c r="A5239" s="29">
        <v>44577</v>
      </c>
      <c r="B5239" s="1" t="s">
        <v>200</v>
      </c>
      <c r="C5239" s="27">
        <v>44314</v>
      </c>
      <c r="D5239" s="1">
        <v>52747</v>
      </c>
      <c r="J5239" s="1" t="s">
        <v>0</v>
      </c>
      <c r="K5239" s="1" t="s">
        <v>49</v>
      </c>
      <c r="L5239" s="1">
        <v>-1</v>
      </c>
      <c r="M5239" s="1">
        <v>5</v>
      </c>
      <c r="N5239" s="6"/>
      <c r="O5239" s="6">
        <v>5</v>
      </c>
      <c r="P5239" s="6">
        <v>-351281.61</v>
      </c>
      <c r="R5239" s="31">
        <v>-5</v>
      </c>
      <c r="S5239" s="28">
        <v>44316</v>
      </c>
    </row>
    <row r="5240" spans="1:19" x14ac:dyDescent="0.2">
      <c r="A5240" s="29">
        <v>44691</v>
      </c>
      <c r="B5240" s="1" t="s">
        <v>178</v>
      </c>
      <c r="C5240" s="27">
        <v>44316</v>
      </c>
      <c r="J5240" s="1" t="s">
        <v>0</v>
      </c>
      <c r="K5240" s="1" t="s">
        <v>48</v>
      </c>
      <c r="N5240" s="6"/>
      <c r="O5240" s="6">
        <v>194.32</v>
      </c>
      <c r="P5240" s="6">
        <v>-351475.93</v>
      </c>
      <c r="R5240" s="31">
        <v>-194.32</v>
      </c>
      <c r="S5240" s="28">
        <v>44316</v>
      </c>
    </row>
    <row r="5241" spans="1:19" x14ac:dyDescent="0.2">
      <c r="A5241" s="29">
        <v>44605</v>
      </c>
      <c r="B5241" s="1" t="s">
        <v>200</v>
      </c>
      <c r="C5241" s="27">
        <v>44317</v>
      </c>
      <c r="D5241" s="1">
        <v>52751</v>
      </c>
      <c r="J5241" s="1" t="s">
        <v>0</v>
      </c>
      <c r="K5241" s="1" t="s">
        <v>49</v>
      </c>
      <c r="L5241" s="1">
        <v>-1</v>
      </c>
      <c r="M5241" s="1">
        <v>840</v>
      </c>
      <c r="N5241" s="6"/>
      <c r="O5241" s="6">
        <v>840</v>
      </c>
      <c r="P5241" s="6">
        <v>-352315.93</v>
      </c>
      <c r="R5241" s="31">
        <v>-840</v>
      </c>
      <c r="S5241" s="28">
        <v>44347</v>
      </c>
    </row>
    <row r="5242" spans="1:19" x14ac:dyDescent="0.2">
      <c r="A5242" s="29">
        <v>44605</v>
      </c>
      <c r="B5242" s="1" t="s">
        <v>200</v>
      </c>
      <c r="C5242" s="27">
        <v>44317</v>
      </c>
      <c r="D5242" s="1">
        <v>52751</v>
      </c>
      <c r="J5242" s="1" t="s">
        <v>0</v>
      </c>
      <c r="K5242" s="1" t="s">
        <v>49</v>
      </c>
      <c r="L5242" s="1">
        <v>-1</v>
      </c>
      <c r="M5242" s="1">
        <v>80</v>
      </c>
      <c r="N5242" s="6"/>
      <c r="O5242" s="6">
        <v>80</v>
      </c>
      <c r="P5242" s="6">
        <v>-352415.93</v>
      </c>
      <c r="R5242" s="31">
        <v>-80</v>
      </c>
      <c r="S5242" s="28">
        <v>44347</v>
      </c>
    </row>
    <row r="5243" spans="1:19" x14ac:dyDescent="0.2">
      <c r="A5243" s="29">
        <v>44605</v>
      </c>
      <c r="B5243" s="1" t="s">
        <v>200</v>
      </c>
      <c r="C5243" s="27">
        <v>44317</v>
      </c>
      <c r="D5243" s="1">
        <v>52751</v>
      </c>
      <c r="J5243" s="1" t="s">
        <v>0</v>
      </c>
      <c r="K5243" s="1" t="s">
        <v>49</v>
      </c>
      <c r="L5243" s="1">
        <v>-1</v>
      </c>
      <c r="M5243" s="1">
        <v>20</v>
      </c>
      <c r="N5243" s="6"/>
      <c r="O5243" s="6">
        <v>20</v>
      </c>
      <c r="P5243" s="6">
        <v>-352335.93</v>
      </c>
      <c r="R5243" s="31">
        <v>-20</v>
      </c>
      <c r="S5243" s="28">
        <v>44347</v>
      </c>
    </row>
    <row r="5244" spans="1:19" x14ac:dyDescent="0.2">
      <c r="A5244" s="29">
        <v>44606</v>
      </c>
      <c r="B5244" s="1" t="s">
        <v>200</v>
      </c>
      <c r="C5244" s="27">
        <v>44317</v>
      </c>
      <c r="D5244" s="1">
        <v>52752</v>
      </c>
      <c r="J5244" s="1" t="s">
        <v>0</v>
      </c>
      <c r="K5244" s="1" t="s">
        <v>49</v>
      </c>
      <c r="L5244" s="1">
        <v>-1</v>
      </c>
      <c r="M5244" s="1">
        <v>280</v>
      </c>
      <c r="N5244" s="6"/>
      <c r="O5244" s="6">
        <v>280</v>
      </c>
      <c r="P5244" s="6">
        <v>-352695.93</v>
      </c>
      <c r="R5244" s="31">
        <v>-280</v>
      </c>
      <c r="S5244" s="28">
        <v>44347</v>
      </c>
    </row>
    <row r="5245" spans="1:19" x14ac:dyDescent="0.2">
      <c r="A5245" s="29">
        <v>44606</v>
      </c>
      <c r="B5245" s="1" t="s">
        <v>200</v>
      </c>
      <c r="C5245" s="27">
        <v>44317</v>
      </c>
      <c r="D5245" s="1">
        <v>52752</v>
      </c>
      <c r="J5245" s="1" t="s">
        <v>0</v>
      </c>
      <c r="K5245" s="1" t="s">
        <v>49</v>
      </c>
      <c r="L5245" s="1">
        <v>-2</v>
      </c>
      <c r="M5245" s="1">
        <v>40</v>
      </c>
      <c r="N5245" s="6"/>
      <c r="O5245" s="6">
        <v>80</v>
      </c>
      <c r="P5245" s="6">
        <v>-352775.93</v>
      </c>
      <c r="R5245" s="31">
        <v>-80</v>
      </c>
      <c r="S5245" s="28">
        <v>44347</v>
      </c>
    </row>
    <row r="5246" spans="1:19" x14ac:dyDescent="0.2">
      <c r="A5246" s="29">
        <v>44607</v>
      </c>
      <c r="B5246" s="1" t="s">
        <v>200</v>
      </c>
      <c r="C5246" s="27">
        <v>44317</v>
      </c>
      <c r="D5246" s="1">
        <v>52753</v>
      </c>
      <c r="J5246" s="1" t="s">
        <v>0</v>
      </c>
      <c r="K5246" s="1" t="s">
        <v>49</v>
      </c>
      <c r="L5246" s="1">
        <v>-1</v>
      </c>
      <c r="M5246" s="1">
        <v>436</v>
      </c>
      <c r="N5246" s="6"/>
      <c r="O5246" s="6">
        <v>436</v>
      </c>
      <c r="P5246" s="6">
        <v>-353211.93</v>
      </c>
      <c r="R5246" s="31">
        <v>-436</v>
      </c>
      <c r="S5246" s="28">
        <v>44347</v>
      </c>
    </row>
    <row r="5247" spans="1:19" x14ac:dyDescent="0.2">
      <c r="A5247" s="29">
        <v>44607</v>
      </c>
      <c r="B5247" s="1" t="s">
        <v>200</v>
      </c>
      <c r="C5247" s="27">
        <v>44317</v>
      </c>
      <c r="D5247" s="1">
        <v>52753</v>
      </c>
      <c r="J5247" s="1" t="s">
        <v>0</v>
      </c>
      <c r="K5247" s="1" t="s">
        <v>49</v>
      </c>
      <c r="L5247" s="1">
        <v>-1</v>
      </c>
      <c r="M5247" s="1">
        <v>40</v>
      </c>
      <c r="N5247" s="6"/>
      <c r="O5247" s="6">
        <v>40</v>
      </c>
      <c r="P5247" s="6">
        <v>-353251.93</v>
      </c>
      <c r="R5247" s="31">
        <v>-40</v>
      </c>
      <c r="S5247" s="28">
        <v>44347</v>
      </c>
    </row>
    <row r="5248" spans="1:19" x14ac:dyDescent="0.2">
      <c r="A5248" s="29">
        <v>44608</v>
      </c>
      <c r="B5248" s="1" t="s">
        <v>200</v>
      </c>
      <c r="C5248" s="27">
        <v>44317</v>
      </c>
      <c r="D5248" s="1">
        <v>52754</v>
      </c>
      <c r="J5248" s="1" t="s">
        <v>0</v>
      </c>
      <c r="K5248" s="1" t="s">
        <v>49</v>
      </c>
      <c r="L5248" s="1">
        <v>-1</v>
      </c>
      <c r="M5248" s="1">
        <v>776</v>
      </c>
      <c r="N5248" s="6"/>
      <c r="O5248" s="6">
        <v>776</v>
      </c>
      <c r="P5248" s="6">
        <v>-354027.93</v>
      </c>
      <c r="R5248" s="31">
        <v>-776</v>
      </c>
      <c r="S5248" s="28">
        <v>44347</v>
      </c>
    </row>
    <row r="5249" spans="1:19" x14ac:dyDescent="0.2">
      <c r="A5249" s="29">
        <v>44608</v>
      </c>
      <c r="B5249" s="1" t="s">
        <v>200</v>
      </c>
      <c r="C5249" s="27">
        <v>44317</v>
      </c>
      <c r="D5249" s="1">
        <v>52754</v>
      </c>
      <c r="J5249" s="1" t="s">
        <v>0</v>
      </c>
      <c r="K5249" s="1" t="s">
        <v>49</v>
      </c>
      <c r="L5249" s="1">
        <v>-1</v>
      </c>
      <c r="M5249" s="1">
        <v>80</v>
      </c>
      <c r="N5249" s="6"/>
      <c r="O5249" s="6">
        <v>80</v>
      </c>
      <c r="P5249" s="6">
        <v>-354107.93</v>
      </c>
      <c r="R5249" s="31">
        <v>-80</v>
      </c>
      <c r="S5249" s="28">
        <v>44347</v>
      </c>
    </row>
    <row r="5250" spans="1:19" x14ac:dyDescent="0.2">
      <c r="A5250" s="29">
        <v>44609</v>
      </c>
      <c r="B5250" s="1" t="s">
        <v>200</v>
      </c>
      <c r="C5250" s="27">
        <v>44317</v>
      </c>
      <c r="D5250" s="1">
        <v>52755</v>
      </c>
      <c r="J5250" s="1" t="s">
        <v>0</v>
      </c>
      <c r="K5250" s="1" t="s">
        <v>49</v>
      </c>
      <c r="L5250" s="1">
        <v>-1</v>
      </c>
      <c r="M5250" s="1">
        <v>700</v>
      </c>
      <c r="N5250" s="6"/>
      <c r="O5250" s="6">
        <v>700</v>
      </c>
      <c r="P5250" s="6">
        <v>-354807.93</v>
      </c>
      <c r="R5250" s="31">
        <v>-700</v>
      </c>
      <c r="S5250" s="28">
        <v>44347</v>
      </c>
    </row>
    <row r="5251" spans="1:19" x14ac:dyDescent="0.2">
      <c r="A5251" s="29">
        <v>44609</v>
      </c>
      <c r="B5251" s="1" t="s">
        <v>200</v>
      </c>
      <c r="C5251" s="27">
        <v>44317</v>
      </c>
      <c r="D5251" s="1">
        <v>52755</v>
      </c>
      <c r="J5251" s="1" t="s">
        <v>0</v>
      </c>
      <c r="K5251" s="1" t="s">
        <v>49</v>
      </c>
      <c r="L5251" s="1">
        <v>-1</v>
      </c>
      <c r="M5251" s="1">
        <v>80</v>
      </c>
      <c r="N5251" s="6"/>
      <c r="O5251" s="6">
        <v>80</v>
      </c>
      <c r="P5251" s="6">
        <v>-354887.93</v>
      </c>
      <c r="R5251" s="31">
        <v>-80</v>
      </c>
      <c r="S5251" s="28">
        <v>44347</v>
      </c>
    </row>
    <row r="5252" spans="1:19" x14ac:dyDescent="0.2">
      <c r="A5252" s="29">
        <v>44609</v>
      </c>
      <c r="B5252" s="1" t="s">
        <v>200</v>
      </c>
      <c r="C5252" s="27">
        <v>44317</v>
      </c>
      <c r="D5252" s="1">
        <v>52755</v>
      </c>
      <c r="J5252" s="1" t="s">
        <v>0</v>
      </c>
      <c r="K5252" s="1" t="s">
        <v>49</v>
      </c>
      <c r="L5252" s="1">
        <v>-2</v>
      </c>
      <c r="M5252" s="1">
        <v>40</v>
      </c>
      <c r="N5252" s="6"/>
      <c r="O5252" s="6">
        <v>80</v>
      </c>
      <c r="P5252" s="6">
        <v>-354967.93</v>
      </c>
      <c r="R5252" s="31">
        <v>-80</v>
      </c>
      <c r="S5252" s="28">
        <v>44347</v>
      </c>
    </row>
    <row r="5253" spans="1:19" x14ac:dyDescent="0.2">
      <c r="A5253" s="29">
        <v>44610</v>
      </c>
      <c r="B5253" s="1" t="s">
        <v>200</v>
      </c>
      <c r="C5253" s="27">
        <v>44317</v>
      </c>
      <c r="D5253" s="1">
        <v>52756</v>
      </c>
      <c r="J5253" s="1" t="s">
        <v>0</v>
      </c>
      <c r="K5253" s="1" t="s">
        <v>49</v>
      </c>
      <c r="L5253" s="1">
        <v>-1</v>
      </c>
      <c r="M5253" s="1">
        <v>766</v>
      </c>
      <c r="N5253" s="6"/>
      <c r="O5253" s="6">
        <v>766</v>
      </c>
      <c r="P5253" s="6">
        <v>-355733.93</v>
      </c>
      <c r="R5253" s="31">
        <v>-766</v>
      </c>
      <c r="S5253" s="28">
        <v>44347</v>
      </c>
    </row>
    <row r="5254" spans="1:19" x14ac:dyDescent="0.2">
      <c r="A5254" s="29">
        <v>44610</v>
      </c>
      <c r="B5254" s="1" t="s">
        <v>200</v>
      </c>
      <c r="C5254" s="27">
        <v>44317</v>
      </c>
      <c r="D5254" s="1">
        <v>52756</v>
      </c>
      <c r="J5254" s="1" t="s">
        <v>0</v>
      </c>
      <c r="K5254" s="1" t="s">
        <v>49</v>
      </c>
      <c r="L5254" s="1">
        <v>-1</v>
      </c>
      <c r="M5254" s="1">
        <v>80</v>
      </c>
      <c r="N5254" s="6"/>
      <c r="O5254" s="6">
        <v>80</v>
      </c>
      <c r="P5254" s="6">
        <v>-355813.93</v>
      </c>
      <c r="R5254" s="31">
        <v>-80</v>
      </c>
      <c r="S5254" s="28">
        <v>44347</v>
      </c>
    </row>
    <row r="5255" spans="1:19" x14ac:dyDescent="0.2">
      <c r="A5255" s="29">
        <v>44611</v>
      </c>
      <c r="B5255" s="1" t="s">
        <v>200</v>
      </c>
      <c r="C5255" s="27">
        <v>44317</v>
      </c>
      <c r="D5255" s="1">
        <v>52757</v>
      </c>
      <c r="J5255" s="1" t="s">
        <v>0</v>
      </c>
      <c r="K5255" s="1" t="s">
        <v>49</v>
      </c>
      <c r="L5255" s="1">
        <v>-1</v>
      </c>
      <c r="M5255" s="1">
        <v>460</v>
      </c>
      <c r="N5255" s="6"/>
      <c r="O5255" s="6">
        <v>460</v>
      </c>
      <c r="P5255" s="6">
        <v>-356273.93</v>
      </c>
      <c r="R5255" s="31">
        <v>-460</v>
      </c>
      <c r="S5255" s="28">
        <v>44347</v>
      </c>
    </row>
    <row r="5256" spans="1:19" x14ac:dyDescent="0.2">
      <c r="A5256" s="29">
        <v>44611</v>
      </c>
      <c r="B5256" s="1" t="s">
        <v>200</v>
      </c>
      <c r="C5256" s="27">
        <v>44317</v>
      </c>
      <c r="D5256" s="1">
        <v>52757</v>
      </c>
      <c r="J5256" s="1" t="s">
        <v>0</v>
      </c>
      <c r="K5256" s="1" t="s">
        <v>49</v>
      </c>
      <c r="L5256" s="1">
        <v>-1</v>
      </c>
      <c r="M5256" s="1">
        <v>80</v>
      </c>
      <c r="N5256" s="6"/>
      <c r="O5256" s="6">
        <v>80</v>
      </c>
      <c r="P5256" s="6">
        <v>-356353.93</v>
      </c>
      <c r="R5256" s="31">
        <v>-80</v>
      </c>
      <c r="S5256" s="28">
        <v>44347</v>
      </c>
    </row>
    <row r="5257" spans="1:19" x14ac:dyDescent="0.2">
      <c r="A5257" s="29">
        <v>44612</v>
      </c>
      <c r="B5257" s="1" t="s">
        <v>200</v>
      </c>
      <c r="C5257" s="27">
        <v>44317</v>
      </c>
      <c r="D5257" s="1">
        <v>52758</v>
      </c>
      <c r="J5257" s="1" t="s">
        <v>0</v>
      </c>
      <c r="K5257" s="1" t="s">
        <v>49</v>
      </c>
      <c r="L5257" s="1">
        <v>-1</v>
      </c>
      <c r="M5257" s="1">
        <v>80</v>
      </c>
      <c r="N5257" s="6"/>
      <c r="O5257" s="6">
        <v>80</v>
      </c>
      <c r="P5257" s="6">
        <v>-356433.93</v>
      </c>
      <c r="R5257" s="31">
        <v>-80</v>
      </c>
      <c r="S5257" s="28">
        <v>44347</v>
      </c>
    </row>
    <row r="5258" spans="1:19" x14ac:dyDescent="0.2">
      <c r="A5258" s="29">
        <v>44613</v>
      </c>
      <c r="B5258" s="1" t="s">
        <v>200</v>
      </c>
      <c r="C5258" s="27">
        <v>44317</v>
      </c>
      <c r="D5258" s="1">
        <v>52759</v>
      </c>
      <c r="J5258" s="1" t="s">
        <v>0</v>
      </c>
      <c r="K5258" s="1" t="s">
        <v>49</v>
      </c>
      <c r="L5258" s="1">
        <v>-1</v>
      </c>
      <c r="M5258" s="1">
        <v>216</v>
      </c>
      <c r="N5258" s="6"/>
      <c r="O5258" s="6">
        <v>216</v>
      </c>
      <c r="P5258" s="6">
        <v>-356649.93</v>
      </c>
      <c r="R5258" s="31">
        <v>-216</v>
      </c>
      <c r="S5258" s="28">
        <v>44347</v>
      </c>
    </row>
    <row r="5259" spans="1:19" x14ac:dyDescent="0.2">
      <c r="A5259" s="29">
        <v>44613</v>
      </c>
      <c r="B5259" s="1" t="s">
        <v>200</v>
      </c>
      <c r="C5259" s="27">
        <v>44317</v>
      </c>
      <c r="D5259" s="1">
        <v>52759</v>
      </c>
      <c r="J5259" s="1" t="s">
        <v>0</v>
      </c>
      <c r="K5259" s="1" t="s">
        <v>49</v>
      </c>
      <c r="L5259" s="1">
        <v>-1</v>
      </c>
      <c r="M5259" s="1">
        <v>80</v>
      </c>
      <c r="N5259" s="6"/>
      <c r="O5259" s="6">
        <v>80</v>
      </c>
      <c r="P5259" s="6">
        <v>-356729.93</v>
      </c>
      <c r="R5259" s="31">
        <v>-80</v>
      </c>
      <c r="S5259" s="28">
        <v>44347</v>
      </c>
    </row>
    <row r="5260" spans="1:19" x14ac:dyDescent="0.2">
      <c r="A5260" s="29">
        <v>44614</v>
      </c>
      <c r="B5260" s="1" t="s">
        <v>200</v>
      </c>
      <c r="C5260" s="27">
        <v>44317</v>
      </c>
      <c r="D5260" s="1">
        <v>52760</v>
      </c>
      <c r="J5260" s="1" t="s">
        <v>0</v>
      </c>
      <c r="K5260" s="1" t="s">
        <v>49</v>
      </c>
      <c r="L5260" s="1">
        <v>-1</v>
      </c>
      <c r="M5260" s="1">
        <v>442</v>
      </c>
      <c r="N5260" s="6"/>
      <c r="O5260" s="6">
        <v>442</v>
      </c>
      <c r="P5260" s="6">
        <v>-357171.93</v>
      </c>
      <c r="R5260" s="31">
        <v>-442</v>
      </c>
      <c r="S5260" s="28">
        <v>44347</v>
      </c>
    </row>
    <row r="5261" spans="1:19" x14ac:dyDescent="0.2">
      <c r="A5261" s="29">
        <v>44614</v>
      </c>
      <c r="B5261" s="1" t="s">
        <v>200</v>
      </c>
      <c r="C5261" s="27">
        <v>44317</v>
      </c>
      <c r="D5261" s="1">
        <v>52760</v>
      </c>
      <c r="J5261" s="1" t="s">
        <v>0</v>
      </c>
      <c r="K5261" s="1" t="s">
        <v>49</v>
      </c>
      <c r="L5261" s="1">
        <v>-2</v>
      </c>
      <c r="M5261" s="1">
        <v>40</v>
      </c>
      <c r="N5261" s="6"/>
      <c r="O5261" s="6">
        <v>80</v>
      </c>
      <c r="P5261" s="6">
        <v>-357251.93</v>
      </c>
      <c r="R5261" s="31">
        <v>-80</v>
      </c>
      <c r="S5261" s="28">
        <v>44347</v>
      </c>
    </row>
    <row r="5262" spans="1:19" x14ac:dyDescent="0.2">
      <c r="A5262" s="29">
        <v>44614</v>
      </c>
      <c r="B5262" s="1" t="s">
        <v>200</v>
      </c>
      <c r="C5262" s="27">
        <v>44317</v>
      </c>
      <c r="D5262" s="1">
        <v>52760</v>
      </c>
      <c r="J5262" s="1" t="s">
        <v>0</v>
      </c>
      <c r="K5262" s="1" t="s">
        <v>49</v>
      </c>
      <c r="L5262" s="1">
        <v>-1</v>
      </c>
      <c r="M5262" s="1">
        <v>80</v>
      </c>
      <c r="N5262" s="6"/>
      <c r="O5262" s="6">
        <v>80</v>
      </c>
      <c r="P5262" s="6">
        <v>-357331.93</v>
      </c>
      <c r="R5262" s="31">
        <v>-80</v>
      </c>
      <c r="S5262" s="28">
        <v>44347</v>
      </c>
    </row>
    <row r="5263" spans="1:19" x14ac:dyDescent="0.2">
      <c r="A5263" s="29">
        <v>44615</v>
      </c>
      <c r="B5263" s="1" t="s">
        <v>200</v>
      </c>
      <c r="C5263" s="27">
        <v>44317</v>
      </c>
      <c r="D5263" s="1">
        <v>52761</v>
      </c>
      <c r="J5263" s="1" t="s">
        <v>0</v>
      </c>
      <c r="K5263" s="1" t="s">
        <v>49</v>
      </c>
      <c r="L5263" s="1">
        <v>-1</v>
      </c>
      <c r="M5263" s="1">
        <v>1100</v>
      </c>
      <c r="N5263" s="6"/>
      <c r="O5263" s="6">
        <v>1100</v>
      </c>
      <c r="P5263" s="6">
        <v>-358431.93</v>
      </c>
      <c r="R5263" s="31">
        <v>-1100</v>
      </c>
      <c r="S5263" s="28">
        <v>44347</v>
      </c>
    </row>
    <row r="5264" spans="1:19" x14ac:dyDescent="0.2">
      <c r="A5264" s="29">
        <v>44616</v>
      </c>
      <c r="B5264" s="1" t="s">
        <v>200</v>
      </c>
      <c r="C5264" s="27">
        <v>44317</v>
      </c>
      <c r="D5264" s="1">
        <v>52762</v>
      </c>
      <c r="J5264" s="1" t="s">
        <v>0</v>
      </c>
      <c r="K5264" s="1" t="s">
        <v>49</v>
      </c>
      <c r="L5264" s="1">
        <v>-1</v>
      </c>
      <c r="M5264" s="1">
        <v>386</v>
      </c>
      <c r="N5264" s="6"/>
      <c r="O5264" s="6">
        <v>386</v>
      </c>
      <c r="P5264" s="6">
        <v>-358817.93</v>
      </c>
      <c r="R5264" s="31">
        <v>-386</v>
      </c>
      <c r="S5264" s="28">
        <v>44347</v>
      </c>
    </row>
    <row r="5265" spans="1:19" x14ac:dyDescent="0.2">
      <c r="A5265" s="29">
        <v>44616</v>
      </c>
      <c r="B5265" s="1" t="s">
        <v>200</v>
      </c>
      <c r="C5265" s="27">
        <v>44317</v>
      </c>
      <c r="D5265" s="1">
        <v>52762</v>
      </c>
      <c r="J5265" s="1" t="s">
        <v>0</v>
      </c>
      <c r="K5265" s="1" t="s">
        <v>49</v>
      </c>
      <c r="L5265" s="1">
        <v>-1</v>
      </c>
      <c r="M5265" s="1">
        <v>80</v>
      </c>
      <c r="N5265" s="6"/>
      <c r="O5265" s="6">
        <v>80</v>
      </c>
      <c r="P5265" s="6">
        <v>-358897.93</v>
      </c>
      <c r="R5265" s="31">
        <v>-80</v>
      </c>
      <c r="S5265" s="28">
        <v>44347</v>
      </c>
    </row>
    <row r="5266" spans="1:19" x14ac:dyDescent="0.2">
      <c r="A5266" s="29">
        <v>44617</v>
      </c>
      <c r="B5266" s="1" t="s">
        <v>200</v>
      </c>
      <c r="C5266" s="27">
        <v>44317</v>
      </c>
      <c r="D5266" s="1">
        <v>52763</v>
      </c>
      <c r="J5266" s="1" t="s">
        <v>0</v>
      </c>
      <c r="K5266" s="1" t="s">
        <v>49</v>
      </c>
      <c r="L5266" s="1">
        <v>-1</v>
      </c>
      <c r="M5266" s="1">
        <v>380</v>
      </c>
      <c r="N5266" s="6"/>
      <c r="O5266" s="6">
        <v>380</v>
      </c>
      <c r="P5266" s="6">
        <v>-359277.93</v>
      </c>
      <c r="R5266" s="31">
        <v>-380</v>
      </c>
      <c r="S5266" s="28">
        <v>44347</v>
      </c>
    </row>
    <row r="5267" spans="1:19" x14ac:dyDescent="0.2">
      <c r="A5267" s="29">
        <v>44618</v>
      </c>
      <c r="B5267" s="1" t="s">
        <v>200</v>
      </c>
      <c r="C5267" s="27">
        <v>44317</v>
      </c>
      <c r="D5267" s="1">
        <v>52764</v>
      </c>
      <c r="J5267" s="1" t="s">
        <v>0</v>
      </c>
      <c r="K5267" s="1" t="s">
        <v>49</v>
      </c>
      <c r="L5267" s="1">
        <v>-1</v>
      </c>
      <c r="M5267" s="1">
        <v>496</v>
      </c>
      <c r="N5267" s="6"/>
      <c r="O5267" s="6">
        <v>496</v>
      </c>
      <c r="P5267" s="6">
        <v>-359773.93</v>
      </c>
      <c r="R5267" s="31">
        <v>-496</v>
      </c>
      <c r="S5267" s="28">
        <v>44347</v>
      </c>
    </row>
    <row r="5268" spans="1:19" x14ac:dyDescent="0.2">
      <c r="A5268" s="29">
        <v>44618</v>
      </c>
      <c r="B5268" s="1" t="s">
        <v>200</v>
      </c>
      <c r="C5268" s="27">
        <v>44317</v>
      </c>
      <c r="D5268" s="1">
        <v>52764</v>
      </c>
      <c r="J5268" s="1" t="s">
        <v>0</v>
      </c>
      <c r="K5268" s="1" t="s">
        <v>49</v>
      </c>
      <c r="L5268" s="1">
        <v>-1</v>
      </c>
      <c r="M5268" s="1">
        <v>80</v>
      </c>
      <c r="N5268" s="6"/>
      <c r="O5268" s="6">
        <v>80</v>
      </c>
      <c r="P5268" s="6">
        <v>-359853.93</v>
      </c>
      <c r="R5268" s="31">
        <v>-80</v>
      </c>
      <c r="S5268" s="28">
        <v>44347</v>
      </c>
    </row>
    <row r="5269" spans="1:19" x14ac:dyDescent="0.2">
      <c r="A5269" s="29">
        <v>44619</v>
      </c>
      <c r="B5269" s="1" t="s">
        <v>200</v>
      </c>
      <c r="C5269" s="27">
        <v>44317</v>
      </c>
      <c r="D5269" s="1">
        <v>52765</v>
      </c>
      <c r="J5269" s="1" t="s">
        <v>0</v>
      </c>
      <c r="K5269" s="1" t="s">
        <v>49</v>
      </c>
      <c r="L5269" s="1">
        <v>-1</v>
      </c>
      <c r="M5269" s="1">
        <v>500</v>
      </c>
      <c r="N5269" s="6"/>
      <c r="O5269" s="6">
        <v>500</v>
      </c>
      <c r="P5269" s="6">
        <v>-360353.93</v>
      </c>
      <c r="R5269" s="31">
        <v>-500</v>
      </c>
      <c r="S5269" s="28">
        <v>44347</v>
      </c>
    </row>
    <row r="5270" spans="1:19" x14ac:dyDescent="0.2">
      <c r="A5270" s="29">
        <v>44620</v>
      </c>
      <c r="B5270" s="1" t="s">
        <v>200</v>
      </c>
      <c r="C5270" s="27">
        <v>44317</v>
      </c>
      <c r="D5270" s="1">
        <v>52766</v>
      </c>
      <c r="J5270" s="1" t="s">
        <v>0</v>
      </c>
      <c r="K5270" s="1" t="s">
        <v>49</v>
      </c>
      <c r="L5270" s="1">
        <v>-1</v>
      </c>
      <c r="M5270" s="1">
        <v>156</v>
      </c>
      <c r="N5270" s="6"/>
      <c r="O5270" s="6">
        <v>156</v>
      </c>
      <c r="P5270" s="6">
        <v>-360509.93</v>
      </c>
      <c r="R5270" s="31">
        <v>-156</v>
      </c>
      <c r="S5270" s="28">
        <v>44347</v>
      </c>
    </row>
    <row r="5271" spans="1:19" x14ac:dyDescent="0.2">
      <c r="A5271" s="29">
        <v>44620</v>
      </c>
      <c r="B5271" s="1" t="s">
        <v>200</v>
      </c>
      <c r="C5271" s="27">
        <v>44317</v>
      </c>
      <c r="D5271" s="1">
        <v>52766</v>
      </c>
      <c r="J5271" s="1" t="s">
        <v>0</v>
      </c>
      <c r="K5271" s="1" t="s">
        <v>49</v>
      </c>
      <c r="L5271" s="1">
        <v>-2</v>
      </c>
      <c r="M5271" s="1">
        <v>40</v>
      </c>
      <c r="N5271" s="6"/>
      <c r="O5271" s="6">
        <v>80</v>
      </c>
      <c r="P5271" s="6">
        <v>-360589.93</v>
      </c>
      <c r="R5271" s="31">
        <v>-80</v>
      </c>
      <c r="S5271" s="28">
        <v>44347</v>
      </c>
    </row>
    <row r="5272" spans="1:19" x14ac:dyDescent="0.2">
      <c r="A5272" s="29">
        <v>44620</v>
      </c>
      <c r="B5272" s="1" t="s">
        <v>200</v>
      </c>
      <c r="C5272" s="27">
        <v>44317</v>
      </c>
      <c r="D5272" s="1">
        <v>52766</v>
      </c>
      <c r="J5272" s="1" t="s">
        <v>0</v>
      </c>
      <c r="K5272" s="1" t="s">
        <v>49</v>
      </c>
      <c r="L5272" s="1">
        <v>-0.25</v>
      </c>
      <c r="M5272" s="1">
        <v>110</v>
      </c>
      <c r="N5272" s="6"/>
      <c r="O5272" s="6">
        <v>27.5</v>
      </c>
      <c r="P5272" s="6">
        <v>-395933.05</v>
      </c>
      <c r="R5272" s="31">
        <v>-27.5</v>
      </c>
      <c r="S5272" s="28">
        <v>44347</v>
      </c>
    </row>
    <row r="5273" spans="1:19" x14ac:dyDescent="0.2">
      <c r="A5273" s="29">
        <v>44621</v>
      </c>
      <c r="B5273" s="1" t="s">
        <v>200</v>
      </c>
      <c r="C5273" s="27">
        <v>44317</v>
      </c>
      <c r="D5273" s="1">
        <v>52767</v>
      </c>
      <c r="J5273" s="1" t="s">
        <v>0</v>
      </c>
      <c r="K5273" s="1" t="s">
        <v>49</v>
      </c>
      <c r="L5273" s="1">
        <v>-1</v>
      </c>
      <c r="M5273" s="1">
        <v>1728</v>
      </c>
      <c r="N5273" s="6"/>
      <c r="O5273" s="6">
        <v>1728</v>
      </c>
      <c r="P5273" s="6">
        <v>-362317.93</v>
      </c>
      <c r="R5273" s="31">
        <v>-1728</v>
      </c>
      <c r="S5273" s="28">
        <v>44347</v>
      </c>
    </row>
    <row r="5274" spans="1:19" x14ac:dyDescent="0.2">
      <c r="A5274" s="29">
        <v>44621</v>
      </c>
      <c r="B5274" s="1" t="s">
        <v>200</v>
      </c>
      <c r="C5274" s="27">
        <v>44317</v>
      </c>
      <c r="D5274" s="1">
        <v>52767</v>
      </c>
      <c r="J5274" s="1" t="s">
        <v>0</v>
      </c>
      <c r="K5274" s="1" t="s">
        <v>49</v>
      </c>
      <c r="L5274" s="1">
        <v>-2</v>
      </c>
      <c r="M5274" s="1">
        <v>80</v>
      </c>
      <c r="N5274" s="6"/>
      <c r="O5274" s="6">
        <v>160</v>
      </c>
      <c r="P5274" s="6">
        <v>-362477.93</v>
      </c>
      <c r="R5274" s="31">
        <v>-160</v>
      </c>
      <c r="S5274" s="28">
        <v>44347</v>
      </c>
    </row>
    <row r="5275" spans="1:19" x14ac:dyDescent="0.2">
      <c r="A5275" s="29">
        <v>44622</v>
      </c>
      <c r="B5275" s="1" t="s">
        <v>200</v>
      </c>
      <c r="C5275" s="27">
        <v>44317</v>
      </c>
      <c r="D5275" s="1">
        <v>52768</v>
      </c>
      <c r="J5275" s="1" t="s">
        <v>0</v>
      </c>
      <c r="K5275" s="1" t="s">
        <v>49</v>
      </c>
      <c r="L5275" s="1">
        <v>-1</v>
      </c>
      <c r="M5275" s="1">
        <v>318</v>
      </c>
      <c r="N5275" s="6"/>
      <c r="O5275" s="6">
        <v>318</v>
      </c>
      <c r="P5275" s="6">
        <v>-362795.93</v>
      </c>
      <c r="R5275" s="31">
        <v>-318</v>
      </c>
      <c r="S5275" s="28">
        <v>44347</v>
      </c>
    </row>
    <row r="5276" spans="1:19" x14ac:dyDescent="0.2">
      <c r="A5276" s="29">
        <v>44622</v>
      </c>
      <c r="B5276" s="1" t="s">
        <v>200</v>
      </c>
      <c r="C5276" s="27">
        <v>44317</v>
      </c>
      <c r="D5276" s="1">
        <v>52768</v>
      </c>
      <c r="J5276" s="1" t="s">
        <v>0</v>
      </c>
      <c r="K5276" s="1" t="s">
        <v>49</v>
      </c>
      <c r="L5276" s="1">
        <v>-2</v>
      </c>
      <c r="M5276" s="1">
        <v>40</v>
      </c>
      <c r="N5276" s="6"/>
      <c r="O5276" s="6">
        <v>80</v>
      </c>
      <c r="P5276" s="6">
        <v>-362875.93</v>
      </c>
      <c r="R5276" s="31">
        <v>-80</v>
      </c>
      <c r="S5276" s="28">
        <v>44347</v>
      </c>
    </row>
    <row r="5277" spans="1:19" x14ac:dyDescent="0.2">
      <c r="A5277" s="29">
        <v>44623</v>
      </c>
      <c r="B5277" s="1" t="s">
        <v>200</v>
      </c>
      <c r="C5277" s="27">
        <v>44317</v>
      </c>
      <c r="D5277" s="1">
        <v>52769</v>
      </c>
      <c r="J5277" s="1" t="s">
        <v>0</v>
      </c>
      <c r="K5277" s="1" t="s">
        <v>49</v>
      </c>
      <c r="L5277" s="1">
        <v>-1</v>
      </c>
      <c r="M5277" s="1">
        <v>1292</v>
      </c>
      <c r="N5277" s="6"/>
      <c r="O5277" s="6">
        <v>1292</v>
      </c>
      <c r="P5277" s="6">
        <v>-364167.93</v>
      </c>
      <c r="R5277" s="31">
        <v>-1292</v>
      </c>
      <c r="S5277" s="28">
        <v>44347</v>
      </c>
    </row>
    <row r="5278" spans="1:19" x14ac:dyDescent="0.2">
      <c r="A5278" s="29">
        <v>44623</v>
      </c>
      <c r="B5278" s="1" t="s">
        <v>200</v>
      </c>
      <c r="C5278" s="27">
        <v>44317</v>
      </c>
      <c r="D5278" s="1">
        <v>52769</v>
      </c>
      <c r="J5278" s="1" t="s">
        <v>0</v>
      </c>
      <c r="K5278" s="1" t="s">
        <v>49</v>
      </c>
      <c r="L5278" s="1">
        <v>-1</v>
      </c>
      <c r="M5278" s="1">
        <v>574</v>
      </c>
      <c r="N5278" s="6"/>
      <c r="O5278" s="6">
        <v>574</v>
      </c>
      <c r="P5278" s="6">
        <v>-365081.93</v>
      </c>
      <c r="R5278" s="31">
        <v>-574</v>
      </c>
      <c r="S5278" s="28">
        <v>44347</v>
      </c>
    </row>
    <row r="5279" spans="1:19" x14ac:dyDescent="0.2">
      <c r="A5279" s="29">
        <v>44623</v>
      </c>
      <c r="B5279" s="1" t="s">
        <v>200</v>
      </c>
      <c r="C5279" s="27">
        <v>44317</v>
      </c>
      <c r="D5279" s="1">
        <v>52769</v>
      </c>
      <c r="J5279" s="1" t="s">
        <v>0</v>
      </c>
      <c r="K5279" s="1" t="s">
        <v>49</v>
      </c>
      <c r="L5279" s="1">
        <v>-4</v>
      </c>
      <c r="M5279" s="1">
        <v>80</v>
      </c>
      <c r="N5279" s="6"/>
      <c r="O5279" s="6">
        <v>320</v>
      </c>
      <c r="P5279" s="6">
        <v>-364487.93</v>
      </c>
      <c r="R5279" s="31">
        <v>-320</v>
      </c>
      <c r="S5279" s="28">
        <v>44347</v>
      </c>
    </row>
    <row r="5280" spans="1:19" x14ac:dyDescent="0.2">
      <c r="A5280" s="29">
        <v>44623</v>
      </c>
      <c r="B5280" s="1" t="s">
        <v>200</v>
      </c>
      <c r="C5280" s="27">
        <v>44317</v>
      </c>
      <c r="D5280" s="1">
        <v>52769</v>
      </c>
      <c r="J5280" s="1" t="s">
        <v>0</v>
      </c>
      <c r="K5280" s="1" t="s">
        <v>49</v>
      </c>
      <c r="L5280" s="1">
        <v>-1</v>
      </c>
      <c r="M5280" s="1">
        <v>20</v>
      </c>
      <c r="N5280" s="6"/>
      <c r="O5280" s="6">
        <v>20</v>
      </c>
      <c r="P5280" s="6">
        <v>-364507.93</v>
      </c>
      <c r="R5280" s="31">
        <v>-20</v>
      </c>
      <c r="S5280" s="28">
        <v>44347</v>
      </c>
    </row>
    <row r="5281" spans="1:19" x14ac:dyDescent="0.2">
      <c r="A5281" s="29">
        <v>44624</v>
      </c>
      <c r="B5281" s="1" t="s">
        <v>200</v>
      </c>
      <c r="C5281" s="27">
        <v>44317</v>
      </c>
      <c r="D5281" s="1">
        <v>52770</v>
      </c>
      <c r="J5281" s="1" t="s">
        <v>0</v>
      </c>
      <c r="K5281" s="1" t="s">
        <v>49</v>
      </c>
      <c r="L5281" s="1">
        <v>-1</v>
      </c>
      <c r="M5281" s="1">
        <v>1142</v>
      </c>
      <c r="N5281" s="6"/>
      <c r="O5281" s="6">
        <v>1142</v>
      </c>
      <c r="P5281" s="6">
        <v>-366223.93</v>
      </c>
      <c r="R5281" s="31">
        <v>-1142</v>
      </c>
      <c r="S5281" s="28">
        <v>44347</v>
      </c>
    </row>
    <row r="5282" spans="1:19" x14ac:dyDescent="0.2">
      <c r="A5282" s="29">
        <v>44624</v>
      </c>
      <c r="B5282" s="1" t="s">
        <v>200</v>
      </c>
      <c r="C5282" s="27">
        <v>44317</v>
      </c>
      <c r="D5282" s="1">
        <v>52770</v>
      </c>
      <c r="J5282" s="1" t="s">
        <v>0</v>
      </c>
      <c r="K5282" s="1" t="s">
        <v>49</v>
      </c>
      <c r="L5282" s="1">
        <v>-2</v>
      </c>
      <c r="M5282" s="1">
        <v>80</v>
      </c>
      <c r="N5282" s="6"/>
      <c r="O5282" s="6">
        <v>160</v>
      </c>
      <c r="P5282" s="6">
        <v>-366383.93</v>
      </c>
      <c r="R5282" s="31">
        <v>-160</v>
      </c>
      <c r="S5282" s="28">
        <v>44347</v>
      </c>
    </row>
    <row r="5283" spans="1:19" x14ac:dyDescent="0.2">
      <c r="A5283" s="29">
        <v>44625</v>
      </c>
      <c r="B5283" s="1" t="s">
        <v>200</v>
      </c>
      <c r="C5283" s="27">
        <v>44317</v>
      </c>
      <c r="D5283" s="1">
        <v>52771</v>
      </c>
      <c r="J5283" s="1" t="s">
        <v>0</v>
      </c>
      <c r="K5283" s="1" t="s">
        <v>49</v>
      </c>
      <c r="L5283" s="1">
        <v>-1</v>
      </c>
      <c r="M5283" s="1">
        <v>1230</v>
      </c>
      <c r="N5283" s="6"/>
      <c r="O5283" s="6">
        <v>1230</v>
      </c>
      <c r="P5283" s="6">
        <v>-367613.93</v>
      </c>
      <c r="R5283" s="31">
        <v>-1230</v>
      </c>
      <c r="S5283" s="28">
        <v>44347</v>
      </c>
    </row>
    <row r="5284" spans="1:19" x14ac:dyDescent="0.2">
      <c r="A5284" s="29">
        <v>44625</v>
      </c>
      <c r="B5284" s="1" t="s">
        <v>200</v>
      </c>
      <c r="C5284" s="27">
        <v>44317</v>
      </c>
      <c r="D5284" s="1">
        <v>52771</v>
      </c>
      <c r="J5284" s="1" t="s">
        <v>0</v>
      </c>
      <c r="K5284" s="1" t="s">
        <v>49</v>
      </c>
      <c r="L5284" s="1">
        <v>-2</v>
      </c>
      <c r="M5284" s="1">
        <v>80</v>
      </c>
      <c r="N5284" s="6"/>
      <c r="O5284" s="6">
        <v>160</v>
      </c>
      <c r="P5284" s="6">
        <v>-367773.93</v>
      </c>
      <c r="R5284" s="31">
        <v>-160</v>
      </c>
      <c r="S5284" s="28">
        <v>44347</v>
      </c>
    </row>
    <row r="5285" spans="1:19" x14ac:dyDescent="0.2">
      <c r="A5285" s="29">
        <v>44626</v>
      </c>
      <c r="B5285" s="1" t="s">
        <v>200</v>
      </c>
      <c r="C5285" s="27">
        <v>44317</v>
      </c>
      <c r="D5285" s="1">
        <v>52772</v>
      </c>
      <c r="J5285" s="1" t="s">
        <v>0</v>
      </c>
      <c r="K5285" s="1" t="s">
        <v>49</v>
      </c>
      <c r="L5285" s="1">
        <v>-1</v>
      </c>
      <c r="M5285" s="1">
        <v>574</v>
      </c>
      <c r="N5285" s="6"/>
      <c r="O5285" s="6">
        <v>574</v>
      </c>
      <c r="P5285" s="6">
        <v>-368709.55</v>
      </c>
      <c r="R5285" s="31">
        <v>-574</v>
      </c>
      <c r="S5285" s="28">
        <v>44347</v>
      </c>
    </row>
    <row r="5286" spans="1:19" x14ac:dyDescent="0.2">
      <c r="A5286" s="29">
        <v>44626</v>
      </c>
      <c r="B5286" s="1" t="s">
        <v>200</v>
      </c>
      <c r="C5286" s="27">
        <v>44317</v>
      </c>
      <c r="D5286" s="1">
        <v>52772</v>
      </c>
      <c r="J5286" s="1" t="s">
        <v>0</v>
      </c>
      <c r="K5286" s="1" t="s">
        <v>49</v>
      </c>
      <c r="L5286" s="1">
        <v>-1</v>
      </c>
      <c r="M5286" s="1">
        <v>361.62</v>
      </c>
      <c r="N5286" s="6"/>
      <c r="O5286" s="6">
        <v>361.62</v>
      </c>
      <c r="P5286" s="6">
        <v>-368135.55</v>
      </c>
      <c r="R5286" s="31">
        <v>-361.62</v>
      </c>
      <c r="S5286" s="28">
        <v>44347</v>
      </c>
    </row>
    <row r="5287" spans="1:19" x14ac:dyDescent="0.2">
      <c r="A5287" s="29">
        <v>44627</v>
      </c>
      <c r="B5287" s="1" t="s">
        <v>200</v>
      </c>
      <c r="C5287" s="27">
        <v>44317</v>
      </c>
      <c r="D5287" s="1">
        <v>52773</v>
      </c>
      <c r="J5287" s="1" t="s">
        <v>0</v>
      </c>
      <c r="K5287" s="1" t="s">
        <v>49</v>
      </c>
      <c r="L5287" s="1">
        <v>-1</v>
      </c>
      <c r="M5287" s="1">
        <v>300</v>
      </c>
      <c r="N5287" s="6"/>
      <c r="O5287" s="6">
        <v>300</v>
      </c>
      <c r="P5287" s="6">
        <v>-369009.55</v>
      </c>
      <c r="R5287" s="31">
        <v>-300</v>
      </c>
      <c r="S5287" s="28">
        <v>44347</v>
      </c>
    </row>
    <row r="5288" spans="1:19" x14ac:dyDescent="0.2">
      <c r="A5288" s="29">
        <v>44628</v>
      </c>
      <c r="B5288" s="1" t="s">
        <v>200</v>
      </c>
      <c r="C5288" s="27">
        <v>44317</v>
      </c>
      <c r="D5288" s="1">
        <v>52774</v>
      </c>
      <c r="J5288" s="1" t="s">
        <v>0</v>
      </c>
      <c r="K5288" s="1" t="s">
        <v>49</v>
      </c>
      <c r="L5288" s="1">
        <v>-1</v>
      </c>
      <c r="M5288" s="1">
        <v>300</v>
      </c>
      <c r="N5288" s="6"/>
      <c r="O5288" s="6">
        <v>300</v>
      </c>
      <c r="P5288" s="6">
        <v>-369309.55</v>
      </c>
      <c r="R5288" s="31">
        <v>-300</v>
      </c>
      <c r="S5288" s="28">
        <v>44347</v>
      </c>
    </row>
    <row r="5289" spans="1:19" x14ac:dyDescent="0.2">
      <c r="A5289" s="29">
        <v>44628</v>
      </c>
      <c r="B5289" s="1" t="s">
        <v>200</v>
      </c>
      <c r="C5289" s="27">
        <v>44317</v>
      </c>
      <c r="D5289" s="1">
        <v>52774</v>
      </c>
      <c r="J5289" s="1" t="s">
        <v>0</v>
      </c>
      <c r="K5289" s="1" t="s">
        <v>49</v>
      </c>
      <c r="L5289" s="1">
        <v>-1</v>
      </c>
      <c r="M5289" s="1">
        <v>80</v>
      </c>
      <c r="N5289" s="6"/>
      <c r="O5289" s="6">
        <v>80</v>
      </c>
      <c r="P5289" s="6">
        <v>-369389.55</v>
      </c>
      <c r="R5289" s="31">
        <v>-80</v>
      </c>
      <c r="S5289" s="28">
        <v>44347</v>
      </c>
    </row>
    <row r="5290" spans="1:19" x14ac:dyDescent="0.2">
      <c r="A5290" s="29">
        <v>44629</v>
      </c>
      <c r="B5290" s="1" t="s">
        <v>200</v>
      </c>
      <c r="C5290" s="27">
        <v>44317</v>
      </c>
      <c r="D5290" s="1">
        <v>52775</v>
      </c>
      <c r="J5290" s="1" t="s">
        <v>0</v>
      </c>
      <c r="K5290" s="1" t="s">
        <v>49</v>
      </c>
      <c r="L5290" s="1">
        <v>-1</v>
      </c>
      <c r="M5290" s="1">
        <v>1720</v>
      </c>
      <c r="N5290" s="6"/>
      <c r="O5290" s="6">
        <v>1720</v>
      </c>
      <c r="P5290" s="6">
        <v>-371109.55</v>
      </c>
      <c r="R5290" s="31">
        <v>-1720</v>
      </c>
      <c r="S5290" s="28">
        <v>44347</v>
      </c>
    </row>
    <row r="5291" spans="1:19" x14ac:dyDescent="0.2">
      <c r="A5291" s="29">
        <v>44629</v>
      </c>
      <c r="B5291" s="1" t="s">
        <v>200</v>
      </c>
      <c r="C5291" s="27">
        <v>44317</v>
      </c>
      <c r="D5291" s="1">
        <v>52775</v>
      </c>
      <c r="J5291" s="1" t="s">
        <v>0</v>
      </c>
      <c r="K5291" s="1" t="s">
        <v>49</v>
      </c>
      <c r="L5291" s="1">
        <v>-1</v>
      </c>
      <c r="M5291" s="1">
        <v>80</v>
      </c>
      <c r="N5291" s="6"/>
      <c r="O5291" s="6">
        <v>80</v>
      </c>
      <c r="P5291" s="6">
        <v>-371189.55</v>
      </c>
      <c r="R5291" s="31">
        <v>-80</v>
      </c>
      <c r="S5291" s="28">
        <v>44347</v>
      </c>
    </row>
    <row r="5292" spans="1:19" x14ac:dyDescent="0.2">
      <c r="A5292" s="29">
        <v>44630</v>
      </c>
      <c r="B5292" s="1" t="s">
        <v>200</v>
      </c>
      <c r="C5292" s="27">
        <v>44317</v>
      </c>
      <c r="D5292" s="1">
        <v>52776</v>
      </c>
      <c r="J5292" s="1" t="s">
        <v>0</v>
      </c>
      <c r="K5292" s="1" t="s">
        <v>49</v>
      </c>
      <c r="L5292" s="1">
        <v>-1</v>
      </c>
      <c r="M5292" s="1">
        <v>2892</v>
      </c>
      <c r="N5292" s="6"/>
      <c r="O5292" s="6">
        <v>2892</v>
      </c>
      <c r="P5292" s="6">
        <v>-374081.55</v>
      </c>
      <c r="R5292" s="31">
        <v>-2892</v>
      </c>
      <c r="S5292" s="28">
        <v>44347</v>
      </c>
    </row>
    <row r="5293" spans="1:19" x14ac:dyDescent="0.2">
      <c r="A5293" s="29">
        <v>44630</v>
      </c>
      <c r="B5293" s="1" t="s">
        <v>200</v>
      </c>
      <c r="C5293" s="27">
        <v>44317</v>
      </c>
      <c r="D5293" s="1">
        <v>52776</v>
      </c>
      <c r="J5293" s="1" t="s">
        <v>0</v>
      </c>
      <c r="K5293" s="1" t="s">
        <v>49</v>
      </c>
      <c r="L5293" s="1">
        <v>-4</v>
      </c>
      <c r="M5293" s="1">
        <v>80</v>
      </c>
      <c r="N5293" s="6"/>
      <c r="O5293" s="6">
        <v>320</v>
      </c>
      <c r="P5293" s="6">
        <v>-374401.55</v>
      </c>
      <c r="R5293" s="31">
        <v>-320</v>
      </c>
      <c r="S5293" s="28">
        <v>44347</v>
      </c>
    </row>
    <row r="5294" spans="1:19" x14ac:dyDescent="0.2">
      <c r="A5294" s="29">
        <v>44631</v>
      </c>
      <c r="B5294" s="1" t="s">
        <v>200</v>
      </c>
      <c r="C5294" s="27">
        <v>44317</v>
      </c>
      <c r="D5294" s="1">
        <v>52777</v>
      </c>
      <c r="J5294" s="1" t="s">
        <v>0</v>
      </c>
      <c r="K5294" s="1" t="s">
        <v>49</v>
      </c>
      <c r="L5294" s="1">
        <v>-1</v>
      </c>
      <c r="M5294" s="1">
        <v>564</v>
      </c>
      <c r="N5294" s="6"/>
      <c r="O5294" s="6">
        <v>564</v>
      </c>
      <c r="P5294" s="6">
        <v>-374965.55</v>
      </c>
      <c r="R5294" s="31">
        <v>-564</v>
      </c>
      <c r="S5294" s="28">
        <v>44347</v>
      </c>
    </row>
    <row r="5295" spans="1:19" x14ac:dyDescent="0.2">
      <c r="A5295" s="29">
        <v>44631</v>
      </c>
      <c r="B5295" s="1" t="s">
        <v>200</v>
      </c>
      <c r="C5295" s="27">
        <v>44317</v>
      </c>
      <c r="D5295" s="1">
        <v>52777</v>
      </c>
      <c r="J5295" s="1" t="s">
        <v>0</v>
      </c>
      <c r="K5295" s="1" t="s">
        <v>49</v>
      </c>
      <c r="L5295" s="1">
        <v>-1</v>
      </c>
      <c r="M5295" s="1">
        <v>80</v>
      </c>
      <c r="N5295" s="6"/>
      <c r="O5295" s="6">
        <v>80</v>
      </c>
      <c r="P5295" s="6">
        <v>-375045.55</v>
      </c>
      <c r="R5295" s="31">
        <v>-80</v>
      </c>
      <c r="S5295" s="28">
        <v>44347</v>
      </c>
    </row>
    <row r="5296" spans="1:19" x14ac:dyDescent="0.2">
      <c r="A5296" s="29">
        <v>44632</v>
      </c>
      <c r="B5296" s="1" t="s">
        <v>200</v>
      </c>
      <c r="C5296" s="27">
        <v>44317</v>
      </c>
      <c r="D5296" s="1">
        <v>52778</v>
      </c>
      <c r="J5296" s="1" t="s">
        <v>0</v>
      </c>
      <c r="K5296" s="1" t="s">
        <v>49</v>
      </c>
      <c r="L5296" s="1">
        <v>-1</v>
      </c>
      <c r="M5296" s="1">
        <v>1000</v>
      </c>
      <c r="N5296" s="6"/>
      <c r="O5296" s="6">
        <v>1000</v>
      </c>
      <c r="P5296" s="6">
        <v>-376045.55</v>
      </c>
      <c r="R5296" s="31">
        <v>-1000</v>
      </c>
      <c r="S5296" s="28">
        <v>44347</v>
      </c>
    </row>
    <row r="5297" spans="1:19" x14ac:dyDescent="0.2">
      <c r="A5297" s="29">
        <v>44633</v>
      </c>
      <c r="B5297" s="1" t="s">
        <v>200</v>
      </c>
      <c r="C5297" s="27">
        <v>44317</v>
      </c>
      <c r="D5297" s="1">
        <v>52779</v>
      </c>
      <c r="J5297" s="1" t="s">
        <v>0</v>
      </c>
      <c r="K5297" s="1" t="s">
        <v>49</v>
      </c>
      <c r="L5297" s="1">
        <v>-1</v>
      </c>
      <c r="M5297" s="1">
        <v>1744</v>
      </c>
      <c r="N5297" s="6"/>
      <c r="O5297" s="6">
        <v>1744</v>
      </c>
      <c r="P5297" s="6">
        <v>-377789.55</v>
      </c>
      <c r="R5297" s="31">
        <v>-1744</v>
      </c>
      <c r="S5297" s="28">
        <v>44347</v>
      </c>
    </row>
    <row r="5298" spans="1:19" x14ac:dyDescent="0.2">
      <c r="A5298" s="29">
        <v>44633</v>
      </c>
      <c r="B5298" s="1" t="s">
        <v>200</v>
      </c>
      <c r="C5298" s="27">
        <v>44317</v>
      </c>
      <c r="D5298" s="1">
        <v>52779</v>
      </c>
      <c r="J5298" s="1" t="s">
        <v>0</v>
      </c>
      <c r="K5298" s="1" t="s">
        <v>49</v>
      </c>
      <c r="L5298" s="1">
        <v>-1</v>
      </c>
      <c r="M5298" s="1">
        <v>80</v>
      </c>
      <c r="N5298" s="6"/>
      <c r="O5298" s="6">
        <v>80</v>
      </c>
      <c r="P5298" s="6">
        <v>-377869.55</v>
      </c>
      <c r="R5298" s="31">
        <v>-80</v>
      </c>
      <c r="S5298" s="28">
        <v>44347</v>
      </c>
    </row>
    <row r="5299" spans="1:19" x14ac:dyDescent="0.2">
      <c r="A5299" s="29">
        <v>44634</v>
      </c>
      <c r="B5299" s="1" t="s">
        <v>200</v>
      </c>
      <c r="C5299" s="27">
        <v>44317</v>
      </c>
      <c r="D5299" s="1">
        <v>52780</v>
      </c>
      <c r="J5299" s="1" t="s">
        <v>0</v>
      </c>
      <c r="K5299" s="1" t="s">
        <v>49</v>
      </c>
      <c r="L5299" s="1">
        <v>-1</v>
      </c>
      <c r="M5299" s="1">
        <v>3900</v>
      </c>
      <c r="N5299" s="6"/>
      <c r="O5299" s="6">
        <v>3900</v>
      </c>
      <c r="P5299" s="6">
        <v>-381769.55</v>
      </c>
      <c r="R5299" s="31">
        <v>-3900</v>
      </c>
      <c r="S5299" s="28">
        <v>44347</v>
      </c>
    </row>
    <row r="5300" spans="1:19" x14ac:dyDescent="0.2">
      <c r="A5300" s="29">
        <v>44635</v>
      </c>
      <c r="B5300" s="1" t="s">
        <v>200</v>
      </c>
      <c r="C5300" s="27">
        <v>44317</v>
      </c>
      <c r="D5300" s="1">
        <v>52781</v>
      </c>
      <c r="J5300" s="1" t="s">
        <v>0</v>
      </c>
      <c r="K5300" s="1" t="s">
        <v>49</v>
      </c>
      <c r="L5300" s="1">
        <v>-1</v>
      </c>
      <c r="M5300" s="1">
        <v>2148</v>
      </c>
      <c r="N5300" s="6"/>
      <c r="O5300" s="6">
        <v>2148</v>
      </c>
      <c r="P5300" s="6">
        <v>-383917.55</v>
      </c>
      <c r="R5300" s="31">
        <v>-2148</v>
      </c>
      <c r="S5300" s="28">
        <v>44347</v>
      </c>
    </row>
    <row r="5301" spans="1:19" x14ac:dyDescent="0.2">
      <c r="A5301" s="29">
        <v>44635</v>
      </c>
      <c r="B5301" s="1" t="s">
        <v>200</v>
      </c>
      <c r="C5301" s="27">
        <v>44317</v>
      </c>
      <c r="D5301" s="1">
        <v>52781</v>
      </c>
      <c r="J5301" s="1" t="s">
        <v>0</v>
      </c>
      <c r="K5301" s="1" t="s">
        <v>49</v>
      </c>
      <c r="L5301" s="1">
        <v>-1</v>
      </c>
      <c r="M5301" s="1">
        <v>80</v>
      </c>
      <c r="N5301" s="6"/>
      <c r="O5301" s="6">
        <v>80</v>
      </c>
      <c r="P5301" s="6">
        <v>-383997.55</v>
      </c>
      <c r="R5301" s="31">
        <v>-80</v>
      </c>
      <c r="S5301" s="28">
        <v>44347</v>
      </c>
    </row>
    <row r="5302" spans="1:19" x14ac:dyDescent="0.2">
      <c r="A5302" s="29">
        <v>44636</v>
      </c>
      <c r="B5302" s="1" t="s">
        <v>200</v>
      </c>
      <c r="C5302" s="27">
        <v>44317</v>
      </c>
      <c r="D5302" s="1">
        <v>52782</v>
      </c>
      <c r="J5302" s="1" t="s">
        <v>0</v>
      </c>
      <c r="K5302" s="1" t="s">
        <v>49</v>
      </c>
      <c r="L5302" s="1">
        <v>-1</v>
      </c>
      <c r="M5302" s="1">
        <v>280</v>
      </c>
      <c r="N5302" s="6"/>
      <c r="O5302" s="6">
        <v>280</v>
      </c>
      <c r="P5302" s="6">
        <v>-384277.55</v>
      </c>
      <c r="R5302" s="31">
        <v>-280</v>
      </c>
      <c r="S5302" s="28">
        <v>44347</v>
      </c>
    </row>
    <row r="5303" spans="1:19" x14ac:dyDescent="0.2">
      <c r="A5303" s="29">
        <v>44636</v>
      </c>
      <c r="B5303" s="1" t="s">
        <v>200</v>
      </c>
      <c r="C5303" s="27">
        <v>44317</v>
      </c>
      <c r="D5303" s="1">
        <v>52782</v>
      </c>
      <c r="J5303" s="1" t="s">
        <v>0</v>
      </c>
      <c r="K5303" s="1" t="s">
        <v>49</v>
      </c>
      <c r="L5303" s="1">
        <v>-1</v>
      </c>
      <c r="M5303" s="1">
        <v>80</v>
      </c>
      <c r="N5303" s="6"/>
      <c r="O5303" s="6">
        <v>80</v>
      </c>
      <c r="P5303" s="6">
        <v>-384357.55</v>
      </c>
      <c r="R5303" s="31">
        <v>-80</v>
      </c>
      <c r="S5303" s="28">
        <v>44347</v>
      </c>
    </row>
    <row r="5304" spans="1:19" x14ac:dyDescent="0.2">
      <c r="A5304" s="29">
        <v>44637</v>
      </c>
      <c r="B5304" s="1" t="s">
        <v>200</v>
      </c>
      <c r="C5304" s="27">
        <v>44317</v>
      </c>
      <c r="D5304" s="1">
        <v>52783</v>
      </c>
      <c r="J5304" s="1" t="s">
        <v>0</v>
      </c>
      <c r="K5304" s="1" t="s">
        <v>49</v>
      </c>
      <c r="L5304" s="1">
        <v>-1</v>
      </c>
      <c r="M5304" s="1">
        <v>1100</v>
      </c>
      <c r="N5304" s="6"/>
      <c r="O5304" s="6">
        <v>1100</v>
      </c>
      <c r="P5304" s="6">
        <v>-385457.55</v>
      </c>
      <c r="R5304" s="31">
        <v>-1100</v>
      </c>
      <c r="S5304" s="28">
        <v>44347</v>
      </c>
    </row>
    <row r="5305" spans="1:19" x14ac:dyDescent="0.2">
      <c r="A5305" s="29">
        <v>44637</v>
      </c>
      <c r="B5305" s="1" t="s">
        <v>200</v>
      </c>
      <c r="C5305" s="27">
        <v>44317</v>
      </c>
      <c r="D5305" s="1">
        <v>52783</v>
      </c>
      <c r="J5305" s="1" t="s">
        <v>0</v>
      </c>
      <c r="K5305" s="1" t="s">
        <v>49</v>
      </c>
      <c r="L5305" s="1">
        <v>-1</v>
      </c>
      <c r="M5305" s="1">
        <v>80</v>
      </c>
      <c r="N5305" s="6"/>
      <c r="O5305" s="6">
        <v>80</v>
      </c>
      <c r="P5305" s="6">
        <v>-385537.55</v>
      </c>
      <c r="R5305" s="31">
        <v>-80</v>
      </c>
      <c r="S5305" s="28">
        <v>44347</v>
      </c>
    </row>
    <row r="5306" spans="1:19" x14ac:dyDescent="0.2">
      <c r="A5306" s="29">
        <v>44638</v>
      </c>
      <c r="B5306" s="1" t="s">
        <v>200</v>
      </c>
      <c r="C5306" s="27">
        <v>44317</v>
      </c>
      <c r="D5306" s="1">
        <v>52784</v>
      </c>
      <c r="J5306" s="1" t="s">
        <v>0</v>
      </c>
      <c r="K5306" s="1" t="s">
        <v>49</v>
      </c>
      <c r="L5306" s="1">
        <v>-1</v>
      </c>
      <c r="M5306" s="1">
        <v>380</v>
      </c>
      <c r="N5306" s="6"/>
      <c r="O5306" s="6">
        <v>380</v>
      </c>
      <c r="P5306" s="6">
        <v>-385917.55</v>
      </c>
      <c r="R5306" s="31">
        <v>-380</v>
      </c>
      <c r="S5306" s="28">
        <v>44347</v>
      </c>
    </row>
    <row r="5307" spans="1:19" x14ac:dyDescent="0.2">
      <c r="A5307" s="29">
        <v>44638</v>
      </c>
      <c r="B5307" s="1" t="s">
        <v>200</v>
      </c>
      <c r="C5307" s="27">
        <v>44317</v>
      </c>
      <c r="D5307" s="1">
        <v>52784</v>
      </c>
      <c r="J5307" s="1" t="s">
        <v>0</v>
      </c>
      <c r="K5307" s="1" t="s">
        <v>49</v>
      </c>
      <c r="L5307" s="1">
        <v>-1</v>
      </c>
      <c r="M5307" s="1">
        <v>80</v>
      </c>
      <c r="N5307" s="6"/>
      <c r="O5307" s="6">
        <v>80</v>
      </c>
      <c r="P5307" s="6">
        <v>-385997.55</v>
      </c>
      <c r="R5307" s="31">
        <v>-80</v>
      </c>
      <c r="S5307" s="28">
        <v>44347</v>
      </c>
    </row>
    <row r="5308" spans="1:19" x14ac:dyDescent="0.2">
      <c r="A5308" s="29">
        <v>44639</v>
      </c>
      <c r="B5308" s="1" t="s">
        <v>200</v>
      </c>
      <c r="C5308" s="27">
        <v>44317</v>
      </c>
      <c r="D5308" s="1">
        <v>52785</v>
      </c>
      <c r="J5308" s="1" t="s">
        <v>0</v>
      </c>
      <c r="K5308" s="1" t="s">
        <v>49</v>
      </c>
      <c r="L5308" s="1">
        <v>-1</v>
      </c>
      <c r="M5308" s="1">
        <v>680</v>
      </c>
      <c r="N5308" s="6"/>
      <c r="O5308" s="6">
        <v>680</v>
      </c>
      <c r="P5308" s="6">
        <v>-386677.55</v>
      </c>
      <c r="R5308" s="31">
        <v>-680</v>
      </c>
      <c r="S5308" s="28">
        <v>44347</v>
      </c>
    </row>
    <row r="5309" spans="1:19" x14ac:dyDescent="0.2">
      <c r="A5309" s="29">
        <v>44639</v>
      </c>
      <c r="B5309" s="1" t="s">
        <v>200</v>
      </c>
      <c r="C5309" s="27">
        <v>44317</v>
      </c>
      <c r="D5309" s="1">
        <v>52785</v>
      </c>
      <c r="J5309" s="1" t="s">
        <v>0</v>
      </c>
      <c r="K5309" s="1" t="s">
        <v>49</v>
      </c>
      <c r="L5309" s="1">
        <v>-1</v>
      </c>
      <c r="M5309" s="1">
        <v>80</v>
      </c>
      <c r="N5309" s="6"/>
      <c r="O5309" s="6">
        <v>80</v>
      </c>
      <c r="P5309" s="6">
        <v>-386757.55</v>
      </c>
      <c r="R5309" s="31">
        <v>-80</v>
      </c>
      <c r="S5309" s="28">
        <v>44347</v>
      </c>
    </row>
    <row r="5310" spans="1:19" x14ac:dyDescent="0.2">
      <c r="A5310" s="29">
        <v>44640</v>
      </c>
      <c r="B5310" s="1" t="s">
        <v>200</v>
      </c>
      <c r="C5310" s="27">
        <v>44317</v>
      </c>
      <c r="D5310" s="1">
        <v>52786</v>
      </c>
      <c r="J5310" s="1" t="s">
        <v>0</v>
      </c>
      <c r="K5310" s="1" t="s">
        <v>49</v>
      </c>
      <c r="L5310" s="1">
        <v>-1</v>
      </c>
      <c r="M5310" s="1">
        <v>380</v>
      </c>
      <c r="N5310" s="6"/>
      <c r="O5310" s="6">
        <v>380</v>
      </c>
      <c r="P5310" s="6">
        <v>-387137.55</v>
      </c>
      <c r="R5310" s="31">
        <v>-380</v>
      </c>
      <c r="S5310" s="28">
        <v>44347</v>
      </c>
    </row>
    <row r="5311" spans="1:19" x14ac:dyDescent="0.2">
      <c r="A5311" s="29">
        <v>44640</v>
      </c>
      <c r="B5311" s="1" t="s">
        <v>200</v>
      </c>
      <c r="C5311" s="27">
        <v>44317</v>
      </c>
      <c r="D5311" s="1">
        <v>52786</v>
      </c>
      <c r="J5311" s="1" t="s">
        <v>0</v>
      </c>
      <c r="K5311" s="1" t="s">
        <v>49</v>
      </c>
      <c r="L5311" s="1">
        <v>-1</v>
      </c>
      <c r="M5311" s="1">
        <v>80</v>
      </c>
      <c r="N5311" s="6"/>
      <c r="O5311" s="6">
        <v>80</v>
      </c>
      <c r="P5311" s="6">
        <v>-387217.55</v>
      </c>
      <c r="R5311" s="31">
        <v>-80</v>
      </c>
      <c r="S5311" s="28">
        <v>44347</v>
      </c>
    </row>
    <row r="5312" spans="1:19" x14ac:dyDescent="0.2">
      <c r="A5312" s="29">
        <v>44641</v>
      </c>
      <c r="B5312" s="1" t="s">
        <v>200</v>
      </c>
      <c r="C5312" s="27">
        <v>44317</v>
      </c>
      <c r="D5312" s="1">
        <v>52787</v>
      </c>
      <c r="J5312" s="1" t="s">
        <v>0</v>
      </c>
      <c r="K5312" s="1" t="s">
        <v>49</v>
      </c>
      <c r="L5312" s="1">
        <v>-1</v>
      </c>
      <c r="M5312" s="1">
        <v>540</v>
      </c>
      <c r="N5312" s="6"/>
      <c r="O5312" s="6">
        <v>540</v>
      </c>
      <c r="P5312" s="6">
        <v>-387757.55</v>
      </c>
      <c r="R5312" s="31">
        <v>-540</v>
      </c>
      <c r="S5312" s="28">
        <v>44347</v>
      </c>
    </row>
    <row r="5313" spans="1:19" x14ac:dyDescent="0.2">
      <c r="A5313" s="29">
        <v>44641</v>
      </c>
      <c r="B5313" s="1" t="s">
        <v>200</v>
      </c>
      <c r="C5313" s="27">
        <v>44317</v>
      </c>
      <c r="D5313" s="1">
        <v>52787</v>
      </c>
      <c r="J5313" s="1" t="s">
        <v>0</v>
      </c>
      <c r="K5313" s="1" t="s">
        <v>49</v>
      </c>
      <c r="L5313" s="1">
        <v>-1</v>
      </c>
      <c r="M5313" s="1">
        <v>80</v>
      </c>
      <c r="N5313" s="6"/>
      <c r="O5313" s="6">
        <v>80</v>
      </c>
      <c r="P5313" s="6">
        <v>-387837.55</v>
      </c>
      <c r="R5313" s="31">
        <v>-80</v>
      </c>
      <c r="S5313" s="28">
        <v>44347</v>
      </c>
    </row>
    <row r="5314" spans="1:19" x14ac:dyDescent="0.2">
      <c r="A5314" s="29">
        <v>44642</v>
      </c>
      <c r="B5314" s="1" t="s">
        <v>200</v>
      </c>
      <c r="C5314" s="27">
        <v>44317</v>
      </c>
      <c r="D5314" s="1">
        <v>52788</v>
      </c>
      <c r="J5314" s="1" t="s">
        <v>0</v>
      </c>
      <c r="K5314" s="1" t="s">
        <v>49</v>
      </c>
      <c r="L5314" s="1">
        <v>-1</v>
      </c>
      <c r="M5314" s="1">
        <v>2560</v>
      </c>
      <c r="N5314" s="6"/>
      <c r="O5314" s="6">
        <v>2560</v>
      </c>
      <c r="P5314" s="6">
        <v>-390397.55</v>
      </c>
      <c r="R5314" s="31">
        <v>-2560</v>
      </c>
      <c r="S5314" s="28">
        <v>44347</v>
      </c>
    </row>
    <row r="5315" spans="1:19" x14ac:dyDescent="0.2">
      <c r="A5315" s="29">
        <v>44642</v>
      </c>
      <c r="B5315" s="1" t="s">
        <v>200</v>
      </c>
      <c r="C5315" s="27">
        <v>44317</v>
      </c>
      <c r="D5315" s="1">
        <v>52788</v>
      </c>
      <c r="J5315" s="1" t="s">
        <v>0</v>
      </c>
      <c r="K5315" s="1" t="s">
        <v>49</v>
      </c>
      <c r="L5315" s="1">
        <v>-5</v>
      </c>
      <c r="M5315" s="1">
        <v>80</v>
      </c>
      <c r="N5315" s="6"/>
      <c r="O5315" s="6">
        <v>400</v>
      </c>
      <c r="P5315" s="6">
        <v>-390797.55</v>
      </c>
      <c r="R5315" s="31">
        <v>-400</v>
      </c>
      <c r="S5315" s="28">
        <v>44347</v>
      </c>
    </row>
    <row r="5316" spans="1:19" x14ac:dyDescent="0.2">
      <c r="A5316" s="29">
        <v>44643</v>
      </c>
      <c r="B5316" s="1" t="s">
        <v>200</v>
      </c>
      <c r="C5316" s="27">
        <v>44317</v>
      </c>
      <c r="D5316" s="1">
        <v>52789</v>
      </c>
      <c r="J5316" s="1" t="s">
        <v>0</v>
      </c>
      <c r="K5316" s="1" t="s">
        <v>49</v>
      </c>
      <c r="L5316" s="1">
        <v>-1</v>
      </c>
      <c r="M5316" s="1">
        <v>860</v>
      </c>
      <c r="N5316" s="6"/>
      <c r="O5316" s="6">
        <v>860</v>
      </c>
      <c r="P5316" s="6">
        <v>-391657.55</v>
      </c>
      <c r="R5316" s="31">
        <v>-860</v>
      </c>
      <c r="S5316" s="28">
        <v>44347</v>
      </c>
    </row>
    <row r="5317" spans="1:19" x14ac:dyDescent="0.2">
      <c r="A5317" s="29">
        <v>44643</v>
      </c>
      <c r="B5317" s="1" t="s">
        <v>200</v>
      </c>
      <c r="C5317" s="27">
        <v>44317</v>
      </c>
      <c r="D5317" s="1">
        <v>52789</v>
      </c>
      <c r="J5317" s="1" t="s">
        <v>0</v>
      </c>
      <c r="K5317" s="1" t="s">
        <v>49</v>
      </c>
      <c r="L5317" s="1">
        <v>-1</v>
      </c>
      <c r="M5317" s="1">
        <v>80</v>
      </c>
      <c r="N5317" s="6"/>
      <c r="O5317" s="6">
        <v>80</v>
      </c>
      <c r="P5317" s="6">
        <v>-391737.55</v>
      </c>
      <c r="R5317" s="31">
        <v>-80</v>
      </c>
      <c r="S5317" s="28">
        <v>44347</v>
      </c>
    </row>
    <row r="5318" spans="1:19" x14ac:dyDescent="0.2">
      <c r="A5318" s="29">
        <v>44644</v>
      </c>
      <c r="B5318" s="1" t="s">
        <v>200</v>
      </c>
      <c r="C5318" s="27">
        <v>44317</v>
      </c>
      <c r="D5318" s="1">
        <v>52790</v>
      </c>
      <c r="J5318" s="1" t="s">
        <v>0</v>
      </c>
      <c r="K5318" s="1" t="s">
        <v>49</v>
      </c>
      <c r="L5318" s="1">
        <v>-1</v>
      </c>
      <c r="M5318" s="1">
        <v>360</v>
      </c>
      <c r="N5318" s="6"/>
      <c r="O5318" s="6">
        <v>360</v>
      </c>
      <c r="P5318" s="6">
        <v>-392097.55</v>
      </c>
      <c r="R5318" s="31">
        <v>-360</v>
      </c>
      <c r="S5318" s="28">
        <v>44347</v>
      </c>
    </row>
    <row r="5319" spans="1:19" x14ac:dyDescent="0.2">
      <c r="A5319" s="29">
        <v>44645</v>
      </c>
      <c r="B5319" s="1" t="s">
        <v>200</v>
      </c>
      <c r="C5319" s="27">
        <v>44317</v>
      </c>
      <c r="D5319" s="1">
        <v>52791</v>
      </c>
      <c r="J5319" s="1" t="s">
        <v>0</v>
      </c>
      <c r="K5319" s="1" t="s">
        <v>49</v>
      </c>
      <c r="L5319" s="1">
        <v>-1</v>
      </c>
      <c r="M5319" s="1">
        <v>360</v>
      </c>
      <c r="N5319" s="6"/>
      <c r="O5319" s="6">
        <v>360</v>
      </c>
      <c r="P5319" s="6">
        <v>-392457.55</v>
      </c>
      <c r="R5319" s="31">
        <v>-360</v>
      </c>
      <c r="S5319" s="28">
        <v>44347</v>
      </c>
    </row>
    <row r="5320" spans="1:19" x14ac:dyDescent="0.2">
      <c r="A5320" s="29">
        <v>44646</v>
      </c>
      <c r="B5320" s="1" t="s">
        <v>200</v>
      </c>
      <c r="C5320" s="27">
        <v>44317</v>
      </c>
      <c r="D5320" s="1">
        <v>52792</v>
      </c>
      <c r="J5320" s="1" t="s">
        <v>0</v>
      </c>
      <c r="K5320" s="1" t="s">
        <v>49</v>
      </c>
      <c r="L5320" s="1">
        <v>-1</v>
      </c>
      <c r="M5320" s="1">
        <v>360</v>
      </c>
      <c r="N5320" s="6"/>
      <c r="O5320" s="6">
        <v>360</v>
      </c>
      <c r="P5320" s="6">
        <v>-392817.55</v>
      </c>
      <c r="R5320" s="31">
        <v>-360</v>
      </c>
      <c r="S5320" s="28">
        <v>44347</v>
      </c>
    </row>
    <row r="5321" spans="1:19" x14ac:dyDescent="0.2">
      <c r="A5321" s="29">
        <v>44647</v>
      </c>
      <c r="B5321" s="1" t="s">
        <v>200</v>
      </c>
      <c r="C5321" s="27">
        <v>44317</v>
      </c>
      <c r="D5321" s="1">
        <v>52793</v>
      </c>
      <c r="J5321" s="1" t="s">
        <v>0</v>
      </c>
      <c r="K5321" s="1" t="s">
        <v>49</v>
      </c>
      <c r="L5321" s="1">
        <v>-1</v>
      </c>
      <c r="M5321" s="1">
        <v>360</v>
      </c>
      <c r="N5321" s="6"/>
      <c r="O5321" s="6">
        <v>360</v>
      </c>
      <c r="P5321" s="6">
        <v>-393177.55</v>
      </c>
      <c r="R5321" s="31">
        <v>-360</v>
      </c>
      <c r="S5321" s="28">
        <v>44347</v>
      </c>
    </row>
    <row r="5322" spans="1:19" x14ac:dyDescent="0.2">
      <c r="A5322" s="29">
        <v>44648</v>
      </c>
      <c r="B5322" s="1" t="s">
        <v>200</v>
      </c>
      <c r="C5322" s="27">
        <v>44317</v>
      </c>
      <c r="D5322" s="1">
        <v>52794</v>
      </c>
      <c r="J5322" s="1" t="s">
        <v>0</v>
      </c>
      <c r="K5322" s="1" t="s">
        <v>49</v>
      </c>
      <c r="L5322" s="1">
        <v>-1</v>
      </c>
      <c r="M5322" s="1">
        <v>380</v>
      </c>
      <c r="N5322" s="6"/>
      <c r="O5322" s="6">
        <v>380</v>
      </c>
      <c r="P5322" s="6">
        <v>-393557.55</v>
      </c>
      <c r="R5322" s="31">
        <v>-380</v>
      </c>
      <c r="S5322" s="28">
        <v>44347</v>
      </c>
    </row>
    <row r="5323" spans="1:19" x14ac:dyDescent="0.2">
      <c r="A5323" s="29">
        <v>44648</v>
      </c>
      <c r="B5323" s="1" t="s">
        <v>200</v>
      </c>
      <c r="C5323" s="27">
        <v>44317</v>
      </c>
      <c r="D5323" s="1">
        <v>52794</v>
      </c>
      <c r="J5323" s="1" t="s">
        <v>0</v>
      </c>
      <c r="K5323" s="1" t="s">
        <v>49</v>
      </c>
      <c r="L5323" s="1">
        <v>-1</v>
      </c>
      <c r="M5323" s="1">
        <v>80</v>
      </c>
      <c r="N5323" s="6"/>
      <c r="O5323" s="6">
        <v>80</v>
      </c>
      <c r="P5323" s="6">
        <v>-393637.55</v>
      </c>
      <c r="R5323" s="31">
        <v>-80</v>
      </c>
      <c r="S5323" s="28">
        <v>44347</v>
      </c>
    </row>
    <row r="5324" spans="1:19" x14ac:dyDescent="0.2">
      <c r="A5324" s="29">
        <v>44649</v>
      </c>
      <c r="B5324" s="1" t="s">
        <v>200</v>
      </c>
      <c r="C5324" s="27">
        <v>44317</v>
      </c>
      <c r="D5324" s="1">
        <v>52795</v>
      </c>
      <c r="J5324" s="1" t="s">
        <v>0</v>
      </c>
      <c r="K5324" s="1" t="s">
        <v>49</v>
      </c>
      <c r="L5324" s="1">
        <v>-1</v>
      </c>
      <c r="M5324" s="1">
        <v>608</v>
      </c>
      <c r="N5324" s="6"/>
      <c r="O5324" s="6">
        <v>608</v>
      </c>
      <c r="P5324" s="6">
        <v>-394245.55</v>
      </c>
      <c r="R5324" s="31">
        <v>-608</v>
      </c>
      <c r="S5324" s="28">
        <v>44347</v>
      </c>
    </row>
    <row r="5325" spans="1:19" x14ac:dyDescent="0.2">
      <c r="A5325" s="29">
        <v>44649</v>
      </c>
      <c r="B5325" s="1" t="s">
        <v>200</v>
      </c>
      <c r="C5325" s="27">
        <v>44317</v>
      </c>
      <c r="D5325" s="1">
        <v>52795</v>
      </c>
      <c r="J5325" s="1" t="s">
        <v>0</v>
      </c>
      <c r="K5325" s="1" t="s">
        <v>49</v>
      </c>
      <c r="L5325" s="1">
        <v>-1</v>
      </c>
      <c r="M5325" s="1">
        <v>80</v>
      </c>
      <c r="N5325" s="6"/>
      <c r="O5325" s="6">
        <v>80</v>
      </c>
      <c r="P5325" s="6">
        <v>-394325.55</v>
      </c>
      <c r="R5325" s="31">
        <v>-80</v>
      </c>
      <c r="S5325" s="28">
        <v>44347</v>
      </c>
    </row>
    <row r="5326" spans="1:19" x14ac:dyDescent="0.2">
      <c r="A5326" s="29">
        <v>44650</v>
      </c>
      <c r="B5326" s="1" t="s">
        <v>200</v>
      </c>
      <c r="C5326" s="27">
        <v>44317</v>
      </c>
      <c r="D5326" s="1">
        <v>52796</v>
      </c>
      <c r="J5326" s="1" t="s">
        <v>0</v>
      </c>
      <c r="K5326" s="1" t="s">
        <v>49</v>
      </c>
      <c r="L5326" s="1">
        <v>-1</v>
      </c>
      <c r="M5326" s="1">
        <v>1580</v>
      </c>
      <c r="N5326" s="6"/>
      <c r="O5326" s="6">
        <v>1580</v>
      </c>
      <c r="P5326" s="6">
        <v>-395905.55</v>
      </c>
      <c r="R5326" s="31">
        <v>-1580</v>
      </c>
      <c r="S5326" s="28">
        <v>44347</v>
      </c>
    </row>
    <row r="5327" spans="1:19" x14ac:dyDescent="0.2">
      <c r="A5327" s="29">
        <v>44542</v>
      </c>
      <c r="B5327" s="1" t="s">
        <v>200</v>
      </c>
      <c r="C5327" s="27">
        <v>44319</v>
      </c>
      <c r="D5327" s="1">
        <v>52729</v>
      </c>
      <c r="J5327" s="1" t="s">
        <v>0</v>
      </c>
      <c r="K5327" s="1" t="s">
        <v>49</v>
      </c>
      <c r="L5327" s="1">
        <v>-2.25</v>
      </c>
      <c r="M5327" s="1">
        <v>88</v>
      </c>
      <c r="N5327" s="6"/>
      <c r="O5327" s="6">
        <v>198</v>
      </c>
      <c r="P5327" s="6">
        <v>-396395.05</v>
      </c>
      <c r="R5327" s="31">
        <v>-198</v>
      </c>
      <c r="S5327" s="28">
        <v>44347</v>
      </c>
    </row>
    <row r="5328" spans="1:19" x14ac:dyDescent="0.2">
      <c r="A5328" s="29">
        <v>44542</v>
      </c>
      <c r="B5328" s="1" t="s">
        <v>200</v>
      </c>
      <c r="C5328" s="27">
        <v>44319</v>
      </c>
      <c r="D5328" s="1">
        <v>52729</v>
      </c>
      <c r="J5328" s="1" t="s">
        <v>0</v>
      </c>
      <c r="K5328" s="1" t="s">
        <v>49</v>
      </c>
      <c r="L5328" s="1">
        <v>-2</v>
      </c>
      <c r="M5328" s="1">
        <v>88</v>
      </c>
      <c r="N5328" s="6"/>
      <c r="O5328" s="6">
        <v>176</v>
      </c>
      <c r="P5328" s="6">
        <v>-396197.05</v>
      </c>
      <c r="R5328" s="31">
        <v>-176</v>
      </c>
      <c r="S5328" s="28">
        <v>44347</v>
      </c>
    </row>
    <row r="5329" spans="1:19" x14ac:dyDescent="0.2">
      <c r="A5329" s="29">
        <v>44542</v>
      </c>
      <c r="B5329" s="1" t="s">
        <v>200</v>
      </c>
      <c r="C5329" s="27">
        <v>44319</v>
      </c>
      <c r="D5329" s="1">
        <v>52729</v>
      </c>
      <c r="J5329" s="1" t="s">
        <v>0</v>
      </c>
      <c r="K5329" s="1" t="s">
        <v>49</v>
      </c>
      <c r="L5329" s="1">
        <v>-2</v>
      </c>
      <c r="M5329" s="1">
        <v>88</v>
      </c>
      <c r="N5329" s="6"/>
      <c r="O5329" s="6">
        <v>176</v>
      </c>
      <c r="P5329" s="6">
        <v>-396725.05</v>
      </c>
      <c r="R5329" s="31">
        <v>-176</v>
      </c>
      <c r="S5329" s="28">
        <v>44347</v>
      </c>
    </row>
    <row r="5330" spans="1:19" x14ac:dyDescent="0.2">
      <c r="A5330" s="29">
        <v>44542</v>
      </c>
      <c r="B5330" s="1" t="s">
        <v>200</v>
      </c>
      <c r="C5330" s="27">
        <v>44319</v>
      </c>
      <c r="D5330" s="1">
        <v>52729</v>
      </c>
      <c r="J5330" s="1" t="s">
        <v>0</v>
      </c>
      <c r="K5330" s="1" t="s">
        <v>49</v>
      </c>
      <c r="L5330" s="1">
        <v>-1.75</v>
      </c>
      <c r="M5330" s="1">
        <v>88</v>
      </c>
      <c r="N5330" s="6"/>
      <c r="O5330" s="6">
        <v>154</v>
      </c>
      <c r="P5330" s="6">
        <v>-396549.05</v>
      </c>
      <c r="R5330" s="31">
        <v>-154</v>
      </c>
      <c r="S5330" s="28">
        <v>44347</v>
      </c>
    </row>
    <row r="5331" spans="1:19" x14ac:dyDescent="0.2">
      <c r="A5331" s="29">
        <v>44542</v>
      </c>
      <c r="B5331" s="1" t="s">
        <v>200</v>
      </c>
      <c r="C5331" s="27">
        <v>44319</v>
      </c>
      <c r="D5331" s="1">
        <v>52729</v>
      </c>
      <c r="J5331" s="1" t="s">
        <v>0</v>
      </c>
      <c r="K5331" s="1" t="s">
        <v>49</v>
      </c>
      <c r="L5331" s="1">
        <v>-1</v>
      </c>
      <c r="M5331" s="1">
        <v>88</v>
      </c>
      <c r="N5331" s="6"/>
      <c r="O5331" s="6">
        <v>88</v>
      </c>
      <c r="P5331" s="6">
        <v>-396021.05</v>
      </c>
      <c r="R5331" s="31">
        <v>-88</v>
      </c>
      <c r="S5331" s="28">
        <v>44347</v>
      </c>
    </row>
    <row r="5332" spans="1:19" x14ac:dyDescent="0.2">
      <c r="A5332" s="29">
        <v>44542</v>
      </c>
      <c r="B5332" s="1" t="s">
        <v>200</v>
      </c>
      <c r="C5332" s="27">
        <v>44319</v>
      </c>
      <c r="D5332" s="1">
        <v>52729</v>
      </c>
      <c r="J5332" s="1" t="s">
        <v>0</v>
      </c>
      <c r="K5332" s="1" t="s">
        <v>49</v>
      </c>
      <c r="L5332" s="1">
        <v>-1</v>
      </c>
      <c r="M5332" s="1">
        <v>88</v>
      </c>
      <c r="N5332" s="6"/>
      <c r="O5332" s="6">
        <v>88</v>
      </c>
      <c r="P5332" s="6">
        <v>-396813.05</v>
      </c>
      <c r="R5332" s="31">
        <v>-88</v>
      </c>
      <c r="S5332" s="28">
        <v>44347</v>
      </c>
    </row>
    <row r="5333" spans="1:19" x14ac:dyDescent="0.2">
      <c r="A5333" s="29">
        <v>44542</v>
      </c>
      <c r="B5333" s="1" t="s">
        <v>200</v>
      </c>
      <c r="C5333" s="27">
        <v>44319</v>
      </c>
      <c r="D5333" s="1">
        <v>52729</v>
      </c>
      <c r="J5333" s="1" t="s">
        <v>0</v>
      </c>
      <c r="K5333" s="1" t="s">
        <v>49</v>
      </c>
      <c r="L5333" s="1">
        <v>-1</v>
      </c>
      <c r="M5333" s="1">
        <v>88</v>
      </c>
      <c r="N5333" s="6"/>
      <c r="O5333" s="6">
        <v>88</v>
      </c>
      <c r="P5333" s="6">
        <v>-396901.05</v>
      </c>
      <c r="R5333" s="31">
        <v>-88</v>
      </c>
      <c r="S5333" s="28">
        <v>44347</v>
      </c>
    </row>
    <row r="5334" spans="1:19" x14ac:dyDescent="0.2">
      <c r="A5334" s="29">
        <v>44532</v>
      </c>
      <c r="B5334" s="1" t="s">
        <v>200</v>
      </c>
      <c r="C5334" s="27">
        <v>44321</v>
      </c>
      <c r="D5334" s="1">
        <v>52727</v>
      </c>
      <c r="J5334" s="1" t="s">
        <v>0</v>
      </c>
      <c r="K5334" s="1" t="s">
        <v>49</v>
      </c>
      <c r="L5334" s="1">
        <v>-1</v>
      </c>
      <c r="M5334" s="1">
        <v>898</v>
      </c>
      <c r="N5334" s="6"/>
      <c r="O5334" s="6">
        <v>898</v>
      </c>
      <c r="P5334" s="6">
        <v>-401270.05</v>
      </c>
      <c r="R5334" s="31">
        <v>-898</v>
      </c>
      <c r="S5334" s="28">
        <v>44347</v>
      </c>
    </row>
    <row r="5335" spans="1:19" x14ac:dyDescent="0.2">
      <c r="A5335" s="29">
        <v>44532</v>
      </c>
      <c r="B5335" s="1" t="s">
        <v>200</v>
      </c>
      <c r="C5335" s="27">
        <v>44321</v>
      </c>
      <c r="D5335" s="1">
        <v>52727</v>
      </c>
      <c r="J5335" s="1" t="s">
        <v>0</v>
      </c>
      <c r="K5335" s="1" t="s">
        <v>49</v>
      </c>
      <c r="L5335" s="1">
        <v>-1</v>
      </c>
      <c r="M5335" s="1">
        <v>155.01</v>
      </c>
      <c r="N5335" s="6"/>
      <c r="O5335" s="6">
        <v>155.01</v>
      </c>
      <c r="P5335" s="6">
        <v>-405844.31</v>
      </c>
      <c r="R5335" s="31">
        <v>-155.01</v>
      </c>
      <c r="S5335" s="28">
        <v>44347</v>
      </c>
    </row>
    <row r="5336" spans="1:19" x14ac:dyDescent="0.2">
      <c r="A5336" s="29">
        <v>44532</v>
      </c>
      <c r="B5336" s="1" t="s">
        <v>200</v>
      </c>
      <c r="C5336" s="27">
        <v>44321</v>
      </c>
      <c r="D5336" s="1">
        <v>52727</v>
      </c>
      <c r="J5336" s="1" t="s">
        <v>0</v>
      </c>
      <c r="K5336" s="1" t="s">
        <v>49</v>
      </c>
      <c r="L5336" s="1">
        <v>-1</v>
      </c>
      <c r="M5336" s="1">
        <v>155</v>
      </c>
      <c r="N5336" s="6"/>
      <c r="O5336" s="6">
        <v>155</v>
      </c>
      <c r="P5336" s="6">
        <v>-397056.05</v>
      </c>
      <c r="R5336" s="31">
        <v>-155</v>
      </c>
      <c r="S5336" s="28">
        <v>44347</v>
      </c>
    </row>
    <row r="5337" spans="1:19" x14ac:dyDescent="0.2">
      <c r="A5337" s="29">
        <v>44532</v>
      </c>
      <c r="B5337" s="1" t="s">
        <v>200</v>
      </c>
      <c r="C5337" s="27">
        <v>44321</v>
      </c>
      <c r="D5337" s="1">
        <v>52727</v>
      </c>
      <c r="J5337" s="1" t="s">
        <v>0</v>
      </c>
      <c r="K5337" s="1" t="s">
        <v>49</v>
      </c>
      <c r="L5337" s="1">
        <v>-1</v>
      </c>
      <c r="M5337" s="1">
        <v>112</v>
      </c>
      <c r="N5337" s="6"/>
      <c r="O5337" s="6">
        <v>112</v>
      </c>
      <c r="P5337" s="6">
        <v>-397168.05</v>
      </c>
      <c r="R5337" s="31">
        <v>-112</v>
      </c>
      <c r="S5337" s="28">
        <v>44347</v>
      </c>
    </row>
    <row r="5338" spans="1:19" x14ac:dyDescent="0.2">
      <c r="A5338" s="29">
        <v>44532</v>
      </c>
      <c r="B5338" s="1" t="s">
        <v>200</v>
      </c>
      <c r="C5338" s="27">
        <v>44321</v>
      </c>
      <c r="D5338" s="1">
        <v>52727</v>
      </c>
      <c r="J5338" s="1" t="s">
        <v>0</v>
      </c>
      <c r="K5338" s="1" t="s">
        <v>49</v>
      </c>
      <c r="L5338" s="1">
        <v>-1</v>
      </c>
      <c r="M5338" s="1">
        <v>88</v>
      </c>
      <c r="N5338" s="6"/>
      <c r="O5338" s="6">
        <v>88</v>
      </c>
      <c r="P5338" s="6">
        <v>-400372.05</v>
      </c>
      <c r="R5338" s="31">
        <v>-88</v>
      </c>
      <c r="S5338" s="28">
        <v>44347</v>
      </c>
    </row>
    <row r="5339" spans="1:19" x14ac:dyDescent="0.2">
      <c r="A5339" s="29">
        <v>44532</v>
      </c>
      <c r="B5339" s="1" t="s">
        <v>200</v>
      </c>
      <c r="C5339" s="27">
        <v>44321</v>
      </c>
      <c r="D5339" s="1">
        <v>52727</v>
      </c>
      <c r="J5339" s="1" t="s">
        <v>0</v>
      </c>
      <c r="K5339" s="1" t="s">
        <v>49</v>
      </c>
      <c r="L5339" s="1">
        <v>-0.5</v>
      </c>
      <c r="M5339" s="1">
        <v>110</v>
      </c>
      <c r="N5339" s="6"/>
      <c r="O5339" s="6">
        <v>55</v>
      </c>
      <c r="P5339" s="6">
        <v>-405921.31</v>
      </c>
      <c r="R5339" s="31">
        <v>-55</v>
      </c>
      <c r="S5339" s="28">
        <v>44347</v>
      </c>
    </row>
    <row r="5340" spans="1:19" x14ac:dyDescent="0.2">
      <c r="A5340" s="29">
        <v>44532</v>
      </c>
      <c r="B5340" s="1" t="s">
        <v>200</v>
      </c>
      <c r="C5340" s="27">
        <v>44321</v>
      </c>
      <c r="D5340" s="1">
        <v>52727</v>
      </c>
      <c r="J5340" s="1" t="s">
        <v>0</v>
      </c>
      <c r="K5340" s="1" t="s">
        <v>49</v>
      </c>
      <c r="L5340" s="1">
        <v>-2</v>
      </c>
      <c r="M5340" s="1">
        <v>11</v>
      </c>
      <c r="N5340" s="6"/>
      <c r="O5340" s="6">
        <v>22</v>
      </c>
      <c r="P5340" s="6">
        <v>-405866.31</v>
      </c>
      <c r="R5340" s="31">
        <v>-22</v>
      </c>
      <c r="S5340" s="28">
        <v>44347</v>
      </c>
    </row>
    <row r="5341" spans="1:19" x14ac:dyDescent="0.2">
      <c r="A5341" s="29">
        <v>44553</v>
      </c>
      <c r="B5341" s="1" t="s">
        <v>200</v>
      </c>
      <c r="C5341" s="27">
        <v>44321</v>
      </c>
      <c r="D5341" s="1">
        <v>52738</v>
      </c>
      <c r="J5341" s="1" t="s">
        <v>0</v>
      </c>
      <c r="K5341" s="1" t="s">
        <v>49</v>
      </c>
      <c r="L5341" s="1">
        <v>-2.75</v>
      </c>
      <c r="M5341" s="1">
        <v>88</v>
      </c>
      <c r="N5341" s="6"/>
      <c r="O5341" s="6">
        <v>242</v>
      </c>
      <c r="P5341" s="6">
        <v>-399830.05</v>
      </c>
      <c r="R5341" s="31">
        <v>-242</v>
      </c>
      <c r="S5341" s="28">
        <v>44347</v>
      </c>
    </row>
    <row r="5342" spans="1:19" x14ac:dyDescent="0.2">
      <c r="A5342" s="29">
        <v>44553</v>
      </c>
      <c r="B5342" s="1" t="s">
        <v>200</v>
      </c>
      <c r="C5342" s="27">
        <v>44321</v>
      </c>
      <c r="D5342" s="1">
        <v>52738</v>
      </c>
      <c r="J5342" s="1" t="s">
        <v>0</v>
      </c>
      <c r="K5342" s="1" t="s">
        <v>49</v>
      </c>
      <c r="L5342" s="1">
        <v>-2.5</v>
      </c>
      <c r="M5342" s="1">
        <v>88</v>
      </c>
      <c r="N5342" s="6"/>
      <c r="O5342" s="6">
        <v>220</v>
      </c>
      <c r="P5342" s="6">
        <v>-398270.05</v>
      </c>
      <c r="R5342" s="31">
        <v>-220</v>
      </c>
      <c r="S5342" s="28">
        <v>44347</v>
      </c>
    </row>
    <row r="5343" spans="1:19" x14ac:dyDescent="0.2">
      <c r="A5343" s="29">
        <v>44553</v>
      </c>
      <c r="B5343" s="1" t="s">
        <v>200</v>
      </c>
      <c r="C5343" s="27">
        <v>44321</v>
      </c>
      <c r="D5343" s="1">
        <v>52738</v>
      </c>
      <c r="J5343" s="1" t="s">
        <v>0</v>
      </c>
      <c r="K5343" s="1" t="s">
        <v>49</v>
      </c>
      <c r="L5343" s="1">
        <v>-1</v>
      </c>
      <c r="M5343" s="1">
        <v>200</v>
      </c>
      <c r="N5343" s="6"/>
      <c r="O5343" s="6">
        <v>200</v>
      </c>
      <c r="P5343" s="6">
        <v>-397807.8</v>
      </c>
      <c r="R5343" s="31">
        <v>-200</v>
      </c>
      <c r="S5343" s="28">
        <v>44347</v>
      </c>
    </row>
    <row r="5344" spans="1:19" x14ac:dyDescent="0.2">
      <c r="A5344" s="29">
        <v>44553</v>
      </c>
      <c r="B5344" s="1" t="s">
        <v>200</v>
      </c>
      <c r="C5344" s="27">
        <v>44321</v>
      </c>
      <c r="D5344" s="1">
        <v>52738</v>
      </c>
      <c r="J5344" s="1" t="s">
        <v>0</v>
      </c>
      <c r="K5344" s="1" t="s">
        <v>49</v>
      </c>
      <c r="L5344" s="1">
        <v>-1</v>
      </c>
      <c r="M5344" s="1">
        <v>148</v>
      </c>
      <c r="N5344" s="6"/>
      <c r="O5344" s="6">
        <v>148</v>
      </c>
      <c r="P5344" s="6">
        <v>-397607.8</v>
      </c>
      <c r="R5344" s="31">
        <v>-148</v>
      </c>
      <c r="S5344" s="28">
        <v>44347</v>
      </c>
    </row>
    <row r="5345" spans="1:19" x14ac:dyDescent="0.2">
      <c r="A5345" s="29">
        <v>44553</v>
      </c>
      <c r="B5345" s="1" t="s">
        <v>200</v>
      </c>
      <c r="C5345" s="27">
        <v>44321</v>
      </c>
      <c r="D5345" s="1">
        <v>52738</v>
      </c>
      <c r="J5345" s="1" t="s">
        <v>0</v>
      </c>
      <c r="K5345" s="1" t="s">
        <v>49</v>
      </c>
      <c r="L5345" s="1">
        <v>-1</v>
      </c>
      <c r="M5345" s="1">
        <v>124</v>
      </c>
      <c r="N5345" s="6"/>
      <c r="O5345" s="6">
        <v>124</v>
      </c>
      <c r="P5345" s="6">
        <v>-397292.05</v>
      </c>
      <c r="R5345" s="31">
        <v>-124</v>
      </c>
      <c r="S5345" s="28">
        <v>44347</v>
      </c>
    </row>
    <row r="5346" spans="1:19" x14ac:dyDescent="0.2">
      <c r="A5346" s="29">
        <v>44553</v>
      </c>
      <c r="B5346" s="1" t="s">
        <v>200</v>
      </c>
      <c r="C5346" s="27">
        <v>44321</v>
      </c>
      <c r="D5346" s="1">
        <v>52738</v>
      </c>
      <c r="J5346" s="1" t="s">
        <v>0</v>
      </c>
      <c r="K5346" s="1" t="s">
        <v>49</v>
      </c>
      <c r="L5346" s="1">
        <v>-1</v>
      </c>
      <c r="M5346" s="1">
        <v>124</v>
      </c>
      <c r="N5346" s="6"/>
      <c r="O5346" s="6">
        <v>124</v>
      </c>
      <c r="P5346" s="6">
        <v>-398050.05</v>
      </c>
      <c r="R5346" s="31">
        <v>-124</v>
      </c>
      <c r="S5346" s="28">
        <v>44347</v>
      </c>
    </row>
    <row r="5347" spans="1:19" x14ac:dyDescent="0.2">
      <c r="A5347" s="29">
        <v>44553</v>
      </c>
      <c r="B5347" s="1" t="s">
        <v>200</v>
      </c>
      <c r="C5347" s="27">
        <v>44321</v>
      </c>
      <c r="D5347" s="1">
        <v>52738</v>
      </c>
      <c r="J5347" s="1" t="s">
        <v>0</v>
      </c>
      <c r="K5347" s="1" t="s">
        <v>49</v>
      </c>
      <c r="L5347" s="1">
        <v>-1</v>
      </c>
      <c r="M5347" s="1">
        <v>124</v>
      </c>
      <c r="N5347" s="6"/>
      <c r="O5347" s="6">
        <v>124</v>
      </c>
      <c r="P5347" s="6">
        <v>-399588.05</v>
      </c>
      <c r="R5347" s="31">
        <v>-124</v>
      </c>
      <c r="S5347" s="28">
        <v>44347</v>
      </c>
    </row>
    <row r="5348" spans="1:19" x14ac:dyDescent="0.2">
      <c r="A5348" s="29">
        <v>44553</v>
      </c>
      <c r="B5348" s="1" t="s">
        <v>200</v>
      </c>
      <c r="C5348" s="27">
        <v>44321</v>
      </c>
      <c r="D5348" s="1">
        <v>52738</v>
      </c>
      <c r="J5348" s="1" t="s">
        <v>0</v>
      </c>
      <c r="K5348" s="1" t="s">
        <v>49</v>
      </c>
      <c r="L5348" s="1">
        <v>-1</v>
      </c>
      <c r="M5348" s="1">
        <v>88</v>
      </c>
      <c r="N5348" s="6"/>
      <c r="O5348" s="6">
        <v>88</v>
      </c>
      <c r="P5348" s="6">
        <v>-404360.05</v>
      </c>
      <c r="R5348" s="31">
        <v>-88</v>
      </c>
      <c r="S5348" s="28">
        <v>44347</v>
      </c>
    </row>
    <row r="5349" spans="1:19" x14ac:dyDescent="0.2">
      <c r="A5349" s="29">
        <v>44553</v>
      </c>
      <c r="B5349" s="1" t="s">
        <v>200</v>
      </c>
      <c r="C5349" s="27">
        <v>44321</v>
      </c>
      <c r="D5349" s="1">
        <v>52738</v>
      </c>
      <c r="J5349" s="1" t="s">
        <v>0</v>
      </c>
      <c r="K5349" s="1" t="s">
        <v>49</v>
      </c>
      <c r="L5349" s="1">
        <v>-0.5</v>
      </c>
      <c r="M5349" s="1">
        <v>88</v>
      </c>
      <c r="N5349" s="6"/>
      <c r="O5349" s="6">
        <v>44</v>
      </c>
      <c r="P5349" s="6">
        <v>-397336.05</v>
      </c>
      <c r="R5349" s="31">
        <v>-44</v>
      </c>
      <c r="S5349" s="28">
        <v>44347</v>
      </c>
    </row>
    <row r="5350" spans="1:19" x14ac:dyDescent="0.2">
      <c r="A5350" s="29">
        <v>44568</v>
      </c>
      <c r="B5350" s="1" t="s">
        <v>200</v>
      </c>
      <c r="C5350" s="27">
        <v>44321</v>
      </c>
      <c r="D5350" s="1">
        <v>52741</v>
      </c>
      <c r="J5350" s="1" t="s">
        <v>0</v>
      </c>
      <c r="K5350" s="1" t="s">
        <v>49</v>
      </c>
      <c r="L5350" s="1">
        <v>-0.75</v>
      </c>
      <c r="M5350" s="1">
        <v>99</v>
      </c>
      <c r="N5350" s="6"/>
      <c r="O5350" s="6">
        <v>74.25</v>
      </c>
      <c r="P5350" s="6">
        <v>-397410.3</v>
      </c>
      <c r="R5350" s="31">
        <v>-74.25</v>
      </c>
      <c r="S5350" s="28">
        <v>44347</v>
      </c>
    </row>
    <row r="5351" spans="1:19" x14ac:dyDescent="0.2">
      <c r="A5351" s="29">
        <v>44570</v>
      </c>
      <c r="B5351" s="1" t="s">
        <v>200</v>
      </c>
      <c r="C5351" s="27">
        <v>44321</v>
      </c>
      <c r="D5351" s="1">
        <v>52743</v>
      </c>
      <c r="J5351" s="1" t="s">
        <v>0</v>
      </c>
      <c r="K5351" s="1" t="s">
        <v>49</v>
      </c>
      <c r="L5351" s="1">
        <v>-0.75</v>
      </c>
      <c r="M5351" s="1">
        <v>99</v>
      </c>
      <c r="N5351" s="6"/>
      <c r="O5351" s="6">
        <v>74.25</v>
      </c>
      <c r="P5351" s="6">
        <v>-397882.05</v>
      </c>
      <c r="R5351" s="31">
        <v>-74.25</v>
      </c>
      <c r="S5351" s="28">
        <v>44347</v>
      </c>
    </row>
    <row r="5352" spans="1:19" x14ac:dyDescent="0.2">
      <c r="A5352" s="29">
        <v>44570</v>
      </c>
      <c r="B5352" s="1" t="s">
        <v>200</v>
      </c>
      <c r="C5352" s="27">
        <v>44321</v>
      </c>
      <c r="D5352" s="1">
        <v>52743</v>
      </c>
      <c r="J5352" s="1" t="s">
        <v>0</v>
      </c>
      <c r="K5352" s="1" t="s">
        <v>49</v>
      </c>
      <c r="L5352" s="1">
        <v>-0.5</v>
      </c>
      <c r="M5352" s="1">
        <v>99</v>
      </c>
      <c r="N5352" s="6"/>
      <c r="O5352" s="6">
        <v>49.5</v>
      </c>
      <c r="P5352" s="6">
        <v>-397459.8</v>
      </c>
      <c r="R5352" s="31">
        <v>-49.5</v>
      </c>
      <c r="S5352" s="28">
        <v>44347</v>
      </c>
    </row>
    <row r="5353" spans="1:19" x14ac:dyDescent="0.2">
      <c r="A5353" s="29">
        <v>44575</v>
      </c>
      <c r="B5353" s="1" t="s">
        <v>200</v>
      </c>
      <c r="C5353" s="27">
        <v>44321</v>
      </c>
      <c r="D5353" s="1">
        <v>52746</v>
      </c>
      <c r="J5353" s="1" t="s">
        <v>0</v>
      </c>
      <c r="K5353" s="1" t="s">
        <v>49</v>
      </c>
      <c r="L5353" s="1">
        <v>-2</v>
      </c>
      <c r="M5353" s="1">
        <v>168</v>
      </c>
      <c r="N5353" s="6"/>
      <c r="O5353" s="6">
        <v>336</v>
      </c>
      <c r="P5353" s="6">
        <v>-402160.05</v>
      </c>
      <c r="R5353" s="31">
        <v>-336</v>
      </c>
      <c r="S5353" s="28">
        <v>44347</v>
      </c>
    </row>
    <row r="5354" spans="1:19" x14ac:dyDescent="0.2">
      <c r="A5354" s="29">
        <v>44575</v>
      </c>
      <c r="B5354" s="1" t="s">
        <v>200</v>
      </c>
      <c r="C5354" s="27">
        <v>44321</v>
      </c>
      <c r="D5354" s="1">
        <v>52746</v>
      </c>
      <c r="J5354" s="1" t="s">
        <v>0</v>
      </c>
      <c r="K5354" s="1" t="s">
        <v>49</v>
      </c>
      <c r="L5354" s="1">
        <v>-2.5</v>
      </c>
      <c r="M5354" s="1">
        <v>88</v>
      </c>
      <c r="N5354" s="6"/>
      <c r="O5354" s="6">
        <v>220</v>
      </c>
      <c r="P5354" s="6">
        <v>-404859.05</v>
      </c>
      <c r="R5354" s="31">
        <v>-220</v>
      </c>
      <c r="S5354" s="28">
        <v>44347</v>
      </c>
    </row>
    <row r="5355" spans="1:19" x14ac:dyDescent="0.2">
      <c r="A5355" s="29">
        <v>44575</v>
      </c>
      <c r="B5355" s="1" t="s">
        <v>200</v>
      </c>
      <c r="C5355" s="27">
        <v>44321</v>
      </c>
      <c r="D5355" s="1">
        <v>52746</v>
      </c>
      <c r="J5355" s="1" t="s">
        <v>0</v>
      </c>
      <c r="K5355" s="1" t="s">
        <v>49</v>
      </c>
      <c r="L5355" s="1">
        <v>-2.25</v>
      </c>
      <c r="M5355" s="1">
        <v>88</v>
      </c>
      <c r="N5355" s="6"/>
      <c r="O5355" s="6">
        <v>198</v>
      </c>
      <c r="P5355" s="6">
        <v>-400028.05</v>
      </c>
      <c r="R5355" s="31">
        <v>-198</v>
      </c>
      <c r="S5355" s="28">
        <v>44347</v>
      </c>
    </row>
    <row r="5356" spans="1:19" x14ac:dyDescent="0.2">
      <c r="A5356" s="29">
        <v>44575</v>
      </c>
      <c r="B5356" s="1" t="s">
        <v>200</v>
      </c>
      <c r="C5356" s="27">
        <v>44321</v>
      </c>
      <c r="D5356" s="1">
        <v>52746</v>
      </c>
      <c r="J5356" s="1" t="s">
        <v>0</v>
      </c>
      <c r="K5356" s="1" t="s">
        <v>49</v>
      </c>
      <c r="L5356" s="1">
        <v>-1.5</v>
      </c>
      <c r="M5356" s="1">
        <v>88</v>
      </c>
      <c r="N5356" s="6"/>
      <c r="O5356" s="6">
        <v>132</v>
      </c>
      <c r="P5356" s="6">
        <v>-400284.05</v>
      </c>
      <c r="R5356" s="31">
        <v>-132</v>
      </c>
      <c r="S5356" s="28">
        <v>44347</v>
      </c>
    </row>
    <row r="5357" spans="1:19" x14ac:dyDescent="0.2">
      <c r="A5357" s="29">
        <v>44575</v>
      </c>
      <c r="B5357" s="1" t="s">
        <v>200</v>
      </c>
      <c r="C5357" s="27">
        <v>44321</v>
      </c>
      <c r="D5357" s="1">
        <v>52746</v>
      </c>
      <c r="J5357" s="1" t="s">
        <v>0</v>
      </c>
      <c r="K5357" s="1" t="s">
        <v>49</v>
      </c>
      <c r="L5357" s="1">
        <v>-1</v>
      </c>
      <c r="M5357" s="1">
        <v>124</v>
      </c>
      <c r="N5357" s="6"/>
      <c r="O5357" s="6">
        <v>124</v>
      </c>
      <c r="P5357" s="6">
        <v>-400152.05</v>
      </c>
      <c r="R5357" s="31">
        <v>-124</v>
      </c>
      <c r="S5357" s="28">
        <v>44347</v>
      </c>
    </row>
    <row r="5358" spans="1:19" x14ac:dyDescent="0.2">
      <c r="A5358" s="29">
        <v>44575</v>
      </c>
      <c r="B5358" s="1" t="s">
        <v>200</v>
      </c>
      <c r="C5358" s="27">
        <v>44321</v>
      </c>
      <c r="D5358" s="1">
        <v>52746</v>
      </c>
      <c r="J5358" s="1" t="s">
        <v>0</v>
      </c>
      <c r="K5358" s="1" t="s">
        <v>49</v>
      </c>
      <c r="L5358" s="1">
        <v>-1</v>
      </c>
      <c r="M5358" s="1">
        <v>124</v>
      </c>
      <c r="N5358" s="6"/>
      <c r="O5358" s="6">
        <v>124</v>
      </c>
      <c r="P5358" s="6">
        <v>-404639.05</v>
      </c>
      <c r="R5358" s="31">
        <v>-124</v>
      </c>
      <c r="S5358" s="28">
        <v>44347</v>
      </c>
    </row>
    <row r="5359" spans="1:19" x14ac:dyDescent="0.2">
      <c r="A5359" s="29">
        <v>44575</v>
      </c>
      <c r="B5359" s="1" t="s">
        <v>200</v>
      </c>
      <c r="C5359" s="27">
        <v>44321</v>
      </c>
      <c r="D5359" s="1">
        <v>52746</v>
      </c>
      <c r="J5359" s="1" t="s">
        <v>0</v>
      </c>
      <c r="K5359" s="1" t="s">
        <v>49</v>
      </c>
      <c r="L5359" s="1">
        <v>-0.5</v>
      </c>
      <c r="M5359" s="1">
        <v>88</v>
      </c>
      <c r="N5359" s="6"/>
      <c r="O5359" s="6">
        <v>44</v>
      </c>
      <c r="P5359" s="6">
        <v>-397926.05</v>
      </c>
      <c r="R5359" s="31">
        <v>-44</v>
      </c>
      <c r="S5359" s="28">
        <v>44347</v>
      </c>
    </row>
    <row r="5360" spans="1:19" x14ac:dyDescent="0.2">
      <c r="A5360" s="29">
        <v>44590</v>
      </c>
      <c r="B5360" s="1" t="s">
        <v>200</v>
      </c>
      <c r="C5360" s="27">
        <v>44321</v>
      </c>
      <c r="D5360" s="1">
        <v>52748</v>
      </c>
      <c r="J5360" s="1" t="s">
        <v>0</v>
      </c>
      <c r="K5360" s="1" t="s">
        <v>49</v>
      </c>
      <c r="L5360" s="1">
        <v>-7</v>
      </c>
      <c r="M5360" s="1">
        <v>88</v>
      </c>
      <c r="N5360" s="6"/>
      <c r="O5360" s="6">
        <v>616</v>
      </c>
      <c r="P5360" s="6">
        <v>-407049.31</v>
      </c>
      <c r="R5360" s="31">
        <v>-616</v>
      </c>
      <c r="S5360" s="28">
        <v>44347</v>
      </c>
    </row>
    <row r="5361" spans="1:19" x14ac:dyDescent="0.2">
      <c r="A5361" s="29">
        <v>44590</v>
      </c>
      <c r="B5361" s="1" t="s">
        <v>200</v>
      </c>
      <c r="C5361" s="27">
        <v>44321</v>
      </c>
      <c r="D5361" s="1">
        <v>52748</v>
      </c>
      <c r="J5361" s="1" t="s">
        <v>0</v>
      </c>
      <c r="K5361" s="1" t="s">
        <v>49</v>
      </c>
      <c r="L5361" s="1">
        <v>-6.75</v>
      </c>
      <c r="M5361" s="1">
        <v>88</v>
      </c>
      <c r="N5361" s="6"/>
      <c r="O5361" s="6">
        <v>594</v>
      </c>
      <c r="P5361" s="6">
        <v>-399464.05</v>
      </c>
      <c r="R5361" s="31">
        <v>-594</v>
      </c>
      <c r="S5361" s="28">
        <v>44347</v>
      </c>
    </row>
    <row r="5362" spans="1:19" x14ac:dyDescent="0.2">
      <c r="A5362" s="29">
        <v>44590</v>
      </c>
      <c r="B5362" s="1" t="s">
        <v>200</v>
      </c>
      <c r="C5362" s="27">
        <v>44321</v>
      </c>
      <c r="D5362" s="1">
        <v>52748</v>
      </c>
      <c r="J5362" s="1" t="s">
        <v>0</v>
      </c>
      <c r="K5362" s="1" t="s">
        <v>49</v>
      </c>
      <c r="L5362" s="1">
        <v>-4</v>
      </c>
      <c r="M5362" s="1">
        <v>88</v>
      </c>
      <c r="N5362" s="6"/>
      <c r="O5362" s="6">
        <v>352</v>
      </c>
      <c r="P5362" s="6">
        <v>-398746.05</v>
      </c>
      <c r="R5362" s="31">
        <v>-352</v>
      </c>
      <c r="S5362" s="28">
        <v>44347</v>
      </c>
    </row>
    <row r="5363" spans="1:19" x14ac:dyDescent="0.2">
      <c r="A5363" s="29">
        <v>44590</v>
      </c>
      <c r="B5363" s="1" t="s">
        <v>200</v>
      </c>
      <c r="C5363" s="27">
        <v>44321</v>
      </c>
      <c r="D5363" s="1">
        <v>52748</v>
      </c>
      <c r="J5363" s="1" t="s">
        <v>0</v>
      </c>
      <c r="K5363" s="1" t="s">
        <v>49</v>
      </c>
      <c r="L5363" s="1">
        <v>-1</v>
      </c>
      <c r="M5363" s="1">
        <v>124</v>
      </c>
      <c r="N5363" s="6"/>
      <c r="O5363" s="6">
        <v>124</v>
      </c>
      <c r="P5363" s="6">
        <v>-398394.05</v>
      </c>
      <c r="R5363" s="31">
        <v>-124</v>
      </c>
      <c r="S5363" s="28">
        <v>44347</v>
      </c>
    </row>
    <row r="5364" spans="1:19" x14ac:dyDescent="0.2">
      <c r="A5364" s="29">
        <v>44590</v>
      </c>
      <c r="B5364" s="1" t="s">
        <v>200</v>
      </c>
      <c r="C5364" s="27">
        <v>44321</v>
      </c>
      <c r="D5364" s="1">
        <v>52748</v>
      </c>
      <c r="J5364" s="1" t="s">
        <v>0</v>
      </c>
      <c r="K5364" s="1" t="s">
        <v>49</v>
      </c>
      <c r="L5364" s="1">
        <v>-1</v>
      </c>
      <c r="M5364" s="1">
        <v>124</v>
      </c>
      <c r="N5364" s="6"/>
      <c r="O5364" s="6">
        <v>124</v>
      </c>
      <c r="P5364" s="6">
        <v>-398870.05</v>
      </c>
      <c r="R5364" s="31">
        <v>-124</v>
      </c>
      <c r="S5364" s="28">
        <v>44347</v>
      </c>
    </row>
    <row r="5365" spans="1:19" x14ac:dyDescent="0.2">
      <c r="A5365" s="29">
        <v>44590</v>
      </c>
      <c r="B5365" s="1" t="s">
        <v>200</v>
      </c>
      <c r="C5365" s="27">
        <v>44321</v>
      </c>
      <c r="D5365" s="1">
        <v>52748</v>
      </c>
      <c r="J5365" s="1" t="s">
        <v>0</v>
      </c>
      <c r="K5365" s="1" t="s">
        <v>49</v>
      </c>
      <c r="L5365" s="1">
        <v>-1</v>
      </c>
      <c r="M5365" s="1">
        <v>124</v>
      </c>
      <c r="N5365" s="6"/>
      <c r="O5365" s="6">
        <v>124</v>
      </c>
      <c r="P5365" s="6">
        <v>-404983.05</v>
      </c>
      <c r="R5365" s="31">
        <v>-124</v>
      </c>
      <c r="S5365" s="28">
        <v>44347</v>
      </c>
    </row>
    <row r="5366" spans="1:19" x14ac:dyDescent="0.2">
      <c r="A5366" s="29">
        <v>44590</v>
      </c>
      <c r="B5366" s="1" t="s">
        <v>200</v>
      </c>
      <c r="C5366" s="27">
        <v>44321</v>
      </c>
      <c r="D5366" s="1">
        <v>52748</v>
      </c>
      <c r="J5366" s="1" t="s">
        <v>0</v>
      </c>
      <c r="K5366" s="1" t="s">
        <v>49</v>
      </c>
      <c r="L5366" s="1">
        <v>-1</v>
      </c>
      <c r="M5366" s="1">
        <v>124</v>
      </c>
      <c r="N5366" s="6"/>
      <c r="O5366" s="6">
        <v>124</v>
      </c>
      <c r="P5366" s="6">
        <v>-406433.31</v>
      </c>
      <c r="R5366" s="31">
        <v>-124</v>
      </c>
      <c r="S5366" s="28">
        <v>44347</v>
      </c>
    </row>
    <row r="5367" spans="1:19" x14ac:dyDescent="0.2">
      <c r="A5367" s="29">
        <v>44590</v>
      </c>
      <c r="B5367" s="1" t="s">
        <v>200</v>
      </c>
      <c r="C5367" s="27">
        <v>44321</v>
      </c>
      <c r="D5367" s="1">
        <v>52748</v>
      </c>
      <c r="J5367" s="1" t="s">
        <v>0</v>
      </c>
      <c r="K5367" s="1" t="s">
        <v>49</v>
      </c>
      <c r="L5367" s="1">
        <v>-1</v>
      </c>
      <c r="M5367" s="1">
        <v>124</v>
      </c>
      <c r="N5367" s="6"/>
      <c r="O5367" s="6">
        <v>124</v>
      </c>
      <c r="P5367" s="6">
        <v>-407173.31</v>
      </c>
      <c r="R5367" s="31">
        <v>-124</v>
      </c>
      <c r="S5367" s="28">
        <v>44347</v>
      </c>
    </row>
    <row r="5368" spans="1:19" x14ac:dyDescent="0.2">
      <c r="A5368" s="29">
        <v>44590</v>
      </c>
      <c r="B5368" s="1" t="s">
        <v>200</v>
      </c>
      <c r="C5368" s="27">
        <v>44321</v>
      </c>
      <c r="D5368" s="1">
        <v>52748</v>
      </c>
      <c r="J5368" s="1" t="s">
        <v>0</v>
      </c>
      <c r="K5368" s="1" t="s">
        <v>49</v>
      </c>
      <c r="L5368" s="1">
        <v>-0.25</v>
      </c>
      <c r="M5368" s="1">
        <v>88</v>
      </c>
      <c r="N5368" s="6"/>
      <c r="O5368" s="6">
        <v>22</v>
      </c>
      <c r="P5368" s="6">
        <v>-407195.31</v>
      </c>
      <c r="R5368" s="31">
        <v>-22</v>
      </c>
      <c r="S5368" s="28">
        <v>44347</v>
      </c>
    </row>
    <row r="5369" spans="1:19" x14ac:dyDescent="0.2">
      <c r="A5369" s="29">
        <v>44592</v>
      </c>
      <c r="B5369" s="1" t="s">
        <v>200</v>
      </c>
      <c r="C5369" s="27">
        <v>44321</v>
      </c>
      <c r="D5369" s="1">
        <v>52750</v>
      </c>
      <c r="J5369" s="1" t="s">
        <v>0</v>
      </c>
      <c r="K5369" s="1" t="s">
        <v>49</v>
      </c>
      <c r="L5369" s="1">
        <v>-2.5</v>
      </c>
      <c r="M5369" s="1">
        <v>88</v>
      </c>
      <c r="N5369" s="6"/>
      <c r="O5369" s="6">
        <v>220</v>
      </c>
      <c r="P5369" s="6">
        <v>-405689.3</v>
      </c>
      <c r="R5369" s="31">
        <v>-220</v>
      </c>
      <c r="S5369" s="28">
        <v>44347</v>
      </c>
    </row>
    <row r="5370" spans="1:19" x14ac:dyDescent="0.2">
      <c r="A5370" s="29">
        <v>44592</v>
      </c>
      <c r="B5370" s="1" t="s">
        <v>200</v>
      </c>
      <c r="C5370" s="27">
        <v>44321</v>
      </c>
      <c r="D5370" s="1">
        <v>52750</v>
      </c>
      <c r="J5370" s="1" t="s">
        <v>0</v>
      </c>
      <c r="K5370" s="1" t="s">
        <v>49</v>
      </c>
      <c r="L5370" s="1">
        <v>-1</v>
      </c>
      <c r="M5370" s="1">
        <v>188</v>
      </c>
      <c r="N5370" s="6"/>
      <c r="O5370" s="6">
        <v>188</v>
      </c>
      <c r="P5370" s="6">
        <v>-401458.05</v>
      </c>
      <c r="R5370" s="31">
        <v>-188</v>
      </c>
      <c r="S5370" s="28">
        <v>44347</v>
      </c>
    </row>
    <row r="5371" spans="1:19" x14ac:dyDescent="0.2">
      <c r="A5371" s="29">
        <v>44592</v>
      </c>
      <c r="B5371" s="1" t="s">
        <v>200</v>
      </c>
      <c r="C5371" s="27">
        <v>44321</v>
      </c>
      <c r="D5371" s="1">
        <v>52750</v>
      </c>
      <c r="J5371" s="1" t="s">
        <v>0</v>
      </c>
      <c r="K5371" s="1" t="s">
        <v>49</v>
      </c>
      <c r="L5371" s="1">
        <v>-2</v>
      </c>
      <c r="M5371" s="1">
        <v>88</v>
      </c>
      <c r="N5371" s="6"/>
      <c r="O5371" s="6">
        <v>176</v>
      </c>
      <c r="P5371" s="6">
        <v>-401824.05</v>
      </c>
      <c r="R5371" s="31">
        <v>-176</v>
      </c>
      <c r="S5371" s="28">
        <v>44347</v>
      </c>
    </row>
    <row r="5372" spans="1:19" x14ac:dyDescent="0.2">
      <c r="A5372" s="29">
        <v>44592</v>
      </c>
      <c r="B5372" s="1" t="s">
        <v>200</v>
      </c>
      <c r="C5372" s="27">
        <v>44321</v>
      </c>
      <c r="D5372" s="1">
        <v>52750</v>
      </c>
      <c r="J5372" s="1" t="s">
        <v>0</v>
      </c>
      <c r="K5372" s="1" t="s">
        <v>49</v>
      </c>
      <c r="L5372" s="1">
        <v>-1</v>
      </c>
      <c r="M5372" s="1">
        <v>124</v>
      </c>
      <c r="N5372" s="6"/>
      <c r="O5372" s="6">
        <v>124</v>
      </c>
      <c r="P5372" s="6">
        <v>-401648.05</v>
      </c>
      <c r="R5372" s="31">
        <v>-124</v>
      </c>
      <c r="S5372" s="28">
        <v>44347</v>
      </c>
    </row>
    <row r="5373" spans="1:19" x14ac:dyDescent="0.2">
      <c r="A5373" s="29">
        <v>44592</v>
      </c>
      <c r="B5373" s="1" t="s">
        <v>200</v>
      </c>
      <c r="C5373" s="27">
        <v>44321</v>
      </c>
      <c r="D5373" s="1">
        <v>52750</v>
      </c>
      <c r="J5373" s="1" t="s">
        <v>0</v>
      </c>
      <c r="K5373" s="1" t="s">
        <v>49</v>
      </c>
      <c r="L5373" s="1">
        <v>-1</v>
      </c>
      <c r="M5373" s="1">
        <v>124</v>
      </c>
      <c r="N5373" s="6"/>
      <c r="O5373" s="6">
        <v>124</v>
      </c>
      <c r="P5373" s="6">
        <v>-405469.3</v>
      </c>
      <c r="R5373" s="31">
        <v>-124</v>
      </c>
      <c r="S5373" s="28">
        <v>44347</v>
      </c>
    </row>
    <row r="5374" spans="1:19" x14ac:dyDescent="0.2">
      <c r="A5374" s="29">
        <v>44592</v>
      </c>
      <c r="B5374" s="1" t="s">
        <v>200</v>
      </c>
      <c r="C5374" s="27">
        <v>44321</v>
      </c>
      <c r="D5374" s="1">
        <v>52750</v>
      </c>
      <c r="J5374" s="1" t="s">
        <v>0</v>
      </c>
      <c r="K5374" s="1" t="s">
        <v>49</v>
      </c>
      <c r="L5374" s="1">
        <v>-0.75</v>
      </c>
      <c r="M5374" s="1">
        <v>88</v>
      </c>
      <c r="N5374" s="6"/>
      <c r="O5374" s="6">
        <v>66</v>
      </c>
      <c r="P5374" s="6">
        <v>-401524.05</v>
      </c>
      <c r="R5374" s="31">
        <v>-66</v>
      </c>
      <c r="S5374" s="28">
        <v>44347</v>
      </c>
    </row>
    <row r="5375" spans="1:19" x14ac:dyDescent="0.2">
      <c r="A5375" s="29">
        <v>44672</v>
      </c>
      <c r="B5375" s="1" t="s">
        <v>200</v>
      </c>
      <c r="C5375" s="27">
        <v>44321</v>
      </c>
      <c r="D5375" s="1">
        <v>52797</v>
      </c>
      <c r="J5375" s="1" t="s">
        <v>0</v>
      </c>
      <c r="K5375" s="1" t="s">
        <v>49</v>
      </c>
      <c r="L5375" s="1">
        <v>-2</v>
      </c>
      <c r="M5375" s="1">
        <v>968</v>
      </c>
      <c r="N5375" s="6"/>
      <c r="O5375" s="6">
        <v>1936</v>
      </c>
      <c r="P5375" s="6">
        <v>-404096.05</v>
      </c>
      <c r="R5375" s="31">
        <v>-1936</v>
      </c>
      <c r="S5375" s="28">
        <v>44347</v>
      </c>
    </row>
    <row r="5376" spans="1:19" x14ac:dyDescent="0.2">
      <c r="A5376" s="29">
        <v>44672</v>
      </c>
      <c r="B5376" s="1" t="s">
        <v>200</v>
      </c>
      <c r="C5376" s="27">
        <v>44321</v>
      </c>
      <c r="D5376" s="1">
        <v>52797</v>
      </c>
      <c r="J5376" s="1" t="s">
        <v>0</v>
      </c>
      <c r="K5376" s="1" t="s">
        <v>49</v>
      </c>
      <c r="L5376" s="1">
        <v>-3</v>
      </c>
      <c r="M5376" s="1">
        <v>88</v>
      </c>
      <c r="N5376" s="6"/>
      <c r="O5376" s="6">
        <v>264</v>
      </c>
      <c r="P5376" s="6">
        <v>-406309.31</v>
      </c>
      <c r="R5376" s="31">
        <v>-264</v>
      </c>
      <c r="S5376" s="28">
        <v>44347</v>
      </c>
    </row>
    <row r="5377" spans="1:19" x14ac:dyDescent="0.2">
      <c r="A5377" s="29">
        <v>44672</v>
      </c>
      <c r="B5377" s="1" t="s">
        <v>200</v>
      </c>
      <c r="C5377" s="27">
        <v>44321</v>
      </c>
      <c r="D5377" s="1">
        <v>52797</v>
      </c>
      <c r="J5377" s="1" t="s">
        <v>0</v>
      </c>
      <c r="K5377" s="1" t="s">
        <v>49</v>
      </c>
      <c r="L5377" s="1">
        <v>-2</v>
      </c>
      <c r="M5377" s="1">
        <v>88</v>
      </c>
      <c r="N5377" s="6"/>
      <c r="O5377" s="6">
        <v>176</v>
      </c>
      <c r="P5377" s="6">
        <v>-404272.05</v>
      </c>
      <c r="R5377" s="31">
        <v>-176</v>
      </c>
      <c r="S5377" s="28">
        <v>44347</v>
      </c>
    </row>
    <row r="5378" spans="1:19" x14ac:dyDescent="0.2">
      <c r="A5378" s="29">
        <v>44672</v>
      </c>
      <c r="B5378" s="1" t="s">
        <v>200</v>
      </c>
      <c r="C5378" s="27">
        <v>44321</v>
      </c>
      <c r="D5378" s="1">
        <v>52797</v>
      </c>
      <c r="J5378" s="1" t="s">
        <v>0</v>
      </c>
      <c r="K5378" s="1" t="s">
        <v>49</v>
      </c>
      <c r="L5378" s="1">
        <v>-1</v>
      </c>
      <c r="M5378" s="1">
        <v>124</v>
      </c>
      <c r="N5378" s="6"/>
      <c r="O5378" s="6">
        <v>124</v>
      </c>
      <c r="P5378" s="6">
        <v>-406045.31</v>
      </c>
      <c r="R5378" s="31">
        <v>-124</v>
      </c>
      <c r="S5378" s="28">
        <v>44347</v>
      </c>
    </row>
    <row r="5379" spans="1:19" x14ac:dyDescent="0.2">
      <c r="A5379" s="29">
        <v>44674</v>
      </c>
      <c r="B5379" s="1" t="s">
        <v>200</v>
      </c>
      <c r="C5379" s="27">
        <v>44321</v>
      </c>
      <c r="D5379" s="1">
        <v>52798</v>
      </c>
      <c r="J5379" s="1" t="s">
        <v>0</v>
      </c>
      <c r="K5379" s="1" t="s">
        <v>49</v>
      </c>
      <c r="L5379" s="1">
        <v>-1</v>
      </c>
      <c r="M5379" s="1">
        <v>155</v>
      </c>
      <c r="N5379" s="6"/>
      <c r="O5379" s="6">
        <v>155</v>
      </c>
      <c r="P5379" s="6">
        <v>-404515.05</v>
      </c>
      <c r="R5379" s="31">
        <v>-155</v>
      </c>
      <c r="S5379" s="28">
        <v>44347</v>
      </c>
    </row>
    <row r="5380" spans="1:19" x14ac:dyDescent="0.2">
      <c r="A5380" s="29">
        <v>44677</v>
      </c>
      <c r="B5380" s="1" t="s">
        <v>200</v>
      </c>
      <c r="C5380" s="27">
        <v>44321</v>
      </c>
      <c r="D5380" s="1">
        <v>52800</v>
      </c>
      <c r="J5380" s="1" t="s">
        <v>0</v>
      </c>
      <c r="K5380" s="1" t="s">
        <v>49</v>
      </c>
      <c r="L5380" s="1">
        <v>-1.5</v>
      </c>
      <c r="M5380" s="1">
        <v>99</v>
      </c>
      <c r="N5380" s="6"/>
      <c r="O5380" s="6">
        <v>148.5</v>
      </c>
      <c r="P5380" s="6">
        <v>-405131.55</v>
      </c>
      <c r="R5380" s="31">
        <v>-148.5</v>
      </c>
      <c r="S5380" s="28">
        <v>44347</v>
      </c>
    </row>
    <row r="5381" spans="1:19" x14ac:dyDescent="0.2">
      <c r="A5381" s="29">
        <v>44677</v>
      </c>
      <c r="B5381" s="1" t="s">
        <v>200</v>
      </c>
      <c r="C5381" s="27">
        <v>44321</v>
      </c>
      <c r="D5381" s="1">
        <v>52800</v>
      </c>
      <c r="J5381" s="1" t="s">
        <v>0</v>
      </c>
      <c r="K5381" s="1" t="s">
        <v>49</v>
      </c>
      <c r="L5381" s="1">
        <v>-1</v>
      </c>
      <c r="M5381" s="1">
        <v>139.5</v>
      </c>
      <c r="N5381" s="6"/>
      <c r="O5381" s="6">
        <v>139.5</v>
      </c>
      <c r="P5381" s="6">
        <v>-405271.05</v>
      </c>
      <c r="R5381" s="31">
        <v>-139.5</v>
      </c>
      <c r="S5381" s="28">
        <v>44347</v>
      </c>
    </row>
    <row r="5382" spans="1:19" x14ac:dyDescent="0.2">
      <c r="A5382" s="29">
        <v>44677</v>
      </c>
      <c r="B5382" s="1" t="s">
        <v>200</v>
      </c>
      <c r="C5382" s="27">
        <v>44321</v>
      </c>
      <c r="D5382" s="1">
        <v>52800</v>
      </c>
      <c r="J5382" s="1" t="s">
        <v>0</v>
      </c>
      <c r="K5382" s="1" t="s">
        <v>49</v>
      </c>
      <c r="L5382" s="1">
        <v>-0.75</v>
      </c>
      <c r="M5382" s="1">
        <v>99</v>
      </c>
      <c r="N5382" s="6"/>
      <c r="O5382" s="6">
        <v>74.25</v>
      </c>
      <c r="P5382" s="6">
        <v>-405345.3</v>
      </c>
      <c r="R5382" s="31">
        <v>-74.25</v>
      </c>
      <c r="S5382" s="28">
        <v>44347</v>
      </c>
    </row>
    <row r="5383" spans="1:19" x14ac:dyDescent="0.2">
      <c r="A5383" s="29">
        <v>44720</v>
      </c>
      <c r="B5383" s="1" t="s">
        <v>200</v>
      </c>
      <c r="C5383" s="27">
        <v>44327</v>
      </c>
      <c r="D5383" s="1">
        <v>52805</v>
      </c>
      <c r="J5383" s="1" t="s">
        <v>0</v>
      </c>
      <c r="K5383" s="1" t="s">
        <v>49</v>
      </c>
      <c r="L5383" s="1">
        <v>-1.75</v>
      </c>
      <c r="M5383" s="1">
        <v>110</v>
      </c>
      <c r="N5383" s="6"/>
      <c r="O5383" s="6">
        <v>192.5</v>
      </c>
      <c r="P5383" s="6">
        <v>-407542.81</v>
      </c>
      <c r="R5383" s="31">
        <v>-192.5</v>
      </c>
      <c r="S5383" s="28">
        <v>44347</v>
      </c>
    </row>
    <row r="5384" spans="1:19" x14ac:dyDescent="0.2">
      <c r="A5384" s="29">
        <v>44720</v>
      </c>
      <c r="B5384" s="1" t="s">
        <v>200</v>
      </c>
      <c r="C5384" s="27">
        <v>44327</v>
      </c>
      <c r="D5384" s="1">
        <v>52805</v>
      </c>
      <c r="J5384" s="1" t="s">
        <v>0</v>
      </c>
      <c r="K5384" s="1" t="s">
        <v>49</v>
      </c>
      <c r="L5384" s="1">
        <v>-1</v>
      </c>
      <c r="M5384" s="1">
        <v>155</v>
      </c>
      <c r="N5384" s="6"/>
      <c r="O5384" s="6">
        <v>155</v>
      </c>
      <c r="P5384" s="6">
        <v>-407350.31</v>
      </c>
      <c r="R5384" s="31">
        <v>-155</v>
      </c>
      <c r="S5384" s="28">
        <v>44347</v>
      </c>
    </row>
    <row r="5385" spans="1:19" x14ac:dyDescent="0.2">
      <c r="A5385" s="29">
        <v>44833</v>
      </c>
      <c r="B5385" s="1" t="s">
        <v>200</v>
      </c>
      <c r="C5385" s="27">
        <v>44330</v>
      </c>
      <c r="D5385" s="1">
        <v>52807</v>
      </c>
      <c r="J5385" s="1" t="s">
        <v>0</v>
      </c>
      <c r="K5385" s="1" t="s">
        <v>49</v>
      </c>
      <c r="L5385" s="1">
        <v>-1</v>
      </c>
      <c r="M5385" s="1">
        <v>124</v>
      </c>
      <c r="N5385" s="6"/>
      <c r="O5385" s="6">
        <v>124</v>
      </c>
      <c r="P5385" s="6">
        <v>-407666.81</v>
      </c>
      <c r="R5385" s="31">
        <v>-124</v>
      </c>
      <c r="S5385" s="28">
        <v>44347</v>
      </c>
    </row>
    <row r="5386" spans="1:19" x14ac:dyDescent="0.2">
      <c r="A5386" s="29">
        <v>44833</v>
      </c>
      <c r="B5386" s="1" t="s">
        <v>200</v>
      </c>
      <c r="C5386" s="27">
        <v>44330</v>
      </c>
      <c r="D5386" s="1">
        <v>52807</v>
      </c>
      <c r="J5386" s="1" t="s">
        <v>0</v>
      </c>
      <c r="K5386" s="1" t="s">
        <v>49</v>
      </c>
      <c r="L5386" s="1">
        <v>-1</v>
      </c>
      <c r="M5386" s="1">
        <v>88</v>
      </c>
      <c r="N5386" s="6"/>
      <c r="O5386" s="6">
        <v>88</v>
      </c>
      <c r="P5386" s="6">
        <v>-407754.81</v>
      </c>
      <c r="R5386" s="31">
        <v>-88</v>
      </c>
      <c r="S5386" s="28">
        <v>44347</v>
      </c>
    </row>
    <row r="5387" spans="1:19" x14ac:dyDescent="0.2">
      <c r="A5387" s="29">
        <v>44528</v>
      </c>
      <c r="B5387" s="1" t="s">
        <v>200</v>
      </c>
      <c r="C5387" s="27">
        <v>44333</v>
      </c>
      <c r="D5387" s="1">
        <v>52723</v>
      </c>
      <c r="J5387" s="1" t="s">
        <v>0</v>
      </c>
      <c r="K5387" s="1" t="s">
        <v>49</v>
      </c>
      <c r="L5387" s="1">
        <v>-1</v>
      </c>
      <c r="M5387" s="1">
        <v>898</v>
      </c>
      <c r="N5387" s="6"/>
      <c r="O5387" s="6">
        <v>898</v>
      </c>
      <c r="P5387" s="6">
        <v>-409482.81</v>
      </c>
      <c r="R5387" s="31">
        <v>-898</v>
      </c>
      <c r="S5387" s="28">
        <v>44347</v>
      </c>
    </row>
    <row r="5388" spans="1:19" x14ac:dyDescent="0.2">
      <c r="A5388" s="29">
        <v>44528</v>
      </c>
      <c r="B5388" s="1" t="s">
        <v>200</v>
      </c>
      <c r="C5388" s="27">
        <v>44333</v>
      </c>
      <c r="D5388" s="1">
        <v>52723</v>
      </c>
      <c r="J5388" s="1" t="s">
        <v>0</v>
      </c>
      <c r="K5388" s="1" t="s">
        <v>49</v>
      </c>
      <c r="L5388" s="1">
        <v>-3.5</v>
      </c>
      <c r="M5388" s="1">
        <v>88</v>
      </c>
      <c r="N5388" s="6"/>
      <c r="O5388" s="6">
        <v>308</v>
      </c>
      <c r="P5388" s="6">
        <v>-410426.76</v>
      </c>
      <c r="R5388" s="31">
        <v>-308</v>
      </c>
      <c r="S5388" s="28">
        <v>44347</v>
      </c>
    </row>
    <row r="5389" spans="1:19" x14ac:dyDescent="0.2">
      <c r="A5389" s="29">
        <v>44528</v>
      </c>
      <c r="B5389" s="1" t="s">
        <v>200</v>
      </c>
      <c r="C5389" s="27">
        <v>44333</v>
      </c>
      <c r="D5389" s="1">
        <v>52723</v>
      </c>
      <c r="J5389" s="1" t="s">
        <v>0</v>
      </c>
      <c r="K5389" s="1" t="s">
        <v>49</v>
      </c>
      <c r="L5389" s="1">
        <v>-1</v>
      </c>
      <c r="M5389" s="1">
        <v>228</v>
      </c>
      <c r="N5389" s="6"/>
      <c r="O5389" s="6">
        <v>228</v>
      </c>
      <c r="P5389" s="6">
        <v>-408584.81</v>
      </c>
      <c r="R5389" s="31">
        <v>-228</v>
      </c>
      <c r="S5389" s="28">
        <v>44347</v>
      </c>
    </row>
    <row r="5390" spans="1:19" x14ac:dyDescent="0.2">
      <c r="A5390" s="29">
        <v>44528</v>
      </c>
      <c r="B5390" s="1" t="s">
        <v>200</v>
      </c>
      <c r="C5390" s="27">
        <v>44333</v>
      </c>
      <c r="D5390" s="1">
        <v>52723</v>
      </c>
      <c r="J5390" s="1" t="s">
        <v>0</v>
      </c>
      <c r="K5390" s="1" t="s">
        <v>49</v>
      </c>
      <c r="L5390" s="1">
        <v>-1</v>
      </c>
      <c r="M5390" s="1">
        <v>160</v>
      </c>
      <c r="N5390" s="6"/>
      <c r="O5390" s="6">
        <v>160</v>
      </c>
      <c r="P5390" s="6">
        <v>-408024.81</v>
      </c>
      <c r="R5390" s="31">
        <v>-160</v>
      </c>
      <c r="S5390" s="28">
        <v>44347</v>
      </c>
    </row>
    <row r="5391" spans="1:19" x14ac:dyDescent="0.2">
      <c r="A5391" s="29">
        <v>44528</v>
      </c>
      <c r="B5391" s="1" t="s">
        <v>200</v>
      </c>
      <c r="C5391" s="27">
        <v>44333</v>
      </c>
      <c r="D5391" s="1">
        <v>52723</v>
      </c>
      <c r="J5391" s="1" t="s">
        <v>0</v>
      </c>
      <c r="K5391" s="1" t="s">
        <v>49</v>
      </c>
      <c r="L5391" s="1">
        <v>-1</v>
      </c>
      <c r="M5391" s="1">
        <v>124</v>
      </c>
      <c r="N5391" s="6"/>
      <c r="O5391" s="6">
        <v>124</v>
      </c>
      <c r="P5391" s="6">
        <v>-410118.76</v>
      </c>
      <c r="R5391" s="31">
        <v>-124</v>
      </c>
      <c r="S5391" s="28">
        <v>44347</v>
      </c>
    </row>
    <row r="5392" spans="1:19" x14ac:dyDescent="0.2">
      <c r="A5392" s="29">
        <v>44528</v>
      </c>
      <c r="B5392" s="1" t="s">
        <v>200</v>
      </c>
      <c r="C5392" s="27">
        <v>44333</v>
      </c>
      <c r="D5392" s="1">
        <v>52723</v>
      </c>
      <c r="J5392" s="1" t="s">
        <v>0</v>
      </c>
      <c r="K5392" s="1" t="s">
        <v>49</v>
      </c>
      <c r="L5392" s="1">
        <v>-1</v>
      </c>
      <c r="M5392" s="1">
        <v>124</v>
      </c>
      <c r="N5392" s="6"/>
      <c r="O5392" s="6">
        <v>124</v>
      </c>
      <c r="P5392" s="6">
        <v>-410550.76</v>
      </c>
      <c r="R5392" s="31">
        <v>-124</v>
      </c>
      <c r="S5392" s="28">
        <v>44347</v>
      </c>
    </row>
    <row r="5393" spans="1:19" x14ac:dyDescent="0.2">
      <c r="A5393" s="29">
        <v>44528</v>
      </c>
      <c r="B5393" s="1" t="s">
        <v>200</v>
      </c>
      <c r="C5393" s="27">
        <v>44333</v>
      </c>
      <c r="D5393" s="1">
        <v>52723</v>
      </c>
      <c r="J5393" s="1" t="s">
        <v>0</v>
      </c>
      <c r="K5393" s="1" t="s">
        <v>49</v>
      </c>
      <c r="L5393" s="1">
        <v>-1</v>
      </c>
      <c r="M5393" s="1">
        <v>98</v>
      </c>
      <c r="N5393" s="6"/>
      <c r="O5393" s="6">
        <v>98</v>
      </c>
      <c r="P5393" s="6">
        <v>-408122.81</v>
      </c>
      <c r="R5393" s="31">
        <v>-98</v>
      </c>
      <c r="S5393" s="28">
        <v>44347</v>
      </c>
    </row>
    <row r="5394" spans="1:19" x14ac:dyDescent="0.2">
      <c r="A5394" s="29">
        <v>44528</v>
      </c>
      <c r="B5394" s="1" t="s">
        <v>200</v>
      </c>
      <c r="C5394" s="27">
        <v>44333</v>
      </c>
      <c r="D5394" s="1">
        <v>52723</v>
      </c>
      <c r="J5394" s="1" t="s">
        <v>0</v>
      </c>
      <c r="K5394" s="1" t="s">
        <v>49</v>
      </c>
      <c r="L5394" s="1">
        <v>-1</v>
      </c>
      <c r="M5394" s="1">
        <v>88</v>
      </c>
      <c r="N5394" s="6"/>
      <c r="O5394" s="6">
        <v>88</v>
      </c>
      <c r="P5394" s="6">
        <v>-409570.81</v>
      </c>
      <c r="R5394" s="31">
        <v>-88</v>
      </c>
      <c r="S5394" s="28">
        <v>44347</v>
      </c>
    </row>
    <row r="5395" spans="1:19" x14ac:dyDescent="0.2">
      <c r="A5395" s="29">
        <v>44528</v>
      </c>
      <c r="B5395" s="1" t="s">
        <v>200</v>
      </c>
      <c r="C5395" s="27">
        <v>44333</v>
      </c>
      <c r="D5395" s="1">
        <v>52723</v>
      </c>
      <c r="J5395" s="1" t="s">
        <v>0</v>
      </c>
      <c r="K5395" s="1" t="s">
        <v>49</v>
      </c>
      <c r="L5395" s="1">
        <v>-0.75</v>
      </c>
      <c r="M5395" s="1">
        <v>88</v>
      </c>
      <c r="N5395" s="6"/>
      <c r="O5395" s="6">
        <v>66</v>
      </c>
      <c r="P5395" s="6">
        <v>-407864.81</v>
      </c>
      <c r="R5395" s="31">
        <v>-66</v>
      </c>
      <c r="S5395" s="28">
        <v>44347</v>
      </c>
    </row>
    <row r="5396" spans="1:19" x14ac:dyDescent="0.2">
      <c r="A5396" s="29">
        <v>44528</v>
      </c>
      <c r="B5396" s="1" t="s">
        <v>200</v>
      </c>
      <c r="C5396" s="27">
        <v>44333</v>
      </c>
      <c r="D5396" s="1">
        <v>52723</v>
      </c>
      <c r="J5396" s="1" t="s">
        <v>0</v>
      </c>
      <c r="K5396" s="1" t="s">
        <v>49</v>
      </c>
      <c r="L5396" s="1">
        <v>-1</v>
      </c>
      <c r="M5396" s="1">
        <v>58</v>
      </c>
      <c r="N5396" s="6"/>
      <c r="O5396" s="6">
        <v>58</v>
      </c>
      <c r="P5396" s="6">
        <v>-409994.76</v>
      </c>
      <c r="R5396" s="31">
        <v>-58</v>
      </c>
      <c r="S5396" s="28">
        <v>44347</v>
      </c>
    </row>
    <row r="5397" spans="1:19" x14ac:dyDescent="0.2">
      <c r="A5397" s="29">
        <v>44528</v>
      </c>
      <c r="B5397" s="1" t="s">
        <v>200</v>
      </c>
      <c r="C5397" s="27">
        <v>44333</v>
      </c>
      <c r="D5397" s="1">
        <v>52723</v>
      </c>
      <c r="J5397" s="1" t="s">
        <v>0</v>
      </c>
      <c r="K5397" s="1" t="s">
        <v>49</v>
      </c>
      <c r="L5397" s="1">
        <v>-0.5</v>
      </c>
      <c r="M5397" s="1">
        <v>88</v>
      </c>
      <c r="N5397" s="6"/>
      <c r="O5397" s="6">
        <v>44</v>
      </c>
      <c r="P5397" s="6">
        <v>-407798.81</v>
      </c>
      <c r="R5397" s="31">
        <v>-44</v>
      </c>
      <c r="S5397" s="28">
        <v>44347</v>
      </c>
    </row>
    <row r="5398" spans="1:19" x14ac:dyDescent="0.2">
      <c r="A5398" s="29">
        <v>44528</v>
      </c>
      <c r="B5398" s="1" t="s">
        <v>200</v>
      </c>
      <c r="C5398" s="27">
        <v>44333</v>
      </c>
      <c r="D5398" s="1">
        <v>52723</v>
      </c>
      <c r="J5398" s="1" t="s">
        <v>0</v>
      </c>
      <c r="K5398" s="1" t="s">
        <v>49</v>
      </c>
      <c r="L5398" s="1">
        <v>-1</v>
      </c>
      <c r="M5398" s="1">
        <v>38</v>
      </c>
      <c r="N5398" s="6"/>
      <c r="O5398" s="6">
        <v>38</v>
      </c>
      <c r="P5398" s="6">
        <v>-409936.76</v>
      </c>
      <c r="R5398" s="31">
        <v>-38</v>
      </c>
      <c r="S5398" s="28">
        <v>44347</v>
      </c>
    </row>
    <row r="5399" spans="1:19" x14ac:dyDescent="0.2">
      <c r="A5399" s="29">
        <v>44567</v>
      </c>
      <c r="B5399" s="1" t="s">
        <v>200</v>
      </c>
      <c r="C5399" s="27">
        <v>44333</v>
      </c>
      <c r="D5399" s="1">
        <v>52740</v>
      </c>
      <c r="J5399" s="1" t="s">
        <v>0</v>
      </c>
      <c r="K5399" s="1" t="s">
        <v>49</v>
      </c>
      <c r="L5399" s="1">
        <v>-1</v>
      </c>
      <c r="M5399" s="1">
        <v>124</v>
      </c>
      <c r="N5399" s="6"/>
      <c r="O5399" s="6">
        <v>124</v>
      </c>
      <c r="P5399" s="6">
        <v>-408246.81</v>
      </c>
      <c r="R5399" s="31">
        <v>-124</v>
      </c>
      <c r="S5399" s="28">
        <v>44347</v>
      </c>
    </row>
    <row r="5400" spans="1:19" x14ac:dyDescent="0.2">
      <c r="A5400" s="29">
        <v>44567</v>
      </c>
      <c r="B5400" s="1" t="s">
        <v>200</v>
      </c>
      <c r="C5400" s="27">
        <v>44333</v>
      </c>
      <c r="D5400" s="1">
        <v>52740</v>
      </c>
      <c r="J5400" s="1" t="s">
        <v>0</v>
      </c>
      <c r="K5400" s="1" t="s">
        <v>49</v>
      </c>
      <c r="L5400" s="1">
        <v>-0.75</v>
      </c>
      <c r="M5400" s="1">
        <v>88</v>
      </c>
      <c r="N5400" s="6"/>
      <c r="O5400" s="6">
        <v>66</v>
      </c>
      <c r="P5400" s="6">
        <v>-408312.81</v>
      </c>
      <c r="R5400" s="31">
        <v>-66</v>
      </c>
      <c r="S5400" s="28">
        <v>44347</v>
      </c>
    </row>
    <row r="5401" spans="1:19" x14ac:dyDescent="0.2">
      <c r="A5401" s="29">
        <v>44567</v>
      </c>
      <c r="B5401" s="1" t="s">
        <v>200</v>
      </c>
      <c r="C5401" s="27">
        <v>44333</v>
      </c>
      <c r="D5401" s="1">
        <v>52740</v>
      </c>
      <c r="J5401" s="1" t="s">
        <v>0</v>
      </c>
      <c r="K5401" s="1" t="s">
        <v>49</v>
      </c>
      <c r="L5401" s="1">
        <v>-0.5</v>
      </c>
      <c r="M5401" s="1">
        <v>88</v>
      </c>
      <c r="N5401" s="6"/>
      <c r="O5401" s="6">
        <v>44</v>
      </c>
      <c r="P5401" s="6">
        <v>-408356.81</v>
      </c>
      <c r="R5401" s="31">
        <v>-44</v>
      </c>
      <c r="S5401" s="28">
        <v>44347</v>
      </c>
    </row>
    <row r="5402" spans="1:19" x14ac:dyDescent="0.2">
      <c r="A5402" s="29">
        <v>44567</v>
      </c>
      <c r="B5402" s="1" t="s">
        <v>200</v>
      </c>
      <c r="C5402" s="27">
        <v>44333</v>
      </c>
      <c r="D5402" s="1">
        <v>52740</v>
      </c>
      <c r="J5402" s="1" t="s">
        <v>0</v>
      </c>
      <c r="K5402" s="1" t="s">
        <v>49</v>
      </c>
      <c r="L5402" s="1">
        <v>-0.5</v>
      </c>
      <c r="M5402" s="1">
        <v>88</v>
      </c>
      <c r="N5402" s="6"/>
      <c r="O5402" s="6">
        <v>44</v>
      </c>
      <c r="P5402" s="6">
        <v>-409636.81</v>
      </c>
      <c r="R5402" s="31">
        <v>-44</v>
      </c>
      <c r="S5402" s="28">
        <v>44347</v>
      </c>
    </row>
    <row r="5403" spans="1:19" x14ac:dyDescent="0.2">
      <c r="A5403" s="29">
        <v>44567</v>
      </c>
      <c r="B5403" s="1" t="s">
        <v>200</v>
      </c>
      <c r="C5403" s="27">
        <v>44333</v>
      </c>
      <c r="D5403" s="1">
        <v>52740</v>
      </c>
      <c r="J5403" s="1" t="s">
        <v>0</v>
      </c>
      <c r="K5403" s="1" t="s">
        <v>49</v>
      </c>
      <c r="L5403" s="1">
        <v>-0.5</v>
      </c>
      <c r="M5403" s="1">
        <v>88</v>
      </c>
      <c r="N5403" s="6"/>
      <c r="O5403" s="6">
        <v>44</v>
      </c>
      <c r="P5403" s="6">
        <v>-411110.26</v>
      </c>
      <c r="R5403" s="31">
        <v>-44</v>
      </c>
      <c r="S5403" s="28">
        <v>44347</v>
      </c>
    </row>
    <row r="5404" spans="1:19" x14ac:dyDescent="0.2">
      <c r="A5404" s="29">
        <v>44567</v>
      </c>
      <c r="B5404" s="1" t="s">
        <v>200</v>
      </c>
      <c r="C5404" s="27">
        <v>44333</v>
      </c>
      <c r="D5404" s="1">
        <v>52740</v>
      </c>
      <c r="J5404" s="1" t="s">
        <v>0</v>
      </c>
      <c r="K5404" s="1" t="s">
        <v>49</v>
      </c>
      <c r="L5404" s="1">
        <v>-0.5</v>
      </c>
      <c r="M5404" s="1">
        <v>88</v>
      </c>
      <c r="N5404" s="6"/>
      <c r="O5404" s="6">
        <v>44</v>
      </c>
      <c r="P5404" s="6">
        <v>-411154.26</v>
      </c>
      <c r="R5404" s="31">
        <v>-44</v>
      </c>
      <c r="S5404" s="28">
        <v>44347</v>
      </c>
    </row>
    <row r="5405" spans="1:19" x14ac:dyDescent="0.2">
      <c r="A5405" s="29">
        <v>44567</v>
      </c>
      <c r="B5405" s="1" t="s">
        <v>200</v>
      </c>
      <c r="C5405" s="27">
        <v>44333</v>
      </c>
      <c r="D5405" s="1">
        <v>52740</v>
      </c>
      <c r="J5405" s="1" t="s">
        <v>0</v>
      </c>
      <c r="K5405" s="1" t="s">
        <v>49</v>
      </c>
      <c r="L5405" s="1">
        <v>-0.25</v>
      </c>
      <c r="M5405" s="1">
        <v>88</v>
      </c>
      <c r="N5405" s="6"/>
      <c r="O5405" s="6">
        <v>22</v>
      </c>
      <c r="P5405" s="6">
        <v>-409592.81</v>
      </c>
      <c r="R5405" s="31">
        <v>-22</v>
      </c>
      <c r="S5405" s="28">
        <v>44347</v>
      </c>
    </row>
    <row r="5406" spans="1:19" x14ac:dyDescent="0.2">
      <c r="A5406" s="29">
        <v>44676</v>
      </c>
      <c r="B5406" s="1" t="s">
        <v>200</v>
      </c>
      <c r="C5406" s="27">
        <v>44333</v>
      </c>
      <c r="D5406" s="1">
        <v>52799</v>
      </c>
      <c r="J5406" s="1" t="s">
        <v>0</v>
      </c>
      <c r="K5406" s="1" t="s">
        <v>49</v>
      </c>
      <c r="L5406" s="1">
        <v>-1</v>
      </c>
      <c r="M5406" s="1">
        <v>124</v>
      </c>
      <c r="N5406" s="6"/>
      <c r="O5406" s="6">
        <v>124</v>
      </c>
      <c r="P5406" s="6">
        <v>-409848.81</v>
      </c>
      <c r="R5406" s="31">
        <v>-124</v>
      </c>
      <c r="S5406" s="28">
        <v>44347</v>
      </c>
    </row>
    <row r="5407" spans="1:19" x14ac:dyDescent="0.2">
      <c r="A5407" s="29">
        <v>44676</v>
      </c>
      <c r="B5407" s="1" t="s">
        <v>200</v>
      </c>
      <c r="C5407" s="27">
        <v>44333</v>
      </c>
      <c r="D5407" s="1">
        <v>52799</v>
      </c>
      <c r="J5407" s="1" t="s">
        <v>0</v>
      </c>
      <c r="K5407" s="1" t="s">
        <v>49</v>
      </c>
      <c r="L5407" s="1">
        <v>-1</v>
      </c>
      <c r="M5407" s="1">
        <v>124</v>
      </c>
      <c r="N5407" s="6"/>
      <c r="O5407" s="6">
        <v>124</v>
      </c>
      <c r="P5407" s="6">
        <v>-411066.26</v>
      </c>
      <c r="R5407" s="31">
        <v>-124</v>
      </c>
      <c r="S5407" s="28">
        <v>44347</v>
      </c>
    </row>
    <row r="5408" spans="1:19" x14ac:dyDescent="0.2">
      <c r="A5408" s="29">
        <v>44676</v>
      </c>
      <c r="B5408" s="1" t="s">
        <v>200</v>
      </c>
      <c r="C5408" s="27">
        <v>44333</v>
      </c>
      <c r="D5408" s="1">
        <v>52799</v>
      </c>
      <c r="J5408" s="1" t="s">
        <v>0</v>
      </c>
      <c r="K5408" s="1" t="s">
        <v>49</v>
      </c>
      <c r="L5408" s="1">
        <v>-1</v>
      </c>
      <c r="M5408" s="1">
        <v>88</v>
      </c>
      <c r="N5408" s="6"/>
      <c r="O5408" s="6">
        <v>88</v>
      </c>
      <c r="P5408" s="6">
        <v>-409724.81</v>
      </c>
      <c r="R5408" s="31">
        <v>-88</v>
      </c>
      <c r="S5408" s="28">
        <v>44347</v>
      </c>
    </row>
    <row r="5409" spans="1:19" x14ac:dyDescent="0.2">
      <c r="A5409" s="29">
        <v>44678</v>
      </c>
      <c r="B5409" s="1" t="s">
        <v>200</v>
      </c>
      <c r="C5409" s="27">
        <v>44333</v>
      </c>
      <c r="D5409" s="1">
        <v>52801</v>
      </c>
      <c r="J5409" s="1" t="s">
        <v>0</v>
      </c>
      <c r="K5409" s="1" t="s">
        <v>49</v>
      </c>
      <c r="L5409" s="1">
        <v>-0.5</v>
      </c>
      <c r="M5409" s="1">
        <v>99.9</v>
      </c>
      <c r="N5409" s="6"/>
      <c r="O5409" s="6">
        <v>49.95</v>
      </c>
      <c r="P5409" s="6">
        <v>-409898.76</v>
      </c>
      <c r="R5409" s="31">
        <v>-49.95</v>
      </c>
      <c r="S5409" s="28">
        <v>44347</v>
      </c>
    </row>
    <row r="5410" spans="1:19" x14ac:dyDescent="0.2">
      <c r="A5410" s="29">
        <v>44843</v>
      </c>
      <c r="B5410" s="1" t="s">
        <v>200</v>
      </c>
      <c r="C5410" s="27">
        <v>44333</v>
      </c>
      <c r="D5410" s="1">
        <v>52809</v>
      </c>
      <c r="J5410" s="1" t="s">
        <v>0</v>
      </c>
      <c r="K5410" s="1" t="s">
        <v>49</v>
      </c>
      <c r="L5410" s="1">
        <v>-1</v>
      </c>
      <c r="M5410" s="1">
        <v>155</v>
      </c>
      <c r="N5410" s="6"/>
      <c r="O5410" s="6">
        <v>155</v>
      </c>
      <c r="P5410" s="6">
        <v>-410705.76</v>
      </c>
      <c r="R5410" s="31">
        <v>-155</v>
      </c>
      <c r="S5410" s="28">
        <v>44347</v>
      </c>
    </row>
    <row r="5411" spans="1:19" x14ac:dyDescent="0.2">
      <c r="A5411" s="29">
        <v>44843</v>
      </c>
      <c r="B5411" s="1" t="s">
        <v>200</v>
      </c>
      <c r="C5411" s="27">
        <v>44333</v>
      </c>
      <c r="D5411" s="1">
        <v>52809</v>
      </c>
      <c r="J5411" s="1" t="s">
        <v>0</v>
      </c>
      <c r="K5411" s="1" t="s">
        <v>49</v>
      </c>
      <c r="L5411" s="1">
        <v>-1.25</v>
      </c>
      <c r="M5411" s="1">
        <v>110</v>
      </c>
      <c r="N5411" s="6"/>
      <c r="O5411" s="6">
        <v>137.5</v>
      </c>
      <c r="P5411" s="6">
        <v>-410843.26</v>
      </c>
      <c r="R5411" s="31">
        <v>-137.5</v>
      </c>
      <c r="S5411" s="28">
        <v>44347</v>
      </c>
    </row>
    <row r="5412" spans="1:19" x14ac:dyDescent="0.2">
      <c r="A5412" s="29">
        <v>44844</v>
      </c>
      <c r="B5412" s="1" t="s">
        <v>200</v>
      </c>
      <c r="C5412" s="27">
        <v>44333</v>
      </c>
      <c r="D5412" s="1">
        <v>52810</v>
      </c>
      <c r="J5412" s="1" t="s">
        <v>0</v>
      </c>
      <c r="K5412" s="1" t="s">
        <v>49</v>
      </c>
      <c r="L5412" s="1">
        <v>-1</v>
      </c>
      <c r="M5412" s="1">
        <v>99</v>
      </c>
      <c r="N5412" s="6"/>
      <c r="O5412" s="6">
        <v>99</v>
      </c>
      <c r="P5412" s="6">
        <v>-410942.26</v>
      </c>
      <c r="R5412" s="31">
        <v>-99</v>
      </c>
      <c r="S5412" s="28">
        <v>44347</v>
      </c>
    </row>
    <row r="5413" spans="1:19" x14ac:dyDescent="0.2">
      <c r="A5413" s="29">
        <v>44845</v>
      </c>
      <c r="B5413" s="1" t="s">
        <v>200</v>
      </c>
      <c r="C5413" s="27">
        <v>44333</v>
      </c>
      <c r="D5413" s="1">
        <v>52811</v>
      </c>
      <c r="J5413" s="1" t="s">
        <v>0</v>
      </c>
      <c r="K5413" s="1" t="s">
        <v>49</v>
      </c>
      <c r="L5413" s="1">
        <v>-1</v>
      </c>
      <c r="M5413" s="1">
        <v>155</v>
      </c>
      <c r="N5413" s="6"/>
      <c r="O5413" s="6">
        <v>155</v>
      </c>
      <c r="P5413" s="6">
        <v>-411309.26</v>
      </c>
      <c r="R5413" s="31">
        <v>-155</v>
      </c>
      <c r="S5413" s="28">
        <v>44347</v>
      </c>
    </row>
    <row r="5414" spans="1:19" x14ac:dyDescent="0.2">
      <c r="A5414" s="29">
        <v>44845</v>
      </c>
      <c r="B5414" s="1" t="s">
        <v>200</v>
      </c>
      <c r="C5414" s="27">
        <v>44333</v>
      </c>
      <c r="D5414" s="1">
        <v>52811</v>
      </c>
      <c r="J5414" s="1" t="s">
        <v>0</v>
      </c>
      <c r="K5414" s="1" t="s">
        <v>49</v>
      </c>
      <c r="L5414" s="1">
        <v>-1.25</v>
      </c>
      <c r="M5414" s="1">
        <v>110</v>
      </c>
      <c r="N5414" s="6"/>
      <c r="O5414" s="6">
        <v>137.5</v>
      </c>
      <c r="P5414" s="6">
        <v>-411446.76</v>
      </c>
      <c r="R5414" s="31">
        <v>-137.5</v>
      </c>
      <c r="S5414" s="28">
        <v>44347</v>
      </c>
    </row>
    <row r="5415" spans="1:19" x14ac:dyDescent="0.2">
      <c r="A5415" s="29">
        <v>44846</v>
      </c>
      <c r="B5415" s="1" t="s">
        <v>200</v>
      </c>
      <c r="C5415" s="27">
        <v>44333</v>
      </c>
      <c r="D5415" s="1">
        <v>52812</v>
      </c>
      <c r="J5415" s="1" t="s">
        <v>0</v>
      </c>
      <c r="K5415" s="1" t="s">
        <v>49</v>
      </c>
      <c r="L5415" s="1">
        <v>-1</v>
      </c>
      <c r="M5415" s="1">
        <v>155</v>
      </c>
      <c r="N5415" s="6"/>
      <c r="O5415" s="6">
        <v>155</v>
      </c>
      <c r="P5415" s="6">
        <v>-411601.76</v>
      </c>
      <c r="R5415" s="31">
        <v>-155</v>
      </c>
      <c r="S5415" s="28">
        <v>44347</v>
      </c>
    </row>
    <row r="5416" spans="1:19" x14ac:dyDescent="0.2">
      <c r="A5416" s="29">
        <v>44846</v>
      </c>
      <c r="B5416" s="1" t="s">
        <v>200</v>
      </c>
      <c r="C5416" s="27">
        <v>44333</v>
      </c>
      <c r="D5416" s="1">
        <v>52812</v>
      </c>
      <c r="J5416" s="1" t="s">
        <v>0</v>
      </c>
      <c r="K5416" s="1" t="s">
        <v>49</v>
      </c>
      <c r="L5416" s="1">
        <v>-0.5</v>
      </c>
      <c r="M5416" s="1">
        <v>110</v>
      </c>
      <c r="N5416" s="6"/>
      <c r="O5416" s="6">
        <v>55</v>
      </c>
      <c r="P5416" s="6">
        <v>-411656.76</v>
      </c>
      <c r="R5416" s="31">
        <v>-55</v>
      </c>
      <c r="S5416" s="28">
        <v>44347</v>
      </c>
    </row>
    <row r="5417" spans="1:19" x14ac:dyDescent="0.2">
      <c r="A5417" s="29">
        <v>44591</v>
      </c>
      <c r="B5417" s="1" t="s">
        <v>200</v>
      </c>
      <c r="C5417" s="27">
        <v>44334</v>
      </c>
      <c r="D5417" s="1">
        <v>52749</v>
      </c>
      <c r="J5417" s="1" t="s">
        <v>0</v>
      </c>
      <c r="K5417" s="1" t="s">
        <v>49</v>
      </c>
      <c r="L5417" s="1">
        <v>-3.5</v>
      </c>
      <c r="M5417" s="1">
        <v>110</v>
      </c>
      <c r="N5417" s="6"/>
      <c r="O5417" s="6">
        <v>385</v>
      </c>
      <c r="P5417" s="6">
        <v>-412444.26</v>
      </c>
      <c r="R5417" s="31">
        <v>-385</v>
      </c>
      <c r="S5417" s="28">
        <v>44347</v>
      </c>
    </row>
    <row r="5418" spans="1:19" x14ac:dyDescent="0.2">
      <c r="A5418" s="29">
        <v>44591</v>
      </c>
      <c r="B5418" s="1" t="s">
        <v>200</v>
      </c>
      <c r="C5418" s="27">
        <v>44334</v>
      </c>
      <c r="D5418" s="1">
        <v>52749</v>
      </c>
      <c r="J5418" s="1" t="s">
        <v>0</v>
      </c>
      <c r="K5418" s="1" t="s">
        <v>49</v>
      </c>
      <c r="L5418" s="1">
        <v>-2.75</v>
      </c>
      <c r="M5418" s="1">
        <v>110</v>
      </c>
      <c r="N5418" s="6"/>
      <c r="O5418" s="6">
        <v>302.5</v>
      </c>
      <c r="P5418" s="6">
        <v>-413165.76</v>
      </c>
      <c r="R5418" s="31">
        <v>-302.5</v>
      </c>
      <c r="S5418" s="28">
        <v>44347</v>
      </c>
    </row>
    <row r="5419" spans="1:19" x14ac:dyDescent="0.2">
      <c r="A5419" s="29">
        <v>44591</v>
      </c>
      <c r="B5419" s="1" t="s">
        <v>200</v>
      </c>
      <c r="C5419" s="27">
        <v>44334</v>
      </c>
      <c r="D5419" s="1">
        <v>52749</v>
      </c>
      <c r="J5419" s="1" t="s">
        <v>0</v>
      </c>
      <c r="K5419" s="1" t="s">
        <v>49</v>
      </c>
      <c r="L5419" s="1">
        <v>-2.75</v>
      </c>
      <c r="M5419" s="1">
        <v>110</v>
      </c>
      <c r="N5419" s="6"/>
      <c r="O5419" s="6">
        <v>302.5</v>
      </c>
      <c r="P5419" s="6">
        <v>-413468.26</v>
      </c>
      <c r="R5419" s="31">
        <v>-302.5</v>
      </c>
      <c r="S5419" s="28">
        <v>44347</v>
      </c>
    </row>
    <row r="5420" spans="1:19" x14ac:dyDescent="0.2">
      <c r="A5420" s="29">
        <v>44591</v>
      </c>
      <c r="B5420" s="1" t="s">
        <v>200</v>
      </c>
      <c r="C5420" s="27">
        <v>44334</v>
      </c>
      <c r="D5420" s="1">
        <v>52749</v>
      </c>
      <c r="J5420" s="1" t="s">
        <v>0</v>
      </c>
      <c r="K5420" s="1" t="s">
        <v>49</v>
      </c>
      <c r="L5420" s="1">
        <v>-2.25</v>
      </c>
      <c r="M5420" s="1">
        <v>110</v>
      </c>
      <c r="N5420" s="6"/>
      <c r="O5420" s="6">
        <v>247.5</v>
      </c>
      <c r="P5420" s="6">
        <v>-412059.26</v>
      </c>
      <c r="R5420" s="31">
        <v>-247.5</v>
      </c>
      <c r="S5420" s="28">
        <v>44347</v>
      </c>
    </row>
    <row r="5421" spans="1:19" x14ac:dyDescent="0.2">
      <c r="A5421" s="29">
        <v>44591</v>
      </c>
      <c r="B5421" s="1" t="s">
        <v>200</v>
      </c>
      <c r="C5421" s="27">
        <v>44334</v>
      </c>
      <c r="D5421" s="1">
        <v>52749</v>
      </c>
      <c r="J5421" s="1" t="s">
        <v>0</v>
      </c>
      <c r="K5421" s="1" t="s">
        <v>49</v>
      </c>
      <c r="L5421" s="1">
        <v>-2.25</v>
      </c>
      <c r="M5421" s="1">
        <v>110</v>
      </c>
      <c r="N5421" s="6"/>
      <c r="O5421" s="6">
        <v>247.5</v>
      </c>
      <c r="P5421" s="6">
        <v>-414073.26</v>
      </c>
      <c r="R5421" s="31">
        <v>-247.5</v>
      </c>
      <c r="S5421" s="28">
        <v>44347</v>
      </c>
    </row>
    <row r="5422" spans="1:19" x14ac:dyDescent="0.2">
      <c r="A5422" s="29">
        <v>44591</v>
      </c>
      <c r="B5422" s="1" t="s">
        <v>200</v>
      </c>
      <c r="C5422" s="27">
        <v>44334</v>
      </c>
      <c r="D5422" s="1">
        <v>52749</v>
      </c>
      <c r="J5422" s="1" t="s">
        <v>0</v>
      </c>
      <c r="K5422" s="1" t="s">
        <v>49</v>
      </c>
      <c r="L5422" s="1">
        <v>-1.75</v>
      </c>
      <c r="M5422" s="1">
        <v>110</v>
      </c>
      <c r="N5422" s="6"/>
      <c r="O5422" s="6">
        <v>192.5</v>
      </c>
      <c r="P5422" s="6">
        <v>-413825.76</v>
      </c>
      <c r="R5422" s="31">
        <v>-192.5</v>
      </c>
      <c r="S5422" s="28">
        <v>44347</v>
      </c>
    </row>
    <row r="5423" spans="1:19" x14ac:dyDescent="0.2">
      <c r="A5423" s="29">
        <v>44591</v>
      </c>
      <c r="B5423" s="1" t="s">
        <v>200</v>
      </c>
      <c r="C5423" s="27">
        <v>44334</v>
      </c>
      <c r="D5423" s="1">
        <v>52749</v>
      </c>
      <c r="J5423" s="1" t="s">
        <v>0</v>
      </c>
      <c r="K5423" s="1" t="s">
        <v>49</v>
      </c>
      <c r="L5423" s="1">
        <v>-1.75</v>
      </c>
      <c r="M5423" s="1">
        <v>110</v>
      </c>
      <c r="N5423" s="6"/>
      <c r="O5423" s="6">
        <v>192.5</v>
      </c>
      <c r="P5423" s="6">
        <v>-414430.76</v>
      </c>
      <c r="R5423" s="31">
        <v>-192.5</v>
      </c>
      <c r="S5423" s="28">
        <v>44347</v>
      </c>
    </row>
    <row r="5424" spans="1:19" x14ac:dyDescent="0.2">
      <c r="A5424" s="29">
        <v>44591</v>
      </c>
      <c r="B5424" s="1" t="s">
        <v>200</v>
      </c>
      <c r="C5424" s="27">
        <v>44334</v>
      </c>
      <c r="D5424" s="1">
        <v>52749</v>
      </c>
      <c r="J5424" s="1" t="s">
        <v>0</v>
      </c>
      <c r="K5424" s="1" t="s">
        <v>49</v>
      </c>
      <c r="L5424" s="1">
        <v>-1.5</v>
      </c>
      <c r="M5424" s="1">
        <v>110</v>
      </c>
      <c r="N5424" s="6"/>
      <c r="O5424" s="6">
        <v>165</v>
      </c>
      <c r="P5424" s="6">
        <v>-413633.26</v>
      </c>
      <c r="R5424" s="31">
        <v>-165</v>
      </c>
      <c r="S5424" s="28">
        <v>44347</v>
      </c>
    </row>
    <row r="5425" spans="1:19" x14ac:dyDescent="0.2">
      <c r="A5425" s="29">
        <v>44591</v>
      </c>
      <c r="B5425" s="1" t="s">
        <v>200</v>
      </c>
      <c r="C5425" s="27">
        <v>44334</v>
      </c>
      <c r="D5425" s="1">
        <v>52749</v>
      </c>
      <c r="J5425" s="1" t="s">
        <v>0</v>
      </c>
      <c r="K5425" s="1" t="s">
        <v>49</v>
      </c>
      <c r="L5425" s="1">
        <v>-1.5</v>
      </c>
      <c r="M5425" s="1">
        <v>110</v>
      </c>
      <c r="N5425" s="6"/>
      <c r="O5425" s="6">
        <v>165</v>
      </c>
      <c r="P5425" s="6">
        <v>-414238.26</v>
      </c>
      <c r="R5425" s="31">
        <v>-165</v>
      </c>
      <c r="S5425" s="28">
        <v>44347</v>
      </c>
    </row>
    <row r="5426" spans="1:19" x14ac:dyDescent="0.2">
      <c r="A5426" s="29">
        <v>44591</v>
      </c>
      <c r="B5426" s="1" t="s">
        <v>200</v>
      </c>
      <c r="C5426" s="27">
        <v>44334</v>
      </c>
      <c r="D5426" s="1">
        <v>52749</v>
      </c>
      <c r="J5426" s="1" t="s">
        <v>0</v>
      </c>
      <c r="K5426" s="1" t="s">
        <v>49</v>
      </c>
      <c r="L5426" s="1">
        <v>-1</v>
      </c>
      <c r="M5426" s="1">
        <v>155</v>
      </c>
      <c r="N5426" s="6"/>
      <c r="O5426" s="6">
        <v>155</v>
      </c>
      <c r="P5426" s="6">
        <v>-411811.76</v>
      </c>
      <c r="R5426" s="31">
        <v>-155</v>
      </c>
      <c r="S5426" s="28">
        <v>44347</v>
      </c>
    </row>
    <row r="5427" spans="1:19" x14ac:dyDescent="0.2">
      <c r="A5427" s="29">
        <v>44591</v>
      </c>
      <c r="B5427" s="1" t="s">
        <v>200</v>
      </c>
      <c r="C5427" s="27">
        <v>44334</v>
      </c>
      <c r="D5427" s="1">
        <v>52749</v>
      </c>
      <c r="J5427" s="1" t="s">
        <v>0</v>
      </c>
      <c r="K5427" s="1" t="s">
        <v>49</v>
      </c>
      <c r="L5427" s="1">
        <v>-1</v>
      </c>
      <c r="M5427" s="1">
        <v>155</v>
      </c>
      <c r="N5427" s="6"/>
      <c r="O5427" s="6">
        <v>155</v>
      </c>
      <c r="P5427" s="6">
        <v>-412863.26</v>
      </c>
      <c r="R5427" s="31">
        <v>-155</v>
      </c>
      <c r="S5427" s="28">
        <v>44347</v>
      </c>
    </row>
    <row r="5428" spans="1:19" x14ac:dyDescent="0.2">
      <c r="A5428" s="29">
        <v>44591</v>
      </c>
      <c r="B5428" s="1" t="s">
        <v>200</v>
      </c>
      <c r="C5428" s="27">
        <v>44334</v>
      </c>
      <c r="D5428" s="1">
        <v>52749</v>
      </c>
      <c r="J5428" s="1" t="s">
        <v>0</v>
      </c>
      <c r="K5428" s="1" t="s">
        <v>49</v>
      </c>
      <c r="L5428" s="1">
        <v>-1.25</v>
      </c>
      <c r="M5428" s="1">
        <v>110</v>
      </c>
      <c r="N5428" s="6"/>
      <c r="O5428" s="6">
        <v>137.5</v>
      </c>
      <c r="P5428" s="6">
        <v>-412625.76</v>
      </c>
      <c r="R5428" s="31">
        <v>-137.5</v>
      </c>
      <c r="S5428" s="28">
        <v>44347</v>
      </c>
    </row>
    <row r="5429" spans="1:19" x14ac:dyDescent="0.2">
      <c r="A5429" s="29">
        <v>44591</v>
      </c>
      <c r="B5429" s="1" t="s">
        <v>200</v>
      </c>
      <c r="C5429" s="27">
        <v>44334</v>
      </c>
      <c r="D5429" s="1">
        <v>52749</v>
      </c>
      <c r="J5429" s="1" t="s">
        <v>0</v>
      </c>
      <c r="K5429" s="1" t="s">
        <v>49</v>
      </c>
      <c r="L5429" s="1">
        <v>-0.75</v>
      </c>
      <c r="M5429" s="1">
        <v>110</v>
      </c>
      <c r="N5429" s="6"/>
      <c r="O5429" s="6">
        <v>82.5</v>
      </c>
      <c r="P5429" s="6">
        <v>-412708.26</v>
      </c>
      <c r="R5429" s="31">
        <v>-82.5</v>
      </c>
      <c r="S5429" s="28">
        <v>44347</v>
      </c>
    </row>
    <row r="5430" spans="1:19" x14ac:dyDescent="0.2">
      <c r="A5430" s="29">
        <v>44680</v>
      </c>
      <c r="B5430" s="1" t="s">
        <v>200</v>
      </c>
      <c r="C5430" s="27">
        <v>44334</v>
      </c>
      <c r="D5430" s="1">
        <v>52803</v>
      </c>
      <c r="J5430" s="1" t="s">
        <v>0</v>
      </c>
      <c r="K5430" s="1" t="s">
        <v>49</v>
      </c>
      <c r="L5430" s="1">
        <v>-0.5</v>
      </c>
      <c r="M5430" s="1">
        <v>88</v>
      </c>
      <c r="N5430" s="6"/>
      <c r="O5430" s="6">
        <v>44</v>
      </c>
      <c r="P5430" s="6">
        <v>-412488.26</v>
      </c>
      <c r="R5430" s="31">
        <v>-44</v>
      </c>
      <c r="S5430" s="28">
        <v>44347</v>
      </c>
    </row>
    <row r="5431" spans="1:19" x14ac:dyDescent="0.2">
      <c r="A5431" s="29">
        <v>44680</v>
      </c>
      <c r="B5431" s="1" t="s">
        <v>200</v>
      </c>
      <c r="C5431" s="27">
        <v>44334</v>
      </c>
      <c r="D5431" s="1">
        <v>52803</v>
      </c>
      <c r="J5431" s="1" t="s">
        <v>0</v>
      </c>
      <c r="K5431" s="1" t="s">
        <v>49</v>
      </c>
      <c r="L5431" s="1">
        <v>-1</v>
      </c>
      <c r="M5431" s="1">
        <v>-44</v>
      </c>
      <c r="N5431" s="6">
        <v>44</v>
      </c>
      <c r="O5431" s="6"/>
      <c r="P5431" s="6">
        <v>-414386.76</v>
      </c>
      <c r="R5431" s="31">
        <v>44</v>
      </c>
      <c r="S5431" s="28">
        <v>44347</v>
      </c>
    </row>
    <row r="5432" spans="1:19" x14ac:dyDescent="0.2">
      <c r="A5432" s="29">
        <v>44854</v>
      </c>
      <c r="B5432" s="1" t="s">
        <v>200</v>
      </c>
      <c r="C5432" s="27">
        <v>44334</v>
      </c>
      <c r="D5432" s="1">
        <v>52817</v>
      </c>
      <c r="J5432" s="1" t="s">
        <v>0</v>
      </c>
      <c r="K5432" s="1" t="s">
        <v>49</v>
      </c>
      <c r="L5432" s="1">
        <v>-5</v>
      </c>
      <c r="M5432" s="1">
        <v>99</v>
      </c>
      <c r="N5432" s="6"/>
      <c r="O5432" s="6">
        <v>495</v>
      </c>
      <c r="P5432" s="6">
        <v>-414881.76</v>
      </c>
      <c r="R5432" s="31">
        <v>-495</v>
      </c>
      <c r="S5432" s="28">
        <v>44347</v>
      </c>
    </row>
    <row r="5433" spans="1:19" x14ac:dyDescent="0.2">
      <c r="A5433" s="29">
        <v>44854</v>
      </c>
      <c r="B5433" s="1" t="s">
        <v>200</v>
      </c>
      <c r="C5433" s="27">
        <v>44334</v>
      </c>
      <c r="D5433" s="1">
        <v>52817</v>
      </c>
      <c r="J5433" s="1" t="s">
        <v>0</v>
      </c>
      <c r="K5433" s="1" t="s">
        <v>49</v>
      </c>
      <c r="L5433" s="1">
        <v>-0.75</v>
      </c>
      <c r="M5433" s="1">
        <v>99</v>
      </c>
      <c r="N5433" s="6"/>
      <c r="O5433" s="6">
        <v>74.25</v>
      </c>
      <c r="P5433" s="6">
        <v>-415005.51</v>
      </c>
      <c r="R5433" s="31">
        <v>-74.25</v>
      </c>
      <c r="S5433" s="28">
        <v>44347</v>
      </c>
    </row>
    <row r="5434" spans="1:19" x14ac:dyDescent="0.2">
      <c r="A5434" s="29">
        <v>44854</v>
      </c>
      <c r="B5434" s="1" t="s">
        <v>200</v>
      </c>
      <c r="C5434" s="27">
        <v>44334</v>
      </c>
      <c r="D5434" s="1">
        <v>52817</v>
      </c>
      <c r="J5434" s="1" t="s">
        <v>0</v>
      </c>
      <c r="K5434" s="1" t="s">
        <v>49</v>
      </c>
      <c r="L5434" s="1">
        <v>-0.5</v>
      </c>
      <c r="M5434" s="1">
        <v>99</v>
      </c>
      <c r="N5434" s="6"/>
      <c r="O5434" s="6">
        <v>49.5</v>
      </c>
      <c r="P5434" s="6">
        <v>-414931.26</v>
      </c>
      <c r="R5434" s="31">
        <v>-49.5</v>
      </c>
      <c r="S5434" s="28">
        <v>44347</v>
      </c>
    </row>
    <row r="5435" spans="1:19" x14ac:dyDescent="0.2">
      <c r="A5435" s="29">
        <v>44855</v>
      </c>
      <c r="B5435" s="1" t="s">
        <v>200</v>
      </c>
      <c r="C5435" s="27">
        <v>44334</v>
      </c>
      <c r="D5435" s="1">
        <v>52818</v>
      </c>
      <c r="J5435" s="1" t="s">
        <v>0</v>
      </c>
      <c r="K5435" s="1" t="s">
        <v>49</v>
      </c>
      <c r="L5435" s="1">
        <v>-0.75</v>
      </c>
      <c r="M5435" s="1">
        <v>88</v>
      </c>
      <c r="N5435" s="6"/>
      <c r="O5435" s="6">
        <v>66</v>
      </c>
      <c r="P5435" s="6">
        <v>-415071.51</v>
      </c>
      <c r="R5435" s="31">
        <v>-66</v>
      </c>
      <c r="S5435" s="28">
        <v>44347</v>
      </c>
    </row>
    <row r="5436" spans="1:19" x14ac:dyDescent="0.2">
      <c r="A5436" s="29">
        <v>44574</v>
      </c>
      <c r="B5436" s="1" t="s">
        <v>200</v>
      </c>
      <c r="C5436" s="27">
        <v>44337</v>
      </c>
      <c r="D5436" s="1">
        <v>52745</v>
      </c>
      <c r="J5436" s="1" t="s">
        <v>0</v>
      </c>
      <c r="K5436" s="1" t="s">
        <v>49</v>
      </c>
      <c r="L5436" s="1">
        <v>-8</v>
      </c>
      <c r="M5436" s="1">
        <v>88</v>
      </c>
      <c r="N5436" s="6"/>
      <c r="O5436" s="6">
        <v>704</v>
      </c>
      <c r="P5436" s="6">
        <v>-416653.51</v>
      </c>
      <c r="R5436" s="31">
        <v>-704</v>
      </c>
      <c r="S5436" s="28">
        <v>44347</v>
      </c>
    </row>
    <row r="5437" spans="1:19" x14ac:dyDescent="0.2">
      <c r="A5437" s="29">
        <v>44574</v>
      </c>
      <c r="B5437" s="1" t="s">
        <v>200</v>
      </c>
      <c r="C5437" s="27">
        <v>44337</v>
      </c>
      <c r="D5437" s="1">
        <v>52745</v>
      </c>
      <c r="J5437" s="1" t="s">
        <v>0</v>
      </c>
      <c r="K5437" s="1" t="s">
        <v>49</v>
      </c>
      <c r="L5437" s="1">
        <v>-1</v>
      </c>
      <c r="M5437" s="1">
        <v>548.27</v>
      </c>
      <c r="N5437" s="6"/>
      <c r="O5437" s="6">
        <v>548.27</v>
      </c>
      <c r="P5437" s="6">
        <v>-417545.78</v>
      </c>
      <c r="R5437" s="31">
        <v>-548.27</v>
      </c>
      <c r="S5437" s="28">
        <v>44347</v>
      </c>
    </row>
    <row r="5438" spans="1:19" x14ac:dyDescent="0.2">
      <c r="A5438" s="29">
        <v>44574</v>
      </c>
      <c r="B5438" s="1" t="s">
        <v>200</v>
      </c>
      <c r="C5438" s="27">
        <v>44337</v>
      </c>
      <c r="D5438" s="1">
        <v>52745</v>
      </c>
      <c r="J5438" s="1" t="s">
        <v>0</v>
      </c>
      <c r="K5438" s="1" t="s">
        <v>49</v>
      </c>
      <c r="L5438" s="1">
        <v>-4.25</v>
      </c>
      <c r="M5438" s="1">
        <v>88</v>
      </c>
      <c r="N5438" s="6"/>
      <c r="O5438" s="6">
        <v>374</v>
      </c>
      <c r="P5438" s="6">
        <v>-423810.97</v>
      </c>
      <c r="R5438" s="31">
        <v>-374</v>
      </c>
      <c r="S5438" s="28">
        <v>44347</v>
      </c>
    </row>
    <row r="5439" spans="1:19" x14ac:dyDescent="0.2">
      <c r="A5439" s="29">
        <v>44574</v>
      </c>
      <c r="B5439" s="1" t="s">
        <v>200</v>
      </c>
      <c r="C5439" s="27">
        <v>44337</v>
      </c>
      <c r="D5439" s="1">
        <v>52745</v>
      </c>
      <c r="J5439" s="1" t="s">
        <v>0</v>
      </c>
      <c r="K5439" s="1" t="s">
        <v>49</v>
      </c>
      <c r="L5439" s="1">
        <v>-2.75</v>
      </c>
      <c r="M5439" s="1">
        <v>88</v>
      </c>
      <c r="N5439" s="6"/>
      <c r="O5439" s="6">
        <v>242</v>
      </c>
      <c r="P5439" s="6">
        <v>-423436.97</v>
      </c>
      <c r="R5439" s="31">
        <v>-242</v>
      </c>
      <c r="S5439" s="28">
        <v>44347</v>
      </c>
    </row>
    <row r="5440" spans="1:19" x14ac:dyDescent="0.2">
      <c r="A5440" s="29">
        <v>44574</v>
      </c>
      <c r="B5440" s="1" t="s">
        <v>200</v>
      </c>
      <c r="C5440" s="27">
        <v>44337</v>
      </c>
      <c r="D5440" s="1">
        <v>52745</v>
      </c>
      <c r="J5440" s="1" t="s">
        <v>0</v>
      </c>
      <c r="K5440" s="1" t="s">
        <v>49</v>
      </c>
      <c r="L5440" s="1">
        <v>-2.75</v>
      </c>
      <c r="M5440" s="1">
        <v>88</v>
      </c>
      <c r="N5440" s="6"/>
      <c r="O5440" s="6">
        <v>242</v>
      </c>
      <c r="P5440" s="6">
        <v>-424052.97</v>
      </c>
      <c r="R5440" s="31">
        <v>-242</v>
      </c>
      <c r="S5440" s="28">
        <v>44347</v>
      </c>
    </row>
    <row r="5441" spans="1:19" x14ac:dyDescent="0.2">
      <c r="A5441" s="29">
        <v>44574</v>
      </c>
      <c r="B5441" s="1" t="s">
        <v>200</v>
      </c>
      <c r="C5441" s="27">
        <v>44337</v>
      </c>
      <c r="D5441" s="1">
        <v>52745</v>
      </c>
      <c r="J5441" s="1" t="s">
        <v>0</v>
      </c>
      <c r="K5441" s="1" t="s">
        <v>49</v>
      </c>
      <c r="L5441" s="1">
        <v>-2.5</v>
      </c>
      <c r="M5441" s="1">
        <v>88</v>
      </c>
      <c r="N5441" s="6"/>
      <c r="O5441" s="6">
        <v>220</v>
      </c>
      <c r="P5441" s="6">
        <v>-416997.51</v>
      </c>
      <c r="R5441" s="31">
        <v>-220</v>
      </c>
      <c r="S5441" s="28">
        <v>44347</v>
      </c>
    </row>
    <row r="5442" spans="1:19" x14ac:dyDescent="0.2">
      <c r="A5442" s="29">
        <v>44574</v>
      </c>
      <c r="B5442" s="1" t="s">
        <v>200</v>
      </c>
      <c r="C5442" s="27">
        <v>44337</v>
      </c>
      <c r="D5442" s="1">
        <v>52745</v>
      </c>
      <c r="J5442" s="1" t="s">
        <v>0</v>
      </c>
      <c r="K5442" s="1" t="s">
        <v>49</v>
      </c>
      <c r="L5442" s="1">
        <v>-2.25</v>
      </c>
      <c r="M5442" s="1">
        <v>88</v>
      </c>
      <c r="N5442" s="6"/>
      <c r="O5442" s="6">
        <v>198</v>
      </c>
      <c r="P5442" s="6">
        <v>-415393.51</v>
      </c>
      <c r="R5442" s="31">
        <v>-198</v>
      </c>
      <c r="S5442" s="28">
        <v>44347</v>
      </c>
    </row>
    <row r="5443" spans="1:19" x14ac:dyDescent="0.2">
      <c r="A5443" s="29">
        <v>44574</v>
      </c>
      <c r="B5443" s="1" t="s">
        <v>200</v>
      </c>
      <c r="C5443" s="27">
        <v>44337</v>
      </c>
      <c r="D5443" s="1">
        <v>52745</v>
      </c>
      <c r="J5443" s="1" t="s">
        <v>0</v>
      </c>
      <c r="K5443" s="1" t="s">
        <v>49</v>
      </c>
      <c r="L5443" s="1">
        <v>-2.25</v>
      </c>
      <c r="M5443" s="1">
        <v>88</v>
      </c>
      <c r="N5443" s="6"/>
      <c r="O5443" s="6">
        <v>198</v>
      </c>
      <c r="P5443" s="6">
        <v>-415715.51</v>
      </c>
      <c r="R5443" s="31">
        <v>-198</v>
      </c>
      <c r="S5443" s="28">
        <v>44347</v>
      </c>
    </row>
    <row r="5444" spans="1:19" x14ac:dyDescent="0.2">
      <c r="A5444" s="29">
        <v>44574</v>
      </c>
      <c r="B5444" s="1" t="s">
        <v>200</v>
      </c>
      <c r="C5444" s="27">
        <v>44337</v>
      </c>
      <c r="D5444" s="1">
        <v>52745</v>
      </c>
      <c r="J5444" s="1" t="s">
        <v>0</v>
      </c>
      <c r="K5444" s="1" t="s">
        <v>49</v>
      </c>
      <c r="L5444" s="1">
        <v>-2.25</v>
      </c>
      <c r="M5444" s="1">
        <v>88</v>
      </c>
      <c r="N5444" s="6"/>
      <c r="O5444" s="6">
        <v>198</v>
      </c>
      <c r="P5444" s="6">
        <v>-422960.97</v>
      </c>
      <c r="R5444" s="31">
        <v>-198</v>
      </c>
      <c r="S5444" s="28">
        <v>44347</v>
      </c>
    </row>
    <row r="5445" spans="1:19" x14ac:dyDescent="0.2">
      <c r="A5445" s="29">
        <v>44574</v>
      </c>
      <c r="B5445" s="1" t="s">
        <v>200</v>
      </c>
      <c r="C5445" s="27">
        <v>44337</v>
      </c>
      <c r="D5445" s="1">
        <v>52745</v>
      </c>
      <c r="J5445" s="1" t="s">
        <v>0</v>
      </c>
      <c r="K5445" s="1" t="s">
        <v>49</v>
      </c>
      <c r="L5445" s="1">
        <v>-1</v>
      </c>
      <c r="M5445" s="1">
        <v>188</v>
      </c>
      <c r="N5445" s="6"/>
      <c r="O5445" s="6">
        <v>188</v>
      </c>
      <c r="P5445" s="6">
        <v>-417857.78</v>
      </c>
      <c r="R5445" s="31">
        <v>-188</v>
      </c>
      <c r="S5445" s="28">
        <v>44347</v>
      </c>
    </row>
    <row r="5446" spans="1:19" x14ac:dyDescent="0.2">
      <c r="A5446" s="29">
        <v>44574</v>
      </c>
      <c r="B5446" s="1" t="s">
        <v>200</v>
      </c>
      <c r="C5446" s="27">
        <v>44337</v>
      </c>
      <c r="D5446" s="1">
        <v>52745</v>
      </c>
      <c r="J5446" s="1" t="s">
        <v>0</v>
      </c>
      <c r="K5446" s="1" t="s">
        <v>49</v>
      </c>
      <c r="L5446" s="1">
        <v>-1</v>
      </c>
      <c r="M5446" s="1">
        <v>124</v>
      </c>
      <c r="N5446" s="6"/>
      <c r="O5446" s="6">
        <v>124</v>
      </c>
      <c r="P5446" s="6">
        <v>-415195.51</v>
      </c>
      <c r="R5446" s="31">
        <v>-124</v>
      </c>
      <c r="S5446" s="28">
        <v>44347</v>
      </c>
    </row>
    <row r="5447" spans="1:19" x14ac:dyDescent="0.2">
      <c r="A5447" s="29">
        <v>44574</v>
      </c>
      <c r="B5447" s="1" t="s">
        <v>200</v>
      </c>
      <c r="C5447" s="27">
        <v>44337</v>
      </c>
      <c r="D5447" s="1">
        <v>52745</v>
      </c>
      <c r="J5447" s="1" t="s">
        <v>0</v>
      </c>
      <c r="K5447" s="1" t="s">
        <v>49</v>
      </c>
      <c r="L5447" s="1">
        <v>-1</v>
      </c>
      <c r="M5447" s="1">
        <v>124</v>
      </c>
      <c r="N5447" s="6"/>
      <c r="O5447" s="6">
        <v>124</v>
      </c>
      <c r="P5447" s="6">
        <v>-415517.51</v>
      </c>
      <c r="R5447" s="31">
        <v>-124</v>
      </c>
      <c r="S5447" s="28">
        <v>44347</v>
      </c>
    </row>
    <row r="5448" spans="1:19" x14ac:dyDescent="0.2">
      <c r="A5448" s="29">
        <v>44574</v>
      </c>
      <c r="B5448" s="1" t="s">
        <v>200</v>
      </c>
      <c r="C5448" s="27">
        <v>44337</v>
      </c>
      <c r="D5448" s="1">
        <v>52745</v>
      </c>
      <c r="J5448" s="1" t="s">
        <v>0</v>
      </c>
      <c r="K5448" s="1" t="s">
        <v>49</v>
      </c>
      <c r="L5448" s="1">
        <v>-1</v>
      </c>
      <c r="M5448" s="1">
        <v>124</v>
      </c>
      <c r="N5448" s="6"/>
      <c r="O5448" s="6">
        <v>124</v>
      </c>
      <c r="P5448" s="6">
        <v>-415949.51</v>
      </c>
      <c r="R5448" s="31">
        <v>-124</v>
      </c>
      <c r="S5448" s="28">
        <v>44347</v>
      </c>
    </row>
    <row r="5449" spans="1:19" x14ac:dyDescent="0.2">
      <c r="A5449" s="29">
        <v>44574</v>
      </c>
      <c r="B5449" s="1" t="s">
        <v>200</v>
      </c>
      <c r="C5449" s="27">
        <v>44337</v>
      </c>
      <c r="D5449" s="1">
        <v>52745</v>
      </c>
      <c r="J5449" s="1" t="s">
        <v>0</v>
      </c>
      <c r="K5449" s="1" t="s">
        <v>49</v>
      </c>
      <c r="L5449" s="1">
        <v>-1</v>
      </c>
      <c r="M5449" s="1">
        <v>124</v>
      </c>
      <c r="N5449" s="6"/>
      <c r="O5449" s="6">
        <v>124</v>
      </c>
      <c r="P5449" s="6">
        <v>-416777.51</v>
      </c>
      <c r="R5449" s="31">
        <v>-124</v>
      </c>
      <c r="S5449" s="28">
        <v>44347</v>
      </c>
    </row>
    <row r="5450" spans="1:19" x14ac:dyDescent="0.2">
      <c r="A5450" s="29">
        <v>44574</v>
      </c>
      <c r="B5450" s="1" t="s">
        <v>200</v>
      </c>
      <c r="C5450" s="27">
        <v>44337</v>
      </c>
      <c r="D5450" s="1">
        <v>52745</v>
      </c>
      <c r="J5450" s="1" t="s">
        <v>0</v>
      </c>
      <c r="K5450" s="1" t="s">
        <v>49</v>
      </c>
      <c r="L5450" s="1">
        <v>-1</v>
      </c>
      <c r="M5450" s="1">
        <v>124</v>
      </c>
      <c r="N5450" s="6"/>
      <c r="O5450" s="6">
        <v>124</v>
      </c>
      <c r="P5450" s="6">
        <v>-417669.78</v>
      </c>
      <c r="R5450" s="31">
        <v>-124</v>
      </c>
      <c r="S5450" s="28">
        <v>44347</v>
      </c>
    </row>
    <row r="5451" spans="1:19" x14ac:dyDescent="0.2">
      <c r="A5451" s="29">
        <v>44574</v>
      </c>
      <c r="B5451" s="1" t="s">
        <v>200</v>
      </c>
      <c r="C5451" s="27">
        <v>44337</v>
      </c>
      <c r="D5451" s="1">
        <v>52745</v>
      </c>
      <c r="J5451" s="1" t="s">
        <v>0</v>
      </c>
      <c r="K5451" s="1" t="s">
        <v>49</v>
      </c>
      <c r="L5451" s="1">
        <v>-1</v>
      </c>
      <c r="M5451" s="1">
        <v>124</v>
      </c>
      <c r="N5451" s="6"/>
      <c r="O5451" s="6">
        <v>124</v>
      </c>
      <c r="P5451" s="6">
        <v>-417981.78</v>
      </c>
      <c r="R5451" s="31">
        <v>-124</v>
      </c>
      <c r="S5451" s="28">
        <v>44347</v>
      </c>
    </row>
    <row r="5452" spans="1:19" x14ac:dyDescent="0.2">
      <c r="A5452" s="29">
        <v>44574</v>
      </c>
      <c r="B5452" s="1" t="s">
        <v>200</v>
      </c>
      <c r="C5452" s="27">
        <v>44337</v>
      </c>
      <c r="D5452" s="1">
        <v>52745</v>
      </c>
      <c r="J5452" s="1" t="s">
        <v>0</v>
      </c>
      <c r="K5452" s="1" t="s">
        <v>49</v>
      </c>
      <c r="L5452" s="1">
        <v>-1</v>
      </c>
      <c r="M5452" s="1">
        <v>124</v>
      </c>
      <c r="N5452" s="6"/>
      <c r="O5452" s="6">
        <v>124</v>
      </c>
      <c r="P5452" s="6">
        <v>-418215.78</v>
      </c>
      <c r="R5452" s="31">
        <v>-124</v>
      </c>
      <c r="S5452" s="28">
        <v>44347</v>
      </c>
    </row>
    <row r="5453" spans="1:19" x14ac:dyDescent="0.2">
      <c r="A5453" s="29">
        <v>44574</v>
      </c>
      <c r="B5453" s="1" t="s">
        <v>200</v>
      </c>
      <c r="C5453" s="27">
        <v>44337</v>
      </c>
      <c r="D5453" s="1">
        <v>52745</v>
      </c>
      <c r="J5453" s="1" t="s">
        <v>0</v>
      </c>
      <c r="K5453" s="1" t="s">
        <v>49</v>
      </c>
      <c r="L5453" s="1">
        <v>-1</v>
      </c>
      <c r="M5453" s="1">
        <v>124</v>
      </c>
      <c r="N5453" s="6"/>
      <c r="O5453" s="6">
        <v>124</v>
      </c>
      <c r="P5453" s="6">
        <v>-422635.78</v>
      </c>
      <c r="R5453" s="31">
        <v>-124</v>
      </c>
      <c r="S5453" s="28">
        <v>44347</v>
      </c>
    </row>
    <row r="5454" spans="1:19" x14ac:dyDescent="0.2">
      <c r="A5454" s="29">
        <v>44574</v>
      </c>
      <c r="B5454" s="1" t="s">
        <v>200</v>
      </c>
      <c r="C5454" s="27">
        <v>44337</v>
      </c>
      <c r="D5454" s="1">
        <v>52745</v>
      </c>
      <c r="J5454" s="1" t="s">
        <v>0</v>
      </c>
      <c r="K5454" s="1" t="s">
        <v>49</v>
      </c>
      <c r="L5454" s="1">
        <v>-1</v>
      </c>
      <c r="M5454" s="1">
        <v>124</v>
      </c>
      <c r="N5454" s="6"/>
      <c r="O5454" s="6">
        <v>124</v>
      </c>
      <c r="P5454" s="6">
        <v>-422762.97</v>
      </c>
      <c r="R5454" s="31">
        <v>-124</v>
      </c>
      <c r="S5454" s="28">
        <v>44347</v>
      </c>
    </row>
    <row r="5455" spans="1:19" x14ac:dyDescent="0.2">
      <c r="A5455" s="29">
        <v>44574</v>
      </c>
      <c r="B5455" s="1" t="s">
        <v>200</v>
      </c>
      <c r="C5455" s="27">
        <v>44337</v>
      </c>
      <c r="D5455" s="1">
        <v>52745</v>
      </c>
      <c r="J5455" s="1" t="s">
        <v>0</v>
      </c>
      <c r="K5455" s="1" t="s">
        <v>49</v>
      </c>
      <c r="L5455" s="1">
        <v>-1</v>
      </c>
      <c r="M5455" s="1">
        <v>124</v>
      </c>
      <c r="N5455" s="6"/>
      <c r="O5455" s="6">
        <v>124</v>
      </c>
      <c r="P5455" s="6">
        <v>-423084.97</v>
      </c>
      <c r="R5455" s="31">
        <v>-124</v>
      </c>
      <c r="S5455" s="28">
        <v>44347</v>
      </c>
    </row>
    <row r="5456" spans="1:19" x14ac:dyDescent="0.2">
      <c r="A5456" s="29">
        <v>44574</v>
      </c>
      <c r="B5456" s="1" t="s">
        <v>200</v>
      </c>
      <c r="C5456" s="27">
        <v>44337</v>
      </c>
      <c r="D5456" s="1">
        <v>52745</v>
      </c>
      <c r="J5456" s="1" t="s">
        <v>0</v>
      </c>
      <c r="K5456" s="1" t="s">
        <v>49</v>
      </c>
      <c r="L5456" s="1">
        <v>-1</v>
      </c>
      <c r="M5456" s="1">
        <v>124</v>
      </c>
      <c r="N5456" s="6"/>
      <c r="O5456" s="6">
        <v>124</v>
      </c>
      <c r="P5456" s="6">
        <v>-424176.97</v>
      </c>
      <c r="R5456" s="31">
        <v>-124</v>
      </c>
      <c r="S5456" s="28">
        <v>44347</v>
      </c>
    </row>
    <row r="5457" spans="1:19" x14ac:dyDescent="0.2">
      <c r="A5457" s="29">
        <v>44574</v>
      </c>
      <c r="B5457" s="1" t="s">
        <v>200</v>
      </c>
      <c r="C5457" s="27">
        <v>44337</v>
      </c>
      <c r="D5457" s="1">
        <v>52745</v>
      </c>
      <c r="J5457" s="1" t="s">
        <v>0</v>
      </c>
      <c r="K5457" s="1" t="s">
        <v>49</v>
      </c>
      <c r="L5457" s="1">
        <v>-1.25</v>
      </c>
      <c r="M5457" s="1">
        <v>88</v>
      </c>
      <c r="N5457" s="6"/>
      <c r="O5457" s="6">
        <v>110</v>
      </c>
      <c r="P5457" s="6">
        <v>-415825.51</v>
      </c>
      <c r="R5457" s="31">
        <v>-110</v>
      </c>
      <c r="S5457" s="28">
        <v>44347</v>
      </c>
    </row>
    <row r="5458" spans="1:19" x14ac:dyDescent="0.2">
      <c r="A5458" s="29">
        <v>44574</v>
      </c>
      <c r="B5458" s="1" t="s">
        <v>200</v>
      </c>
      <c r="C5458" s="27">
        <v>44337</v>
      </c>
      <c r="D5458" s="1">
        <v>52745</v>
      </c>
      <c r="J5458" s="1" t="s">
        <v>0</v>
      </c>
      <c r="K5458" s="1" t="s">
        <v>49</v>
      </c>
      <c r="L5458" s="1">
        <v>-1.25</v>
      </c>
      <c r="M5458" s="1">
        <v>88</v>
      </c>
      <c r="N5458" s="6"/>
      <c r="O5458" s="6">
        <v>110</v>
      </c>
      <c r="P5458" s="6">
        <v>-418091.78</v>
      </c>
      <c r="R5458" s="31">
        <v>-110</v>
      </c>
      <c r="S5458" s="28">
        <v>44347</v>
      </c>
    </row>
    <row r="5459" spans="1:19" x14ac:dyDescent="0.2">
      <c r="A5459" s="29">
        <v>44574</v>
      </c>
      <c r="B5459" s="1" t="s">
        <v>200</v>
      </c>
      <c r="C5459" s="27">
        <v>44337</v>
      </c>
      <c r="D5459" s="1">
        <v>52745</v>
      </c>
      <c r="J5459" s="1" t="s">
        <v>0</v>
      </c>
      <c r="K5459" s="1" t="s">
        <v>49</v>
      </c>
      <c r="L5459" s="1">
        <v>-1.25</v>
      </c>
      <c r="M5459" s="1">
        <v>88</v>
      </c>
      <c r="N5459" s="6"/>
      <c r="O5459" s="6">
        <v>110</v>
      </c>
      <c r="P5459" s="6">
        <v>-423194.97</v>
      </c>
      <c r="R5459" s="31">
        <v>-110</v>
      </c>
      <c r="S5459" s="28">
        <v>44347</v>
      </c>
    </row>
    <row r="5460" spans="1:19" x14ac:dyDescent="0.2">
      <c r="A5460" s="29">
        <v>44574</v>
      </c>
      <c r="B5460" s="1" t="s">
        <v>200</v>
      </c>
      <c r="C5460" s="27">
        <v>44337</v>
      </c>
      <c r="D5460" s="1">
        <v>52745</v>
      </c>
      <c r="J5460" s="1" t="s">
        <v>0</v>
      </c>
      <c r="K5460" s="1" t="s">
        <v>49</v>
      </c>
      <c r="L5460" s="1">
        <v>-1.25</v>
      </c>
      <c r="M5460" s="1">
        <v>88</v>
      </c>
      <c r="N5460" s="6"/>
      <c r="O5460" s="6">
        <v>110</v>
      </c>
      <c r="P5460" s="6">
        <v>-424286.97</v>
      </c>
      <c r="R5460" s="31">
        <v>-110</v>
      </c>
      <c r="S5460" s="28">
        <v>44347</v>
      </c>
    </row>
    <row r="5461" spans="1:19" x14ac:dyDescent="0.2">
      <c r="A5461" s="29">
        <v>44574</v>
      </c>
      <c r="B5461" s="1" t="s">
        <v>200</v>
      </c>
      <c r="C5461" s="27">
        <v>44337</v>
      </c>
      <c r="D5461" s="1">
        <v>52745</v>
      </c>
      <c r="J5461" s="1" t="s">
        <v>0</v>
      </c>
      <c r="K5461" s="1" t="s">
        <v>49</v>
      </c>
      <c r="L5461" s="1">
        <v>-0.75</v>
      </c>
      <c r="M5461" s="1">
        <v>88</v>
      </c>
      <c r="N5461" s="6"/>
      <c r="O5461" s="6">
        <v>66</v>
      </c>
      <c r="P5461" s="6">
        <v>-418281.78</v>
      </c>
      <c r="R5461" s="31">
        <v>-66</v>
      </c>
      <c r="S5461" s="28">
        <v>44347</v>
      </c>
    </row>
    <row r="5462" spans="1:19" x14ac:dyDescent="0.2">
      <c r="A5462" s="29">
        <v>44574</v>
      </c>
      <c r="B5462" s="1" t="s">
        <v>200</v>
      </c>
      <c r="C5462" s="27">
        <v>44337</v>
      </c>
      <c r="D5462" s="1">
        <v>52745</v>
      </c>
      <c r="J5462" s="1" t="s">
        <v>0</v>
      </c>
      <c r="K5462" s="1" t="s">
        <v>49</v>
      </c>
      <c r="L5462" s="1">
        <v>-4.25</v>
      </c>
      <c r="M5462" s="1">
        <v>0.75</v>
      </c>
      <c r="N5462" s="6"/>
      <c r="O5462" s="6">
        <v>3.19</v>
      </c>
      <c r="P5462" s="6">
        <v>-422638.97</v>
      </c>
      <c r="R5462" s="31">
        <v>-3.19</v>
      </c>
      <c r="S5462" s="28">
        <v>44347</v>
      </c>
    </row>
    <row r="5463" spans="1:19" x14ac:dyDescent="0.2">
      <c r="A5463" s="29">
        <v>44842</v>
      </c>
      <c r="B5463" s="1" t="s">
        <v>200</v>
      </c>
      <c r="C5463" s="27">
        <v>44337</v>
      </c>
      <c r="D5463" s="1">
        <v>52808</v>
      </c>
      <c r="J5463" s="1" t="s">
        <v>0</v>
      </c>
      <c r="K5463" s="1" t="s">
        <v>49</v>
      </c>
      <c r="L5463" s="1">
        <v>-1</v>
      </c>
      <c r="M5463" s="1">
        <v>124</v>
      </c>
      <c r="N5463" s="6"/>
      <c r="O5463" s="6">
        <v>124</v>
      </c>
      <c r="P5463" s="6">
        <v>-418405.78</v>
      </c>
      <c r="R5463" s="31">
        <v>-124</v>
      </c>
      <c r="S5463" s="28">
        <v>44347</v>
      </c>
    </row>
    <row r="5464" spans="1:19" x14ac:dyDescent="0.2">
      <c r="A5464" s="29">
        <v>44842</v>
      </c>
      <c r="B5464" s="1" t="s">
        <v>200</v>
      </c>
      <c r="C5464" s="27">
        <v>44337</v>
      </c>
      <c r="D5464" s="1">
        <v>52808</v>
      </c>
      <c r="J5464" s="1" t="s">
        <v>0</v>
      </c>
      <c r="K5464" s="1" t="s">
        <v>49</v>
      </c>
      <c r="L5464" s="1">
        <v>-0.75</v>
      </c>
      <c r="M5464" s="1">
        <v>88</v>
      </c>
      <c r="N5464" s="6"/>
      <c r="O5464" s="6">
        <v>66</v>
      </c>
      <c r="P5464" s="6">
        <v>-418471.78</v>
      </c>
      <c r="R5464" s="31">
        <v>-66</v>
      </c>
      <c r="S5464" s="28">
        <v>44347</v>
      </c>
    </row>
    <row r="5465" spans="1:19" x14ac:dyDescent="0.2">
      <c r="A5465" s="29">
        <v>44842</v>
      </c>
      <c r="B5465" s="1" t="s">
        <v>200</v>
      </c>
      <c r="C5465" s="27">
        <v>44337</v>
      </c>
      <c r="D5465" s="1">
        <v>52808</v>
      </c>
      <c r="J5465" s="1" t="s">
        <v>0</v>
      </c>
      <c r="K5465" s="1" t="s">
        <v>49</v>
      </c>
      <c r="L5465" s="1">
        <v>-1</v>
      </c>
      <c r="M5465" s="1">
        <v>12</v>
      </c>
      <c r="N5465" s="6"/>
      <c r="O5465" s="6">
        <v>12</v>
      </c>
      <c r="P5465" s="6">
        <v>-418483.78</v>
      </c>
      <c r="R5465" s="31">
        <v>-12</v>
      </c>
      <c r="S5465" s="28">
        <v>44347</v>
      </c>
    </row>
    <row r="5466" spans="1:19" x14ac:dyDescent="0.2">
      <c r="A5466" s="29">
        <v>44847</v>
      </c>
      <c r="B5466" s="1" t="s">
        <v>200</v>
      </c>
      <c r="C5466" s="27">
        <v>44337</v>
      </c>
      <c r="D5466" s="1">
        <v>52813</v>
      </c>
      <c r="J5466" s="1" t="s">
        <v>0</v>
      </c>
      <c r="K5466" s="1" t="s">
        <v>49</v>
      </c>
      <c r="L5466" s="1">
        <v>-7</v>
      </c>
      <c r="M5466" s="1">
        <v>88</v>
      </c>
      <c r="N5466" s="6"/>
      <c r="O5466" s="6">
        <v>616</v>
      </c>
      <c r="P5466" s="6">
        <v>-419223.78</v>
      </c>
      <c r="R5466" s="31">
        <v>-616</v>
      </c>
      <c r="S5466" s="28">
        <v>44347</v>
      </c>
    </row>
    <row r="5467" spans="1:19" x14ac:dyDescent="0.2">
      <c r="A5467" s="29">
        <v>44847</v>
      </c>
      <c r="B5467" s="1" t="s">
        <v>200</v>
      </c>
      <c r="C5467" s="27">
        <v>44337</v>
      </c>
      <c r="D5467" s="1">
        <v>52813</v>
      </c>
      <c r="J5467" s="1" t="s">
        <v>0</v>
      </c>
      <c r="K5467" s="1" t="s">
        <v>49</v>
      </c>
      <c r="L5467" s="1">
        <v>-4.75</v>
      </c>
      <c r="M5467" s="1">
        <v>88</v>
      </c>
      <c r="N5467" s="6"/>
      <c r="O5467" s="6">
        <v>418</v>
      </c>
      <c r="P5467" s="6">
        <v>-426302.97</v>
      </c>
      <c r="R5467" s="31">
        <v>-418</v>
      </c>
      <c r="S5467" s="28">
        <v>44347</v>
      </c>
    </row>
    <row r="5468" spans="1:19" x14ac:dyDescent="0.2">
      <c r="A5468" s="29">
        <v>44847</v>
      </c>
      <c r="B5468" s="1" t="s">
        <v>200</v>
      </c>
      <c r="C5468" s="27">
        <v>44337</v>
      </c>
      <c r="D5468" s="1">
        <v>52813</v>
      </c>
      <c r="J5468" s="1" t="s">
        <v>0</v>
      </c>
      <c r="K5468" s="1" t="s">
        <v>49</v>
      </c>
      <c r="L5468" s="1">
        <v>-1</v>
      </c>
      <c r="M5468" s="1">
        <v>124</v>
      </c>
      <c r="N5468" s="6"/>
      <c r="O5468" s="6">
        <v>124</v>
      </c>
      <c r="P5468" s="6">
        <v>-418607.78</v>
      </c>
      <c r="R5468" s="31">
        <v>-124</v>
      </c>
      <c r="S5468" s="28">
        <v>44347</v>
      </c>
    </row>
    <row r="5469" spans="1:19" x14ac:dyDescent="0.2">
      <c r="A5469" s="29">
        <v>44847</v>
      </c>
      <c r="B5469" s="1" t="s">
        <v>200</v>
      </c>
      <c r="C5469" s="27">
        <v>44337</v>
      </c>
      <c r="D5469" s="1">
        <v>52813</v>
      </c>
      <c r="J5469" s="1" t="s">
        <v>0</v>
      </c>
      <c r="K5469" s="1" t="s">
        <v>49</v>
      </c>
      <c r="L5469" s="1">
        <v>-1</v>
      </c>
      <c r="M5469" s="1">
        <v>124</v>
      </c>
      <c r="N5469" s="6"/>
      <c r="O5469" s="6">
        <v>124</v>
      </c>
      <c r="P5469" s="6">
        <v>-425884.97</v>
      </c>
      <c r="R5469" s="31">
        <v>-124</v>
      </c>
      <c r="S5469" s="28">
        <v>44347</v>
      </c>
    </row>
    <row r="5470" spans="1:19" x14ac:dyDescent="0.2">
      <c r="A5470" s="29">
        <v>44862</v>
      </c>
      <c r="B5470" s="1" t="s">
        <v>200</v>
      </c>
      <c r="C5470" s="27">
        <v>44337</v>
      </c>
      <c r="D5470" s="1">
        <v>52819</v>
      </c>
      <c r="J5470" s="1" t="s">
        <v>0</v>
      </c>
      <c r="K5470" s="1" t="s">
        <v>49</v>
      </c>
      <c r="L5470" s="1">
        <v>-5.75</v>
      </c>
      <c r="M5470" s="1">
        <v>88</v>
      </c>
      <c r="N5470" s="6"/>
      <c r="O5470" s="6">
        <v>506</v>
      </c>
      <c r="P5470" s="6">
        <v>-421237.78</v>
      </c>
      <c r="R5470" s="31">
        <v>-506</v>
      </c>
      <c r="S5470" s="28">
        <v>44347</v>
      </c>
    </row>
    <row r="5471" spans="1:19" x14ac:dyDescent="0.2">
      <c r="A5471" s="29">
        <v>44862</v>
      </c>
      <c r="B5471" s="1" t="s">
        <v>200</v>
      </c>
      <c r="C5471" s="27">
        <v>44337</v>
      </c>
      <c r="D5471" s="1">
        <v>52819</v>
      </c>
      <c r="J5471" s="1" t="s">
        <v>0</v>
      </c>
      <c r="K5471" s="1" t="s">
        <v>49</v>
      </c>
      <c r="L5471" s="1">
        <v>-5.25</v>
      </c>
      <c r="M5471" s="1">
        <v>88</v>
      </c>
      <c r="N5471" s="6"/>
      <c r="O5471" s="6">
        <v>462</v>
      </c>
      <c r="P5471" s="6">
        <v>-421823.78</v>
      </c>
      <c r="R5471" s="31">
        <v>-462</v>
      </c>
      <c r="S5471" s="28">
        <v>44347</v>
      </c>
    </row>
    <row r="5472" spans="1:19" x14ac:dyDescent="0.2">
      <c r="A5472" s="29">
        <v>44862</v>
      </c>
      <c r="B5472" s="1" t="s">
        <v>200</v>
      </c>
      <c r="C5472" s="27">
        <v>44337</v>
      </c>
      <c r="D5472" s="1">
        <v>52819</v>
      </c>
      <c r="J5472" s="1" t="s">
        <v>0</v>
      </c>
      <c r="K5472" s="1" t="s">
        <v>49</v>
      </c>
      <c r="L5472" s="1">
        <v>-3.5</v>
      </c>
      <c r="M5472" s="1">
        <v>88</v>
      </c>
      <c r="N5472" s="6"/>
      <c r="O5472" s="6">
        <v>308</v>
      </c>
      <c r="P5472" s="6">
        <v>-419531.78</v>
      </c>
      <c r="R5472" s="31">
        <v>-308</v>
      </c>
      <c r="S5472" s="28">
        <v>44347</v>
      </c>
    </row>
    <row r="5473" spans="1:19" x14ac:dyDescent="0.2">
      <c r="A5473" s="29">
        <v>44862</v>
      </c>
      <c r="B5473" s="1" t="s">
        <v>200</v>
      </c>
      <c r="C5473" s="27">
        <v>44337</v>
      </c>
      <c r="D5473" s="1">
        <v>52819</v>
      </c>
      <c r="J5473" s="1" t="s">
        <v>0</v>
      </c>
      <c r="K5473" s="1" t="s">
        <v>49</v>
      </c>
      <c r="L5473" s="1">
        <v>-3.5</v>
      </c>
      <c r="M5473" s="1">
        <v>88</v>
      </c>
      <c r="N5473" s="6"/>
      <c r="O5473" s="6">
        <v>308</v>
      </c>
      <c r="P5473" s="6">
        <v>-422511.78</v>
      </c>
      <c r="R5473" s="31">
        <v>-308</v>
      </c>
      <c r="S5473" s="28">
        <v>44347</v>
      </c>
    </row>
    <row r="5474" spans="1:19" x14ac:dyDescent="0.2">
      <c r="A5474" s="29">
        <v>44862</v>
      </c>
      <c r="B5474" s="1" t="s">
        <v>200</v>
      </c>
      <c r="C5474" s="27">
        <v>44337</v>
      </c>
      <c r="D5474" s="1">
        <v>52819</v>
      </c>
      <c r="J5474" s="1" t="s">
        <v>0</v>
      </c>
      <c r="K5474" s="1" t="s">
        <v>49</v>
      </c>
      <c r="L5474" s="1">
        <v>-3</v>
      </c>
      <c r="M5474" s="1">
        <v>88</v>
      </c>
      <c r="N5474" s="6"/>
      <c r="O5474" s="6">
        <v>264</v>
      </c>
      <c r="P5474" s="6">
        <v>-420607.78</v>
      </c>
      <c r="R5474" s="31">
        <v>-264</v>
      </c>
      <c r="S5474" s="28">
        <v>44347</v>
      </c>
    </row>
    <row r="5475" spans="1:19" x14ac:dyDescent="0.2">
      <c r="A5475" s="29">
        <v>44862</v>
      </c>
      <c r="B5475" s="1" t="s">
        <v>200</v>
      </c>
      <c r="C5475" s="27">
        <v>44337</v>
      </c>
      <c r="D5475" s="1">
        <v>52819</v>
      </c>
      <c r="J5475" s="1" t="s">
        <v>0</v>
      </c>
      <c r="K5475" s="1" t="s">
        <v>49</v>
      </c>
      <c r="L5475" s="1">
        <v>-2.25</v>
      </c>
      <c r="M5475" s="1">
        <v>88</v>
      </c>
      <c r="N5475" s="6"/>
      <c r="O5475" s="6">
        <v>198</v>
      </c>
      <c r="P5475" s="6">
        <v>-420065.78</v>
      </c>
      <c r="R5475" s="31">
        <v>-198</v>
      </c>
      <c r="S5475" s="28">
        <v>44347</v>
      </c>
    </row>
    <row r="5476" spans="1:19" x14ac:dyDescent="0.2">
      <c r="A5476" s="29">
        <v>44862</v>
      </c>
      <c r="B5476" s="1" t="s">
        <v>200</v>
      </c>
      <c r="C5476" s="27">
        <v>44337</v>
      </c>
      <c r="D5476" s="1">
        <v>52819</v>
      </c>
      <c r="J5476" s="1" t="s">
        <v>0</v>
      </c>
      <c r="K5476" s="1" t="s">
        <v>49</v>
      </c>
      <c r="L5476" s="1">
        <v>-1.75</v>
      </c>
      <c r="M5476" s="1">
        <v>88</v>
      </c>
      <c r="N5476" s="6"/>
      <c r="O5476" s="6">
        <v>154</v>
      </c>
      <c r="P5476" s="6">
        <v>-420343.78</v>
      </c>
      <c r="R5476" s="31">
        <v>-154</v>
      </c>
      <c r="S5476" s="28">
        <v>44347</v>
      </c>
    </row>
    <row r="5477" spans="1:19" x14ac:dyDescent="0.2">
      <c r="A5477" s="29">
        <v>44862</v>
      </c>
      <c r="B5477" s="1" t="s">
        <v>200</v>
      </c>
      <c r="C5477" s="27">
        <v>44337</v>
      </c>
      <c r="D5477" s="1">
        <v>52819</v>
      </c>
      <c r="J5477" s="1" t="s">
        <v>0</v>
      </c>
      <c r="K5477" s="1" t="s">
        <v>49</v>
      </c>
      <c r="L5477" s="1">
        <v>-1.5</v>
      </c>
      <c r="M5477" s="1">
        <v>88</v>
      </c>
      <c r="N5477" s="6"/>
      <c r="O5477" s="6">
        <v>132</v>
      </c>
      <c r="P5477" s="6">
        <v>-422079.78</v>
      </c>
      <c r="R5477" s="31">
        <v>-132</v>
      </c>
      <c r="S5477" s="28">
        <v>44347</v>
      </c>
    </row>
    <row r="5478" spans="1:19" x14ac:dyDescent="0.2">
      <c r="A5478" s="29">
        <v>44862</v>
      </c>
      <c r="B5478" s="1" t="s">
        <v>200</v>
      </c>
      <c r="C5478" s="27">
        <v>44337</v>
      </c>
      <c r="D5478" s="1">
        <v>52819</v>
      </c>
      <c r="J5478" s="1" t="s">
        <v>0</v>
      </c>
      <c r="K5478" s="1" t="s">
        <v>49</v>
      </c>
      <c r="L5478" s="1">
        <v>-1</v>
      </c>
      <c r="M5478" s="1">
        <v>124</v>
      </c>
      <c r="N5478" s="6"/>
      <c r="O5478" s="6">
        <v>124</v>
      </c>
      <c r="P5478" s="6">
        <v>-419655.78</v>
      </c>
      <c r="R5478" s="31">
        <v>-124</v>
      </c>
      <c r="S5478" s="28">
        <v>44347</v>
      </c>
    </row>
    <row r="5479" spans="1:19" x14ac:dyDescent="0.2">
      <c r="A5479" s="29">
        <v>44862</v>
      </c>
      <c r="B5479" s="1" t="s">
        <v>200</v>
      </c>
      <c r="C5479" s="27">
        <v>44337</v>
      </c>
      <c r="D5479" s="1">
        <v>52819</v>
      </c>
      <c r="J5479" s="1" t="s">
        <v>0</v>
      </c>
      <c r="K5479" s="1" t="s">
        <v>49</v>
      </c>
      <c r="L5479" s="1">
        <v>-1</v>
      </c>
      <c r="M5479" s="1">
        <v>124</v>
      </c>
      <c r="N5479" s="6"/>
      <c r="O5479" s="6">
        <v>124</v>
      </c>
      <c r="P5479" s="6">
        <v>-419867.78</v>
      </c>
      <c r="R5479" s="31">
        <v>-124</v>
      </c>
      <c r="S5479" s="28">
        <v>44347</v>
      </c>
    </row>
    <row r="5480" spans="1:19" x14ac:dyDescent="0.2">
      <c r="A5480" s="29">
        <v>44862</v>
      </c>
      <c r="B5480" s="1" t="s">
        <v>200</v>
      </c>
      <c r="C5480" s="27">
        <v>44337</v>
      </c>
      <c r="D5480" s="1">
        <v>52819</v>
      </c>
      <c r="J5480" s="1" t="s">
        <v>0</v>
      </c>
      <c r="K5480" s="1" t="s">
        <v>49</v>
      </c>
      <c r="L5480" s="1">
        <v>-1</v>
      </c>
      <c r="M5480" s="1">
        <v>124</v>
      </c>
      <c r="N5480" s="6"/>
      <c r="O5480" s="6">
        <v>124</v>
      </c>
      <c r="P5480" s="6">
        <v>-420189.78</v>
      </c>
      <c r="R5480" s="31">
        <v>-124</v>
      </c>
      <c r="S5480" s="28">
        <v>44347</v>
      </c>
    </row>
    <row r="5481" spans="1:19" x14ac:dyDescent="0.2">
      <c r="A5481" s="29">
        <v>44862</v>
      </c>
      <c r="B5481" s="1" t="s">
        <v>200</v>
      </c>
      <c r="C5481" s="27">
        <v>44337</v>
      </c>
      <c r="D5481" s="1">
        <v>52819</v>
      </c>
      <c r="J5481" s="1" t="s">
        <v>0</v>
      </c>
      <c r="K5481" s="1" t="s">
        <v>49</v>
      </c>
      <c r="L5481" s="1">
        <v>-1</v>
      </c>
      <c r="M5481" s="1">
        <v>124</v>
      </c>
      <c r="N5481" s="6"/>
      <c r="O5481" s="6">
        <v>124</v>
      </c>
      <c r="P5481" s="6">
        <v>-420731.78</v>
      </c>
      <c r="R5481" s="31">
        <v>-124</v>
      </c>
      <c r="S5481" s="28">
        <v>44347</v>
      </c>
    </row>
    <row r="5482" spans="1:19" x14ac:dyDescent="0.2">
      <c r="A5482" s="29">
        <v>44862</v>
      </c>
      <c r="B5482" s="1" t="s">
        <v>200</v>
      </c>
      <c r="C5482" s="27">
        <v>44337</v>
      </c>
      <c r="D5482" s="1">
        <v>52819</v>
      </c>
      <c r="J5482" s="1" t="s">
        <v>0</v>
      </c>
      <c r="K5482" s="1" t="s">
        <v>49</v>
      </c>
      <c r="L5482" s="1">
        <v>-1</v>
      </c>
      <c r="M5482" s="1">
        <v>124</v>
      </c>
      <c r="N5482" s="6"/>
      <c r="O5482" s="6">
        <v>124</v>
      </c>
      <c r="P5482" s="6">
        <v>-421361.78</v>
      </c>
      <c r="R5482" s="31">
        <v>-124</v>
      </c>
      <c r="S5482" s="28">
        <v>44347</v>
      </c>
    </row>
    <row r="5483" spans="1:19" x14ac:dyDescent="0.2">
      <c r="A5483" s="29">
        <v>44862</v>
      </c>
      <c r="B5483" s="1" t="s">
        <v>200</v>
      </c>
      <c r="C5483" s="27">
        <v>44337</v>
      </c>
      <c r="D5483" s="1">
        <v>52819</v>
      </c>
      <c r="J5483" s="1" t="s">
        <v>0</v>
      </c>
      <c r="K5483" s="1" t="s">
        <v>49</v>
      </c>
      <c r="L5483" s="1">
        <v>-1</v>
      </c>
      <c r="M5483" s="1">
        <v>124</v>
      </c>
      <c r="N5483" s="6"/>
      <c r="O5483" s="6">
        <v>124</v>
      </c>
      <c r="P5483" s="6">
        <v>-421947.78</v>
      </c>
      <c r="R5483" s="31">
        <v>-124</v>
      </c>
      <c r="S5483" s="28">
        <v>44347</v>
      </c>
    </row>
    <row r="5484" spans="1:19" x14ac:dyDescent="0.2">
      <c r="A5484" s="29">
        <v>44862</v>
      </c>
      <c r="B5484" s="1" t="s">
        <v>200</v>
      </c>
      <c r="C5484" s="27">
        <v>44337</v>
      </c>
      <c r="D5484" s="1">
        <v>52819</v>
      </c>
      <c r="J5484" s="1" t="s">
        <v>0</v>
      </c>
      <c r="K5484" s="1" t="s">
        <v>49</v>
      </c>
      <c r="L5484" s="1">
        <v>-1</v>
      </c>
      <c r="M5484" s="1">
        <v>124</v>
      </c>
      <c r="N5484" s="6"/>
      <c r="O5484" s="6">
        <v>124</v>
      </c>
      <c r="P5484" s="6">
        <v>-422203.78</v>
      </c>
      <c r="R5484" s="31">
        <v>-124</v>
      </c>
      <c r="S5484" s="28">
        <v>44347</v>
      </c>
    </row>
    <row r="5485" spans="1:19" x14ac:dyDescent="0.2">
      <c r="A5485" s="29">
        <v>44862</v>
      </c>
      <c r="B5485" s="1" t="s">
        <v>200</v>
      </c>
      <c r="C5485" s="27">
        <v>44337</v>
      </c>
      <c r="D5485" s="1">
        <v>52819</v>
      </c>
      <c r="J5485" s="1" t="s">
        <v>0</v>
      </c>
      <c r="K5485" s="1" t="s">
        <v>49</v>
      </c>
      <c r="L5485" s="1">
        <v>-1</v>
      </c>
      <c r="M5485" s="1">
        <v>88</v>
      </c>
      <c r="N5485" s="6"/>
      <c r="O5485" s="6">
        <v>88</v>
      </c>
      <c r="P5485" s="6">
        <v>-419743.78</v>
      </c>
      <c r="R5485" s="31">
        <v>-88</v>
      </c>
      <c r="S5485" s="28">
        <v>44347</v>
      </c>
    </row>
    <row r="5486" spans="1:19" x14ac:dyDescent="0.2">
      <c r="A5486" s="29">
        <v>44863</v>
      </c>
      <c r="B5486" s="1" t="s">
        <v>200</v>
      </c>
      <c r="C5486" s="27">
        <v>44337</v>
      </c>
      <c r="D5486" s="1">
        <v>52820</v>
      </c>
      <c r="J5486" s="1" t="s">
        <v>0</v>
      </c>
      <c r="K5486" s="1" t="s">
        <v>49</v>
      </c>
      <c r="L5486" s="1">
        <v>-3</v>
      </c>
      <c r="M5486" s="1">
        <v>88</v>
      </c>
      <c r="N5486" s="6"/>
      <c r="O5486" s="6">
        <v>264</v>
      </c>
      <c r="P5486" s="6">
        <v>-425078.97</v>
      </c>
      <c r="R5486" s="31">
        <v>-264</v>
      </c>
      <c r="S5486" s="28">
        <v>44347</v>
      </c>
    </row>
    <row r="5487" spans="1:19" x14ac:dyDescent="0.2">
      <c r="A5487" s="29">
        <v>44863</v>
      </c>
      <c r="B5487" s="1" t="s">
        <v>200</v>
      </c>
      <c r="C5487" s="27">
        <v>44337</v>
      </c>
      <c r="D5487" s="1">
        <v>52820</v>
      </c>
      <c r="J5487" s="1" t="s">
        <v>0</v>
      </c>
      <c r="K5487" s="1" t="s">
        <v>49</v>
      </c>
      <c r="L5487" s="1">
        <v>-3</v>
      </c>
      <c r="M5487" s="1">
        <v>88</v>
      </c>
      <c r="N5487" s="6"/>
      <c r="O5487" s="6">
        <v>264</v>
      </c>
      <c r="P5487" s="6">
        <v>-425342.97</v>
      </c>
      <c r="R5487" s="31">
        <v>-264</v>
      </c>
      <c r="S5487" s="28">
        <v>44347</v>
      </c>
    </row>
    <row r="5488" spans="1:19" x14ac:dyDescent="0.2">
      <c r="A5488" s="29">
        <v>44863</v>
      </c>
      <c r="B5488" s="1" t="s">
        <v>200</v>
      </c>
      <c r="C5488" s="27">
        <v>44337</v>
      </c>
      <c r="D5488" s="1">
        <v>52820</v>
      </c>
      <c r="J5488" s="1" t="s">
        <v>0</v>
      </c>
      <c r="K5488" s="1" t="s">
        <v>49</v>
      </c>
      <c r="L5488" s="1">
        <v>-1.75</v>
      </c>
      <c r="M5488" s="1">
        <v>88</v>
      </c>
      <c r="N5488" s="6"/>
      <c r="O5488" s="6">
        <v>154</v>
      </c>
      <c r="P5488" s="6">
        <v>-424440.97</v>
      </c>
      <c r="R5488" s="31">
        <v>-154</v>
      </c>
      <c r="S5488" s="28">
        <v>44347</v>
      </c>
    </row>
    <row r="5489" spans="1:19" x14ac:dyDescent="0.2">
      <c r="A5489" s="29">
        <v>44863</v>
      </c>
      <c r="B5489" s="1" t="s">
        <v>200</v>
      </c>
      <c r="C5489" s="27">
        <v>44337</v>
      </c>
      <c r="D5489" s="1">
        <v>52820</v>
      </c>
      <c r="J5489" s="1" t="s">
        <v>0</v>
      </c>
      <c r="K5489" s="1" t="s">
        <v>49</v>
      </c>
      <c r="L5489" s="1">
        <v>-1.75</v>
      </c>
      <c r="M5489" s="1">
        <v>88</v>
      </c>
      <c r="N5489" s="6"/>
      <c r="O5489" s="6">
        <v>154</v>
      </c>
      <c r="P5489" s="6">
        <v>-424682.97</v>
      </c>
      <c r="R5489" s="31">
        <v>-154</v>
      </c>
      <c r="S5489" s="28">
        <v>44347</v>
      </c>
    </row>
    <row r="5490" spans="1:19" x14ac:dyDescent="0.2">
      <c r="A5490" s="29">
        <v>44863</v>
      </c>
      <c r="B5490" s="1" t="s">
        <v>200</v>
      </c>
      <c r="C5490" s="27">
        <v>44337</v>
      </c>
      <c r="D5490" s="1">
        <v>52820</v>
      </c>
      <c r="J5490" s="1" t="s">
        <v>0</v>
      </c>
      <c r="K5490" s="1" t="s">
        <v>49</v>
      </c>
      <c r="L5490" s="1">
        <v>-1.75</v>
      </c>
      <c r="M5490" s="1">
        <v>88</v>
      </c>
      <c r="N5490" s="6"/>
      <c r="O5490" s="6">
        <v>154</v>
      </c>
      <c r="P5490" s="6">
        <v>-425540.97</v>
      </c>
      <c r="R5490" s="31">
        <v>-154</v>
      </c>
      <c r="S5490" s="28">
        <v>44347</v>
      </c>
    </row>
    <row r="5491" spans="1:19" x14ac:dyDescent="0.2">
      <c r="A5491" s="29">
        <v>44863</v>
      </c>
      <c r="B5491" s="1" t="s">
        <v>200</v>
      </c>
      <c r="C5491" s="27">
        <v>44337</v>
      </c>
      <c r="D5491" s="1">
        <v>52820</v>
      </c>
      <c r="J5491" s="1" t="s">
        <v>0</v>
      </c>
      <c r="K5491" s="1" t="s">
        <v>49</v>
      </c>
      <c r="L5491" s="1">
        <v>-1.75</v>
      </c>
      <c r="M5491" s="1">
        <v>88</v>
      </c>
      <c r="N5491" s="6"/>
      <c r="O5491" s="6">
        <v>154</v>
      </c>
      <c r="P5491" s="6">
        <v>-425760.97</v>
      </c>
      <c r="R5491" s="31">
        <v>-154</v>
      </c>
      <c r="S5491" s="28">
        <v>44347</v>
      </c>
    </row>
    <row r="5492" spans="1:19" x14ac:dyDescent="0.2">
      <c r="A5492" s="29">
        <v>44863</v>
      </c>
      <c r="B5492" s="1" t="s">
        <v>200</v>
      </c>
      <c r="C5492" s="27">
        <v>44337</v>
      </c>
      <c r="D5492" s="1">
        <v>52820</v>
      </c>
      <c r="J5492" s="1" t="s">
        <v>0</v>
      </c>
      <c r="K5492" s="1" t="s">
        <v>49</v>
      </c>
      <c r="L5492" s="1">
        <v>-1.5</v>
      </c>
      <c r="M5492" s="1">
        <v>88</v>
      </c>
      <c r="N5492" s="6"/>
      <c r="O5492" s="6">
        <v>132</v>
      </c>
      <c r="P5492" s="6">
        <v>-424814.97</v>
      </c>
      <c r="R5492" s="31">
        <v>-132</v>
      </c>
      <c r="S5492" s="28">
        <v>44347</v>
      </c>
    </row>
    <row r="5493" spans="1:19" x14ac:dyDescent="0.2">
      <c r="A5493" s="29">
        <v>44863</v>
      </c>
      <c r="B5493" s="1" t="s">
        <v>200</v>
      </c>
      <c r="C5493" s="27">
        <v>44337</v>
      </c>
      <c r="D5493" s="1">
        <v>52820</v>
      </c>
      <c r="J5493" s="1" t="s">
        <v>0</v>
      </c>
      <c r="K5493" s="1" t="s">
        <v>49</v>
      </c>
      <c r="L5493" s="1">
        <v>-1</v>
      </c>
      <c r="M5493" s="1">
        <v>88</v>
      </c>
      <c r="N5493" s="6"/>
      <c r="O5493" s="6">
        <v>88</v>
      </c>
      <c r="P5493" s="6">
        <v>-424528.97</v>
      </c>
      <c r="R5493" s="31">
        <v>-88</v>
      </c>
      <c r="S5493" s="28">
        <v>44347</v>
      </c>
    </row>
    <row r="5494" spans="1:19" x14ac:dyDescent="0.2">
      <c r="A5494" s="29">
        <v>44863</v>
      </c>
      <c r="B5494" s="1" t="s">
        <v>200</v>
      </c>
      <c r="C5494" s="27">
        <v>44337</v>
      </c>
      <c r="D5494" s="1">
        <v>52820</v>
      </c>
      <c r="J5494" s="1" t="s">
        <v>0</v>
      </c>
      <c r="K5494" s="1" t="s">
        <v>49</v>
      </c>
      <c r="L5494" s="1">
        <v>-0.75</v>
      </c>
      <c r="M5494" s="1">
        <v>88</v>
      </c>
      <c r="N5494" s="6"/>
      <c r="O5494" s="6">
        <v>66</v>
      </c>
      <c r="P5494" s="6">
        <v>-425606.97</v>
      </c>
      <c r="R5494" s="31">
        <v>-66</v>
      </c>
      <c r="S5494" s="28">
        <v>44347</v>
      </c>
    </row>
    <row r="5495" spans="1:19" x14ac:dyDescent="0.2">
      <c r="A5495" s="29">
        <v>44863</v>
      </c>
      <c r="B5495" s="1" t="s">
        <v>200</v>
      </c>
      <c r="C5495" s="27">
        <v>44337</v>
      </c>
      <c r="D5495" s="1">
        <v>52820</v>
      </c>
      <c r="J5495" s="1" t="s">
        <v>0</v>
      </c>
      <c r="K5495" s="1" t="s">
        <v>49</v>
      </c>
      <c r="L5495" s="1">
        <v>-0.5</v>
      </c>
      <c r="M5495" s="1">
        <v>88</v>
      </c>
      <c r="N5495" s="6"/>
      <c r="O5495" s="6">
        <v>44</v>
      </c>
      <c r="P5495" s="6">
        <v>-425386.97</v>
      </c>
      <c r="R5495" s="31">
        <v>-44</v>
      </c>
      <c r="S5495" s="28">
        <v>44347</v>
      </c>
    </row>
    <row r="5496" spans="1:19" x14ac:dyDescent="0.2">
      <c r="A5496" s="29">
        <v>44679</v>
      </c>
      <c r="B5496" s="1" t="s">
        <v>200</v>
      </c>
      <c r="C5496" s="27">
        <v>44340</v>
      </c>
      <c r="D5496" s="1">
        <v>52802</v>
      </c>
      <c r="J5496" s="1" t="s">
        <v>0</v>
      </c>
      <c r="K5496" s="1" t="s">
        <v>49</v>
      </c>
      <c r="L5496" s="1">
        <v>-4</v>
      </c>
      <c r="M5496" s="1">
        <v>128</v>
      </c>
      <c r="N5496" s="6"/>
      <c r="O5496" s="6">
        <v>512</v>
      </c>
      <c r="P5496" s="6">
        <v>-428358.97</v>
      </c>
      <c r="R5496" s="31">
        <v>-512</v>
      </c>
      <c r="S5496" s="28">
        <v>44347</v>
      </c>
    </row>
    <row r="5497" spans="1:19" x14ac:dyDescent="0.2">
      <c r="A5497" s="29">
        <v>44679</v>
      </c>
      <c r="B5497" s="1" t="s">
        <v>200</v>
      </c>
      <c r="C5497" s="27">
        <v>44340</v>
      </c>
      <c r="D5497" s="1">
        <v>52802</v>
      </c>
      <c r="J5497" s="1" t="s">
        <v>0</v>
      </c>
      <c r="K5497" s="1" t="s">
        <v>49</v>
      </c>
      <c r="L5497" s="1">
        <v>-3.5</v>
      </c>
      <c r="M5497" s="1">
        <v>88</v>
      </c>
      <c r="N5497" s="6"/>
      <c r="O5497" s="6">
        <v>308</v>
      </c>
      <c r="P5497" s="6">
        <v>-426734.97</v>
      </c>
      <c r="R5497" s="31">
        <v>-308</v>
      </c>
      <c r="S5497" s="28">
        <v>44347</v>
      </c>
    </row>
    <row r="5498" spans="1:19" x14ac:dyDescent="0.2">
      <c r="A5498" s="29">
        <v>44679</v>
      </c>
      <c r="B5498" s="1" t="s">
        <v>200</v>
      </c>
      <c r="C5498" s="27">
        <v>44340</v>
      </c>
      <c r="D5498" s="1">
        <v>52802</v>
      </c>
      <c r="J5498" s="1" t="s">
        <v>0</v>
      </c>
      <c r="K5498" s="1" t="s">
        <v>49</v>
      </c>
      <c r="L5498" s="1">
        <v>-2.5</v>
      </c>
      <c r="M5498" s="1">
        <v>88</v>
      </c>
      <c r="N5498" s="6"/>
      <c r="O5498" s="6">
        <v>220</v>
      </c>
      <c r="P5498" s="6">
        <v>-428878.97</v>
      </c>
      <c r="R5498" s="31">
        <v>-220</v>
      </c>
      <c r="S5498" s="28">
        <v>44347</v>
      </c>
    </row>
    <row r="5499" spans="1:19" x14ac:dyDescent="0.2">
      <c r="A5499" s="29">
        <v>44679</v>
      </c>
      <c r="B5499" s="1" t="s">
        <v>200</v>
      </c>
      <c r="C5499" s="27">
        <v>44340</v>
      </c>
      <c r="D5499" s="1">
        <v>52802</v>
      </c>
      <c r="J5499" s="1" t="s">
        <v>0</v>
      </c>
      <c r="K5499" s="1" t="s">
        <v>49</v>
      </c>
      <c r="L5499" s="1">
        <v>-2.5</v>
      </c>
      <c r="M5499" s="1">
        <v>88</v>
      </c>
      <c r="N5499" s="6"/>
      <c r="O5499" s="6">
        <v>220</v>
      </c>
      <c r="P5499" s="6">
        <v>-429222.97</v>
      </c>
      <c r="R5499" s="31">
        <v>-220</v>
      </c>
      <c r="S5499" s="28">
        <v>44347</v>
      </c>
    </row>
    <row r="5500" spans="1:19" x14ac:dyDescent="0.2">
      <c r="A5500" s="29">
        <v>44679</v>
      </c>
      <c r="B5500" s="1" t="s">
        <v>200</v>
      </c>
      <c r="C5500" s="27">
        <v>44340</v>
      </c>
      <c r="D5500" s="1">
        <v>52802</v>
      </c>
      <c r="J5500" s="1" t="s">
        <v>0</v>
      </c>
      <c r="K5500" s="1" t="s">
        <v>49</v>
      </c>
      <c r="L5500" s="1">
        <v>-2</v>
      </c>
      <c r="M5500" s="1">
        <v>88</v>
      </c>
      <c r="N5500" s="6"/>
      <c r="O5500" s="6">
        <v>176</v>
      </c>
      <c r="P5500" s="6">
        <v>-428534.97</v>
      </c>
      <c r="R5500" s="31">
        <v>-176</v>
      </c>
      <c r="S5500" s="28">
        <v>44347</v>
      </c>
    </row>
    <row r="5501" spans="1:19" x14ac:dyDescent="0.2">
      <c r="A5501" s="29">
        <v>44679</v>
      </c>
      <c r="B5501" s="1" t="s">
        <v>200</v>
      </c>
      <c r="C5501" s="27">
        <v>44340</v>
      </c>
      <c r="D5501" s="1">
        <v>52802</v>
      </c>
      <c r="J5501" s="1" t="s">
        <v>0</v>
      </c>
      <c r="K5501" s="1" t="s">
        <v>49</v>
      </c>
      <c r="L5501" s="1">
        <v>-1.75</v>
      </c>
      <c r="M5501" s="1">
        <v>88</v>
      </c>
      <c r="N5501" s="6"/>
      <c r="O5501" s="6">
        <v>154</v>
      </c>
      <c r="P5501" s="6">
        <v>-427290.97</v>
      </c>
      <c r="R5501" s="31">
        <v>-154</v>
      </c>
      <c r="S5501" s="28">
        <v>44347</v>
      </c>
    </row>
    <row r="5502" spans="1:19" x14ac:dyDescent="0.2">
      <c r="A5502" s="29">
        <v>44679</v>
      </c>
      <c r="B5502" s="1" t="s">
        <v>200</v>
      </c>
      <c r="C5502" s="27">
        <v>44340</v>
      </c>
      <c r="D5502" s="1">
        <v>52802</v>
      </c>
      <c r="J5502" s="1" t="s">
        <v>0</v>
      </c>
      <c r="K5502" s="1" t="s">
        <v>49</v>
      </c>
      <c r="L5502" s="1">
        <v>-1.75</v>
      </c>
      <c r="M5502" s="1">
        <v>88</v>
      </c>
      <c r="N5502" s="6"/>
      <c r="O5502" s="6">
        <v>154</v>
      </c>
      <c r="P5502" s="6">
        <v>-427568.97</v>
      </c>
      <c r="R5502" s="31">
        <v>-154</v>
      </c>
      <c r="S5502" s="28">
        <v>44347</v>
      </c>
    </row>
    <row r="5503" spans="1:19" x14ac:dyDescent="0.2">
      <c r="A5503" s="29">
        <v>44679</v>
      </c>
      <c r="B5503" s="1" t="s">
        <v>200</v>
      </c>
      <c r="C5503" s="27">
        <v>44340</v>
      </c>
      <c r="D5503" s="1">
        <v>52802</v>
      </c>
      <c r="J5503" s="1" t="s">
        <v>0</v>
      </c>
      <c r="K5503" s="1" t="s">
        <v>49</v>
      </c>
      <c r="L5503" s="1">
        <v>-1.75</v>
      </c>
      <c r="M5503" s="1">
        <v>88</v>
      </c>
      <c r="N5503" s="6"/>
      <c r="O5503" s="6">
        <v>154</v>
      </c>
      <c r="P5503" s="6">
        <v>-427846.97</v>
      </c>
      <c r="R5503" s="31">
        <v>-154</v>
      </c>
      <c r="S5503" s="28">
        <v>44347</v>
      </c>
    </row>
    <row r="5504" spans="1:19" x14ac:dyDescent="0.2">
      <c r="A5504" s="29">
        <v>44679</v>
      </c>
      <c r="B5504" s="1" t="s">
        <v>200</v>
      </c>
      <c r="C5504" s="27">
        <v>44340</v>
      </c>
      <c r="D5504" s="1">
        <v>52802</v>
      </c>
      <c r="J5504" s="1" t="s">
        <v>0</v>
      </c>
      <c r="K5504" s="1" t="s">
        <v>49</v>
      </c>
      <c r="L5504" s="1">
        <v>-1</v>
      </c>
      <c r="M5504" s="1">
        <v>124</v>
      </c>
      <c r="N5504" s="6"/>
      <c r="O5504" s="6">
        <v>124</v>
      </c>
      <c r="P5504" s="6">
        <v>-426426.97</v>
      </c>
      <c r="R5504" s="31">
        <v>-124</v>
      </c>
      <c r="S5504" s="28">
        <v>44347</v>
      </c>
    </row>
    <row r="5505" spans="1:19" x14ac:dyDescent="0.2">
      <c r="A5505" s="29">
        <v>44679</v>
      </c>
      <c r="B5505" s="1" t="s">
        <v>200</v>
      </c>
      <c r="C5505" s="27">
        <v>44340</v>
      </c>
      <c r="D5505" s="1">
        <v>52802</v>
      </c>
      <c r="J5505" s="1" t="s">
        <v>0</v>
      </c>
      <c r="K5505" s="1" t="s">
        <v>49</v>
      </c>
      <c r="L5505" s="1">
        <v>-1</v>
      </c>
      <c r="M5505" s="1">
        <v>124</v>
      </c>
      <c r="N5505" s="6"/>
      <c r="O5505" s="6">
        <v>124</v>
      </c>
      <c r="P5505" s="6">
        <v>-426902.97</v>
      </c>
      <c r="R5505" s="31">
        <v>-124</v>
      </c>
      <c r="S5505" s="28">
        <v>44347</v>
      </c>
    </row>
    <row r="5506" spans="1:19" x14ac:dyDescent="0.2">
      <c r="A5506" s="29">
        <v>44679</v>
      </c>
      <c r="B5506" s="1" t="s">
        <v>200</v>
      </c>
      <c r="C5506" s="27">
        <v>44340</v>
      </c>
      <c r="D5506" s="1">
        <v>52802</v>
      </c>
      <c r="J5506" s="1" t="s">
        <v>0</v>
      </c>
      <c r="K5506" s="1" t="s">
        <v>49</v>
      </c>
      <c r="L5506" s="1">
        <v>-1</v>
      </c>
      <c r="M5506" s="1">
        <v>124</v>
      </c>
      <c r="N5506" s="6"/>
      <c r="O5506" s="6">
        <v>124</v>
      </c>
      <c r="P5506" s="6">
        <v>-427048.97</v>
      </c>
      <c r="R5506" s="31">
        <v>-124</v>
      </c>
      <c r="S5506" s="28">
        <v>44347</v>
      </c>
    </row>
    <row r="5507" spans="1:19" x14ac:dyDescent="0.2">
      <c r="A5507" s="29">
        <v>44679</v>
      </c>
      <c r="B5507" s="1" t="s">
        <v>200</v>
      </c>
      <c r="C5507" s="27">
        <v>44340</v>
      </c>
      <c r="D5507" s="1">
        <v>52802</v>
      </c>
      <c r="J5507" s="1" t="s">
        <v>0</v>
      </c>
      <c r="K5507" s="1" t="s">
        <v>49</v>
      </c>
      <c r="L5507" s="1">
        <v>-1</v>
      </c>
      <c r="M5507" s="1">
        <v>124</v>
      </c>
      <c r="N5507" s="6"/>
      <c r="O5507" s="6">
        <v>124</v>
      </c>
      <c r="P5507" s="6">
        <v>-427414.97</v>
      </c>
      <c r="R5507" s="31">
        <v>-124</v>
      </c>
      <c r="S5507" s="28">
        <v>44347</v>
      </c>
    </row>
    <row r="5508" spans="1:19" x14ac:dyDescent="0.2">
      <c r="A5508" s="29">
        <v>44679</v>
      </c>
      <c r="B5508" s="1" t="s">
        <v>200</v>
      </c>
      <c r="C5508" s="27">
        <v>44340</v>
      </c>
      <c r="D5508" s="1">
        <v>52802</v>
      </c>
      <c r="J5508" s="1" t="s">
        <v>0</v>
      </c>
      <c r="K5508" s="1" t="s">
        <v>49</v>
      </c>
      <c r="L5508" s="1">
        <v>-1</v>
      </c>
      <c r="M5508" s="1">
        <v>124</v>
      </c>
      <c r="N5508" s="6"/>
      <c r="O5508" s="6">
        <v>124</v>
      </c>
      <c r="P5508" s="6">
        <v>-427692.97</v>
      </c>
      <c r="R5508" s="31">
        <v>-124</v>
      </c>
      <c r="S5508" s="28">
        <v>44347</v>
      </c>
    </row>
    <row r="5509" spans="1:19" x14ac:dyDescent="0.2">
      <c r="A5509" s="29">
        <v>44679</v>
      </c>
      <c r="B5509" s="1" t="s">
        <v>200</v>
      </c>
      <c r="C5509" s="27">
        <v>44340</v>
      </c>
      <c r="D5509" s="1">
        <v>52802</v>
      </c>
      <c r="J5509" s="1" t="s">
        <v>0</v>
      </c>
      <c r="K5509" s="1" t="s">
        <v>49</v>
      </c>
      <c r="L5509" s="1">
        <v>-1</v>
      </c>
      <c r="M5509" s="1">
        <v>124</v>
      </c>
      <c r="N5509" s="6"/>
      <c r="O5509" s="6">
        <v>124</v>
      </c>
      <c r="P5509" s="6">
        <v>-428658.97</v>
      </c>
      <c r="R5509" s="31">
        <v>-124</v>
      </c>
      <c r="S5509" s="28">
        <v>44347</v>
      </c>
    </row>
    <row r="5510" spans="1:19" x14ac:dyDescent="0.2">
      <c r="A5510" s="29">
        <v>44679</v>
      </c>
      <c r="B5510" s="1" t="s">
        <v>200</v>
      </c>
      <c r="C5510" s="27">
        <v>44340</v>
      </c>
      <c r="D5510" s="1">
        <v>52802</v>
      </c>
      <c r="J5510" s="1" t="s">
        <v>0</v>
      </c>
      <c r="K5510" s="1" t="s">
        <v>49</v>
      </c>
      <c r="L5510" s="1">
        <v>-1</v>
      </c>
      <c r="M5510" s="1">
        <v>124</v>
      </c>
      <c r="N5510" s="6"/>
      <c r="O5510" s="6">
        <v>124</v>
      </c>
      <c r="P5510" s="6">
        <v>-429002.97</v>
      </c>
      <c r="R5510" s="31">
        <v>-124</v>
      </c>
      <c r="S5510" s="28">
        <v>44347</v>
      </c>
    </row>
    <row r="5511" spans="1:19" x14ac:dyDescent="0.2">
      <c r="A5511" s="29">
        <v>44679</v>
      </c>
      <c r="B5511" s="1" t="s">
        <v>200</v>
      </c>
      <c r="C5511" s="27">
        <v>44340</v>
      </c>
      <c r="D5511" s="1">
        <v>52802</v>
      </c>
      <c r="J5511" s="1" t="s">
        <v>0</v>
      </c>
      <c r="K5511" s="1" t="s">
        <v>49</v>
      </c>
      <c r="L5511" s="1">
        <v>-1</v>
      </c>
      <c r="M5511" s="1">
        <v>88</v>
      </c>
      <c r="N5511" s="6"/>
      <c r="O5511" s="6">
        <v>88</v>
      </c>
      <c r="P5511" s="6">
        <v>-427136.97</v>
      </c>
      <c r="R5511" s="31">
        <v>-88</v>
      </c>
      <c r="S5511" s="28">
        <v>44347</v>
      </c>
    </row>
    <row r="5512" spans="1:19" x14ac:dyDescent="0.2">
      <c r="A5512" s="29">
        <v>44679</v>
      </c>
      <c r="B5512" s="1" t="s">
        <v>200</v>
      </c>
      <c r="C5512" s="27">
        <v>44340</v>
      </c>
      <c r="D5512" s="1">
        <v>52802</v>
      </c>
      <c r="J5512" s="1" t="s">
        <v>0</v>
      </c>
      <c r="K5512" s="1" t="s">
        <v>49</v>
      </c>
      <c r="L5512" s="1">
        <v>-0.5</v>
      </c>
      <c r="M5512" s="1">
        <v>88</v>
      </c>
      <c r="N5512" s="6"/>
      <c r="O5512" s="6">
        <v>44</v>
      </c>
      <c r="P5512" s="6">
        <v>-426778.97</v>
      </c>
      <c r="R5512" s="31">
        <v>-44</v>
      </c>
      <c r="S5512" s="28">
        <v>44347</v>
      </c>
    </row>
    <row r="5513" spans="1:19" x14ac:dyDescent="0.2">
      <c r="A5513" s="29">
        <v>44679</v>
      </c>
      <c r="B5513" s="1" t="s">
        <v>200</v>
      </c>
      <c r="C5513" s="27">
        <v>44340</v>
      </c>
      <c r="D5513" s="1">
        <v>52802</v>
      </c>
      <c r="J5513" s="1" t="s">
        <v>0</v>
      </c>
      <c r="K5513" s="1" t="s">
        <v>49</v>
      </c>
      <c r="L5513" s="1">
        <v>-0.25</v>
      </c>
      <c r="M5513" s="1">
        <v>88</v>
      </c>
      <c r="N5513" s="6"/>
      <c r="O5513" s="6">
        <v>22</v>
      </c>
      <c r="P5513" s="6">
        <v>-426924.97</v>
      </c>
      <c r="R5513" s="31">
        <v>-22</v>
      </c>
      <c r="S5513" s="28">
        <v>44347</v>
      </c>
    </row>
    <row r="5514" spans="1:19" x14ac:dyDescent="0.2">
      <c r="A5514" s="29">
        <v>44679</v>
      </c>
      <c r="B5514" s="1" t="s">
        <v>200</v>
      </c>
      <c r="C5514" s="27">
        <v>44340</v>
      </c>
      <c r="D5514" s="1">
        <v>52802</v>
      </c>
      <c r="J5514" s="1" t="s">
        <v>0</v>
      </c>
      <c r="K5514" s="1" t="s">
        <v>49</v>
      </c>
      <c r="L5514" s="1">
        <v>-1</v>
      </c>
      <c r="M5514" s="1">
        <v>18</v>
      </c>
      <c r="N5514" s="6"/>
      <c r="O5514" s="6">
        <v>18</v>
      </c>
      <c r="P5514" s="6">
        <v>-429240.97</v>
      </c>
      <c r="R5514" s="31">
        <v>-18</v>
      </c>
      <c r="S5514" s="28">
        <v>44347</v>
      </c>
    </row>
    <row r="5515" spans="1:19" x14ac:dyDescent="0.2">
      <c r="A5515" s="29">
        <v>44890</v>
      </c>
      <c r="B5515" s="1" t="s">
        <v>200</v>
      </c>
      <c r="C5515" s="27">
        <v>44341</v>
      </c>
      <c r="D5515" s="1">
        <v>52826</v>
      </c>
      <c r="J5515" s="1" t="s">
        <v>0</v>
      </c>
      <c r="K5515" s="1" t="s">
        <v>49</v>
      </c>
      <c r="L5515" s="1">
        <v>-3</v>
      </c>
      <c r="M5515" s="1">
        <v>32</v>
      </c>
      <c r="N5515" s="6"/>
      <c r="O5515" s="6">
        <v>96</v>
      </c>
      <c r="P5515" s="6">
        <v>-429336.97</v>
      </c>
      <c r="R5515" s="31">
        <v>-96</v>
      </c>
      <c r="S5515" s="28">
        <v>44347</v>
      </c>
    </row>
    <row r="5516" spans="1:19" x14ac:dyDescent="0.2">
      <c r="A5516" s="29">
        <v>44891</v>
      </c>
      <c r="B5516" s="1" t="s">
        <v>200</v>
      </c>
      <c r="C5516" s="27">
        <v>44341</v>
      </c>
      <c r="D5516" s="1">
        <v>52827</v>
      </c>
      <c r="J5516" s="1" t="s">
        <v>0</v>
      </c>
      <c r="K5516" s="1" t="s">
        <v>49</v>
      </c>
      <c r="L5516" s="1">
        <v>-11</v>
      </c>
      <c r="M5516" s="1">
        <v>32</v>
      </c>
      <c r="N5516" s="6"/>
      <c r="O5516" s="6">
        <v>352</v>
      </c>
      <c r="P5516" s="6">
        <v>-429688.97</v>
      </c>
      <c r="R5516" s="31">
        <v>-352</v>
      </c>
      <c r="S5516" s="28">
        <v>44347</v>
      </c>
    </row>
    <row r="5517" spans="1:19" x14ac:dyDescent="0.2">
      <c r="A5517" s="29">
        <v>44892</v>
      </c>
      <c r="B5517" s="1" t="s">
        <v>200</v>
      </c>
      <c r="C5517" s="27">
        <v>44341</v>
      </c>
      <c r="D5517" s="1">
        <v>52828</v>
      </c>
      <c r="J5517" s="1" t="s">
        <v>0</v>
      </c>
      <c r="K5517" s="1" t="s">
        <v>49</v>
      </c>
      <c r="L5517" s="1">
        <v>-8</v>
      </c>
      <c r="M5517" s="1">
        <v>32</v>
      </c>
      <c r="N5517" s="6"/>
      <c r="O5517" s="6">
        <v>256</v>
      </c>
      <c r="P5517" s="6">
        <v>-429944.97</v>
      </c>
      <c r="R5517" s="31">
        <v>-256</v>
      </c>
      <c r="S5517" s="28">
        <v>44347</v>
      </c>
    </row>
    <row r="5518" spans="1:19" x14ac:dyDescent="0.2">
      <c r="A5518" s="29">
        <v>44893</v>
      </c>
      <c r="B5518" s="1" t="s">
        <v>200</v>
      </c>
      <c r="C5518" s="27">
        <v>44341</v>
      </c>
      <c r="D5518" s="1">
        <v>52829</v>
      </c>
      <c r="J5518" s="1" t="s">
        <v>0</v>
      </c>
      <c r="K5518" s="1" t="s">
        <v>49</v>
      </c>
      <c r="L5518" s="1">
        <v>-6</v>
      </c>
      <c r="M5518" s="1">
        <v>32</v>
      </c>
      <c r="N5518" s="6"/>
      <c r="O5518" s="6">
        <v>192</v>
      </c>
      <c r="P5518" s="6">
        <v>-430136.97</v>
      </c>
      <c r="R5518" s="31">
        <v>-192</v>
      </c>
      <c r="S5518" s="28">
        <v>44347</v>
      </c>
    </row>
    <row r="5519" spans="1:19" x14ac:dyDescent="0.2">
      <c r="A5519" s="29">
        <v>44894</v>
      </c>
      <c r="B5519" s="1" t="s">
        <v>200</v>
      </c>
      <c r="C5519" s="27">
        <v>44341</v>
      </c>
      <c r="D5519" s="1">
        <v>52830</v>
      </c>
      <c r="J5519" s="1" t="s">
        <v>0</v>
      </c>
      <c r="K5519" s="1" t="s">
        <v>49</v>
      </c>
      <c r="L5519" s="1">
        <v>-11</v>
      </c>
      <c r="M5519" s="1">
        <v>32</v>
      </c>
      <c r="N5519" s="6"/>
      <c r="O5519" s="6">
        <v>352</v>
      </c>
      <c r="P5519" s="6">
        <v>-430488.97</v>
      </c>
      <c r="R5519" s="31">
        <v>-352</v>
      </c>
      <c r="S5519" s="28">
        <v>44347</v>
      </c>
    </row>
    <row r="5520" spans="1:19" x14ac:dyDescent="0.2">
      <c r="A5520" s="29">
        <v>44895</v>
      </c>
      <c r="B5520" s="1" t="s">
        <v>200</v>
      </c>
      <c r="C5520" s="27">
        <v>44341</v>
      </c>
      <c r="D5520" s="1">
        <v>52831</v>
      </c>
      <c r="J5520" s="1" t="s">
        <v>0</v>
      </c>
      <c r="K5520" s="1" t="s">
        <v>49</v>
      </c>
      <c r="L5520" s="1">
        <v>-23</v>
      </c>
      <c r="M5520" s="1">
        <v>32</v>
      </c>
      <c r="N5520" s="6"/>
      <c r="O5520" s="6">
        <v>736</v>
      </c>
      <c r="P5520" s="6">
        <v>-431224.97</v>
      </c>
      <c r="R5520" s="31">
        <v>-736</v>
      </c>
      <c r="S5520" s="28">
        <v>44347</v>
      </c>
    </row>
    <row r="5521" spans="1:19" x14ac:dyDescent="0.2">
      <c r="A5521" s="29">
        <v>44896</v>
      </c>
      <c r="B5521" s="1" t="s">
        <v>200</v>
      </c>
      <c r="C5521" s="27">
        <v>44341</v>
      </c>
      <c r="D5521" s="1">
        <v>52832</v>
      </c>
      <c r="J5521" s="1" t="s">
        <v>0</v>
      </c>
      <c r="K5521" s="1" t="s">
        <v>49</v>
      </c>
      <c r="L5521" s="1">
        <v>-18</v>
      </c>
      <c r="M5521" s="1">
        <v>32</v>
      </c>
      <c r="N5521" s="6"/>
      <c r="O5521" s="6">
        <v>576</v>
      </c>
      <c r="P5521" s="6">
        <v>-431800.97</v>
      </c>
      <c r="R5521" s="31">
        <v>-576</v>
      </c>
      <c r="S5521" s="28">
        <v>44347</v>
      </c>
    </row>
    <row r="5522" spans="1:19" x14ac:dyDescent="0.2">
      <c r="A5522" s="29">
        <v>44897</v>
      </c>
      <c r="B5522" s="1" t="s">
        <v>200</v>
      </c>
      <c r="C5522" s="27">
        <v>44341</v>
      </c>
      <c r="D5522" s="1">
        <v>52833</v>
      </c>
      <c r="J5522" s="1" t="s">
        <v>0</v>
      </c>
      <c r="K5522" s="1" t="s">
        <v>49</v>
      </c>
      <c r="L5522" s="1">
        <v>-61</v>
      </c>
      <c r="M5522" s="1">
        <v>32</v>
      </c>
      <c r="N5522" s="6"/>
      <c r="O5522" s="6">
        <v>1952</v>
      </c>
      <c r="P5522" s="6">
        <v>-433752.97</v>
      </c>
      <c r="R5522" s="31">
        <v>-1952</v>
      </c>
      <c r="S5522" s="28">
        <v>44347</v>
      </c>
    </row>
    <row r="5523" spans="1:19" x14ac:dyDescent="0.2">
      <c r="A5523" s="29">
        <v>44898</v>
      </c>
      <c r="B5523" s="1" t="s">
        <v>200</v>
      </c>
      <c r="C5523" s="27">
        <v>44341</v>
      </c>
      <c r="D5523" s="1">
        <v>52834</v>
      </c>
      <c r="J5523" s="1" t="s">
        <v>0</v>
      </c>
      <c r="K5523" s="1" t="s">
        <v>49</v>
      </c>
      <c r="L5523" s="1">
        <v>-5</v>
      </c>
      <c r="M5523" s="1">
        <v>32</v>
      </c>
      <c r="N5523" s="6"/>
      <c r="O5523" s="6">
        <v>160</v>
      </c>
      <c r="P5523" s="6">
        <v>-433912.97</v>
      </c>
      <c r="R5523" s="31">
        <v>-160</v>
      </c>
      <c r="S5523" s="28">
        <v>44347</v>
      </c>
    </row>
    <row r="5524" spans="1:19" x14ac:dyDescent="0.2">
      <c r="A5524" s="29">
        <v>44899</v>
      </c>
      <c r="B5524" s="1" t="s">
        <v>200</v>
      </c>
      <c r="C5524" s="27">
        <v>44341</v>
      </c>
      <c r="D5524" s="1">
        <v>52835</v>
      </c>
      <c r="J5524" s="1" t="s">
        <v>0</v>
      </c>
      <c r="K5524" s="1" t="s">
        <v>49</v>
      </c>
      <c r="L5524" s="1">
        <v>-22</v>
      </c>
      <c r="M5524" s="1">
        <v>32</v>
      </c>
      <c r="N5524" s="6"/>
      <c r="O5524" s="6">
        <v>704</v>
      </c>
      <c r="P5524" s="6">
        <v>-434616.97</v>
      </c>
      <c r="R5524" s="31">
        <v>-704</v>
      </c>
      <c r="S5524" s="28">
        <v>44347</v>
      </c>
    </row>
    <row r="5525" spans="1:19" x14ac:dyDescent="0.2">
      <c r="A5525" s="29">
        <v>44900</v>
      </c>
      <c r="B5525" s="1" t="s">
        <v>200</v>
      </c>
      <c r="C5525" s="27">
        <v>44341</v>
      </c>
      <c r="D5525" s="1">
        <v>52836</v>
      </c>
      <c r="J5525" s="1" t="s">
        <v>0</v>
      </c>
      <c r="K5525" s="1" t="s">
        <v>49</v>
      </c>
      <c r="L5525" s="1">
        <v>-7</v>
      </c>
      <c r="M5525" s="1">
        <v>32</v>
      </c>
      <c r="N5525" s="6"/>
      <c r="O5525" s="6">
        <v>224</v>
      </c>
      <c r="P5525" s="6">
        <v>-434840.97</v>
      </c>
      <c r="R5525" s="31">
        <v>-224</v>
      </c>
      <c r="S5525" s="28">
        <v>44347</v>
      </c>
    </row>
    <row r="5526" spans="1:19" x14ac:dyDescent="0.2">
      <c r="A5526" s="29">
        <v>44901</v>
      </c>
      <c r="B5526" s="1" t="s">
        <v>200</v>
      </c>
      <c r="C5526" s="27">
        <v>44341</v>
      </c>
      <c r="D5526" s="1">
        <v>52837</v>
      </c>
      <c r="J5526" s="1" t="s">
        <v>0</v>
      </c>
      <c r="K5526" s="1" t="s">
        <v>49</v>
      </c>
      <c r="L5526" s="1">
        <v>-9</v>
      </c>
      <c r="M5526" s="1">
        <v>32</v>
      </c>
      <c r="N5526" s="6"/>
      <c r="O5526" s="6">
        <v>288</v>
      </c>
      <c r="P5526" s="6">
        <v>-435128.97</v>
      </c>
      <c r="R5526" s="31">
        <v>-288</v>
      </c>
      <c r="S5526" s="28">
        <v>44347</v>
      </c>
    </row>
    <row r="5527" spans="1:19" x14ac:dyDescent="0.2">
      <c r="A5527" s="29">
        <v>44902</v>
      </c>
      <c r="B5527" s="1" t="s">
        <v>200</v>
      </c>
      <c r="C5527" s="27">
        <v>44341</v>
      </c>
      <c r="D5527" s="1">
        <v>52838</v>
      </c>
      <c r="J5527" s="1" t="s">
        <v>0</v>
      </c>
      <c r="K5527" s="1" t="s">
        <v>49</v>
      </c>
      <c r="L5527" s="1">
        <v>-5</v>
      </c>
      <c r="M5527" s="1">
        <v>32</v>
      </c>
      <c r="N5527" s="6"/>
      <c r="O5527" s="6">
        <v>160</v>
      </c>
      <c r="P5527" s="6">
        <v>-435288.97</v>
      </c>
      <c r="R5527" s="31">
        <v>-160</v>
      </c>
      <c r="S5527" s="28">
        <v>44347</v>
      </c>
    </row>
    <row r="5528" spans="1:19" x14ac:dyDescent="0.2">
      <c r="A5528" s="29">
        <v>44903</v>
      </c>
      <c r="B5528" s="1" t="s">
        <v>200</v>
      </c>
      <c r="C5528" s="27">
        <v>44341</v>
      </c>
      <c r="D5528" s="1">
        <v>52839</v>
      </c>
      <c r="J5528" s="1" t="s">
        <v>0</v>
      </c>
      <c r="K5528" s="1" t="s">
        <v>49</v>
      </c>
      <c r="L5528" s="1">
        <v>-14</v>
      </c>
      <c r="M5528" s="1">
        <v>32</v>
      </c>
      <c r="N5528" s="6"/>
      <c r="O5528" s="6">
        <v>448</v>
      </c>
      <c r="P5528" s="6">
        <v>-435736.97</v>
      </c>
      <c r="R5528" s="31">
        <v>-448</v>
      </c>
      <c r="S5528" s="28">
        <v>44347</v>
      </c>
    </row>
    <row r="5529" spans="1:19" x14ac:dyDescent="0.2">
      <c r="A5529" s="29">
        <v>44904</v>
      </c>
      <c r="B5529" s="1" t="s">
        <v>200</v>
      </c>
      <c r="C5529" s="27">
        <v>44341</v>
      </c>
      <c r="D5529" s="1">
        <v>52840</v>
      </c>
      <c r="J5529" s="1" t="s">
        <v>0</v>
      </c>
      <c r="K5529" s="1" t="s">
        <v>49</v>
      </c>
      <c r="L5529" s="1">
        <v>-48</v>
      </c>
      <c r="M5529" s="1">
        <v>32</v>
      </c>
      <c r="N5529" s="6"/>
      <c r="O5529" s="6">
        <v>1536</v>
      </c>
      <c r="P5529" s="6">
        <v>-437272.97</v>
      </c>
      <c r="R5529" s="31">
        <v>-1536</v>
      </c>
      <c r="S5529" s="28">
        <v>44347</v>
      </c>
    </row>
    <row r="5530" spans="1:19" x14ac:dyDescent="0.2">
      <c r="A5530" s="29">
        <v>44681</v>
      </c>
      <c r="B5530" s="1" t="s">
        <v>200</v>
      </c>
      <c r="C5530" s="27">
        <v>44344</v>
      </c>
      <c r="D5530" s="1">
        <v>52804</v>
      </c>
      <c r="J5530" s="1" t="s">
        <v>0</v>
      </c>
      <c r="K5530" s="1" t="s">
        <v>49</v>
      </c>
      <c r="L5530" s="1">
        <v>-1.5</v>
      </c>
      <c r="M5530" s="1">
        <v>110</v>
      </c>
      <c r="N5530" s="6"/>
      <c r="O5530" s="6">
        <v>165</v>
      </c>
      <c r="P5530" s="6">
        <v>-438059.97</v>
      </c>
      <c r="R5530" s="31">
        <v>-165</v>
      </c>
      <c r="S5530" s="28">
        <v>44347</v>
      </c>
    </row>
    <row r="5531" spans="1:19" x14ac:dyDescent="0.2">
      <c r="A5531" s="29">
        <v>44681</v>
      </c>
      <c r="B5531" s="1" t="s">
        <v>200</v>
      </c>
      <c r="C5531" s="27">
        <v>44344</v>
      </c>
      <c r="D5531" s="1">
        <v>52804</v>
      </c>
      <c r="J5531" s="1" t="s">
        <v>0</v>
      </c>
      <c r="K5531" s="1" t="s">
        <v>49</v>
      </c>
      <c r="L5531" s="1">
        <v>-1</v>
      </c>
      <c r="M5531" s="1">
        <v>110</v>
      </c>
      <c r="N5531" s="6"/>
      <c r="O5531" s="6">
        <v>110</v>
      </c>
      <c r="P5531" s="6">
        <v>-437492.97</v>
      </c>
      <c r="R5531" s="31">
        <v>-110</v>
      </c>
      <c r="S5531" s="28">
        <v>44347</v>
      </c>
    </row>
    <row r="5532" spans="1:19" x14ac:dyDescent="0.2">
      <c r="A5532" s="29">
        <v>44681</v>
      </c>
      <c r="B5532" s="1" t="s">
        <v>200</v>
      </c>
      <c r="C5532" s="27">
        <v>44344</v>
      </c>
      <c r="D5532" s="1">
        <v>52804</v>
      </c>
      <c r="J5532" s="1" t="s">
        <v>0</v>
      </c>
      <c r="K5532" s="1" t="s">
        <v>49</v>
      </c>
      <c r="L5532" s="1">
        <v>-1</v>
      </c>
      <c r="M5532" s="1">
        <v>110</v>
      </c>
      <c r="N5532" s="6"/>
      <c r="O5532" s="6">
        <v>110</v>
      </c>
      <c r="P5532" s="6">
        <v>-437602.97</v>
      </c>
      <c r="R5532" s="31">
        <v>-110</v>
      </c>
      <c r="S5532" s="28">
        <v>44347</v>
      </c>
    </row>
    <row r="5533" spans="1:19" x14ac:dyDescent="0.2">
      <c r="A5533" s="29">
        <v>44681</v>
      </c>
      <c r="B5533" s="1" t="s">
        <v>200</v>
      </c>
      <c r="C5533" s="27">
        <v>44344</v>
      </c>
      <c r="D5533" s="1">
        <v>52804</v>
      </c>
      <c r="J5533" s="1" t="s">
        <v>0</v>
      </c>
      <c r="K5533" s="1" t="s">
        <v>49</v>
      </c>
      <c r="L5533" s="1">
        <v>-0.5</v>
      </c>
      <c r="M5533" s="1">
        <v>110</v>
      </c>
      <c r="N5533" s="6"/>
      <c r="O5533" s="6">
        <v>55</v>
      </c>
      <c r="P5533" s="6">
        <v>-437327.97</v>
      </c>
      <c r="R5533" s="31">
        <v>-55</v>
      </c>
      <c r="S5533" s="28">
        <v>44347</v>
      </c>
    </row>
    <row r="5534" spans="1:19" x14ac:dyDescent="0.2">
      <c r="A5534" s="29">
        <v>44681</v>
      </c>
      <c r="B5534" s="1" t="s">
        <v>200</v>
      </c>
      <c r="C5534" s="27">
        <v>44344</v>
      </c>
      <c r="D5534" s="1">
        <v>52804</v>
      </c>
      <c r="J5534" s="1" t="s">
        <v>0</v>
      </c>
      <c r="K5534" s="1" t="s">
        <v>49</v>
      </c>
      <c r="L5534" s="1">
        <v>-0.5</v>
      </c>
      <c r="M5534" s="1">
        <v>110</v>
      </c>
      <c r="N5534" s="6"/>
      <c r="O5534" s="6">
        <v>55</v>
      </c>
      <c r="P5534" s="6">
        <v>-437382.97</v>
      </c>
      <c r="R5534" s="31">
        <v>-55</v>
      </c>
      <c r="S5534" s="28">
        <v>44347</v>
      </c>
    </row>
    <row r="5535" spans="1:19" x14ac:dyDescent="0.2">
      <c r="A5535" s="29">
        <v>44681</v>
      </c>
      <c r="B5535" s="1" t="s">
        <v>200</v>
      </c>
      <c r="C5535" s="27">
        <v>44344</v>
      </c>
      <c r="D5535" s="1">
        <v>52804</v>
      </c>
      <c r="J5535" s="1" t="s">
        <v>0</v>
      </c>
      <c r="K5535" s="1" t="s">
        <v>49</v>
      </c>
      <c r="L5535" s="1">
        <v>-0.5</v>
      </c>
      <c r="M5535" s="1">
        <v>110</v>
      </c>
      <c r="N5535" s="6"/>
      <c r="O5535" s="6">
        <v>55</v>
      </c>
      <c r="P5535" s="6">
        <v>-438114.97</v>
      </c>
      <c r="R5535" s="31">
        <v>-55</v>
      </c>
      <c r="S5535" s="28">
        <v>44347</v>
      </c>
    </row>
    <row r="5536" spans="1:19" x14ac:dyDescent="0.2">
      <c r="A5536" s="29">
        <v>44681</v>
      </c>
      <c r="B5536" s="1" t="s">
        <v>200</v>
      </c>
      <c r="C5536" s="27">
        <v>44344</v>
      </c>
      <c r="D5536" s="1">
        <v>52804</v>
      </c>
      <c r="J5536" s="1" t="s">
        <v>0</v>
      </c>
      <c r="K5536" s="1" t="s">
        <v>49</v>
      </c>
      <c r="L5536" s="1">
        <v>-0.5</v>
      </c>
      <c r="M5536" s="1">
        <v>110</v>
      </c>
      <c r="N5536" s="6"/>
      <c r="O5536" s="6">
        <v>55</v>
      </c>
      <c r="P5536" s="6">
        <v>-438169.97</v>
      </c>
      <c r="R5536" s="31">
        <v>-55</v>
      </c>
      <c r="S5536" s="28">
        <v>44347</v>
      </c>
    </row>
    <row r="5537" spans="1:19" x14ac:dyDescent="0.2">
      <c r="A5537" s="29">
        <v>44877</v>
      </c>
      <c r="B5537" s="1" t="s">
        <v>200</v>
      </c>
      <c r="C5537" s="27">
        <v>44344</v>
      </c>
      <c r="D5537" s="1">
        <v>52822</v>
      </c>
      <c r="J5537" s="1" t="s">
        <v>0</v>
      </c>
      <c r="K5537" s="1" t="s">
        <v>49</v>
      </c>
      <c r="L5537" s="1">
        <v>-1</v>
      </c>
      <c r="M5537" s="1">
        <v>124</v>
      </c>
      <c r="N5537" s="6"/>
      <c r="O5537" s="6">
        <v>124</v>
      </c>
      <c r="P5537" s="6">
        <v>-437726.97</v>
      </c>
      <c r="R5537" s="31">
        <v>-124</v>
      </c>
      <c r="S5537" s="28">
        <v>44347</v>
      </c>
    </row>
    <row r="5538" spans="1:19" x14ac:dyDescent="0.2">
      <c r="A5538" s="29">
        <v>44877</v>
      </c>
      <c r="B5538" s="1" t="s">
        <v>200</v>
      </c>
      <c r="C5538" s="27">
        <v>44344</v>
      </c>
      <c r="D5538" s="1">
        <v>52822</v>
      </c>
      <c r="J5538" s="1" t="s">
        <v>0</v>
      </c>
      <c r="K5538" s="1" t="s">
        <v>49</v>
      </c>
      <c r="L5538" s="1">
        <v>-0.5</v>
      </c>
      <c r="M5538" s="1">
        <v>88</v>
      </c>
      <c r="N5538" s="6"/>
      <c r="O5538" s="6">
        <v>44</v>
      </c>
      <c r="P5538" s="6">
        <v>-437770.97</v>
      </c>
      <c r="R5538" s="31">
        <v>-44</v>
      </c>
      <c r="S5538" s="28">
        <v>44347</v>
      </c>
    </row>
    <row r="5539" spans="1:19" x14ac:dyDescent="0.2">
      <c r="A5539" s="29">
        <v>44879</v>
      </c>
      <c r="B5539" s="1" t="s">
        <v>200</v>
      </c>
      <c r="C5539" s="27">
        <v>44344</v>
      </c>
      <c r="D5539" s="1">
        <v>52824</v>
      </c>
      <c r="J5539" s="1" t="s">
        <v>0</v>
      </c>
      <c r="K5539" s="1" t="s">
        <v>49</v>
      </c>
      <c r="L5539" s="1">
        <v>-1</v>
      </c>
      <c r="M5539" s="1">
        <v>124</v>
      </c>
      <c r="N5539" s="6"/>
      <c r="O5539" s="6">
        <v>124</v>
      </c>
      <c r="P5539" s="6">
        <v>-437894.97</v>
      </c>
      <c r="R5539" s="31">
        <v>-124</v>
      </c>
      <c r="S5539" s="28">
        <v>44347</v>
      </c>
    </row>
    <row r="5540" spans="1:19" x14ac:dyDescent="0.2">
      <c r="A5540" s="29">
        <v>44924</v>
      </c>
      <c r="B5540" s="1" t="s">
        <v>200</v>
      </c>
      <c r="C5540" s="27">
        <v>44344</v>
      </c>
      <c r="D5540" s="1">
        <v>52843</v>
      </c>
      <c r="J5540" s="1" t="s">
        <v>0</v>
      </c>
      <c r="K5540" s="1" t="s">
        <v>49</v>
      </c>
      <c r="L5540" s="1">
        <v>-1</v>
      </c>
      <c r="M5540" s="1">
        <v>99</v>
      </c>
      <c r="N5540" s="6"/>
      <c r="O5540" s="6">
        <v>99</v>
      </c>
      <c r="P5540" s="6">
        <v>-438268.97</v>
      </c>
      <c r="R5540" s="31">
        <v>-99</v>
      </c>
      <c r="S5540" s="28">
        <v>44347</v>
      </c>
    </row>
    <row r="5541" spans="1:19" x14ac:dyDescent="0.2">
      <c r="A5541" s="29">
        <v>44925</v>
      </c>
      <c r="B5541" s="1" t="s">
        <v>200</v>
      </c>
      <c r="C5541" s="27">
        <v>44344</v>
      </c>
      <c r="D5541" s="1">
        <v>52844</v>
      </c>
      <c r="J5541" s="1" t="s">
        <v>0</v>
      </c>
      <c r="K5541" s="1" t="s">
        <v>49</v>
      </c>
      <c r="L5541" s="1">
        <v>-1</v>
      </c>
      <c r="M5541" s="1">
        <v>155</v>
      </c>
      <c r="N5541" s="6"/>
      <c r="O5541" s="6">
        <v>155</v>
      </c>
      <c r="P5541" s="6">
        <v>-438423.97</v>
      </c>
      <c r="R5541" s="31">
        <v>-155</v>
      </c>
      <c r="S5541" s="28">
        <v>44347</v>
      </c>
    </row>
    <row r="5542" spans="1:19" x14ac:dyDescent="0.2">
      <c r="A5542" s="29">
        <v>44926</v>
      </c>
      <c r="B5542" s="1" t="s">
        <v>200</v>
      </c>
      <c r="C5542" s="27">
        <v>44344</v>
      </c>
      <c r="D5542" s="1">
        <v>52845</v>
      </c>
      <c r="J5542" s="1" t="s">
        <v>0</v>
      </c>
      <c r="K5542" s="1" t="s">
        <v>49</v>
      </c>
      <c r="L5542" s="1">
        <v>-1</v>
      </c>
      <c r="M5542" s="1">
        <v>99</v>
      </c>
      <c r="N5542" s="6"/>
      <c r="O5542" s="6">
        <v>99</v>
      </c>
      <c r="P5542" s="6">
        <v>-438522.97</v>
      </c>
      <c r="R5542" s="31">
        <v>-99</v>
      </c>
      <c r="S5542" s="28">
        <v>44347</v>
      </c>
    </row>
    <row r="5543" spans="1:19" x14ac:dyDescent="0.2">
      <c r="A5543" s="29">
        <v>44928</v>
      </c>
      <c r="B5543" s="1" t="s">
        <v>200</v>
      </c>
      <c r="C5543" s="27">
        <v>44344</v>
      </c>
      <c r="D5543" s="1">
        <v>52847</v>
      </c>
      <c r="J5543" s="1" t="s">
        <v>0</v>
      </c>
      <c r="K5543" s="1" t="s">
        <v>49</v>
      </c>
      <c r="L5543" s="1">
        <v>-2</v>
      </c>
      <c r="M5543" s="1">
        <v>110</v>
      </c>
      <c r="N5543" s="6"/>
      <c r="O5543" s="6">
        <v>220</v>
      </c>
      <c r="P5543" s="6">
        <v>-438897.97</v>
      </c>
      <c r="R5543" s="31">
        <v>-220</v>
      </c>
      <c r="S5543" s="28">
        <v>44347</v>
      </c>
    </row>
    <row r="5544" spans="1:19" x14ac:dyDescent="0.2">
      <c r="A5544" s="29">
        <v>44928</v>
      </c>
      <c r="B5544" s="1" t="s">
        <v>200</v>
      </c>
      <c r="C5544" s="27">
        <v>44344</v>
      </c>
      <c r="D5544" s="1">
        <v>52847</v>
      </c>
      <c r="J5544" s="1" t="s">
        <v>0</v>
      </c>
      <c r="K5544" s="1" t="s">
        <v>49</v>
      </c>
      <c r="L5544" s="1">
        <v>-1</v>
      </c>
      <c r="M5544" s="1">
        <v>155</v>
      </c>
      <c r="N5544" s="6"/>
      <c r="O5544" s="6">
        <v>155</v>
      </c>
      <c r="P5544" s="6">
        <v>-438677.97</v>
      </c>
      <c r="R5544" s="31">
        <v>-155</v>
      </c>
      <c r="S5544" s="28">
        <v>44347</v>
      </c>
    </row>
    <row r="5545" spans="1:19" x14ac:dyDescent="0.2">
      <c r="A5545" s="29">
        <v>44942</v>
      </c>
      <c r="B5545" s="1" t="s">
        <v>200</v>
      </c>
      <c r="C5545" s="27">
        <v>44348</v>
      </c>
      <c r="D5545" s="1">
        <v>52852</v>
      </c>
      <c r="J5545" s="1" t="s">
        <v>0</v>
      </c>
      <c r="K5545" s="1" t="s">
        <v>49</v>
      </c>
      <c r="L5545" s="1">
        <v>-1</v>
      </c>
      <c r="M5545" s="1">
        <v>840</v>
      </c>
      <c r="N5545" s="6"/>
      <c r="O5545" s="6">
        <v>840</v>
      </c>
      <c r="P5545" s="6">
        <v>-439737.97</v>
      </c>
      <c r="R5545" s="31">
        <v>-840</v>
      </c>
      <c r="S5545" s="28">
        <v>44377</v>
      </c>
    </row>
    <row r="5546" spans="1:19" x14ac:dyDescent="0.2">
      <c r="A5546" s="29">
        <v>44942</v>
      </c>
      <c r="B5546" s="1" t="s">
        <v>200</v>
      </c>
      <c r="C5546" s="27">
        <v>44348</v>
      </c>
      <c r="D5546" s="1">
        <v>52852</v>
      </c>
      <c r="J5546" s="1" t="s">
        <v>0</v>
      </c>
      <c r="K5546" s="1" t="s">
        <v>49</v>
      </c>
      <c r="L5546" s="1">
        <v>-1</v>
      </c>
      <c r="M5546" s="1">
        <v>80</v>
      </c>
      <c r="N5546" s="6"/>
      <c r="O5546" s="6">
        <v>80</v>
      </c>
      <c r="P5546" s="6">
        <v>-439837.97</v>
      </c>
      <c r="R5546" s="31">
        <v>-80</v>
      </c>
      <c r="S5546" s="28">
        <v>44377</v>
      </c>
    </row>
    <row r="5547" spans="1:19" x14ac:dyDescent="0.2">
      <c r="A5547" s="29">
        <v>44942</v>
      </c>
      <c r="B5547" s="1" t="s">
        <v>200</v>
      </c>
      <c r="C5547" s="27">
        <v>44348</v>
      </c>
      <c r="D5547" s="1">
        <v>52852</v>
      </c>
      <c r="J5547" s="1" t="s">
        <v>0</v>
      </c>
      <c r="K5547" s="1" t="s">
        <v>49</v>
      </c>
      <c r="L5547" s="1">
        <v>-1</v>
      </c>
      <c r="M5547" s="1">
        <v>20</v>
      </c>
      <c r="N5547" s="6"/>
      <c r="O5547" s="6">
        <v>20</v>
      </c>
      <c r="P5547" s="6">
        <v>-439757.97</v>
      </c>
      <c r="R5547" s="31">
        <v>-20</v>
      </c>
      <c r="S5547" s="28">
        <v>44377</v>
      </c>
    </row>
    <row r="5548" spans="1:19" x14ac:dyDescent="0.2">
      <c r="A5548" s="29">
        <v>44943</v>
      </c>
      <c r="B5548" s="1" t="s">
        <v>200</v>
      </c>
      <c r="C5548" s="27">
        <v>44348</v>
      </c>
      <c r="D5548" s="1">
        <v>52853</v>
      </c>
      <c r="J5548" s="1" t="s">
        <v>0</v>
      </c>
      <c r="K5548" s="1" t="s">
        <v>49</v>
      </c>
      <c r="L5548" s="1">
        <v>-1</v>
      </c>
      <c r="M5548" s="1">
        <v>280</v>
      </c>
      <c r="N5548" s="6"/>
      <c r="O5548" s="6">
        <v>280</v>
      </c>
      <c r="P5548" s="6">
        <v>-440117.97</v>
      </c>
      <c r="R5548" s="31">
        <v>-280</v>
      </c>
      <c r="S5548" s="28">
        <v>44377</v>
      </c>
    </row>
    <row r="5549" spans="1:19" x14ac:dyDescent="0.2">
      <c r="A5549" s="29">
        <v>44943</v>
      </c>
      <c r="B5549" s="1" t="s">
        <v>200</v>
      </c>
      <c r="C5549" s="27">
        <v>44348</v>
      </c>
      <c r="D5549" s="1">
        <v>52853</v>
      </c>
      <c r="J5549" s="1" t="s">
        <v>0</v>
      </c>
      <c r="K5549" s="1" t="s">
        <v>49</v>
      </c>
      <c r="L5549" s="1">
        <v>-2</v>
      </c>
      <c r="M5549" s="1">
        <v>40</v>
      </c>
      <c r="N5549" s="6"/>
      <c r="O5549" s="6">
        <v>80</v>
      </c>
      <c r="P5549" s="6">
        <v>-440197.97</v>
      </c>
      <c r="R5549" s="31">
        <v>-80</v>
      </c>
      <c r="S5549" s="28">
        <v>44377</v>
      </c>
    </row>
    <row r="5550" spans="1:19" x14ac:dyDescent="0.2">
      <c r="A5550" s="29">
        <v>44944</v>
      </c>
      <c r="B5550" s="1" t="s">
        <v>200</v>
      </c>
      <c r="C5550" s="27">
        <v>44348</v>
      </c>
      <c r="D5550" s="1">
        <v>52854</v>
      </c>
      <c r="J5550" s="1" t="s">
        <v>0</v>
      </c>
      <c r="K5550" s="1" t="s">
        <v>49</v>
      </c>
      <c r="L5550" s="1">
        <v>-1</v>
      </c>
      <c r="M5550" s="1">
        <v>436</v>
      </c>
      <c r="N5550" s="6"/>
      <c r="O5550" s="6">
        <v>436</v>
      </c>
      <c r="P5550" s="6">
        <v>-440633.97</v>
      </c>
      <c r="R5550" s="31">
        <v>-436</v>
      </c>
      <c r="S5550" s="28">
        <v>44377</v>
      </c>
    </row>
    <row r="5551" spans="1:19" x14ac:dyDescent="0.2">
      <c r="A5551" s="29">
        <v>44944</v>
      </c>
      <c r="B5551" s="1" t="s">
        <v>200</v>
      </c>
      <c r="C5551" s="27">
        <v>44348</v>
      </c>
      <c r="D5551" s="1">
        <v>52854</v>
      </c>
      <c r="J5551" s="1" t="s">
        <v>0</v>
      </c>
      <c r="K5551" s="1" t="s">
        <v>49</v>
      </c>
      <c r="L5551" s="1">
        <v>-1</v>
      </c>
      <c r="M5551" s="1">
        <v>40</v>
      </c>
      <c r="N5551" s="6"/>
      <c r="O5551" s="6">
        <v>40</v>
      </c>
      <c r="P5551" s="6">
        <v>-440673.97</v>
      </c>
      <c r="R5551" s="31">
        <v>-40</v>
      </c>
      <c r="S5551" s="28">
        <v>44377</v>
      </c>
    </row>
    <row r="5552" spans="1:19" x14ac:dyDescent="0.2">
      <c r="A5552" s="29">
        <v>44945</v>
      </c>
      <c r="B5552" s="1" t="s">
        <v>200</v>
      </c>
      <c r="C5552" s="27">
        <v>44348</v>
      </c>
      <c r="D5552" s="1">
        <v>52855</v>
      </c>
      <c r="J5552" s="1" t="s">
        <v>0</v>
      </c>
      <c r="K5552" s="1" t="s">
        <v>49</v>
      </c>
      <c r="L5552" s="1">
        <v>-1</v>
      </c>
      <c r="M5552" s="1">
        <v>776</v>
      </c>
      <c r="N5552" s="6"/>
      <c r="O5552" s="6">
        <v>776</v>
      </c>
      <c r="P5552" s="6">
        <v>-441449.97</v>
      </c>
      <c r="R5552" s="31">
        <v>-776</v>
      </c>
      <c r="S5552" s="28">
        <v>44377</v>
      </c>
    </row>
    <row r="5553" spans="1:19" x14ac:dyDescent="0.2">
      <c r="A5553" s="29">
        <v>44945</v>
      </c>
      <c r="B5553" s="1" t="s">
        <v>200</v>
      </c>
      <c r="C5553" s="27">
        <v>44348</v>
      </c>
      <c r="D5553" s="1">
        <v>52855</v>
      </c>
      <c r="J5553" s="1" t="s">
        <v>0</v>
      </c>
      <c r="K5553" s="1" t="s">
        <v>49</v>
      </c>
      <c r="L5553" s="1">
        <v>-1</v>
      </c>
      <c r="M5553" s="1">
        <v>80</v>
      </c>
      <c r="N5553" s="6"/>
      <c r="O5553" s="6">
        <v>80</v>
      </c>
      <c r="P5553" s="6">
        <v>-441529.97</v>
      </c>
      <c r="R5553" s="31">
        <v>-80</v>
      </c>
      <c r="S5553" s="28">
        <v>44377</v>
      </c>
    </row>
    <row r="5554" spans="1:19" x14ac:dyDescent="0.2">
      <c r="A5554" s="29">
        <v>44946</v>
      </c>
      <c r="B5554" s="1" t="s">
        <v>200</v>
      </c>
      <c r="C5554" s="27">
        <v>44348</v>
      </c>
      <c r="D5554" s="1">
        <v>52856</v>
      </c>
      <c r="J5554" s="1" t="s">
        <v>0</v>
      </c>
      <c r="K5554" s="1" t="s">
        <v>49</v>
      </c>
      <c r="L5554" s="1">
        <v>-1</v>
      </c>
      <c r="M5554" s="1">
        <v>700</v>
      </c>
      <c r="N5554" s="6"/>
      <c r="O5554" s="6">
        <v>700</v>
      </c>
      <c r="P5554" s="6">
        <v>-442229.97</v>
      </c>
      <c r="R5554" s="31">
        <v>-700</v>
      </c>
      <c r="S5554" s="28">
        <v>44377</v>
      </c>
    </row>
    <row r="5555" spans="1:19" x14ac:dyDescent="0.2">
      <c r="A5555" s="29">
        <v>44946</v>
      </c>
      <c r="B5555" s="1" t="s">
        <v>200</v>
      </c>
      <c r="C5555" s="27">
        <v>44348</v>
      </c>
      <c r="D5555" s="1">
        <v>52856</v>
      </c>
      <c r="J5555" s="1" t="s">
        <v>0</v>
      </c>
      <c r="K5555" s="1" t="s">
        <v>49</v>
      </c>
      <c r="L5555" s="1">
        <v>-1</v>
      </c>
      <c r="M5555" s="1">
        <v>80</v>
      </c>
      <c r="N5555" s="6"/>
      <c r="O5555" s="6">
        <v>80</v>
      </c>
      <c r="P5555" s="6">
        <v>-442309.97</v>
      </c>
      <c r="R5555" s="31">
        <v>-80</v>
      </c>
      <c r="S5555" s="28">
        <v>44377</v>
      </c>
    </row>
    <row r="5556" spans="1:19" x14ac:dyDescent="0.2">
      <c r="A5556" s="29">
        <v>44946</v>
      </c>
      <c r="B5556" s="1" t="s">
        <v>200</v>
      </c>
      <c r="C5556" s="27">
        <v>44348</v>
      </c>
      <c r="D5556" s="1">
        <v>52856</v>
      </c>
      <c r="J5556" s="1" t="s">
        <v>0</v>
      </c>
      <c r="K5556" s="1" t="s">
        <v>49</v>
      </c>
      <c r="L5556" s="1">
        <v>-2</v>
      </c>
      <c r="M5556" s="1">
        <v>40</v>
      </c>
      <c r="N5556" s="6"/>
      <c r="O5556" s="6">
        <v>80</v>
      </c>
      <c r="P5556" s="6">
        <v>-442389.97</v>
      </c>
      <c r="R5556" s="31">
        <v>-80</v>
      </c>
      <c r="S5556" s="28">
        <v>44377</v>
      </c>
    </row>
    <row r="5557" spans="1:19" x14ac:dyDescent="0.2">
      <c r="A5557" s="29">
        <v>44947</v>
      </c>
      <c r="B5557" s="1" t="s">
        <v>200</v>
      </c>
      <c r="C5557" s="27">
        <v>44348</v>
      </c>
      <c r="D5557" s="1">
        <v>52857</v>
      </c>
      <c r="J5557" s="1" t="s">
        <v>0</v>
      </c>
      <c r="K5557" s="1" t="s">
        <v>49</v>
      </c>
      <c r="L5557" s="1">
        <v>-1</v>
      </c>
      <c r="M5557" s="1">
        <v>766</v>
      </c>
      <c r="N5557" s="6"/>
      <c r="O5557" s="6">
        <v>766</v>
      </c>
      <c r="P5557" s="6">
        <v>-443155.97</v>
      </c>
      <c r="R5557" s="31">
        <v>-766</v>
      </c>
      <c r="S5557" s="28">
        <v>44377</v>
      </c>
    </row>
    <row r="5558" spans="1:19" x14ac:dyDescent="0.2">
      <c r="A5558" s="29">
        <v>44947</v>
      </c>
      <c r="B5558" s="1" t="s">
        <v>200</v>
      </c>
      <c r="C5558" s="27">
        <v>44348</v>
      </c>
      <c r="D5558" s="1">
        <v>52857</v>
      </c>
      <c r="J5558" s="1" t="s">
        <v>0</v>
      </c>
      <c r="K5558" s="1" t="s">
        <v>49</v>
      </c>
      <c r="L5558" s="1">
        <v>-1</v>
      </c>
      <c r="M5558" s="1">
        <v>80</v>
      </c>
      <c r="N5558" s="6"/>
      <c r="O5558" s="6">
        <v>80</v>
      </c>
      <c r="P5558" s="6">
        <v>-443235.97</v>
      </c>
      <c r="R5558" s="31">
        <v>-80</v>
      </c>
      <c r="S5558" s="28">
        <v>44377</v>
      </c>
    </row>
    <row r="5559" spans="1:19" x14ac:dyDescent="0.2">
      <c r="A5559" s="29">
        <v>44948</v>
      </c>
      <c r="B5559" s="1" t="s">
        <v>200</v>
      </c>
      <c r="C5559" s="27">
        <v>44348</v>
      </c>
      <c r="D5559" s="1">
        <v>52858</v>
      </c>
      <c r="J5559" s="1" t="s">
        <v>0</v>
      </c>
      <c r="K5559" s="1" t="s">
        <v>49</v>
      </c>
      <c r="L5559" s="1">
        <v>-1</v>
      </c>
      <c r="M5559" s="1">
        <v>460</v>
      </c>
      <c r="N5559" s="6"/>
      <c r="O5559" s="6">
        <v>460</v>
      </c>
      <c r="P5559" s="6">
        <v>-443695.97</v>
      </c>
      <c r="R5559" s="31">
        <v>-460</v>
      </c>
      <c r="S5559" s="28">
        <v>44377</v>
      </c>
    </row>
    <row r="5560" spans="1:19" x14ac:dyDescent="0.2">
      <c r="A5560" s="29">
        <v>44948</v>
      </c>
      <c r="B5560" s="1" t="s">
        <v>200</v>
      </c>
      <c r="C5560" s="27">
        <v>44348</v>
      </c>
      <c r="D5560" s="1">
        <v>52858</v>
      </c>
      <c r="J5560" s="1" t="s">
        <v>0</v>
      </c>
      <c r="K5560" s="1" t="s">
        <v>49</v>
      </c>
      <c r="L5560" s="1">
        <v>-1</v>
      </c>
      <c r="M5560" s="1">
        <v>80</v>
      </c>
      <c r="N5560" s="6"/>
      <c r="O5560" s="6">
        <v>80</v>
      </c>
      <c r="P5560" s="6">
        <v>-443775.97</v>
      </c>
      <c r="R5560" s="31">
        <v>-80</v>
      </c>
      <c r="S5560" s="28">
        <v>44377</v>
      </c>
    </row>
    <row r="5561" spans="1:19" x14ac:dyDescent="0.2">
      <c r="A5561" s="29">
        <v>44949</v>
      </c>
      <c r="B5561" s="1" t="s">
        <v>200</v>
      </c>
      <c r="C5561" s="27">
        <v>44348</v>
      </c>
      <c r="D5561" s="1">
        <v>52859</v>
      </c>
      <c r="J5561" s="1" t="s">
        <v>0</v>
      </c>
      <c r="K5561" s="1" t="s">
        <v>49</v>
      </c>
      <c r="L5561" s="1">
        <v>-1</v>
      </c>
      <c r="M5561" s="1">
        <v>80</v>
      </c>
      <c r="N5561" s="6"/>
      <c r="O5561" s="6">
        <v>80</v>
      </c>
      <c r="P5561" s="6">
        <v>-443855.97</v>
      </c>
      <c r="R5561" s="31">
        <v>-80</v>
      </c>
      <c r="S5561" s="28">
        <v>44377</v>
      </c>
    </row>
    <row r="5562" spans="1:19" x14ac:dyDescent="0.2">
      <c r="A5562" s="29">
        <v>44950</v>
      </c>
      <c r="B5562" s="1" t="s">
        <v>200</v>
      </c>
      <c r="C5562" s="27">
        <v>44348</v>
      </c>
      <c r="D5562" s="1">
        <v>52860</v>
      </c>
      <c r="J5562" s="1" t="s">
        <v>0</v>
      </c>
      <c r="K5562" s="1" t="s">
        <v>49</v>
      </c>
      <c r="L5562" s="1">
        <v>-1</v>
      </c>
      <c r="M5562" s="1">
        <v>216</v>
      </c>
      <c r="N5562" s="6"/>
      <c r="O5562" s="6">
        <v>216</v>
      </c>
      <c r="P5562" s="6">
        <v>-444071.97</v>
      </c>
      <c r="R5562" s="31">
        <v>-216</v>
      </c>
      <c r="S5562" s="28">
        <v>44377</v>
      </c>
    </row>
    <row r="5563" spans="1:19" x14ac:dyDescent="0.2">
      <c r="A5563" s="29">
        <v>44950</v>
      </c>
      <c r="B5563" s="1" t="s">
        <v>200</v>
      </c>
      <c r="C5563" s="27">
        <v>44348</v>
      </c>
      <c r="D5563" s="1">
        <v>52860</v>
      </c>
      <c r="J5563" s="1" t="s">
        <v>0</v>
      </c>
      <c r="K5563" s="1" t="s">
        <v>49</v>
      </c>
      <c r="L5563" s="1">
        <v>-1</v>
      </c>
      <c r="M5563" s="1">
        <v>80</v>
      </c>
      <c r="N5563" s="6"/>
      <c r="O5563" s="6">
        <v>80</v>
      </c>
      <c r="P5563" s="6">
        <v>-444151.97</v>
      </c>
      <c r="R5563" s="31">
        <v>-80</v>
      </c>
      <c r="S5563" s="28">
        <v>44377</v>
      </c>
    </row>
    <row r="5564" spans="1:19" x14ac:dyDescent="0.2">
      <c r="A5564" s="29">
        <v>44951</v>
      </c>
      <c r="B5564" s="1" t="s">
        <v>200</v>
      </c>
      <c r="C5564" s="27">
        <v>44348</v>
      </c>
      <c r="D5564" s="1">
        <v>52861</v>
      </c>
      <c r="J5564" s="1" t="s">
        <v>0</v>
      </c>
      <c r="K5564" s="1" t="s">
        <v>49</v>
      </c>
      <c r="L5564" s="1">
        <v>-1</v>
      </c>
      <c r="M5564" s="1">
        <v>442</v>
      </c>
      <c r="N5564" s="6"/>
      <c r="O5564" s="6">
        <v>442</v>
      </c>
      <c r="P5564" s="6">
        <v>-444593.97</v>
      </c>
      <c r="R5564" s="31">
        <v>-442</v>
      </c>
      <c r="S5564" s="28">
        <v>44377</v>
      </c>
    </row>
    <row r="5565" spans="1:19" x14ac:dyDescent="0.2">
      <c r="A5565" s="29">
        <v>44951</v>
      </c>
      <c r="B5565" s="1" t="s">
        <v>200</v>
      </c>
      <c r="C5565" s="27">
        <v>44348</v>
      </c>
      <c r="D5565" s="1">
        <v>52861</v>
      </c>
      <c r="J5565" s="1" t="s">
        <v>0</v>
      </c>
      <c r="K5565" s="1" t="s">
        <v>49</v>
      </c>
      <c r="L5565" s="1">
        <v>-2</v>
      </c>
      <c r="M5565" s="1">
        <v>40</v>
      </c>
      <c r="N5565" s="6"/>
      <c r="O5565" s="6">
        <v>80</v>
      </c>
      <c r="P5565" s="6">
        <v>-444673.97</v>
      </c>
      <c r="R5565" s="31">
        <v>-80</v>
      </c>
      <c r="S5565" s="28">
        <v>44377</v>
      </c>
    </row>
    <row r="5566" spans="1:19" x14ac:dyDescent="0.2">
      <c r="A5566" s="29">
        <v>44951</v>
      </c>
      <c r="B5566" s="1" t="s">
        <v>200</v>
      </c>
      <c r="C5566" s="27">
        <v>44348</v>
      </c>
      <c r="D5566" s="1">
        <v>52861</v>
      </c>
      <c r="J5566" s="1" t="s">
        <v>0</v>
      </c>
      <c r="K5566" s="1" t="s">
        <v>49</v>
      </c>
      <c r="L5566" s="1">
        <v>-1</v>
      </c>
      <c r="M5566" s="1">
        <v>80</v>
      </c>
      <c r="N5566" s="6"/>
      <c r="O5566" s="6">
        <v>80</v>
      </c>
      <c r="P5566" s="6">
        <v>-444753.97</v>
      </c>
      <c r="R5566" s="31">
        <v>-80</v>
      </c>
      <c r="S5566" s="28">
        <v>44377</v>
      </c>
    </row>
    <row r="5567" spans="1:19" x14ac:dyDescent="0.2">
      <c r="A5567" s="29">
        <v>44952</v>
      </c>
      <c r="B5567" s="1" t="s">
        <v>200</v>
      </c>
      <c r="C5567" s="27">
        <v>44348</v>
      </c>
      <c r="D5567" s="1">
        <v>52862</v>
      </c>
      <c r="J5567" s="1" t="s">
        <v>0</v>
      </c>
      <c r="K5567" s="1" t="s">
        <v>49</v>
      </c>
      <c r="L5567" s="1">
        <v>-1</v>
      </c>
      <c r="M5567" s="1">
        <v>1100</v>
      </c>
      <c r="N5567" s="6"/>
      <c r="O5567" s="6">
        <v>1100</v>
      </c>
      <c r="P5567" s="6">
        <v>-445853.97</v>
      </c>
      <c r="R5567" s="31">
        <v>-1100</v>
      </c>
      <c r="S5567" s="28">
        <v>44377</v>
      </c>
    </row>
    <row r="5568" spans="1:19" x14ac:dyDescent="0.2">
      <c r="A5568" s="29">
        <v>44953</v>
      </c>
      <c r="B5568" s="1" t="s">
        <v>200</v>
      </c>
      <c r="C5568" s="27">
        <v>44348</v>
      </c>
      <c r="D5568" s="1">
        <v>52863</v>
      </c>
      <c r="J5568" s="1" t="s">
        <v>0</v>
      </c>
      <c r="K5568" s="1" t="s">
        <v>49</v>
      </c>
      <c r="L5568" s="1">
        <v>-1</v>
      </c>
      <c r="M5568" s="1">
        <v>386</v>
      </c>
      <c r="N5568" s="6"/>
      <c r="O5568" s="6">
        <v>386</v>
      </c>
      <c r="P5568" s="6">
        <v>-446239.97</v>
      </c>
      <c r="R5568" s="31">
        <v>-386</v>
      </c>
      <c r="S5568" s="28">
        <v>44377</v>
      </c>
    </row>
    <row r="5569" spans="1:19" x14ac:dyDescent="0.2">
      <c r="A5569" s="29">
        <v>44953</v>
      </c>
      <c r="B5569" s="1" t="s">
        <v>200</v>
      </c>
      <c r="C5569" s="27">
        <v>44348</v>
      </c>
      <c r="D5569" s="1">
        <v>52863</v>
      </c>
      <c r="J5569" s="1" t="s">
        <v>0</v>
      </c>
      <c r="K5569" s="1" t="s">
        <v>49</v>
      </c>
      <c r="L5569" s="1">
        <v>-1</v>
      </c>
      <c r="M5569" s="1">
        <v>80</v>
      </c>
      <c r="N5569" s="6"/>
      <c r="O5569" s="6">
        <v>80</v>
      </c>
      <c r="P5569" s="6">
        <v>-446319.97</v>
      </c>
      <c r="R5569" s="31">
        <v>-80</v>
      </c>
      <c r="S5569" s="28">
        <v>44377</v>
      </c>
    </row>
    <row r="5570" spans="1:19" x14ac:dyDescent="0.2">
      <c r="A5570" s="29">
        <v>44954</v>
      </c>
      <c r="B5570" s="1" t="s">
        <v>200</v>
      </c>
      <c r="C5570" s="27">
        <v>44348</v>
      </c>
      <c r="D5570" s="1">
        <v>52864</v>
      </c>
      <c r="J5570" s="1" t="s">
        <v>0</v>
      </c>
      <c r="K5570" s="1" t="s">
        <v>49</v>
      </c>
      <c r="L5570" s="1">
        <v>-1</v>
      </c>
      <c r="M5570" s="1">
        <v>380</v>
      </c>
      <c r="N5570" s="6"/>
      <c r="O5570" s="6">
        <v>380</v>
      </c>
      <c r="P5570" s="6">
        <v>-446699.97</v>
      </c>
      <c r="R5570" s="31">
        <v>-380</v>
      </c>
      <c r="S5570" s="28">
        <v>44377</v>
      </c>
    </row>
    <row r="5571" spans="1:19" x14ac:dyDescent="0.2">
      <c r="A5571" s="29">
        <v>44955</v>
      </c>
      <c r="B5571" s="1" t="s">
        <v>200</v>
      </c>
      <c r="C5571" s="27">
        <v>44348</v>
      </c>
      <c r="D5571" s="1">
        <v>52865</v>
      </c>
      <c r="J5571" s="1" t="s">
        <v>0</v>
      </c>
      <c r="K5571" s="1" t="s">
        <v>49</v>
      </c>
      <c r="L5571" s="1">
        <v>-1</v>
      </c>
      <c r="M5571" s="1">
        <v>496</v>
      </c>
      <c r="N5571" s="6"/>
      <c r="O5571" s="6">
        <v>496</v>
      </c>
      <c r="P5571" s="6">
        <v>-447195.97</v>
      </c>
      <c r="R5571" s="31">
        <v>-496</v>
      </c>
      <c r="S5571" s="28">
        <v>44377</v>
      </c>
    </row>
    <row r="5572" spans="1:19" x14ac:dyDescent="0.2">
      <c r="A5572" s="29">
        <v>44955</v>
      </c>
      <c r="B5572" s="1" t="s">
        <v>200</v>
      </c>
      <c r="C5572" s="27">
        <v>44348</v>
      </c>
      <c r="D5572" s="1">
        <v>52865</v>
      </c>
      <c r="J5572" s="1" t="s">
        <v>0</v>
      </c>
      <c r="K5572" s="1" t="s">
        <v>49</v>
      </c>
      <c r="L5572" s="1">
        <v>-1</v>
      </c>
      <c r="M5572" s="1">
        <v>80</v>
      </c>
      <c r="N5572" s="6"/>
      <c r="O5572" s="6">
        <v>80</v>
      </c>
      <c r="P5572" s="6">
        <v>-447275.97</v>
      </c>
      <c r="R5572" s="31">
        <v>-80</v>
      </c>
      <c r="S5572" s="28">
        <v>44377</v>
      </c>
    </row>
    <row r="5573" spans="1:19" x14ac:dyDescent="0.2">
      <c r="A5573" s="29">
        <v>44956</v>
      </c>
      <c r="B5573" s="1" t="s">
        <v>200</v>
      </c>
      <c r="C5573" s="27">
        <v>44348</v>
      </c>
      <c r="D5573" s="1">
        <v>52866</v>
      </c>
      <c r="J5573" s="1" t="s">
        <v>0</v>
      </c>
      <c r="K5573" s="1" t="s">
        <v>49</v>
      </c>
      <c r="L5573" s="1">
        <v>-1</v>
      </c>
      <c r="M5573" s="1">
        <v>500</v>
      </c>
      <c r="N5573" s="6"/>
      <c r="O5573" s="6">
        <v>500</v>
      </c>
      <c r="P5573" s="6">
        <v>-447775.97</v>
      </c>
      <c r="R5573" s="31">
        <v>-500</v>
      </c>
      <c r="S5573" s="28">
        <v>44377</v>
      </c>
    </row>
    <row r="5574" spans="1:19" x14ac:dyDescent="0.2">
      <c r="A5574" s="29">
        <v>44957</v>
      </c>
      <c r="B5574" s="1" t="s">
        <v>200</v>
      </c>
      <c r="C5574" s="27">
        <v>44348</v>
      </c>
      <c r="D5574" s="1">
        <v>52867</v>
      </c>
      <c r="J5574" s="1" t="s">
        <v>0</v>
      </c>
      <c r="K5574" s="1" t="s">
        <v>49</v>
      </c>
      <c r="L5574" s="1">
        <v>-1</v>
      </c>
      <c r="M5574" s="1">
        <v>156</v>
      </c>
      <c r="N5574" s="6"/>
      <c r="O5574" s="6">
        <v>156</v>
      </c>
      <c r="P5574" s="6">
        <v>-447931.97</v>
      </c>
      <c r="R5574" s="31">
        <v>-156</v>
      </c>
      <c r="S5574" s="28">
        <v>44377</v>
      </c>
    </row>
    <row r="5575" spans="1:19" x14ac:dyDescent="0.2">
      <c r="A5575" s="29">
        <v>44957</v>
      </c>
      <c r="B5575" s="1" t="s">
        <v>200</v>
      </c>
      <c r="C5575" s="27">
        <v>44348</v>
      </c>
      <c r="D5575" s="1">
        <v>52867</v>
      </c>
      <c r="J5575" s="1" t="s">
        <v>0</v>
      </c>
      <c r="K5575" s="1" t="s">
        <v>49</v>
      </c>
      <c r="L5575" s="1">
        <v>-1</v>
      </c>
      <c r="M5575" s="1">
        <v>155</v>
      </c>
      <c r="N5575" s="6"/>
      <c r="O5575" s="6">
        <v>155</v>
      </c>
      <c r="P5575" s="6">
        <v>-479371.09</v>
      </c>
      <c r="R5575" s="31">
        <v>-155</v>
      </c>
      <c r="S5575" s="28">
        <v>44377</v>
      </c>
    </row>
    <row r="5576" spans="1:19" x14ac:dyDescent="0.2">
      <c r="A5576" s="29">
        <v>44957</v>
      </c>
      <c r="B5576" s="1" t="s">
        <v>200</v>
      </c>
      <c r="C5576" s="27">
        <v>44348</v>
      </c>
      <c r="D5576" s="1">
        <v>52867</v>
      </c>
      <c r="J5576" s="1" t="s">
        <v>0</v>
      </c>
      <c r="K5576" s="1" t="s">
        <v>49</v>
      </c>
      <c r="L5576" s="1">
        <v>-0.75</v>
      </c>
      <c r="M5576" s="1">
        <v>110</v>
      </c>
      <c r="N5576" s="6"/>
      <c r="O5576" s="6">
        <v>82.5</v>
      </c>
      <c r="P5576" s="6">
        <v>-479216.09</v>
      </c>
      <c r="R5576" s="31">
        <v>-82.5</v>
      </c>
      <c r="S5576" s="28">
        <v>44377</v>
      </c>
    </row>
    <row r="5577" spans="1:19" x14ac:dyDescent="0.2">
      <c r="A5577" s="29">
        <v>44957</v>
      </c>
      <c r="B5577" s="1" t="s">
        <v>200</v>
      </c>
      <c r="C5577" s="27">
        <v>44348</v>
      </c>
      <c r="D5577" s="1">
        <v>52867</v>
      </c>
      <c r="J5577" s="1" t="s">
        <v>0</v>
      </c>
      <c r="K5577" s="1" t="s">
        <v>49</v>
      </c>
      <c r="L5577" s="1">
        <v>-2</v>
      </c>
      <c r="M5577" s="1">
        <v>40</v>
      </c>
      <c r="N5577" s="6"/>
      <c r="O5577" s="6">
        <v>80</v>
      </c>
      <c r="P5577" s="6">
        <v>-448011.97</v>
      </c>
      <c r="R5577" s="31">
        <v>-80</v>
      </c>
      <c r="S5577" s="28">
        <v>44377</v>
      </c>
    </row>
    <row r="5578" spans="1:19" x14ac:dyDescent="0.2">
      <c r="A5578" s="29">
        <v>44957</v>
      </c>
      <c r="B5578" s="1" t="s">
        <v>200</v>
      </c>
      <c r="C5578" s="27">
        <v>44348</v>
      </c>
      <c r="D5578" s="1">
        <v>52867</v>
      </c>
      <c r="J5578" s="1" t="s">
        <v>0</v>
      </c>
      <c r="K5578" s="1" t="s">
        <v>49</v>
      </c>
      <c r="L5578" s="1">
        <v>-0.5</v>
      </c>
      <c r="M5578" s="1">
        <v>110</v>
      </c>
      <c r="N5578" s="6"/>
      <c r="O5578" s="6">
        <v>55</v>
      </c>
      <c r="P5578" s="6">
        <v>-479078.59</v>
      </c>
      <c r="R5578" s="31">
        <v>-55</v>
      </c>
      <c r="S5578" s="28">
        <v>44377</v>
      </c>
    </row>
    <row r="5579" spans="1:19" x14ac:dyDescent="0.2">
      <c r="A5579" s="29">
        <v>44957</v>
      </c>
      <c r="B5579" s="1" t="s">
        <v>200</v>
      </c>
      <c r="C5579" s="27">
        <v>44348</v>
      </c>
      <c r="D5579" s="1">
        <v>52867</v>
      </c>
      <c r="J5579" s="1" t="s">
        <v>0</v>
      </c>
      <c r="K5579" s="1" t="s">
        <v>49</v>
      </c>
      <c r="L5579" s="1">
        <v>-0.5</v>
      </c>
      <c r="M5579" s="1">
        <v>110</v>
      </c>
      <c r="N5579" s="6"/>
      <c r="O5579" s="6">
        <v>55</v>
      </c>
      <c r="P5579" s="6">
        <v>-479133.59</v>
      </c>
      <c r="R5579" s="31">
        <v>-55</v>
      </c>
      <c r="S5579" s="28">
        <v>44377</v>
      </c>
    </row>
    <row r="5580" spans="1:19" x14ac:dyDescent="0.2">
      <c r="A5580" s="29">
        <v>44957</v>
      </c>
      <c r="B5580" s="1" t="s">
        <v>200</v>
      </c>
      <c r="C5580" s="27">
        <v>44348</v>
      </c>
      <c r="D5580" s="1">
        <v>52867</v>
      </c>
      <c r="J5580" s="1" t="s">
        <v>0</v>
      </c>
      <c r="K5580" s="1" t="s">
        <v>49</v>
      </c>
      <c r="L5580" s="1">
        <v>-0.25</v>
      </c>
      <c r="M5580" s="1">
        <v>110</v>
      </c>
      <c r="N5580" s="6"/>
      <c r="O5580" s="6">
        <v>27.5</v>
      </c>
      <c r="P5580" s="6">
        <v>-479398.59</v>
      </c>
      <c r="R5580" s="31">
        <v>-27.5</v>
      </c>
      <c r="S5580" s="28">
        <v>44377</v>
      </c>
    </row>
    <row r="5581" spans="1:19" x14ac:dyDescent="0.2">
      <c r="A5581" s="29">
        <v>44958</v>
      </c>
      <c r="B5581" s="1" t="s">
        <v>200</v>
      </c>
      <c r="C5581" s="27">
        <v>44348</v>
      </c>
      <c r="D5581" s="1">
        <v>52868</v>
      </c>
      <c r="J5581" s="1" t="s">
        <v>0</v>
      </c>
      <c r="K5581" s="1" t="s">
        <v>49</v>
      </c>
      <c r="L5581" s="1">
        <v>-1</v>
      </c>
      <c r="M5581" s="1">
        <v>1728</v>
      </c>
      <c r="N5581" s="6"/>
      <c r="O5581" s="6">
        <v>1728</v>
      </c>
      <c r="P5581" s="6">
        <v>-449739.97</v>
      </c>
      <c r="R5581" s="31">
        <v>-1728</v>
      </c>
      <c r="S5581" s="28">
        <v>44377</v>
      </c>
    </row>
    <row r="5582" spans="1:19" x14ac:dyDescent="0.2">
      <c r="A5582" s="29">
        <v>44958</v>
      </c>
      <c r="B5582" s="1" t="s">
        <v>200</v>
      </c>
      <c r="C5582" s="27">
        <v>44348</v>
      </c>
      <c r="D5582" s="1">
        <v>52868</v>
      </c>
      <c r="J5582" s="1" t="s">
        <v>0</v>
      </c>
      <c r="K5582" s="1" t="s">
        <v>49</v>
      </c>
      <c r="L5582" s="1">
        <v>-2</v>
      </c>
      <c r="M5582" s="1">
        <v>80</v>
      </c>
      <c r="N5582" s="6"/>
      <c r="O5582" s="6">
        <v>160</v>
      </c>
      <c r="P5582" s="6">
        <v>-449899.97</v>
      </c>
      <c r="R5582" s="31">
        <v>-160</v>
      </c>
      <c r="S5582" s="28">
        <v>44377</v>
      </c>
    </row>
    <row r="5583" spans="1:19" x14ac:dyDescent="0.2">
      <c r="A5583" s="29">
        <v>44959</v>
      </c>
      <c r="B5583" s="1" t="s">
        <v>200</v>
      </c>
      <c r="C5583" s="27">
        <v>44348</v>
      </c>
      <c r="D5583" s="1">
        <v>52869</v>
      </c>
      <c r="J5583" s="1" t="s">
        <v>0</v>
      </c>
      <c r="K5583" s="1" t="s">
        <v>49</v>
      </c>
      <c r="L5583" s="1">
        <v>-1</v>
      </c>
      <c r="M5583" s="1">
        <v>318</v>
      </c>
      <c r="N5583" s="6"/>
      <c r="O5583" s="6">
        <v>318</v>
      </c>
      <c r="P5583" s="6">
        <v>-450217.97</v>
      </c>
      <c r="R5583" s="31">
        <v>-318</v>
      </c>
      <c r="S5583" s="28">
        <v>44377</v>
      </c>
    </row>
    <row r="5584" spans="1:19" x14ac:dyDescent="0.2">
      <c r="A5584" s="29">
        <v>44959</v>
      </c>
      <c r="B5584" s="1" t="s">
        <v>200</v>
      </c>
      <c r="C5584" s="27">
        <v>44348</v>
      </c>
      <c r="D5584" s="1">
        <v>52869</v>
      </c>
      <c r="J5584" s="1" t="s">
        <v>0</v>
      </c>
      <c r="K5584" s="1" t="s">
        <v>49</v>
      </c>
      <c r="L5584" s="1">
        <v>-2</v>
      </c>
      <c r="M5584" s="1">
        <v>40</v>
      </c>
      <c r="N5584" s="6"/>
      <c r="O5584" s="6">
        <v>80</v>
      </c>
      <c r="P5584" s="6">
        <v>-450297.97</v>
      </c>
      <c r="R5584" s="31">
        <v>-80</v>
      </c>
      <c r="S5584" s="28">
        <v>44377</v>
      </c>
    </row>
    <row r="5585" spans="1:19" x14ac:dyDescent="0.2">
      <c r="A5585" s="29">
        <v>44960</v>
      </c>
      <c r="B5585" s="1" t="s">
        <v>200</v>
      </c>
      <c r="C5585" s="27">
        <v>44348</v>
      </c>
      <c r="D5585" s="1">
        <v>52870</v>
      </c>
      <c r="J5585" s="1" t="s">
        <v>0</v>
      </c>
      <c r="K5585" s="1" t="s">
        <v>49</v>
      </c>
      <c r="L5585" s="1">
        <v>-1</v>
      </c>
      <c r="M5585" s="1">
        <v>1292</v>
      </c>
      <c r="N5585" s="6"/>
      <c r="O5585" s="6">
        <v>1292</v>
      </c>
      <c r="P5585" s="6">
        <v>-451589.97</v>
      </c>
      <c r="R5585" s="31">
        <v>-1292</v>
      </c>
      <c r="S5585" s="28">
        <v>44377</v>
      </c>
    </row>
    <row r="5586" spans="1:19" x14ac:dyDescent="0.2">
      <c r="A5586" s="29">
        <v>44960</v>
      </c>
      <c r="B5586" s="1" t="s">
        <v>200</v>
      </c>
      <c r="C5586" s="27">
        <v>44348</v>
      </c>
      <c r="D5586" s="1">
        <v>52870</v>
      </c>
      <c r="J5586" s="1" t="s">
        <v>0</v>
      </c>
      <c r="K5586" s="1" t="s">
        <v>49</v>
      </c>
      <c r="L5586" s="1">
        <v>-1</v>
      </c>
      <c r="M5586" s="1">
        <v>574</v>
      </c>
      <c r="N5586" s="6"/>
      <c r="O5586" s="6">
        <v>574</v>
      </c>
      <c r="P5586" s="6">
        <v>-452503.97</v>
      </c>
      <c r="R5586" s="31">
        <v>-574</v>
      </c>
      <c r="S5586" s="28">
        <v>44377</v>
      </c>
    </row>
    <row r="5587" spans="1:19" x14ac:dyDescent="0.2">
      <c r="A5587" s="29">
        <v>44960</v>
      </c>
      <c r="B5587" s="1" t="s">
        <v>200</v>
      </c>
      <c r="C5587" s="27">
        <v>44348</v>
      </c>
      <c r="D5587" s="1">
        <v>52870</v>
      </c>
      <c r="J5587" s="1" t="s">
        <v>0</v>
      </c>
      <c r="K5587" s="1" t="s">
        <v>49</v>
      </c>
      <c r="L5587" s="1">
        <v>-4</v>
      </c>
      <c r="M5587" s="1">
        <v>80</v>
      </c>
      <c r="N5587" s="6"/>
      <c r="O5587" s="6">
        <v>320</v>
      </c>
      <c r="P5587" s="6">
        <v>-451909.97</v>
      </c>
      <c r="R5587" s="31">
        <v>-320</v>
      </c>
      <c r="S5587" s="28">
        <v>44377</v>
      </c>
    </row>
    <row r="5588" spans="1:19" x14ac:dyDescent="0.2">
      <c r="A5588" s="29">
        <v>44960</v>
      </c>
      <c r="B5588" s="1" t="s">
        <v>200</v>
      </c>
      <c r="C5588" s="27">
        <v>44348</v>
      </c>
      <c r="D5588" s="1">
        <v>52870</v>
      </c>
      <c r="J5588" s="1" t="s">
        <v>0</v>
      </c>
      <c r="K5588" s="1" t="s">
        <v>49</v>
      </c>
      <c r="L5588" s="1">
        <v>-1</v>
      </c>
      <c r="M5588" s="1">
        <v>20</v>
      </c>
      <c r="N5588" s="6"/>
      <c r="O5588" s="6">
        <v>20</v>
      </c>
      <c r="P5588" s="6">
        <v>-451929.97</v>
      </c>
      <c r="R5588" s="31">
        <v>-20</v>
      </c>
      <c r="S5588" s="28">
        <v>44377</v>
      </c>
    </row>
    <row r="5589" spans="1:19" x14ac:dyDescent="0.2">
      <c r="A5589" s="29">
        <v>44961</v>
      </c>
      <c r="B5589" s="1" t="s">
        <v>200</v>
      </c>
      <c r="C5589" s="27">
        <v>44348</v>
      </c>
      <c r="D5589" s="1">
        <v>52871</v>
      </c>
      <c r="J5589" s="1" t="s">
        <v>0</v>
      </c>
      <c r="K5589" s="1" t="s">
        <v>49</v>
      </c>
      <c r="L5589" s="1">
        <v>-1</v>
      </c>
      <c r="M5589" s="1">
        <v>1142</v>
      </c>
      <c r="N5589" s="6"/>
      <c r="O5589" s="6">
        <v>1142</v>
      </c>
      <c r="P5589" s="6">
        <v>-453645.97</v>
      </c>
      <c r="R5589" s="31">
        <v>-1142</v>
      </c>
      <c r="S5589" s="28">
        <v>44377</v>
      </c>
    </row>
    <row r="5590" spans="1:19" x14ac:dyDescent="0.2">
      <c r="A5590" s="29">
        <v>44961</v>
      </c>
      <c r="B5590" s="1" t="s">
        <v>200</v>
      </c>
      <c r="C5590" s="27">
        <v>44348</v>
      </c>
      <c r="D5590" s="1">
        <v>52871</v>
      </c>
      <c r="J5590" s="1" t="s">
        <v>0</v>
      </c>
      <c r="K5590" s="1" t="s">
        <v>49</v>
      </c>
      <c r="L5590" s="1">
        <v>-2</v>
      </c>
      <c r="M5590" s="1">
        <v>80</v>
      </c>
      <c r="N5590" s="6"/>
      <c r="O5590" s="6">
        <v>160</v>
      </c>
      <c r="P5590" s="6">
        <v>-453805.97</v>
      </c>
      <c r="R5590" s="31">
        <v>-160</v>
      </c>
      <c r="S5590" s="28">
        <v>44377</v>
      </c>
    </row>
    <row r="5591" spans="1:19" x14ac:dyDescent="0.2">
      <c r="A5591" s="29">
        <v>44962</v>
      </c>
      <c r="B5591" s="1" t="s">
        <v>200</v>
      </c>
      <c r="C5591" s="27">
        <v>44348</v>
      </c>
      <c r="D5591" s="1">
        <v>52872</v>
      </c>
      <c r="J5591" s="1" t="s">
        <v>0</v>
      </c>
      <c r="K5591" s="1" t="s">
        <v>49</v>
      </c>
      <c r="L5591" s="1">
        <v>-1</v>
      </c>
      <c r="M5591" s="1">
        <v>1230</v>
      </c>
      <c r="N5591" s="6"/>
      <c r="O5591" s="6">
        <v>1230</v>
      </c>
      <c r="P5591" s="6">
        <v>-455035.97</v>
      </c>
      <c r="R5591" s="31">
        <v>-1230</v>
      </c>
      <c r="S5591" s="28">
        <v>44377</v>
      </c>
    </row>
    <row r="5592" spans="1:19" x14ac:dyDescent="0.2">
      <c r="A5592" s="29">
        <v>44962</v>
      </c>
      <c r="B5592" s="1" t="s">
        <v>200</v>
      </c>
      <c r="C5592" s="27">
        <v>44348</v>
      </c>
      <c r="D5592" s="1">
        <v>52872</v>
      </c>
      <c r="J5592" s="1" t="s">
        <v>0</v>
      </c>
      <c r="K5592" s="1" t="s">
        <v>49</v>
      </c>
      <c r="L5592" s="1">
        <v>-2</v>
      </c>
      <c r="M5592" s="1">
        <v>80</v>
      </c>
      <c r="N5592" s="6"/>
      <c r="O5592" s="6">
        <v>160</v>
      </c>
      <c r="P5592" s="6">
        <v>-455195.97</v>
      </c>
      <c r="R5592" s="31">
        <v>-160</v>
      </c>
      <c r="S5592" s="28">
        <v>44377</v>
      </c>
    </row>
    <row r="5593" spans="1:19" x14ac:dyDescent="0.2">
      <c r="A5593" s="29">
        <v>44963</v>
      </c>
      <c r="B5593" s="1" t="s">
        <v>200</v>
      </c>
      <c r="C5593" s="27">
        <v>44348</v>
      </c>
      <c r="D5593" s="1">
        <v>52873</v>
      </c>
      <c r="J5593" s="1" t="s">
        <v>0</v>
      </c>
      <c r="K5593" s="1" t="s">
        <v>49</v>
      </c>
      <c r="L5593" s="1">
        <v>-1</v>
      </c>
      <c r="M5593" s="1">
        <v>574</v>
      </c>
      <c r="N5593" s="6"/>
      <c r="O5593" s="6">
        <v>574</v>
      </c>
      <c r="P5593" s="6">
        <v>-456131.59</v>
      </c>
      <c r="R5593" s="31">
        <v>-574</v>
      </c>
      <c r="S5593" s="28">
        <v>44377</v>
      </c>
    </row>
    <row r="5594" spans="1:19" x14ac:dyDescent="0.2">
      <c r="A5594" s="29">
        <v>44963</v>
      </c>
      <c r="B5594" s="1" t="s">
        <v>200</v>
      </c>
      <c r="C5594" s="27">
        <v>44348</v>
      </c>
      <c r="D5594" s="1">
        <v>52873</v>
      </c>
      <c r="J5594" s="1" t="s">
        <v>0</v>
      </c>
      <c r="K5594" s="1" t="s">
        <v>49</v>
      </c>
      <c r="L5594" s="1">
        <v>-1</v>
      </c>
      <c r="M5594" s="1">
        <v>361.62</v>
      </c>
      <c r="N5594" s="6"/>
      <c r="O5594" s="6">
        <v>361.62</v>
      </c>
      <c r="P5594" s="6">
        <v>-455557.59</v>
      </c>
      <c r="R5594" s="31">
        <v>-361.62</v>
      </c>
      <c r="S5594" s="28">
        <v>44377</v>
      </c>
    </row>
    <row r="5595" spans="1:19" x14ac:dyDescent="0.2">
      <c r="A5595" s="29">
        <v>44967</v>
      </c>
      <c r="B5595" s="1" t="s">
        <v>200</v>
      </c>
      <c r="C5595" s="27">
        <v>44348</v>
      </c>
      <c r="D5595" s="1">
        <v>52877</v>
      </c>
      <c r="J5595" s="1" t="s">
        <v>0</v>
      </c>
      <c r="K5595" s="1" t="s">
        <v>49</v>
      </c>
      <c r="L5595" s="1">
        <v>-1</v>
      </c>
      <c r="M5595" s="1">
        <v>2892</v>
      </c>
      <c r="N5595" s="6"/>
      <c r="O5595" s="6">
        <v>2892</v>
      </c>
      <c r="P5595" s="6">
        <v>-459023.59</v>
      </c>
      <c r="R5595" s="31">
        <v>-2892</v>
      </c>
      <c r="S5595" s="28">
        <v>44377</v>
      </c>
    </row>
    <row r="5596" spans="1:19" x14ac:dyDescent="0.2">
      <c r="A5596" s="29">
        <v>44967</v>
      </c>
      <c r="B5596" s="1" t="s">
        <v>200</v>
      </c>
      <c r="C5596" s="27">
        <v>44348</v>
      </c>
      <c r="D5596" s="1">
        <v>52877</v>
      </c>
      <c r="J5596" s="1" t="s">
        <v>0</v>
      </c>
      <c r="K5596" s="1" t="s">
        <v>49</v>
      </c>
      <c r="L5596" s="1">
        <v>-4</v>
      </c>
      <c r="M5596" s="1">
        <v>80</v>
      </c>
      <c r="N5596" s="6"/>
      <c r="O5596" s="6">
        <v>320</v>
      </c>
      <c r="P5596" s="6">
        <v>-459343.59</v>
      </c>
      <c r="R5596" s="31">
        <v>-320</v>
      </c>
      <c r="S5596" s="28">
        <v>44377</v>
      </c>
    </row>
    <row r="5597" spans="1:19" x14ac:dyDescent="0.2">
      <c r="A5597" s="29">
        <v>44968</v>
      </c>
      <c r="B5597" s="1" t="s">
        <v>200</v>
      </c>
      <c r="C5597" s="27">
        <v>44348</v>
      </c>
      <c r="D5597" s="1">
        <v>52878</v>
      </c>
      <c r="J5597" s="1" t="s">
        <v>0</v>
      </c>
      <c r="K5597" s="1" t="s">
        <v>49</v>
      </c>
      <c r="L5597" s="1">
        <v>-1</v>
      </c>
      <c r="M5597" s="1">
        <v>564</v>
      </c>
      <c r="N5597" s="6"/>
      <c r="O5597" s="6">
        <v>564</v>
      </c>
      <c r="P5597" s="6">
        <v>-459907.59</v>
      </c>
      <c r="R5597" s="31">
        <v>-564</v>
      </c>
      <c r="S5597" s="28">
        <v>44377</v>
      </c>
    </row>
    <row r="5598" spans="1:19" x14ac:dyDescent="0.2">
      <c r="A5598" s="29">
        <v>44968</v>
      </c>
      <c r="B5598" s="1" t="s">
        <v>200</v>
      </c>
      <c r="C5598" s="27">
        <v>44348</v>
      </c>
      <c r="D5598" s="1">
        <v>52878</v>
      </c>
      <c r="J5598" s="1" t="s">
        <v>0</v>
      </c>
      <c r="K5598" s="1" t="s">
        <v>49</v>
      </c>
      <c r="L5598" s="1">
        <v>-1</v>
      </c>
      <c r="M5598" s="1">
        <v>80</v>
      </c>
      <c r="N5598" s="6"/>
      <c r="O5598" s="6">
        <v>80</v>
      </c>
      <c r="P5598" s="6">
        <v>-459987.59</v>
      </c>
      <c r="R5598" s="31">
        <v>-80</v>
      </c>
      <c r="S5598" s="28">
        <v>44377</v>
      </c>
    </row>
    <row r="5599" spans="1:19" x14ac:dyDescent="0.2">
      <c r="A5599" s="29">
        <v>44969</v>
      </c>
      <c r="B5599" s="1" t="s">
        <v>200</v>
      </c>
      <c r="C5599" s="27">
        <v>44348</v>
      </c>
      <c r="D5599" s="1">
        <v>52879</v>
      </c>
      <c r="J5599" s="1" t="s">
        <v>0</v>
      </c>
      <c r="K5599" s="1" t="s">
        <v>49</v>
      </c>
      <c r="L5599" s="1">
        <v>-1</v>
      </c>
      <c r="M5599" s="1">
        <v>1000</v>
      </c>
      <c r="N5599" s="6"/>
      <c r="O5599" s="6">
        <v>1000</v>
      </c>
      <c r="P5599" s="6">
        <v>-460987.59</v>
      </c>
      <c r="R5599" s="31">
        <v>-1000</v>
      </c>
      <c r="S5599" s="28">
        <v>44377</v>
      </c>
    </row>
    <row r="5600" spans="1:19" x14ac:dyDescent="0.2">
      <c r="A5600" s="29">
        <v>44971</v>
      </c>
      <c r="B5600" s="1" t="s">
        <v>200</v>
      </c>
      <c r="C5600" s="27">
        <v>44348</v>
      </c>
      <c r="D5600" s="1">
        <v>52881</v>
      </c>
      <c r="J5600" s="1" t="s">
        <v>0</v>
      </c>
      <c r="K5600" s="1" t="s">
        <v>49</v>
      </c>
      <c r="L5600" s="1">
        <v>-1</v>
      </c>
      <c r="M5600" s="1">
        <v>3900</v>
      </c>
      <c r="N5600" s="6"/>
      <c r="O5600" s="6">
        <v>3900</v>
      </c>
      <c r="P5600" s="6">
        <v>-464887.59</v>
      </c>
      <c r="R5600" s="31">
        <v>-3900</v>
      </c>
      <c r="S5600" s="28">
        <v>44377</v>
      </c>
    </row>
    <row r="5601" spans="1:19" x14ac:dyDescent="0.2">
      <c r="A5601" s="29">
        <v>44972</v>
      </c>
      <c r="B5601" s="1" t="s">
        <v>200</v>
      </c>
      <c r="C5601" s="27">
        <v>44348</v>
      </c>
      <c r="D5601" s="1">
        <v>52882</v>
      </c>
      <c r="J5601" s="1" t="s">
        <v>0</v>
      </c>
      <c r="K5601" s="1" t="s">
        <v>49</v>
      </c>
      <c r="L5601" s="1">
        <v>-1</v>
      </c>
      <c r="M5601" s="1">
        <v>2148</v>
      </c>
      <c r="N5601" s="6"/>
      <c r="O5601" s="6">
        <v>2148</v>
      </c>
      <c r="P5601" s="6">
        <v>-467035.59</v>
      </c>
      <c r="R5601" s="31">
        <v>-2148</v>
      </c>
      <c r="S5601" s="28">
        <v>44377</v>
      </c>
    </row>
    <row r="5602" spans="1:19" x14ac:dyDescent="0.2">
      <c r="A5602" s="29">
        <v>44972</v>
      </c>
      <c r="B5602" s="1" t="s">
        <v>200</v>
      </c>
      <c r="C5602" s="27">
        <v>44348</v>
      </c>
      <c r="D5602" s="1">
        <v>52882</v>
      </c>
      <c r="J5602" s="1" t="s">
        <v>0</v>
      </c>
      <c r="K5602" s="1" t="s">
        <v>49</v>
      </c>
      <c r="L5602" s="1">
        <v>-1</v>
      </c>
      <c r="M5602" s="1">
        <v>80</v>
      </c>
      <c r="N5602" s="6"/>
      <c r="O5602" s="6">
        <v>80</v>
      </c>
      <c r="P5602" s="6">
        <v>-467115.59</v>
      </c>
      <c r="R5602" s="31">
        <v>-80</v>
      </c>
      <c r="S5602" s="28">
        <v>44377</v>
      </c>
    </row>
    <row r="5603" spans="1:19" x14ac:dyDescent="0.2">
      <c r="A5603" s="29">
        <v>44973</v>
      </c>
      <c r="B5603" s="1" t="s">
        <v>200</v>
      </c>
      <c r="C5603" s="27">
        <v>44348</v>
      </c>
      <c r="D5603" s="1">
        <v>52883</v>
      </c>
      <c r="J5603" s="1" t="s">
        <v>0</v>
      </c>
      <c r="K5603" s="1" t="s">
        <v>49</v>
      </c>
      <c r="L5603" s="1">
        <v>-1</v>
      </c>
      <c r="M5603" s="1">
        <v>280</v>
      </c>
      <c r="N5603" s="6"/>
      <c r="O5603" s="6">
        <v>280</v>
      </c>
      <c r="P5603" s="6">
        <v>-467395.59</v>
      </c>
      <c r="R5603" s="31">
        <v>-280</v>
      </c>
      <c r="S5603" s="28">
        <v>44377</v>
      </c>
    </row>
    <row r="5604" spans="1:19" x14ac:dyDescent="0.2">
      <c r="A5604" s="29">
        <v>44973</v>
      </c>
      <c r="B5604" s="1" t="s">
        <v>200</v>
      </c>
      <c r="C5604" s="27">
        <v>44348</v>
      </c>
      <c r="D5604" s="1">
        <v>52883</v>
      </c>
      <c r="J5604" s="1" t="s">
        <v>0</v>
      </c>
      <c r="K5604" s="1" t="s">
        <v>49</v>
      </c>
      <c r="L5604" s="1">
        <v>-1</v>
      </c>
      <c r="M5604" s="1">
        <v>80</v>
      </c>
      <c r="N5604" s="6"/>
      <c r="O5604" s="6">
        <v>80</v>
      </c>
      <c r="P5604" s="6">
        <v>-467475.59</v>
      </c>
      <c r="R5604" s="31">
        <v>-80</v>
      </c>
      <c r="S5604" s="28">
        <v>44377</v>
      </c>
    </row>
    <row r="5605" spans="1:19" x14ac:dyDescent="0.2">
      <c r="A5605" s="29">
        <v>44974</v>
      </c>
      <c r="B5605" s="1" t="s">
        <v>200</v>
      </c>
      <c r="C5605" s="27">
        <v>44348</v>
      </c>
      <c r="D5605" s="1">
        <v>52884</v>
      </c>
      <c r="J5605" s="1" t="s">
        <v>0</v>
      </c>
      <c r="K5605" s="1" t="s">
        <v>49</v>
      </c>
      <c r="L5605" s="1">
        <v>-1</v>
      </c>
      <c r="M5605" s="1">
        <v>1100</v>
      </c>
      <c r="N5605" s="6"/>
      <c r="O5605" s="6">
        <v>1100</v>
      </c>
      <c r="P5605" s="6">
        <v>-468575.59</v>
      </c>
      <c r="R5605" s="31">
        <v>-1100</v>
      </c>
      <c r="S5605" s="28">
        <v>44377</v>
      </c>
    </row>
    <row r="5606" spans="1:19" x14ac:dyDescent="0.2">
      <c r="A5606" s="29">
        <v>44974</v>
      </c>
      <c r="B5606" s="1" t="s">
        <v>200</v>
      </c>
      <c r="C5606" s="27">
        <v>44348</v>
      </c>
      <c r="D5606" s="1">
        <v>52884</v>
      </c>
      <c r="J5606" s="1" t="s">
        <v>0</v>
      </c>
      <c r="K5606" s="1" t="s">
        <v>49</v>
      </c>
      <c r="L5606" s="1">
        <v>-1</v>
      </c>
      <c r="M5606" s="1">
        <v>80</v>
      </c>
      <c r="N5606" s="6"/>
      <c r="O5606" s="6">
        <v>80</v>
      </c>
      <c r="P5606" s="6">
        <v>-468655.59</v>
      </c>
      <c r="R5606" s="31">
        <v>-80</v>
      </c>
      <c r="S5606" s="28">
        <v>44377</v>
      </c>
    </row>
    <row r="5607" spans="1:19" x14ac:dyDescent="0.2">
      <c r="A5607" s="29">
        <v>44975</v>
      </c>
      <c r="B5607" s="1" t="s">
        <v>200</v>
      </c>
      <c r="C5607" s="27">
        <v>44348</v>
      </c>
      <c r="D5607" s="1">
        <v>52885</v>
      </c>
      <c r="J5607" s="1" t="s">
        <v>0</v>
      </c>
      <c r="K5607" s="1" t="s">
        <v>49</v>
      </c>
      <c r="L5607" s="1">
        <v>-1</v>
      </c>
      <c r="M5607" s="1">
        <v>380</v>
      </c>
      <c r="N5607" s="6"/>
      <c r="O5607" s="6">
        <v>380</v>
      </c>
      <c r="P5607" s="6">
        <v>-469035.59</v>
      </c>
      <c r="R5607" s="31">
        <v>-380</v>
      </c>
      <c r="S5607" s="28">
        <v>44377</v>
      </c>
    </row>
    <row r="5608" spans="1:19" x14ac:dyDescent="0.2">
      <c r="A5608" s="29">
        <v>44975</v>
      </c>
      <c r="B5608" s="1" t="s">
        <v>200</v>
      </c>
      <c r="C5608" s="27">
        <v>44348</v>
      </c>
      <c r="D5608" s="1">
        <v>52885</v>
      </c>
      <c r="J5608" s="1" t="s">
        <v>0</v>
      </c>
      <c r="K5608" s="1" t="s">
        <v>49</v>
      </c>
      <c r="L5608" s="1">
        <v>-1</v>
      </c>
      <c r="M5608" s="1">
        <v>80</v>
      </c>
      <c r="N5608" s="6"/>
      <c r="O5608" s="6">
        <v>80</v>
      </c>
      <c r="P5608" s="6">
        <v>-469115.59</v>
      </c>
      <c r="R5608" s="31">
        <v>-80</v>
      </c>
      <c r="S5608" s="28">
        <v>44377</v>
      </c>
    </row>
    <row r="5609" spans="1:19" x14ac:dyDescent="0.2">
      <c r="A5609" s="29">
        <v>44976</v>
      </c>
      <c r="B5609" s="1" t="s">
        <v>200</v>
      </c>
      <c r="C5609" s="27">
        <v>44348</v>
      </c>
      <c r="D5609" s="1">
        <v>52886</v>
      </c>
      <c r="J5609" s="1" t="s">
        <v>0</v>
      </c>
      <c r="K5609" s="1" t="s">
        <v>49</v>
      </c>
      <c r="L5609" s="1">
        <v>-1</v>
      </c>
      <c r="M5609" s="1">
        <v>680</v>
      </c>
      <c r="N5609" s="6"/>
      <c r="O5609" s="6">
        <v>680</v>
      </c>
      <c r="P5609" s="6">
        <v>-469795.59</v>
      </c>
      <c r="R5609" s="31">
        <v>-680</v>
      </c>
      <c r="S5609" s="28">
        <v>44377</v>
      </c>
    </row>
    <row r="5610" spans="1:19" x14ac:dyDescent="0.2">
      <c r="A5610" s="29">
        <v>44976</v>
      </c>
      <c r="B5610" s="1" t="s">
        <v>200</v>
      </c>
      <c r="C5610" s="27">
        <v>44348</v>
      </c>
      <c r="D5610" s="1">
        <v>52886</v>
      </c>
      <c r="J5610" s="1" t="s">
        <v>0</v>
      </c>
      <c r="K5610" s="1" t="s">
        <v>49</v>
      </c>
      <c r="L5610" s="1">
        <v>-1</v>
      </c>
      <c r="M5610" s="1">
        <v>80</v>
      </c>
      <c r="N5610" s="6"/>
      <c r="O5610" s="6">
        <v>80</v>
      </c>
      <c r="P5610" s="6">
        <v>-469875.59</v>
      </c>
      <c r="R5610" s="31">
        <v>-80</v>
      </c>
      <c r="S5610" s="28">
        <v>44377</v>
      </c>
    </row>
    <row r="5611" spans="1:19" x14ac:dyDescent="0.2">
      <c r="A5611" s="29">
        <v>44977</v>
      </c>
      <c r="B5611" s="1" t="s">
        <v>200</v>
      </c>
      <c r="C5611" s="27">
        <v>44348</v>
      </c>
      <c r="D5611" s="1">
        <v>52887</v>
      </c>
      <c r="J5611" s="1" t="s">
        <v>0</v>
      </c>
      <c r="K5611" s="1" t="s">
        <v>49</v>
      </c>
      <c r="L5611" s="1">
        <v>-1</v>
      </c>
      <c r="M5611" s="1">
        <v>380</v>
      </c>
      <c r="N5611" s="6"/>
      <c r="O5611" s="6">
        <v>380</v>
      </c>
      <c r="P5611" s="6">
        <v>-470255.59</v>
      </c>
      <c r="R5611" s="31">
        <v>-380</v>
      </c>
      <c r="S5611" s="28">
        <v>44377</v>
      </c>
    </row>
    <row r="5612" spans="1:19" x14ac:dyDescent="0.2">
      <c r="A5612" s="29">
        <v>44977</v>
      </c>
      <c r="B5612" s="1" t="s">
        <v>200</v>
      </c>
      <c r="C5612" s="27">
        <v>44348</v>
      </c>
      <c r="D5612" s="1">
        <v>52887</v>
      </c>
      <c r="J5612" s="1" t="s">
        <v>0</v>
      </c>
      <c r="K5612" s="1" t="s">
        <v>49</v>
      </c>
      <c r="L5612" s="1">
        <v>-1</v>
      </c>
      <c r="M5612" s="1">
        <v>80</v>
      </c>
      <c r="N5612" s="6"/>
      <c r="O5612" s="6">
        <v>80</v>
      </c>
      <c r="P5612" s="6">
        <v>-470335.59</v>
      </c>
      <c r="R5612" s="31">
        <v>-80</v>
      </c>
      <c r="S5612" s="28">
        <v>44377</v>
      </c>
    </row>
    <row r="5613" spans="1:19" x14ac:dyDescent="0.2">
      <c r="A5613" s="29">
        <v>44978</v>
      </c>
      <c r="B5613" s="1" t="s">
        <v>200</v>
      </c>
      <c r="C5613" s="27">
        <v>44348</v>
      </c>
      <c r="D5613" s="1">
        <v>52888</v>
      </c>
      <c r="J5613" s="1" t="s">
        <v>0</v>
      </c>
      <c r="K5613" s="1" t="s">
        <v>49</v>
      </c>
      <c r="L5613" s="1">
        <v>-1</v>
      </c>
      <c r="M5613" s="1">
        <v>540</v>
      </c>
      <c r="N5613" s="6"/>
      <c r="O5613" s="6">
        <v>540</v>
      </c>
      <c r="P5613" s="6">
        <v>-470875.59</v>
      </c>
      <c r="R5613" s="31">
        <v>-540</v>
      </c>
      <c r="S5613" s="28">
        <v>44377</v>
      </c>
    </row>
    <row r="5614" spans="1:19" x14ac:dyDescent="0.2">
      <c r="A5614" s="29">
        <v>44978</v>
      </c>
      <c r="B5614" s="1" t="s">
        <v>200</v>
      </c>
      <c r="C5614" s="27">
        <v>44348</v>
      </c>
      <c r="D5614" s="1">
        <v>52888</v>
      </c>
      <c r="J5614" s="1" t="s">
        <v>0</v>
      </c>
      <c r="K5614" s="1" t="s">
        <v>49</v>
      </c>
      <c r="L5614" s="1">
        <v>-1</v>
      </c>
      <c r="M5614" s="1">
        <v>80</v>
      </c>
      <c r="N5614" s="6"/>
      <c r="O5614" s="6">
        <v>80</v>
      </c>
      <c r="P5614" s="6">
        <v>-470955.59</v>
      </c>
      <c r="R5614" s="31">
        <v>-80</v>
      </c>
      <c r="S5614" s="28">
        <v>44377</v>
      </c>
    </row>
    <row r="5615" spans="1:19" x14ac:dyDescent="0.2">
      <c r="A5615" s="29">
        <v>44979</v>
      </c>
      <c r="B5615" s="1" t="s">
        <v>200</v>
      </c>
      <c r="C5615" s="27">
        <v>44348</v>
      </c>
      <c r="D5615" s="1">
        <v>52889</v>
      </c>
      <c r="J5615" s="1" t="s">
        <v>0</v>
      </c>
      <c r="K5615" s="1" t="s">
        <v>49</v>
      </c>
      <c r="L5615" s="1">
        <v>-1</v>
      </c>
      <c r="M5615" s="1">
        <v>2560</v>
      </c>
      <c r="N5615" s="6"/>
      <c r="O5615" s="6">
        <v>2560</v>
      </c>
      <c r="P5615" s="6">
        <v>-473515.59</v>
      </c>
      <c r="R5615" s="31">
        <v>-2560</v>
      </c>
      <c r="S5615" s="28">
        <v>44377</v>
      </c>
    </row>
    <row r="5616" spans="1:19" x14ac:dyDescent="0.2">
      <c r="A5616" s="29">
        <v>44979</v>
      </c>
      <c r="B5616" s="1" t="s">
        <v>200</v>
      </c>
      <c r="C5616" s="27">
        <v>44348</v>
      </c>
      <c r="D5616" s="1">
        <v>52889</v>
      </c>
      <c r="J5616" s="1" t="s">
        <v>0</v>
      </c>
      <c r="K5616" s="1" t="s">
        <v>49</v>
      </c>
      <c r="L5616" s="1">
        <v>-5</v>
      </c>
      <c r="M5616" s="1">
        <v>80</v>
      </c>
      <c r="N5616" s="6"/>
      <c r="O5616" s="6">
        <v>400</v>
      </c>
      <c r="P5616" s="6">
        <v>-473915.59</v>
      </c>
      <c r="R5616" s="31">
        <v>-400</v>
      </c>
      <c r="S5616" s="28">
        <v>44377</v>
      </c>
    </row>
    <row r="5617" spans="1:19" x14ac:dyDescent="0.2">
      <c r="A5617" s="29">
        <v>44980</v>
      </c>
      <c r="B5617" s="1" t="s">
        <v>200</v>
      </c>
      <c r="C5617" s="27">
        <v>44348</v>
      </c>
      <c r="D5617" s="1">
        <v>52890</v>
      </c>
      <c r="J5617" s="1" t="s">
        <v>0</v>
      </c>
      <c r="K5617" s="1" t="s">
        <v>49</v>
      </c>
      <c r="L5617" s="1">
        <v>-1</v>
      </c>
      <c r="M5617" s="1">
        <v>860</v>
      </c>
      <c r="N5617" s="6"/>
      <c r="O5617" s="6">
        <v>860</v>
      </c>
      <c r="P5617" s="6">
        <v>-474775.59</v>
      </c>
      <c r="R5617" s="31">
        <v>-860</v>
      </c>
      <c r="S5617" s="28">
        <v>44377</v>
      </c>
    </row>
    <row r="5618" spans="1:19" x14ac:dyDescent="0.2">
      <c r="A5618" s="29">
        <v>44980</v>
      </c>
      <c r="B5618" s="1" t="s">
        <v>200</v>
      </c>
      <c r="C5618" s="27">
        <v>44348</v>
      </c>
      <c r="D5618" s="1">
        <v>52890</v>
      </c>
      <c r="J5618" s="1" t="s">
        <v>0</v>
      </c>
      <c r="K5618" s="1" t="s">
        <v>49</v>
      </c>
      <c r="L5618" s="1">
        <v>-1</v>
      </c>
      <c r="M5618" s="1">
        <v>80</v>
      </c>
      <c r="N5618" s="6"/>
      <c r="O5618" s="6">
        <v>80</v>
      </c>
      <c r="P5618" s="6">
        <v>-474855.59</v>
      </c>
      <c r="R5618" s="31">
        <v>-80</v>
      </c>
      <c r="S5618" s="28">
        <v>44377</v>
      </c>
    </row>
    <row r="5619" spans="1:19" x14ac:dyDescent="0.2">
      <c r="A5619" s="29">
        <v>44981</v>
      </c>
      <c r="B5619" s="1" t="s">
        <v>200</v>
      </c>
      <c r="C5619" s="27">
        <v>44348</v>
      </c>
      <c r="D5619" s="1">
        <v>52891</v>
      </c>
      <c r="J5619" s="1" t="s">
        <v>0</v>
      </c>
      <c r="K5619" s="1" t="s">
        <v>49</v>
      </c>
      <c r="L5619" s="1">
        <v>-1</v>
      </c>
      <c r="M5619" s="1">
        <v>360</v>
      </c>
      <c r="N5619" s="6"/>
      <c r="O5619" s="6">
        <v>360</v>
      </c>
      <c r="P5619" s="6">
        <v>-475215.59</v>
      </c>
      <c r="R5619" s="31">
        <v>-360</v>
      </c>
      <c r="S5619" s="28">
        <v>44377</v>
      </c>
    </row>
    <row r="5620" spans="1:19" x14ac:dyDescent="0.2">
      <c r="A5620" s="29">
        <v>44982</v>
      </c>
      <c r="B5620" s="1" t="s">
        <v>200</v>
      </c>
      <c r="C5620" s="27">
        <v>44348</v>
      </c>
      <c r="D5620" s="1">
        <v>52892</v>
      </c>
      <c r="J5620" s="1" t="s">
        <v>0</v>
      </c>
      <c r="K5620" s="1" t="s">
        <v>49</v>
      </c>
      <c r="L5620" s="1">
        <v>-1</v>
      </c>
      <c r="M5620" s="1">
        <v>360</v>
      </c>
      <c r="N5620" s="6"/>
      <c r="O5620" s="6">
        <v>360</v>
      </c>
      <c r="P5620" s="6">
        <v>-475575.59</v>
      </c>
      <c r="R5620" s="31">
        <v>-360</v>
      </c>
      <c r="S5620" s="28">
        <v>44377</v>
      </c>
    </row>
    <row r="5621" spans="1:19" x14ac:dyDescent="0.2">
      <c r="A5621" s="29">
        <v>44983</v>
      </c>
      <c r="B5621" s="1" t="s">
        <v>200</v>
      </c>
      <c r="C5621" s="27">
        <v>44348</v>
      </c>
      <c r="D5621" s="1">
        <v>52893</v>
      </c>
      <c r="J5621" s="1" t="s">
        <v>0</v>
      </c>
      <c r="K5621" s="1" t="s">
        <v>49</v>
      </c>
      <c r="L5621" s="1">
        <v>-1</v>
      </c>
      <c r="M5621" s="1">
        <v>360</v>
      </c>
      <c r="N5621" s="6"/>
      <c r="O5621" s="6">
        <v>360</v>
      </c>
      <c r="P5621" s="6">
        <v>-475935.59</v>
      </c>
      <c r="R5621" s="31">
        <v>-360</v>
      </c>
      <c r="S5621" s="28">
        <v>44377</v>
      </c>
    </row>
    <row r="5622" spans="1:19" x14ac:dyDescent="0.2">
      <c r="A5622" s="29">
        <v>44984</v>
      </c>
      <c r="B5622" s="1" t="s">
        <v>200</v>
      </c>
      <c r="C5622" s="27">
        <v>44348</v>
      </c>
      <c r="D5622" s="1">
        <v>52894</v>
      </c>
      <c r="J5622" s="1" t="s">
        <v>0</v>
      </c>
      <c r="K5622" s="1" t="s">
        <v>49</v>
      </c>
      <c r="L5622" s="1">
        <v>-1</v>
      </c>
      <c r="M5622" s="1">
        <v>360</v>
      </c>
      <c r="N5622" s="6"/>
      <c r="O5622" s="6">
        <v>360</v>
      </c>
      <c r="P5622" s="6">
        <v>-476295.59</v>
      </c>
      <c r="R5622" s="31">
        <v>-360</v>
      </c>
      <c r="S5622" s="28">
        <v>44377</v>
      </c>
    </row>
    <row r="5623" spans="1:19" x14ac:dyDescent="0.2">
      <c r="A5623" s="29">
        <v>44985</v>
      </c>
      <c r="B5623" s="1" t="s">
        <v>200</v>
      </c>
      <c r="C5623" s="27">
        <v>44348</v>
      </c>
      <c r="D5623" s="1">
        <v>52895</v>
      </c>
      <c r="J5623" s="1" t="s">
        <v>0</v>
      </c>
      <c r="K5623" s="1" t="s">
        <v>49</v>
      </c>
      <c r="L5623" s="1">
        <v>-1</v>
      </c>
      <c r="M5623" s="1">
        <v>380</v>
      </c>
      <c r="N5623" s="6"/>
      <c r="O5623" s="6">
        <v>380</v>
      </c>
      <c r="P5623" s="6">
        <v>-476675.59</v>
      </c>
      <c r="R5623" s="31">
        <v>-380</v>
      </c>
      <c r="S5623" s="28">
        <v>44377</v>
      </c>
    </row>
    <row r="5624" spans="1:19" x14ac:dyDescent="0.2">
      <c r="A5624" s="29">
        <v>44985</v>
      </c>
      <c r="B5624" s="1" t="s">
        <v>200</v>
      </c>
      <c r="C5624" s="27">
        <v>44348</v>
      </c>
      <c r="D5624" s="1">
        <v>52895</v>
      </c>
      <c r="J5624" s="1" t="s">
        <v>0</v>
      </c>
      <c r="K5624" s="1" t="s">
        <v>49</v>
      </c>
      <c r="L5624" s="1">
        <v>-1</v>
      </c>
      <c r="M5624" s="1">
        <v>80</v>
      </c>
      <c r="N5624" s="6"/>
      <c r="O5624" s="6">
        <v>80</v>
      </c>
      <c r="P5624" s="6">
        <v>-476755.59</v>
      </c>
      <c r="R5624" s="31">
        <v>-80</v>
      </c>
      <c r="S5624" s="28">
        <v>44377</v>
      </c>
    </row>
    <row r="5625" spans="1:19" x14ac:dyDescent="0.2">
      <c r="A5625" s="29">
        <v>44986</v>
      </c>
      <c r="B5625" s="1" t="s">
        <v>200</v>
      </c>
      <c r="C5625" s="27">
        <v>44348</v>
      </c>
      <c r="D5625" s="1">
        <v>52896</v>
      </c>
      <c r="J5625" s="1" t="s">
        <v>0</v>
      </c>
      <c r="K5625" s="1" t="s">
        <v>49</v>
      </c>
      <c r="L5625" s="1">
        <v>-1</v>
      </c>
      <c r="M5625" s="1">
        <v>608</v>
      </c>
      <c r="N5625" s="6"/>
      <c r="O5625" s="6">
        <v>608</v>
      </c>
      <c r="P5625" s="6">
        <v>-477363.59</v>
      </c>
      <c r="R5625" s="31">
        <v>-608</v>
      </c>
      <c r="S5625" s="28">
        <v>44377</v>
      </c>
    </row>
    <row r="5626" spans="1:19" x14ac:dyDescent="0.2">
      <c r="A5626" s="29">
        <v>44986</v>
      </c>
      <c r="B5626" s="1" t="s">
        <v>200</v>
      </c>
      <c r="C5626" s="27">
        <v>44348</v>
      </c>
      <c r="D5626" s="1">
        <v>52896</v>
      </c>
      <c r="J5626" s="1" t="s">
        <v>0</v>
      </c>
      <c r="K5626" s="1" t="s">
        <v>49</v>
      </c>
      <c r="L5626" s="1">
        <v>-1</v>
      </c>
      <c r="M5626" s="1">
        <v>80</v>
      </c>
      <c r="N5626" s="6"/>
      <c r="O5626" s="6">
        <v>80</v>
      </c>
      <c r="P5626" s="6">
        <v>-477443.59</v>
      </c>
      <c r="R5626" s="31">
        <v>-80</v>
      </c>
      <c r="S5626" s="28">
        <v>44377</v>
      </c>
    </row>
    <row r="5627" spans="1:19" x14ac:dyDescent="0.2">
      <c r="A5627" s="29">
        <v>44987</v>
      </c>
      <c r="B5627" s="1" t="s">
        <v>200</v>
      </c>
      <c r="C5627" s="27">
        <v>44348</v>
      </c>
      <c r="D5627" s="1">
        <v>52897</v>
      </c>
      <c r="J5627" s="1" t="s">
        <v>0</v>
      </c>
      <c r="K5627" s="1" t="s">
        <v>49</v>
      </c>
      <c r="L5627" s="1">
        <v>-1</v>
      </c>
      <c r="M5627" s="1">
        <v>1580</v>
      </c>
      <c r="N5627" s="6"/>
      <c r="O5627" s="6">
        <v>1580</v>
      </c>
      <c r="P5627" s="6">
        <v>-479023.59</v>
      </c>
      <c r="R5627" s="31">
        <v>-1580</v>
      </c>
      <c r="S5627" s="28">
        <v>44377</v>
      </c>
    </row>
    <row r="5628" spans="1:19" x14ac:dyDescent="0.2">
      <c r="A5628" s="29">
        <v>45299</v>
      </c>
      <c r="B5628" s="1" t="s">
        <v>178</v>
      </c>
      <c r="C5628" s="27">
        <v>44348</v>
      </c>
      <c r="J5628" s="1" t="s">
        <v>0</v>
      </c>
      <c r="K5628" s="1" t="s">
        <v>48</v>
      </c>
      <c r="N5628" s="6"/>
      <c r="O5628" s="6">
        <v>194.32</v>
      </c>
      <c r="P5628" s="6">
        <v>-479592.91</v>
      </c>
      <c r="R5628" s="31">
        <v>-194.32</v>
      </c>
      <c r="S5628" s="28">
        <v>44377</v>
      </c>
    </row>
    <row r="5629" spans="1:19" x14ac:dyDescent="0.2">
      <c r="A5629" s="29">
        <v>44880</v>
      </c>
      <c r="B5629" s="1" t="s">
        <v>200</v>
      </c>
      <c r="C5629" s="27">
        <v>44349</v>
      </c>
      <c r="D5629" s="1">
        <v>52825</v>
      </c>
      <c r="J5629" s="1" t="s">
        <v>0</v>
      </c>
      <c r="K5629" s="1" t="s">
        <v>49</v>
      </c>
      <c r="L5629" s="1">
        <v>-2.5</v>
      </c>
      <c r="M5629" s="1">
        <v>110</v>
      </c>
      <c r="N5629" s="6"/>
      <c r="O5629" s="6">
        <v>275</v>
      </c>
      <c r="P5629" s="6">
        <v>-480205.41</v>
      </c>
      <c r="R5629" s="31">
        <v>-275</v>
      </c>
      <c r="S5629" s="28">
        <v>44377</v>
      </c>
    </row>
    <row r="5630" spans="1:19" x14ac:dyDescent="0.2">
      <c r="A5630" s="29">
        <v>44880</v>
      </c>
      <c r="B5630" s="1" t="s">
        <v>200</v>
      </c>
      <c r="C5630" s="27">
        <v>44349</v>
      </c>
      <c r="D5630" s="1">
        <v>52825</v>
      </c>
      <c r="J5630" s="1" t="s">
        <v>0</v>
      </c>
      <c r="K5630" s="1" t="s">
        <v>49</v>
      </c>
      <c r="L5630" s="1">
        <v>-1</v>
      </c>
      <c r="M5630" s="1">
        <v>155</v>
      </c>
      <c r="N5630" s="6"/>
      <c r="O5630" s="6">
        <v>155</v>
      </c>
      <c r="P5630" s="6">
        <v>-479747.91</v>
      </c>
      <c r="R5630" s="31">
        <v>-155</v>
      </c>
      <c r="S5630" s="28">
        <v>44377</v>
      </c>
    </row>
    <row r="5631" spans="1:19" x14ac:dyDescent="0.2">
      <c r="A5631" s="29">
        <v>44880</v>
      </c>
      <c r="B5631" s="1" t="s">
        <v>200</v>
      </c>
      <c r="C5631" s="27">
        <v>44349</v>
      </c>
      <c r="D5631" s="1">
        <v>52825</v>
      </c>
      <c r="J5631" s="1" t="s">
        <v>0</v>
      </c>
      <c r="K5631" s="1" t="s">
        <v>49</v>
      </c>
      <c r="L5631" s="1">
        <v>-1</v>
      </c>
      <c r="M5631" s="1">
        <v>155</v>
      </c>
      <c r="N5631" s="6"/>
      <c r="O5631" s="6">
        <v>155</v>
      </c>
      <c r="P5631" s="6">
        <v>-479930.41</v>
      </c>
      <c r="R5631" s="31">
        <v>-155</v>
      </c>
      <c r="S5631" s="28">
        <v>44377</v>
      </c>
    </row>
    <row r="5632" spans="1:19" x14ac:dyDescent="0.2">
      <c r="A5632" s="29">
        <v>44880</v>
      </c>
      <c r="B5632" s="1" t="s">
        <v>200</v>
      </c>
      <c r="C5632" s="27">
        <v>44349</v>
      </c>
      <c r="D5632" s="1">
        <v>52825</v>
      </c>
      <c r="J5632" s="1" t="s">
        <v>0</v>
      </c>
      <c r="K5632" s="1" t="s">
        <v>49</v>
      </c>
      <c r="L5632" s="1">
        <v>-3</v>
      </c>
      <c r="M5632" s="1">
        <v>12</v>
      </c>
      <c r="N5632" s="6"/>
      <c r="O5632" s="6">
        <v>36</v>
      </c>
      <c r="P5632" s="6">
        <v>-480241.41</v>
      </c>
      <c r="R5632" s="31">
        <v>-36</v>
      </c>
      <c r="S5632" s="28">
        <v>44377</v>
      </c>
    </row>
    <row r="5633" spans="1:19" x14ac:dyDescent="0.2">
      <c r="A5633" s="29">
        <v>44880</v>
      </c>
      <c r="B5633" s="1" t="s">
        <v>200</v>
      </c>
      <c r="C5633" s="27">
        <v>44349</v>
      </c>
      <c r="D5633" s="1">
        <v>52825</v>
      </c>
      <c r="J5633" s="1" t="s">
        <v>0</v>
      </c>
      <c r="K5633" s="1" t="s">
        <v>49</v>
      </c>
      <c r="L5633" s="1">
        <v>-0.25</v>
      </c>
      <c r="M5633" s="1">
        <v>110</v>
      </c>
      <c r="N5633" s="6"/>
      <c r="O5633" s="6">
        <v>27.5</v>
      </c>
      <c r="P5633" s="6">
        <v>-479775.41</v>
      </c>
      <c r="R5633" s="31">
        <v>-27.5</v>
      </c>
      <c r="S5633" s="28">
        <v>44377</v>
      </c>
    </row>
    <row r="5634" spans="1:19" x14ac:dyDescent="0.2">
      <c r="A5634" s="29">
        <v>44880</v>
      </c>
      <c r="B5634" s="1" t="s">
        <v>200</v>
      </c>
      <c r="C5634" s="27">
        <v>44349</v>
      </c>
      <c r="D5634" s="1">
        <v>52825</v>
      </c>
      <c r="J5634" s="1" t="s">
        <v>0</v>
      </c>
      <c r="K5634" s="1" t="s">
        <v>49</v>
      </c>
      <c r="L5634" s="1">
        <v>-1</v>
      </c>
      <c r="M5634" s="1">
        <v>-61.3</v>
      </c>
      <c r="N5634" s="6">
        <v>61.3</v>
      </c>
      <c r="O5634" s="6"/>
      <c r="P5634" s="6">
        <v>-480180.11</v>
      </c>
      <c r="R5634" s="31">
        <v>61.3</v>
      </c>
      <c r="S5634" s="28">
        <v>44377</v>
      </c>
    </row>
    <row r="5635" spans="1:19" x14ac:dyDescent="0.2">
      <c r="A5635" s="29">
        <v>44988</v>
      </c>
      <c r="B5635" s="1" t="s">
        <v>200</v>
      </c>
      <c r="C5635" s="27">
        <v>44349</v>
      </c>
      <c r="D5635" s="1">
        <v>52898</v>
      </c>
      <c r="J5635" s="1" t="s">
        <v>0</v>
      </c>
      <c r="K5635" s="1" t="s">
        <v>49</v>
      </c>
      <c r="L5635" s="1">
        <v>-1</v>
      </c>
      <c r="M5635" s="1">
        <v>155</v>
      </c>
      <c r="N5635" s="6"/>
      <c r="O5635" s="6">
        <v>155</v>
      </c>
      <c r="P5635" s="6">
        <v>-480335.11</v>
      </c>
      <c r="R5635" s="31">
        <v>-155</v>
      </c>
      <c r="S5635" s="28">
        <v>44377</v>
      </c>
    </row>
    <row r="5636" spans="1:19" x14ac:dyDescent="0.2">
      <c r="A5636" s="29">
        <v>44988</v>
      </c>
      <c r="B5636" s="1" t="s">
        <v>200</v>
      </c>
      <c r="C5636" s="27">
        <v>44349</v>
      </c>
      <c r="D5636" s="1">
        <v>52898</v>
      </c>
      <c r="J5636" s="1" t="s">
        <v>0</v>
      </c>
      <c r="K5636" s="1" t="s">
        <v>49</v>
      </c>
      <c r="L5636" s="1">
        <v>-0.5</v>
      </c>
      <c r="M5636" s="1">
        <v>110</v>
      </c>
      <c r="N5636" s="6"/>
      <c r="O5636" s="6">
        <v>55</v>
      </c>
      <c r="P5636" s="6">
        <v>-480390.11</v>
      </c>
      <c r="R5636" s="31">
        <v>-55</v>
      </c>
      <c r="S5636" s="28">
        <v>44377</v>
      </c>
    </row>
    <row r="5637" spans="1:19" x14ac:dyDescent="0.2">
      <c r="A5637" s="29">
        <v>44988</v>
      </c>
      <c r="B5637" s="1" t="s">
        <v>200</v>
      </c>
      <c r="C5637" s="27">
        <v>44349</v>
      </c>
      <c r="D5637" s="1">
        <v>52898</v>
      </c>
      <c r="J5637" s="1" t="s">
        <v>0</v>
      </c>
      <c r="K5637" s="1" t="s">
        <v>49</v>
      </c>
      <c r="L5637" s="1">
        <v>-1</v>
      </c>
      <c r="M5637" s="1">
        <v>-21</v>
      </c>
      <c r="N5637" s="6">
        <v>21</v>
      </c>
      <c r="O5637" s="6"/>
      <c r="P5637" s="6">
        <v>-480369.11</v>
      </c>
      <c r="R5637" s="31">
        <v>21</v>
      </c>
      <c r="S5637" s="28">
        <v>44377</v>
      </c>
    </row>
    <row r="5638" spans="1:19" x14ac:dyDescent="0.2">
      <c r="A5638" s="29">
        <v>45015</v>
      </c>
      <c r="B5638" s="1" t="s">
        <v>200</v>
      </c>
      <c r="C5638" s="27">
        <v>44349</v>
      </c>
      <c r="D5638" s="1">
        <v>52900</v>
      </c>
      <c r="J5638" s="1" t="s">
        <v>0</v>
      </c>
      <c r="K5638" s="1" t="s">
        <v>49</v>
      </c>
      <c r="L5638" s="1">
        <v>-1</v>
      </c>
      <c r="M5638" s="1">
        <v>155</v>
      </c>
      <c r="N5638" s="6"/>
      <c r="O5638" s="6">
        <v>155</v>
      </c>
      <c r="P5638" s="6">
        <v>-480524.11</v>
      </c>
      <c r="R5638" s="31">
        <v>-155</v>
      </c>
      <c r="S5638" s="28">
        <v>44377</v>
      </c>
    </row>
    <row r="5639" spans="1:19" x14ac:dyDescent="0.2">
      <c r="A5639" s="29">
        <v>45017</v>
      </c>
      <c r="B5639" s="1" t="s">
        <v>200</v>
      </c>
      <c r="C5639" s="27">
        <v>44349</v>
      </c>
      <c r="D5639" s="1">
        <v>52901</v>
      </c>
      <c r="J5639" s="1" t="s">
        <v>0</v>
      </c>
      <c r="K5639" s="1" t="s">
        <v>49</v>
      </c>
      <c r="L5639" s="1">
        <v>-0.25</v>
      </c>
      <c r="M5639" s="1">
        <v>110</v>
      </c>
      <c r="N5639" s="6"/>
      <c r="O5639" s="6">
        <v>27.5</v>
      </c>
      <c r="P5639" s="6">
        <v>-480551.61</v>
      </c>
      <c r="R5639" s="31">
        <v>-27.5</v>
      </c>
      <c r="S5639" s="28">
        <v>44377</v>
      </c>
    </row>
    <row r="5640" spans="1:19" x14ac:dyDescent="0.2">
      <c r="A5640" s="29">
        <v>45018</v>
      </c>
      <c r="B5640" s="1" t="s">
        <v>200</v>
      </c>
      <c r="C5640" s="27">
        <v>44349</v>
      </c>
      <c r="D5640" s="1">
        <v>52902</v>
      </c>
      <c r="J5640" s="1" t="s">
        <v>0</v>
      </c>
      <c r="K5640" s="1" t="s">
        <v>49</v>
      </c>
      <c r="L5640" s="1">
        <v>-2</v>
      </c>
      <c r="M5640" s="1">
        <v>88</v>
      </c>
      <c r="N5640" s="6"/>
      <c r="O5640" s="6">
        <v>176</v>
      </c>
      <c r="P5640" s="6">
        <v>-480851.61</v>
      </c>
      <c r="R5640" s="31">
        <v>-176</v>
      </c>
      <c r="S5640" s="28">
        <v>44377</v>
      </c>
    </row>
    <row r="5641" spans="1:19" x14ac:dyDescent="0.2">
      <c r="A5641" s="29">
        <v>45018</v>
      </c>
      <c r="B5641" s="1" t="s">
        <v>200</v>
      </c>
      <c r="C5641" s="27">
        <v>44349</v>
      </c>
      <c r="D5641" s="1">
        <v>52902</v>
      </c>
      <c r="J5641" s="1" t="s">
        <v>0</v>
      </c>
      <c r="K5641" s="1" t="s">
        <v>49</v>
      </c>
      <c r="L5641" s="1">
        <v>-1</v>
      </c>
      <c r="M5641" s="1">
        <v>124</v>
      </c>
      <c r="N5641" s="6"/>
      <c r="O5641" s="6">
        <v>124</v>
      </c>
      <c r="P5641" s="6">
        <v>-480675.61</v>
      </c>
      <c r="R5641" s="31">
        <v>-124</v>
      </c>
      <c r="S5641" s="28">
        <v>44377</v>
      </c>
    </row>
    <row r="5642" spans="1:19" x14ac:dyDescent="0.2">
      <c r="A5642" s="29">
        <v>44849</v>
      </c>
      <c r="B5642" s="1" t="s">
        <v>200</v>
      </c>
      <c r="C5642" s="27">
        <v>44350</v>
      </c>
      <c r="D5642" s="1">
        <v>52814</v>
      </c>
      <c r="J5642" s="1" t="s">
        <v>0</v>
      </c>
      <c r="K5642" s="1" t="s">
        <v>49</v>
      </c>
      <c r="L5642" s="1">
        <v>-2</v>
      </c>
      <c r="M5642" s="1">
        <v>88</v>
      </c>
      <c r="N5642" s="6"/>
      <c r="O5642" s="6">
        <v>176</v>
      </c>
      <c r="P5642" s="6">
        <v>-481027.61</v>
      </c>
      <c r="R5642" s="31">
        <v>-176</v>
      </c>
      <c r="S5642" s="28">
        <v>44377</v>
      </c>
    </row>
    <row r="5643" spans="1:19" x14ac:dyDescent="0.2">
      <c r="A5643" s="29">
        <v>44849</v>
      </c>
      <c r="B5643" s="1" t="s">
        <v>200</v>
      </c>
      <c r="C5643" s="27">
        <v>44350</v>
      </c>
      <c r="D5643" s="1">
        <v>52814</v>
      </c>
      <c r="J5643" s="1" t="s">
        <v>0</v>
      </c>
      <c r="K5643" s="1" t="s">
        <v>49</v>
      </c>
      <c r="L5643" s="1">
        <v>-1.75</v>
      </c>
      <c r="M5643" s="1">
        <v>88</v>
      </c>
      <c r="N5643" s="6"/>
      <c r="O5643" s="6">
        <v>154</v>
      </c>
      <c r="P5643" s="6">
        <v>-481305.61</v>
      </c>
      <c r="R5643" s="31">
        <v>-154</v>
      </c>
      <c r="S5643" s="28">
        <v>44377</v>
      </c>
    </row>
    <row r="5644" spans="1:19" x14ac:dyDescent="0.2">
      <c r="A5644" s="29">
        <v>44849</v>
      </c>
      <c r="B5644" s="1" t="s">
        <v>200</v>
      </c>
      <c r="C5644" s="27">
        <v>44350</v>
      </c>
      <c r="D5644" s="1">
        <v>52814</v>
      </c>
      <c r="J5644" s="1" t="s">
        <v>0</v>
      </c>
      <c r="K5644" s="1" t="s">
        <v>49</v>
      </c>
      <c r="L5644" s="1">
        <v>-1</v>
      </c>
      <c r="M5644" s="1">
        <v>124</v>
      </c>
      <c r="N5644" s="6"/>
      <c r="O5644" s="6">
        <v>124</v>
      </c>
      <c r="P5644" s="6">
        <v>-481151.61</v>
      </c>
      <c r="R5644" s="31">
        <v>-124</v>
      </c>
      <c r="S5644" s="28">
        <v>44377</v>
      </c>
    </row>
    <row r="5645" spans="1:19" x14ac:dyDescent="0.2">
      <c r="A5645" s="29">
        <v>44849</v>
      </c>
      <c r="B5645" s="1" t="s">
        <v>200</v>
      </c>
      <c r="C5645" s="27">
        <v>44350</v>
      </c>
      <c r="D5645" s="1">
        <v>52814</v>
      </c>
      <c r="J5645" s="1" t="s">
        <v>0</v>
      </c>
      <c r="K5645" s="1" t="s">
        <v>49</v>
      </c>
      <c r="L5645" s="1">
        <v>-1.25</v>
      </c>
      <c r="M5645" s="1">
        <v>88</v>
      </c>
      <c r="N5645" s="6"/>
      <c r="O5645" s="6">
        <v>110</v>
      </c>
      <c r="P5645" s="6">
        <v>-481599.86</v>
      </c>
      <c r="R5645" s="31">
        <v>-110</v>
      </c>
      <c r="S5645" s="28">
        <v>44377</v>
      </c>
    </row>
    <row r="5646" spans="1:19" x14ac:dyDescent="0.2">
      <c r="A5646" s="29">
        <v>44849</v>
      </c>
      <c r="B5646" s="1" t="s">
        <v>200</v>
      </c>
      <c r="C5646" s="27">
        <v>44350</v>
      </c>
      <c r="D5646" s="1">
        <v>52814</v>
      </c>
      <c r="J5646" s="1" t="s">
        <v>0</v>
      </c>
      <c r="K5646" s="1" t="s">
        <v>49</v>
      </c>
      <c r="L5646" s="1">
        <v>-1.25</v>
      </c>
      <c r="M5646" s="1">
        <v>88</v>
      </c>
      <c r="N5646" s="6"/>
      <c r="O5646" s="6">
        <v>110</v>
      </c>
      <c r="P5646" s="6">
        <v>-483907.86</v>
      </c>
      <c r="R5646" s="31">
        <v>-110</v>
      </c>
      <c r="S5646" s="28">
        <v>44377</v>
      </c>
    </row>
    <row r="5647" spans="1:19" x14ac:dyDescent="0.2">
      <c r="A5647" s="29">
        <v>44849</v>
      </c>
      <c r="B5647" s="1" t="s">
        <v>200</v>
      </c>
      <c r="C5647" s="27">
        <v>44350</v>
      </c>
      <c r="D5647" s="1">
        <v>52814</v>
      </c>
      <c r="J5647" s="1" t="s">
        <v>0</v>
      </c>
      <c r="K5647" s="1" t="s">
        <v>49</v>
      </c>
      <c r="L5647" s="1">
        <v>-1</v>
      </c>
      <c r="M5647" s="1">
        <v>98</v>
      </c>
      <c r="N5647" s="6"/>
      <c r="O5647" s="6">
        <v>98</v>
      </c>
      <c r="P5647" s="6">
        <v>-481697.86</v>
      </c>
      <c r="R5647" s="31">
        <v>-98</v>
      </c>
      <c r="S5647" s="28">
        <v>44377</v>
      </c>
    </row>
    <row r="5648" spans="1:19" x14ac:dyDescent="0.2">
      <c r="A5648" s="29">
        <v>44849</v>
      </c>
      <c r="B5648" s="1" t="s">
        <v>200</v>
      </c>
      <c r="C5648" s="27">
        <v>44350</v>
      </c>
      <c r="D5648" s="1">
        <v>52814</v>
      </c>
      <c r="J5648" s="1" t="s">
        <v>0</v>
      </c>
      <c r="K5648" s="1" t="s">
        <v>49</v>
      </c>
      <c r="L5648" s="1">
        <v>-1</v>
      </c>
      <c r="M5648" s="1">
        <v>88</v>
      </c>
      <c r="N5648" s="6"/>
      <c r="O5648" s="6">
        <v>88</v>
      </c>
      <c r="P5648" s="6">
        <v>-483797.86</v>
      </c>
      <c r="R5648" s="31">
        <v>-88</v>
      </c>
      <c r="S5648" s="28">
        <v>44377</v>
      </c>
    </row>
    <row r="5649" spans="1:19" x14ac:dyDescent="0.2">
      <c r="A5649" s="29">
        <v>44849</v>
      </c>
      <c r="B5649" s="1" t="s">
        <v>200</v>
      </c>
      <c r="C5649" s="27">
        <v>44350</v>
      </c>
      <c r="D5649" s="1">
        <v>52814</v>
      </c>
      <c r="J5649" s="1" t="s">
        <v>0</v>
      </c>
      <c r="K5649" s="1" t="s">
        <v>49</v>
      </c>
      <c r="L5649" s="1">
        <v>-1</v>
      </c>
      <c r="M5649" s="1">
        <v>88</v>
      </c>
      <c r="N5649" s="6"/>
      <c r="O5649" s="6">
        <v>88</v>
      </c>
      <c r="P5649" s="6">
        <v>-485416.36</v>
      </c>
      <c r="R5649" s="31">
        <v>-88</v>
      </c>
      <c r="S5649" s="28">
        <v>44377</v>
      </c>
    </row>
    <row r="5650" spans="1:19" x14ac:dyDescent="0.2">
      <c r="A5650" s="29">
        <v>44849</v>
      </c>
      <c r="B5650" s="1" t="s">
        <v>200</v>
      </c>
      <c r="C5650" s="27">
        <v>44350</v>
      </c>
      <c r="D5650" s="1">
        <v>52814</v>
      </c>
      <c r="J5650" s="1" t="s">
        <v>0</v>
      </c>
      <c r="K5650" s="1" t="s">
        <v>49</v>
      </c>
      <c r="L5650" s="1">
        <v>-0.75</v>
      </c>
      <c r="M5650" s="1">
        <v>88</v>
      </c>
      <c r="N5650" s="6"/>
      <c r="O5650" s="6">
        <v>66</v>
      </c>
      <c r="P5650" s="6">
        <v>-481489.86</v>
      </c>
      <c r="R5650" s="31">
        <v>-66</v>
      </c>
      <c r="S5650" s="28">
        <v>44377</v>
      </c>
    </row>
    <row r="5651" spans="1:19" x14ac:dyDescent="0.2">
      <c r="A5651" s="29">
        <v>44849</v>
      </c>
      <c r="B5651" s="1" t="s">
        <v>200</v>
      </c>
      <c r="C5651" s="27">
        <v>44350</v>
      </c>
      <c r="D5651" s="1">
        <v>52814</v>
      </c>
      <c r="J5651" s="1" t="s">
        <v>0</v>
      </c>
      <c r="K5651" s="1" t="s">
        <v>49</v>
      </c>
      <c r="L5651" s="1">
        <v>-0.5</v>
      </c>
      <c r="M5651" s="1">
        <v>88</v>
      </c>
      <c r="N5651" s="6"/>
      <c r="O5651" s="6">
        <v>44</v>
      </c>
      <c r="P5651" s="6">
        <v>-481349.61</v>
      </c>
      <c r="R5651" s="31">
        <v>-44</v>
      </c>
      <c r="S5651" s="28">
        <v>44377</v>
      </c>
    </row>
    <row r="5652" spans="1:19" x14ac:dyDescent="0.2">
      <c r="A5652" s="29">
        <v>44849</v>
      </c>
      <c r="B5652" s="1" t="s">
        <v>200</v>
      </c>
      <c r="C5652" s="27">
        <v>44350</v>
      </c>
      <c r="D5652" s="1">
        <v>52814</v>
      </c>
      <c r="J5652" s="1" t="s">
        <v>0</v>
      </c>
      <c r="K5652" s="1" t="s">
        <v>49</v>
      </c>
      <c r="L5652" s="1">
        <v>-0.5</v>
      </c>
      <c r="M5652" s="1">
        <v>88</v>
      </c>
      <c r="N5652" s="6"/>
      <c r="O5652" s="6">
        <v>44</v>
      </c>
      <c r="P5652" s="6">
        <v>-485328.36</v>
      </c>
      <c r="R5652" s="31">
        <v>-44</v>
      </c>
      <c r="S5652" s="28">
        <v>44377</v>
      </c>
    </row>
    <row r="5653" spans="1:19" x14ac:dyDescent="0.2">
      <c r="A5653" s="29">
        <v>44876</v>
      </c>
      <c r="B5653" s="1" t="s">
        <v>200</v>
      </c>
      <c r="C5653" s="27">
        <v>44350</v>
      </c>
      <c r="D5653" s="1">
        <v>52821</v>
      </c>
      <c r="J5653" s="1" t="s">
        <v>0</v>
      </c>
      <c r="K5653" s="1" t="s">
        <v>49</v>
      </c>
      <c r="L5653" s="1">
        <v>-0.75</v>
      </c>
      <c r="M5653" s="1">
        <v>99</v>
      </c>
      <c r="N5653" s="6"/>
      <c r="O5653" s="6">
        <v>74.25</v>
      </c>
      <c r="P5653" s="6">
        <v>-481423.86</v>
      </c>
      <c r="R5653" s="31">
        <v>-74.25</v>
      </c>
      <c r="S5653" s="28">
        <v>44377</v>
      </c>
    </row>
    <row r="5654" spans="1:19" x14ac:dyDescent="0.2">
      <c r="A5654" s="29">
        <v>44876</v>
      </c>
      <c r="B5654" s="1" t="s">
        <v>200</v>
      </c>
      <c r="C5654" s="27">
        <v>44350</v>
      </c>
      <c r="D5654" s="1">
        <v>52821</v>
      </c>
      <c r="J5654" s="1" t="s">
        <v>0</v>
      </c>
      <c r="K5654" s="1" t="s">
        <v>49</v>
      </c>
      <c r="L5654" s="1">
        <v>-0.5</v>
      </c>
      <c r="M5654" s="1">
        <v>99</v>
      </c>
      <c r="N5654" s="6"/>
      <c r="O5654" s="6">
        <v>49.5</v>
      </c>
      <c r="P5654" s="6">
        <v>-485284.36</v>
      </c>
      <c r="R5654" s="31">
        <v>-49.5</v>
      </c>
      <c r="S5654" s="28">
        <v>44377</v>
      </c>
    </row>
    <row r="5655" spans="1:19" x14ac:dyDescent="0.2">
      <c r="A5655" s="29">
        <v>44922</v>
      </c>
      <c r="B5655" s="1" t="s">
        <v>200</v>
      </c>
      <c r="C5655" s="27">
        <v>44350</v>
      </c>
      <c r="D5655" s="1">
        <v>52841</v>
      </c>
      <c r="J5655" s="1" t="s">
        <v>0</v>
      </c>
      <c r="K5655" s="1" t="s">
        <v>49</v>
      </c>
      <c r="L5655" s="1">
        <v>-2</v>
      </c>
      <c r="M5655" s="1">
        <v>392</v>
      </c>
      <c r="N5655" s="6"/>
      <c r="O5655" s="6">
        <v>784</v>
      </c>
      <c r="P5655" s="6">
        <v>-482481.86</v>
      </c>
      <c r="R5655" s="31">
        <v>-784</v>
      </c>
      <c r="S5655" s="28">
        <v>44377</v>
      </c>
    </row>
    <row r="5656" spans="1:19" x14ac:dyDescent="0.2">
      <c r="A5656" s="29">
        <v>44922</v>
      </c>
      <c r="B5656" s="1" t="s">
        <v>200</v>
      </c>
      <c r="C5656" s="27">
        <v>44350</v>
      </c>
      <c r="D5656" s="1">
        <v>52841</v>
      </c>
      <c r="J5656" s="1" t="s">
        <v>0</v>
      </c>
      <c r="K5656" s="1" t="s">
        <v>49</v>
      </c>
      <c r="L5656" s="1">
        <v>-5.75</v>
      </c>
      <c r="M5656" s="1">
        <v>88</v>
      </c>
      <c r="N5656" s="6"/>
      <c r="O5656" s="6">
        <v>506</v>
      </c>
      <c r="P5656" s="6">
        <v>-488984.36</v>
      </c>
      <c r="R5656" s="31">
        <v>-506</v>
      </c>
      <c r="S5656" s="28">
        <v>44377</v>
      </c>
    </row>
    <row r="5657" spans="1:19" x14ac:dyDescent="0.2">
      <c r="A5657" s="29">
        <v>44922</v>
      </c>
      <c r="B5657" s="1" t="s">
        <v>200</v>
      </c>
      <c r="C5657" s="27">
        <v>44350</v>
      </c>
      <c r="D5657" s="1">
        <v>52841</v>
      </c>
      <c r="J5657" s="1" t="s">
        <v>0</v>
      </c>
      <c r="K5657" s="1" t="s">
        <v>49</v>
      </c>
      <c r="L5657" s="1">
        <v>-3</v>
      </c>
      <c r="M5657" s="1">
        <v>88</v>
      </c>
      <c r="N5657" s="6"/>
      <c r="O5657" s="6">
        <v>264</v>
      </c>
      <c r="P5657" s="6">
        <v>-489460.36</v>
      </c>
      <c r="R5657" s="31">
        <v>-264</v>
      </c>
      <c r="S5657" s="28">
        <v>44377</v>
      </c>
    </row>
    <row r="5658" spans="1:19" x14ac:dyDescent="0.2">
      <c r="A5658" s="29">
        <v>44922</v>
      </c>
      <c r="B5658" s="1" t="s">
        <v>200</v>
      </c>
      <c r="C5658" s="27">
        <v>44350</v>
      </c>
      <c r="D5658" s="1">
        <v>52841</v>
      </c>
      <c r="J5658" s="1" t="s">
        <v>0</v>
      </c>
      <c r="K5658" s="1" t="s">
        <v>49</v>
      </c>
      <c r="L5658" s="1">
        <v>-1</v>
      </c>
      <c r="M5658" s="1">
        <v>198</v>
      </c>
      <c r="N5658" s="6"/>
      <c r="O5658" s="6">
        <v>198</v>
      </c>
      <c r="P5658" s="6">
        <v>-489658.36</v>
      </c>
      <c r="R5658" s="31">
        <v>-198</v>
      </c>
      <c r="S5658" s="28">
        <v>44377</v>
      </c>
    </row>
    <row r="5659" spans="1:19" x14ac:dyDescent="0.2">
      <c r="A5659" s="29">
        <v>44922</v>
      </c>
      <c r="B5659" s="1" t="s">
        <v>200</v>
      </c>
      <c r="C5659" s="27">
        <v>44350</v>
      </c>
      <c r="D5659" s="1">
        <v>52841</v>
      </c>
      <c r="J5659" s="1" t="s">
        <v>0</v>
      </c>
      <c r="K5659" s="1" t="s">
        <v>49</v>
      </c>
      <c r="L5659" s="1">
        <v>-1.5</v>
      </c>
      <c r="M5659" s="1">
        <v>88</v>
      </c>
      <c r="N5659" s="6"/>
      <c r="O5659" s="6">
        <v>132</v>
      </c>
      <c r="P5659" s="6">
        <v>-487856.36</v>
      </c>
      <c r="R5659" s="31">
        <v>-132</v>
      </c>
      <c r="S5659" s="28">
        <v>44377</v>
      </c>
    </row>
    <row r="5660" spans="1:19" x14ac:dyDescent="0.2">
      <c r="A5660" s="29">
        <v>44922</v>
      </c>
      <c r="B5660" s="1" t="s">
        <v>200</v>
      </c>
      <c r="C5660" s="27">
        <v>44350</v>
      </c>
      <c r="D5660" s="1">
        <v>52841</v>
      </c>
      <c r="J5660" s="1" t="s">
        <v>0</v>
      </c>
      <c r="K5660" s="1" t="s">
        <v>49</v>
      </c>
      <c r="L5660" s="1">
        <v>-1.5</v>
      </c>
      <c r="M5660" s="1">
        <v>88</v>
      </c>
      <c r="N5660" s="6"/>
      <c r="O5660" s="6">
        <v>132</v>
      </c>
      <c r="P5660" s="6">
        <v>-487988.36</v>
      </c>
      <c r="R5660" s="31">
        <v>-132</v>
      </c>
      <c r="S5660" s="28">
        <v>44377</v>
      </c>
    </row>
    <row r="5661" spans="1:19" x14ac:dyDescent="0.2">
      <c r="A5661" s="29">
        <v>44922</v>
      </c>
      <c r="B5661" s="1" t="s">
        <v>200</v>
      </c>
      <c r="C5661" s="27">
        <v>44350</v>
      </c>
      <c r="D5661" s="1">
        <v>52841</v>
      </c>
      <c r="J5661" s="1" t="s">
        <v>0</v>
      </c>
      <c r="K5661" s="1" t="s">
        <v>49</v>
      </c>
      <c r="L5661" s="1">
        <v>-1.5</v>
      </c>
      <c r="M5661" s="1">
        <v>88</v>
      </c>
      <c r="N5661" s="6"/>
      <c r="O5661" s="6">
        <v>132</v>
      </c>
      <c r="P5661" s="6">
        <v>-488354.36</v>
      </c>
      <c r="R5661" s="31">
        <v>-132</v>
      </c>
      <c r="S5661" s="28">
        <v>44377</v>
      </c>
    </row>
    <row r="5662" spans="1:19" x14ac:dyDescent="0.2">
      <c r="A5662" s="29">
        <v>44922</v>
      </c>
      <c r="B5662" s="1" t="s">
        <v>200</v>
      </c>
      <c r="C5662" s="27">
        <v>44350</v>
      </c>
      <c r="D5662" s="1">
        <v>52841</v>
      </c>
      <c r="J5662" s="1" t="s">
        <v>0</v>
      </c>
      <c r="K5662" s="1" t="s">
        <v>49</v>
      </c>
      <c r="L5662" s="1">
        <v>-1</v>
      </c>
      <c r="M5662" s="1">
        <v>124</v>
      </c>
      <c r="N5662" s="6"/>
      <c r="O5662" s="6">
        <v>124</v>
      </c>
      <c r="P5662" s="6">
        <v>-487680.36</v>
      </c>
      <c r="R5662" s="31">
        <v>-124</v>
      </c>
      <c r="S5662" s="28">
        <v>44377</v>
      </c>
    </row>
    <row r="5663" spans="1:19" x14ac:dyDescent="0.2">
      <c r="A5663" s="29">
        <v>44922</v>
      </c>
      <c r="B5663" s="1" t="s">
        <v>200</v>
      </c>
      <c r="C5663" s="27">
        <v>44350</v>
      </c>
      <c r="D5663" s="1">
        <v>52841</v>
      </c>
      <c r="J5663" s="1" t="s">
        <v>0</v>
      </c>
      <c r="K5663" s="1" t="s">
        <v>49</v>
      </c>
      <c r="L5663" s="1">
        <v>-1</v>
      </c>
      <c r="M5663" s="1">
        <v>124</v>
      </c>
      <c r="N5663" s="6"/>
      <c r="O5663" s="6">
        <v>124</v>
      </c>
      <c r="P5663" s="6">
        <v>-488222.36</v>
      </c>
      <c r="R5663" s="31">
        <v>-124</v>
      </c>
      <c r="S5663" s="28">
        <v>44377</v>
      </c>
    </row>
    <row r="5664" spans="1:19" x14ac:dyDescent="0.2">
      <c r="A5664" s="29">
        <v>44922</v>
      </c>
      <c r="B5664" s="1" t="s">
        <v>200</v>
      </c>
      <c r="C5664" s="27">
        <v>44350</v>
      </c>
      <c r="D5664" s="1">
        <v>52841</v>
      </c>
      <c r="J5664" s="1" t="s">
        <v>0</v>
      </c>
      <c r="K5664" s="1" t="s">
        <v>49</v>
      </c>
      <c r="L5664" s="1">
        <v>-1</v>
      </c>
      <c r="M5664" s="1">
        <v>124</v>
      </c>
      <c r="N5664" s="6"/>
      <c r="O5664" s="6">
        <v>124</v>
      </c>
      <c r="P5664" s="6">
        <v>-488478.36</v>
      </c>
      <c r="R5664" s="31">
        <v>-124</v>
      </c>
      <c r="S5664" s="28">
        <v>44377</v>
      </c>
    </row>
    <row r="5665" spans="1:19" x14ac:dyDescent="0.2">
      <c r="A5665" s="29">
        <v>44922</v>
      </c>
      <c r="B5665" s="1" t="s">
        <v>200</v>
      </c>
      <c r="C5665" s="27">
        <v>44350</v>
      </c>
      <c r="D5665" s="1">
        <v>52841</v>
      </c>
      <c r="J5665" s="1" t="s">
        <v>0</v>
      </c>
      <c r="K5665" s="1" t="s">
        <v>49</v>
      </c>
      <c r="L5665" s="1">
        <v>-1</v>
      </c>
      <c r="M5665" s="1">
        <v>124</v>
      </c>
      <c r="N5665" s="6"/>
      <c r="O5665" s="6">
        <v>124</v>
      </c>
      <c r="P5665" s="6">
        <v>-489196.36</v>
      </c>
      <c r="R5665" s="31">
        <v>-124</v>
      </c>
      <c r="S5665" s="28">
        <v>44377</v>
      </c>
    </row>
    <row r="5666" spans="1:19" x14ac:dyDescent="0.2">
      <c r="A5666" s="29">
        <v>44922</v>
      </c>
      <c r="B5666" s="1" t="s">
        <v>200</v>
      </c>
      <c r="C5666" s="27">
        <v>44350</v>
      </c>
      <c r="D5666" s="1">
        <v>52841</v>
      </c>
      <c r="J5666" s="1" t="s">
        <v>0</v>
      </c>
      <c r="K5666" s="1" t="s">
        <v>49</v>
      </c>
      <c r="L5666" s="1">
        <v>-1</v>
      </c>
      <c r="M5666" s="1">
        <v>124</v>
      </c>
      <c r="N5666" s="6"/>
      <c r="O5666" s="6">
        <v>124</v>
      </c>
      <c r="P5666" s="6">
        <v>-489914.36</v>
      </c>
      <c r="R5666" s="31">
        <v>-124</v>
      </c>
      <c r="S5666" s="28">
        <v>44377</v>
      </c>
    </row>
    <row r="5667" spans="1:19" x14ac:dyDescent="0.2">
      <c r="A5667" s="29">
        <v>44922</v>
      </c>
      <c r="B5667" s="1" t="s">
        <v>200</v>
      </c>
      <c r="C5667" s="27">
        <v>44350</v>
      </c>
      <c r="D5667" s="1">
        <v>52841</v>
      </c>
      <c r="J5667" s="1" t="s">
        <v>0</v>
      </c>
      <c r="K5667" s="1" t="s">
        <v>49</v>
      </c>
      <c r="L5667" s="1">
        <v>-1.25</v>
      </c>
      <c r="M5667" s="1">
        <v>88</v>
      </c>
      <c r="N5667" s="6"/>
      <c r="O5667" s="6">
        <v>110</v>
      </c>
      <c r="P5667" s="6">
        <v>-490024.36</v>
      </c>
      <c r="R5667" s="31">
        <v>-110</v>
      </c>
      <c r="S5667" s="28">
        <v>44377</v>
      </c>
    </row>
    <row r="5668" spans="1:19" x14ac:dyDescent="0.2">
      <c r="A5668" s="29">
        <v>44922</v>
      </c>
      <c r="B5668" s="1" t="s">
        <v>200</v>
      </c>
      <c r="C5668" s="27">
        <v>44350</v>
      </c>
      <c r="D5668" s="1">
        <v>52841</v>
      </c>
      <c r="J5668" s="1" t="s">
        <v>0</v>
      </c>
      <c r="K5668" s="1" t="s">
        <v>49</v>
      </c>
      <c r="L5668" s="1">
        <v>-1</v>
      </c>
      <c r="M5668" s="1">
        <v>88</v>
      </c>
      <c r="N5668" s="6"/>
      <c r="O5668" s="6">
        <v>88</v>
      </c>
      <c r="P5668" s="6">
        <v>-489746.36</v>
      </c>
      <c r="R5668" s="31">
        <v>-88</v>
      </c>
      <c r="S5668" s="28">
        <v>44377</v>
      </c>
    </row>
    <row r="5669" spans="1:19" x14ac:dyDescent="0.2">
      <c r="A5669" s="29">
        <v>44922</v>
      </c>
      <c r="B5669" s="1" t="s">
        <v>200</v>
      </c>
      <c r="C5669" s="27">
        <v>44350</v>
      </c>
      <c r="D5669" s="1">
        <v>52841</v>
      </c>
      <c r="J5669" s="1" t="s">
        <v>0</v>
      </c>
      <c r="K5669" s="1" t="s">
        <v>49</v>
      </c>
      <c r="L5669" s="1">
        <v>-0.75</v>
      </c>
      <c r="M5669" s="1">
        <v>88</v>
      </c>
      <c r="N5669" s="6"/>
      <c r="O5669" s="6">
        <v>66</v>
      </c>
      <c r="P5669" s="6">
        <v>-488054.36</v>
      </c>
      <c r="R5669" s="31">
        <v>-66</v>
      </c>
      <c r="S5669" s="28">
        <v>44377</v>
      </c>
    </row>
    <row r="5670" spans="1:19" x14ac:dyDescent="0.2">
      <c r="A5670" s="29">
        <v>44922</v>
      </c>
      <c r="B5670" s="1" t="s">
        <v>200</v>
      </c>
      <c r="C5670" s="27">
        <v>44350</v>
      </c>
      <c r="D5670" s="1">
        <v>52841</v>
      </c>
      <c r="J5670" s="1" t="s">
        <v>0</v>
      </c>
      <c r="K5670" s="1" t="s">
        <v>49</v>
      </c>
      <c r="L5670" s="1">
        <v>-0.5</v>
      </c>
      <c r="M5670" s="1">
        <v>88</v>
      </c>
      <c r="N5670" s="6"/>
      <c r="O5670" s="6">
        <v>44</v>
      </c>
      <c r="P5670" s="6">
        <v>-487724.36</v>
      </c>
      <c r="R5670" s="31">
        <v>-44</v>
      </c>
      <c r="S5670" s="28">
        <v>44377</v>
      </c>
    </row>
    <row r="5671" spans="1:19" x14ac:dyDescent="0.2">
      <c r="A5671" s="29">
        <v>44922</v>
      </c>
      <c r="B5671" s="1" t="s">
        <v>200</v>
      </c>
      <c r="C5671" s="27">
        <v>44350</v>
      </c>
      <c r="D5671" s="1">
        <v>52841</v>
      </c>
      <c r="J5671" s="1" t="s">
        <v>0</v>
      </c>
      <c r="K5671" s="1" t="s">
        <v>49</v>
      </c>
      <c r="L5671" s="1">
        <v>-0.5</v>
      </c>
      <c r="M5671" s="1">
        <v>88</v>
      </c>
      <c r="N5671" s="6"/>
      <c r="O5671" s="6">
        <v>44</v>
      </c>
      <c r="P5671" s="6">
        <v>-488098.36</v>
      </c>
      <c r="R5671" s="31">
        <v>-44</v>
      </c>
      <c r="S5671" s="28">
        <v>44377</v>
      </c>
    </row>
    <row r="5672" spans="1:19" x14ac:dyDescent="0.2">
      <c r="A5672" s="29">
        <v>44922</v>
      </c>
      <c r="B5672" s="1" t="s">
        <v>200</v>
      </c>
      <c r="C5672" s="27">
        <v>44350</v>
      </c>
      <c r="D5672" s="1">
        <v>52841</v>
      </c>
      <c r="J5672" s="1" t="s">
        <v>0</v>
      </c>
      <c r="K5672" s="1" t="s">
        <v>49</v>
      </c>
      <c r="L5672" s="1">
        <v>-0.5</v>
      </c>
      <c r="M5672" s="1">
        <v>88</v>
      </c>
      <c r="N5672" s="6"/>
      <c r="O5672" s="6">
        <v>44</v>
      </c>
      <c r="P5672" s="6">
        <v>-489028.36</v>
      </c>
      <c r="R5672" s="31">
        <v>-44</v>
      </c>
      <c r="S5672" s="28">
        <v>44377</v>
      </c>
    </row>
    <row r="5673" spans="1:19" x14ac:dyDescent="0.2">
      <c r="A5673" s="29">
        <v>44922</v>
      </c>
      <c r="B5673" s="1" t="s">
        <v>200</v>
      </c>
      <c r="C5673" s="27">
        <v>44350</v>
      </c>
      <c r="D5673" s="1">
        <v>52841</v>
      </c>
      <c r="J5673" s="1" t="s">
        <v>0</v>
      </c>
      <c r="K5673" s="1" t="s">
        <v>49</v>
      </c>
      <c r="L5673" s="1">
        <v>-0.5</v>
      </c>
      <c r="M5673" s="1">
        <v>88</v>
      </c>
      <c r="N5673" s="6"/>
      <c r="O5673" s="6">
        <v>44</v>
      </c>
      <c r="P5673" s="6">
        <v>-489072.36</v>
      </c>
      <c r="R5673" s="31">
        <v>-44</v>
      </c>
      <c r="S5673" s="28">
        <v>44377</v>
      </c>
    </row>
    <row r="5674" spans="1:19" x14ac:dyDescent="0.2">
      <c r="A5674" s="29">
        <v>44922</v>
      </c>
      <c r="B5674" s="1" t="s">
        <v>200</v>
      </c>
      <c r="C5674" s="27">
        <v>44350</v>
      </c>
      <c r="D5674" s="1">
        <v>52841</v>
      </c>
      <c r="J5674" s="1" t="s">
        <v>0</v>
      </c>
      <c r="K5674" s="1" t="s">
        <v>49</v>
      </c>
      <c r="L5674" s="1">
        <v>-0.5</v>
      </c>
      <c r="M5674" s="1">
        <v>88</v>
      </c>
      <c r="N5674" s="6"/>
      <c r="O5674" s="6">
        <v>44</v>
      </c>
      <c r="P5674" s="6">
        <v>-489790.36</v>
      </c>
      <c r="R5674" s="31">
        <v>-44</v>
      </c>
      <c r="S5674" s="28">
        <v>44377</v>
      </c>
    </row>
    <row r="5675" spans="1:19" x14ac:dyDescent="0.2">
      <c r="A5675" s="29">
        <v>44923</v>
      </c>
      <c r="B5675" s="1" t="s">
        <v>200</v>
      </c>
      <c r="C5675" s="27">
        <v>44350</v>
      </c>
      <c r="D5675" s="1">
        <v>52842</v>
      </c>
      <c r="J5675" s="1" t="s">
        <v>0</v>
      </c>
      <c r="K5675" s="1" t="s">
        <v>49</v>
      </c>
      <c r="L5675" s="1">
        <v>-4</v>
      </c>
      <c r="M5675" s="1">
        <v>88</v>
      </c>
      <c r="N5675" s="6"/>
      <c r="O5675" s="6">
        <v>352</v>
      </c>
      <c r="P5675" s="6">
        <v>-486916.36</v>
      </c>
      <c r="R5675" s="31">
        <v>-352</v>
      </c>
      <c r="S5675" s="28">
        <v>44377</v>
      </c>
    </row>
    <row r="5676" spans="1:19" x14ac:dyDescent="0.2">
      <c r="A5676" s="29">
        <v>44923</v>
      </c>
      <c r="B5676" s="1" t="s">
        <v>200</v>
      </c>
      <c r="C5676" s="27">
        <v>44350</v>
      </c>
      <c r="D5676" s="1">
        <v>52842</v>
      </c>
      <c r="J5676" s="1" t="s">
        <v>0</v>
      </c>
      <c r="K5676" s="1" t="s">
        <v>49</v>
      </c>
      <c r="L5676" s="1">
        <v>-3.75</v>
      </c>
      <c r="M5676" s="1">
        <v>88</v>
      </c>
      <c r="N5676" s="6"/>
      <c r="O5676" s="6">
        <v>330</v>
      </c>
      <c r="P5676" s="6">
        <v>-485958.36</v>
      </c>
      <c r="R5676" s="31">
        <v>-330</v>
      </c>
      <c r="S5676" s="28">
        <v>44377</v>
      </c>
    </row>
    <row r="5677" spans="1:19" x14ac:dyDescent="0.2">
      <c r="A5677" s="29">
        <v>44923</v>
      </c>
      <c r="B5677" s="1" t="s">
        <v>200</v>
      </c>
      <c r="C5677" s="27">
        <v>44350</v>
      </c>
      <c r="D5677" s="1">
        <v>52842</v>
      </c>
      <c r="J5677" s="1" t="s">
        <v>0</v>
      </c>
      <c r="K5677" s="1" t="s">
        <v>49</v>
      </c>
      <c r="L5677" s="1">
        <v>-1.75</v>
      </c>
      <c r="M5677" s="1">
        <v>88</v>
      </c>
      <c r="N5677" s="6"/>
      <c r="O5677" s="6">
        <v>154</v>
      </c>
      <c r="P5677" s="6">
        <v>-487326.36</v>
      </c>
      <c r="R5677" s="31">
        <v>-154</v>
      </c>
      <c r="S5677" s="28">
        <v>44377</v>
      </c>
    </row>
    <row r="5678" spans="1:19" x14ac:dyDescent="0.2">
      <c r="A5678" s="29">
        <v>44923</v>
      </c>
      <c r="B5678" s="1" t="s">
        <v>200</v>
      </c>
      <c r="C5678" s="27">
        <v>44350</v>
      </c>
      <c r="D5678" s="1">
        <v>52842</v>
      </c>
      <c r="J5678" s="1" t="s">
        <v>0</v>
      </c>
      <c r="K5678" s="1" t="s">
        <v>49</v>
      </c>
      <c r="L5678" s="1">
        <v>-1.5</v>
      </c>
      <c r="M5678" s="1">
        <v>88</v>
      </c>
      <c r="N5678" s="6"/>
      <c r="O5678" s="6">
        <v>132</v>
      </c>
      <c r="P5678" s="6">
        <v>-487172.36</v>
      </c>
      <c r="R5678" s="31">
        <v>-132</v>
      </c>
      <c r="S5678" s="28">
        <v>44377</v>
      </c>
    </row>
    <row r="5679" spans="1:19" x14ac:dyDescent="0.2">
      <c r="A5679" s="29">
        <v>44923</v>
      </c>
      <c r="B5679" s="1" t="s">
        <v>200</v>
      </c>
      <c r="C5679" s="27">
        <v>44350</v>
      </c>
      <c r="D5679" s="1">
        <v>52842</v>
      </c>
      <c r="J5679" s="1" t="s">
        <v>0</v>
      </c>
      <c r="K5679" s="1" t="s">
        <v>49</v>
      </c>
      <c r="L5679" s="1">
        <v>-1</v>
      </c>
      <c r="M5679" s="1">
        <v>124</v>
      </c>
      <c r="N5679" s="6"/>
      <c r="O5679" s="6">
        <v>124</v>
      </c>
      <c r="P5679" s="6">
        <v>-485584.36</v>
      </c>
      <c r="R5679" s="31">
        <v>-124</v>
      </c>
      <c r="S5679" s="28">
        <v>44377</v>
      </c>
    </row>
    <row r="5680" spans="1:19" x14ac:dyDescent="0.2">
      <c r="A5680" s="29">
        <v>44923</v>
      </c>
      <c r="B5680" s="1" t="s">
        <v>200</v>
      </c>
      <c r="C5680" s="27">
        <v>44350</v>
      </c>
      <c r="D5680" s="1">
        <v>52842</v>
      </c>
      <c r="J5680" s="1" t="s">
        <v>0</v>
      </c>
      <c r="K5680" s="1" t="s">
        <v>49</v>
      </c>
      <c r="L5680" s="1">
        <v>-1</v>
      </c>
      <c r="M5680" s="1">
        <v>124</v>
      </c>
      <c r="N5680" s="6"/>
      <c r="O5680" s="6">
        <v>124</v>
      </c>
      <c r="P5680" s="6">
        <v>-486082.36</v>
      </c>
      <c r="R5680" s="31">
        <v>-124</v>
      </c>
      <c r="S5680" s="28">
        <v>44377</v>
      </c>
    </row>
    <row r="5681" spans="1:19" x14ac:dyDescent="0.2">
      <c r="A5681" s="29">
        <v>44923</v>
      </c>
      <c r="B5681" s="1" t="s">
        <v>200</v>
      </c>
      <c r="C5681" s="27">
        <v>44350</v>
      </c>
      <c r="D5681" s="1">
        <v>52842</v>
      </c>
      <c r="J5681" s="1" t="s">
        <v>0</v>
      </c>
      <c r="K5681" s="1" t="s">
        <v>49</v>
      </c>
      <c r="L5681" s="1">
        <v>-1</v>
      </c>
      <c r="M5681" s="1">
        <v>124</v>
      </c>
      <c r="N5681" s="6"/>
      <c r="O5681" s="6">
        <v>124</v>
      </c>
      <c r="P5681" s="6">
        <v>-486206.36</v>
      </c>
      <c r="R5681" s="31">
        <v>-124</v>
      </c>
      <c r="S5681" s="28">
        <v>44377</v>
      </c>
    </row>
    <row r="5682" spans="1:19" x14ac:dyDescent="0.2">
      <c r="A5682" s="29">
        <v>44923</v>
      </c>
      <c r="B5682" s="1" t="s">
        <v>200</v>
      </c>
      <c r="C5682" s="27">
        <v>44350</v>
      </c>
      <c r="D5682" s="1">
        <v>52842</v>
      </c>
      <c r="J5682" s="1" t="s">
        <v>0</v>
      </c>
      <c r="K5682" s="1" t="s">
        <v>49</v>
      </c>
      <c r="L5682" s="1">
        <v>-1</v>
      </c>
      <c r="M5682" s="1">
        <v>124</v>
      </c>
      <c r="N5682" s="6"/>
      <c r="O5682" s="6">
        <v>124</v>
      </c>
      <c r="P5682" s="6">
        <v>-486374.36</v>
      </c>
      <c r="R5682" s="31">
        <v>-124</v>
      </c>
      <c r="S5682" s="28">
        <v>44377</v>
      </c>
    </row>
    <row r="5683" spans="1:19" x14ac:dyDescent="0.2">
      <c r="A5683" s="29">
        <v>44923</v>
      </c>
      <c r="B5683" s="1" t="s">
        <v>200</v>
      </c>
      <c r="C5683" s="27">
        <v>44350</v>
      </c>
      <c r="D5683" s="1">
        <v>52842</v>
      </c>
      <c r="J5683" s="1" t="s">
        <v>0</v>
      </c>
      <c r="K5683" s="1" t="s">
        <v>49</v>
      </c>
      <c r="L5683" s="1">
        <v>-1</v>
      </c>
      <c r="M5683" s="1">
        <v>124</v>
      </c>
      <c r="N5683" s="6"/>
      <c r="O5683" s="6">
        <v>124</v>
      </c>
      <c r="P5683" s="6">
        <v>-486564.36</v>
      </c>
      <c r="R5683" s="31">
        <v>-124</v>
      </c>
      <c r="S5683" s="28">
        <v>44377</v>
      </c>
    </row>
    <row r="5684" spans="1:19" x14ac:dyDescent="0.2">
      <c r="A5684" s="29">
        <v>44923</v>
      </c>
      <c r="B5684" s="1" t="s">
        <v>200</v>
      </c>
      <c r="C5684" s="27">
        <v>44350</v>
      </c>
      <c r="D5684" s="1">
        <v>52842</v>
      </c>
      <c r="J5684" s="1" t="s">
        <v>0</v>
      </c>
      <c r="K5684" s="1" t="s">
        <v>49</v>
      </c>
      <c r="L5684" s="1">
        <v>-1</v>
      </c>
      <c r="M5684" s="1">
        <v>124</v>
      </c>
      <c r="N5684" s="6"/>
      <c r="O5684" s="6">
        <v>124</v>
      </c>
      <c r="P5684" s="6">
        <v>-487040.36</v>
      </c>
      <c r="R5684" s="31">
        <v>-124</v>
      </c>
      <c r="S5684" s="28">
        <v>44377</v>
      </c>
    </row>
    <row r="5685" spans="1:19" x14ac:dyDescent="0.2">
      <c r="A5685" s="29">
        <v>44923</v>
      </c>
      <c r="B5685" s="1" t="s">
        <v>200</v>
      </c>
      <c r="C5685" s="27">
        <v>44350</v>
      </c>
      <c r="D5685" s="1">
        <v>52842</v>
      </c>
      <c r="J5685" s="1" t="s">
        <v>0</v>
      </c>
      <c r="K5685" s="1" t="s">
        <v>49</v>
      </c>
      <c r="L5685" s="1">
        <v>-1</v>
      </c>
      <c r="M5685" s="1">
        <v>124</v>
      </c>
      <c r="N5685" s="6"/>
      <c r="O5685" s="6">
        <v>124</v>
      </c>
      <c r="P5685" s="6">
        <v>-487450.36</v>
      </c>
      <c r="R5685" s="31">
        <v>-124</v>
      </c>
      <c r="S5685" s="28">
        <v>44377</v>
      </c>
    </row>
    <row r="5686" spans="1:19" x14ac:dyDescent="0.2">
      <c r="A5686" s="29">
        <v>44923</v>
      </c>
      <c r="B5686" s="1" t="s">
        <v>200</v>
      </c>
      <c r="C5686" s="27">
        <v>44350</v>
      </c>
      <c r="D5686" s="1">
        <v>52842</v>
      </c>
      <c r="J5686" s="1" t="s">
        <v>0</v>
      </c>
      <c r="K5686" s="1" t="s">
        <v>49</v>
      </c>
      <c r="L5686" s="1">
        <v>-1</v>
      </c>
      <c r="M5686" s="1">
        <v>88</v>
      </c>
      <c r="N5686" s="6"/>
      <c r="O5686" s="6">
        <v>88</v>
      </c>
      <c r="P5686" s="6">
        <v>-487538.36</v>
      </c>
      <c r="R5686" s="31">
        <v>-88</v>
      </c>
      <c r="S5686" s="28">
        <v>44377</v>
      </c>
    </row>
    <row r="5687" spans="1:19" x14ac:dyDescent="0.2">
      <c r="A5687" s="29">
        <v>44923</v>
      </c>
      <c r="B5687" s="1" t="s">
        <v>200</v>
      </c>
      <c r="C5687" s="27">
        <v>44350</v>
      </c>
      <c r="D5687" s="1">
        <v>52842</v>
      </c>
      <c r="J5687" s="1" t="s">
        <v>0</v>
      </c>
      <c r="K5687" s="1" t="s">
        <v>49</v>
      </c>
      <c r="L5687" s="1">
        <v>-0.75</v>
      </c>
      <c r="M5687" s="1">
        <v>88</v>
      </c>
      <c r="N5687" s="6"/>
      <c r="O5687" s="6">
        <v>66</v>
      </c>
      <c r="P5687" s="6">
        <v>-486440.36</v>
      </c>
      <c r="R5687" s="31">
        <v>-66</v>
      </c>
      <c r="S5687" s="28">
        <v>44377</v>
      </c>
    </row>
    <row r="5688" spans="1:19" x14ac:dyDescent="0.2">
      <c r="A5688" s="29">
        <v>44923</v>
      </c>
      <c r="B5688" s="1" t="s">
        <v>200</v>
      </c>
      <c r="C5688" s="27">
        <v>44350</v>
      </c>
      <c r="D5688" s="1">
        <v>52842</v>
      </c>
      <c r="J5688" s="1" t="s">
        <v>0</v>
      </c>
      <c r="K5688" s="1" t="s">
        <v>49</v>
      </c>
      <c r="L5688" s="1">
        <v>-2</v>
      </c>
      <c r="M5688" s="1">
        <v>28</v>
      </c>
      <c r="N5688" s="6"/>
      <c r="O5688" s="6">
        <v>56</v>
      </c>
      <c r="P5688" s="6">
        <v>-482537.86</v>
      </c>
      <c r="R5688" s="31">
        <v>-56</v>
      </c>
      <c r="S5688" s="28">
        <v>44377</v>
      </c>
    </row>
    <row r="5689" spans="1:19" x14ac:dyDescent="0.2">
      <c r="A5689" s="29">
        <v>44923</v>
      </c>
      <c r="B5689" s="1" t="s">
        <v>200</v>
      </c>
      <c r="C5689" s="27">
        <v>44350</v>
      </c>
      <c r="D5689" s="1">
        <v>52842</v>
      </c>
      <c r="J5689" s="1" t="s">
        <v>0</v>
      </c>
      <c r="K5689" s="1" t="s">
        <v>49</v>
      </c>
      <c r="L5689" s="1">
        <v>-0.5</v>
      </c>
      <c r="M5689" s="1">
        <v>88</v>
      </c>
      <c r="N5689" s="6"/>
      <c r="O5689" s="6">
        <v>44</v>
      </c>
      <c r="P5689" s="6">
        <v>-485628.36</v>
      </c>
      <c r="R5689" s="31">
        <v>-44</v>
      </c>
      <c r="S5689" s="28">
        <v>44377</v>
      </c>
    </row>
    <row r="5690" spans="1:19" x14ac:dyDescent="0.2">
      <c r="A5690" s="29">
        <v>44923</v>
      </c>
      <c r="B5690" s="1" t="s">
        <v>200</v>
      </c>
      <c r="C5690" s="27">
        <v>44350</v>
      </c>
      <c r="D5690" s="1">
        <v>52842</v>
      </c>
      <c r="J5690" s="1" t="s">
        <v>0</v>
      </c>
      <c r="K5690" s="1" t="s">
        <v>49</v>
      </c>
      <c r="L5690" s="1">
        <v>-0.5</v>
      </c>
      <c r="M5690" s="1">
        <v>88</v>
      </c>
      <c r="N5690" s="6"/>
      <c r="O5690" s="6">
        <v>44</v>
      </c>
      <c r="P5690" s="6">
        <v>-486250.36</v>
      </c>
      <c r="R5690" s="31">
        <v>-44</v>
      </c>
      <c r="S5690" s="28">
        <v>44377</v>
      </c>
    </row>
    <row r="5691" spans="1:19" x14ac:dyDescent="0.2">
      <c r="A5691" s="29">
        <v>44923</v>
      </c>
      <c r="B5691" s="1" t="s">
        <v>200</v>
      </c>
      <c r="C5691" s="27">
        <v>44350</v>
      </c>
      <c r="D5691" s="1">
        <v>52842</v>
      </c>
      <c r="J5691" s="1" t="s">
        <v>0</v>
      </c>
      <c r="K5691" s="1" t="s">
        <v>49</v>
      </c>
      <c r="L5691" s="1">
        <v>-1</v>
      </c>
      <c r="M5691" s="1">
        <v>18</v>
      </c>
      <c r="N5691" s="6"/>
      <c r="O5691" s="6">
        <v>18</v>
      </c>
      <c r="P5691" s="6">
        <v>-487556.36</v>
      </c>
      <c r="R5691" s="31">
        <v>-18</v>
      </c>
      <c r="S5691" s="28">
        <v>44377</v>
      </c>
    </row>
    <row r="5692" spans="1:19" x14ac:dyDescent="0.2">
      <c r="A5692" s="29">
        <v>44927</v>
      </c>
      <c r="B5692" s="1" t="s">
        <v>200</v>
      </c>
      <c r="C5692" s="27">
        <v>44350</v>
      </c>
      <c r="D5692" s="1">
        <v>52846</v>
      </c>
      <c r="J5692" s="1" t="s">
        <v>0</v>
      </c>
      <c r="K5692" s="1" t="s">
        <v>49</v>
      </c>
      <c r="L5692" s="1">
        <v>-7</v>
      </c>
      <c r="M5692" s="1">
        <v>88</v>
      </c>
      <c r="N5692" s="6"/>
      <c r="O5692" s="6">
        <v>616</v>
      </c>
      <c r="P5692" s="6">
        <v>-483277.86</v>
      </c>
      <c r="R5692" s="31">
        <v>-616</v>
      </c>
      <c r="S5692" s="28">
        <v>44377</v>
      </c>
    </row>
    <row r="5693" spans="1:19" x14ac:dyDescent="0.2">
      <c r="A5693" s="29">
        <v>44927</v>
      </c>
      <c r="B5693" s="1" t="s">
        <v>200</v>
      </c>
      <c r="C5693" s="27">
        <v>44350</v>
      </c>
      <c r="D5693" s="1">
        <v>52846</v>
      </c>
      <c r="J5693" s="1" t="s">
        <v>0</v>
      </c>
      <c r="K5693" s="1" t="s">
        <v>49</v>
      </c>
      <c r="L5693" s="1">
        <v>-7</v>
      </c>
      <c r="M5693" s="1">
        <v>88</v>
      </c>
      <c r="N5693" s="6"/>
      <c r="O5693" s="6">
        <v>616</v>
      </c>
      <c r="P5693" s="6">
        <v>-485234.86</v>
      </c>
      <c r="R5693" s="31">
        <v>-616</v>
      </c>
      <c r="S5693" s="28">
        <v>44377</v>
      </c>
    </row>
    <row r="5694" spans="1:19" x14ac:dyDescent="0.2">
      <c r="A5694" s="29">
        <v>44927</v>
      </c>
      <c r="B5694" s="1" t="s">
        <v>200</v>
      </c>
      <c r="C5694" s="27">
        <v>44350</v>
      </c>
      <c r="D5694" s="1">
        <v>52846</v>
      </c>
      <c r="J5694" s="1" t="s">
        <v>0</v>
      </c>
      <c r="K5694" s="1" t="s">
        <v>49</v>
      </c>
      <c r="L5694" s="1">
        <v>-3.5</v>
      </c>
      <c r="M5694" s="1">
        <v>88</v>
      </c>
      <c r="N5694" s="6"/>
      <c r="O5694" s="6">
        <v>308</v>
      </c>
      <c r="P5694" s="6">
        <v>-484494.86</v>
      </c>
      <c r="R5694" s="31">
        <v>-308</v>
      </c>
      <c r="S5694" s="28">
        <v>44377</v>
      </c>
    </row>
    <row r="5695" spans="1:19" x14ac:dyDescent="0.2">
      <c r="A5695" s="29">
        <v>44927</v>
      </c>
      <c r="B5695" s="1" t="s">
        <v>200</v>
      </c>
      <c r="C5695" s="27">
        <v>44350</v>
      </c>
      <c r="D5695" s="1">
        <v>52846</v>
      </c>
      <c r="J5695" s="1" t="s">
        <v>0</v>
      </c>
      <c r="K5695" s="1" t="s">
        <v>49</v>
      </c>
      <c r="L5695" s="1">
        <v>-1</v>
      </c>
      <c r="M5695" s="1">
        <v>124</v>
      </c>
      <c r="N5695" s="6"/>
      <c r="O5695" s="6">
        <v>124</v>
      </c>
      <c r="P5695" s="6">
        <v>-482661.86</v>
      </c>
      <c r="R5695" s="31">
        <v>-124</v>
      </c>
      <c r="S5695" s="28">
        <v>44377</v>
      </c>
    </row>
    <row r="5696" spans="1:19" x14ac:dyDescent="0.2">
      <c r="A5696" s="29">
        <v>44927</v>
      </c>
      <c r="B5696" s="1" t="s">
        <v>200</v>
      </c>
      <c r="C5696" s="27">
        <v>44350</v>
      </c>
      <c r="D5696" s="1">
        <v>52846</v>
      </c>
      <c r="J5696" s="1" t="s">
        <v>0</v>
      </c>
      <c r="K5696" s="1" t="s">
        <v>49</v>
      </c>
      <c r="L5696" s="1">
        <v>-1</v>
      </c>
      <c r="M5696" s="1">
        <v>124</v>
      </c>
      <c r="N5696" s="6"/>
      <c r="O5696" s="6">
        <v>124</v>
      </c>
      <c r="P5696" s="6">
        <v>-484186.86</v>
      </c>
      <c r="R5696" s="31">
        <v>-124</v>
      </c>
      <c r="S5696" s="28">
        <v>44377</v>
      </c>
    </row>
    <row r="5697" spans="1:19" x14ac:dyDescent="0.2">
      <c r="A5697" s="29">
        <v>44927</v>
      </c>
      <c r="B5697" s="1" t="s">
        <v>200</v>
      </c>
      <c r="C5697" s="27">
        <v>44350</v>
      </c>
      <c r="D5697" s="1">
        <v>52846</v>
      </c>
      <c r="J5697" s="1" t="s">
        <v>0</v>
      </c>
      <c r="K5697" s="1" t="s">
        <v>49</v>
      </c>
      <c r="L5697" s="1">
        <v>-1</v>
      </c>
      <c r="M5697" s="1">
        <v>124</v>
      </c>
      <c r="N5697" s="6"/>
      <c r="O5697" s="6">
        <v>124</v>
      </c>
      <c r="P5697" s="6">
        <v>-484618.86</v>
      </c>
      <c r="R5697" s="31">
        <v>-124</v>
      </c>
      <c r="S5697" s="28">
        <v>44377</v>
      </c>
    </row>
    <row r="5698" spans="1:19" x14ac:dyDescent="0.2">
      <c r="A5698" s="29">
        <v>44930</v>
      </c>
      <c r="B5698" s="1" t="s">
        <v>200</v>
      </c>
      <c r="C5698" s="27">
        <v>44350</v>
      </c>
      <c r="D5698" s="1">
        <v>52848</v>
      </c>
      <c r="J5698" s="1" t="s">
        <v>0</v>
      </c>
      <c r="K5698" s="1" t="s">
        <v>49</v>
      </c>
      <c r="L5698" s="1">
        <v>-3.5</v>
      </c>
      <c r="M5698" s="1">
        <v>88</v>
      </c>
      <c r="N5698" s="6"/>
      <c r="O5698" s="6">
        <v>308</v>
      </c>
      <c r="P5698" s="6">
        <v>-483709.86</v>
      </c>
      <c r="R5698" s="31">
        <v>-308</v>
      </c>
      <c r="S5698" s="28">
        <v>44377</v>
      </c>
    </row>
    <row r="5699" spans="1:19" x14ac:dyDescent="0.2">
      <c r="A5699" s="29">
        <v>44930</v>
      </c>
      <c r="B5699" s="1" t="s">
        <v>200</v>
      </c>
      <c r="C5699" s="27">
        <v>44350</v>
      </c>
      <c r="D5699" s="1">
        <v>52848</v>
      </c>
      <c r="J5699" s="1" t="s">
        <v>0</v>
      </c>
      <c r="K5699" s="1" t="s">
        <v>49</v>
      </c>
      <c r="L5699" s="1">
        <v>-1</v>
      </c>
      <c r="M5699" s="1">
        <v>124</v>
      </c>
      <c r="N5699" s="6"/>
      <c r="O5699" s="6">
        <v>124</v>
      </c>
      <c r="P5699" s="6">
        <v>-483401.86</v>
      </c>
      <c r="R5699" s="31">
        <v>-124</v>
      </c>
      <c r="S5699" s="28">
        <v>44377</v>
      </c>
    </row>
    <row r="5700" spans="1:19" x14ac:dyDescent="0.2">
      <c r="A5700" s="29">
        <v>44930</v>
      </c>
      <c r="B5700" s="1" t="s">
        <v>200</v>
      </c>
      <c r="C5700" s="27">
        <v>44350</v>
      </c>
      <c r="D5700" s="1">
        <v>52848</v>
      </c>
      <c r="J5700" s="1" t="s">
        <v>0</v>
      </c>
      <c r="K5700" s="1" t="s">
        <v>49</v>
      </c>
      <c r="L5700" s="1">
        <v>-0.5</v>
      </c>
      <c r="M5700" s="1">
        <v>88</v>
      </c>
      <c r="N5700" s="6"/>
      <c r="O5700" s="6">
        <v>44</v>
      </c>
      <c r="P5700" s="6">
        <v>-485460.36</v>
      </c>
      <c r="R5700" s="31">
        <v>-44</v>
      </c>
      <c r="S5700" s="28">
        <v>44377</v>
      </c>
    </row>
    <row r="5701" spans="1:19" x14ac:dyDescent="0.2">
      <c r="A5701" s="29">
        <v>44999</v>
      </c>
      <c r="B5701" s="1" t="s">
        <v>200</v>
      </c>
      <c r="C5701" s="27">
        <v>44350</v>
      </c>
      <c r="D5701" s="1">
        <v>52899</v>
      </c>
      <c r="J5701" s="1" t="s">
        <v>0</v>
      </c>
      <c r="K5701" s="1" t="s">
        <v>49</v>
      </c>
      <c r="L5701" s="1">
        <v>-1</v>
      </c>
      <c r="M5701" s="1">
        <v>155</v>
      </c>
      <c r="N5701" s="6"/>
      <c r="O5701" s="6">
        <v>155</v>
      </c>
      <c r="P5701" s="6">
        <v>-484062.86</v>
      </c>
      <c r="R5701" s="31">
        <v>-155</v>
      </c>
      <c r="S5701" s="28">
        <v>44377</v>
      </c>
    </row>
    <row r="5702" spans="1:19" x14ac:dyDescent="0.2">
      <c r="A5702" s="29">
        <v>45027</v>
      </c>
      <c r="B5702" s="1" t="s">
        <v>200</v>
      </c>
      <c r="C5702" s="27">
        <v>44354</v>
      </c>
      <c r="D5702" s="1">
        <v>52905</v>
      </c>
      <c r="J5702" s="1" t="s">
        <v>0</v>
      </c>
      <c r="K5702" s="1" t="s">
        <v>49</v>
      </c>
      <c r="L5702" s="1">
        <v>-4.5</v>
      </c>
      <c r="M5702" s="1">
        <v>88</v>
      </c>
      <c r="N5702" s="6"/>
      <c r="O5702" s="6">
        <v>396</v>
      </c>
      <c r="P5702" s="6">
        <v>-492222.36</v>
      </c>
      <c r="R5702" s="31">
        <v>-396</v>
      </c>
      <c r="S5702" s="28">
        <v>44377</v>
      </c>
    </row>
    <row r="5703" spans="1:19" x14ac:dyDescent="0.2">
      <c r="A5703" s="29">
        <v>45027</v>
      </c>
      <c r="B5703" s="1" t="s">
        <v>200</v>
      </c>
      <c r="C5703" s="27">
        <v>44354</v>
      </c>
      <c r="D5703" s="1">
        <v>52905</v>
      </c>
      <c r="J5703" s="1" t="s">
        <v>0</v>
      </c>
      <c r="K5703" s="1" t="s">
        <v>49</v>
      </c>
      <c r="L5703" s="1">
        <v>-4.25</v>
      </c>
      <c r="M5703" s="1">
        <v>88</v>
      </c>
      <c r="N5703" s="6"/>
      <c r="O5703" s="6">
        <v>374</v>
      </c>
      <c r="P5703" s="6">
        <v>-491386.36</v>
      </c>
      <c r="R5703" s="31">
        <v>-374</v>
      </c>
      <c r="S5703" s="28">
        <v>44377</v>
      </c>
    </row>
    <row r="5704" spans="1:19" x14ac:dyDescent="0.2">
      <c r="A5704" s="29">
        <v>45027</v>
      </c>
      <c r="B5704" s="1" t="s">
        <v>200</v>
      </c>
      <c r="C5704" s="27">
        <v>44354</v>
      </c>
      <c r="D5704" s="1">
        <v>52905</v>
      </c>
      <c r="J5704" s="1" t="s">
        <v>0</v>
      </c>
      <c r="K5704" s="1" t="s">
        <v>49</v>
      </c>
      <c r="L5704" s="1">
        <v>-3.5</v>
      </c>
      <c r="M5704" s="1">
        <v>88</v>
      </c>
      <c r="N5704" s="6"/>
      <c r="O5704" s="6">
        <v>308</v>
      </c>
      <c r="P5704" s="6">
        <v>-493028.36</v>
      </c>
      <c r="R5704" s="31">
        <v>-308</v>
      </c>
      <c r="S5704" s="28">
        <v>44377</v>
      </c>
    </row>
    <row r="5705" spans="1:19" x14ac:dyDescent="0.2">
      <c r="A5705" s="29">
        <v>45027</v>
      </c>
      <c r="B5705" s="1" t="s">
        <v>200</v>
      </c>
      <c r="C5705" s="27">
        <v>44354</v>
      </c>
      <c r="D5705" s="1">
        <v>52905</v>
      </c>
      <c r="J5705" s="1" t="s">
        <v>0</v>
      </c>
      <c r="K5705" s="1" t="s">
        <v>49</v>
      </c>
      <c r="L5705" s="1">
        <v>-2.75</v>
      </c>
      <c r="M5705" s="1">
        <v>88</v>
      </c>
      <c r="N5705" s="6"/>
      <c r="O5705" s="6">
        <v>242</v>
      </c>
      <c r="P5705" s="6">
        <v>-490390.36</v>
      </c>
      <c r="R5705" s="31">
        <v>-242</v>
      </c>
      <c r="S5705" s="28">
        <v>44377</v>
      </c>
    </row>
    <row r="5706" spans="1:19" x14ac:dyDescent="0.2">
      <c r="A5706" s="29">
        <v>45027</v>
      </c>
      <c r="B5706" s="1" t="s">
        <v>200</v>
      </c>
      <c r="C5706" s="27">
        <v>44354</v>
      </c>
      <c r="D5706" s="1">
        <v>52905</v>
      </c>
      <c r="J5706" s="1" t="s">
        <v>0</v>
      </c>
      <c r="K5706" s="1" t="s">
        <v>49</v>
      </c>
      <c r="L5706" s="1">
        <v>-2.5</v>
      </c>
      <c r="M5706" s="1">
        <v>88</v>
      </c>
      <c r="N5706" s="6"/>
      <c r="O5706" s="6">
        <v>220</v>
      </c>
      <c r="P5706" s="6">
        <v>-491760.36</v>
      </c>
      <c r="R5706" s="31">
        <v>-220</v>
      </c>
      <c r="S5706" s="28">
        <v>44377</v>
      </c>
    </row>
    <row r="5707" spans="1:19" x14ac:dyDescent="0.2">
      <c r="A5707" s="29">
        <v>45027</v>
      </c>
      <c r="B5707" s="1" t="s">
        <v>200</v>
      </c>
      <c r="C5707" s="27">
        <v>44354</v>
      </c>
      <c r="D5707" s="1">
        <v>52905</v>
      </c>
      <c r="J5707" s="1" t="s">
        <v>0</v>
      </c>
      <c r="K5707" s="1" t="s">
        <v>49</v>
      </c>
      <c r="L5707" s="1">
        <v>-2.5</v>
      </c>
      <c r="M5707" s="1">
        <v>88</v>
      </c>
      <c r="N5707" s="6"/>
      <c r="O5707" s="6">
        <v>220</v>
      </c>
      <c r="P5707" s="6">
        <v>-492486.36</v>
      </c>
      <c r="R5707" s="31">
        <v>-220</v>
      </c>
      <c r="S5707" s="28">
        <v>44377</v>
      </c>
    </row>
    <row r="5708" spans="1:19" x14ac:dyDescent="0.2">
      <c r="A5708" s="29">
        <v>45027</v>
      </c>
      <c r="B5708" s="1" t="s">
        <v>200</v>
      </c>
      <c r="C5708" s="27">
        <v>44354</v>
      </c>
      <c r="D5708" s="1">
        <v>52905</v>
      </c>
      <c r="J5708" s="1" t="s">
        <v>0</v>
      </c>
      <c r="K5708" s="1" t="s">
        <v>49</v>
      </c>
      <c r="L5708" s="1">
        <v>-1.75</v>
      </c>
      <c r="M5708" s="1">
        <v>88</v>
      </c>
      <c r="N5708" s="6"/>
      <c r="O5708" s="6">
        <v>154</v>
      </c>
      <c r="P5708" s="6">
        <v>-490822.36</v>
      </c>
      <c r="R5708" s="31">
        <v>-154</v>
      </c>
      <c r="S5708" s="28">
        <v>44377</v>
      </c>
    </row>
    <row r="5709" spans="1:19" x14ac:dyDescent="0.2">
      <c r="A5709" s="29">
        <v>45027</v>
      </c>
      <c r="B5709" s="1" t="s">
        <v>200</v>
      </c>
      <c r="C5709" s="27">
        <v>44354</v>
      </c>
      <c r="D5709" s="1">
        <v>52905</v>
      </c>
      <c r="J5709" s="1" t="s">
        <v>0</v>
      </c>
      <c r="K5709" s="1" t="s">
        <v>49</v>
      </c>
      <c r="L5709" s="1">
        <v>-1</v>
      </c>
      <c r="M5709" s="1">
        <v>124</v>
      </c>
      <c r="N5709" s="6"/>
      <c r="O5709" s="6">
        <v>124</v>
      </c>
      <c r="P5709" s="6">
        <v>-490148.36</v>
      </c>
      <c r="R5709" s="31">
        <v>-124</v>
      </c>
      <c r="S5709" s="28">
        <v>44377</v>
      </c>
    </row>
    <row r="5710" spans="1:19" x14ac:dyDescent="0.2">
      <c r="A5710" s="29">
        <v>45027</v>
      </c>
      <c r="B5710" s="1" t="s">
        <v>200</v>
      </c>
      <c r="C5710" s="27">
        <v>44354</v>
      </c>
      <c r="D5710" s="1">
        <v>52905</v>
      </c>
      <c r="J5710" s="1" t="s">
        <v>0</v>
      </c>
      <c r="K5710" s="1" t="s">
        <v>49</v>
      </c>
      <c r="L5710" s="1">
        <v>-1</v>
      </c>
      <c r="M5710" s="1">
        <v>124</v>
      </c>
      <c r="N5710" s="6"/>
      <c r="O5710" s="6">
        <v>124</v>
      </c>
      <c r="P5710" s="6">
        <v>-490558.36</v>
      </c>
      <c r="R5710" s="31">
        <v>-124</v>
      </c>
      <c r="S5710" s="28">
        <v>44377</v>
      </c>
    </row>
    <row r="5711" spans="1:19" x14ac:dyDescent="0.2">
      <c r="A5711" s="29">
        <v>45027</v>
      </c>
      <c r="B5711" s="1" t="s">
        <v>200</v>
      </c>
      <c r="C5711" s="27">
        <v>44354</v>
      </c>
      <c r="D5711" s="1">
        <v>52905</v>
      </c>
      <c r="J5711" s="1" t="s">
        <v>0</v>
      </c>
      <c r="K5711" s="1" t="s">
        <v>49</v>
      </c>
      <c r="L5711" s="1">
        <v>-1</v>
      </c>
      <c r="M5711" s="1">
        <v>124</v>
      </c>
      <c r="N5711" s="6"/>
      <c r="O5711" s="6">
        <v>124</v>
      </c>
      <c r="P5711" s="6">
        <v>-491012.36</v>
      </c>
      <c r="R5711" s="31">
        <v>-124</v>
      </c>
      <c r="S5711" s="28">
        <v>44377</v>
      </c>
    </row>
    <row r="5712" spans="1:19" x14ac:dyDescent="0.2">
      <c r="A5712" s="29">
        <v>45027</v>
      </c>
      <c r="B5712" s="1" t="s">
        <v>200</v>
      </c>
      <c r="C5712" s="27">
        <v>44354</v>
      </c>
      <c r="D5712" s="1">
        <v>52905</v>
      </c>
      <c r="J5712" s="1" t="s">
        <v>0</v>
      </c>
      <c r="K5712" s="1" t="s">
        <v>49</v>
      </c>
      <c r="L5712" s="1">
        <v>-1</v>
      </c>
      <c r="M5712" s="1">
        <v>124</v>
      </c>
      <c r="N5712" s="6"/>
      <c r="O5712" s="6">
        <v>124</v>
      </c>
      <c r="P5712" s="6">
        <v>-492720.36</v>
      </c>
      <c r="R5712" s="31">
        <v>-124</v>
      </c>
      <c r="S5712" s="28">
        <v>44377</v>
      </c>
    </row>
    <row r="5713" spans="1:19" x14ac:dyDescent="0.2">
      <c r="A5713" s="29">
        <v>45027</v>
      </c>
      <c r="B5713" s="1" t="s">
        <v>200</v>
      </c>
      <c r="C5713" s="27">
        <v>44354</v>
      </c>
      <c r="D5713" s="1">
        <v>52905</v>
      </c>
      <c r="J5713" s="1" t="s">
        <v>0</v>
      </c>
      <c r="K5713" s="1" t="s">
        <v>49</v>
      </c>
      <c r="L5713" s="1">
        <v>-1.25</v>
      </c>
      <c r="M5713" s="1">
        <v>88</v>
      </c>
      <c r="N5713" s="6"/>
      <c r="O5713" s="6">
        <v>110</v>
      </c>
      <c r="P5713" s="6">
        <v>-490668.36</v>
      </c>
      <c r="R5713" s="31">
        <v>-110</v>
      </c>
      <c r="S5713" s="28">
        <v>44377</v>
      </c>
    </row>
    <row r="5714" spans="1:19" x14ac:dyDescent="0.2">
      <c r="A5714" s="29">
        <v>45027</v>
      </c>
      <c r="B5714" s="1" t="s">
        <v>200</v>
      </c>
      <c r="C5714" s="27">
        <v>44354</v>
      </c>
      <c r="D5714" s="1">
        <v>52905</v>
      </c>
      <c r="J5714" s="1" t="s">
        <v>0</v>
      </c>
      <c r="K5714" s="1" t="s">
        <v>49</v>
      </c>
      <c r="L5714" s="1">
        <v>-1.25</v>
      </c>
      <c r="M5714" s="1">
        <v>88</v>
      </c>
      <c r="N5714" s="6"/>
      <c r="O5714" s="6">
        <v>110</v>
      </c>
      <c r="P5714" s="6">
        <v>-492596.36</v>
      </c>
      <c r="R5714" s="31">
        <v>-110</v>
      </c>
      <c r="S5714" s="28">
        <v>44377</v>
      </c>
    </row>
    <row r="5715" spans="1:19" x14ac:dyDescent="0.2">
      <c r="A5715" s="29">
        <v>45027</v>
      </c>
      <c r="B5715" s="1" t="s">
        <v>200</v>
      </c>
      <c r="C5715" s="27">
        <v>44354</v>
      </c>
      <c r="D5715" s="1">
        <v>52905</v>
      </c>
      <c r="J5715" s="1" t="s">
        <v>0</v>
      </c>
      <c r="K5715" s="1" t="s">
        <v>49</v>
      </c>
      <c r="L5715" s="1">
        <v>-1</v>
      </c>
      <c r="M5715" s="1">
        <v>88</v>
      </c>
      <c r="N5715" s="6"/>
      <c r="O5715" s="6">
        <v>88</v>
      </c>
      <c r="P5715" s="6">
        <v>-491540.36</v>
      </c>
      <c r="R5715" s="31">
        <v>-88</v>
      </c>
      <c r="S5715" s="28">
        <v>44377</v>
      </c>
    </row>
    <row r="5716" spans="1:19" x14ac:dyDescent="0.2">
      <c r="A5716" s="29">
        <v>45027</v>
      </c>
      <c r="B5716" s="1" t="s">
        <v>200</v>
      </c>
      <c r="C5716" s="27">
        <v>44354</v>
      </c>
      <c r="D5716" s="1">
        <v>52905</v>
      </c>
      <c r="J5716" s="1" t="s">
        <v>0</v>
      </c>
      <c r="K5716" s="1" t="s">
        <v>49</v>
      </c>
      <c r="L5716" s="1">
        <v>-0.75</v>
      </c>
      <c r="M5716" s="1">
        <v>88</v>
      </c>
      <c r="N5716" s="6"/>
      <c r="O5716" s="6">
        <v>66</v>
      </c>
      <c r="P5716" s="6">
        <v>-490888.36</v>
      </c>
      <c r="R5716" s="31">
        <v>-66</v>
      </c>
      <c r="S5716" s="28">
        <v>44377</v>
      </c>
    </row>
    <row r="5717" spans="1:19" x14ac:dyDescent="0.2">
      <c r="A5717" s="29">
        <v>45027</v>
      </c>
      <c r="B5717" s="1" t="s">
        <v>200</v>
      </c>
      <c r="C5717" s="27">
        <v>44354</v>
      </c>
      <c r="D5717" s="1">
        <v>52905</v>
      </c>
      <c r="J5717" s="1" t="s">
        <v>0</v>
      </c>
      <c r="K5717" s="1" t="s">
        <v>49</v>
      </c>
      <c r="L5717" s="1">
        <v>-0.75</v>
      </c>
      <c r="M5717" s="1">
        <v>88</v>
      </c>
      <c r="N5717" s="6"/>
      <c r="O5717" s="6">
        <v>66</v>
      </c>
      <c r="P5717" s="6">
        <v>-491452.36</v>
      </c>
      <c r="R5717" s="31">
        <v>-66</v>
      </c>
      <c r="S5717" s="28">
        <v>44377</v>
      </c>
    </row>
    <row r="5718" spans="1:19" x14ac:dyDescent="0.2">
      <c r="A5718" s="29">
        <v>45027</v>
      </c>
      <c r="B5718" s="1" t="s">
        <v>200</v>
      </c>
      <c r="C5718" s="27">
        <v>44354</v>
      </c>
      <c r="D5718" s="1">
        <v>52905</v>
      </c>
      <c r="J5718" s="1" t="s">
        <v>0</v>
      </c>
      <c r="K5718" s="1" t="s">
        <v>49</v>
      </c>
      <c r="L5718" s="1">
        <v>-0.75</v>
      </c>
      <c r="M5718" s="1">
        <v>88</v>
      </c>
      <c r="N5718" s="6"/>
      <c r="O5718" s="6">
        <v>66</v>
      </c>
      <c r="P5718" s="6">
        <v>-491826.36</v>
      </c>
      <c r="R5718" s="31">
        <v>-66</v>
      </c>
      <c r="S5718" s="28">
        <v>44377</v>
      </c>
    </row>
    <row r="5719" spans="1:19" x14ac:dyDescent="0.2">
      <c r="A5719" s="29">
        <v>45027</v>
      </c>
      <c r="B5719" s="1" t="s">
        <v>200</v>
      </c>
      <c r="C5719" s="27">
        <v>44354</v>
      </c>
      <c r="D5719" s="1">
        <v>52905</v>
      </c>
      <c r="J5719" s="1" t="s">
        <v>0</v>
      </c>
      <c r="K5719" s="1" t="s">
        <v>49</v>
      </c>
      <c r="L5719" s="1">
        <v>-0.75</v>
      </c>
      <c r="M5719" s="1">
        <v>88</v>
      </c>
      <c r="N5719" s="6"/>
      <c r="O5719" s="6">
        <v>66</v>
      </c>
      <c r="P5719" s="6">
        <v>-493094.36</v>
      </c>
      <c r="R5719" s="31">
        <v>-66</v>
      </c>
      <c r="S5719" s="28">
        <v>44377</v>
      </c>
    </row>
    <row r="5720" spans="1:19" x14ac:dyDescent="0.2">
      <c r="A5720" s="29">
        <v>45027</v>
      </c>
      <c r="B5720" s="1" t="s">
        <v>200</v>
      </c>
      <c r="C5720" s="27">
        <v>44354</v>
      </c>
      <c r="D5720" s="1">
        <v>52905</v>
      </c>
      <c r="J5720" s="1" t="s">
        <v>0</v>
      </c>
      <c r="K5720" s="1" t="s">
        <v>49</v>
      </c>
      <c r="L5720" s="1">
        <v>-0.5</v>
      </c>
      <c r="M5720" s="1">
        <v>88</v>
      </c>
      <c r="N5720" s="6"/>
      <c r="O5720" s="6">
        <v>44</v>
      </c>
      <c r="P5720" s="6">
        <v>-490434.36</v>
      </c>
      <c r="R5720" s="31">
        <v>-44</v>
      </c>
      <c r="S5720" s="28">
        <v>44377</v>
      </c>
    </row>
    <row r="5721" spans="1:19" x14ac:dyDescent="0.2">
      <c r="A5721" s="29">
        <v>45027</v>
      </c>
      <c r="B5721" s="1" t="s">
        <v>200</v>
      </c>
      <c r="C5721" s="27">
        <v>44354</v>
      </c>
      <c r="D5721" s="1">
        <v>52905</v>
      </c>
      <c r="J5721" s="1" t="s">
        <v>0</v>
      </c>
      <c r="K5721" s="1" t="s">
        <v>49</v>
      </c>
      <c r="L5721" s="1">
        <v>-0.5</v>
      </c>
      <c r="M5721" s="1">
        <v>88</v>
      </c>
      <c r="N5721" s="6"/>
      <c r="O5721" s="6">
        <v>44</v>
      </c>
      <c r="P5721" s="6">
        <v>-492266.36</v>
      </c>
      <c r="R5721" s="31">
        <v>-44</v>
      </c>
      <c r="S5721" s="28">
        <v>44377</v>
      </c>
    </row>
    <row r="5722" spans="1:19" x14ac:dyDescent="0.2">
      <c r="A5722" s="29">
        <v>45027</v>
      </c>
      <c r="B5722" s="1" t="s">
        <v>200</v>
      </c>
      <c r="C5722" s="27">
        <v>44354</v>
      </c>
      <c r="D5722" s="1">
        <v>52905</v>
      </c>
      <c r="J5722" s="1" t="s">
        <v>0</v>
      </c>
      <c r="K5722" s="1" t="s">
        <v>49</v>
      </c>
      <c r="L5722" s="1">
        <v>-1</v>
      </c>
      <c r="M5722" s="1">
        <v>-374</v>
      </c>
      <c r="N5722" s="6">
        <v>374</v>
      </c>
      <c r="O5722" s="6"/>
      <c r="P5722" s="6">
        <v>-492720.36</v>
      </c>
      <c r="R5722" s="31">
        <v>374</v>
      </c>
      <c r="S5722" s="28">
        <v>44377</v>
      </c>
    </row>
    <row r="5723" spans="1:19" x14ac:dyDescent="0.2">
      <c r="A5723" s="29">
        <v>45033</v>
      </c>
      <c r="B5723" s="1" t="s">
        <v>200</v>
      </c>
      <c r="C5723" s="27">
        <v>44354</v>
      </c>
      <c r="D5723" s="1">
        <v>52909</v>
      </c>
      <c r="J5723" s="1" t="s">
        <v>0</v>
      </c>
      <c r="K5723" s="1" t="s">
        <v>49</v>
      </c>
      <c r="L5723" s="1">
        <v>-1</v>
      </c>
      <c r="M5723" s="1">
        <v>155</v>
      </c>
      <c r="N5723" s="6"/>
      <c r="O5723" s="6">
        <v>155</v>
      </c>
      <c r="P5723" s="6">
        <v>-492875.36</v>
      </c>
      <c r="R5723" s="31">
        <v>-155</v>
      </c>
      <c r="S5723" s="28">
        <v>44377</v>
      </c>
    </row>
    <row r="5724" spans="1:19" x14ac:dyDescent="0.2">
      <c r="A5724" s="29">
        <v>45033</v>
      </c>
      <c r="B5724" s="1" t="s">
        <v>200</v>
      </c>
      <c r="C5724" s="27">
        <v>44354</v>
      </c>
      <c r="D5724" s="1">
        <v>52909</v>
      </c>
      <c r="J5724" s="1" t="s">
        <v>0</v>
      </c>
      <c r="K5724" s="1" t="s">
        <v>49</v>
      </c>
      <c r="L5724" s="1">
        <v>-0.75</v>
      </c>
      <c r="M5724" s="1">
        <v>110</v>
      </c>
      <c r="N5724" s="6"/>
      <c r="O5724" s="6">
        <v>82.5</v>
      </c>
      <c r="P5724" s="6">
        <v>-492957.86</v>
      </c>
      <c r="R5724" s="31">
        <v>-82.5</v>
      </c>
      <c r="S5724" s="28">
        <v>44377</v>
      </c>
    </row>
    <row r="5725" spans="1:19" x14ac:dyDescent="0.2">
      <c r="A5725" s="29">
        <v>45029</v>
      </c>
      <c r="B5725" s="1" t="s">
        <v>200</v>
      </c>
      <c r="C5725" s="27">
        <v>44362</v>
      </c>
      <c r="D5725" s="1">
        <v>52907</v>
      </c>
      <c r="J5725" s="1" t="s">
        <v>0</v>
      </c>
      <c r="K5725" s="1" t="s">
        <v>49</v>
      </c>
      <c r="L5725" s="1">
        <v>-1.5</v>
      </c>
      <c r="M5725" s="1">
        <v>110</v>
      </c>
      <c r="N5725" s="6"/>
      <c r="O5725" s="6">
        <v>165</v>
      </c>
      <c r="P5725" s="6">
        <v>-493415.86</v>
      </c>
      <c r="R5725" s="31">
        <v>-165</v>
      </c>
      <c r="S5725" s="28">
        <v>44377</v>
      </c>
    </row>
    <row r="5726" spans="1:19" x14ac:dyDescent="0.2">
      <c r="A5726" s="29">
        <v>45029</v>
      </c>
      <c r="B5726" s="1" t="s">
        <v>200</v>
      </c>
      <c r="C5726" s="27">
        <v>44362</v>
      </c>
      <c r="D5726" s="1">
        <v>52907</v>
      </c>
      <c r="J5726" s="1" t="s">
        <v>0</v>
      </c>
      <c r="K5726" s="1" t="s">
        <v>49</v>
      </c>
      <c r="L5726" s="1">
        <v>-1</v>
      </c>
      <c r="M5726" s="1">
        <v>155</v>
      </c>
      <c r="N5726" s="6"/>
      <c r="O5726" s="6">
        <v>155</v>
      </c>
      <c r="P5726" s="6">
        <v>-493250.86</v>
      </c>
      <c r="R5726" s="31">
        <v>-155</v>
      </c>
      <c r="S5726" s="28">
        <v>44377</v>
      </c>
    </row>
    <row r="5727" spans="1:19" x14ac:dyDescent="0.2">
      <c r="A5727" s="29">
        <v>45029</v>
      </c>
      <c r="B5727" s="1" t="s">
        <v>200</v>
      </c>
      <c r="C5727" s="27">
        <v>44362</v>
      </c>
      <c r="D5727" s="1">
        <v>52907</v>
      </c>
      <c r="J5727" s="1" t="s">
        <v>0</v>
      </c>
      <c r="K5727" s="1" t="s">
        <v>49</v>
      </c>
      <c r="L5727" s="1">
        <v>-1</v>
      </c>
      <c r="M5727" s="1">
        <v>138</v>
      </c>
      <c r="N5727" s="6"/>
      <c r="O5727" s="6">
        <v>138</v>
      </c>
      <c r="P5727" s="6">
        <v>-493095.86</v>
      </c>
      <c r="R5727" s="31">
        <v>-138</v>
      </c>
      <c r="S5727" s="28">
        <v>44377</v>
      </c>
    </row>
    <row r="5728" spans="1:19" x14ac:dyDescent="0.2">
      <c r="A5728" s="29">
        <v>45163</v>
      </c>
      <c r="B5728" s="1" t="s">
        <v>200</v>
      </c>
      <c r="C5728" s="27">
        <v>44375</v>
      </c>
      <c r="D5728" s="1">
        <v>52918</v>
      </c>
      <c r="J5728" s="1" t="s">
        <v>0</v>
      </c>
      <c r="K5728" s="1" t="s">
        <v>49</v>
      </c>
      <c r="L5728" s="1">
        <v>-1</v>
      </c>
      <c r="M5728" s="1">
        <v>155</v>
      </c>
      <c r="N5728" s="6"/>
      <c r="O5728" s="6">
        <v>155</v>
      </c>
      <c r="P5728" s="6">
        <v>-493570.86</v>
      </c>
      <c r="R5728" s="31">
        <v>-155</v>
      </c>
      <c r="S5728" s="28">
        <v>44377</v>
      </c>
    </row>
    <row r="5729" spans="1:19" x14ac:dyDescent="0.2">
      <c r="A5729" s="29">
        <v>45163</v>
      </c>
      <c r="B5729" s="1" t="s">
        <v>200</v>
      </c>
      <c r="C5729" s="27">
        <v>44375</v>
      </c>
      <c r="D5729" s="1">
        <v>52918</v>
      </c>
      <c r="J5729" s="1" t="s">
        <v>0</v>
      </c>
      <c r="K5729" s="1" t="s">
        <v>49</v>
      </c>
      <c r="L5729" s="1">
        <v>-0.25</v>
      </c>
      <c r="M5729" s="1">
        <v>110</v>
      </c>
      <c r="N5729" s="6"/>
      <c r="O5729" s="6">
        <v>27.5</v>
      </c>
      <c r="P5729" s="6">
        <v>-493598.36</v>
      </c>
      <c r="R5729" s="31">
        <v>-27.5</v>
      </c>
      <c r="S5729" s="28">
        <v>44377</v>
      </c>
    </row>
    <row r="5730" spans="1:19" x14ac:dyDescent="0.2">
      <c r="A5730" s="29">
        <v>45186</v>
      </c>
      <c r="B5730" s="1" t="s">
        <v>200</v>
      </c>
      <c r="C5730" s="27">
        <v>44375</v>
      </c>
      <c r="D5730" s="1">
        <v>52921</v>
      </c>
      <c r="J5730" s="1" t="s">
        <v>0</v>
      </c>
      <c r="K5730" s="1" t="s">
        <v>49</v>
      </c>
      <c r="L5730" s="1">
        <v>-6</v>
      </c>
      <c r="M5730" s="1">
        <v>88</v>
      </c>
      <c r="N5730" s="6"/>
      <c r="O5730" s="6">
        <v>528</v>
      </c>
      <c r="P5730" s="6">
        <v>-495012.36</v>
      </c>
      <c r="R5730" s="31">
        <v>-528</v>
      </c>
      <c r="S5730" s="28">
        <v>44377</v>
      </c>
    </row>
    <row r="5731" spans="1:19" x14ac:dyDescent="0.2">
      <c r="A5731" s="29">
        <v>45186</v>
      </c>
      <c r="B5731" s="1" t="s">
        <v>200</v>
      </c>
      <c r="C5731" s="27">
        <v>44375</v>
      </c>
      <c r="D5731" s="1">
        <v>52921</v>
      </c>
      <c r="J5731" s="1" t="s">
        <v>0</v>
      </c>
      <c r="K5731" s="1" t="s">
        <v>49</v>
      </c>
      <c r="L5731" s="1">
        <v>-4.25</v>
      </c>
      <c r="M5731" s="1">
        <v>88</v>
      </c>
      <c r="N5731" s="6"/>
      <c r="O5731" s="6">
        <v>374</v>
      </c>
      <c r="P5731" s="6">
        <v>-494096.36</v>
      </c>
      <c r="R5731" s="31">
        <v>-374</v>
      </c>
      <c r="S5731" s="28">
        <v>44377</v>
      </c>
    </row>
    <row r="5732" spans="1:19" x14ac:dyDescent="0.2">
      <c r="A5732" s="29">
        <v>45186</v>
      </c>
      <c r="B5732" s="1" t="s">
        <v>200</v>
      </c>
      <c r="C5732" s="27">
        <v>44375</v>
      </c>
      <c r="D5732" s="1">
        <v>52921</v>
      </c>
      <c r="J5732" s="1" t="s">
        <v>0</v>
      </c>
      <c r="K5732" s="1" t="s">
        <v>49</v>
      </c>
      <c r="L5732" s="1">
        <v>-3</v>
      </c>
      <c r="M5732" s="1">
        <v>88</v>
      </c>
      <c r="N5732" s="6"/>
      <c r="O5732" s="6">
        <v>264</v>
      </c>
      <c r="P5732" s="6">
        <v>-494360.36</v>
      </c>
      <c r="R5732" s="31">
        <v>-264</v>
      </c>
      <c r="S5732" s="28">
        <v>44377</v>
      </c>
    </row>
    <row r="5733" spans="1:19" x14ac:dyDescent="0.2">
      <c r="A5733" s="29">
        <v>45186</v>
      </c>
      <c r="B5733" s="1" t="s">
        <v>200</v>
      </c>
      <c r="C5733" s="27">
        <v>44375</v>
      </c>
      <c r="D5733" s="1">
        <v>52921</v>
      </c>
      <c r="J5733" s="1" t="s">
        <v>0</v>
      </c>
      <c r="K5733" s="1" t="s">
        <v>49</v>
      </c>
      <c r="L5733" s="1">
        <v>-1</v>
      </c>
      <c r="M5733" s="1">
        <v>124</v>
      </c>
      <c r="N5733" s="6"/>
      <c r="O5733" s="6">
        <v>124</v>
      </c>
      <c r="P5733" s="6">
        <v>-493722.36</v>
      </c>
      <c r="R5733" s="31">
        <v>-124</v>
      </c>
      <c r="S5733" s="28">
        <v>44377</v>
      </c>
    </row>
    <row r="5734" spans="1:19" x14ac:dyDescent="0.2">
      <c r="A5734" s="29">
        <v>45186</v>
      </c>
      <c r="B5734" s="1" t="s">
        <v>200</v>
      </c>
      <c r="C5734" s="27">
        <v>44375</v>
      </c>
      <c r="D5734" s="1">
        <v>52921</v>
      </c>
      <c r="J5734" s="1" t="s">
        <v>0</v>
      </c>
      <c r="K5734" s="1" t="s">
        <v>49</v>
      </c>
      <c r="L5734" s="1">
        <v>-1</v>
      </c>
      <c r="M5734" s="1">
        <v>124</v>
      </c>
      <c r="N5734" s="6"/>
      <c r="O5734" s="6">
        <v>124</v>
      </c>
      <c r="P5734" s="6">
        <v>-494484.36</v>
      </c>
      <c r="R5734" s="31">
        <v>-124</v>
      </c>
      <c r="S5734" s="28">
        <v>44377</v>
      </c>
    </row>
    <row r="5735" spans="1:19" x14ac:dyDescent="0.2">
      <c r="A5735" s="29">
        <v>45224</v>
      </c>
      <c r="B5735" s="1" t="s">
        <v>200</v>
      </c>
      <c r="C5735" s="27">
        <v>44375</v>
      </c>
      <c r="D5735" s="1">
        <v>52928</v>
      </c>
      <c r="J5735" s="1" t="s">
        <v>0</v>
      </c>
      <c r="K5735" s="1" t="s">
        <v>49</v>
      </c>
      <c r="L5735" s="1">
        <v>-8</v>
      </c>
      <c r="M5735" s="1">
        <v>88</v>
      </c>
      <c r="N5735" s="6"/>
      <c r="O5735" s="6">
        <v>704</v>
      </c>
      <c r="P5735" s="6">
        <v>-495734.36</v>
      </c>
      <c r="R5735" s="31">
        <v>-704</v>
      </c>
      <c r="S5735" s="28">
        <v>44377</v>
      </c>
    </row>
    <row r="5736" spans="1:19" x14ac:dyDescent="0.2">
      <c r="A5736" s="29">
        <v>45224</v>
      </c>
      <c r="B5736" s="1" t="s">
        <v>200</v>
      </c>
      <c r="C5736" s="27">
        <v>44375</v>
      </c>
      <c r="D5736" s="1">
        <v>52928</v>
      </c>
      <c r="J5736" s="1" t="s">
        <v>0</v>
      </c>
      <c r="K5736" s="1" t="s">
        <v>49</v>
      </c>
      <c r="L5736" s="1">
        <v>-1</v>
      </c>
      <c r="M5736" s="1">
        <v>18</v>
      </c>
      <c r="N5736" s="6"/>
      <c r="O5736" s="6">
        <v>18</v>
      </c>
      <c r="P5736" s="6">
        <v>-495030.36</v>
      </c>
      <c r="R5736" s="31">
        <v>-18</v>
      </c>
      <c r="S5736" s="28">
        <v>44377</v>
      </c>
    </row>
    <row r="5737" spans="1:19" x14ac:dyDescent="0.2">
      <c r="A5737" s="29">
        <v>45189</v>
      </c>
      <c r="B5737" s="1" t="s">
        <v>200</v>
      </c>
      <c r="C5737" s="27">
        <v>44377</v>
      </c>
      <c r="D5737" s="1">
        <v>52924</v>
      </c>
      <c r="J5737" s="1" t="s">
        <v>0</v>
      </c>
      <c r="K5737" s="1" t="s">
        <v>49</v>
      </c>
      <c r="L5737" s="1">
        <v>-0.75</v>
      </c>
      <c r="M5737" s="1">
        <v>110</v>
      </c>
      <c r="N5737" s="6"/>
      <c r="O5737" s="6">
        <v>82.5</v>
      </c>
      <c r="P5737" s="6">
        <v>-495816.86</v>
      </c>
      <c r="R5737" s="31">
        <v>-82.5</v>
      </c>
      <c r="S5737" s="28">
        <v>44377</v>
      </c>
    </row>
    <row r="5738" spans="1:19" x14ac:dyDescent="0.2">
      <c r="A5738" s="29">
        <v>45257</v>
      </c>
      <c r="B5738" s="1" t="s">
        <v>200</v>
      </c>
      <c r="C5738" s="27">
        <v>44378</v>
      </c>
      <c r="D5738" s="1">
        <v>52931</v>
      </c>
      <c r="J5738" s="1" t="s">
        <v>0</v>
      </c>
      <c r="K5738" s="1" t="s">
        <v>49</v>
      </c>
      <c r="L5738" s="1">
        <v>-1</v>
      </c>
      <c r="M5738" s="1">
        <v>840</v>
      </c>
      <c r="N5738" s="6"/>
      <c r="O5738" s="6">
        <v>840</v>
      </c>
      <c r="P5738" s="6">
        <v>-496656.86</v>
      </c>
      <c r="R5738" s="31">
        <v>-840</v>
      </c>
      <c r="S5738" s="28">
        <v>44408</v>
      </c>
    </row>
    <row r="5739" spans="1:19" x14ac:dyDescent="0.2">
      <c r="A5739" s="29">
        <v>45257</v>
      </c>
      <c r="B5739" s="1" t="s">
        <v>200</v>
      </c>
      <c r="C5739" s="27">
        <v>44378</v>
      </c>
      <c r="D5739" s="1">
        <v>52931</v>
      </c>
      <c r="J5739" s="1" t="s">
        <v>0</v>
      </c>
      <c r="K5739" s="1" t="s">
        <v>49</v>
      </c>
      <c r="L5739" s="1">
        <v>-1</v>
      </c>
      <c r="M5739" s="1">
        <v>80</v>
      </c>
      <c r="N5739" s="6"/>
      <c r="O5739" s="6">
        <v>80</v>
      </c>
      <c r="P5739" s="6">
        <v>-496756.86</v>
      </c>
      <c r="R5739" s="31">
        <v>-80</v>
      </c>
      <c r="S5739" s="28">
        <v>44408</v>
      </c>
    </row>
    <row r="5740" spans="1:19" x14ac:dyDescent="0.2">
      <c r="A5740" s="29">
        <v>45257</v>
      </c>
      <c r="B5740" s="1" t="s">
        <v>200</v>
      </c>
      <c r="C5740" s="27">
        <v>44378</v>
      </c>
      <c r="D5740" s="1">
        <v>52931</v>
      </c>
      <c r="J5740" s="1" t="s">
        <v>0</v>
      </c>
      <c r="K5740" s="1" t="s">
        <v>49</v>
      </c>
      <c r="L5740" s="1">
        <v>-1</v>
      </c>
      <c r="M5740" s="1">
        <v>20</v>
      </c>
      <c r="N5740" s="6"/>
      <c r="O5740" s="6">
        <v>20</v>
      </c>
      <c r="P5740" s="6">
        <v>-496676.86</v>
      </c>
      <c r="R5740" s="31">
        <v>-20</v>
      </c>
      <c r="S5740" s="28">
        <v>44408</v>
      </c>
    </row>
    <row r="5741" spans="1:19" x14ac:dyDescent="0.2">
      <c r="A5741" s="29">
        <v>45258</v>
      </c>
      <c r="B5741" s="1" t="s">
        <v>200</v>
      </c>
      <c r="C5741" s="27">
        <v>44378</v>
      </c>
      <c r="D5741" s="1">
        <v>52932</v>
      </c>
      <c r="J5741" s="1" t="s">
        <v>0</v>
      </c>
      <c r="K5741" s="1" t="s">
        <v>49</v>
      </c>
      <c r="L5741" s="1">
        <v>-1</v>
      </c>
      <c r="M5741" s="1">
        <v>280</v>
      </c>
      <c r="N5741" s="6"/>
      <c r="O5741" s="6">
        <v>280</v>
      </c>
      <c r="P5741" s="6">
        <v>-497036.86</v>
      </c>
      <c r="R5741" s="31">
        <v>-280</v>
      </c>
      <c r="S5741" s="28">
        <v>44408</v>
      </c>
    </row>
    <row r="5742" spans="1:19" x14ac:dyDescent="0.2">
      <c r="A5742" s="29">
        <v>45258</v>
      </c>
      <c r="B5742" s="1" t="s">
        <v>200</v>
      </c>
      <c r="C5742" s="27">
        <v>44378</v>
      </c>
      <c r="D5742" s="1">
        <v>52932</v>
      </c>
      <c r="J5742" s="1" t="s">
        <v>0</v>
      </c>
      <c r="K5742" s="1" t="s">
        <v>49</v>
      </c>
      <c r="L5742" s="1">
        <v>-2</v>
      </c>
      <c r="M5742" s="1">
        <v>40</v>
      </c>
      <c r="N5742" s="6"/>
      <c r="O5742" s="6">
        <v>80</v>
      </c>
      <c r="P5742" s="6">
        <v>-497116.86</v>
      </c>
      <c r="R5742" s="31">
        <v>-80</v>
      </c>
      <c r="S5742" s="28">
        <v>44408</v>
      </c>
    </row>
    <row r="5743" spans="1:19" x14ac:dyDescent="0.2">
      <c r="A5743" s="29">
        <v>45259</v>
      </c>
      <c r="B5743" s="1" t="s">
        <v>200</v>
      </c>
      <c r="C5743" s="27">
        <v>44378</v>
      </c>
      <c r="D5743" s="1">
        <v>52933</v>
      </c>
      <c r="J5743" s="1" t="s">
        <v>0</v>
      </c>
      <c r="K5743" s="1" t="s">
        <v>49</v>
      </c>
      <c r="L5743" s="1">
        <v>-1</v>
      </c>
      <c r="M5743" s="1">
        <v>436</v>
      </c>
      <c r="N5743" s="6"/>
      <c r="O5743" s="6">
        <v>436</v>
      </c>
      <c r="P5743" s="6">
        <v>-497552.86</v>
      </c>
      <c r="R5743" s="31">
        <v>-436</v>
      </c>
      <c r="S5743" s="28">
        <v>44408</v>
      </c>
    </row>
    <row r="5744" spans="1:19" x14ac:dyDescent="0.2">
      <c r="A5744" s="29">
        <v>45259</v>
      </c>
      <c r="B5744" s="1" t="s">
        <v>200</v>
      </c>
      <c r="C5744" s="27">
        <v>44378</v>
      </c>
      <c r="D5744" s="1">
        <v>52933</v>
      </c>
      <c r="J5744" s="1" t="s">
        <v>0</v>
      </c>
      <c r="K5744" s="1" t="s">
        <v>49</v>
      </c>
      <c r="L5744" s="1">
        <v>-1</v>
      </c>
      <c r="M5744" s="1">
        <v>40</v>
      </c>
      <c r="N5744" s="6"/>
      <c r="O5744" s="6">
        <v>40</v>
      </c>
      <c r="P5744" s="6">
        <v>-497592.86</v>
      </c>
      <c r="R5744" s="31">
        <v>-40</v>
      </c>
      <c r="S5744" s="28">
        <v>44408</v>
      </c>
    </row>
    <row r="5745" spans="1:19" x14ac:dyDescent="0.2">
      <c r="A5745" s="29">
        <v>45260</v>
      </c>
      <c r="B5745" s="1" t="s">
        <v>200</v>
      </c>
      <c r="C5745" s="27">
        <v>44378</v>
      </c>
      <c r="D5745" s="1">
        <v>52934</v>
      </c>
      <c r="J5745" s="1" t="s">
        <v>0</v>
      </c>
      <c r="K5745" s="1" t="s">
        <v>49</v>
      </c>
      <c r="L5745" s="1">
        <v>-1</v>
      </c>
      <c r="M5745" s="1">
        <v>776</v>
      </c>
      <c r="N5745" s="6"/>
      <c r="O5745" s="6">
        <v>776</v>
      </c>
      <c r="P5745" s="6">
        <v>-498368.86</v>
      </c>
      <c r="R5745" s="31">
        <v>-776</v>
      </c>
      <c r="S5745" s="28">
        <v>44408</v>
      </c>
    </row>
    <row r="5746" spans="1:19" x14ac:dyDescent="0.2">
      <c r="A5746" s="29">
        <v>45260</v>
      </c>
      <c r="B5746" s="1" t="s">
        <v>200</v>
      </c>
      <c r="C5746" s="27">
        <v>44378</v>
      </c>
      <c r="D5746" s="1">
        <v>52934</v>
      </c>
      <c r="J5746" s="1" t="s">
        <v>0</v>
      </c>
      <c r="K5746" s="1" t="s">
        <v>49</v>
      </c>
      <c r="L5746" s="1">
        <v>-1</v>
      </c>
      <c r="M5746" s="1">
        <v>80</v>
      </c>
      <c r="N5746" s="6"/>
      <c r="O5746" s="6">
        <v>80</v>
      </c>
      <c r="P5746" s="6">
        <v>-498448.86</v>
      </c>
      <c r="R5746" s="31">
        <v>-80</v>
      </c>
      <c r="S5746" s="28">
        <v>44408</v>
      </c>
    </row>
    <row r="5747" spans="1:19" x14ac:dyDescent="0.2">
      <c r="A5747" s="29">
        <v>45261</v>
      </c>
      <c r="B5747" s="1" t="s">
        <v>200</v>
      </c>
      <c r="C5747" s="27">
        <v>44378</v>
      </c>
      <c r="D5747" s="1">
        <v>52935</v>
      </c>
      <c r="J5747" s="1" t="s">
        <v>0</v>
      </c>
      <c r="K5747" s="1" t="s">
        <v>49</v>
      </c>
      <c r="L5747" s="1">
        <v>-1</v>
      </c>
      <c r="M5747" s="1">
        <v>700</v>
      </c>
      <c r="N5747" s="6"/>
      <c r="O5747" s="6">
        <v>700</v>
      </c>
      <c r="P5747" s="6">
        <v>-499148.86</v>
      </c>
      <c r="R5747" s="31">
        <v>-700</v>
      </c>
      <c r="S5747" s="28">
        <v>44408</v>
      </c>
    </row>
    <row r="5748" spans="1:19" x14ac:dyDescent="0.2">
      <c r="A5748" s="29">
        <v>45261</v>
      </c>
      <c r="B5748" s="1" t="s">
        <v>200</v>
      </c>
      <c r="C5748" s="27">
        <v>44378</v>
      </c>
      <c r="D5748" s="1">
        <v>52935</v>
      </c>
      <c r="J5748" s="1" t="s">
        <v>0</v>
      </c>
      <c r="K5748" s="1" t="s">
        <v>49</v>
      </c>
      <c r="L5748" s="1">
        <v>-1</v>
      </c>
      <c r="M5748" s="1">
        <v>80</v>
      </c>
      <c r="N5748" s="6"/>
      <c r="O5748" s="6">
        <v>80</v>
      </c>
      <c r="P5748" s="6">
        <v>-499228.86</v>
      </c>
      <c r="R5748" s="31">
        <v>-80</v>
      </c>
      <c r="S5748" s="28">
        <v>44408</v>
      </c>
    </row>
    <row r="5749" spans="1:19" x14ac:dyDescent="0.2">
      <c r="A5749" s="29">
        <v>45261</v>
      </c>
      <c r="B5749" s="1" t="s">
        <v>200</v>
      </c>
      <c r="C5749" s="27">
        <v>44378</v>
      </c>
      <c r="D5749" s="1">
        <v>52935</v>
      </c>
      <c r="J5749" s="1" t="s">
        <v>0</v>
      </c>
      <c r="K5749" s="1" t="s">
        <v>49</v>
      </c>
      <c r="L5749" s="1">
        <v>-2</v>
      </c>
      <c r="M5749" s="1">
        <v>40</v>
      </c>
      <c r="N5749" s="6"/>
      <c r="O5749" s="6">
        <v>80</v>
      </c>
      <c r="P5749" s="6">
        <v>-499308.86</v>
      </c>
      <c r="R5749" s="31">
        <v>-80</v>
      </c>
      <c r="S5749" s="28">
        <v>44408</v>
      </c>
    </row>
    <row r="5750" spans="1:19" x14ac:dyDescent="0.2">
      <c r="A5750" s="29">
        <v>45262</v>
      </c>
      <c r="B5750" s="1" t="s">
        <v>200</v>
      </c>
      <c r="C5750" s="27">
        <v>44378</v>
      </c>
      <c r="D5750" s="1">
        <v>52936</v>
      </c>
      <c r="J5750" s="1" t="s">
        <v>0</v>
      </c>
      <c r="K5750" s="1" t="s">
        <v>49</v>
      </c>
      <c r="L5750" s="1">
        <v>-1</v>
      </c>
      <c r="M5750" s="1">
        <v>766</v>
      </c>
      <c r="N5750" s="6"/>
      <c r="O5750" s="6">
        <v>766</v>
      </c>
      <c r="P5750" s="6">
        <v>-500074.86</v>
      </c>
      <c r="R5750" s="31">
        <v>-766</v>
      </c>
      <c r="S5750" s="28">
        <v>44408</v>
      </c>
    </row>
    <row r="5751" spans="1:19" x14ac:dyDescent="0.2">
      <c r="A5751" s="29">
        <v>45262</v>
      </c>
      <c r="B5751" s="1" t="s">
        <v>200</v>
      </c>
      <c r="C5751" s="27">
        <v>44378</v>
      </c>
      <c r="D5751" s="1">
        <v>52936</v>
      </c>
      <c r="J5751" s="1" t="s">
        <v>0</v>
      </c>
      <c r="K5751" s="1" t="s">
        <v>49</v>
      </c>
      <c r="L5751" s="1">
        <v>-1</v>
      </c>
      <c r="M5751" s="1">
        <v>80</v>
      </c>
      <c r="N5751" s="6"/>
      <c r="O5751" s="6">
        <v>80</v>
      </c>
      <c r="P5751" s="6">
        <v>-500154.86</v>
      </c>
      <c r="R5751" s="31">
        <v>-80</v>
      </c>
      <c r="S5751" s="28">
        <v>44408</v>
      </c>
    </row>
    <row r="5752" spans="1:19" x14ac:dyDescent="0.2">
      <c r="A5752" s="29">
        <v>45263</v>
      </c>
      <c r="B5752" s="1" t="s">
        <v>200</v>
      </c>
      <c r="C5752" s="27">
        <v>44378</v>
      </c>
      <c r="D5752" s="1">
        <v>52937</v>
      </c>
      <c r="J5752" s="1" t="s">
        <v>0</v>
      </c>
      <c r="K5752" s="1" t="s">
        <v>49</v>
      </c>
      <c r="L5752" s="1">
        <v>-1</v>
      </c>
      <c r="M5752" s="1">
        <v>460</v>
      </c>
      <c r="N5752" s="6"/>
      <c r="O5752" s="6">
        <v>460</v>
      </c>
      <c r="P5752" s="6">
        <v>-500614.86</v>
      </c>
      <c r="R5752" s="31">
        <v>-460</v>
      </c>
      <c r="S5752" s="28">
        <v>44408</v>
      </c>
    </row>
    <row r="5753" spans="1:19" x14ac:dyDescent="0.2">
      <c r="A5753" s="29">
        <v>45263</v>
      </c>
      <c r="B5753" s="1" t="s">
        <v>200</v>
      </c>
      <c r="C5753" s="27">
        <v>44378</v>
      </c>
      <c r="D5753" s="1">
        <v>52937</v>
      </c>
      <c r="J5753" s="1" t="s">
        <v>0</v>
      </c>
      <c r="K5753" s="1" t="s">
        <v>49</v>
      </c>
      <c r="L5753" s="1">
        <v>-1</v>
      </c>
      <c r="M5753" s="1">
        <v>80</v>
      </c>
      <c r="N5753" s="6"/>
      <c r="O5753" s="6">
        <v>80</v>
      </c>
      <c r="P5753" s="6">
        <v>-500694.86</v>
      </c>
      <c r="R5753" s="31">
        <v>-80</v>
      </c>
      <c r="S5753" s="28">
        <v>44408</v>
      </c>
    </row>
    <row r="5754" spans="1:19" x14ac:dyDescent="0.2">
      <c r="A5754" s="29">
        <v>45264</v>
      </c>
      <c r="B5754" s="1" t="s">
        <v>200</v>
      </c>
      <c r="C5754" s="27">
        <v>44378</v>
      </c>
      <c r="D5754" s="1">
        <v>52938</v>
      </c>
      <c r="J5754" s="1" t="s">
        <v>0</v>
      </c>
      <c r="K5754" s="1" t="s">
        <v>49</v>
      </c>
      <c r="L5754" s="1">
        <v>-1</v>
      </c>
      <c r="M5754" s="1">
        <v>80</v>
      </c>
      <c r="N5754" s="6"/>
      <c r="O5754" s="6">
        <v>80</v>
      </c>
      <c r="P5754" s="6">
        <v>-500774.86</v>
      </c>
      <c r="R5754" s="31">
        <v>-80</v>
      </c>
      <c r="S5754" s="28">
        <v>44408</v>
      </c>
    </row>
    <row r="5755" spans="1:19" x14ac:dyDescent="0.2">
      <c r="A5755" s="29">
        <v>45265</v>
      </c>
      <c r="B5755" s="1" t="s">
        <v>200</v>
      </c>
      <c r="C5755" s="27">
        <v>44378</v>
      </c>
      <c r="D5755" s="1">
        <v>52939</v>
      </c>
      <c r="J5755" s="1" t="s">
        <v>0</v>
      </c>
      <c r="K5755" s="1" t="s">
        <v>49</v>
      </c>
      <c r="L5755" s="1">
        <v>-1</v>
      </c>
      <c r="M5755" s="1">
        <v>216</v>
      </c>
      <c r="N5755" s="6"/>
      <c r="O5755" s="6">
        <v>216</v>
      </c>
      <c r="P5755" s="6">
        <v>-500990.86</v>
      </c>
      <c r="R5755" s="31">
        <v>-216</v>
      </c>
      <c r="S5755" s="28">
        <v>44408</v>
      </c>
    </row>
    <row r="5756" spans="1:19" x14ac:dyDescent="0.2">
      <c r="A5756" s="29">
        <v>45265</v>
      </c>
      <c r="B5756" s="1" t="s">
        <v>200</v>
      </c>
      <c r="C5756" s="27">
        <v>44378</v>
      </c>
      <c r="D5756" s="1">
        <v>52939</v>
      </c>
      <c r="J5756" s="1" t="s">
        <v>0</v>
      </c>
      <c r="K5756" s="1" t="s">
        <v>49</v>
      </c>
      <c r="L5756" s="1">
        <v>-1</v>
      </c>
      <c r="M5756" s="1">
        <v>80</v>
      </c>
      <c r="N5756" s="6"/>
      <c r="O5756" s="6">
        <v>80</v>
      </c>
      <c r="P5756" s="6">
        <v>-501070.86</v>
      </c>
      <c r="R5756" s="31">
        <v>-80</v>
      </c>
      <c r="S5756" s="28">
        <v>44408</v>
      </c>
    </row>
    <row r="5757" spans="1:19" x14ac:dyDescent="0.2">
      <c r="A5757" s="29">
        <v>45266</v>
      </c>
      <c r="B5757" s="1" t="s">
        <v>200</v>
      </c>
      <c r="C5757" s="27">
        <v>44378</v>
      </c>
      <c r="D5757" s="1">
        <v>52940</v>
      </c>
      <c r="J5757" s="1" t="s">
        <v>0</v>
      </c>
      <c r="K5757" s="1" t="s">
        <v>49</v>
      </c>
      <c r="L5757" s="1">
        <v>-1</v>
      </c>
      <c r="M5757" s="1">
        <v>442</v>
      </c>
      <c r="N5757" s="6"/>
      <c r="O5757" s="6">
        <v>442</v>
      </c>
      <c r="P5757" s="6">
        <v>-501512.86</v>
      </c>
      <c r="R5757" s="31">
        <v>-442</v>
      </c>
      <c r="S5757" s="28">
        <v>44408</v>
      </c>
    </row>
    <row r="5758" spans="1:19" x14ac:dyDescent="0.2">
      <c r="A5758" s="29">
        <v>45266</v>
      </c>
      <c r="B5758" s="1" t="s">
        <v>200</v>
      </c>
      <c r="C5758" s="27">
        <v>44378</v>
      </c>
      <c r="D5758" s="1">
        <v>52940</v>
      </c>
      <c r="J5758" s="1" t="s">
        <v>0</v>
      </c>
      <c r="K5758" s="1" t="s">
        <v>49</v>
      </c>
      <c r="L5758" s="1">
        <v>-2</v>
      </c>
      <c r="M5758" s="1">
        <v>40</v>
      </c>
      <c r="N5758" s="6"/>
      <c r="O5758" s="6">
        <v>80</v>
      </c>
      <c r="P5758" s="6">
        <v>-501592.86</v>
      </c>
      <c r="R5758" s="31">
        <v>-80</v>
      </c>
      <c r="S5758" s="28">
        <v>44408</v>
      </c>
    </row>
    <row r="5759" spans="1:19" x14ac:dyDescent="0.2">
      <c r="A5759" s="29">
        <v>45266</v>
      </c>
      <c r="B5759" s="1" t="s">
        <v>200</v>
      </c>
      <c r="C5759" s="27">
        <v>44378</v>
      </c>
      <c r="D5759" s="1">
        <v>52940</v>
      </c>
      <c r="J5759" s="1" t="s">
        <v>0</v>
      </c>
      <c r="K5759" s="1" t="s">
        <v>49</v>
      </c>
      <c r="L5759" s="1">
        <v>-1</v>
      </c>
      <c r="M5759" s="1">
        <v>80</v>
      </c>
      <c r="N5759" s="6"/>
      <c r="O5759" s="6">
        <v>80</v>
      </c>
      <c r="P5759" s="6">
        <v>-501672.86</v>
      </c>
      <c r="R5759" s="31">
        <v>-80</v>
      </c>
      <c r="S5759" s="28">
        <v>44408</v>
      </c>
    </row>
    <row r="5760" spans="1:19" x14ac:dyDescent="0.2">
      <c r="A5760" s="29">
        <v>45267</v>
      </c>
      <c r="B5760" s="1" t="s">
        <v>200</v>
      </c>
      <c r="C5760" s="27">
        <v>44378</v>
      </c>
      <c r="D5760" s="1">
        <v>52941</v>
      </c>
      <c r="J5760" s="1" t="s">
        <v>0</v>
      </c>
      <c r="K5760" s="1" t="s">
        <v>49</v>
      </c>
      <c r="L5760" s="1">
        <v>-1</v>
      </c>
      <c r="M5760" s="1">
        <v>1100</v>
      </c>
      <c r="N5760" s="6"/>
      <c r="O5760" s="6">
        <v>1100</v>
      </c>
      <c r="P5760" s="6">
        <v>-502772.86</v>
      </c>
      <c r="R5760" s="31">
        <v>-1100</v>
      </c>
      <c r="S5760" s="28">
        <v>44408</v>
      </c>
    </row>
    <row r="5761" spans="1:19" x14ac:dyDescent="0.2">
      <c r="A5761" s="29">
        <v>45268</v>
      </c>
      <c r="B5761" s="1" t="s">
        <v>200</v>
      </c>
      <c r="C5761" s="27">
        <v>44378</v>
      </c>
      <c r="D5761" s="1">
        <v>52942</v>
      </c>
      <c r="J5761" s="1" t="s">
        <v>0</v>
      </c>
      <c r="K5761" s="1" t="s">
        <v>49</v>
      </c>
      <c r="L5761" s="1">
        <v>-1</v>
      </c>
      <c r="M5761" s="1">
        <v>386</v>
      </c>
      <c r="N5761" s="6"/>
      <c r="O5761" s="6">
        <v>386</v>
      </c>
      <c r="P5761" s="6">
        <v>-503158.86</v>
      </c>
      <c r="R5761" s="31">
        <v>-386</v>
      </c>
      <c r="S5761" s="28">
        <v>44408</v>
      </c>
    </row>
    <row r="5762" spans="1:19" x14ac:dyDescent="0.2">
      <c r="A5762" s="29">
        <v>45268</v>
      </c>
      <c r="B5762" s="1" t="s">
        <v>200</v>
      </c>
      <c r="C5762" s="27">
        <v>44378</v>
      </c>
      <c r="D5762" s="1">
        <v>52942</v>
      </c>
      <c r="J5762" s="1" t="s">
        <v>0</v>
      </c>
      <c r="K5762" s="1" t="s">
        <v>49</v>
      </c>
      <c r="L5762" s="1">
        <v>-1</v>
      </c>
      <c r="M5762" s="1">
        <v>80</v>
      </c>
      <c r="N5762" s="6"/>
      <c r="O5762" s="6">
        <v>80</v>
      </c>
      <c r="P5762" s="6">
        <v>-503238.86</v>
      </c>
      <c r="R5762" s="31">
        <v>-80</v>
      </c>
      <c r="S5762" s="28">
        <v>44408</v>
      </c>
    </row>
    <row r="5763" spans="1:19" x14ac:dyDescent="0.2">
      <c r="A5763" s="29">
        <v>45269</v>
      </c>
      <c r="B5763" s="1" t="s">
        <v>200</v>
      </c>
      <c r="C5763" s="27">
        <v>44378</v>
      </c>
      <c r="D5763" s="1">
        <v>52943</v>
      </c>
      <c r="J5763" s="1" t="s">
        <v>0</v>
      </c>
      <c r="K5763" s="1" t="s">
        <v>49</v>
      </c>
      <c r="L5763" s="1">
        <v>-1</v>
      </c>
      <c r="M5763" s="1">
        <v>380</v>
      </c>
      <c r="N5763" s="6"/>
      <c r="O5763" s="6">
        <v>380</v>
      </c>
      <c r="P5763" s="6">
        <v>-503618.86</v>
      </c>
      <c r="R5763" s="31">
        <v>-380</v>
      </c>
      <c r="S5763" s="28">
        <v>44408</v>
      </c>
    </row>
    <row r="5764" spans="1:19" x14ac:dyDescent="0.2">
      <c r="A5764" s="29">
        <v>45270</v>
      </c>
      <c r="B5764" s="1" t="s">
        <v>200</v>
      </c>
      <c r="C5764" s="27">
        <v>44378</v>
      </c>
      <c r="D5764" s="1">
        <v>52944</v>
      </c>
      <c r="J5764" s="1" t="s">
        <v>0</v>
      </c>
      <c r="K5764" s="1" t="s">
        <v>49</v>
      </c>
      <c r="L5764" s="1">
        <v>-1</v>
      </c>
      <c r="M5764" s="1">
        <v>496</v>
      </c>
      <c r="N5764" s="6"/>
      <c r="O5764" s="6">
        <v>496</v>
      </c>
      <c r="P5764" s="6">
        <v>-504114.86</v>
      </c>
      <c r="R5764" s="31">
        <v>-496</v>
      </c>
      <c r="S5764" s="28">
        <v>44408</v>
      </c>
    </row>
    <row r="5765" spans="1:19" x14ac:dyDescent="0.2">
      <c r="A5765" s="29">
        <v>45270</v>
      </c>
      <c r="B5765" s="1" t="s">
        <v>200</v>
      </c>
      <c r="C5765" s="27">
        <v>44378</v>
      </c>
      <c r="D5765" s="1">
        <v>52944</v>
      </c>
      <c r="J5765" s="1" t="s">
        <v>0</v>
      </c>
      <c r="K5765" s="1" t="s">
        <v>49</v>
      </c>
      <c r="L5765" s="1">
        <v>-1</v>
      </c>
      <c r="M5765" s="1">
        <v>80</v>
      </c>
      <c r="N5765" s="6"/>
      <c r="O5765" s="6">
        <v>80</v>
      </c>
      <c r="P5765" s="6">
        <v>-504194.86</v>
      </c>
      <c r="R5765" s="31">
        <v>-80</v>
      </c>
      <c r="S5765" s="28">
        <v>44408</v>
      </c>
    </row>
    <row r="5766" spans="1:19" x14ac:dyDescent="0.2">
      <c r="A5766" s="29">
        <v>45271</v>
      </c>
      <c r="B5766" s="1" t="s">
        <v>200</v>
      </c>
      <c r="C5766" s="27">
        <v>44378</v>
      </c>
      <c r="D5766" s="1">
        <v>52945</v>
      </c>
      <c r="J5766" s="1" t="s">
        <v>0</v>
      </c>
      <c r="K5766" s="1" t="s">
        <v>49</v>
      </c>
      <c r="L5766" s="1">
        <v>-1</v>
      </c>
      <c r="M5766" s="1">
        <v>500</v>
      </c>
      <c r="N5766" s="6"/>
      <c r="O5766" s="6">
        <v>500</v>
      </c>
      <c r="P5766" s="6">
        <v>-504694.86</v>
      </c>
      <c r="R5766" s="31">
        <v>-500</v>
      </c>
      <c r="S5766" s="28">
        <v>44408</v>
      </c>
    </row>
    <row r="5767" spans="1:19" x14ac:dyDescent="0.2">
      <c r="A5767" s="29">
        <v>45272</v>
      </c>
      <c r="B5767" s="1" t="s">
        <v>200</v>
      </c>
      <c r="C5767" s="27">
        <v>44378</v>
      </c>
      <c r="D5767" s="1">
        <v>52946</v>
      </c>
      <c r="J5767" s="1" t="s">
        <v>0</v>
      </c>
      <c r="K5767" s="1" t="s">
        <v>49</v>
      </c>
      <c r="L5767" s="1">
        <v>-1</v>
      </c>
      <c r="M5767" s="1">
        <v>156</v>
      </c>
      <c r="N5767" s="6"/>
      <c r="O5767" s="6">
        <v>156</v>
      </c>
      <c r="P5767" s="6">
        <v>-504850.86</v>
      </c>
      <c r="R5767" s="31">
        <v>-156</v>
      </c>
      <c r="S5767" s="28">
        <v>44408</v>
      </c>
    </row>
    <row r="5768" spans="1:19" x14ac:dyDescent="0.2">
      <c r="A5768" s="29">
        <v>45272</v>
      </c>
      <c r="B5768" s="1" t="s">
        <v>200</v>
      </c>
      <c r="C5768" s="27">
        <v>44378</v>
      </c>
      <c r="D5768" s="1">
        <v>52946</v>
      </c>
      <c r="J5768" s="1" t="s">
        <v>0</v>
      </c>
      <c r="K5768" s="1" t="s">
        <v>49</v>
      </c>
      <c r="L5768" s="1">
        <v>-2</v>
      </c>
      <c r="M5768" s="1">
        <v>40</v>
      </c>
      <c r="N5768" s="6"/>
      <c r="O5768" s="6">
        <v>80</v>
      </c>
      <c r="P5768" s="6">
        <v>-504930.86</v>
      </c>
      <c r="R5768" s="31">
        <v>-80</v>
      </c>
      <c r="S5768" s="28">
        <v>44408</v>
      </c>
    </row>
    <row r="5769" spans="1:19" x14ac:dyDescent="0.2">
      <c r="A5769" s="29">
        <v>45273</v>
      </c>
      <c r="B5769" s="1" t="s">
        <v>200</v>
      </c>
      <c r="C5769" s="27">
        <v>44378</v>
      </c>
      <c r="D5769" s="1">
        <v>52947</v>
      </c>
      <c r="J5769" s="1" t="s">
        <v>0</v>
      </c>
      <c r="K5769" s="1" t="s">
        <v>49</v>
      </c>
      <c r="L5769" s="1">
        <v>-1</v>
      </c>
      <c r="M5769" s="1">
        <v>1728</v>
      </c>
      <c r="N5769" s="6"/>
      <c r="O5769" s="6">
        <v>1728</v>
      </c>
      <c r="P5769" s="6">
        <v>-506658.86</v>
      </c>
      <c r="R5769" s="31">
        <v>-1728</v>
      </c>
      <c r="S5769" s="28">
        <v>44408</v>
      </c>
    </row>
    <row r="5770" spans="1:19" x14ac:dyDescent="0.2">
      <c r="A5770" s="29">
        <v>45273</v>
      </c>
      <c r="B5770" s="1" t="s">
        <v>200</v>
      </c>
      <c r="C5770" s="27">
        <v>44378</v>
      </c>
      <c r="D5770" s="1">
        <v>52947</v>
      </c>
      <c r="J5770" s="1" t="s">
        <v>0</v>
      </c>
      <c r="K5770" s="1" t="s">
        <v>49</v>
      </c>
      <c r="L5770" s="1">
        <v>-2</v>
      </c>
      <c r="M5770" s="1">
        <v>80</v>
      </c>
      <c r="N5770" s="6"/>
      <c r="O5770" s="6">
        <v>160</v>
      </c>
      <c r="P5770" s="6">
        <v>-506818.86</v>
      </c>
      <c r="R5770" s="31">
        <v>-160</v>
      </c>
      <c r="S5770" s="28">
        <v>44408</v>
      </c>
    </row>
    <row r="5771" spans="1:19" x14ac:dyDescent="0.2">
      <c r="A5771" s="29">
        <v>45274</v>
      </c>
      <c r="B5771" s="1" t="s">
        <v>200</v>
      </c>
      <c r="C5771" s="27">
        <v>44378</v>
      </c>
      <c r="D5771" s="1">
        <v>52948</v>
      </c>
      <c r="J5771" s="1" t="s">
        <v>0</v>
      </c>
      <c r="K5771" s="1" t="s">
        <v>49</v>
      </c>
      <c r="L5771" s="1">
        <v>-1</v>
      </c>
      <c r="M5771" s="1">
        <v>318</v>
      </c>
      <c r="N5771" s="6"/>
      <c r="O5771" s="6">
        <v>318</v>
      </c>
      <c r="P5771" s="6">
        <v>-507136.86</v>
      </c>
      <c r="R5771" s="31">
        <v>-318</v>
      </c>
      <c r="S5771" s="28">
        <v>44408</v>
      </c>
    </row>
    <row r="5772" spans="1:19" x14ac:dyDescent="0.2">
      <c r="A5772" s="29">
        <v>45274</v>
      </c>
      <c r="B5772" s="1" t="s">
        <v>200</v>
      </c>
      <c r="C5772" s="27">
        <v>44378</v>
      </c>
      <c r="D5772" s="1">
        <v>52948</v>
      </c>
      <c r="J5772" s="1" t="s">
        <v>0</v>
      </c>
      <c r="K5772" s="1" t="s">
        <v>49</v>
      </c>
      <c r="L5772" s="1">
        <v>-2</v>
      </c>
      <c r="M5772" s="1">
        <v>40</v>
      </c>
      <c r="N5772" s="6"/>
      <c r="O5772" s="6">
        <v>80</v>
      </c>
      <c r="P5772" s="6">
        <v>-507216.86</v>
      </c>
      <c r="R5772" s="31">
        <v>-80</v>
      </c>
      <c r="S5772" s="28">
        <v>44408</v>
      </c>
    </row>
    <row r="5773" spans="1:19" x14ac:dyDescent="0.2">
      <c r="A5773" s="29">
        <v>45275</v>
      </c>
      <c r="B5773" s="1" t="s">
        <v>200</v>
      </c>
      <c r="C5773" s="27">
        <v>44378</v>
      </c>
      <c r="D5773" s="1">
        <v>52949</v>
      </c>
      <c r="J5773" s="1" t="s">
        <v>0</v>
      </c>
      <c r="K5773" s="1" t="s">
        <v>49</v>
      </c>
      <c r="L5773" s="1">
        <v>-1</v>
      </c>
      <c r="M5773" s="1">
        <v>1292</v>
      </c>
      <c r="N5773" s="6"/>
      <c r="O5773" s="6">
        <v>1292</v>
      </c>
      <c r="P5773" s="6">
        <v>-508508.86</v>
      </c>
      <c r="R5773" s="31">
        <v>-1292</v>
      </c>
      <c r="S5773" s="28">
        <v>44408</v>
      </c>
    </row>
    <row r="5774" spans="1:19" x14ac:dyDescent="0.2">
      <c r="A5774" s="29">
        <v>45275</v>
      </c>
      <c r="B5774" s="1" t="s">
        <v>200</v>
      </c>
      <c r="C5774" s="27">
        <v>44378</v>
      </c>
      <c r="D5774" s="1">
        <v>52949</v>
      </c>
      <c r="J5774" s="1" t="s">
        <v>0</v>
      </c>
      <c r="K5774" s="1" t="s">
        <v>49</v>
      </c>
      <c r="L5774" s="1">
        <v>-1</v>
      </c>
      <c r="M5774" s="1">
        <v>574</v>
      </c>
      <c r="N5774" s="6"/>
      <c r="O5774" s="6">
        <v>574</v>
      </c>
      <c r="P5774" s="6">
        <v>-509422.86</v>
      </c>
      <c r="R5774" s="31">
        <v>-574</v>
      </c>
      <c r="S5774" s="28">
        <v>44408</v>
      </c>
    </row>
    <row r="5775" spans="1:19" x14ac:dyDescent="0.2">
      <c r="A5775" s="29">
        <v>45275</v>
      </c>
      <c r="B5775" s="1" t="s">
        <v>200</v>
      </c>
      <c r="C5775" s="27">
        <v>44378</v>
      </c>
      <c r="D5775" s="1">
        <v>52949</v>
      </c>
      <c r="J5775" s="1" t="s">
        <v>0</v>
      </c>
      <c r="K5775" s="1" t="s">
        <v>49</v>
      </c>
      <c r="L5775" s="1">
        <v>-4</v>
      </c>
      <c r="M5775" s="1">
        <v>80</v>
      </c>
      <c r="N5775" s="6"/>
      <c r="O5775" s="6">
        <v>320</v>
      </c>
      <c r="P5775" s="6">
        <v>-508828.86</v>
      </c>
      <c r="R5775" s="31">
        <v>-320</v>
      </c>
      <c r="S5775" s="28">
        <v>44408</v>
      </c>
    </row>
    <row r="5776" spans="1:19" x14ac:dyDescent="0.2">
      <c r="A5776" s="29">
        <v>45275</v>
      </c>
      <c r="B5776" s="1" t="s">
        <v>200</v>
      </c>
      <c r="C5776" s="27">
        <v>44378</v>
      </c>
      <c r="D5776" s="1">
        <v>52949</v>
      </c>
      <c r="J5776" s="1" t="s">
        <v>0</v>
      </c>
      <c r="K5776" s="1" t="s">
        <v>49</v>
      </c>
      <c r="L5776" s="1">
        <v>-1</v>
      </c>
      <c r="M5776" s="1">
        <v>20</v>
      </c>
      <c r="N5776" s="6"/>
      <c r="O5776" s="6">
        <v>20</v>
      </c>
      <c r="P5776" s="6">
        <v>-508848.86</v>
      </c>
      <c r="R5776" s="31">
        <v>-20</v>
      </c>
      <c r="S5776" s="28">
        <v>44408</v>
      </c>
    </row>
    <row r="5777" spans="1:19" x14ac:dyDescent="0.2">
      <c r="A5777" s="29">
        <v>45276</v>
      </c>
      <c r="B5777" s="1" t="s">
        <v>200</v>
      </c>
      <c r="C5777" s="27">
        <v>44378</v>
      </c>
      <c r="D5777" s="1">
        <v>52950</v>
      </c>
      <c r="J5777" s="1" t="s">
        <v>0</v>
      </c>
      <c r="K5777" s="1" t="s">
        <v>49</v>
      </c>
      <c r="L5777" s="1">
        <v>-1</v>
      </c>
      <c r="M5777" s="1">
        <v>1142</v>
      </c>
      <c r="N5777" s="6"/>
      <c r="O5777" s="6">
        <v>1142</v>
      </c>
      <c r="P5777" s="6">
        <v>-510564.86</v>
      </c>
      <c r="R5777" s="31">
        <v>-1142</v>
      </c>
      <c r="S5777" s="28">
        <v>44408</v>
      </c>
    </row>
    <row r="5778" spans="1:19" x14ac:dyDescent="0.2">
      <c r="A5778" s="29">
        <v>45276</v>
      </c>
      <c r="B5778" s="1" t="s">
        <v>200</v>
      </c>
      <c r="C5778" s="27">
        <v>44378</v>
      </c>
      <c r="D5778" s="1">
        <v>52950</v>
      </c>
      <c r="J5778" s="1" t="s">
        <v>0</v>
      </c>
      <c r="K5778" s="1" t="s">
        <v>49</v>
      </c>
      <c r="L5778" s="1">
        <v>-2</v>
      </c>
      <c r="M5778" s="1">
        <v>80</v>
      </c>
      <c r="N5778" s="6"/>
      <c r="O5778" s="6">
        <v>160</v>
      </c>
      <c r="P5778" s="6">
        <v>-510724.86</v>
      </c>
      <c r="R5778" s="31">
        <v>-160</v>
      </c>
      <c r="S5778" s="28">
        <v>44408</v>
      </c>
    </row>
    <row r="5779" spans="1:19" x14ac:dyDescent="0.2">
      <c r="A5779" s="29">
        <v>45277</v>
      </c>
      <c r="B5779" s="1" t="s">
        <v>200</v>
      </c>
      <c r="C5779" s="27">
        <v>44378</v>
      </c>
      <c r="D5779" s="1">
        <v>52951</v>
      </c>
      <c r="J5779" s="1" t="s">
        <v>0</v>
      </c>
      <c r="K5779" s="1" t="s">
        <v>49</v>
      </c>
      <c r="L5779" s="1">
        <v>-1</v>
      </c>
      <c r="M5779" s="1">
        <v>1230</v>
      </c>
      <c r="N5779" s="6"/>
      <c r="O5779" s="6">
        <v>1230</v>
      </c>
      <c r="P5779" s="6">
        <v>-511954.86</v>
      </c>
      <c r="R5779" s="31">
        <v>-1230</v>
      </c>
      <c r="S5779" s="28">
        <v>44408</v>
      </c>
    </row>
    <row r="5780" spans="1:19" x14ac:dyDescent="0.2">
      <c r="A5780" s="29">
        <v>45277</v>
      </c>
      <c r="B5780" s="1" t="s">
        <v>200</v>
      </c>
      <c r="C5780" s="27">
        <v>44378</v>
      </c>
      <c r="D5780" s="1">
        <v>52951</v>
      </c>
      <c r="J5780" s="1" t="s">
        <v>0</v>
      </c>
      <c r="K5780" s="1" t="s">
        <v>49</v>
      </c>
      <c r="L5780" s="1">
        <v>-2</v>
      </c>
      <c r="M5780" s="1">
        <v>80</v>
      </c>
      <c r="N5780" s="6"/>
      <c r="O5780" s="6">
        <v>160</v>
      </c>
      <c r="P5780" s="6">
        <v>-512114.86</v>
      </c>
      <c r="R5780" s="31">
        <v>-160</v>
      </c>
      <c r="S5780" s="28">
        <v>44408</v>
      </c>
    </row>
    <row r="5781" spans="1:19" x14ac:dyDescent="0.2">
      <c r="A5781" s="29">
        <v>45278</v>
      </c>
      <c r="B5781" s="1" t="s">
        <v>200</v>
      </c>
      <c r="C5781" s="27">
        <v>44378</v>
      </c>
      <c r="D5781" s="1">
        <v>52952</v>
      </c>
      <c r="J5781" s="1" t="s">
        <v>0</v>
      </c>
      <c r="K5781" s="1" t="s">
        <v>49</v>
      </c>
      <c r="L5781" s="1">
        <v>-1</v>
      </c>
      <c r="M5781" s="1">
        <v>574</v>
      </c>
      <c r="N5781" s="6"/>
      <c r="O5781" s="6">
        <v>574</v>
      </c>
      <c r="P5781" s="6">
        <v>-513050.48</v>
      </c>
      <c r="R5781" s="31">
        <v>-574</v>
      </c>
      <c r="S5781" s="28">
        <v>44408</v>
      </c>
    </row>
    <row r="5782" spans="1:19" x14ac:dyDescent="0.2">
      <c r="A5782" s="29">
        <v>45278</v>
      </c>
      <c r="B5782" s="1" t="s">
        <v>200</v>
      </c>
      <c r="C5782" s="27">
        <v>44378</v>
      </c>
      <c r="D5782" s="1">
        <v>52952</v>
      </c>
      <c r="J5782" s="1" t="s">
        <v>0</v>
      </c>
      <c r="K5782" s="1" t="s">
        <v>49</v>
      </c>
      <c r="L5782" s="1">
        <v>-1</v>
      </c>
      <c r="M5782" s="1">
        <v>361.62</v>
      </c>
      <c r="N5782" s="6"/>
      <c r="O5782" s="6">
        <v>361.62</v>
      </c>
      <c r="P5782" s="6">
        <v>-512476.48</v>
      </c>
      <c r="R5782" s="31">
        <v>-361.62</v>
      </c>
      <c r="S5782" s="28">
        <v>44408</v>
      </c>
    </row>
    <row r="5783" spans="1:19" x14ac:dyDescent="0.2">
      <c r="A5783" s="29">
        <v>45279</v>
      </c>
      <c r="B5783" s="1" t="s">
        <v>200</v>
      </c>
      <c r="C5783" s="27">
        <v>44378</v>
      </c>
      <c r="D5783" s="1">
        <v>52953</v>
      </c>
      <c r="J5783" s="1" t="s">
        <v>0</v>
      </c>
      <c r="K5783" s="1" t="s">
        <v>49</v>
      </c>
      <c r="L5783" s="1">
        <v>-1</v>
      </c>
      <c r="M5783" s="1">
        <v>2892</v>
      </c>
      <c r="N5783" s="6"/>
      <c r="O5783" s="6">
        <v>2892</v>
      </c>
      <c r="P5783" s="6">
        <v>-515942.48</v>
      </c>
      <c r="R5783" s="31">
        <v>-2892</v>
      </c>
      <c r="S5783" s="28">
        <v>44408</v>
      </c>
    </row>
    <row r="5784" spans="1:19" x14ac:dyDescent="0.2">
      <c r="A5784" s="29">
        <v>45279</v>
      </c>
      <c r="B5784" s="1" t="s">
        <v>200</v>
      </c>
      <c r="C5784" s="27">
        <v>44378</v>
      </c>
      <c r="D5784" s="1">
        <v>52953</v>
      </c>
      <c r="J5784" s="1" t="s">
        <v>0</v>
      </c>
      <c r="K5784" s="1" t="s">
        <v>49</v>
      </c>
      <c r="L5784" s="1">
        <v>-4</v>
      </c>
      <c r="M5784" s="1">
        <v>80</v>
      </c>
      <c r="N5784" s="6"/>
      <c r="O5784" s="6">
        <v>320</v>
      </c>
      <c r="P5784" s="6">
        <v>-516262.48</v>
      </c>
      <c r="R5784" s="31">
        <v>-320</v>
      </c>
      <c r="S5784" s="28">
        <v>44408</v>
      </c>
    </row>
    <row r="5785" spans="1:19" x14ac:dyDescent="0.2">
      <c r="A5785" s="29">
        <v>45280</v>
      </c>
      <c r="B5785" s="1" t="s">
        <v>200</v>
      </c>
      <c r="C5785" s="27">
        <v>44378</v>
      </c>
      <c r="D5785" s="1">
        <v>52954</v>
      </c>
      <c r="J5785" s="1" t="s">
        <v>0</v>
      </c>
      <c r="K5785" s="1" t="s">
        <v>49</v>
      </c>
      <c r="L5785" s="1">
        <v>-1</v>
      </c>
      <c r="M5785" s="1">
        <v>564</v>
      </c>
      <c r="N5785" s="6"/>
      <c r="O5785" s="6">
        <v>564</v>
      </c>
      <c r="P5785" s="6">
        <v>-516826.48</v>
      </c>
      <c r="R5785" s="31">
        <v>-564</v>
      </c>
      <c r="S5785" s="28">
        <v>44408</v>
      </c>
    </row>
    <row r="5786" spans="1:19" x14ac:dyDescent="0.2">
      <c r="A5786" s="29">
        <v>45280</v>
      </c>
      <c r="B5786" s="1" t="s">
        <v>200</v>
      </c>
      <c r="C5786" s="27">
        <v>44378</v>
      </c>
      <c r="D5786" s="1">
        <v>52954</v>
      </c>
      <c r="J5786" s="1" t="s">
        <v>0</v>
      </c>
      <c r="K5786" s="1" t="s">
        <v>49</v>
      </c>
      <c r="L5786" s="1">
        <v>-1</v>
      </c>
      <c r="M5786" s="1">
        <v>80</v>
      </c>
      <c r="N5786" s="6"/>
      <c r="O5786" s="6">
        <v>80</v>
      </c>
      <c r="P5786" s="6">
        <v>-516906.48</v>
      </c>
      <c r="R5786" s="31">
        <v>-80</v>
      </c>
      <c r="S5786" s="28">
        <v>44408</v>
      </c>
    </row>
    <row r="5787" spans="1:19" x14ac:dyDescent="0.2">
      <c r="A5787" s="29">
        <v>45281</v>
      </c>
      <c r="B5787" s="1" t="s">
        <v>200</v>
      </c>
      <c r="C5787" s="27">
        <v>44378</v>
      </c>
      <c r="D5787" s="1">
        <v>52955</v>
      </c>
      <c r="J5787" s="1" t="s">
        <v>0</v>
      </c>
      <c r="K5787" s="1" t="s">
        <v>49</v>
      </c>
      <c r="L5787" s="1">
        <v>-1</v>
      </c>
      <c r="M5787" s="1">
        <v>1000</v>
      </c>
      <c r="N5787" s="6"/>
      <c r="O5787" s="6">
        <v>1000</v>
      </c>
      <c r="P5787" s="6">
        <v>-517906.48</v>
      </c>
      <c r="R5787" s="31">
        <v>-1000</v>
      </c>
      <c r="S5787" s="28">
        <v>44408</v>
      </c>
    </row>
    <row r="5788" spans="1:19" x14ac:dyDescent="0.2">
      <c r="A5788" s="29">
        <v>45282</v>
      </c>
      <c r="B5788" s="1" t="s">
        <v>200</v>
      </c>
      <c r="C5788" s="27">
        <v>44378</v>
      </c>
      <c r="D5788" s="1">
        <v>52956</v>
      </c>
      <c r="J5788" s="1" t="s">
        <v>0</v>
      </c>
      <c r="K5788" s="1" t="s">
        <v>49</v>
      </c>
      <c r="L5788" s="1">
        <v>-1</v>
      </c>
      <c r="M5788" s="1">
        <v>3900</v>
      </c>
      <c r="N5788" s="6"/>
      <c r="O5788" s="6">
        <v>3900</v>
      </c>
      <c r="P5788" s="6">
        <v>-521806.48</v>
      </c>
      <c r="R5788" s="31">
        <v>-3900</v>
      </c>
      <c r="S5788" s="28">
        <v>44408</v>
      </c>
    </row>
    <row r="5789" spans="1:19" x14ac:dyDescent="0.2">
      <c r="A5789" s="29">
        <v>45283</v>
      </c>
      <c r="B5789" s="1" t="s">
        <v>200</v>
      </c>
      <c r="C5789" s="27">
        <v>44378</v>
      </c>
      <c r="D5789" s="1">
        <v>52957</v>
      </c>
      <c r="J5789" s="1" t="s">
        <v>0</v>
      </c>
      <c r="K5789" s="1" t="s">
        <v>49</v>
      </c>
      <c r="L5789" s="1">
        <v>-1</v>
      </c>
      <c r="M5789" s="1">
        <v>2148</v>
      </c>
      <c r="N5789" s="6"/>
      <c r="O5789" s="6">
        <v>2148</v>
      </c>
      <c r="P5789" s="6">
        <v>-523954.48</v>
      </c>
      <c r="R5789" s="31">
        <v>-2148</v>
      </c>
      <c r="S5789" s="28">
        <v>44408</v>
      </c>
    </row>
    <row r="5790" spans="1:19" x14ac:dyDescent="0.2">
      <c r="A5790" s="29">
        <v>45283</v>
      </c>
      <c r="B5790" s="1" t="s">
        <v>200</v>
      </c>
      <c r="C5790" s="27">
        <v>44378</v>
      </c>
      <c r="D5790" s="1">
        <v>52957</v>
      </c>
      <c r="J5790" s="1" t="s">
        <v>0</v>
      </c>
      <c r="K5790" s="1" t="s">
        <v>49</v>
      </c>
      <c r="L5790" s="1">
        <v>-1</v>
      </c>
      <c r="M5790" s="1">
        <v>80</v>
      </c>
      <c r="N5790" s="6"/>
      <c r="O5790" s="6">
        <v>80</v>
      </c>
      <c r="P5790" s="6">
        <v>-524034.48</v>
      </c>
      <c r="R5790" s="31">
        <v>-80</v>
      </c>
      <c r="S5790" s="28">
        <v>44408</v>
      </c>
    </row>
    <row r="5791" spans="1:19" x14ac:dyDescent="0.2">
      <c r="A5791" s="29">
        <v>45284</v>
      </c>
      <c r="B5791" s="1" t="s">
        <v>200</v>
      </c>
      <c r="C5791" s="27">
        <v>44378</v>
      </c>
      <c r="D5791" s="1">
        <v>52958</v>
      </c>
      <c r="J5791" s="1" t="s">
        <v>0</v>
      </c>
      <c r="K5791" s="1" t="s">
        <v>49</v>
      </c>
      <c r="L5791" s="1">
        <v>-1</v>
      </c>
      <c r="M5791" s="1">
        <v>280</v>
      </c>
      <c r="N5791" s="6"/>
      <c r="O5791" s="6">
        <v>280</v>
      </c>
      <c r="P5791" s="6">
        <v>-524314.48</v>
      </c>
      <c r="R5791" s="31">
        <v>-280</v>
      </c>
      <c r="S5791" s="28">
        <v>44408</v>
      </c>
    </row>
    <row r="5792" spans="1:19" x14ac:dyDescent="0.2">
      <c r="A5792" s="29">
        <v>45284</v>
      </c>
      <c r="B5792" s="1" t="s">
        <v>200</v>
      </c>
      <c r="C5792" s="27">
        <v>44378</v>
      </c>
      <c r="D5792" s="1">
        <v>52958</v>
      </c>
      <c r="J5792" s="1" t="s">
        <v>0</v>
      </c>
      <c r="K5792" s="1" t="s">
        <v>49</v>
      </c>
      <c r="L5792" s="1">
        <v>-1</v>
      </c>
      <c r="M5792" s="1">
        <v>80</v>
      </c>
      <c r="N5792" s="6"/>
      <c r="O5792" s="6">
        <v>80</v>
      </c>
      <c r="P5792" s="6">
        <v>-524394.48</v>
      </c>
      <c r="R5792" s="31">
        <v>-80</v>
      </c>
      <c r="S5792" s="28">
        <v>44408</v>
      </c>
    </row>
    <row r="5793" spans="1:19" x14ac:dyDescent="0.2">
      <c r="A5793" s="29">
        <v>45285</v>
      </c>
      <c r="B5793" s="1" t="s">
        <v>200</v>
      </c>
      <c r="C5793" s="27">
        <v>44378</v>
      </c>
      <c r="D5793" s="1">
        <v>52959</v>
      </c>
      <c r="J5793" s="1" t="s">
        <v>0</v>
      </c>
      <c r="K5793" s="1" t="s">
        <v>49</v>
      </c>
      <c r="L5793" s="1">
        <v>-1</v>
      </c>
      <c r="M5793" s="1">
        <v>1200</v>
      </c>
      <c r="N5793" s="6"/>
      <c r="O5793" s="6">
        <v>1200</v>
      </c>
      <c r="P5793" s="6">
        <v>-525594.48</v>
      </c>
      <c r="R5793" s="31">
        <v>-1200</v>
      </c>
      <c r="S5793" s="28">
        <v>44408</v>
      </c>
    </row>
    <row r="5794" spans="1:19" x14ac:dyDescent="0.2">
      <c r="A5794" s="29">
        <v>45285</v>
      </c>
      <c r="B5794" s="1" t="s">
        <v>200</v>
      </c>
      <c r="C5794" s="27">
        <v>44378</v>
      </c>
      <c r="D5794" s="1">
        <v>52959</v>
      </c>
      <c r="J5794" s="1" t="s">
        <v>0</v>
      </c>
      <c r="K5794" s="1" t="s">
        <v>49</v>
      </c>
      <c r="L5794" s="1">
        <v>-2</v>
      </c>
      <c r="M5794" s="1">
        <v>80</v>
      </c>
      <c r="N5794" s="6"/>
      <c r="O5794" s="6">
        <v>160</v>
      </c>
      <c r="P5794" s="6">
        <v>-525754.48</v>
      </c>
      <c r="R5794" s="31">
        <v>-160</v>
      </c>
      <c r="S5794" s="28">
        <v>44408</v>
      </c>
    </row>
    <row r="5795" spans="1:19" x14ac:dyDescent="0.2">
      <c r="A5795" s="29">
        <v>45286</v>
      </c>
      <c r="B5795" s="1" t="s">
        <v>200</v>
      </c>
      <c r="C5795" s="27">
        <v>44378</v>
      </c>
      <c r="D5795" s="1">
        <v>52960</v>
      </c>
      <c r="J5795" s="1" t="s">
        <v>0</v>
      </c>
      <c r="K5795" s="1" t="s">
        <v>49</v>
      </c>
      <c r="L5795" s="1">
        <v>-1</v>
      </c>
      <c r="M5795" s="1">
        <v>380</v>
      </c>
      <c r="N5795" s="6"/>
      <c r="O5795" s="6">
        <v>380</v>
      </c>
      <c r="P5795" s="6">
        <v>-526134.48</v>
      </c>
      <c r="R5795" s="31">
        <v>-380</v>
      </c>
      <c r="S5795" s="28">
        <v>44408</v>
      </c>
    </row>
    <row r="5796" spans="1:19" x14ac:dyDescent="0.2">
      <c r="A5796" s="29">
        <v>45286</v>
      </c>
      <c r="B5796" s="1" t="s">
        <v>200</v>
      </c>
      <c r="C5796" s="27">
        <v>44378</v>
      </c>
      <c r="D5796" s="1">
        <v>52960</v>
      </c>
      <c r="J5796" s="1" t="s">
        <v>0</v>
      </c>
      <c r="K5796" s="1" t="s">
        <v>49</v>
      </c>
      <c r="L5796" s="1">
        <v>-1</v>
      </c>
      <c r="M5796" s="1">
        <v>80</v>
      </c>
      <c r="N5796" s="6"/>
      <c r="O5796" s="6">
        <v>80</v>
      </c>
      <c r="P5796" s="6">
        <v>-526214.48</v>
      </c>
      <c r="R5796" s="31">
        <v>-80</v>
      </c>
      <c r="S5796" s="28">
        <v>44408</v>
      </c>
    </row>
    <row r="5797" spans="1:19" x14ac:dyDescent="0.2">
      <c r="A5797" s="29">
        <v>45287</v>
      </c>
      <c r="B5797" s="1" t="s">
        <v>200</v>
      </c>
      <c r="C5797" s="27">
        <v>44378</v>
      </c>
      <c r="D5797" s="1">
        <v>52961</v>
      </c>
      <c r="J5797" s="1" t="s">
        <v>0</v>
      </c>
      <c r="K5797" s="1" t="s">
        <v>49</v>
      </c>
      <c r="L5797" s="1">
        <v>-1</v>
      </c>
      <c r="M5797" s="1">
        <v>680</v>
      </c>
      <c r="N5797" s="6"/>
      <c r="O5797" s="6">
        <v>680</v>
      </c>
      <c r="P5797" s="6">
        <v>-526894.48</v>
      </c>
      <c r="R5797" s="31">
        <v>-680</v>
      </c>
      <c r="S5797" s="28">
        <v>44408</v>
      </c>
    </row>
    <row r="5798" spans="1:19" x14ac:dyDescent="0.2">
      <c r="A5798" s="29">
        <v>45287</v>
      </c>
      <c r="B5798" s="1" t="s">
        <v>200</v>
      </c>
      <c r="C5798" s="27">
        <v>44378</v>
      </c>
      <c r="D5798" s="1">
        <v>52961</v>
      </c>
      <c r="J5798" s="1" t="s">
        <v>0</v>
      </c>
      <c r="K5798" s="1" t="s">
        <v>49</v>
      </c>
      <c r="L5798" s="1">
        <v>-1</v>
      </c>
      <c r="M5798" s="1">
        <v>80</v>
      </c>
      <c r="N5798" s="6"/>
      <c r="O5798" s="6">
        <v>80</v>
      </c>
      <c r="P5798" s="6">
        <v>-526974.48</v>
      </c>
      <c r="R5798" s="31">
        <v>-80</v>
      </c>
      <c r="S5798" s="28">
        <v>44408</v>
      </c>
    </row>
    <row r="5799" spans="1:19" x14ac:dyDescent="0.2">
      <c r="A5799" s="29">
        <v>45288</v>
      </c>
      <c r="B5799" s="1" t="s">
        <v>200</v>
      </c>
      <c r="C5799" s="27">
        <v>44378</v>
      </c>
      <c r="D5799" s="1">
        <v>52962</v>
      </c>
      <c r="J5799" s="1" t="s">
        <v>0</v>
      </c>
      <c r="K5799" s="1" t="s">
        <v>49</v>
      </c>
      <c r="L5799" s="1">
        <v>-1</v>
      </c>
      <c r="M5799" s="1">
        <v>380</v>
      </c>
      <c r="N5799" s="6"/>
      <c r="O5799" s="6">
        <v>380</v>
      </c>
      <c r="P5799" s="6">
        <v>-527354.48</v>
      </c>
      <c r="R5799" s="31">
        <v>-380</v>
      </c>
      <c r="S5799" s="28">
        <v>44408</v>
      </c>
    </row>
    <row r="5800" spans="1:19" x14ac:dyDescent="0.2">
      <c r="A5800" s="29">
        <v>45288</v>
      </c>
      <c r="B5800" s="1" t="s">
        <v>200</v>
      </c>
      <c r="C5800" s="27">
        <v>44378</v>
      </c>
      <c r="D5800" s="1">
        <v>52962</v>
      </c>
      <c r="J5800" s="1" t="s">
        <v>0</v>
      </c>
      <c r="K5800" s="1" t="s">
        <v>49</v>
      </c>
      <c r="L5800" s="1">
        <v>-1</v>
      </c>
      <c r="M5800" s="1">
        <v>80</v>
      </c>
      <c r="N5800" s="6"/>
      <c r="O5800" s="6">
        <v>80</v>
      </c>
      <c r="P5800" s="6">
        <v>-527434.48</v>
      </c>
      <c r="R5800" s="31">
        <v>-80</v>
      </c>
      <c r="S5800" s="28">
        <v>44408</v>
      </c>
    </row>
    <row r="5801" spans="1:19" x14ac:dyDescent="0.2">
      <c r="A5801" s="29">
        <v>45289</v>
      </c>
      <c r="B5801" s="1" t="s">
        <v>200</v>
      </c>
      <c r="C5801" s="27">
        <v>44378</v>
      </c>
      <c r="D5801" s="1">
        <v>52963</v>
      </c>
      <c r="J5801" s="1" t="s">
        <v>0</v>
      </c>
      <c r="K5801" s="1" t="s">
        <v>49</v>
      </c>
      <c r="L5801" s="1">
        <v>-1</v>
      </c>
      <c r="M5801" s="1">
        <v>540</v>
      </c>
      <c r="N5801" s="6"/>
      <c r="O5801" s="6">
        <v>540</v>
      </c>
      <c r="P5801" s="6">
        <v>-527974.48</v>
      </c>
      <c r="R5801" s="31">
        <v>-540</v>
      </c>
      <c r="S5801" s="28">
        <v>44408</v>
      </c>
    </row>
    <row r="5802" spans="1:19" x14ac:dyDescent="0.2">
      <c r="A5802" s="29">
        <v>45289</v>
      </c>
      <c r="B5802" s="1" t="s">
        <v>200</v>
      </c>
      <c r="C5802" s="27">
        <v>44378</v>
      </c>
      <c r="D5802" s="1">
        <v>52963</v>
      </c>
      <c r="J5802" s="1" t="s">
        <v>0</v>
      </c>
      <c r="K5802" s="1" t="s">
        <v>49</v>
      </c>
      <c r="L5802" s="1">
        <v>-1</v>
      </c>
      <c r="M5802" s="1">
        <v>80</v>
      </c>
      <c r="N5802" s="6"/>
      <c r="O5802" s="6">
        <v>80</v>
      </c>
      <c r="P5802" s="6">
        <v>-528054.48</v>
      </c>
      <c r="R5802" s="31">
        <v>-80</v>
      </c>
      <c r="S5802" s="28">
        <v>44408</v>
      </c>
    </row>
    <row r="5803" spans="1:19" x14ac:dyDescent="0.2">
      <c r="A5803" s="29">
        <v>45290</v>
      </c>
      <c r="B5803" s="1" t="s">
        <v>200</v>
      </c>
      <c r="C5803" s="27">
        <v>44378</v>
      </c>
      <c r="D5803" s="1">
        <v>52964</v>
      </c>
      <c r="J5803" s="1" t="s">
        <v>0</v>
      </c>
      <c r="K5803" s="1" t="s">
        <v>49</v>
      </c>
      <c r="L5803" s="1">
        <v>-1</v>
      </c>
      <c r="M5803" s="1">
        <v>2560</v>
      </c>
      <c r="N5803" s="6"/>
      <c r="O5803" s="6">
        <v>2560</v>
      </c>
      <c r="P5803" s="6">
        <v>-530614.48</v>
      </c>
      <c r="R5803" s="31">
        <v>-2560</v>
      </c>
      <c r="S5803" s="28">
        <v>44408</v>
      </c>
    </row>
    <row r="5804" spans="1:19" x14ac:dyDescent="0.2">
      <c r="A5804" s="29">
        <v>45290</v>
      </c>
      <c r="B5804" s="1" t="s">
        <v>200</v>
      </c>
      <c r="C5804" s="27">
        <v>44378</v>
      </c>
      <c r="D5804" s="1">
        <v>52964</v>
      </c>
      <c r="J5804" s="1" t="s">
        <v>0</v>
      </c>
      <c r="K5804" s="1" t="s">
        <v>49</v>
      </c>
      <c r="L5804" s="1">
        <v>-5</v>
      </c>
      <c r="M5804" s="1">
        <v>80</v>
      </c>
      <c r="N5804" s="6"/>
      <c r="O5804" s="6">
        <v>400</v>
      </c>
      <c r="P5804" s="6">
        <v>-531014.48</v>
      </c>
      <c r="R5804" s="31">
        <v>-400</v>
      </c>
      <c r="S5804" s="28">
        <v>44408</v>
      </c>
    </row>
    <row r="5805" spans="1:19" x14ac:dyDescent="0.2">
      <c r="A5805" s="29">
        <v>45291</v>
      </c>
      <c r="B5805" s="1" t="s">
        <v>200</v>
      </c>
      <c r="C5805" s="27">
        <v>44378</v>
      </c>
      <c r="D5805" s="1">
        <v>52965</v>
      </c>
      <c r="J5805" s="1" t="s">
        <v>0</v>
      </c>
      <c r="K5805" s="1" t="s">
        <v>49</v>
      </c>
      <c r="L5805" s="1">
        <v>-1</v>
      </c>
      <c r="M5805" s="1">
        <v>860</v>
      </c>
      <c r="N5805" s="6"/>
      <c r="O5805" s="6">
        <v>860</v>
      </c>
      <c r="P5805" s="6">
        <v>-531874.48</v>
      </c>
      <c r="R5805" s="31">
        <v>-860</v>
      </c>
      <c r="S5805" s="28">
        <v>44408</v>
      </c>
    </row>
    <row r="5806" spans="1:19" x14ac:dyDescent="0.2">
      <c r="A5806" s="29">
        <v>45291</v>
      </c>
      <c r="B5806" s="1" t="s">
        <v>200</v>
      </c>
      <c r="C5806" s="27">
        <v>44378</v>
      </c>
      <c r="D5806" s="1">
        <v>52965</v>
      </c>
      <c r="J5806" s="1" t="s">
        <v>0</v>
      </c>
      <c r="K5806" s="1" t="s">
        <v>49</v>
      </c>
      <c r="L5806" s="1">
        <v>-1</v>
      </c>
      <c r="M5806" s="1">
        <v>80</v>
      </c>
      <c r="N5806" s="6"/>
      <c r="O5806" s="6">
        <v>80</v>
      </c>
      <c r="P5806" s="6">
        <v>-531954.48</v>
      </c>
      <c r="R5806" s="31">
        <v>-80</v>
      </c>
      <c r="S5806" s="28">
        <v>44408</v>
      </c>
    </row>
    <row r="5807" spans="1:19" x14ac:dyDescent="0.2">
      <c r="A5807" s="29">
        <v>45292</v>
      </c>
      <c r="B5807" s="1" t="s">
        <v>200</v>
      </c>
      <c r="C5807" s="27">
        <v>44378</v>
      </c>
      <c r="D5807" s="1">
        <v>52966</v>
      </c>
      <c r="J5807" s="1" t="s">
        <v>0</v>
      </c>
      <c r="K5807" s="1" t="s">
        <v>49</v>
      </c>
      <c r="L5807" s="1">
        <v>-1</v>
      </c>
      <c r="M5807" s="1">
        <v>360</v>
      </c>
      <c r="N5807" s="6"/>
      <c r="O5807" s="6">
        <v>360</v>
      </c>
      <c r="P5807" s="6">
        <v>-532314.48</v>
      </c>
      <c r="R5807" s="31">
        <v>-360</v>
      </c>
      <c r="S5807" s="28">
        <v>44408</v>
      </c>
    </row>
    <row r="5808" spans="1:19" x14ac:dyDescent="0.2">
      <c r="A5808" s="29">
        <v>45293</v>
      </c>
      <c r="B5808" s="1" t="s">
        <v>200</v>
      </c>
      <c r="C5808" s="27">
        <v>44378</v>
      </c>
      <c r="D5808" s="1">
        <v>52967</v>
      </c>
      <c r="J5808" s="1" t="s">
        <v>0</v>
      </c>
      <c r="K5808" s="1" t="s">
        <v>49</v>
      </c>
      <c r="L5808" s="1">
        <v>-1</v>
      </c>
      <c r="M5808" s="1">
        <v>360</v>
      </c>
      <c r="N5808" s="6"/>
      <c r="O5808" s="6">
        <v>360</v>
      </c>
      <c r="P5808" s="6">
        <v>-532674.48</v>
      </c>
      <c r="R5808" s="31">
        <v>-360</v>
      </c>
      <c r="S5808" s="28">
        <v>44408</v>
      </c>
    </row>
    <row r="5809" spans="1:19" x14ac:dyDescent="0.2">
      <c r="A5809" s="29">
        <v>45294</v>
      </c>
      <c r="B5809" s="1" t="s">
        <v>200</v>
      </c>
      <c r="C5809" s="27">
        <v>44378</v>
      </c>
      <c r="D5809" s="1">
        <v>52968</v>
      </c>
      <c r="J5809" s="1" t="s">
        <v>0</v>
      </c>
      <c r="K5809" s="1" t="s">
        <v>49</v>
      </c>
      <c r="L5809" s="1">
        <v>-1</v>
      </c>
      <c r="M5809" s="1">
        <v>360</v>
      </c>
      <c r="N5809" s="6"/>
      <c r="O5809" s="6">
        <v>360</v>
      </c>
      <c r="P5809" s="6">
        <v>-533034.48</v>
      </c>
      <c r="R5809" s="31">
        <v>-360</v>
      </c>
      <c r="S5809" s="28">
        <v>44408</v>
      </c>
    </row>
    <row r="5810" spans="1:19" x14ac:dyDescent="0.2">
      <c r="A5810" s="29">
        <v>45295</v>
      </c>
      <c r="B5810" s="1" t="s">
        <v>200</v>
      </c>
      <c r="C5810" s="27">
        <v>44378</v>
      </c>
      <c r="D5810" s="1">
        <v>52969</v>
      </c>
      <c r="J5810" s="1" t="s">
        <v>0</v>
      </c>
      <c r="K5810" s="1" t="s">
        <v>49</v>
      </c>
      <c r="L5810" s="1">
        <v>-1</v>
      </c>
      <c r="M5810" s="1">
        <v>360</v>
      </c>
      <c r="N5810" s="6"/>
      <c r="O5810" s="6">
        <v>360</v>
      </c>
      <c r="P5810" s="6">
        <v>-533394.48</v>
      </c>
      <c r="R5810" s="31">
        <v>-360</v>
      </c>
      <c r="S5810" s="28">
        <v>44408</v>
      </c>
    </row>
    <row r="5811" spans="1:19" x14ac:dyDescent="0.2">
      <c r="A5811" s="29">
        <v>45296</v>
      </c>
      <c r="B5811" s="1" t="s">
        <v>200</v>
      </c>
      <c r="C5811" s="27">
        <v>44378</v>
      </c>
      <c r="D5811" s="1">
        <v>52970</v>
      </c>
      <c r="J5811" s="1" t="s">
        <v>0</v>
      </c>
      <c r="K5811" s="1" t="s">
        <v>49</v>
      </c>
      <c r="L5811" s="1">
        <v>-1</v>
      </c>
      <c r="M5811" s="1">
        <v>380</v>
      </c>
      <c r="N5811" s="6"/>
      <c r="O5811" s="6">
        <v>380</v>
      </c>
      <c r="P5811" s="6">
        <v>-533774.48</v>
      </c>
      <c r="R5811" s="31">
        <v>-380</v>
      </c>
      <c r="S5811" s="28">
        <v>44408</v>
      </c>
    </row>
    <row r="5812" spans="1:19" x14ac:dyDescent="0.2">
      <c r="A5812" s="29">
        <v>45296</v>
      </c>
      <c r="B5812" s="1" t="s">
        <v>200</v>
      </c>
      <c r="C5812" s="27">
        <v>44378</v>
      </c>
      <c r="D5812" s="1">
        <v>52970</v>
      </c>
      <c r="J5812" s="1" t="s">
        <v>0</v>
      </c>
      <c r="K5812" s="1" t="s">
        <v>49</v>
      </c>
      <c r="L5812" s="1">
        <v>-1</v>
      </c>
      <c r="M5812" s="1">
        <v>80</v>
      </c>
      <c r="N5812" s="6"/>
      <c r="O5812" s="6">
        <v>80</v>
      </c>
      <c r="P5812" s="6">
        <v>-533854.48</v>
      </c>
      <c r="R5812" s="31">
        <v>-80</v>
      </c>
      <c r="S5812" s="28">
        <v>44408</v>
      </c>
    </row>
    <row r="5813" spans="1:19" x14ac:dyDescent="0.2">
      <c r="A5813" s="29">
        <v>45297</v>
      </c>
      <c r="B5813" s="1" t="s">
        <v>200</v>
      </c>
      <c r="C5813" s="27">
        <v>44378</v>
      </c>
      <c r="D5813" s="1">
        <v>52971</v>
      </c>
      <c r="J5813" s="1" t="s">
        <v>0</v>
      </c>
      <c r="K5813" s="1" t="s">
        <v>49</v>
      </c>
      <c r="L5813" s="1">
        <v>-1</v>
      </c>
      <c r="M5813" s="1">
        <v>608</v>
      </c>
      <c r="N5813" s="6"/>
      <c r="O5813" s="6">
        <v>608</v>
      </c>
      <c r="P5813" s="6">
        <v>-534462.48</v>
      </c>
      <c r="R5813" s="31">
        <v>-608</v>
      </c>
      <c r="S5813" s="28">
        <v>44408</v>
      </c>
    </row>
    <row r="5814" spans="1:19" x14ac:dyDescent="0.2">
      <c r="A5814" s="29">
        <v>45297</v>
      </c>
      <c r="B5814" s="1" t="s">
        <v>200</v>
      </c>
      <c r="C5814" s="27">
        <v>44378</v>
      </c>
      <c r="D5814" s="1">
        <v>52971</v>
      </c>
      <c r="J5814" s="1" t="s">
        <v>0</v>
      </c>
      <c r="K5814" s="1" t="s">
        <v>49</v>
      </c>
      <c r="L5814" s="1">
        <v>-1</v>
      </c>
      <c r="M5814" s="1">
        <v>80</v>
      </c>
      <c r="N5814" s="6"/>
      <c r="O5814" s="6">
        <v>80</v>
      </c>
      <c r="P5814" s="6">
        <v>-534542.48</v>
      </c>
      <c r="R5814" s="31">
        <v>-80</v>
      </c>
      <c r="S5814" s="28">
        <v>44408</v>
      </c>
    </row>
    <row r="5815" spans="1:19" x14ac:dyDescent="0.2">
      <c r="A5815" s="29">
        <v>45298</v>
      </c>
      <c r="B5815" s="1" t="s">
        <v>200</v>
      </c>
      <c r="C5815" s="27">
        <v>44378</v>
      </c>
      <c r="D5815" s="1">
        <v>52972</v>
      </c>
      <c r="J5815" s="1" t="s">
        <v>0</v>
      </c>
      <c r="K5815" s="1" t="s">
        <v>49</v>
      </c>
      <c r="L5815" s="1">
        <v>-1</v>
      </c>
      <c r="M5815" s="1">
        <v>1580</v>
      </c>
      <c r="N5815" s="6"/>
      <c r="O5815" s="6">
        <v>1580</v>
      </c>
      <c r="P5815" s="6">
        <v>-536122.48</v>
      </c>
      <c r="R5815" s="31">
        <v>-1580</v>
      </c>
      <c r="S5815" s="28">
        <v>44408</v>
      </c>
    </row>
    <row r="5816" spans="1:19" x14ac:dyDescent="0.2">
      <c r="A5816" s="29">
        <v>45589</v>
      </c>
      <c r="B5816" s="1" t="s">
        <v>178</v>
      </c>
      <c r="C5816" s="27">
        <v>44378</v>
      </c>
      <c r="J5816" s="1" t="s">
        <v>0</v>
      </c>
      <c r="K5816" s="1" t="s">
        <v>48</v>
      </c>
      <c r="N5816" s="6"/>
      <c r="O5816" s="6">
        <v>194.32</v>
      </c>
      <c r="P5816" s="6">
        <v>-536316.80000000005</v>
      </c>
      <c r="R5816" s="31">
        <v>-194.32</v>
      </c>
      <c r="S5816" s="28">
        <v>44408</v>
      </c>
    </row>
    <row r="5817" spans="1:19" x14ac:dyDescent="0.2">
      <c r="A5817" s="29">
        <v>44722</v>
      </c>
      <c r="B5817" s="1" t="s">
        <v>200</v>
      </c>
      <c r="C5817" s="27">
        <v>44379</v>
      </c>
      <c r="D5817" s="1">
        <v>52806</v>
      </c>
      <c r="J5817" s="1" t="s">
        <v>0</v>
      </c>
      <c r="K5817" s="1" t="s">
        <v>49</v>
      </c>
      <c r="L5817" s="1">
        <v>-1</v>
      </c>
      <c r="M5817" s="1">
        <v>298</v>
      </c>
      <c r="N5817" s="6"/>
      <c r="O5817" s="6">
        <v>298</v>
      </c>
      <c r="P5817" s="6">
        <v>-537880.80000000005</v>
      </c>
      <c r="R5817" s="31">
        <v>-298</v>
      </c>
      <c r="S5817" s="28">
        <v>44408</v>
      </c>
    </row>
    <row r="5818" spans="1:19" x14ac:dyDescent="0.2">
      <c r="A5818" s="29">
        <v>44722</v>
      </c>
      <c r="B5818" s="1" t="s">
        <v>200</v>
      </c>
      <c r="C5818" s="27">
        <v>44379</v>
      </c>
      <c r="D5818" s="1">
        <v>52806</v>
      </c>
      <c r="J5818" s="1" t="s">
        <v>0</v>
      </c>
      <c r="K5818" s="1" t="s">
        <v>49</v>
      </c>
      <c r="L5818" s="1">
        <v>-1.75</v>
      </c>
      <c r="M5818" s="1">
        <v>88</v>
      </c>
      <c r="N5818" s="6"/>
      <c r="O5818" s="6">
        <v>154</v>
      </c>
      <c r="P5818" s="6">
        <v>-547244.19999999995</v>
      </c>
      <c r="R5818" s="31">
        <v>-154</v>
      </c>
      <c r="S5818" s="28">
        <v>44408</v>
      </c>
    </row>
    <row r="5819" spans="1:19" x14ac:dyDescent="0.2">
      <c r="A5819" s="29">
        <v>44722</v>
      </c>
      <c r="B5819" s="1" t="s">
        <v>200</v>
      </c>
      <c r="C5819" s="27">
        <v>44379</v>
      </c>
      <c r="D5819" s="1">
        <v>52806</v>
      </c>
      <c r="J5819" s="1" t="s">
        <v>0</v>
      </c>
      <c r="K5819" s="1" t="s">
        <v>49</v>
      </c>
      <c r="L5819" s="1">
        <v>-1</v>
      </c>
      <c r="M5819" s="1">
        <v>124</v>
      </c>
      <c r="N5819" s="6"/>
      <c r="O5819" s="6">
        <v>124</v>
      </c>
      <c r="P5819" s="6">
        <v>-536472.80000000005</v>
      </c>
      <c r="R5819" s="31">
        <v>-124</v>
      </c>
      <c r="S5819" s="28">
        <v>44408</v>
      </c>
    </row>
    <row r="5820" spans="1:19" x14ac:dyDescent="0.2">
      <c r="A5820" s="29">
        <v>44722</v>
      </c>
      <c r="B5820" s="1" t="s">
        <v>200</v>
      </c>
      <c r="C5820" s="27">
        <v>44379</v>
      </c>
      <c r="D5820" s="1">
        <v>52806</v>
      </c>
      <c r="J5820" s="1" t="s">
        <v>0</v>
      </c>
      <c r="K5820" s="1" t="s">
        <v>49</v>
      </c>
      <c r="L5820" s="1">
        <v>-1</v>
      </c>
      <c r="M5820" s="1">
        <v>124</v>
      </c>
      <c r="N5820" s="6"/>
      <c r="O5820" s="6">
        <v>124</v>
      </c>
      <c r="P5820" s="6">
        <v>-537560.80000000005</v>
      </c>
      <c r="R5820" s="31">
        <v>-124</v>
      </c>
      <c r="S5820" s="28">
        <v>44408</v>
      </c>
    </row>
    <row r="5821" spans="1:19" x14ac:dyDescent="0.2">
      <c r="A5821" s="29">
        <v>44722</v>
      </c>
      <c r="B5821" s="1" t="s">
        <v>200</v>
      </c>
      <c r="C5821" s="27">
        <v>44379</v>
      </c>
      <c r="D5821" s="1">
        <v>52806</v>
      </c>
      <c r="J5821" s="1" t="s">
        <v>0</v>
      </c>
      <c r="K5821" s="1" t="s">
        <v>49</v>
      </c>
      <c r="L5821" s="1">
        <v>-1</v>
      </c>
      <c r="M5821" s="1">
        <v>124</v>
      </c>
      <c r="N5821" s="6"/>
      <c r="O5821" s="6">
        <v>124</v>
      </c>
      <c r="P5821" s="6">
        <v>-547090.19999999995</v>
      </c>
      <c r="R5821" s="31">
        <v>-124</v>
      </c>
      <c r="S5821" s="28">
        <v>44408</v>
      </c>
    </row>
    <row r="5822" spans="1:19" x14ac:dyDescent="0.2">
      <c r="A5822" s="29">
        <v>44722</v>
      </c>
      <c r="B5822" s="1" t="s">
        <v>200</v>
      </c>
      <c r="C5822" s="27">
        <v>44379</v>
      </c>
      <c r="D5822" s="1">
        <v>52806</v>
      </c>
      <c r="J5822" s="1" t="s">
        <v>0</v>
      </c>
      <c r="K5822" s="1" t="s">
        <v>49</v>
      </c>
      <c r="L5822" s="1">
        <v>-1</v>
      </c>
      <c r="M5822" s="1">
        <v>88</v>
      </c>
      <c r="N5822" s="6"/>
      <c r="O5822" s="6">
        <v>88</v>
      </c>
      <c r="P5822" s="6">
        <v>-536560.80000000005</v>
      </c>
      <c r="R5822" s="31">
        <v>-88</v>
      </c>
      <c r="S5822" s="28">
        <v>44408</v>
      </c>
    </row>
    <row r="5823" spans="1:19" x14ac:dyDescent="0.2">
      <c r="A5823" s="29">
        <v>44722</v>
      </c>
      <c r="B5823" s="1" t="s">
        <v>200</v>
      </c>
      <c r="C5823" s="27">
        <v>44379</v>
      </c>
      <c r="D5823" s="1">
        <v>52806</v>
      </c>
      <c r="J5823" s="1" t="s">
        <v>0</v>
      </c>
      <c r="K5823" s="1" t="s">
        <v>49</v>
      </c>
      <c r="L5823" s="1">
        <v>-0.5</v>
      </c>
      <c r="M5823" s="1">
        <v>88</v>
      </c>
      <c r="N5823" s="6"/>
      <c r="O5823" s="6">
        <v>44</v>
      </c>
      <c r="P5823" s="6">
        <v>-546966.19999999995</v>
      </c>
      <c r="R5823" s="31">
        <v>-44</v>
      </c>
      <c r="S5823" s="28">
        <v>44408</v>
      </c>
    </row>
    <row r="5824" spans="1:19" x14ac:dyDescent="0.2">
      <c r="A5824" s="29">
        <v>44722</v>
      </c>
      <c r="B5824" s="1" t="s">
        <v>200</v>
      </c>
      <c r="C5824" s="27">
        <v>44379</v>
      </c>
      <c r="D5824" s="1">
        <v>52806</v>
      </c>
      <c r="J5824" s="1" t="s">
        <v>0</v>
      </c>
      <c r="K5824" s="1" t="s">
        <v>49</v>
      </c>
      <c r="L5824" s="1">
        <v>-2</v>
      </c>
      <c r="M5824" s="1">
        <v>16</v>
      </c>
      <c r="N5824" s="6"/>
      <c r="O5824" s="6">
        <v>32</v>
      </c>
      <c r="P5824" s="6">
        <v>-536348.80000000005</v>
      </c>
      <c r="R5824" s="31">
        <v>-32</v>
      </c>
      <c r="S5824" s="28">
        <v>44408</v>
      </c>
    </row>
    <row r="5825" spans="1:19" x14ac:dyDescent="0.2">
      <c r="A5825" s="29">
        <v>44722</v>
      </c>
      <c r="B5825" s="1" t="s">
        <v>200</v>
      </c>
      <c r="C5825" s="27">
        <v>44379</v>
      </c>
      <c r="D5825" s="1">
        <v>52806</v>
      </c>
      <c r="J5825" s="1" t="s">
        <v>0</v>
      </c>
      <c r="K5825" s="1" t="s">
        <v>49</v>
      </c>
      <c r="L5825" s="1">
        <v>-0.25</v>
      </c>
      <c r="M5825" s="1">
        <v>88</v>
      </c>
      <c r="N5825" s="6"/>
      <c r="O5825" s="6">
        <v>22</v>
      </c>
      <c r="P5825" s="6">
        <v>-537582.80000000005</v>
      </c>
      <c r="R5825" s="31">
        <v>-22</v>
      </c>
      <c r="S5825" s="28">
        <v>44408</v>
      </c>
    </row>
    <row r="5826" spans="1:19" x14ac:dyDescent="0.2">
      <c r="A5826" s="29">
        <v>44853</v>
      </c>
      <c r="B5826" s="1" t="s">
        <v>200</v>
      </c>
      <c r="C5826" s="27">
        <v>44379</v>
      </c>
      <c r="D5826" s="1">
        <v>52816</v>
      </c>
      <c r="J5826" s="1" t="s">
        <v>0</v>
      </c>
      <c r="K5826" s="1" t="s">
        <v>49</v>
      </c>
      <c r="L5826" s="1">
        <v>-3.5</v>
      </c>
      <c r="M5826" s="1">
        <v>110</v>
      </c>
      <c r="N5826" s="6"/>
      <c r="O5826" s="6">
        <v>385</v>
      </c>
      <c r="P5826" s="6">
        <v>-546498.19999999995</v>
      </c>
      <c r="R5826" s="31">
        <v>-385</v>
      </c>
      <c r="S5826" s="28">
        <v>44408</v>
      </c>
    </row>
    <row r="5827" spans="1:19" x14ac:dyDescent="0.2">
      <c r="A5827" s="29">
        <v>44853</v>
      </c>
      <c r="B5827" s="1" t="s">
        <v>200</v>
      </c>
      <c r="C5827" s="27">
        <v>44379</v>
      </c>
      <c r="D5827" s="1">
        <v>52816</v>
      </c>
      <c r="J5827" s="1" t="s">
        <v>0</v>
      </c>
      <c r="K5827" s="1" t="s">
        <v>49</v>
      </c>
      <c r="L5827" s="1">
        <v>-2.25</v>
      </c>
      <c r="M5827" s="1">
        <v>110</v>
      </c>
      <c r="N5827" s="6"/>
      <c r="O5827" s="6">
        <v>247.5</v>
      </c>
      <c r="P5827" s="6">
        <v>-536808.30000000005</v>
      </c>
      <c r="R5827" s="31">
        <v>-247.5</v>
      </c>
      <c r="S5827" s="28">
        <v>44408</v>
      </c>
    </row>
    <row r="5828" spans="1:19" x14ac:dyDescent="0.2">
      <c r="A5828" s="29">
        <v>44853</v>
      </c>
      <c r="B5828" s="1" t="s">
        <v>200</v>
      </c>
      <c r="C5828" s="27">
        <v>44379</v>
      </c>
      <c r="D5828" s="1">
        <v>52816</v>
      </c>
      <c r="J5828" s="1" t="s">
        <v>0</v>
      </c>
      <c r="K5828" s="1" t="s">
        <v>49</v>
      </c>
      <c r="L5828" s="1">
        <v>-1</v>
      </c>
      <c r="M5828" s="1">
        <v>155</v>
      </c>
      <c r="N5828" s="6"/>
      <c r="O5828" s="6">
        <v>155</v>
      </c>
      <c r="P5828" s="6">
        <v>-536963.30000000005</v>
      </c>
      <c r="R5828" s="31">
        <v>-155</v>
      </c>
      <c r="S5828" s="28">
        <v>44408</v>
      </c>
    </row>
    <row r="5829" spans="1:19" x14ac:dyDescent="0.2">
      <c r="A5829" s="29">
        <v>44931</v>
      </c>
      <c r="B5829" s="1" t="s">
        <v>200</v>
      </c>
      <c r="C5829" s="27">
        <v>44379</v>
      </c>
      <c r="D5829" s="1">
        <v>52849</v>
      </c>
      <c r="J5829" s="1" t="s">
        <v>0</v>
      </c>
      <c r="K5829" s="1" t="s">
        <v>49</v>
      </c>
      <c r="L5829" s="1">
        <v>-3.5</v>
      </c>
      <c r="M5829" s="1">
        <v>110</v>
      </c>
      <c r="N5829" s="6"/>
      <c r="O5829" s="6">
        <v>385</v>
      </c>
      <c r="P5829" s="6">
        <v>-538420.80000000005</v>
      </c>
      <c r="R5829" s="31">
        <v>-385</v>
      </c>
      <c r="S5829" s="28">
        <v>44408</v>
      </c>
    </row>
    <row r="5830" spans="1:19" x14ac:dyDescent="0.2">
      <c r="A5830" s="29">
        <v>44931</v>
      </c>
      <c r="B5830" s="1" t="s">
        <v>200</v>
      </c>
      <c r="C5830" s="27">
        <v>44379</v>
      </c>
      <c r="D5830" s="1">
        <v>52849</v>
      </c>
      <c r="J5830" s="1" t="s">
        <v>0</v>
      </c>
      <c r="K5830" s="1" t="s">
        <v>49</v>
      </c>
      <c r="L5830" s="1">
        <v>-1.75</v>
      </c>
      <c r="M5830" s="1">
        <v>110</v>
      </c>
      <c r="N5830" s="6"/>
      <c r="O5830" s="6">
        <v>192.5</v>
      </c>
      <c r="P5830" s="6">
        <v>-539769.30000000005</v>
      </c>
      <c r="R5830" s="31">
        <v>-192.5</v>
      </c>
      <c r="S5830" s="28">
        <v>44408</v>
      </c>
    </row>
    <row r="5831" spans="1:19" x14ac:dyDescent="0.2">
      <c r="A5831" s="29">
        <v>44931</v>
      </c>
      <c r="B5831" s="1" t="s">
        <v>200</v>
      </c>
      <c r="C5831" s="27">
        <v>44379</v>
      </c>
      <c r="D5831" s="1">
        <v>52849</v>
      </c>
      <c r="J5831" s="1" t="s">
        <v>0</v>
      </c>
      <c r="K5831" s="1" t="s">
        <v>49</v>
      </c>
      <c r="L5831" s="1">
        <v>-1.75</v>
      </c>
      <c r="M5831" s="1">
        <v>110</v>
      </c>
      <c r="N5831" s="6"/>
      <c r="O5831" s="6">
        <v>192.5</v>
      </c>
      <c r="P5831" s="6">
        <v>-540401.80000000005</v>
      </c>
      <c r="R5831" s="31">
        <v>-192.5</v>
      </c>
      <c r="S5831" s="28">
        <v>44408</v>
      </c>
    </row>
    <row r="5832" spans="1:19" x14ac:dyDescent="0.2">
      <c r="A5832" s="29">
        <v>44931</v>
      </c>
      <c r="B5832" s="1" t="s">
        <v>200</v>
      </c>
      <c r="C5832" s="27">
        <v>44379</v>
      </c>
      <c r="D5832" s="1">
        <v>52849</v>
      </c>
      <c r="J5832" s="1" t="s">
        <v>0</v>
      </c>
      <c r="K5832" s="1" t="s">
        <v>49</v>
      </c>
      <c r="L5832" s="1">
        <v>-1.5</v>
      </c>
      <c r="M5832" s="1">
        <v>110</v>
      </c>
      <c r="N5832" s="6"/>
      <c r="O5832" s="6">
        <v>165</v>
      </c>
      <c r="P5832" s="6">
        <v>-539934.30000000005</v>
      </c>
      <c r="R5832" s="31">
        <v>-165</v>
      </c>
      <c r="S5832" s="28">
        <v>44408</v>
      </c>
    </row>
    <row r="5833" spans="1:19" x14ac:dyDescent="0.2">
      <c r="A5833" s="29">
        <v>44931</v>
      </c>
      <c r="B5833" s="1" t="s">
        <v>200</v>
      </c>
      <c r="C5833" s="27">
        <v>44379</v>
      </c>
      <c r="D5833" s="1">
        <v>52849</v>
      </c>
      <c r="J5833" s="1" t="s">
        <v>0</v>
      </c>
      <c r="K5833" s="1" t="s">
        <v>49</v>
      </c>
      <c r="L5833" s="1">
        <v>-1</v>
      </c>
      <c r="M5833" s="1">
        <v>155</v>
      </c>
      <c r="N5833" s="6"/>
      <c r="O5833" s="6">
        <v>155</v>
      </c>
      <c r="P5833" s="6">
        <v>-538035.80000000005</v>
      </c>
      <c r="R5833" s="31">
        <v>-155</v>
      </c>
      <c r="S5833" s="28">
        <v>44408</v>
      </c>
    </row>
    <row r="5834" spans="1:19" x14ac:dyDescent="0.2">
      <c r="A5834" s="29">
        <v>44931</v>
      </c>
      <c r="B5834" s="1" t="s">
        <v>200</v>
      </c>
      <c r="C5834" s="27">
        <v>44379</v>
      </c>
      <c r="D5834" s="1">
        <v>52849</v>
      </c>
      <c r="J5834" s="1" t="s">
        <v>0</v>
      </c>
      <c r="K5834" s="1" t="s">
        <v>49</v>
      </c>
      <c r="L5834" s="1">
        <v>-1</v>
      </c>
      <c r="M5834" s="1">
        <v>155</v>
      </c>
      <c r="N5834" s="6"/>
      <c r="O5834" s="6">
        <v>155</v>
      </c>
      <c r="P5834" s="6">
        <v>-539257.80000000005</v>
      </c>
      <c r="R5834" s="31">
        <v>-155</v>
      </c>
      <c r="S5834" s="28">
        <v>44408</v>
      </c>
    </row>
    <row r="5835" spans="1:19" x14ac:dyDescent="0.2">
      <c r="A5835" s="29">
        <v>44931</v>
      </c>
      <c r="B5835" s="1" t="s">
        <v>200</v>
      </c>
      <c r="C5835" s="27">
        <v>44379</v>
      </c>
      <c r="D5835" s="1">
        <v>52849</v>
      </c>
      <c r="J5835" s="1" t="s">
        <v>0</v>
      </c>
      <c r="K5835" s="1" t="s">
        <v>49</v>
      </c>
      <c r="L5835" s="1">
        <v>-1</v>
      </c>
      <c r="M5835" s="1">
        <v>155</v>
      </c>
      <c r="N5835" s="6"/>
      <c r="O5835" s="6">
        <v>155</v>
      </c>
      <c r="P5835" s="6">
        <v>-545793.19999999995</v>
      </c>
      <c r="R5835" s="31">
        <v>-155</v>
      </c>
      <c r="S5835" s="28">
        <v>44408</v>
      </c>
    </row>
    <row r="5836" spans="1:19" x14ac:dyDescent="0.2">
      <c r="A5836" s="29">
        <v>44931</v>
      </c>
      <c r="B5836" s="1" t="s">
        <v>200</v>
      </c>
      <c r="C5836" s="27">
        <v>44379</v>
      </c>
      <c r="D5836" s="1">
        <v>52849</v>
      </c>
      <c r="J5836" s="1" t="s">
        <v>0</v>
      </c>
      <c r="K5836" s="1" t="s">
        <v>49</v>
      </c>
      <c r="L5836" s="1">
        <v>-1</v>
      </c>
      <c r="M5836" s="1">
        <v>155</v>
      </c>
      <c r="N5836" s="6"/>
      <c r="O5836" s="6">
        <v>155</v>
      </c>
      <c r="P5836" s="6">
        <v>-546113.19999999995</v>
      </c>
      <c r="R5836" s="31">
        <v>-155</v>
      </c>
      <c r="S5836" s="28">
        <v>44408</v>
      </c>
    </row>
    <row r="5837" spans="1:19" x14ac:dyDescent="0.2">
      <c r="A5837" s="29">
        <v>44931</v>
      </c>
      <c r="B5837" s="1" t="s">
        <v>200</v>
      </c>
      <c r="C5837" s="27">
        <v>44379</v>
      </c>
      <c r="D5837" s="1">
        <v>52849</v>
      </c>
      <c r="J5837" s="1" t="s">
        <v>0</v>
      </c>
      <c r="K5837" s="1" t="s">
        <v>49</v>
      </c>
      <c r="L5837" s="1">
        <v>-1.25</v>
      </c>
      <c r="M5837" s="1">
        <v>110</v>
      </c>
      <c r="N5837" s="6"/>
      <c r="O5837" s="6">
        <v>137.5</v>
      </c>
      <c r="P5837" s="6">
        <v>-539102.80000000005</v>
      </c>
      <c r="R5837" s="31">
        <v>-137.5</v>
      </c>
      <c r="S5837" s="28">
        <v>44408</v>
      </c>
    </row>
    <row r="5838" spans="1:19" x14ac:dyDescent="0.2">
      <c r="A5838" s="29">
        <v>44931</v>
      </c>
      <c r="B5838" s="1" t="s">
        <v>200</v>
      </c>
      <c r="C5838" s="27">
        <v>44379</v>
      </c>
      <c r="D5838" s="1">
        <v>52849</v>
      </c>
      <c r="J5838" s="1" t="s">
        <v>0</v>
      </c>
      <c r="K5838" s="1" t="s">
        <v>49</v>
      </c>
      <c r="L5838" s="1">
        <v>-1.25</v>
      </c>
      <c r="M5838" s="1">
        <v>110</v>
      </c>
      <c r="N5838" s="6"/>
      <c r="O5838" s="6">
        <v>137.5</v>
      </c>
      <c r="P5838" s="6">
        <v>-539422.80000000005</v>
      </c>
      <c r="R5838" s="31">
        <v>-137.5</v>
      </c>
      <c r="S5838" s="28">
        <v>44408</v>
      </c>
    </row>
    <row r="5839" spans="1:19" x14ac:dyDescent="0.2">
      <c r="A5839" s="29">
        <v>44931</v>
      </c>
      <c r="B5839" s="1" t="s">
        <v>200</v>
      </c>
      <c r="C5839" s="27">
        <v>44379</v>
      </c>
      <c r="D5839" s="1">
        <v>52849</v>
      </c>
      <c r="J5839" s="1" t="s">
        <v>0</v>
      </c>
      <c r="K5839" s="1" t="s">
        <v>49</v>
      </c>
      <c r="L5839" s="1">
        <v>-1.25</v>
      </c>
      <c r="M5839" s="1">
        <v>110</v>
      </c>
      <c r="N5839" s="6"/>
      <c r="O5839" s="6">
        <v>137.5</v>
      </c>
      <c r="P5839" s="6">
        <v>-540071.80000000005</v>
      </c>
      <c r="R5839" s="31">
        <v>-137.5</v>
      </c>
      <c r="S5839" s="28">
        <v>44408</v>
      </c>
    </row>
    <row r="5840" spans="1:19" x14ac:dyDescent="0.2">
      <c r="A5840" s="29">
        <v>44931</v>
      </c>
      <c r="B5840" s="1" t="s">
        <v>200</v>
      </c>
      <c r="C5840" s="27">
        <v>44379</v>
      </c>
      <c r="D5840" s="1">
        <v>52849</v>
      </c>
      <c r="J5840" s="1" t="s">
        <v>0</v>
      </c>
      <c r="K5840" s="1" t="s">
        <v>49</v>
      </c>
      <c r="L5840" s="1">
        <v>-1.25</v>
      </c>
      <c r="M5840" s="1">
        <v>110</v>
      </c>
      <c r="N5840" s="6"/>
      <c r="O5840" s="6">
        <v>137.5</v>
      </c>
      <c r="P5840" s="6">
        <v>-545638.19999999995</v>
      </c>
      <c r="R5840" s="31">
        <v>-137.5</v>
      </c>
      <c r="S5840" s="28">
        <v>44408</v>
      </c>
    </row>
    <row r="5841" spans="1:19" x14ac:dyDescent="0.2">
      <c r="A5841" s="29">
        <v>44931</v>
      </c>
      <c r="B5841" s="1" t="s">
        <v>200</v>
      </c>
      <c r="C5841" s="27">
        <v>44379</v>
      </c>
      <c r="D5841" s="1">
        <v>52849</v>
      </c>
      <c r="J5841" s="1" t="s">
        <v>0</v>
      </c>
      <c r="K5841" s="1" t="s">
        <v>49</v>
      </c>
      <c r="L5841" s="1">
        <v>-1</v>
      </c>
      <c r="M5841" s="1">
        <v>110</v>
      </c>
      <c r="N5841" s="6"/>
      <c r="O5841" s="6">
        <v>110</v>
      </c>
      <c r="P5841" s="6">
        <v>-539532.80000000005</v>
      </c>
      <c r="R5841" s="31">
        <v>-110</v>
      </c>
      <c r="S5841" s="28">
        <v>44408</v>
      </c>
    </row>
    <row r="5842" spans="1:19" x14ac:dyDescent="0.2">
      <c r="A5842" s="29">
        <v>44931</v>
      </c>
      <c r="B5842" s="1" t="s">
        <v>200</v>
      </c>
      <c r="C5842" s="27">
        <v>44379</v>
      </c>
      <c r="D5842" s="1">
        <v>52849</v>
      </c>
      <c r="J5842" s="1" t="s">
        <v>0</v>
      </c>
      <c r="K5842" s="1" t="s">
        <v>49</v>
      </c>
      <c r="L5842" s="1">
        <v>-0.75</v>
      </c>
      <c r="M5842" s="1">
        <v>110</v>
      </c>
      <c r="N5842" s="6"/>
      <c r="O5842" s="6">
        <v>82.5</v>
      </c>
      <c r="P5842" s="6">
        <v>-537100.80000000005</v>
      </c>
      <c r="R5842" s="31">
        <v>-82.5</v>
      </c>
      <c r="S5842" s="28">
        <v>44408</v>
      </c>
    </row>
    <row r="5843" spans="1:19" x14ac:dyDescent="0.2">
      <c r="A5843" s="29">
        <v>44931</v>
      </c>
      <c r="B5843" s="1" t="s">
        <v>200</v>
      </c>
      <c r="C5843" s="27">
        <v>44379</v>
      </c>
      <c r="D5843" s="1">
        <v>52849</v>
      </c>
      <c r="J5843" s="1" t="s">
        <v>0</v>
      </c>
      <c r="K5843" s="1" t="s">
        <v>49</v>
      </c>
      <c r="L5843" s="1">
        <v>-0.75</v>
      </c>
      <c r="M5843" s="1">
        <v>110</v>
      </c>
      <c r="N5843" s="6"/>
      <c r="O5843" s="6">
        <v>82.5</v>
      </c>
      <c r="P5843" s="6">
        <v>-538965.30000000005</v>
      </c>
      <c r="R5843" s="31">
        <v>-82.5</v>
      </c>
      <c r="S5843" s="28">
        <v>44408</v>
      </c>
    </row>
    <row r="5844" spans="1:19" x14ac:dyDescent="0.2">
      <c r="A5844" s="29">
        <v>44931</v>
      </c>
      <c r="B5844" s="1" t="s">
        <v>200</v>
      </c>
      <c r="C5844" s="27">
        <v>44379</v>
      </c>
      <c r="D5844" s="1">
        <v>52849</v>
      </c>
      <c r="J5844" s="1" t="s">
        <v>0</v>
      </c>
      <c r="K5844" s="1" t="s">
        <v>49</v>
      </c>
      <c r="L5844" s="1">
        <v>-0.75</v>
      </c>
      <c r="M5844" s="1">
        <v>110</v>
      </c>
      <c r="N5844" s="6"/>
      <c r="O5844" s="6">
        <v>82.5</v>
      </c>
      <c r="P5844" s="6">
        <v>-540209.30000000005</v>
      </c>
      <c r="R5844" s="31">
        <v>-82.5</v>
      </c>
      <c r="S5844" s="28">
        <v>44408</v>
      </c>
    </row>
    <row r="5845" spans="1:19" x14ac:dyDescent="0.2">
      <c r="A5845" s="29">
        <v>44931</v>
      </c>
      <c r="B5845" s="1" t="s">
        <v>200</v>
      </c>
      <c r="C5845" s="27">
        <v>44379</v>
      </c>
      <c r="D5845" s="1">
        <v>52849</v>
      </c>
      <c r="J5845" s="1" t="s">
        <v>0</v>
      </c>
      <c r="K5845" s="1" t="s">
        <v>49</v>
      </c>
      <c r="L5845" s="1">
        <v>-0.75</v>
      </c>
      <c r="M5845" s="1">
        <v>110</v>
      </c>
      <c r="N5845" s="6"/>
      <c r="O5845" s="6">
        <v>82.5</v>
      </c>
      <c r="P5845" s="6">
        <v>-545500.69999999995</v>
      </c>
      <c r="R5845" s="31">
        <v>-82.5</v>
      </c>
      <c r="S5845" s="28">
        <v>44408</v>
      </c>
    </row>
    <row r="5846" spans="1:19" x14ac:dyDescent="0.2">
      <c r="A5846" s="29">
        <v>44931</v>
      </c>
      <c r="B5846" s="1" t="s">
        <v>200</v>
      </c>
      <c r="C5846" s="27">
        <v>44379</v>
      </c>
      <c r="D5846" s="1">
        <v>52849</v>
      </c>
      <c r="J5846" s="1" t="s">
        <v>0</v>
      </c>
      <c r="K5846" s="1" t="s">
        <v>49</v>
      </c>
      <c r="L5846" s="1">
        <v>-0.75</v>
      </c>
      <c r="M5846" s="1">
        <v>110</v>
      </c>
      <c r="N5846" s="6"/>
      <c r="O5846" s="6">
        <v>82.5</v>
      </c>
      <c r="P5846" s="6">
        <v>-545875.69999999995</v>
      </c>
      <c r="R5846" s="31">
        <v>-82.5</v>
      </c>
      <c r="S5846" s="28">
        <v>44408</v>
      </c>
    </row>
    <row r="5847" spans="1:19" x14ac:dyDescent="0.2">
      <c r="A5847" s="29">
        <v>44931</v>
      </c>
      <c r="B5847" s="1" t="s">
        <v>200</v>
      </c>
      <c r="C5847" s="27">
        <v>44379</v>
      </c>
      <c r="D5847" s="1">
        <v>52849</v>
      </c>
      <c r="J5847" s="1" t="s">
        <v>0</v>
      </c>
      <c r="K5847" s="1" t="s">
        <v>49</v>
      </c>
      <c r="L5847" s="1">
        <v>-0.75</v>
      </c>
      <c r="M5847" s="1">
        <v>110</v>
      </c>
      <c r="N5847" s="6"/>
      <c r="O5847" s="6">
        <v>82.5</v>
      </c>
      <c r="P5847" s="6">
        <v>-545958.19999999995</v>
      </c>
      <c r="R5847" s="31">
        <v>-82.5</v>
      </c>
      <c r="S5847" s="28">
        <v>44408</v>
      </c>
    </row>
    <row r="5848" spans="1:19" x14ac:dyDescent="0.2">
      <c r="A5848" s="29">
        <v>44931</v>
      </c>
      <c r="B5848" s="1" t="s">
        <v>200</v>
      </c>
      <c r="C5848" s="27">
        <v>44379</v>
      </c>
      <c r="D5848" s="1">
        <v>52849</v>
      </c>
      <c r="J5848" s="1" t="s">
        <v>0</v>
      </c>
      <c r="K5848" s="1" t="s">
        <v>49</v>
      </c>
      <c r="L5848" s="1">
        <v>-0.5</v>
      </c>
      <c r="M5848" s="1">
        <v>110</v>
      </c>
      <c r="N5848" s="6"/>
      <c r="O5848" s="6">
        <v>55</v>
      </c>
      <c r="P5848" s="6">
        <v>-537018.30000000005</v>
      </c>
      <c r="R5848" s="31">
        <v>-55</v>
      </c>
      <c r="S5848" s="28">
        <v>44408</v>
      </c>
    </row>
    <row r="5849" spans="1:19" x14ac:dyDescent="0.2">
      <c r="A5849" s="29">
        <v>44931</v>
      </c>
      <c r="B5849" s="1" t="s">
        <v>200</v>
      </c>
      <c r="C5849" s="27">
        <v>44379</v>
      </c>
      <c r="D5849" s="1">
        <v>52849</v>
      </c>
      <c r="J5849" s="1" t="s">
        <v>0</v>
      </c>
      <c r="K5849" s="1" t="s">
        <v>49</v>
      </c>
      <c r="L5849" s="1">
        <v>-0.5</v>
      </c>
      <c r="M5849" s="1">
        <v>110</v>
      </c>
      <c r="N5849" s="6"/>
      <c r="O5849" s="6">
        <v>55</v>
      </c>
      <c r="P5849" s="6">
        <v>-540126.80000000005</v>
      </c>
      <c r="R5849" s="31">
        <v>-55</v>
      </c>
      <c r="S5849" s="28">
        <v>44408</v>
      </c>
    </row>
    <row r="5850" spans="1:19" x14ac:dyDescent="0.2">
      <c r="A5850" s="29">
        <v>44931</v>
      </c>
      <c r="B5850" s="1" t="s">
        <v>200</v>
      </c>
      <c r="C5850" s="27">
        <v>44379</v>
      </c>
      <c r="D5850" s="1">
        <v>52849</v>
      </c>
      <c r="J5850" s="1" t="s">
        <v>0</v>
      </c>
      <c r="K5850" s="1" t="s">
        <v>49</v>
      </c>
      <c r="L5850" s="1">
        <v>-0.25</v>
      </c>
      <c r="M5850" s="1">
        <v>110</v>
      </c>
      <c r="N5850" s="6"/>
      <c r="O5850" s="6">
        <v>27.5</v>
      </c>
      <c r="P5850" s="6">
        <v>-539285.30000000005</v>
      </c>
      <c r="R5850" s="31">
        <v>-27.5</v>
      </c>
      <c r="S5850" s="28">
        <v>44408</v>
      </c>
    </row>
    <row r="5851" spans="1:19" x14ac:dyDescent="0.2">
      <c r="A5851" s="29">
        <v>44931</v>
      </c>
      <c r="B5851" s="1" t="s">
        <v>200</v>
      </c>
      <c r="C5851" s="27">
        <v>44379</v>
      </c>
      <c r="D5851" s="1">
        <v>52849</v>
      </c>
      <c r="J5851" s="1" t="s">
        <v>0</v>
      </c>
      <c r="K5851" s="1" t="s">
        <v>49</v>
      </c>
      <c r="L5851" s="1">
        <v>-0.25</v>
      </c>
      <c r="M5851" s="1">
        <v>110</v>
      </c>
      <c r="N5851" s="6"/>
      <c r="O5851" s="6">
        <v>27.5</v>
      </c>
      <c r="P5851" s="6">
        <v>-540429.30000000005</v>
      </c>
      <c r="R5851" s="31">
        <v>-27.5</v>
      </c>
      <c r="S5851" s="28">
        <v>44408</v>
      </c>
    </row>
    <row r="5852" spans="1:19" x14ac:dyDescent="0.2">
      <c r="A5852" s="29">
        <v>45019</v>
      </c>
      <c r="B5852" s="1" t="s">
        <v>200</v>
      </c>
      <c r="C5852" s="27">
        <v>44379</v>
      </c>
      <c r="D5852" s="1">
        <v>52903</v>
      </c>
      <c r="J5852" s="1" t="s">
        <v>0</v>
      </c>
      <c r="K5852" s="1" t="s">
        <v>49</v>
      </c>
      <c r="L5852" s="1">
        <v>-1</v>
      </c>
      <c r="M5852" s="1">
        <v>124</v>
      </c>
      <c r="N5852" s="6"/>
      <c r="O5852" s="6">
        <v>124</v>
      </c>
      <c r="P5852" s="6">
        <v>-537224.80000000005</v>
      </c>
      <c r="R5852" s="31">
        <v>-124</v>
      </c>
      <c r="S5852" s="28">
        <v>44408</v>
      </c>
    </row>
    <row r="5853" spans="1:19" x14ac:dyDescent="0.2">
      <c r="A5853" s="29">
        <v>45019</v>
      </c>
      <c r="B5853" s="1" t="s">
        <v>200</v>
      </c>
      <c r="C5853" s="27">
        <v>44379</v>
      </c>
      <c r="D5853" s="1">
        <v>52903</v>
      </c>
      <c r="J5853" s="1" t="s">
        <v>0</v>
      </c>
      <c r="K5853" s="1" t="s">
        <v>49</v>
      </c>
      <c r="L5853" s="1">
        <v>-0.5</v>
      </c>
      <c r="M5853" s="1">
        <v>88</v>
      </c>
      <c r="N5853" s="6"/>
      <c r="O5853" s="6">
        <v>44</v>
      </c>
      <c r="P5853" s="6">
        <v>-537268.80000000005</v>
      </c>
      <c r="R5853" s="31">
        <v>-44</v>
      </c>
      <c r="S5853" s="28">
        <v>44408</v>
      </c>
    </row>
    <row r="5854" spans="1:19" x14ac:dyDescent="0.2">
      <c r="A5854" s="29">
        <v>45030</v>
      </c>
      <c r="B5854" s="1" t="s">
        <v>200</v>
      </c>
      <c r="C5854" s="27">
        <v>44379</v>
      </c>
      <c r="D5854" s="1">
        <v>52908</v>
      </c>
      <c r="J5854" s="1" t="s">
        <v>0</v>
      </c>
      <c r="K5854" s="1" t="s">
        <v>49</v>
      </c>
      <c r="L5854" s="1">
        <v>-5.25</v>
      </c>
      <c r="M5854" s="1">
        <v>110</v>
      </c>
      <c r="N5854" s="6"/>
      <c r="O5854" s="6">
        <v>577.5</v>
      </c>
      <c r="P5854" s="6">
        <v>-545418.19999999995</v>
      </c>
      <c r="R5854" s="31">
        <v>-577.5</v>
      </c>
      <c r="S5854" s="28">
        <v>44408</v>
      </c>
    </row>
    <row r="5855" spans="1:19" x14ac:dyDescent="0.2">
      <c r="A5855" s="29">
        <v>45030</v>
      </c>
      <c r="B5855" s="1" t="s">
        <v>200</v>
      </c>
      <c r="C5855" s="27">
        <v>44379</v>
      </c>
      <c r="D5855" s="1">
        <v>52908</v>
      </c>
      <c r="J5855" s="1" t="s">
        <v>0</v>
      </c>
      <c r="K5855" s="1" t="s">
        <v>49</v>
      </c>
      <c r="L5855" s="1">
        <v>-3.75</v>
      </c>
      <c r="M5855" s="1">
        <v>110</v>
      </c>
      <c r="N5855" s="6"/>
      <c r="O5855" s="6">
        <v>412.5</v>
      </c>
      <c r="P5855" s="6">
        <v>-541988.55000000005</v>
      </c>
      <c r="R5855" s="31">
        <v>-412.5</v>
      </c>
      <c r="S5855" s="28">
        <v>44408</v>
      </c>
    </row>
    <row r="5856" spans="1:19" x14ac:dyDescent="0.2">
      <c r="A5856" s="29">
        <v>45030</v>
      </c>
      <c r="B5856" s="1" t="s">
        <v>200</v>
      </c>
      <c r="C5856" s="27">
        <v>44379</v>
      </c>
      <c r="D5856" s="1">
        <v>52908</v>
      </c>
      <c r="J5856" s="1" t="s">
        <v>0</v>
      </c>
      <c r="K5856" s="1" t="s">
        <v>49</v>
      </c>
      <c r="L5856" s="1">
        <v>-1</v>
      </c>
      <c r="M5856" s="1">
        <v>168</v>
      </c>
      <c r="N5856" s="6"/>
      <c r="O5856" s="6">
        <v>168</v>
      </c>
      <c r="P5856" s="6">
        <v>-537436.80000000005</v>
      </c>
      <c r="R5856" s="31">
        <v>-168</v>
      </c>
      <c r="S5856" s="28">
        <v>44408</v>
      </c>
    </row>
    <row r="5857" spans="1:19" x14ac:dyDescent="0.2">
      <c r="A5857" s="29">
        <v>45030</v>
      </c>
      <c r="B5857" s="1" t="s">
        <v>200</v>
      </c>
      <c r="C5857" s="27">
        <v>44379</v>
      </c>
      <c r="D5857" s="1">
        <v>52908</v>
      </c>
      <c r="J5857" s="1" t="s">
        <v>0</v>
      </c>
      <c r="K5857" s="1" t="s">
        <v>49</v>
      </c>
      <c r="L5857" s="1">
        <v>-1.5</v>
      </c>
      <c r="M5857" s="1">
        <v>110</v>
      </c>
      <c r="N5857" s="6"/>
      <c r="O5857" s="6">
        <v>165</v>
      </c>
      <c r="P5857" s="6">
        <v>-542308.55000000005</v>
      </c>
      <c r="R5857" s="31">
        <v>-165</v>
      </c>
      <c r="S5857" s="28">
        <v>44408</v>
      </c>
    </row>
    <row r="5858" spans="1:19" x14ac:dyDescent="0.2">
      <c r="A5858" s="29">
        <v>45030</v>
      </c>
      <c r="B5858" s="1" t="s">
        <v>200</v>
      </c>
      <c r="C5858" s="27">
        <v>44379</v>
      </c>
      <c r="D5858" s="1">
        <v>52908</v>
      </c>
      <c r="J5858" s="1" t="s">
        <v>0</v>
      </c>
      <c r="K5858" s="1" t="s">
        <v>49</v>
      </c>
      <c r="L5858" s="1">
        <v>-1</v>
      </c>
      <c r="M5858" s="1">
        <v>155</v>
      </c>
      <c r="N5858" s="6"/>
      <c r="O5858" s="6">
        <v>155</v>
      </c>
      <c r="P5858" s="6">
        <v>-541576.05000000005</v>
      </c>
      <c r="R5858" s="31">
        <v>-155</v>
      </c>
      <c r="S5858" s="28">
        <v>44408</v>
      </c>
    </row>
    <row r="5859" spans="1:19" x14ac:dyDescent="0.2">
      <c r="A5859" s="29">
        <v>45030</v>
      </c>
      <c r="B5859" s="1" t="s">
        <v>200</v>
      </c>
      <c r="C5859" s="27">
        <v>44379</v>
      </c>
      <c r="D5859" s="1">
        <v>52908</v>
      </c>
      <c r="J5859" s="1" t="s">
        <v>0</v>
      </c>
      <c r="K5859" s="1" t="s">
        <v>49</v>
      </c>
      <c r="L5859" s="1">
        <v>-1</v>
      </c>
      <c r="M5859" s="1">
        <v>155</v>
      </c>
      <c r="N5859" s="6"/>
      <c r="O5859" s="6">
        <v>155</v>
      </c>
      <c r="P5859" s="6">
        <v>-542143.55000000005</v>
      </c>
      <c r="R5859" s="31">
        <v>-155</v>
      </c>
      <c r="S5859" s="28">
        <v>44408</v>
      </c>
    </row>
    <row r="5860" spans="1:19" x14ac:dyDescent="0.2">
      <c r="A5860" s="29">
        <v>45030</v>
      </c>
      <c r="B5860" s="1" t="s">
        <v>200</v>
      </c>
      <c r="C5860" s="27">
        <v>44379</v>
      </c>
      <c r="D5860" s="1">
        <v>52908</v>
      </c>
      <c r="J5860" s="1" t="s">
        <v>0</v>
      </c>
      <c r="K5860" s="1" t="s">
        <v>49</v>
      </c>
      <c r="L5860" s="1">
        <v>-1</v>
      </c>
      <c r="M5860" s="1">
        <v>155</v>
      </c>
      <c r="N5860" s="6"/>
      <c r="O5860" s="6">
        <v>155</v>
      </c>
      <c r="P5860" s="6">
        <v>-542463.55000000005</v>
      </c>
      <c r="R5860" s="31">
        <v>-155</v>
      </c>
      <c r="S5860" s="28">
        <v>44408</v>
      </c>
    </row>
    <row r="5861" spans="1:19" x14ac:dyDescent="0.2">
      <c r="A5861" s="29">
        <v>45030</v>
      </c>
      <c r="B5861" s="1" t="s">
        <v>200</v>
      </c>
      <c r="C5861" s="27">
        <v>44379</v>
      </c>
      <c r="D5861" s="1">
        <v>52908</v>
      </c>
      <c r="J5861" s="1" t="s">
        <v>0</v>
      </c>
      <c r="K5861" s="1" t="s">
        <v>49</v>
      </c>
      <c r="L5861" s="1">
        <v>-1</v>
      </c>
      <c r="M5861" s="1">
        <v>155</v>
      </c>
      <c r="N5861" s="6"/>
      <c r="O5861" s="6">
        <v>155</v>
      </c>
      <c r="P5861" s="6">
        <v>-544658.19999999995</v>
      </c>
      <c r="R5861" s="31">
        <v>-155</v>
      </c>
      <c r="S5861" s="28">
        <v>44408</v>
      </c>
    </row>
    <row r="5862" spans="1:19" x14ac:dyDescent="0.2">
      <c r="A5862" s="29">
        <v>45030</v>
      </c>
      <c r="B5862" s="1" t="s">
        <v>200</v>
      </c>
      <c r="C5862" s="27">
        <v>44379</v>
      </c>
      <c r="D5862" s="1">
        <v>52908</v>
      </c>
      <c r="J5862" s="1" t="s">
        <v>0</v>
      </c>
      <c r="K5862" s="1" t="s">
        <v>49</v>
      </c>
      <c r="L5862" s="1">
        <v>-1</v>
      </c>
      <c r="M5862" s="1">
        <v>155</v>
      </c>
      <c r="N5862" s="6"/>
      <c r="O5862" s="6">
        <v>155</v>
      </c>
      <c r="P5862" s="6">
        <v>-544840.69999999995</v>
      </c>
      <c r="R5862" s="31">
        <v>-155</v>
      </c>
      <c r="S5862" s="28">
        <v>44408</v>
      </c>
    </row>
    <row r="5863" spans="1:19" x14ac:dyDescent="0.2">
      <c r="A5863" s="29">
        <v>45030</v>
      </c>
      <c r="B5863" s="1" t="s">
        <v>200</v>
      </c>
      <c r="C5863" s="27">
        <v>44379</v>
      </c>
      <c r="D5863" s="1">
        <v>52908</v>
      </c>
      <c r="J5863" s="1" t="s">
        <v>0</v>
      </c>
      <c r="K5863" s="1" t="s">
        <v>49</v>
      </c>
      <c r="L5863" s="1">
        <v>-1</v>
      </c>
      <c r="M5863" s="1">
        <v>98</v>
      </c>
      <c r="N5863" s="6"/>
      <c r="O5863" s="6">
        <v>98</v>
      </c>
      <c r="P5863" s="6">
        <v>-544363.19999999995</v>
      </c>
      <c r="R5863" s="31">
        <v>-98</v>
      </c>
      <c r="S5863" s="28">
        <v>44408</v>
      </c>
    </row>
    <row r="5864" spans="1:19" x14ac:dyDescent="0.2">
      <c r="A5864" s="29">
        <v>45030</v>
      </c>
      <c r="B5864" s="1" t="s">
        <v>200</v>
      </c>
      <c r="C5864" s="27">
        <v>44379</v>
      </c>
      <c r="D5864" s="1">
        <v>52908</v>
      </c>
      <c r="J5864" s="1" t="s">
        <v>0</v>
      </c>
      <c r="K5864" s="1" t="s">
        <v>49</v>
      </c>
      <c r="L5864" s="1">
        <v>-1</v>
      </c>
      <c r="M5864" s="1">
        <v>68</v>
      </c>
      <c r="N5864" s="6"/>
      <c r="O5864" s="6">
        <v>68</v>
      </c>
      <c r="P5864" s="6">
        <v>-544265.19999999995</v>
      </c>
      <c r="R5864" s="31">
        <v>-68</v>
      </c>
      <c r="S5864" s="28">
        <v>44408</v>
      </c>
    </row>
    <row r="5865" spans="1:19" x14ac:dyDescent="0.2">
      <c r="A5865" s="29">
        <v>45030</v>
      </c>
      <c r="B5865" s="1" t="s">
        <v>200</v>
      </c>
      <c r="C5865" s="27">
        <v>44379</v>
      </c>
      <c r="D5865" s="1">
        <v>52908</v>
      </c>
      <c r="J5865" s="1" t="s">
        <v>0</v>
      </c>
      <c r="K5865" s="1" t="s">
        <v>49</v>
      </c>
      <c r="L5865" s="1">
        <v>-0.5</v>
      </c>
      <c r="M5865" s="1">
        <v>110</v>
      </c>
      <c r="N5865" s="6"/>
      <c r="O5865" s="6">
        <v>55</v>
      </c>
      <c r="P5865" s="6">
        <v>-542518.55000000005</v>
      </c>
      <c r="R5865" s="31">
        <v>-55</v>
      </c>
      <c r="S5865" s="28">
        <v>44408</v>
      </c>
    </row>
    <row r="5866" spans="1:19" x14ac:dyDescent="0.2">
      <c r="A5866" s="29">
        <v>45030</v>
      </c>
      <c r="B5866" s="1" t="s">
        <v>200</v>
      </c>
      <c r="C5866" s="27">
        <v>44379</v>
      </c>
      <c r="D5866" s="1">
        <v>52908</v>
      </c>
      <c r="J5866" s="1" t="s">
        <v>0</v>
      </c>
      <c r="K5866" s="1" t="s">
        <v>49</v>
      </c>
      <c r="L5866" s="1">
        <v>-1</v>
      </c>
      <c r="M5866" s="1">
        <v>32</v>
      </c>
      <c r="N5866" s="6"/>
      <c r="O5866" s="6">
        <v>32</v>
      </c>
      <c r="P5866" s="6">
        <v>-544197.19999999995</v>
      </c>
      <c r="R5866" s="31">
        <v>-32</v>
      </c>
      <c r="S5866" s="28">
        <v>44408</v>
      </c>
    </row>
    <row r="5867" spans="1:19" x14ac:dyDescent="0.2">
      <c r="A5867" s="29">
        <v>45030</v>
      </c>
      <c r="B5867" s="1" t="s">
        <v>200</v>
      </c>
      <c r="C5867" s="27">
        <v>44379</v>
      </c>
      <c r="D5867" s="1">
        <v>52908</v>
      </c>
      <c r="J5867" s="1" t="s">
        <v>0</v>
      </c>
      <c r="K5867" s="1" t="s">
        <v>49</v>
      </c>
      <c r="L5867" s="1">
        <v>-0.25</v>
      </c>
      <c r="M5867" s="1">
        <v>110</v>
      </c>
      <c r="N5867" s="6"/>
      <c r="O5867" s="6">
        <v>27.5</v>
      </c>
      <c r="P5867" s="6">
        <v>-544685.69999999995</v>
      </c>
      <c r="R5867" s="31">
        <v>-27.5</v>
      </c>
      <c r="S5867" s="28">
        <v>44408</v>
      </c>
    </row>
    <row r="5868" spans="1:19" x14ac:dyDescent="0.2">
      <c r="A5868" s="29">
        <v>45030</v>
      </c>
      <c r="B5868" s="1" t="s">
        <v>200</v>
      </c>
      <c r="C5868" s="27">
        <v>44379</v>
      </c>
      <c r="D5868" s="1">
        <v>52908</v>
      </c>
      <c r="J5868" s="1" t="s">
        <v>0</v>
      </c>
      <c r="K5868" s="1" t="s">
        <v>49</v>
      </c>
      <c r="L5868" s="1">
        <v>-1</v>
      </c>
      <c r="M5868" s="1">
        <v>16</v>
      </c>
      <c r="N5868" s="6"/>
      <c r="O5868" s="6">
        <v>16</v>
      </c>
      <c r="P5868" s="6">
        <v>-544387.19999999995</v>
      </c>
      <c r="R5868" s="31">
        <v>-16</v>
      </c>
      <c r="S5868" s="28">
        <v>44408</v>
      </c>
    </row>
    <row r="5869" spans="1:19" x14ac:dyDescent="0.2">
      <c r="A5869" s="29">
        <v>45030</v>
      </c>
      <c r="B5869" s="1" t="s">
        <v>200</v>
      </c>
      <c r="C5869" s="27">
        <v>44379</v>
      </c>
      <c r="D5869" s="1">
        <v>52908</v>
      </c>
      <c r="J5869" s="1" t="s">
        <v>0</v>
      </c>
      <c r="K5869" s="1" t="s">
        <v>49</v>
      </c>
      <c r="L5869" s="1">
        <v>-1</v>
      </c>
      <c r="M5869" s="1">
        <v>8</v>
      </c>
      <c r="N5869" s="6"/>
      <c r="O5869" s="6">
        <v>8</v>
      </c>
      <c r="P5869" s="6">
        <v>-544371.19999999995</v>
      </c>
      <c r="R5869" s="31">
        <v>-8</v>
      </c>
      <c r="S5869" s="28">
        <v>44408</v>
      </c>
    </row>
    <row r="5870" spans="1:19" x14ac:dyDescent="0.2">
      <c r="A5870" s="29">
        <v>45034</v>
      </c>
      <c r="B5870" s="1" t="s">
        <v>200</v>
      </c>
      <c r="C5870" s="27">
        <v>44379</v>
      </c>
      <c r="D5870" s="1">
        <v>52910</v>
      </c>
      <c r="J5870" s="1" t="s">
        <v>0</v>
      </c>
      <c r="K5870" s="1" t="s">
        <v>49</v>
      </c>
      <c r="L5870" s="1">
        <v>-3</v>
      </c>
      <c r="M5870" s="1">
        <v>99</v>
      </c>
      <c r="N5870" s="6"/>
      <c r="O5870" s="6">
        <v>297</v>
      </c>
      <c r="P5870" s="6">
        <v>-543156.55000000005</v>
      </c>
      <c r="R5870" s="31">
        <v>-297</v>
      </c>
      <c r="S5870" s="28">
        <v>44408</v>
      </c>
    </row>
    <row r="5871" spans="1:19" x14ac:dyDescent="0.2">
      <c r="A5871" s="29">
        <v>45034</v>
      </c>
      <c r="B5871" s="1" t="s">
        <v>200</v>
      </c>
      <c r="C5871" s="27">
        <v>44379</v>
      </c>
      <c r="D5871" s="1">
        <v>52910</v>
      </c>
      <c r="J5871" s="1" t="s">
        <v>0</v>
      </c>
      <c r="K5871" s="1" t="s">
        <v>49</v>
      </c>
      <c r="L5871" s="1">
        <v>-2.75</v>
      </c>
      <c r="M5871" s="1">
        <v>99</v>
      </c>
      <c r="N5871" s="6"/>
      <c r="O5871" s="6">
        <v>272.25</v>
      </c>
      <c r="P5871" s="6">
        <v>-538693.05000000005</v>
      </c>
      <c r="R5871" s="31">
        <v>-272.25</v>
      </c>
      <c r="S5871" s="28">
        <v>44408</v>
      </c>
    </row>
    <row r="5872" spans="1:19" x14ac:dyDescent="0.2">
      <c r="A5872" s="29">
        <v>45034</v>
      </c>
      <c r="B5872" s="1" t="s">
        <v>200</v>
      </c>
      <c r="C5872" s="27">
        <v>44379</v>
      </c>
      <c r="D5872" s="1">
        <v>52910</v>
      </c>
      <c r="J5872" s="1" t="s">
        <v>0</v>
      </c>
      <c r="K5872" s="1" t="s">
        <v>49</v>
      </c>
      <c r="L5872" s="1">
        <v>-0.75</v>
      </c>
      <c r="M5872" s="1">
        <v>99</v>
      </c>
      <c r="N5872" s="6"/>
      <c r="O5872" s="6">
        <v>74.25</v>
      </c>
      <c r="P5872" s="6">
        <v>-542810.05000000005</v>
      </c>
      <c r="R5872" s="31">
        <v>-74.25</v>
      </c>
      <c r="S5872" s="28">
        <v>44408</v>
      </c>
    </row>
    <row r="5873" spans="1:19" x14ac:dyDescent="0.2">
      <c r="A5873" s="29">
        <v>45034</v>
      </c>
      <c r="B5873" s="1" t="s">
        <v>200</v>
      </c>
      <c r="C5873" s="27">
        <v>44379</v>
      </c>
      <c r="D5873" s="1">
        <v>52910</v>
      </c>
      <c r="J5873" s="1" t="s">
        <v>0</v>
      </c>
      <c r="K5873" s="1" t="s">
        <v>49</v>
      </c>
      <c r="L5873" s="1">
        <v>-0.5</v>
      </c>
      <c r="M5873" s="1">
        <v>99</v>
      </c>
      <c r="N5873" s="6"/>
      <c r="O5873" s="6">
        <v>49.5</v>
      </c>
      <c r="P5873" s="6">
        <v>-542859.55000000005</v>
      </c>
      <c r="R5873" s="31">
        <v>-49.5</v>
      </c>
      <c r="S5873" s="28">
        <v>44408</v>
      </c>
    </row>
    <row r="5874" spans="1:19" x14ac:dyDescent="0.2">
      <c r="A5874" s="29">
        <v>45034</v>
      </c>
      <c r="B5874" s="1" t="s">
        <v>200</v>
      </c>
      <c r="C5874" s="27">
        <v>44379</v>
      </c>
      <c r="D5874" s="1">
        <v>52910</v>
      </c>
      <c r="J5874" s="1" t="s">
        <v>0</v>
      </c>
      <c r="K5874" s="1" t="s">
        <v>49</v>
      </c>
      <c r="L5874" s="1">
        <v>-0.25</v>
      </c>
      <c r="M5874" s="1">
        <v>99</v>
      </c>
      <c r="N5874" s="6"/>
      <c r="O5874" s="6">
        <v>24.75</v>
      </c>
      <c r="P5874" s="6">
        <v>-542735.80000000005</v>
      </c>
      <c r="R5874" s="31">
        <v>-24.75</v>
      </c>
      <c r="S5874" s="28">
        <v>44408</v>
      </c>
    </row>
    <row r="5875" spans="1:19" x14ac:dyDescent="0.2">
      <c r="A5875" s="29">
        <v>45034</v>
      </c>
      <c r="B5875" s="1" t="s">
        <v>200</v>
      </c>
      <c r="C5875" s="27">
        <v>44379</v>
      </c>
      <c r="D5875" s="1">
        <v>52910</v>
      </c>
      <c r="J5875" s="1" t="s">
        <v>0</v>
      </c>
      <c r="K5875" s="1" t="s">
        <v>49</v>
      </c>
      <c r="L5875" s="1">
        <v>-0.25</v>
      </c>
      <c r="M5875" s="1">
        <v>99</v>
      </c>
      <c r="N5875" s="6"/>
      <c r="O5875" s="6">
        <v>24.75</v>
      </c>
      <c r="P5875" s="6">
        <v>-543181.30000000005</v>
      </c>
      <c r="R5875" s="31">
        <v>-24.75</v>
      </c>
      <c r="S5875" s="28">
        <v>44408</v>
      </c>
    </row>
    <row r="5876" spans="1:19" x14ac:dyDescent="0.2">
      <c r="A5876" s="29">
        <v>45037</v>
      </c>
      <c r="B5876" s="1" t="s">
        <v>200</v>
      </c>
      <c r="C5876" s="27">
        <v>44379</v>
      </c>
      <c r="D5876" s="1">
        <v>52913</v>
      </c>
      <c r="J5876" s="1" t="s">
        <v>0</v>
      </c>
      <c r="K5876" s="1" t="s">
        <v>49</v>
      </c>
      <c r="L5876" s="1">
        <v>-2.75</v>
      </c>
      <c r="M5876" s="1">
        <v>88</v>
      </c>
      <c r="N5876" s="6"/>
      <c r="O5876" s="6">
        <v>242</v>
      </c>
      <c r="P5876" s="6">
        <v>-541073.05000000005</v>
      </c>
      <c r="R5876" s="31">
        <v>-242</v>
      </c>
      <c r="S5876" s="28">
        <v>44408</v>
      </c>
    </row>
    <row r="5877" spans="1:19" x14ac:dyDescent="0.2">
      <c r="A5877" s="29">
        <v>45037</v>
      </c>
      <c r="B5877" s="1" t="s">
        <v>200</v>
      </c>
      <c r="C5877" s="27">
        <v>44379</v>
      </c>
      <c r="D5877" s="1">
        <v>52913</v>
      </c>
      <c r="J5877" s="1" t="s">
        <v>0</v>
      </c>
      <c r="K5877" s="1" t="s">
        <v>49</v>
      </c>
      <c r="L5877" s="1">
        <v>-2.75</v>
      </c>
      <c r="M5877" s="1">
        <v>88</v>
      </c>
      <c r="N5877" s="6"/>
      <c r="O5877" s="6">
        <v>242</v>
      </c>
      <c r="P5877" s="6">
        <v>-548078.19999999995</v>
      </c>
      <c r="R5877" s="31">
        <v>-242</v>
      </c>
      <c r="S5877" s="28">
        <v>44408</v>
      </c>
    </row>
    <row r="5878" spans="1:19" x14ac:dyDescent="0.2">
      <c r="A5878" s="29">
        <v>45037</v>
      </c>
      <c r="B5878" s="1" t="s">
        <v>200</v>
      </c>
      <c r="C5878" s="27">
        <v>44379</v>
      </c>
      <c r="D5878" s="1">
        <v>52913</v>
      </c>
      <c r="J5878" s="1" t="s">
        <v>0</v>
      </c>
      <c r="K5878" s="1" t="s">
        <v>49</v>
      </c>
      <c r="L5878" s="1">
        <v>-2.25</v>
      </c>
      <c r="M5878" s="1">
        <v>88</v>
      </c>
      <c r="N5878" s="6"/>
      <c r="O5878" s="6">
        <v>198</v>
      </c>
      <c r="P5878" s="6">
        <v>-543525.30000000005</v>
      </c>
      <c r="R5878" s="31">
        <v>-198</v>
      </c>
      <c r="S5878" s="28">
        <v>44408</v>
      </c>
    </row>
    <row r="5879" spans="1:19" x14ac:dyDescent="0.2">
      <c r="A5879" s="29">
        <v>45037</v>
      </c>
      <c r="B5879" s="1" t="s">
        <v>200</v>
      </c>
      <c r="C5879" s="27">
        <v>44379</v>
      </c>
      <c r="D5879" s="1">
        <v>52913</v>
      </c>
      <c r="J5879" s="1" t="s">
        <v>0</v>
      </c>
      <c r="K5879" s="1" t="s">
        <v>49</v>
      </c>
      <c r="L5879" s="1">
        <v>-1.5</v>
      </c>
      <c r="M5879" s="1">
        <v>88</v>
      </c>
      <c r="N5879" s="6"/>
      <c r="O5879" s="6">
        <v>132</v>
      </c>
      <c r="P5879" s="6">
        <v>-547500.19999999995</v>
      </c>
      <c r="R5879" s="31">
        <v>-132</v>
      </c>
      <c r="S5879" s="28">
        <v>44408</v>
      </c>
    </row>
    <row r="5880" spans="1:19" x14ac:dyDescent="0.2">
      <c r="A5880" s="29">
        <v>45037</v>
      </c>
      <c r="B5880" s="1" t="s">
        <v>200</v>
      </c>
      <c r="C5880" s="27">
        <v>44379</v>
      </c>
      <c r="D5880" s="1">
        <v>52913</v>
      </c>
      <c r="J5880" s="1" t="s">
        <v>0</v>
      </c>
      <c r="K5880" s="1" t="s">
        <v>49</v>
      </c>
      <c r="L5880" s="1">
        <v>-1</v>
      </c>
      <c r="M5880" s="1">
        <v>124</v>
      </c>
      <c r="N5880" s="6"/>
      <c r="O5880" s="6">
        <v>124</v>
      </c>
      <c r="P5880" s="6">
        <v>-540721.05000000005</v>
      </c>
      <c r="R5880" s="31">
        <v>-124</v>
      </c>
      <c r="S5880" s="28">
        <v>44408</v>
      </c>
    </row>
    <row r="5881" spans="1:19" x14ac:dyDescent="0.2">
      <c r="A5881" s="29">
        <v>45037</v>
      </c>
      <c r="B5881" s="1" t="s">
        <v>200</v>
      </c>
      <c r="C5881" s="27">
        <v>44379</v>
      </c>
      <c r="D5881" s="1">
        <v>52913</v>
      </c>
      <c r="J5881" s="1" t="s">
        <v>0</v>
      </c>
      <c r="K5881" s="1" t="s">
        <v>49</v>
      </c>
      <c r="L5881" s="1">
        <v>-1</v>
      </c>
      <c r="M5881" s="1">
        <v>124</v>
      </c>
      <c r="N5881" s="6"/>
      <c r="O5881" s="6">
        <v>124</v>
      </c>
      <c r="P5881" s="6">
        <v>-547368.19999999995</v>
      </c>
      <c r="R5881" s="31">
        <v>-124</v>
      </c>
      <c r="S5881" s="28">
        <v>44408</v>
      </c>
    </row>
    <row r="5882" spans="1:19" x14ac:dyDescent="0.2">
      <c r="A5882" s="29">
        <v>45037</v>
      </c>
      <c r="B5882" s="1" t="s">
        <v>200</v>
      </c>
      <c r="C5882" s="27">
        <v>44379</v>
      </c>
      <c r="D5882" s="1">
        <v>52913</v>
      </c>
      <c r="J5882" s="1" t="s">
        <v>0</v>
      </c>
      <c r="K5882" s="1" t="s">
        <v>49</v>
      </c>
      <c r="L5882" s="1">
        <v>-1</v>
      </c>
      <c r="M5882" s="1">
        <v>124</v>
      </c>
      <c r="N5882" s="6"/>
      <c r="O5882" s="6">
        <v>124</v>
      </c>
      <c r="P5882" s="6">
        <v>-547624.19999999995</v>
      </c>
      <c r="R5882" s="31">
        <v>-124</v>
      </c>
      <c r="S5882" s="28">
        <v>44408</v>
      </c>
    </row>
    <row r="5883" spans="1:19" x14ac:dyDescent="0.2">
      <c r="A5883" s="29">
        <v>45037</v>
      </c>
      <c r="B5883" s="1" t="s">
        <v>200</v>
      </c>
      <c r="C5883" s="27">
        <v>44379</v>
      </c>
      <c r="D5883" s="1">
        <v>52913</v>
      </c>
      <c r="J5883" s="1" t="s">
        <v>0</v>
      </c>
      <c r="K5883" s="1" t="s">
        <v>49</v>
      </c>
      <c r="L5883" s="1">
        <v>-1</v>
      </c>
      <c r="M5883" s="1">
        <v>124</v>
      </c>
      <c r="N5883" s="6"/>
      <c r="O5883" s="6">
        <v>124</v>
      </c>
      <c r="P5883" s="6">
        <v>-547836.19999999995</v>
      </c>
      <c r="R5883" s="31">
        <v>-124</v>
      </c>
      <c r="S5883" s="28">
        <v>44408</v>
      </c>
    </row>
    <row r="5884" spans="1:19" x14ac:dyDescent="0.2">
      <c r="A5884" s="29">
        <v>45037</v>
      </c>
      <c r="B5884" s="1" t="s">
        <v>200</v>
      </c>
      <c r="C5884" s="27">
        <v>44379</v>
      </c>
      <c r="D5884" s="1">
        <v>52913</v>
      </c>
      <c r="J5884" s="1" t="s">
        <v>0</v>
      </c>
      <c r="K5884" s="1" t="s">
        <v>49</v>
      </c>
      <c r="L5884" s="1">
        <v>-1.25</v>
      </c>
      <c r="M5884" s="1">
        <v>88</v>
      </c>
      <c r="N5884" s="6"/>
      <c r="O5884" s="6">
        <v>110</v>
      </c>
      <c r="P5884" s="6">
        <v>-540831.05000000005</v>
      </c>
      <c r="R5884" s="31">
        <v>-110</v>
      </c>
      <c r="S5884" s="28">
        <v>44408</v>
      </c>
    </row>
    <row r="5885" spans="1:19" x14ac:dyDescent="0.2">
      <c r="A5885" s="29">
        <v>45037</v>
      </c>
      <c r="B5885" s="1" t="s">
        <v>200</v>
      </c>
      <c r="C5885" s="27">
        <v>44379</v>
      </c>
      <c r="D5885" s="1">
        <v>52913</v>
      </c>
      <c r="J5885" s="1" t="s">
        <v>0</v>
      </c>
      <c r="K5885" s="1" t="s">
        <v>49</v>
      </c>
      <c r="L5885" s="1">
        <v>-1</v>
      </c>
      <c r="M5885" s="1">
        <v>88</v>
      </c>
      <c r="N5885" s="6"/>
      <c r="O5885" s="6">
        <v>88</v>
      </c>
      <c r="P5885" s="6">
        <v>-547712.19999999995</v>
      </c>
      <c r="R5885" s="31">
        <v>-88</v>
      </c>
      <c r="S5885" s="28">
        <v>44408</v>
      </c>
    </row>
    <row r="5886" spans="1:19" x14ac:dyDescent="0.2">
      <c r="A5886" s="29">
        <v>45037</v>
      </c>
      <c r="B5886" s="1" t="s">
        <v>200</v>
      </c>
      <c r="C5886" s="27">
        <v>44379</v>
      </c>
      <c r="D5886" s="1">
        <v>52913</v>
      </c>
      <c r="J5886" s="1" t="s">
        <v>0</v>
      </c>
      <c r="K5886" s="1" t="s">
        <v>49</v>
      </c>
      <c r="L5886" s="1">
        <v>-0.75</v>
      </c>
      <c r="M5886" s="1">
        <v>88</v>
      </c>
      <c r="N5886" s="6"/>
      <c r="O5886" s="6">
        <v>66</v>
      </c>
      <c r="P5886" s="6">
        <v>-538759.05000000005</v>
      </c>
      <c r="R5886" s="31">
        <v>-66</v>
      </c>
      <c r="S5886" s="28">
        <v>44408</v>
      </c>
    </row>
    <row r="5887" spans="1:19" x14ac:dyDescent="0.2">
      <c r="A5887" s="29">
        <v>45037</v>
      </c>
      <c r="B5887" s="1" t="s">
        <v>200</v>
      </c>
      <c r="C5887" s="27">
        <v>44379</v>
      </c>
      <c r="D5887" s="1">
        <v>52913</v>
      </c>
      <c r="J5887" s="1" t="s">
        <v>0</v>
      </c>
      <c r="K5887" s="1" t="s">
        <v>49</v>
      </c>
      <c r="L5887" s="1">
        <v>-0.5</v>
      </c>
      <c r="M5887" s="1">
        <v>88</v>
      </c>
      <c r="N5887" s="6"/>
      <c r="O5887" s="6">
        <v>44</v>
      </c>
      <c r="P5887" s="6">
        <v>-539576.80000000005</v>
      </c>
      <c r="R5887" s="31">
        <v>-44</v>
      </c>
      <c r="S5887" s="28">
        <v>44408</v>
      </c>
    </row>
    <row r="5888" spans="1:19" x14ac:dyDescent="0.2">
      <c r="A5888" s="29">
        <v>45037</v>
      </c>
      <c r="B5888" s="1" t="s">
        <v>200</v>
      </c>
      <c r="C5888" s="27">
        <v>44379</v>
      </c>
      <c r="D5888" s="1">
        <v>52913</v>
      </c>
      <c r="J5888" s="1" t="s">
        <v>0</v>
      </c>
      <c r="K5888" s="1" t="s">
        <v>49</v>
      </c>
      <c r="L5888" s="1">
        <v>-0.5</v>
      </c>
      <c r="M5888" s="1">
        <v>88</v>
      </c>
      <c r="N5888" s="6"/>
      <c r="O5888" s="6">
        <v>44</v>
      </c>
      <c r="P5888" s="6">
        <v>-540597.05000000005</v>
      </c>
      <c r="R5888" s="31">
        <v>-44</v>
      </c>
      <c r="S5888" s="28">
        <v>44408</v>
      </c>
    </row>
    <row r="5889" spans="1:19" x14ac:dyDescent="0.2">
      <c r="A5889" s="29">
        <v>45037</v>
      </c>
      <c r="B5889" s="1" t="s">
        <v>200</v>
      </c>
      <c r="C5889" s="27">
        <v>44379</v>
      </c>
      <c r="D5889" s="1">
        <v>52913</v>
      </c>
      <c r="J5889" s="1" t="s">
        <v>0</v>
      </c>
      <c r="K5889" s="1" t="s">
        <v>49</v>
      </c>
      <c r="L5889" s="1">
        <v>-0.25</v>
      </c>
      <c r="M5889" s="1">
        <v>88</v>
      </c>
      <c r="N5889" s="6"/>
      <c r="O5889" s="6">
        <v>22</v>
      </c>
      <c r="P5889" s="6">
        <v>-543327.30000000005</v>
      </c>
      <c r="R5889" s="31">
        <v>-22</v>
      </c>
      <c r="S5889" s="28">
        <v>44408</v>
      </c>
    </row>
    <row r="5890" spans="1:19" x14ac:dyDescent="0.2">
      <c r="A5890" s="29">
        <v>45037</v>
      </c>
      <c r="B5890" s="1" t="s">
        <v>200</v>
      </c>
      <c r="C5890" s="27">
        <v>44379</v>
      </c>
      <c r="D5890" s="1">
        <v>52913</v>
      </c>
      <c r="J5890" s="1" t="s">
        <v>0</v>
      </c>
      <c r="K5890" s="1" t="s">
        <v>49</v>
      </c>
      <c r="L5890" s="1">
        <v>-1</v>
      </c>
      <c r="M5890" s="1">
        <v>18</v>
      </c>
      <c r="N5890" s="6"/>
      <c r="O5890" s="6">
        <v>18</v>
      </c>
      <c r="P5890" s="6">
        <v>-544405.19999999995</v>
      </c>
      <c r="R5890" s="31">
        <v>-18</v>
      </c>
      <c r="S5890" s="28">
        <v>44408</v>
      </c>
    </row>
    <row r="5891" spans="1:19" x14ac:dyDescent="0.2">
      <c r="A5891" s="29">
        <v>45038</v>
      </c>
      <c r="B5891" s="1" t="s">
        <v>200</v>
      </c>
      <c r="C5891" s="27">
        <v>44379</v>
      </c>
      <c r="D5891" s="1">
        <v>52914</v>
      </c>
      <c r="J5891" s="1" t="s">
        <v>0</v>
      </c>
      <c r="K5891" s="1" t="s">
        <v>49</v>
      </c>
      <c r="L5891" s="1">
        <v>-1.25</v>
      </c>
      <c r="M5891" s="1">
        <v>99</v>
      </c>
      <c r="N5891" s="6"/>
      <c r="O5891" s="6">
        <v>123.75</v>
      </c>
      <c r="P5891" s="6">
        <v>-538882.80000000005</v>
      </c>
      <c r="R5891" s="31">
        <v>-123.75</v>
      </c>
      <c r="S5891" s="28">
        <v>44408</v>
      </c>
    </row>
    <row r="5892" spans="1:19" x14ac:dyDescent="0.2">
      <c r="A5892" s="29">
        <v>45038</v>
      </c>
      <c r="B5892" s="1" t="s">
        <v>200</v>
      </c>
      <c r="C5892" s="27">
        <v>44379</v>
      </c>
      <c r="D5892" s="1">
        <v>52914</v>
      </c>
      <c r="J5892" s="1" t="s">
        <v>0</v>
      </c>
      <c r="K5892" s="1" t="s">
        <v>49</v>
      </c>
      <c r="L5892" s="1">
        <v>-1</v>
      </c>
      <c r="M5892" s="1">
        <v>99</v>
      </c>
      <c r="N5892" s="6"/>
      <c r="O5892" s="6">
        <v>99</v>
      </c>
      <c r="P5892" s="6">
        <v>-540528.30000000005</v>
      </c>
      <c r="R5892" s="31">
        <v>-99</v>
      </c>
      <c r="S5892" s="28">
        <v>44408</v>
      </c>
    </row>
    <row r="5893" spans="1:19" x14ac:dyDescent="0.2">
      <c r="A5893" s="29">
        <v>45038</v>
      </c>
      <c r="B5893" s="1" t="s">
        <v>200</v>
      </c>
      <c r="C5893" s="27">
        <v>44379</v>
      </c>
      <c r="D5893" s="1">
        <v>52914</v>
      </c>
      <c r="J5893" s="1" t="s">
        <v>0</v>
      </c>
      <c r="K5893" s="1" t="s">
        <v>49</v>
      </c>
      <c r="L5893" s="1">
        <v>-0.25</v>
      </c>
      <c r="M5893" s="1">
        <v>99</v>
      </c>
      <c r="N5893" s="6"/>
      <c r="O5893" s="6">
        <v>24.75</v>
      </c>
      <c r="P5893" s="6">
        <v>-540553.05000000005</v>
      </c>
      <c r="R5893" s="31">
        <v>-24.75</v>
      </c>
      <c r="S5893" s="28">
        <v>44408</v>
      </c>
    </row>
    <row r="5894" spans="1:19" x14ac:dyDescent="0.2">
      <c r="A5894" s="29">
        <v>45162</v>
      </c>
      <c r="B5894" s="1" t="s">
        <v>200</v>
      </c>
      <c r="C5894" s="27">
        <v>44379</v>
      </c>
      <c r="D5894" s="1">
        <v>52917</v>
      </c>
      <c r="J5894" s="1" t="s">
        <v>0</v>
      </c>
      <c r="K5894" s="1" t="s">
        <v>49</v>
      </c>
      <c r="L5894" s="1">
        <v>-1</v>
      </c>
      <c r="M5894" s="1">
        <v>124</v>
      </c>
      <c r="N5894" s="6"/>
      <c r="O5894" s="6">
        <v>124</v>
      </c>
      <c r="P5894" s="6">
        <v>-541197.05000000005</v>
      </c>
      <c r="R5894" s="31">
        <v>-124</v>
      </c>
      <c r="S5894" s="28">
        <v>44408</v>
      </c>
    </row>
    <row r="5895" spans="1:19" x14ac:dyDescent="0.2">
      <c r="A5895" s="29">
        <v>45162</v>
      </c>
      <c r="B5895" s="1" t="s">
        <v>200</v>
      </c>
      <c r="C5895" s="27">
        <v>44379</v>
      </c>
      <c r="D5895" s="1">
        <v>52917</v>
      </c>
      <c r="J5895" s="1" t="s">
        <v>0</v>
      </c>
      <c r="K5895" s="1" t="s">
        <v>49</v>
      </c>
      <c r="L5895" s="1">
        <v>-1</v>
      </c>
      <c r="M5895" s="1">
        <v>124</v>
      </c>
      <c r="N5895" s="6"/>
      <c r="O5895" s="6">
        <v>124</v>
      </c>
      <c r="P5895" s="6">
        <v>-541321.05000000005</v>
      </c>
      <c r="R5895" s="31">
        <v>-124</v>
      </c>
      <c r="S5895" s="28">
        <v>44408</v>
      </c>
    </row>
    <row r="5896" spans="1:19" x14ac:dyDescent="0.2">
      <c r="A5896" s="29">
        <v>45162</v>
      </c>
      <c r="B5896" s="1" t="s">
        <v>200</v>
      </c>
      <c r="C5896" s="27">
        <v>44379</v>
      </c>
      <c r="D5896" s="1">
        <v>52917</v>
      </c>
      <c r="J5896" s="1" t="s">
        <v>0</v>
      </c>
      <c r="K5896" s="1" t="s">
        <v>49</v>
      </c>
      <c r="L5896" s="1">
        <v>-1</v>
      </c>
      <c r="M5896" s="1">
        <v>124</v>
      </c>
      <c r="N5896" s="6"/>
      <c r="O5896" s="6">
        <v>124</v>
      </c>
      <c r="P5896" s="6">
        <v>-543305.30000000005</v>
      </c>
      <c r="R5896" s="31">
        <v>-124</v>
      </c>
      <c r="S5896" s="28">
        <v>44408</v>
      </c>
    </row>
    <row r="5897" spans="1:19" x14ac:dyDescent="0.2">
      <c r="A5897" s="29">
        <v>45162</v>
      </c>
      <c r="B5897" s="1" t="s">
        <v>200</v>
      </c>
      <c r="C5897" s="27">
        <v>44379</v>
      </c>
      <c r="D5897" s="1">
        <v>52917</v>
      </c>
      <c r="J5897" s="1" t="s">
        <v>0</v>
      </c>
      <c r="K5897" s="1" t="s">
        <v>49</v>
      </c>
      <c r="L5897" s="1">
        <v>-1</v>
      </c>
      <c r="M5897" s="1">
        <v>48</v>
      </c>
      <c r="N5897" s="6"/>
      <c r="O5897" s="6">
        <v>48</v>
      </c>
      <c r="P5897" s="6">
        <v>-541421.05000000005</v>
      </c>
      <c r="R5897" s="31">
        <v>-48</v>
      </c>
      <c r="S5897" s="28">
        <v>44408</v>
      </c>
    </row>
    <row r="5898" spans="1:19" x14ac:dyDescent="0.2">
      <c r="A5898" s="29">
        <v>45162</v>
      </c>
      <c r="B5898" s="1" t="s">
        <v>200</v>
      </c>
      <c r="C5898" s="27">
        <v>44379</v>
      </c>
      <c r="D5898" s="1">
        <v>52917</v>
      </c>
      <c r="J5898" s="1" t="s">
        <v>0</v>
      </c>
      <c r="K5898" s="1" t="s">
        <v>49</v>
      </c>
      <c r="L5898" s="1">
        <v>-1</v>
      </c>
      <c r="M5898" s="1">
        <v>28</v>
      </c>
      <c r="N5898" s="6"/>
      <c r="O5898" s="6">
        <v>28</v>
      </c>
      <c r="P5898" s="6">
        <v>-541373.05000000005</v>
      </c>
      <c r="R5898" s="31">
        <v>-28</v>
      </c>
      <c r="S5898" s="28">
        <v>44408</v>
      </c>
    </row>
    <row r="5899" spans="1:19" x14ac:dyDescent="0.2">
      <c r="A5899" s="29">
        <v>45162</v>
      </c>
      <c r="B5899" s="1" t="s">
        <v>200</v>
      </c>
      <c r="C5899" s="27">
        <v>44379</v>
      </c>
      <c r="D5899" s="1">
        <v>52917</v>
      </c>
      <c r="J5899" s="1" t="s">
        <v>0</v>
      </c>
      <c r="K5899" s="1" t="s">
        <v>49</v>
      </c>
      <c r="L5899" s="1">
        <v>-1</v>
      </c>
      <c r="M5899" s="1">
        <v>16</v>
      </c>
      <c r="N5899" s="6"/>
      <c r="O5899" s="6">
        <v>16</v>
      </c>
      <c r="P5899" s="6">
        <v>-541345.05000000005</v>
      </c>
      <c r="R5899" s="31">
        <v>-16</v>
      </c>
      <c r="S5899" s="28">
        <v>44408</v>
      </c>
    </row>
    <row r="5900" spans="1:19" x14ac:dyDescent="0.2">
      <c r="A5900" s="29">
        <v>45162</v>
      </c>
      <c r="B5900" s="1" t="s">
        <v>200</v>
      </c>
      <c r="C5900" s="27">
        <v>44379</v>
      </c>
      <c r="D5900" s="1">
        <v>52917</v>
      </c>
      <c r="J5900" s="1" t="s">
        <v>0</v>
      </c>
      <c r="K5900" s="1" t="s">
        <v>49</v>
      </c>
      <c r="L5900" s="1">
        <v>-1</v>
      </c>
      <c r="M5900" s="1">
        <v>8</v>
      </c>
      <c r="N5900" s="6"/>
      <c r="O5900" s="6">
        <v>8</v>
      </c>
      <c r="P5900" s="6">
        <v>-541329.05000000005</v>
      </c>
      <c r="R5900" s="31">
        <v>-8</v>
      </c>
      <c r="S5900" s="28">
        <v>44408</v>
      </c>
    </row>
    <row r="5901" spans="1:19" x14ac:dyDescent="0.2">
      <c r="A5901" s="29">
        <v>45184</v>
      </c>
      <c r="B5901" s="1" t="s">
        <v>200</v>
      </c>
      <c r="C5901" s="27">
        <v>44379</v>
      </c>
      <c r="D5901" s="1">
        <v>52919</v>
      </c>
      <c r="J5901" s="1" t="s">
        <v>0</v>
      </c>
      <c r="K5901" s="1" t="s">
        <v>49</v>
      </c>
      <c r="L5901" s="1">
        <v>-1</v>
      </c>
      <c r="M5901" s="1">
        <v>124</v>
      </c>
      <c r="N5901" s="6"/>
      <c r="O5901" s="6">
        <v>124</v>
      </c>
      <c r="P5901" s="6">
        <v>-546622.19999999995</v>
      </c>
      <c r="R5901" s="31">
        <v>-124</v>
      </c>
      <c r="S5901" s="28">
        <v>44408</v>
      </c>
    </row>
    <row r="5902" spans="1:19" x14ac:dyDescent="0.2">
      <c r="A5902" s="29">
        <v>45184</v>
      </c>
      <c r="B5902" s="1" t="s">
        <v>200</v>
      </c>
      <c r="C5902" s="27">
        <v>44379</v>
      </c>
      <c r="D5902" s="1">
        <v>52919</v>
      </c>
      <c r="J5902" s="1" t="s">
        <v>0</v>
      </c>
      <c r="K5902" s="1" t="s">
        <v>49</v>
      </c>
      <c r="L5902" s="1">
        <v>-1</v>
      </c>
      <c r="M5902" s="1">
        <v>124</v>
      </c>
      <c r="N5902" s="6"/>
      <c r="O5902" s="6">
        <v>124</v>
      </c>
      <c r="P5902" s="6">
        <v>-546834.19999999995</v>
      </c>
      <c r="R5902" s="31">
        <v>-124</v>
      </c>
      <c r="S5902" s="28">
        <v>44408</v>
      </c>
    </row>
    <row r="5903" spans="1:19" x14ac:dyDescent="0.2">
      <c r="A5903" s="29">
        <v>45184</v>
      </c>
      <c r="B5903" s="1" t="s">
        <v>200</v>
      </c>
      <c r="C5903" s="27">
        <v>44379</v>
      </c>
      <c r="D5903" s="1">
        <v>52919</v>
      </c>
      <c r="J5903" s="1" t="s">
        <v>0</v>
      </c>
      <c r="K5903" s="1" t="s">
        <v>49</v>
      </c>
      <c r="L5903" s="1">
        <v>-1</v>
      </c>
      <c r="M5903" s="1">
        <v>88</v>
      </c>
      <c r="N5903" s="6"/>
      <c r="O5903" s="6">
        <v>88</v>
      </c>
      <c r="P5903" s="6">
        <v>-546710.19999999995</v>
      </c>
      <c r="R5903" s="31">
        <v>-88</v>
      </c>
      <c r="S5903" s="28">
        <v>44408</v>
      </c>
    </row>
    <row r="5904" spans="1:19" x14ac:dyDescent="0.2">
      <c r="A5904" s="29">
        <v>45184</v>
      </c>
      <c r="B5904" s="1" t="s">
        <v>200</v>
      </c>
      <c r="C5904" s="27">
        <v>44379</v>
      </c>
      <c r="D5904" s="1">
        <v>52919</v>
      </c>
      <c r="J5904" s="1" t="s">
        <v>0</v>
      </c>
      <c r="K5904" s="1" t="s">
        <v>49</v>
      </c>
      <c r="L5904" s="1">
        <v>-1</v>
      </c>
      <c r="M5904" s="1">
        <v>88</v>
      </c>
      <c r="N5904" s="6"/>
      <c r="O5904" s="6">
        <v>88</v>
      </c>
      <c r="P5904" s="6">
        <v>-546922.19999999995</v>
      </c>
      <c r="R5904" s="31">
        <v>-88</v>
      </c>
      <c r="S5904" s="28">
        <v>44408</v>
      </c>
    </row>
    <row r="5905" spans="1:19" x14ac:dyDescent="0.2">
      <c r="A5905" s="29">
        <v>45184</v>
      </c>
      <c r="B5905" s="1" t="s">
        <v>200</v>
      </c>
      <c r="C5905" s="27">
        <v>44379</v>
      </c>
      <c r="D5905" s="1">
        <v>52919</v>
      </c>
      <c r="J5905" s="1" t="s">
        <v>0</v>
      </c>
      <c r="K5905" s="1" t="s">
        <v>49</v>
      </c>
      <c r="L5905" s="1">
        <v>-0.5</v>
      </c>
      <c r="M5905" s="1">
        <v>88</v>
      </c>
      <c r="N5905" s="6"/>
      <c r="O5905" s="6">
        <v>44</v>
      </c>
      <c r="P5905" s="6">
        <v>-542562.55000000005</v>
      </c>
      <c r="R5905" s="31">
        <v>-44</v>
      </c>
      <c r="S5905" s="28">
        <v>44408</v>
      </c>
    </row>
    <row r="5906" spans="1:19" x14ac:dyDescent="0.2">
      <c r="A5906" s="29">
        <v>45185</v>
      </c>
      <c r="B5906" s="1" t="s">
        <v>200</v>
      </c>
      <c r="C5906" s="27">
        <v>44379</v>
      </c>
      <c r="D5906" s="1">
        <v>52920</v>
      </c>
      <c r="J5906" s="1" t="s">
        <v>0</v>
      </c>
      <c r="K5906" s="1" t="s">
        <v>49</v>
      </c>
      <c r="L5906" s="1">
        <v>-1.5</v>
      </c>
      <c r="M5906" s="1">
        <v>99</v>
      </c>
      <c r="N5906" s="6"/>
      <c r="O5906" s="6">
        <v>148.5</v>
      </c>
      <c r="P5906" s="6">
        <v>-542711.05000000005</v>
      </c>
      <c r="R5906" s="31">
        <v>-148.5</v>
      </c>
      <c r="S5906" s="28">
        <v>44408</v>
      </c>
    </row>
    <row r="5907" spans="1:19" x14ac:dyDescent="0.2">
      <c r="A5907" s="29">
        <v>45190</v>
      </c>
      <c r="B5907" s="1" t="s">
        <v>200</v>
      </c>
      <c r="C5907" s="27">
        <v>44379</v>
      </c>
      <c r="D5907" s="1">
        <v>52925</v>
      </c>
      <c r="J5907" s="1" t="s">
        <v>0</v>
      </c>
      <c r="K5907" s="1" t="s">
        <v>49</v>
      </c>
      <c r="L5907" s="1">
        <v>-3.5</v>
      </c>
      <c r="M5907" s="1">
        <v>110</v>
      </c>
      <c r="N5907" s="6"/>
      <c r="O5907" s="6">
        <v>385</v>
      </c>
      <c r="P5907" s="6">
        <v>-551200.19999999995</v>
      </c>
      <c r="R5907" s="31">
        <v>-385</v>
      </c>
      <c r="S5907" s="28">
        <v>44408</v>
      </c>
    </row>
    <row r="5908" spans="1:19" x14ac:dyDescent="0.2">
      <c r="A5908" s="29">
        <v>45190</v>
      </c>
      <c r="B5908" s="1" t="s">
        <v>200</v>
      </c>
      <c r="C5908" s="27">
        <v>44379</v>
      </c>
      <c r="D5908" s="1">
        <v>52925</v>
      </c>
      <c r="J5908" s="1" t="s">
        <v>0</v>
      </c>
      <c r="K5908" s="1" t="s">
        <v>49</v>
      </c>
      <c r="L5908" s="1">
        <v>-2</v>
      </c>
      <c r="M5908" s="1">
        <v>130</v>
      </c>
      <c r="N5908" s="6"/>
      <c r="O5908" s="6">
        <v>260</v>
      </c>
      <c r="P5908" s="6">
        <v>-550460.19999999995</v>
      </c>
      <c r="R5908" s="31">
        <v>-260</v>
      </c>
      <c r="S5908" s="28">
        <v>44408</v>
      </c>
    </row>
    <row r="5909" spans="1:19" x14ac:dyDescent="0.2">
      <c r="A5909" s="29">
        <v>45190</v>
      </c>
      <c r="B5909" s="1" t="s">
        <v>200</v>
      </c>
      <c r="C5909" s="27">
        <v>44379</v>
      </c>
      <c r="D5909" s="1">
        <v>52925</v>
      </c>
      <c r="J5909" s="1" t="s">
        <v>0</v>
      </c>
      <c r="K5909" s="1" t="s">
        <v>49</v>
      </c>
      <c r="L5909" s="1">
        <v>-1</v>
      </c>
      <c r="M5909" s="1">
        <v>200</v>
      </c>
      <c r="N5909" s="6"/>
      <c r="O5909" s="6">
        <v>200</v>
      </c>
      <c r="P5909" s="6">
        <v>-550660.19999999995</v>
      </c>
      <c r="R5909" s="31">
        <v>-200</v>
      </c>
      <c r="S5909" s="28">
        <v>44408</v>
      </c>
    </row>
    <row r="5910" spans="1:19" x14ac:dyDescent="0.2">
      <c r="A5910" s="29">
        <v>45190</v>
      </c>
      <c r="B5910" s="1" t="s">
        <v>200</v>
      </c>
      <c r="C5910" s="27">
        <v>44379</v>
      </c>
      <c r="D5910" s="1">
        <v>52925</v>
      </c>
      <c r="J5910" s="1" t="s">
        <v>0</v>
      </c>
      <c r="K5910" s="1" t="s">
        <v>49</v>
      </c>
      <c r="L5910" s="1">
        <v>-1</v>
      </c>
      <c r="M5910" s="1">
        <v>155</v>
      </c>
      <c r="N5910" s="6"/>
      <c r="O5910" s="6">
        <v>155</v>
      </c>
      <c r="P5910" s="6">
        <v>-550815.19999999995</v>
      </c>
      <c r="R5910" s="31">
        <v>-155</v>
      </c>
      <c r="S5910" s="28">
        <v>44408</v>
      </c>
    </row>
    <row r="5911" spans="1:19" x14ac:dyDescent="0.2">
      <c r="A5911" s="29">
        <v>45190</v>
      </c>
      <c r="B5911" s="1" t="s">
        <v>200</v>
      </c>
      <c r="C5911" s="27">
        <v>44379</v>
      </c>
      <c r="D5911" s="1">
        <v>52925</v>
      </c>
      <c r="J5911" s="1" t="s">
        <v>0</v>
      </c>
      <c r="K5911" s="1" t="s">
        <v>49</v>
      </c>
      <c r="L5911" s="1">
        <v>-0.25</v>
      </c>
      <c r="M5911" s="1">
        <v>110</v>
      </c>
      <c r="N5911" s="6"/>
      <c r="O5911" s="6">
        <v>27.5</v>
      </c>
      <c r="P5911" s="6">
        <v>-543552.80000000005</v>
      </c>
      <c r="R5911" s="31">
        <v>-27.5</v>
      </c>
      <c r="S5911" s="28">
        <v>44408</v>
      </c>
    </row>
    <row r="5912" spans="1:19" x14ac:dyDescent="0.2">
      <c r="A5912" s="29">
        <v>45191</v>
      </c>
      <c r="B5912" s="1" t="s">
        <v>200</v>
      </c>
      <c r="C5912" s="27">
        <v>44379</v>
      </c>
      <c r="D5912" s="1">
        <v>52926</v>
      </c>
      <c r="J5912" s="1" t="s">
        <v>0</v>
      </c>
      <c r="K5912" s="1" t="s">
        <v>49</v>
      </c>
      <c r="L5912" s="1">
        <v>-1.75</v>
      </c>
      <c r="M5912" s="1">
        <v>88</v>
      </c>
      <c r="N5912" s="6"/>
      <c r="O5912" s="6">
        <v>154</v>
      </c>
      <c r="P5912" s="6">
        <v>-544011.19999999995</v>
      </c>
      <c r="R5912" s="31">
        <v>-154</v>
      </c>
      <c r="S5912" s="28">
        <v>44408</v>
      </c>
    </row>
    <row r="5913" spans="1:19" x14ac:dyDescent="0.2">
      <c r="A5913" s="29">
        <v>45191</v>
      </c>
      <c r="B5913" s="1" t="s">
        <v>200</v>
      </c>
      <c r="C5913" s="27">
        <v>44379</v>
      </c>
      <c r="D5913" s="1">
        <v>52926</v>
      </c>
      <c r="J5913" s="1" t="s">
        <v>0</v>
      </c>
      <c r="K5913" s="1" t="s">
        <v>49</v>
      </c>
      <c r="L5913" s="1">
        <v>-1.75</v>
      </c>
      <c r="M5913" s="1">
        <v>88</v>
      </c>
      <c r="N5913" s="6"/>
      <c r="O5913" s="6">
        <v>154</v>
      </c>
      <c r="P5913" s="6">
        <v>-544165.19999999995</v>
      </c>
      <c r="R5913" s="31">
        <v>-154</v>
      </c>
      <c r="S5913" s="28">
        <v>44408</v>
      </c>
    </row>
    <row r="5914" spans="1:19" x14ac:dyDescent="0.2">
      <c r="A5914" s="29">
        <v>45191</v>
      </c>
      <c r="B5914" s="1" t="s">
        <v>200</v>
      </c>
      <c r="C5914" s="27">
        <v>44379</v>
      </c>
      <c r="D5914" s="1">
        <v>52926</v>
      </c>
      <c r="J5914" s="1" t="s">
        <v>0</v>
      </c>
      <c r="K5914" s="1" t="s">
        <v>49</v>
      </c>
      <c r="L5914" s="1">
        <v>-1.5</v>
      </c>
      <c r="M5914" s="1">
        <v>88</v>
      </c>
      <c r="N5914" s="6"/>
      <c r="O5914" s="6">
        <v>132</v>
      </c>
      <c r="P5914" s="6">
        <v>-543857.19999999995</v>
      </c>
      <c r="R5914" s="31">
        <v>-132</v>
      </c>
      <c r="S5914" s="28">
        <v>44408</v>
      </c>
    </row>
    <row r="5915" spans="1:19" x14ac:dyDescent="0.2">
      <c r="A5915" s="29">
        <v>45191</v>
      </c>
      <c r="B5915" s="1" t="s">
        <v>200</v>
      </c>
      <c r="C5915" s="27">
        <v>44379</v>
      </c>
      <c r="D5915" s="1">
        <v>52926</v>
      </c>
      <c r="J5915" s="1" t="s">
        <v>0</v>
      </c>
      <c r="K5915" s="1" t="s">
        <v>49</v>
      </c>
      <c r="L5915" s="1">
        <v>-1</v>
      </c>
      <c r="M5915" s="1">
        <v>124</v>
      </c>
      <c r="N5915" s="6"/>
      <c r="O5915" s="6">
        <v>124</v>
      </c>
      <c r="P5915" s="6">
        <v>-543676.80000000005</v>
      </c>
      <c r="R5915" s="31">
        <v>-124</v>
      </c>
      <c r="S5915" s="28">
        <v>44408</v>
      </c>
    </row>
    <row r="5916" spans="1:19" x14ac:dyDescent="0.2">
      <c r="A5916" s="29">
        <v>45191</v>
      </c>
      <c r="B5916" s="1" t="s">
        <v>200</v>
      </c>
      <c r="C5916" s="27">
        <v>44379</v>
      </c>
      <c r="D5916" s="1">
        <v>52926</v>
      </c>
      <c r="J5916" s="1" t="s">
        <v>0</v>
      </c>
      <c r="K5916" s="1" t="s">
        <v>49</v>
      </c>
      <c r="L5916" s="1">
        <v>-0.55000000000000004</v>
      </c>
      <c r="M5916" s="1">
        <v>88</v>
      </c>
      <c r="N5916" s="6"/>
      <c r="O5916" s="6">
        <v>48.4</v>
      </c>
      <c r="P5916" s="6">
        <v>-543725.19999999995</v>
      </c>
      <c r="R5916" s="31">
        <v>-48.4</v>
      </c>
      <c r="S5916" s="28">
        <v>44408</v>
      </c>
    </row>
    <row r="5917" spans="1:19" x14ac:dyDescent="0.2">
      <c r="A5917" s="29">
        <v>45226</v>
      </c>
      <c r="B5917" s="1" t="s">
        <v>200</v>
      </c>
      <c r="C5917" s="27">
        <v>44379</v>
      </c>
      <c r="D5917" s="1">
        <v>52929</v>
      </c>
      <c r="J5917" s="1" t="s">
        <v>0</v>
      </c>
      <c r="K5917" s="1" t="s">
        <v>49</v>
      </c>
      <c r="L5917" s="1">
        <v>-7</v>
      </c>
      <c r="M5917" s="1">
        <v>88</v>
      </c>
      <c r="N5917" s="6"/>
      <c r="O5917" s="6">
        <v>616</v>
      </c>
      <c r="P5917" s="6">
        <v>-549336.19999999995</v>
      </c>
      <c r="R5917" s="31">
        <v>-616</v>
      </c>
      <c r="S5917" s="28">
        <v>44408</v>
      </c>
    </row>
    <row r="5918" spans="1:19" x14ac:dyDescent="0.2">
      <c r="A5918" s="29">
        <v>45226</v>
      </c>
      <c r="B5918" s="1" t="s">
        <v>200</v>
      </c>
      <c r="C5918" s="27">
        <v>44379</v>
      </c>
      <c r="D5918" s="1">
        <v>52929</v>
      </c>
      <c r="J5918" s="1" t="s">
        <v>0</v>
      </c>
      <c r="K5918" s="1" t="s">
        <v>49</v>
      </c>
      <c r="L5918" s="1">
        <v>-5.5</v>
      </c>
      <c r="M5918" s="1">
        <v>88</v>
      </c>
      <c r="N5918" s="6"/>
      <c r="O5918" s="6">
        <v>484</v>
      </c>
      <c r="P5918" s="6">
        <v>-550200.19999999995</v>
      </c>
      <c r="R5918" s="31">
        <v>-484</v>
      </c>
      <c r="S5918" s="28">
        <v>44408</v>
      </c>
    </row>
    <row r="5919" spans="1:19" x14ac:dyDescent="0.2">
      <c r="A5919" s="29">
        <v>45226</v>
      </c>
      <c r="B5919" s="1" t="s">
        <v>200</v>
      </c>
      <c r="C5919" s="27">
        <v>44379</v>
      </c>
      <c r="D5919" s="1">
        <v>52929</v>
      </c>
      <c r="J5919" s="1" t="s">
        <v>0</v>
      </c>
      <c r="K5919" s="1" t="s">
        <v>49</v>
      </c>
      <c r="L5919" s="1">
        <v>-1</v>
      </c>
      <c r="M5919" s="1">
        <v>240</v>
      </c>
      <c r="N5919" s="6"/>
      <c r="O5919" s="6">
        <v>240</v>
      </c>
      <c r="P5919" s="6">
        <v>-548464.19999999995</v>
      </c>
      <c r="R5919" s="31">
        <v>-240</v>
      </c>
      <c r="S5919" s="28">
        <v>44408</v>
      </c>
    </row>
    <row r="5920" spans="1:19" x14ac:dyDescent="0.2">
      <c r="A5920" s="29">
        <v>45226</v>
      </c>
      <c r="B5920" s="1" t="s">
        <v>200</v>
      </c>
      <c r="C5920" s="27">
        <v>44379</v>
      </c>
      <c r="D5920" s="1">
        <v>52929</v>
      </c>
      <c r="J5920" s="1" t="s">
        <v>0</v>
      </c>
      <c r="K5920" s="1" t="s">
        <v>49</v>
      </c>
      <c r="L5920" s="1">
        <v>-1.5</v>
      </c>
      <c r="M5920" s="1">
        <v>88</v>
      </c>
      <c r="N5920" s="6"/>
      <c r="O5920" s="6">
        <v>132</v>
      </c>
      <c r="P5920" s="6">
        <v>-548596.19999999995</v>
      </c>
      <c r="R5920" s="31">
        <v>-132</v>
      </c>
      <c r="S5920" s="28">
        <v>44408</v>
      </c>
    </row>
    <row r="5921" spans="1:19" x14ac:dyDescent="0.2">
      <c r="A5921" s="29">
        <v>45226</v>
      </c>
      <c r="B5921" s="1" t="s">
        <v>200</v>
      </c>
      <c r="C5921" s="27">
        <v>44379</v>
      </c>
      <c r="D5921" s="1">
        <v>52929</v>
      </c>
      <c r="J5921" s="1" t="s">
        <v>0</v>
      </c>
      <c r="K5921" s="1" t="s">
        <v>49</v>
      </c>
      <c r="L5921" s="1">
        <v>-1.5</v>
      </c>
      <c r="M5921" s="1">
        <v>88</v>
      </c>
      <c r="N5921" s="6"/>
      <c r="O5921" s="6">
        <v>132</v>
      </c>
      <c r="P5921" s="6">
        <v>-549592.19999999995</v>
      </c>
      <c r="R5921" s="31">
        <v>-132</v>
      </c>
      <c r="S5921" s="28">
        <v>44408</v>
      </c>
    </row>
    <row r="5922" spans="1:19" x14ac:dyDescent="0.2">
      <c r="A5922" s="29">
        <v>45226</v>
      </c>
      <c r="B5922" s="1" t="s">
        <v>200</v>
      </c>
      <c r="C5922" s="27">
        <v>44379</v>
      </c>
      <c r="D5922" s="1">
        <v>52929</v>
      </c>
      <c r="J5922" s="1" t="s">
        <v>0</v>
      </c>
      <c r="K5922" s="1" t="s">
        <v>49</v>
      </c>
      <c r="L5922" s="1">
        <v>-1</v>
      </c>
      <c r="M5922" s="1">
        <v>124</v>
      </c>
      <c r="N5922" s="6"/>
      <c r="O5922" s="6">
        <v>124</v>
      </c>
      <c r="P5922" s="6">
        <v>-548202.19999999995</v>
      </c>
      <c r="R5922" s="31">
        <v>-124</v>
      </c>
      <c r="S5922" s="28">
        <v>44408</v>
      </c>
    </row>
    <row r="5923" spans="1:19" x14ac:dyDescent="0.2">
      <c r="A5923" s="29">
        <v>45226</v>
      </c>
      <c r="B5923" s="1" t="s">
        <v>200</v>
      </c>
      <c r="C5923" s="27">
        <v>44379</v>
      </c>
      <c r="D5923" s="1">
        <v>52929</v>
      </c>
      <c r="J5923" s="1" t="s">
        <v>0</v>
      </c>
      <c r="K5923" s="1" t="s">
        <v>49</v>
      </c>
      <c r="L5923" s="1">
        <v>-1</v>
      </c>
      <c r="M5923" s="1">
        <v>124</v>
      </c>
      <c r="N5923" s="6"/>
      <c r="O5923" s="6">
        <v>124</v>
      </c>
      <c r="P5923" s="6">
        <v>-548720.19999999995</v>
      </c>
      <c r="R5923" s="31">
        <v>-124</v>
      </c>
      <c r="S5923" s="28">
        <v>44408</v>
      </c>
    </row>
    <row r="5924" spans="1:19" x14ac:dyDescent="0.2">
      <c r="A5924" s="29">
        <v>45226</v>
      </c>
      <c r="B5924" s="1" t="s">
        <v>200</v>
      </c>
      <c r="C5924" s="27">
        <v>44379</v>
      </c>
      <c r="D5924" s="1">
        <v>52929</v>
      </c>
      <c r="J5924" s="1" t="s">
        <v>0</v>
      </c>
      <c r="K5924" s="1" t="s">
        <v>49</v>
      </c>
      <c r="L5924" s="1">
        <v>-1</v>
      </c>
      <c r="M5924" s="1">
        <v>124</v>
      </c>
      <c r="N5924" s="6"/>
      <c r="O5924" s="6">
        <v>124</v>
      </c>
      <c r="P5924" s="6">
        <v>-549460.19999999995</v>
      </c>
      <c r="R5924" s="31">
        <v>-124</v>
      </c>
      <c r="S5924" s="28">
        <v>44408</v>
      </c>
    </row>
    <row r="5925" spans="1:19" x14ac:dyDescent="0.2">
      <c r="A5925" s="29">
        <v>45226</v>
      </c>
      <c r="B5925" s="1" t="s">
        <v>200</v>
      </c>
      <c r="C5925" s="27">
        <v>44379</v>
      </c>
      <c r="D5925" s="1">
        <v>52929</v>
      </c>
      <c r="J5925" s="1" t="s">
        <v>0</v>
      </c>
      <c r="K5925" s="1" t="s">
        <v>49</v>
      </c>
      <c r="L5925" s="1">
        <v>-1</v>
      </c>
      <c r="M5925" s="1">
        <v>124</v>
      </c>
      <c r="N5925" s="6"/>
      <c r="O5925" s="6">
        <v>124</v>
      </c>
      <c r="P5925" s="6">
        <v>-549716.19999999995</v>
      </c>
      <c r="R5925" s="31">
        <v>-124</v>
      </c>
      <c r="S5925" s="28">
        <v>44408</v>
      </c>
    </row>
    <row r="5926" spans="1:19" x14ac:dyDescent="0.2">
      <c r="A5926" s="29">
        <v>45226</v>
      </c>
      <c r="B5926" s="1" t="s">
        <v>200</v>
      </c>
      <c r="C5926" s="27">
        <v>44379</v>
      </c>
      <c r="D5926" s="1">
        <v>52929</v>
      </c>
      <c r="J5926" s="1" t="s">
        <v>0</v>
      </c>
      <c r="K5926" s="1" t="s">
        <v>49</v>
      </c>
      <c r="L5926" s="1">
        <v>-1</v>
      </c>
      <c r="M5926" s="1">
        <v>98</v>
      </c>
      <c r="N5926" s="6"/>
      <c r="O5926" s="6">
        <v>98</v>
      </c>
      <c r="P5926" s="6">
        <v>-544503.19999999995</v>
      </c>
      <c r="R5926" s="31">
        <v>-98</v>
      </c>
      <c r="S5926" s="28">
        <v>44408</v>
      </c>
    </row>
    <row r="5927" spans="1:19" x14ac:dyDescent="0.2">
      <c r="A5927" s="29">
        <v>45226</v>
      </c>
      <c r="B5927" s="1" t="s">
        <v>200</v>
      </c>
      <c r="C5927" s="27">
        <v>44379</v>
      </c>
      <c r="D5927" s="1">
        <v>52929</v>
      </c>
      <c r="J5927" s="1" t="s">
        <v>0</v>
      </c>
      <c r="K5927" s="1" t="s">
        <v>49</v>
      </c>
      <c r="L5927" s="1">
        <v>-0.25</v>
      </c>
      <c r="M5927" s="1">
        <v>88</v>
      </c>
      <c r="N5927" s="6"/>
      <c r="O5927" s="6">
        <v>22</v>
      </c>
      <c r="P5927" s="6">
        <v>-548224.19999999995</v>
      </c>
      <c r="R5927" s="31">
        <v>-22</v>
      </c>
      <c r="S5927" s="28">
        <v>44408</v>
      </c>
    </row>
    <row r="5928" spans="1:19" x14ac:dyDescent="0.2">
      <c r="A5928" s="29">
        <v>44933</v>
      </c>
      <c r="B5928" s="1" t="s">
        <v>200</v>
      </c>
      <c r="C5928" s="27">
        <v>44383</v>
      </c>
      <c r="D5928" s="1">
        <v>52851</v>
      </c>
      <c r="J5928" s="1" t="s">
        <v>0</v>
      </c>
      <c r="K5928" s="1" t="s">
        <v>49</v>
      </c>
      <c r="L5928" s="1">
        <v>-2.5</v>
      </c>
      <c r="M5928" s="1">
        <v>110</v>
      </c>
      <c r="N5928" s="6"/>
      <c r="O5928" s="6">
        <v>275</v>
      </c>
      <c r="P5928" s="6">
        <v>-554208.19999999995</v>
      </c>
      <c r="R5928" s="31">
        <v>-275</v>
      </c>
      <c r="S5928" s="28">
        <v>44408</v>
      </c>
    </row>
    <row r="5929" spans="1:19" x14ac:dyDescent="0.2">
      <c r="A5929" s="29">
        <v>44933</v>
      </c>
      <c r="B5929" s="1" t="s">
        <v>200</v>
      </c>
      <c r="C5929" s="27">
        <v>44383</v>
      </c>
      <c r="D5929" s="1">
        <v>52851</v>
      </c>
      <c r="J5929" s="1" t="s">
        <v>0</v>
      </c>
      <c r="K5929" s="1" t="s">
        <v>49</v>
      </c>
      <c r="L5929" s="1">
        <v>-2.5</v>
      </c>
      <c r="M5929" s="1">
        <v>110</v>
      </c>
      <c r="N5929" s="6"/>
      <c r="O5929" s="6">
        <v>275</v>
      </c>
      <c r="P5929" s="6">
        <v>-559419.19999999995</v>
      </c>
      <c r="R5929" s="31">
        <v>-275</v>
      </c>
      <c r="S5929" s="28">
        <v>44408</v>
      </c>
    </row>
    <row r="5930" spans="1:19" x14ac:dyDescent="0.2">
      <c r="A5930" s="29">
        <v>44933</v>
      </c>
      <c r="B5930" s="1" t="s">
        <v>200</v>
      </c>
      <c r="C5930" s="27">
        <v>44383</v>
      </c>
      <c r="D5930" s="1">
        <v>52851</v>
      </c>
      <c r="J5930" s="1" t="s">
        <v>0</v>
      </c>
      <c r="K5930" s="1" t="s">
        <v>49</v>
      </c>
      <c r="L5930" s="1">
        <v>-2.25</v>
      </c>
      <c r="M5930" s="1">
        <v>110</v>
      </c>
      <c r="N5930" s="6"/>
      <c r="O5930" s="6">
        <v>247.5</v>
      </c>
      <c r="P5930" s="6">
        <v>-553723.19999999995</v>
      </c>
      <c r="R5930" s="31">
        <v>-247.5</v>
      </c>
      <c r="S5930" s="28">
        <v>44408</v>
      </c>
    </row>
    <row r="5931" spans="1:19" x14ac:dyDescent="0.2">
      <c r="A5931" s="29">
        <v>44933</v>
      </c>
      <c r="B5931" s="1" t="s">
        <v>200</v>
      </c>
      <c r="C5931" s="27">
        <v>44383</v>
      </c>
      <c r="D5931" s="1">
        <v>52851</v>
      </c>
      <c r="J5931" s="1" t="s">
        <v>0</v>
      </c>
      <c r="K5931" s="1" t="s">
        <v>49</v>
      </c>
      <c r="L5931" s="1">
        <v>-2.25</v>
      </c>
      <c r="M5931" s="1">
        <v>110</v>
      </c>
      <c r="N5931" s="6"/>
      <c r="O5931" s="6">
        <v>247.5</v>
      </c>
      <c r="P5931" s="6">
        <v>-559666.69999999995</v>
      </c>
      <c r="R5931" s="31">
        <v>-247.5</v>
      </c>
      <c r="S5931" s="28">
        <v>44408</v>
      </c>
    </row>
    <row r="5932" spans="1:19" x14ac:dyDescent="0.2">
      <c r="A5932" s="29">
        <v>44933</v>
      </c>
      <c r="B5932" s="1" t="s">
        <v>200</v>
      </c>
      <c r="C5932" s="27">
        <v>44383</v>
      </c>
      <c r="D5932" s="1">
        <v>52851</v>
      </c>
      <c r="J5932" s="1" t="s">
        <v>0</v>
      </c>
      <c r="K5932" s="1" t="s">
        <v>49</v>
      </c>
      <c r="L5932" s="1">
        <v>-2</v>
      </c>
      <c r="M5932" s="1">
        <v>110</v>
      </c>
      <c r="N5932" s="6"/>
      <c r="O5932" s="6">
        <v>220</v>
      </c>
      <c r="P5932" s="6">
        <v>-551850.19999999995</v>
      </c>
      <c r="R5932" s="31">
        <v>-220</v>
      </c>
      <c r="S5932" s="28">
        <v>44408</v>
      </c>
    </row>
    <row r="5933" spans="1:19" x14ac:dyDescent="0.2">
      <c r="A5933" s="29">
        <v>44933</v>
      </c>
      <c r="B5933" s="1" t="s">
        <v>200</v>
      </c>
      <c r="C5933" s="27">
        <v>44383</v>
      </c>
      <c r="D5933" s="1">
        <v>52851</v>
      </c>
      <c r="J5933" s="1" t="s">
        <v>0</v>
      </c>
      <c r="K5933" s="1" t="s">
        <v>49</v>
      </c>
      <c r="L5933" s="1">
        <v>-2</v>
      </c>
      <c r="M5933" s="1">
        <v>110</v>
      </c>
      <c r="N5933" s="6"/>
      <c r="O5933" s="6">
        <v>220</v>
      </c>
      <c r="P5933" s="6">
        <v>-558879.19999999995</v>
      </c>
      <c r="R5933" s="31">
        <v>-220</v>
      </c>
      <c r="S5933" s="28">
        <v>44408</v>
      </c>
    </row>
    <row r="5934" spans="1:19" x14ac:dyDescent="0.2">
      <c r="A5934" s="29">
        <v>44933</v>
      </c>
      <c r="B5934" s="1" t="s">
        <v>200</v>
      </c>
      <c r="C5934" s="27">
        <v>44383</v>
      </c>
      <c r="D5934" s="1">
        <v>52851</v>
      </c>
      <c r="J5934" s="1" t="s">
        <v>0</v>
      </c>
      <c r="K5934" s="1" t="s">
        <v>49</v>
      </c>
      <c r="L5934" s="1">
        <v>-1</v>
      </c>
      <c r="M5934" s="1">
        <v>155</v>
      </c>
      <c r="N5934" s="6"/>
      <c r="O5934" s="6">
        <v>155</v>
      </c>
      <c r="P5934" s="6">
        <v>-551630.19999999995</v>
      </c>
      <c r="R5934" s="31">
        <v>-155</v>
      </c>
      <c r="S5934" s="28">
        <v>44408</v>
      </c>
    </row>
    <row r="5935" spans="1:19" x14ac:dyDescent="0.2">
      <c r="A5935" s="29">
        <v>44933</v>
      </c>
      <c r="B5935" s="1" t="s">
        <v>200</v>
      </c>
      <c r="C5935" s="27">
        <v>44383</v>
      </c>
      <c r="D5935" s="1">
        <v>52851</v>
      </c>
      <c r="J5935" s="1" t="s">
        <v>0</v>
      </c>
      <c r="K5935" s="1" t="s">
        <v>49</v>
      </c>
      <c r="L5935" s="1">
        <v>-1</v>
      </c>
      <c r="M5935" s="1">
        <v>155</v>
      </c>
      <c r="N5935" s="6"/>
      <c r="O5935" s="6">
        <v>155</v>
      </c>
      <c r="P5935" s="6">
        <v>-553933.19999999995</v>
      </c>
      <c r="R5935" s="31">
        <v>-155</v>
      </c>
      <c r="S5935" s="28">
        <v>44408</v>
      </c>
    </row>
    <row r="5936" spans="1:19" x14ac:dyDescent="0.2">
      <c r="A5936" s="29">
        <v>44933</v>
      </c>
      <c r="B5936" s="1" t="s">
        <v>200</v>
      </c>
      <c r="C5936" s="27">
        <v>44383</v>
      </c>
      <c r="D5936" s="1">
        <v>52851</v>
      </c>
      <c r="J5936" s="1" t="s">
        <v>0</v>
      </c>
      <c r="K5936" s="1" t="s">
        <v>49</v>
      </c>
      <c r="L5936" s="1">
        <v>-1</v>
      </c>
      <c r="M5936" s="1">
        <v>155</v>
      </c>
      <c r="N5936" s="6"/>
      <c r="O5936" s="6">
        <v>155</v>
      </c>
      <c r="P5936" s="6">
        <v>-554363.19999999995</v>
      </c>
      <c r="R5936" s="31">
        <v>-155</v>
      </c>
      <c r="S5936" s="28">
        <v>44408</v>
      </c>
    </row>
    <row r="5937" spans="1:19" x14ac:dyDescent="0.2">
      <c r="A5937" s="29">
        <v>44933</v>
      </c>
      <c r="B5937" s="1" t="s">
        <v>200</v>
      </c>
      <c r="C5937" s="27">
        <v>44383</v>
      </c>
      <c r="D5937" s="1">
        <v>52851</v>
      </c>
      <c r="J5937" s="1" t="s">
        <v>0</v>
      </c>
      <c r="K5937" s="1" t="s">
        <v>49</v>
      </c>
      <c r="L5937" s="1">
        <v>-1</v>
      </c>
      <c r="M5937" s="1">
        <v>155</v>
      </c>
      <c r="N5937" s="6"/>
      <c r="O5937" s="6">
        <v>155</v>
      </c>
      <c r="P5937" s="6">
        <v>-558659.19999999995</v>
      </c>
      <c r="R5937" s="31">
        <v>-155</v>
      </c>
      <c r="S5937" s="28">
        <v>44408</v>
      </c>
    </row>
    <row r="5938" spans="1:19" x14ac:dyDescent="0.2">
      <c r="A5938" s="29">
        <v>44933</v>
      </c>
      <c r="B5938" s="1" t="s">
        <v>200</v>
      </c>
      <c r="C5938" s="27">
        <v>44383</v>
      </c>
      <c r="D5938" s="1">
        <v>52851</v>
      </c>
      <c r="J5938" s="1" t="s">
        <v>0</v>
      </c>
      <c r="K5938" s="1" t="s">
        <v>49</v>
      </c>
      <c r="L5938" s="1">
        <v>-1</v>
      </c>
      <c r="M5938" s="1">
        <v>155</v>
      </c>
      <c r="N5938" s="6"/>
      <c r="O5938" s="6">
        <v>155</v>
      </c>
      <c r="P5938" s="6">
        <v>-559144.19999999995</v>
      </c>
      <c r="R5938" s="31">
        <v>-155</v>
      </c>
      <c r="S5938" s="28">
        <v>44408</v>
      </c>
    </row>
    <row r="5939" spans="1:19" x14ac:dyDescent="0.2">
      <c r="A5939" s="29">
        <v>44933</v>
      </c>
      <c r="B5939" s="1" t="s">
        <v>200</v>
      </c>
      <c r="C5939" s="27">
        <v>44383</v>
      </c>
      <c r="D5939" s="1">
        <v>52851</v>
      </c>
      <c r="J5939" s="1" t="s">
        <v>0</v>
      </c>
      <c r="K5939" s="1" t="s">
        <v>49</v>
      </c>
      <c r="L5939" s="1">
        <v>-1.25</v>
      </c>
      <c r="M5939" s="1">
        <v>110</v>
      </c>
      <c r="N5939" s="6"/>
      <c r="O5939" s="6">
        <v>137.5</v>
      </c>
      <c r="P5939" s="6">
        <v>-551987.69999999995</v>
      </c>
      <c r="R5939" s="31">
        <v>-137.5</v>
      </c>
      <c r="S5939" s="28">
        <v>44408</v>
      </c>
    </row>
    <row r="5940" spans="1:19" x14ac:dyDescent="0.2">
      <c r="A5940" s="29">
        <v>44933</v>
      </c>
      <c r="B5940" s="1" t="s">
        <v>200</v>
      </c>
      <c r="C5940" s="27">
        <v>44383</v>
      </c>
      <c r="D5940" s="1">
        <v>52851</v>
      </c>
      <c r="J5940" s="1" t="s">
        <v>0</v>
      </c>
      <c r="K5940" s="1" t="s">
        <v>49</v>
      </c>
      <c r="L5940" s="1">
        <v>-1.25</v>
      </c>
      <c r="M5940" s="1">
        <v>110</v>
      </c>
      <c r="N5940" s="6"/>
      <c r="O5940" s="6">
        <v>137.5</v>
      </c>
      <c r="P5940" s="6">
        <v>-554500.69999999995</v>
      </c>
      <c r="R5940" s="31">
        <v>-137.5</v>
      </c>
      <c r="S5940" s="28">
        <v>44408</v>
      </c>
    </row>
    <row r="5941" spans="1:19" x14ac:dyDescent="0.2">
      <c r="A5941" s="29">
        <v>44933</v>
      </c>
      <c r="B5941" s="1" t="s">
        <v>200</v>
      </c>
      <c r="C5941" s="27">
        <v>44383</v>
      </c>
      <c r="D5941" s="1">
        <v>52851</v>
      </c>
      <c r="J5941" s="1" t="s">
        <v>0</v>
      </c>
      <c r="K5941" s="1" t="s">
        <v>49</v>
      </c>
      <c r="L5941" s="1">
        <v>-1.25</v>
      </c>
      <c r="M5941" s="1">
        <v>110</v>
      </c>
      <c r="N5941" s="6"/>
      <c r="O5941" s="6">
        <v>137.5</v>
      </c>
      <c r="P5941" s="6">
        <v>-559804.19999999995</v>
      </c>
      <c r="R5941" s="31">
        <v>-137.5</v>
      </c>
      <c r="S5941" s="28">
        <v>44408</v>
      </c>
    </row>
    <row r="5942" spans="1:19" x14ac:dyDescent="0.2">
      <c r="A5942" s="29">
        <v>44933</v>
      </c>
      <c r="B5942" s="1" t="s">
        <v>200</v>
      </c>
      <c r="C5942" s="27">
        <v>44383</v>
      </c>
      <c r="D5942" s="1">
        <v>52851</v>
      </c>
      <c r="J5942" s="1" t="s">
        <v>0</v>
      </c>
      <c r="K5942" s="1" t="s">
        <v>49</v>
      </c>
      <c r="L5942" s="1">
        <v>-1.25</v>
      </c>
      <c r="M5942" s="1">
        <v>110</v>
      </c>
      <c r="N5942" s="6"/>
      <c r="O5942" s="6">
        <v>137.5</v>
      </c>
      <c r="P5942" s="6">
        <v>-560051.69999999995</v>
      </c>
      <c r="R5942" s="31">
        <v>-137.5</v>
      </c>
      <c r="S5942" s="28">
        <v>44408</v>
      </c>
    </row>
    <row r="5943" spans="1:19" x14ac:dyDescent="0.2">
      <c r="A5943" s="29">
        <v>44933</v>
      </c>
      <c r="B5943" s="1" t="s">
        <v>200</v>
      </c>
      <c r="C5943" s="27">
        <v>44383</v>
      </c>
      <c r="D5943" s="1">
        <v>52851</v>
      </c>
      <c r="J5943" s="1" t="s">
        <v>0</v>
      </c>
      <c r="K5943" s="1" t="s">
        <v>49</v>
      </c>
      <c r="L5943" s="1">
        <v>-1</v>
      </c>
      <c r="M5943" s="1">
        <v>110</v>
      </c>
      <c r="N5943" s="6"/>
      <c r="O5943" s="6">
        <v>110</v>
      </c>
      <c r="P5943" s="6">
        <v>-558989.19999999995</v>
      </c>
      <c r="R5943" s="31">
        <v>-110</v>
      </c>
      <c r="S5943" s="28">
        <v>44408</v>
      </c>
    </row>
    <row r="5944" spans="1:19" x14ac:dyDescent="0.2">
      <c r="A5944" s="29">
        <v>44933</v>
      </c>
      <c r="B5944" s="1" t="s">
        <v>200</v>
      </c>
      <c r="C5944" s="27">
        <v>44383</v>
      </c>
      <c r="D5944" s="1">
        <v>52851</v>
      </c>
      <c r="J5944" s="1" t="s">
        <v>0</v>
      </c>
      <c r="K5944" s="1" t="s">
        <v>49</v>
      </c>
      <c r="L5944" s="1">
        <v>-1</v>
      </c>
      <c r="M5944" s="1">
        <v>110</v>
      </c>
      <c r="N5944" s="6"/>
      <c r="O5944" s="6">
        <v>110</v>
      </c>
      <c r="P5944" s="6">
        <v>-559914.19999999995</v>
      </c>
      <c r="R5944" s="31">
        <v>-110</v>
      </c>
      <c r="S5944" s="28">
        <v>44408</v>
      </c>
    </row>
    <row r="5945" spans="1:19" x14ac:dyDescent="0.2">
      <c r="A5945" s="29">
        <v>44933</v>
      </c>
      <c r="B5945" s="1" t="s">
        <v>200</v>
      </c>
      <c r="C5945" s="27">
        <v>44383</v>
      </c>
      <c r="D5945" s="1">
        <v>52851</v>
      </c>
      <c r="J5945" s="1" t="s">
        <v>0</v>
      </c>
      <c r="K5945" s="1" t="s">
        <v>49</v>
      </c>
      <c r="L5945" s="1">
        <v>-0.75</v>
      </c>
      <c r="M5945" s="1">
        <v>110</v>
      </c>
      <c r="N5945" s="6"/>
      <c r="O5945" s="6">
        <v>82.5</v>
      </c>
      <c r="P5945" s="6">
        <v>-551337.69999999995</v>
      </c>
      <c r="R5945" s="31">
        <v>-82.5</v>
      </c>
      <c r="S5945" s="28">
        <v>44408</v>
      </c>
    </row>
    <row r="5946" spans="1:19" x14ac:dyDescent="0.2">
      <c r="A5946" s="29">
        <v>44933</v>
      </c>
      <c r="B5946" s="1" t="s">
        <v>200</v>
      </c>
      <c r="C5946" s="27">
        <v>44383</v>
      </c>
      <c r="D5946" s="1">
        <v>52851</v>
      </c>
      <c r="J5946" s="1" t="s">
        <v>0</v>
      </c>
      <c r="K5946" s="1" t="s">
        <v>49</v>
      </c>
      <c r="L5946" s="1">
        <v>-0.75</v>
      </c>
      <c r="M5946" s="1">
        <v>110</v>
      </c>
      <c r="N5946" s="6"/>
      <c r="O5946" s="6">
        <v>82.5</v>
      </c>
      <c r="P5946" s="6">
        <v>-551420.19999999995</v>
      </c>
      <c r="R5946" s="31">
        <v>-82.5</v>
      </c>
      <c r="S5946" s="28">
        <v>44408</v>
      </c>
    </row>
    <row r="5947" spans="1:19" x14ac:dyDescent="0.2">
      <c r="A5947" s="29">
        <v>44933</v>
      </c>
      <c r="B5947" s="1" t="s">
        <v>200</v>
      </c>
      <c r="C5947" s="27">
        <v>44383</v>
      </c>
      <c r="D5947" s="1">
        <v>52851</v>
      </c>
      <c r="J5947" s="1" t="s">
        <v>0</v>
      </c>
      <c r="K5947" s="1" t="s">
        <v>49</v>
      </c>
      <c r="L5947" s="1">
        <v>-0.5</v>
      </c>
      <c r="M5947" s="1">
        <v>110</v>
      </c>
      <c r="N5947" s="6"/>
      <c r="O5947" s="6">
        <v>55</v>
      </c>
      <c r="P5947" s="6">
        <v>-551255.19999999995</v>
      </c>
      <c r="R5947" s="31">
        <v>-55</v>
      </c>
      <c r="S5947" s="28">
        <v>44408</v>
      </c>
    </row>
    <row r="5948" spans="1:19" x14ac:dyDescent="0.2">
      <c r="A5948" s="29">
        <v>44933</v>
      </c>
      <c r="B5948" s="1" t="s">
        <v>200</v>
      </c>
      <c r="C5948" s="27">
        <v>44383</v>
      </c>
      <c r="D5948" s="1">
        <v>52851</v>
      </c>
      <c r="J5948" s="1" t="s">
        <v>0</v>
      </c>
      <c r="K5948" s="1" t="s">
        <v>49</v>
      </c>
      <c r="L5948" s="1">
        <v>-0.5</v>
      </c>
      <c r="M5948" s="1">
        <v>110</v>
      </c>
      <c r="N5948" s="6"/>
      <c r="O5948" s="6">
        <v>55</v>
      </c>
      <c r="P5948" s="6">
        <v>-551475.19999999995</v>
      </c>
      <c r="R5948" s="31">
        <v>-55</v>
      </c>
      <c r="S5948" s="28">
        <v>44408</v>
      </c>
    </row>
    <row r="5949" spans="1:19" x14ac:dyDescent="0.2">
      <c r="A5949" s="29">
        <v>44933</v>
      </c>
      <c r="B5949" s="1" t="s">
        <v>200</v>
      </c>
      <c r="C5949" s="27">
        <v>44383</v>
      </c>
      <c r="D5949" s="1">
        <v>52851</v>
      </c>
      <c r="J5949" s="1" t="s">
        <v>0</v>
      </c>
      <c r="K5949" s="1" t="s">
        <v>49</v>
      </c>
      <c r="L5949" s="1">
        <v>-0.5</v>
      </c>
      <c r="M5949" s="1">
        <v>110</v>
      </c>
      <c r="N5949" s="6"/>
      <c r="O5949" s="6">
        <v>55</v>
      </c>
      <c r="P5949" s="6">
        <v>-553778.19999999995</v>
      </c>
      <c r="R5949" s="31">
        <v>-55</v>
      </c>
      <c r="S5949" s="28">
        <v>44408</v>
      </c>
    </row>
    <row r="5950" spans="1:19" x14ac:dyDescent="0.2">
      <c r="A5950" s="29">
        <v>44933</v>
      </c>
      <c r="B5950" s="1" t="s">
        <v>200</v>
      </c>
      <c r="C5950" s="27">
        <v>44383</v>
      </c>
      <c r="D5950" s="1">
        <v>52851</v>
      </c>
      <c r="J5950" s="1" t="s">
        <v>0</v>
      </c>
      <c r="K5950" s="1" t="s">
        <v>49</v>
      </c>
      <c r="L5950" s="1">
        <v>-0.25</v>
      </c>
      <c r="M5950" s="1">
        <v>110</v>
      </c>
      <c r="N5950" s="6"/>
      <c r="O5950" s="6">
        <v>27.5</v>
      </c>
      <c r="P5950" s="6">
        <v>-558504.19999999995</v>
      </c>
      <c r="R5950" s="31">
        <v>-27.5</v>
      </c>
      <c r="S5950" s="28">
        <v>44408</v>
      </c>
    </row>
    <row r="5951" spans="1:19" x14ac:dyDescent="0.2">
      <c r="A5951" s="29">
        <v>45020</v>
      </c>
      <c r="B5951" s="1" t="s">
        <v>200</v>
      </c>
      <c r="C5951" s="27">
        <v>44383</v>
      </c>
      <c r="D5951" s="1">
        <v>52904</v>
      </c>
      <c r="J5951" s="1" t="s">
        <v>0</v>
      </c>
      <c r="K5951" s="1" t="s">
        <v>49</v>
      </c>
      <c r="L5951" s="1">
        <v>-2.75</v>
      </c>
      <c r="M5951" s="1">
        <v>88</v>
      </c>
      <c r="N5951" s="6"/>
      <c r="O5951" s="6">
        <v>242</v>
      </c>
      <c r="P5951" s="6">
        <v>-552537.69999999995</v>
      </c>
      <c r="R5951" s="31">
        <v>-242</v>
      </c>
      <c r="S5951" s="28">
        <v>44408</v>
      </c>
    </row>
    <row r="5952" spans="1:19" x14ac:dyDescent="0.2">
      <c r="A5952" s="29">
        <v>45020</v>
      </c>
      <c r="B5952" s="1" t="s">
        <v>200</v>
      </c>
      <c r="C5952" s="27">
        <v>44383</v>
      </c>
      <c r="D5952" s="1">
        <v>52904</v>
      </c>
      <c r="J5952" s="1" t="s">
        <v>0</v>
      </c>
      <c r="K5952" s="1" t="s">
        <v>49</v>
      </c>
      <c r="L5952" s="1">
        <v>-2.25</v>
      </c>
      <c r="M5952" s="1">
        <v>88</v>
      </c>
      <c r="N5952" s="6"/>
      <c r="O5952" s="6">
        <v>198</v>
      </c>
      <c r="P5952" s="6">
        <v>-552185.69999999995</v>
      </c>
      <c r="R5952" s="31">
        <v>-198</v>
      </c>
      <c r="S5952" s="28">
        <v>44408</v>
      </c>
    </row>
    <row r="5953" spans="1:19" x14ac:dyDescent="0.2">
      <c r="A5953" s="29">
        <v>45020</v>
      </c>
      <c r="B5953" s="1" t="s">
        <v>200</v>
      </c>
      <c r="C5953" s="27">
        <v>44383</v>
      </c>
      <c r="D5953" s="1">
        <v>52904</v>
      </c>
      <c r="J5953" s="1" t="s">
        <v>0</v>
      </c>
      <c r="K5953" s="1" t="s">
        <v>49</v>
      </c>
      <c r="L5953" s="1">
        <v>-2.25</v>
      </c>
      <c r="M5953" s="1">
        <v>88</v>
      </c>
      <c r="N5953" s="6"/>
      <c r="O5953" s="6">
        <v>198</v>
      </c>
      <c r="P5953" s="6">
        <v>-553299.69999999995</v>
      </c>
      <c r="R5953" s="31">
        <v>-198</v>
      </c>
      <c r="S5953" s="28">
        <v>44408</v>
      </c>
    </row>
    <row r="5954" spans="1:19" x14ac:dyDescent="0.2">
      <c r="A5954" s="29">
        <v>45020</v>
      </c>
      <c r="B5954" s="1" t="s">
        <v>200</v>
      </c>
      <c r="C5954" s="27">
        <v>44383</v>
      </c>
      <c r="D5954" s="1">
        <v>52904</v>
      </c>
      <c r="J5954" s="1" t="s">
        <v>0</v>
      </c>
      <c r="K5954" s="1" t="s">
        <v>49</v>
      </c>
      <c r="L5954" s="1">
        <v>-2</v>
      </c>
      <c r="M5954" s="1">
        <v>88</v>
      </c>
      <c r="N5954" s="6"/>
      <c r="O5954" s="6">
        <v>176</v>
      </c>
      <c r="P5954" s="6">
        <v>-552845.69999999995</v>
      </c>
      <c r="R5954" s="31">
        <v>-176</v>
      </c>
      <c r="S5954" s="28">
        <v>44408</v>
      </c>
    </row>
    <row r="5955" spans="1:19" x14ac:dyDescent="0.2">
      <c r="A5955" s="29">
        <v>45020</v>
      </c>
      <c r="B5955" s="1" t="s">
        <v>200</v>
      </c>
      <c r="C5955" s="27">
        <v>44383</v>
      </c>
      <c r="D5955" s="1">
        <v>52904</v>
      </c>
      <c r="J5955" s="1" t="s">
        <v>0</v>
      </c>
      <c r="K5955" s="1" t="s">
        <v>49</v>
      </c>
      <c r="L5955" s="1">
        <v>-1.5</v>
      </c>
      <c r="M5955" s="1">
        <v>88</v>
      </c>
      <c r="N5955" s="6"/>
      <c r="O5955" s="6">
        <v>132</v>
      </c>
      <c r="P5955" s="6">
        <v>-552977.69999999995</v>
      </c>
      <c r="R5955" s="31">
        <v>-132</v>
      </c>
      <c r="S5955" s="28">
        <v>44408</v>
      </c>
    </row>
    <row r="5956" spans="1:19" x14ac:dyDescent="0.2">
      <c r="A5956" s="29">
        <v>45020</v>
      </c>
      <c r="B5956" s="1" t="s">
        <v>200</v>
      </c>
      <c r="C5956" s="27">
        <v>44383</v>
      </c>
      <c r="D5956" s="1">
        <v>52904</v>
      </c>
      <c r="J5956" s="1" t="s">
        <v>0</v>
      </c>
      <c r="K5956" s="1" t="s">
        <v>49</v>
      </c>
      <c r="L5956" s="1">
        <v>-1</v>
      </c>
      <c r="M5956" s="1">
        <v>124</v>
      </c>
      <c r="N5956" s="6"/>
      <c r="O5956" s="6">
        <v>124</v>
      </c>
      <c r="P5956" s="6">
        <v>-553101.69999999995</v>
      </c>
      <c r="R5956" s="31">
        <v>-124</v>
      </c>
      <c r="S5956" s="28">
        <v>44408</v>
      </c>
    </row>
    <row r="5957" spans="1:19" x14ac:dyDescent="0.2">
      <c r="A5957" s="29">
        <v>45020</v>
      </c>
      <c r="B5957" s="1" t="s">
        <v>200</v>
      </c>
      <c r="C5957" s="27">
        <v>44383</v>
      </c>
      <c r="D5957" s="1">
        <v>52904</v>
      </c>
      <c r="J5957" s="1" t="s">
        <v>0</v>
      </c>
      <c r="K5957" s="1" t="s">
        <v>49</v>
      </c>
      <c r="L5957" s="1">
        <v>-1.25</v>
      </c>
      <c r="M5957" s="1">
        <v>88</v>
      </c>
      <c r="N5957" s="6"/>
      <c r="O5957" s="6">
        <v>110</v>
      </c>
      <c r="P5957" s="6">
        <v>-552295.69999999995</v>
      </c>
      <c r="R5957" s="31">
        <v>-110</v>
      </c>
      <c r="S5957" s="28">
        <v>44408</v>
      </c>
    </row>
    <row r="5958" spans="1:19" x14ac:dyDescent="0.2">
      <c r="A5958" s="29">
        <v>45020</v>
      </c>
      <c r="B5958" s="1" t="s">
        <v>200</v>
      </c>
      <c r="C5958" s="27">
        <v>44383</v>
      </c>
      <c r="D5958" s="1">
        <v>52904</v>
      </c>
      <c r="J5958" s="1" t="s">
        <v>0</v>
      </c>
      <c r="K5958" s="1" t="s">
        <v>49</v>
      </c>
      <c r="L5958" s="1">
        <v>-1.25</v>
      </c>
      <c r="M5958" s="1">
        <v>88</v>
      </c>
      <c r="N5958" s="6"/>
      <c r="O5958" s="6">
        <v>110</v>
      </c>
      <c r="P5958" s="6">
        <v>-553409.69999999995</v>
      </c>
      <c r="R5958" s="31">
        <v>-110</v>
      </c>
      <c r="S5958" s="28">
        <v>44408</v>
      </c>
    </row>
    <row r="5959" spans="1:19" x14ac:dyDescent="0.2">
      <c r="A5959" s="29">
        <v>45020</v>
      </c>
      <c r="B5959" s="1" t="s">
        <v>200</v>
      </c>
      <c r="C5959" s="27">
        <v>44383</v>
      </c>
      <c r="D5959" s="1">
        <v>52904</v>
      </c>
      <c r="J5959" s="1" t="s">
        <v>0</v>
      </c>
      <c r="K5959" s="1" t="s">
        <v>49</v>
      </c>
      <c r="L5959" s="1">
        <v>-1</v>
      </c>
      <c r="M5959" s="1">
        <v>88</v>
      </c>
      <c r="N5959" s="6"/>
      <c r="O5959" s="6">
        <v>88</v>
      </c>
      <c r="P5959" s="6">
        <v>-555702.69999999995</v>
      </c>
      <c r="R5959" s="31">
        <v>-88</v>
      </c>
      <c r="S5959" s="28">
        <v>44408</v>
      </c>
    </row>
    <row r="5960" spans="1:19" x14ac:dyDescent="0.2">
      <c r="A5960" s="29">
        <v>45020</v>
      </c>
      <c r="B5960" s="1" t="s">
        <v>200</v>
      </c>
      <c r="C5960" s="27">
        <v>44383</v>
      </c>
      <c r="D5960" s="1">
        <v>52904</v>
      </c>
      <c r="J5960" s="1" t="s">
        <v>0</v>
      </c>
      <c r="K5960" s="1" t="s">
        <v>49</v>
      </c>
      <c r="L5960" s="1">
        <v>-0.75</v>
      </c>
      <c r="M5960" s="1">
        <v>88</v>
      </c>
      <c r="N5960" s="6"/>
      <c r="O5960" s="6">
        <v>66</v>
      </c>
      <c r="P5960" s="6">
        <v>-552603.69999999995</v>
      </c>
      <c r="R5960" s="31">
        <v>-66</v>
      </c>
      <c r="S5960" s="28">
        <v>44408</v>
      </c>
    </row>
    <row r="5961" spans="1:19" x14ac:dyDescent="0.2">
      <c r="A5961" s="29">
        <v>45020</v>
      </c>
      <c r="B5961" s="1" t="s">
        <v>200</v>
      </c>
      <c r="C5961" s="27">
        <v>44383</v>
      </c>
      <c r="D5961" s="1">
        <v>52904</v>
      </c>
      <c r="J5961" s="1" t="s">
        <v>0</v>
      </c>
      <c r="K5961" s="1" t="s">
        <v>49</v>
      </c>
      <c r="L5961" s="1">
        <v>-0.75</v>
      </c>
      <c r="M5961" s="1">
        <v>88</v>
      </c>
      <c r="N5961" s="6"/>
      <c r="O5961" s="6">
        <v>66</v>
      </c>
      <c r="P5961" s="6">
        <v>-552669.69999999995</v>
      </c>
      <c r="R5961" s="31">
        <v>-66</v>
      </c>
      <c r="S5961" s="28">
        <v>44408</v>
      </c>
    </row>
    <row r="5962" spans="1:19" x14ac:dyDescent="0.2">
      <c r="A5962" s="29">
        <v>45020</v>
      </c>
      <c r="B5962" s="1" t="s">
        <v>200</v>
      </c>
      <c r="C5962" s="27">
        <v>44383</v>
      </c>
      <c r="D5962" s="1">
        <v>52904</v>
      </c>
      <c r="J5962" s="1" t="s">
        <v>0</v>
      </c>
      <c r="K5962" s="1" t="s">
        <v>49</v>
      </c>
      <c r="L5962" s="1">
        <v>-0.75</v>
      </c>
      <c r="M5962" s="1">
        <v>88</v>
      </c>
      <c r="N5962" s="6"/>
      <c r="O5962" s="6">
        <v>66</v>
      </c>
      <c r="P5962" s="6">
        <v>-553475.69999999995</v>
      </c>
      <c r="R5962" s="31">
        <v>-66</v>
      </c>
      <c r="S5962" s="28">
        <v>44408</v>
      </c>
    </row>
    <row r="5963" spans="1:19" x14ac:dyDescent="0.2">
      <c r="A5963" s="29">
        <v>45020</v>
      </c>
      <c r="B5963" s="1" t="s">
        <v>200</v>
      </c>
      <c r="C5963" s="27">
        <v>44383</v>
      </c>
      <c r="D5963" s="1">
        <v>52904</v>
      </c>
      <c r="J5963" s="1" t="s">
        <v>0</v>
      </c>
      <c r="K5963" s="1" t="s">
        <v>49</v>
      </c>
      <c r="L5963" s="1">
        <v>-0.5</v>
      </c>
      <c r="M5963" s="1">
        <v>88</v>
      </c>
      <c r="N5963" s="6"/>
      <c r="O5963" s="6">
        <v>44</v>
      </c>
      <c r="P5963" s="6">
        <v>-557802.69999999995</v>
      </c>
      <c r="R5963" s="31">
        <v>-44</v>
      </c>
      <c r="S5963" s="28">
        <v>44408</v>
      </c>
    </row>
    <row r="5964" spans="1:19" x14ac:dyDescent="0.2">
      <c r="A5964" s="29">
        <v>45035</v>
      </c>
      <c r="B5964" s="1" t="s">
        <v>200</v>
      </c>
      <c r="C5964" s="27">
        <v>44383</v>
      </c>
      <c r="D5964" s="1">
        <v>52911</v>
      </c>
      <c r="J5964" s="1" t="s">
        <v>0</v>
      </c>
      <c r="K5964" s="1" t="s">
        <v>49</v>
      </c>
      <c r="L5964" s="1">
        <v>-6.25</v>
      </c>
      <c r="M5964" s="1">
        <v>88</v>
      </c>
      <c r="N5964" s="6"/>
      <c r="O5964" s="6">
        <v>550</v>
      </c>
      <c r="P5964" s="6">
        <v>-555504.69999999995</v>
      </c>
      <c r="R5964" s="31">
        <v>-550</v>
      </c>
      <c r="S5964" s="28">
        <v>44408</v>
      </c>
    </row>
    <row r="5965" spans="1:19" x14ac:dyDescent="0.2">
      <c r="A5965" s="29">
        <v>45035</v>
      </c>
      <c r="B5965" s="1" t="s">
        <v>200</v>
      </c>
      <c r="C5965" s="27">
        <v>44383</v>
      </c>
      <c r="D5965" s="1">
        <v>52911</v>
      </c>
      <c r="J5965" s="1" t="s">
        <v>0</v>
      </c>
      <c r="K5965" s="1" t="s">
        <v>49</v>
      </c>
      <c r="L5965" s="1">
        <v>-3.25</v>
      </c>
      <c r="M5965" s="1">
        <v>88</v>
      </c>
      <c r="N5965" s="6"/>
      <c r="O5965" s="6">
        <v>286</v>
      </c>
      <c r="P5965" s="6">
        <v>-558212.69999999995</v>
      </c>
      <c r="R5965" s="31">
        <v>-286</v>
      </c>
      <c r="S5965" s="28">
        <v>44408</v>
      </c>
    </row>
    <row r="5966" spans="1:19" x14ac:dyDescent="0.2">
      <c r="A5966" s="29">
        <v>45035</v>
      </c>
      <c r="B5966" s="1" t="s">
        <v>200</v>
      </c>
      <c r="C5966" s="27">
        <v>44383</v>
      </c>
      <c r="D5966" s="1">
        <v>52911</v>
      </c>
      <c r="J5966" s="1" t="s">
        <v>0</v>
      </c>
      <c r="K5966" s="1" t="s">
        <v>49</v>
      </c>
      <c r="L5966" s="1">
        <v>-2.5</v>
      </c>
      <c r="M5966" s="1">
        <v>88</v>
      </c>
      <c r="N5966" s="6"/>
      <c r="O5966" s="6">
        <v>220</v>
      </c>
      <c r="P5966" s="6">
        <v>-558476.69999999995</v>
      </c>
      <c r="R5966" s="31">
        <v>-220</v>
      </c>
      <c r="S5966" s="28">
        <v>44408</v>
      </c>
    </row>
    <row r="5967" spans="1:19" x14ac:dyDescent="0.2">
      <c r="A5967" s="29">
        <v>45035</v>
      </c>
      <c r="B5967" s="1" t="s">
        <v>200</v>
      </c>
      <c r="C5967" s="27">
        <v>44383</v>
      </c>
      <c r="D5967" s="1">
        <v>52911</v>
      </c>
      <c r="J5967" s="1" t="s">
        <v>0</v>
      </c>
      <c r="K5967" s="1" t="s">
        <v>49</v>
      </c>
      <c r="L5967" s="1">
        <v>-1.5</v>
      </c>
      <c r="M5967" s="1">
        <v>88</v>
      </c>
      <c r="N5967" s="6"/>
      <c r="O5967" s="6">
        <v>132</v>
      </c>
      <c r="P5967" s="6">
        <v>-554632.69999999995</v>
      </c>
      <c r="R5967" s="31">
        <v>-132</v>
      </c>
      <c r="S5967" s="28">
        <v>44408</v>
      </c>
    </row>
    <row r="5968" spans="1:19" x14ac:dyDescent="0.2">
      <c r="A5968" s="29">
        <v>45035</v>
      </c>
      <c r="B5968" s="1" t="s">
        <v>200</v>
      </c>
      <c r="C5968" s="27">
        <v>44383</v>
      </c>
      <c r="D5968" s="1">
        <v>52911</v>
      </c>
      <c r="J5968" s="1" t="s">
        <v>0</v>
      </c>
      <c r="K5968" s="1" t="s">
        <v>49</v>
      </c>
      <c r="L5968" s="1">
        <v>-1.5</v>
      </c>
      <c r="M5968" s="1">
        <v>88</v>
      </c>
      <c r="N5968" s="6"/>
      <c r="O5968" s="6">
        <v>132</v>
      </c>
      <c r="P5968" s="6">
        <v>-554764.69999999995</v>
      </c>
      <c r="R5968" s="31">
        <v>-132</v>
      </c>
      <c r="S5968" s="28">
        <v>44408</v>
      </c>
    </row>
    <row r="5969" spans="1:19" x14ac:dyDescent="0.2">
      <c r="A5969" s="29">
        <v>45035</v>
      </c>
      <c r="B5969" s="1" t="s">
        <v>200</v>
      </c>
      <c r="C5969" s="27">
        <v>44383</v>
      </c>
      <c r="D5969" s="1">
        <v>52911</v>
      </c>
      <c r="J5969" s="1" t="s">
        <v>0</v>
      </c>
      <c r="K5969" s="1" t="s">
        <v>49</v>
      </c>
      <c r="L5969" s="1">
        <v>-1</v>
      </c>
      <c r="M5969" s="1">
        <v>124</v>
      </c>
      <c r="N5969" s="6"/>
      <c r="O5969" s="6">
        <v>124</v>
      </c>
      <c r="P5969" s="6">
        <v>-554954.69999999995</v>
      </c>
      <c r="R5969" s="31">
        <v>-124</v>
      </c>
      <c r="S5969" s="28">
        <v>44408</v>
      </c>
    </row>
    <row r="5970" spans="1:19" x14ac:dyDescent="0.2">
      <c r="A5970" s="29">
        <v>45035</v>
      </c>
      <c r="B5970" s="1" t="s">
        <v>200</v>
      </c>
      <c r="C5970" s="27">
        <v>44383</v>
      </c>
      <c r="D5970" s="1">
        <v>52911</v>
      </c>
      <c r="J5970" s="1" t="s">
        <v>0</v>
      </c>
      <c r="K5970" s="1" t="s">
        <v>49</v>
      </c>
      <c r="L5970" s="1">
        <v>-1</v>
      </c>
      <c r="M5970" s="1">
        <v>124</v>
      </c>
      <c r="N5970" s="6"/>
      <c r="O5970" s="6">
        <v>124</v>
      </c>
      <c r="P5970" s="6">
        <v>-557926.69999999995</v>
      </c>
      <c r="R5970" s="31">
        <v>-124</v>
      </c>
      <c r="S5970" s="28">
        <v>44408</v>
      </c>
    </row>
    <row r="5971" spans="1:19" x14ac:dyDescent="0.2">
      <c r="A5971" s="29">
        <v>45035</v>
      </c>
      <c r="B5971" s="1" t="s">
        <v>200</v>
      </c>
      <c r="C5971" s="27">
        <v>44383</v>
      </c>
      <c r="D5971" s="1">
        <v>52911</v>
      </c>
      <c r="J5971" s="1" t="s">
        <v>0</v>
      </c>
      <c r="K5971" s="1" t="s">
        <v>49</v>
      </c>
      <c r="L5971" s="1">
        <v>-0.75</v>
      </c>
      <c r="M5971" s="1">
        <v>88</v>
      </c>
      <c r="N5971" s="6"/>
      <c r="O5971" s="6">
        <v>66</v>
      </c>
      <c r="P5971" s="6">
        <v>-554830.69999999995</v>
      </c>
      <c r="R5971" s="31">
        <v>-66</v>
      </c>
      <c r="S5971" s="28">
        <v>44408</v>
      </c>
    </row>
    <row r="5972" spans="1:19" x14ac:dyDescent="0.2">
      <c r="A5972" s="29">
        <v>45035</v>
      </c>
      <c r="B5972" s="1" t="s">
        <v>200</v>
      </c>
      <c r="C5972" s="27">
        <v>44383</v>
      </c>
      <c r="D5972" s="1">
        <v>52911</v>
      </c>
      <c r="J5972" s="1" t="s">
        <v>0</v>
      </c>
      <c r="K5972" s="1" t="s">
        <v>49</v>
      </c>
      <c r="L5972" s="1">
        <v>-0.75</v>
      </c>
      <c r="M5972" s="1">
        <v>88</v>
      </c>
      <c r="N5972" s="6"/>
      <c r="O5972" s="6">
        <v>66</v>
      </c>
      <c r="P5972" s="6">
        <v>-555614.69999999995</v>
      </c>
      <c r="R5972" s="31">
        <v>-66</v>
      </c>
      <c r="S5972" s="28">
        <v>44408</v>
      </c>
    </row>
    <row r="5973" spans="1:19" x14ac:dyDescent="0.2">
      <c r="A5973" s="29">
        <v>45035</v>
      </c>
      <c r="B5973" s="1" t="s">
        <v>200</v>
      </c>
      <c r="C5973" s="27">
        <v>44383</v>
      </c>
      <c r="D5973" s="1">
        <v>52911</v>
      </c>
      <c r="J5973" s="1" t="s">
        <v>0</v>
      </c>
      <c r="K5973" s="1" t="s">
        <v>49</v>
      </c>
      <c r="L5973" s="1">
        <v>-0.5</v>
      </c>
      <c r="M5973" s="1">
        <v>88</v>
      </c>
      <c r="N5973" s="6"/>
      <c r="O5973" s="6">
        <v>44</v>
      </c>
      <c r="P5973" s="6">
        <v>-555548.69999999995</v>
      </c>
      <c r="R5973" s="31">
        <v>-44</v>
      </c>
      <c r="S5973" s="28">
        <v>44408</v>
      </c>
    </row>
    <row r="5974" spans="1:19" x14ac:dyDescent="0.2">
      <c r="A5974" s="29">
        <v>45035</v>
      </c>
      <c r="B5974" s="1" t="s">
        <v>200</v>
      </c>
      <c r="C5974" s="27">
        <v>44383</v>
      </c>
      <c r="D5974" s="1">
        <v>52911</v>
      </c>
      <c r="J5974" s="1" t="s">
        <v>0</v>
      </c>
      <c r="K5974" s="1" t="s">
        <v>49</v>
      </c>
      <c r="L5974" s="1">
        <v>-0.5</v>
      </c>
      <c r="M5974" s="1">
        <v>88</v>
      </c>
      <c r="N5974" s="6"/>
      <c r="O5974" s="6">
        <v>44</v>
      </c>
      <c r="P5974" s="6">
        <v>-558256.69999999995</v>
      </c>
      <c r="R5974" s="31">
        <v>-44</v>
      </c>
      <c r="S5974" s="28">
        <v>44408</v>
      </c>
    </row>
    <row r="5975" spans="1:19" x14ac:dyDescent="0.2">
      <c r="A5975" s="29">
        <v>45223</v>
      </c>
      <c r="B5975" s="1" t="s">
        <v>200</v>
      </c>
      <c r="C5975" s="27">
        <v>44383</v>
      </c>
      <c r="D5975" s="1">
        <v>52927</v>
      </c>
      <c r="J5975" s="1" t="s">
        <v>0</v>
      </c>
      <c r="K5975" s="1" t="s">
        <v>49</v>
      </c>
      <c r="L5975" s="1">
        <v>-1</v>
      </c>
      <c r="M5975" s="1">
        <v>1880</v>
      </c>
      <c r="N5975" s="6"/>
      <c r="O5975" s="6">
        <v>1880</v>
      </c>
      <c r="P5975" s="6">
        <v>-557582.69999999995</v>
      </c>
      <c r="R5975" s="31">
        <v>-1880</v>
      </c>
      <c r="S5975" s="28">
        <v>44408</v>
      </c>
    </row>
    <row r="5976" spans="1:19" x14ac:dyDescent="0.2">
      <c r="A5976" s="29">
        <v>45223</v>
      </c>
      <c r="B5976" s="1" t="s">
        <v>200</v>
      </c>
      <c r="C5976" s="27">
        <v>44383</v>
      </c>
      <c r="D5976" s="1">
        <v>52927</v>
      </c>
      <c r="J5976" s="1" t="s">
        <v>0</v>
      </c>
      <c r="K5976" s="1" t="s">
        <v>49</v>
      </c>
      <c r="L5976" s="1">
        <v>-5.75</v>
      </c>
      <c r="M5976" s="1">
        <v>88</v>
      </c>
      <c r="N5976" s="6"/>
      <c r="O5976" s="6">
        <v>506</v>
      </c>
      <c r="P5976" s="6">
        <v>-561131.69999999995</v>
      </c>
      <c r="R5976" s="31">
        <v>-506</v>
      </c>
      <c r="S5976" s="28">
        <v>44408</v>
      </c>
    </row>
    <row r="5977" spans="1:19" x14ac:dyDescent="0.2">
      <c r="A5977" s="29">
        <v>45223</v>
      </c>
      <c r="B5977" s="1" t="s">
        <v>200</v>
      </c>
      <c r="C5977" s="27">
        <v>44383</v>
      </c>
      <c r="D5977" s="1">
        <v>52927</v>
      </c>
      <c r="J5977" s="1" t="s">
        <v>0</v>
      </c>
      <c r="K5977" s="1" t="s">
        <v>49</v>
      </c>
      <c r="L5977" s="1">
        <v>-3.5</v>
      </c>
      <c r="M5977" s="1">
        <v>88</v>
      </c>
      <c r="N5977" s="6"/>
      <c r="O5977" s="6">
        <v>308</v>
      </c>
      <c r="P5977" s="6">
        <v>-560483.69999999995</v>
      </c>
      <c r="R5977" s="31">
        <v>-308</v>
      </c>
      <c r="S5977" s="28">
        <v>44408</v>
      </c>
    </row>
    <row r="5978" spans="1:19" x14ac:dyDescent="0.2">
      <c r="A5978" s="29">
        <v>45223</v>
      </c>
      <c r="B5978" s="1" t="s">
        <v>200</v>
      </c>
      <c r="C5978" s="27">
        <v>44383</v>
      </c>
      <c r="D5978" s="1">
        <v>52927</v>
      </c>
      <c r="J5978" s="1" t="s">
        <v>0</v>
      </c>
      <c r="K5978" s="1" t="s">
        <v>49</v>
      </c>
      <c r="L5978" s="1">
        <v>-2</v>
      </c>
      <c r="M5978" s="1">
        <v>88</v>
      </c>
      <c r="N5978" s="6"/>
      <c r="O5978" s="6">
        <v>176</v>
      </c>
      <c r="P5978" s="6">
        <v>-557758.69999999995</v>
      </c>
      <c r="R5978" s="31">
        <v>-176</v>
      </c>
      <c r="S5978" s="28">
        <v>44408</v>
      </c>
    </row>
    <row r="5979" spans="1:19" x14ac:dyDescent="0.2">
      <c r="A5979" s="29">
        <v>45223</v>
      </c>
      <c r="B5979" s="1" t="s">
        <v>200</v>
      </c>
      <c r="C5979" s="27">
        <v>44383</v>
      </c>
      <c r="D5979" s="1">
        <v>52927</v>
      </c>
      <c r="J5979" s="1" t="s">
        <v>0</v>
      </c>
      <c r="K5979" s="1" t="s">
        <v>49</v>
      </c>
      <c r="L5979" s="1">
        <v>-1</v>
      </c>
      <c r="M5979" s="1">
        <v>124</v>
      </c>
      <c r="N5979" s="6"/>
      <c r="O5979" s="6">
        <v>124</v>
      </c>
      <c r="P5979" s="6">
        <v>-560175.69999999995</v>
      </c>
      <c r="R5979" s="31">
        <v>-124</v>
      </c>
      <c r="S5979" s="28">
        <v>44408</v>
      </c>
    </row>
    <row r="5980" spans="1:19" x14ac:dyDescent="0.2">
      <c r="A5980" s="29">
        <v>45223</v>
      </c>
      <c r="B5980" s="1" t="s">
        <v>200</v>
      </c>
      <c r="C5980" s="27">
        <v>44383</v>
      </c>
      <c r="D5980" s="1">
        <v>52927</v>
      </c>
      <c r="J5980" s="1" t="s">
        <v>0</v>
      </c>
      <c r="K5980" s="1" t="s">
        <v>49</v>
      </c>
      <c r="L5980" s="1">
        <v>-1</v>
      </c>
      <c r="M5980" s="1">
        <v>124</v>
      </c>
      <c r="N5980" s="6"/>
      <c r="O5980" s="6">
        <v>124</v>
      </c>
      <c r="P5980" s="6">
        <v>-560625.69999999995</v>
      </c>
      <c r="R5980" s="31">
        <v>-124</v>
      </c>
      <c r="S5980" s="28">
        <v>44408</v>
      </c>
    </row>
    <row r="5981" spans="1:19" x14ac:dyDescent="0.2">
      <c r="A5981" s="29">
        <v>45223</v>
      </c>
      <c r="B5981" s="1" t="s">
        <v>200</v>
      </c>
      <c r="C5981" s="27">
        <v>44383</v>
      </c>
      <c r="D5981" s="1">
        <v>52927</v>
      </c>
      <c r="J5981" s="1" t="s">
        <v>0</v>
      </c>
      <c r="K5981" s="1" t="s">
        <v>49</v>
      </c>
      <c r="L5981" s="1">
        <v>-1</v>
      </c>
      <c r="M5981" s="1">
        <v>18</v>
      </c>
      <c r="N5981" s="6"/>
      <c r="O5981" s="6">
        <v>18</v>
      </c>
      <c r="P5981" s="6">
        <v>-560501.69999999995</v>
      </c>
      <c r="R5981" s="31">
        <v>-18</v>
      </c>
      <c r="S5981" s="28">
        <v>44408</v>
      </c>
    </row>
    <row r="5982" spans="1:19" x14ac:dyDescent="0.2">
      <c r="A5982" s="29">
        <v>45306</v>
      </c>
      <c r="B5982" s="1" t="s">
        <v>200</v>
      </c>
      <c r="C5982" s="27">
        <v>44384</v>
      </c>
      <c r="D5982" s="1">
        <v>52973</v>
      </c>
      <c r="J5982" s="1" t="s">
        <v>0</v>
      </c>
      <c r="K5982" s="1" t="s">
        <v>49</v>
      </c>
      <c r="L5982" s="1">
        <v>-2.5</v>
      </c>
      <c r="M5982" s="1">
        <v>88</v>
      </c>
      <c r="N5982" s="6"/>
      <c r="O5982" s="6">
        <v>220</v>
      </c>
      <c r="P5982" s="6">
        <v>-561351.69999999995</v>
      </c>
      <c r="R5982" s="31">
        <v>-220</v>
      </c>
      <c r="S5982" s="28">
        <v>44408</v>
      </c>
    </row>
    <row r="5983" spans="1:19" x14ac:dyDescent="0.2">
      <c r="A5983" s="29">
        <v>45306</v>
      </c>
      <c r="B5983" s="1" t="s">
        <v>200</v>
      </c>
      <c r="C5983" s="27">
        <v>44384</v>
      </c>
      <c r="D5983" s="1">
        <v>52973</v>
      </c>
      <c r="J5983" s="1" t="s">
        <v>0</v>
      </c>
      <c r="K5983" s="1" t="s">
        <v>49</v>
      </c>
      <c r="L5983" s="1">
        <v>-0.75</v>
      </c>
      <c r="M5983" s="1">
        <v>88</v>
      </c>
      <c r="N5983" s="6"/>
      <c r="O5983" s="6">
        <v>66</v>
      </c>
      <c r="P5983" s="6">
        <v>-561417.69999999995</v>
      </c>
      <c r="R5983" s="31">
        <v>-66</v>
      </c>
      <c r="S5983" s="28">
        <v>44408</v>
      </c>
    </row>
    <row r="5984" spans="1:19" x14ac:dyDescent="0.2">
      <c r="A5984" s="29">
        <v>45310</v>
      </c>
      <c r="B5984" s="1" t="s">
        <v>200</v>
      </c>
      <c r="C5984" s="27">
        <v>44384</v>
      </c>
      <c r="D5984" s="1">
        <v>52977</v>
      </c>
      <c r="J5984" s="1" t="s">
        <v>0</v>
      </c>
      <c r="K5984" s="1" t="s">
        <v>49</v>
      </c>
      <c r="L5984" s="1">
        <v>-0.75</v>
      </c>
      <c r="M5984" s="1">
        <v>110</v>
      </c>
      <c r="N5984" s="6"/>
      <c r="O5984" s="6">
        <v>82.5</v>
      </c>
      <c r="P5984" s="6">
        <v>-561500.19999999995</v>
      </c>
      <c r="R5984" s="31">
        <v>-82.5</v>
      </c>
      <c r="S5984" s="28">
        <v>44408</v>
      </c>
    </row>
    <row r="5985" spans="1:19" x14ac:dyDescent="0.2">
      <c r="A5985" s="29">
        <v>45028</v>
      </c>
      <c r="B5985" s="1" t="s">
        <v>200</v>
      </c>
      <c r="C5985" s="27">
        <v>44397</v>
      </c>
      <c r="D5985" s="1">
        <v>52906</v>
      </c>
      <c r="J5985" s="1" t="s">
        <v>0</v>
      </c>
      <c r="K5985" s="1" t="s">
        <v>49</v>
      </c>
      <c r="L5985" s="1">
        <v>-4.5</v>
      </c>
      <c r="M5985" s="1">
        <v>88</v>
      </c>
      <c r="N5985" s="6"/>
      <c r="O5985" s="6">
        <v>396</v>
      </c>
      <c r="P5985" s="6">
        <v>-567256.19999999995</v>
      </c>
      <c r="R5985" s="31">
        <v>-396</v>
      </c>
      <c r="S5985" s="28">
        <v>44408</v>
      </c>
    </row>
    <row r="5986" spans="1:19" x14ac:dyDescent="0.2">
      <c r="A5986" s="29">
        <v>45028</v>
      </c>
      <c r="B5986" s="1" t="s">
        <v>200</v>
      </c>
      <c r="C5986" s="27">
        <v>44397</v>
      </c>
      <c r="D5986" s="1">
        <v>52906</v>
      </c>
      <c r="J5986" s="1" t="s">
        <v>0</v>
      </c>
      <c r="K5986" s="1" t="s">
        <v>49</v>
      </c>
      <c r="L5986" s="1">
        <v>-3.25</v>
      </c>
      <c r="M5986" s="1">
        <v>88</v>
      </c>
      <c r="N5986" s="6"/>
      <c r="O5986" s="6">
        <v>286</v>
      </c>
      <c r="P5986" s="6">
        <v>-568054.19999999995</v>
      </c>
      <c r="R5986" s="31">
        <v>-286</v>
      </c>
      <c r="S5986" s="28">
        <v>44408</v>
      </c>
    </row>
    <row r="5987" spans="1:19" x14ac:dyDescent="0.2">
      <c r="A5987" s="29">
        <v>45028</v>
      </c>
      <c r="B5987" s="1" t="s">
        <v>200</v>
      </c>
      <c r="C5987" s="27">
        <v>44397</v>
      </c>
      <c r="D5987" s="1">
        <v>52906</v>
      </c>
      <c r="J5987" s="1" t="s">
        <v>0</v>
      </c>
      <c r="K5987" s="1" t="s">
        <v>49</v>
      </c>
      <c r="L5987" s="1">
        <v>-2.75</v>
      </c>
      <c r="M5987" s="1">
        <v>88</v>
      </c>
      <c r="N5987" s="6"/>
      <c r="O5987" s="6">
        <v>242</v>
      </c>
      <c r="P5987" s="6">
        <v>-562562.19999999995</v>
      </c>
      <c r="R5987" s="31">
        <v>-242</v>
      </c>
      <c r="S5987" s="28">
        <v>44408</v>
      </c>
    </row>
    <row r="5988" spans="1:19" x14ac:dyDescent="0.2">
      <c r="A5988" s="29">
        <v>45028</v>
      </c>
      <c r="B5988" s="1" t="s">
        <v>200</v>
      </c>
      <c r="C5988" s="27">
        <v>44397</v>
      </c>
      <c r="D5988" s="1">
        <v>52906</v>
      </c>
      <c r="J5988" s="1" t="s">
        <v>0</v>
      </c>
      <c r="K5988" s="1" t="s">
        <v>49</v>
      </c>
      <c r="L5988" s="1">
        <v>-2.5</v>
      </c>
      <c r="M5988" s="1">
        <v>88</v>
      </c>
      <c r="N5988" s="6"/>
      <c r="O5988" s="6">
        <v>220</v>
      </c>
      <c r="P5988" s="6">
        <v>-562042.19999999995</v>
      </c>
      <c r="R5988" s="31">
        <v>-220</v>
      </c>
      <c r="S5988" s="28">
        <v>44408</v>
      </c>
    </row>
    <row r="5989" spans="1:19" x14ac:dyDescent="0.2">
      <c r="A5989" s="29">
        <v>45028</v>
      </c>
      <c r="B5989" s="1" t="s">
        <v>200</v>
      </c>
      <c r="C5989" s="27">
        <v>44397</v>
      </c>
      <c r="D5989" s="1">
        <v>52906</v>
      </c>
      <c r="J5989" s="1" t="s">
        <v>0</v>
      </c>
      <c r="K5989" s="1" t="s">
        <v>49</v>
      </c>
      <c r="L5989" s="1">
        <v>-2.5</v>
      </c>
      <c r="M5989" s="1">
        <v>88</v>
      </c>
      <c r="N5989" s="6"/>
      <c r="O5989" s="6">
        <v>220</v>
      </c>
      <c r="P5989" s="6">
        <v>-566670.19999999995</v>
      </c>
      <c r="R5989" s="31">
        <v>-220</v>
      </c>
      <c r="S5989" s="28">
        <v>44408</v>
      </c>
    </row>
    <row r="5990" spans="1:19" x14ac:dyDescent="0.2">
      <c r="A5990" s="29">
        <v>45028</v>
      </c>
      <c r="B5990" s="1" t="s">
        <v>200</v>
      </c>
      <c r="C5990" s="27">
        <v>44397</v>
      </c>
      <c r="D5990" s="1">
        <v>52906</v>
      </c>
      <c r="J5990" s="1" t="s">
        <v>0</v>
      </c>
      <c r="K5990" s="1" t="s">
        <v>49</v>
      </c>
      <c r="L5990" s="1">
        <v>-2.5</v>
      </c>
      <c r="M5990" s="1">
        <v>88</v>
      </c>
      <c r="N5990" s="6"/>
      <c r="O5990" s="6">
        <v>220</v>
      </c>
      <c r="P5990" s="6">
        <v>-568830.19999999995</v>
      </c>
      <c r="R5990" s="31">
        <v>-220</v>
      </c>
      <c r="S5990" s="28">
        <v>44408</v>
      </c>
    </row>
    <row r="5991" spans="1:19" x14ac:dyDescent="0.2">
      <c r="A5991" s="29">
        <v>45028</v>
      </c>
      <c r="B5991" s="1" t="s">
        <v>200</v>
      </c>
      <c r="C5991" s="27">
        <v>44397</v>
      </c>
      <c r="D5991" s="1">
        <v>52906</v>
      </c>
      <c r="J5991" s="1" t="s">
        <v>0</v>
      </c>
      <c r="K5991" s="1" t="s">
        <v>49</v>
      </c>
      <c r="L5991" s="1">
        <v>-2.25</v>
      </c>
      <c r="M5991" s="1">
        <v>88</v>
      </c>
      <c r="N5991" s="6"/>
      <c r="O5991" s="6">
        <v>198</v>
      </c>
      <c r="P5991" s="6">
        <v>-568522.19999999995</v>
      </c>
      <c r="R5991" s="31">
        <v>-198</v>
      </c>
      <c r="S5991" s="28">
        <v>44408</v>
      </c>
    </row>
    <row r="5992" spans="1:19" x14ac:dyDescent="0.2">
      <c r="A5992" s="29">
        <v>45028</v>
      </c>
      <c r="B5992" s="1" t="s">
        <v>200</v>
      </c>
      <c r="C5992" s="27">
        <v>44397</v>
      </c>
      <c r="D5992" s="1">
        <v>52906</v>
      </c>
      <c r="J5992" s="1" t="s">
        <v>0</v>
      </c>
      <c r="K5992" s="1" t="s">
        <v>49</v>
      </c>
      <c r="L5992" s="1">
        <v>-1.75</v>
      </c>
      <c r="M5992" s="1">
        <v>88</v>
      </c>
      <c r="N5992" s="6"/>
      <c r="O5992" s="6">
        <v>154</v>
      </c>
      <c r="P5992" s="6">
        <v>-565272.19999999995</v>
      </c>
      <c r="R5992" s="31">
        <v>-154</v>
      </c>
      <c r="S5992" s="28">
        <v>44408</v>
      </c>
    </row>
    <row r="5993" spans="1:19" x14ac:dyDescent="0.2">
      <c r="A5993" s="29">
        <v>45028</v>
      </c>
      <c r="B5993" s="1" t="s">
        <v>200</v>
      </c>
      <c r="C5993" s="27">
        <v>44397</v>
      </c>
      <c r="D5993" s="1">
        <v>52906</v>
      </c>
      <c r="J5993" s="1" t="s">
        <v>0</v>
      </c>
      <c r="K5993" s="1" t="s">
        <v>49</v>
      </c>
      <c r="L5993" s="1">
        <v>-1.75</v>
      </c>
      <c r="M5993" s="1">
        <v>88</v>
      </c>
      <c r="N5993" s="6"/>
      <c r="O5993" s="6">
        <v>154</v>
      </c>
      <c r="P5993" s="6">
        <v>-565850.19999999995</v>
      </c>
      <c r="R5993" s="31">
        <v>-154</v>
      </c>
      <c r="S5993" s="28">
        <v>44408</v>
      </c>
    </row>
    <row r="5994" spans="1:19" x14ac:dyDescent="0.2">
      <c r="A5994" s="29">
        <v>45028</v>
      </c>
      <c r="B5994" s="1" t="s">
        <v>200</v>
      </c>
      <c r="C5994" s="27">
        <v>44397</v>
      </c>
      <c r="D5994" s="1">
        <v>52906</v>
      </c>
      <c r="J5994" s="1" t="s">
        <v>0</v>
      </c>
      <c r="K5994" s="1" t="s">
        <v>49</v>
      </c>
      <c r="L5994" s="1">
        <v>-1.75</v>
      </c>
      <c r="M5994" s="1">
        <v>88</v>
      </c>
      <c r="N5994" s="6"/>
      <c r="O5994" s="6">
        <v>154</v>
      </c>
      <c r="P5994" s="6">
        <v>-566128.19999999995</v>
      </c>
      <c r="R5994" s="31">
        <v>-154</v>
      </c>
      <c r="S5994" s="28">
        <v>44408</v>
      </c>
    </row>
    <row r="5995" spans="1:19" x14ac:dyDescent="0.2">
      <c r="A5995" s="29">
        <v>45028</v>
      </c>
      <c r="B5995" s="1" t="s">
        <v>200</v>
      </c>
      <c r="C5995" s="27">
        <v>44397</v>
      </c>
      <c r="D5995" s="1">
        <v>52906</v>
      </c>
      <c r="J5995" s="1" t="s">
        <v>0</v>
      </c>
      <c r="K5995" s="1" t="s">
        <v>49</v>
      </c>
      <c r="L5995" s="1">
        <v>-1.5</v>
      </c>
      <c r="M5995" s="1">
        <v>88</v>
      </c>
      <c r="N5995" s="6"/>
      <c r="O5995" s="6">
        <v>132</v>
      </c>
      <c r="P5995" s="6">
        <v>-562694.19999999995</v>
      </c>
      <c r="R5995" s="31">
        <v>-132</v>
      </c>
      <c r="S5995" s="28">
        <v>44408</v>
      </c>
    </row>
    <row r="5996" spans="1:19" x14ac:dyDescent="0.2">
      <c r="A5996" s="29">
        <v>45028</v>
      </c>
      <c r="B5996" s="1" t="s">
        <v>200</v>
      </c>
      <c r="C5996" s="27">
        <v>44397</v>
      </c>
      <c r="D5996" s="1">
        <v>52906</v>
      </c>
      <c r="J5996" s="1" t="s">
        <v>0</v>
      </c>
      <c r="K5996" s="1" t="s">
        <v>49</v>
      </c>
      <c r="L5996" s="1">
        <v>-1.5</v>
      </c>
      <c r="M5996" s="1">
        <v>88</v>
      </c>
      <c r="N5996" s="6"/>
      <c r="O5996" s="6">
        <v>132</v>
      </c>
      <c r="P5996" s="6">
        <v>-567600.19999999995</v>
      </c>
      <c r="R5996" s="31">
        <v>-132</v>
      </c>
      <c r="S5996" s="28">
        <v>44408</v>
      </c>
    </row>
    <row r="5997" spans="1:19" x14ac:dyDescent="0.2">
      <c r="A5997" s="29">
        <v>45028</v>
      </c>
      <c r="B5997" s="1" t="s">
        <v>200</v>
      </c>
      <c r="C5997" s="27">
        <v>44397</v>
      </c>
      <c r="D5997" s="1">
        <v>52906</v>
      </c>
      <c r="J5997" s="1" t="s">
        <v>0</v>
      </c>
      <c r="K5997" s="1" t="s">
        <v>49</v>
      </c>
      <c r="L5997" s="1">
        <v>-1</v>
      </c>
      <c r="M5997" s="1">
        <v>124</v>
      </c>
      <c r="N5997" s="6"/>
      <c r="O5997" s="6">
        <v>124</v>
      </c>
      <c r="P5997" s="6">
        <v>-561822.19999999995</v>
      </c>
      <c r="R5997" s="31">
        <v>-124</v>
      </c>
      <c r="S5997" s="28">
        <v>44408</v>
      </c>
    </row>
    <row r="5998" spans="1:19" x14ac:dyDescent="0.2">
      <c r="A5998" s="29">
        <v>45028</v>
      </c>
      <c r="B5998" s="1" t="s">
        <v>200</v>
      </c>
      <c r="C5998" s="27">
        <v>44397</v>
      </c>
      <c r="D5998" s="1">
        <v>52906</v>
      </c>
      <c r="J5998" s="1" t="s">
        <v>0</v>
      </c>
      <c r="K5998" s="1" t="s">
        <v>49</v>
      </c>
      <c r="L5998" s="1">
        <v>-1</v>
      </c>
      <c r="M5998" s="1">
        <v>124</v>
      </c>
      <c r="N5998" s="6"/>
      <c r="O5998" s="6">
        <v>124</v>
      </c>
      <c r="P5998" s="6">
        <v>-562320.19999999995</v>
      </c>
      <c r="R5998" s="31">
        <v>-124</v>
      </c>
      <c r="S5998" s="28">
        <v>44408</v>
      </c>
    </row>
    <row r="5999" spans="1:19" x14ac:dyDescent="0.2">
      <c r="A5999" s="29">
        <v>45028</v>
      </c>
      <c r="B5999" s="1" t="s">
        <v>200</v>
      </c>
      <c r="C5999" s="27">
        <v>44397</v>
      </c>
      <c r="D5999" s="1">
        <v>52906</v>
      </c>
      <c r="J5999" s="1" t="s">
        <v>0</v>
      </c>
      <c r="K5999" s="1" t="s">
        <v>49</v>
      </c>
      <c r="L5999" s="1">
        <v>-1</v>
      </c>
      <c r="M5999" s="1">
        <v>124</v>
      </c>
      <c r="N5999" s="6"/>
      <c r="O5999" s="6">
        <v>124</v>
      </c>
      <c r="P5999" s="6">
        <v>-565418.19999999995</v>
      </c>
      <c r="R5999" s="31">
        <v>-124</v>
      </c>
      <c r="S5999" s="28">
        <v>44408</v>
      </c>
    </row>
    <row r="6000" spans="1:19" x14ac:dyDescent="0.2">
      <c r="A6000" s="29">
        <v>45028</v>
      </c>
      <c r="B6000" s="1" t="s">
        <v>200</v>
      </c>
      <c r="C6000" s="27">
        <v>44397</v>
      </c>
      <c r="D6000" s="1">
        <v>52906</v>
      </c>
      <c r="J6000" s="1" t="s">
        <v>0</v>
      </c>
      <c r="K6000" s="1" t="s">
        <v>49</v>
      </c>
      <c r="L6000" s="1">
        <v>-1</v>
      </c>
      <c r="M6000" s="1">
        <v>124</v>
      </c>
      <c r="N6000" s="6"/>
      <c r="O6000" s="6">
        <v>124</v>
      </c>
      <c r="P6000" s="6">
        <v>-565630.19999999995</v>
      </c>
      <c r="R6000" s="31">
        <v>-124</v>
      </c>
      <c r="S6000" s="28">
        <v>44408</v>
      </c>
    </row>
    <row r="6001" spans="1:19" x14ac:dyDescent="0.2">
      <c r="A6001" s="29">
        <v>45028</v>
      </c>
      <c r="B6001" s="1" t="s">
        <v>200</v>
      </c>
      <c r="C6001" s="27">
        <v>44397</v>
      </c>
      <c r="D6001" s="1">
        <v>52906</v>
      </c>
      <c r="J6001" s="1" t="s">
        <v>0</v>
      </c>
      <c r="K6001" s="1" t="s">
        <v>49</v>
      </c>
      <c r="L6001" s="1">
        <v>-1</v>
      </c>
      <c r="M6001" s="1">
        <v>124</v>
      </c>
      <c r="N6001" s="6"/>
      <c r="O6001" s="6">
        <v>124</v>
      </c>
      <c r="P6001" s="6">
        <v>-565974.19999999995</v>
      </c>
      <c r="R6001" s="31">
        <v>-124</v>
      </c>
      <c r="S6001" s="28">
        <v>44408</v>
      </c>
    </row>
    <row r="6002" spans="1:19" x14ac:dyDescent="0.2">
      <c r="A6002" s="29">
        <v>45028</v>
      </c>
      <c r="B6002" s="1" t="s">
        <v>200</v>
      </c>
      <c r="C6002" s="27">
        <v>44397</v>
      </c>
      <c r="D6002" s="1">
        <v>52906</v>
      </c>
      <c r="J6002" s="1" t="s">
        <v>0</v>
      </c>
      <c r="K6002" s="1" t="s">
        <v>49</v>
      </c>
      <c r="L6002" s="1">
        <v>-1</v>
      </c>
      <c r="M6002" s="1">
        <v>124</v>
      </c>
      <c r="N6002" s="6"/>
      <c r="O6002" s="6">
        <v>124</v>
      </c>
      <c r="P6002" s="6">
        <v>-566340.19999999995</v>
      </c>
      <c r="R6002" s="31">
        <v>-124</v>
      </c>
      <c r="S6002" s="28">
        <v>44408</v>
      </c>
    </row>
    <row r="6003" spans="1:19" x14ac:dyDescent="0.2">
      <c r="A6003" s="29">
        <v>45028</v>
      </c>
      <c r="B6003" s="1" t="s">
        <v>200</v>
      </c>
      <c r="C6003" s="27">
        <v>44397</v>
      </c>
      <c r="D6003" s="1">
        <v>52906</v>
      </c>
      <c r="J6003" s="1" t="s">
        <v>0</v>
      </c>
      <c r="K6003" s="1" t="s">
        <v>49</v>
      </c>
      <c r="L6003" s="1">
        <v>-1</v>
      </c>
      <c r="M6003" s="1">
        <v>124</v>
      </c>
      <c r="N6003" s="6"/>
      <c r="O6003" s="6">
        <v>124</v>
      </c>
      <c r="P6003" s="6">
        <v>-566860.19999999995</v>
      </c>
      <c r="R6003" s="31">
        <v>-124</v>
      </c>
      <c r="S6003" s="28">
        <v>44408</v>
      </c>
    </row>
    <row r="6004" spans="1:19" x14ac:dyDescent="0.2">
      <c r="A6004" s="29">
        <v>45028</v>
      </c>
      <c r="B6004" s="1" t="s">
        <v>200</v>
      </c>
      <c r="C6004" s="27">
        <v>44397</v>
      </c>
      <c r="D6004" s="1">
        <v>52906</v>
      </c>
      <c r="J6004" s="1" t="s">
        <v>0</v>
      </c>
      <c r="K6004" s="1" t="s">
        <v>49</v>
      </c>
      <c r="L6004" s="1">
        <v>-1</v>
      </c>
      <c r="M6004" s="1">
        <v>124</v>
      </c>
      <c r="N6004" s="6"/>
      <c r="O6004" s="6">
        <v>124</v>
      </c>
      <c r="P6004" s="6">
        <v>-567468.19999999995</v>
      </c>
      <c r="R6004" s="31">
        <v>-124</v>
      </c>
      <c r="S6004" s="28">
        <v>44408</v>
      </c>
    </row>
    <row r="6005" spans="1:19" x14ac:dyDescent="0.2">
      <c r="A6005" s="29">
        <v>45028</v>
      </c>
      <c r="B6005" s="1" t="s">
        <v>200</v>
      </c>
      <c r="C6005" s="27">
        <v>44397</v>
      </c>
      <c r="D6005" s="1">
        <v>52906</v>
      </c>
      <c r="J6005" s="1" t="s">
        <v>0</v>
      </c>
      <c r="K6005" s="1" t="s">
        <v>49</v>
      </c>
      <c r="L6005" s="1">
        <v>-1</v>
      </c>
      <c r="M6005" s="1">
        <v>124</v>
      </c>
      <c r="N6005" s="6"/>
      <c r="O6005" s="6">
        <v>124</v>
      </c>
      <c r="P6005" s="6">
        <v>-567768.19999999995</v>
      </c>
      <c r="R6005" s="31">
        <v>-124</v>
      </c>
      <c r="S6005" s="28">
        <v>44408</v>
      </c>
    </row>
    <row r="6006" spans="1:19" x14ac:dyDescent="0.2">
      <c r="A6006" s="29">
        <v>45028</v>
      </c>
      <c r="B6006" s="1" t="s">
        <v>200</v>
      </c>
      <c r="C6006" s="27">
        <v>44397</v>
      </c>
      <c r="D6006" s="1">
        <v>52906</v>
      </c>
      <c r="J6006" s="1" t="s">
        <v>0</v>
      </c>
      <c r="K6006" s="1" t="s">
        <v>49</v>
      </c>
      <c r="L6006" s="1">
        <v>-1</v>
      </c>
      <c r="M6006" s="1">
        <v>124</v>
      </c>
      <c r="N6006" s="6"/>
      <c r="O6006" s="6">
        <v>124</v>
      </c>
      <c r="P6006" s="6">
        <v>-568178.19999999995</v>
      </c>
      <c r="R6006" s="31">
        <v>-124</v>
      </c>
      <c r="S6006" s="28">
        <v>44408</v>
      </c>
    </row>
    <row r="6007" spans="1:19" x14ac:dyDescent="0.2">
      <c r="A6007" s="29">
        <v>45028</v>
      </c>
      <c r="B6007" s="1" t="s">
        <v>200</v>
      </c>
      <c r="C6007" s="27">
        <v>44397</v>
      </c>
      <c r="D6007" s="1">
        <v>52906</v>
      </c>
      <c r="J6007" s="1" t="s">
        <v>0</v>
      </c>
      <c r="K6007" s="1" t="s">
        <v>49</v>
      </c>
      <c r="L6007" s="1">
        <v>-1</v>
      </c>
      <c r="M6007" s="1">
        <v>124</v>
      </c>
      <c r="N6007" s="6"/>
      <c r="O6007" s="6">
        <v>124</v>
      </c>
      <c r="P6007" s="6">
        <v>-568324.19999999995</v>
      </c>
      <c r="R6007" s="31">
        <v>-124</v>
      </c>
      <c r="S6007" s="28">
        <v>44408</v>
      </c>
    </row>
    <row r="6008" spans="1:19" x14ac:dyDescent="0.2">
      <c r="A6008" s="29">
        <v>45028</v>
      </c>
      <c r="B6008" s="1" t="s">
        <v>200</v>
      </c>
      <c r="C6008" s="27">
        <v>44397</v>
      </c>
      <c r="D6008" s="1">
        <v>52906</v>
      </c>
      <c r="J6008" s="1" t="s">
        <v>0</v>
      </c>
      <c r="K6008" s="1" t="s">
        <v>49</v>
      </c>
      <c r="L6008" s="1">
        <v>-1.25</v>
      </c>
      <c r="M6008" s="1">
        <v>88</v>
      </c>
      <c r="N6008" s="6"/>
      <c r="O6008" s="6">
        <v>110</v>
      </c>
      <c r="P6008" s="6">
        <v>-566450.19999999995</v>
      </c>
      <c r="R6008" s="31">
        <v>-110</v>
      </c>
      <c r="S6008" s="28">
        <v>44408</v>
      </c>
    </row>
    <row r="6009" spans="1:19" x14ac:dyDescent="0.2">
      <c r="A6009" s="29">
        <v>45028</v>
      </c>
      <c r="B6009" s="1" t="s">
        <v>200</v>
      </c>
      <c r="C6009" s="27">
        <v>44397</v>
      </c>
      <c r="D6009" s="1">
        <v>52906</v>
      </c>
      <c r="J6009" s="1" t="s">
        <v>0</v>
      </c>
      <c r="K6009" s="1" t="s">
        <v>49</v>
      </c>
      <c r="L6009" s="1">
        <v>-1</v>
      </c>
      <c r="M6009" s="1">
        <v>88</v>
      </c>
      <c r="N6009" s="6"/>
      <c r="O6009" s="6">
        <v>88</v>
      </c>
      <c r="P6009" s="6">
        <v>-562152.19999999995</v>
      </c>
      <c r="R6009" s="31">
        <v>-88</v>
      </c>
      <c r="S6009" s="28">
        <v>44408</v>
      </c>
    </row>
    <row r="6010" spans="1:19" x14ac:dyDescent="0.2">
      <c r="A6010" s="29">
        <v>45028</v>
      </c>
      <c r="B6010" s="1" t="s">
        <v>200</v>
      </c>
      <c r="C6010" s="27">
        <v>44397</v>
      </c>
      <c r="D6010" s="1">
        <v>52906</v>
      </c>
      <c r="J6010" s="1" t="s">
        <v>0</v>
      </c>
      <c r="K6010" s="1" t="s">
        <v>49</v>
      </c>
      <c r="L6010" s="1">
        <v>-1</v>
      </c>
      <c r="M6010" s="1">
        <v>88</v>
      </c>
      <c r="N6010" s="6"/>
      <c r="O6010" s="6">
        <v>88</v>
      </c>
      <c r="P6010" s="6">
        <v>-565506.19999999995</v>
      </c>
      <c r="R6010" s="31">
        <v>-88</v>
      </c>
      <c r="S6010" s="28">
        <v>44408</v>
      </c>
    </row>
    <row r="6011" spans="1:19" x14ac:dyDescent="0.2">
      <c r="A6011" s="29">
        <v>45028</v>
      </c>
      <c r="B6011" s="1" t="s">
        <v>200</v>
      </c>
      <c r="C6011" s="27">
        <v>44397</v>
      </c>
      <c r="D6011" s="1">
        <v>52906</v>
      </c>
      <c r="J6011" s="1" t="s">
        <v>0</v>
      </c>
      <c r="K6011" s="1" t="s">
        <v>49</v>
      </c>
      <c r="L6011" s="1">
        <v>-1</v>
      </c>
      <c r="M6011" s="1">
        <v>88</v>
      </c>
      <c r="N6011" s="6"/>
      <c r="O6011" s="6">
        <v>88</v>
      </c>
      <c r="P6011" s="6">
        <v>-566216.19999999995</v>
      </c>
      <c r="R6011" s="31">
        <v>-88</v>
      </c>
      <c r="S6011" s="28">
        <v>44408</v>
      </c>
    </row>
    <row r="6012" spans="1:19" x14ac:dyDescent="0.2">
      <c r="A6012" s="29">
        <v>45028</v>
      </c>
      <c r="B6012" s="1" t="s">
        <v>200</v>
      </c>
      <c r="C6012" s="27">
        <v>44397</v>
      </c>
      <c r="D6012" s="1">
        <v>52906</v>
      </c>
      <c r="J6012" s="1" t="s">
        <v>0</v>
      </c>
      <c r="K6012" s="1" t="s">
        <v>49</v>
      </c>
      <c r="L6012" s="1">
        <v>-0.75</v>
      </c>
      <c r="M6012" s="1">
        <v>88</v>
      </c>
      <c r="N6012" s="6"/>
      <c r="O6012" s="6">
        <v>66</v>
      </c>
      <c r="P6012" s="6">
        <v>-565696.19999999995</v>
      </c>
      <c r="R6012" s="31">
        <v>-66</v>
      </c>
      <c r="S6012" s="28">
        <v>44408</v>
      </c>
    </row>
    <row r="6013" spans="1:19" x14ac:dyDescent="0.2">
      <c r="A6013" s="29">
        <v>45028</v>
      </c>
      <c r="B6013" s="1" t="s">
        <v>200</v>
      </c>
      <c r="C6013" s="27">
        <v>44397</v>
      </c>
      <c r="D6013" s="1">
        <v>52906</v>
      </c>
      <c r="J6013" s="1" t="s">
        <v>0</v>
      </c>
      <c r="K6013" s="1" t="s">
        <v>49</v>
      </c>
      <c r="L6013" s="1">
        <v>-0.5</v>
      </c>
      <c r="M6013" s="1">
        <v>88</v>
      </c>
      <c r="N6013" s="6"/>
      <c r="O6013" s="6">
        <v>44</v>
      </c>
      <c r="P6013" s="6">
        <v>-567300.19999999995</v>
      </c>
      <c r="R6013" s="31">
        <v>-44</v>
      </c>
      <c r="S6013" s="28">
        <v>44408</v>
      </c>
    </row>
    <row r="6014" spans="1:19" x14ac:dyDescent="0.2">
      <c r="A6014" s="29">
        <v>45028</v>
      </c>
      <c r="B6014" s="1" t="s">
        <v>200</v>
      </c>
      <c r="C6014" s="27">
        <v>44397</v>
      </c>
      <c r="D6014" s="1">
        <v>52906</v>
      </c>
      <c r="J6014" s="1" t="s">
        <v>0</v>
      </c>
      <c r="K6014" s="1" t="s">
        <v>49</v>
      </c>
      <c r="L6014" s="1">
        <v>-0.5</v>
      </c>
      <c r="M6014" s="1">
        <v>88</v>
      </c>
      <c r="N6014" s="6"/>
      <c r="O6014" s="6">
        <v>44</v>
      </c>
      <c r="P6014" s="6">
        <v>-567344.19999999995</v>
      </c>
      <c r="R6014" s="31">
        <v>-44</v>
      </c>
      <c r="S6014" s="28">
        <v>44408</v>
      </c>
    </row>
    <row r="6015" spans="1:19" x14ac:dyDescent="0.2">
      <c r="A6015" s="29">
        <v>45028</v>
      </c>
      <c r="B6015" s="1" t="s">
        <v>200</v>
      </c>
      <c r="C6015" s="27">
        <v>44397</v>
      </c>
      <c r="D6015" s="1">
        <v>52906</v>
      </c>
      <c r="J6015" s="1" t="s">
        <v>0</v>
      </c>
      <c r="K6015" s="1" t="s">
        <v>49</v>
      </c>
      <c r="L6015" s="1">
        <v>-0.5</v>
      </c>
      <c r="M6015" s="1">
        <v>88</v>
      </c>
      <c r="N6015" s="6"/>
      <c r="O6015" s="6">
        <v>44</v>
      </c>
      <c r="P6015" s="6">
        <v>-567644.19999999995</v>
      </c>
      <c r="R6015" s="31">
        <v>-44</v>
      </c>
      <c r="S6015" s="28">
        <v>44408</v>
      </c>
    </row>
    <row r="6016" spans="1:19" x14ac:dyDescent="0.2">
      <c r="A6016" s="29">
        <v>45028</v>
      </c>
      <c r="B6016" s="1" t="s">
        <v>200</v>
      </c>
      <c r="C6016" s="27">
        <v>44397</v>
      </c>
      <c r="D6016" s="1">
        <v>52906</v>
      </c>
      <c r="J6016" s="1" t="s">
        <v>0</v>
      </c>
      <c r="K6016" s="1" t="s">
        <v>49</v>
      </c>
      <c r="L6016" s="1">
        <v>-0.5</v>
      </c>
      <c r="M6016" s="1">
        <v>88</v>
      </c>
      <c r="N6016" s="6"/>
      <c r="O6016" s="6">
        <v>44</v>
      </c>
      <c r="P6016" s="6">
        <v>-568566.19999999995</v>
      </c>
      <c r="R6016" s="31">
        <v>-44</v>
      </c>
      <c r="S6016" s="28">
        <v>44408</v>
      </c>
    </row>
    <row r="6017" spans="1:19" x14ac:dyDescent="0.2">
      <c r="A6017" s="29">
        <v>45028</v>
      </c>
      <c r="B6017" s="1" t="s">
        <v>200</v>
      </c>
      <c r="C6017" s="27">
        <v>44397</v>
      </c>
      <c r="D6017" s="1">
        <v>52906</v>
      </c>
      <c r="J6017" s="1" t="s">
        <v>0</v>
      </c>
      <c r="K6017" s="1" t="s">
        <v>49</v>
      </c>
      <c r="L6017" s="1">
        <v>-0.25</v>
      </c>
      <c r="M6017" s="1">
        <v>88</v>
      </c>
      <c r="N6017" s="6"/>
      <c r="O6017" s="6">
        <v>22</v>
      </c>
      <c r="P6017" s="6">
        <v>-562064.19999999995</v>
      </c>
      <c r="R6017" s="31">
        <v>-22</v>
      </c>
      <c r="S6017" s="28">
        <v>44408</v>
      </c>
    </row>
    <row r="6018" spans="1:19" x14ac:dyDescent="0.2">
      <c r="A6018" s="29">
        <v>45028</v>
      </c>
      <c r="B6018" s="1" t="s">
        <v>200</v>
      </c>
      <c r="C6018" s="27">
        <v>44397</v>
      </c>
      <c r="D6018" s="1">
        <v>52906</v>
      </c>
      <c r="J6018" s="1" t="s">
        <v>0</v>
      </c>
      <c r="K6018" s="1" t="s">
        <v>49</v>
      </c>
      <c r="L6018" s="1">
        <v>-0.25</v>
      </c>
      <c r="M6018" s="1">
        <v>88</v>
      </c>
      <c r="N6018" s="6"/>
      <c r="O6018" s="6">
        <v>22</v>
      </c>
      <c r="P6018" s="6">
        <v>-562174.19999999995</v>
      </c>
      <c r="R6018" s="31">
        <v>-22</v>
      </c>
      <c r="S6018" s="28">
        <v>44408</v>
      </c>
    </row>
    <row r="6019" spans="1:19" x14ac:dyDescent="0.2">
      <c r="A6019" s="29">
        <v>45028</v>
      </c>
      <c r="B6019" s="1" t="s">
        <v>200</v>
      </c>
      <c r="C6019" s="27">
        <v>44397</v>
      </c>
      <c r="D6019" s="1">
        <v>52906</v>
      </c>
      <c r="J6019" s="1" t="s">
        <v>0</v>
      </c>
      <c r="K6019" s="1" t="s">
        <v>49</v>
      </c>
      <c r="L6019" s="1">
        <v>-0.25</v>
      </c>
      <c r="M6019" s="1">
        <v>88</v>
      </c>
      <c r="N6019" s="6"/>
      <c r="O6019" s="6">
        <v>22</v>
      </c>
      <c r="P6019" s="6">
        <v>-562196.19999999995</v>
      </c>
      <c r="R6019" s="31">
        <v>-22</v>
      </c>
      <c r="S6019" s="28">
        <v>44408</v>
      </c>
    </row>
    <row r="6020" spans="1:19" x14ac:dyDescent="0.2">
      <c r="A6020" s="29">
        <v>45028</v>
      </c>
      <c r="B6020" s="1" t="s">
        <v>200</v>
      </c>
      <c r="C6020" s="27">
        <v>44397</v>
      </c>
      <c r="D6020" s="1">
        <v>52906</v>
      </c>
      <c r="J6020" s="1" t="s">
        <v>0</v>
      </c>
      <c r="K6020" s="1" t="s">
        <v>49</v>
      </c>
      <c r="L6020" s="1">
        <v>-0.25</v>
      </c>
      <c r="M6020" s="1">
        <v>88</v>
      </c>
      <c r="N6020" s="6"/>
      <c r="O6020" s="6">
        <v>22</v>
      </c>
      <c r="P6020" s="6">
        <v>-562716.19999999995</v>
      </c>
      <c r="R6020" s="31">
        <v>-22</v>
      </c>
      <c r="S6020" s="28">
        <v>44408</v>
      </c>
    </row>
    <row r="6021" spans="1:19" x14ac:dyDescent="0.2">
      <c r="A6021" s="29">
        <v>45028</v>
      </c>
      <c r="B6021" s="1" t="s">
        <v>200</v>
      </c>
      <c r="C6021" s="27">
        <v>44397</v>
      </c>
      <c r="D6021" s="1">
        <v>52906</v>
      </c>
      <c r="J6021" s="1" t="s">
        <v>0</v>
      </c>
      <c r="K6021" s="1" t="s">
        <v>49</v>
      </c>
      <c r="L6021" s="1">
        <v>-0.25</v>
      </c>
      <c r="M6021" s="1">
        <v>88</v>
      </c>
      <c r="N6021" s="6"/>
      <c r="O6021" s="6">
        <v>22</v>
      </c>
      <c r="P6021" s="6">
        <v>-562804.19999999995</v>
      </c>
      <c r="R6021" s="31">
        <v>-22</v>
      </c>
      <c r="S6021" s="28">
        <v>44408</v>
      </c>
    </row>
    <row r="6022" spans="1:19" x14ac:dyDescent="0.2">
      <c r="A6022" s="29">
        <v>45028</v>
      </c>
      <c r="B6022" s="1" t="s">
        <v>200</v>
      </c>
      <c r="C6022" s="27">
        <v>44397</v>
      </c>
      <c r="D6022" s="1">
        <v>52906</v>
      </c>
      <c r="J6022" s="1" t="s">
        <v>0</v>
      </c>
      <c r="K6022" s="1" t="s">
        <v>49</v>
      </c>
      <c r="L6022" s="1">
        <v>-0.25</v>
      </c>
      <c r="M6022" s="1">
        <v>88</v>
      </c>
      <c r="N6022" s="6"/>
      <c r="O6022" s="6">
        <v>22</v>
      </c>
      <c r="P6022" s="6">
        <v>-565294.19999999995</v>
      </c>
      <c r="R6022" s="31">
        <v>-22</v>
      </c>
      <c r="S6022" s="28">
        <v>44408</v>
      </c>
    </row>
    <row r="6023" spans="1:19" x14ac:dyDescent="0.2">
      <c r="A6023" s="29">
        <v>45028</v>
      </c>
      <c r="B6023" s="1" t="s">
        <v>200</v>
      </c>
      <c r="C6023" s="27">
        <v>44397</v>
      </c>
      <c r="D6023" s="1">
        <v>52906</v>
      </c>
      <c r="J6023" s="1" t="s">
        <v>0</v>
      </c>
      <c r="K6023" s="1" t="s">
        <v>49</v>
      </c>
      <c r="L6023" s="1">
        <v>-0.25</v>
      </c>
      <c r="M6023" s="1">
        <v>88</v>
      </c>
      <c r="N6023" s="6"/>
      <c r="O6023" s="6">
        <v>22</v>
      </c>
      <c r="P6023" s="6">
        <v>-568200.19999999995</v>
      </c>
      <c r="R6023" s="31">
        <v>-22</v>
      </c>
      <c r="S6023" s="28">
        <v>44408</v>
      </c>
    </row>
    <row r="6024" spans="1:19" x14ac:dyDescent="0.2">
      <c r="A6024" s="29">
        <v>45036</v>
      </c>
      <c r="B6024" s="1" t="s">
        <v>200</v>
      </c>
      <c r="C6024" s="27">
        <v>44397</v>
      </c>
      <c r="D6024" s="1">
        <v>52912</v>
      </c>
      <c r="J6024" s="1" t="s">
        <v>0</v>
      </c>
      <c r="K6024" s="1" t="s">
        <v>49</v>
      </c>
      <c r="L6024" s="1">
        <v>-5.5</v>
      </c>
      <c r="M6024" s="1">
        <v>88</v>
      </c>
      <c r="N6024" s="6"/>
      <c r="O6024" s="6">
        <v>484</v>
      </c>
      <c r="P6024" s="6">
        <v>-563478.19999999995</v>
      </c>
      <c r="R6024" s="31">
        <v>-484</v>
      </c>
      <c r="S6024" s="28">
        <v>44408</v>
      </c>
    </row>
    <row r="6025" spans="1:19" x14ac:dyDescent="0.2">
      <c r="A6025" s="29">
        <v>45036</v>
      </c>
      <c r="B6025" s="1" t="s">
        <v>200</v>
      </c>
      <c r="C6025" s="27">
        <v>44397</v>
      </c>
      <c r="D6025" s="1">
        <v>52912</v>
      </c>
      <c r="J6025" s="1" t="s">
        <v>0</v>
      </c>
      <c r="K6025" s="1" t="s">
        <v>49</v>
      </c>
      <c r="L6025" s="1">
        <v>-2.75</v>
      </c>
      <c r="M6025" s="1">
        <v>88</v>
      </c>
      <c r="N6025" s="6"/>
      <c r="O6025" s="6">
        <v>242</v>
      </c>
      <c r="P6025" s="6">
        <v>-563844.19999999995</v>
      </c>
      <c r="R6025" s="31">
        <v>-242</v>
      </c>
      <c r="S6025" s="28">
        <v>44408</v>
      </c>
    </row>
    <row r="6026" spans="1:19" x14ac:dyDescent="0.2">
      <c r="A6026" s="29">
        <v>45036</v>
      </c>
      <c r="B6026" s="1" t="s">
        <v>200</v>
      </c>
      <c r="C6026" s="27">
        <v>44397</v>
      </c>
      <c r="D6026" s="1">
        <v>52912</v>
      </c>
      <c r="J6026" s="1" t="s">
        <v>0</v>
      </c>
      <c r="K6026" s="1" t="s">
        <v>49</v>
      </c>
      <c r="L6026" s="1">
        <v>-2.75</v>
      </c>
      <c r="M6026" s="1">
        <v>88</v>
      </c>
      <c r="N6026" s="6"/>
      <c r="O6026" s="6">
        <v>242</v>
      </c>
      <c r="P6026" s="6">
        <v>-564276.19999999995</v>
      </c>
      <c r="R6026" s="31">
        <v>-242</v>
      </c>
      <c r="S6026" s="28">
        <v>44408</v>
      </c>
    </row>
    <row r="6027" spans="1:19" x14ac:dyDescent="0.2">
      <c r="A6027" s="29">
        <v>45036</v>
      </c>
      <c r="B6027" s="1" t="s">
        <v>200</v>
      </c>
      <c r="C6027" s="27">
        <v>44397</v>
      </c>
      <c r="D6027" s="1">
        <v>52912</v>
      </c>
      <c r="J6027" s="1" t="s">
        <v>0</v>
      </c>
      <c r="K6027" s="1" t="s">
        <v>49</v>
      </c>
      <c r="L6027" s="1">
        <v>-2.25</v>
      </c>
      <c r="M6027" s="1">
        <v>88</v>
      </c>
      <c r="N6027" s="6"/>
      <c r="O6027" s="6">
        <v>198</v>
      </c>
      <c r="P6027" s="6">
        <v>-561698.19999999995</v>
      </c>
      <c r="R6027" s="31">
        <v>-198</v>
      </c>
      <c r="S6027" s="28">
        <v>44408</v>
      </c>
    </row>
    <row r="6028" spans="1:19" x14ac:dyDescent="0.2">
      <c r="A6028" s="29">
        <v>45036</v>
      </c>
      <c r="B6028" s="1" t="s">
        <v>200</v>
      </c>
      <c r="C6028" s="27">
        <v>44397</v>
      </c>
      <c r="D6028" s="1">
        <v>52912</v>
      </c>
      <c r="J6028" s="1" t="s">
        <v>0</v>
      </c>
      <c r="K6028" s="1" t="s">
        <v>49</v>
      </c>
      <c r="L6028" s="1">
        <v>-2.25</v>
      </c>
      <c r="M6028" s="1">
        <v>88</v>
      </c>
      <c r="N6028" s="6"/>
      <c r="O6028" s="6">
        <v>198</v>
      </c>
      <c r="P6028" s="6">
        <v>-565118.19999999995</v>
      </c>
      <c r="R6028" s="31">
        <v>-198</v>
      </c>
      <c r="S6028" s="28">
        <v>44408</v>
      </c>
    </row>
    <row r="6029" spans="1:19" x14ac:dyDescent="0.2">
      <c r="A6029" s="29">
        <v>45036</v>
      </c>
      <c r="B6029" s="1" t="s">
        <v>200</v>
      </c>
      <c r="C6029" s="27">
        <v>44397</v>
      </c>
      <c r="D6029" s="1">
        <v>52912</v>
      </c>
      <c r="J6029" s="1" t="s">
        <v>0</v>
      </c>
      <c r="K6029" s="1" t="s">
        <v>49</v>
      </c>
      <c r="L6029" s="1">
        <v>-2</v>
      </c>
      <c r="M6029" s="1">
        <v>88</v>
      </c>
      <c r="N6029" s="6"/>
      <c r="O6029" s="6">
        <v>176</v>
      </c>
      <c r="P6029" s="6">
        <v>-564576.19999999995</v>
      </c>
      <c r="R6029" s="31">
        <v>-176</v>
      </c>
      <c r="S6029" s="28">
        <v>44408</v>
      </c>
    </row>
    <row r="6030" spans="1:19" x14ac:dyDescent="0.2">
      <c r="A6030" s="29">
        <v>45036</v>
      </c>
      <c r="B6030" s="1" t="s">
        <v>200</v>
      </c>
      <c r="C6030" s="27">
        <v>44397</v>
      </c>
      <c r="D6030" s="1">
        <v>52912</v>
      </c>
      <c r="J6030" s="1" t="s">
        <v>0</v>
      </c>
      <c r="K6030" s="1" t="s">
        <v>49</v>
      </c>
      <c r="L6030" s="1">
        <v>-1</v>
      </c>
      <c r="M6030" s="1">
        <v>124</v>
      </c>
      <c r="N6030" s="6"/>
      <c r="O6030" s="6">
        <v>124</v>
      </c>
      <c r="P6030" s="6">
        <v>-562994.19999999995</v>
      </c>
      <c r="R6030" s="31">
        <v>-124</v>
      </c>
      <c r="S6030" s="28">
        <v>44408</v>
      </c>
    </row>
    <row r="6031" spans="1:19" x14ac:dyDescent="0.2">
      <c r="A6031" s="29">
        <v>45036</v>
      </c>
      <c r="B6031" s="1" t="s">
        <v>200</v>
      </c>
      <c r="C6031" s="27">
        <v>44397</v>
      </c>
      <c r="D6031" s="1">
        <v>52912</v>
      </c>
      <c r="J6031" s="1" t="s">
        <v>0</v>
      </c>
      <c r="K6031" s="1" t="s">
        <v>49</v>
      </c>
      <c r="L6031" s="1">
        <v>-1</v>
      </c>
      <c r="M6031" s="1">
        <v>124</v>
      </c>
      <c r="N6031" s="6"/>
      <c r="O6031" s="6">
        <v>124</v>
      </c>
      <c r="P6031" s="6">
        <v>-563602.19999999995</v>
      </c>
      <c r="R6031" s="31">
        <v>-124</v>
      </c>
      <c r="S6031" s="28">
        <v>44408</v>
      </c>
    </row>
    <row r="6032" spans="1:19" x14ac:dyDescent="0.2">
      <c r="A6032" s="29">
        <v>45036</v>
      </c>
      <c r="B6032" s="1" t="s">
        <v>200</v>
      </c>
      <c r="C6032" s="27">
        <v>44397</v>
      </c>
      <c r="D6032" s="1">
        <v>52912</v>
      </c>
      <c r="J6032" s="1" t="s">
        <v>0</v>
      </c>
      <c r="K6032" s="1" t="s">
        <v>49</v>
      </c>
      <c r="L6032" s="1">
        <v>-1</v>
      </c>
      <c r="M6032" s="1">
        <v>124</v>
      </c>
      <c r="N6032" s="6"/>
      <c r="O6032" s="6">
        <v>124</v>
      </c>
      <c r="P6032" s="6">
        <v>-564034.19999999995</v>
      </c>
      <c r="R6032" s="31">
        <v>-124</v>
      </c>
      <c r="S6032" s="28">
        <v>44408</v>
      </c>
    </row>
    <row r="6033" spans="1:19" x14ac:dyDescent="0.2">
      <c r="A6033" s="29">
        <v>45036</v>
      </c>
      <c r="B6033" s="1" t="s">
        <v>200</v>
      </c>
      <c r="C6033" s="27">
        <v>44397</v>
      </c>
      <c r="D6033" s="1">
        <v>52912</v>
      </c>
      <c r="J6033" s="1" t="s">
        <v>0</v>
      </c>
      <c r="K6033" s="1" t="s">
        <v>49</v>
      </c>
      <c r="L6033" s="1">
        <v>-1</v>
      </c>
      <c r="M6033" s="1">
        <v>124</v>
      </c>
      <c r="N6033" s="6"/>
      <c r="O6033" s="6">
        <v>124</v>
      </c>
      <c r="P6033" s="6">
        <v>-564400.19999999995</v>
      </c>
      <c r="R6033" s="31">
        <v>-124</v>
      </c>
      <c r="S6033" s="28">
        <v>44408</v>
      </c>
    </row>
    <row r="6034" spans="1:19" x14ac:dyDescent="0.2">
      <c r="A6034" s="29">
        <v>45036</v>
      </c>
      <c r="B6034" s="1" t="s">
        <v>200</v>
      </c>
      <c r="C6034" s="27">
        <v>44397</v>
      </c>
      <c r="D6034" s="1">
        <v>52912</v>
      </c>
      <c r="J6034" s="1" t="s">
        <v>0</v>
      </c>
      <c r="K6034" s="1" t="s">
        <v>49</v>
      </c>
      <c r="L6034" s="1">
        <v>-1</v>
      </c>
      <c r="M6034" s="1">
        <v>124</v>
      </c>
      <c r="N6034" s="6"/>
      <c r="O6034" s="6">
        <v>124</v>
      </c>
      <c r="P6034" s="6">
        <v>-564920.19999999995</v>
      </c>
      <c r="R6034" s="31">
        <v>-124</v>
      </c>
      <c r="S6034" s="28">
        <v>44408</v>
      </c>
    </row>
    <row r="6035" spans="1:19" x14ac:dyDescent="0.2">
      <c r="A6035" s="29">
        <v>45036</v>
      </c>
      <c r="B6035" s="1" t="s">
        <v>200</v>
      </c>
      <c r="C6035" s="27">
        <v>44397</v>
      </c>
      <c r="D6035" s="1">
        <v>52912</v>
      </c>
      <c r="J6035" s="1" t="s">
        <v>0</v>
      </c>
      <c r="K6035" s="1" t="s">
        <v>49</v>
      </c>
      <c r="L6035" s="1">
        <v>-1.25</v>
      </c>
      <c r="M6035" s="1">
        <v>88</v>
      </c>
      <c r="N6035" s="6"/>
      <c r="O6035" s="6">
        <v>110</v>
      </c>
      <c r="P6035" s="6">
        <v>-564796.19999999995</v>
      </c>
      <c r="R6035" s="31">
        <v>-110</v>
      </c>
      <c r="S6035" s="28">
        <v>44408</v>
      </c>
    </row>
    <row r="6036" spans="1:19" x14ac:dyDescent="0.2">
      <c r="A6036" s="29">
        <v>45036</v>
      </c>
      <c r="B6036" s="1" t="s">
        <v>200</v>
      </c>
      <c r="C6036" s="27">
        <v>44397</v>
      </c>
      <c r="D6036" s="1">
        <v>52912</v>
      </c>
      <c r="J6036" s="1" t="s">
        <v>0</v>
      </c>
      <c r="K6036" s="1" t="s">
        <v>49</v>
      </c>
      <c r="L6036" s="1">
        <v>-0.75</v>
      </c>
      <c r="M6036" s="1">
        <v>88</v>
      </c>
      <c r="N6036" s="6"/>
      <c r="O6036" s="6">
        <v>66</v>
      </c>
      <c r="P6036" s="6">
        <v>-562782.19999999995</v>
      </c>
      <c r="R6036" s="31">
        <v>-66</v>
      </c>
      <c r="S6036" s="28">
        <v>44408</v>
      </c>
    </row>
    <row r="6037" spans="1:19" x14ac:dyDescent="0.2">
      <c r="A6037" s="29">
        <v>45036</v>
      </c>
      <c r="B6037" s="1" t="s">
        <v>200</v>
      </c>
      <c r="C6037" s="27">
        <v>44397</v>
      </c>
      <c r="D6037" s="1">
        <v>52912</v>
      </c>
      <c r="J6037" s="1" t="s">
        <v>0</v>
      </c>
      <c r="K6037" s="1" t="s">
        <v>49</v>
      </c>
      <c r="L6037" s="1">
        <v>-0.75</v>
      </c>
      <c r="M6037" s="1">
        <v>88</v>
      </c>
      <c r="N6037" s="6"/>
      <c r="O6037" s="6">
        <v>66</v>
      </c>
      <c r="P6037" s="6">
        <v>-562870.19999999995</v>
      </c>
      <c r="R6037" s="31">
        <v>-66</v>
      </c>
      <c r="S6037" s="28">
        <v>44408</v>
      </c>
    </row>
    <row r="6038" spans="1:19" x14ac:dyDescent="0.2">
      <c r="A6038" s="29">
        <v>45036</v>
      </c>
      <c r="B6038" s="1" t="s">
        <v>200</v>
      </c>
      <c r="C6038" s="27">
        <v>44397</v>
      </c>
      <c r="D6038" s="1">
        <v>52912</v>
      </c>
      <c r="J6038" s="1" t="s">
        <v>0</v>
      </c>
      <c r="K6038" s="1" t="s">
        <v>49</v>
      </c>
      <c r="L6038" s="1">
        <v>-0.75</v>
      </c>
      <c r="M6038" s="1">
        <v>88</v>
      </c>
      <c r="N6038" s="6"/>
      <c r="O6038" s="6">
        <v>66</v>
      </c>
      <c r="P6038" s="6">
        <v>-563910.19999999995</v>
      </c>
      <c r="R6038" s="31">
        <v>-66</v>
      </c>
      <c r="S6038" s="28">
        <v>44408</v>
      </c>
    </row>
    <row r="6039" spans="1:19" x14ac:dyDescent="0.2">
      <c r="A6039" s="29">
        <v>45036</v>
      </c>
      <c r="B6039" s="1" t="s">
        <v>200</v>
      </c>
      <c r="C6039" s="27">
        <v>44397</v>
      </c>
      <c r="D6039" s="1">
        <v>52912</v>
      </c>
      <c r="J6039" s="1" t="s">
        <v>0</v>
      </c>
      <c r="K6039" s="1" t="s">
        <v>49</v>
      </c>
      <c r="L6039" s="1">
        <v>-0.75</v>
      </c>
      <c r="M6039" s="1">
        <v>88</v>
      </c>
      <c r="N6039" s="6"/>
      <c r="O6039" s="6">
        <v>66</v>
      </c>
      <c r="P6039" s="6">
        <v>-564642.19999999995</v>
      </c>
      <c r="R6039" s="31">
        <v>-66</v>
      </c>
      <c r="S6039" s="28">
        <v>44408</v>
      </c>
    </row>
    <row r="6040" spans="1:19" x14ac:dyDescent="0.2">
      <c r="A6040" s="29">
        <v>45036</v>
      </c>
      <c r="B6040" s="1" t="s">
        <v>200</v>
      </c>
      <c r="C6040" s="27">
        <v>44397</v>
      </c>
      <c r="D6040" s="1">
        <v>52912</v>
      </c>
      <c r="J6040" s="1" t="s">
        <v>0</v>
      </c>
      <c r="K6040" s="1" t="s">
        <v>49</v>
      </c>
      <c r="L6040" s="1">
        <v>-0.5</v>
      </c>
      <c r="M6040" s="1">
        <v>88</v>
      </c>
      <c r="N6040" s="6"/>
      <c r="O6040" s="6">
        <v>44</v>
      </c>
      <c r="P6040" s="6">
        <v>-564686.19999999995</v>
      </c>
      <c r="R6040" s="31">
        <v>-44</v>
      </c>
      <c r="S6040" s="28">
        <v>44408</v>
      </c>
    </row>
    <row r="6041" spans="1:19" x14ac:dyDescent="0.2">
      <c r="A6041" s="29">
        <v>45036</v>
      </c>
      <c r="B6041" s="1" t="s">
        <v>200</v>
      </c>
      <c r="C6041" s="27">
        <v>44397</v>
      </c>
      <c r="D6041" s="1">
        <v>52912</v>
      </c>
      <c r="J6041" s="1" t="s">
        <v>0</v>
      </c>
      <c r="K6041" s="1" t="s">
        <v>49</v>
      </c>
      <c r="L6041" s="1">
        <v>-0.5</v>
      </c>
      <c r="M6041" s="1">
        <v>88</v>
      </c>
      <c r="N6041" s="6"/>
      <c r="O6041" s="6">
        <v>44</v>
      </c>
      <c r="P6041" s="6">
        <v>-568610.19999999995</v>
      </c>
      <c r="R6041" s="31">
        <v>-44</v>
      </c>
      <c r="S6041" s="28">
        <v>44408</v>
      </c>
    </row>
    <row r="6042" spans="1:19" x14ac:dyDescent="0.2">
      <c r="A6042" s="29">
        <v>45386</v>
      </c>
      <c r="B6042" s="1" t="s">
        <v>200</v>
      </c>
      <c r="C6042" s="27">
        <v>44397</v>
      </c>
      <c r="D6042" s="1">
        <v>52978</v>
      </c>
      <c r="J6042" s="1" t="s">
        <v>0</v>
      </c>
      <c r="K6042" s="1" t="s">
        <v>49</v>
      </c>
      <c r="L6042" s="1">
        <v>-0.75</v>
      </c>
      <c r="M6042" s="1">
        <v>88</v>
      </c>
      <c r="N6042" s="6"/>
      <c r="O6042" s="6">
        <v>66</v>
      </c>
      <c r="P6042" s="6">
        <v>-566736.19999999995</v>
      </c>
      <c r="R6042" s="31">
        <v>-66</v>
      </c>
      <c r="S6042" s="28">
        <v>44408</v>
      </c>
    </row>
    <row r="6043" spans="1:19" x14ac:dyDescent="0.2">
      <c r="A6043" s="29">
        <v>45459</v>
      </c>
      <c r="B6043" s="1" t="s">
        <v>200</v>
      </c>
      <c r="C6043" s="27">
        <v>44399</v>
      </c>
      <c r="D6043" s="1">
        <v>52993</v>
      </c>
      <c r="J6043" s="1" t="s">
        <v>0</v>
      </c>
      <c r="K6043" s="1" t="s">
        <v>49</v>
      </c>
      <c r="L6043" s="1">
        <v>-1</v>
      </c>
      <c r="M6043" s="1">
        <v>688</v>
      </c>
      <c r="N6043" s="6"/>
      <c r="O6043" s="6">
        <v>688</v>
      </c>
      <c r="P6043" s="6">
        <v>-569536.19999999995</v>
      </c>
      <c r="R6043" s="31">
        <v>-688</v>
      </c>
      <c r="S6043" s="28">
        <v>44408</v>
      </c>
    </row>
    <row r="6044" spans="1:19" x14ac:dyDescent="0.2">
      <c r="A6044" s="29">
        <v>45459</v>
      </c>
      <c r="B6044" s="1" t="s">
        <v>200</v>
      </c>
      <c r="C6044" s="27">
        <v>44399</v>
      </c>
      <c r="D6044" s="1">
        <v>52993</v>
      </c>
      <c r="J6044" s="1" t="s">
        <v>0</v>
      </c>
      <c r="K6044" s="1" t="s">
        <v>49</v>
      </c>
      <c r="L6044" s="1">
        <v>-1</v>
      </c>
      <c r="M6044" s="1">
        <v>18</v>
      </c>
      <c r="N6044" s="6"/>
      <c r="O6044" s="6">
        <v>18</v>
      </c>
      <c r="P6044" s="6">
        <v>-568848.19999999995</v>
      </c>
      <c r="R6044" s="31">
        <v>-18</v>
      </c>
      <c r="S6044" s="28">
        <v>44408</v>
      </c>
    </row>
    <row r="6045" spans="1:19" x14ac:dyDescent="0.2">
      <c r="A6045" s="29">
        <v>45389</v>
      </c>
      <c r="B6045" s="1" t="s">
        <v>200</v>
      </c>
      <c r="C6045" s="27">
        <v>44400</v>
      </c>
      <c r="D6045" s="1">
        <v>52981</v>
      </c>
      <c r="J6045" s="1" t="s">
        <v>0</v>
      </c>
      <c r="K6045" s="1" t="s">
        <v>49</v>
      </c>
      <c r="L6045" s="1">
        <v>-2.25</v>
      </c>
      <c r="M6045" s="1">
        <v>88</v>
      </c>
      <c r="N6045" s="6"/>
      <c r="O6045" s="6">
        <v>198</v>
      </c>
      <c r="P6045" s="6">
        <v>-574601.19999999995</v>
      </c>
      <c r="R6045" s="31">
        <v>-198</v>
      </c>
      <c r="S6045" s="28">
        <v>44408</v>
      </c>
    </row>
    <row r="6046" spans="1:19" x14ac:dyDescent="0.2">
      <c r="A6046" s="29">
        <v>45389</v>
      </c>
      <c r="B6046" s="1" t="s">
        <v>200</v>
      </c>
      <c r="C6046" s="27">
        <v>44400</v>
      </c>
      <c r="D6046" s="1">
        <v>52981</v>
      </c>
      <c r="J6046" s="1" t="s">
        <v>0</v>
      </c>
      <c r="K6046" s="1" t="s">
        <v>49</v>
      </c>
      <c r="L6046" s="1">
        <v>-1.75</v>
      </c>
      <c r="M6046" s="1">
        <v>88</v>
      </c>
      <c r="N6046" s="6"/>
      <c r="O6046" s="6">
        <v>154</v>
      </c>
      <c r="P6046" s="6">
        <v>-569968.19999999995</v>
      </c>
      <c r="R6046" s="31">
        <v>-154</v>
      </c>
      <c r="S6046" s="28">
        <v>44408</v>
      </c>
    </row>
    <row r="6047" spans="1:19" x14ac:dyDescent="0.2">
      <c r="A6047" s="29">
        <v>45389</v>
      </c>
      <c r="B6047" s="1" t="s">
        <v>200</v>
      </c>
      <c r="C6047" s="27">
        <v>44400</v>
      </c>
      <c r="D6047" s="1">
        <v>52981</v>
      </c>
      <c r="J6047" s="1" t="s">
        <v>0</v>
      </c>
      <c r="K6047" s="1" t="s">
        <v>49</v>
      </c>
      <c r="L6047" s="1">
        <v>-1.5</v>
      </c>
      <c r="M6047" s="1">
        <v>88</v>
      </c>
      <c r="N6047" s="6"/>
      <c r="O6047" s="6">
        <v>132</v>
      </c>
      <c r="P6047" s="6">
        <v>-569814.19999999995</v>
      </c>
      <c r="R6047" s="31">
        <v>-132</v>
      </c>
      <c r="S6047" s="28">
        <v>44408</v>
      </c>
    </row>
    <row r="6048" spans="1:19" x14ac:dyDescent="0.2">
      <c r="A6048" s="29">
        <v>45389</v>
      </c>
      <c r="B6048" s="1" t="s">
        <v>200</v>
      </c>
      <c r="C6048" s="27">
        <v>44400</v>
      </c>
      <c r="D6048" s="1">
        <v>52981</v>
      </c>
      <c r="J6048" s="1" t="s">
        <v>0</v>
      </c>
      <c r="K6048" s="1" t="s">
        <v>49</v>
      </c>
      <c r="L6048" s="1">
        <v>-1</v>
      </c>
      <c r="M6048" s="1">
        <v>124</v>
      </c>
      <c r="N6048" s="6"/>
      <c r="O6048" s="6">
        <v>124</v>
      </c>
      <c r="P6048" s="6">
        <v>-569682.19999999995</v>
      </c>
      <c r="R6048" s="31">
        <v>-124</v>
      </c>
      <c r="S6048" s="28">
        <v>44408</v>
      </c>
    </row>
    <row r="6049" spans="1:19" x14ac:dyDescent="0.2">
      <c r="A6049" s="29">
        <v>45389</v>
      </c>
      <c r="B6049" s="1" t="s">
        <v>200</v>
      </c>
      <c r="C6049" s="27">
        <v>44400</v>
      </c>
      <c r="D6049" s="1">
        <v>52981</v>
      </c>
      <c r="J6049" s="1" t="s">
        <v>0</v>
      </c>
      <c r="K6049" s="1" t="s">
        <v>49</v>
      </c>
      <c r="L6049" s="1">
        <v>-1</v>
      </c>
      <c r="M6049" s="1">
        <v>124</v>
      </c>
      <c r="N6049" s="6"/>
      <c r="O6049" s="6">
        <v>124</v>
      </c>
      <c r="P6049" s="6">
        <v>-574403.19999999995</v>
      </c>
      <c r="R6049" s="31">
        <v>-124</v>
      </c>
      <c r="S6049" s="28">
        <v>44408</v>
      </c>
    </row>
    <row r="6050" spans="1:19" x14ac:dyDescent="0.2">
      <c r="A6050" s="29">
        <v>45389</v>
      </c>
      <c r="B6050" s="1" t="s">
        <v>200</v>
      </c>
      <c r="C6050" s="27">
        <v>44400</v>
      </c>
      <c r="D6050" s="1">
        <v>52981</v>
      </c>
      <c r="J6050" s="1" t="s">
        <v>0</v>
      </c>
      <c r="K6050" s="1" t="s">
        <v>49</v>
      </c>
      <c r="L6050" s="1">
        <v>-1</v>
      </c>
      <c r="M6050" s="1">
        <v>88</v>
      </c>
      <c r="N6050" s="6"/>
      <c r="O6050" s="6">
        <v>88</v>
      </c>
      <c r="P6050" s="6">
        <v>-570056.19999999995</v>
      </c>
      <c r="R6050" s="31">
        <v>-88</v>
      </c>
      <c r="S6050" s="28">
        <v>44408</v>
      </c>
    </row>
    <row r="6051" spans="1:19" x14ac:dyDescent="0.2">
      <c r="A6051" s="29">
        <v>45389</v>
      </c>
      <c r="B6051" s="1" t="s">
        <v>200</v>
      </c>
      <c r="C6051" s="27">
        <v>44400</v>
      </c>
      <c r="D6051" s="1">
        <v>52981</v>
      </c>
      <c r="J6051" s="1" t="s">
        <v>0</v>
      </c>
      <c r="K6051" s="1" t="s">
        <v>49</v>
      </c>
      <c r="L6051" s="1">
        <v>-1</v>
      </c>
      <c r="M6051" s="1">
        <v>38</v>
      </c>
      <c r="N6051" s="6"/>
      <c r="O6051" s="6">
        <v>38</v>
      </c>
      <c r="P6051" s="6">
        <v>-574279.19999999995</v>
      </c>
      <c r="R6051" s="31">
        <v>-38</v>
      </c>
      <c r="S6051" s="28">
        <v>44408</v>
      </c>
    </row>
    <row r="6052" spans="1:19" x14ac:dyDescent="0.2">
      <c r="A6052" s="29">
        <v>45389</v>
      </c>
      <c r="B6052" s="1" t="s">
        <v>200</v>
      </c>
      <c r="C6052" s="27">
        <v>44400</v>
      </c>
      <c r="D6052" s="1">
        <v>52981</v>
      </c>
      <c r="J6052" s="1" t="s">
        <v>0</v>
      </c>
      <c r="K6052" s="1" t="s">
        <v>49</v>
      </c>
      <c r="L6052" s="1">
        <v>-1</v>
      </c>
      <c r="M6052" s="1">
        <v>30</v>
      </c>
      <c r="N6052" s="6"/>
      <c r="O6052" s="6">
        <v>30</v>
      </c>
      <c r="P6052" s="6">
        <v>-574631.19999999995</v>
      </c>
      <c r="R6052" s="31">
        <v>-30</v>
      </c>
      <c r="S6052" s="28">
        <v>44408</v>
      </c>
    </row>
    <row r="6053" spans="1:19" x14ac:dyDescent="0.2">
      <c r="A6053" s="29">
        <v>45389</v>
      </c>
      <c r="B6053" s="1" t="s">
        <v>200</v>
      </c>
      <c r="C6053" s="27">
        <v>44400</v>
      </c>
      <c r="D6053" s="1">
        <v>52981</v>
      </c>
      <c r="J6053" s="1" t="s">
        <v>0</v>
      </c>
      <c r="K6053" s="1" t="s">
        <v>49</v>
      </c>
      <c r="L6053" s="1">
        <v>-0.25</v>
      </c>
      <c r="M6053" s="1">
        <v>88</v>
      </c>
      <c r="N6053" s="6"/>
      <c r="O6053" s="6">
        <v>22</v>
      </c>
      <c r="P6053" s="6">
        <v>-569558.19999999995</v>
      </c>
      <c r="R6053" s="31">
        <v>-22</v>
      </c>
      <c r="S6053" s="28">
        <v>44408</v>
      </c>
    </row>
    <row r="6054" spans="1:19" x14ac:dyDescent="0.2">
      <c r="A6054" s="29">
        <v>45390</v>
      </c>
      <c r="B6054" s="1" t="s">
        <v>200</v>
      </c>
      <c r="C6054" s="27">
        <v>44400</v>
      </c>
      <c r="D6054" s="1">
        <v>52982</v>
      </c>
      <c r="J6054" s="1" t="s">
        <v>0</v>
      </c>
      <c r="K6054" s="1" t="s">
        <v>49</v>
      </c>
      <c r="L6054" s="1">
        <v>-7</v>
      </c>
      <c r="M6054" s="1">
        <v>124</v>
      </c>
      <c r="N6054" s="6"/>
      <c r="O6054" s="6">
        <v>868</v>
      </c>
      <c r="P6054" s="6">
        <v>-571180.19999999995</v>
      </c>
      <c r="R6054" s="31">
        <v>-868</v>
      </c>
      <c r="S6054" s="28">
        <v>44408</v>
      </c>
    </row>
    <row r="6055" spans="1:19" x14ac:dyDescent="0.2">
      <c r="A6055" s="29">
        <v>45390</v>
      </c>
      <c r="B6055" s="1" t="s">
        <v>200</v>
      </c>
      <c r="C6055" s="27">
        <v>44400</v>
      </c>
      <c r="D6055" s="1">
        <v>52982</v>
      </c>
      <c r="J6055" s="1" t="s">
        <v>0</v>
      </c>
      <c r="K6055" s="1" t="s">
        <v>49</v>
      </c>
      <c r="L6055" s="1">
        <v>-7</v>
      </c>
      <c r="M6055" s="1">
        <v>88</v>
      </c>
      <c r="N6055" s="6"/>
      <c r="O6055" s="6">
        <v>616</v>
      </c>
      <c r="P6055" s="6">
        <v>-574241.19999999995</v>
      </c>
      <c r="R6055" s="31">
        <v>-616</v>
      </c>
      <c r="S6055" s="28">
        <v>44408</v>
      </c>
    </row>
    <row r="6056" spans="1:19" x14ac:dyDescent="0.2">
      <c r="A6056" s="29">
        <v>45390</v>
      </c>
      <c r="B6056" s="1" t="s">
        <v>200</v>
      </c>
      <c r="C6056" s="27">
        <v>44400</v>
      </c>
      <c r="D6056" s="1">
        <v>52982</v>
      </c>
      <c r="J6056" s="1" t="s">
        <v>0</v>
      </c>
      <c r="K6056" s="1" t="s">
        <v>49</v>
      </c>
      <c r="L6056" s="1">
        <v>-1</v>
      </c>
      <c r="M6056" s="1">
        <v>124</v>
      </c>
      <c r="N6056" s="6"/>
      <c r="O6056" s="6">
        <v>124</v>
      </c>
      <c r="P6056" s="6">
        <v>-570180.19999999995</v>
      </c>
      <c r="R6056" s="31">
        <v>-124</v>
      </c>
      <c r="S6056" s="28">
        <v>44408</v>
      </c>
    </row>
    <row r="6057" spans="1:19" x14ac:dyDescent="0.2">
      <c r="A6057" s="29">
        <v>45390</v>
      </c>
      <c r="B6057" s="1" t="s">
        <v>200</v>
      </c>
      <c r="C6057" s="27">
        <v>44400</v>
      </c>
      <c r="D6057" s="1">
        <v>52982</v>
      </c>
      <c r="J6057" s="1" t="s">
        <v>0</v>
      </c>
      <c r="K6057" s="1" t="s">
        <v>49</v>
      </c>
      <c r="L6057" s="1">
        <v>-1</v>
      </c>
      <c r="M6057" s="1">
        <v>124</v>
      </c>
      <c r="N6057" s="6"/>
      <c r="O6057" s="6">
        <v>124</v>
      </c>
      <c r="P6057" s="6">
        <v>-573625.19999999995</v>
      </c>
      <c r="R6057" s="31">
        <v>-124</v>
      </c>
      <c r="S6057" s="28">
        <v>44408</v>
      </c>
    </row>
    <row r="6058" spans="1:19" x14ac:dyDescent="0.2">
      <c r="A6058" s="29">
        <v>45390</v>
      </c>
      <c r="B6058" s="1" t="s">
        <v>200</v>
      </c>
      <c r="C6058" s="27">
        <v>44400</v>
      </c>
      <c r="D6058" s="1">
        <v>52982</v>
      </c>
      <c r="J6058" s="1" t="s">
        <v>0</v>
      </c>
      <c r="K6058" s="1" t="s">
        <v>49</v>
      </c>
      <c r="L6058" s="1">
        <v>-1</v>
      </c>
      <c r="M6058" s="1">
        <v>88</v>
      </c>
      <c r="N6058" s="6"/>
      <c r="O6058" s="6">
        <v>88</v>
      </c>
      <c r="P6058" s="6">
        <v>-570312.19999999995</v>
      </c>
      <c r="R6058" s="31">
        <v>-88</v>
      </c>
      <c r="S6058" s="28">
        <v>44408</v>
      </c>
    </row>
    <row r="6059" spans="1:19" x14ac:dyDescent="0.2">
      <c r="A6059" s="29">
        <v>45390</v>
      </c>
      <c r="B6059" s="1" t="s">
        <v>200</v>
      </c>
      <c r="C6059" s="27">
        <v>44400</v>
      </c>
      <c r="D6059" s="1">
        <v>52982</v>
      </c>
      <c r="J6059" s="1" t="s">
        <v>0</v>
      </c>
      <c r="K6059" s="1" t="s">
        <v>49</v>
      </c>
      <c r="L6059" s="1">
        <v>-0.5</v>
      </c>
      <c r="M6059" s="1">
        <v>88</v>
      </c>
      <c r="N6059" s="6"/>
      <c r="O6059" s="6">
        <v>44</v>
      </c>
      <c r="P6059" s="6">
        <v>-570224.19999999995</v>
      </c>
      <c r="R6059" s="31">
        <v>-44</v>
      </c>
      <c r="S6059" s="28">
        <v>44408</v>
      </c>
    </row>
    <row r="6060" spans="1:19" x14ac:dyDescent="0.2">
      <c r="A6060" s="29">
        <v>45397</v>
      </c>
      <c r="B6060" s="1" t="s">
        <v>200</v>
      </c>
      <c r="C6060" s="27">
        <v>44400</v>
      </c>
      <c r="D6060" s="1">
        <v>52989</v>
      </c>
      <c r="J6060" s="1" t="s">
        <v>0</v>
      </c>
      <c r="K6060" s="1" t="s">
        <v>49</v>
      </c>
      <c r="L6060" s="1">
        <v>-1</v>
      </c>
      <c r="M6060" s="1">
        <v>124</v>
      </c>
      <c r="N6060" s="6"/>
      <c r="O6060" s="6">
        <v>124</v>
      </c>
      <c r="P6060" s="6">
        <v>-571304.19999999995</v>
      </c>
      <c r="R6060" s="31">
        <v>-124</v>
      </c>
      <c r="S6060" s="28">
        <v>44408</v>
      </c>
    </row>
    <row r="6061" spans="1:19" x14ac:dyDescent="0.2">
      <c r="A6061" s="29">
        <v>45397</v>
      </c>
      <c r="B6061" s="1" t="s">
        <v>200</v>
      </c>
      <c r="C6061" s="27">
        <v>44400</v>
      </c>
      <c r="D6061" s="1">
        <v>52989</v>
      </c>
      <c r="J6061" s="1" t="s">
        <v>0</v>
      </c>
      <c r="K6061" s="1" t="s">
        <v>49</v>
      </c>
      <c r="L6061" s="1">
        <v>-0.5</v>
      </c>
      <c r="M6061" s="1">
        <v>88</v>
      </c>
      <c r="N6061" s="6"/>
      <c r="O6061" s="6">
        <v>44</v>
      </c>
      <c r="P6061" s="6">
        <v>-571348.19999999995</v>
      </c>
      <c r="R6061" s="31">
        <v>-44</v>
      </c>
      <c r="S6061" s="28">
        <v>44408</v>
      </c>
    </row>
    <row r="6062" spans="1:19" x14ac:dyDescent="0.2">
      <c r="A6062" s="29">
        <v>45398</v>
      </c>
      <c r="B6062" s="1" t="s">
        <v>200</v>
      </c>
      <c r="C6062" s="27">
        <v>44400</v>
      </c>
      <c r="D6062" s="1">
        <v>52990</v>
      </c>
      <c r="J6062" s="1" t="s">
        <v>0</v>
      </c>
      <c r="K6062" s="1" t="s">
        <v>49</v>
      </c>
      <c r="L6062" s="1">
        <v>-1.75</v>
      </c>
      <c r="M6062" s="1">
        <v>88</v>
      </c>
      <c r="N6062" s="6"/>
      <c r="O6062" s="6">
        <v>154</v>
      </c>
      <c r="P6062" s="6">
        <v>-571626.19999999995</v>
      </c>
      <c r="R6062" s="31">
        <v>-154</v>
      </c>
      <c r="S6062" s="28">
        <v>44408</v>
      </c>
    </row>
    <row r="6063" spans="1:19" x14ac:dyDescent="0.2">
      <c r="A6063" s="29">
        <v>45398</v>
      </c>
      <c r="B6063" s="1" t="s">
        <v>200</v>
      </c>
      <c r="C6063" s="27">
        <v>44400</v>
      </c>
      <c r="D6063" s="1">
        <v>52990</v>
      </c>
      <c r="J6063" s="1" t="s">
        <v>0</v>
      </c>
      <c r="K6063" s="1" t="s">
        <v>49</v>
      </c>
      <c r="L6063" s="1">
        <v>-1</v>
      </c>
      <c r="M6063" s="1">
        <v>124</v>
      </c>
      <c r="N6063" s="6"/>
      <c r="O6063" s="6">
        <v>124</v>
      </c>
      <c r="P6063" s="6">
        <v>-571472.19999999995</v>
      </c>
      <c r="R6063" s="31">
        <v>-124</v>
      </c>
      <c r="S6063" s="28">
        <v>44408</v>
      </c>
    </row>
    <row r="6064" spans="1:19" x14ac:dyDescent="0.2">
      <c r="A6064" s="29">
        <v>45398</v>
      </c>
      <c r="B6064" s="1" t="s">
        <v>200</v>
      </c>
      <c r="C6064" s="27">
        <v>44400</v>
      </c>
      <c r="D6064" s="1">
        <v>52990</v>
      </c>
      <c r="J6064" s="1" t="s">
        <v>0</v>
      </c>
      <c r="K6064" s="1" t="s">
        <v>49</v>
      </c>
      <c r="L6064" s="1">
        <v>-1</v>
      </c>
      <c r="M6064" s="1">
        <v>124</v>
      </c>
      <c r="N6064" s="6"/>
      <c r="O6064" s="6">
        <v>124</v>
      </c>
      <c r="P6064" s="6">
        <v>-571750.19999999995</v>
      </c>
      <c r="R6064" s="31">
        <v>-124</v>
      </c>
      <c r="S6064" s="28">
        <v>44408</v>
      </c>
    </row>
    <row r="6065" spans="1:19" x14ac:dyDescent="0.2">
      <c r="A6065" s="29">
        <v>45399</v>
      </c>
      <c r="B6065" s="1" t="s">
        <v>200</v>
      </c>
      <c r="C6065" s="27">
        <v>44400</v>
      </c>
      <c r="D6065" s="1">
        <v>52991</v>
      </c>
      <c r="J6065" s="1" t="s">
        <v>0</v>
      </c>
      <c r="K6065" s="1" t="s">
        <v>49</v>
      </c>
      <c r="L6065" s="1">
        <v>-5</v>
      </c>
      <c r="M6065" s="1">
        <v>88</v>
      </c>
      <c r="N6065" s="6"/>
      <c r="O6065" s="6">
        <v>440</v>
      </c>
      <c r="P6065" s="6">
        <v>-572916.19999999995</v>
      </c>
      <c r="R6065" s="31">
        <v>-440</v>
      </c>
      <c r="S6065" s="28">
        <v>44408</v>
      </c>
    </row>
    <row r="6066" spans="1:19" x14ac:dyDescent="0.2">
      <c r="A6066" s="29">
        <v>45399</v>
      </c>
      <c r="B6066" s="1" t="s">
        <v>200</v>
      </c>
      <c r="C6066" s="27">
        <v>44400</v>
      </c>
      <c r="D6066" s="1">
        <v>52991</v>
      </c>
      <c r="J6066" s="1" t="s">
        <v>0</v>
      </c>
      <c r="K6066" s="1" t="s">
        <v>49</v>
      </c>
      <c r="L6066" s="1">
        <v>-4.75</v>
      </c>
      <c r="M6066" s="1">
        <v>88</v>
      </c>
      <c r="N6066" s="6"/>
      <c r="O6066" s="6">
        <v>418</v>
      </c>
      <c r="P6066" s="6">
        <v>-572476.19999999995</v>
      </c>
      <c r="R6066" s="31">
        <v>-418</v>
      </c>
      <c r="S6066" s="28">
        <v>44408</v>
      </c>
    </row>
    <row r="6067" spans="1:19" x14ac:dyDescent="0.2">
      <c r="A6067" s="29">
        <v>45399</v>
      </c>
      <c r="B6067" s="1" t="s">
        <v>200</v>
      </c>
      <c r="C6067" s="27">
        <v>44400</v>
      </c>
      <c r="D6067" s="1">
        <v>52991</v>
      </c>
      <c r="J6067" s="1" t="s">
        <v>0</v>
      </c>
      <c r="K6067" s="1" t="s">
        <v>49</v>
      </c>
      <c r="L6067" s="1">
        <v>-3.5</v>
      </c>
      <c r="M6067" s="1">
        <v>88</v>
      </c>
      <c r="N6067" s="6"/>
      <c r="O6067" s="6">
        <v>308</v>
      </c>
      <c r="P6067" s="6">
        <v>-572058.19999999995</v>
      </c>
      <c r="R6067" s="31">
        <v>-308</v>
      </c>
      <c r="S6067" s="28">
        <v>44408</v>
      </c>
    </row>
    <row r="6068" spans="1:19" x14ac:dyDescent="0.2">
      <c r="A6068" s="29">
        <v>45399</v>
      </c>
      <c r="B6068" s="1" t="s">
        <v>200</v>
      </c>
      <c r="C6068" s="27">
        <v>44400</v>
      </c>
      <c r="D6068" s="1">
        <v>52991</v>
      </c>
      <c r="J6068" s="1" t="s">
        <v>0</v>
      </c>
      <c r="K6068" s="1" t="s">
        <v>49</v>
      </c>
      <c r="L6068" s="1">
        <v>-1</v>
      </c>
      <c r="M6068" s="1">
        <v>147.33000000000001</v>
      </c>
      <c r="N6068" s="6"/>
      <c r="O6068" s="6">
        <v>147.33000000000001</v>
      </c>
      <c r="P6068" s="6">
        <v>-575736.53</v>
      </c>
      <c r="R6068" s="31">
        <v>-147.33000000000001</v>
      </c>
      <c r="S6068" s="28">
        <v>44408</v>
      </c>
    </row>
    <row r="6069" spans="1:19" x14ac:dyDescent="0.2">
      <c r="A6069" s="29">
        <v>45399</v>
      </c>
      <c r="B6069" s="1" t="s">
        <v>200</v>
      </c>
      <c r="C6069" s="27">
        <v>44400</v>
      </c>
      <c r="D6069" s="1">
        <v>52991</v>
      </c>
      <c r="J6069" s="1" t="s">
        <v>0</v>
      </c>
      <c r="K6069" s="1" t="s">
        <v>49</v>
      </c>
      <c r="L6069" s="1">
        <v>-1</v>
      </c>
      <c r="M6069" s="1">
        <v>88</v>
      </c>
      <c r="N6069" s="6"/>
      <c r="O6069" s="6">
        <v>88</v>
      </c>
      <c r="P6069" s="6">
        <v>-575824.53</v>
      </c>
      <c r="R6069" s="31">
        <v>-88</v>
      </c>
      <c r="S6069" s="28">
        <v>44408</v>
      </c>
    </row>
    <row r="6070" spans="1:19" x14ac:dyDescent="0.2">
      <c r="A6070" s="29">
        <v>45399</v>
      </c>
      <c r="B6070" s="1" t="s">
        <v>200</v>
      </c>
      <c r="C6070" s="27">
        <v>44400</v>
      </c>
      <c r="D6070" s="1">
        <v>52991</v>
      </c>
      <c r="J6070" s="1" t="s">
        <v>0</v>
      </c>
      <c r="K6070" s="1" t="s">
        <v>49</v>
      </c>
      <c r="L6070" s="1">
        <v>-0.75</v>
      </c>
      <c r="M6070" s="1">
        <v>88</v>
      </c>
      <c r="N6070" s="6"/>
      <c r="O6070" s="6">
        <v>66</v>
      </c>
      <c r="P6070" s="6">
        <v>-573004.19999999995</v>
      </c>
      <c r="R6070" s="31">
        <v>-66</v>
      </c>
      <c r="S6070" s="28">
        <v>44408</v>
      </c>
    </row>
    <row r="6071" spans="1:19" x14ac:dyDescent="0.2">
      <c r="A6071" s="29">
        <v>45399</v>
      </c>
      <c r="B6071" s="1" t="s">
        <v>200</v>
      </c>
      <c r="C6071" s="27">
        <v>44400</v>
      </c>
      <c r="D6071" s="1">
        <v>52991</v>
      </c>
      <c r="J6071" s="1" t="s">
        <v>0</v>
      </c>
      <c r="K6071" s="1" t="s">
        <v>49</v>
      </c>
      <c r="L6071" s="1">
        <v>-0.5</v>
      </c>
      <c r="M6071" s="1">
        <v>88</v>
      </c>
      <c r="N6071" s="6"/>
      <c r="O6071" s="6">
        <v>44</v>
      </c>
      <c r="P6071" s="6">
        <v>-574885.19999999995</v>
      </c>
      <c r="R6071" s="31">
        <v>-44</v>
      </c>
      <c r="S6071" s="28">
        <v>44408</v>
      </c>
    </row>
    <row r="6072" spans="1:19" x14ac:dyDescent="0.2">
      <c r="A6072" s="29">
        <v>45399</v>
      </c>
      <c r="B6072" s="1" t="s">
        <v>200</v>
      </c>
      <c r="C6072" s="27">
        <v>44400</v>
      </c>
      <c r="D6072" s="1">
        <v>52991</v>
      </c>
      <c r="J6072" s="1" t="s">
        <v>0</v>
      </c>
      <c r="K6072" s="1" t="s">
        <v>49</v>
      </c>
      <c r="L6072" s="1">
        <v>-0.5</v>
      </c>
      <c r="M6072" s="1">
        <v>88</v>
      </c>
      <c r="N6072" s="6"/>
      <c r="O6072" s="6">
        <v>44</v>
      </c>
      <c r="P6072" s="6">
        <v>-575589.19999999995</v>
      </c>
      <c r="R6072" s="31">
        <v>-44</v>
      </c>
      <c r="S6072" s="28">
        <v>44408</v>
      </c>
    </row>
    <row r="6073" spans="1:19" x14ac:dyDescent="0.2">
      <c r="A6073" s="29">
        <v>45399</v>
      </c>
      <c r="B6073" s="1" t="s">
        <v>200</v>
      </c>
      <c r="C6073" s="27">
        <v>44400</v>
      </c>
      <c r="D6073" s="1">
        <v>52991</v>
      </c>
      <c r="J6073" s="1" t="s">
        <v>0</v>
      </c>
      <c r="K6073" s="1" t="s">
        <v>49</v>
      </c>
      <c r="L6073" s="1">
        <v>-0.25</v>
      </c>
      <c r="M6073" s="1">
        <v>88</v>
      </c>
      <c r="N6073" s="6"/>
      <c r="O6073" s="6">
        <v>22</v>
      </c>
      <c r="P6073" s="6">
        <v>-572938.19999999995</v>
      </c>
      <c r="R6073" s="31">
        <v>-22</v>
      </c>
      <c r="S6073" s="28">
        <v>44408</v>
      </c>
    </row>
    <row r="6074" spans="1:19" x14ac:dyDescent="0.2">
      <c r="A6074" s="29">
        <v>45399</v>
      </c>
      <c r="B6074" s="1" t="s">
        <v>200</v>
      </c>
      <c r="C6074" s="27">
        <v>44400</v>
      </c>
      <c r="D6074" s="1">
        <v>52991</v>
      </c>
      <c r="J6074" s="1" t="s">
        <v>0</v>
      </c>
      <c r="K6074" s="1" t="s">
        <v>49</v>
      </c>
      <c r="L6074" s="1">
        <v>-0.25</v>
      </c>
      <c r="M6074" s="1">
        <v>88</v>
      </c>
      <c r="N6074" s="6"/>
      <c r="O6074" s="6">
        <v>22</v>
      </c>
      <c r="P6074" s="6">
        <v>-573026.19999999995</v>
      </c>
      <c r="R6074" s="31">
        <v>-22</v>
      </c>
      <c r="S6074" s="28">
        <v>44408</v>
      </c>
    </row>
    <row r="6075" spans="1:19" x14ac:dyDescent="0.2">
      <c r="A6075" s="29">
        <v>45462</v>
      </c>
      <c r="B6075" s="1" t="s">
        <v>200</v>
      </c>
      <c r="C6075" s="27">
        <v>44400</v>
      </c>
      <c r="D6075" s="1">
        <v>52995</v>
      </c>
      <c r="J6075" s="1" t="s">
        <v>0</v>
      </c>
      <c r="K6075" s="1" t="s">
        <v>49</v>
      </c>
      <c r="L6075" s="1">
        <v>-1</v>
      </c>
      <c r="M6075" s="1">
        <v>155</v>
      </c>
      <c r="N6075" s="6"/>
      <c r="O6075" s="6">
        <v>155</v>
      </c>
      <c r="P6075" s="6">
        <v>-573181.19999999995</v>
      </c>
      <c r="R6075" s="31">
        <v>-155</v>
      </c>
      <c r="S6075" s="28">
        <v>44408</v>
      </c>
    </row>
    <row r="6076" spans="1:19" x14ac:dyDescent="0.2">
      <c r="A6076" s="29">
        <v>45462</v>
      </c>
      <c r="B6076" s="1" t="s">
        <v>200</v>
      </c>
      <c r="C6076" s="27">
        <v>44400</v>
      </c>
      <c r="D6076" s="1">
        <v>52995</v>
      </c>
      <c r="J6076" s="1" t="s">
        <v>0</v>
      </c>
      <c r="K6076" s="1" t="s">
        <v>49</v>
      </c>
      <c r="L6076" s="1">
        <v>-1</v>
      </c>
      <c r="M6076" s="1">
        <v>155</v>
      </c>
      <c r="N6076" s="6"/>
      <c r="O6076" s="6">
        <v>155</v>
      </c>
      <c r="P6076" s="6">
        <v>-573473.69999999995</v>
      </c>
      <c r="R6076" s="31">
        <v>-155</v>
      </c>
      <c r="S6076" s="28">
        <v>44408</v>
      </c>
    </row>
    <row r="6077" spans="1:19" x14ac:dyDescent="0.2">
      <c r="A6077" s="29">
        <v>45462</v>
      </c>
      <c r="B6077" s="1" t="s">
        <v>200</v>
      </c>
      <c r="C6077" s="27">
        <v>44400</v>
      </c>
      <c r="D6077" s="1">
        <v>52995</v>
      </c>
      <c r="J6077" s="1" t="s">
        <v>0</v>
      </c>
      <c r="K6077" s="1" t="s">
        <v>49</v>
      </c>
      <c r="L6077" s="1">
        <v>-1.25</v>
      </c>
      <c r="M6077" s="1">
        <v>110</v>
      </c>
      <c r="N6077" s="6"/>
      <c r="O6077" s="6">
        <v>137.5</v>
      </c>
      <c r="P6077" s="6">
        <v>-573318.69999999995</v>
      </c>
      <c r="R6077" s="31">
        <v>-137.5</v>
      </c>
      <c r="S6077" s="28">
        <v>44408</v>
      </c>
    </row>
    <row r="6078" spans="1:19" x14ac:dyDescent="0.2">
      <c r="A6078" s="29">
        <v>45462</v>
      </c>
      <c r="B6078" s="1" t="s">
        <v>200</v>
      </c>
      <c r="C6078" s="27">
        <v>44400</v>
      </c>
      <c r="D6078" s="1">
        <v>52995</v>
      </c>
      <c r="J6078" s="1" t="s">
        <v>0</v>
      </c>
      <c r="K6078" s="1" t="s">
        <v>49</v>
      </c>
      <c r="L6078" s="1">
        <v>-0.25</v>
      </c>
      <c r="M6078" s="1">
        <v>110</v>
      </c>
      <c r="N6078" s="6"/>
      <c r="O6078" s="6">
        <v>27.5</v>
      </c>
      <c r="P6078" s="6">
        <v>-573501.19999999995</v>
      </c>
      <c r="R6078" s="31">
        <v>-27.5</v>
      </c>
      <c r="S6078" s="28">
        <v>44408</v>
      </c>
    </row>
    <row r="6079" spans="1:19" x14ac:dyDescent="0.2">
      <c r="A6079" s="29">
        <v>45464</v>
      </c>
      <c r="B6079" s="1" t="s">
        <v>200</v>
      </c>
      <c r="C6079" s="27">
        <v>44400</v>
      </c>
      <c r="D6079" s="1">
        <v>52996</v>
      </c>
      <c r="J6079" s="1" t="s">
        <v>0</v>
      </c>
      <c r="K6079" s="1" t="s">
        <v>49</v>
      </c>
      <c r="L6079" s="1">
        <v>-1</v>
      </c>
      <c r="M6079" s="1">
        <v>155</v>
      </c>
      <c r="N6079" s="6"/>
      <c r="O6079" s="6">
        <v>155</v>
      </c>
      <c r="P6079" s="6">
        <v>-574786.19999999995</v>
      </c>
      <c r="R6079" s="31">
        <v>-155</v>
      </c>
      <c r="S6079" s="28">
        <v>44408</v>
      </c>
    </row>
    <row r="6080" spans="1:19" x14ac:dyDescent="0.2">
      <c r="A6080" s="29">
        <v>45464</v>
      </c>
      <c r="B6080" s="1" t="s">
        <v>200</v>
      </c>
      <c r="C6080" s="27">
        <v>44400</v>
      </c>
      <c r="D6080" s="1">
        <v>52996</v>
      </c>
      <c r="J6080" s="1" t="s">
        <v>0</v>
      </c>
      <c r="K6080" s="1" t="s">
        <v>49</v>
      </c>
      <c r="L6080" s="1">
        <v>-0.5</v>
      </c>
      <c r="M6080" s="1">
        <v>110</v>
      </c>
      <c r="N6080" s="6"/>
      <c r="O6080" s="6">
        <v>55</v>
      </c>
      <c r="P6080" s="6">
        <v>-574841.19999999995</v>
      </c>
      <c r="R6080" s="31">
        <v>-55</v>
      </c>
      <c r="S6080" s="28">
        <v>44408</v>
      </c>
    </row>
    <row r="6081" spans="1:19" x14ac:dyDescent="0.2">
      <c r="A6081" s="29">
        <v>45467</v>
      </c>
      <c r="B6081" s="1" t="s">
        <v>200</v>
      </c>
      <c r="C6081" s="27">
        <v>44400</v>
      </c>
      <c r="D6081" s="1">
        <v>52998</v>
      </c>
      <c r="J6081" s="1" t="s">
        <v>0</v>
      </c>
      <c r="K6081" s="1" t="s">
        <v>49</v>
      </c>
      <c r="L6081" s="1">
        <v>-7.5</v>
      </c>
      <c r="M6081" s="1">
        <v>88</v>
      </c>
      <c r="N6081" s="6"/>
      <c r="O6081" s="6">
        <v>660</v>
      </c>
      <c r="P6081" s="6">
        <v>-575545.19999999995</v>
      </c>
      <c r="R6081" s="31">
        <v>-660</v>
      </c>
      <c r="S6081" s="28">
        <v>44408</v>
      </c>
    </row>
    <row r="6082" spans="1:19" x14ac:dyDescent="0.2">
      <c r="A6082" s="29">
        <v>45253</v>
      </c>
      <c r="B6082" s="1" t="s">
        <v>200</v>
      </c>
      <c r="C6082" s="27">
        <v>44405</v>
      </c>
      <c r="D6082" s="1">
        <v>52930</v>
      </c>
      <c r="J6082" s="1" t="s">
        <v>0</v>
      </c>
      <c r="K6082" s="1" t="s">
        <v>49</v>
      </c>
      <c r="L6082" s="1">
        <v>-2</v>
      </c>
      <c r="M6082" s="1">
        <v>110</v>
      </c>
      <c r="N6082" s="6"/>
      <c r="O6082" s="6">
        <v>220</v>
      </c>
      <c r="P6082" s="6">
        <v>-577805.53</v>
      </c>
      <c r="R6082" s="31">
        <v>-220</v>
      </c>
      <c r="S6082" s="28">
        <v>44408</v>
      </c>
    </row>
    <row r="6083" spans="1:19" x14ac:dyDescent="0.2">
      <c r="A6083" s="29">
        <v>45253</v>
      </c>
      <c r="B6083" s="1" t="s">
        <v>200</v>
      </c>
      <c r="C6083" s="27">
        <v>44405</v>
      </c>
      <c r="D6083" s="1">
        <v>52930</v>
      </c>
      <c r="J6083" s="1" t="s">
        <v>0</v>
      </c>
      <c r="K6083" s="1" t="s">
        <v>49</v>
      </c>
      <c r="L6083" s="1">
        <v>-2</v>
      </c>
      <c r="M6083" s="1">
        <v>110</v>
      </c>
      <c r="N6083" s="6"/>
      <c r="O6083" s="6">
        <v>220</v>
      </c>
      <c r="P6083" s="6">
        <v>-578180.53</v>
      </c>
      <c r="R6083" s="31">
        <v>-220</v>
      </c>
      <c r="S6083" s="28">
        <v>44408</v>
      </c>
    </row>
    <row r="6084" spans="1:19" x14ac:dyDescent="0.2">
      <c r="A6084" s="29">
        <v>45253</v>
      </c>
      <c r="B6084" s="1" t="s">
        <v>200</v>
      </c>
      <c r="C6084" s="27">
        <v>44405</v>
      </c>
      <c r="D6084" s="1">
        <v>52930</v>
      </c>
      <c r="J6084" s="1" t="s">
        <v>0</v>
      </c>
      <c r="K6084" s="1" t="s">
        <v>49</v>
      </c>
      <c r="L6084" s="1">
        <v>-1.5</v>
      </c>
      <c r="M6084" s="1">
        <v>110</v>
      </c>
      <c r="N6084" s="6"/>
      <c r="O6084" s="6">
        <v>165</v>
      </c>
      <c r="P6084" s="6">
        <v>-577430.53</v>
      </c>
      <c r="R6084" s="31">
        <v>-165</v>
      </c>
      <c r="S6084" s="28">
        <v>44408</v>
      </c>
    </row>
    <row r="6085" spans="1:19" x14ac:dyDescent="0.2">
      <c r="A6085" s="29">
        <v>45253</v>
      </c>
      <c r="B6085" s="1" t="s">
        <v>200</v>
      </c>
      <c r="C6085" s="27">
        <v>44405</v>
      </c>
      <c r="D6085" s="1">
        <v>52930</v>
      </c>
      <c r="J6085" s="1" t="s">
        <v>0</v>
      </c>
      <c r="K6085" s="1" t="s">
        <v>49</v>
      </c>
      <c r="L6085" s="1">
        <v>-1</v>
      </c>
      <c r="M6085" s="1">
        <v>155</v>
      </c>
      <c r="N6085" s="6"/>
      <c r="O6085" s="6">
        <v>155</v>
      </c>
      <c r="P6085" s="6">
        <v>-577265.53</v>
      </c>
      <c r="R6085" s="31">
        <v>-155</v>
      </c>
      <c r="S6085" s="28">
        <v>44408</v>
      </c>
    </row>
    <row r="6086" spans="1:19" x14ac:dyDescent="0.2">
      <c r="A6086" s="29">
        <v>45253</v>
      </c>
      <c r="B6086" s="1" t="s">
        <v>200</v>
      </c>
      <c r="C6086" s="27">
        <v>44405</v>
      </c>
      <c r="D6086" s="1">
        <v>52930</v>
      </c>
      <c r="J6086" s="1" t="s">
        <v>0</v>
      </c>
      <c r="K6086" s="1" t="s">
        <v>49</v>
      </c>
      <c r="L6086" s="1">
        <v>-1</v>
      </c>
      <c r="M6086" s="1">
        <v>155</v>
      </c>
      <c r="N6086" s="6"/>
      <c r="O6086" s="6">
        <v>155</v>
      </c>
      <c r="P6086" s="6">
        <v>-577585.53</v>
      </c>
      <c r="R6086" s="31">
        <v>-155</v>
      </c>
      <c r="S6086" s="28">
        <v>44408</v>
      </c>
    </row>
    <row r="6087" spans="1:19" x14ac:dyDescent="0.2">
      <c r="A6087" s="29">
        <v>45253</v>
      </c>
      <c r="B6087" s="1" t="s">
        <v>200</v>
      </c>
      <c r="C6087" s="27">
        <v>44405</v>
      </c>
      <c r="D6087" s="1">
        <v>52930</v>
      </c>
      <c r="J6087" s="1" t="s">
        <v>0</v>
      </c>
      <c r="K6087" s="1" t="s">
        <v>49</v>
      </c>
      <c r="L6087" s="1">
        <v>-1</v>
      </c>
      <c r="M6087" s="1">
        <v>155</v>
      </c>
      <c r="N6087" s="6"/>
      <c r="O6087" s="6">
        <v>155</v>
      </c>
      <c r="P6087" s="6">
        <v>-577960.53</v>
      </c>
      <c r="R6087" s="31">
        <v>-155</v>
      </c>
      <c r="S6087" s="28">
        <v>44408</v>
      </c>
    </row>
    <row r="6088" spans="1:19" x14ac:dyDescent="0.2">
      <c r="A6088" s="29">
        <v>45253</v>
      </c>
      <c r="B6088" s="1" t="s">
        <v>200</v>
      </c>
      <c r="C6088" s="27">
        <v>44405</v>
      </c>
      <c r="D6088" s="1">
        <v>52930</v>
      </c>
      <c r="J6088" s="1" t="s">
        <v>0</v>
      </c>
      <c r="K6088" s="1" t="s">
        <v>49</v>
      </c>
      <c r="L6088" s="1">
        <v>-1</v>
      </c>
      <c r="M6088" s="1">
        <v>155</v>
      </c>
      <c r="N6088" s="6"/>
      <c r="O6088" s="6">
        <v>155</v>
      </c>
      <c r="P6088" s="6">
        <v>-578418.03</v>
      </c>
      <c r="R6088" s="31">
        <v>-155</v>
      </c>
      <c r="S6088" s="28">
        <v>44408</v>
      </c>
    </row>
    <row r="6089" spans="1:19" x14ac:dyDescent="0.2">
      <c r="A6089" s="29">
        <v>45253</v>
      </c>
      <c r="B6089" s="1" t="s">
        <v>200</v>
      </c>
      <c r="C6089" s="27">
        <v>44405</v>
      </c>
      <c r="D6089" s="1">
        <v>52930</v>
      </c>
      <c r="J6089" s="1" t="s">
        <v>0</v>
      </c>
      <c r="K6089" s="1" t="s">
        <v>49</v>
      </c>
      <c r="L6089" s="1">
        <v>-1</v>
      </c>
      <c r="M6089" s="1">
        <v>155</v>
      </c>
      <c r="N6089" s="6"/>
      <c r="O6089" s="6">
        <v>155</v>
      </c>
      <c r="P6089" s="6">
        <v>-578793.03</v>
      </c>
      <c r="R6089" s="31">
        <v>-155</v>
      </c>
      <c r="S6089" s="28">
        <v>44408</v>
      </c>
    </row>
    <row r="6090" spans="1:19" x14ac:dyDescent="0.2">
      <c r="A6090" s="29">
        <v>45253</v>
      </c>
      <c r="B6090" s="1" t="s">
        <v>200</v>
      </c>
      <c r="C6090" s="27">
        <v>44405</v>
      </c>
      <c r="D6090" s="1">
        <v>52930</v>
      </c>
      <c r="J6090" s="1" t="s">
        <v>0</v>
      </c>
      <c r="K6090" s="1" t="s">
        <v>49</v>
      </c>
      <c r="L6090" s="1">
        <v>-1.25</v>
      </c>
      <c r="M6090" s="1">
        <v>110</v>
      </c>
      <c r="N6090" s="6"/>
      <c r="O6090" s="6">
        <v>137.5</v>
      </c>
      <c r="P6090" s="6">
        <v>-578555.53</v>
      </c>
      <c r="R6090" s="31">
        <v>-137.5</v>
      </c>
      <c r="S6090" s="28">
        <v>44408</v>
      </c>
    </row>
    <row r="6091" spans="1:19" x14ac:dyDescent="0.2">
      <c r="A6091" s="29">
        <v>45253</v>
      </c>
      <c r="B6091" s="1" t="s">
        <v>200</v>
      </c>
      <c r="C6091" s="27">
        <v>44405</v>
      </c>
      <c r="D6091" s="1">
        <v>52930</v>
      </c>
      <c r="J6091" s="1" t="s">
        <v>0</v>
      </c>
      <c r="K6091" s="1" t="s">
        <v>49</v>
      </c>
      <c r="L6091" s="1">
        <v>-1.25</v>
      </c>
      <c r="M6091" s="1">
        <v>110</v>
      </c>
      <c r="N6091" s="6"/>
      <c r="O6091" s="6">
        <v>137.5</v>
      </c>
      <c r="P6091" s="6">
        <v>-578930.53</v>
      </c>
      <c r="R6091" s="31">
        <v>-137.5</v>
      </c>
      <c r="S6091" s="28">
        <v>44408</v>
      </c>
    </row>
    <row r="6092" spans="1:19" x14ac:dyDescent="0.2">
      <c r="A6092" s="29">
        <v>45253</v>
      </c>
      <c r="B6092" s="1" t="s">
        <v>200</v>
      </c>
      <c r="C6092" s="27">
        <v>44405</v>
      </c>
      <c r="D6092" s="1">
        <v>52930</v>
      </c>
      <c r="J6092" s="1" t="s">
        <v>0</v>
      </c>
      <c r="K6092" s="1" t="s">
        <v>49</v>
      </c>
      <c r="L6092" s="1">
        <v>-0.75</v>
      </c>
      <c r="M6092" s="1">
        <v>110</v>
      </c>
      <c r="N6092" s="6"/>
      <c r="O6092" s="6">
        <v>82.5</v>
      </c>
      <c r="P6092" s="6">
        <v>-578263.03</v>
      </c>
      <c r="R6092" s="31">
        <v>-82.5</v>
      </c>
      <c r="S6092" s="28">
        <v>44408</v>
      </c>
    </row>
    <row r="6093" spans="1:19" x14ac:dyDescent="0.2">
      <c r="A6093" s="29">
        <v>45253</v>
      </c>
      <c r="B6093" s="1" t="s">
        <v>200</v>
      </c>
      <c r="C6093" s="27">
        <v>44405</v>
      </c>
      <c r="D6093" s="1">
        <v>52930</v>
      </c>
      <c r="J6093" s="1" t="s">
        <v>0</v>
      </c>
      <c r="K6093" s="1" t="s">
        <v>49</v>
      </c>
      <c r="L6093" s="1">
        <v>-0.75</v>
      </c>
      <c r="M6093" s="1">
        <v>110</v>
      </c>
      <c r="N6093" s="6"/>
      <c r="O6093" s="6">
        <v>82.5</v>
      </c>
      <c r="P6093" s="6">
        <v>-578638.03</v>
      </c>
      <c r="R6093" s="31">
        <v>-82.5</v>
      </c>
      <c r="S6093" s="28">
        <v>44408</v>
      </c>
    </row>
    <row r="6094" spans="1:19" x14ac:dyDescent="0.2">
      <c r="A6094" s="29">
        <v>45253</v>
      </c>
      <c r="B6094" s="1" t="s">
        <v>200</v>
      </c>
      <c r="C6094" s="27">
        <v>44405</v>
      </c>
      <c r="D6094" s="1">
        <v>52930</v>
      </c>
      <c r="J6094" s="1" t="s">
        <v>0</v>
      </c>
      <c r="K6094" s="1" t="s">
        <v>49</v>
      </c>
      <c r="L6094" s="1">
        <v>-4</v>
      </c>
      <c r="M6094" s="1">
        <v>18</v>
      </c>
      <c r="N6094" s="6"/>
      <c r="O6094" s="6">
        <v>72</v>
      </c>
      <c r="P6094" s="6">
        <v>-575896.53</v>
      </c>
      <c r="R6094" s="31">
        <v>-72</v>
      </c>
      <c r="S6094" s="28">
        <v>44408</v>
      </c>
    </row>
    <row r="6095" spans="1:19" x14ac:dyDescent="0.2">
      <c r="A6095" s="29">
        <v>45253</v>
      </c>
      <c r="B6095" s="1" t="s">
        <v>200</v>
      </c>
      <c r="C6095" s="27">
        <v>44405</v>
      </c>
      <c r="D6095" s="1">
        <v>52930</v>
      </c>
      <c r="J6095" s="1" t="s">
        <v>0</v>
      </c>
      <c r="K6095" s="1" t="s">
        <v>49</v>
      </c>
      <c r="L6095" s="1">
        <v>-3</v>
      </c>
      <c r="M6095" s="1">
        <v>12</v>
      </c>
      <c r="N6095" s="6"/>
      <c r="O6095" s="6">
        <v>36</v>
      </c>
      <c r="P6095" s="6">
        <v>-578998.53</v>
      </c>
      <c r="R6095" s="31">
        <v>-36</v>
      </c>
      <c r="S6095" s="28">
        <v>44408</v>
      </c>
    </row>
    <row r="6096" spans="1:19" x14ac:dyDescent="0.2">
      <c r="A6096" s="29">
        <v>45253</v>
      </c>
      <c r="B6096" s="1" t="s">
        <v>200</v>
      </c>
      <c r="C6096" s="27">
        <v>44405</v>
      </c>
      <c r="D6096" s="1">
        <v>52930</v>
      </c>
      <c r="J6096" s="1" t="s">
        <v>0</v>
      </c>
      <c r="K6096" s="1" t="s">
        <v>49</v>
      </c>
      <c r="L6096" s="1">
        <v>-2</v>
      </c>
      <c r="M6096" s="1">
        <v>16</v>
      </c>
      <c r="N6096" s="6"/>
      <c r="O6096" s="6">
        <v>32</v>
      </c>
      <c r="P6096" s="6">
        <v>-578962.53</v>
      </c>
      <c r="R6096" s="31">
        <v>-32</v>
      </c>
      <c r="S6096" s="28">
        <v>44408</v>
      </c>
    </row>
    <row r="6097" spans="1:19" x14ac:dyDescent="0.2">
      <c r="A6097" s="29">
        <v>45391</v>
      </c>
      <c r="B6097" s="1" t="s">
        <v>200</v>
      </c>
      <c r="C6097" s="27">
        <v>44405</v>
      </c>
      <c r="D6097" s="1">
        <v>52983</v>
      </c>
      <c r="J6097" s="1" t="s">
        <v>0</v>
      </c>
      <c r="K6097" s="1" t="s">
        <v>49</v>
      </c>
      <c r="L6097" s="1">
        <v>-1</v>
      </c>
      <c r="M6097" s="1">
        <v>1080</v>
      </c>
      <c r="N6097" s="6"/>
      <c r="O6097" s="6">
        <v>1080</v>
      </c>
      <c r="P6097" s="6">
        <v>-580596.53</v>
      </c>
      <c r="R6097" s="31">
        <v>-1080</v>
      </c>
      <c r="S6097" s="28">
        <v>44408</v>
      </c>
    </row>
    <row r="6098" spans="1:19" x14ac:dyDescent="0.2">
      <c r="A6098" s="29">
        <v>45391</v>
      </c>
      <c r="B6098" s="1" t="s">
        <v>200</v>
      </c>
      <c r="C6098" s="27">
        <v>44405</v>
      </c>
      <c r="D6098" s="1">
        <v>52983</v>
      </c>
      <c r="J6098" s="1" t="s">
        <v>0</v>
      </c>
      <c r="K6098" s="1" t="s">
        <v>49</v>
      </c>
      <c r="L6098" s="1">
        <v>-3.5</v>
      </c>
      <c r="M6098" s="1">
        <v>88</v>
      </c>
      <c r="N6098" s="6"/>
      <c r="O6098" s="6">
        <v>308</v>
      </c>
      <c r="P6098" s="6">
        <v>-581326.53</v>
      </c>
      <c r="R6098" s="31">
        <v>-308</v>
      </c>
      <c r="S6098" s="28">
        <v>44408</v>
      </c>
    </row>
    <row r="6099" spans="1:19" x14ac:dyDescent="0.2">
      <c r="A6099" s="29">
        <v>45391</v>
      </c>
      <c r="B6099" s="1" t="s">
        <v>200</v>
      </c>
      <c r="C6099" s="27">
        <v>44405</v>
      </c>
      <c r="D6099" s="1">
        <v>52983</v>
      </c>
      <c r="J6099" s="1" t="s">
        <v>0</v>
      </c>
      <c r="K6099" s="1" t="s">
        <v>49</v>
      </c>
      <c r="L6099" s="1">
        <v>-1</v>
      </c>
      <c r="M6099" s="1">
        <v>124</v>
      </c>
      <c r="N6099" s="6"/>
      <c r="O6099" s="6">
        <v>124</v>
      </c>
      <c r="P6099" s="6">
        <v>-576020.53</v>
      </c>
      <c r="R6099" s="31">
        <v>-124</v>
      </c>
      <c r="S6099" s="28">
        <v>44408</v>
      </c>
    </row>
    <row r="6100" spans="1:19" x14ac:dyDescent="0.2">
      <c r="A6100" s="29">
        <v>45391</v>
      </c>
      <c r="B6100" s="1" t="s">
        <v>200</v>
      </c>
      <c r="C6100" s="27">
        <v>44405</v>
      </c>
      <c r="D6100" s="1">
        <v>52983</v>
      </c>
      <c r="J6100" s="1" t="s">
        <v>0</v>
      </c>
      <c r="K6100" s="1" t="s">
        <v>49</v>
      </c>
      <c r="L6100" s="1">
        <v>-1</v>
      </c>
      <c r="M6100" s="1">
        <v>124</v>
      </c>
      <c r="N6100" s="6"/>
      <c r="O6100" s="6">
        <v>124</v>
      </c>
      <c r="P6100" s="6">
        <v>-576188.53</v>
      </c>
      <c r="R6100" s="31">
        <v>-124</v>
      </c>
      <c r="S6100" s="28">
        <v>44408</v>
      </c>
    </row>
    <row r="6101" spans="1:19" x14ac:dyDescent="0.2">
      <c r="A6101" s="29">
        <v>45391</v>
      </c>
      <c r="B6101" s="1" t="s">
        <v>200</v>
      </c>
      <c r="C6101" s="27">
        <v>44405</v>
      </c>
      <c r="D6101" s="1">
        <v>52983</v>
      </c>
      <c r="J6101" s="1" t="s">
        <v>0</v>
      </c>
      <c r="K6101" s="1" t="s">
        <v>49</v>
      </c>
      <c r="L6101" s="1">
        <v>-1</v>
      </c>
      <c r="M6101" s="1">
        <v>124</v>
      </c>
      <c r="N6101" s="6"/>
      <c r="O6101" s="6">
        <v>124</v>
      </c>
      <c r="P6101" s="6">
        <v>-581018.53</v>
      </c>
      <c r="R6101" s="31">
        <v>-124</v>
      </c>
      <c r="S6101" s="28">
        <v>44408</v>
      </c>
    </row>
    <row r="6102" spans="1:19" x14ac:dyDescent="0.2">
      <c r="A6102" s="29">
        <v>45391</v>
      </c>
      <c r="B6102" s="1" t="s">
        <v>200</v>
      </c>
      <c r="C6102" s="27">
        <v>44405</v>
      </c>
      <c r="D6102" s="1">
        <v>52983</v>
      </c>
      <c r="J6102" s="1" t="s">
        <v>0</v>
      </c>
      <c r="K6102" s="1" t="s">
        <v>49</v>
      </c>
      <c r="L6102" s="1">
        <v>-1</v>
      </c>
      <c r="M6102" s="1">
        <v>112</v>
      </c>
      <c r="N6102" s="6"/>
      <c r="O6102" s="6">
        <v>112</v>
      </c>
      <c r="P6102" s="6">
        <v>-580806.53</v>
      </c>
      <c r="R6102" s="31">
        <v>-112</v>
      </c>
      <c r="S6102" s="28">
        <v>44408</v>
      </c>
    </row>
    <row r="6103" spans="1:19" x14ac:dyDescent="0.2">
      <c r="A6103" s="29">
        <v>45391</v>
      </c>
      <c r="B6103" s="1" t="s">
        <v>200</v>
      </c>
      <c r="C6103" s="27">
        <v>44405</v>
      </c>
      <c r="D6103" s="1">
        <v>52983</v>
      </c>
      <c r="J6103" s="1" t="s">
        <v>0</v>
      </c>
      <c r="K6103" s="1" t="s">
        <v>49</v>
      </c>
      <c r="L6103" s="1">
        <v>-1.25</v>
      </c>
      <c r="M6103" s="1">
        <v>88</v>
      </c>
      <c r="N6103" s="6"/>
      <c r="O6103" s="6">
        <v>110</v>
      </c>
      <c r="P6103" s="6">
        <v>-576320.53</v>
      </c>
      <c r="R6103" s="31">
        <v>-110</v>
      </c>
      <c r="S6103" s="28">
        <v>44408</v>
      </c>
    </row>
    <row r="6104" spans="1:19" x14ac:dyDescent="0.2">
      <c r="A6104" s="29">
        <v>45391</v>
      </c>
      <c r="B6104" s="1" t="s">
        <v>200</v>
      </c>
      <c r="C6104" s="27">
        <v>44405</v>
      </c>
      <c r="D6104" s="1">
        <v>52983</v>
      </c>
      <c r="J6104" s="1" t="s">
        <v>0</v>
      </c>
      <c r="K6104" s="1" t="s">
        <v>49</v>
      </c>
      <c r="L6104" s="1">
        <v>-1</v>
      </c>
      <c r="M6104" s="1">
        <v>98</v>
      </c>
      <c r="N6104" s="6"/>
      <c r="O6104" s="6">
        <v>98</v>
      </c>
      <c r="P6104" s="6">
        <v>-580694.53</v>
      </c>
      <c r="R6104" s="31">
        <v>-98</v>
      </c>
      <c r="S6104" s="28">
        <v>44408</v>
      </c>
    </row>
    <row r="6105" spans="1:19" x14ac:dyDescent="0.2">
      <c r="A6105" s="29">
        <v>45391</v>
      </c>
      <c r="B6105" s="1" t="s">
        <v>200</v>
      </c>
      <c r="C6105" s="27">
        <v>44405</v>
      </c>
      <c r="D6105" s="1">
        <v>52983</v>
      </c>
      <c r="J6105" s="1" t="s">
        <v>0</v>
      </c>
      <c r="K6105" s="1" t="s">
        <v>49</v>
      </c>
      <c r="L6105" s="1">
        <v>-1</v>
      </c>
      <c r="M6105" s="1">
        <v>88</v>
      </c>
      <c r="N6105" s="6"/>
      <c r="O6105" s="6">
        <v>88</v>
      </c>
      <c r="P6105" s="6">
        <v>-580894.53</v>
      </c>
      <c r="R6105" s="31">
        <v>-88</v>
      </c>
      <c r="S6105" s="28">
        <v>44408</v>
      </c>
    </row>
    <row r="6106" spans="1:19" x14ac:dyDescent="0.2">
      <c r="A6106" s="29">
        <v>45391</v>
      </c>
      <c r="B6106" s="1" t="s">
        <v>200</v>
      </c>
      <c r="C6106" s="27">
        <v>44405</v>
      </c>
      <c r="D6106" s="1">
        <v>52983</v>
      </c>
      <c r="J6106" s="1" t="s">
        <v>0</v>
      </c>
      <c r="K6106" s="1" t="s">
        <v>49</v>
      </c>
      <c r="L6106" s="1">
        <v>-1</v>
      </c>
      <c r="M6106" s="1">
        <v>88</v>
      </c>
      <c r="N6106" s="6"/>
      <c r="O6106" s="6">
        <v>88</v>
      </c>
      <c r="P6106" s="6">
        <v>-581434.53</v>
      </c>
      <c r="R6106" s="31">
        <v>-88</v>
      </c>
      <c r="S6106" s="28">
        <v>44408</v>
      </c>
    </row>
    <row r="6107" spans="1:19" x14ac:dyDescent="0.2">
      <c r="A6107" s="29">
        <v>45391</v>
      </c>
      <c r="B6107" s="1" t="s">
        <v>200</v>
      </c>
      <c r="C6107" s="27">
        <v>44405</v>
      </c>
      <c r="D6107" s="1">
        <v>52983</v>
      </c>
      <c r="J6107" s="1" t="s">
        <v>0</v>
      </c>
      <c r="K6107" s="1" t="s">
        <v>49</v>
      </c>
      <c r="L6107" s="1">
        <v>-0.5</v>
      </c>
      <c r="M6107" s="1">
        <v>88</v>
      </c>
      <c r="N6107" s="6"/>
      <c r="O6107" s="6">
        <v>44</v>
      </c>
      <c r="P6107" s="6">
        <v>-579472.53</v>
      </c>
      <c r="R6107" s="31">
        <v>-44</v>
      </c>
      <c r="S6107" s="28">
        <v>44408</v>
      </c>
    </row>
    <row r="6108" spans="1:19" x14ac:dyDescent="0.2">
      <c r="A6108" s="29">
        <v>45391</v>
      </c>
      <c r="B6108" s="1" t="s">
        <v>200</v>
      </c>
      <c r="C6108" s="27">
        <v>44405</v>
      </c>
      <c r="D6108" s="1">
        <v>52983</v>
      </c>
      <c r="J6108" s="1" t="s">
        <v>0</v>
      </c>
      <c r="K6108" s="1" t="s">
        <v>49</v>
      </c>
      <c r="L6108" s="1">
        <v>-0.5</v>
      </c>
      <c r="M6108" s="1">
        <v>88</v>
      </c>
      <c r="N6108" s="6"/>
      <c r="O6108" s="6">
        <v>44</v>
      </c>
      <c r="P6108" s="6">
        <v>-579516.53</v>
      </c>
      <c r="R6108" s="31">
        <v>-44</v>
      </c>
      <c r="S6108" s="28">
        <v>44408</v>
      </c>
    </row>
    <row r="6109" spans="1:19" x14ac:dyDescent="0.2">
      <c r="A6109" s="29">
        <v>45391</v>
      </c>
      <c r="B6109" s="1" t="s">
        <v>200</v>
      </c>
      <c r="C6109" s="27">
        <v>44405</v>
      </c>
      <c r="D6109" s="1">
        <v>52983</v>
      </c>
      <c r="J6109" s="1" t="s">
        <v>0</v>
      </c>
      <c r="K6109" s="1" t="s">
        <v>49</v>
      </c>
      <c r="L6109" s="1">
        <v>-0.5</v>
      </c>
      <c r="M6109" s="1">
        <v>88</v>
      </c>
      <c r="N6109" s="6"/>
      <c r="O6109" s="6">
        <v>44</v>
      </c>
      <c r="P6109" s="6">
        <v>-581478.53</v>
      </c>
      <c r="R6109" s="31">
        <v>-44</v>
      </c>
      <c r="S6109" s="28">
        <v>44408</v>
      </c>
    </row>
    <row r="6110" spans="1:19" x14ac:dyDescent="0.2">
      <c r="A6110" s="29">
        <v>45391</v>
      </c>
      <c r="B6110" s="1" t="s">
        <v>200</v>
      </c>
      <c r="C6110" s="27">
        <v>44405</v>
      </c>
      <c r="D6110" s="1">
        <v>52983</v>
      </c>
      <c r="J6110" s="1" t="s">
        <v>0</v>
      </c>
      <c r="K6110" s="1" t="s">
        <v>49</v>
      </c>
      <c r="L6110" s="1">
        <v>-0.25</v>
      </c>
      <c r="M6110" s="1">
        <v>88</v>
      </c>
      <c r="N6110" s="6"/>
      <c r="O6110" s="6">
        <v>22</v>
      </c>
      <c r="P6110" s="6">
        <v>-576042.53</v>
      </c>
      <c r="R6110" s="31">
        <v>-22</v>
      </c>
      <c r="S6110" s="28">
        <v>44408</v>
      </c>
    </row>
    <row r="6111" spans="1:19" x14ac:dyDescent="0.2">
      <c r="A6111" s="29">
        <v>45391</v>
      </c>
      <c r="B6111" s="1" t="s">
        <v>200</v>
      </c>
      <c r="C6111" s="27">
        <v>44405</v>
      </c>
      <c r="D6111" s="1">
        <v>52983</v>
      </c>
      <c r="J6111" s="1" t="s">
        <v>0</v>
      </c>
      <c r="K6111" s="1" t="s">
        <v>49</v>
      </c>
      <c r="L6111" s="1">
        <v>-0.25</v>
      </c>
      <c r="M6111" s="1">
        <v>88</v>
      </c>
      <c r="N6111" s="6"/>
      <c r="O6111" s="6">
        <v>22</v>
      </c>
      <c r="P6111" s="6">
        <v>-576064.53</v>
      </c>
      <c r="R6111" s="31">
        <v>-22</v>
      </c>
      <c r="S6111" s="28">
        <v>44408</v>
      </c>
    </row>
    <row r="6112" spans="1:19" x14ac:dyDescent="0.2">
      <c r="A6112" s="29">
        <v>45391</v>
      </c>
      <c r="B6112" s="1" t="s">
        <v>200</v>
      </c>
      <c r="C6112" s="27">
        <v>44405</v>
      </c>
      <c r="D6112" s="1">
        <v>52983</v>
      </c>
      <c r="J6112" s="1" t="s">
        <v>0</v>
      </c>
      <c r="K6112" s="1" t="s">
        <v>49</v>
      </c>
      <c r="L6112" s="1">
        <v>-0.25</v>
      </c>
      <c r="M6112" s="1">
        <v>88</v>
      </c>
      <c r="N6112" s="6"/>
      <c r="O6112" s="6">
        <v>22</v>
      </c>
      <c r="P6112" s="6">
        <v>-576210.53</v>
      </c>
      <c r="R6112" s="31">
        <v>-22</v>
      </c>
      <c r="S6112" s="28">
        <v>44408</v>
      </c>
    </row>
    <row r="6113" spans="1:19" x14ac:dyDescent="0.2">
      <c r="A6113" s="29">
        <v>45391</v>
      </c>
      <c r="B6113" s="1" t="s">
        <v>200</v>
      </c>
      <c r="C6113" s="27">
        <v>44405</v>
      </c>
      <c r="D6113" s="1">
        <v>52983</v>
      </c>
      <c r="J6113" s="1" t="s">
        <v>0</v>
      </c>
      <c r="K6113" s="1" t="s">
        <v>49</v>
      </c>
      <c r="L6113" s="1">
        <v>-1</v>
      </c>
      <c r="M6113" s="1">
        <v>12</v>
      </c>
      <c r="N6113" s="6"/>
      <c r="O6113" s="6">
        <v>12</v>
      </c>
      <c r="P6113" s="6">
        <v>-581346.53</v>
      </c>
      <c r="R6113" s="31">
        <v>-12</v>
      </c>
      <c r="S6113" s="28">
        <v>44408</v>
      </c>
    </row>
    <row r="6114" spans="1:19" x14ac:dyDescent="0.2">
      <c r="A6114" s="29">
        <v>45391</v>
      </c>
      <c r="B6114" s="1" t="s">
        <v>200</v>
      </c>
      <c r="C6114" s="27">
        <v>44405</v>
      </c>
      <c r="D6114" s="1">
        <v>52983</v>
      </c>
      <c r="J6114" s="1" t="s">
        <v>0</v>
      </c>
      <c r="K6114" s="1" t="s">
        <v>49</v>
      </c>
      <c r="L6114" s="1">
        <v>-1</v>
      </c>
      <c r="M6114" s="1">
        <v>8</v>
      </c>
      <c r="N6114" s="6"/>
      <c r="O6114" s="6">
        <v>8</v>
      </c>
      <c r="P6114" s="6">
        <v>-581334.53</v>
      </c>
      <c r="R6114" s="31">
        <v>-8</v>
      </c>
      <c r="S6114" s="28">
        <v>44408</v>
      </c>
    </row>
    <row r="6115" spans="1:19" x14ac:dyDescent="0.2">
      <c r="A6115" s="29">
        <v>45393</v>
      </c>
      <c r="B6115" s="1" t="s">
        <v>200</v>
      </c>
      <c r="C6115" s="27">
        <v>44405</v>
      </c>
      <c r="D6115" s="1">
        <v>52985</v>
      </c>
      <c r="J6115" s="1" t="s">
        <v>0</v>
      </c>
      <c r="K6115" s="1" t="s">
        <v>49</v>
      </c>
      <c r="L6115" s="1">
        <v>-1.25</v>
      </c>
      <c r="M6115" s="1">
        <v>88</v>
      </c>
      <c r="N6115" s="6"/>
      <c r="O6115" s="6">
        <v>110</v>
      </c>
      <c r="P6115" s="6">
        <v>-576430.53</v>
      </c>
      <c r="R6115" s="31">
        <v>-110</v>
      </c>
      <c r="S6115" s="28">
        <v>44408</v>
      </c>
    </row>
    <row r="6116" spans="1:19" x14ac:dyDescent="0.2">
      <c r="A6116" s="29">
        <v>45393</v>
      </c>
      <c r="B6116" s="1" t="s">
        <v>200</v>
      </c>
      <c r="C6116" s="27">
        <v>44405</v>
      </c>
      <c r="D6116" s="1">
        <v>52985</v>
      </c>
      <c r="J6116" s="1" t="s">
        <v>0</v>
      </c>
      <c r="K6116" s="1" t="s">
        <v>49</v>
      </c>
      <c r="L6116" s="1">
        <v>-0.75</v>
      </c>
      <c r="M6116" s="1">
        <v>88</v>
      </c>
      <c r="N6116" s="6"/>
      <c r="O6116" s="6">
        <v>66</v>
      </c>
      <c r="P6116" s="6">
        <v>-576496.53</v>
      </c>
      <c r="R6116" s="31">
        <v>-66</v>
      </c>
      <c r="S6116" s="28">
        <v>44408</v>
      </c>
    </row>
    <row r="6117" spans="1:19" x14ac:dyDescent="0.2">
      <c r="A6117" s="29">
        <v>45393</v>
      </c>
      <c r="B6117" s="1" t="s">
        <v>200</v>
      </c>
      <c r="C6117" s="27">
        <v>44405</v>
      </c>
      <c r="D6117" s="1">
        <v>52985</v>
      </c>
      <c r="J6117" s="1" t="s">
        <v>0</v>
      </c>
      <c r="K6117" s="1" t="s">
        <v>49</v>
      </c>
      <c r="L6117" s="1">
        <v>-0.5</v>
      </c>
      <c r="M6117" s="1">
        <v>88</v>
      </c>
      <c r="N6117" s="6"/>
      <c r="O6117" s="6">
        <v>44</v>
      </c>
      <c r="P6117" s="6">
        <v>-576540.53</v>
      </c>
      <c r="R6117" s="31">
        <v>-44</v>
      </c>
      <c r="S6117" s="28">
        <v>44408</v>
      </c>
    </row>
    <row r="6118" spans="1:19" x14ac:dyDescent="0.2">
      <c r="A6118" s="29">
        <v>45393</v>
      </c>
      <c r="B6118" s="1" t="s">
        <v>200</v>
      </c>
      <c r="C6118" s="27">
        <v>44405</v>
      </c>
      <c r="D6118" s="1">
        <v>52985</v>
      </c>
      <c r="J6118" s="1" t="s">
        <v>0</v>
      </c>
      <c r="K6118" s="1" t="s">
        <v>49</v>
      </c>
      <c r="L6118" s="1">
        <v>-0.5</v>
      </c>
      <c r="M6118" s="1">
        <v>88</v>
      </c>
      <c r="N6118" s="6"/>
      <c r="O6118" s="6">
        <v>44</v>
      </c>
      <c r="P6118" s="6">
        <v>-581550.53</v>
      </c>
      <c r="R6118" s="31">
        <v>-44</v>
      </c>
      <c r="S6118" s="28">
        <v>44408</v>
      </c>
    </row>
    <row r="6119" spans="1:19" x14ac:dyDescent="0.2">
      <c r="A6119" s="29">
        <v>45393</v>
      </c>
      <c r="B6119" s="1" t="s">
        <v>200</v>
      </c>
      <c r="C6119" s="27">
        <v>44405</v>
      </c>
      <c r="D6119" s="1">
        <v>52985</v>
      </c>
      <c r="J6119" s="1" t="s">
        <v>0</v>
      </c>
      <c r="K6119" s="1" t="s">
        <v>49</v>
      </c>
      <c r="L6119" s="1">
        <v>-1</v>
      </c>
      <c r="M6119" s="1">
        <v>28</v>
      </c>
      <c r="N6119" s="6"/>
      <c r="O6119" s="6">
        <v>28</v>
      </c>
      <c r="P6119" s="6">
        <v>-581506.53</v>
      </c>
      <c r="R6119" s="31">
        <v>-28</v>
      </c>
      <c r="S6119" s="28">
        <v>44408</v>
      </c>
    </row>
    <row r="6120" spans="1:19" x14ac:dyDescent="0.2">
      <c r="A6120" s="29">
        <v>45393</v>
      </c>
      <c r="B6120" s="1" t="s">
        <v>200</v>
      </c>
      <c r="C6120" s="27">
        <v>44405</v>
      </c>
      <c r="D6120" s="1">
        <v>52985</v>
      </c>
      <c r="J6120" s="1" t="s">
        <v>0</v>
      </c>
      <c r="K6120" s="1" t="s">
        <v>49</v>
      </c>
      <c r="L6120" s="1">
        <v>-0.25</v>
      </c>
      <c r="M6120" s="1">
        <v>88</v>
      </c>
      <c r="N6120" s="6"/>
      <c r="O6120" s="6">
        <v>22</v>
      </c>
      <c r="P6120" s="6">
        <v>-576562.53</v>
      </c>
      <c r="R6120" s="31">
        <v>-22</v>
      </c>
      <c r="S6120" s="28">
        <v>44408</v>
      </c>
    </row>
    <row r="6121" spans="1:19" x14ac:dyDescent="0.2">
      <c r="A6121" s="29">
        <v>45395</v>
      </c>
      <c r="B6121" s="1" t="s">
        <v>200</v>
      </c>
      <c r="C6121" s="27">
        <v>44405</v>
      </c>
      <c r="D6121" s="1">
        <v>52987</v>
      </c>
      <c r="J6121" s="1" t="s">
        <v>0</v>
      </c>
      <c r="K6121" s="1" t="s">
        <v>49</v>
      </c>
      <c r="L6121" s="1">
        <v>-1.5</v>
      </c>
      <c r="M6121" s="1">
        <v>110</v>
      </c>
      <c r="N6121" s="6"/>
      <c r="O6121" s="6">
        <v>165</v>
      </c>
      <c r="P6121" s="6">
        <v>-576882.53</v>
      </c>
      <c r="R6121" s="31">
        <v>-165</v>
      </c>
      <c r="S6121" s="28">
        <v>44408</v>
      </c>
    </row>
    <row r="6122" spans="1:19" x14ac:dyDescent="0.2">
      <c r="A6122" s="29">
        <v>45395</v>
      </c>
      <c r="B6122" s="1" t="s">
        <v>200</v>
      </c>
      <c r="C6122" s="27">
        <v>44405</v>
      </c>
      <c r="D6122" s="1">
        <v>52987</v>
      </c>
      <c r="J6122" s="1" t="s">
        <v>0</v>
      </c>
      <c r="K6122" s="1" t="s">
        <v>49</v>
      </c>
      <c r="L6122" s="1">
        <v>-1</v>
      </c>
      <c r="M6122" s="1">
        <v>155</v>
      </c>
      <c r="N6122" s="6"/>
      <c r="O6122" s="6">
        <v>155</v>
      </c>
      <c r="P6122" s="6">
        <v>-576717.53</v>
      </c>
      <c r="R6122" s="31">
        <v>-155</v>
      </c>
      <c r="S6122" s="28">
        <v>44408</v>
      </c>
    </row>
    <row r="6123" spans="1:19" x14ac:dyDescent="0.2">
      <c r="A6123" s="29">
        <v>45395</v>
      </c>
      <c r="B6123" s="1" t="s">
        <v>200</v>
      </c>
      <c r="C6123" s="27">
        <v>44405</v>
      </c>
      <c r="D6123" s="1">
        <v>52987</v>
      </c>
      <c r="J6123" s="1" t="s">
        <v>0</v>
      </c>
      <c r="K6123" s="1" t="s">
        <v>49</v>
      </c>
      <c r="L6123" s="1">
        <v>-1</v>
      </c>
      <c r="M6123" s="1">
        <v>155</v>
      </c>
      <c r="N6123" s="6"/>
      <c r="O6123" s="6">
        <v>155</v>
      </c>
      <c r="P6123" s="6">
        <v>-577055.53</v>
      </c>
      <c r="R6123" s="31">
        <v>-155</v>
      </c>
      <c r="S6123" s="28">
        <v>44408</v>
      </c>
    </row>
    <row r="6124" spans="1:19" x14ac:dyDescent="0.2">
      <c r="A6124" s="29">
        <v>45395</v>
      </c>
      <c r="B6124" s="1" t="s">
        <v>200</v>
      </c>
      <c r="C6124" s="27">
        <v>44405</v>
      </c>
      <c r="D6124" s="1">
        <v>52987</v>
      </c>
      <c r="J6124" s="1" t="s">
        <v>0</v>
      </c>
      <c r="K6124" s="1" t="s">
        <v>49</v>
      </c>
      <c r="L6124" s="1">
        <v>-1</v>
      </c>
      <c r="M6124" s="1">
        <v>155</v>
      </c>
      <c r="N6124" s="6"/>
      <c r="O6124" s="6">
        <v>155</v>
      </c>
      <c r="P6124" s="6">
        <v>-579428.53</v>
      </c>
      <c r="R6124" s="31">
        <v>-155</v>
      </c>
      <c r="S6124" s="28">
        <v>44408</v>
      </c>
    </row>
    <row r="6125" spans="1:19" x14ac:dyDescent="0.2">
      <c r="A6125" s="29">
        <v>45395</v>
      </c>
      <c r="B6125" s="1" t="s">
        <v>200</v>
      </c>
      <c r="C6125" s="27">
        <v>44405</v>
      </c>
      <c r="D6125" s="1">
        <v>52987</v>
      </c>
      <c r="J6125" s="1" t="s">
        <v>0</v>
      </c>
      <c r="K6125" s="1" t="s">
        <v>49</v>
      </c>
      <c r="L6125" s="1">
        <v>-1.25</v>
      </c>
      <c r="M6125" s="1">
        <v>110</v>
      </c>
      <c r="N6125" s="6"/>
      <c r="O6125" s="6">
        <v>137.5</v>
      </c>
      <c r="P6125" s="6">
        <v>-579136.03</v>
      </c>
      <c r="R6125" s="31">
        <v>-137.5</v>
      </c>
      <c r="S6125" s="28">
        <v>44408</v>
      </c>
    </row>
    <row r="6126" spans="1:19" x14ac:dyDescent="0.2">
      <c r="A6126" s="29">
        <v>45395</v>
      </c>
      <c r="B6126" s="1" t="s">
        <v>200</v>
      </c>
      <c r="C6126" s="27">
        <v>44405</v>
      </c>
      <c r="D6126" s="1">
        <v>52987</v>
      </c>
      <c r="J6126" s="1" t="s">
        <v>0</v>
      </c>
      <c r="K6126" s="1" t="s">
        <v>49</v>
      </c>
      <c r="L6126" s="1">
        <v>-1.25</v>
      </c>
      <c r="M6126" s="1">
        <v>110</v>
      </c>
      <c r="N6126" s="6"/>
      <c r="O6126" s="6">
        <v>137.5</v>
      </c>
      <c r="P6126" s="6">
        <v>-579273.53</v>
      </c>
      <c r="R6126" s="31">
        <v>-137.5</v>
      </c>
      <c r="S6126" s="28">
        <v>44408</v>
      </c>
    </row>
    <row r="6127" spans="1:19" x14ac:dyDescent="0.2">
      <c r="A6127" s="29">
        <v>45395</v>
      </c>
      <c r="B6127" s="1" t="s">
        <v>200</v>
      </c>
      <c r="C6127" s="27">
        <v>44405</v>
      </c>
      <c r="D6127" s="1">
        <v>52987</v>
      </c>
      <c r="J6127" s="1" t="s">
        <v>0</v>
      </c>
      <c r="K6127" s="1" t="s">
        <v>49</v>
      </c>
      <c r="L6127" s="1">
        <v>-0.5</v>
      </c>
      <c r="M6127" s="1">
        <v>110</v>
      </c>
      <c r="N6127" s="6"/>
      <c r="O6127" s="6">
        <v>55</v>
      </c>
      <c r="P6127" s="6">
        <v>-577110.53</v>
      </c>
      <c r="R6127" s="31">
        <v>-55</v>
      </c>
      <c r="S6127" s="28">
        <v>44408</v>
      </c>
    </row>
    <row r="6128" spans="1:19" x14ac:dyDescent="0.2">
      <c r="A6128" s="29">
        <v>45395</v>
      </c>
      <c r="B6128" s="1" t="s">
        <v>200</v>
      </c>
      <c r="C6128" s="27">
        <v>44405</v>
      </c>
      <c r="D6128" s="1">
        <v>52987</v>
      </c>
      <c r="J6128" s="1" t="s">
        <v>0</v>
      </c>
      <c r="K6128" s="1" t="s">
        <v>49</v>
      </c>
      <c r="L6128" s="1">
        <v>-1</v>
      </c>
      <c r="M6128" s="1">
        <v>18</v>
      </c>
      <c r="N6128" s="6"/>
      <c r="O6128" s="6">
        <v>18</v>
      </c>
      <c r="P6128" s="6">
        <v>-576900.53</v>
      </c>
      <c r="R6128" s="31">
        <v>-18</v>
      </c>
      <c r="S6128" s="28">
        <v>44408</v>
      </c>
    </row>
    <row r="6129" spans="1:19" x14ac:dyDescent="0.2">
      <c r="A6129" s="29">
        <v>45394</v>
      </c>
      <c r="B6129" s="1" t="s">
        <v>200</v>
      </c>
      <c r="C6129" s="27">
        <v>44406</v>
      </c>
      <c r="D6129" s="1">
        <v>52986</v>
      </c>
      <c r="J6129" s="1" t="s">
        <v>0</v>
      </c>
      <c r="K6129" s="1" t="s">
        <v>49</v>
      </c>
      <c r="L6129" s="1">
        <v>-4</v>
      </c>
      <c r="M6129" s="1">
        <v>248</v>
      </c>
      <c r="N6129" s="6"/>
      <c r="O6129" s="6">
        <v>992</v>
      </c>
      <c r="P6129" s="6">
        <v>-588668.53</v>
      </c>
      <c r="R6129" s="31">
        <v>-992</v>
      </c>
      <c r="S6129" s="28">
        <v>44408</v>
      </c>
    </row>
    <row r="6130" spans="1:19" x14ac:dyDescent="0.2">
      <c r="A6130" s="29">
        <v>45394</v>
      </c>
      <c r="B6130" s="1" t="s">
        <v>200</v>
      </c>
      <c r="C6130" s="27">
        <v>44406</v>
      </c>
      <c r="D6130" s="1">
        <v>52986</v>
      </c>
      <c r="J6130" s="1" t="s">
        <v>0</v>
      </c>
      <c r="K6130" s="1" t="s">
        <v>49</v>
      </c>
      <c r="L6130" s="1">
        <v>-1</v>
      </c>
      <c r="M6130" s="1">
        <v>838</v>
      </c>
      <c r="N6130" s="6"/>
      <c r="O6130" s="6">
        <v>838</v>
      </c>
      <c r="P6130" s="6">
        <v>-587676.53</v>
      </c>
      <c r="R6130" s="31">
        <v>-838</v>
      </c>
      <c r="S6130" s="28">
        <v>44408</v>
      </c>
    </row>
    <row r="6131" spans="1:19" x14ac:dyDescent="0.2">
      <c r="A6131" s="29">
        <v>45394</v>
      </c>
      <c r="B6131" s="1" t="s">
        <v>200</v>
      </c>
      <c r="C6131" s="27">
        <v>44406</v>
      </c>
      <c r="D6131" s="1">
        <v>52986</v>
      </c>
      <c r="J6131" s="1" t="s">
        <v>0</v>
      </c>
      <c r="K6131" s="1" t="s">
        <v>49</v>
      </c>
      <c r="L6131" s="1">
        <v>-7.25</v>
      </c>
      <c r="M6131" s="1">
        <v>88</v>
      </c>
      <c r="N6131" s="6"/>
      <c r="O6131" s="6">
        <v>638</v>
      </c>
      <c r="P6131" s="6">
        <v>-586360.53</v>
      </c>
      <c r="R6131" s="31">
        <v>-638</v>
      </c>
      <c r="S6131" s="28">
        <v>44408</v>
      </c>
    </row>
    <row r="6132" spans="1:19" x14ac:dyDescent="0.2">
      <c r="A6132" s="29">
        <v>45394</v>
      </c>
      <c r="B6132" s="1" t="s">
        <v>200</v>
      </c>
      <c r="C6132" s="27">
        <v>44406</v>
      </c>
      <c r="D6132" s="1">
        <v>52986</v>
      </c>
      <c r="J6132" s="1" t="s">
        <v>0</v>
      </c>
      <c r="K6132" s="1" t="s">
        <v>49</v>
      </c>
      <c r="L6132" s="1">
        <v>-6.25</v>
      </c>
      <c r="M6132" s="1">
        <v>88</v>
      </c>
      <c r="N6132" s="6"/>
      <c r="O6132" s="6">
        <v>550</v>
      </c>
      <c r="P6132" s="6">
        <v>-584970.53</v>
      </c>
      <c r="R6132" s="31">
        <v>-550</v>
      </c>
      <c r="S6132" s="28">
        <v>44408</v>
      </c>
    </row>
    <row r="6133" spans="1:19" x14ac:dyDescent="0.2">
      <c r="A6133" s="29">
        <v>45394</v>
      </c>
      <c r="B6133" s="1" t="s">
        <v>200</v>
      </c>
      <c r="C6133" s="27">
        <v>44406</v>
      </c>
      <c r="D6133" s="1">
        <v>52986</v>
      </c>
      <c r="J6133" s="1" t="s">
        <v>0</v>
      </c>
      <c r="K6133" s="1" t="s">
        <v>49</v>
      </c>
      <c r="L6133" s="1">
        <v>-5.75</v>
      </c>
      <c r="M6133" s="1">
        <v>88</v>
      </c>
      <c r="N6133" s="6"/>
      <c r="O6133" s="6">
        <v>506</v>
      </c>
      <c r="P6133" s="6">
        <v>-584296.53</v>
      </c>
      <c r="R6133" s="31">
        <v>-506</v>
      </c>
      <c r="S6133" s="28">
        <v>44408</v>
      </c>
    </row>
    <row r="6134" spans="1:19" x14ac:dyDescent="0.2">
      <c r="A6134" s="29">
        <v>45394</v>
      </c>
      <c r="B6134" s="1" t="s">
        <v>200</v>
      </c>
      <c r="C6134" s="27">
        <v>44406</v>
      </c>
      <c r="D6134" s="1">
        <v>52986</v>
      </c>
      <c r="J6134" s="1" t="s">
        <v>0</v>
      </c>
      <c r="K6134" s="1" t="s">
        <v>49</v>
      </c>
      <c r="L6134" s="1">
        <v>-4.5</v>
      </c>
      <c r="M6134" s="1">
        <v>88</v>
      </c>
      <c r="N6134" s="6"/>
      <c r="O6134" s="6">
        <v>396</v>
      </c>
      <c r="P6134" s="6">
        <v>-583666.53</v>
      </c>
      <c r="R6134" s="31">
        <v>-396</v>
      </c>
      <c r="S6134" s="28">
        <v>44408</v>
      </c>
    </row>
    <row r="6135" spans="1:19" x14ac:dyDescent="0.2">
      <c r="A6135" s="29">
        <v>45394</v>
      </c>
      <c r="B6135" s="1" t="s">
        <v>200</v>
      </c>
      <c r="C6135" s="27">
        <v>44406</v>
      </c>
      <c r="D6135" s="1">
        <v>52986</v>
      </c>
      <c r="J6135" s="1" t="s">
        <v>0</v>
      </c>
      <c r="K6135" s="1" t="s">
        <v>49</v>
      </c>
      <c r="L6135" s="1">
        <v>-3.25</v>
      </c>
      <c r="M6135" s="1">
        <v>88</v>
      </c>
      <c r="N6135" s="6"/>
      <c r="O6135" s="6">
        <v>286</v>
      </c>
      <c r="P6135" s="6">
        <v>-582202.53</v>
      </c>
      <c r="R6135" s="31">
        <v>-286</v>
      </c>
      <c r="S6135" s="28">
        <v>44408</v>
      </c>
    </row>
    <row r="6136" spans="1:19" x14ac:dyDescent="0.2">
      <c r="A6136" s="29">
        <v>45394</v>
      </c>
      <c r="B6136" s="1" t="s">
        <v>200</v>
      </c>
      <c r="C6136" s="27">
        <v>44406</v>
      </c>
      <c r="D6136" s="1">
        <v>52986</v>
      </c>
      <c r="J6136" s="1" t="s">
        <v>0</v>
      </c>
      <c r="K6136" s="1" t="s">
        <v>49</v>
      </c>
      <c r="L6136" s="1">
        <v>-1</v>
      </c>
      <c r="M6136" s="1">
        <v>248</v>
      </c>
      <c r="N6136" s="6"/>
      <c r="O6136" s="6">
        <v>248</v>
      </c>
      <c r="P6136" s="6">
        <v>-585218.53</v>
      </c>
      <c r="R6136" s="31">
        <v>-248</v>
      </c>
      <c r="S6136" s="28">
        <v>44408</v>
      </c>
    </row>
    <row r="6137" spans="1:19" x14ac:dyDescent="0.2">
      <c r="A6137" s="29">
        <v>45394</v>
      </c>
      <c r="B6137" s="1" t="s">
        <v>200</v>
      </c>
      <c r="C6137" s="27">
        <v>44406</v>
      </c>
      <c r="D6137" s="1">
        <v>52986</v>
      </c>
      <c r="J6137" s="1" t="s">
        <v>0</v>
      </c>
      <c r="K6137" s="1" t="s">
        <v>49</v>
      </c>
      <c r="L6137" s="1">
        <v>-1</v>
      </c>
      <c r="M6137" s="1">
        <v>248</v>
      </c>
      <c r="N6137" s="6"/>
      <c r="O6137" s="6">
        <v>248</v>
      </c>
      <c r="P6137" s="6">
        <v>-585554.53</v>
      </c>
      <c r="R6137" s="31">
        <v>-248</v>
      </c>
      <c r="S6137" s="28">
        <v>44408</v>
      </c>
    </row>
    <row r="6138" spans="1:19" x14ac:dyDescent="0.2">
      <c r="A6138" s="29">
        <v>45394</v>
      </c>
      <c r="B6138" s="1" t="s">
        <v>200</v>
      </c>
      <c r="C6138" s="27">
        <v>44406</v>
      </c>
      <c r="D6138" s="1">
        <v>52986</v>
      </c>
      <c r="J6138" s="1" t="s">
        <v>0</v>
      </c>
      <c r="K6138" s="1" t="s">
        <v>49</v>
      </c>
      <c r="L6138" s="1">
        <v>-2.75</v>
      </c>
      <c r="M6138" s="1">
        <v>88</v>
      </c>
      <c r="N6138" s="6"/>
      <c r="O6138" s="6">
        <v>242</v>
      </c>
      <c r="P6138" s="6">
        <v>-581792.53</v>
      </c>
      <c r="R6138" s="31">
        <v>-242</v>
      </c>
      <c r="S6138" s="28">
        <v>44408</v>
      </c>
    </row>
    <row r="6139" spans="1:19" x14ac:dyDescent="0.2">
      <c r="A6139" s="29">
        <v>45394</v>
      </c>
      <c r="B6139" s="1" t="s">
        <v>200</v>
      </c>
      <c r="C6139" s="27">
        <v>44406</v>
      </c>
      <c r="D6139" s="1">
        <v>52986</v>
      </c>
      <c r="J6139" s="1" t="s">
        <v>0</v>
      </c>
      <c r="K6139" s="1" t="s">
        <v>49</v>
      </c>
      <c r="L6139" s="1">
        <v>-2.75</v>
      </c>
      <c r="M6139" s="1">
        <v>88</v>
      </c>
      <c r="N6139" s="6"/>
      <c r="O6139" s="6">
        <v>242</v>
      </c>
      <c r="P6139" s="6">
        <v>-586726.53</v>
      </c>
      <c r="R6139" s="31">
        <v>-242</v>
      </c>
      <c r="S6139" s="28">
        <v>44408</v>
      </c>
    </row>
    <row r="6140" spans="1:19" x14ac:dyDescent="0.2">
      <c r="A6140" s="29">
        <v>45394</v>
      </c>
      <c r="B6140" s="1" t="s">
        <v>200</v>
      </c>
      <c r="C6140" s="27">
        <v>44406</v>
      </c>
      <c r="D6140" s="1">
        <v>52986</v>
      </c>
      <c r="J6140" s="1" t="s">
        <v>0</v>
      </c>
      <c r="K6140" s="1" t="s">
        <v>49</v>
      </c>
      <c r="L6140" s="1">
        <v>-2.5</v>
      </c>
      <c r="M6140" s="1">
        <v>88</v>
      </c>
      <c r="N6140" s="6"/>
      <c r="O6140" s="6">
        <v>220</v>
      </c>
      <c r="P6140" s="6">
        <v>-583146.53</v>
      </c>
      <c r="R6140" s="31">
        <v>-220</v>
      </c>
      <c r="S6140" s="28">
        <v>44408</v>
      </c>
    </row>
    <row r="6141" spans="1:19" x14ac:dyDescent="0.2">
      <c r="A6141" s="29">
        <v>45394</v>
      </c>
      <c r="B6141" s="1" t="s">
        <v>200</v>
      </c>
      <c r="C6141" s="27">
        <v>44406</v>
      </c>
      <c r="D6141" s="1">
        <v>52986</v>
      </c>
      <c r="J6141" s="1" t="s">
        <v>0</v>
      </c>
      <c r="K6141" s="1" t="s">
        <v>49</v>
      </c>
      <c r="L6141" s="1">
        <v>-2</v>
      </c>
      <c r="M6141" s="1">
        <v>88</v>
      </c>
      <c r="N6141" s="6"/>
      <c r="O6141" s="6">
        <v>176</v>
      </c>
      <c r="P6141" s="6">
        <v>-582802.53</v>
      </c>
      <c r="R6141" s="31">
        <v>-176</v>
      </c>
      <c r="S6141" s="28">
        <v>44408</v>
      </c>
    </row>
    <row r="6142" spans="1:19" x14ac:dyDescent="0.2">
      <c r="A6142" s="29">
        <v>45394</v>
      </c>
      <c r="B6142" s="1" t="s">
        <v>200</v>
      </c>
      <c r="C6142" s="27">
        <v>44406</v>
      </c>
      <c r="D6142" s="1">
        <v>52986</v>
      </c>
      <c r="J6142" s="1" t="s">
        <v>0</v>
      </c>
      <c r="K6142" s="1" t="s">
        <v>49</v>
      </c>
      <c r="L6142" s="1">
        <v>-12</v>
      </c>
      <c r="M6142" s="1">
        <v>12</v>
      </c>
      <c r="N6142" s="6"/>
      <c r="O6142" s="6">
        <v>144</v>
      </c>
      <c r="P6142" s="6">
        <v>-588812.53</v>
      </c>
      <c r="R6142" s="31">
        <v>-144</v>
      </c>
      <c r="S6142" s="28">
        <v>44408</v>
      </c>
    </row>
    <row r="6143" spans="1:19" x14ac:dyDescent="0.2">
      <c r="A6143" s="29">
        <v>45394</v>
      </c>
      <c r="B6143" s="1" t="s">
        <v>200</v>
      </c>
      <c r="C6143" s="27">
        <v>44406</v>
      </c>
      <c r="D6143" s="1">
        <v>52986</v>
      </c>
      <c r="J6143" s="1" t="s">
        <v>0</v>
      </c>
      <c r="K6143" s="1" t="s">
        <v>49</v>
      </c>
      <c r="L6143" s="1">
        <v>-1</v>
      </c>
      <c r="M6143" s="1">
        <v>124</v>
      </c>
      <c r="N6143" s="6"/>
      <c r="O6143" s="6">
        <v>124</v>
      </c>
      <c r="P6143" s="6">
        <v>-581916.53</v>
      </c>
      <c r="R6143" s="31">
        <v>-124</v>
      </c>
      <c r="S6143" s="28">
        <v>44408</v>
      </c>
    </row>
    <row r="6144" spans="1:19" x14ac:dyDescent="0.2">
      <c r="A6144" s="29">
        <v>45394</v>
      </c>
      <c r="B6144" s="1" t="s">
        <v>200</v>
      </c>
      <c r="C6144" s="27">
        <v>44406</v>
      </c>
      <c r="D6144" s="1">
        <v>52986</v>
      </c>
      <c r="J6144" s="1" t="s">
        <v>0</v>
      </c>
      <c r="K6144" s="1" t="s">
        <v>49</v>
      </c>
      <c r="L6144" s="1">
        <v>-1</v>
      </c>
      <c r="M6144" s="1">
        <v>124</v>
      </c>
      <c r="N6144" s="6"/>
      <c r="O6144" s="6">
        <v>124</v>
      </c>
      <c r="P6144" s="6">
        <v>-582436.53</v>
      </c>
      <c r="R6144" s="31">
        <v>-124</v>
      </c>
      <c r="S6144" s="28">
        <v>44408</v>
      </c>
    </row>
    <row r="6145" spans="1:19" x14ac:dyDescent="0.2">
      <c r="A6145" s="29">
        <v>45394</v>
      </c>
      <c r="B6145" s="1" t="s">
        <v>200</v>
      </c>
      <c r="C6145" s="27">
        <v>44406</v>
      </c>
      <c r="D6145" s="1">
        <v>52986</v>
      </c>
      <c r="J6145" s="1" t="s">
        <v>0</v>
      </c>
      <c r="K6145" s="1" t="s">
        <v>49</v>
      </c>
      <c r="L6145" s="1">
        <v>-1</v>
      </c>
      <c r="M6145" s="1">
        <v>124</v>
      </c>
      <c r="N6145" s="6"/>
      <c r="O6145" s="6">
        <v>124</v>
      </c>
      <c r="P6145" s="6">
        <v>-582626.53</v>
      </c>
      <c r="R6145" s="31">
        <v>-124</v>
      </c>
      <c r="S6145" s="28">
        <v>44408</v>
      </c>
    </row>
    <row r="6146" spans="1:19" x14ac:dyDescent="0.2">
      <c r="A6146" s="29">
        <v>45394</v>
      </c>
      <c r="B6146" s="1" t="s">
        <v>200</v>
      </c>
      <c r="C6146" s="27">
        <v>44406</v>
      </c>
      <c r="D6146" s="1">
        <v>52986</v>
      </c>
      <c r="J6146" s="1" t="s">
        <v>0</v>
      </c>
      <c r="K6146" s="1" t="s">
        <v>49</v>
      </c>
      <c r="L6146" s="1">
        <v>-1</v>
      </c>
      <c r="M6146" s="1">
        <v>124</v>
      </c>
      <c r="N6146" s="6"/>
      <c r="O6146" s="6">
        <v>124</v>
      </c>
      <c r="P6146" s="6">
        <v>-582926.53</v>
      </c>
      <c r="R6146" s="31">
        <v>-124</v>
      </c>
      <c r="S6146" s="28">
        <v>44408</v>
      </c>
    </row>
    <row r="6147" spans="1:19" x14ac:dyDescent="0.2">
      <c r="A6147" s="29">
        <v>45394</v>
      </c>
      <c r="B6147" s="1" t="s">
        <v>200</v>
      </c>
      <c r="C6147" s="27">
        <v>44406</v>
      </c>
      <c r="D6147" s="1">
        <v>52986</v>
      </c>
      <c r="J6147" s="1" t="s">
        <v>0</v>
      </c>
      <c r="K6147" s="1" t="s">
        <v>49</v>
      </c>
      <c r="L6147" s="1">
        <v>-1</v>
      </c>
      <c r="M6147" s="1">
        <v>124</v>
      </c>
      <c r="N6147" s="6"/>
      <c r="O6147" s="6">
        <v>124</v>
      </c>
      <c r="P6147" s="6">
        <v>-583270.53</v>
      </c>
      <c r="R6147" s="31">
        <v>-124</v>
      </c>
      <c r="S6147" s="28">
        <v>44408</v>
      </c>
    </row>
    <row r="6148" spans="1:19" x14ac:dyDescent="0.2">
      <c r="A6148" s="29">
        <v>45394</v>
      </c>
      <c r="B6148" s="1" t="s">
        <v>200</v>
      </c>
      <c r="C6148" s="27">
        <v>44406</v>
      </c>
      <c r="D6148" s="1">
        <v>52986</v>
      </c>
      <c r="J6148" s="1" t="s">
        <v>0</v>
      </c>
      <c r="K6148" s="1" t="s">
        <v>49</v>
      </c>
      <c r="L6148" s="1">
        <v>-1</v>
      </c>
      <c r="M6148" s="1">
        <v>124</v>
      </c>
      <c r="N6148" s="6"/>
      <c r="O6148" s="6">
        <v>124</v>
      </c>
      <c r="P6148" s="6">
        <v>-583790.53</v>
      </c>
      <c r="R6148" s="31">
        <v>-124</v>
      </c>
      <c r="S6148" s="28">
        <v>44408</v>
      </c>
    </row>
    <row r="6149" spans="1:19" x14ac:dyDescent="0.2">
      <c r="A6149" s="29">
        <v>45394</v>
      </c>
      <c r="B6149" s="1" t="s">
        <v>200</v>
      </c>
      <c r="C6149" s="27">
        <v>44406</v>
      </c>
      <c r="D6149" s="1">
        <v>52986</v>
      </c>
      <c r="J6149" s="1" t="s">
        <v>0</v>
      </c>
      <c r="K6149" s="1" t="s">
        <v>49</v>
      </c>
      <c r="L6149" s="1">
        <v>-1</v>
      </c>
      <c r="M6149" s="1">
        <v>124</v>
      </c>
      <c r="N6149" s="6"/>
      <c r="O6149" s="6">
        <v>124</v>
      </c>
      <c r="P6149" s="6">
        <v>-584420.53</v>
      </c>
      <c r="R6149" s="31">
        <v>-124</v>
      </c>
      <c r="S6149" s="28">
        <v>44408</v>
      </c>
    </row>
    <row r="6150" spans="1:19" x14ac:dyDescent="0.2">
      <c r="A6150" s="29">
        <v>45394</v>
      </c>
      <c r="B6150" s="1" t="s">
        <v>200</v>
      </c>
      <c r="C6150" s="27">
        <v>44406</v>
      </c>
      <c r="D6150" s="1">
        <v>52986</v>
      </c>
      <c r="J6150" s="1" t="s">
        <v>0</v>
      </c>
      <c r="K6150" s="1" t="s">
        <v>49</v>
      </c>
      <c r="L6150" s="1">
        <v>-1</v>
      </c>
      <c r="M6150" s="1">
        <v>124</v>
      </c>
      <c r="N6150" s="6"/>
      <c r="O6150" s="6">
        <v>124</v>
      </c>
      <c r="P6150" s="6">
        <v>-585722.53</v>
      </c>
      <c r="R6150" s="31">
        <v>-124</v>
      </c>
      <c r="S6150" s="28">
        <v>44408</v>
      </c>
    </row>
    <row r="6151" spans="1:19" x14ac:dyDescent="0.2">
      <c r="A6151" s="29">
        <v>45394</v>
      </c>
      <c r="B6151" s="1" t="s">
        <v>200</v>
      </c>
      <c r="C6151" s="27">
        <v>44406</v>
      </c>
      <c r="D6151" s="1">
        <v>52986</v>
      </c>
      <c r="J6151" s="1" t="s">
        <v>0</v>
      </c>
      <c r="K6151" s="1" t="s">
        <v>49</v>
      </c>
      <c r="L6151" s="1">
        <v>-1</v>
      </c>
      <c r="M6151" s="1">
        <v>124</v>
      </c>
      <c r="N6151" s="6"/>
      <c r="O6151" s="6">
        <v>124</v>
      </c>
      <c r="P6151" s="6">
        <v>-586484.53</v>
      </c>
      <c r="R6151" s="31">
        <v>-124</v>
      </c>
      <c r="S6151" s="28">
        <v>44408</v>
      </c>
    </row>
    <row r="6152" spans="1:19" x14ac:dyDescent="0.2">
      <c r="A6152" s="29">
        <v>45394</v>
      </c>
      <c r="B6152" s="1" t="s">
        <v>200</v>
      </c>
      <c r="C6152" s="27">
        <v>44406</v>
      </c>
      <c r="D6152" s="1">
        <v>52986</v>
      </c>
      <c r="J6152" s="1" t="s">
        <v>0</v>
      </c>
      <c r="K6152" s="1" t="s">
        <v>49</v>
      </c>
      <c r="L6152" s="1">
        <v>-7</v>
      </c>
      <c r="M6152" s="1">
        <v>16</v>
      </c>
      <c r="N6152" s="6"/>
      <c r="O6152" s="6">
        <v>112</v>
      </c>
      <c r="P6152" s="6">
        <v>-586838.53</v>
      </c>
      <c r="R6152" s="31">
        <v>-112</v>
      </c>
      <c r="S6152" s="28">
        <v>44408</v>
      </c>
    </row>
    <row r="6153" spans="1:19" x14ac:dyDescent="0.2">
      <c r="A6153" s="29">
        <v>45394</v>
      </c>
      <c r="B6153" s="1" t="s">
        <v>200</v>
      </c>
      <c r="C6153" s="27">
        <v>44406</v>
      </c>
      <c r="D6153" s="1">
        <v>52986</v>
      </c>
      <c r="J6153" s="1" t="s">
        <v>0</v>
      </c>
      <c r="K6153" s="1" t="s">
        <v>49</v>
      </c>
      <c r="L6153" s="1">
        <v>-1.25</v>
      </c>
      <c r="M6153" s="1">
        <v>88</v>
      </c>
      <c r="N6153" s="6"/>
      <c r="O6153" s="6">
        <v>110</v>
      </c>
      <c r="P6153" s="6">
        <v>-582312.53</v>
      </c>
      <c r="R6153" s="31">
        <v>-110</v>
      </c>
      <c r="S6153" s="28">
        <v>44408</v>
      </c>
    </row>
    <row r="6154" spans="1:19" x14ac:dyDescent="0.2">
      <c r="A6154" s="29">
        <v>45394</v>
      </c>
      <c r="B6154" s="1" t="s">
        <v>200</v>
      </c>
      <c r="C6154" s="27">
        <v>44406</v>
      </c>
      <c r="D6154" s="1">
        <v>52986</v>
      </c>
      <c r="J6154" s="1" t="s">
        <v>0</v>
      </c>
      <c r="K6154" s="1" t="s">
        <v>49</v>
      </c>
      <c r="L6154" s="1">
        <v>-0.5</v>
      </c>
      <c r="M6154" s="1">
        <v>176</v>
      </c>
      <c r="N6154" s="6"/>
      <c r="O6154" s="6">
        <v>88</v>
      </c>
      <c r="P6154" s="6">
        <v>-585306.53</v>
      </c>
      <c r="R6154" s="31">
        <v>-88</v>
      </c>
      <c r="S6154" s="28">
        <v>44408</v>
      </c>
    </row>
    <row r="6155" spans="1:19" x14ac:dyDescent="0.2">
      <c r="A6155" s="29">
        <v>45394</v>
      </c>
      <c r="B6155" s="1" t="s">
        <v>200</v>
      </c>
      <c r="C6155" s="27">
        <v>44406</v>
      </c>
      <c r="D6155" s="1">
        <v>52986</v>
      </c>
      <c r="J6155" s="1" t="s">
        <v>0</v>
      </c>
      <c r="K6155" s="1" t="s">
        <v>49</v>
      </c>
      <c r="L6155" s="1">
        <v>-0.75</v>
      </c>
      <c r="M6155" s="1">
        <v>88</v>
      </c>
      <c r="N6155" s="6"/>
      <c r="O6155" s="6">
        <v>66</v>
      </c>
      <c r="P6155" s="6">
        <v>-582502.53</v>
      </c>
      <c r="R6155" s="31">
        <v>-66</v>
      </c>
      <c r="S6155" s="28">
        <v>44408</v>
      </c>
    </row>
    <row r="6156" spans="1:19" x14ac:dyDescent="0.2">
      <c r="A6156" s="29">
        <v>45394</v>
      </c>
      <c r="B6156" s="1" t="s">
        <v>200</v>
      </c>
      <c r="C6156" s="27">
        <v>44406</v>
      </c>
      <c r="D6156" s="1">
        <v>52986</v>
      </c>
      <c r="J6156" s="1" t="s">
        <v>0</v>
      </c>
      <c r="K6156" s="1" t="s">
        <v>49</v>
      </c>
      <c r="L6156" s="1">
        <v>-2</v>
      </c>
      <c r="M6156" s="1">
        <v>28</v>
      </c>
      <c r="N6156" s="6"/>
      <c r="O6156" s="6">
        <v>56</v>
      </c>
      <c r="P6156" s="6">
        <v>-588938.53</v>
      </c>
      <c r="R6156" s="31">
        <v>-56</v>
      </c>
      <c r="S6156" s="28">
        <v>44408</v>
      </c>
    </row>
    <row r="6157" spans="1:19" x14ac:dyDescent="0.2">
      <c r="A6157" s="29">
        <v>45394</v>
      </c>
      <c r="B6157" s="1" t="s">
        <v>200</v>
      </c>
      <c r="C6157" s="27">
        <v>44406</v>
      </c>
      <c r="D6157" s="1">
        <v>52986</v>
      </c>
      <c r="J6157" s="1" t="s">
        <v>0</v>
      </c>
      <c r="K6157" s="1" t="s">
        <v>49</v>
      </c>
      <c r="L6157" s="1">
        <v>-3</v>
      </c>
      <c r="M6157" s="1">
        <v>18</v>
      </c>
      <c r="N6157" s="6"/>
      <c r="O6157" s="6">
        <v>54</v>
      </c>
      <c r="P6157" s="6">
        <v>-588866.53</v>
      </c>
      <c r="R6157" s="31">
        <v>-54</v>
      </c>
      <c r="S6157" s="28">
        <v>44408</v>
      </c>
    </row>
    <row r="6158" spans="1:19" x14ac:dyDescent="0.2">
      <c r="A6158" s="29">
        <v>45394</v>
      </c>
      <c r="B6158" s="1" t="s">
        <v>200</v>
      </c>
      <c r="C6158" s="27">
        <v>44406</v>
      </c>
      <c r="D6158" s="1">
        <v>52986</v>
      </c>
      <c r="J6158" s="1" t="s">
        <v>0</v>
      </c>
      <c r="K6158" s="1" t="s">
        <v>49</v>
      </c>
      <c r="L6158" s="1">
        <v>-0.25</v>
      </c>
      <c r="M6158" s="1">
        <v>176</v>
      </c>
      <c r="N6158" s="6"/>
      <c r="O6158" s="6">
        <v>44</v>
      </c>
      <c r="P6158" s="6">
        <v>-585598.53</v>
      </c>
      <c r="R6158" s="31">
        <v>-44</v>
      </c>
      <c r="S6158" s="28">
        <v>44408</v>
      </c>
    </row>
    <row r="6159" spans="1:19" x14ac:dyDescent="0.2">
      <c r="A6159" s="29">
        <v>45394</v>
      </c>
      <c r="B6159" s="1" t="s">
        <v>200</v>
      </c>
      <c r="C6159" s="27">
        <v>44406</v>
      </c>
      <c r="D6159" s="1">
        <v>52986</v>
      </c>
      <c r="J6159" s="1" t="s">
        <v>0</v>
      </c>
      <c r="K6159" s="1" t="s">
        <v>49</v>
      </c>
      <c r="L6159" s="1">
        <v>-2</v>
      </c>
      <c r="M6159" s="1">
        <v>8</v>
      </c>
      <c r="N6159" s="6"/>
      <c r="O6159" s="6">
        <v>16</v>
      </c>
      <c r="P6159" s="6">
        <v>-588882.53</v>
      </c>
      <c r="R6159" s="31">
        <v>-16</v>
      </c>
      <c r="S6159" s="28">
        <v>44408</v>
      </c>
    </row>
    <row r="6160" spans="1:19" x14ac:dyDescent="0.2">
      <c r="A6160" s="29">
        <v>45396</v>
      </c>
      <c r="B6160" s="1" t="s">
        <v>200</v>
      </c>
      <c r="C6160" s="27">
        <v>44407</v>
      </c>
      <c r="D6160" s="1">
        <v>52988</v>
      </c>
      <c r="J6160" s="1" t="s">
        <v>0</v>
      </c>
      <c r="K6160" s="1" t="s">
        <v>49</v>
      </c>
      <c r="L6160" s="1">
        <v>-5.5</v>
      </c>
      <c r="M6160" s="1">
        <v>99</v>
      </c>
      <c r="N6160" s="6"/>
      <c r="O6160" s="6">
        <v>544.5</v>
      </c>
      <c r="P6160" s="6">
        <v>-590754.28</v>
      </c>
      <c r="R6160" s="31">
        <v>-544.5</v>
      </c>
      <c r="S6160" s="28">
        <v>44408</v>
      </c>
    </row>
    <row r="6161" spans="1:19" x14ac:dyDescent="0.2">
      <c r="A6161" s="29">
        <v>45396</v>
      </c>
      <c r="B6161" s="1" t="s">
        <v>200</v>
      </c>
      <c r="C6161" s="27">
        <v>44407</v>
      </c>
      <c r="D6161" s="1">
        <v>52988</v>
      </c>
      <c r="J6161" s="1" t="s">
        <v>0</v>
      </c>
      <c r="K6161" s="1" t="s">
        <v>49</v>
      </c>
      <c r="L6161" s="1">
        <v>-6</v>
      </c>
      <c r="M6161" s="1">
        <v>49.5</v>
      </c>
      <c r="N6161" s="6"/>
      <c r="O6161" s="6">
        <v>297</v>
      </c>
      <c r="P6161" s="6">
        <v>-589642.78</v>
      </c>
      <c r="R6161" s="31">
        <v>-297</v>
      </c>
      <c r="S6161" s="28">
        <v>44408</v>
      </c>
    </row>
    <row r="6162" spans="1:19" x14ac:dyDescent="0.2">
      <c r="A6162" s="29">
        <v>45396</v>
      </c>
      <c r="B6162" s="1" t="s">
        <v>200</v>
      </c>
      <c r="C6162" s="27">
        <v>44407</v>
      </c>
      <c r="D6162" s="1">
        <v>52988</v>
      </c>
      <c r="J6162" s="1" t="s">
        <v>0</v>
      </c>
      <c r="K6162" s="1" t="s">
        <v>49</v>
      </c>
      <c r="L6162" s="1">
        <v>-1.5</v>
      </c>
      <c r="M6162" s="1">
        <v>99</v>
      </c>
      <c r="N6162" s="6"/>
      <c r="O6162" s="6">
        <v>148.5</v>
      </c>
      <c r="P6162" s="6">
        <v>-590070.28</v>
      </c>
      <c r="R6162" s="31">
        <v>-148.5</v>
      </c>
      <c r="S6162" s="28">
        <v>44408</v>
      </c>
    </row>
    <row r="6163" spans="1:19" x14ac:dyDescent="0.2">
      <c r="A6163" s="29">
        <v>45396</v>
      </c>
      <c r="B6163" s="1" t="s">
        <v>200</v>
      </c>
      <c r="C6163" s="27">
        <v>44407</v>
      </c>
      <c r="D6163" s="1">
        <v>52988</v>
      </c>
      <c r="J6163" s="1" t="s">
        <v>0</v>
      </c>
      <c r="K6163" s="1" t="s">
        <v>49</v>
      </c>
      <c r="L6163" s="1">
        <v>-1</v>
      </c>
      <c r="M6163" s="1">
        <v>139.5</v>
      </c>
      <c r="N6163" s="6"/>
      <c r="O6163" s="6">
        <v>139.5</v>
      </c>
      <c r="P6163" s="6">
        <v>-589201.78</v>
      </c>
      <c r="R6163" s="31">
        <v>-139.5</v>
      </c>
      <c r="S6163" s="28">
        <v>44408</v>
      </c>
    </row>
    <row r="6164" spans="1:19" x14ac:dyDescent="0.2">
      <c r="A6164" s="29">
        <v>45396</v>
      </c>
      <c r="B6164" s="1" t="s">
        <v>200</v>
      </c>
      <c r="C6164" s="27">
        <v>44407</v>
      </c>
      <c r="D6164" s="1">
        <v>52988</v>
      </c>
      <c r="J6164" s="1" t="s">
        <v>0</v>
      </c>
      <c r="K6164" s="1" t="s">
        <v>49</v>
      </c>
      <c r="L6164" s="1">
        <v>-1</v>
      </c>
      <c r="M6164" s="1">
        <v>139.5</v>
      </c>
      <c r="N6164" s="6"/>
      <c r="O6164" s="6">
        <v>139.5</v>
      </c>
      <c r="P6164" s="6">
        <v>-589782.28</v>
      </c>
      <c r="R6164" s="31">
        <v>-139.5</v>
      </c>
      <c r="S6164" s="28">
        <v>44408</v>
      </c>
    </row>
    <row r="6165" spans="1:19" x14ac:dyDescent="0.2">
      <c r="A6165" s="29">
        <v>45396</v>
      </c>
      <c r="B6165" s="1" t="s">
        <v>200</v>
      </c>
      <c r="C6165" s="27">
        <v>44407</v>
      </c>
      <c r="D6165" s="1">
        <v>52988</v>
      </c>
      <c r="J6165" s="1" t="s">
        <v>0</v>
      </c>
      <c r="K6165" s="1" t="s">
        <v>49</v>
      </c>
      <c r="L6165" s="1">
        <v>-1</v>
      </c>
      <c r="M6165" s="1">
        <v>139.5</v>
      </c>
      <c r="N6165" s="6"/>
      <c r="O6165" s="6">
        <v>139.5</v>
      </c>
      <c r="P6165" s="6">
        <v>-589921.78</v>
      </c>
      <c r="R6165" s="31">
        <v>-139.5</v>
      </c>
      <c r="S6165" s="28">
        <v>44408</v>
      </c>
    </row>
    <row r="6166" spans="1:19" x14ac:dyDescent="0.2">
      <c r="A6166" s="29">
        <v>45396</v>
      </c>
      <c r="B6166" s="1" t="s">
        <v>200</v>
      </c>
      <c r="C6166" s="27">
        <v>44407</v>
      </c>
      <c r="D6166" s="1">
        <v>52988</v>
      </c>
      <c r="J6166" s="1" t="s">
        <v>0</v>
      </c>
      <c r="K6166" s="1" t="s">
        <v>49</v>
      </c>
      <c r="L6166" s="1">
        <v>-1</v>
      </c>
      <c r="M6166" s="1">
        <v>139.5</v>
      </c>
      <c r="N6166" s="6"/>
      <c r="O6166" s="6">
        <v>139.5</v>
      </c>
      <c r="P6166" s="6">
        <v>-590209.78</v>
      </c>
      <c r="R6166" s="31">
        <v>-139.5</v>
      </c>
      <c r="S6166" s="28">
        <v>44408</v>
      </c>
    </row>
    <row r="6167" spans="1:19" x14ac:dyDescent="0.2">
      <c r="A6167" s="29">
        <v>45396</v>
      </c>
      <c r="B6167" s="1" t="s">
        <v>200</v>
      </c>
      <c r="C6167" s="27">
        <v>44407</v>
      </c>
      <c r="D6167" s="1">
        <v>52988</v>
      </c>
      <c r="J6167" s="1" t="s">
        <v>0</v>
      </c>
      <c r="K6167" s="1" t="s">
        <v>49</v>
      </c>
      <c r="L6167" s="1">
        <v>-1.25</v>
      </c>
      <c r="M6167" s="1">
        <v>99</v>
      </c>
      <c r="N6167" s="6"/>
      <c r="O6167" s="6">
        <v>123.75</v>
      </c>
      <c r="P6167" s="6">
        <v>-589062.28</v>
      </c>
      <c r="R6167" s="31">
        <v>-123.75</v>
      </c>
      <c r="S6167" s="28">
        <v>44408</v>
      </c>
    </row>
    <row r="6168" spans="1:19" x14ac:dyDescent="0.2">
      <c r="A6168" s="29">
        <v>45396</v>
      </c>
      <c r="B6168" s="1" t="s">
        <v>200</v>
      </c>
      <c r="C6168" s="27">
        <v>44407</v>
      </c>
      <c r="D6168" s="1">
        <v>52988</v>
      </c>
      <c r="J6168" s="1" t="s">
        <v>0</v>
      </c>
      <c r="K6168" s="1" t="s">
        <v>49</v>
      </c>
      <c r="L6168" s="1">
        <v>-0.75</v>
      </c>
      <c r="M6168" s="1">
        <v>99</v>
      </c>
      <c r="N6168" s="6"/>
      <c r="O6168" s="6">
        <v>74.25</v>
      </c>
      <c r="P6168" s="6">
        <v>-589276.03</v>
      </c>
      <c r="R6168" s="31">
        <v>-74.25</v>
      </c>
      <c r="S6168" s="28">
        <v>44408</v>
      </c>
    </row>
    <row r="6169" spans="1:19" x14ac:dyDescent="0.2">
      <c r="A6169" s="29">
        <v>45396</v>
      </c>
      <c r="B6169" s="1" t="s">
        <v>200</v>
      </c>
      <c r="C6169" s="27">
        <v>44407</v>
      </c>
      <c r="D6169" s="1">
        <v>52988</v>
      </c>
      <c r="J6169" s="1" t="s">
        <v>0</v>
      </c>
      <c r="K6169" s="1" t="s">
        <v>49</v>
      </c>
      <c r="L6169" s="1">
        <v>-1</v>
      </c>
      <c r="M6169" s="1">
        <v>69.75</v>
      </c>
      <c r="N6169" s="6"/>
      <c r="O6169" s="6">
        <v>69.75</v>
      </c>
      <c r="P6169" s="6">
        <v>-589345.78</v>
      </c>
      <c r="R6169" s="31">
        <v>-69.75</v>
      </c>
      <c r="S6169" s="28">
        <v>44408</v>
      </c>
    </row>
    <row r="6170" spans="1:19" x14ac:dyDescent="0.2">
      <c r="A6170" s="29">
        <v>45396</v>
      </c>
      <c r="B6170" s="1" t="s">
        <v>200</v>
      </c>
      <c r="C6170" s="27">
        <v>44407</v>
      </c>
      <c r="D6170" s="1">
        <v>52988</v>
      </c>
      <c r="J6170" s="1" t="s">
        <v>0</v>
      </c>
      <c r="K6170" s="1" t="s">
        <v>49</v>
      </c>
      <c r="L6170" s="1">
        <v>-0.5</v>
      </c>
      <c r="M6170" s="1">
        <v>99</v>
      </c>
      <c r="N6170" s="6"/>
      <c r="O6170" s="6">
        <v>49.5</v>
      </c>
      <c r="P6170" s="6">
        <v>-590803.78</v>
      </c>
      <c r="R6170" s="31">
        <v>-49.5</v>
      </c>
      <c r="S6170" s="28">
        <v>44408</v>
      </c>
    </row>
    <row r="6171" spans="1:19" x14ac:dyDescent="0.2">
      <c r="A6171" s="29">
        <v>45590</v>
      </c>
      <c r="B6171" s="1" t="s">
        <v>178</v>
      </c>
      <c r="C6171" s="27">
        <v>44407</v>
      </c>
      <c r="J6171" s="1" t="s">
        <v>0</v>
      </c>
      <c r="K6171" s="1" t="s">
        <v>48</v>
      </c>
      <c r="N6171" s="6"/>
      <c r="O6171" s="6">
        <v>187.8</v>
      </c>
      <c r="P6171" s="6">
        <v>-590991.57999999996</v>
      </c>
      <c r="R6171" s="31">
        <v>-187.8</v>
      </c>
      <c r="S6171" s="28">
        <v>44408</v>
      </c>
    </row>
    <row r="6172" spans="1:19" x14ac:dyDescent="0.2">
      <c r="A6172" s="29">
        <v>45307</v>
      </c>
      <c r="B6172" s="1" t="s">
        <v>200</v>
      </c>
      <c r="C6172" s="27">
        <v>44408</v>
      </c>
      <c r="D6172" s="1">
        <v>52974</v>
      </c>
      <c r="J6172" s="1" t="s">
        <v>0</v>
      </c>
      <c r="K6172" s="1" t="s">
        <v>49</v>
      </c>
      <c r="L6172" s="1">
        <v>-1</v>
      </c>
      <c r="M6172" s="1">
        <v>1475</v>
      </c>
      <c r="N6172" s="6"/>
      <c r="O6172" s="6">
        <v>1475</v>
      </c>
      <c r="P6172" s="6">
        <v>-597601.57999999996</v>
      </c>
      <c r="R6172" s="31">
        <v>-1475</v>
      </c>
      <c r="S6172" s="28">
        <v>44408</v>
      </c>
    </row>
    <row r="6173" spans="1:19" x14ac:dyDescent="0.2">
      <c r="A6173" s="29">
        <v>45307</v>
      </c>
      <c r="B6173" s="1" t="s">
        <v>200</v>
      </c>
      <c r="C6173" s="27">
        <v>44408</v>
      </c>
      <c r="D6173" s="1">
        <v>52974</v>
      </c>
      <c r="J6173" s="1" t="s">
        <v>0</v>
      </c>
      <c r="K6173" s="1" t="s">
        <v>49</v>
      </c>
      <c r="L6173" s="1">
        <v>-7.25</v>
      </c>
      <c r="M6173" s="1">
        <v>110</v>
      </c>
      <c r="N6173" s="6"/>
      <c r="O6173" s="6">
        <v>797.5</v>
      </c>
      <c r="P6173" s="6">
        <v>-593200.07999999996</v>
      </c>
      <c r="R6173" s="31">
        <v>-797.5</v>
      </c>
      <c r="S6173" s="28">
        <v>44408</v>
      </c>
    </row>
    <row r="6174" spans="1:19" x14ac:dyDescent="0.2">
      <c r="A6174" s="29">
        <v>45307</v>
      </c>
      <c r="B6174" s="1" t="s">
        <v>200</v>
      </c>
      <c r="C6174" s="27">
        <v>44408</v>
      </c>
      <c r="D6174" s="1">
        <v>52974</v>
      </c>
      <c r="J6174" s="1" t="s">
        <v>0</v>
      </c>
      <c r="K6174" s="1" t="s">
        <v>49</v>
      </c>
      <c r="L6174" s="1">
        <v>-7</v>
      </c>
      <c r="M6174" s="1">
        <v>88</v>
      </c>
      <c r="N6174" s="6"/>
      <c r="O6174" s="6">
        <v>616</v>
      </c>
      <c r="P6174" s="6">
        <v>-595263.07999999996</v>
      </c>
      <c r="R6174" s="31">
        <v>-616</v>
      </c>
      <c r="S6174" s="28">
        <v>44408</v>
      </c>
    </row>
    <row r="6175" spans="1:19" x14ac:dyDescent="0.2">
      <c r="A6175" s="29">
        <v>45307</v>
      </c>
      <c r="B6175" s="1" t="s">
        <v>200</v>
      </c>
      <c r="C6175" s="27">
        <v>44408</v>
      </c>
      <c r="D6175" s="1">
        <v>52974</v>
      </c>
      <c r="J6175" s="1" t="s">
        <v>0</v>
      </c>
      <c r="K6175" s="1" t="s">
        <v>49</v>
      </c>
      <c r="L6175" s="1">
        <v>-7</v>
      </c>
      <c r="M6175" s="1">
        <v>88</v>
      </c>
      <c r="N6175" s="6"/>
      <c r="O6175" s="6">
        <v>616</v>
      </c>
      <c r="P6175" s="6">
        <v>-598341.57999999996</v>
      </c>
      <c r="R6175" s="31">
        <v>-616</v>
      </c>
      <c r="S6175" s="28">
        <v>44408</v>
      </c>
    </row>
    <row r="6176" spans="1:19" x14ac:dyDescent="0.2">
      <c r="A6176" s="29">
        <v>45307</v>
      </c>
      <c r="B6176" s="1" t="s">
        <v>200</v>
      </c>
      <c r="C6176" s="27">
        <v>44408</v>
      </c>
      <c r="D6176" s="1">
        <v>52974</v>
      </c>
      <c r="J6176" s="1" t="s">
        <v>0</v>
      </c>
      <c r="K6176" s="1" t="s">
        <v>49</v>
      </c>
      <c r="L6176" s="1">
        <v>-4</v>
      </c>
      <c r="M6176" s="1">
        <v>80</v>
      </c>
      <c r="N6176" s="6"/>
      <c r="O6176" s="6">
        <v>320</v>
      </c>
      <c r="P6176" s="6">
        <v>-600023.57999999996</v>
      </c>
      <c r="R6176" s="31">
        <v>-320</v>
      </c>
      <c r="S6176" s="28">
        <v>44408</v>
      </c>
    </row>
    <row r="6177" spans="1:19" x14ac:dyDescent="0.2">
      <c r="A6177" s="29">
        <v>45307</v>
      </c>
      <c r="B6177" s="1" t="s">
        <v>200</v>
      </c>
      <c r="C6177" s="27">
        <v>44408</v>
      </c>
      <c r="D6177" s="1">
        <v>52974</v>
      </c>
      <c r="J6177" s="1" t="s">
        <v>0</v>
      </c>
      <c r="K6177" s="1" t="s">
        <v>49</v>
      </c>
      <c r="L6177" s="1">
        <v>-3.5</v>
      </c>
      <c r="M6177" s="1">
        <v>88</v>
      </c>
      <c r="N6177" s="6"/>
      <c r="O6177" s="6">
        <v>308</v>
      </c>
      <c r="P6177" s="6">
        <v>-599029.57999999996</v>
      </c>
      <c r="R6177" s="31">
        <v>-308</v>
      </c>
      <c r="S6177" s="28">
        <v>44408</v>
      </c>
    </row>
    <row r="6178" spans="1:19" x14ac:dyDescent="0.2">
      <c r="A6178" s="29">
        <v>45307</v>
      </c>
      <c r="B6178" s="1" t="s">
        <v>200</v>
      </c>
      <c r="C6178" s="27">
        <v>44408</v>
      </c>
      <c r="D6178" s="1">
        <v>52974</v>
      </c>
      <c r="J6178" s="1" t="s">
        <v>0</v>
      </c>
      <c r="K6178" s="1" t="s">
        <v>49</v>
      </c>
      <c r="L6178" s="1">
        <v>-3.25</v>
      </c>
      <c r="M6178" s="1">
        <v>88</v>
      </c>
      <c r="N6178" s="6"/>
      <c r="O6178" s="6">
        <v>286</v>
      </c>
      <c r="P6178" s="6">
        <v>-599637.57999999996</v>
      </c>
      <c r="R6178" s="31">
        <v>-286</v>
      </c>
      <c r="S6178" s="28">
        <v>44408</v>
      </c>
    </row>
    <row r="6179" spans="1:19" x14ac:dyDescent="0.2">
      <c r="A6179" s="29">
        <v>45307</v>
      </c>
      <c r="B6179" s="1" t="s">
        <v>200</v>
      </c>
      <c r="C6179" s="27">
        <v>44408</v>
      </c>
      <c r="D6179" s="1">
        <v>52974</v>
      </c>
      <c r="J6179" s="1" t="s">
        <v>0</v>
      </c>
      <c r="K6179" s="1" t="s">
        <v>49</v>
      </c>
      <c r="L6179" s="1">
        <v>-3</v>
      </c>
      <c r="M6179" s="1">
        <v>88</v>
      </c>
      <c r="N6179" s="6"/>
      <c r="O6179" s="6">
        <v>264</v>
      </c>
      <c r="P6179" s="6">
        <v>-594523.07999999996</v>
      </c>
      <c r="R6179" s="31">
        <v>-264</v>
      </c>
      <c r="S6179" s="28">
        <v>44408</v>
      </c>
    </row>
    <row r="6180" spans="1:19" x14ac:dyDescent="0.2">
      <c r="A6180" s="29">
        <v>45307</v>
      </c>
      <c r="B6180" s="1" t="s">
        <v>200</v>
      </c>
      <c r="C6180" s="27">
        <v>44408</v>
      </c>
      <c r="D6180" s="1">
        <v>52974</v>
      </c>
      <c r="J6180" s="1" t="s">
        <v>0</v>
      </c>
      <c r="K6180" s="1" t="s">
        <v>49</v>
      </c>
      <c r="L6180" s="1">
        <v>-3</v>
      </c>
      <c r="M6180" s="1">
        <v>88</v>
      </c>
      <c r="N6180" s="6"/>
      <c r="O6180" s="6">
        <v>264</v>
      </c>
      <c r="P6180" s="6">
        <v>-595879.07999999996</v>
      </c>
      <c r="R6180" s="31">
        <v>-264</v>
      </c>
      <c r="S6180" s="28">
        <v>44408</v>
      </c>
    </row>
    <row r="6181" spans="1:19" x14ac:dyDescent="0.2">
      <c r="A6181" s="29">
        <v>45307</v>
      </c>
      <c r="B6181" s="1" t="s">
        <v>200</v>
      </c>
      <c r="C6181" s="27">
        <v>44408</v>
      </c>
      <c r="D6181" s="1">
        <v>52974</v>
      </c>
      <c r="J6181" s="1" t="s">
        <v>0</v>
      </c>
      <c r="K6181" s="1" t="s">
        <v>49</v>
      </c>
      <c r="L6181" s="1">
        <v>-2</v>
      </c>
      <c r="M6181" s="1">
        <v>110</v>
      </c>
      <c r="N6181" s="6"/>
      <c r="O6181" s="6">
        <v>220</v>
      </c>
      <c r="P6181" s="6">
        <v>-593777.57999999996</v>
      </c>
      <c r="R6181" s="31">
        <v>-220</v>
      </c>
      <c r="S6181" s="28">
        <v>44408</v>
      </c>
    </row>
    <row r="6182" spans="1:19" x14ac:dyDescent="0.2">
      <c r="A6182" s="29">
        <v>45307</v>
      </c>
      <c r="B6182" s="1" t="s">
        <v>200</v>
      </c>
      <c r="C6182" s="27">
        <v>44408</v>
      </c>
      <c r="D6182" s="1">
        <v>52974</v>
      </c>
      <c r="J6182" s="1" t="s">
        <v>0</v>
      </c>
      <c r="K6182" s="1" t="s">
        <v>49</v>
      </c>
      <c r="L6182" s="1">
        <v>-2.5</v>
      </c>
      <c r="M6182" s="1">
        <v>88</v>
      </c>
      <c r="N6182" s="6"/>
      <c r="O6182" s="6">
        <v>220</v>
      </c>
      <c r="P6182" s="6">
        <v>-595615.07999999996</v>
      </c>
      <c r="R6182" s="31">
        <v>-220</v>
      </c>
      <c r="S6182" s="28">
        <v>44408</v>
      </c>
    </row>
    <row r="6183" spans="1:19" x14ac:dyDescent="0.2">
      <c r="A6183" s="29">
        <v>45307</v>
      </c>
      <c r="B6183" s="1" t="s">
        <v>200</v>
      </c>
      <c r="C6183" s="27">
        <v>44408</v>
      </c>
      <c r="D6183" s="1">
        <v>52974</v>
      </c>
      <c r="J6183" s="1" t="s">
        <v>0</v>
      </c>
      <c r="K6183" s="1" t="s">
        <v>49</v>
      </c>
      <c r="L6183" s="1">
        <v>-2.25</v>
      </c>
      <c r="M6183" s="1">
        <v>88</v>
      </c>
      <c r="N6183" s="6"/>
      <c r="O6183" s="6">
        <v>198</v>
      </c>
      <c r="P6183" s="6">
        <v>-599351.57999999996</v>
      </c>
      <c r="R6183" s="31">
        <v>-198</v>
      </c>
      <c r="S6183" s="28">
        <v>44408</v>
      </c>
    </row>
    <row r="6184" spans="1:19" x14ac:dyDescent="0.2">
      <c r="A6184" s="29">
        <v>45307</v>
      </c>
      <c r="B6184" s="1" t="s">
        <v>200</v>
      </c>
      <c r="C6184" s="27">
        <v>44408</v>
      </c>
      <c r="D6184" s="1">
        <v>52974</v>
      </c>
      <c r="J6184" s="1" t="s">
        <v>0</v>
      </c>
      <c r="K6184" s="1" t="s">
        <v>49</v>
      </c>
      <c r="L6184" s="1">
        <v>-1.75</v>
      </c>
      <c r="M6184" s="1">
        <v>110</v>
      </c>
      <c r="N6184" s="6"/>
      <c r="O6184" s="6">
        <v>192.5</v>
      </c>
      <c r="P6184" s="6">
        <v>-593557.57999999996</v>
      </c>
      <c r="R6184" s="31">
        <v>-192.5</v>
      </c>
      <c r="S6184" s="28">
        <v>44408</v>
      </c>
    </row>
    <row r="6185" spans="1:19" x14ac:dyDescent="0.2">
      <c r="A6185" s="29">
        <v>45307</v>
      </c>
      <c r="B6185" s="1" t="s">
        <v>200</v>
      </c>
      <c r="C6185" s="27">
        <v>44408</v>
      </c>
      <c r="D6185" s="1">
        <v>52974</v>
      </c>
      <c r="J6185" s="1" t="s">
        <v>0</v>
      </c>
      <c r="K6185" s="1" t="s">
        <v>49</v>
      </c>
      <c r="L6185" s="1">
        <v>-1.5</v>
      </c>
      <c r="M6185" s="1">
        <v>110</v>
      </c>
      <c r="N6185" s="6"/>
      <c r="O6185" s="6">
        <v>165</v>
      </c>
      <c r="P6185" s="6">
        <v>-593942.57999999996</v>
      </c>
      <c r="R6185" s="31">
        <v>-165</v>
      </c>
      <c r="S6185" s="28">
        <v>44408</v>
      </c>
    </row>
    <row r="6186" spans="1:19" x14ac:dyDescent="0.2">
      <c r="A6186" s="29">
        <v>45307</v>
      </c>
      <c r="B6186" s="1" t="s">
        <v>200</v>
      </c>
      <c r="C6186" s="27">
        <v>44408</v>
      </c>
      <c r="D6186" s="1">
        <v>52974</v>
      </c>
      <c r="J6186" s="1" t="s">
        <v>0</v>
      </c>
      <c r="K6186" s="1" t="s">
        <v>49</v>
      </c>
      <c r="L6186" s="1">
        <v>-1</v>
      </c>
      <c r="M6186" s="1">
        <v>155</v>
      </c>
      <c r="N6186" s="6"/>
      <c r="O6186" s="6">
        <v>155</v>
      </c>
      <c r="P6186" s="6">
        <v>-591256.57999999996</v>
      </c>
      <c r="R6186" s="31">
        <v>-155</v>
      </c>
      <c r="S6186" s="28">
        <v>44408</v>
      </c>
    </row>
    <row r="6187" spans="1:19" x14ac:dyDescent="0.2">
      <c r="A6187" s="29">
        <v>45307</v>
      </c>
      <c r="B6187" s="1" t="s">
        <v>200</v>
      </c>
      <c r="C6187" s="27">
        <v>44408</v>
      </c>
      <c r="D6187" s="1">
        <v>52974</v>
      </c>
      <c r="J6187" s="1" t="s">
        <v>0</v>
      </c>
      <c r="K6187" s="1" t="s">
        <v>49</v>
      </c>
      <c r="L6187" s="1">
        <v>-1</v>
      </c>
      <c r="M6187" s="1">
        <v>155</v>
      </c>
      <c r="N6187" s="6"/>
      <c r="O6187" s="6">
        <v>155</v>
      </c>
      <c r="P6187" s="6">
        <v>-591604.07999999996</v>
      </c>
      <c r="R6187" s="31">
        <v>-155</v>
      </c>
      <c r="S6187" s="28">
        <v>44408</v>
      </c>
    </row>
    <row r="6188" spans="1:19" x14ac:dyDescent="0.2">
      <c r="A6188" s="29">
        <v>45307</v>
      </c>
      <c r="B6188" s="1" t="s">
        <v>200</v>
      </c>
      <c r="C6188" s="27">
        <v>44408</v>
      </c>
      <c r="D6188" s="1">
        <v>52974</v>
      </c>
      <c r="J6188" s="1" t="s">
        <v>0</v>
      </c>
      <c r="K6188" s="1" t="s">
        <v>49</v>
      </c>
      <c r="L6188" s="1">
        <v>-1.25</v>
      </c>
      <c r="M6188" s="1">
        <v>110</v>
      </c>
      <c r="N6188" s="6"/>
      <c r="O6188" s="6">
        <v>137.5</v>
      </c>
      <c r="P6188" s="6">
        <v>-591741.57999999996</v>
      </c>
      <c r="R6188" s="31">
        <v>-137.5</v>
      </c>
      <c r="S6188" s="28">
        <v>44408</v>
      </c>
    </row>
    <row r="6189" spans="1:19" x14ac:dyDescent="0.2">
      <c r="A6189" s="29">
        <v>45307</v>
      </c>
      <c r="B6189" s="1" t="s">
        <v>200</v>
      </c>
      <c r="C6189" s="27">
        <v>44408</v>
      </c>
      <c r="D6189" s="1">
        <v>52974</v>
      </c>
      <c r="J6189" s="1" t="s">
        <v>0</v>
      </c>
      <c r="K6189" s="1" t="s">
        <v>49</v>
      </c>
      <c r="L6189" s="1">
        <v>-1.25</v>
      </c>
      <c r="M6189" s="1">
        <v>110</v>
      </c>
      <c r="N6189" s="6"/>
      <c r="O6189" s="6">
        <v>137.5</v>
      </c>
      <c r="P6189" s="6">
        <v>-594080.07999999996</v>
      </c>
      <c r="R6189" s="31">
        <v>-137.5</v>
      </c>
      <c r="S6189" s="28">
        <v>44408</v>
      </c>
    </row>
    <row r="6190" spans="1:19" x14ac:dyDescent="0.2">
      <c r="A6190" s="29">
        <v>45307</v>
      </c>
      <c r="B6190" s="1" t="s">
        <v>200</v>
      </c>
      <c r="C6190" s="27">
        <v>44408</v>
      </c>
      <c r="D6190" s="1">
        <v>52974</v>
      </c>
      <c r="J6190" s="1" t="s">
        <v>0</v>
      </c>
      <c r="K6190" s="1" t="s">
        <v>49</v>
      </c>
      <c r="L6190" s="1">
        <v>-1.25</v>
      </c>
      <c r="M6190" s="1">
        <v>110</v>
      </c>
      <c r="N6190" s="6"/>
      <c r="O6190" s="6">
        <v>137.5</v>
      </c>
      <c r="P6190" s="6">
        <v>-596126.57999999996</v>
      </c>
      <c r="R6190" s="31">
        <v>-137.5</v>
      </c>
      <c r="S6190" s="28">
        <v>44408</v>
      </c>
    </row>
    <row r="6191" spans="1:19" x14ac:dyDescent="0.2">
      <c r="A6191" s="29">
        <v>45307</v>
      </c>
      <c r="B6191" s="1" t="s">
        <v>200</v>
      </c>
      <c r="C6191" s="27">
        <v>44408</v>
      </c>
      <c r="D6191" s="1">
        <v>52974</v>
      </c>
      <c r="J6191" s="1" t="s">
        <v>0</v>
      </c>
      <c r="K6191" s="1" t="s">
        <v>49</v>
      </c>
      <c r="L6191" s="1">
        <v>-1.5</v>
      </c>
      <c r="M6191" s="1">
        <v>88</v>
      </c>
      <c r="N6191" s="6"/>
      <c r="O6191" s="6">
        <v>132</v>
      </c>
      <c r="P6191" s="6">
        <v>-595395.07999999996</v>
      </c>
      <c r="R6191" s="31">
        <v>-132</v>
      </c>
      <c r="S6191" s="28">
        <v>44408</v>
      </c>
    </row>
    <row r="6192" spans="1:19" x14ac:dyDescent="0.2">
      <c r="A6192" s="29">
        <v>45307</v>
      </c>
      <c r="B6192" s="1" t="s">
        <v>200</v>
      </c>
      <c r="C6192" s="27">
        <v>44408</v>
      </c>
      <c r="D6192" s="1">
        <v>52974</v>
      </c>
      <c r="J6192" s="1" t="s">
        <v>0</v>
      </c>
      <c r="K6192" s="1" t="s">
        <v>49</v>
      </c>
      <c r="L6192" s="1">
        <v>-1.5</v>
      </c>
      <c r="M6192" s="1">
        <v>88</v>
      </c>
      <c r="N6192" s="6"/>
      <c r="O6192" s="6">
        <v>132</v>
      </c>
      <c r="P6192" s="6">
        <v>-598597.57999999996</v>
      </c>
      <c r="R6192" s="31">
        <v>-132</v>
      </c>
      <c r="S6192" s="28">
        <v>44408</v>
      </c>
    </row>
    <row r="6193" spans="1:19" x14ac:dyDescent="0.2">
      <c r="A6193" s="29">
        <v>45307</v>
      </c>
      <c r="B6193" s="1" t="s">
        <v>200</v>
      </c>
      <c r="C6193" s="27">
        <v>44408</v>
      </c>
      <c r="D6193" s="1">
        <v>52974</v>
      </c>
      <c r="J6193" s="1" t="s">
        <v>0</v>
      </c>
      <c r="K6193" s="1" t="s">
        <v>49</v>
      </c>
      <c r="L6193" s="1">
        <v>-1</v>
      </c>
      <c r="M6193" s="1">
        <v>124</v>
      </c>
      <c r="N6193" s="6"/>
      <c r="O6193" s="6">
        <v>124</v>
      </c>
      <c r="P6193" s="6">
        <v>-594259.07999999996</v>
      </c>
      <c r="R6193" s="31">
        <v>-124</v>
      </c>
      <c r="S6193" s="28">
        <v>44408</v>
      </c>
    </row>
    <row r="6194" spans="1:19" x14ac:dyDescent="0.2">
      <c r="A6194" s="29">
        <v>45307</v>
      </c>
      <c r="B6194" s="1" t="s">
        <v>200</v>
      </c>
      <c r="C6194" s="27">
        <v>44408</v>
      </c>
      <c r="D6194" s="1">
        <v>52974</v>
      </c>
      <c r="J6194" s="1" t="s">
        <v>0</v>
      </c>
      <c r="K6194" s="1" t="s">
        <v>49</v>
      </c>
      <c r="L6194" s="1">
        <v>-1</v>
      </c>
      <c r="M6194" s="1">
        <v>124</v>
      </c>
      <c r="N6194" s="6"/>
      <c r="O6194" s="6">
        <v>124</v>
      </c>
      <c r="P6194" s="6">
        <v>-594647.07999999996</v>
      </c>
      <c r="R6194" s="31">
        <v>-124</v>
      </c>
      <c r="S6194" s="28">
        <v>44408</v>
      </c>
    </row>
    <row r="6195" spans="1:19" x14ac:dyDescent="0.2">
      <c r="A6195" s="29">
        <v>45307</v>
      </c>
      <c r="B6195" s="1" t="s">
        <v>200</v>
      </c>
      <c r="C6195" s="27">
        <v>44408</v>
      </c>
      <c r="D6195" s="1">
        <v>52974</v>
      </c>
      <c r="J6195" s="1" t="s">
        <v>0</v>
      </c>
      <c r="K6195" s="1" t="s">
        <v>49</v>
      </c>
      <c r="L6195" s="1">
        <v>-1</v>
      </c>
      <c r="M6195" s="1">
        <v>124</v>
      </c>
      <c r="N6195" s="6"/>
      <c r="O6195" s="6">
        <v>124</v>
      </c>
      <c r="P6195" s="6">
        <v>-597725.57999999996</v>
      </c>
      <c r="R6195" s="31">
        <v>-124</v>
      </c>
      <c r="S6195" s="28">
        <v>44408</v>
      </c>
    </row>
    <row r="6196" spans="1:19" x14ac:dyDescent="0.2">
      <c r="A6196" s="29">
        <v>45307</v>
      </c>
      <c r="B6196" s="1" t="s">
        <v>200</v>
      </c>
      <c r="C6196" s="27">
        <v>44408</v>
      </c>
      <c r="D6196" s="1">
        <v>52974</v>
      </c>
      <c r="J6196" s="1" t="s">
        <v>0</v>
      </c>
      <c r="K6196" s="1" t="s">
        <v>49</v>
      </c>
      <c r="L6196" s="1">
        <v>-1</v>
      </c>
      <c r="M6196" s="1">
        <v>124</v>
      </c>
      <c r="N6196" s="6"/>
      <c r="O6196" s="6">
        <v>124</v>
      </c>
      <c r="P6196" s="6">
        <v>-598465.57999999996</v>
      </c>
      <c r="R6196" s="31">
        <v>-124</v>
      </c>
      <c r="S6196" s="28">
        <v>44408</v>
      </c>
    </row>
    <row r="6197" spans="1:19" x14ac:dyDescent="0.2">
      <c r="A6197" s="29">
        <v>45307</v>
      </c>
      <c r="B6197" s="1" t="s">
        <v>200</v>
      </c>
      <c r="C6197" s="27">
        <v>44408</v>
      </c>
      <c r="D6197" s="1">
        <v>52974</v>
      </c>
      <c r="J6197" s="1" t="s">
        <v>0</v>
      </c>
      <c r="K6197" s="1" t="s">
        <v>49</v>
      </c>
      <c r="L6197" s="1">
        <v>-1</v>
      </c>
      <c r="M6197" s="1">
        <v>124</v>
      </c>
      <c r="N6197" s="6"/>
      <c r="O6197" s="6">
        <v>124</v>
      </c>
      <c r="P6197" s="6">
        <v>-598721.57999999996</v>
      </c>
      <c r="R6197" s="31">
        <v>-124</v>
      </c>
      <c r="S6197" s="28">
        <v>44408</v>
      </c>
    </row>
    <row r="6198" spans="1:19" x14ac:dyDescent="0.2">
      <c r="A6198" s="29">
        <v>45307</v>
      </c>
      <c r="B6198" s="1" t="s">
        <v>200</v>
      </c>
      <c r="C6198" s="27">
        <v>44408</v>
      </c>
      <c r="D6198" s="1">
        <v>52974</v>
      </c>
      <c r="J6198" s="1" t="s">
        <v>0</v>
      </c>
      <c r="K6198" s="1" t="s">
        <v>49</v>
      </c>
      <c r="L6198" s="1">
        <v>-1</v>
      </c>
      <c r="M6198" s="1">
        <v>124</v>
      </c>
      <c r="N6198" s="6"/>
      <c r="O6198" s="6">
        <v>124</v>
      </c>
      <c r="P6198" s="6">
        <v>-599153.57999999996</v>
      </c>
      <c r="R6198" s="31">
        <v>-124</v>
      </c>
      <c r="S6198" s="28">
        <v>44408</v>
      </c>
    </row>
    <row r="6199" spans="1:19" x14ac:dyDescent="0.2">
      <c r="A6199" s="29">
        <v>45307</v>
      </c>
      <c r="B6199" s="1" t="s">
        <v>200</v>
      </c>
      <c r="C6199" s="27">
        <v>44408</v>
      </c>
      <c r="D6199" s="1">
        <v>52974</v>
      </c>
      <c r="J6199" s="1" t="s">
        <v>0</v>
      </c>
      <c r="K6199" s="1" t="s">
        <v>49</v>
      </c>
      <c r="L6199" s="1">
        <v>-1</v>
      </c>
      <c r="M6199" s="1">
        <v>110</v>
      </c>
      <c r="N6199" s="6"/>
      <c r="O6199" s="6">
        <v>110</v>
      </c>
      <c r="P6199" s="6">
        <v>-591449.07999999996</v>
      </c>
      <c r="R6199" s="31">
        <v>-110</v>
      </c>
      <c r="S6199" s="28">
        <v>44408</v>
      </c>
    </row>
    <row r="6200" spans="1:19" x14ac:dyDescent="0.2">
      <c r="A6200" s="29">
        <v>45307</v>
      </c>
      <c r="B6200" s="1" t="s">
        <v>200</v>
      </c>
      <c r="C6200" s="27">
        <v>44408</v>
      </c>
      <c r="D6200" s="1">
        <v>52974</v>
      </c>
      <c r="J6200" s="1" t="s">
        <v>0</v>
      </c>
      <c r="K6200" s="1" t="s">
        <v>49</v>
      </c>
      <c r="L6200" s="1">
        <v>-1</v>
      </c>
      <c r="M6200" s="1">
        <v>110</v>
      </c>
      <c r="N6200" s="6"/>
      <c r="O6200" s="6">
        <v>110</v>
      </c>
      <c r="P6200" s="6">
        <v>-591851.57999999996</v>
      </c>
      <c r="R6200" s="31">
        <v>-110</v>
      </c>
      <c r="S6200" s="28">
        <v>44408</v>
      </c>
    </row>
    <row r="6201" spans="1:19" x14ac:dyDescent="0.2">
      <c r="A6201" s="29">
        <v>45307</v>
      </c>
      <c r="B6201" s="1" t="s">
        <v>200</v>
      </c>
      <c r="C6201" s="27">
        <v>44408</v>
      </c>
      <c r="D6201" s="1">
        <v>52974</v>
      </c>
      <c r="J6201" s="1" t="s">
        <v>0</v>
      </c>
      <c r="K6201" s="1" t="s">
        <v>49</v>
      </c>
      <c r="L6201" s="1">
        <v>-1</v>
      </c>
      <c r="M6201" s="1">
        <v>110</v>
      </c>
      <c r="N6201" s="6"/>
      <c r="O6201" s="6">
        <v>110</v>
      </c>
      <c r="P6201" s="6">
        <v>-593310.07999999996</v>
      </c>
      <c r="R6201" s="31">
        <v>-110</v>
      </c>
      <c r="S6201" s="28">
        <v>44408</v>
      </c>
    </row>
    <row r="6202" spans="1:19" x14ac:dyDescent="0.2">
      <c r="A6202" s="29">
        <v>45307</v>
      </c>
      <c r="B6202" s="1" t="s">
        <v>200</v>
      </c>
      <c r="C6202" s="27">
        <v>44408</v>
      </c>
      <c r="D6202" s="1">
        <v>52974</v>
      </c>
      <c r="J6202" s="1" t="s">
        <v>0</v>
      </c>
      <c r="K6202" s="1" t="s">
        <v>49</v>
      </c>
      <c r="L6202" s="1">
        <v>-1.25</v>
      </c>
      <c r="M6202" s="1">
        <v>88</v>
      </c>
      <c r="N6202" s="6"/>
      <c r="O6202" s="6">
        <v>110</v>
      </c>
      <c r="P6202" s="6">
        <v>-595989.07999999996</v>
      </c>
      <c r="R6202" s="31">
        <v>-110</v>
      </c>
      <c r="S6202" s="28">
        <v>44408</v>
      </c>
    </row>
    <row r="6203" spans="1:19" x14ac:dyDescent="0.2">
      <c r="A6203" s="29">
        <v>45307</v>
      </c>
      <c r="B6203" s="1" t="s">
        <v>200</v>
      </c>
      <c r="C6203" s="27">
        <v>44408</v>
      </c>
      <c r="D6203" s="1">
        <v>52974</v>
      </c>
      <c r="J6203" s="1" t="s">
        <v>0</v>
      </c>
      <c r="K6203" s="1" t="s">
        <v>49</v>
      </c>
      <c r="L6203" s="1">
        <v>-0.75</v>
      </c>
      <c r="M6203" s="1">
        <v>110</v>
      </c>
      <c r="N6203" s="6"/>
      <c r="O6203" s="6">
        <v>82.5</v>
      </c>
      <c r="P6203" s="6">
        <v>-591339.07999999996</v>
      </c>
      <c r="R6203" s="31">
        <v>-82.5</v>
      </c>
      <c r="S6203" s="28">
        <v>44408</v>
      </c>
    </row>
    <row r="6204" spans="1:19" x14ac:dyDescent="0.2">
      <c r="A6204" s="29">
        <v>45307</v>
      </c>
      <c r="B6204" s="1" t="s">
        <v>200</v>
      </c>
      <c r="C6204" s="27">
        <v>44408</v>
      </c>
      <c r="D6204" s="1">
        <v>52974</v>
      </c>
      <c r="J6204" s="1" t="s">
        <v>0</v>
      </c>
      <c r="K6204" s="1" t="s">
        <v>49</v>
      </c>
      <c r="L6204" s="1">
        <v>-0.75</v>
      </c>
      <c r="M6204" s="1">
        <v>88</v>
      </c>
      <c r="N6204" s="6"/>
      <c r="O6204" s="6">
        <v>66</v>
      </c>
      <c r="P6204" s="6">
        <v>-599703.57999999996</v>
      </c>
      <c r="R6204" s="31">
        <v>-66</v>
      </c>
      <c r="S6204" s="28">
        <v>44408</v>
      </c>
    </row>
    <row r="6205" spans="1:19" x14ac:dyDescent="0.2">
      <c r="A6205" s="29">
        <v>45307</v>
      </c>
      <c r="B6205" s="1" t="s">
        <v>200</v>
      </c>
      <c r="C6205" s="27">
        <v>44408</v>
      </c>
      <c r="D6205" s="1">
        <v>52974</v>
      </c>
      <c r="J6205" s="1" t="s">
        <v>0</v>
      </c>
      <c r="K6205" s="1" t="s">
        <v>49</v>
      </c>
      <c r="L6205" s="1">
        <v>-0.5</v>
      </c>
      <c r="M6205" s="1">
        <v>110</v>
      </c>
      <c r="N6205" s="6"/>
      <c r="O6205" s="6">
        <v>55</v>
      </c>
      <c r="P6205" s="6">
        <v>-591046.57999999996</v>
      </c>
      <c r="R6205" s="31">
        <v>-55</v>
      </c>
      <c r="S6205" s="28">
        <v>44408</v>
      </c>
    </row>
    <row r="6206" spans="1:19" x14ac:dyDescent="0.2">
      <c r="A6206" s="29">
        <v>45307</v>
      </c>
      <c r="B6206" s="1" t="s">
        <v>200</v>
      </c>
      <c r="C6206" s="27">
        <v>44408</v>
      </c>
      <c r="D6206" s="1">
        <v>52974</v>
      </c>
      <c r="J6206" s="1" t="s">
        <v>0</v>
      </c>
      <c r="K6206" s="1" t="s">
        <v>49</v>
      </c>
      <c r="L6206" s="1">
        <v>-0.5</v>
      </c>
      <c r="M6206" s="1">
        <v>110</v>
      </c>
      <c r="N6206" s="6"/>
      <c r="O6206" s="6">
        <v>55</v>
      </c>
      <c r="P6206" s="6">
        <v>-591101.57999999996</v>
      </c>
      <c r="R6206" s="31">
        <v>-55</v>
      </c>
      <c r="S6206" s="28">
        <v>44408</v>
      </c>
    </row>
    <row r="6207" spans="1:19" x14ac:dyDescent="0.2">
      <c r="A6207" s="29">
        <v>45307</v>
      </c>
      <c r="B6207" s="1" t="s">
        <v>200</v>
      </c>
      <c r="C6207" s="27">
        <v>44408</v>
      </c>
      <c r="D6207" s="1">
        <v>52974</v>
      </c>
      <c r="J6207" s="1" t="s">
        <v>0</v>
      </c>
      <c r="K6207" s="1" t="s">
        <v>49</v>
      </c>
      <c r="L6207" s="1">
        <v>-0.5</v>
      </c>
      <c r="M6207" s="1">
        <v>110</v>
      </c>
      <c r="N6207" s="6"/>
      <c r="O6207" s="6">
        <v>55</v>
      </c>
      <c r="P6207" s="6">
        <v>-591906.57999999996</v>
      </c>
      <c r="R6207" s="31">
        <v>-55</v>
      </c>
      <c r="S6207" s="28">
        <v>44408</v>
      </c>
    </row>
    <row r="6208" spans="1:19" x14ac:dyDescent="0.2">
      <c r="A6208" s="29">
        <v>45307</v>
      </c>
      <c r="B6208" s="1" t="s">
        <v>200</v>
      </c>
      <c r="C6208" s="27">
        <v>44408</v>
      </c>
      <c r="D6208" s="1">
        <v>52974</v>
      </c>
      <c r="J6208" s="1" t="s">
        <v>0</v>
      </c>
      <c r="K6208" s="1" t="s">
        <v>49</v>
      </c>
      <c r="L6208" s="1">
        <v>-0.5</v>
      </c>
      <c r="M6208" s="1">
        <v>110</v>
      </c>
      <c r="N6208" s="6"/>
      <c r="O6208" s="6">
        <v>55</v>
      </c>
      <c r="P6208" s="6">
        <v>-593365.07999999996</v>
      </c>
      <c r="R6208" s="31">
        <v>-55</v>
      </c>
      <c r="S6208" s="28">
        <v>44408</v>
      </c>
    </row>
    <row r="6209" spans="1:19" x14ac:dyDescent="0.2">
      <c r="A6209" s="29">
        <v>45307</v>
      </c>
      <c r="B6209" s="1" t="s">
        <v>200</v>
      </c>
      <c r="C6209" s="27">
        <v>44408</v>
      </c>
      <c r="D6209" s="1">
        <v>52974</v>
      </c>
      <c r="J6209" s="1" t="s">
        <v>0</v>
      </c>
      <c r="K6209" s="1" t="s">
        <v>49</v>
      </c>
      <c r="L6209" s="1">
        <v>-0.5</v>
      </c>
      <c r="M6209" s="1">
        <v>110</v>
      </c>
      <c r="N6209" s="6"/>
      <c r="O6209" s="6">
        <v>55</v>
      </c>
      <c r="P6209" s="6">
        <v>-594135.07999999996</v>
      </c>
      <c r="R6209" s="31">
        <v>-55</v>
      </c>
      <c r="S6209" s="28">
        <v>44408</v>
      </c>
    </row>
    <row r="6210" spans="1:19" x14ac:dyDescent="0.2">
      <c r="A6210" s="29">
        <v>45307</v>
      </c>
      <c r="B6210" s="1" t="s">
        <v>200</v>
      </c>
      <c r="C6210" s="27">
        <v>44408</v>
      </c>
      <c r="D6210" s="1">
        <v>52974</v>
      </c>
      <c r="J6210" s="1" t="s">
        <v>0</v>
      </c>
      <c r="K6210" s="1" t="s">
        <v>49</v>
      </c>
      <c r="L6210" s="1">
        <v>-1</v>
      </c>
      <c r="M6210" s="1">
        <v>28</v>
      </c>
      <c r="N6210" s="6"/>
      <c r="O6210" s="6">
        <v>28</v>
      </c>
      <c r="P6210" s="6">
        <v>-592402.57999999996</v>
      </c>
      <c r="R6210" s="31">
        <v>-28</v>
      </c>
      <c r="S6210" s="28">
        <v>44408</v>
      </c>
    </row>
    <row r="6211" spans="1:19" x14ac:dyDescent="0.2">
      <c r="A6211" s="29">
        <v>45458</v>
      </c>
      <c r="B6211" s="1" t="s">
        <v>200</v>
      </c>
      <c r="C6211" s="27">
        <v>44408</v>
      </c>
      <c r="D6211" s="1">
        <v>52992</v>
      </c>
      <c r="J6211" s="1" t="s">
        <v>0</v>
      </c>
      <c r="K6211" s="1" t="s">
        <v>49</v>
      </c>
      <c r="L6211" s="1">
        <v>-4.5</v>
      </c>
      <c r="M6211" s="1">
        <v>88</v>
      </c>
      <c r="N6211" s="6"/>
      <c r="O6211" s="6">
        <v>396</v>
      </c>
      <c r="P6211" s="6">
        <v>-600543.57999999996</v>
      </c>
      <c r="R6211" s="31">
        <v>-396</v>
      </c>
      <c r="S6211" s="28">
        <v>44408</v>
      </c>
    </row>
    <row r="6212" spans="1:19" x14ac:dyDescent="0.2">
      <c r="A6212" s="29">
        <v>45458</v>
      </c>
      <c r="B6212" s="1" t="s">
        <v>200</v>
      </c>
      <c r="C6212" s="27">
        <v>44408</v>
      </c>
      <c r="D6212" s="1">
        <v>52992</v>
      </c>
      <c r="J6212" s="1" t="s">
        <v>0</v>
      </c>
      <c r="K6212" s="1" t="s">
        <v>49</v>
      </c>
      <c r="L6212" s="1">
        <v>-1</v>
      </c>
      <c r="M6212" s="1">
        <v>124</v>
      </c>
      <c r="N6212" s="6"/>
      <c r="O6212" s="6">
        <v>124</v>
      </c>
      <c r="P6212" s="6">
        <v>-592184.57999999996</v>
      </c>
      <c r="R6212" s="31">
        <v>-124</v>
      </c>
      <c r="S6212" s="28">
        <v>44408</v>
      </c>
    </row>
    <row r="6213" spans="1:19" x14ac:dyDescent="0.2">
      <c r="A6213" s="29">
        <v>45458</v>
      </c>
      <c r="B6213" s="1" t="s">
        <v>200</v>
      </c>
      <c r="C6213" s="27">
        <v>44408</v>
      </c>
      <c r="D6213" s="1">
        <v>52992</v>
      </c>
      <c r="J6213" s="1" t="s">
        <v>0</v>
      </c>
      <c r="K6213" s="1" t="s">
        <v>49</v>
      </c>
      <c r="L6213" s="1">
        <v>-1</v>
      </c>
      <c r="M6213" s="1">
        <v>124</v>
      </c>
      <c r="N6213" s="6"/>
      <c r="O6213" s="6">
        <v>124</v>
      </c>
      <c r="P6213" s="6">
        <v>-592374.57999999996</v>
      </c>
      <c r="R6213" s="31">
        <v>-124</v>
      </c>
      <c r="S6213" s="28">
        <v>44408</v>
      </c>
    </row>
    <row r="6214" spans="1:19" x14ac:dyDescent="0.2">
      <c r="A6214" s="29">
        <v>45458</v>
      </c>
      <c r="B6214" s="1" t="s">
        <v>200</v>
      </c>
      <c r="C6214" s="27">
        <v>44408</v>
      </c>
      <c r="D6214" s="1">
        <v>52992</v>
      </c>
      <c r="J6214" s="1" t="s">
        <v>0</v>
      </c>
      <c r="K6214" s="1" t="s">
        <v>49</v>
      </c>
      <c r="L6214" s="1">
        <v>-1</v>
      </c>
      <c r="M6214" s="1">
        <v>124</v>
      </c>
      <c r="N6214" s="6"/>
      <c r="O6214" s="6">
        <v>124</v>
      </c>
      <c r="P6214" s="6">
        <v>-600147.57999999996</v>
      </c>
      <c r="R6214" s="31">
        <v>-124</v>
      </c>
      <c r="S6214" s="28">
        <v>44408</v>
      </c>
    </row>
    <row r="6215" spans="1:19" x14ac:dyDescent="0.2">
      <c r="A6215" s="29">
        <v>45458</v>
      </c>
      <c r="B6215" s="1" t="s">
        <v>200</v>
      </c>
      <c r="C6215" s="27">
        <v>44408</v>
      </c>
      <c r="D6215" s="1">
        <v>52992</v>
      </c>
      <c r="J6215" s="1" t="s">
        <v>0</v>
      </c>
      <c r="K6215" s="1" t="s">
        <v>49</v>
      </c>
      <c r="L6215" s="1">
        <v>-1</v>
      </c>
      <c r="M6215" s="1">
        <v>124</v>
      </c>
      <c r="N6215" s="6"/>
      <c r="O6215" s="6">
        <v>124</v>
      </c>
      <c r="P6215" s="6">
        <v>-600733.57999999996</v>
      </c>
      <c r="R6215" s="31">
        <v>-124</v>
      </c>
      <c r="S6215" s="28">
        <v>44408</v>
      </c>
    </row>
    <row r="6216" spans="1:19" x14ac:dyDescent="0.2">
      <c r="A6216" s="29">
        <v>45458</v>
      </c>
      <c r="B6216" s="1" t="s">
        <v>200</v>
      </c>
      <c r="C6216" s="27">
        <v>44408</v>
      </c>
      <c r="D6216" s="1">
        <v>52992</v>
      </c>
      <c r="J6216" s="1" t="s">
        <v>0</v>
      </c>
      <c r="K6216" s="1" t="s">
        <v>49</v>
      </c>
      <c r="L6216" s="1">
        <v>-1</v>
      </c>
      <c r="M6216" s="1">
        <v>88</v>
      </c>
      <c r="N6216" s="6"/>
      <c r="O6216" s="6">
        <v>88</v>
      </c>
      <c r="P6216" s="6">
        <v>-592060.57999999996</v>
      </c>
      <c r="R6216" s="31">
        <v>-88</v>
      </c>
      <c r="S6216" s="28">
        <v>44408</v>
      </c>
    </row>
    <row r="6217" spans="1:19" x14ac:dyDescent="0.2">
      <c r="A6217" s="29">
        <v>45458</v>
      </c>
      <c r="B6217" s="1" t="s">
        <v>200</v>
      </c>
      <c r="C6217" s="27">
        <v>44408</v>
      </c>
      <c r="D6217" s="1">
        <v>52992</v>
      </c>
      <c r="J6217" s="1" t="s">
        <v>0</v>
      </c>
      <c r="K6217" s="1" t="s">
        <v>49</v>
      </c>
      <c r="L6217" s="1">
        <v>-0.75</v>
      </c>
      <c r="M6217" s="1">
        <v>88</v>
      </c>
      <c r="N6217" s="6"/>
      <c r="O6217" s="6">
        <v>66</v>
      </c>
      <c r="P6217" s="6">
        <v>-592250.57999999996</v>
      </c>
      <c r="R6217" s="31">
        <v>-66</v>
      </c>
      <c r="S6217" s="28">
        <v>44408</v>
      </c>
    </row>
    <row r="6218" spans="1:19" x14ac:dyDescent="0.2">
      <c r="A6218" s="29">
        <v>45458</v>
      </c>
      <c r="B6218" s="1" t="s">
        <v>200</v>
      </c>
      <c r="C6218" s="27">
        <v>44408</v>
      </c>
      <c r="D6218" s="1">
        <v>52992</v>
      </c>
      <c r="J6218" s="1" t="s">
        <v>0</v>
      </c>
      <c r="K6218" s="1" t="s">
        <v>49</v>
      </c>
      <c r="L6218" s="1">
        <v>-0.75</v>
      </c>
      <c r="M6218" s="1">
        <v>88</v>
      </c>
      <c r="N6218" s="6"/>
      <c r="O6218" s="6">
        <v>66</v>
      </c>
      <c r="P6218" s="6">
        <v>-600609.57999999996</v>
      </c>
      <c r="R6218" s="31">
        <v>-66</v>
      </c>
      <c r="S6218" s="28">
        <v>44408</v>
      </c>
    </row>
    <row r="6219" spans="1:19" x14ac:dyDescent="0.2">
      <c r="A6219" s="29">
        <v>45458</v>
      </c>
      <c r="B6219" s="1" t="s">
        <v>200</v>
      </c>
      <c r="C6219" s="27">
        <v>44408</v>
      </c>
      <c r="D6219" s="1">
        <v>52992</v>
      </c>
      <c r="J6219" s="1" t="s">
        <v>0</v>
      </c>
      <c r="K6219" s="1" t="s">
        <v>49</v>
      </c>
      <c r="L6219" s="1">
        <v>-0.75</v>
      </c>
      <c r="M6219" s="1">
        <v>88</v>
      </c>
      <c r="N6219" s="6"/>
      <c r="O6219" s="6">
        <v>66</v>
      </c>
      <c r="P6219" s="6">
        <v>-600887.57999999996</v>
      </c>
      <c r="R6219" s="31">
        <v>-66</v>
      </c>
      <c r="S6219" s="28">
        <v>44408</v>
      </c>
    </row>
    <row r="6220" spans="1:19" x14ac:dyDescent="0.2">
      <c r="A6220" s="29">
        <v>45458</v>
      </c>
      <c r="B6220" s="1" t="s">
        <v>200</v>
      </c>
      <c r="C6220" s="27">
        <v>44408</v>
      </c>
      <c r="D6220" s="1">
        <v>52992</v>
      </c>
      <c r="J6220" s="1" t="s">
        <v>0</v>
      </c>
      <c r="K6220" s="1" t="s">
        <v>49</v>
      </c>
      <c r="L6220" s="1">
        <v>-0.75</v>
      </c>
      <c r="M6220" s="1">
        <v>88</v>
      </c>
      <c r="N6220" s="6"/>
      <c r="O6220" s="6">
        <v>66</v>
      </c>
      <c r="P6220" s="6">
        <v>-601041.57999999996</v>
      </c>
      <c r="R6220" s="31">
        <v>-66</v>
      </c>
      <c r="S6220" s="28">
        <v>44408</v>
      </c>
    </row>
    <row r="6221" spans="1:19" x14ac:dyDescent="0.2">
      <c r="A6221" s="29">
        <v>45458</v>
      </c>
      <c r="B6221" s="1" t="s">
        <v>200</v>
      </c>
      <c r="C6221" s="27">
        <v>44408</v>
      </c>
      <c r="D6221" s="1">
        <v>52992</v>
      </c>
      <c r="J6221" s="1" t="s">
        <v>0</v>
      </c>
      <c r="K6221" s="1" t="s">
        <v>49</v>
      </c>
      <c r="L6221" s="1">
        <v>-0.75</v>
      </c>
      <c r="M6221" s="1">
        <v>88</v>
      </c>
      <c r="N6221" s="6"/>
      <c r="O6221" s="6">
        <v>66</v>
      </c>
      <c r="P6221" s="6">
        <v>-601217.57999999996</v>
      </c>
      <c r="R6221" s="31">
        <v>-66</v>
      </c>
      <c r="S6221" s="28">
        <v>44408</v>
      </c>
    </row>
    <row r="6222" spans="1:19" x14ac:dyDescent="0.2">
      <c r="A6222" s="29">
        <v>45458</v>
      </c>
      <c r="B6222" s="1" t="s">
        <v>200</v>
      </c>
      <c r="C6222" s="27">
        <v>44408</v>
      </c>
      <c r="D6222" s="1">
        <v>52992</v>
      </c>
      <c r="J6222" s="1" t="s">
        <v>0</v>
      </c>
      <c r="K6222" s="1" t="s">
        <v>49</v>
      </c>
      <c r="L6222" s="1">
        <v>-0.75</v>
      </c>
      <c r="M6222" s="1">
        <v>88</v>
      </c>
      <c r="N6222" s="6"/>
      <c r="O6222" s="6">
        <v>66</v>
      </c>
      <c r="P6222" s="6">
        <v>-601327.57999999996</v>
      </c>
      <c r="R6222" s="31">
        <v>-66</v>
      </c>
      <c r="S6222" s="28">
        <v>44408</v>
      </c>
    </row>
    <row r="6223" spans="1:19" x14ac:dyDescent="0.2">
      <c r="A6223" s="29">
        <v>45458</v>
      </c>
      <c r="B6223" s="1" t="s">
        <v>200</v>
      </c>
      <c r="C6223" s="27">
        <v>44408</v>
      </c>
      <c r="D6223" s="1">
        <v>52992</v>
      </c>
      <c r="J6223" s="1" t="s">
        <v>0</v>
      </c>
      <c r="K6223" s="1" t="s">
        <v>49</v>
      </c>
      <c r="L6223" s="1">
        <v>-0.5</v>
      </c>
      <c r="M6223" s="1">
        <v>88</v>
      </c>
      <c r="N6223" s="6"/>
      <c r="O6223" s="6">
        <v>44</v>
      </c>
      <c r="P6223" s="6">
        <v>-591972.57999999996</v>
      </c>
      <c r="R6223" s="31">
        <v>-44</v>
      </c>
      <c r="S6223" s="28">
        <v>44408</v>
      </c>
    </row>
    <row r="6224" spans="1:19" x14ac:dyDescent="0.2">
      <c r="A6224" s="29">
        <v>45458</v>
      </c>
      <c r="B6224" s="1" t="s">
        <v>200</v>
      </c>
      <c r="C6224" s="27">
        <v>44408</v>
      </c>
      <c r="D6224" s="1">
        <v>52992</v>
      </c>
      <c r="J6224" s="1" t="s">
        <v>0</v>
      </c>
      <c r="K6224" s="1" t="s">
        <v>49</v>
      </c>
      <c r="L6224" s="1">
        <v>-0.5</v>
      </c>
      <c r="M6224" s="1">
        <v>88</v>
      </c>
      <c r="N6224" s="6"/>
      <c r="O6224" s="6">
        <v>44</v>
      </c>
      <c r="P6224" s="6">
        <v>-600777.57999999996</v>
      </c>
      <c r="R6224" s="31">
        <v>-44</v>
      </c>
      <c r="S6224" s="28">
        <v>44408</v>
      </c>
    </row>
    <row r="6225" spans="1:19" x14ac:dyDescent="0.2">
      <c r="A6225" s="29">
        <v>45458</v>
      </c>
      <c r="B6225" s="1" t="s">
        <v>200</v>
      </c>
      <c r="C6225" s="27">
        <v>44408</v>
      </c>
      <c r="D6225" s="1">
        <v>52992</v>
      </c>
      <c r="J6225" s="1" t="s">
        <v>0</v>
      </c>
      <c r="K6225" s="1" t="s">
        <v>49</v>
      </c>
      <c r="L6225" s="1">
        <v>-0.5</v>
      </c>
      <c r="M6225" s="1">
        <v>88</v>
      </c>
      <c r="N6225" s="6"/>
      <c r="O6225" s="6">
        <v>44</v>
      </c>
      <c r="P6225" s="6">
        <v>-600821.57999999996</v>
      </c>
      <c r="R6225" s="31">
        <v>-44</v>
      </c>
      <c r="S6225" s="28">
        <v>44408</v>
      </c>
    </row>
    <row r="6226" spans="1:19" x14ac:dyDescent="0.2">
      <c r="A6226" s="29">
        <v>45458</v>
      </c>
      <c r="B6226" s="1" t="s">
        <v>200</v>
      </c>
      <c r="C6226" s="27">
        <v>44408</v>
      </c>
      <c r="D6226" s="1">
        <v>52992</v>
      </c>
      <c r="J6226" s="1" t="s">
        <v>0</v>
      </c>
      <c r="K6226" s="1" t="s">
        <v>49</v>
      </c>
      <c r="L6226" s="1">
        <v>-0.5</v>
      </c>
      <c r="M6226" s="1">
        <v>88</v>
      </c>
      <c r="N6226" s="6"/>
      <c r="O6226" s="6">
        <v>44</v>
      </c>
      <c r="P6226" s="6">
        <v>-600931.57999999996</v>
      </c>
      <c r="R6226" s="31">
        <v>-44</v>
      </c>
      <c r="S6226" s="28">
        <v>44408</v>
      </c>
    </row>
    <row r="6227" spans="1:19" x14ac:dyDescent="0.2">
      <c r="A6227" s="29">
        <v>45458</v>
      </c>
      <c r="B6227" s="1" t="s">
        <v>200</v>
      </c>
      <c r="C6227" s="27">
        <v>44408</v>
      </c>
      <c r="D6227" s="1">
        <v>52992</v>
      </c>
      <c r="J6227" s="1" t="s">
        <v>0</v>
      </c>
      <c r="K6227" s="1" t="s">
        <v>49</v>
      </c>
      <c r="L6227" s="1">
        <v>-0.5</v>
      </c>
      <c r="M6227" s="1">
        <v>88</v>
      </c>
      <c r="N6227" s="6"/>
      <c r="O6227" s="6">
        <v>44</v>
      </c>
      <c r="P6227" s="6">
        <v>-600975.57999999996</v>
      </c>
      <c r="R6227" s="31">
        <v>-44</v>
      </c>
      <c r="S6227" s="28">
        <v>44408</v>
      </c>
    </row>
    <row r="6228" spans="1:19" x14ac:dyDescent="0.2">
      <c r="A6228" s="29">
        <v>45458</v>
      </c>
      <c r="B6228" s="1" t="s">
        <v>200</v>
      </c>
      <c r="C6228" s="27">
        <v>44408</v>
      </c>
      <c r="D6228" s="1">
        <v>52992</v>
      </c>
      <c r="J6228" s="1" t="s">
        <v>0</v>
      </c>
      <c r="K6228" s="1" t="s">
        <v>49</v>
      </c>
      <c r="L6228" s="1">
        <v>-0.5</v>
      </c>
      <c r="M6228" s="1">
        <v>88</v>
      </c>
      <c r="N6228" s="6"/>
      <c r="O6228" s="6">
        <v>44</v>
      </c>
      <c r="P6228" s="6">
        <v>-601085.57999999996</v>
      </c>
      <c r="R6228" s="31">
        <v>-44</v>
      </c>
      <c r="S6228" s="28">
        <v>44408</v>
      </c>
    </row>
    <row r="6229" spans="1:19" x14ac:dyDescent="0.2">
      <c r="A6229" s="29">
        <v>45458</v>
      </c>
      <c r="B6229" s="1" t="s">
        <v>200</v>
      </c>
      <c r="C6229" s="27">
        <v>44408</v>
      </c>
      <c r="D6229" s="1">
        <v>52992</v>
      </c>
      <c r="J6229" s="1" t="s">
        <v>0</v>
      </c>
      <c r="K6229" s="1" t="s">
        <v>49</v>
      </c>
      <c r="L6229" s="1">
        <v>-0.5</v>
      </c>
      <c r="M6229" s="1">
        <v>88</v>
      </c>
      <c r="N6229" s="6"/>
      <c r="O6229" s="6">
        <v>44</v>
      </c>
      <c r="P6229" s="6">
        <v>-601151.57999999996</v>
      </c>
      <c r="R6229" s="31">
        <v>-44</v>
      </c>
      <c r="S6229" s="28">
        <v>44408</v>
      </c>
    </row>
    <row r="6230" spans="1:19" x14ac:dyDescent="0.2">
      <c r="A6230" s="29">
        <v>45458</v>
      </c>
      <c r="B6230" s="1" t="s">
        <v>200</v>
      </c>
      <c r="C6230" s="27">
        <v>44408</v>
      </c>
      <c r="D6230" s="1">
        <v>52992</v>
      </c>
      <c r="J6230" s="1" t="s">
        <v>0</v>
      </c>
      <c r="K6230" s="1" t="s">
        <v>49</v>
      </c>
      <c r="L6230" s="1">
        <v>-0.5</v>
      </c>
      <c r="M6230" s="1">
        <v>88</v>
      </c>
      <c r="N6230" s="6"/>
      <c r="O6230" s="6">
        <v>44</v>
      </c>
      <c r="P6230" s="6">
        <v>-601261.57999999996</v>
      </c>
      <c r="R6230" s="31">
        <v>-44</v>
      </c>
      <c r="S6230" s="28">
        <v>44408</v>
      </c>
    </row>
    <row r="6231" spans="1:19" x14ac:dyDescent="0.2">
      <c r="A6231" s="29">
        <v>45458</v>
      </c>
      <c r="B6231" s="1" t="s">
        <v>200</v>
      </c>
      <c r="C6231" s="27">
        <v>44408</v>
      </c>
      <c r="D6231" s="1">
        <v>52992</v>
      </c>
      <c r="J6231" s="1" t="s">
        <v>0</v>
      </c>
      <c r="K6231" s="1" t="s">
        <v>49</v>
      </c>
      <c r="L6231" s="1">
        <v>-0.5</v>
      </c>
      <c r="M6231" s="1">
        <v>88</v>
      </c>
      <c r="N6231" s="6"/>
      <c r="O6231" s="6">
        <v>44</v>
      </c>
      <c r="P6231" s="6">
        <v>-601371.57999999996</v>
      </c>
      <c r="R6231" s="31">
        <v>-44</v>
      </c>
      <c r="S6231" s="28">
        <v>44408</v>
      </c>
    </row>
    <row r="6232" spans="1:19" x14ac:dyDescent="0.2">
      <c r="A6232" s="29">
        <v>45458</v>
      </c>
      <c r="B6232" s="1" t="s">
        <v>200</v>
      </c>
      <c r="C6232" s="27">
        <v>44408</v>
      </c>
      <c r="D6232" s="1">
        <v>52992</v>
      </c>
      <c r="J6232" s="1" t="s">
        <v>0</v>
      </c>
      <c r="K6232" s="1" t="s">
        <v>49</v>
      </c>
      <c r="L6232" s="1">
        <v>-0.5</v>
      </c>
      <c r="M6232" s="1">
        <v>88</v>
      </c>
      <c r="N6232" s="6"/>
      <c r="O6232" s="6">
        <v>44</v>
      </c>
      <c r="P6232" s="6">
        <v>-601415.57999999996</v>
      </c>
      <c r="R6232" s="31">
        <v>-44</v>
      </c>
      <c r="S6232" s="28">
        <v>44408</v>
      </c>
    </row>
    <row r="6233" spans="1:19" x14ac:dyDescent="0.2">
      <c r="A6233" s="29">
        <v>45458</v>
      </c>
      <c r="B6233" s="1" t="s">
        <v>200</v>
      </c>
      <c r="C6233" s="27">
        <v>44408</v>
      </c>
      <c r="D6233" s="1">
        <v>52992</v>
      </c>
      <c r="J6233" s="1" t="s">
        <v>0</v>
      </c>
      <c r="K6233" s="1" t="s">
        <v>49</v>
      </c>
      <c r="L6233" s="1">
        <v>-0.25</v>
      </c>
      <c r="M6233" s="1">
        <v>88</v>
      </c>
      <c r="N6233" s="6"/>
      <c r="O6233" s="6">
        <v>22</v>
      </c>
      <c r="P6233" s="6">
        <v>-591928.57999999996</v>
      </c>
      <c r="R6233" s="31">
        <v>-22</v>
      </c>
      <c r="S6233" s="28">
        <v>44408</v>
      </c>
    </row>
    <row r="6234" spans="1:19" x14ac:dyDescent="0.2">
      <c r="A6234" s="29">
        <v>45458</v>
      </c>
      <c r="B6234" s="1" t="s">
        <v>200</v>
      </c>
      <c r="C6234" s="27">
        <v>44408</v>
      </c>
      <c r="D6234" s="1">
        <v>52992</v>
      </c>
      <c r="J6234" s="1" t="s">
        <v>0</v>
      </c>
      <c r="K6234" s="1" t="s">
        <v>49</v>
      </c>
      <c r="L6234" s="1">
        <v>-0.25</v>
      </c>
      <c r="M6234" s="1">
        <v>88</v>
      </c>
      <c r="N6234" s="6"/>
      <c r="O6234" s="6">
        <v>22</v>
      </c>
      <c r="P6234" s="6">
        <v>-601107.57999999996</v>
      </c>
      <c r="R6234" s="31">
        <v>-22</v>
      </c>
      <c r="S6234" s="28">
        <v>44408</v>
      </c>
    </row>
    <row r="6235" spans="1:19" x14ac:dyDescent="0.2">
      <c r="A6235" s="29">
        <v>45511</v>
      </c>
      <c r="B6235" s="1" t="s">
        <v>200</v>
      </c>
      <c r="C6235" s="27">
        <v>44409</v>
      </c>
      <c r="D6235" s="1">
        <v>53001</v>
      </c>
      <c r="J6235" s="1" t="s">
        <v>0</v>
      </c>
      <c r="K6235" s="1" t="s">
        <v>49</v>
      </c>
      <c r="L6235" s="1">
        <v>-1</v>
      </c>
      <c r="M6235" s="1">
        <v>840</v>
      </c>
      <c r="N6235" s="6"/>
      <c r="O6235" s="6">
        <v>840</v>
      </c>
      <c r="P6235" s="6">
        <v>-602255.57999999996</v>
      </c>
      <c r="R6235" s="31">
        <v>-840</v>
      </c>
      <c r="S6235" s="28">
        <v>44439</v>
      </c>
    </row>
    <row r="6236" spans="1:19" x14ac:dyDescent="0.2">
      <c r="A6236" s="29">
        <v>45511</v>
      </c>
      <c r="B6236" s="1" t="s">
        <v>200</v>
      </c>
      <c r="C6236" s="27">
        <v>44409</v>
      </c>
      <c r="D6236" s="1">
        <v>53001</v>
      </c>
      <c r="J6236" s="1" t="s">
        <v>0</v>
      </c>
      <c r="K6236" s="1" t="s">
        <v>49</v>
      </c>
      <c r="L6236" s="1">
        <v>-1</v>
      </c>
      <c r="M6236" s="1">
        <v>80</v>
      </c>
      <c r="N6236" s="6"/>
      <c r="O6236" s="6">
        <v>80</v>
      </c>
      <c r="P6236" s="6">
        <v>-602355.57999999996</v>
      </c>
      <c r="R6236" s="31">
        <v>-80</v>
      </c>
      <c r="S6236" s="28">
        <v>44439</v>
      </c>
    </row>
    <row r="6237" spans="1:19" x14ac:dyDescent="0.2">
      <c r="A6237" s="29">
        <v>45511</v>
      </c>
      <c r="B6237" s="1" t="s">
        <v>200</v>
      </c>
      <c r="C6237" s="27">
        <v>44409</v>
      </c>
      <c r="D6237" s="1">
        <v>53001</v>
      </c>
      <c r="J6237" s="1" t="s">
        <v>0</v>
      </c>
      <c r="K6237" s="1" t="s">
        <v>49</v>
      </c>
      <c r="L6237" s="1">
        <v>-1</v>
      </c>
      <c r="M6237" s="1">
        <v>20</v>
      </c>
      <c r="N6237" s="6"/>
      <c r="O6237" s="6">
        <v>20</v>
      </c>
      <c r="P6237" s="6">
        <v>-602275.57999999996</v>
      </c>
      <c r="R6237" s="31">
        <v>-20</v>
      </c>
      <c r="S6237" s="28">
        <v>44439</v>
      </c>
    </row>
    <row r="6238" spans="1:19" x14ac:dyDescent="0.2">
      <c r="A6238" s="29">
        <v>45512</v>
      </c>
      <c r="B6238" s="1" t="s">
        <v>200</v>
      </c>
      <c r="C6238" s="27">
        <v>44409</v>
      </c>
      <c r="D6238" s="1">
        <v>53002</v>
      </c>
      <c r="J6238" s="1" t="s">
        <v>0</v>
      </c>
      <c r="K6238" s="1" t="s">
        <v>49</v>
      </c>
      <c r="L6238" s="1">
        <v>-1</v>
      </c>
      <c r="M6238" s="1">
        <v>280</v>
      </c>
      <c r="N6238" s="6"/>
      <c r="O6238" s="6">
        <v>280</v>
      </c>
      <c r="P6238" s="6">
        <v>-602635.57999999996</v>
      </c>
      <c r="R6238" s="31">
        <v>-280</v>
      </c>
      <c r="S6238" s="28">
        <v>44439</v>
      </c>
    </row>
    <row r="6239" spans="1:19" x14ac:dyDescent="0.2">
      <c r="A6239" s="29">
        <v>45512</v>
      </c>
      <c r="B6239" s="1" t="s">
        <v>200</v>
      </c>
      <c r="C6239" s="27">
        <v>44409</v>
      </c>
      <c r="D6239" s="1">
        <v>53002</v>
      </c>
      <c r="J6239" s="1" t="s">
        <v>0</v>
      </c>
      <c r="K6239" s="1" t="s">
        <v>49</v>
      </c>
      <c r="L6239" s="1">
        <v>-2</v>
      </c>
      <c r="M6239" s="1">
        <v>40</v>
      </c>
      <c r="N6239" s="6"/>
      <c r="O6239" s="6">
        <v>80</v>
      </c>
      <c r="P6239" s="6">
        <v>-602715.57999999996</v>
      </c>
      <c r="R6239" s="31">
        <v>-80</v>
      </c>
      <c r="S6239" s="28">
        <v>44439</v>
      </c>
    </row>
    <row r="6240" spans="1:19" x14ac:dyDescent="0.2">
      <c r="A6240" s="29">
        <v>45513</v>
      </c>
      <c r="B6240" s="1" t="s">
        <v>200</v>
      </c>
      <c r="C6240" s="27">
        <v>44409</v>
      </c>
      <c r="D6240" s="1">
        <v>53003</v>
      </c>
      <c r="J6240" s="1" t="s">
        <v>0</v>
      </c>
      <c r="K6240" s="1" t="s">
        <v>49</v>
      </c>
      <c r="L6240" s="1">
        <v>-1</v>
      </c>
      <c r="M6240" s="1">
        <v>436</v>
      </c>
      <c r="N6240" s="6"/>
      <c r="O6240" s="6">
        <v>436</v>
      </c>
      <c r="P6240" s="6">
        <v>-603151.57999999996</v>
      </c>
      <c r="R6240" s="31">
        <v>-436</v>
      </c>
      <c r="S6240" s="28">
        <v>44439</v>
      </c>
    </row>
    <row r="6241" spans="1:19" x14ac:dyDescent="0.2">
      <c r="A6241" s="29">
        <v>45513</v>
      </c>
      <c r="B6241" s="1" t="s">
        <v>200</v>
      </c>
      <c r="C6241" s="27">
        <v>44409</v>
      </c>
      <c r="D6241" s="1">
        <v>53003</v>
      </c>
      <c r="J6241" s="1" t="s">
        <v>0</v>
      </c>
      <c r="K6241" s="1" t="s">
        <v>49</v>
      </c>
      <c r="L6241" s="1">
        <v>-1</v>
      </c>
      <c r="M6241" s="1">
        <v>40</v>
      </c>
      <c r="N6241" s="6"/>
      <c r="O6241" s="6">
        <v>40</v>
      </c>
      <c r="P6241" s="6">
        <v>-603191.57999999996</v>
      </c>
      <c r="R6241" s="31">
        <v>-40</v>
      </c>
      <c r="S6241" s="28">
        <v>44439</v>
      </c>
    </row>
    <row r="6242" spans="1:19" x14ac:dyDescent="0.2">
      <c r="A6242" s="29">
        <v>45514</v>
      </c>
      <c r="B6242" s="1" t="s">
        <v>200</v>
      </c>
      <c r="C6242" s="27">
        <v>44409</v>
      </c>
      <c r="D6242" s="1">
        <v>53004</v>
      </c>
      <c r="J6242" s="1" t="s">
        <v>0</v>
      </c>
      <c r="K6242" s="1" t="s">
        <v>49</v>
      </c>
      <c r="L6242" s="1">
        <v>-1</v>
      </c>
      <c r="M6242" s="1">
        <v>776</v>
      </c>
      <c r="N6242" s="6"/>
      <c r="O6242" s="6">
        <v>776</v>
      </c>
      <c r="P6242" s="6">
        <v>-603967.57999999996</v>
      </c>
      <c r="R6242" s="31">
        <v>-776</v>
      </c>
      <c r="S6242" s="28">
        <v>44439</v>
      </c>
    </row>
    <row r="6243" spans="1:19" x14ac:dyDescent="0.2">
      <c r="A6243" s="29">
        <v>45514</v>
      </c>
      <c r="B6243" s="1" t="s">
        <v>200</v>
      </c>
      <c r="C6243" s="27">
        <v>44409</v>
      </c>
      <c r="D6243" s="1">
        <v>53004</v>
      </c>
      <c r="J6243" s="1" t="s">
        <v>0</v>
      </c>
      <c r="K6243" s="1" t="s">
        <v>49</v>
      </c>
      <c r="L6243" s="1">
        <v>-1</v>
      </c>
      <c r="M6243" s="1">
        <v>80</v>
      </c>
      <c r="N6243" s="6"/>
      <c r="O6243" s="6">
        <v>80</v>
      </c>
      <c r="P6243" s="6">
        <v>-604047.57999999996</v>
      </c>
      <c r="R6243" s="31">
        <v>-80</v>
      </c>
      <c r="S6243" s="28">
        <v>44439</v>
      </c>
    </row>
    <row r="6244" spans="1:19" x14ac:dyDescent="0.2">
      <c r="A6244" s="29">
        <v>45515</v>
      </c>
      <c r="B6244" s="1" t="s">
        <v>200</v>
      </c>
      <c r="C6244" s="27">
        <v>44409</v>
      </c>
      <c r="D6244" s="1">
        <v>53005</v>
      </c>
      <c r="J6244" s="1" t="s">
        <v>0</v>
      </c>
      <c r="K6244" s="1" t="s">
        <v>49</v>
      </c>
      <c r="L6244" s="1">
        <v>-1</v>
      </c>
      <c r="M6244" s="1">
        <v>700</v>
      </c>
      <c r="N6244" s="6"/>
      <c r="O6244" s="6">
        <v>700</v>
      </c>
      <c r="P6244" s="6">
        <v>-604747.57999999996</v>
      </c>
      <c r="R6244" s="31">
        <v>-700</v>
      </c>
      <c r="S6244" s="28">
        <v>44439</v>
      </c>
    </row>
    <row r="6245" spans="1:19" x14ac:dyDescent="0.2">
      <c r="A6245" s="29">
        <v>45515</v>
      </c>
      <c r="B6245" s="1" t="s">
        <v>200</v>
      </c>
      <c r="C6245" s="27">
        <v>44409</v>
      </c>
      <c r="D6245" s="1">
        <v>53005</v>
      </c>
      <c r="J6245" s="1" t="s">
        <v>0</v>
      </c>
      <c r="K6245" s="1" t="s">
        <v>49</v>
      </c>
      <c r="L6245" s="1">
        <v>-1</v>
      </c>
      <c r="M6245" s="1">
        <v>80</v>
      </c>
      <c r="N6245" s="6"/>
      <c r="O6245" s="6">
        <v>80</v>
      </c>
      <c r="P6245" s="6">
        <v>-604827.57999999996</v>
      </c>
      <c r="R6245" s="31">
        <v>-80</v>
      </c>
      <c r="S6245" s="28">
        <v>44439</v>
      </c>
    </row>
    <row r="6246" spans="1:19" x14ac:dyDescent="0.2">
      <c r="A6246" s="29">
        <v>45515</v>
      </c>
      <c r="B6246" s="1" t="s">
        <v>200</v>
      </c>
      <c r="C6246" s="27">
        <v>44409</v>
      </c>
      <c r="D6246" s="1">
        <v>53005</v>
      </c>
      <c r="J6246" s="1" t="s">
        <v>0</v>
      </c>
      <c r="K6246" s="1" t="s">
        <v>49</v>
      </c>
      <c r="L6246" s="1">
        <v>-2</v>
      </c>
      <c r="M6246" s="1">
        <v>40</v>
      </c>
      <c r="N6246" s="6"/>
      <c r="O6246" s="6">
        <v>80</v>
      </c>
      <c r="P6246" s="6">
        <v>-604907.57999999996</v>
      </c>
      <c r="R6246" s="31">
        <v>-80</v>
      </c>
      <c r="S6246" s="28">
        <v>44439</v>
      </c>
    </row>
    <row r="6247" spans="1:19" x14ac:dyDescent="0.2">
      <c r="A6247" s="29">
        <v>45516</v>
      </c>
      <c r="B6247" s="1" t="s">
        <v>200</v>
      </c>
      <c r="C6247" s="27">
        <v>44409</v>
      </c>
      <c r="D6247" s="1">
        <v>53006</v>
      </c>
      <c r="J6247" s="1" t="s">
        <v>0</v>
      </c>
      <c r="K6247" s="1" t="s">
        <v>49</v>
      </c>
      <c r="L6247" s="1">
        <v>-1</v>
      </c>
      <c r="M6247" s="1">
        <v>766</v>
      </c>
      <c r="N6247" s="6"/>
      <c r="O6247" s="6">
        <v>766</v>
      </c>
      <c r="P6247" s="6">
        <v>-605673.57999999996</v>
      </c>
      <c r="R6247" s="31">
        <v>-766</v>
      </c>
      <c r="S6247" s="28">
        <v>44439</v>
      </c>
    </row>
    <row r="6248" spans="1:19" x14ac:dyDescent="0.2">
      <c r="A6248" s="29">
        <v>45516</v>
      </c>
      <c r="B6248" s="1" t="s">
        <v>200</v>
      </c>
      <c r="C6248" s="27">
        <v>44409</v>
      </c>
      <c r="D6248" s="1">
        <v>53006</v>
      </c>
      <c r="J6248" s="1" t="s">
        <v>0</v>
      </c>
      <c r="K6248" s="1" t="s">
        <v>49</v>
      </c>
      <c r="L6248" s="1">
        <v>-1</v>
      </c>
      <c r="M6248" s="1">
        <v>80</v>
      </c>
      <c r="N6248" s="6"/>
      <c r="O6248" s="6">
        <v>80</v>
      </c>
      <c r="P6248" s="6">
        <v>-605753.57999999996</v>
      </c>
      <c r="R6248" s="31">
        <v>-80</v>
      </c>
      <c r="S6248" s="28">
        <v>44439</v>
      </c>
    </row>
    <row r="6249" spans="1:19" x14ac:dyDescent="0.2">
      <c r="A6249" s="29">
        <v>45517</v>
      </c>
      <c r="B6249" s="1" t="s">
        <v>200</v>
      </c>
      <c r="C6249" s="27">
        <v>44409</v>
      </c>
      <c r="D6249" s="1">
        <v>53007</v>
      </c>
      <c r="J6249" s="1" t="s">
        <v>0</v>
      </c>
      <c r="K6249" s="1" t="s">
        <v>49</v>
      </c>
      <c r="L6249" s="1">
        <v>-1</v>
      </c>
      <c r="M6249" s="1">
        <v>460</v>
      </c>
      <c r="N6249" s="6"/>
      <c r="O6249" s="6">
        <v>460</v>
      </c>
      <c r="P6249" s="6">
        <v>-606213.57999999996</v>
      </c>
      <c r="R6249" s="31">
        <v>-460</v>
      </c>
      <c r="S6249" s="28">
        <v>44439</v>
      </c>
    </row>
    <row r="6250" spans="1:19" x14ac:dyDescent="0.2">
      <c r="A6250" s="29">
        <v>45517</v>
      </c>
      <c r="B6250" s="1" t="s">
        <v>200</v>
      </c>
      <c r="C6250" s="27">
        <v>44409</v>
      </c>
      <c r="D6250" s="1">
        <v>53007</v>
      </c>
      <c r="J6250" s="1" t="s">
        <v>0</v>
      </c>
      <c r="K6250" s="1" t="s">
        <v>49</v>
      </c>
      <c r="L6250" s="1">
        <v>-1</v>
      </c>
      <c r="M6250" s="1">
        <v>80</v>
      </c>
      <c r="N6250" s="6"/>
      <c r="O6250" s="6">
        <v>80</v>
      </c>
      <c r="P6250" s="6">
        <v>-606293.57999999996</v>
      </c>
      <c r="R6250" s="31">
        <v>-80</v>
      </c>
      <c r="S6250" s="28">
        <v>44439</v>
      </c>
    </row>
    <row r="6251" spans="1:19" x14ac:dyDescent="0.2">
      <c r="A6251" s="29">
        <v>45518</v>
      </c>
      <c r="B6251" s="1" t="s">
        <v>200</v>
      </c>
      <c r="C6251" s="27">
        <v>44409</v>
      </c>
      <c r="D6251" s="1">
        <v>53008</v>
      </c>
      <c r="J6251" s="1" t="s">
        <v>0</v>
      </c>
      <c r="K6251" s="1" t="s">
        <v>49</v>
      </c>
      <c r="L6251" s="1">
        <v>-1</v>
      </c>
      <c r="M6251" s="1">
        <v>80</v>
      </c>
      <c r="N6251" s="6"/>
      <c r="O6251" s="6">
        <v>80</v>
      </c>
      <c r="P6251" s="6">
        <v>-606373.57999999996</v>
      </c>
      <c r="R6251" s="31">
        <v>-80</v>
      </c>
      <c r="S6251" s="28">
        <v>44439</v>
      </c>
    </row>
    <row r="6252" spans="1:19" x14ac:dyDescent="0.2">
      <c r="A6252" s="29">
        <v>45519</v>
      </c>
      <c r="B6252" s="1" t="s">
        <v>200</v>
      </c>
      <c r="C6252" s="27">
        <v>44409</v>
      </c>
      <c r="D6252" s="1">
        <v>53009</v>
      </c>
      <c r="J6252" s="1" t="s">
        <v>0</v>
      </c>
      <c r="K6252" s="1" t="s">
        <v>49</v>
      </c>
      <c r="L6252" s="1">
        <v>-1</v>
      </c>
      <c r="M6252" s="1">
        <v>216</v>
      </c>
      <c r="N6252" s="6"/>
      <c r="O6252" s="6">
        <v>216</v>
      </c>
      <c r="P6252" s="6">
        <v>-606589.57999999996</v>
      </c>
      <c r="R6252" s="31">
        <v>-216</v>
      </c>
      <c r="S6252" s="28">
        <v>44439</v>
      </c>
    </row>
    <row r="6253" spans="1:19" x14ac:dyDescent="0.2">
      <c r="A6253" s="29">
        <v>45519</v>
      </c>
      <c r="B6253" s="1" t="s">
        <v>200</v>
      </c>
      <c r="C6253" s="27">
        <v>44409</v>
      </c>
      <c r="D6253" s="1">
        <v>53009</v>
      </c>
      <c r="J6253" s="1" t="s">
        <v>0</v>
      </c>
      <c r="K6253" s="1" t="s">
        <v>49</v>
      </c>
      <c r="L6253" s="1">
        <v>-1</v>
      </c>
      <c r="M6253" s="1">
        <v>80</v>
      </c>
      <c r="N6253" s="6"/>
      <c r="O6253" s="6">
        <v>80</v>
      </c>
      <c r="P6253" s="6">
        <v>-606669.57999999996</v>
      </c>
      <c r="R6253" s="31">
        <v>-80</v>
      </c>
      <c r="S6253" s="28">
        <v>44439</v>
      </c>
    </row>
    <row r="6254" spans="1:19" x14ac:dyDescent="0.2">
      <c r="A6254" s="29">
        <v>45520</v>
      </c>
      <c r="B6254" s="1" t="s">
        <v>200</v>
      </c>
      <c r="C6254" s="27">
        <v>44409</v>
      </c>
      <c r="D6254" s="1">
        <v>53010</v>
      </c>
      <c r="J6254" s="1" t="s">
        <v>0</v>
      </c>
      <c r="K6254" s="1" t="s">
        <v>49</v>
      </c>
      <c r="L6254" s="1">
        <v>-1</v>
      </c>
      <c r="M6254" s="1">
        <v>442</v>
      </c>
      <c r="N6254" s="6"/>
      <c r="O6254" s="6">
        <v>442</v>
      </c>
      <c r="P6254" s="6">
        <v>-607111.57999999996</v>
      </c>
      <c r="R6254" s="31">
        <v>-442</v>
      </c>
      <c r="S6254" s="28">
        <v>44439</v>
      </c>
    </row>
    <row r="6255" spans="1:19" x14ac:dyDescent="0.2">
      <c r="A6255" s="29">
        <v>45520</v>
      </c>
      <c r="B6255" s="1" t="s">
        <v>200</v>
      </c>
      <c r="C6255" s="27">
        <v>44409</v>
      </c>
      <c r="D6255" s="1">
        <v>53010</v>
      </c>
      <c r="J6255" s="1" t="s">
        <v>0</v>
      </c>
      <c r="K6255" s="1" t="s">
        <v>49</v>
      </c>
      <c r="L6255" s="1">
        <v>-2</v>
      </c>
      <c r="M6255" s="1">
        <v>40</v>
      </c>
      <c r="N6255" s="6"/>
      <c r="O6255" s="6">
        <v>80</v>
      </c>
      <c r="P6255" s="6">
        <v>-607191.57999999996</v>
      </c>
      <c r="R6255" s="31">
        <v>-80</v>
      </c>
      <c r="S6255" s="28">
        <v>44439</v>
      </c>
    </row>
    <row r="6256" spans="1:19" x14ac:dyDescent="0.2">
      <c r="A6256" s="29">
        <v>45520</v>
      </c>
      <c r="B6256" s="1" t="s">
        <v>200</v>
      </c>
      <c r="C6256" s="27">
        <v>44409</v>
      </c>
      <c r="D6256" s="1">
        <v>53010</v>
      </c>
      <c r="J6256" s="1" t="s">
        <v>0</v>
      </c>
      <c r="K6256" s="1" t="s">
        <v>49</v>
      </c>
      <c r="L6256" s="1">
        <v>-1</v>
      </c>
      <c r="M6256" s="1">
        <v>80</v>
      </c>
      <c r="N6256" s="6"/>
      <c r="O6256" s="6">
        <v>80</v>
      </c>
      <c r="P6256" s="6">
        <v>-607271.57999999996</v>
      </c>
      <c r="R6256" s="31">
        <v>-80</v>
      </c>
      <c r="S6256" s="28">
        <v>44439</v>
      </c>
    </row>
    <row r="6257" spans="1:19" x14ac:dyDescent="0.2">
      <c r="A6257" s="29">
        <v>45521</v>
      </c>
      <c r="B6257" s="1" t="s">
        <v>200</v>
      </c>
      <c r="C6257" s="27">
        <v>44409</v>
      </c>
      <c r="D6257" s="1">
        <v>53011</v>
      </c>
      <c r="J6257" s="1" t="s">
        <v>0</v>
      </c>
      <c r="K6257" s="1" t="s">
        <v>49</v>
      </c>
      <c r="L6257" s="1">
        <v>-1</v>
      </c>
      <c r="M6257" s="1">
        <v>1100</v>
      </c>
      <c r="N6257" s="6"/>
      <c r="O6257" s="6">
        <v>1100</v>
      </c>
      <c r="P6257" s="6">
        <v>-608371.57999999996</v>
      </c>
      <c r="R6257" s="31">
        <v>-1100</v>
      </c>
      <c r="S6257" s="28">
        <v>44439</v>
      </c>
    </row>
    <row r="6258" spans="1:19" x14ac:dyDescent="0.2">
      <c r="A6258" s="29">
        <v>45522</v>
      </c>
      <c r="B6258" s="1" t="s">
        <v>200</v>
      </c>
      <c r="C6258" s="27">
        <v>44409</v>
      </c>
      <c r="D6258" s="1">
        <v>53012</v>
      </c>
      <c r="J6258" s="1" t="s">
        <v>0</v>
      </c>
      <c r="K6258" s="1" t="s">
        <v>49</v>
      </c>
      <c r="L6258" s="1">
        <v>-1</v>
      </c>
      <c r="M6258" s="1">
        <v>386</v>
      </c>
      <c r="N6258" s="6"/>
      <c r="O6258" s="6">
        <v>386</v>
      </c>
      <c r="P6258" s="6">
        <v>-608757.57999999996</v>
      </c>
      <c r="R6258" s="31">
        <v>-386</v>
      </c>
      <c r="S6258" s="28">
        <v>44439</v>
      </c>
    </row>
    <row r="6259" spans="1:19" x14ac:dyDescent="0.2">
      <c r="A6259" s="29">
        <v>45522</v>
      </c>
      <c r="B6259" s="1" t="s">
        <v>200</v>
      </c>
      <c r="C6259" s="27">
        <v>44409</v>
      </c>
      <c r="D6259" s="1">
        <v>53012</v>
      </c>
      <c r="J6259" s="1" t="s">
        <v>0</v>
      </c>
      <c r="K6259" s="1" t="s">
        <v>49</v>
      </c>
      <c r="L6259" s="1">
        <v>-1</v>
      </c>
      <c r="M6259" s="1">
        <v>80</v>
      </c>
      <c r="N6259" s="6"/>
      <c r="O6259" s="6">
        <v>80</v>
      </c>
      <c r="P6259" s="6">
        <v>-608837.57999999996</v>
      </c>
      <c r="R6259" s="31">
        <v>-80</v>
      </c>
      <c r="S6259" s="28">
        <v>44439</v>
      </c>
    </row>
    <row r="6260" spans="1:19" x14ac:dyDescent="0.2">
      <c r="A6260" s="29">
        <v>45523</v>
      </c>
      <c r="B6260" s="1" t="s">
        <v>200</v>
      </c>
      <c r="C6260" s="27">
        <v>44409</v>
      </c>
      <c r="D6260" s="1">
        <v>53013</v>
      </c>
      <c r="J6260" s="1" t="s">
        <v>0</v>
      </c>
      <c r="K6260" s="1" t="s">
        <v>49</v>
      </c>
      <c r="L6260" s="1">
        <v>-1</v>
      </c>
      <c r="M6260" s="1">
        <v>380</v>
      </c>
      <c r="N6260" s="6"/>
      <c r="O6260" s="6">
        <v>380</v>
      </c>
      <c r="P6260" s="6">
        <v>-609217.57999999996</v>
      </c>
      <c r="R6260" s="31">
        <v>-380</v>
      </c>
      <c r="S6260" s="28">
        <v>44439</v>
      </c>
    </row>
    <row r="6261" spans="1:19" x14ac:dyDescent="0.2">
      <c r="A6261" s="29">
        <v>45524</v>
      </c>
      <c r="B6261" s="1" t="s">
        <v>200</v>
      </c>
      <c r="C6261" s="27">
        <v>44409</v>
      </c>
      <c r="D6261" s="1">
        <v>53014</v>
      </c>
      <c r="J6261" s="1" t="s">
        <v>0</v>
      </c>
      <c r="K6261" s="1" t="s">
        <v>49</v>
      </c>
      <c r="L6261" s="1">
        <v>-1</v>
      </c>
      <c r="M6261" s="1">
        <v>496</v>
      </c>
      <c r="N6261" s="6"/>
      <c r="O6261" s="6">
        <v>496</v>
      </c>
      <c r="P6261" s="6">
        <v>-609713.57999999996</v>
      </c>
      <c r="R6261" s="31">
        <v>-496</v>
      </c>
      <c r="S6261" s="28">
        <v>44439</v>
      </c>
    </row>
    <row r="6262" spans="1:19" x14ac:dyDescent="0.2">
      <c r="A6262" s="29">
        <v>45524</v>
      </c>
      <c r="B6262" s="1" t="s">
        <v>200</v>
      </c>
      <c r="C6262" s="27">
        <v>44409</v>
      </c>
      <c r="D6262" s="1">
        <v>53014</v>
      </c>
      <c r="J6262" s="1" t="s">
        <v>0</v>
      </c>
      <c r="K6262" s="1" t="s">
        <v>49</v>
      </c>
      <c r="L6262" s="1">
        <v>-1</v>
      </c>
      <c r="M6262" s="1">
        <v>80</v>
      </c>
      <c r="N6262" s="6"/>
      <c r="O6262" s="6">
        <v>80</v>
      </c>
      <c r="P6262" s="6">
        <v>-609793.57999999996</v>
      </c>
      <c r="R6262" s="31">
        <v>-80</v>
      </c>
      <c r="S6262" s="28">
        <v>44439</v>
      </c>
    </row>
    <row r="6263" spans="1:19" x14ac:dyDescent="0.2">
      <c r="A6263" s="29">
        <v>45525</v>
      </c>
      <c r="B6263" s="1" t="s">
        <v>200</v>
      </c>
      <c r="C6263" s="27">
        <v>44409</v>
      </c>
      <c r="D6263" s="1">
        <v>53015</v>
      </c>
      <c r="J6263" s="1" t="s">
        <v>0</v>
      </c>
      <c r="K6263" s="1" t="s">
        <v>49</v>
      </c>
      <c r="L6263" s="1">
        <v>-1</v>
      </c>
      <c r="M6263" s="1">
        <v>500</v>
      </c>
      <c r="N6263" s="6"/>
      <c r="O6263" s="6">
        <v>500</v>
      </c>
      <c r="P6263" s="6">
        <v>-610293.57999999996</v>
      </c>
      <c r="R6263" s="31">
        <v>-500</v>
      </c>
      <c r="S6263" s="28">
        <v>44439</v>
      </c>
    </row>
    <row r="6264" spans="1:19" x14ac:dyDescent="0.2">
      <c r="A6264" s="29">
        <v>45526</v>
      </c>
      <c r="B6264" s="1" t="s">
        <v>200</v>
      </c>
      <c r="C6264" s="27">
        <v>44409</v>
      </c>
      <c r="D6264" s="1">
        <v>53016</v>
      </c>
      <c r="J6264" s="1" t="s">
        <v>0</v>
      </c>
      <c r="K6264" s="1" t="s">
        <v>49</v>
      </c>
      <c r="L6264" s="1">
        <v>-1</v>
      </c>
      <c r="M6264" s="1">
        <v>156</v>
      </c>
      <c r="N6264" s="6"/>
      <c r="O6264" s="6">
        <v>156</v>
      </c>
      <c r="P6264" s="6">
        <v>-610449.57999999996</v>
      </c>
      <c r="R6264" s="31">
        <v>-156</v>
      </c>
      <c r="S6264" s="28">
        <v>44439</v>
      </c>
    </row>
    <row r="6265" spans="1:19" x14ac:dyDescent="0.2">
      <c r="A6265" s="29">
        <v>45526</v>
      </c>
      <c r="B6265" s="1" t="s">
        <v>200</v>
      </c>
      <c r="C6265" s="27">
        <v>44409</v>
      </c>
      <c r="D6265" s="1">
        <v>53016</v>
      </c>
      <c r="J6265" s="1" t="s">
        <v>0</v>
      </c>
      <c r="K6265" s="1" t="s">
        <v>49</v>
      </c>
      <c r="L6265" s="1">
        <v>-2</v>
      </c>
      <c r="M6265" s="1">
        <v>40</v>
      </c>
      <c r="N6265" s="6"/>
      <c r="O6265" s="6">
        <v>80</v>
      </c>
      <c r="P6265" s="6">
        <v>-610529.57999999996</v>
      </c>
      <c r="R6265" s="31">
        <v>-80</v>
      </c>
      <c r="S6265" s="28">
        <v>44439</v>
      </c>
    </row>
    <row r="6266" spans="1:19" x14ac:dyDescent="0.2">
      <c r="A6266" s="29">
        <v>45527</v>
      </c>
      <c r="B6266" s="1" t="s">
        <v>200</v>
      </c>
      <c r="C6266" s="27">
        <v>44409</v>
      </c>
      <c r="D6266" s="1">
        <v>53017</v>
      </c>
      <c r="J6266" s="1" t="s">
        <v>0</v>
      </c>
      <c r="K6266" s="1" t="s">
        <v>49</v>
      </c>
      <c r="L6266" s="1">
        <v>-1</v>
      </c>
      <c r="M6266" s="1">
        <v>1728</v>
      </c>
      <c r="N6266" s="6"/>
      <c r="O6266" s="6">
        <v>1728</v>
      </c>
      <c r="P6266" s="6">
        <v>-612257.57999999996</v>
      </c>
      <c r="R6266" s="31">
        <v>-1728</v>
      </c>
      <c r="S6266" s="28">
        <v>44439</v>
      </c>
    </row>
    <row r="6267" spans="1:19" x14ac:dyDescent="0.2">
      <c r="A6267" s="29">
        <v>45527</v>
      </c>
      <c r="B6267" s="1" t="s">
        <v>200</v>
      </c>
      <c r="C6267" s="27">
        <v>44409</v>
      </c>
      <c r="D6267" s="1">
        <v>53017</v>
      </c>
      <c r="J6267" s="1" t="s">
        <v>0</v>
      </c>
      <c r="K6267" s="1" t="s">
        <v>49</v>
      </c>
      <c r="L6267" s="1">
        <v>-2</v>
      </c>
      <c r="M6267" s="1">
        <v>80</v>
      </c>
      <c r="N6267" s="6"/>
      <c r="O6267" s="6">
        <v>160</v>
      </c>
      <c r="P6267" s="6">
        <v>-612417.57999999996</v>
      </c>
      <c r="R6267" s="31">
        <v>-160</v>
      </c>
      <c r="S6267" s="28">
        <v>44439</v>
      </c>
    </row>
    <row r="6268" spans="1:19" x14ac:dyDescent="0.2">
      <c r="A6268" s="29">
        <v>45528</v>
      </c>
      <c r="B6268" s="1" t="s">
        <v>200</v>
      </c>
      <c r="C6268" s="27">
        <v>44409</v>
      </c>
      <c r="D6268" s="1">
        <v>53018</v>
      </c>
      <c r="J6268" s="1" t="s">
        <v>0</v>
      </c>
      <c r="K6268" s="1" t="s">
        <v>49</v>
      </c>
      <c r="L6268" s="1">
        <v>-1</v>
      </c>
      <c r="M6268" s="1">
        <v>1292</v>
      </c>
      <c r="N6268" s="6"/>
      <c r="O6268" s="6">
        <v>1292</v>
      </c>
      <c r="P6268" s="6">
        <v>-613709.57999999996</v>
      </c>
      <c r="R6268" s="31">
        <v>-1292</v>
      </c>
      <c r="S6268" s="28">
        <v>44439</v>
      </c>
    </row>
    <row r="6269" spans="1:19" x14ac:dyDescent="0.2">
      <c r="A6269" s="29">
        <v>45528</v>
      </c>
      <c r="B6269" s="1" t="s">
        <v>200</v>
      </c>
      <c r="C6269" s="27">
        <v>44409</v>
      </c>
      <c r="D6269" s="1">
        <v>53018</v>
      </c>
      <c r="J6269" s="1" t="s">
        <v>0</v>
      </c>
      <c r="K6269" s="1" t="s">
        <v>49</v>
      </c>
      <c r="L6269" s="1">
        <v>-1</v>
      </c>
      <c r="M6269" s="1">
        <v>574</v>
      </c>
      <c r="N6269" s="6"/>
      <c r="O6269" s="6">
        <v>574</v>
      </c>
      <c r="P6269" s="6">
        <v>-614623.57999999996</v>
      </c>
      <c r="R6269" s="31">
        <v>-574</v>
      </c>
      <c r="S6269" s="28">
        <v>44439</v>
      </c>
    </row>
    <row r="6270" spans="1:19" x14ac:dyDescent="0.2">
      <c r="A6270" s="29">
        <v>45528</v>
      </c>
      <c r="B6270" s="1" t="s">
        <v>200</v>
      </c>
      <c r="C6270" s="27">
        <v>44409</v>
      </c>
      <c r="D6270" s="1">
        <v>53018</v>
      </c>
      <c r="J6270" s="1" t="s">
        <v>0</v>
      </c>
      <c r="K6270" s="1" t="s">
        <v>49</v>
      </c>
      <c r="L6270" s="1">
        <v>-4</v>
      </c>
      <c r="M6270" s="1">
        <v>80</v>
      </c>
      <c r="N6270" s="6"/>
      <c r="O6270" s="6">
        <v>320</v>
      </c>
      <c r="P6270" s="6">
        <v>-614029.57999999996</v>
      </c>
      <c r="R6270" s="31">
        <v>-320</v>
      </c>
      <c r="S6270" s="28">
        <v>44439</v>
      </c>
    </row>
    <row r="6271" spans="1:19" x14ac:dyDescent="0.2">
      <c r="A6271" s="29">
        <v>45528</v>
      </c>
      <c r="B6271" s="1" t="s">
        <v>200</v>
      </c>
      <c r="C6271" s="27">
        <v>44409</v>
      </c>
      <c r="D6271" s="1">
        <v>53018</v>
      </c>
      <c r="J6271" s="1" t="s">
        <v>0</v>
      </c>
      <c r="K6271" s="1" t="s">
        <v>49</v>
      </c>
      <c r="L6271" s="1">
        <v>-1</v>
      </c>
      <c r="M6271" s="1">
        <v>20</v>
      </c>
      <c r="N6271" s="6"/>
      <c r="O6271" s="6">
        <v>20</v>
      </c>
      <c r="P6271" s="6">
        <v>-614049.57999999996</v>
      </c>
      <c r="R6271" s="31">
        <v>-20</v>
      </c>
      <c r="S6271" s="28">
        <v>44439</v>
      </c>
    </row>
    <row r="6272" spans="1:19" x14ac:dyDescent="0.2">
      <c r="A6272" s="29">
        <v>45529</v>
      </c>
      <c r="B6272" s="1" t="s">
        <v>200</v>
      </c>
      <c r="C6272" s="27">
        <v>44409</v>
      </c>
      <c r="D6272" s="1">
        <v>53019</v>
      </c>
      <c r="J6272" s="1" t="s">
        <v>0</v>
      </c>
      <c r="K6272" s="1" t="s">
        <v>49</v>
      </c>
      <c r="L6272" s="1">
        <v>-1</v>
      </c>
      <c r="M6272" s="1">
        <v>1142</v>
      </c>
      <c r="N6272" s="6"/>
      <c r="O6272" s="6">
        <v>1142</v>
      </c>
      <c r="P6272" s="6">
        <v>-615765.57999999996</v>
      </c>
      <c r="R6272" s="31">
        <v>-1142</v>
      </c>
      <c r="S6272" s="28">
        <v>44439</v>
      </c>
    </row>
    <row r="6273" spans="1:19" x14ac:dyDescent="0.2">
      <c r="A6273" s="29">
        <v>45529</v>
      </c>
      <c r="B6273" s="1" t="s">
        <v>200</v>
      </c>
      <c r="C6273" s="27">
        <v>44409</v>
      </c>
      <c r="D6273" s="1">
        <v>53019</v>
      </c>
      <c r="J6273" s="1" t="s">
        <v>0</v>
      </c>
      <c r="K6273" s="1" t="s">
        <v>49</v>
      </c>
      <c r="L6273" s="1">
        <v>-2</v>
      </c>
      <c r="M6273" s="1">
        <v>80</v>
      </c>
      <c r="N6273" s="6"/>
      <c r="O6273" s="6">
        <v>160</v>
      </c>
      <c r="P6273" s="6">
        <v>-615925.57999999996</v>
      </c>
      <c r="R6273" s="31">
        <v>-160</v>
      </c>
      <c r="S6273" s="28">
        <v>44439</v>
      </c>
    </row>
    <row r="6274" spans="1:19" x14ac:dyDescent="0.2">
      <c r="A6274" s="29">
        <v>45530</v>
      </c>
      <c r="B6274" s="1" t="s">
        <v>200</v>
      </c>
      <c r="C6274" s="27">
        <v>44409</v>
      </c>
      <c r="D6274" s="1">
        <v>53020</v>
      </c>
      <c r="J6274" s="1" t="s">
        <v>0</v>
      </c>
      <c r="K6274" s="1" t="s">
        <v>49</v>
      </c>
      <c r="L6274" s="1">
        <v>-1</v>
      </c>
      <c r="M6274" s="1">
        <v>1230</v>
      </c>
      <c r="N6274" s="6"/>
      <c r="O6274" s="6">
        <v>1230</v>
      </c>
      <c r="P6274" s="6">
        <v>-617155.57999999996</v>
      </c>
      <c r="R6274" s="31">
        <v>-1230</v>
      </c>
      <c r="S6274" s="28">
        <v>44439</v>
      </c>
    </row>
    <row r="6275" spans="1:19" x14ac:dyDescent="0.2">
      <c r="A6275" s="29">
        <v>45530</v>
      </c>
      <c r="B6275" s="1" t="s">
        <v>200</v>
      </c>
      <c r="C6275" s="27">
        <v>44409</v>
      </c>
      <c r="D6275" s="1">
        <v>53020</v>
      </c>
      <c r="J6275" s="1" t="s">
        <v>0</v>
      </c>
      <c r="K6275" s="1" t="s">
        <v>49</v>
      </c>
      <c r="L6275" s="1">
        <v>-2</v>
      </c>
      <c r="M6275" s="1">
        <v>80</v>
      </c>
      <c r="N6275" s="6"/>
      <c r="O6275" s="6">
        <v>160</v>
      </c>
      <c r="P6275" s="6">
        <v>-617315.57999999996</v>
      </c>
      <c r="R6275" s="31">
        <v>-160</v>
      </c>
      <c r="S6275" s="28">
        <v>44439</v>
      </c>
    </row>
    <row r="6276" spans="1:19" x14ac:dyDescent="0.2">
      <c r="A6276" s="29">
        <v>45531</v>
      </c>
      <c r="B6276" s="1" t="s">
        <v>200</v>
      </c>
      <c r="C6276" s="27">
        <v>44409</v>
      </c>
      <c r="D6276" s="1">
        <v>53021</v>
      </c>
      <c r="J6276" s="1" t="s">
        <v>0</v>
      </c>
      <c r="K6276" s="1" t="s">
        <v>49</v>
      </c>
      <c r="L6276" s="1">
        <v>-1</v>
      </c>
      <c r="M6276" s="1">
        <v>574</v>
      </c>
      <c r="N6276" s="6"/>
      <c r="O6276" s="6">
        <v>574</v>
      </c>
      <c r="P6276" s="6">
        <v>-618251.19999999995</v>
      </c>
      <c r="R6276" s="31">
        <v>-574</v>
      </c>
      <c r="S6276" s="28">
        <v>44439</v>
      </c>
    </row>
    <row r="6277" spans="1:19" x14ac:dyDescent="0.2">
      <c r="A6277" s="29">
        <v>45531</v>
      </c>
      <c r="B6277" s="1" t="s">
        <v>200</v>
      </c>
      <c r="C6277" s="27">
        <v>44409</v>
      </c>
      <c r="D6277" s="1">
        <v>53021</v>
      </c>
      <c r="J6277" s="1" t="s">
        <v>0</v>
      </c>
      <c r="K6277" s="1" t="s">
        <v>49</v>
      </c>
      <c r="L6277" s="1">
        <v>-1</v>
      </c>
      <c r="M6277" s="1">
        <v>361.62</v>
      </c>
      <c r="N6277" s="6"/>
      <c r="O6277" s="6">
        <v>361.62</v>
      </c>
      <c r="P6277" s="6">
        <v>-617677.19999999995</v>
      </c>
      <c r="R6277" s="31">
        <v>-361.62</v>
      </c>
      <c r="S6277" s="28">
        <v>44439</v>
      </c>
    </row>
    <row r="6278" spans="1:19" x14ac:dyDescent="0.2">
      <c r="A6278" s="29">
        <v>45532</v>
      </c>
      <c r="B6278" s="1" t="s">
        <v>200</v>
      </c>
      <c r="C6278" s="27">
        <v>44409</v>
      </c>
      <c r="D6278" s="1">
        <v>53022</v>
      </c>
      <c r="J6278" s="1" t="s">
        <v>0</v>
      </c>
      <c r="K6278" s="1" t="s">
        <v>49</v>
      </c>
      <c r="L6278" s="1">
        <v>-1</v>
      </c>
      <c r="M6278" s="1">
        <v>2892</v>
      </c>
      <c r="N6278" s="6"/>
      <c r="O6278" s="6">
        <v>2892</v>
      </c>
      <c r="P6278" s="6">
        <v>-621143.19999999995</v>
      </c>
      <c r="R6278" s="31">
        <v>-2892</v>
      </c>
      <c r="S6278" s="28">
        <v>44439</v>
      </c>
    </row>
    <row r="6279" spans="1:19" x14ac:dyDescent="0.2">
      <c r="A6279" s="29">
        <v>45532</v>
      </c>
      <c r="B6279" s="1" t="s">
        <v>200</v>
      </c>
      <c r="C6279" s="27">
        <v>44409</v>
      </c>
      <c r="D6279" s="1">
        <v>53022</v>
      </c>
      <c r="J6279" s="1" t="s">
        <v>0</v>
      </c>
      <c r="K6279" s="1" t="s">
        <v>49</v>
      </c>
      <c r="L6279" s="1">
        <v>-4</v>
      </c>
      <c r="M6279" s="1">
        <v>80</v>
      </c>
      <c r="N6279" s="6"/>
      <c r="O6279" s="6">
        <v>320</v>
      </c>
      <c r="P6279" s="6">
        <v>-621463.19999999995</v>
      </c>
      <c r="R6279" s="31">
        <v>-320</v>
      </c>
      <c r="S6279" s="28">
        <v>44439</v>
      </c>
    </row>
    <row r="6280" spans="1:19" x14ac:dyDescent="0.2">
      <c r="A6280" s="29">
        <v>45533</v>
      </c>
      <c r="B6280" s="1" t="s">
        <v>200</v>
      </c>
      <c r="C6280" s="27">
        <v>44409</v>
      </c>
      <c r="D6280" s="1">
        <v>53023</v>
      </c>
      <c r="J6280" s="1" t="s">
        <v>0</v>
      </c>
      <c r="K6280" s="1" t="s">
        <v>49</v>
      </c>
      <c r="L6280" s="1">
        <v>-1</v>
      </c>
      <c r="M6280" s="1">
        <v>564</v>
      </c>
      <c r="N6280" s="6"/>
      <c r="O6280" s="6">
        <v>564</v>
      </c>
      <c r="P6280" s="6">
        <v>-622027.19999999995</v>
      </c>
      <c r="R6280" s="31">
        <v>-564</v>
      </c>
      <c r="S6280" s="28">
        <v>44439</v>
      </c>
    </row>
    <row r="6281" spans="1:19" x14ac:dyDescent="0.2">
      <c r="A6281" s="29">
        <v>45533</v>
      </c>
      <c r="B6281" s="1" t="s">
        <v>200</v>
      </c>
      <c r="C6281" s="27">
        <v>44409</v>
      </c>
      <c r="D6281" s="1">
        <v>53023</v>
      </c>
      <c r="J6281" s="1" t="s">
        <v>0</v>
      </c>
      <c r="K6281" s="1" t="s">
        <v>49</v>
      </c>
      <c r="L6281" s="1">
        <v>-1</v>
      </c>
      <c r="M6281" s="1">
        <v>80</v>
      </c>
      <c r="N6281" s="6"/>
      <c r="O6281" s="6">
        <v>80</v>
      </c>
      <c r="P6281" s="6">
        <v>-622107.19999999995</v>
      </c>
      <c r="R6281" s="31">
        <v>-80</v>
      </c>
      <c r="S6281" s="28">
        <v>44439</v>
      </c>
    </row>
    <row r="6282" spans="1:19" x14ac:dyDescent="0.2">
      <c r="A6282" s="29">
        <v>45534</v>
      </c>
      <c r="B6282" s="1" t="s">
        <v>200</v>
      </c>
      <c r="C6282" s="27">
        <v>44409</v>
      </c>
      <c r="D6282" s="1">
        <v>53024</v>
      </c>
      <c r="J6282" s="1" t="s">
        <v>0</v>
      </c>
      <c r="K6282" s="1" t="s">
        <v>49</v>
      </c>
      <c r="L6282" s="1">
        <v>-1</v>
      </c>
      <c r="M6282" s="1">
        <v>1000</v>
      </c>
      <c r="N6282" s="6"/>
      <c r="O6282" s="6">
        <v>1000</v>
      </c>
      <c r="P6282" s="6">
        <v>-623107.19999999995</v>
      </c>
      <c r="R6282" s="31">
        <v>-1000</v>
      </c>
      <c r="S6282" s="28">
        <v>44439</v>
      </c>
    </row>
    <row r="6283" spans="1:19" x14ac:dyDescent="0.2">
      <c r="A6283" s="29">
        <v>45535</v>
      </c>
      <c r="B6283" s="1" t="s">
        <v>200</v>
      </c>
      <c r="C6283" s="27">
        <v>44409</v>
      </c>
      <c r="D6283" s="1">
        <v>53025</v>
      </c>
      <c r="J6283" s="1" t="s">
        <v>0</v>
      </c>
      <c r="K6283" s="1" t="s">
        <v>49</v>
      </c>
      <c r="L6283" s="1">
        <v>-1</v>
      </c>
      <c r="M6283" s="1">
        <v>3900</v>
      </c>
      <c r="N6283" s="6"/>
      <c r="O6283" s="6">
        <v>3900</v>
      </c>
      <c r="P6283" s="6">
        <v>-627007.19999999995</v>
      </c>
      <c r="R6283" s="31">
        <v>-3900</v>
      </c>
      <c r="S6283" s="28">
        <v>44439</v>
      </c>
    </row>
    <row r="6284" spans="1:19" x14ac:dyDescent="0.2">
      <c r="A6284" s="29">
        <v>45536</v>
      </c>
      <c r="B6284" s="1" t="s">
        <v>200</v>
      </c>
      <c r="C6284" s="27">
        <v>44409</v>
      </c>
      <c r="D6284" s="1">
        <v>53026</v>
      </c>
      <c r="J6284" s="1" t="s">
        <v>0</v>
      </c>
      <c r="K6284" s="1" t="s">
        <v>49</v>
      </c>
      <c r="L6284" s="1">
        <v>-1</v>
      </c>
      <c r="M6284" s="1">
        <v>2148</v>
      </c>
      <c r="N6284" s="6"/>
      <c r="O6284" s="6">
        <v>2148</v>
      </c>
      <c r="P6284" s="6">
        <v>-629155.19999999995</v>
      </c>
      <c r="R6284" s="31">
        <v>-2148</v>
      </c>
      <c r="S6284" s="28">
        <v>44439</v>
      </c>
    </row>
    <row r="6285" spans="1:19" x14ac:dyDescent="0.2">
      <c r="A6285" s="29">
        <v>45536</v>
      </c>
      <c r="B6285" s="1" t="s">
        <v>200</v>
      </c>
      <c r="C6285" s="27">
        <v>44409</v>
      </c>
      <c r="D6285" s="1">
        <v>53026</v>
      </c>
      <c r="J6285" s="1" t="s">
        <v>0</v>
      </c>
      <c r="K6285" s="1" t="s">
        <v>49</v>
      </c>
      <c r="L6285" s="1">
        <v>-1</v>
      </c>
      <c r="M6285" s="1">
        <v>80</v>
      </c>
      <c r="N6285" s="6"/>
      <c r="O6285" s="6">
        <v>80</v>
      </c>
      <c r="P6285" s="6">
        <v>-629235.19999999995</v>
      </c>
      <c r="R6285" s="31">
        <v>-80</v>
      </c>
      <c r="S6285" s="28">
        <v>44439</v>
      </c>
    </row>
    <row r="6286" spans="1:19" x14ac:dyDescent="0.2">
      <c r="A6286" s="29">
        <v>45537</v>
      </c>
      <c r="B6286" s="1" t="s">
        <v>200</v>
      </c>
      <c r="C6286" s="27">
        <v>44409</v>
      </c>
      <c r="D6286" s="1">
        <v>53027</v>
      </c>
      <c r="J6286" s="1" t="s">
        <v>0</v>
      </c>
      <c r="K6286" s="1" t="s">
        <v>49</v>
      </c>
      <c r="L6286" s="1">
        <v>-1</v>
      </c>
      <c r="M6286" s="1">
        <v>280</v>
      </c>
      <c r="N6286" s="6"/>
      <c r="O6286" s="6">
        <v>280</v>
      </c>
      <c r="P6286" s="6">
        <v>-629515.19999999995</v>
      </c>
      <c r="R6286" s="31">
        <v>-280</v>
      </c>
      <c r="S6286" s="28">
        <v>44439</v>
      </c>
    </row>
    <row r="6287" spans="1:19" x14ac:dyDescent="0.2">
      <c r="A6287" s="29">
        <v>45537</v>
      </c>
      <c r="B6287" s="1" t="s">
        <v>200</v>
      </c>
      <c r="C6287" s="27">
        <v>44409</v>
      </c>
      <c r="D6287" s="1">
        <v>53027</v>
      </c>
      <c r="J6287" s="1" t="s">
        <v>0</v>
      </c>
      <c r="K6287" s="1" t="s">
        <v>49</v>
      </c>
      <c r="L6287" s="1">
        <v>-1</v>
      </c>
      <c r="M6287" s="1">
        <v>80</v>
      </c>
      <c r="N6287" s="6"/>
      <c r="O6287" s="6">
        <v>80</v>
      </c>
      <c r="P6287" s="6">
        <v>-629595.19999999995</v>
      </c>
      <c r="R6287" s="31">
        <v>-80</v>
      </c>
      <c r="S6287" s="28">
        <v>44439</v>
      </c>
    </row>
    <row r="6288" spans="1:19" x14ac:dyDescent="0.2">
      <c r="A6288" s="29">
        <v>45538</v>
      </c>
      <c r="B6288" s="1" t="s">
        <v>200</v>
      </c>
      <c r="C6288" s="27">
        <v>44409</v>
      </c>
      <c r="D6288" s="1">
        <v>53028</v>
      </c>
      <c r="J6288" s="1" t="s">
        <v>0</v>
      </c>
      <c r="K6288" s="1" t="s">
        <v>49</v>
      </c>
      <c r="L6288" s="1">
        <v>-1</v>
      </c>
      <c r="M6288" s="1">
        <v>1200</v>
      </c>
      <c r="N6288" s="6"/>
      <c r="O6288" s="6">
        <v>1200</v>
      </c>
      <c r="P6288" s="6">
        <v>-630795.19999999995</v>
      </c>
      <c r="R6288" s="31">
        <v>-1200</v>
      </c>
      <c r="S6288" s="28">
        <v>44439</v>
      </c>
    </row>
    <row r="6289" spans="1:19" x14ac:dyDescent="0.2">
      <c r="A6289" s="29">
        <v>45538</v>
      </c>
      <c r="B6289" s="1" t="s">
        <v>200</v>
      </c>
      <c r="C6289" s="27">
        <v>44409</v>
      </c>
      <c r="D6289" s="1">
        <v>53028</v>
      </c>
      <c r="J6289" s="1" t="s">
        <v>0</v>
      </c>
      <c r="K6289" s="1" t="s">
        <v>49</v>
      </c>
      <c r="L6289" s="1">
        <v>-2</v>
      </c>
      <c r="M6289" s="1">
        <v>80</v>
      </c>
      <c r="N6289" s="6"/>
      <c r="O6289" s="6">
        <v>160</v>
      </c>
      <c r="P6289" s="6">
        <v>-630955.19999999995</v>
      </c>
      <c r="R6289" s="31">
        <v>-160</v>
      </c>
      <c r="S6289" s="28">
        <v>44439</v>
      </c>
    </row>
    <row r="6290" spans="1:19" x14ac:dyDescent="0.2">
      <c r="A6290" s="29">
        <v>45539</v>
      </c>
      <c r="B6290" s="1" t="s">
        <v>200</v>
      </c>
      <c r="C6290" s="27">
        <v>44409</v>
      </c>
      <c r="D6290" s="1">
        <v>53029</v>
      </c>
      <c r="J6290" s="1" t="s">
        <v>0</v>
      </c>
      <c r="K6290" s="1" t="s">
        <v>49</v>
      </c>
      <c r="L6290" s="1">
        <v>-1</v>
      </c>
      <c r="M6290" s="1">
        <v>380</v>
      </c>
      <c r="N6290" s="6"/>
      <c r="O6290" s="6">
        <v>380</v>
      </c>
      <c r="P6290" s="6">
        <v>-631335.19999999995</v>
      </c>
      <c r="R6290" s="31">
        <v>-380</v>
      </c>
      <c r="S6290" s="28">
        <v>44439</v>
      </c>
    </row>
    <row r="6291" spans="1:19" x14ac:dyDescent="0.2">
      <c r="A6291" s="29">
        <v>45539</v>
      </c>
      <c r="B6291" s="1" t="s">
        <v>200</v>
      </c>
      <c r="C6291" s="27">
        <v>44409</v>
      </c>
      <c r="D6291" s="1">
        <v>53029</v>
      </c>
      <c r="J6291" s="1" t="s">
        <v>0</v>
      </c>
      <c r="K6291" s="1" t="s">
        <v>49</v>
      </c>
      <c r="L6291" s="1">
        <v>-1</v>
      </c>
      <c r="M6291" s="1">
        <v>80</v>
      </c>
      <c r="N6291" s="6"/>
      <c r="O6291" s="6">
        <v>80</v>
      </c>
      <c r="P6291" s="6">
        <v>-631415.19999999995</v>
      </c>
      <c r="R6291" s="31">
        <v>-80</v>
      </c>
      <c r="S6291" s="28">
        <v>44439</v>
      </c>
    </row>
    <row r="6292" spans="1:19" x14ac:dyDescent="0.2">
      <c r="A6292" s="29">
        <v>45540</v>
      </c>
      <c r="B6292" s="1" t="s">
        <v>200</v>
      </c>
      <c r="C6292" s="27">
        <v>44409</v>
      </c>
      <c r="D6292" s="1">
        <v>53030</v>
      </c>
      <c r="J6292" s="1" t="s">
        <v>0</v>
      </c>
      <c r="K6292" s="1" t="s">
        <v>49</v>
      </c>
      <c r="L6292" s="1">
        <v>-1</v>
      </c>
      <c r="M6292" s="1">
        <v>680</v>
      </c>
      <c r="N6292" s="6"/>
      <c r="O6292" s="6">
        <v>680</v>
      </c>
      <c r="P6292" s="6">
        <v>-632095.19999999995</v>
      </c>
      <c r="R6292" s="31">
        <v>-680</v>
      </c>
      <c r="S6292" s="28">
        <v>44439</v>
      </c>
    </row>
    <row r="6293" spans="1:19" x14ac:dyDescent="0.2">
      <c r="A6293" s="29">
        <v>45540</v>
      </c>
      <c r="B6293" s="1" t="s">
        <v>200</v>
      </c>
      <c r="C6293" s="27">
        <v>44409</v>
      </c>
      <c r="D6293" s="1">
        <v>53030</v>
      </c>
      <c r="J6293" s="1" t="s">
        <v>0</v>
      </c>
      <c r="K6293" s="1" t="s">
        <v>49</v>
      </c>
      <c r="L6293" s="1">
        <v>-1</v>
      </c>
      <c r="M6293" s="1">
        <v>80</v>
      </c>
      <c r="N6293" s="6"/>
      <c r="O6293" s="6">
        <v>80</v>
      </c>
      <c r="P6293" s="6">
        <v>-632175.19999999995</v>
      </c>
      <c r="R6293" s="31">
        <v>-80</v>
      </c>
      <c r="S6293" s="28">
        <v>44439</v>
      </c>
    </row>
    <row r="6294" spans="1:19" x14ac:dyDescent="0.2">
      <c r="A6294" s="29">
        <v>45541</v>
      </c>
      <c r="B6294" s="1" t="s">
        <v>200</v>
      </c>
      <c r="C6294" s="27">
        <v>44409</v>
      </c>
      <c r="D6294" s="1">
        <v>53031</v>
      </c>
      <c r="J6294" s="1" t="s">
        <v>0</v>
      </c>
      <c r="K6294" s="1" t="s">
        <v>49</v>
      </c>
      <c r="L6294" s="1">
        <v>-1</v>
      </c>
      <c r="M6294" s="1">
        <v>380</v>
      </c>
      <c r="N6294" s="6"/>
      <c r="O6294" s="6">
        <v>380</v>
      </c>
      <c r="P6294" s="6">
        <v>-632555.19999999995</v>
      </c>
      <c r="R6294" s="31">
        <v>-380</v>
      </c>
      <c r="S6294" s="28">
        <v>44439</v>
      </c>
    </row>
    <row r="6295" spans="1:19" x14ac:dyDescent="0.2">
      <c r="A6295" s="29">
        <v>45541</v>
      </c>
      <c r="B6295" s="1" t="s">
        <v>200</v>
      </c>
      <c r="C6295" s="27">
        <v>44409</v>
      </c>
      <c r="D6295" s="1">
        <v>53031</v>
      </c>
      <c r="J6295" s="1" t="s">
        <v>0</v>
      </c>
      <c r="K6295" s="1" t="s">
        <v>49</v>
      </c>
      <c r="L6295" s="1">
        <v>-1</v>
      </c>
      <c r="M6295" s="1">
        <v>80</v>
      </c>
      <c r="N6295" s="6"/>
      <c r="O6295" s="6">
        <v>80</v>
      </c>
      <c r="P6295" s="6">
        <v>-632635.19999999995</v>
      </c>
      <c r="R6295" s="31">
        <v>-80</v>
      </c>
      <c r="S6295" s="28">
        <v>44439</v>
      </c>
    </row>
    <row r="6296" spans="1:19" x14ac:dyDescent="0.2">
      <c r="A6296" s="29">
        <v>45542</v>
      </c>
      <c r="B6296" s="1" t="s">
        <v>200</v>
      </c>
      <c r="C6296" s="27">
        <v>44409</v>
      </c>
      <c r="D6296" s="1">
        <v>53032</v>
      </c>
      <c r="J6296" s="1" t="s">
        <v>0</v>
      </c>
      <c r="K6296" s="1" t="s">
        <v>49</v>
      </c>
      <c r="L6296" s="1">
        <v>-1</v>
      </c>
      <c r="M6296" s="1">
        <v>540</v>
      </c>
      <c r="N6296" s="6"/>
      <c r="O6296" s="6">
        <v>540</v>
      </c>
      <c r="P6296" s="6">
        <v>-633175.19999999995</v>
      </c>
      <c r="R6296" s="31">
        <v>-540</v>
      </c>
      <c r="S6296" s="28">
        <v>44439</v>
      </c>
    </row>
    <row r="6297" spans="1:19" x14ac:dyDescent="0.2">
      <c r="A6297" s="29">
        <v>45542</v>
      </c>
      <c r="B6297" s="1" t="s">
        <v>200</v>
      </c>
      <c r="C6297" s="27">
        <v>44409</v>
      </c>
      <c r="D6297" s="1">
        <v>53032</v>
      </c>
      <c r="J6297" s="1" t="s">
        <v>0</v>
      </c>
      <c r="K6297" s="1" t="s">
        <v>49</v>
      </c>
      <c r="L6297" s="1">
        <v>-1</v>
      </c>
      <c r="M6297" s="1">
        <v>80</v>
      </c>
      <c r="N6297" s="6"/>
      <c r="O6297" s="6">
        <v>80</v>
      </c>
      <c r="P6297" s="6">
        <v>-633255.19999999995</v>
      </c>
      <c r="R6297" s="31">
        <v>-80</v>
      </c>
      <c r="S6297" s="28">
        <v>44439</v>
      </c>
    </row>
    <row r="6298" spans="1:19" x14ac:dyDescent="0.2">
      <c r="A6298" s="29">
        <v>45543</v>
      </c>
      <c r="B6298" s="1" t="s">
        <v>200</v>
      </c>
      <c r="C6298" s="27">
        <v>44409</v>
      </c>
      <c r="D6298" s="1">
        <v>53033</v>
      </c>
      <c r="J6298" s="1" t="s">
        <v>0</v>
      </c>
      <c r="K6298" s="1" t="s">
        <v>49</v>
      </c>
      <c r="L6298" s="1">
        <v>-1</v>
      </c>
      <c r="M6298" s="1">
        <v>2560</v>
      </c>
      <c r="N6298" s="6"/>
      <c r="O6298" s="6">
        <v>2560</v>
      </c>
      <c r="P6298" s="6">
        <v>-635815.19999999995</v>
      </c>
      <c r="R6298" s="31">
        <v>-2560</v>
      </c>
      <c r="S6298" s="28">
        <v>44439</v>
      </c>
    </row>
    <row r="6299" spans="1:19" x14ac:dyDescent="0.2">
      <c r="A6299" s="29">
        <v>45543</v>
      </c>
      <c r="B6299" s="1" t="s">
        <v>200</v>
      </c>
      <c r="C6299" s="27">
        <v>44409</v>
      </c>
      <c r="D6299" s="1">
        <v>53033</v>
      </c>
      <c r="J6299" s="1" t="s">
        <v>0</v>
      </c>
      <c r="K6299" s="1" t="s">
        <v>49</v>
      </c>
      <c r="L6299" s="1">
        <v>-5</v>
      </c>
      <c r="M6299" s="1">
        <v>80</v>
      </c>
      <c r="N6299" s="6"/>
      <c r="O6299" s="6">
        <v>400</v>
      </c>
      <c r="P6299" s="6">
        <v>-636215.19999999995</v>
      </c>
      <c r="R6299" s="31">
        <v>-400</v>
      </c>
      <c r="S6299" s="28">
        <v>44439</v>
      </c>
    </row>
    <row r="6300" spans="1:19" x14ac:dyDescent="0.2">
      <c r="A6300" s="29">
        <v>45544</v>
      </c>
      <c r="B6300" s="1" t="s">
        <v>200</v>
      </c>
      <c r="C6300" s="27">
        <v>44409</v>
      </c>
      <c r="D6300" s="1">
        <v>53034</v>
      </c>
      <c r="J6300" s="1" t="s">
        <v>0</v>
      </c>
      <c r="K6300" s="1" t="s">
        <v>49</v>
      </c>
      <c r="L6300" s="1">
        <v>-1</v>
      </c>
      <c r="M6300" s="1">
        <v>860</v>
      </c>
      <c r="N6300" s="6"/>
      <c r="O6300" s="6">
        <v>860</v>
      </c>
      <c r="P6300" s="6">
        <v>-637075.19999999995</v>
      </c>
      <c r="R6300" s="31">
        <v>-860</v>
      </c>
      <c r="S6300" s="28">
        <v>44439</v>
      </c>
    </row>
    <row r="6301" spans="1:19" x14ac:dyDescent="0.2">
      <c r="A6301" s="29">
        <v>45544</v>
      </c>
      <c r="B6301" s="1" t="s">
        <v>200</v>
      </c>
      <c r="C6301" s="27">
        <v>44409</v>
      </c>
      <c r="D6301" s="1">
        <v>53034</v>
      </c>
      <c r="J6301" s="1" t="s">
        <v>0</v>
      </c>
      <c r="K6301" s="1" t="s">
        <v>49</v>
      </c>
      <c r="L6301" s="1">
        <v>-1</v>
      </c>
      <c r="M6301" s="1">
        <v>80</v>
      </c>
      <c r="N6301" s="6"/>
      <c r="O6301" s="6">
        <v>80</v>
      </c>
      <c r="P6301" s="6">
        <v>-637155.19999999995</v>
      </c>
      <c r="R6301" s="31">
        <v>-80</v>
      </c>
      <c r="S6301" s="28">
        <v>44439</v>
      </c>
    </row>
    <row r="6302" spans="1:19" x14ac:dyDescent="0.2">
      <c r="A6302" s="29">
        <v>45545</v>
      </c>
      <c r="B6302" s="1" t="s">
        <v>200</v>
      </c>
      <c r="C6302" s="27">
        <v>44409</v>
      </c>
      <c r="D6302" s="1">
        <v>53035</v>
      </c>
      <c r="J6302" s="1" t="s">
        <v>0</v>
      </c>
      <c r="K6302" s="1" t="s">
        <v>49</v>
      </c>
      <c r="L6302" s="1">
        <v>-1</v>
      </c>
      <c r="M6302" s="1">
        <v>360</v>
      </c>
      <c r="N6302" s="6"/>
      <c r="O6302" s="6">
        <v>360</v>
      </c>
      <c r="P6302" s="6">
        <v>-637515.19999999995</v>
      </c>
      <c r="R6302" s="31">
        <v>-360</v>
      </c>
      <c r="S6302" s="28">
        <v>44439</v>
      </c>
    </row>
    <row r="6303" spans="1:19" x14ac:dyDescent="0.2">
      <c r="A6303" s="29">
        <v>45546</v>
      </c>
      <c r="B6303" s="1" t="s">
        <v>200</v>
      </c>
      <c r="C6303" s="27">
        <v>44409</v>
      </c>
      <c r="D6303" s="1">
        <v>53036</v>
      </c>
      <c r="J6303" s="1" t="s">
        <v>0</v>
      </c>
      <c r="K6303" s="1" t="s">
        <v>49</v>
      </c>
      <c r="L6303" s="1">
        <v>-1</v>
      </c>
      <c r="M6303" s="1">
        <v>360</v>
      </c>
      <c r="N6303" s="6"/>
      <c r="O6303" s="6">
        <v>360</v>
      </c>
      <c r="P6303" s="6">
        <v>-637875.19999999995</v>
      </c>
      <c r="R6303" s="31">
        <v>-360</v>
      </c>
      <c r="S6303" s="28">
        <v>44439</v>
      </c>
    </row>
    <row r="6304" spans="1:19" x14ac:dyDescent="0.2">
      <c r="A6304" s="29">
        <v>45547</v>
      </c>
      <c r="B6304" s="1" t="s">
        <v>200</v>
      </c>
      <c r="C6304" s="27">
        <v>44409</v>
      </c>
      <c r="D6304" s="1">
        <v>53037</v>
      </c>
      <c r="J6304" s="1" t="s">
        <v>0</v>
      </c>
      <c r="K6304" s="1" t="s">
        <v>49</v>
      </c>
      <c r="L6304" s="1">
        <v>-1</v>
      </c>
      <c r="M6304" s="1">
        <v>360</v>
      </c>
      <c r="N6304" s="6"/>
      <c r="O6304" s="6">
        <v>360</v>
      </c>
      <c r="P6304" s="6">
        <v>-638235.19999999995</v>
      </c>
      <c r="R6304" s="31">
        <v>-360</v>
      </c>
      <c r="S6304" s="28">
        <v>44439</v>
      </c>
    </row>
    <row r="6305" spans="1:19" x14ac:dyDescent="0.2">
      <c r="A6305" s="29">
        <v>45548</v>
      </c>
      <c r="B6305" s="1" t="s">
        <v>200</v>
      </c>
      <c r="C6305" s="27">
        <v>44409</v>
      </c>
      <c r="D6305" s="1">
        <v>53038</v>
      </c>
      <c r="J6305" s="1" t="s">
        <v>0</v>
      </c>
      <c r="K6305" s="1" t="s">
        <v>49</v>
      </c>
      <c r="L6305" s="1">
        <v>-1</v>
      </c>
      <c r="M6305" s="1">
        <v>360</v>
      </c>
      <c r="N6305" s="6"/>
      <c r="O6305" s="6">
        <v>360</v>
      </c>
      <c r="P6305" s="6">
        <v>-638595.19999999995</v>
      </c>
      <c r="R6305" s="31">
        <v>-360</v>
      </c>
      <c r="S6305" s="28">
        <v>44439</v>
      </c>
    </row>
    <row r="6306" spans="1:19" x14ac:dyDescent="0.2">
      <c r="A6306" s="29">
        <v>45549</v>
      </c>
      <c r="B6306" s="1" t="s">
        <v>200</v>
      </c>
      <c r="C6306" s="27">
        <v>44409</v>
      </c>
      <c r="D6306" s="1">
        <v>53039</v>
      </c>
      <c r="J6306" s="1" t="s">
        <v>0</v>
      </c>
      <c r="K6306" s="1" t="s">
        <v>49</v>
      </c>
      <c r="L6306" s="1">
        <v>-1</v>
      </c>
      <c r="M6306" s="1">
        <v>380</v>
      </c>
      <c r="N6306" s="6"/>
      <c r="O6306" s="6">
        <v>380</v>
      </c>
      <c r="P6306" s="6">
        <v>-638975.19999999995</v>
      </c>
      <c r="R6306" s="31">
        <v>-380</v>
      </c>
      <c r="S6306" s="28">
        <v>44439</v>
      </c>
    </row>
    <row r="6307" spans="1:19" x14ac:dyDescent="0.2">
      <c r="A6307" s="29">
        <v>45549</v>
      </c>
      <c r="B6307" s="1" t="s">
        <v>200</v>
      </c>
      <c r="C6307" s="27">
        <v>44409</v>
      </c>
      <c r="D6307" s="1">
        <v>53039</v>
      </c>
      <c r="J6307" s="1" t="s">
        <v>0</v>
      </c>
      <c r="K6307" s="1" t="s">
        <v>49</v>
      </c>
      <c r="L6307" s="1">
        <v>-1</v>
      </c>
      <c r="M6307" s="1">
        <v>80</v>
      </c>
      <c r="N6307" s="6"/>
      <c r="O6307" s="6">
        <v>80</v>
      </c>
      <c r="P6307" s="6">
        <v>-639055.19999999995</v>
      </c>
      <c r="R6307" s="31">
        <v>-80</v>
      </c>
      <c r="S6307" s="28">
        <v>44439</v>
      </c>
    </row>
    <row r="6308" spans="1:19" x14ac:dyDescent="0.2">
      <c r="A6308" s="29">
        <v>45550</v>
      </c>
      <c r="B6308" s="1" t="s">
        <v>200</v>
      </c>
      <c r="C6308" s="27">
        <v>44409</v>
      </c>
      <c r="D6308" s="1">
        <v>53040</v>
      </c>
      <c r="J6308" s="1" t="s">
        <v>0</v>
      </c>
      <c r="K6308" s="1" t="s">
        <v>49</v>
      </c>
      <c r="L6308" s="1">
        <v>-1</v>
      </c>
      <c r="M6308" s="1">
        <v>608</v>
      </c>
      <c r="N6308" s="6"/>
      <c r="O6308" s="6">
        <v>608</v>
      </c>
      <c r="P6308" s="6">
        <v>-639663.19999999995</v>
      </c>
      <c r="R6308" s="31">
        <v>-608</v>
      </c>
      <c r="S6308" s="28">
        <v>44439</v>
      </c>
    </row>
    <row r="6309" spans="1:19" x14ac:dyDescent="0.2">
      <c r="A6309" s="29">
        <v>45550</v>
      </c>
      <c r="B6309" s="1" t="s">
        <v>200</v>
      </c>
      <c r="C6309" s="27">
        <v>44409</v>
      </c>
      <c r="D6309" s="1">
        <v>53040</v>
      </c>
      <c r="J6309" s="1" t="s">
        <v>0</v>
      </c>
      <c r="K6309" s="1" t="s">
        <v>49</v>
      </c>
      <c r="L6309" s="1">
        <v>-1</v>
      </c>
      <c r="M6309" s="1">
        <v>80</v>
      </c>
      <c r="N6309" s="6"/>
      <c r="O6309" s="6">
        <v>80</v>
      </c>
      <c r="P6309" s="6">
        <v>-639743.19999999995</v>
      </c>
      <c r="R6309" s="31">
        <v>-80</v>
      </c>
      <c r="S6309" s="28">
        <v>44439</v>
      </c>
    </row>
    <row r="6310" spans="1:19" x14ac:dyDescent="0.2">
      <c r="A6310" s="29">
        <v>45551</v>
      </c>
      <c r="B6310" s="1" t="s">
        <v>200</v>
      </c>
      <c r="C6310" s="27">
        <v>44409</v>
      </c>
      <c r="D6310" s="1">
        <v>53041</v>
      </c>
      <c r="J6310" s="1" t="s">
        <v>0</v>
      </c>
      <c r="K6310" s="1" t="s">
        <v>49</v>
      </c>
      <c r="L6310" s="1">
        <v>-1</v>
      </c>
      <c r="M6310" s="1">
        <v>1580</v>
      </c>
      <c r="N6310" s="6"/>
      <c r="O6310" s="6">
        <v>1580</v>
      </c>
      <c r="P6310" s="6">
        <v>-641323.19999999995</v>
      </c>
      <c r="R6310" s="31">
        <v>-1580</v>
      </c>
      <c r="S6310" s="28">
        <v>44439</v>
      </c>
    </row>
    <row r="6311" spans="1:19" x14ac:dyDescent="0.2">
      <c r="A6311" s="29">
        <v>45552</v>
      </c>
      <c r="B6311" s="1" t="s">
        <v>200</v>
      </c>
      <c r="C6311" s="27">
        <v>44409</v>
      </c>
      <c r="D6311" s="1">
        <v>53042</v>
      </c>
      <c r="J6311" s="1" t="s">
        <v>0</v>
      </c>
      <c r="K6311" s="1" t="s">
        <v>49</v>
      </c>
      <c r="L6311" s="1">
        <v>-1</v>
      </c>
      <c r="M6311" s="1">
        <v>540</v>
      </c>
      <c r="N6311" s="6"/>
      <c r="O6311" s="6">
        <v>540</v>
      </c>
      <c r="P6311" s="6">
        <v>-641863.19999999995</v>
      </c>
      <c r="R6311" s="31">
        <v>-540</v>
      </c>
      <c r="S6311" s="28">
        <v>44439</v>
      </c>
    </row>
    <row r="6312" spans="1:19" x14ac:dyDescent="0.2">
      <c r="A6312" s="29">
        <v>45552</v>
      </c>
      <c r="B6312" s="1" t="s">
        <v>200</v>
      </c>
      <c r="C6312" s="27">
        <v>44409</v>
      </c>
      <c r="D6312" s="1">
        <v>53042</v>
      </c>
      <c r="J6312" s="1" t="s">
        <v>0</v>
      </c>
      <c r="K6312" s="1" t="s">
        <v>49</v>
      </c>
      <c r="L6312" s="1">
        <v>-4</v>
      </c>
      <c r="M6312" s="1">
        <v>40</v>
      </c>
      <c r="N6312" s="6"/>
      <c r="O6312" s="6">
        <v>160</v>
      </c>
      <c r="P6312" s="6">
        <v>-647923.19999999995</v>
      </c>
      <c r="R6312" s="31">
        <v>-160</v>
      </c>
      <c r="S6312" s="28">
        <v>44439</v>
      </c>
    </row>
    <row r="6313" spans="1:19" x14ac:dyDescent="0.2">
      <c r="A6313" s="29">
        <v>45553</v>
      </c>
      <c r="B6313" s="1" t="s">
        <v>200</v>
      </c>
      <c r="C6313" s="27">
        <v>44409</v>
      </c>
      <c r="D6313" s="1">
        <v>53043</v>
      </c>
      <c r="J6313" s="1" t="s">
        <v>0</v>
      </c>
      <c r="K6313" s="1" t="s">
        <v>49</v>
      </c>
      <c r="L6313" s="1">
        <v>-1</v>
      </c>
      <c r="M6313" s="1">
        <v>5900</v>
      </c>
      <c r="N6313" s="6"/>
      <c r="O6313" s="6">
        <v>5900</v>
      </c>
      <c r="P6313" s="6">
        <v>-647763.19999999995</v>
      </c>
      <c r="R6313" s="31">
        <v>-5900</v>
      </c>
      <c r="S6313" s="28">
        <v>44439</v>
      </c>
    </row>
    <row r="6314" spans="1:19" x14ac:dyDescent="0.2">
      <c r="A6314" s="29">
        <v>45553</v>
      </c>
      <c r="B6314" s="1" t="s">
        <v>200</v>
      </c>
      <c r="C6314" s="27">
        <v>44409</v>
      </c>
      <c r="D6314" s="1">
        <v>53043</v>
      </c>
      <c r="J6314" s="1" t="s">
        <v>0</v>
      </c>
      <c r="K6314" s="1" t="s">
        <v>49</v>
      </c>
      <c r="L6314" s="1">
        <v>-7</v>
      </c>
      <c r="M6314" s="1">
        <v>80</v>
      </c>
      <c r="N6314" s="6"/>
      <c r="O6314" s="6">
        <v>560</v>
      </c>
      <c r="P6314" s="6">
        <v>-648483.19999999995</v>
      </c>
      <c r="R6314" s="31">
        <v>-560</v>
      </c>
      <c r="S6314" s="28">
        <v>44439</v>
      </c>
    </row>
    <row r="6315" spans="1:19" x14ac:dyDescent="0.2">
      <c r="A6315" s="29">
        <v>45581</v>
      </c>
      <c r="B6315" s="1" t="s">
        <v>200</v>
      </c>
      <c r="C6315" s="27">
        <v>44412</v>
      </c>
      <c r="D6315" s="1">
        <v>53051</v>
      </c>
      <c r="J6315" s="1" t="s">
        <v>0</v>
      </c>
      <c r="K6315" s="1" t="s">
        <v>49</v>
      </c>
      <c r="L6315" s="1">
        <v>-0.5</v>
      </c>
      <c r="M6315" s="1">
        <v>110</v>
      </c>
      <c r="N6315" s="6"/>
      <c r="O6315" s="6">
        <v>55</v>
      </c>
      <c r="P6315" s="6">
        <v>-648538.19999999995</v>
      </c>
      <c r="R6315" s="31">
        <v>-55</v>
      </c>
      <c r="S6315" s="28">
        <v>44439</v>
      </c>
    </row>
    <row r="6316" spans="1:19" x14ac:dyDescent="0.2">
      <c r="A6316" s="29">
        <v>45581</v>
      </c>
      <c r="B6316" s="1" t="s">
        <v>200</v>
      </c>
      <c r="C6316" s="27">
        <v>44412</v>
      </c>
      <c r="D6316" s="1">
        <v>53051</v>
      </c>
      <c r="J6316" s="1" t="s">
        <v>0</v>
      </c>
      <c r="K6316" s="1" t="s">
        <v>49</v>
      </c>
      <c r="L6316" s="1">
        <v>-0.5</v>
      </c>
      <c r="M6316" s="1">
        <v>110</v>
      </c>
      <c r="N6316" s="6"/>
      <c r="O6316" s="6">
        <v>55</v>
      </c>
      <c r="P6316" s="6">
        <v>-648593.19999999995</v>
      </c>
      <c r="R6316" s="31">
        <v>-55</v>
      </c>
      <c r="S6316" s="28">
        <v>44439</v>
      </c>
    </row>
    <row r="6317" spans="1:19" x14ac:dyDescent="0.2">
      <c r="A6317" s="29">
        <v>45582</v>
      </c>
      <c r="B6317" s="1" t="s">
        <v>200</v>
      </c>
      <c r="C6317" s="27">
        <v>44412</v>
      </c>
      <c r="D6317" s="1">
        <v>53052</v>
      </c>
      <c r="J6317" s="1" t="s">
        <v>0</v>
      </c>
      <c r="K6317" s="1" t="s">
        <v>49</v>
      </c>
      <c r="L6317" s="1">
        <v>-1</v>
      </c>
      <c r="M6317" s="1">
        <v>139.94999999999999</v>
      </c>
      <c r="N6317" s="6"/>
      <c r="O6317" s="6">
        <v>139.94999999999999</v>
      </c>
      <c r="P6317" s="6">
        <v>-648733.15</v>
      </c>
      <c r="R6317" s="31">
        <v>-139.94999999999999</v>
      </c>
      <c r="S6317" s="28">
        <v>44439</v>
      </c>
    </row>
    <row r="6318" spans="1:19" x14ac:dyDescent="0.2">
      <c r="A6318" s="29">
        <v>45582</v>
      </c>
      <c r="B6318" s="1" t="s">
        <v>200</v>
      </c>
      <c r="C6318" s="27">
        <v>44412</v>
      </c>
      <c r="D6318" s="1">
        <v>53052</v>
      </c>
      <c r="J6318" s="1" t="s">
        <v>0</v>
      </c>
      <c r="K6318" s="1" t="s">
        <v>49</v>
      </c>
      <c r="L6318" s="1">
        <v>-1</v>
      </c>
      <c r="M6318" s="1">
        <v>99</v>
      </c>
      <c r="N6318" s="6"/>
      <c r="O6318" s="6">
        <v>99</v>
      </c>
      <c r="P6318" s="6">
        <v>-648832.15</v>
      </c>
      <c r="R6318" s="31">
        <v>-99</v>
      </c>
      <c r="S6318" s="28">
        <v>44439</v>
      </c>
    </row>
    <row r="6319" spans="1:19" x14ac:dyDescent="0.2">
      <c r="A6319" s="29">
        <v>45308</v>
      </c>
      <c r="B6319" s="1" t="s">
        <v>200</v>
      </c>
      <c r="C6319" s="27">
        <v>44414</v>
      </c>
      <c r="D6319" s="1">
        <v>52975</v>
      </c>
      <c r="J6319" s="1" t="s">
        <v>0</v>
      </c>
      <c r="K6319" s="1" t="s">
        <v>49</v>
      </c>
      <c r="L6319" s="1">
        <v>-6</v>
      </c>
      <c r="M6319" s="1">
        <v>99</v>
      </c>
      <c r="N6319" s="6"/>
      <c r="O6319" s="6">
        <v>594</v>
      </c>
      <c r="P6319" s="6">
        <v>-651024.15</v>
      </c>
      <c r="R6319" s="31">
        <v>-594</v>
      </c>
      <c r="S6319" s="28">
        <v>44439</v>
      </c>
    </row>
    <row r="6320" spans="1:19" x14ac:dyDescent="0.2">
      <c r="A6320" s="29">
        <v>45308</v>
      </c>
      <c r="B6320" s="1" t="s">
        <v>200</v>
      </c>
      <c r="C6320" s="27">
        <v>44414</v>
      </c>
      <c r="D6320" s="1">
        <v>52975</v>
      </c>
      <c r="J6320" s="1" t="s">
        <v>0</v>
      </c>
      <c r="K6320" s="1" t="s">
        <v>49</v>
      </c>
      <c r="L6320" s="1">
        <v>-2</v>
      </c>
      <c r="M6320" s="1">
        <v>99</v>
      </c>
      <c r="N6320" s="6"/>
      <c r="O6320" s="6">
        <v>198</v>
      </c>
      <c r="P6320" s="6">
        <v>-650430.15</v>
      </c>
      <c r="R6320" s="31">
        <v>-198</v>
      </c>
      <c r="S6320" s="28">
        <v>44439</v>
      </c>
    </row>
    <row r="6321" spans="1:19" x14ac:dyDescent="0.2">
      <c r="A6321" s="29">
        <v>45308</v>
      </c>
      <c r="B6321" s="1" t="s">
        <v>200</v>
      </c>
      <c r="C6321" s="27">
        <v>44414</v>
      </c>
      <c r="D6321" s="1">
        <v>52975</v>
      </c>
      <c r="J6321" s="1" t="s">
        <v>0</v>
      </c>
      <c r="K6321" s="1" t="s">
        <v>49</v>
      </c>
      <c r="L6321" s="1">
        <v>-1.75</v>
      </c>
      <c r="M6321" s="1">
        <v>99</v>
      </c>
      <c r="N6321" s="6"/>
      <c r="O6321" s="6">
        <v>173.25</v>
      </c>
      <c r="P6321" s="6">
        <v>-649005.4</v>
      </c>
      <c r="R6321" s="31">
        <v>-173.25</v>
      </c>
      <c r="S6321" s="28">
        <v>44439</v>
      </c>
    </row>
    <row r="6322" spans="1:19" x14ac:dyDescent="0.2">
      <c r="A6322" s="29">
        <v>45308</v>
      </c>
      <c r="B6322" s="1" t="s">
        <v>200</v>
      </c>
      <c r="C6322" s="27">
        <v>44414</v>
      </c>
      <c r="D6322" s="1">
        <v>52975</v>
      </c>
      <c r="J6322" s="1" t="s">
        <v>0</v>
      </c>
      <c r="K6322" s="1" t="s">
        <v>49</v>
      </c>
      <c r="L6322" s="1">
        <v>-1.75</v>
      </c>
      <c r="M6322" s="1">
        <v>99</v>
      </c>
      <c r="N6322" s="6"/>
      <c r="O6322" s="6">
        <v>173.25</v>
      </c>
      <c r="P6322" s="6">
        <v>-654159.9</v>
      </c>
      <c r="R6322" s="31">
        <v>-173.25</v>
      </c>
      <c r="S6322" s="28">
        <v>44439</v>
      </c>
    </row>
    <row r="6323" spans="1:19" x14ac:dyDescent="0.2">
      <c r="A6323" s="29">
        <v>45308</v>
      </c>
      <c r="B6323" s="1" t="s">
        <v>200</v>
      </c>
      <c r="C6323" s="27">
        <v>44414</v>
      </c>
      <c r="D6323" s="1">
        <v>52975</v>
      </c>
      <c r="J6323" s="1" t="s">
        <v>0</v>
      </c>
      <c r="K6323" s="1" t="s">
        <v>49</v>
      </c>
      <c r="L6323" s="1">
        <v>-1.25</v>
      </c>
      <c r="M6323" s="1">
        <v>99</v>
      </c>
      <c r="N6323" s="6"/>
      <c r="O6323" s="6">
        <v>123.75</v>
      </c>
      <c r="P6323" s="6">
        <v>-653813.4</v>
      </c>
      <c r="R6323" s="31">
        <v>-123.75</v>
      </c>
      <c r="S6323" s="28">
        <v>44439</v>
      </c>
    </row>
    <row r="6324" spans="1:19" x14ac:dyDescent="0.2">
      <c r="A6324" s="29">
        <v>45308</v>
      </c>
      <c r="B6324" s="1" t="s">
        <v>200</v>
      </c>
      <c r="C6324" s="27">
        <v>44414</v>
      </c>
      <c r="D6324" s="1">
        <v>52975</v>
      </c>
      <c r="J6324" s="1" t="s">
        <v>0</v>
      </c>
      <c r="K6324" s="1" t="s">
        <v>49</v>
      </c>
      <c r="L6324" s="1">
        <v>-1</v>
      </c>
      <c r="M6324" s="1">
        <v>99</v>
      </c>
      <c r="N6324" s="6"/>
      <c r="O6324" s="6">
        <v>99</v>
      </c>
      <c r="P6324" s="6">
        <v>-653912.4</v>
      </c>
      <c r="R6324" s="31">
        <v>-99</v>
      </c>
      <c r="S6324" s="28">
        <v>44439</v>
      </c>
    </row>
    <row r="6325" spans="1:19" x14ac:dyDescent="0.2">
      <c r="A6325" s="29">
        <v>45308</v>
      </c>
      <c r="B6325" s="1" t="s">
        <v>200</v>
      </c>
      <c r="C6325" s="27">
        <v>44414</v>
      </c>
      <c r="D6325" s="1">
        <v>52975</v>
      </c>
      <c r="J6325" s="1" t="s">
        <v>0</v>
      </c>
      <c r="K6325" s="1" t="s">
        <v>49</v>
      </c>
      <c r="L6325" s="1">
        <v>-0.75</v>
      </c>
      <c r="M6325" s="1">
        <v>99</v>
      </c>
      <c r="N6325" s="6"/>
      <c r="O6325" s="6">
        <v>74.25</v>
      </c>
      <c r="P6325" s="6">
        <v>-653986.65</v>
      </c>
      <c r="R6325" s="31">
        <v>-74.25</v>
      </c>
      <c r="S6325" s="28">
        <v>44439</v>
      </c>
    </row>
    <row r="6326" spans="1:19" x14ac:dyDescent="0.2">
      <c r="A6326" s="29">
        <v>45308</v>
      </c>
      <c r="B6326" s="1" t="s">
        <v>200</v>
      </c>
      <c r="C6326" s="27">
        <v>44414</v>
      </c>
      <c r="D6326" s="1">
        <v>52975</v>
      </c>
      <c r="J6326" s="1" t="s">
        <v>0</v>
      </c>
      <c r="K6326" s="1" t="s">
        <v>49</v>
      </c>
      <c r="L6326" s="1">
        <v>-0.5</v>
      </c>
      <c r="M6326" s="1">
        <v>99</v>
      </c>
      <c r="N6326" s="6"/>
      <c r="O6326" s="6">
        <v>49.5</v>
      </c>
      <c r="P6326" s="6">
        <v>-649054.9</v>
      </c>
      <c r="R6326" s="31">
        <v>-49.5</v>
      </c>
      <c r="S6326" s="28">
        <v>44439</v>
      </c>
    </row>
    <row r="6327" spans="1:19" x14ac:dyDescent="0.2">
      <c r="A6327" s="29">
        <v>45308</v>
      </c>
      <c r="B6327" s="1" t="s">
        <v>200</v>
      </c>
      <c r="C6327" s="27">
        <v>44414</v>
      </c>
      <c r="D6327" s="1">
        <v>52975</v>
      </c>
      <c r="J6327" s="1" t="s">
        <v>0</v>
      </c>
      <c r="K6327" s="1" t="s">
        <v>49</v>
      </c>
      <c r="L6327" s="1">
        <v>-0.5</v>
      </c>
      <c r="M6327" s="1">
        <v>99</v>
      </c>
      <c r="N6327" s="6"/>
      <c r="O6327" s="6">
        <v>49.5</v>
      </c>
      <c r="P6327" s="6">
        <v>-653689.65</v>
      </c>
      <c r="R6327" s="31">
        <v>-49.5</v>
      </c>
      <c r="S6327" s="28">
        <v>44439</v>
      </c>
    </row>
    <row r="6328" spans="1:19" x14ac:dyDescent="0.2">
      <c r="A6328" s="29">
        <v>45308</v>
      </c>
      <c r="B6328" s="1" t="s">
        <v>200</v>
      </c>
      <c r="C6328" s="27">
        <v>44414</v>
      </c>
      <c r="D6328" s="1">
        <v>52975</v>
      </c>
      <c r="J6328" s="1" t="s">
        <v>0</v>
      </c>
      <c r="K6328" s="1" t="s">
        <v>49</v>
      </c>
      <c r="L6328" s="1">
        <v>-0.25</v>
      </c>
      <c r="M6328" s="1">
        <v>99</v>
      </c>
      <c r="N6328" s="6"/>
      <c r="O6328" s="6">
        <v>24.75</v>
      </c>
      <c r="P6328" s="6">
        <v>-649079.65</v>
      </c>
      <c r="R6328" s="31">
        <v>-24.75</v>
      </c>
      <c r="S6328" s="28">
        <v>44439</v>
      </c>
    </row>
    <row r="6329" spans="1:19" x14ac:dyDescent="0.2">
      <c r="A6329" s="29">
        <v>45308</v>
      </c>
      <c r="B6329" s="1" t="s">
        <v>200</v>
      </c>
      <c r="C6329" s="27">
        <v>44414</v>
      </c>
      <c r="D6329" s="1">
        <v>52975</v>
      </c>
      <c r="J6329" s="1" t="s">
        <v>0</v>
      </c>
      <c r="K6329" s="1" t="s">
        <v>49</v>
      </c>
      <c r="L6329" s="1">
        <v>-1</v>
      </c>
      <c r="M6329" s="1">
        <v>12</v>
      </c>
      <c r="N6329" s="6"/>
      <c r="O6329" s="6">
        <v>12</v>
      </c>
      <c r="P6329" s="6">
        <v>-654171.9</v>
      </c>
      <c r="R6329" s="31">
        <v>-12</v>
      </c>
      <c r="S6329" s="28">
        <v>44439</v>
      </c>
    </row>
    <row r="6330" spans="1:19" x14ac:dyDescent="0.2">
      <c r="A6330" s="29">
        <v>45388</v>
      </c>
      <c r="B6330" s="1" t="s">
        <v>200</v>
      </c>
      <c r="C6330" s="27">
        <v>44414</v>
      </c>
      <c r="D6330" s="1">
        <v>52980</v>
      </c>
      <c r="J6330" s="1" t="s">
        <v>0</v>
      </c>
      <c r="K6330" s="1" t="s">
        <v>49</v>
      </c>
      <c r="L6330" s="1">
        <v>-3</v>
      </c>
      <c r="M6330" s="1">
        <v>110</v>
      </c>
      <c r="N6330" s="6"/>
      <c r="O6330" s="6">
        <v>330</v>
      </c>
      <c r="P6330" s="6">
        <v>-659805.4</v>
      </c>
      <c r="R6330" s="31">
        <v>-330</v>
      </c>
      <c r="S6330" s="28">
        <v>44439</v>
      </c>
    </row>
    <row r="6331" spans="1:19" x14ac:dyDescent="0.2">
      <c r="A6331" s="29">
        <v>45388</v>
      </c>
      <c r="B6331" s="1" t="s">
        <v>200</v>
      </c>
      <c r="C6331" s="27">
        <v>44414</v>
      </c>
      <c r="D6331" s="1">
        <v>52980</v>
      </c>
      <c r="J6331" s="1" t="s">
        <v>0</v>
      </c>
      <c r="K6331" s="1" t="s">
        <v>49</v>
      </c>
      <c r="L6331" s="1">
        <v>-2.5</v>
      </c>
      <c r="M6331" s="1">
        <v>110</v>
      </c>
      <c r="N6331" s="6"/>
      <c r="O6331" s="6">
        <v>275</v>
      </c>
      <c r="P6331" s="6">
        <v>-659475.4</v>
      </c>
      <c r="R6331" s="31">
        <v>-275</v>
      </c>
      <c r="S6331" s="28">
        <v>44439</v>
      </c>
    </row>
    <row r="6332" spans="1:19" x14ac:dyDescent="0.2">
      <c r="A6332" s="29">
        <v>45388</v>
      </c>
      <c r="B6332" s="1" t="s">
        <v>200</v>
      </c>
      <c r="C6332" s="27">
        <v>44414</v>
      </c>
      <c r="D6332" s="1">
        <v>52980</v>
      </c>
      <c r="J6332" s="1" t="s">
        <v>0</v>
      </c>
      <c r="K6332" s="1" t="s">
        <v>49</v>
      </c>
      <c r="L6332" s="1">
        <v>-2</v>
      </c>
      <c r="M6332" s="1">
        <v>110</v>
      </c>
      <c r="N6332" s="6"/>
      <c r="O6332" s="6">
        <v>220</v>
      </c>
      <c r="P6332" s="6">
        <v>-649619.65</v>
      </c>
      <c r="R6332" s="31">
        <v>-220</v>
      </c>
      <c r="S6332" s="28">
        <v>44439</v>
      </c>
    </row>
    <row r="6333" spans="1:19" x14ac:dyDescent="0.2">
      <c r="A6333" s="29">
        <v>45388</v>
      </c>
      <c r="B6333" s="1" t="s">
        <v>200</v>
      </c>
      <c r="C6333" s="27">
        <v>44414</v>
      </c>
      <c r="D6333" s="1">
        <v>52980</v>
      </c>
      <c r="J6333" s="1" t="s">
        <v>0</v>
      </c>
      <c r="K6333" s="1" t="s">
        <v>49</v>
      </c>
      <c r="L6333" s="1">
        <v>-2</v>
      </c>
      <c r="M6333" s="1">
        <v>110</v>
      </c>
      <c r="N6333" s="6"/>
      <c r="O6333" s="6">
        <v>220</v>
      </c>
      <c r="P6333" s="6">
        <v>-655124.4</v>
      </c>
      <c r="R6333" s="31">
        <v>-220</v>
      </c>
      <c r="S6333" s="28">
        <v>44439</v>
      </c>
    </row>
    <row r="6334" spans="1:19" x14ac:dyDescent="0.2">
      <c r="A6334" s="29">
        <v>45388</v>
      </c>
      <c r="B6334" s="1" t="s">
        <v>200</v>
      </c>
      <c r="C6334" s="27">
        <v>44414</v>
      </c>
      <c r="D6334" s="1">
        <v>52980</v>
      </c>
      <c r="J6334" s="1" t="s">
        <v>0</v>
      </c>
      <c r="K6334" s="1" t="s">
        <v>49</v>
      </c>
      <c r="L6334" s="1">
        <v>-1.75</v>
      </c>
      <c r="M6334" s="1">
        <v>110</v>
      </c>
      <c r="N6334" s="6"/>
      <c r="O6334" s="6">
        <v>192.5</v>
      </c>
      <c r="P6334" s="6">
        <v>-650232.15</v>
      </c>
      <c r="R6334" s="31">
        <v>-192.5</v>
      </c>
      <c r="S6334" s="28">
        <v>44439</v>
      </c>
    </row>
    <row r="6335" spans="1:19" x14ac:dyDescent="0.2">
      <c r="A6335" s="29">
        <v>45388</v>
      </c>
      <c r="B6335" s="1" t="s">
        <v>200</v>
      </c>
      <c r="C6335" s="27">
        <v>44414</v>
      </c>
      <c r="D6335" s="1">
        <v>52980</v>
      </c>
      <c r="J6335" s="1" t="s">
        <v>0</v>
      </c>
      <c r="K6335" s="1" t="s">
        <v>49</v>
      </c>
      <c r="L6335" s="1">
        <v>-1.5</v>
      </c>
      <c r="M6335" s="1">
        <v>110</v>
      </c>
      <c r="N6335" s="6"/>
      <c r="O6335" s="6">
        <v>165</v>
      </c>
      <c r="P6335" s="6">
        <v>-649244.65</v>
      </c>
      <c r="R6335" s="31">
        <v>-165</v>
      </c>
      <c r="S6335" s="28">
        <v>44439</v>
      </c>
    </row>
    <row r="6336" spans="1:19" x14ac:dyDescent="0.2">
      <c r="A6336" s="29">
        <v>45388</v>
      </c>
      <c r="B6336" s="1" t="s">
        <v>200</v>
      </c>
      <c r="C6336" s="27">
        <v>44414</v>
      </c>
      <c r="D6336" s="1">
        <v>52980</v>
      </c>
      <c r="J6336" s="1" t="s">
        <v>0</v>
      </c>
      <c r="K6336" s="1" t="s">
        <v>49</v>
      </c>
      <c r="L6336" s="1">
        <v>-1.5</v>
      </c>
      <c r="M6336" s="1">
        <v>110</v>
      </c>
      <c r="N6336" s="6"/>
      <c r="O6336" s="6">
        <v>165</v>
      </c>
      <c r="P6336" s="6">
        <v>-655444.4</v>
      </c>
      <c r="R6336" s="31">
        <v>-165</v>
      </c>
      <c r="S6336" s="28">
        <v>44439</v>
      </c>
    </row>
    <row r="6337" spans="1:19" x14ac:dyDescent="0.2">
      <c r="A6337" s="29">
        <v>45388</v>
      </c>
      <c r="B6337" s="1" t="s">
        <v>200</v>
      </c>
      <c r="C6337" s="27">
        <v>44414</v>
      </c>
      <c r="D6337" s="1">
        <v>52980</v>
      </c>
      <c r="J6337" s="1" t="s">
        <v>0</v>
      </c>
      <c r="K6337" s="1" t="s">
        <v>49</v>
      </c>
      <c r="L6337" s="1">
        <v>-1</v>
      </c>
      <c r="M6337" s="1">
        <v>155</v>
      </c>
      <c r="N6337" s="6"/>
      <c r="O6337" s="6">
        <v>155</v>
      </c>
      <c r="P6337" s="6">
        <v>-649399.65</v>
      </c>
      <c r="R6337" s="31">
        <v>-155</v>
      </c>
      <c r="S6337" s="28">
        <v>44439</v>
      </c>
    </row>
    <row r="6338" spans="1:19" x14ac:dyDescent="0.2">
      <c r="A6338" s="29">
        <v>45388</v>
      </c>
      <c r="B6338" s="1" t="s">
        <v>200</v>
      </c>
      <c r="C6338" s="27">
        <v>44414</v>
      </c>
      <c r="D6338" s="1">
        <v>52980</v>
      </c>
      <c r="J6338" s="1" t="s">
        <v>0</v>
      </c>
      <c r="K6338" s="1" t="s">
        <v>49</v>
      </c>
      <c r="L6338" s="1">
        <v>-1</v>
      </c>
      <c r="M6338" s="1">
        <v>155</v>
      </c>
      <c r="N6338" s="6"/>
      <c r="O6338" s="6">
        <v>155</v>
      </c>
      <c r="P6338" s="6">
        <v>-649774.65</v>
      </c>
      <c r="R6338" s="31">
        <v>-155</v>
      </c>
      <c r="S6338" s="28">
        <v>44439</v>
      </c>
    </row>
    <row r="6339" spans="1:19" x14ac:dyDescent="0.2">
      <c r="A6339" s="29">
        <v>45388</v>
      </c>
      <c r="B6339" s="1" t="s">
        <v>200</v>
      </c>
      <c r="C6339" s="27">
        <v>44414</v>
      </c>
      <c r="D6339" s="1">
        <v>52980</v>
      </c>
      <c r="J6339" s="1" t="s">
        <v>0</v>
      </c>
      <c r="K6339" s="1" t="s">
        <v>49</v>
      </c>
      <c r="L6339" s="1">
        <v>-1</v>
      </c>
      <c r="M6339" s="1">
        <v>155</v>
      </c>
      <c r="N6339" s="6"/>
      <c r="O6339" s="6">
        <v>155</v>
      </c>
      <c r="P6339" s="6">
        <v>-650039.65</v>
      </c>
      <c r="R6339" s="31">
        <v>-155</v>
      </c>
      <c r="S6339" s="28">
        <v>44439</v>
      </c>
    </row>
    <row r="6340" spans="1:19" x14ac:dyDescent="0.2">
      <c r="A6340" s="29">
        <v>45388</v>
      </c>
      <c r="B6340" s="1" t="s">
        <v>200</v>
      </c>
      <c r="C6340" s="27">
        <v>44414</v>
      </c>
      <c r="D6340" s="1">
        <v>52980</v>
      </c>
      <c r="J6340" s="1" t="s">
        <v>0</v>
      </c>
      <c r="K6340" s="1" t="s">
        <v>49</v>
      </c>
      <c r="L6340" s="1">
        <v>-1</v>
      </c>
      <c r="M6340" s="1">
        <v>155</v>
      </c>
      <c r="N6340" s="6"/>
      <c r="O6340" s="6">
        <v>155</v>
      </c>
      <c r="P6340" s="6">
        <v>-654904.4</v>
      </c>
      <c r="R6340" s="31">
        <v>-155</v>
      </c>
      <c r="S6340" s="28">
        <v>44439</v>
      </c>
    </row>
    <row r="6341" spans="1:19" x14ac:dyDescent="0.2">
      <c r="A6341" s="29">
        <v>45388</v>
      </c>
      <c r="B6341" s="1" t="s">
        <v>200</v>
      </c>
      <c r="C6341" s="27">
        <v>44414</v>
      </c>
      <c r="D6341" s="1">
        <v>52980</v>
      </c>
      <c r="J6341" s="1" t="s">
        <v>0</v>
      </c>
      <c r="K6341" s="1" t="s">
        <v>49</v>
      </c>
      <c r="L6341" s="1">
        <v>-1</v>
      </c>
      <c r="M6341" s="1">
        <v>155</v>
      </c>
      <c r="N6341" s="6"/>
      <c r="O6341" s="6">
        <v>155</v>
      </c>
      <c r="P6341" s="6">
        <v>-655279.4</v>
      </c>
      <c r="R6341" s="31">
        <v>-155</v>
      </c>
      <c r="S6341" s="28">
        <v>44439</v>
      </c>
    </row>
    <row r="6342" spans="1:19" x14ac:dyDescent="0.2">
      <c r="A6342" s="29">
        <v>45388</v>
      </c>
      <c r="B6342" s="1" t="s">
        <v>200</v>
      </c>
      <c r="C6342" s="27">
        <v>44414</v>
      </c>
      <c r="D6342" s="1">
        <v>52980</v>
      </c>
      <c r="J6342" s="1" t="s">
        <v>0</v>
      </c>
      <c r="K6342" s="1" t="s">
        <v>49</v>
      </c>
      <c r="L6342" s="1">
        <v>-1</v>
      </c>
      <c r="M6342" s="1">
        <v>155</v>
      </c>
      <c r="N6342" s="6"/>
      <c r="O6342" s="6">
        <v>155</v>
      </c>
      <c r="P6342" s="6">
        <v>-659960.4</v>
      </c>
      <c r="R6342" s="31">
        <v>-155</v>
      </c>
      <c r="S6342" s="28">
        <v>44439</v>
      </c>
    </row>
    <row r="6343" spans="1:19" x14ac:dyDescent="0.2">
      <c r="A6343" s="29">
        <v>45388</v>
      </c>
      <c r="B6343" s="1" t="s">
        <v>200</v>
      </c>
      <c r="C6343" s="27">
        <v>44414</v>
      </c>
      <c r="D6343" s="1">
        <v>52980</v>
      </c>
      <c r="J6343" s="1" t="s">
        <v>0</v>
      </c>
      <c r="K6343" s="1" t="s">
        <v>49</v>
      </c>
      <c r="L6343" s="1">
        <v>-1</v>
      </c>
      <c r="M6343" s="1">
        <v>110</v>
      </c>
      <c r="N6343" s="6"/>
      <c r="O6343" s="6">
        <v>110</v>
      </c>
      <c r="P6343" s="6">
        <v>-649884.65</v>
      </c>
      <c r="R6343" s="31">
        <v>-110</v>
      </c>
      <c r="S6343" s="28">
        <v>44439</v>
      </c>
    </row>
    <row r="6344" spans="1:19" x14ac:dyDescent="0.2">
      <c r="A6344" s="29">
        <v>45388</v>
      </c>
      <c r="B6344" s="1" t="s">
        <v>200</v>
      </c>
      <c r="C6344" s="27">
        <v>44414</v>
      </c>
      <c r="D6344" s="1">
        <v>52980</v>
      </c>
      <c r="J6344" s="1" t="s">
        <v>0</v>
      </c>
      <c r="K6344" s="1" t="s">
        <v>49</v>
      </c>
      <c r="L6344" s="1">
        <v>-0.75</v>
      </c>
      <c r="M6344" s="1">
        <v>110</v>
      </c>
      <c r="N6344" s="6"/>
      <c r="O6344" s="6">
        <v>82.5</v>
      </c>
      <c r="P6344" s="6">
        <v>-654694.40000000002</v>
      </c>
      <c r="R6344" s="31">
        <v>-82.5</v>
      </c>
      <c r="S6344" s="28">
        <v>44439</v>
      </c>
    </row>
    <row r="6345" spans="1:19" x14ac:dyDescent="0.2">
      <c r="A6345" s="29">
        <v>45388</v>
      </c>
      <c r="B6345" s="1" t="s">
        <v>200</v>
      </c>
      <c r="C6345" s="27">
        <v>44414</v>
      </c>
      <c r="D6345" s="1">
        <v>52980</v>
      </c>
      <c r="J6345" s="1" t="s">
        <v>0</v>
      </c>
      <c r="K6345" s="1" t="s">
        <v>49</v>
      </c>
      <c r="L6345" s="1">
        <v>-0.5</v>
      </c>
      <c r="M6345" s="1">
        <v>110</v>
      </c>
      <c r="N6345" s="6"/>
      <c r="O6345" s="6">
        <v>55</v>
      </c>
      <c r="P6345" s="6">
        <v>-654749.4</v>
      </c>
      <c r="R6345" s="31">
        <v>-55</v>
      </c>
      <c r="S6345" s="28">
        <v>44439</v>
      </c>
    </row>
    <row r="6346" spans="1:19" x14ac:dyDescent="0.2">
      <c r="A6346" s="29">
        <v>45388</v>
      </c>
      <c r="B6346" s="1" t="s">
        <v>200</v>
      </c>
      <c r="C6346" s="27">
        <v>44414</v>
      </c>
      <c r="D6346" s="1">
        <v>52980</v>
      </c>
      <c r="J6346" s="1" t="s">
        <v>0</v>
      </c>
      <c r="K6346" s="1" t="s">
        <v>49</v>
      </c>
      <c r="L6346" s="1">
        <v>-0.5</v>
      </c>
      <c r="M6346" s="1">
        <v>110</v>
      </c>
      <c r="N6346" s="6"/>
      <c r="O6346" s="6">
        <v>55</v>
      </c>
      <c r="P6346" s="6">
        <v>-660015.4</v>
      </c>
      <c r="R6346" s="31">
        <v>-55</v>
      </c>
      <c r="S6346" s="28">
        <v>44439</v>
      </c>
    </row>
    <row r="6347" spans="1:19" x14ac:dyDescent="0.2">
      <c r="A6347" s="29">
        <v>45392</v>
      </c>
      <c r="B6347" s="1" t="s">
        <v>200</v>
      </c>
      <c r="C6347" s="27">
        <v>44414</v>
      </c>
      <c r="D6347" s="1">
        <v>52984</v>
      </c>
      <c r="J6347" s="1" t="s">
        <v>0</v>
      </c>
      <c r="K6347" s="1" t="s">
        <v>49</v>
      </c>
      <c r="L6347" s="1">
        <v>-3.25</v>
      </c>
      <c r="M6347" s="1">
        <v>88</v>
      </c>
      <c r="N6347" s="6"/>
      <c r="O6347" s="6">
        <v>286</v>
      </c>
      <c r="P6347" s="6">
        <v>-658672.4</v>
      </c>
      <c r="R6347" s="31">
        <v>-286</v>
      </c>
      <c r="S6347" s="28">
        <v>44439</v>
      </c>
    </row>
    <row r="6348" spans="1:19" x14ac:dyDescent="0.2">
      <c r="A6348" s="29">
        <v>45392</v>
      </c>
      <c r="B6348" s="1" t="s">
        <v>200</v>
      </c>
      <c r="C6348" s="27">
        <v>44414</v>
      </c>
      <c r="D6348" s="1">
        <v>52984</v>
      </c>
      <c r="J6348" s="1" t="s">
        <v>0</v>
      </c>
      <c r="K6348" s="1" t="s">
        <v>49</v>
      </c>
      <c r="L6348" s="1">
        <v>-3.25</v>
      </c>
      <c r="M6348" s="1">
        <v>88</v>
      </c>
      <c r="N6348" s="6"/>
      <c r="O6348" s="6">
        <v>286</v>
      </c>
      <c r="P6348" s="6">
        <v>-659112.4</v>
      </c>
      <c r="R6348" s="31">
        <v>-286</v>
      </c>
      <c r="S6348" s="28">
        <v>44439</v>
      </c>
    </row>
    <row r="6349" spans="1:19" x14ac:dyDescent="0.2">
      <c r="A6349" s="29">
        <v>45392</v>
      </c>
      <c r="B6349" s="1" t="s">
        <v>200</v>
      </c>
      <c r="C6349" s="27">
        <v>44414</v>
      </c>
      <c r="D6349" s="1">
        <v>52984</v>
      </c>
      <c r="J6349" s="1" t="s">
        <v>0</v>
      </c>
      <c r="K6349" s="1" t="s">
        <v>49</v>
      </c>
      <c r="L6349" s="1">
        <v>-2.75</v>
      </c>
      <c r="M6349" s="1">
        <v>88</v>
      </c>
      <c r="N6349" s="6"/>
      <c r="O6349" s="6">
        <v>242</v>
      </c>
      <c r="P6349" s="6">
        <v>-654413.9</v>
      </c>
      <c r="R6349" s="31">
        <v>-242</v>
      </c>
      <c r="S6349" s="28">
        <v>44439</v>
      </c>
    </row>
    <row r="6350" spans="1:19" x14ac:dyDescent="0.2">
      <c r="A6350" s="29">
        <v>45392</v>
      </c>
      <c r="B6350" s="1" t="s">
        <v>200</v>
      </c>
      <c r="C6350" s="27">
        <v>44414</v>
      </c>
      <c r="D6350" s="1">
        <v>52984</v>
      </c>
      <c r="J6350" s="1" t="s">
        <v>0</v>
      </c>
      <c r="K6350" s="1" t="s">
        <v>49</v>
      </c>
      <c r="L6350" s="1">
        <v>-2.25</v>
      </c>
      <c r="M6350" s="1">
        <v>88</v>
      </c>
      <c r="N6350" s="6"/>
      <c r="O6350" s="6">
        <v>198</v>
      </c>
      <c r="P6350" s="6">
        <v>-654611.9</v>
      </c>
      <c r="R6350" s="31">
        <v>-198</v>
      </c>
      <c r="S6350" s="28">
        <v>44439</v>
      </c>
    </row>
    <row r="6351" spans="1:19" x14ac:dyDescent="0.2">
      <c r="A6351" s="29">
        <v>45392</v>
      </c>
      <c r="B6351" s="1" t="s">
        <v>200</v>
      </c>
      <c r="C6351" s="27">
        <v>44414</v>
      </c>
      <c r="D6351" s="1">
        <v>52984</v>
      </c>
      <c r="J6351" s="1" t="s">
        <v>0</v>
      </c>
      <c r="K6351" s="1" t="s">
        <v>49</v>
      </c>
      <c r="L6351" s="1">
        <v>-1.75</v>
      </c>
      <c r="M6351" s="1">
        <v>88</v>
      </c>
      <c r="N6351" s="6"/>
      <c r="O6351" s="6">
        <v>154</v>
      </c>
      <c r="P6351" s="6">
        <v>-658826.4</v>
      </c>
      <c r="R6351" s="31">
        <v>-154</v>
      </c>
      <c r="S6351" s="28">
        <v>44439</v>
      </c>
    </row>
    <row r="6352" spans="1:19" x14ac:dyDescent="0.2">
      <c r="A6352" s="29">
        <v>45392</v>
      </c>
      <c r="B6352" s="1" t="s">
        <v>200</v>
      </c>
      <c r="C6352" s="27">
        <v>44414</v>
      </c>
      <c r="D6352" s="1">
        <v>52984</v>
      </c>
      <c r="J6352" s="1" t="s">
        <v>0</v>
      </c>
      <c r="K6352" s="1" t="s">
        <v>49</v>
      </c>
      <c r="L6352" s="1">
        <v>-1</v>
      </c>
      <c r="M6352" s="1">
        <v>88</v>
      </c>
      <c r="N6352" s="6"/>
      <c r="O6352" s="6">
        <v>88</v>
      </c>
      <c r="P6352" s="6">
        <v>-651178.15</v>
      </c>
      <c r="R6352" s="31">
        <v>-88</v>
      </c>
      <c r="S6352" s="28">
        <v>44439</v>
      </c>
    </row>
    <row r="6353" spans="1:19" x14ac:dyDescent="0.2">
      <c r="A6353" s="29">
        <v>45392</v>
      </c>
      <c r="B6353" s="1" t="s">
        <v>200</v>
      </c>
      <c r="C6353" s="27">
        <v>44414</v>
      </c>
      <c r="D6353" s="1">
        <v>52984</v>
      </c>
      <c r="J6353" s="1" t="s">
        <v>0</v>
      </c>
      <c r="K6353" s="1" t="s">
        <v>49</v>
      </c>
      <c r="L6353" s="1">
        <v>-1</v>
      </c>
      <c r="M6353" s="1">
        <v>88</v>
      </c>
      <c r="N6353" s="6"/>
      <c r="O6353" s="6">
        <v>88</v>
      </c>
      <c r="P6353" s="6">
        <v>-659200.4</v>
      </c>
      <c r="R6353" s="31">
        <v>-88</v>
      </c>
      <c r="S6353" s="28">
        <v>44439</v>
      </c>
    </row>
    <row r="6354" spans="1:19" x14ac:dyDescent="0.2">
      <c r="A6354" s="29">
        <v>45392</v>
      </c>
      <c r="B6354" s="1" t="s">
        <v>200</v>
      </c>
      <c r="C6354" s="27">
        <v>44414</v>
      </c>
      <c r="D6354" s="1">
        <v>52984</v>
      </c>
      <c r="J6354" s="1" t="s">
        <v>0</v>
      </c>
      <c r="K6354" s="1" t="s">
        <v>49</v>
      </c>
      <c r="L6354" s="1">
        <v>-0.75</v>
      </c>
      <c r="M6354" s="1">
        <v>88</v>
      </c>
      <c r="N6354" s="6"/>
      <c r="O6354" s="6">
        <v>66</v>
      </c>
      <c r="P6354" s="6">
        <v>-651090.15</v>
      </c>
      <c r="R6354" s="31">
        <v>-66</v>
      </c>
      <c r="S6354" s="28">
        <v>44439</v>
      </c>
    </row>
    <row r="6355" spans="1:19" x14ac:dyDescent="0.2">
      <c r="A6355" s="29">
        <v>45392</v>
      </c>
      <c r="B6355" s="1" t="s">
        <v>200</v>
      </c>
      <c r="C6355" s="27">
        <v>44414</v>
      </c>
      <c r="D6355" s="1">
        <v>52984</v>
      </c>
      <c r="J6355" s="1" t="s">
        <v>0</v>
      </c>
      <c r="K6355" s="1" t="s">
        <v>49</v>
      </c>
      <c r="L6355" s="1">
        <v>-1</v>
      </c>
      <c r="M6355" s="1">
        <v>28</v>
      </c>
      <c r="N6355" s="6"/>
      <c r="O6355" s="6">
        <v>28</v>
      </c>
      <c r="P6355" s="6">
        <v>-655780.4</v>
      </c>
      <c r="R6355" s="31">
        <v>-28</v>
      </c>
      <c r="S6355" s="28">
        <v>44439</v>
      </c>
    </row>
    <row r="6356" spans="1:19" x14ac:dyDescent="0.2">
      <c r="A6356" s="29">
        <v>45460</v>
      </c>
      <c r="B6356" s="1" t="s">
        <v>200</v>
      </c>
      <c r="C6356" s="27">
        <v>44414</v>
      </c>
      <c r="D6356" s="1">
        <v>52994</v>
      </c>
      <c r="J6356" s="1" t="s">
        <v>0</v>
      </c>
      <c r="K6356" s="1" t="s">
        <v>49</v>
      </c>
      <c r="L6356" s="1">
        <v>-5.5</v>
      </c>
      <c r="M6356" s="1">
        <v>88</v>
      </c>
      <c r="N6356" s="6"/>
      <c r="O6356" s="6">
        <v>484</v>
      </c>
      <c r="P6356" s="6">
        <v>-652152.15</v>
      </c>
      <c r="R6356" s="31">
        <v>-484</v>
      </c>
      <c r="S6356" s="28">
        <v>44439</v>
      </c>
    </row>
    <row r="6357" spans="1:19" x14ac:dyDescent="0.2">
      <c r="A6357" s="29">
        <v>45460</v>
      </c>
      <c r="B6357" s="1" t="s">
        <v>200</v>
      </c>
      <c r="C6357" s="27">
        <v>44414</v>
      </c>
      <c r="D6357" s="1">
        <v>52994</v>
      </c>
      <c r="J6357" s="1" t="s">
        <v>0</v>
      </c>
      <c r="K6357" s="1" t="s">
        <v>49</v>
      </c>
      <c r="L6357" s="1">
        <v>-2.5</v>
      </c>
      <c r="M6357" s="1">
        <v>88</v>
      </c>
      <c r="N6357" s="6"/>
      <c r="O6357" s="6">
        <v>220</v>
      </c>
      <c r="P6357" s="6">
        <v>-652496.15</v>
      </c>
      <c r="R6357" s="31">
        <v>-220</v>
      </c>
      <c r="S6357" s="28">
        <v>44439</v>
      </c>
    </row>
    <row r="6358" spans="1:19" x14ac:dyDescent="0.2">
      <c r="A6358" s="29">
        <v>45460</v>
      </c>
      <c r="B6358" s="1" t="s">
        <v>200</v>
      </c>
      <c r="C6358" s="27">
        <v>44414</v>
      </c>
      <c r="D6358" s="1">
        <v>52994</v>
      </c>
      <c r="J6358" s="1" t="s">
        <v>0</v>
      </c>
      <c r="K6358" s="1" t="s">
        <v>49</v>
      </c>
      <c r="L6358" s="1">
        <v>-2.5</v>
      </c>
      <c r="M6358" s="1">
        <v>88</v>
      </c>
      <c r="N6358" s="6"/>
      <c r="O6358" s="6">
        <v>220</v>
      </c>
      <c r="P6358" s="6">
        <v>-652870.15</v>
      </c>
      <c r="R6358" s="31">
        <v>-220</v>
      </c>
      <c r="S6358" s="28">
        <v>44439</v>
      </c>
    </row>
    <row r="6359" spans="1:19" x14ac:dyDescent="0.2">
      <c r="A6359" s="29">
        <v>45460</v>
      </c>
      <c r="B6359" s="1" t="s">
        <v>200</v>
      </c>
      <c r="C6359" s="27">
        <v>44414</v>
      </c>
      <c r="D6359" s="1">
        <v>52994</v>
      </c>
      <c r="J6359" s="1" t="s">
        <v>0</v>
      </c>
      <c r="K6359" s="1" t="s">
        <v>49</v>
      </c>
      <c r="L6359" s="1">
        <v>-1.75</v>
      </c>
      <c r="M6359" s="1">
        <v>88</v>
      </c>
      <c r="N6359" s="6"/>
      <c r="O6359" s="6">
        <v>154</v>
      </c>
      <c r="P6359" s="6">
        <v>-652650.15</v>
      </c>
      <c r="R6359" s="31">
        <v>-154</v>
      </c>
      <c r="S6359" s="28">
        <v>44439</v>
      </c>
    </row>
    <row r="6360" spans="1:19" x14ac:dyDescent="0.2">
      <c r="A6360" s="29">
        <v>45460</v>
      </c>
      <c r="B6360" s="1" t="s">
        <v>200</v>
      </c>
      <c r="C6360" s="27">
        <v>44414</v>
      </c>
      <c r="D6360" s="1">
        <v>52994</v>
      </c>
      <c r="J6360" s="1" t="s">
        <v>0</v>
      </c>
      <c r="K6360" s="1" t="s">
        <v>49</v>
      </c>
      <c r="L6360" s="1">
        <v>-1.5</v>
      </c>
      <c r="M6360" s="1">
        <v>88</v>
      </c>
      <c r="N6360" s="6"/>
      <c r="O6360" s="6">
        <v>132</v>
      </c>
      <c r="P6360" s="6">
        <v>-651310.15</v>
      </c>
      <c r="R6360" s="31">
        <v>-132</v>
      </c>
      <c r="S6360" s="28">
        <v>44439</v>
      </c>
    </row>
    <row r="6361" spans="1:19" x14ac:dyDescent="0.2">
      <c r="A6361" s="29">
        <v>45460</v>
      </c>
      <c r="B6361" s="1" t="s">
        <v>200</v>
      </c>
      <c r="C6361" s="27">
        <v>44414</v>
      </c>
      <c r="D6361" s="1">
        <v>52994</v>
      </c>
      <c r="J6361" s="1" t="s">
        <v>0</v>
      </c>
      <c r="K6361" s="1" t="s">
        <v>49</v>
      </c>
      <c r="L6361" s="1">
        <v>-1</v>
      </c>
      <c r="M6361" s="1">
        <v>124</v>
      </c>
      <c r="N6361" s="6"/>
      <c r="O6361" s="6">
        <v>124</v>
      </c>
      <c r="P6361" s="6">
        <v>-651456.15</v>
      </c>
      <c r="R6361" s="31">
        <v>-124</v>
      </c>
      <c r="S6361" s="28">
        <v>44439</v>
      </c>
    </row>
    <row r="6362" spans="1:19" x14ac:dyDescent="0.2">
      <c r="A6362" s="29">
        <v>45460</v>
      </c>
      <c r="B6362" s="1" t="s">
        <v>200</v>
      </c>
      <c r="C6362" s="27">
        <v>44414</v>
      </c>
      <c r="D6362" s="1">
        <v>52994</v>
      </c>
      <c r="J6362" s="1" t="s">
        <v>0</v>
      </c>
      <c r="K6362" s="1" t="s">
        <v>49</v>
      </c>
      <c r="L6362" s="1">
        <v>-1</v>
      </c>
      <c r="M6362" s="1">
        <v>124</v>
      </c>
      <c r="N6362" s="6"/>
      <c r="O6362" s="6">
        <v>124</v>
      </c>
      <c r="P6362" s="6">
        <v>-651668.15</v>
      </c>
      <c r="R6362" s="31">
        <v>-124</v>
      </c>
      <c r="S6362" s="28">
        <v>44439</v>
      </c>
    </row>
    <row r="6363" spans="1:19" x14ac:dyDescent="0.2">
      <c r="A6363" s="29">
        <v>45460</v>
      </c>
      <c r="B6363" s="1" t="s">
        <v>200</v>
      </c>
      <c r="C6363" s="27">
        <v>44414</v>
      </c>
      <c r="D6363" s="1">
        <v>52994</v>
      </c>
      <c r="J6363" s="1" t="s">
        <v>0</v>
      </c>
      <c r="K6363" s="1" t="s">
        <v>49</v>
      </c>
      <c r="L6363" s="1">
        <v>-1</v>
      </c>
      <c r="M6363" s="1">
        <v>124</v>
      </c>
      <c r="N6363" s="6"/>
      <c r="O6363" s="6">
        <v>124</v>
      </c>
      <c r="P6363" s="6">
        <v>-652276.15</v>
      </c>
      <c r="R6363" s="31">
        <v>-124</v>
      </c>
      <c r="S6363" s="28">
        <v>44439</v>
      </c>
    </row>
    <row r="6364" spans="1:19" x14ac:dyDescent="0.2">
      <c r="A6364" s="29">
        <v>45460</v>
      </c>
      <c r="B6364" s="1" t="s">
        <v>200</v>
      </c>
      <c r="C6364" s="27">
        <v>44414</v>
      </c>
      <c r="D6364" s="1">
        <v>52994</v>
      </c>
      <c r="J6364" s="1" t="s">
        <v>0</v>
      </c>
      <c r="K6364" s="1" t="s">
        <v>49</v>
      </c>
      <c r="L6364" s="1">
        <v>-1</v>
      </c>
      <c r="M6364" s="1">
        <v>124</v>
      </c>
      <c r="N6364" s="6"/>
      <c r="O6364" s="6">
        <v>124</v>
      </c>
      <c r="P6364" s="6">
        <v>-652994.15</v>
      </c>
      <c r="R6364" s="31">
        <v>-124</v>
      </c>
      <c r="S6364" s="28">
        <v>44439</v>
      </c>
    </row>
    <row r="6365" spans="1:19" x14ac:dyDescent="0.2">
      <c r="A6365" s="29">
        <v>45460</v>
      </c>
      <c r="B6365" s="1" t="s">
        <v>200</v>
      </c>
      <c r="C6365" s="27">
        <v>44414</v>
      </c>
      <c r="D6365" s="1">
        <v>52994</v>
      </c>
      <c r="J6365" s="1" t="s">
        <v>0</v>
      </c>
      <c r="K6365" s="1" t="s">
        <v>49</v>
      </c>
      <c r="L6365" s="1">
        <v>-1</v>
      </c>
      <c r="M6365" s="1">
        <v>88</v>
      </c>
      <c r="N6365" s="6"/>
      <c r="O6365" s="6">
        <v>88</v>
      </c>
      <c r="P6365" s="6">
        <v>-651544.15</v>
      </c>
      <c r="R6365" s="31">
        <v>-88</v>
      </c>
      <c r="S6365" s="28">
        <v>44439</v>
      </c>
    </row>
    <row r="6366" spans="1:19" x14ac:dyDescent="0.2">
      <c r="A6366" s="29">
        <v>45460</v>
      </c>
      <c r="B6366" s="1" t="s">
        <v>200</v>
      </c>
      <c r="C6366" s="27">
        <v>44414</v>
      </c>
      <c r="D6366" s="1">
        <v>52994</v>
      </c>
      <c r="J6366" s="1" t="s">
        <v>0</v>
      </c>
      <c r="K6366" s="1" t="s">
        <v>49</v>
      </c>
      <c r="L6366" s="1">
        <v>-1</v>
      </c>
      <c r="M6366" s="1">
        <v>88</v>
      </c>
      <c r="N6366" s="6"/>
      <c r="O6366" s="6">
        <v>88</v>
      </c>
      <c r="P6366" s="6">
        <v>-655664.4</v>
      </c>
      <c r="R6366" s="31">
        <v>-88</v>
      </c>
      <c r="S6366" s="28">
        <v>44439</v>
      </c>
    </row>
    <row r="6367" spans="1:19" x14ac:dyDescent="0.2">
      <c r="A6367" s="29">
        <v>45460</v>
      </c>
      <c r="B6367" s="1" t="s">
        <v>200</v>
      </c>
      <c r="C6367" s="27">
        <v>44414</v>
      </c>
      <c r="D6367" s="1">
        <v>52994</v>
      </c>
      <c r="J6367" s="1" t="s">
        <v>0</v>
      </c>
      <c r="K6367" s="1" t="s">
        <v>49</v>
      </c>
      <c r="L6367" s="1">
        <v>-0.75</v>
      </c>
      <c r="M6367" s="1">
        <v>88</v>
      </c>
      <c r="N6367" s="6"/>
      <c r="O6367" s="6">
        <v>66</v>
      </c>
      <c r="P6367" s="6">
        <v>-655576.4</v>
      </c>
      <c r="R6367" s="31">
        <v>-66</v>
      </c>
      <c r="S6367" s="28">
        <v>44439</v>
      </c>
    </row>
    <row r="6368" spans="1:19" x14ac:dyDescent="0.2">
      <c r="A6368" s="29">
        <v>45460</v>
      </c>
      <c r="B6368" s="1" t="s">
        <v>200</v>
      </c>
      <c r="C6368" s="27">
        <v>44414</v>
      </c>
      <c r="D6368" s="1">
        <v>52994</v>
      </c>
      <c r="J6368" s="1" t="s">
        <v>0</v>
      </c>
      <c r="K6368" s="1" t="s">
        <v>49</v>
      </c>
      <c r="L6368" s="1">
        <v>-0.5</v>
      </c>
      <c r="M6368" s="1">
        <v>88</v>
      </c>
      <c r="N6368" s="6"/>
      <c r="O6368" s="6">
        <v>44</v>
      </c>
      <c r="P6368" s="6">
        <v>-655510.4</v>
      </c>
      <c r="R6368" s="31">
        <v>-44</v>
      </c>
      <c r="S6368" s="28">
        <v>44439</v>
      </c>
    </row>
    <row r="6369" spans="1:19" x14ac:dyDescent="0.2">
      <c r="A6369" s="29">
        <v>45460</v>
      </c>
      <c r="B6369" s="1" t="s">
        <v>200</v>
      </c>
      <c r="C6369" s="27">
        <v>44414</v>
      </c>
      <c r="D6369" s="1">
        <v>52994</v>
      </c>
      <c r="J6369" s="1" t="s">
        <v>0</v>
      </c>
      <c r="K6369" s="1" t="s">
        <v>49</v>
      </c>
      <c r="L6369" s="1">
        <v>-0.5</v>
      </c>
      <c r="M6369" s="1">
        <v>88</v>
      </c>
      <c r="N6369" s="6"/>
      <c r="O6369" s="6">
        <v>44</v>
      </c>
      <c r="P6369" s="6">
        <v>-655708.4</v>
      </c>
      <c r="R6369" s="31">
        <v>-44</v>
      </c>
      <c r="S6369" s="28">
        <v>44439</v>
      </c>
    </row>
    <row r="6370" spans="1:19" x14ac:dyDescent="0.2">
      <c r="A6370" s="29">
        <v>45460</v>
      </c>
      <c r="B6370" s="1" t="s">
        <v>200</v>
      </c>
      <c r="C6370" s="27">
        <v>44414</v>
      </c>
      <c r="D6370" s="1">
        <v>52994</v>
      </c>
      <c r="J6370" s="1" t="s">
        <v>0</v>
      </c>
      <c r="K6370" s="1" t="s">
        <v>49</v>
      </c>
      <c r="L6370" s="1">
        <v>-0.5</v>
      </c>
      <c r="M6370" s="1">
        <v>88</v>
      </c>
      <c r="N6370" s="6"/>
      <c r="O6370" s="6">
        <v>44</v>
      </c>
      <c r="P6370" s="6">
        <v>-655752.4</v>
      </c>
      <c r="R6370" s="31">
        <v>-44</v>
      </c>
      <c r="S6370" s="28">
        <v>44439</v>
      </c>
    </row>
    <row r="6371" spans="1:19" x14ac:dyDescent="0.2">
      <c r="A6371" s="29">
        <v>45460</v>
      </c>
      <c r="B6371" s="1" t="s">
        <v>200</v>
      </c>
      <c r="C6371" s="27">
        <v>44414</v>
      </c>
      <c r="D6371" s="1">
        <v>52994</v>
      </c>
      <c r="J6371" s="1" t="s">
        <v>0</v>
      </c>
      <c r="K6371" s="1" t="s">
        <v>49</v>
      </c>
      <c r="L6371" s="1">
        <v>-0.25</v>
      </c>
      <c r="M6371" s="1">
        <v>88</v>
      </c>
      <c r="N6371" s="6"/>
      <c r="O6371" s="6">
        <v>22</v>
      </c>
      <c r="P6371" s="6">
        <v>-651332.15</v>
      </c>
      <c r="R6371" s="31">
        <v>-22</v>
      </c>
      <c r="S6371" s="28">
        <v>44439</v>
      </c>
    </row>
    <row r="6372" spans="1:19" x14ac:dyDescent="0.2">
      <c r="A6372" s="29">
        <v>45460</v>
      </c>
      <c r="B6372" s="1" t="s">
        <v>200</v>
      </c>
      <c r="C6372" s="27">
        <v>44414</v>
      </c>
      <c r="D6372" s="1">
        <v>52994</v>
      </c>
      <c r="J6372" s="1" t="s">
        <v>0</v>
      </c>
      <c r="K6372" s="1" t="s">
        <v>49</v>
      </c>
      <c r="L6372" s="1">
        <v>-0.25</v>
      </c>
      <c r="M6372" s="1">
        <v>88</v>
      </c>
      <c r="N6372" s="6"/>
      <c r="O6372" s="6">
        <v>22</v>
      </c>
      <c r="P6372" s="6">
        <v>-655466.4</v>
      </c>
      <c r="R6372" s="31">
        <v>-22</v>
      </c>
      <c r="S6372" s="28">
        <v>44439</v>
      </c>
    </row>
    <row r="6373" spans="1:19" x14ac:dyDescent="0.2">
      <c r="A6373" s="29">
        <v>45466</v>
      </c>
      <c r="B6373" s="1" t="s">
        <v>200</v>
      </c>
      <c r="C6373" s="27">
        <v>44414</v>
      </c>
      <c r="D6373" s="1">
        <v>52997</v>
      </c>
      <c r="J6373" s="1" t="s">
        <v>0</v>
      </c>
      <c r="K6373" s="1" t="s">
        <v>49</v>
      </c>
      <c r="L6373" s="1">
        <v>-2</v>
      </c>
      <c r="M6373" s="1">
        <v>228</v>
      </c>
      <c r="N6373" s="6"/>
      <c r="O6373" s="6">
        <v>456</v>
      </c>
      <c r="P6373" s="6">
        <v>-653450.15</v>
      </c>
      <c r="R6373" s="31">
        <v>-456</v>
      </c>
      <c r="S6373" s="28">
        <v>44439</v>
      </c>
    </row>
    <row r="6374" spans="1:19" x14ac:dyDescent="0.2">
      <c r="A6374" s="29">
        <v>45466</v>
      </c>
      <c r="B6374" s="1" t="s">
        <v>200</v>
      </c>
      <c r="C6374" s="27">
        <v>44414</v>
      </c>
      <c r="D6374" s="1">
        <v>52997</v>
      </c>
      <c r="J6374" s="1" t="s">
        <v>0</v>
      </c>
      <c r="K6374" s="1" t="s">
        <v>49</v>
      </c>
      <c r="L6374" s="1">
        <v>-2.5</v>
      </c>
      <c r="M6374" s="1">
        <v>88</v>
      </c>
      <c r="N6374" s="6"/>
      <c r="O6374" s="6">
        <v>220</v>
      </c>
      <c r="P6374" s="6">
        <v>-656124.4</v>
      </c>
      <c r="R6374" s="31">
        <v>-220</v>
      </c>
      <c r="S6374" s="28">
        <v>44439</v>
      </c>
    </row>
    <row r="6375" spans="1:19" x14ac:dyDescent="0.2">
      <c r="A6375" s="29">
        <v>45466</v>
      </c>
      <c r="B6375" s="1" t="s">
        <v>200</v>
      </c>
      <c r="C6375" s="27">
        <v>44414</v>
      </c>
      <c r="D6375" s="1">
        <v>52997</v>
      </c>
      <c r="J6375" s="1" t="s">
        <v>0</v>
      </c>
      <c r="K6375" s="1" t="s">
        <v>49</v>
      </c>
      <c r="L6375" s="1">
        <v>-1.5</v>
      </c>
      <c r="M6375" s="1">
        <v>88</v>
      </c>
      <c r="N6375" s="6"/>
      <c r="O6375" s="6">
        <v>132</v>
      </c>
      <c r="P6375" s="6">
        <v>-656716.4</v>
      </c>
      <c r="R6375" s="31">
        <v>-132</v>
      </c>
      <c r="S6375" s="28">
        <v>44439</v>
      </c>
    </row>
    <row r="6376" spans="1:19" x14ac:dyDescent="0.2">
      <c r="A6376" s="29">
        <v>45466</v>
      </c>
      <c r="B6376" s="1" t="s">
        <v>200</v>
      </c>
      <c r="C6376" s="27">
        <v>44414</v>
      </c>
      <c r="D6376" s="1">
        <v>52997</v>
      </c>
      <c r="J6376" s="1" t="s">
        <v>0</v>
      </c>
      <c r="K6376" s="1" t="s">
        <v>49</v>
      </c>
      <c r="L6376" s="1">
        <v>-1</v>
      </c>
      <c r="M6376" s="1">
        <v>124</v>
      </c>
      <c r="N6376" s="6"/>
      <c r="O6376" s="6">
        <v>124</v>
      </c>
      <c r="P6376" s="6">
        <v>-653574.15</v>
      </c>
      <c r="R6376" s="31">
        <v>-124</v>
      </c>
      <c r="S6376" s="28">
        <v>44439</v>
      </c>
    </row>
    <row r="6377" spans="1:19" x14ac:dyDescent="0.2">
      <c r="A6377" s="29">
        <v>45466</v>
      </c>
      <c r="B6377" s="1" t="s">
        <v>200</v>
      </c>
      <c r="C6377" s="27">
        <v>44414</v>
      </c>
      <c r="D6377" s="1">
        <v>52997</v>
      </c>
      <c r="J6377" s="1" t="s">
        <v>0</v>
      </c>
      <c r="K6377" s="1" t="s">
        <v>49</v>
      </c>
      <c r="L6377" s="1">
        <v>-1</v>
      </c>
      <c r="M6377" s="1">
        <v>124</v>
      </c>
      <c r="N6377" s="6"/>
      <c r="O6377" s="6">
        <v>124</v>
      </c>
      <c r="P6377" s="6">
        <v>-655904.4</v>
      </c>
      <c r="R6377" s="31">
        <v>-124</v>
      </c>
      <c r="S6377" s="28">
        <v>44439</v>
      </c>
    </row>
    <row r="6378" spans="1:19" x14ac:dyDescent="0.2">
      <c r="A6378" s="29">
        <v>45466</v>
      </c>
      <c r="B6378" s="1" t="s">
        <v>200</v>
      </c>
      <c r="C6378" s="27">
        <v>44414</v>
      </c>
      <c r="D6378" s="1">
        <v>52997</v>
      </c>
      <c r="J6378" s="1" t="s">
        <v>0</v>
      </c>
      <c r="K6378" s="1" t="s">
        <v>49</v>
      </c>
      <c r="L6378" s="1">
        <v>-1</v>
      </c>
      <c r="M6378" s="1">
        <v>124</v>
      </c>
      <c r="N6378" s="6"/>
      <c r="O6378" s="6">
        <v>124</v>
      </c>
      <c r="P6378" s="6">
        <v>-656270.4</v>
      </c>
      <c r="R6378" s="31">
        <v>-124</v>
      </c>
      <c r="S6378" s="28">
        <v>44439</v>
      </c>
    </row>
    <row r="6379" spans="1:19" x14ac:dyDescent="0.2">
      <c r="A6379" s="29">
        <v>45466</v>
      </c>
      <c r="B6379" s="1" t="s">
        <v>200</v>
      </c>
      <c r="C6379" s="27">
        <v>44414</v>
      </c>
      <c r="D6379" s="1">
        <v>52997</v>
      </c>
      <c r="J6379" s="1" t="s">
        <v>0</v>
      </c>
      <c r="K6379" s="1" t="s">
        <v>49</v>
      </c>
      <c r="L6379" s="1">
        <v>-1</v>
      </c>
      <c r="M6379" s="1">
        <v>124</v>
      </c>
      <c r="N6379" s="6"/>
      <c r="O6379" s="6">
        <v>124</v>
      </c>
      <c r="P6379" s="6">
        <v>-656460.4</v>
      </c>
      <c r="R6379" s="31">
        <v>-124</v>
      </c>
      <c r="S6379" s="28">
        <v>44439</v>
      </c>
    </row>
    <row r="6380" spans="1:19" x14ac:dyDescent="0.2">
      <c r="A6380" s="29">
        <v>45466</v>
      </c>
      <c r="B6380" s="1" t="s">
        <v>200</v>
      </c>
      <c r="C6380" s="27">
        <v>44414</v>
      </c>
      <c r="D6380" s="1">
        <v>52997</v>
      </c>
      <c r="J6380" s="1" t="s">
        <v>0</v>
      </c>
      <c r="K6380" s="1" t="s">
        <v>49</v>
      </c>
      <c r="L6380" s="1">
        <v>-1</v>
      </c>
      <c r="M6380" s="1">
        <v>124</v>
      </c>
      <c r="N6380" s="6"/>
      <c r="O6380" s="6">
        <v>124</v>
      </c>
      <c r="P6380" s="6">
        <v>-656584.4</v>
      </c>
      <c r="R6380" s="31">
        <v>-124</v>
      </c>
      <c r="S6380" s="28">
        <v>44439</v>
      </c>
    </row>
    <row r="6381" spans="1:19" x14ac:dyDescent="0.2">
      <c r="A6381" s="29">
        <v>45466</v>
      </c>
      <c r="B6381" s="1" t="s">
        <v>200</v>
      </c>
      <c r="C6381" s="27">
        <v>44414</v>
      </c>
      <c r="D6381" s="1">
        <v>52997</v>
      </c>
      <c r="J6381" s="1" t="s">
        <v>0</v>
      </c>
      <c r="K6381" s="1" t="s">
        <v>49</v>
      </c>
      <c r="L6381" s="1">
        <v>-0.75</v>
      </c>
      <c r="M6381" s="1">
        <v>88</v>
      </c>
      <c r="N6381" s="6"/>
      <c r="O6381" s="6">
        <v>66</v>
      </c>
      <c r="P6381" s="6">
        <v>-656336.4</v>
      </c>
      <c r="R6381" s="31">
        <v>-66</v>
      </c>
      <c r="S6381" s="28">
        <v>44439</v>
      </c>
    </row>
    <row r="6382" spans="1:19" x14ac:dyDescent="0.2">
      <c r="A6382" s="29">
        <v>45466</v>
      </c>
      <c r="B6382" s="1" t="s">
        <v>200</v>
      </c>
      <c r="C6382" s="27">
        <v>44414</v>
      </c>
      <c r="D6382" s="1">
        <v>52997</v>
      </c>
      <c r="J6382" s="1" t="s">
        <v>0</v>
      </c>
      <c r="K6382" s="1" t="s">
        <v>49</v>
      </c>
      <c r="L6382" s="1">
        <v>-0.5</v>
      </c>
      <c r="M6382" s="1">
        <v>88</v>
      </c>
      <c r="N6382" s="6"/>
      <c r="O6382" s="6">
        <v>44</v>
      </c>
      <c r="P6382" s="6">
        <v>-653640.15</v>
      </c>
      <c r="R6382" s="31">
        <v>-44</v>
      </c>
      <c r="S6382" s="28">
        <v>44439</v>
      </c>
    </row>
    <row r="6383" spans="1:19" x14ac:dyDescent="0.2">
      <c r="A6383" s="29">
        <v>45466</v>
      </c>
      <c r="B6383" s="1" t="s">
        <v>200</v>
      </c>
      <c r="C6383" s="27">
        <v>44414</v>
      </c>
      <c r="D6383" s="1">
        <v>52997</v>
      </c>
      <c r="J6383" s="1" t="s">
        <v>0</v>
      </c>
      <c r="K6383" s="1" t="s">
        <v>49</v>
      </c>
      <c r="L6383" s="1">
        <v>-0.25</v>
      </c>
      <c r="M6383" s="1">
        <v>88</v>
      </c>
      <c r="N6383" s="6"/>
      <c r="O6383" s="6">
        <v>22</v>
      </c>
      <c r="P6383" s="6">
        <v>-653596.15</v>
      </c>
      <c r="R6383" s="31">
        <v>-22</v>
      </c>
      <c r="S6383" s="28">
        <v>44439</v>
      </c>
    </row>
    <row r="6384" spans="1:19" x14ac:dyDescent="0.2">
      <c r="A6384" s="29">
        <v>45466</v>
      </c>
      <c r="B6384" s="1" t="s">
        <v>200</v>
      </c>
      <c r="C6384" s="27">
        <v>44414</v>
      </c>
      <c r="D6384" s="1">
        <v>52997</v>
      </c>
      <c r="J6384" s="1" t="s">
        <v>0</v>
      </c>
      <c r="K6384" s="1" t="s">
        <v>49</v>
      </c>
      <c r="L6384" s="1">
        <v>-0.25</v>
      </c>
      <c r="M6384" s="1">
        <v>88</v>
      </c>
      <c r="N6384" s="6"/>
      <c r="O6384" s="6">
        <v>22</v>
      </c>
      <c r="P6384" s="6">
        <v>-656146.4</v>
      </c>
      <c r="R6384" s="31">
        <v>-22</v>
      </c>
      <c r="S6384" s="28">
        <v>44439</v>
      </c>
    </row>
    <row r="6385" spans="1:19" x14ac:dyDescent="0.2">
      <c r="A6385" s="29">
        <v>45585</v>
      </c>
      <c r="B6385" s="1" t="s">
        <v>200</v>
      </c>
      <c r="C6385" s="27">
        <v>44414</v>
      </c>
      <c r="D6385" s="1">
        <v>53053</v>
      </c>
      <c r="J6385" s="1" t="s">
        <v>0</v>
      </c>
      <c r="K6385" s="1" t="s">
        <v>49</v>
      </c>
      <c r="L6385" s="1">
        <v>-7</v>
      </c>
      <c r="M6385" s="1">
        <v>88</v>
      </c>
      <c r="N6385" s="6"/>
      <c r="O6385" s="6">
        <v>616</v>
      </c>
      <c r="P6385" s="6">
        <v>-657456.4</v>
      </c>
      <c r="R6385" s="31">
        <v>-616</v>
      </c>
      <c r="S6385" s="28">
        <v>44439</v>
      </c>
    </row>
    <row r="6386" spans="1:19" x14ac:dyDescent="0.2">
      <c r="A6386" s="29">
        <v>45585</v>
      </c>
      <c r="B6386" s="1" t="s">
        <v>200</v>
      </c>
      <c r="C6386" s="27">
        <v>44414</v>
      </c>
      <c r="D6386" s="1">
        <v>53053</v>
      </c>
      <c r="J6386" s="1" t="s">
        <v>0</v>
      </c>
      <c r="K6386" s="1" t="s">
        <v>49</v>
      </c>
      <c r="L6386" s="1">
        <v>-6.75</v>
      </c>
      <c r="M6386" s="1">
        <v>88</v>
      </c>
      <c r="N6386" s="6"/>
      <c r="O6386" s="6">
        <v>594</v>
      </c>
      <c r="P6386" s="6">
        <v>-658386.4</v>
      </c>
      <c r="R6386" s="31">
        <v>-594</v>
      </c>
      <c r="S6386" s="28">
        <v>44439</v>
      </c>
    </row>
    <row r="6387" spans="1:19" x14ac:dyDescent="0.2">
      <c r="A6387" s="29">
        <v>45585</v>
      </c>
      <c r="B6387" s="1" t="s">
        <v>200</v>
      </c>
      <c r="C6387" s="27">
        <v>44414</v>
      </c>
      <c r="D6387" s="1">
        <v>53053</v>
      </c>
      <c r="J6387" s="1" t="s">
        <v>0</v>
      </c>
      <c r="K6387" s="1" t="s">
        <v>49</v>
      </c>
      <c r="L6387" s="1">
        <v>-1</v>
      </c>
      <c r="M6387" s="1">
        <v>124</v>
      </c>
      <c r="N6387" s="6"/>
      <c r="O6387" s="6">
        <v>124</v>
      </c>
      <c r="P6387" s="6">
        <v>-656840.4</v>
      </c>
      <c r="R6387" s="31">
        <v>-124</v>
      </c>
      <c r="S6387" s="28">
        <v>44439</v>
      </c>
    </row>
    <row r="6388" spans="1:19" x14ac:dyDescent="0.2">
      <c r="A6388" s="29">
        <v>45585</v>
      </c>
      <c r="B6388" s="1" t="s">
        <v>200</v>
      </c>
      <c r="C6388" s="27">
        <v>44414</v>
      </c>
      <c r="D6388" s="1">
        <v>53053</v>
      </c>
      <c r="J6388" s="1" t="s">
        <v>0</v>
      </c>
      <c r="K6388" s="1" t="s">
        <v>49</v>
      </c>
      <c r="L6388" s="1">
        <v>-1</v>
      </c>
      <c r="M6388" s="1">
        <v>124</v>
      </c>
      <c r="N6388" s="6"/>
      <c r="O6388" s="6">
        <v>124</v>
      </c>
      <c r="P6388" s="6">
        <v>-657580.4</v>
      </c>
      <c r="R6388" s="31">
        <v>-124</v>
      </c>
      <c r="S6388" s="28">
        <v>44439</v>
      </c>
    </row>
    <row r="6389" spans="1:19" x14ac:dyDescent="0.2">
      <c r="A6389" s="29">
        <v>45585</v>
      </c>
      <c r="B6389" s="1" t="s">
        <v>200</v>
      </c>
      <c r="C6389" s="27">
        <v>44414</v>
      </c>
      <c r="D6389" s="1">
        <v>53053</v>
      </c>
      <c r="J6389" s="1" t="s">
        <v>0</v>
      </c>
      <c r="K6389" s="1" t="s">
        <v>49</v>
      </c>
      <c r="L6389" s="1">
        <v>-1</v>
      </c>
      <c r="M6389" s="1">
        <v>124</v>
      </c>
      <c r="N6389" s="6"/>
      <c r="O6389" s="6">
        <v>124</v>
      </c>
      <c r="P6389" s="6">
        <v>-657792.4</v>
      </c>
      <c r="R6389" s="31">
        <v>-124</v>
      </c>
      <c r="S6389" s="28">
        <v>44439</v>
      </c>
    </row>
    <row r="6390" spans="1:19" x14ac:dyDescent="0.2">
      <c r="A6390" s="29">
        <v>45585</v>
      </c>
      <c r="B6390" s="1" t="s">
        <v>200</v>
      </c>
      <c r="C6390" s="27">
        <v>44414</v>
      </c>
      <c r="D6390" s="1">
        <v>53053</v>
      </c>
      <c r="J6390" s="1" t="s">
        <v>0</v>
      </c>
      <c r="K6390" s="1" t="s">
        <v>49</v>
      </c>
      <c r="L6390" s="1">
        <v>-1</v>
      </c>
      <c r="M6390" s="1">
        <v>88</v>
      </c>
      <c r="N6390" s="6"/>
      <c r="O6390" s="6">
        <v>88</v>
      </c>
      <c r="P6390" s="6">
        <v>-657668.4</v>
      </c>
      <c r="R6390" s="31">
        <v>-88</v>
      </c>
      <c r="S6390" s="28">
        <v>44439</v>
      </c>
    </row>
    <row r="6391" spans="1:19" x14ac:dyDescent="0.2">
      <c r="A6391" s="29">
        <v>45573</v>
      </c>
      <c r="B6391" s="1" t="s">
        <v>200</v>
      </c>
      <c r="C6391" s="27">
        <v>44416</v>
      </c>
      <c r="D6391" s="1">
        <v>53045</v>
      </c>
      <c r="J6391" s="1" t="s">
        <v>0</v>
      </c>
      <c r="K6391" s="1" t="s">
        <v>49</v>
      </c>
      <c r="L6391" s="1">
        <v>-1</v>
      </c>
      <c r="M6391" s="1">
        <v>1188</v>
      </c>
      <c r="N6391" s="6"/>
      <c r="O6391" s="6">
        <v>1188</v>
      </c>
      <c r="P6391" s="6">
        <v>-661203.4</v>
      </c>
      <c r="R6391" s="31">
        <v>-1188</v>
      </c>
      <c r="S6391" s="28">
        <v>44439</v>
      </c>
    </row>
    <row r="6392" spans="1:19" x14ac:dyDescent="0.2">
      <c r="A6392" s="29">
        <v>45573</v>
      </c>
      <c r="B6392" s="1" t="s">
        <v>200</v>
      </c>
      <c r="C6392" s="27">
        <v>44416</v>
      </c>
      <c r="D6392" s="1">
        <v>53045</v>
      </c>
      <c r="J6392" s="1" t="s">
        <v>0</v>
      </c>
      <c r="K6392" s="1" t="s">
        <v>49</v>
      </c>
      <c r="L6392" s="1">
        <v>-1.25</v>
      </c>
      <c r="M6392" s="1">
        <v>88</v>
      </c>
      <c r="N6392" s="6"/>
      <c r="O6392" s="6">
        <v>110</v>
      </c>
      <c r="P6392" s="6">
        <v>-661489.4</v>
      </c>
      <c r="R6392" s="31">
        <v>-110</v>
      </c>
      <c r="S6392" s="28">
        <v>44439</v>
      </c>
    </row>
    <row r="6393" spans="1:19" x14ac:dyDescent="0.2">
      <c r="A6393" s="29">
        <v>45573</v>
      </c>
      <c r="B6393" s="1" t="s">
        <v>200</v>
      </c>
      <c r="C6393" s="27">
        <v>44416</v>
      </c>
      <c r="D6393" s="1">
        <v>53045</v>
      </c>
      <c r="J6393" s="1" t="s">
        <v>0</v>
      </c>
      <c r="K6393" s="1" t="s">
        <v>49</v>
      </c>
      <c r="L6393" s="1">
        <v>-1</v>
      </c>
      <c r="M6393" s="1">
        <v>88</v>
      </c>
      <c r="N6393" s="6"/>
      <c r="O6393" s="6">
        <v>88</v>
      </c>
      <c r="P6393" s="6">
        <v>-661291.4</v>
      </c>
      <c r="R6393" s="31">
        <v>-88</v>
      </c>
      <c r="S6393" s="28">
        <v>44439</v>
      </c>
    </row>
    <row r="6394" spans="1:19" x14ac:dyDescent="0.2">
      <c r="A6394" s="29">
        <v>45573</v>
      </c>
      <c r="B6394" s="1" t="s">
        <v>200</v>
      </c>
      <c r="C6394" s="27">
        <v>44416</v>
      </c>
      <c r="D6394" s="1">
        <v>53045</v>
      </c>
      <c r="J6394" s="1" t="s">
        <v>0</v>
      </c>
      <c r="K6394" s="1" t="s">
        <v>49</v>
      </c>
      <c r="L6394" s="1">
        <v>-1</v>
      </c>
      <c r="M6394" s="1">
        <v>88</v>
      </c>
      <c r="N6394" s="6"/>
      <c r="O6394" s="6">
        <v>88</v>
      </c>
      <c r="P6394" s="6">
        <v>-661379.4</v>
      </c>
      <c r="R6394" s="31">
        <v>-88</v>
      </c>
      <c r="S6394" s="28">
        <v>44439</v>
      </c>
    </row>
    <row r="6395" spans="1:19" x14ac:dyDescent="0.2">
      <c r="A6395" s="29">
        <v>45469</v>
      </c>
      <c r="B6395" s="1" t="s">
        <v>200</v>
      </c>
      <c r="C6395" s="27">
        <v>44417</v>
      </c>
      <c r="D6395" s="1">
        <v>53000</v>
      </c>
      <c r="J6395" s="1" t="s">
        <v>0</v>
      </c>
      <c r="K6395" s="1" t="s">
        <v>49</v>
      </c>
      <c r="L6395" s="1">
        <v>-3.5</v>
      </c>
      <c r="M6395" s="1">
        <v>110</v>
      </c>
      <c r="N6395" s="6"/>
      <c r="O6395" s="6">
        <v>385</v>
      </c>
      <c r="P6395" s="6">
        <v>-662304.4</v>
      </c>
      <c r="R6395" s="31">
        <v>-385</v>
      </c>
      <c r="S6395" s="28">
        <v>44439</v>
      </c>
    </row>
    <row r="6396" spans="1:19" x14ac:dyDescent="0.2">
      <c r="A6396" s="29">
        <v>45469</v>
      </c>
      <c r="B6396" s="1" t="s">
        <v>200</v>
      </c>
      <c r="C6396" s="27">
        <v>44417</v>
      </c>
      <c r="D6396" s="1">
        <v>53000</v>
      </c>
      <c r="J6396" s="1" t="s">
        <v>0</v>
      </c>
      <c r="K6396" s="1" t="s">
        <v>49</v>
      </c>
      <c r="L6396" s="1">
        <v>-3.25</v>
      </c>
      <c r="M6396" s="1">
        <v>110</v>
      </c>
      <c r="N6396" s="6"/>
      <c r="O6396" s="6">
        <v>357.5</v>
      </c>
      <c r="P6396" s="6">
        <v>-662661.9</v>
      </c>
      <c r="R6396" s="31">
        <v>-357.5</v>
      </c>
      <c r="S6396" s="28">
        <v>44439</v>
      </c>
    </row>
    <row r="6397" spans="1:19" x14ac:dyDescent="0.2">
      <c r="A6397" s="29">
        <v>45469</v>
      </c>
      <c r="B6397" s="1" t="s">
        <v>200</v>
      </c>
      <c r="C6397" s="27">
        <v>44417</v>
      </c>
      <c r="D6397" s="1">
        <v>53000</v>
      </c>
      <c r="J6397" s="1" t="s">
        <v>0</v>
      </c>
      <c r="K6397" s="1" t="s">
        <v>49</v>
      </c>
      <c r="L6397" s="1">
        <v>-2</v>
      </c>
      <c r="M6397" s="1">
        <v>110</v>
      </c>
      <c r="N6397" s="6"/>
      <c r="O6397" s="6">
        <v>220</v>
      </c>
      <c r="P6397" s="6">
        <v>-662881.9</v>
      </c>
      <c r="R6397" s="31">
        <v>-220</v>
      </c>
      <c r="S6397" s="28">
        <v>44439</v>
      </c>
    </row>
    <row r="6398" spans="1:19" x14ac:dyDescent="0.2">
      <c r="A6398" s="29">
        <v>45469</v>
      </c>
      <c r="B6398" s="1" t="s">
        <v>200</v>
      </c>
      <c r="C6398" s="27">
        <v>44417</v>
      </c>
      <c r="D6398" s="1">
        <v>53000</v>
      </c>
      <c r="J6398" s="1" t="s">
        <v>0</v>
      </c>
      <c r="K6398" s="1" t="s">
        <v>49</v>
      </c>
      <c r="L6398" s="1">
        <v>-1</v>
      </c>
      <c r="M6398" s="1">
        <v>155</v>
      </c>
      <c r="N6398" s="6"/>
      <c r="O6398" s="6">
        <v>155</v>
      </c>
      <c r="P6398" s="6">
        <v>-661781.9</v>
      </c>
      <c r="R6398" s="31">
        <v>-155</v>
      </c>
      <c r="S6398" s="28">
        <v>44439</v>
      </c>
    </row>
    <row r="6399" spans="1:19" x14ac:dyDescent="0.2">
      <c r="A6399" s="29">
        <v>45469</v>
      </c>
      <c r="B6399" s="1" t="s">
        <v>200</v>
      </c>
      <c r="C6399" s="27">
        <v>44417</v>
      </c>
      <c r="D6399" s="1">
        <v>53000</v>
      </c>
      <c r="J6399" s="1" t="s">
        <v>0</v>
      </c>
      <c r="K6399" s="1" t="s">
        <v>49</v>
      </c>
      <c r="L6399" s="1">
        <v>-1</v>
      </c>
      <c r="M6399" s="1">
        <v>155</v>
      </c>
      <c r="N6399" s="6"/>
      <c r="O6399" s="6">
        <v>155</v>
      </c>
      <c r="P6399" s="6">
        <v>-663865.9</v>
      </c>
      <c r="R6399" s="31">
        <v>-155</v>
      </c>
      <c r="S6399" s="28">
        <v>44439</v>
      </c>
    </row>
    <row r="6400" spans="1:19" x14ac:dyDescent="0.2">
      <c r="A6400" s="29">
        <v>45469</v>
      </c>
      <c r="B6400" s="1" t="s">
        <v>200</v>
      </c>
      <c r="C6400" s="27">
        <v>44417</v>
      </c>
      <c r="D6400" s="1">
        <v>53000</v>
      </c>
      <c r="J6400" s="1" t="s">
        <v>0</v>
      </c>
      <c r="K6400" s="1" t="s">
        <v>49</v>
      </c>
      <c r="L6400" s="1">
        <v>-1.25</v>
      </c>
      <c r="M6400" s="1">
        <v>110</v>
      </c>
      <c r="N6400" s="6"/>
      <c r="O6400" s="6">
        <v>137.5</v>
      </c>
      <c r="P6400" s="6">
        <v>-661626.9</v>
      </c>
      <c r="R6400" s="31">
        <v>-137.5</v>
      </c>
      <c r="S6400" s="28">
        <v>44439</v>
      </c>
    </row>
    <row r="6401" spans="1:19" x14ac:dyDescent="0.2">
      <c r="A6401" s="29">
        <v>45469</v>
      </c>
      <c r="B6401" s="1" t="s">
        <v>200</v>
      </c>
      <c r="C6401" s="27">
        <v>44417</v>
      </c>
      <c r="D6401" s="1">
        <v>53000</v>
      </c>
      <c r="J6401" s="1" t="s">
        <v>0</v>
      </c>
      <c r="K6401" s="1" t="s">
        <v>49</v>
      </c>
      <c r="L6401" s="1">
        <v>-1</v>
      </c>
      <c r="M6401" s="1">
        <v>110</v>
      </c>
      <c r="N6401" s="6"/>
      <c r="O6401" s="6">
        <v>110</v>
      </c>
      <c r="P6401" s="6">
        <v>-663655.9</v>
      </c>
      <c r="R6401" s="31">
        <v>-110</v>
      </c>
      <c r="S6401" s="28">
        <v>44439</v>
      </c>
    </row>
    <row r="6402" spans="1:19" x14ac:dyDescent="0.2">
      <c r="A6402" s="29">
        <v>45469</v>
      </c>
      <c r="B6402" s="1" t="s">
        <v>200</v>
      </c>
      <c r="C6402" s="27">
        <v>44417</v>
      </c>
      <c r="D6402" s="1">
        <v>53000</v>
      </c>
      <c r="J6402" s="1" t="s">
        <v>0</v>
      </c>
      <c r="K6402" s="1" t="s">
        <v>49</v>
      </c>
      <c r="L6402" s="1">
        <v>-0.75</v>
      </c>
      <c r="M6402" s="1">
        <v>110</v>
      </c>
      <c r="N6402" s="6"/>
      <c r="O6402" s="6">
        <v>82.5</v>
      </c>
      <c r="P6402" s="6">
        <v>-661864.4</v>
      </c>
      <c r="R6402" s="31">
        <v>-82.5</v>
      </c>
      <c r="S6402" s="28">
        <v>44439</v>
      </c>
    </row>
    <row r="6403" spans="1:19" x14ac:dyDescent="0.2">
      <c r="A6403" s="29">
        <v>45469</v>
      </c>
      <c r="B6403" s="1" t="s">
        <v>200</v>
      </c>
      <c r="C6403" s="27">
        <v>44417</v>
      </c>
      <c r="D6403" s="1">
        <v>53000</v>
      </c>
      <c r="J6403" s="1" t="s">
        <v>0</v>
      </c>
      <c r="K6403" s="1" t="s">
        <v>49</v>
      </c>
      <c r="L6403" s="1">
        <v>-0.5</v>
      </c>
      <c r="M6403" s="1">
        <v>110</v>
      </c>
      <c r="N6403" s="6"/>
      <c r="O6403" s="6">
        <v>55</v>
      </c>
      <c r="P6403" s="6">
        <v>-661919.4</v>
      </c>
      <c r="R6403" s="31">
        <v>-55</v>
      </c>
      <c r="S6403" s="28">
        <v>44439</v>
      </c>
    </row>
    <row r="6404" spans="1:19" x14ac:dyDescent="0.2">
      <c r="A6404" s="29">
        <v>45469</v>
      </c>
      <c r="B6404" s="1" t="s">
        <v>200</v>
      </c>
      <c r="C6404" s="27">
        <v>44417</v>
      </c>
      <c r="D6404" s="1">
        <v>53000</v>
      </c>
      <c r="J6404" s="1" t="s">
        <v>0</v>
      </c>
      <c r="K6404" s="1" t="s">
        <v>49</v>
      </c>
      <c r="L6404" s="1">
        <v>-0.5</v>
      </c>
      <c r="M6404" s="1">
        <v>110</v>
      </c>
      <c r="N6404" s="6"/>
      <c r="O6404" s="6">
        <v>55</v>
      </c>
      <c r="P6404" s="6">
        <v>-662936.9</v>
      </c>
      <c r="R6404" s="31">
        <v>-55</v>
      </c>
      <c r="S6404" s="28">
        <v>44439</v>
      </c>
    </row>
    <row r="6405" spans="1:19" x14ac:dyDescent="0.2">
      <c r="A6405" s="29">
        <v>45469</v>
      </c>
      <c r="B6405" s="1" t="s">
        <v>200</v>
      </c>
      <c r="C6405" s="27">
        <v>44417</v>
      </c>
      <c r="D6405" s="1">
        <v>53000</v>
      </c>
      <c r="J6405" s="1" t="s">
        <v>0</v>
      </c>
      <c r="K6405" s="1" t="s">
        <v>49</v>
      </c>
      <c r="L6405" s="1">
        <v>-0.5</v>
      </c>
      <c r="M6405" s="1">
        <v>110</v>
      </c>
      <c r="N6405" s="6"/>
      <c r="O6405" s="6">
        <v>55</v>
      </c>
      <c r="P6405" s="6">
        <v>-663710.9</v>
      </c>
      <c r="R6405" s="31">
        <v>-55</v>
      </c>
      <c r="S6405" s="28">
        <v>44439</v>
      </c>
    </row>
    <row r="6406" spans="1:19" x14ac:dyDescent="0.2">
      <c r="A6406" s="29">
        <v>45600</v>
      </c>
      <c r="B6406" s="1" t="s">
        <v>200</v>
      </c>
      <c r="C6406" s="27">
        <v>44417</v>
      </c>
      <c r="D6406" s="1">
        <v>53054</v>
      </c>
      <c r="J6406" s="1" t="s">
        <v>0</v>
      </c>
      <c r="K6406" s="1" t="s">
        <v>49</v>
      </c>
      <c r="L6406" s="1">
        <v>-2.5</v>
      </c>
      <c r="M6406" s="1">
        <v>110</v>
      </c>
      <c r="N6406" s="6"/>
      <c r="O6406" s="6">
        <v>275</v>
      </c>
      <c r="P6406" s="6">
        <v>-663366.9</v>
      </c>
      <c r="R6406" s="31">
        <v>-275</v>
      </c>
      <c r="S6406" s="28">
        <v>44439</v>
      </c>
    </row>
    <row r="6407" spans="1:19" x14ac:dyDescent="0.2">
      <c r="A6407" s="29">
        <v>45600</v>
      </c>
      <c r="B6407" s="1" t="s">
        <v>200</v>
      </c>
      <c r="C6407" s="27">
        <v>44417</v>
      </c>
      <c r="D6407" s="1">
        <v>53054</v>
      </c>
      <c r="J6407" s="1" t="s">
        <v>0</v>
      </c>
      <c r="K6407" s="1" t="s">
        <v>49</v>
      </c>
      <c r="L6407" s="1">
        <v>-1</v>
      </c>
      <c r="M6407" s="1">
        <v>155</v>
      </c>
      <c r="N6407" s="6"/>
      <c r="O6407" s="6">
        <v>155</v>
      </c>
      <c r="P6407" s="6">
        <v>-663091.9</v>
      </c>
      <c r="R6407" s="31">
        <v>-155</v>
      </c>
      <c r="S6407" s="28">
        <v>44439</v>
      </c>
    </row>
    <row r="6408" spans="1:19" x14ac:dyDescent="0.2">
      <c r="A6408" s="29">
        <v>45601</v>
      </c>
      <c r="B6408" s="1" t="s">
        <v>200</v>
      </c>
      <c r="C6408" s="27">
        <v>44417</v>
      </c>
      <c r="D6408" s="1">
        <v>53055</v>
      </c>
      <c r="J6408" s="1" t="s">
        <v>0</v>
      </c>
      <c r="K6408" s="1" t="s">
        <v>49</v>
      </c>
      <c r="L6408" s="1">
        <v>-0.5</v>
      </c>
      <c r="M6408" s="1">
        <v>110</v>
      </c>
      <c r="N6408" s="6"/>
      <c r="O6408" s="6">
        <v>55</v>
      </c>
      <c r="P6408" s="6">
        <v>-663421.9</v>
      </c>
      <c r="R6408" s="31">
        <v>-55</v>
      </c>
      <c r="S6408" s="28">
        <v>44439</v>
      </c>
    </row>
    <row r="6409" spans="1:19" x14ac:dyDescent="0.2">
      <c r="A6409" s="29">
        <v>45603</v>
      </c>
      <c r="B6409" s="1" t="s">
        <v>200</v>
      </c>
      <c r="C6409" s="27">
        <v>44417</v>
      </c>
      <c r="D6409" s="1">
        <v>53057</v>
      </c>
      <c r="J6409" s="1" t="s">
        <v>0</v>
      </c>
      <c r="K6409" s="1" t="s">
        <v>49</v>
      </c>
      <c r="L6409" s="1">
        <v>-1</v>
      </c>
      <c r="M6409" s="1">
        <v>124</v>
      </c>
      <c r="N6409" s="6"/>
      <c r="O6409" s="6">
        <v>124</v>
      </c>
      <c r="P6409" s="6">
        <v>-663545.9</v>
      </c>
      <c r="R6409" s="31">
        <v>-124</v>
      </c>
      <c r="S6409" s="28">
        <v>44439</v>
      </c>
    </row>
    <row r="6410" spans="1:19" x14ac:dyDescent="0.2">
      <c r="A6410" s="29">
        <v>45689</v>
      </c>
      <c r="B6410" s="1" t="s">
        <v>200</v>
      </c>
      <c r="C6410" s="27">
        <v>44418</v>
      </c>
      <c r="D6410" s="1">
        <v>53061</v>
      </c>
      <c r="J6410" s="1" t="s">
        <v>0</v>
      </c>
      <c r="K6410" s="1" t="s">
        <v>49</v>
      </c>
      <c r="L6410" s="1">
        <v>-1</v>
      </c>
      <c r="M6410" s="1">
        <v>298</v>
      </c>
      <c r="N6410" s="6"/>
      <c r="O6410" s="6">
        <v>298</v>
      </c>
      <c r="P6410" s="6">
        <v>-664163.9</v>
      </c>
      <c r="R6410" s="31">
        <v>-298</v>
      </c>
      <c r="S6410" s="28">
        <v>44439</v>
      </c>
    </row>
    <row r="6411" spans="1:19" x14ac:dyDescent="0.2">
      <c r="A6411" s="29">
        <v>45689</v>
      </c>
      <c r="B6411" s="1" t="s">
        <v>200</v>
      </c>
      <c r="C6411" s="27">
        <v>44418</v>
      </c>
      <c r="D6411" s="1">
        <v>53061</v>
      </c>
      <c r="J6411" s="1" t="s">
        <v>0</v>
      </c>
      <c r="K6411" s="1" t="s">
        <v>49</v>
      </c>
      <c r="L6411" s="1">
        <v>-1</v>
      </c>
      <c r="M6411" s="1">
        <v>155</v>
      </c>
      <c r="N6411" s="6"/>
      <c r="O6411" s="6">
        <v>155</v>
      </c>
      <c r="P6411" s="6">
        <v>-664318.9</v>
      </c>
      <c r="R6411" s="31">
        <v>-155</v>
      </c>
      <c r="S6411" s="28">
        <v>44439</v>
      </c>
    </row>
    <row r="6412" spans="1:19" x14ac:dyDescent="0.2">
      <c r="A6412" s="29">
        <v>45689</v>
      </c>
      <c r="B6412" s="1" t="s">
        <v>200</v>
      </c>
      <c r="C6412" s="27">
        <v>44418</v>
      </c>
      <c r="D6412" s="1">
        <v>53061</v>
      </c>
      <c r="J6412" s="1" t="s">
        <v>0</v>
      </c>
      <c r="K6412" s="1" t="s">
        <v>49</v>
      </c>
      <c r="L6412" s="1">
        <v>-0.5</v>
      </c>
      <c r="M6412" s="1">
        <v>110</v>
      </c>
      <c r="N6412" s="6"/>
      <c r="O6412" s="6">
        <v>55</v>
      </c>
      <c r="P6412" s="6">
        <v>-664373.9</v>
      </c>
      <c r="R6412" s="31">
        <v>-55</v>
      </c>
      <c r="S6412" s="28">
        <v>44439</v>
      </c>
    </row>
    <row r="6413" spans="1:19" x14ac:dyDescent="0.2">
      <c r="A6413" s="29">
        <v>45572</v>
      </c>
      <c r="B6413" s="1" t="s">
        <v>200</v>
      </c>
      <c r="C6413" s="27">
        <v>44419</v>
      </c>
      <c r="D6413" s="1">
        <v>53044</v>
      </c>
      <c r="J6413" s="1" t="s">
        <v>0</v>
      </c>
      <c r="K6413" s="1" t="s">
        <v>49</v>
      </c>
      <c r="L6413" s="1">
        <v>-1</v>
      </c>
      <c r="M6413" s="1">
        <v>994</v>
      </c>
      <c r="N6413" s="6"/>
      <c r="O6413" s="6">
        <v>994</v>
      </c>
      <c r="P6413" s="6">
        <v>-665367.9</v>
      </c>
      <c r="R6413" s="31">
        <v>-994</v>
      </c>
      <c r="S6413" s="28">
        <v>44439</v>
      </c>
    </row>
    <row r="6414" spans="1:19" x14ac:dyDescent="0.2">
      <c r="A6414" s="29">
        <v>45572</v>
      </c>
      <c r="B6414" s="1" t="s">
        <v>200</v>
      </c>
      <c r="C6414" s="27">
        <v>44419</v>
      </c>
      <c r="D6414" s="1">
        <v>53044</v>
      </c>
      <c r="J6414" s="1" t="s">
        <v>0</v>
      </c>
      <c r="K6414" s="1" t="s">
        <v>49</v>
      </c>
      <c r="L6414" s="1">
        <v>-4.5</v>
      </c>
      <c r="M6414" s="1">
        <v>88</v>
      </c>
      <c r="N6414" s="6"/>
      <c r="O6414" s="6">
        <v>396</v>
      </c>
      <c r="P6414" s="6">
        <v>-668443.9</v>
      </c>
      <c r="R6414" s="31">
        <v>-396</v>
      </c>
      <c r="S6414" s="28">
        <v>44439</v>
      </c>
    </row>
    <row r="6415" spans="1:19" x14ac:dyDescent="0.2">
      <c r="A6415" s="29">
        <v>45572</v>
      </c>
      <c r="B6415" s="1" t="s">
        <v>200</v>
      </c>
      <c r="C6415" s="27">
        <v>44419</v>
      </c>
      <c r="D6415" s="1">
        <v>53044</v>
      </c>
      <c r="J6415" s="1" t="s">
        <v>0</v>
      </c>
      <c r="K6415" s="1" t="s">
        <v>49</v>
      </c>
      <c r="L6415" s="1">
        <v>-1</v>
      </c>
      <c r="M6415" s="1">
        <v>124</v>
      </c>
      <c r="N6415" s="6"/>
      <c r="O6415" s="6">
        <v>124</v>
      </c>
      <c r="P6415" s="6">
        <v>-668047.9</v>
      </c>
      <c r="R6415" s="31">
        <v>-124</v>
      </c>
      <c r="S6415" s="28">
        <v>44439</v>
      </c>
    </row>
    <row r="6416" spans="1:19" x14ac:dyDescent="0.2">
      <c r="A6416" s="29">
        <v>45572</v>
      </c>
      <c r="B6416" s="1" t="s">
        <v>200</v>
      </c>
      <c r="C6416" s="27">
        <v>44419</v>
      </c>
      <c r="D6416" s="1">
        <v>53044</v>
      </c>
      <c r="J6416" s="1" t="s">
        <v>0</v>
      </c>
      <c r="K6416" s="1" t="s">
        <v>49</v>
      </c>
      <c r="L6416" s="1">
        <v>-1</v>
      </c>
      <c r="M6416" s="1">
        <v>124</v>
      </c>
      <c r="N6416" s="6"/>
      <c r="O6416" s="6">
        <v>124</v>
      </c>
      <c r="P6416" s="6">
        <v>-670009.9</v>
      </c>
      <c r="R6416" s="31">
        <v>-124</v>
      </c>
      <c r="S6416" s="28">
        <v>44439</v>
      </c>
    </row>
    <row r="6417" spans="1:19" x14ac:dyDescent="0.2">
      <c r="A6417" s="29">
        <v>45572</v>
      </c>
      <c r="B6417" s="1" t="s">
        <v>200</v>
      </c>
      <c r="C6417" s="27">
        <v>44419</v>
      </c>
      <c r="D6417" s="1">
        <v>53044</v>
      </c>
      <c r="J6417" s="1" t="s">
        <v>0</v>
      </c>
      <c r="K6417" s="1" t="s">
        <v>49</v>
      </c>
      <c r="L6417" s="1">
        <v>-1.25</v>
      </c>
      <c r="M6417" s="1">
        <v>88</v>
      </c>
      <c r="N6417" s="6"/>
      <c r="O6417" s="6">
        <v>110</v>
      </c>
      <c r="P6417" s="6">
        <v>-670119.9</v>
      </c>
      <c r="R6417" s="31">
        <v>-110</v>
      </c>
      <c r="S6417" s="28">
        <v>44439</v>
      </c>
    </row>
    <row r="6418" spans="1:19" x14ac:dyDescent="0.2">
      <c r="A6418" s="29">
        <v>45572</v>
      </c>
      <c r="B6418" s="1" t="s">
        <v>200</v>
      </c>
      <c r="C6418" s="27">
        <v>44419</v>
      </c>
      <c r="D6418" s="1">
        <v>53044</v>
      </c>
      <c r="J6418" s="1" t="s">
        <v>0</v>
      </c>
      <c r="K6418" s="1" t="s">
        <v>49</v>
      </c>
      <c r="L6418" s="1">
        <v>-1</v>
      </c>
      <c r="M6418" s="1">
        <v>88</v>
      </c>
      <c r="N6418" s="6"/>
      <c r="O6418" s="6">
        <v>88</v>
      </c>
      <c r="P6418" s="6">
        <v>-665455.9</v>
      </c>
      <c r="R6418" s="31">
        <v>-88</v>
      </c>
      <c r="S6418" s="28">
        <v>44439</v>
      </c>
    </row>
    <row r="6419" spans="1:19" x14ac:dyDescent="0.2">
      <c r="A6419" s="29">
        <v>45572</v>
      </c>
      <c r="B6419" s="1" t="s">
        <v>200</v>
      </c>
      <c r="C6419" s="27">
        <v>44419</v>
      </c>
      <c r="D6419" s="1">
        <v>53044</v>
      </c>
      <c r="J6419" s="1" t="s">
        <v>0</v>
      </c>
      <c r="K6419" s="1" t="s">
        <v>49</v>
      </c>
      <c r="L6419" s="1">
        <v>-1</v>
      </c>
      <c r="M6419" s="1">
        <v>16</v>
      </c>
      <c r="N6419" s="6"/>
      <c r="O6419" s="6">
        <v>16</v>
      </c>
      <c r="P6419" s="6">
        <v>-670135.9</v>
      </c>
      <c r="R6419" s="31">
        <v>-16</v>
      </c>
      <c r="S6419" s="28">
        <v>44439</v>
      </c>
    </row>
    <row r="6420" spans="1:19" x14ac:dyDescent="0.2">
      <c r="A6420" s="29">
        <v>45574</v>
      </c>
      <c r="B6420" s="1" t="s">
        <v>200</v>
      </c>
      <c r="C6420" s="27">
        <v>44419</v>
      </c>
      <c r="D6420" s="1">
        <v>53046</v>
      </c>
      <c r="J6420" s="1" t="s">
        <v>0</v>
      </c>
      <c r="K6420" s="1" t="s">
        <v>49</v>
      </c>
      <c r="L6420" s="1">
        <v>-1</v>
      </c>
      <c r="M6420" s="1">
        <v>1180</v>
      </c>
      <c r="N6420" s="6"/>
      <c r="O6420" s="6">
        <v>1180</v>
      </c>
      <c r="P6420" s="6">
        <v>-666635.9</v>
      </c>
      <c r="R6420" s="31">
        <v>-1180</v>
      </c>
      <c r="S6420" s="28">
        <v>44439</v>
      </c>
    </row>
    <row r="6421" spans="1:19" x14ac:dyDescent="0.2">
      <c r="A6421" s="29">
        <v>45574</v>
      </c>
      <c r="B6421" s="1" t="s">
        <v>200</v>
      </c>
      <c r="C6421" s="27">
        <v>44419</v>
      </c>
      <c r="D6421" s="1">
        <v>53046</v>
      </c>
      <c r="J6421" s="1" t="s">
        <v>0</v>
      </c>
      <c r="K6421" s="1" t="s">
        <v>49</v>
      </c>
      <c r="L6421" s="1">
        <v>-3.5</v>
      </c>
      <c r="M6421" s="1">
        <v>88</v>
      </c>
      <c r="N6421" s="6"/>
      <c r="O6421" s="6">
        <v>308</v>
      </c>
      <c r="P6421" s="6">
        <v>-667243.9</v>
      </c>
      <c r="R6421" s="31">
        <v>-308</v>
      </c>
      <c r="S6421" s="28">
        <v>44439</v>
      </c>
    </row>
    <row r="6422" spans="1:19" x14ac:dyDescent="0.2">
      <c r="A6422" s="29">
        <v>45574</v>
      </c>
      <c r="B6422" s="1" t="s">
        <v>200</v>
      </c>
      <c r="C6422" s="27">
        <v>44419</v>
      </c>
      <c r="D6422" s="1">
        <v>53046</v>
      </c>
      <c r="J6422" s="1" t="s">
        <v>0</v>
      </c>
      <c r="K6422" s="1" t="s">
        <v>49</v>
      </c>
      <c r="L6422" s="1">
        <v>-1</v>
      </c>
      <c r="M6422" s="1">
        <v>88</v>
      </c>
      <c r="N6422" s="6"/>
      <c r="O6422" s="6">
        <v>88</v>
      </c>
      <c r="P6422" s="6">
        <v>-666935.9</v>
      </c>
      <c r="R6422" s="31">
        <v>-88</v>
      </c>
      <c r="S6422" s="28">
        <v>44439</v>
      </c>
    </row>
    <row r="6423" spans="1:19" x14ac:dyDescent="0.2">
      <c r="A6423" s="29">
        <v>45686</v>
      </c>
      <c r="B6423" s="1" t="s">
        <v>200</v>
      </c>
      <c r="C6423" s="27">
        <v>44419</v>
      </c>
      <c r="D6423" s="1">
        <v>53059</v>
      </c>
      <c r="J6423" s="1" t="s">
        <v>0</v>
      </c>
      <c r="K6423" s="1" t="s">
        <v>49</v>
      </c>
      <c r="L6423" s="1">
        <v>-1</v>
      </c>
      <c r="M6423" s="1">
        <v>680</v>
      </c>
      <c r="N6423" s="6"/>
      <c r="O6423" s="6">
        <v>680</v>
      </c>
      <c r="P6423" s="6">
        <v>-667923.9</v>
      </c>
      <c r="R6423" s="31">
        <v>-680</v>
      </c>
      <c r="S6423" s="28">
        <v>44439</v>
      </c>
    </row>
    <row r="6424" spans="1:19" x14ac:dyDescent="0.2">
      <c r="A6424" s="29">
        <v>45686</v>
      </c>
      <c r="B6424" s="1" t="s">
        <v>200</v>
      </c>
      <c r="C6424" s="27">
        <v>44419</v>
      </c>
      <c r="D6424" s="1">
        <v>53059</v>
      </c>
      <c r="J6424" s="1" t="s">
        <v>0</v>
      </c>
      <c r="K6424" s="1" t="s">
        <v>49</v>
      </c>
      <c r="L6424" s="1">
        <v>-3.75</v>
      </c>
      <c r="M6424" s="1">
        <v>88</v>
      </c>
      <c r="N6424" s="6"/>
      <c r="O6424" s="6">
        <v>330</v>
      </c>
      <c r="P6424" s="6">
        <v>-669453.9</v>
      </c>
      <c r="R6424" s="31">
        <v>-330</v>
      </c>
      <c r="S6424" s="28">
        <v>44439</v>
      </c>
    </row>
    <row r="6425" spans="1:19" x14ac:dyDescent="0.2">
      <c r="A6425" s="29">
        <v>45686</v>
      </c>
      <c r="B6425" s="1" t="s">
        <v>200</v>
      </c>
      <c r="C6425" s="27">
        <v>44419</v>
      </c>
      <c r="D6425" s="1">
        <v>53059</v>
      </c>
      <c r="J6425" s="1" t="s">
        <v>0</v>
      </c>
      <c r="K6425" s="1" t="s">
        <v>49</v>
      </c>
      <c r="L6425" s="1">
        <v>-3</v>
      </c>
      <c r="M6425" s="1">
        <v>88</v>
      </c>
      <c r="N6425" s="6"/>
      <c r="O6425" s="6">
        <v>264</v>
      </c>
      <c r="P6425" s="6">
        <v>-669717.9</v>
      </c>
      <c r="R6425" s="31">
        <v>-264</v>
      </c>
      <c r="S6425" s="28">
        <v>44439</v>
      </c>
    </row>
    <row r="6426" spans="1:19" x14ac:dyDescent="0.2">
      <c r="A6426" s="29">
        <v>45686</v>
      </c>
      <c r="B6426" s="1" t="s">
        <v>200</v>
      </c>
      <c r="C6426" s="27">
        <v>44419</v>
      </c>
      <c r="D6426" s="1">
        <v>53059</v>
      </c>
      <c r="J6426" s="1" t="s">
        <v>0</v>
      </c>
      <c r="K6426" s="1" t="s">
        <v>49</v>
      </c>
      <c r="L6426" s="1">
        <v>-1</v>
      </c>
      <c r="M6426" s="1">
        <v>124</v>
      </c>
      <c r="N6426" s="6"/>
      <c r="O6426" s="6">
        <v>124</v>
      </c>
      <c r="P6426" s="6">
        <v>-666803.9</v>
      </c>
      <c r="R6426" s="31">
        <v>-124</v>
      </c>
      <c r="S6426" s="28">
        <v>44439</v>
      </c>
    </row>
    <row r="6427" spans="1:19" x14ac:dyDescent="0.2">
      <c r="A6427" s="29">
        <v>45686</v>
      </c>
      <c r="B6427" s="1" t="s">
        <v>200</v>
      </c>
      <c r="C6427" s="27">
        <v>44419</v>
      </c>
      <c r="D6427" s="1">
        <v>53059</v>
      </c>
      <c r="J6427" s="1" t="s">
        <v>0</v>
      </c>
      <c r="K6427" s="1" t="s">
        <v>49</v>
      </c>
      <c r="L6427" s="1">
        <v>-1</v>
      </c>
      <c r="M6427" s="1">
        <v>124</v>
      </c>
      <c r="N6427" s="6"/>
      <c r="O6427" s="6">
        <v>124</v>
      </c>
      <c r="P6427" s="6">
        <v>-668845.9</v>
      </c>
      <c r="R6427" s="31">
        <v>-124</v>
      </c>
      <c r="S6427" s="28">
        <v>44439</v>
      </c>
    </row>
    <row r="6428" spans="1:19" x14ac:dyDescent="0.2">
      <c r="A6428" s="29">
        <v>45686</v>
      </c>
      <c r="B6428" s="1" t="s">
        <v>200</v>
      </c>
      <c r="C6428" s="27">
        <v>44419</v>
      </c>
      <c r="D6428" s="1">
        <v>53059</v>
      </c>
      <c r="J6428" s="1" t="s">
        <v>0</v>
      </c>
      <c r="K6428" s="1" t="s">
        <v>49</v>
      </c>
      <c r="L6428" s="1">
        <v>-1</v>
      </c>
      <c r="M6428" s="1">
        <v>124</v>
      </c>
      <c r="N6428" s="6"/>
      <c r="O6428" s="6">
        <v>124</v>
      </c>
      <c r="P6428" s="6">
        <v>-669057.9</v>
      </c>
      <c r="R6428" s="31">
        <v>-124</v>
      </c>
      <c r="S6428" s="28">
        <v>44439</v>
      </c>
    </row>
    <row r="6429" spans="1:19" x14ac:dyDescent="0.2">
      <c r="A6429" s="29">
        <v>45686</v>
      </c>
      <c r="B6429" s="1" t="s">
        <v>200</v>
      </c>
      <c r="C6429" s="27">
        <v>44419</v>
      </c>
      <c r="D6429" s="1">
        <v>53059</v>
      </c>
      <c r="J6429" s="1" t="s">
        <v>0</v>
      </c>
      <c r="K6429" s="1" t="s">
        <v>49</v>
      </c>
      <c r="L6429" s="1">
        <v>-1</v>
      </c>
      <c r="M6429" s="1">
        <v>124</v>
      </c>
      <c r="N6429" s="6"/>
      <c r="O6429" s="6">
        <v>124</v>
      </c>
      <c r="P6429" s="6">
        <v>-669841.9</v>
      </c>
      <c r="R6429" s="31">
        <v>-124</v>
      </c>
      <c r="S6429" s="28">
        <v>44439</v>
      </c>
    </row>
    <row r="6430" spans="1:19" x14ac:dyDescent="0.2">
      <c r="A6430" s="29">
        <v>45686</v>
      </c>
      <c r="B6430" s="1" t="s">
        <v>200</v>
      </c>
      <c r="C6430" s="27">
        <v>44419</v>
      </c>
      <c r="D6430" s="1">
        <v>53059</v>
      </c>
      <c r="J6430" s="1" t="s">
        <v>0</v>
      </c>
      <c r="K6430" s="1" t="s">
        <v>49</v>
      </c>
      <c r="L6430" s="1">
        <v>-1</v>
      </c>
      <c r="M6430" s="1">
        <v>88</v>
      </c>
      <c r="N6430" s="6"/>
      <c r="O6430" s="6">
        <v>88</v>
      </c>
      <c r="P6430" s="6">
        <v>-668933.9</v>
      </c>
      <c r="R6430" s="31">
        <v>-88</v>
      </c>
      <c r="S6430" s="28">
        <v>44439</v>
      </c>
    </row>
    <row r="6431" spans="1:19" x14ac:dyDescent="0.2">
      <c r="A6431" s="29">
        <v>45686</v>
      </c>
      <c r="B6431" s="1" t="s">
        <v>200</v>
      </c>
      <c r="C6431" s="27">
        <v>44419</v>
      </c>
      <c r="D6431" s="1">
        <v>53059</v>
      </c>
      <c r="J6431" s="1" t="s">
        <v>0</v>
      </c>
      <c r="K6431" s="1" t="s">
        <v>49</v>
      </c>
      <c r="L6431" s="1">
        <v>-0.75</v>
      </c>
      <c r="M6431" s="1">
        <v>88</v>
      </c>
      <c r="N6431" s="6"/>
      <c r="O6431" s="6">
        <v>66</v>
      </c>
      <c r="P6431" s="6">
        <v>-669123.9</v>
      </c>
      <c r="R6431" s="31">
        <v>-66</v>
      </c>
      <c r="S6431" s="28">
        <v>44439</v>
      </c>
    </row>
    <row r="6432" spans="1:19" x14ac:dyDescent="0.2">
      <c r="A6432" s="29">
        <v>45686</v>
      </c>
      <c r="B6432" s="1" t="s">
        <v>200</v>
      </c>
      <c r="C6432" s="27">
        <v>44419</v>
      </c>
      <c r="D6432" s="1">
        <v>53059</v>
      </c>
      <c r="J6432" s="1" t="s">
        <v>0</v>
      </c>
      <c r="K6432" s="1" t="s">
        <v>49</v>
      </c>
      <c r="L6432" s="1">
        <v>-0.5</v>
      </c>
      <c r="M6432" s="1">
        <v>88</v>
      </c>
      <c r="N6432" s="6"/>
      <c r="O6432" s="6">
        <v>44</v>
      </c>
      <c r="P6432" s="6">
        <v>-666679.9</v>
      </c>
      <c r="R6432" s="31">
        <v>-44</v>
      </c>
      <c r="S6432" s="28">
        <v>44439</v>
      </c>
    </row>
    <row r="6433" spans="1:19" x14ac:dyDescent="0.2">
      <c r="A6433" s="29">
        <v>45686</v>
      </c>
      <c r="B6433" s="1" t="s">
        <v>200</v>
      </c>
      <c r="C6433" s="27">
        <v>44419</v>
      </c>
      <c r="D6433" s="1">
        <v>53059</v>
      </c>
      <c r="J6433" s="1" t="s">
        <v>0</v>
      </c>
      <c r="K6433" s="1" t="s">
        <v>49</v>
      </c>
      <c r="L6433" s="1">
        <v>-0.5</v>
      </c>
      <c r="M6433" s="1">
        <v>88</v>
      </c>
      <c r="N6433" s="6"/>
      <c r="O6433" s="6">
        <v>44</v>
      </c>
      <c r="P6433" s="6">
        <v>-666847.9</v>
      </c>
      <c r="R6433" s="31">
        <v>-44</v>
      </c>
      <c r="S6433" s="28">
        <v>44439</v>
      </c>
    </row>
    <row r="6434" spans="1:19" x14ac:dyDescent="0.2">
      <c r="A6434" s="29">
        <v>45686</v>
      </c>
      <c r="B6434" s="1" t="s">
        <v>200</v>
      </c>
      <c r="C6434" s="27">
        <v>44419</v>
      </c>
      <c r="D6434" s="1">
        <v>53059</v>
      </c>
      <c r="J6434" s="1" t="s">
        <v>0</v>
      </c>
      <c r="K6434" s="1" t="s">
        <v>49</v>
      </c>
      <c r="L6434" s="1">
        <v>-0.5</v>
      </c>
      <c r="M6434" s="1">
        <v>88</v>
      </c>
      <c r="N6434" s="6"/>
      <c r="O6434" s="6">
        <v>44</v>
      </c>
      <c r="P6434" s="6">
        <v>-669885.9</v>
      </c>
      <c r="R6434" s="31">
        <v>-44</v>
      </c>
      <c r="S6434" s="28">
        <v>44439</v>
      </c>
    </row>
    <row r="6435" spans="1:19" x14ac:dyDescent="0.2">
      <c r="A6435" s="29">
        <v>45698</v>
      </c>
      <c r="B6435" s="1" t="s">
        <v>200</v>
      </c>
      <c r="C6435" s="27">
        <v>44419</v>
      </c>
      <c r="D6435" s="1">
        <v>53064</v>
      </c>
      <c r="J6435" s="1" t="s">
        <v>0</v>
      </c>
      <c r="K6435" s="1" t="s">
        <v>49</v>
      </c>
      <c r="L6435" s="1">
        <v>-1.75</v>
      </c>
      <c r="M6435" s="1">
        <v>88</v>
      </c>
      <c r="N6435" s="6"/>
      <c r="O6435" s="6">
        <v>154</v>
      </c>
      <c r="P6435" s="6">
        <v>-668721.9</v>
      </c>
      <c r="R6435" s="31">
        <v>-154</v>
      </c>
      <c r="S6435" s="28">
        <v>44439</v>
      </c>
    </row>
    <row r="6436" spans="1:19" x14ac:dyDescent="0.2">
      <c r="A6436" s="29">
        <v>45698</v>
      </c>
      <c r="B6436" s="1" t="s">
        <v>200</v>
      </c>
      <c r="C6436" s="27">
        <v>44419</v>
      </c>
      <c r="D6436" s="1">
        <v>53064</v>
      </c>
      <c r="J6436" s="1" t="s">
        <v>0</v>
      </c>
      <c r="K6436" s="1" t="s">
        <v>49</v>
      </c>
      <c r="L6436" s="1">
        <v>-1</v>
      </c>
      <c r="M6436" s="1">
        <v>124</v>
      </c>
      <c r="N6436" s="6"/>
      <c r="O6436" s="6">
        <v>124</v>
      </c>
      <c r="P6436" s="6">
        <v>-668567.9</v>
      </c>
      <c r="R6436" s="31">
        <v>-124</v>
      </c>
      <c r="S6436" s="28">
        <v>44439</v>
      </c>
    </row>
    <row r="6437" spans="1:19" x14ac:dyDescent="0.2">
      <c r="A6437" s="29">
        <v>45468</v>
      </c>
      <c r="B6437" s="1" t="s">
        <v>200</v>
      </c>
      <c r="C6437" s="27">
        <v>44420</v>
      </c>
      <c r="D6437" s="1">
        <v>52999</v>
      </c>
      <c r="J6437" s="1" t="s">
        <v>0</v>
      </c>
      <c r="K6437" s="1" t="s">
        <v>49</v>
      </c>
      <c r="L6437" s="1">
        <v>-1</v>
      </c>
      <c r="M6437" s="1">
        <v>124</v>
      </c>
      <c r="N6437" s="6"/>
      <c r="O6437" s="6">
        <v>124</v>
      </c>
      <c r="P6437" s="6">
        <v>-670259.9</v>
      </c>
      <c r="R6437" s="31">
        <v>-124</v>
      </c>
      <c r="S6437" s="28">
        <v>44439</v>
      </c>
    </row>
    <row r="6438" spans="1:19" x14ac:dyDescent="0.2">
      <c r="A6438" s="29">
        <v>45468</v>
      </c>
      <c r="B6438" s="1" t="s">
        <v>200</v>
      </c>
      <c r="C6438" s="27">
        <v>44420</v>
      </c>
      <c r="D6438" s="1">
        <v>52999</v>
      </c>
      <c r="J6438" s="1" t="s">
        <v>0</v>
      </c>
      <c r="K6438" s="1" t="s">
        <v>49</v>
      </c>
      <c r="L6438" s="1">
        <v>-1</v>
      </c>
      <c r="M6438" s="1">
        <v>124</v>
      </c>
      <c r="N6438" s="6"/>
      <c r="O6438" s="6">
        <v>124</v>
      </c>
      <c r="P6438" s="6">
        <v>-670383.9</v>
      </c>
      <c r="R6438" s="31">
        <v>-124</v>
      </c>
      <c r="S6438" s="28">
        <v>44439</v>
      </c>
    </row>
    <row r="6439" spans="1:19" x14ac:dyDescent="0.2">
      <c r="A6439" s="29">
        <v>45468</v>
      </c>
      <c r="B6439" s="1" t="s">
        <v>200</v>
      </c>
      <c r="C6439" s="27">
        <v>44420</v>
      </c>
      <c r="D6439" s="1">
        <v>52999</v>
      </c>
      <c r="J6439" s="1" t="s">
        <v>0</v>
      </c>
      <c r="K6439" s="1" t="s">
        <v>49</v>
      </c>
      <c r="L6439" s="1">
        <v>-1</v>
      </c>
      <c r="M6439" s="1">
        <v>88</v>
      </c>
      <c r="N6439" s="6"/>
      <c r="O6439" s="6">
        <v>88</v>
      </c>
      <c r="P6439" s="6">
        <v>-670471.9</v>
      </c>
      <c r="R6439" s="31">
        <v>-88</v>
      </c>
      <c r="S6439" s="28">
        <v>44439</v>
      </c>
    </row>
    <row r="6440" spans="1:19" x14ac:dyDescent="0.2">
      <c r="A6440" s="29">
        <v>45468</v>
      </c>
      <c r="B6440" s="1" t="s">
        <v>200</v>
      </c>
      <c r="C6440" s="27">
        <v>44420</v>
      </c>
      <c r="D6440" s="1">
        <v>52999</v>
      </c>
      <c r="J6440" s="1" t="s">
        <v>0</v>
      </c>
      <c r="K6440" s="1" t="s">
        <v>49</v>
      </c>
      <c r="L6440" s="1">
        <v>-0.5</v>
      </c>
      <c r="M6440" s="1">
        <v>88</v>
      </c>
      <c r="N6440" s="6"/>
      <c r="O6440" s="6">
        <v>44</v>
      </c>
      <c r="P6440" s="6">
        <v>-671179.9</v>
      </c>
      <c r="R6440" s="31">
        <v>-44</v>
      </c>
      <c r="S6440" s="28">
        <v>44439</v>
      </c>
    </row>
    <row r="6441" spans="1:19" x14ac:dyDescent="0.2">
      <c r="A6441" s="29">
        <v>45579</v>
      </c>
      <c r="B6441" s="1" t="s">
        <v>200</v>
      </c>
      <c r="C6441" s="27">
        <v>44420</v>
      </c>
      <c r="D6441" s="1">
        <v>53049</v>
      </c>
      <c r="J6441" s="1" t="s">
        <v>0</v>
      </c>
      <c r="K6441" s="1" t="s">
        <v>49</v>
      </c>
      <c r="L6441" s="1">
        <v>-1</v>
      </c>
      <c r="M6441" s="1">
        <v>240</v>
      </c>
      <c r="N6441" s="6"/>
      <c r="O6441" s="6">
        <v>240</v>
      </c>
      <c r="P6441" s="6">
        <v>-670835.9</v>
      </c>
      <c r="R6441" s="31">
        <v>-240</v>
      </c>
      <c r="S6441" s="28">
        <v>44439</v>
      </c>
    </row>
    <row r="6442" spans="1:19" x14ac:dyDescent="0.2">
      <c r="A6442" s="29">
        <v>45579</v>
      </c>
      <c r="B6442" s="1" t="s">
        <v>200</v>
      </c>
      <c r="C6442" s="27">
        <v>44420</v>
      </c>
      <c r="D6442" s="1">
        <v>53049</v>
      </c>
      <c r="J6442" s="1" t="s">
        <v>0</v>
      </c>
      <c r="K6442" s="1" t="s">
        <v>49</v>
      </c>
      <c r="L6442" s="1">
        <v>-1.5</v>
      </c>
      <c r="M6442" s="1">
        <v>88</v>
      </c>
      <c r="N6442" s="6"/>
      <c r="O6442" s="6">
        <v>132</v>
      </c>
      <c r="P6442" s="6">
        <v>-671135.9</v>
      </c>
      <c r="R6442" s="31">
        <v>-132</v>
      </c>
      <c r="S6442" s="28">
        <v>44439</v>
      </c>
    </row>
    <row r="6443" spans="1:19" x14ac:dyDescent="0.2">
      <c r="A6443" s="29">
        <v>45579</v>
      </c>
      <c r="B6443" s="1" t="s">
        <v>200</v>
      </c>
      <c r="C6443" s="27">
        <v>44420</v>
      </c>
      <c r="D6443" s="1">
        <v>53049</v>
      </c>
      <c r="J6443" s="1" t="s">
        <v>0</v>
      </c>
      <c r="K6443" s="1" t="s">
        <v>49</v>
      </c>
      <c r="L6443" s="1">
        <v>-1</v>
      </c>
      <c r="M6443" s="1">
        <v>124</v>
      </c>
      <c r="N6443" s="6"/>
      <c r="O6443" s="6">
        <v>124</v>
      </c>
      <c r="P6443" s="6">
        <v>-670595.9</v>
      </c>
      <c r="R6443" s="31">
        <v>-124</v>
      </c>
      <c r="S6443" s="28">
        <v>44439</v>
      </c>
    </row>
    <row r="6444" spans="1:19" x14ac:dyDescent="0.2">
      <c r="A6444" s="29">
        <v>45579</v>
      </c>
      <c r="B6444" s="1" t="s">
        <v>200</v>
      </c>
      <c r="C6444" s="27">
        <v>44420</v>
      </c>
      <c r="D6444" s="1">
        <v>53049</v>
      </c>
      <c r="J6444" s="1" t="s">
        <v>0</v>
      </c>
      <c r="K6444" s="1" t="s">
        <v>49</v>
      </c>
      <c r="L6444" s="1">
        <v>-1</v>
      </c>
      <c r="M6444" s="1">
        <v>124</v>
      </c>
      <c r="N6444" s="6"/>
      <c r="O6444" s="6">
        <v>124</v>
      </c>
      <c r="P6444" s="6">
        <v>-671003.9</v>
      </c>
      <c r="R6444" s="31">
        <v>-124</v>
      </c>
      <c r="S6444" s="28">
        <v>44439</v>
      </c>
    </row>
    <row r="6445" spans="1:19" x14ac:dyDescent="0.2">
      <c r="A6445" s="29">
        <v>45579</v>
      </c>
      <c r="B6445" s="1" t="s">
        <v>200</v>
      </c>
      <c r="C6445" s="27">
        <v>44420</v>
      </c>
      <c r="D6445" s="1">
        <v>53049</v>
      </c>
      <c r="J6445" s="1" t="s">
        <v>0</v>
      </c>
      <c r="K6445" s="1" t="s">
        <v>49</v>
      </c>
      <c r="L6445" s="1">
        <v>-1</v>
      </c>
      <c r="M6445" s="1">
        <v>124</v>
      </c>
      <c r="N6445" s="6"/>
      <c r="O6445" s="6">
        <v>124</v>
      </c>
      <c r="P6445" s="6">
        <v>-671303.9</v>
      </c>
      <c r="R6445" s="31">
        <v>-124</v>
      </c>
      <c r="S6445" s="28">
        <v>44439</v>
      </c>
    </row>
    <row r="6446" spans="1:19" x14ac:dyDescent="0.2">
      <c r="A6446" s="29">
        <v>45579</v>
      </c>
      <c r="B6446" s="1" t="s">
        <v>200</v>
      </c>
      <c r="C6446" s="27">
        <v>44420</v>
      </c>
      <c r="D6446" s="1">
        <v>53049</v>
      </c>
      <c r="J6446" s="1" t="s">
        <v>0</v>
      </c>
      <c r="K6446" s="1" t="s">
        <v>49</v>
      </c>
      <c r="L6446" s="1">
        <v>-0.5</v>
      </c>
      <c r="M6446" s="1">
        <v>88</v>
      </c>
      <c r="N6446" s="6"/>
      <c r="O6446" s="6">
        <v>44</v>
      </c>
      <c r="P6446" s="6">
        <v>-670879.9</v>
      </c>
      <c r="R6446" s="31">
        <v>-44</v>
      </c>
      <c r="S6446" s="28">
        <v>44439</v>
      </c>
    </row>
    <row r="6447" spans="1:19" x14ac:dyDescent="0.2">
      <c r="A6447" s="29">
        <v>45714</v>
      </c>
      <c r="B6447" s="1" t="s">
        <v>200</v>
      </c>
      <c r="C6447" s="27">
        <v>44420</v>
      </c>
      <c r="D6447" s="1">
        <v>53073</v>
      </c>
      <c r="J6447" s="1" t="s">
        <v>0</v>
      </c>
      <c r="K6447" s="1" t="s">
        <v>49</v>
      </c>
      <c r="L6447" s="1">
        <v>-1</v>
      </c>
      <c r="M6447" s="1">
        <v>88</v>
      </c>
      <c r="N6447" s="6"/>
      <c r="O6447" s="6">
        <v>88</v>
      </c>
      <c r="P6447" s="6">
        <v>-671391.9</v>
      </c>
      <c r="R6447" s="31">
        <v>-88</v>
      </c>
      <c r="S6447" s="28">
        <v>44439</v>
      </c>
    </row>
    <row r="6448" spans="1:19" x14ac:dyDescent="0.2">
      <c r="A6448" s="29">
        <v>45577</v>
      </c>
      <c r="B6448" s="1" t="s">
        <v>200</v>
      </c>
      <c r="C6448" s="27">
        <v>44421</v>
      </c>
      <c r="D6448" s="1">
        <v>53047</v>
      </c>
      <c r="J6448" s="1" t="s">
        <v>0</v>
      </c>
      <c r="K6448" s="1" t="s">
        <v>49</v>
      </c>
      <c r="L6448" s="1">
        <v>-1</v>
      </c>
      <c r="M6448" s="1">
        <v>492</v>
      </c>
      <c r="N6448" s="6"/>
      <c r="O6448" s="6">
        <v>492</v>
      </c>
      <c r="P6448" s="6">
        <v>-672223.9</v>
      </c>
      <c r="R6448" s="31">
        <v>-492</v>
      </c>
      <c r="S6448" s="28">
        <v>44439</v>
      </c>
    </row>
    <row r="6449" spans="1:19" x14ac:dyDescent="0.2">
      <c r="A6449" s="29">
        <v>45577</v>
      </c>
      <c r="B6449" s="1" t="s">
        <v>200</v>
      </c>
      <c r="C6449" s="27">
        <v>44421</v>
      </c>
      <c r="D6449" s="1">
        <v>53047</v>
      </c>
      <c r="J6449" s="1" t="s">
        <v>0</v>
      </c>
      <c r="K6449" s="1" t="s">
        <v>49</v>
      </c>
      <c r="L6449" s="1">
        <v>-2</v>
      </c>
      <c r="M6449" s="1">
        <v>88</v>
      </c>
      <c r="N6449" s="6"/>
      <c r="O6449" s="6">
        <v>176</v>
      </c>
      <c r="P6449" s="6">
        <v>-675801.9</v>
      </c>
      <c r="R6449" s="31">
        <v>-176</v>
      </c>
      <c r="S6449" s="28">
        <v>44439</v>
      </c>
    </row>
    <row r="6450" spans="1:19" x14ac:dyDescent="0.2">
      <c r="A6450" s="29">
        <v>45577</v>
      </c>
      <c r="B6450" s="1" t="s">
        <v>200</v>
      </c>
      <c r="C6450" s="27">
        <v>44421</v>
      </c>
      <c r="D6450" s="1">
        <v>53047</v>
      </c>
      <c r="J6450" s="1" t="s">
        <v>0</v>
      </c>
      <c r="K6450" s="1" t="s">
        <v>49</v>
      </c>
      <c r="L6450" s="1">
        <v>-1.75</v>
      </c>
      <c r="M6450" s="1">
        <v>88</v>
      </c>
      <c r="N6450" s="6"/>
      <c r="O6450" s="6">
        <v>154</v>
      </c>
      <c r="P6450" s="6">
        <v>-671731.9</v>
      </c>
      <c r="R6450" s="31">
        <v>-154</v>
      </c>
      <c r="S6450" s="28">
        <v>44439</v>
      </c>
    </row>
    <row r="6451" spans="1:19" x14ac:dyDescent="0.2">
      <c r="A6451" s="29">
        <v>45577</v>
      </c>
      <c r="B6451" s="1" t="s">
        <v>200</v>
      </c>
      <c r="C6451" s="27">
        <v>44421</v>
      </c>
      <c r="D6451" s="1">
        <v>53047</v>
      </c>
      <c r="J6451" s="1" t="s">
        <v>0</v>
      </c>
      <c r="K6451" s="1" t="s">
        <v>49</v>
      </c>
      <c r="L6451" s="1">
        <v>-1</v>
      </c>
      <c r="M6451" s="1">
        <v>124</v>
      </c>
      <c r="N6451" s="6"/>
      <c r="O6451" s="6">
        <v>124</v>
      </c>
      <c r="P6451" s="6">
        <v>-671577.9</v>
      </c>
      <c r="R6451" s="31">
        <v>-124</v>
      </c>
      <c r="S6451" s="28">
        <v>44439</v>
      </c>
    </row>
    <row r="6452" spans="1:19" x14ac:dyDescent="0.2">
      <c r="A6452" s="29">
        <v>45577</v>
      </c>
      <c r="B6452" s="1" t="s">
        <v>200</v>
      </c>
      <c r="C6452" s="27">
        <v>44421</v>
      </c>
      <c r="D6452" s="1">
        <v>53047</v>
      </c>
      <c r="J6452" s="1" t="s">
        <v>0</v>
      </c>
      <c r="K6452" s="1" t="s">
        <v>49</v>
      </c>
      <c r="L6452" s="1">
        <v>-1</v>
      </c>
      <c r="M6452" s="1">
        <v>124</v>
      </c>
      <c r="N6452" s="6"/>
      <c r="O6452" s="6">
        <v>124</v>
      </c>
      <c r="P6452" s="6">
        <v>-675625.9</v>
      </c>
      <c r="R6452" s="31">
        <v>-124</v>
      </c>
      <c r="S6452" s="28">
        <v>44439</v>
      </c>
    </row>
    <row r="6453" spans="1:19" x14ac:dyDescent="0.2">
      <c r="A6453" s="29">
        <v>45577</v>
      </c>
      <c r="B6453" s="1" t="s">
        <v>200</v>
      </c>
      <c r="C6453" s="27">
        <v>44421</v>
      </c>
      <c r="D6453" s="1">
        <v>53047</v>
      </c>
      <c r="J6453" s="1" t="s">
        <v>0</v>
      </c>
      <c r="K6453" s="1" t="s">
        <v>49</v>
      </c>
      <c r="L6453" s="1">
        <v>-0.75</v>
      </c>
      <c r="M6453" s="1">
        <v>88</v>
      </c>
      <c r="N6453" s="6"/>
      <c r="O6453" s="6">
        <v>66</v>
      </c>
      <c r="P6453" s="6">
        <v>-672289.9</v>
      </c>
      <c r="R6453" s="31">
        <v>-66</v>
      </c>
      <c r="S6453" s="28">
        <v>44439</v>
      </c>
    </row>
    <row r="6454" spans="1:19" x14ac:dyDescent="0.2">
      <c r="A6454" s="29">
        <v>45577</v>
      </c>
      <c r="B6454" s="1" t="s">
        <v>200</v>
      </c>
      <c r="C6454" s="27">
        <v>44421</v>
      </c>
      <c r="D6454" s="1">
        <v>53047</v>
      </c>
      <c r="J6454" s="1" t="s">
        <v>0</v>
      </c>
      <c r="K6454" s="1" t="s">
        <v>49</v>
      </c>
      <c r="L6454" s="1">
        <v>-2</v>
      </c>
      <c r="M6454" s="1">
        <v>8</v>
      </c>
      <c r="N6454" s="6"/>
      <c r="O6454" s="6">
        <v>16</v>
      </c>
      <c r="P6454" s="6">
        <v>-671407.9</v>
      </c>
      <c r="R6454" s="31">
        <v>-16</v>
      </c>
      <c r="S6454" s="28">
        <v>44439</v>
      </c>
    </row>
    <row r="6455" spans="1:19" x14ac:dyDescent="0.2">
      <c r="A6455" s="29">
        <v>45578</v>
      </c>
      <c r="B6455" s="1" t="s">
        <v>200</v>
      </c>
      <c r="C6455" s="27">
        <v>44421</v>
      </c>
      <c r="D6455" s="1">
        <v>53048</v>
      </c>
      <c r="J6455" s="1" t="s">
        <v>0</v>
      </c>
      <c r="K6455" s="1" t="s">
        <v>49</v>
      </c>
      <c r="L6455" s="1">
        <v>-3</v>
      </c>
      <c r="M6455" s="1">
        <v>88</v>
      </c>
      <c r="N6455" s="6"/>
      <c r="O6455" s="6">
        <v>264</v>
      </c>
      <c r="P6455" s="6">
        <v>-674637.9</v>
      </c>
      <c r="R6455" s="31">
        <v>-264</v>
      </c>
      <c r="S6455" s="28">
        <v>44439</v>
      </c>
    </row>
    <row r="6456" spans="1:19" x14ac:dyDescent="0.2">
      <c r="A6456" s="29">
        <v>45578</v>
      </c>
      <c r="B6456" s="1" t="s">
        <v>200</v>
      </c>
      <c r="C6456" s="27">
        <v>44421</v>
      </c>
      <c r="D6456" s="1">
        <v>53048</v>
      </c>
      <c r="J6456" s="1" t="s">
        <v>0</v>
      </c>
      <c r="K6456" s="1" t="s">
        <v>49</v>
      </c>
      <c r="L6456" s="1">
        <v>-2.75</v>
      </c>
      <c r="M6456" s="1">
        <v>88</v>
      </c>
      <c r="N6456" s="6"/>
      <c r="O6456" s="6">
        <v>242</v>
      </c>
      <c r="P6456" s="6">
        <v>-673343.9</v>
      </c>
      <c r="R6456" s="31">
        <v>-242</v>
      </c>
      <c r="S6456" s="28">
        <v>44439</v>
      </c>
    </row>
    <row r="6457" spans="1:19" x14ac:dyDescent="0.2">
      <c r="A6457" s="29">
        <v>45578</v>
      </c>
      <c r="B6457" s="1" t="s">
        <v>200</v>
      </c>
      <c r="C6457" s="27">
        <v>44421</v>
      </c>
      <c r="D6457" s="1">
        <v>53048</v>
      </c>
      <c r="J6457" s="1" t="s">
        <v>0</v>
      </c>
      <c r="K6457" s="1" t="s">
        <v>49</v>
      </c>
      <c r="L6457" s="1">
        <v>-1</v>
      </c>
      <c r="M6457" s="1">
        <v>240</v>
      </c>
      <c r="N6457" s="6"/>
      <c r="O6457" s="6">
        <v>240</v>
      </c>
      <c r="P6457" s="6">
        <v>-673583.9</v>
      </c>
      <c r="R6457" s="31">
        <v>-240</v>
      </c>
      <c r="S6457" s="28">
        <v>44439</v>
      </c>
    </row>
    <row r="6458" spans="1:19" x14ac:dyDescent="0.2">
      <c r="A6458" s="29">
        <v>45578</v>
      </c>
      <c r="B6458" s="1" t="s">
        <v>200</v>
      </c>
      <c r="C6458" s="27">
        <v>44421</v>
      </c>
      <c r="D6458" s="1">
        <v>53048</v>
      </c>
      <c r="J6458" s="1" t="s">
        <v>0</v>
      </c>
      <c r="K6458" s="1" t="s">
        <v>49</v>
      </c>
      <c r="L6458" s="1">
        <v>-1.75</v>
      </c>
      <c r="M6458" s="1">
        <v>88</v>
      </c>
      <c r="N6458" s="6"/>
      <c r="O6458" s="6">
        <v>154</v>
      </c>
      <c r="P6458" s="6">
        <v>-672677.9</v>
      </c>
      <c r="R6458" s="31">
        <v>-154</v>
      </c>
      <c r="S6458" s="28">
        <v>44439</v>
      </c>
    </row>
    <row r="6459" spans="1:19" x14ac:dyDescent="0.2">
      <c r="A6459" s="29">
        <v>45578</v>
      </c>
      <c r="B6459" s="1" t="s">
        <v>200</v>
      </c>
      <c r="C6459" s="27">
        <v>44421</v>
      </c>
      <c r="D6459" s="1">
        <v>53048</v>
      </c>
      <c r="J6459" s="1" t="s">
        <v>0</v>
      </c>
      <c r="K6459" s="1" t="s">
        <v>49</v>
      </c>
      <c r="L6459" s="1">
        <v>-1.75</v>
      </c>
      <c r="M6459" s="1">
        <v>88</v>
      </c>
      <c r="N6459" s="6"/>
      <c r="O6459" s="6">
        <v>154</v>
      </c>
      <c r="P6459" s="6">
        <v>-673861.9</v>
      </c>
      <c r="R6459" s="31">
        <v>-154</v>
      </c>
      <c r="S6459" s="28">
        <v>44439</v>
      </c>
    </row>
    <row r="6460" spans="1:19" x14ac:dyDescent="0.2">
      <c r="A6460" s="29">
        <v>45578</v>
      </c>
      <c r="B6460" s="1" t="s">
        <v>200</v>
      </c>
      <c r="C6460" s="27">
        <v>44421</v>
      </c>
      <c r="D6460" s="1">
        <v>53048</v>
      </c>
      <c r="J6460" s="1" t="s">
        <v>0</v>
      </c>
      <c r="K6460" s="1" t="s">
        <v>49</v>
      </c>
      <c r="L6460" s="1">
        <v>-1.75</v>
      </c>
      <c r="M6460" s="1">
        <v>88</v>
      </c>
      <c r="N6460" s="6"/>
      <c r="O6460" s="6">
        <v>154</v>
      </c>
      <c r="P6460" s="6">
        <v>-675215.9</v>
      </c>
      <c r="R6460" s="31">
        <v>-154</v>
      </c>
      <c r="S6460" s="28">
        <v>44439</v>
      </c>
    </row>
    <row r="6461" spans="1:19" x14ac:dyDescent="0.2">
      <c r="A6461" s="29">
        <v>45578</v>
      </c>
      <c r="B6461" s="1" t="s">
        <v>200</v>
      </c>
      <c r="C6461" s="27">
        <v>44421</v>
      </c>
      <c r="D6461" s="1">
        <v>53048</v>
      </c>
      <c r="J6461" s="1" t="s">
        <v>0</v>
      </c>
      <c r="K6461" s="1" t="s">
        <v>49</v>
      </c>
      <c r="L6461" s="1">
        <v>-1.5</v>
      </c>
      <c r="M6461" s="1">
        <v>88</v>
      </c>
      <c r="N6461" s="6"/>
      <c r="O6461" s="6">
        <v>132</v>
      </c>
      <c r="P6461" s="6">
        <v>-673993.9</v>
      </c>
      <c r="R6461" s="31">
        <v>-132</v>
      </c>
      <c r="S6461" s="28">
        <v>44439</v>
      </c>
    </row>
    <row r="6462" spans="1:19" x14ac:dyDescent="0.2">
      <c r="A6462" s="29">
        <v>45578</v>
      </c>
      <c r="B6462" s="1" t="s">
        <v>200</v>
      </c>
      <c r="C6462" s="27">
        <v>44421</v>
      </c>
      <c r="D6462" s="1">
        <v>53048</v>
      </c>
      <c r="J6462" s="1" t="s">
        <v>0</v>
      </c>
      <c r="K6462" s="1" t="s">
        <v>49</v>
      </c>
      <c r="L6462" s="1">
        <v>-1.5</v>
      </c>
      <c r="M6462" s="1">
        <v>88</v>
      </c>
      <c r="N6462" s="6"/>
      <c r="O6462" s="6">
        <v>132</v>
      </c>
      <c r="P6462" s="6">
        <v>-674937.9</v>
      </c>
      <c r="R6462" s="31">
        <v>-132</v>
      </c>
      <c r="S6462" s="28">
        <v>44439</v>
      </c>
    </row>
    <row r="6463" spans="1:19" x14ac:dyDescent="0.2">
      <c r="A6463" s="29">
        <v>45578</v>
      </c>
      <c r="B6463" s="1" t="s">
        <v>200</v>
      </c>
      <c r="C6463" s="27">
        <v>44421</v>
      </c>
      <c r="D6463" s="1">
        <v>53048</v>
      </c>
      <c r="J6463" s="1" t="s">
        <v>0</v>
      </c>
      <c r="K6463" s="1" t="s">
        <v>49</v>
      </c>
      <c r="L6463" s="1">
        <v>-1.5</v>
      </c>
      <c r="M6463" s="1">
        <v>88</v>
      </c>
      <c r="N6463" s="6"/>
      <c r="O6463" s="6">
        <v>132</v>
      </c>
      <c r="P6463" s="6">
        <v>-675347.9</v>
      </c>
      <c r="R6463" s="31">
        <v>-132</v>
      </c>
      <c r="S6463" s="28">
        <v>44439</v>
      </c>
    </row>
    <row r="6464" spans="1:19" x14ac:dyDescent="0.2">
      <c r="A6464" s="29">
        <v>45578</v>
      </c>
      <c r="B6464" s="1" t="s">
        <v>200</v>
      </c>
      <c r="C6464" s="27">
        <v>44421</v>
      </c>
      <c r="D6464" s="1">
        <v>53048</v>
      </c>
      <c r="J6464" s="1" t="s">
        <v>0</v>
      </c>
      <c r="K6464" s="1" t="s">
        <v>49</v>
      </c>
      <c r="L6464" s="1">
        <v>-1</v>
      </c>
      <c r="M6464" s="1">
        <v>124</v>
      </c>
      <c r="N6464" s="6"/>
      <c r="O6464" s="6">
        <v>124</v>
      </c>
      <c r="P6464" s="6">
        <v>-672523.9</v>
      </c>
      <c r="R6464" s="31">
        <v>-124</v>
      </c>
      <c r="S6464" s="28">
        <v>44439</v>
      </c>
    </row>
    <row r="6465" spans="1:19" x14ac:dyDescent="0.2">
      <c r="A6465" s="29">
        <v>45578</v>
      </c>
      <c r="B6465" s="1" t="s">
        <v>200</v>
      </c>
      <c r="C6465" s="27">
        <v>44421</v>
      </c>
      <c r="D6465" s="1">
        <v>53048</v>
      </c>
      <c r="J6465" s="1" t="s">
        <v>0</v>
      </c>
      <c r="K6465" s="1" t="s">
        <v>49</v>
      </c>
      <c r="L6465" s="1">
        <v>-1</v>
      </c>
      <c r="M6465" s="1">
        <v>124</v>
      </c>
      <c r="N6465" s="6"/>
      <c r="O6465" s="6">
        <v>124</v>
      </c>
      <c r="P6465" s="6">
        <v>-672801.9</v>
      </c>
      <c r="R6465" s="31">
        <v>-124</v>
      </c>
      <c r="S6465" s="28">
        <v>44439</v>
      </c>
    </row>
    <row r="6466" spans="1:19" x14ac:dyDescent="0.2">
      <c r="A6466" s="29">
        <v>45578</v>
      </c>
      <c r="B6466" s="1" t="s">
        <v>200</v>
      </c>
      <c r="C6466" s="27">
        <v>44421</v>
      </c>
      <c r="D6466" s="1">
        <v>53048</v>
      </c>
      <c r="J6466" s="1" t="s">
        <v>0</v>
      </c>
      <c r="K6466" s="1" t="s">
        <v>49</v>
      </c>
      <c r="L6466" s="1">
        <v>-1</v>
      </c>
      <c r="M6466" s="1">
        <v>124</v>
      </c>
      <c r="N6466" s="6"/>
      <c r="O6466" s="6">
        <v>124</v>
      </c>
      <c r="P6466" s="6">
        <v>-673101.9</v>
      </c>
      <c r="R6466" s="31">
        <v>-124</v>
      </c>
      <c r="S6466" s="28">
        <v>44439</v>
      </c>
    </row>
    <row r="6467" spans="1:19" x14ac:dyDescent="0.2">
      <c r="A6467" s="29">
        <v>45578</v>
      </c>
      <c r="B6467" s="1" t="s">
        <v>200</v>
      </c>
      <c r="C6467" s="27">
        <v>44421</v>
      </c>
      <c r="D6467" s="1">
        <v>53048</v>
      </c>
      <c r="J6467" s="1" t="s">
        <v>0</v>
      </c>
      <c r="K6467" s="1" t="s">
        <v>49</v>
      </c>
      <c r="L6467" s="1">
        <v>-1</v>
      </c>
      <c r="M6467" s="1">
        <v>124</v>
      </c>
      <c r="N6467" s="6"/>
      <c r="O6467" s="6">
        <v>124</v>
      </c>
      <c r="P6467" s="6">
        <v>-673707.9</v>
      </c>
      <c r="R6467" s="31">
        <v>-124</v>
      </c>
      <c r="S6467" s="28">
        <v>44439</v>
      </c>
    </row>
    <row r="6468" spans="1:19" x14ac:dyDescent="0.2">
      <c r="A6468" s="29">
        <v>45578</v>
      </c>
      <c r="B6468" s="1" t="s">
        <v>200</v>
      </c>
      <c r="C6468" s="27">
        <v>44421</v>
      </c>
      <c r="D6468" s="1">
        <v>53048</v>
      </c>
      <c r="J6468" s="1" t="s">
        <v>0</v>
      </c>
      <c r="K6468" s="1" t="s">
        <v>49</v>
      </c>
      <c r="L6468" s="1">
        <v>-1</v>
      </c>
      <c r="M6468" s="1">
        <v>124</v>
      </c>
      <c r="N6468" s="6"/>
      <c r="O6468" s="6">
        <v>124</v>
      </c>
      <c r="P6468" s="6">
        <v>-674183.9</v>
      </c>
      <c r="R6468" s="31">
        <v>-124</v>
      </c>
      <c r="S6468" s="28">
        <v>44439</v>
      </c>
    </row>
    <row r="6469" spans="1:19" x14ac:dyDescent="0.2">
      <c r="A6469" s="29">
        <v>45578</v>
      </c>
      <c r="B6469" s="1" t="s">
        <v>200</v>
      </c>
      <c r="C6469" s="27">
        <v>44421</v>
      </c>
      <c r="D6469" s="1">
        <v>53048</v>
      </c>
      <c r="J6469" s="1" t="s">
        <v>0</v>
      </c>
      <c r="K6469" s="1" t="s">
        <v>49</v>
      </c>
      <c r="L6469" s="1">
        <v>-1</v>
      </c>
      <c r="M6469" s="1">
        <v>124</v>
      </c>
      <c r="N6469" s="6"/>
      <c r="O6469" s="6">
        <v>124</v>
      </c>
      <c r="P6469" s="6">
        <v>-674373.9</v>
      </c>
      <c r="R6469" s="31">
        <v>-124</v>
      </c>
      <c r="S6469" s="28">
        <v>44439</v>
      </c>
    </row>
    <row r="6470" spans="1:19" x14ac:dyDescent="0.2">
      <c r="A6470" s="29">
        <v>45578</v>
      </c>
      <c r="B6470" s="1" t="s">
        <v>200</v>
      </c>
      <c r="C6470" s="27">
        <v>44421</v>
      </c>
      <c r="D6470" s="1">
        <v>53048</v>
      </c>
      <c r="J6470" s="1" t="s">
        <v>0</v>
      </c>
      <c r="K6470" s="1" t="s">
        <v>49</v>
      </c>
      <c r="L6470" s="1">
        <v>-1</v>
      </c>
      <c r="M6470" s="1">
        <v>124</v>
      </c>
      <c r="N6470" s="6"/>
      <c r="O6470" s="6">
        <v>124</v>
      </c>
      <c r="P6470" s="6">
        <v>-674805.9</v>
      </c>
      <c r="R6470" s="31">
        <v>-124</v>
      </c>
      <c r="S6470" s="28">
        <v>44439</v>
      </c>
    </row>
    <row r="6471" spans="1:19" x14ac:dyDescent="0.2">
      <c r="A6471" s="29">
        <v>45578</v>
      </c>
      <c r="B6471" s="1" t="s">
        <v>200</v>
      </c>
      <c r="C6471" s="27">
        <v>44421</v>
      </c>
      <c r="D6471" s="1">
        <v>53048</v>
      </c>
      <c r="J6471" s="1" t="s">
        <v>0</v>
      </c>
      <c r="K6471" s="1" t="s">
        <v>49</v>
      </c>
      <c r="L6471" s="1">
        <v>-1</v>
      </c>
      <c r="M6471" s="1">
        <v>124</v>
      </c>
      <c r="N6471" s="6"/>
      <c r="O6471" s="6">
        <v>124</v>
      </c>
      <c r="P6471" s="6">
        <v>-675061.9</v>
      </c>
      <c r="R6471" s="31">
        <v>-124</v>
      </c>
      <c r="S6471" s="28">
        <v>44439</v>
      </c>
    </row>
    <row r="6472" spans="1:19" x14ac:dyDescent="0.2">
      <c r="A6472" s="29">
        <v>45578</v>
      </c>
      <c r="B6472" s="1" t="s">
        <v>200</v>
      </c>
      <c r="C6472" s="27">
        <v>44421</v>
      </c>
      <c r="D6472" s="1">
        <v>53048</v>
      </c>
      <c r="J6472" s="1" t="s">
        <v>0</v>
      </c>
      <c r="K6472" s="1" t="s">
        <v>49</v>
      </c>
      <c r="L6472" s="1">
        <v>-1</v>
      </c>
      <c r="M6472" s="1">
        <v>124</v>
      </c>
      <c r="N6472" s="6"/>
      <c r="O6472" s="6">
        <v>124</v>
      </c>
      <c r="P6472" s="6">
        <v>-676035.9</v>
      </c>
      <c r="R6472" s="31">
        <v>-124</v>
      </c>
      <c r="S6472" s="28">
        <v>44439</v>
      </c>
    </row>
    <row r="6473" spans="1:19" x14ac:dyDescent="0.2">
      <c r="A6473" s="29">
        <v>45578</v>
      </c>
      <c r="B6473" s="1" t="s">
        <v>200</v>
      </c>
      <c r="C6473" s="27">
        <v>44421</v>
      </c>
      <c r="D6473" s="1">
        <v>53048</v>
      </c>
      <c r="J6473" s="1" t="s">
        <v>0</v>
      </c>
      <c r="K6473" s="1" t="s">
        <v>49</v>
      </c>
      <c r="L6473" s="1">
        <v>-1.25</v>
      </c>
      <c r="M6473" s="1">
        <v>88</v>
      </c>
      <c r="N6473" s="6"/>
      <c r="O6473" s="6">
        <v>110</v>
      </c>
      <c r="P6473" s="6">
        <v>-672399.9</v>
      </c>
      <c r="R6473" s="31">
        <v>-110</v>
      </c>
      <c r="S6473" s="28">
        <v>44439</v>
      </c>
    </row>
    <row r="6474" spans="1:19" x14ac:dyDescent="0.2">
      <c r="A6474" s="29">
        <v>45578</v>
      </c>
      <c r="B6474" s="1" t="s">
        <v>200</v>
      </c>
      <c r="C6474" s="27">
        <v>44421</v>
      </c>
      <c r="D6474" s="1">
        <v>53048</v>
      </c>
      <c r="J6474" s="1" t="s">
        <v>0</v>
      </c>
      <c r="K6474" s="1" t="s">
        <v>49</v>
      </c>
      <c r="L6474" s="1">
        <v>-1.25</v>
      </c>
      <c r="M6474" s="1">
        <v>88</v>
      </c>
      <c r="N6474" s="6"/>
      <c r="O6474" s="6">
        <v>110</v>
      </c>
      <c r="P6474" s="6">
        <v>-672911.9</v>
      </c>
      <c r="R6474" s="31">
        <v>-110</v>
      </c>
      <c r="S6474" s="28">
        <v>44439</v>
      </c>
    </row>
    <row r="6475" spans="1:19" x14ac:dyDescent="0.2">
      <c r="A6475" s="29">
        <v>45578</v>
      </c>
      <c r="B6475" s="1" t="s">
        <v>200</v>
      </c>
      <c r="C6475" s="27">
        <v>44421</v>
      </c>
      <c r="D6475" s="1">
        <v>53048</v>
      </c>
      <c r="J6475" s="1" t="s">
        <v>0</v>
      </c>
      <c r="K6475" s="1" t="s">
        <v>49</v>
      </c>
      <c r="L6475" s="1">
        <v>-1.25</v>
      </c>
      <c r="M6475" s="1">
        <v>88</v>
      </c>
      <c r="N6475" s="6"/>
      <c r="O6475" s="6">
        <v>110</v>
      </c>
      <c r="P6475" s="6">
        <v>-675911.9</v>
      </c>
      <c r="R6475" s="31">
        <v>-110</v>
      </c>
      <c r="S6475" s="28">
        <v>44439</v>
      </c>
    </row>
    <row r="6476" spans="1:19" x14ac:dyDescent="0.2">
      <c r="A6476" s="29">
        <v>45578</v>
      </c>
      <c r="B6476" s="1" t="s">
        <v>200</v>
      </c>
      <c r="C6476" s="27">
        <v>44421</v>
      </c>
      <c r="D6476" s="1">
        <v>53048</v>
      </c>
      <c r="J6476" s="1" t="s">
        <v>0</v>
      </c>
      <c r="K6476" s="1" t="s">
        <v>49</v>
      </c>
      <c r="L6476" s="1">
        <v>-1</v>
      </c>
      <c r="M6476" s="1">
        <v>88</v>
      </c>
      <c r="N6476" s="6"/>
      <c r="O6476" s="6">
        <v>88</v>
      </c>
      <c r="P6476" s="6">
        <v>-675501.9</v>
      </c>
      <c r="R6476" s="31">
        <v>-88</v>
      </c>
      <c r="S6476" s="28">
        <v>44439</v>
      </c>
    </row>
    <row r="6477" spans="1:19" x14ac:dyDescent="0.2">
      <c r="A6477" s="29">
        <v>45578</v>
      </c>
      <c r="B6477" s="1" t="s">
        <v>200</v>
      </c>
      <c r="C6477" s="27">
        <v>44421</v>
      </c>
      <c r="D6477" s="1">
        <v>53048</v>
      </c>
      <c r="J6477" s="1" t="s">
        <v>0</v>
      </c>
      <c r="K6477" s="1" t="s">
        <v>49</v>
      </c>
      <c r="L6477" s="1">
        <v>-0.75</v>
      </c>
      <c r="M6477" s="1">
        <v>88</v>
      </c>
      <c r="N6477" s="6"/>
      <c r="O6477" s="6">
        <v>66</v>
      </c>
      <c r="P6477" s="6">
        <v>-672977.9</v>
      </c>
      <c r="R6477" s="31">
        <v>-66</v>
      </c>
      <c r="S6477" s="28">
        <v>44439</v>
      </c>
    </row>
    <row r="6478" spans="1:19" x14ac:dyDescent="0.2">
      <c r="A6478" s="29">
        <v>45578</v>
      </c>
      <c r="B6478" s="1" t="s">
        <v>200</v>
      </c>
      <c r="C6478" s="27">
        <v>44421</v>
      </c>
      <c r="D6478" s="1">
        <v>53048</v>
      </c>
      <c r="J6478" s="1" t="s">
        <v>0</v>
      </c>
      <c r="K6478" s="1" t="s">
        <v>49</v>
      </c>
      <c r="L6478" s="1">
        <v>-0.75</v>
      </c>
      <c r="M6478" s="1">
        <v>88</v>
      </c>
      <c r="N6478" s="6"/>
      <c r="O6478" s="6">
        <v>66</v>
      </c>
      <c r="P6478" s="6">
        <v>-674059.9</v>
      </c>
      <c r="R6478" s="31">
        <v>-66</v>
      </c>
      <c r="S6478" s="28">
        <v>44439</v>
      </c>
    </row>
    <row r="6479" spans="1:19" x14ac:dyDescent="0.2">
      <c r="A6479" s="29">
        <v>45578</v>
      </c>
      <c r="B6479" s="1" t="s">
        <v>200</v>
      </c>
      <c r="C6479" s="27">
        <v>44421</v>
      </c>
      <c r="D6479" s="1">
        <v>53048</v>
      </c>
      <c r="J6479" s="1" t="s">
        <v>0</v>
      </c>
      <c r="K6479" s="1" t="s">
        <v>49</v>
      </c>
      <c r="L6479" s="1">
        <v>-0.75</v>
      </c>
      <c r="M6479" s="1">
        <v>88</v>
      </c>
      <c r="N6479" s="6"/>
      <c r="O6479" s="6">
        <v>66</v>
      </c>
      <c r="P6479" s="6">
        <v>-674249.9</v>
      </c>
      <c r="R6479" s="31">
        <v>-66</v>
      </c>
      <c r="S6479" s="28">
        <v>44439</v>
      </c>
    </row>
    <row r="6480" spans="1:19" x14ac:dyDescent="0.2">
      <c r="A6480" s="29">
        <v>45578</v>
      </c>
      <c r="B6480" s="1" t="s">
        <v>200</v>
      </c>
      <c r="C6480" s="27">
        <v>44421</v>
      </c>
      <c r="D6480" s="1">
        <v>53048</v>
      </c>
      <c r="J6480" s="1" t="s">
        <v>0</v>
      </c>
      <c r="K6480" s="1" t="s">
        <v>49</v>
      </c>
      <c r="L6480" s="1">
        <v>-0.75</v>
      </c>
      <c r="M6480" s="1">
        <v>88</v>
      </c>
      <c r="N6480" s="6"/>
      <c r="O6480" s="6">
        <v>66</v>
      </c>
      <c r="P6480" s="6">
        <v>-675413.9</v>
      </c>
      <c r="R6480" s="31">
        <v>-66</v>
      </c>
      <c r="S6480" s="28">
        <v>44439</v>
      </c>
    </row>
    <row r="6481" spans="1:19" x14ac:dyDescent="0.2">
      <c r="A6481" s="29">
        <v>45578</v>
      </c>
      <c r="B6481" s="1" t="s">
        <v>200</v>
      </c>
      <c r="C6481" s="27">
        <v>44421</v>
      </c>
      <c r="D6481" s="1">
        <v>53048</v>
      </c>
      <c r="J6481" s="1" t="s">
        <v>0</v>
      </c>
      <c r="K6481" s="1" t="s">
        <v>49</v>
      </c>
      <c r="L6481" s="1">
        <v>-0.5</v>
      </c>
      <c r="M6481" s="1">
        <v>88</v>
      </c>
      <c r="N6481" s="6"/>
      <c r="O6481" s="6">
        <v>44</v>
      </c>
      <c r="P6481" s="6">
        <v>-674681.9</v>
      </c>
      <c r="R6481" s="31">
        <v>-44</v>
      </c>
      <c r="S6481" s="28">
        <v>44439</v>
      </c>
    </row>
    <row r="6482" spans="1:19" x14ac:dyDescent="0.2">
      <c r="A6482" s="29">
        <v>45578</v>
      </c>
      <c r="B6482" s="1" t="s">
        <v>200</v>
      </c>
      <c r="C6482" s="27">
        <v>44421</v>
      </c>
      <c r="D6482" s="1">
        <v>53048</v>
      </c>
      <c r="J6482" s="1" t="s">
        <v>0</v>
      </c>
      <c r="K6482" s="1" t="s">
        <v>49</v>
      </c>
      <c r="L6482" s="1">
        <v>-0.5</v>
      </c>
      <c r="M6482" s="1">
        <v>88</v>
      </c>
      <c r="N6482" s="6"/>
      <c r="O6482" s="6">
        <v>44</v>
      </c>
      <c r="P6482" s="6">
        <v>-676079.9</v>
      </c>
      <c r="R6482" s="31">
        <v>-44</v>
      </c>
      <c r="S6482" s="28">
        <v>44439</v>
      </c>
    </row>
    <row r="6483" spans="1:19" x14ac:dyDescent="0.2">
      <c r="A6483" s="29">
        <v>45578</v>
      </c>
      <c r="B6483" s="1" t="s">
        <v>200</v>
      </c>
      <c r="C6483" s="27">
        <v>44421</v>
      </c>
      <c r="D6483" s="1">
        <v>53048</v>
      </c>
      <c r="J6483" s="1" t="s">
        <v>0</v>
      </c>
      <c r="K6483" s="1" t="s">
        <v>49</v>
      </c>
      <c r="L6483" s="1">
        <v>-1</v>
      </c>
      <c r="M6483" s="1">
        <v>28</v>
      </c>
      <c r="N6483" s="6"/>
      <c r="O6483" s="6">
        <v>28</v>
      </c>
      <c r="P6483" s="6">
        <v>-671435.9</v>
      </c>
      <c r="R6483" s="31">
        <v>-28</v>
      </c>
      <c r="S6483" s="28">
        <v>44439</v>
      </c>
    </row>
    <row r="6484" spans="1:19" x14ac:dyDescent="0.2">
      <c r="A6484" s="29">
        <v>45578</v>
      </c>
      <c r="B6484" s="1" t="s">
        <v>200</v>
      </c>
      <c r="C6484" s="27">
        <v>44421</v>
      </c>
      <c r="D6484" s="1">
        <v>53048</v>
      </c>
      <c r="J6484" s="1" t="s">
        <v>0</v>
      </c>
      <c r="K6484" s="1" t="s">
        <v>49</v>
      </c>
      <c r="L6484" s="1">
        <v>-1</v>
      </c>
      <c r="M6484" s="1">
        <v>18</v>
      </c>
      <c r="N6484" s="6"/>
      <c r="O6484" s="6">
        <v>18</v>
      </c>
      <c r="P6484" s="6">
        <v>-671453.9</v>
      </c>
      <c r="R6484" s="31">
        <v>-18</v>
      </c>
      <c r="S6484" s="28">
        <v>44439</v>
      </c>
    </row>
    <row r="6485" spans="1:19" x14ac:dyDescent="0.2">
      <c r="A6485" s="29">
        <v>45703</v>
      </c>
      <c r="B6485" s="1" t="s">
        <v>200</v>
      </c>
      <c r="C6485" s="27">
        <v>44426</v>
      </c>
      <c r="D6485" s="1">
        <v>53069</v>
      </c>
      <c r="J6485" s="1" t="s">
        <v>0</v>
      </c>
      <c r="K6485" s="1" t="s">
        <v>49</v>
      </c>
      <c r="L6485" s="1">
        <v>-6</v>
      </c>
      <c r="M6485" s="1">
        <v>88</v>
      </c>
      <c r="N6485" s="6"/>
      <c r="O6485" s="6">
        <v>528</v>
      </c>
      <c r="P6485" s="6">
        <v>-677347.9</v>
      </c>
      <c r="R6485" s="31">
        <v>-528</v>
      </c>
      <c r="S6485" s="28">
        <v>44439</v>
      </c>
    </row>
    <row r="6486" spans="1:19" x14ac:dyDescent="0.2">
      <c r="A6486" s="29">
        <v>45703</v>
      </c>
      <c r="B6486" s="1" t="s">
        <v>200</v>
      </c>
      <c r="C6486" s="27">
        <v>44426</v>
      </c>
      <c r="D6486" s="1">
        <v>53069</v>
      </c>
      <c r="J6486" s="1" t="s">
        <v>0</v>
      </c>
      <c r="K6486" s="1" t="s">
        <v>49</v>
      </c>
      <c r="L6486" s="1">
        <v>-4.5</v>
      </c>
      <c r="M6486" s="1">
        <v>88</v>
      </c>
      <c r="N6486" s="6"/>
      <c r="O6486" s="6">
        <v>396</v>
      </c>
      <c r="P6486" s="6">
        <v>-679685.9</v>
      </c>
      <c r="R6486" s="31">
        <v>-396</v>
      </c>
      <c r="S6486" s="28">
        <v>44439</v>
      </c>
    </row>
    <row r="6487" spans="1:19" x14ac:dyDescent="0.2">
      <c r="A6487" s="29">
        <v>45703</v>
      </c>
      <c r="B6487" s="1" t="s">
        <v>200</v>
      </c>
      <c r="C6487" s="27">
        <v>44426</v>
      </c>
      <c r="D6487" s="1">
        <v>53069</v>
      </c>
      <c r="J6487" s="1" t="s">
        <v>0</v>
      </c>
      <c r="K6487" s="1" t="s">
        <v>49</v>
      </c>
      <c r="L6487" s="1">
        <v>-2</v>
      </c>
      <c r="M6487" s="1">
        <v>88</v>
      </c>
      <c r="N6487" s="6"/>
      <c r="O6487" s="6">
        <v>176</v>
      </c>
      <c r="P6487" s="6">
        <v>-676651.9</v>
      </c>
      <c r="R6487" s="31">
        <v>-176</v>
      </c>
      <c r="S6487" s="28">
        <v>44439</v>
      </c>
    </row>
    <row r="6488" spans="1:19" x14ac:dyDescent="0.2">
      <c r="A6488" s="29">
        <v>45703</v>
      </c>
      <c r="B6488" s="1" t="s">
        <v>200</v>
      </c>
      <c r="C6488" s="27">
        <v>44426</v>
      </c>
      <c r="D6488" s="1">
        <v>53069</v>
      </c>
      <c r="J6488" s="1" t="s">
        <v>0</v>
      </c>
      <c r="K6488" s="1" t="s">
        <v>49</v>
      </c>
      <c r="L6488" s="1">
        <v>-1.5</v>
      </c>
      <c r="M6488" s="1">
        <v>88</v>
      </c>
      <c r="N6488" s="6"/>
      <c r="O6488" s="6">
        <v>132</v>
      </c>
      <c r="P6488" s="6">
        <v>-676475.9</v>
      </c>
      <c r="R6488" s="31">
        <v>-132</v>
      </c>
      <c r="S6488" s="28">
        <v>44439</v>
      </c>
    </row>
    <row r="6489" spans="1:19" x14ac:dyDescent="0.2">
      <c r="A6489" s="29">
        <v>45703</v>
      </c>
      <c r="B6489" s="1" t="s">
        <v>200</v>
      </c>
      <c r="C6489" s="27">
        <v>44426</v>
      </c>
      <c r="D6489" s="1">
        <v>53069</v>
      </c>
      <c r="J6489" s="1" t="s">
        <v>0</v>
      </c>
      <c r="K6489" s="1" t="s">
        <v>49</v>
      </c>
      <c r="L6489" s="1">
        <v>-1.5</v>
      </c>
      <c r="M6489" s="1">
        <v>88</v>
      </c>
      <c r="N6489" s="6"/>
      <c r="O6489" s="6">
        <v>132</v>
      </c>
      <c r="P6489" s="6">
        <v>-678061.9</v>
      </c>
      <c r="R6489" s="31">
        <v>-132</v>
      </c>
      <c r="S6489" s="28">
        <v>44439</v>
      </c>
    </row>
    <row r="6490" spans="1:19" x14ac:dyDescent="0.2">
      <c r="A6490" s="29">
        <v>45703</v>
      </c>
      <c r="B6490" s="1" t="s">
        <v>200</v>
      </c>
      <c r="C6490" s="27">
        <v>44426</v>
      </c>
      <c r="D6490" s="1">
        <v>53069</v>
      </c>
      <c r="J6490" s="1" t="s">
        <v>0</v>
      </c>
      <c r="K6490" s="1" t="s">
        <v>49</v>
      </c>
      <c r="L6490" s="1">
        <v>-1</v>
      </c>
      <c r="M6490" s="1">
        <v>130</v>
      </c>
      <c r="N6490" s="6"/>
      <c r="O6490" s="6">
        <v>130</v>
      </c>
      <c r="P6490" s="6">
        <v>-677675.9</v>
      </c>
      <c r="R6490" s="31">
        <v>-130</v>
      </c>
      <c r="S6490" s="28">
        <v>44439</v>
      </c>
    </row>
    <row r="6491" spans="1:19" x14ac:dyDescent="0.2">
      <c r="A6491" s="29">
        <v>45703</v>
      </c>
      <c r="B6491" s="1" t="s">
        <v>200</v>
      </c>
      <c r="C6491" s="27">
        <v>44426</v>
      </c>
      <c r="D6491" s="1">
        <v>53069</v>
      </c>
      <c r="J6491" s="1" t="s">
        <v>0</v>
      </c>
      <c r="K6491" s="1" t="s">
        <v>49</v>
      </c>
      <c r="L6491" s="1">
        <v>-1</v>
      </c>
      <c r="M6491" s="1">
        <v>130</v>
      </c>
      <c r="N6491" s="6"/>
      <c r="O6491" s="6">
        <v>130</v>
      </c>
      <c r="P6491" s="6">
        <v>-677805.9</v>
      </c>
      <c r="R6491" s="31">
        <v>-130</v>
      </c>
      <c r="S6491" s="28">
        <v>44439</v>
      </c>
    </row>
    <row r="6492" spans="1:19" x14ac:dyDescent="0.2">
      <c r="A6492" s="29">
        <v>45703</v>
      </c>
      <c r="B6492" s="1" t="s">
        <v>200</v>
      </c>
      <c r="C6492" s="27">
        <v>44426</v>
      </c>
      <c r="D6492" s="1">
        <v>53069</v>
      </c>
      <c r="J6492" s="1" t="s">
        <v>0</v>
      </c>
      <c r="K6492" s="1" t="s">
        <v>49</v>
      </c>
      <c r="L6492" s="1">
        <v>-1</v>
      </c>
      <c r="M6492" s="1">
        <v>124</v>
      </c>
      <c r="N6492" s="6"/>
      <c r="O6492" s="6">
        <v>124</v>
      </c>
      <c r="P6492" s="6">
        <v>-676819.9</v>
      </c>
      <c r="R6492" s="31">
        <v>-124</v>
      </c>
      <c r="S6492" s="28">
        <v>44439</v>
      </c>
    </row>
    <row r="6493" spans="1:19" x14ac:dyDescent="0.2">
      <c r="A6493" s="29">
        <v>45703</v>
      </c>
      <c r="B6493" s="1" t="s">
        <v>200</v>
      </c>
      <c r="C6493" s="27">
        <v>44426</v>
      </c>
      <c r="D6493" s="1">
        <v>53069</v>
      </c>
      <c r="J6493" s="1" t="s">
        <v>0</v>
      </c>
      <c r="K6493" s="1" t="s">
        <v>49</v>
      </c>
      <c r="L6493" s="1">
        <v>-1</v>
      </c>
      <c r="M6493" s="1">
        <v>124</v>
      </c>
      <c r="N6493" s="6"/>
      <c r="O6493" s="6">
        <v>124</v>
      </c>
      <c r="P6493" s="6">
        <v>-677929.9</v>
      </c>
      <c r="R6493" s="31">
        <v>-124</v>
      </c>
      <c r="S6493" s="28">
        <v>44439</v>
      </c>
    </row>
    <row r="6494" spans="1:19" x14ac:dyDescent="0.2">
      <c r="A6494" s="29">
        <v>45703</v>
      </c>
      <c r="B6494" s="1" t="s">
        <v>200</v>
      </c>
      <c r="C6494" s="27">
        <v>44426</v>
      </c>
      <c r="D6494" s="1">
        <v>53069</v>
      </c>
      <c r="J6494" s="1" t="s">
        <v>0</v>
      </c>
      <c r="K6494" s="1" t="s">
        <v>49</v>
      </c>
      <c r="L6494" s="1">
        <v>-1</v>
      </c>
      <c r="M6494" s="1">
        <v>124</v>
      </c>
      <c r="N6494" s="6"/>
      <c r="O6494" s="6">
        <v>124</v>
      </c>
      <c r="P6494" s="6">
        <v>-679165.9</v>
      </c>
      <c r="R6494" s="31">
        <v>-124</v>
      </c>
      <c r="S6494" s="28">
        <v>44439</v>
      </c>
    </row>
    <row r="6495" spans="1:19" x14ac:dyDescent="0.2">
      <c r="A6495" s="29">
        <v>45703</v>
      </c>
      <c r="B6495" s="1" t="s">
        <v>200</v>
      </c>
      <c r="C6495" s="27">
        <v>44426</v>
      </c>
      <c r="D6495" s="1">
        <v>53069</v>
      </c>
      <c r="J6495" s="1" t="s">
        <v>0</v>
      </c>
      <c r="K6495" s="1" t="s">
        <v>49</v>
      </c>
      <c r="L6495" s="1">
        <v>-1</v>
      </c>
      <c r="M6495" s="1">
        <v>124</v>
      </c>
      <c r="N6495" s="6"/>
      <c r="O6495" s="6">
        <v>124</v>
      </c>
      <c r="P6495" s="6">
        <v>-679289.9</v>
      </c>
      <c r="R6495" s="31">
        <v>-124</v>
      </c>
      <c r="S6495" s="28">
        <v>44439</v>
      </c>
    </row>
    <row r="6496" spans="1:19" x14ac:dyDescent="0.2">
      <c r="A6496" s="29">
        <v>45703</v>
      </c>
      <c r="B6496" s="1" t="s">
        <v>200</v>
      </c>
      <c r="C6496" s="27">
        <v>44426</v>
      </c>
      <c r="D6496" s="1">
        <v>53069</v>
      </c>
      <c r="J6496" s="1" t="s">
        <v>0</v>
      </c>
      <c r="K6496" s="1" t="s">
        <v>49</v>
      </c>
      <c r="L6496" s="1">
        <v>-1.25</v>
      </c>
      <c r="M6496" s="1">
        <v>88</v>
      </c>
      <c r="N6496" s="6"/>
      <c r="O6496" s="6">
        <v>110</v>
      </c>
      <c r="P6496" s="6">
        <v>-677457.9</v>
      </c>
      <c r="R6496" s="31">
        <v>-110</v>
      </c>
      <c r="S6496" s="28">
        <v>44439</v>
      </c>
    </row>
    <row r="6497" spans="1:19" x14ac:dyDescent="0.2">
      <c r="A6497" s="29">
        <v>45703</v>
      </c>
      <c r="B6497" s="1" t="s">
        <v>200</v>
      </c>
      <c r="C6497" s="27">
        <v>44426</v>
      </c>
      <c r="D6497" s="1">
        <v>53069</v>
      </c>
      <c r="J6497" s="1" t="s">
        <v>0</v>
      </c>
      <c r="K6497" s="1" t="s">
        <v>49</v>
      </c>
      <c r="L6497" s="1">
        <v>-1</v>
      </c>
      <c r="M6497" s="1">
        <v>88</v>
      </c>
      <c r="N6497" s="6"/>
      <c r="O6497" s="6">
        <v>88</v>
      </c>
      <c r="P6497" s="6">
        <v>-676167.9</v>
      </c>
      <c r="R6497" s="31">
        <v>-88</v>
      </c>
      <c r="S6497" s="28">
        <v>44439</v>
      </c>
    </row>
    <row r="6498" spans="1:19" x14ac:dyDescent="0.2">
      <c r="A6498" s="29">
        <v>45703</v>
      </c>
      <c r="B6498" s="1" t="s">
        <v>200</v>
      </c>
      <c r="C6498" s="27">
        <v>44426</v>
      </c>
      <c r="D6498" s="1">
        <v>53069</v>
      </c>
      <c r="J6498" s="1" t="s">
        <v>0</v>
      </c>
      <c r="K6498" s="1" t="s">
        <v>49</v>
      </c>
      <c r="L6498" s="1">
        <v>-1</v>
      </c>
      <c r="M6498" s="1">
        <v>88</v>
      </c>
      <c r="N6498" s="6"/>
      <c r="O6498" s="6">
        <v>88</v>
      </c>
      <c r="P6498" s="6">
        <v>-676255.9</v>
      </c>
      <c r="R6498" s="31">
        <v>-88</v>
      </c>
      <c r="S6498" s="28">
        <v>44439</v>
      </c>
    </row>
    <row r="6499" spans="1:19" x14ac:dyDescent="0.2">
      <c r="A6499" s="29">
        <v>45703</v>
      </c>
      <c r="B6499" s="1" t="s">
        <v>200</v>
      </c>
      <c r="C6499" s="27">
        <v>44426</v>
      </c>
      <c r="D6499" s="1">
        <v>53069</v>
      </c>
      <c r="J6499" s="1" t="s">
        <v>0</v>
      </c>
      <c r="K6499" s="1" t="s">
        <v>49</v>
      </c>
      <c r="L6499" s="1">
        <v>-1</v>
      </c>
      <c r="M6499" s="1">
        <v>88</v>
      </c>
      <c r="N6499" s="6"/>
      <c r="O6499" s="6">
        <v>88</v>
      </c>
      <c r="P6499" s="6">
        <v>-676343.9</v>
      </c>
      <c r="R6499" s="31">
        <v>-88</v>
      </c>
      <c r="S6499" s="28">
        <v>44439</v>
      </c>
    </row>
    <row r="6500" spans="1:19" x14ac:dyDescent="0.2">
      <c r="A6500" s="29">
        <v>45703</v>
      </c>
      <c r="B6500" s="1" t="s">
        <v>200</v>
      </c>
      <c r="C6500" s="27">
        <v>44426</v>
      </c>
      <c r="D6500" s="1">
        <v>53069</v>
      </c>
      <c r="J6500" s="1" t="s">
        <v>0</v>
      </c>
      <c r="K6500" s="1" t="s">
        <v>49</v>
      </c>
      <c r="L6500" s="1">
        <v>-1</v>
      </c>
      <c r="M6500" s="1">
        <v>88</v>
      </c>
      <c r="N6500" s="6"/>
      <c r="O6500" s="6">
        <v>88</v>
      </c>
      <c r="P6500" s="6">
        <v>-677545.9</v>
      </c>
      <c r="R6500" s="31">
        <v>-88</v>
      </c>
      <c r="S6500" s="28">
        <v>44439</v>
      </c>
    </row>
    <row r="6501" spans="1:19" x14ac:dyDescent="0.2">
      <c r="A6501" s="29">
        <v>45703</v>
      </c>
      <c r="B6501" s="1" t="s">
        <v>200</v>
      </c>
      <c r="C6501" s="27">
        <v>44426</v>
      </c>
      <c r="D6501" s="1">
        <v>53069</v>
      </c>
      <c r="J6501" s="1" t="s">
        <v>0</v>
      </c>
      <c r="K6501" s="1" t="s">
        <v>49</v>
      </c>
      <c r="L6501" s="1">
        <v>-0.5</v>
      </c>
      <c r="M6501" s="1">
        <v>88</v>
      </c>
      <c r="N6501" s="6"/>
      <c r="O6501" s="6">
        <v>44</v>
      </c>
      <c r="P6501" s="6">
        <v>-676695.9</v>
      </c>
      <c r="R6501" s="31">
        <v>-44</v>
      </c>
      <c r="S6501" s="28">
        <v>44439</v>
      </c>
    </row>
    <row r="6502" spans="1:19" x14ac:dyDescent="0.2">
      <c r="A6502" s="29">
        <v>45715</v>
      </c>
      <c r="B6502" s="1" t="s">
        <v>200</v>
      </c>
      <c r="C6502" s="27">
        <v>44426</v>
      </c>
      <c r="D6502" s="1">
        <v>53074</v>
      </c>
      <c r="J6502" s="1" t="s">
        <v>0</v>
      </c>
      <c r="K6502" s="1" t="s">
        <v>49</v>
      </c>
      <c r="L6502" s="1">
        <v>-1</v>
      </c>
      <c r="M6502" s="1">
        <v>980</v>
      </c>
      <c r="N6502" s="6"/>
      <c r="O6502" s="6">
        <v>980</v>
      </c>
      <c r="P6502" s="6">
        <v>-679041.9</v>
      </c>
      <c r="R6502" s="31">
        <v>-980</v>
      </c>
      <c r="S6502" s="28">
        <v>44439</v>
      </c>
    </row>
    <row r="6503" spans="1:19" x14ac:dyDescent="0.2">
      <c r="A6503" s="29">
        <v>45715</v>
      </c>
      <c r="B6503" s="1" t="s">
        <v>200</v>
      </c>
      <c r="C6503" s="27">
        <v>44426</v>
      </c>
      <c r="D6503" s="1">
        <v>53074</v>
      </c>
      <c r="J6503" s="1" t="s">
        <v>0</v>
      </c>
      <c r="K6503" s="1" t="s">
        <v>49</v>
      </c>
      <c r="L6503" s="1">
        <v>-1</v>
      </c>
      <c r="M6503" s="1">
        <v>155</v>
      </c>
      <c r="N6503" s="6"/>
      <c r="O6503" s="6">
        <v>155</v>
      </c>
      <c r="P6503" s="6">
        <v>-679928.9</v>
      </c>
      <c r="R6503" s="31">
        <v>-155</v>
      </c>
      <c r="S6503" s="28">
        <v>44439</v>
      </c>
    </row>
    <row r="6504" spans="1:19" x14ac:dyDescent="0.2">
      <c r="A6504" s="29">
        <v>45715</v>
      </c>
      <c r="B6504" s="1" t="s">
        <v>200</v>
      </c>
      <c r="C6504" s="27">
        <v>44426</v>
      </c>
      <c r="D6504" s="1">
        <v>53074</v>
      </c>
      <c r="J6504" s="1" t="s">
        <v>0</v>
      </c>
      <c r="K6504" s="1" t="s">
        <v>49</v>
      </c>
      <c r="L6504" s="1">
        <v>-1</v>
      </c>
      <c r="M6504" s="1">
        <v>88</v>
      </c>
      <c r="N6504" s="6"/>
      <c r="O6504" s="6">
        <v>88</v>
      </c>
      <c r="P6504" s="6">
        <v>-679773.9</v>
      </c>
      <c r="R6504" s="31">
        <v>-88</v>
      </c>
      <c r="S6504" s="28">
        <v>44439</v>
      </c>
    </row>
    <row r="6505" spans="1:19" x14ac:dyDescent="0.2">
      <c r="A6505" s="29">
        <v>45715</v>
      </c>
      <c r="B6505" s="1" t="s">
        <v>200</v>
      </c>
      <c r="C6505" s="27">
        <v>44426</v>
      </c>
      <c r="D6505" s="1">
        <v>53074</v>
      </c>
      <c r="J6505" s="1" t="s">
        <v>0</v>
      </c>
      <c r="K6505" s="1" t="s">
        <v>49</v>
      </c>
      <c r="L6505" s="1">
        <v>-0.5</v>
      </c>
      <c r="M6505" s="1">
        <v>110</v>
      </c>
      <c r="N6505" s="6"/>
      <c r="O6505" s="6">
        <v>55</v>
      </c>
      <c r="P6505" s="6">
        <v>-679983.9</v>
      </c>
      <c r="R6505" s="31">
        <v>-55</v>
      </c>
      <c r="S6505" s="28">
        <v>44439</v>
      </c>
    </row>
    <row r="6506" spans="1:19" x14ac:dyDescent="0.2">
      <c r="A6506" s="29">
        <v>45700</v>
      </c>
      <c r="B6506" s="1" t="s">
        <v>200</v>
      </c>
      <c r="C6506" s="27">
        <v>44427</v>
      </c>
      <c r="D6506" s="1">
        <v>53066</v>
      </c>
      <c r="J6506" s="1" t="s">
        <v>0</v>
      </c>
      <c r="K6506" s="1" t="s">
        <v>49</v>
      </c>
      <c r="L6506" s="1">
        <v>-7</v>
      </c>
      <c r="M6506" s="1">
        <v>88</v>
      </c>
      <c r="N6506" s="6"/>
      <c r="O6506" s="6">
        <v>616</v>
      </c>
      <c r="P6506" s="6">
        <v>-680833.9</v>
      </c>
      <c r="R6506" s="31">
        <v>-616</v>
      </c>
      <c r="S6506" s="28">
        <v>44439</v>
      </c>
    </row>
    <row r="6507" spans="1:19" x14ac:dyDescent="0.2">
      <c r="A6507" s="29">
        <v>45700</v>
      </c>
      <c r="B6507" s="1" t="s">
        <v>200</v>
      </c>
      <c r="C6507" s="27">
        <v>44427</v>
      </c>
      <c r="D6507" s="1">
        <v>53066</v>
      </c>
      <c r="J6507" s="1" t="s">
        <v>0</v>
      </c>
      <c r="K6507" s="1" t="s">
        <v>49</v>
      </c>
      <c r="L6507" s="1">
        <v>-7</v>
      </c>
      <c r="M6507" s="1">
        <v>88</v>
      </c>
      <c r="N6507" s="6"/>
      <c r="O6507" s="6">
        <v>616</v>
      </c>
      <c r="P6507" s="6">
        <v>-681573.9</v>
      </c>
      <c r="R6507" s="31">
        <v>-616</v>
      </c>
      <c r="S6507" s="28">
        <v>44439</v>
      </c>
    </row>
    <row r="6508" spans="1:19" x14ac:dyDescent="0.2">
      <c r="A6508" s="29">
        <v>45700</v>
      </c>
      <c r="B6508" s="1" t="s">
        <v>200</v>
      </c>
      <c r="C6508" s="27">
        <v>44427</v>
      </c>
      <c r="D6508" s="1">
        <v>53066</v>
      </c>
      <c r="J6508" s="1" t="s">
        <v>0</v>
      </c>
      <c r="K6508" s="1" t="s">
        <v>49</v>
      </c>
      <c r="L6508" s="1">
        <v>-1</v>
      </c>
      <c r="M6508" s="1">
        <v>124</v>
      </c>
      <c r="N6508" s="6"/>
      <c r="O6508" s="6">
        <v>124</v>
      </c>
      <c r="P6508" s="6">
        <v>-680217.9</v>
      </c>
      <c r="R6508" s="31">
        <v>-124</v>
      </c>
      <c r="S6508" s="28">
        <v>44439</v>
      </c>
    </row>
    <row r="6509" spans="1:19" x14ac:dyDescent="0.2">
      <c r="A6509" s="29">
        <v>45700</v>
      </c>
      <c r="B6509" s="1" t="s">
        <v>200</v>
      </c>
      <c r="C6509" s="27">
        <v>44427</v>
      </c>
      <c r="D6509" s="1">
        <v>53066</v>
      </c>
      <c r="J6509" s="1" t="s">
        <v>0</v>
      </c>
      <c r="K6509" s="1" t="s">
        <v>49</v>
      </c>
      <c r="L6509" s="1">
        <v>-1</v>
      </c>
      <c r="M6509" s="1">
        <v>124</v>
      </c>
      <c r="N6509" s="6"/>
      <c r="O6509" s="6">
        <v>124</v>
      </c>
      <c r="P6509" s="6">
        <v>-680957.9</v>
      </c>
      <c r="R6509" s="31">
        <v>-124</v>
      </c>
      <c r="S6509" s="28">
        <v>44439</v>
      </c>
    </row>
    <row r="6510" spans="1:19" x14ac:dyDescent="0.2">
      <c r="A6510" s="29">
        <v>45700</v>
      </c>
      <c r="B6510" s="1" t="s">
        <v>200</v>
      </c>
      <c r="C6510" s="27">
        <v>44427</v>
      </c>
      <c r="D6510" s="1">
        <v>53066</v>
      </c>
      <c r="J6510" s="1" t="s">
        <v>0</v>
      </c>
      <c r="K6510" s="1" t="s">
        <v>49</v>
      </c>
      <c r="L6510" s="1">
        <v>-0.75</v>
      </c>
      <c r="M6510" s="1">
        <v>88</v>
      </c>
      <c r="N6510" s="6"/>
      <c r="O6510" s="6">
        <v>66</v>
      </c>
      <c r="P6510" s="6">
        <v>-680049.9</v>
      </c>
      <c r="R6510" s="31">
        <v>-66</v>
      </c>
      <c r="S6510" s="28">
        <v>44439</v>
      </c>
    </row>
    <row r="6511" spans="1:19" x14ac:dyDescent="0.2">
      <c r="A6511" s="29">
        <v>45700</v>
      </c>
      <c r="B6511" s="1" t="s">
        <v>200</v>
      </c>
      <c r="C6511" s="27">
        <v>44427</v>
      </c>
      <c r="D6511" s="1">
        <v>53066</v>
      </c>
      <c r="J6511" s="1" t="s">
        <v>0</v>
      </c>
      <c r="K6511" s="1" t="s">
        <v>49</v>
      </c>
      <c r="L6511" s="1">
        <v>-0.5</v>
      </c>
      <c r="M6511" s="1">
        <v>88</v>
      </c>
      <c r="N6511" s="6"/>
      <c r="O6511" s="6">
        <v>44</v>
      </c>
      <c r="P6511" s="6">
        <v>-680093.9</v>
      </c>
      <c r="R6511" s="31">
        <v>-44</v>
      </c>
      <c r="S6511" s="28">
        <v>44439</v>
      </c>
    </row>
    <row r="6512" spans="1:19" x14ac:dyDescent="0.2">
      <c r="A6512" s="29">
        <v>45763</v>
      </c>
      <c r="B6512" s="1" t="s">
        <v>200</v>
      </c>
      <c r="C6512" s="27">
        <v>44427</v>
      </c>
      <c r="D6512" s="1">
        <v>53082</v>
      </c>
      <c r="J6512" s="1" t="s">
        <v>0</v>
      </c>
      <c r="K6512" s="1" t="s">
        <v>49</v>
      </c>
      <c r="L6512" s="1">
        <v>-8</v>
      </c>
      <c r="M6512" s="1">
        <v>88</v>
      </c>
      <c r="N6512" s="6"/>
      <c r="O6512" s="6">
        <v>704</v>
      </c>
      <c r="P6512" s="6">
        <v>-682277.9</v>
      </c>
      <c r="R6512" s="31">
        <v>-704</v>
      </c>
      <c r="S6512" s="28">
        <v>44439</v>
      </c>
    </row>
    <row r="6513" spans="1:19" x14ac:dyDescent="0.2">
      <c r="A6513" s="29">
        <v>45765</v>
      </c>
      <c r="B6513" s="1" t="s">
        <v>200</v>
      </c>
      <c r="C6513" s="27">
        <v>44427</v>
      </c>
      <c r="D6513" s="1">
        <v>53083</v>
      </c>
      <c r="J6513" s="1" t="s">
        <v>0</v>
      </c>
      <c r="K6513" s="1" t="s">
        <v>49</v>
      </c>
      <c r="L6513" s="1">
        <v>-1</v>
      </c>
      <c r="M6513" s="1">
        <v>124</v>
      </c>
      <c r="N6513" s="6"/>
      <c r="O6513" s="6">
        <v>124</v>
      </c>
      <c r="P6513" s="6">
        <v>-682401.9</v>
      </c>
      <c r="R6513" s="31">
        <v>-124</v>
      </c>
      <c r="S6513" s="28">
        <v>44439</v>
      </c>
    </row>
    <row r="6514" spans="1:19" x14ac:dyDescent="0.2">
      <c r="A6514" s="29">
        <v>45765</v>
      </c>
      <c r="B6514" s="1" t="s">
        <v>200</v>
      </c>
      <c r="C6514" s="27">
        <v>44427</v>
      </c>
      <c r="D6514" s="1">
        <v>53083</v>
      </c>
      <c r="J6514" s="1" t="s">
        <v>0</v>
      </c>
      <c r="K6514" s="1" t="s">
        <v>49</v>
      </c>
      <c r="L6514" s="1">
        <v>-1</v>
      </c>
      <c r="M6514" s="1">
        <v>-124</v>
      </c>
      <c r="N6514" s="6">
        <v>124</v>
      </c>
      <c r="O6514" s="6"/>
      <c r="P6514" s="6">
        <v>-682277.9</v>
      </c>
      <c r="R6514" s="31">
        <v>124</v>
      </c>
      <c r="S6514" s="28">
        <v>44439</v>
      </c>
    </row>
    <row r="6515" spans="1:19" x14ac:dyDescent="0.2">
      <c r="A6515" s="29">
        <v>45041</v>
      </c>
      <c r="B6515" s="1" t="s">
        <v>200</v>
      </c>
      <c r="C6515" s="27">
        <v>44431</v>
      </c>
      <c r="D6515" s="1">
        <v>52916</v>
      </c>
      <c r="J6515" s="1" t="s">
        <v>0</v>
      </c>
      <c r="K6515" s="1" t="s">
        <v>49</v>
      </c>
      <c r="L6515" s="1">
        <v>-1</v>
      </c>
      <c r="M6515" s="1">
        <v>155</v>
      </c>
      <c r="N6515" s="6"/>
      <c r="O6515" s="6">
        <v>155</v>
      </c>
      <c r="P6515" s="6">
        <v>-682432.9</v>
      </c>
      <c r="R6515" s="31">
        <v>-155</v>
      </c>
      <c r="S6515" s="28">
        <v>44439</v>
      </c>
    </row>
    <row r="6516" spans="1:19" x14ac:dyDescent="0.2">
      <c r="A6516" s="29">
        <v>45041</v>
      </c>
      <c r="B6516" s="1" t="s">
        <v>200</v>
      </c>
      <c r="C6516" s="27">
        <v>44431</v>
      </c>
      <c r="D6516" s="1">
        <v>52916</v>
      </c>
      <c r="J6516" s="1" t="s">
        <v>0</v>
      </c>
      <c r="K6516" s="1" t="s">
        <v>49</v>
      </c>
      <c r="L6516" s="1">
        <v>-0.5</v>
      </c>
      <c r="M6516" s="1">
        <v>110</v>
      </c>
      <c r="N6516" s="6"/>
      <c r="O6516" s="6">
        <v>55</v>
      </c>
      <c r="P6516" s="6">
        <v>-686171.65</v>
      </c>
      <c r="R6516" s="31">
        <v>-55</v>
      </c>
      <c r="S6516" s="28">
        <v>44439</v>
      </c>
    </row>
    <row r="6517" spans="1:19" x14ac:dyDescent="0.2">
      <c r="A6517" s="29">
        <v>45580</v>
      </c>
      <c r="B6517" s="1" t="s">
        <v>200</v>
      </c>
      <c r="C6517" s="27">
        <v>44431</v>
      </c>
      <c r="D6517" s="1">
        <v>53050</v>
      </c>
      <c r="J6517" s="1" t="s">
        <v>0</v>
      </c>
      <c r="K6517" s="1" t="s">
        <v>49</v>
      </c>
      <c r="L6517" s="1">
        <v>-1</v>
      </c>
      <c r="M6517" s="1">
        <v>198</v>
      </c>
      <c r="N6517" s="6"/>
      <c r="O6517" s="6">
        <v>198</v>
      </c>
      <c r="P6517" s="6">
        <v>-682820.9</v>
      </c>
      <c r="R6517" s="31">
        <v>-198</v>
      </c>
      <c r="S6517" s="28">
        <v>44439</v>
      </c>
    </row>
    <row r="6518" spans="1:19" x14ac:dyDescent="0.2">
      <c r="A6518" s="29">
        <v>45580</v>
      </c>
      <c r="B6518" s="1" t="s">
        <v>200</v>
      </c>
      <c r="C6518" s="27">
        <v>44431</v>
      </c>
      <c r="D6518" s="1">
        <v>53050</v>
      </c>
      <c r="J6518" s="1" t="s">
        <v>0</v>
      </c>
      <c r="K6518" s="1" t="s">
        <v>49</v>
      </c>
      <c r="L6518" s="1">
        <v>-1</v>
      </c>
      <c r="M6518" s="1">
        <v>124</v>
      </c>
      <c r="N6518" s="6"/>
      <c r="O6518" s="6">
        <v>124</v>
      </c>
      <c r="P6518" s="6">
        <v>-682556.9</v>
      </c>
      <c r="R6518" s="31">
        <v>-124</v>
      </c>
      <c r="S6518" s="28">
        <v>44439</v>
      </c>
    </row>
    <row r="6519" spans="1:19" x14ac:dyDescent="0.2">
      <c r="A6519" s="29">
        <v>45580</v>
      </c>
      <c r="B6519" s="1" t="s">
        <v>200</v>
      </c>
      <c r="C6519" s="27">
        <v>44431</v>
      </c>
      <c r="D6519" s="1">
        <v>53050</v>
      </c>
      <c r="J6519" s="1" t="s">
        <v>0</v>
      </c>
      <c r="K6519" s="1" t="s">
        <v>49</v>
      </c>
      <c r="L6519" s="1">
        <v>-1</v>
      </c>
      <c r="M6519" s="1">
        <v>124</v>
      </c>
      <c r="N6519" s="6"/>
      <c r="O6519" s="6">
        <v>124</v>
      </c>
      <c r="P6519" s="6">
        <v>-684331.4</v>
      </c>
      <c r="R6519" s="31">
        <v>-124</v>
      </c>
      <c r="S6519" s="28">
        <v>44439</v>
      </c>
    </row>
    <row r="6520" spans="1:19" x14ac:dyDescent="0.2">
      <c r="A6520" s="29">
        <v>45580</v>
      </c>
      <c r="B6520" s="1" t="s">
        <v>200</v>
      </c>
      <c r="C6520" s="27">
        <v>44431</v>
      </c>
      <c r="D6520" s="1">
        <v>53050</v>
      </c>
      <c r="J6520" s="1" t="s">
        <v>0</v>
      </c>
      <c r="K6520" s="1" t="s">
        <v>49</v>
      </c>
      <c r="L6520" s="1">
        <v>-1</v>
      </c>
      <c r="M6520" s="1">
        <v>88</v>
      </c>
      <c r="N6520" s="6"/>
      <c r="O6520" s="6">
        <v>88</v>
      </c>
      <c r="P6520" s="6">
        <v>-684419.4</v>
      </c>
      <c r="R6520" s="31">
        <v>-88</v>
      </c>
      <c r="S6520" s="28">
        <v>44439</v>
      </c>
    </row>
    <row r="6521" spans="1:19" x14ac:dyDescent="0.2">
      <c r="A6521" s="29">
        <v>45580</v>
      </c>
      <c r="B6521" s="1" t="s">
        <v>200</v>
      </c>
      <c r="C6521" s="27">
        <v>44431</v>
      </c>
      <c r="D6521" s="1">
        <v>53050</v>
      </c>
      <c r="J6521" s="1" t="s">
        <v>0</v>
      </c>
      <c r="K6521" s="1" t="s">
        <v>49</v>
      </c>
      <c r="L6521" s="1">
        <v>-0.75</v>
      </c>
      <c r="M6521" s="1">
        <v>88</v>
      </c>
      <c r="N6521" s="6"/>
      <c r="O6521" s="6">
        <v>66</v>
      </c>
      <c r="P6521" s="6">
        <v>-682622.9</v>
      </c>
      <c r="R6521" s="31">
        <v>-66</v>
      </c>
      <c r="S6521" s="28">
        <v>44439</v>
      </c>
    </row>
    <row r="6522" spans="1:19" x14ac:dyDescent="0.2">
      <c r="A6522" s="29">
        <v>45694</v>
      </c>
      <c r="B6522" s="1" t="s">
        <v>200</v>
      </c>
      <c r="C6522" s="27">
        <v>44431</v>
      </c>
      <c r="D6522" s="1">
        <v>53063</v>
      </c>
      <c r="J6522" s="1" t="s">
        <v>0</v>
      </c>
      <c r="K6522" s="1" t="s">
        <v>49</v>
      </c>
      <c r="L6522" s="1">
        <v>-2.75</v>
      </c>
      <c r="M6522" s="1">
        <v>88</v>
      </c>
      <c r="N6522" s="6"/>
      <c r="O6522" s="6">
        <v>242</v>
      </c>
      <c r="P6522" s="6">
        <v>-684207.4</v>
      </c>
      <c r="R6522" s="31">
        <v>-242</v>
      </c>
      <c r="S6522" s="28">
        <v>44439</v>
      </c>
    </row>
    <row r="6523" spans="1:19" x14ac:dyDescent="0.2">
      <c r="A6523" s="29">
        <v>45694</v>
      </c>
      <c r="B6523" s="1" t="s">
        <v>200</v>
      </c>
      <c r="C6523" s="27">
        <v>44431</v>
      </c>
      <c r="D6523" s="1">
        <v>53063</v>
      </c>
      <c r="J6523" s="1" t="s">
        <v>0</v>
      </c>
      <c r="K6523" s="1" t="s">
        <v>49</v>
      </c>
      <c r="L6523" s="1">
        <v>-1</v>
      </c>
      <c r="M6523" s="1">
        <v>124</v>
      </c>
      <c r="N6523" s="6"/>
      <c r="O6523" s="6">
        <v>124</v>
      </c>
      <c r="P6523" s="6">
        <v>-683965.4</v>
      </c>
      <c r="R6523" s="31">
        <v>-124</v>
      </c>
      <c r="S6523" s="28">
        <v>44439</v>
      </c>
    </row>
    <row r="6524" spans="1:19" x14ac:dyDescent="0.2">
      <c r="A6524" s="29">
        <v>45694</v>
      </c>
      <c r="B6524" s="1" t="s">
        <v>200</v>
      </c>
      <c r="C6524" s="27">
        <v>44431</v>
      </c>
      <c r="D6524" s="1">
        <v>53063</v>
      </c>
      <c r="J6524" s="1" t="s">
        <v>0</v>
      </c>
      <c r="K6524" s="1" t="s">
        <v>49</v>
      </c>
      <c r="L6524" s="1">
        <v>-0.75</v>
      </c>
      <c r="M6524" s="1">
        <v>88</v>
      </c>
      <c r="N6524" s="6"/>
      <c r="O6524" s="6">
        <v>66</v>
      </c>
      <c r="P6524" s="6">
        <v>-682886.9</v>
      </c>
      <c r="R6524" s="31">
        <v>-66</v>
      </c>
      <c r="S6524" s="28">
        <v>44439</v>
      </c>
    </row>
    <row r="6525" spans="1:19" x14ac:dyDescent="0.2">
      <c r="A6525" s="29">
        <v>45701</v>
      </c>
      <c r="B6525" s="1" t="s">
        <v>200</v>
      </c>
      <c r="C6525" s="27">
        <v>44431</v>
      </c>
      <c r="D6525" s="1">
        <v>53067</v>
      </c>
      <c r="J6525" s="1" t="s">
        <v>0</v>
      </c>
      <c r="K6525" s="1" t="s">
        <v>49</v>
      </c>
      <c r="L6525" s="1">
        <v>-5.25</v>
      </c>
      <c r="M6525" s="1">
        <v>88</v>
      </c>
      <c r="N6525" s="6"/>
      <c r="O6525" s="6">
        <v>462</v>
      </c>
      <c r="P6525" s="6">
        <v>-683480.9</v>
      </c>
      <c r="R6525" s="31">
        <v>-462</v>
      </c>
      <c r="S6525" s="28">
        <v>44439</v>
      </c>
    </row>
    <row r="6526" spans="1:19" x14ac:dyDescent="0.2">
      <c r="A6526" s="29">
        <v>45701</v>
      </c>
      <c r="B6526" s="1" t="s">
        <v>200</v>
      </c>
      <c r="C6526" s="27">
        <v>44431</v>
      </c>
      <c r="D6526" s="1">
        <v>53067</v>
      </c>
      <c r="J6526" s="1" t="s">
        <v>0</v>
      </c>
      <c r="K6526" s="1" t="s">
        <v>49</v>
      </c>
      <c r="L6526" s="1">
        <v>-1.5</v>
      </c>
      <c r="M6526" s="1">
        <v>88</v>
      </c>
      <c r="N6526" s="6"/>
      <c r="O6526" s="6">
        <v>132</v>
      </c>
      <c r="P6526" s="6">
        <v>-683018.9</v>
      </c>
      <c r="R6526" s="31">
        <v>-132</v>
      </c>
      <c r="S6526" s="28">
        <v>44439</v>
      </c>
    </row>
    <row r="6527" spans="1:19" x14ac:dyDescent="0.2">
      <c r="A6527" s="29">
        <v>45701</v>
      </c>
      <c r="B6527" s="1" t="s">
        <v>200</v>
      </c>
      <c r="C6527" s="27">
        <v>44431</v>
      </c>
      <c r="D6527" s="1">
        <v>53067</v>
      </c>
      <c r="J6527" s="1" t="s">
        <v>0</v>
      </c>
      <c r="K6527" s="1" t="s">
        <v>49</v>
      </c>
      <c r="L6527" s="1">
        <v>-1.5</v>
      </c>
      <c r="M6527" s="1">
        <v>88</v>
      </c>
      <c r="N6527" s="6"/>
      <c r="O6527" s="6">
        <v>132</v>
      </c>
      <c r="P6527" s="6">
        <v>-686449.65</v>
      </c>
      <c r="R6527" s="31">
        <v>-132</v>
      </c>
      <c r="S6527" s="28">
        <v>44439</v>
      </c>
    </row>
    <row r="6528" spans="1:19" x14ac:dyDescent="0.2">
      <c r="A6528" s="29">
        <v>45701</v>
      </c>
      <c r="B6528" s="1" t="s">
        <v>200</v>
      </c>
      <c r="C6528" s="27">
        <v>44431</v>
      </c>
      <c r="D6528" s="1">
        <v>53067</v>
      </c>
      <c r="J6528" s="1" t="s">
        <v>0</v>
      </c>
      <c r="K6528" s="1" t="s">
        <v>49</v>
      </c>
      <c r="L6528" s="1">
        <v>-1</v>
      </c>
      <c r="M6528" s="1">
        <v>124</v>
      </c>
      <c r="N6528" s="6"/>
      <c r="O6528" s="6">
        <v>124</v>
      </c>
      <c r="P6528" s="6">
        <v>-683736.9</v>
      </c>
      <c r="R6528" s="31">
        <v>-124</v>
      </c>
      <c r="S6528" s="28">
        <v>44439</v>
      </c>
    </row>
    <row r="6529" spans="1:19" x14ac:dyDescent="0.2">
      <c r="A6529" s="29">
        <v>45701</v>
      </c>
      <c r="B6529" s="1" t="s">
        <v>200</v>
      </c>
      <c r="C6529" s="27">
        <v>44431</v>
      </c>
      <c r="D6529" s="1">
        <v>53067</v>
      </c>
      <c r="J6529" s="1" t="s">
        <v>0</v>
      </c>
      <c r="K6529" s="1" t="s">
        <v>49</v>
      </c>
      <c r="L6529" s="1">
        <v>-1</v>
      </c>
      <c r="M6529" s="1">
        <v>124</v>
      </c>
      <c r="N6529" s="6"/>
      <c r="O6529" s="6">
        <v>124</v>
      </c>
      <c r="P6529" s="6">
        <v>-686317.65</v>
      </c>
      <c r="R6529" s="31">
        <v>-124</v>
      </c>
      <c r="S6529" s="28">
        <v>44439</v>
      </c>
    </row>
    <row r="6530" spans="1:19" x14ac:dyDescent="0.2">
      <c r="A6530" s="29">
        <v>45701</v>
      </c>
      <c r="B6530" s="1" t="s">
        <v>200</v>
      </c>
      <c r="C6530" s="27">
        <v>44431</v>
      </c>
      <c r="D6530" s="1">
        <v>53067</v>
      </c>
      <c r="J6530" s="1" t="s">
        <v>0</v>
      </c>
      <c r="K6530" s="1" t="s">
        <v>49</v>
      </c>
      <c r="L6530" s="1">
        <v>-1</v>
      </c>
      <c r="M6530" s="1">
        <v>124</v>
      </c>
      <c r="N6530" s="6"/>
      <c r="O6530" s="6">
        <v>124</v>
      </c>
      <c r="P6530" s="6">
        <v>-686573.65</v>
      </c>
      <c r="R6530" s="31">
        <v>-124</v>
      </c>
      <c r="S6530" s="28">
        <v>44439</v>
      </c>
    </row>
    <row r="6531" spans="1:19" x14ac:dyDescent="0.2">
      <c r="A6531" s="29">
        <v>45701</v>
      </c>
      <c r="B6531" s="1" t="s">
        <v>200</v>
      </c>
      <c r="C6531" s="27">
        <v>44431</v>
      </c>
      <c r="D6531" s="1">
        <v>53067</v>
      </c>
      <c r="J6531" s="1" t="s">
        <v>0</v>
      </c>
      <c r="K6531" s="1" t="s">
        <v>49</v>
      </c>
      <c r="L6531" s="1">
        <v>-1.25</v>
      </c>
      <c r="M6531" s="1">
        <v>88</v>
      </c>
      <c r="N6531" s="6"/>
      <c r="O6531" s="6">
        <v>110</v>
      </c>
      <c r="P6531" s="6">
        <v>-686683.65</v>
      </c>
      <c r="R6531" s="31">
        <v>-110</v>
      </c>
      <c r="S6531" s="28">
        <v>44439</v>
      </c>
    </row>
    <row r="6532" spans="1:19" x14ac:dyDescent="0.2">
      <c r="A6532" s="29">
        <v>45701</v>
      </c>
      <c r="B6532" s="1" t="s">
        <v>200</v>
      </c>
      <c r="C6532" s="27">
        <v>44431</v>
      </c>
      <c r="D6532" s="1">
        <v>53067</v>
      </c>
      <c r="J6532" s="1" t="s">
        <v>0</v>
      </c>
      <c r="K6532" s="1" t="s">
        <v>49</v>
      </c>
      <c r="L6532" s="1">
        <v>-1</v>
      </c>
      <c r="M6532" s="1">
        <v>80</v>
      </c>
      <c r="N6532" s="6"/>
      <c r="O6532" s="6">
        <v>80</v>
      </c>
      <c r="P6532" s="6">
        <v>-686763.65</v>
      </c>
      <c r="R6532" s="31">
        <v>-80</v>
      </c>
      <c r="S6532" s="28">
        <v>44439</v>
      </c>
    </row>
    <row r="6533" spans="1:19" x14ac:dyDescent="0.2">
      <c r="A6533" s="29">
        <v>45701</v>
      </c>
      <c r="B6533" s="1" t="s">
        <v>200</v>
      </c>
      <c r="C6533" s="27">
        <v>44431</v>
      </c>
      <c r="D6533" s="1">
        <v>53067</v>
      </c>
      <c r="J6533" s="1" t="s">
        <v>0</v>
      </c>
      <c r="K6533" s="1" t="s">
        <v>49</v>
      </c>
      <c r="L6533" s="1">
        <v>-0.75</v>
      </c>
      <c r="M6533" s="1">
        <v>88</v>
      </c>
      <c r="N6533" s="6"/>
      <c r="O6533" s="6">
        <v>66</v>
      </c>
      <c r="P6533" s="6">
        <v>-683546.9</v>
      </c>
      <c r="R6533" s="31">
        <v>-66</v>
      </c>
      <c r="S6533" s="28">
        <v>44439</v>
      </c>
    </row>
    <row r="6534" spans="1:19" x14ac:dyDescent="0.2">
      <c r="A6534" s="29">
        <v>45701</v>
      </c>
      <c r="B6534" s="1" t="s">
        <v>200</v>
      </c>
      <c r="C6534" s="27">
        <v>44431</v>
      </c>
      <c r="D6534" s="1">
        <v>53067</v>
      </c>
      <c r="J6534" s="1" t="s">
        <v>0</v>
      </c>
      <c r="K6534" s="1" t="s">
        <v>49</v>
      </c>
      <c r="L6534" s="1">
        <v>-0.5</v>
      </c>
      <c r="M6534" s="1">
        <v>88</v>
      </c>
      <c r="N6534" s="6"/>
      <c r="O6534" s="6">
        <v>44</v>
      </c>
      <c r="P6534" s="6">
        <v>-683612.9</v>
      </c>
      <c r="R6534" s="31">
        <v>-44</v>
      </c>
      <c r="S6534" s="28">
        <v>44439</v>
      </c>
    </row>
    <row r="6535" spans="1:19" x14ac:dyDescent="0.2">
      <c r="A6535" s="29">
        <v>45701</v>
      </c>
      <c r="B6535" s="1" t="s">
        <v>200</v>
      </c>
      <c r="C6535" s="27">
        <v>44431</v>
      </c>
      <c r="D6535" s="1">
        <v>53067</v>
      </c>
      <c r="J6535" s="1" t="s">
        <v>0</v>
      </c>
      <c r="K6535" s="1" t="s">
        <v>49</v>
      </c>
      <c r="L6535" s="1">
        <v>-0.25</v>
      </c>
      <c r="M6535" s="1">
        <v>88</v>
      </c>
      <c r="N6535" s="6"/>
      <c r="O6535" s="6">
        <v>22</v>
      </c>
      <c r="P6535" s="6">
        <v>-683568.9</v>
      </c>
      <c r="R6535" s="31">
        <v>-22</v>
      </c>
      <c r="S6535" s="28">
        <v>44439</v>
      </c>
    </row>
    <row r="6536" spans="1:19" x14ac:dyDescent="0.2">
      <c r="A6536" s="29">
        <v>45701</v>
      </c>
      <c r="B6536" s="1" t="s">
        <v>200</v>
      </c>
      <c r="C6536" s="27">
        <v>44431</v>
      </c>
      <c r="D6536" s="1">
        <v>53067</v>
      </c>
      <c r="J6536" s="1" t="s">
        <v>0</v>
      </c>
      <c r="K6536" s="1" t="s">
        <v>49</v>
      </c>
      <c r="L6536" s="1">
        <v>-0.25</v>
      </c>
      <c r="M6536" s="1">
        <v>88</v>
      </c>
      <c r="N6536" s="6"/>
      <c r="O6536" s="6">
        <v>22</v>
      </c>
      <c r="P6536" s="6">
        <v>-686193.65</v>
      </c>
      <c r="R6536" s="31">
        <v>-22</v>
      </c>
      <c r="S6536" s="28">
        <v>44439</v>
      </c>
    </row>
    <row r="6537" spans="1:19" x14ac:dyDescent="0.2">
      <c r="A6537" s="29">
        <v>45701</v>
      </c>
      <c r="B6537" s="1" t="s">
        <v>200</v>
      </c>
      <c r="C6537" s="27">
        <v>44431</v>
      </c>
      <c r="D6537" s="1">
        <v>53067</v>
      </c>
      <c r="J6537" s="1" t="s">
        <v>0</v>
      </c>
      <c r="K6537" s="1" t="s">
        <v>49</v>
      </c>
      <c r="L6537" s="1">
        <v>-1</v>
      </c>
      <c r="M6537" s="1">
        <v>16</v>
      </c>
      <c r="N6537" s="6"/>
      <c r="O6537" s="6">
        <v>16</v>
      </c>
      <c r="P6537" s="6">
        <v>-686779.65</v>
      </c>
      <c r="R6537" s="31">
        <v>-16</v>
      </c>
      <c r="S6537" s="28">
        <v>44439</v>
      </c>
    </row>
    <row r="6538" spans="1:19" x14ac:dyDescent="0.2">
      <c r="A6538" s="29">
        <v>45705</v>
      </c>
      <c r="B6538" s="1" t="s">
        <v>200</v>
      </c>
      <c r="C6538" s="27">
        <v>44431</v>
      </c>
      <c r="D6538" s="1">
        <v>53071</v>
      </c>
      <c r="J6538" s="1" t="s">
        <v>0</v>
      </c>
      <c r="K6538" s="1" t="s">
        <v>49</v>
      </c>
      <c r="L6538" s="1">
        <v>-2.25</v>
      </c>
      <c r="M6538" s="1">
        <v>99</v>
      </c>
      <c r="N6538" s="6"/>
      <c r="O6538" s="6">
        <v>222.75</v>
      </c>
      <c r="P6538" s="6">
        <v>-684781.65</v>
      </c>
      <c r="R6538" s="31">
        <v>-222.75</v>
      </c>
      <c r="S6538" s="28">
        <v>44439</v>
      </c>
    </row>
    <row r="6539" spans="1:19" x14ac:dyDescent="0.2">
      <c r="A6539" s="29">
        <v>45705</v>
      </c>
      <c r="B6539" s="1" t="s">
        <v>200</v>
      </c>
      <c r="C6539" s="27">
        <v>44431</v>
      </c>
      <c r="D6539" s="1">
        <v>53071</v>
      </c>
      <c r="J6539" s="1" t="s">
        <v>0</v>
      </c>
      <c r="K6539" s="1" t="s">
        <v>49</v>
      </c>
      <c r="L6539" s="1">
        <v>-1</v>
      </c>
      <c r="M6539" s="1">
        <v>139.5</v>
      </c>
      <c r="N6539" s="6"/>
      <c r="O6539" s="6">
        <v>139.5</v>
      </c>
      <c r="P6539" s="6">
        <v>-684558.9</v>
      </c>
      <c r="R6539" s="31">
        <v>-139.5</v>
      </c>
      <c r="S6539" s="28">
        <v>44439</v>
      </c>
    </row>
    <row r="6540" spans="1:19" x14ac:dyDescent="0.2">
      <c r="A6540" s="29">
        <v>45705</v>
      </c>
      <c r="B6540" s="1" t="s">
        <v>200</v>
      </c>
      <c r="C6540" s="27">
        <v>44431</v>
      </c>
      <c r="D6540" s="1">
        <v>53071</v>
      </c>
      <c r="J6540" s="1" t="s">
        <v>0</v>
      </c>
      <c r="K6540" s="1" t="s">
        <v>49</v>
      </c>
      <c r="L6540" s="1">
        <v>-0.5</v>
      </c>
      <c r="M6540" s="1">
        <v>99</v>
      </c>
      <c r="N6540" s="6"/>
      <c r="O6540" s="6">
        <v>49.5</v>
      </c>
      <c r="P6540" s="6">
        <v>-683786.4</v>
      </c>
      <c r="R6540" s="31">
        <v>-49.5</v>
      </c>
      <c r="S6540" s="28">
        <v>44439</v>
      </c>
    </row>
    <row r="6541" spans="1:19" x14ac:dyDescent="0.2">
      <c r="A6541" s="29">
        <v>45713</v>
      </c>
      <c r="B6541" s="1" t="s">
        <v>200</v>
      </c>
      <c r="C6541" s="27">
        <v>44431</v>
      </c>
      <c r="D6541" s="1">
        <v>53072</v>
      </c>
      <c r="J6541" s="1" t="s">
        <v>0</v>
      </c>
      <c r="K6541" s="1" t="s">
        <v>49</v>
      </c>
      <c r="L6541" s="1">
        <v>-1</v>
      </c>
      <c r="M6541" s="1">
        <v>155</v>
      </c>
      <c r="N6541" s="6"/>
      <c r="O6541" s="6">
        <v>155</v>
      </c>
      <c r="P6541" s="6">
        <v>-685965.15</v>
      </c>
      <c r="R6541" s="31">
        <v>-155</v>
      </c>
      <c r="S6541" s="28">
        <v>44439</v>
      </c>
    </row>
    <row r="6542" spans="1:19" x14ac:dyDescent="0.2">
      <c r="A6542" s="29">
        <v>45713</v>
      </c>
      <c r="B6542" s="1" t="s">
        <v>200</v>
      </c>
      <c r="C6542" s="27">
        <v>44431</v>
      </c>
      <c r="D6542" s="1">
        <v>53072</v>
      </c>
      <c r="J6542" s="1" t="s">
        <v>0</v>
      </c>
      <c r="K6542" s="1" t="s">
        <v>49</v>
      </c>
      <c r="L6542" s="1">
        <v>-0.5</v>
      </c>
      <c r="M6542" s="1">
        <v>110</v>
      </c>
      <c r="N6542" s="6"/>
      <c r="O6542" s="6">
        <v>55</v>
      </c>
      <c r="P6542" s="6">
        <v>-683841.4</v>
      </c>
      <c r="R6542" s="31">
        <v>-55</v>
      </c>
      <c r="S6542" s="28">
        <v>44439</v>
      </c>
    </row>
    <row r="6543" spans="1:19" x14ac:dyDescent="0.2">
      <c r="A6543" s="29">
        <v>45713</v>
      </c>
      <c r="B6543" s="1" t="s">
        <v>200</v>
      </c>
      <c r="C6543" s="27">
        <v>44431</v>
      </c>
      <c r="D6543" s="1">
        <v>53072</v>
      </c>
      <c r="J6543" s="1" t="s">
        <v>0</v>
      </c>
      <c r="K6543" s="1" t="s">
        <v>49</v>
      </c>
      <c r="L6543" s="1">
        <v>-0.25</v>
      </c>
      <c r="M6543" s="1">
        <v>110</v>
      </c>
      <c r="N6543" s="6"/>
      <c r="O6543" s="6">
        <v>27.5</v>
      </c>
      <c r="P6543" s="6">
        <v>-685992.65</v>
      </c>
      <c r="R6543" s="31">
        <v>-27.5</v>
      </c>
      <c r="S6543" s="28">
        <v>44439</v>
      </c>
    </row>
    <row r="6544" spans="1:19" x14ac:dyDescent="0.2">
      <c r="A6544" s="29">
        <v>45732</v>
      </c>
      <c r="B6544" s="1" t="s">
        <v>200</v>
      </c>
      <c r="C6544" s="27">
        <v>44431</v>
      </c>
      <c r="D6544" s="1">
        <v>53075</v>
      </c>
      <c r="J6544" s="1" t="s">
        <v>0</v>
      </c>
      <c r="K6544" s="1" t="s">
        <v>49</v>
      </c>
      <c r="L6544" s="1">
        <v>-2.5</v>
      </c>
      <c r="M6544" s="1">
        <v>99</v>
      </c>
      <c r="N6544" s="6"/>
      <c r="O6544" s="6">
        <v>247.5</v>
      </c>
      <c r="P6544" s="6">
        <v>-685128.15</v>
      </c>
      <c r="R6544" s="31">
        <v>-247.5</v>
      </c>
      <c r="S6544" s="28">
        <v>44439</v>
      </c>
    </row>
    <row r="6545" spans="1:19" x14ac:dyDescent="0.2">
      <c r="A6545" s="29">
        <v>45732</v>
      </c>
      <c r="B6545" s="1" t="s">
        <v>200</v>
      </c>
      <c r="C6545" s="27">
        <v>44431</v>
      </c>
      <c r="D6545" s="1">
        <v>53075</v>
      </c>
      <c r="J6545" s="1" t="s">
        <v>0</v>
      </c>
      <c r="K6545" s="1" t="s">
        <v>49</v>
      </c>
      <c r="L6545" s="1">
        <v>-1</v>
      </c>
      <c r="M6545" s="1">
        <v>99</v>
      </c>
      <c r="N6545" s="6"/>
      <c r="O6545" s="6">
        <v>99</v>
      </c>
      <c r="P6545" s="6">
        <v>-684880.65</v>
      </c>
      <c r="R6545" s="31">
        <v>-99</v>
      </c>
      <c r="S6545" s="28">
        <v>44439</v>
      </c>
    </row>
    <row r="6546" spans="1:19" x14ac:dyDescent="0.2">
      <c r="A6546" s="29">
        <v>45759</v>
      </c>
      <c r="B6546" s="1" t="s">
        <v>200</v>
      </c>
      <c r="C6546" s="27">
        <v>44431</v>
      </c>
      <c r="D6546" s="1">
        <v>53078</v>
      </c>
      <c r="J6546" s="1" t="s">
        <v>0</v>
      </c>
      <c r="K6546" s="1" t="s">
        <v>49</v>
      </c>
      <c r="L6546" s="1">
        <v>-1.5</v>
      </c>
      <c r="M6546" s="1">
        <v>88</v>
      </c>
      <c r="N6546" s="6"/>
      <c r="O6546" s="6">
        <v>132</v>
      </c>
      <c r="P6546" s="6">
        <v>-685384.15</v>
      </c>
      <c r="R6546" s="31">
        <v>-132</v>
      </c>
      <c r="S6546" s="28">
        <v>44439</v>
      </c>
    </row>
    <row r="6547" spans="1:19" x14ac:dyDescent="0.2">
      <c r="A6547" s="29">
        <v>45759</v>
      </c>
      <c r="B6547" s="1" t="s">
        <v>200</v>
      </c>
      <c r="C6547" s="27">
        <v>44431</v>
      </c>
      <c r="D6547" s="1">
        <v>53078</v>
      </c>
      <c r="J6547" s="1" t="s">
        <v>0</v>
      </c>
      <c r="K6547" s="1" t="s">
        <v>49</v>
      </c>
      <c r="L6547" s="1">
        <v>-1</v>
      </c>
      <c r="M6547" s="1">
        <v>124</v>
      </c>
      <c r="N6547" s="6"/>
      <c r="O6547" s="6">
        <v>124</v>
      </c>
      <c r="P6547" s="6">
        <v>-685252.15</v>
      </c>
      <c r="R6547" s="31">
        <v>-124</v>
      </c>
      <c r="S6547" s="28">
        <v>44439</v>
      </c>
    </row>
    <row r="6548" spans="1:19" x14ac:dyDescent="0.2">
      <c r="A6548" s="29">
        <v>45759</v>
      </c>
      <c r="B6548" s="1" t="s">
        <v>200</v>
      </c>
      <c r="C6548" s="27">
        <v>44431</v>
      </c>
      <c r="D6548" s="1">
        <v>53078</v>
      </c>
      <c r="J6548" s="1" t="s">
        <v>0</v>
      </c>
      <c r="K6548" s="1" t="s">
        <v>49</v>
      </c>
      <c r="L6548" s="1">
        <v>-1</v>
      </c>
      <c r="M6548" s="1">
        <v>124</v>
      </c>
      <c r="N6548" s="6"/>
      <c r="O6548" s="6">
        <v>124</v>
      </c>
      <c r="P6548" s="6">
        <v>-686116.65</v>
      </c>
      <c r="R6548" s="31">
        <v>-124</v>
      </c>
      <c r="S6548" s="28">
        <v>44439</v>
      </c>
    </row>
    <row r="6549" spans="1:19" x14ac:dyDescent="0.2">
      <c r="A6549" s="29">
        <v>45760</v>
      </c>
      <c r="B6549" s="1" t="s">
        <v>200</v>
      </c>
      <c r="C6549" s="27">
        <v>44431</v>
      </c>
      <c r="D6549" s="1">
        <v>53079</v>
      </c>
      <c r="J6549" s="1" t="s">
        <v>0</v>
      </c>
      <c r="K6549" s="1" t="s">
        <v>49</v>
      </c>
      <c r="L6549" s="1">
        <v>-1</v>
      </c>
      <c r="M6549" s="1">
        <v>88</v>
      </c>
      <c r="N6549" s="6"/>
      <c r="O6549" s="6">
        <v>88</v>
      </c>
      <c r="P6549" s="6">
        <v>-685472.15</v>
      </c>
      <c r="R6549" s="31">
        <v>-88</v>
      </c>
      <c r="S6549" s="28">
        <v>44439</v>
      </c>
    </row>
    <row r="6550" spans="1:19" x14ac:dyDescent="0.2">
      <c r="A6550" s="29">
        <v>45760</v>
      </c>
      <c r="B6550" s="1" t="s">
        <v>200</v>
      </c>
      <c r="C6550" s="27">
        <v>44431</v>
      </c>
      <c r="D6550" s="1">
        <v>53079</v>
      </c>
      <c r="J6550" s="1" t="s">
        <v>0</v>
      </c>
      <c r="K6550" s="1" t="s">
        <v>49</v>
      </c>
      <c r="L6550" s="1">
        <v>-0.5</v>
      </c>
      <c r="M6550" s="1">
        <v>88</v>
      </c>
      <c r="N6550" s="6"/>
      <c r="O6550" s="6">
        <v>44</v>
      </c>
      <c r="P6550" s="6">
        <v>-685516.15</v>
      </c>
      <c r="R6550" s="31">
        <v>-44</v>
      </c>
      <c r="S6550" s="28">
        <v>44439</v>
      </c>
    </row>
    <row r="6551" spans="1:19" x14ac:dyDescent="0.2">
      <c r="A6551" s="29">
        <v>45761</v>
      </c>
      <c r="B6551" s="1" t="s">
        <v>200</v>
      </c>
      <c r="C6551" s="27">
        <v>44431</v>
      </c>
      <c r="D6551" s="1">
        <v>53080</v>
      </c>
      <c r="J6551" s="1" t="s">
        <v>0</v>
      </c>
      <c r="K6551" s="1" t="s">
        <v>49</v>
      </c>
      <c r="L6551" s="1">
        <v>-1</v>
      </c>
      <c r="M6551" s="1">
        <v>124</v>
      </c>
      <c r="N6551" s="6"/>
      <c r="O6551" s="6">
        <v>124</v>
      </c>
      <c r="P6551" s="6">
        <v>-685640.15</v>
      </c>
      <c r="R6551" s="31">
        <v>-124</v>
      </c>
      <c r="S6551" s="28">
        <v>44439</v>
      </c>
    </row>
    <row r="6552" spans="1:19" x14ac:dyDescent="0.2">
      <c r="A6552" s="29">
        <v>45761</v>
      </c>
      <c r="B6552" s="1" t="s">
        <v>200</v>
      </c>
      <c r="C6552" s="27">
        <v>44431</v>
      </c>
      <c r="D6552" s="1">
        <v>53080</v>
      </c>
      <c r="J6552" s="1" t="s">
        <v>0</v>
      </c>
      <c r="K6552" s="1" t="s">
        <v>49</v>
      </c>
      <c r="L6552" s="1">
        <v>-1</v>
      </c>
      <c r="M6552" s="1">
        <v>124</v>
      </c>
      <c r="N6552" s="6"/>
      <c r="O6552" s="6">
        <v>124</v>
      </c>
      <c r="P6552" s="6">
        <v>-685786.15</v>
      </c>
      <c r="R6552" s="31">
        <v>-124</v>
      </c>
      <c r="S6552" s="28">
        <v>44439</v>
      </c>
    </row>
    <row r="6553" spans="1:19" x14ac:dyDescent="0.2">
      <c r="A6553" s="29">
        <v>45761</v>
      </c>
      <c r="B6553" s="1" t="s">
        <v>200</v>
      </c>
      <c r="C6553" s="27">
        <v>44431</v>
      </c>
      <c r="D6553" s="1">
        <v>53080</v>
      </c>
      <c r="J6553" s="1" t="s">
        <v>0</v>
      </c>
      <c r="K6553" s="1" t="s">
        <v>49</v>
      </c>
      <c r="L6553" s="1">
        <v>-0.5</v>
      </c>
      <c r="M6553" s="1">
        <v>124</v>
      </c>
      <c r="N6553" s="6"/>
      <c r="O6553" s="6">
        <v>62</v>
      </c>
      <c r="P6553" s="6">
        <v>-685908.15</v>
      </c>
      <c r="R6553" s="31">
        <v>-62</v>
      </c>
      <c r="S6553" s="28">
        <v>44439</v>
      </c>
    </row>
    <row r="6554" spans="1:19" x14ac:dyDescent="0.2">
      <c r="A6554" s="29">
        <v>45761</v>
      </c>
      <c r="B6554" s="1" t="s">
        <v>200</v>
      </c>
      <c r="C6554" s="27">
        <v>44431</v>
      </c>
      <c r="D6554" s="1">
        <v>53080</v>
      </c>
      <c r="J6554" s="1" t="s">
        <v>0</v>
      </c>
      <c r="K6554" s="1" t="s">
        <v>49</v>
      </c>
      <c r="L6554" s="1">
        <v>-1</v>
      </c>
      <c r="M6554" s="1">
        <v>38</v>
      </c>
      <c r="N6554" s="6"/>
      <c r="O6554" s="6">
        <v>38</v>
      </c>
      <c r="P6554" s="6">
        <v>-685846.15</v>
      </c>
      <c r="R6554" s="31">
        <v>-38</v>
      </c>
      <c r="S6554" s="28">
        <v>44439</v>
      </c>
    </row>
    <row r="6555" spans="1:19" x14ac:dyDescent="0.2">
      <c r="A6555" s="29">
        <v>45761</v>
      </c>
      <c r="B6555" s="1" t="s">
        <v>200</v>
      </c>
      <c r="C6555" s="27">
        <v>44431</v>
      </c>
      <c r="D6555" s="1">
        <v>53080</v>
      </c>
      <c r="J6555" s="1" t="s">
        <v>0</v>
      </c>
      <c r="K6555" s="1" t="s">
        <v>49</v>
      </c>
      <c r="L6555" s="1">
        <v>-0.25</v>
      </c>
      <c r="M6555" s="1">
        <v>88</v>
      </c>
      <c r="N6555" s="6"/>
      <c r="O6555" s="6">
        <v>22</v>
      </c>
      <c r="P6555" s="6">
        <v>-685662.15</v>
      </c>
      <c r="R6555" s="31">
        <v>-22</v>
      </c>
      <c r="S6555" s="28">
        <v>44439</v>
      </c>
    </row>
    <row r="6556" spans="1:19" x14ac:dyDescent="0.2">
      <c r="A6556" s="29">
        <v>45761</v>
      </c>
      <c r="B6556" s="1" t="s">
        <v>200</v>
      </c>
      <c r="C6556" s="27">
        <v>44431</v>
      </c>
      <c r="D6556" s="1">
        <v>53080</v>
      </c>
      <c r="J6556" s="1" t="s">
        <v>0</v>
      </c>
      <c r="K6556" s="1" t="s">
        <v>49</v>
      </c>
      <c r="L6556" s="1">
        <v>-0.25</v>
      </c>
      <c r="M6556" s="1">
        <v>88</v>
      </c>
      <c r="N6556" s="6"/>
      <c r="O6556" s="6">
        <v>22</v>
      </c>
      <c r="P6556" s="6">
        <v>-685808.15</v>
      </c>
      <c r="R6556" s="31">
        <v>-22</v>
      </c>
      <c r="S6556" s="28">
        <v>44439</v>
      </c>
    </row>
    <row r="6557" spans="1:19" x14ac:dyDescent="0.2">
      <c r="A6557" s="29">
        <v>45776</v>
      </c>
      <c r="B6557" s="1" t="s">
        <v>789</v>
      </c>
      <c r="C6557" s="27">
        <v>44431</v>
      </c>
      <c r="J6557" s="1" t="s">
        <v>0</v>
      </c>
      <c r="K6557" s="1" t="s">
        <v>59</v>
      </c>
      <c r="L6557" s="1">
        <v>1</v>
      </c>
      <c r="M6557" s="1">
        <v>98</v>
      </c>
      <c r="N6557" s="6">
        <v>98</v>
      </c>
      <c r="O6557" s="6"/>
      <c r="P6557" s="6">
        <v>-685810.15</v>
      </c>
      <c r="R6557" s="31">
        <v>98</v>
      </c>
      <c r="S6557" s="28">
        <v>44439</v>
      </c>
    </row>
    <row r="6558" spans="1:19" x14ac:dyDescent="0.2">
      <c r="A6558" s="29">
        <v>45757</v>
      </c>
      <c r="B6558" s="1" t="s">
        <v>200</v>
      </c>
      <c r="C6558" s="27">
        <v>44434</v>
      </c>
      <c r="D6558" s="1">
        <v>53076</v>
      </c>
      <c r="J6558" s="1" t="s">
        <v>0</v>
      </c>
      <c r="K6558" s="1" t="s">
        <v>49</v>
      </c>
      <c r="L6558" s="1">
        <v>-1</v>
      </c>
      <c r="M6558" s="1">
        <v>980</v>
      </c>
      <c r="N6558" s="6"/>
      <c r="O6558" s="6">
        <v>980</v>
      </c>
      <c r="P6558" s="6">
        <v>-687759.65</v>
      </c>
      <c r="R6558" s="31">
        <v>-980</v>
      </c>
      <c r="S6558" s="28">
        <v>44439</v>
      </c>
    </row>
    <row r="6559" spans="1:19" x14ac:dyDescent="0.2">
      <c r="A6559" s="29">
        <v>45757</v>
      </c>
      <c r="B6559" s="1" t="s">
        <v>200</v>
      </c>
      <c r="C6559" s="27">
        <v>44434</v>
      </c>
      <c r="D6559" s="1">
        <v>53076</v>
      </c>
      <c r="J6559" s="1" t="s">
        <v>0</v>
      </c>
      <c r="K6559" s="1" t="s">
        <v>49</v>
      </c>
      <c r="L6559" s="1">
        <v>-1.5</v>
      </c>
      <c r="M6559" s="1">
        <v>110</v>
      </c>
      <c r="N6559" s="6"/>
      <c r="O6559" s="6">
        <v>165</v>
      </c>
      <c r="P6559" s="6">
        <v>-688185.65</v>
      </c>
      <c r="R6559" s="31">
        <v>-165</v>
      </c>
      <c r="S6559" s="28">
        <v>44439</v>
      </c>
    </row>
    <row r="6560" spans="1:19" x14ac:dyDescent="0.2">
      <c r="A6560" s="29">
        <v>45757</v>
      </c>
      <c r="B6560" s="1" t="s">
        <v>200</v>
      </c>
      <c r="C6560" s="27">
        <v>44434</v>
      </c>
      <c r="D6560" s="1">
        <v>53076</v>
      </c>
      <c r="J6560" s="1" t="s">
        <v>0</v>
      </c>
      <c r="K6560" s="1" t="s">
        <v>49</v>
      </c>
      <c r="L6560" s="1">
        <v>-1</v>
      </c>
      <c r="M6560" s="1">
        <v>155</v>
      </c>
      <c r="N6560" s="6"/>
      <c r="O6560" s="6">
        <v>155</v>
      </c>
      <c r="P6560" s="6">
        <v>-688020.65</v>
      </c>
      <c r="R6560" s="31">
        <v>-155</v>
      </c>
      <c r="S6560" s="28">
        <v>44439</v>
      </c>
    </row>
    <row r="6561" spans="1:19" x14ac:dyDescent="0.2">
      <c r="A6561" s="29">
        <v>45757</v>
      </c>
      <c r="B6561" s="1" t="s">
        <v>200</v>
      </c>
      <c r="C6561" s="27">
        <v>44434</v>
      </c>
      <c r="D6561" s="1">
        <v>53076</v>
      </c>
      <c r="J6561" s="1" t="s">
        <v>0</v>
      </c>
      <c r="K6561" s="1" t="s">
        <v>49</v>
      </c>
      <c r="L6561" s="1">
        <v>-1</v>
      </c>
      <c r="M6561" s="1">
        <v>88</v>
      </c>
      <c r="N6561" s="6"/>
      <c r="O6561" s="6">
        <v>88</v>
      </c>
      <c r="P6561" s="6">
        <v>-687847.65</v>
      </c>
      <c r="R6561" s="31">
        <v>-88</v>
      </c>
      <c r="S6561" s="28">
        <v>44439</v>
      </c>
    </row>
    <row r="6562" spans="1:19" x14ac:dyDescent="0.2">
      <c r="A6562" s="29">
        <v>45757</v>
      </c>
      <c r="B6562" s="1" t="s">
        <v>200</v>
      </c>
      <c r="C6562" s="27">
        <v>44434</v>
      </c>
      <c r="D6562" s="1">
        <v>53076</v>
      </c>
      <c r="J6562" s="1" t="s">
        <v>0</v>
      </c>
      <c r="K6562" s="1" t="s">
        <v>49</v>
      </c>
      <c r="L6562" s="1">
        <v>-1</v>
      </c>
      <c r="M6562" s="1">
        <v>18</v>
      </c>
      <c r="N6562" s="6"/>
      <c r="O6562" s="6">
        <v>18</v>
      </c>
      <c r="P6562" s="6">
        <v>-687865.65</v>
      </c>
      <c r="R6562" s="31">
        <v>-18</v>
      </c>
      <c r="S6562" s="28">
        <v>44439</v>
      </c>
    </row>
    <row r="6563" spans="1:19" x14ac:dyDescent="0.2">
      <c r="A6563" s="29">
        <v>45758</v>
      </c>
      <c r="B6563" s="1" t="s">
        <v>200</v>
      </c>
      <c r="C6563" s="27">
        <v>44435</v>
      </c>
      <c r="D6563" s="1">
        <v>53077</v>
      </c>
      <c r="J6563" s="1" t="s">
        <v>0</v>
      </c>
      <c r="K6563" s="1" t="s">
        <v>49</v>
      </c>
      <c r="L6563" s="1">
        <v>-1</v>
      </c>
      <c r="M6563" s="1">
        <v>124</v>
      </c>
      <c r="N6563" s="6"/>
      <c r="O6563" s="6">
        <v>124</v>
      </c>
      <c r="P6563" s="6">
        <v>-688441.65</v>
      </c>
      <c r="R6563" s="31">
        <v>-124</v>
      </c>
      <c r="S6563" s="28">
        <v>44439</v>
      </c>
    </row>
    <row r="6564" spans="1:19" x14ac:dyDescent="0.2">
      <c r="A6564" s="29">
        <v>45758</v>
      </c>
      <c r="B6564" s="1" t="s">
        <v>200</v>
      </c>
      <c r="C6564" s="27">
        <v>44435</v>
      </c>
      <c r="D6564" s="1">
        <v>53077</v>
      </c>
      <c r="J6564" s="1" t="s">
        <v>0</v>
      </c>
      <c r="K6564" s="1" t="s">
        <v>49</v>
      </c>
      <c r="L6564" s="1">
        <v>-1</v>
      </c>
      <c r="M6564" s="1">
        <v>88</v>
      </c>
      <c r="N6564" s="6"/>
      <c r="O6564" s="6">
        <v>88</v>
      </c>
      <c r="P6564" s="6">
        <v>-688317.65</v>
      </c>
      <c r="R6564" s="31">
        <v>-88</v>
      </c>
      <c r="S6564" s="28">
        <v>44439</v>
      </c>
    </row>
    <row r="6565" spans="1:19" x14ac:dyDescent="0.2">
      <c r="A6565" s="29">
        <v>45758</v>
      </c>
      <c r="B6565" s="1" t="s">
        <v>200</v>
      </c>
      <c r="C6565" s="27">
        <v>44435</v>
      </c>
      <c r="D6565" s="1">
        <v>53077</v>
      </c>
      <c r="J6565" s="1" t="s">
        <v>0</v>
      </c>
      <c r="K6565" s="1" t="s">
        <v>49</v>
      </c>
      <c r="L6565" s="1">
        <v>-0.5</v>
      </c>
      <c r="M6565" s="1">
        <v>88</v>
      </c>
      <c r="N6565" s="6"/>
      <c r="O6565" s="6">
        <v>44</v>
      </c>
      <c r="P6565" s="6">
        <v>-688229.65</v>
      </c>
      <c r="R6565" s="31">
        <v>-44</v>
      </c>
      <c r="S6565" s="28">
        <v>44439</v>
      </c>
    </row>
    <row r="6566" spans="1:19" x14ac:dyDescent="0.2">
      <c r="A6566" s="29">
        <v>45602</v>
      </c>
      <c r="B6566" s="1" t="s">
        <v>200</v>
      </c>
      <c r="C6566" s="27">
        <v>44438</v>
      </c>
      <c r="D6566" s="1">
        <v>53056</v>
      </c>
      <c r="J6566" s="1" t="s">
        <v>0</v>
      </c>
      <c r="K6566" s="1" t="s">
        <v>49</v>
      </c>
      <c r="L6566" s="1">
        <v>-1</v>
      </c>
      <c r="M6566" s="1">
        <v>980</v>
      </c>
      <c r="N6566" s="6"/>
      <c r="O6566" s="6">
        <v>980</v>
      </c>
      <c r="P6566" s="6">
        <v>-691411.65</v>
      </c>
      <c r="R6566" s="31">
        <v>-980</v>
      </c>
      <c r="S6566" s="28">
        <v>44439</v>
      </c>
    </row>
    <row r="6567" spans="1:19" x14ac:dyDescent="0.2">
      <c r="A6567" s="29">
        <v>45602</v>
      </c>
      <c r="B6567" s="1" t="s">
        <v>200</v>
      </c>
      <c r="C6567" s="27">
        <v>44438</v>
      </c>
      <c r="D6567" s="1">
        <v>53056</v>
      </c>
      <c r="J6567" s="1" t="s">
        <v>0</v>
      </c>
      <c r="K6567" s="1" t="s">
        <v>49</v>
      </c>
      <c r="L6567" s="1">
        <v>-1</v>
      </c>
      <c r="M6567" s="1">
        <v>112</v>
      </c>
      <c r="N6567" s="6"/>
      <c r="O6567" s="6">
        <v>112</v>
      </c>
      <c r="P6567" s="6">
        <v>-691523.65</v>
      </c>
      <c r="R6567" s="31">
        <v>-112</v>
      </c>
      <c r="S6567" s="28">
        <v>44439</v>
      </c>
    </row>
    <row r="6568" spans="1:19" x14ac:dyDescent="0.2">
      <c r="A6568" s="29">
        <v>45602</v>
      </c>
      <c r="B6568" s="1" t="s">
        <v>200</v>
      </c>
      <c r="C6568" s="27">
        <v>44438</v>
      </c>
      <c r="D6568" s="1">
        <v>53056</v>
      </c>
      <c r="J6568" s="1" t="s">
        <v>0</v>
      </c>
      <c r="K6568" s="1" t="s">
        <v>49</v>
      </c>
      <c r="L6568" s="1">
        <v>-1</v>
      </c>
      <c r="M6568" s="1">
        <v>88</v>
      </c>
      <c r="N6568" s="6"/>
      <c r="O6568" s="6">
        <v>88</v>
      </c>
      <c r="P6568" s="6">
        <v>-691611.65</v>
      </c>
      <c r="R6568" s="31">
        <v>-88</v>
      </c>
      <c r="S6568" s="28">
        <v>44439</v>
      </c>
    </row>
    <row r="6569" spans="1:19" x14ac:dyDescent="0.2">
      <c r="A6569" s="29">
        <v>45602</v>
      </c>
      <c r="B6569" s="1" t="s">
        <v>200</v>
      </c>
      <c r="C6569" s="27">
        <v>44438</v>
      </c>
      <c r="D6569" s="1">
        <v>53056</v>
      </c>
      <c r="J6569" s="1" t="s">
        <v>0</v>
      </c>
      <c r="K6569" s="1" t="s">
        <v>49</v>
      </c>
      <c r="L6569" s="1">
        <v>-1</v>
      </c>
      <c r="M6569" s="1">
        <v>62</v>
      </c>
      <c r="N6569" s="6"/>
      <c r="O6569" s="6">
        <v>62</v>
      </c>
      <c r="P6569" s="6">
        <v>-688547.65</v>
      </c>
      <c r="R6569" s="31">
        <v>-62</v>
      </c>
      <c r="S6569" s="28">
        <v>44439</v>
      </c>
    </row>
    <row r="6570" spans="1:19" x14ac:dyDescent="0.2">
      <c r="A6570" s="29">
        <v>45602</v>
      </c>
      <c r="B6570" s="1" t="s">
        <v>200</v>
      </c>
      <c r="C6570" s="27">
        <v>44438</v>
      </c>
      <c r="D6570" s="1">
        <v>53056</v>
      </c>
      <c r="J6570" s="1" t="s">
        <v>0</v>
      </c>
      <c r="K6570" s="1" t="s">
        <v>49</v>
      </c>
      <c r="L6570" s="1">
        <v>-0.5</v>
      </c>
      <c r="M6570" s="1">
        <v>88</v>
      </c>
      <c r="N6570" s="6"/>
      <c r="O6570" s="6">
        <v>44</v>
      </c>
      <c r="P6570" s="6">
        <v>-688485.65</v>
      </c>
      <c r="R6570" s="31">
        <v>-44</v>
      </c>
      <c r="S6570" s="28">
        <v>44439</v>
      </c>
    </row>
    <row r="6571" spans="1:19" x14ac:dyDescent="0.2">
      <c r="A6571" s="29">
        <v>45602</v>
      </c>
      <c r="B6571" s="1" t="s">
        <v>200</v>
      </c>
      <c r="C6571" s="27">
        <v>44438</v>
      </c>
      <c r="D6571" s="1">
        <v>53056</v>
      </c>
      <c r="J6571" s="1" t="s">
        <v>0</v>
      </c>
      <c r="K6571" s="1" t="s">
        <v>49</v>
      </c>
      <c r="L6571" s="1">
        <v>-1</v>
      </c>
      <c r="M6571" s="1">
        <v>44</v>
      </c>
      <c r="N6571" s="6"/>
      <c r="O6571" s="6">
        <v>44</v>
      </c>
      <c r="P6571" s="6">
        <v>-688591.65</v>
      </c>
      <c r="R6571" s="31">
        <v>-44</v>
      </c>
      <c r="S6571" s="28">
        <v>44439</v>
      </c>
    </row>
    <row r="6572" spans="1:19" x14ac:dyDescent="0.2">
      <c r="A6572" s="29">
        <v>45602</v>
      </c>
      <c r="B6572" s="1" t="s">
        <v>200</v>
      </c>
      <c r="C6572" s="27">
        <v>44438</v>
      </c>
      <c r="D6572" s="1">
        <v>53056</v>
      </c>
      <c r="J6572" s="1" t="s">
        <v>0</v>
      </c>
      <c r="K6572" s="1" t="s">
        <v>49</v>
      </c>
      <c r="L6572" s="1">
        <v>-0.5</v>
      </c>
      <c r="M6572" s="1">
        <v>88</v>
      </c>
      <c r="N6572" s="6"/>
      <c r="O6572" s="6">
        <v>44</v>
      </c>
      <c r="P6572" s="6">
        <v>-688657.65</v>
      </c>
      <c r="R6572" s="31">
        <v>-44</v>
      </c>
      <c r="S6572" s="28">
        <v>44439</v>
      </c>
    </row>
    <row r="6573" spans="1:19" x14ac:dyDescent="0.2">
      <c r="A6573" s="29">
        <v>45602</v>
      </c>
      <c r="B6573" s="1" t="s">
        <v>200</v>
      </c>
      <c r="C6573" s="27">
        <v>44438</v>
      </c>
      <c r="D6573" s="1">
        <v>53056</v>
      </c>
      <c r="J6573" s="1" t="s">
        <v>0</v>
      </c>
      <c r="K6573" s="1" t="s">
        <v>49</v>
      </c>
      <c r="L6573" s="1">
        <v>-0.5</v>
      </c>
      <c r="M6573" s="1">
        <v>88</v>
      </c>
      <c r="N6573" s="6"/>
      <c r="O6573" s="6">
        <v>44</v>
      </c>
      <c r="P6573" s="6">
        <v>-688701.65</v>
      </c>
      <c r="R6573" s="31">
        <v>-44</v>
      </c>
      <c r="S6573" s="28">
        <v>44439</v>
      </c>
    </row>
    <row r="6574" spans="1:19" x14ac:dyDescent="0.2">
      <c r="A6574" s="29">
        <v>45602</v>
      </c>
      <c r="B6574" s="1" t="s">
        <v>200</v>
      </c>
      <c r="C6574" s="27">
        <v>44438</v>
      </c>
      <c r="D6574" s="1">
        <v>53056</v>
      </c>
      <c r="J6574" s="1" t="s">
        <v>0</v>
      </c>
      <c r="K6574" s="1" t="s">
        <v>49</v>
      </c>
      <c r="L6574" s="1">
        <v>-0.5</v>
      </c>
      <c r="M6574" s="1">
        <v>44</v>
      </c>
      <c r="N6574" s="6"/>
      <c r="O6574" s="6">
        <v>22</v>
      </c>
      <c r="P6574" s="6">
        <v>-688613.65</v>
      </c>
      <c r="R6574" s="31">
        <v>-22</v>
      </c>
      <c r="S6574" s="28">
        <v>44439</v>
      </c>
    </row>
    <row r="6575" spans="1:19" x14ac:dyDescent="0.2">
      <c r="A6575" s="29">
        <v>45762</v>
      </c>
      <c r="B6575" s="1" t="s">
        <v>200</v>
      </c>
      <c r="C6575" s="27">
        <v>44438</v>
      </c>
      <c r="D6575" s="1">
        <v>53081</v>
      </c>
      <c r="J6575" s="1" t="s">
        <v>0</v>
      </c>
      <c r="K6575" s="1" t="s">
        <v>49</v>
      </c>
      <c r="L6575" s="1">
        <v>-0.5</v>
      </c>
      <c r="M6575" s="1">
        <v>124</v>
      </c>
      <c r="N6575" s="6"/>
      <c r="O6575" s="6">
        <v>62</v>
      </c>
      <c r="P6575" s="6">
        <v>-688763.65</v>
      </c>
      <c r="R6575" s="31">
        <v>-62</v>
      </c>
      <c r="S6575" s="28">
        <v>44439</v>
      </c>
    </row>
    <row r="6576" spans="1:19" x14ac:dyDescent="0.2">
      <c r="A6576" s="29">
        <v>45766</v>
      </c>
      <c r="B6576" s="1" t="s">
        <v>200</v>
      </c>
      <c r="C6576" s="27">
        <v>44438</v>
      </c>
      <c r="D6576" s="1">
        <v>53084</v>
      </c>
      <c r="J6576" s="1" t="s">
        <v>0</v>
      </c>
      <c r="K6576" s="1" t="s">
        <v>49</v>
      </c>
      <c r="L6576" s="1">
        <v>-4.5</v>
      </c>
      <c r="M6576" s="1">
        <v>88</v>
      </c>
      <c r="N6576" s="6"/>
      <c r="O6576" s="6">
        <v>396</v>
      </c>
      <c r="P6576" s="6">
        <v>-689605.65</v>
      </c>
      <c r="R6576" s="31">
        <v>-396</v>
      </c>
      <c r="S6576" s="28">
        <v>44439</v>
      </c>
    </row>
    <row r="6577" spans="1:19" x14ac:dyDescent="0.2">
      <c r="A6577" s="29">
        <v>45766</v>
      </c>
      <c r="B6577" s="1" t="s">
        <v>200</v>
      </c>
      <c r="C6577" s="27">
        <v>44438</v>
      </c>
      <c r="D6577" s="1">
        <v>53084</v>
      </c>
      <c r="J6577" s="1" t="s">
        <v>0</v>
      </c>
      <c r="K6577" s="1" t="s">
        <v>49</v>
      </c>
      <c r="L6577" s="1">
        <v>-2.25</v>
      </c>
      <c r="M6577" s="1">
        <v>88</v>
      </c>
      <c r="N6577" s="6"/>
      <c r="O6577" s="6">
        <v>198</v>
      </c>
      <c r="P6577" s="6">
        <v>-689085.65</v>
      </c>
      <c r="R6577" s="31">
        <v>-198</v>
      </c>
      <c r="S6577" s="28">
        <v>44439</v>
      </c>
    </row>
    <row r="6578" spans="1:19" x14ac:dyDescent="0.2">
      <c r="A6578" s="29">
        <v>45766</v>
      </c>
      <c r="B6578" s="1" t="s">
        <v>200</v>
      </c>
      <c r="C6578" s="27">
        <v>44438</v>
      </c>
      <c r="D6578" s="1">
        <v>53084</v>
      </c>
      <c r="J6578" s="1" t="s">
        <v>0</v>
      </c>
      <c r="K6578" s="1" t="s">
        <v>49</v>
      </c>
      <c r="L6578" s="1">
        <v>-1</v>
      </c>
      <c r="M6578" s="1">
        <v>186</v>
      </c>
      <c r="N6578" s="6"/>
      <c r="O6578" s="6">
        <v>186</v>
      </c>
      <c r="P6578" s="6">
        <v>-690401.65</v>
      </c>
      <c r="R6578" s="31">
        <v>-186</v>
      </c>
      <c r="S6578" s="28">
        <v>44439</v>
      </c>
    </row>
    <row r="6579" spans="1:19" x14ac:dyDescent="0.2">
      <c r="A6579" s="29">
        <v>45766</v>
      </c>
      <c r="B6579" s="1" t="s">
        <v>200</v>
      </c>
      <c r="C6579" s="27">
        <v>44438</v>
      </c>
      <c r="D6579" s="1">
        <v>53084</v>
      </c>
      <c r="J6579" s="1" t="s">
        <v>0</v>
      </c>
      <c r="K6579" s="1" t="s">
        <v>49</v>
      </c>
      <c r="L6579" s="1">
        <v>-2</v>
      </c>
      <c r="M6579" s="1">
        <v>88</v>
      </c>
      <c r="N6579" s="6"/>
      <c r="O6579" s="6">
        <v>176</v>
      </c>
      <c r="P6579" s="6">
        <v>-689905.65</v>
      </c>
      <c r="R6579" s="31">
        <v>-176</v>
      </c>
      <c r="S6579" s="28">
        <v>44439</v>
      </c>
    </row>
    <row r="6580" spans="1:19" x14ac:dyDescent="0.2">
      <c r="A6580" s="29">
        <v>45766</v>
      </c>
      <c r="B6580" s="1" t="s">
        <v>200</v>
      </c>
      <c r="C6580" s="27">
        <v>44438</v>
      </c>
      <c r="D6580" s="1">
        <v>53084</v>
      </c>
      <c r="J6580" s="1" t="s">
        <v>0</v>
      </c>
      <c r="K6580" s="1" t="s">
        <v>49</v>
      </c>
      <c r="L6580" s="1">
        <v>-2</v>
      </c>
      <c r="M6580" s="1">
        <v>88</v>
      </c>
      <c r="N6580" s="6"/>
      <c r="O6580" s="6">
        <v>176</v>
      </c>
      <c r="P6580" s="6">
        <v>-691787.65</v>
      </c>
      <c r="R6580" s="31">
        <v>-176</v>
      </c>
      <c r="S6580" s="28">
        <v>44439</v>
      </c>
    </row>
    <row r="6581" spans="1:19" x14ac:dyDescent="0.2">
      <c r="A6581" s="29">
        <v>45766</v>
      </c>
      <c r="B6581" s="1" t="s">
        <v>200</v>
      </c>
      <c r="C6581" s="27">
        <v>44438</v>
      </c>
      <c r="D6581" s="1">
        <v>53084</v>
      </c>
      <c r="J6581" s="1" t="s">
        <v>0</v>
      </c>
      <c r="K6581" s="1" t="s">
        <v>49</v>
      </c>
      <c r="L6581" s="1">
        <v>-1</v>
      </c>
      <c r="M6581" s="1">
        <v>124</v>
      </c>
      <c r="N6581" s="6"/>
      <c r="O6581" s="6">
        <v>124</v>
      </c>
      <c r="P6581" s="6">
        <v>-688887.65</v>
      </c>
      <c r="R6581" s="31">
        <v>-124</v>
      </c>
      <c r="S6581" s="28">
        <v>44439</v>
      </c>
    </row>
    <row r="6582" spans="1:19" x14ac:dyDescent="0.2">
      <c r="A6582" s="29">
        <v>45766</v>
      </c>
      <c r="B6582" s="1" t="s">
        <v>200</v>
      </c>
      <c r="C6582" s="27">
        <v>44438</v>
      </c>
      <c r="D6582" s="1">
        <v>53084</v>
      </c>
      <c r="J6582" s="1" t="s">
        <v>0</v>
      </c>
      <c r="K6582" s="1" t="s">
        <v>49</v>
      </c>
      <c r="L6582" s="1">
        <v>-1</v>
      </c>
      <c r="M6582" s="1">
        <v>124</v>
      </c>
      <c r="N6582" s="6"/>
      <c r="O6582" s="6">
        <v>124</v>
      </c>
      <c r="P6582" s="6">
        <v>-689209.65</v>
      </c>
      <c r="R6582" s="31">
        <v>-124</v>
      </c>
      <c r="S6582" s="28">
        <v>44439</v>
      </c>
    </row>
    <row r="6583" spans="1:19" x14ac:dyDescent="0.2">
      <c r="A6583" s="29">
        <v>45766</v>
      </c>
      <c r="B6583" s="1" t="s">
        <v>200</v>
      </c>
      <c r="C6583" s="27">
        <v>44438</v>
      </c>
      <c r="D6583" s="1">
        <v>53084</v>
      </c>
      <c r="J6583" s="1" t="s">
        <v>0</v>
      </c>
      <c r="K6583" s="1" t="s">
        <v>49</v>
      </c>
      <c r="L6583" s="1">
        <v>-1</v>
      </c>
      <c r="M6583" s="1">
        <v>124</v>
      </c>
      <c r="N6583" s="6"/>
      <c r="O6583" s="6">
        <v>124</v>
      </c>
      <c r="P6583" s="6">
        <v>-689729.65</v>
      </c>
      <c r="R6583" s="31">
        <v>-124</v>
      </c>
      <c r="S6583" s="28">
        <v>44439</v>
      </c>
    </row>
    <row r="6584" spans="1:19" x14ac:dyDescent="0.2">
      <c r="A6584" s="29">
        <v>45766</v>
      </c>
      <c r="B6584" s="1" t="s">
        <v>200</v>
      </c>
      <c r="C6584" s="27">
        <v>44438</v>
      </c>
      <c r="D6584" s="1">
        <v>53084</v>
      </c>
      <c r="J6584" s="1" t="s">
        <v>0</v>
      </c>
      <c r="K6584" s="1" t="s">
        <v>49</v>
      </c>
      <c r="L6584" s="1">
        <v>-1</v>
      </c>
      <c r="M6584" s="1">
        <v>124</v>
      </c>
      <c r="N6584" s="6"/>
      <c r="O6584" s="6">
        <v>124</v>
      </c>
      <c r="P6584" s="6">
        <v>-690061.65</v>
      </c>
      <c r="R6584" s="31">
        <v>-124</v>
      </c>
      <c r="S6584" s="28">
        <v>44439</v>
      </c>
    </row>
    <row r="6585" spans="1:19" x14ac:dyDescent="0.2">
      <c r="A6585" s="29">
        <v>45766</v>
      </c>
      <c r="B6585" s="1" t="s">
        <v>200</v>
      </c>
      <c r="C6585" s="27">
        <v>44438</v>
      </c>
      <c r="D6585" s="1">
        <v>53084</v>
      </c>
      <c r="J6585" s="1" t="s">
        <v>0</v>
      </c>
      <c r="K6585" s="1" t="s">
        <v>49</v>
      </c>
      <c r="L6585" s="1">
        <v>-1.25</v>
      </c>
      <c r="M6585" s="1">
        <v>88</v>
      </c>
      <c r="N6585" s="6"/>
      <c r="O6585" s="6">
        <v>110</v>
      </c>
      <c r="P6585" s="6">
        <v>-690171.65</v>
      </c>
      <c r="R6585" s="31">
        <v>-110</v>
      </c>
      <c r="S6585" s="28">
        <v>44439</v>
      </c>
    </row>
    <row r="6586" spans="1:19" x14ac:dyDescent="0.2">
      <c r="A6586" s="29">
        <v>45766</v>
      </c>
      <c r="B6586" s="1" t="s">
        <v>200</v>
      </c>
      <c r="C6586" s="27">
        <v>44438</v>
      </c>
      <c r="D6586" s="1">
        <v>53084</v>
      </c>
      <c r="J6586" s="1" t="s">
        <v>0</v>
      </c>
      <c r="K6586" s="1" t="s">
        <v>49</v>
      </c>
      <c r="L6586" s="1">
        <v>-1.25</v>
      </c>
      <c r="M6586" s="1">
        <v>88</v>
      </c>
      <c r="N6586" s="6"/>
      <c r="O6586" s="6">
        <v>110</v>
      </c>
      <c r="P6586" s="6">
        <v>-691897.65</v>
      </c>
      <c r="R6586" s="31">
        <v>-110</v>
      </c>
      <c r="S6586" s="28">
        <v>44439</v>
      </c>
    </row>
    <row r="6587" spans="1:19" x14ac:dyDescent="0.2">
      <c r="A6587" s="29">
        <v>45766</v>
      </c>
      <c r="B6587" s="1" t="s">
        <v>200</v>
      </c>
      <c r="C6587" s="27">
        <v>44438</v>
      </c>
      <c r="D6587" s="1">
        <v>53084</v>
      </c>
      <c r="J6587" s="1" t="s">
        <v>0</v>
      </c>
      <c r="K6587" s="1" t="s">
        <v>49</v>
      </c>
      <c r="L6587" s="1">
        <v>-0.5</v>
      </c>
      <c r="M6587" s="1">
        <v>88</v>
      </c>
      <c r="N6587" s="6"/>
      <c r="O6587" s="6">
        <v>44</v>
      </c>
      <c r="P6587" s="6">
        <v>-690215.65</v>
      </c>
      <c r="R6587" s="31">
        <v>-44</v>
      </c>
      <c r="S6587" s="28">
        <v>44439</v>
      </c>
    </row>
    <row r="6588" spans="1:19" x14ac:dyDescent="0.2">
      <c r="A6588" s="29">
        <v>45766</v>
      </c>
      <c r="B6588" s="1" t="s">
        <v>200</v>
      </c>
      <c r="C6588" s="27">
        <v>44438</v>
      </c>
      <c r="D6588" s="1">
        <v>53084</v>
      </c>
      <c r="J6588" s="1" t="s">
        <v>0</v>
      </c>
      <c r="K6588" s="1" t="s">
        <v>49</v>
      </c>
      <c r="L6588" s="1">
        <v>-1</v>
      </c>
      <c r="M6588" s="1">
        <v>32</v>
      </c>
      <c r="N6588" s="6"/>
      <c r="O6588" s="6">
        <v>32</v>
      </c>
      <c r="P6588" s="6">
        <v>-689937.65</v>
      </c>
      <c r="R6588" s="31">
        <v>-32</v>
      </c>
      <c r="S6588" s="28">
        <v>44439</v>
      </c>
    </row>
    <row r="6589" spans="1:19" x14ac:dyDescent="0.2">
      <c r="A6589" s="29">
        <v>45766</v>
      </c>
      <c r="B6589" s="1" t="s">
        <v>200</v>
      </c>
      <c r="C6589" s="27">
        <v>44438</v>
      </c>
      <c r="D6589" s="1">
        <v>53084</v>
      </c>
      <c r="J6589" s="1" t="s">
        <v>0</v>
      </c>
      <c r="K6589" s="1" t="s">
        <v>49</v>
      </c>
      <c r="L6589" s="1">
        <v>-1</v>
      </c>
      <c r="M6589" s="1">
        <v>18</v>
      </c>
      <c r="N6589" s="6"/>
      <c r="O6589" s="6">
        <v>18</v>
      </c>
      <c r="P6589" s="6">
        <v>-690431.65</v>
      </c>
      <c r="R6589" s="31">
        <v>-18</v>
      </c>
      <c r="S6589" s="28">
        <v>44439</v>
      </c>
    </row>
    <row r="6590" spans="1:19" x14ac:dyDescent="0.2">
      <c r="A6590" s="29">
        <v>45766</v>
      </c>
      <c r="B6590" s="1" t="s">
        <v>200</v>
      </c>
      <c r="C6590" s="27">
        <v>44438</v>
      </c>
      <c r="D6590" s="1">
        <v>53084</v>
      </c>
      <c r="J6590" s="1" t="s">
        <v>0</v>
      </c>
      <c r="K6590" s="1" t="s">
        <v>49</v>
      </c>
      <c r="L6590" s="1">
        <v>-1</v>
      </c>
      <c r="M6590" s="1">
        <v>12</v>
      </c>
      <c r="N6590" s="6"/>
      <c r="O6590" s="6">
        <v>12</v>
      </c>
      <c r="P6590" s="6">
        <v>-690413.65</v>
      </c>
      <c r="R6590" s="31">
        <v>-12</v>
      </c>
      <c r="S6590" s="28">
        <v>44439</v>
      </c>
    </row>
    <row r="6591" spans="1:19" x14ac:dyDescent="0.2">
      <c r="A6591" s="29">
        <v>45691</v>
      </c>
      <c r="B6591" s="1" t="s">
        <v>200</v>
      </c>
      <c r="C6591" s="27">
        <v>44439</v>
      </c>
      <c r="D6591" s="1">
        <v>53062</v>
      </c>
      <c r="J6591" s="1" t="s">
        <v>0</v>
      </c>
      <c r="K6591" s="1" t="s">
        <v>49</v>
      </c>
      <c r="L6591" s="1">
        <v>-7</v>
      </c>
      <c r="M6591" s="1">
        <v>110</v>
      </c>
      <c r="N6591" s="6"/>
      <c r="O6591" s="6">
        <v>770</v>
      </c>
      <c r="P6591" s="6">
        <v>-693515.65</v>
      </c>
      <c r="R6591" s="31">
        <v>-770</v>
      </c>
      <c r="S6591" s="28">
        <v>44439</v>
      </c>
    </row>
    <row r="6592" spans="1:19" x14ac:dyDescent="0.2">
      <c r="A6592" s="29">
        <v>45691</v>
      </c>
      <c r="B6592" s="1" t="s">
        <v>200</v>
      </c>
      <c r="C6592" s="27">
        <v>44439</v>
      </c>
      <c r="D6592" s="1">
        <v>53062</v>
      </c>
      <c r="J6592" s="1" t="s">
        <v>0</v>
      </c>
      <c r="K6592" s="1" t="s">
        <v>49</v>
      </c>
      <c r="L6592" s="1">
        <v>-2.5</v>
      </c>
      <c r="M6592" s="1">
        <v>110</v>
      </c>
      <c r="N6592" s="6"/>
      <c r="O6592" s="6">
        <v>275</v>
      </c>
      <c r="P6592" s="6">
        <v>-702555.65</v>
      </c>
      <c r="R6592" s="31">
        <v>-275</v>
      </c>
      <c r="S6592" s="28">
        <v>44439</v>
      </c>
    </row>
    <row r="6593" spans="1:19" x14ac:dyDescent="0.2">
      <c r="A6593" s="29">
        <v>45691</v>
      </c>
      <c r="B6593" s="1" t="s">
        <v>200</v>
      </c>
      <c r="C6593" s="27">
        <v>44439</v>
      </c>
      <c r="D6593" s="1">
        <v>53062</v>
      </c>
      <c r="J6593" s="1" t="s">
        <v>0</v>
      </c>
      <c r="K6593" s="1" t="s">
        <v>49</v>
      </c>
      <c r="L6593" s="1">
        <v>-2</v>
      </c>
      <c r="M6593" s="1">
        <v>110</v>
      </c>
      <c r="N6593" s="6"/>
      <c r="O6593" s="6">
        <v>220</v>
      </c>
      <c r="P6593" s="6">
        <v>-694446.65</v>
      </c>
      <c r="R6593" s="31">
        <v>-220</v>
      </c>
      <c r="S6593" s="28">
        <v>44439</v>
      </c>
    </row>
    <row r="6594" spans="1:19" x14ac:dyDescent="0.2">
      <c r="A6594" s="29">
        <v>45691</v>
      </c>
      <c r="B6594" s="1" t="s">
        <v>200</v>
      </c>
      <c r="C6594" s="27">
        <v>44439</v>
      </c>
      <c r="D6594" s="1">
        <v>53062</v>
      </c>
      <c r="J6594" s="1" t="s">
        <v>0</v>
      </c>
      <c r="K6594" s="1" t="s">
        <v>49</v>
      </c>
      <c r="L6594" s="1">
        <v>-1</v>
      </c>
      <c r="M6594" s="1">
        <v>155</v>
      </c>
      <c r="N6594" s="6"/>
      <c r="O6594" s="6">
        <v>155</v>
      </c>
      <c r="P6594" s="6">
        <v>-692745.65</v>
      </c>
      <c r="R6594" s="31">
        <v>-155</v>
      </c>
      <c r="S6594" s="28">
        <v>44439</v>
      </c>
    </row>
    <row r="6595" spans="1:19" x14ac:dyDescent="0.2">
      <c r="A6595" s="29">
        <v>45691</v>
      </c>
      <c r="B6595" s="1" t="s">
        <v>200</v>
      </c>
      <c r="C6595" s="27">
        <v>44439</v>
      </c>
      <c r="D6595" s="1">
        <v>53062</v>
      </c>
      <c r="J6595" s="1" t="s">
        <v>0</v>
      </c>
      <c r="K6595" s="1" t="s">
        <v>49</v>
      </c>
      <c r="L6595" s="1">
        <v>-1</v>
      </c>
      <c r="M6595" s="1">
        <v>155</v>
      </c>
      <c r="N6595" s="6"/>
      <c r="O6595" s="6">
        <v>155</v>
      </c>
      <c r="P6595" s="6">
        <v>-694226.65</v>
      </c>
      <c r="R6595" s="31">
        <v>-155</v>
      </c>
      <c r="S6595" s="28">
        <v>44439</v>
      </c>
    </row>
    <row r="6596" spans="1:19" x14ac:dyDescent="0.2">
      <c r="A6596" s="29">
        <v>45691</v>
      </c>
      <c r="B6596" s="1" t="s">
        <v>200</v>
      </c>
      <c r="C6596" s="27">
        <v>44439</v>
      </c>
      <c r="D6596" s="1">
        <v>53062</v>
      </c>
      <c r="J6596" s="1" t="s">
        <v>0</v>
      </c>
      <c r="K6596" s="1" t="s">
        <v>49</v>
      </c>
      <c r="L6596" s="1">
        <v>-0.5</v>
      </c>
      <c r="M6596" s="1">
        <v>110</v>
      </c>
      <c r="N6596" s="6"/>
      <c r="O6596" s="6">
        <v>55</v>
      </c>
      <c r="P6596" s="6">
        <v>-691952.65</v>
      </c>
      <c r="R6596" s="31">
        <v>-55</v>
      </c>
      <c r="S6596" s="28">
        <v>44439</v>
      </c>
    </row>
    <row r="6597" spans="1:19" x14ac:dyDescent="0.2">
      <c r="A6597" s="29">
        <v>45702</v>
      </c>
      <c r="B6597" s="1" t="s">
        <v>200</v>
      </c>
      <c r="C6597" s="27">
        <v>44439</v>
      </c>
      <c r="D6597" s="1">
        <v>53068</v>
      </c>
      <c r="J6597" s="1" t="s">
        <v>0</v>
      </c>
      <c r="K6597" s="1" t="s">
        <v>49</v>
      </c>
      <c r="L6597" s="1">
        <v>-2.5</v>
      </c>
      <c r="M6597" s="1">
        <v>88</v>
      </c>
      <c r="N6597" s="6"/>
      <c r="O6597" s="6">
        <v>220</v>
      </c>
      <c r="P6597" s="6">
        <v>-693859.65</v>
      </c>
      <c r="R6597" s="31">
        <v>-220</v>
      </c>
      <c r="S6597" s="28">
        <v>44439</v>
      </c>
    </row>
    <row r="6598" spans="1:19" x14ac:dyDescent="0.2">
      <c r="A6598" s="29">
        <v>45702</v>
      </c>
      <c r="B6598" s="1" t="s">
        <v>200</v>
      </c>
      <c r="C6598" s="27">
        <v>44439</v>
      </c>
      <c r="D6598" s="1">
        <v>53068</v>
      </c>
      <c r="J6598" s="1" t="s">
        <v>0</v>
      </c>
      <c r="K6598" s="1" t="s">
        <v>49</v>
      </c>
      <c r="L6598" s="1">
        <v>-2.25</v>
      </c>
      <c r="M6598" s="1">
        <v>88</v>
      </c>
      <c r="N6598" s="6"/>
      <c r="O6598" s="6">
        <v>198</v>
      </c>
      <c r="P6598" s="6">
        <v>-702877.65</v>
      </c>
      <c r="R6598" s="31">
        <v>-198</v>
      </c>
      <c r="S6598" s="28">
        <v>44439</v>
      </c>
    </row>
    <row r="6599" spans="1:19" x14ac:dyDescent="0.2">
      <c r="A6599" s="29">
        <v>45702</v>
      </c>
      <c r="B6599" s="1" t="s">
        <v>200</v>
      </c>
      <c r="C6599" s="27">
        <v>44439</v>
      </c>
      <c r="D6599" s="1">
        <v>53068</v>
      </c>
      <c r="J6599" s="1" t="s">
        <v>0</v>
      </c>
      <c r="K6599" s="1" t="s">
        <v>49</v>
      </c>
      <c r="L6599" s="1">
        <v>-2</v>
      </c>
      <c r="M6599" s="1">
        <v>88</v>
      </c>
      <c r="N6599" s="6"/>
      <c r="O6599" s="6">
        <v>176</v>
      </c>
      <c r="P6599" s="6">
        <v>-692384.65</v>
      </c>
      <c r="R6599" s="31">
        <v>-176</v>
      </c>
      <c r="S6599" s="28">
        <v>44439</v>
      </c>
    </row>
    <row r="6600" spans="1:19" x14ac:dyDescent="0.2">
      <c r="A6600" s="29">
        <v>45702</v>
      </c>
      <c r="B6600" s="1" t="s">
        <v>200</v>
      </c>
      <c r="C6600" s="27">
        <v>44439</v>
      </c>
      <c r="D6600" s="1">
        <v>53068</v>
      </c>
      <c r="J6600" s="1" t="s">
        <v>0</v>
      </c>
      <c r="K6600" s="1" t="s">
        <v>49</v>
      </c>
      <c r="L6600" s="1">
        <v>-1</v>
      </c>
      <c r="M6600" s="1">
        <v>124</v>
      </c>
      <c r="N6600" s="6"/>
      <c r="O6600" s="6">
        <v>124</v>
      </c>
      <c r="P6600" s="6">
        <v>-692208.65</v>
      </c>
      <c r="R6600" s="31">
        <v>-124</v>
      </c>
      <c r="S6600" s="28">
        <v>44439</v>
      </c>
    </row>
    <row r="6601" spans="1:19" x14ac:dyDescent="0.2">
      <c r="A6601" s="29">
        <v>45702</v>
      </c>
      <c r="B6601" s="1" t="s">
        <v>200</v>
      </c>
      <c r="C6601" s="27">
        <v>44439</v>
      </c>
      <c r="D6601" s="1">
        <v>53068</v>
      </c>
      <c r="J6601" s="1" t="s">
        <v>0</v>
      </c>
      <c r="K6601" s="1" t="s">
        <v>49</v>
      </c>
      <c r="L6601" s="1">
        <v>-1</v>
      </c>
      <c r="M6601" s="1">
        <v>124</v>
      </c>
      <c r="N6601" s="6"/>
      <c r="O6601" s="6">
        <v>124</v>
      </c>
      <c r="P6601" s="6">
        <v>-693639.65</v>
      </c>
      <c r="R6601" s="31">
        <v>-124</v>
      </c>
      <c r="S6601" s="28">
        <v>44439</v>
      </c>
    </row>
    <row r="6602" spans="1:19" x14ac:dyDescent="0.2">
      <c r="A6602" s="29">
        <v>45702</v>
      </c>
      <c r="B6602" s="1" t="s">
        <v>200</v>
      </c>
      <c r="C6602" s="27">
        <v>44439</v>
      </c>
      <c r="D6602" s="1">
        <v>53068</v>
      </c>
      <c r="J6602" s="1" t="s">
        <v>0</v>
      </c>
      <c r="K6602" s="1" t="s">
        <v>49</v>
      </c>
      <c r="L6602" s="1">
        <v>-1</v>
      </c>
      <c r="M6602" s="1">
        <v>124</v>
      </c>
      <c r="N6602" s="6"/>
      <c r="O6602" s="6">
        <v>124</v>
      </c>
      <c r="P6602" s="6">
        <v>-693983.65</v>
      </c>
      <c r="R6602" s="31">
        <v>-124</v>
      </c>
      <c r="S6602" s="28">
        <v>44439</v>
      </c>
    </row>
    <row r="6603" spans="1:19" x14ac:dyDescent="0.2">
      <c r="A6603" s="29">
        <v>45702</v>
      </c>
      <c r="B6603" s="1" t="s">
        <v>200</v>
      </c>
      <c r="C6603" s="27">
        <v>44439</v>
      </c>
      <c r="D6603" s="1">
        <v>53068</v>
      </c>
      <c r="J6603" s="1" t="s">
        <v>0</v>
      </c>
      <c r="K6603" s="1" t="s">
        <v>49</v>
      </c>
      <c r="L6603" s="1">
        <v>-1</v>
      </c>
      <c r="M6603" s="1">
        <v>124</v>
      </c>
      <c r="N6603" s="6"/>
      <c r="O6603" s="6">
        <v>124</v>
      </c>
      <c r="P6603" s="6">
        <v>-702679.65</v>
      </c>
      <c r="R6603" s="31">
        <v>-124</v>
      </c>
      <c r="S6603" s="28">
        <v>44439</v>
      </c>
    </row>
    <row r="6604" spans="1:19" x14ac:dyDescent="0.2">
      <c r="A6604" s="29">
        <v>45702</v>
      </c>
      <c r="B6604" s="1" t="s">
        <v>200</v>
      </c>
      <c r="C6604" s="27">
        <v>44439</v>
      </c>
      <c r="D6604" s="1">
        <v>53068</v>
      </c>
      <c r="J6604" s="1" t="s">
        <v>0</v>
      </c>
      <c r="K6604" s="1" t="s">
        <v>49</v>
      </c>
      <c r="L6604" s="1">
        <v>-0.75</v>
      </c>
      <c r="M6604" s="1">
        <v>88</v>
      </c>
      <c r="N6604" s="6"/>
      <c r="O6604" s="6">
        <v>66</v>
      </c>
      <c r="P6604" s="6">
        <v>-692018.65</v>
      </c>
      <c r="R6604" s="31">
        <v>-66</v>
      </c>
      <c r="S6604" s="28">
        <v>44439</v>
      </c>
    </row>
    <row r="6605" spans="1:19" x14ac:dyDescent="0.2">
      <c r="A6605" s="29">
        <v>45702</v>
      </c>
      <c r="B6605" s="1" t="s">
        <v>200</v>
      </c>
      <c r="C6605" s="27">
        <v>44439</v>
      </c>
      <c r="D6605" s="1">
        <v>53068</v>
      </c>
      <c r="J6605" s="1" t="s">
        <v>0</v>
      </c>
      <c r="K6605" s="1" t="s">
        <v>49</v>
      </c>
      <c r="L6605" s="1">
        <v>-0.75</v>
      </c>
      <c r="M6605" s="1">
        <v>88</v>
      </c>
      <c r="N6605" s="6"/>
      <c r="O6605" s="6">
        <v>66</v>
      </c>
      <c r="P6605" s="6">
        <v>-702943.65</v>
      </c>
      <c r="R6605" s="31">
        <v>-66</v>
      </c>
      <c r="S6605" s="28">
        <v>44439</v>
      </c>
    </row>
    <row r="6606" spans="1:19" x14ac:dyDescent="0.2">
      <c r="A6606" s="29">
        <v>45702</v>
      </c>
      <c r="B6606" s="1" t="s">
        <v>200</v>
      </c>
      <c r="C6606" s="27">
        <v>44439</v>
      </c>
      <c r="D6606" s="1">
        <v>53068</v>
      </c>
      <c r="J6606" s="1" t="s">
        <v>0</v>
      </c>
      <c r="K6606" s="1" t="s">
        <v>49</v>
      </c>
      <c r="L6606" s="1">
        <v>-0.5</v>
      </c>
      <c r="M6606" s="1">
        <v>88</v>
      </c>
      <c r="N6606" s="6"/>
      <c r="O6606" s="6">
        <v>44</v>
      </c>
      <c r="P6606" s="6">
        <v>-692084.65</v>
      </c>
      <c r="R6606" s="31">
        <v>-44</v>
      </c>
      <c r="S6606" s="28">
        <v>44439</v>
      </c>
    </row>
    <row r="6607" spans="1:19" x14ac:dyDescent="0.2">
      <c r="A6607" s="29">
        <v>45702</v>
      </c>
      <c r="B6607" s="1" t="s">
        <v>200</v>
      </c>
      <c r="C6607" s="27">
        <v>44439</v>
      </c>
      <c r="D6607" s="1">
        <v>53068</v>
      </c>
      <c r="J6607" s="1" t="s">
        <v>0</v>
      </c>
      <c r="K6607" s="1" t="s">
        <v>49</v>
      </c>
      <c r="L6607" s="1">
        <v>-0.5</v>
      </c>
      <c r="M6607" s="1">
        <v>88</v>
      </c>
      <c r="N6607" s="6"/>
      <c r="O6607" s="6">
        <v>44</v>
      </c>
      <c r="P6607" s="6">
        <v>-692590.65</v>
      </c>
      <c r="R6607" s="31">
        <v>-44</v>
      </c>
      <c r="S6607" s="28">
        <v>44439</v>
      </c>
    </row>
    <row r="6608" spans="1:19" x14ac:dyDescent="0.2">
      <c r="A6608" s="29">
        <v>45702</v>
      </c>
      <c r="B6608" s="1" t="s">
        <v>200</v>
      </c>
      <c r="C6608" s="27">
        <v>44439</v>
      </c>
      <c r="D6608" s="1">
        <v>53068</v>
      </c>
      <c r="J6608" s="1" t="s">
        <v>0</v>
      </c>
      <c r="K6608" s="1" t="s">
        <v>49</v>
      </c>
      <c r="L6608" s="1">
        <v>-0.5</v>
      </c>
      <c r="M6608" s="1">
        <v>88</v>
      </c>
      <c r="N6608" s="6"/>
      <c r="O6608" s="6">
        <v>44</v>
      </c>
      <c r="P6608" s="6">
        <v>-694027.65</v>
      </c>
      <c r="R6608" s="31">
        <v>-44</v>
      </c>
      <c r="S6608" s="28">
        <v>44439</v>
      </c>
    </row>
    <row r="6609" spans="1:19" x14ac:dyDescent="0.2">
      <c r="A6609" s="29">
        <v>45702</v>
      </c>
      <c r="B6609" s="1" t="s">
        <v>200</v>
      </c>
      <c r="C6609" s="27">
        <v>44439</v>
      </c>
      <c r="D6609" s="1">
        <v>53068</v>
      </c>
      <c r="J6609" s="1" t="s">
        <v>0</v>
      </c>
      <c r="K6609" s="1" t="s">
        <v>49</v>
      </c>
      <c r="L6609" s="1">
        <v>-0.5</v>
      </c>
      <c r="M6609" s="1">
        <v>88</v>
      </c>
      <c r="N6609" s="6"/>
      <c r="O6609" s="6">
        <v>44</v>
      </c>
      <c r="P6609" s="6">
        <v>-694071.65</v>
      </c>
      <c r="R6609" s="31">
        <v>-44</v>
      </c>
      <c r="S6609" s="28">
        <v>44439</v>
      </c>
    </row>
    <row r="6610" spans="1:19" x14ac:dyDescent="0.2">
      <c r="A6610" s="29">
        <v>45702</v>
      </c>
      <c r="B6610" s="1" t="s">
        <v>200</v>
      </c>
      <c r="C6610" s="27">
        <v>44439</v>
      </c>
      <c r="D6610" s="1">
        <v>53068</v>
      </c>
      <c r="J6610" s="1" t="s">
        <v>0</v>
      </c>
      <c r="K6610" s="1" t="s">
        <v>49</v>
      </c>
      <c r="L6610" s="1">
        <v>-0.5</v>
      </c>
      <c r="M6610" s="1">
        <v>88</v>
      </c>
      <c r="N6610" s="6"/>
      <c r="O6610" s="6">
        <v>44</v>
      </c>
      <c r="P6610" s="6">
        <v>-699518.65</v>
      </c>
      <c r="R6610" s="31">
        <v>-44</v>
      </c>
      <c r="S6610" s="28">
        <v>44439</v>
      </c>
    </row>
    <row r="6611" spans="1:19" x14ac:dyDescent="0.2">
      <c r="A6611" s="29">
        <v>45702</v>
      </c>
      <c r="B6611" s="1" t="s">
        <v>200</v>
      </c>
      <c r="C6611" s="27">
        <v>44439</v>
      </c>
      <c r="D6611" s="1">
        <v>53068</v>
      </c>
      <c r="J6611" s="1" t="s">
        <v>0</v>
      </c>
      <c r="K6611" s="1" t="s">
        <v>49</v>
      </c>
      <c r="L6611" s="1">
        <v>-0.25</v>
      </c>
      <c r="M6611" s="1">
        <v>88</v>
      </c>
      <c r="N6611" s="6"/>
      <c r="O6611" s="6">
        <v>22</v>
      </c>
      <c r="P6611" s="6">
        <v>-692040.65</v>
      </c>
      <c r="R6611" s="31">
        <v>-22</v>
      </c>
      <c r="S6611" s="28">
        <v>44439</v>
      </c>
    </row>
    <row r="6612" spans="1:19" x14ac:dyDescent="0.2">
      <c r="A6612" s="29">
        <v>45704</v>
      </c>
      <c r="B6612" s="1" t="s">
        <v>200</v>
      </c>
      <c r="C6612" s="27">
        <v>44439</v>
      </c>
      <c r="D6612" s="1">
        <v>53070</v>
      </c>
      <c r="J6612" s="1" t="s">
        <v>0</v>
      </c>
      <c r="K6612" s="1" t="s">
        <v>49</v>
      </c>
      <c r="L6612" s="1">
        <v>-1</v>
      </c>
      <c r="M6612" s="1">
        <v>124</v>
      </c>
      <c r="N6612" s="6"/>
      <c r="O6612" s="6">
        <v>124</v>
      </c>
      <c r="P6612" s="6">
        <v>-692508.65</v>
      </c>
      <c r="R6612" s="31">
        <v>-124</v>
      </c>
      <c r="S6612" s="28">
        <v>44439</v>
      </c>
    </row>
    <row r="6613" spans="1:19" x14ac:dyDescent="0.2">
      <c r="A6613" s="29">
        <v>45704</v>
      </c>
      <c r="B6613" s="1" t="s">
        <v>200</v>
      </c>
      <c r="C6613" s="27">
        <v>44439</v>
      </c>
      <c r="D6613" s="1">
        <v>53070</v>
      </c>
      <c r="J6613" s="1" t="s">
        <v>0</v>
      </c>
      <c r="K6613" s="1" t="s">
        <v>49</v>
      </c>
      <c r="L6613" s="1">
        <v>-1</v>
      </c>
      <c r="M6613" s="1">
        <v>38</v>
      </c>
      <c r="N6613" s="6"/>
      <c r="O6613" s="6">
        <v>38</v>
      </c>
      <c r="P6613" s="6">
        <v>-692546.65</v>
      </c>
      <c r="R6613" s="31">
        <v>-38</v>
      </c>
      <c r="S6613" s="28">
        <v>44439</v>
      </c>
    </row>
    <row r="6614" spans="1:19" x14ac:dyDescent="0.2">
      <c r="A6614" s="29">
        <v>45767</v>
      </c>
      <c r="B6614" s="1" t="s">
        <v>200</v>
      </c>
      <c r="C6614" s="27">
        <v>44439</v>
      </c>
      <c r="D6614" s="1">
        <v>53085</v>
      </c>
      <c r="J6614" s="1" t="s">
        <v>0</v>
      </c>
      <c r="K6614" s="1" t="s">
        <v>49</v>
      </c>
      <c r="L6614" s="1">
        <v>-1</v>
      </c>
      <c r="M6614" s="1">
        <v>2120</v>
      </c>
      <c r="N6614" s="6"/>
      <c r="O6614" s="6">
        <v>2120</v>
      </c>
      <c r="P6614" s="6">
        <v>-699376.65</v>
      </c>
      <c r="R6614" s="31">
        <v>-2120</v>
      </c>
      <c r="S6614" s="28">
        <v>44439</v>
      </c>
    </row>
    <row r="6615" spans="1:19" x14ac:dyDescent="0.2">
      <c r="A6615" s="29">
        <v>45767</v>
      </c>
      <c r="B6615" s="1" t="s">
        <v>200</v>
      </c>
      <c r="C6615" s="27">
        <v>44439</v>
      </c>
      <c r="D6615" s="1">
        <v>53085</v>
      </c>
      <c r="J6615" s="1" t="s">
        <v>0</v>
      </c>
      <c r="K6615" s="1" t="s">
        <v>49</v>
      </c>
      <c r="L6615" s="1">
        <v>-2</v>
      </c>
      <c r="M6615" s="1">
        <v>592</v>
      </c>
      <c r="N6615" s="6"/>
      <c r="O6615" s="6">
        <v>1184</v>
      </c>
      <c r="P6615" s="6">
        <v>-696408.65</v>
      </c>
      <c r="R6615" s="31">
        <v>-1184</v>
      </c>
      <c r="S6615" s="28">
        <v>44439</v>
      </c>
    </row>
    <row r="6616" spans="1:19" x14ac:dyDescent="0.2">
      <c r="A6616" s="29">
        <v>45767</v>
      </c>
      <c r="B6616" s="1" t="s">
        <v>200</v>
      </c>
      <c r="C6616" s="27">
        <v>44439</v>
      </c>
      <c r="D6616" s="1">
        <v>53085</v>
      </c>
      <c r="J6616" s="1" t="s">
        <v>0</v>
      </c>
      <c r="K6616" s="1" t="s">
        <v>49</v>
      </c>
      <c r="L6616" s="1">
        <v>-1</v>
      </c>
      <c r="M6616" s="1">
        <v>848</v>
      </c>
      <c r="N6616" s="6"/>
      <c r="O6616" s="6">
        <v>848</v>
      </c>
      <c r="P6616" s="6">
        <v>-697256.65</v>
      </c>
      <c r="R6616" s="31">
        <v>-848</v>
      </c>
      <c r="S6616" s="28">
        <v>44439</v>
      </c>
    </row>
    <row r="6617" spans="1:19" x14ac:dyDescent="0.2">
      <c r="A6617" s="29">
        <v>45767</v>
      </c>
      <c r="B6617" s="1" t="s">
        <v>200</v>
      </c>
      <c r="C6617" s="27">
        <v>44439</v>
      </c>
      <c r="D6617" s="1">
        <v>53085</v>
      </c>
      <c r="J6617" s="1" t="s">
        <v>0</v>
      </c>
      <c r="K6617" s="1" t="s">
        <v>49</v>
      </c>
      <c r="L6617" s="1">
        <v>-7</v>
      </c>
      <c r="M6617" s="1">
        <v>88</v>
      </c>
      <c r="N6617" s="6"/>
      <c r="O6617" s="6">
        <v>616</v>
      </c>
      <c r="P6617" s="6">
        <v>-700134.65</v>
      </c>
      <c r="R6617" s="31">
        <v>-616</v>
      </c>
      <c r="S6617" s="28">
        <v>44439</v>
      </c>
    </row>
    <row r="6618" spans="1:19" x14ac:dyDescent="0.2">
      <c r="A6618" s="29">
        <v>45767</v>
      </c>
      <c r="B6618" s="1" t="s">
        <v>200</v>
      </c>
      <c r="C6618" s="27">
        <v>44439</v>
      </c>
      <c r="D6618" s="1">
        <v>53085</v>
      </c>
      <c r="J6618" s="1" t="s">
        <v>0</v>
      </c>
      <c r="K6618" s="1" t="s">
        <v>49</v>
      </c>
      <c r="L6618" s="1">
        <v>-7</v>
      </c>
      <c r="M6618" s="1">
        <v>88</v>
      </c>
      <c r="N6618" s="6"/>
      <c r="O6618" s="6">
        <v>616</v>
      </c>
      <c r="P6618" s="6">
        <v>-702280.65</v>
      </c>
      <c r="R6618" s="31">
        <v>-616</v>
      </c>
      <c r="S6618" s="28">
        <v>44439</v>
      </c>
    </row>
    <row r="6619" spans="1:19" x14ac:dyDescent="0.2">
      <c r="A6619" s="29">
        <v>45767</v>
      </c>
      <c r="B6619" s="1" t="s">
        <v>200</v>
      </c>
      <c r="C6619" s="27">
        <v>44439</v>
      </c>
      <c r="D6619" s="1">
        <v>53085</v>
      </c>
      <c r="J6619" s="1" t="s">
        <v>0</v>
      </c>
      <c r="K6619" s="1" t="s">
        <v>49</v>
      </c>
      <c r="L6619" s="1">
        <v>-6</v>
      </c>
      <c r="M6619" s="1">
        <v>88</v>
      </c>
      <c r="N6619" s="6"/>
      <c r="O6619" s="6">
        <v>528</v>
      </c>
      <c r="P6619" s="6">
        <v>-701540.65</v>
      </c>
      <c r="R6619" s="31">
        <v>-528</v>
      </c>
      <c r="S6619" s="28">
        <v>44439</v>
      </c>
    </row>
    <row r="6620" spans="1:19" x14ac:dyDescent="0.2">
      <c r="A6620" s="29">
        <v>45767</v>
      </c>
      <c r="B6620" s="1" t="s">
        <v>200</v>
      </c>
      <c r="C6620" s="27">
        <v>44439</v>
      </c>
      <c r="D6620" s="1">
        <v>53085</v>
      </c>
      <c r="J6620" s="1" t="s">
        <v>0</v>
      </c>
      <c r="K6620" s="1" t="s">
        <v>49</v>
      </c>
      <c r="L6620" s="1">
        <v>-5.75</v>
      </c>
      <c r="M6620" s="1">
        <v>88</v>
      </c>
      <c r="N6620" s="6"/>
      <c r="O6620" s="6">
        <v>506</v>
      </c>
      <c r="P6620" s="6">
        <v>-700888.65</v>
      </c>
      <c r="R6620" s="31">
        <v>-506</v>
      </c>
      <c r="S6620" s="28">
        <v>44439</v>
      </c>
    </row>
    <row r="6621" spans="1:19" x14ac:dyDescent="0.2">
      <c r="A6621" s="29">
        <v>45767</v>
      </c>
      <c r="B6621" s="1" t="s">
        <v>200</v>
      </c>
      <c r="C6621" s="27">
        <v>44439</v>
      </c>
      <c r="D6621" s="1">
        <v>53085</v>
      </c>
      <c r="J6621" s="1" t="s">
        <v>0</v>
      </c>
      <c r="K6621" s="1" t="s">
        <v>49</v>
      </c>
      <c r="L6621" s="1">
        <v>-4.75</v>
      </c>
      <c r="M6621" s="1">
        <v>88</v>
      </c>
      <c r="N6621" s="6"/>
      <c r="O6621" s="6">
        <v>418</v>
      </c>
      <c r="P6621" s="6">
        <v>-694988.65</v>
      </c>
      <c r="R6621" s="31">
        <v>-418</v>
      </c>
      <c r="S6621" s="28">
        <v>44439</v>
      </c>
    </row>
    <row r="6622" spans="1:19" x14ac:dyDescent="0.2">
      <c r="A6622" s="29">
        <v>45767</v>
      </c>
      <c r="B6622" s="1" t="s">
        <v>200</v>
      </c>
      <c r="C6622" s="27">
        <v>44439</v>
      </c>
      <c r="D6622" s="1">
        <v>53085</v>
      </c>
      <c r="J6622" s="1" t="s">
        <v>0</v>
      </c>
      <c r="K6622" s="1" t="s">
        <v>49</v>
      </c>
      <c r="L6622" s="1">
        <v>-1</v>
      </c>
      <c r="M6622" s="1">
        <v>124</v>
      </c>
      <c r="N6622" s="6"/>
      <c r="O6622" s="6">
        <v>124</v>
      </c>
      <c r="P6622" s="6">
        <v>-694570.65</v>
      </c>
      <c r="R6622" s="31">
        <v>-124</v>
      </c>
      <c r="S6622" s="28">
        <v>44439</v>
      </c>
    </row>
    <row r="6623" spans="1:19" x14ac:dyDescent="0.2">
      <c r="A6623" s="29">
        <v>45767</v>
      </c>
      <c r="B6623" s="1" t="s">
        <v>200</v>
      </c>
      <c r="C6623" s="27">
        <v>44439</v>
      </c>
      <c r="D6623" s="1">
        <v>53085</v>
      </c>
      <c r="J6623" s="1" t="s">
        <v>0</v>
      </c>
      <c r="K6623" s="1" t="s">
        <v>49</v>
      </c>
      <c r="L6623" s="1">
        <v>-1</v>
      </c>
      <c r="M6623" s="1">
        <v>124</v>
      </c>
      <c r="N6623" s="6"/>
      <c r="O6623" s="6">
        <v>124</v>
      </c>
      <c r="P6623" s="6">
        <v>-695112.65</v>
      </c>
      <c r="R6623" s="31">
        <v>-124</v>
      </c>
      <c r="S6623" s="28">
        <v>44439</v>
      </c>
    </row>
    <row r="6624" spans="1:19" x14ac:dyDescent="0.2">
      <c r="A6624" s="29">
        <v>45767</v>
      </c>
      <c r="B6624" s="1" t="s">
        <v>200</v>
      </c>
      <c r="C6624" s="27">
        <v>44439</v>
      </c>
      <c r="D6624" s="1">
        <v>53085</v>
      </c>
      <c r="J6624" s="1" t="s">
        <v>0</v>
      </c>
      <c r="K6624" s="1" t="s">
        <v>49</v>
      </c>
      <c r="L6624" s="1">
        <v>-1</v>
      </c>
      <c r="M6624" s="1">
        <v>124</v>
      </c>
      <c r="N6624" s="6"/>
      <c r="O6624" s="6">
        <v>124</v>
      </c>
      <c r="P6624" s="6">
        <v>-700258.65</v>
      </c>
      <c r="R6624" s="31">
        <v>-124</v>
      </c>
      <c r="S6624" s="28">
        <v>44439</v>
      </c>
    </row>
    <row r="6625" spans="1:19" x14ac:dyDescent="0.2">
      <c r="A6625" s="29">
        <v>45767</v>
      </c>
      <c r="B6625" s="1" t="s">
        <v>200</v>
      </c>
      <c r="C6625" s="27">
        <v>44439</v>
      </c>
      <c r="D6625" s="1">
        <v>53085</v>
      </c>
      <c r="J6625" s="1" t="s">
        <v>0</v>
      </c>
      <c r="K6625" s="1" t="s">
        <v>49</v>
      </c>
      <c r="L6625" s="1">
        <v>-1</v>
      </c>
      <c r="M6625" s="1">
        <v>124</v>
      </c>
      <c r="N6625" s="6"/>
      <c r="O6625" s="6">
        <v>124</v>
      </c>
      <c r="P6625" s="6">
        <v>-700382.65</v>
      </c>
      <c r="R6625" s="31">
        <v>-124</v>
      </c>
      <c r="S6625" s="28">
        <v>44439</v>
      </c>
    </row>
    <row r="6626" spans="1:19" x14ac:dyDescent="0.2">
      <c r="A6626" s="29">
        <v>45767</v>
      </c>
      <c r="B6626" s="1" t="s">
        <v>200</v>
      </c>
      <c r="C6626" s="27">
        <v>44439</v>
      </c>
      <c r="D6626" s="1">
        <v>53085</v>
      </c>
      <c r="J6626" s="1" t="s">
        <v>0</v>
      </c>
      <c r="K6626" s="1" t="s">
        <v>49</v>
      </c>
      <c r="L6626" s="1">
        <v>-1</v>
      </c>
      <c r="M6626" s="1">
        <v>124</v>
      </c>
      <c r="N6626" s="6"/>
      <c r="O6626" s="6">
        <v>124</v>
      </c>
      <c r="P6626" s="6">
        <v>-701012.65</v>
      </c>
      <c r="R6626" s="31">
        <v>-124</v>
      </c>
      <c r="S6626" s="28">
        <v>44439</v>
      </c>
    </row>
    <row r="6627" spans="1:19" x14ac:dyDescent="0.2">
      <c r="A6627" s="29">
        <v>45767</v>
      </c>
      <c r="B6627" s="1" t="s">
        <v>200</v>
      </c>
      <c r="C6627" s="27">
        <v>44439</v>
      </c>
      <c r="D6627" s="1">
        <v>53085</v>
      </c>
      <c r="J6627" s="1" t="s">
        <v>0</v>
      </c>
      <c r="K6627" s="1" t="s">
        <v>49</v>
      </c>
      <c r="L6627" s="1">
        <v>-1</v>
      </c>
      <c r="M6627" s="1">
        <v>124</v>
      </c>
      <c r="N6627" s="6"/>
      <c r="O6627" s="6">
        <v>124</v>
      </c>
      <c r="P6627" s="6">
        <v>-701664.65</v>
      </c>
      <c r="R6627" s="31">
        <v>-124</v>
      </c>
      <c r="S6627" s="28">
        <v>44439</v>
      </c>
    </row>
    <row r="6628" spans="1:19" x14ac:dyDescent="0.2">
      <c r="A6628" s="29">
        <v>45767</v>
      </c>
      <c r="B6628" s="1" t="s">
        <v>200</v>
      </c>
      <c r="C6628" s="27">
        <v>44439</v>
      </c>
      <c r="D6628" s="1">
        <v>53085</v>
      </c>
      <c r="J6628" s="1" t="s">
        <v>0</v>
      </c>
      <c r="K6628" s="1" t="s">
        <v>49</v>
      </c>
      <c r="L6628" s="1">
        <v>-1</v>
      </c>
      <c r="M6628" s="1">
        <v>98</v>
      </c>
      <c r="N6628" s="6"/>
      <c r="O6628" s="6">
        <v>98</v>
      </c>
      <c r="P6628" s="6">
        <v>-699474.65</v>
      </c>
      <c r="R6628" s="31">
        <v>-98</v>
      </c>
      <c r="S6628" s="28">
        <v>44439</v>
      </c>
    </row>
    <row r="6629" spans="1:19" x14ac:dyDescent="0.2">
      <c r="A6629" s="29">
        <v>45767</v>
      </c>
      <c r="B6629" s="1" t="s">
        <v>200</v>
      </c>
      <c r="C6629" s="27">
        <v>44439</v>
      </c>
      <c r="D6629" s="1">
        <v>53085</v>
      </c>
      <c r="J6629" s="1" t="s">
        <v>0</v>
      </c>
      <c r="K6629" s="1" t="s">
        <v>49</v>
      </c>
      <c r="L6629" s="1">
        <v>-1</v>
      </c>
      <c r="M6629" s="1">
        <v>68</v>
      </c>
      <c r="N6629" s="6"/>
      <c r="O6629" s="6">
        <v>68</v>
      </c>
      <c r="P6629" s="6">
        <v>-695224.65</v>
      </c>
      <c r="R6629" s="31">
        <v>-68</v>
      </c>
      <c r="S6629" s="28">
        <v>44439</v>
      </c>
    </row>
    <row r="6630" spans="1:19" x14ac:dyDescent="0.2">
      <c r="A6630" s="29">
        <v>45767</v>
      </c>
      <c r="B6630" s="1" t="s">
        <v>200</v>
      </c>
      <c r="C6630" s="27">
        <v>44439</v>
      </c>
      <c r="D6630" s="1">
        <v>53085</v>
      </c>
      <c r="J6630" s="1" t="s">
        <v>0</v>
      </c>
      <c r="K6630" s="1" t="s">
        <v>49</v>
      </c>
      <c r="L6630" s="1">
        <v>-0.5</v>
      </c>
      <c r="M6630" s="1">
        <v>88</v>
      </c>
      <c r="N6630" s="6"/>
      <c r="O6630" s="6">
        <v>44</v>
      </c>
      <c r="P6630" s="6">
        <v>-695156.65</v>
      </c>
      <c r="R6630" s="31">
        <v>-44</v>
      </c>
      <c r="S6630" s="28">
        <v>44439</v>
      </c>
    </row>
    <row r="6631" spans="1:19" x14ac:dyDescent="0.2">
      <c r="A6631" s="29">
        <v>45807</v>
      </c>
      <c r="B6631" s="1" t="s">
        <v>200</v>
      </c>
      <c r="C6631" s="27">
        <v>44440</v>
      </c>
      <c r="D6631" s="1">
        <v>53091</v>
      </c>
      <c r="J6631" s="1" t="s">
        <v>0</v>
      </c>
      <c r="K6631" s="1" t="s">
        <v>49</v>
      </c>
      <c r="L6631" s="1">
        <v>-1</v>
      </c>
      <c r="M6631" s="1">
        <v>840</v>
      </c>
      <c r="N6631" s="6"/>
      <c r="O6631" s="6">
        <v>840</v>
      </c>
      <c r="P6631" s="6">
        <v>-703783.65</v>
      </c>
      <c r="R6631" s="31">
        <v>-840</v>
      </c>
      <c r="S6631" s="28">
        <v>44469</v>
      </c>
    </row>
    <row r="6632" spans="1:19" x14ac:dyDescent="0.2">
      <c r="A6632" s="29">
        <v>45807</v>
      </c>
      <c r="B6632" s="1" t="s">
        <v>200</v>
      </c>
      <c r="C6632" s="27">
        <v>44440</v>
      </c>
      <c r="D6632" s="1">
        <v>53091</v>
      </c>
      <c r="J6632" s="1" t="s">
        <v>0</v>
      </c>
      <c r="K6632" s="1" t="s">
        <v>49</v>
      </c>
      <c r="L6632" s="1">
        <v>-1</v>
      </c>
      <c r="M6632" s="1">
        <v>80</v>
      </c>
      <c r="N6632" s="6"/>
      <c r="O6632" s="6">
        <v>80</v>
      </c>
      <c r="P6632" s="6">
        <v>-703883.65</v>
      </c>
      <c r="R6632" s="31">
        <v>-80</v>
      </c>
      <c r="S6632" s="28">
        <v>44469</v>
      </c>
    </row>
    <row r="6633" spans="1:19" x14ac:dyDescent="0.2">
      <c r="A6633" s="29">
        <v>45807</v>
      </c>
      <c r="B6633" s="1" t="s">
        <v>200</v>
      </c>
      <c r="C6633" s="27">
        <v>44440</v>
      </c>
      <c r="D6633" s="1">
        <v>53091</v>
      </c>
      <c r="J6633" s="1" t="s">
        <v>0</v>
      </c>
      <c r="K6633" s="1" t="s">
        <v>49</v>
      </c>
      <c r="L6633" s="1">
        <v>-1</v>
      </c>
      <c r="M6633" s="1">
        <v>20</v>
      </c>
      <c r="N6633" s="6"/>
      <c r="O6633" s="6">
        <v>20</v>
      </c>
      <c r="P6633" s="6">
        <v>-703803.65</v>
      </c>
      <c r="R6633" s="31">
        <v>-20</v>
      </c>
      <c r="S6633" s="28">
        <v>44469</v>
      </c>
    </row>
    <row r="6634" spans="1:19" x14ac:dyDescent="0.2">
      <c r="A6634" s="29">
        <v>45808</v>
      </c>
      <c r="B6634" s="1" t="s">
        <v>200</v>
      </c>
      <c r="C6634" s="27">
        <v>44440</v>
      </c>
      <c r="D6634" s="1">
        <v>53092</v>
      </c>
      <c r="J6634" s="1" t="s">
        <v>0</v>
      </c>
      <c r="K6634" s="1" t="s">
        <v>49</v>
      </c>
      <c r="L6634" s="1">
        <v>-1</v>
      </c>
      <c r="M6634" s="1">
        <v>280</v>
      </c>
      <c r="N6634" s="6"/>
      <c r="O6634" s="6">
        <v>280</v>
      </c>
      <c r="P6634" s="6">
        <v>-704163.65</v>
      </c>
      <c r="R6634" s="31">
        <v>-280</v>
      </c>
      <c r="S6634" s="28">
        <v>44469</v>
      </c>
    </row>
    <row r="6635" spans="1:19" x14ac:dyDescent="0.2">
      <c r="A6635" s="29">
        <v>45808</v>
      </c>
      <c r="B6635" s="1" t="s">
        <v>200</v>
      </c>
      <c r="C6635" s="27">
        <v>44440</v>
      </c>
      <c r="D6635" s="1">
        <v>53092</v>
      </c>
      <c r="J6635" s="1" t="s">
        <v>0</v>
      </c>
      <c r="K6635" s="1" t="s">
        <v>49</v>
      </c>
      <c r="L6635" s="1">
        <v>-2</v>
      </c>
      <c r="M6635" s="1">
        <v>40</v>
      </c>
      <c r="N6635" s="6"/>
      <c r="O6635" s="6">
        <v>80</v>
      </c>
      <c r="P6635" s="6">
        <v>-704243.65</v>
      </c>
      <c r="R6635" s="31">
        <v>-80</v>
      </c>
      <c r="S6635" s="28">
        <v>44469</v>
      </c>
    </row>
    <row r="6636" spans="1:19" x14ac:dyDescent="0.2">
      <c r="A6636" s="29">
        <v>45809</v>
      </c>
      <c r="B6636" s="1" t="s">
        <v>200</v>
      </c>
      <c r="C6636" s="27">
        <v>44440</v>
      </c>
      <c r="D6636" s="1">
        <v>53093</v>
      </c>
      <c r="J6636" s="1" t="s">
        <v>0</v>
      </c>
      <c r="K6636" s="1" t="s">
        <v>49</v>
      </c>
      <c r="L6636" s="1">
        <v>-1</v>
      </c>
      <c r="M6636" s="1">
        <v>436</v>
      </c>
      <c r="N6636" s="6"/>
      <c r="O6636" s="6">
        <v>436</v>
      </c>
      <c r="P6636" s="6">
        <v>-704679.65</v>
      </c>
      <c r="R6636" s="31">
        <v>-436</v>
      </c>
      <c r="S6636" s="28">
        <v>44469</v>
      </c>
    </row>
    <row r="6637" spans="1:19" x14ac:dyDescent="0.2">
      <c r="A6637" s="29">
        <v>45809</v>
      </c>
      <c r="B6637" s="1" t="s">
        <v>200</v>
      </c>
      <c r="C6637" s="27">
        <v>44440</v>
      </c>
      <c r="D6637" s="1">
        <v>53093</v>
      </c>
      <c r="J6637" s="1" t="s">
        <v>0</v>
      </c>
      <c r="K6637" s="1" t="s">
        <v>49</v>
      </c>
      <c r="L6637" s="1">
        <v>-1</v>
      </c>
      <c r="M6637" s="1">
        <v>40</v>
      </c>
      <c r="N6637" s="6"/>
      <c r="O6637" s="6">
        <v>40</v>
      </c>
      <c r="P6637" s="6">
        <v>-704719.65</v>
      </c>
      <c r="R6637" s="31">
        <v>-40</v>
      </c>
      <c r="S6637" s="28">
        <v>44469</v>
      </c>
    </row>
    <row r="6638" spans="1:19" x14ac:dyDescent="0.2">
      <c r="A6638" s="29">
        <v>45810</v>
      </c>
      <c r="B6638" s="1" t="s">
        <v>200</v>
      </c>
      <c r="C6638" s="27">
        <v>44440</v>
      </c>
      <c r="D6638" s="1">
        <v>53094</v>
      </c>
      <c r="J6638" s="1" t="s">
        <v>0</v>
      </c>
      <c r="K6638" s="1" t="s">
        <v>49</v>
      </c>
      <c r="L6638" s="1">
        <v>-1</v>
      </c>
      <c r="M6638" s="1">
        <v>776</v>
      </c>
      <c r="N6638" s="6"/>
      <c r="O6638" s="6">
        <v>776</v>
      </c>
      <c r="P6638" s="6">
        <v>-705495.65</v>
      </c>
      <c r="R6638" s="31">
        <v>-776</v>
      </c>
      <c r="S6638" s="28">
        <v>44469</v>
      </c>
    </row>
    <row r="6639" spans="1:19" x14ac:dyDescent="0.2">
      <c r="A6639" s="29">
        <v>45810</v>
      </c>
      <c r="B6639" s="1" t="s">
        <v>200</v>
      </c>
      <c r="C6639" s="27">
        <v>44440</v>
      </c>
      <c r="D6639" s="1">
        <v>53094</v>
      </c>
      <c r="J6639" s="1" t="s">
        <v>0</v>
      </c>
      <c r="K6639" s="1" t="s">
        <v>49</v>
      </c>
      <c r="L6639" s="1">
        <v>-1</v>
      </c>
      <c r="M6639" s="1">
        <v>80</v>
      </c>
      <c r="N6639" s="6"/>
      <c r="O6639" s="6">
        <v>80</v>
      </c>
      <c r="P6639" s="6">
        <v>-705575.65</v>
      </c>
      <c r="R6639" s="31">
        <v>-80</v>
      </c>
      <c r="S6639" s="28">
        <v>44469</v>
      </c>
    </row>
    <row r="6640" spans="1:19" x14ac:dyDescent="0.2">
      <c r="A6640" s="29">
        <v>45811</v>
      </c>
      <c r="B6640" s="1" t="s">
        <v>200</v>
      </c>
      <c r="C6640" s="27">
        <v>44440</v>
      </c>
      <c r="D6640" s="1">
        <v>53095</v>
      </c>
      <c r="J6640" s="1" t="s">
        <v>0</v>
      </c>
      <c r="K6640" s="1" t="s">
        <v>49</v>
      </c>
      <c r="L6640" s="1">
        <v>-1</v>
      </c>
      <c r="M6640" s="1">
        <v>700</v>
      </c>
      <c r="N6640" s="6"/>
      <c r="O6640" s="6">
        <v>700</v>
      </c>
      <c r="P6640" s="6">
        <v>-706275.65</v>
      </c>
      <c r="R6640" s="31">
        <v>-700</v>
      </c>
      <c r="S6640" s="28">
        <v>44469</v>
      </c>
    </row>
    <row r="6641" spans="1:19" x14ac:dyDescent="0.2">
      <c r="A6641" s="29">
        <v>45811</v>
      </c>
      <c r="B6641" s="1" t="s">
        <v>200</v>
      </c>
      <c r="C6641" s="27">
        <v>44440</v>
      </c>
      <c r="D6641" s="1">
        <v>53095</v>
      </c>
      <c r="J6641" s="1" t="s">
        <v>0</v>
      </c>
      <c r="K6641" s="1" t="s">
        <v>49</v>
      </c>
      <c r="L6641" s="1">
        <v>-1</v>
      </c>
      <c r="M6641" s="1">
        <v>80</v>
      </c>
      <c r="N6641" s="6"/>
      <c r="O6641" s="6">
        <v>80</v>
      </c>
      <c r="P6641" s="6">
        <v>-706355.65</v>
      </c>
      <c r="R6641" s="31">
        <v>-80</v>
      </c>
      <c r="S6641" s="28">
        <v>44469</v>
      </c>
    </row>
    <row r="6642" spans="1:19" x14ac:dyDescent="0.2">
      <c r="A6642" s="29">
        <v>45811</v>
      </c>
      <c r="B6642" s="1" t="s">
        <v>200</v>
      </c>
      <c r="C6642" s="27">
        <v>44440</v>
      </c>
      <c r="D6642" s="1">
        <v>53095</v>
      </c>
      <c r="J6642" s="1" t="s">
        <v>0</v>
      </c>
      <c r="K6642" s="1" t="s">
        <v>49</v>
      </c>
      <c r="L6642" s="1">
        <v>-2</v>
      </c>
      <c r="M6642" s="1">
        <v>40</v>
      </c>
      <c r="N6642" s="6"/>
      <c r="O6642" s="6">
        <v>80</v>
      </c>
      <c r="P6642" s="6">
        <v>-706435.65</v>
      </c>
      <c r="R6642" s="31">
        <v>-80</v>
      </c>
      <c r="S6642" s="28">
        <v>44469</v>
      </c>
    </row>
    <row r="6643" spans="1:19" x14ac:dyDescent="0.2">
      <c r="A6643" s="29">
        <v>45812</v>
      </c>
      <c r="B6643" s="1" t="s">
        <v>200</v>
      </c>
      <c r="C6643" s="27">
        <v>44440</v>
      </c>
      <c r="D6643" s="1">
        <v>53096</v>
      </c>
      <c r="J6643" s="1" t="s">
        <v>0</v>
      </c>
      <c r="K6643" s="1" t="s">
        <v>49</v>
      </c>
      <c r="L6643" s="1">
        <v>-1</v>
      </c>
      <c r="M6643" s="1">
        <v>766</v>
      </c>
      <c r="N6643" s="6"/>
      <c r="O6643" s="6">
        <v>766</v>
      </c>
      <c r="P6643" s="6">
        <v>-707201.65</v>
      </c>
      <c r="R6643" s="31">
        <v>-766</v>
      </c>
      <c r="S6643" s="28">
        <v>44469</v>
      </c>
    </row>
    <row r="6644" spans="1:19" x14ac:dyDescent="0.2">
      <c r="A6644" s="29">
        <v>45812</v>
      </c>
      <c r="B6644" s="1" t="s">
        <v>200</v>
      </c>
      <c r="C6644" s="27">
        <v>44440</v>
      </c>
      <c r="D6644" s="1">
        <v>53096</v>
      </c>
      <c r="J6644" s="1" t="s">
        <v>0</v>
      </c>
      <c r="K6644" s="1" t="s">
        <v>49</v>
      </c>
      <c r="L6644" s="1">
        <v>-1</v>
      </c>
      <c r="M6644" s="1">
        <v>80</v>
      </c>
      <c r="N6644" s="6"/>
      <c r="O6644" s="6">
        <v>80</v>
      </c>
      <c r="P6644" s="6">
        <v>-707281.65</v>
      </c>
      <c r="R6644" s="31">
        <v>-80</v>
      </c>
      <c r="S6644" s="28">
        <v>44469</v>
      </c>
    </row>
    <row r="6645" spans="1:19" x14ac:dyDescent="0.2">
      <c r="A6645" s="29">
        <v>45813</v>
      </c>
      <c r="B6645" s="1" t="s">
        <v>200</v>
      </c>
      <c r="C6645" s="27">
        <v>44440</v>
      </c>
      <c r="D6645" s="1">
        <v>53097</v>
      </c>
      <c r="J6645" s="1" t="s">
        <v>0</v>
      </c>
      <c r="K6645" s="1" t="s">
        <v>49</v>
      </c>
      <c r="L6645" s="1">
        <v>-1</v>
      </c>
      <c r="M6645" s="1">
        <v>460</v>
      </c>
      <c r="N6645" s="6"/>
      <c r="O6645" s="6">
        <v>460</v>
      </c>
      <c r="P6645" s="6">
        <v>-707741.65</v>
      </c>
      <c r="R6645" s="31">
        <v>-460</v>
      </c>
      <c r="S6645" s="28">
        <v>44469</v>
      </c>
    </row>
    <row r="6646" spans="1:19" x14ac:dyDescent="0.2">
      <c r="A6646" s="29">
        <v>45813</v>
      </c>
      <c r="B6646" s="1" t="s">
        <v>200</v>
      </c>
      <c r="C6646" s="27">
        <v>44440</v>
      </c>
      <c r="D6646" s="1">
        <v>53097</v>
      </c>
      <c r="J6646" s="1" t="s">
        <v>0</v>
      </c>
      <c r="K6646" s="1" t="s">
        <v>49</v>
      </c>
      <c r="L6646" s="1">
        <v>-1</v>
      </c>
      <c r="M6646" s="1">
        <v>80</v>
      </c>
      <c r="N6646" s="6"/>
      <c r="O6646" s="6">
        <v>80</v>
      </c>
      <c r="P6646" s="6">
        <v>-707821.65</v>
      </c>
      <c r="R6646" s="31">
        <v>-80</v>
      </c>
      <c r="S6646" s="28">
        <v>44469</v>
      </c>
    </row>
    <row r="6647" spans="1:19" x14ac:dyDescent="0.2">
      <c r="A6647" s="29">
        <v>45814</v>
      </c>
      <c r="B6647" s="1" t="s">
        <v>200</v>
      </c>
      <c r="C6647" s="27">
        <v>44440</v>
      </c>
      <c r="D6647" s="1">
        <v>53098</v>
      </c>
      <c r="J6647" s="1" t="s">
        <v>0</v>
      </c>
      <c r="K6647" s="1" t="s">
        <v>49</v>
      </c>
      <c r="L6647" s="1">
        <v>-1</v>
      </c>
      <c r="M6647" s="1">
        <v>540</v>
      </c>
      <c r="N6647" s="6"/>
      <c r="O6647" s="6">
        <v>540</v>
      </c>
      <c r="P6647" s="6">
        <v>-708361.65</v>
      </c>
      <c r="R6647" s="31">
        <v>-540</v>
      </c>
      <c r="S6647" s="28">
        <v>44469</v>
      </c>
    </row>
    <row r="6648" spans="1:19" x14ac:dyDescent="0.2">
      <c r="A6648" s="29">
        <v>45814</v>
      </c>
      <c r="B6648" s="1" t="s">
        <v>200</v>
      </c>
      <c r="C6648" s="27">
        <v>44440</v>
      </c>
      <c r="D6648" s="1">
        <v>53098</v>
      </c>
      <c r="J6648" s="1" t="s">
        <v>0</v>
      </c>
      <c r="K6648" s="1" t="s">
        <v>49</v>
      </c>
      <c r="L6648" s="1">
        <v>-4</v>
      </c>
      <c r="M6648" s="1">
        <v>40</v>
      </c>
      <c r="N6648" s="6"/>
      <c r="O6648" s="6">
        <v>160</v>
      </c>
      <c r="P6648" s="6">
        <v>-708521.65</v>
      </c>
      <c r="R6648" s="31">
        <v>-160</v>
      </c>
      <c r="S6648" s="28">
        <v>44469</v>
      </c>
    </row>
    <row r="6649" spans="1:19" x14ac:dyDescent="0.2">
      <c r="A6649" s="29">
        <v>45815</v>
      </c>
      <c r="B6649" s="1" t="s">
        <v>200</v>
      </c>
      <c r="C6649" s="27">
        <v>44440</v>
      </c>
      <c r="D6649" s="1">
        <v>53099</v>
      </c>
      <c r="J6649" s="1" t="s">
        <v>0</v>
      </c>
      <c r="K6649" s="1" t="s">
        <v>49</v>
      </c>
      <c r="L6649" s="1">
        <v>-1</v>
      </c>
      <c r="M6649" s="1">
        <v>80</v>
      </c>
      <c r="N6649" s="6"/>
      <c r="O6649" s="6">
        <v>80</v>
      </c>
      <c r="P6649" s="6">
        <v>-708601.65</v>
      </c>
      <c r="R6649" s="31">
        <v>-80</v>
      </c>
      <c r="S6649" s="28">
        <v>44469</v>
      </c>
    </row>
    <row r="6650" spans="1:19" x14ac:dyDescent="0.2">
      <c r="A6650" s="29">
        <v>45816</v>
      </c>
      <c r="B6650" s="1" t="s">
        <v>200</v>
      </c>
      <c r="C6650" s="27">
        <v>44440</v>
      </c>
      <c r="D6650" s="1">
        <v>53100</v>
      </c>
      <c r="J6650" s="1" t="s">
        <v>0</v>
      </c>
      <c r="K6650" s="1" t="s">
        <v>49</v>
      </c>
      <c r="L6650" s="1">
        <v>-1</v>
      </c>
      <c r="M6650" s="1">
        <v>216</v>
      </c>
      <c r="N6650" s="6"/>
      <c r="O6650" s="6">
        <v>216</v>
      </c>
      <c r="P6650" s="6">
        <v>-708817.65</v>
      </c>
      <c r="R6650" s="31">
        <v>-216</v>
      </c>
      <c r="S6650" s="28">
        <v>44469</v>
      </c>
    </row>
    <row r="6651" spans="1:19" x14ac:dyDescent="0.2">
      <c r="A6651" s="29">
        <v>45816</v>
      </c>
      <c r="B6651" s="1" t="s">
        <v>200</v>
      </c>
      <c r="C6651" s="27">
        <v>44440</v>
      </c>
      <c r="D6651" s="1">
        <v>53100</v>
      </c>
      <c r="J6651" s="1" t="s">
        <v>0</v>
      </c>
      <c r="K6651" s="1" t="s">
        <v>49</v>
      </c>
      <c r="L6651" s="1">
        <v>-1</v>
      </c>
      <c r="M6651" s="1">
        <v>80</v>
      </c>
      <c r="N6651" s="6"/>
      <c r="O6651" s="6">
        <v>80</v>
      </c>
      <c r="P6651" s="6">
        <v>-708897.65</v>
      </c>
      <c r="R6651" s="31">
        <v>-80</v>
      </c>
      <c r="S6651" s="28">
        <v>44469</v>
      </c>
    </row>
    <row r="6652" spans="1:19" x14ac:dyDescent="0.2">
      <c r="A6652" s="29">
        <v>45817</v>
      </c>
      <c r="B6652" s="1" t="s">
        <v>200</v>
      </c>
      <c r="C6652" s="27">
        <v>44440</v>
      </c>
      <c r="D6652" s="1">
        <v>53101</v>
      </c>
      <c r="J6652" s="1" t="s">
        <v>0</v>
      </c>
      <c r="K6652" s="1" t="s">
        <v>49</v>
      </c>
      <c r="L6652" s="1">
        <v>-1</v>
      </c>
      <c r="M6652" s="1">
        <v>442</v>
      </c>
      <c r="N6652" s="6"/>
      <c r="O6652" s="6">
        <v>442</v>
      </c>
      <c r="P6652" s="6">
        <v>-709339.65</v>
      </c>
      <c r="R6652" s="31">
        <v>-442</v>
      </c>
      <c r="S6652" s="28">
        <v>44469</v>
      </c>
    </row>
    <row r="6653" spans="1:19" x14ac:dyDescent="0.2">
      <c r="A6653" s="29">
        <v>45817</v>
      </c>
      <c r="B6653" s="1" t="s">
        <v>200</v>
      </c>
      <c r="C6653" s="27">
        <v>44440</v>
      </c>
      <c r="D6653" s="1">
        <v>53101</v>
      </c>
      <c r="J6653" s="1" t="s">
        <v>0</v>
      </c>
      <c r="K6653" s="1" t="s">
        <v>49</v>
      </c>
      <c r="L6653" s="1">
        <v>-2</v>
      </c>
      <c r="M6653" s="1">
        <v>40</v>
      </c>
      <c r="N6653" s="6"/>
      <c r="O6653" s="6">
        <v>80</v>
      </c>
      <c r="P6653" s="6">
        <v>-709419.65</v>
      </c>
      <c r="R6653" s="31">
        <v>-80</v>
      </c>
      <c r="S6653" s="28">
        <v>44469</v>
      </c>
    </row>
    <row r="6654" spans="1:19" x14ac:dyDescent="0.2">
      <c r="A6654" s="29">
        <v>45817</v>
      </c>
      <c r="B6654" s="1" t="s">
        <v>200</v>
      </c>
      <c r="C6654" s="27">
        <v>44440</v>
      </c>
      <c r="D6654" s="1">
        <v>53101</v>
      </c>
      <c r="J6654" s="1" t="s">
        <v>0</v>
      </c>
      <c r="K6654" s="1" t="s">
        <v>49</v>
      </c>
      <c r="L6654" s="1">
        <v>-1</v>
      </c>
      <c r="M6654" s="1">
        <v>80</v>
      </c>
      <c r="N6654" s="6"/>
      <c r="O6654" s="6">
        <v>80</v>
      </c>
      <c r="P6654" s="6">
        <v>-709499.65</v>
      </c>
      <c r="R6654" s="31">
        <v>-80</v>
      </c>
      <c r="S6654" s="28">
        <v>44469</v>
      </c>
    </row>
    <row r="6655" spans="1:19" x14ac:dyDescent="0.2">
      <c r="A6655" s="29">
        <v>45818</v>
      </c>
      <c r="B6655" s="1" t="s">
        <v>200</v>
      </c>
      <c r="C6655" s="27">
        <v>44440</v>
      </c>
      <c r="D6655" s="1">
        <v>53102</v>
      </c>
      <c r="J6655" s="1" t="s">
        <v>0</v>
      </c>
      <c r="K6655" s="1" t="s">
        <v>49</v>
      </c>
      <c r="L6655" s="1">
        <v>-1</v>
      </c>
      <c r="M6655" s="1">
        <v>1100</v>
      </c>
      <c r="N6655" s="6"/>
      <c r="O6655" s="6">
        <v>1100</v>
      </c>
      <c r="P6655" s="6">
        <v>-710599.65</v>
      </c>
      <c r="R6655" s="31">
        <v>-1100</v>
      </c>
      <c r="S6655" s="28">
        <v>44469</v>
      </c>
    </row>
    <row r="6656" spans="1:19" x14ac:dyDescent="0.2">
      <c r="A6656" s="29">
        <v>45819</v>
      </c>
      <c r="B6656" s="1" t="s">
        <v>200</v>
      </c>
      <c r="C6656" s="27">
        <v>44440</v>
      </c>
      <c r="D6656" s="1">
        <v>53103</v>
      </c>
      <c r="J6656" s="1" t="s">
        <v>0</v>
      </c>
      <c r="K6656" s="1" t="s">
        <v>49</v>
      </c>
      <c r="L6656" s="1">
        <v>-1</v>
      </c>
      <c r="M6656" s="1">
        <v>386</v>
      </c>
      <c r="N6656" s="6"/>
      <c r="O6656" s="6">
        <v>386</v>
      </c>
      <c r="P6656" s="6">
        <v>-710985.65</v>
      </c>
      <c r="R6656" s="31">
        <v>-386</v>
      </c>
      <c r="S6656" s="28">
        <v>44469</v>
      </c>
    </row>
    <row r="6657" spans="1:19" x14ac:dyDescent="0.2">
      <c r="A6657" s="29">
        <v>45819</v>
      </c>
      <c r="B6657" s="1" t="s">
        <v>200</v>
      </c>
      <c r="C6657" s="27">
        <v>44440</v>
      </c>
      <c r="D6657" s="1">
        <v>53103</v>
      </c>
      <c r="J6657" s="1" t="s">
        <v>0</v>
      </c>
      <c r="K6657" s="1" t="s">
        <v>49</v>
      </c>
      <c r="L6657" s="1">
        <v>-1</v>
      </c>
      <c r="M6657" s="1">
        <v>80</v>
      </c>
      <c r="N6657" s="6"/>
      <c r="O6657" s="6">
        <v>80</v>
      </c>
      <c r="P6657" s="6">
        <v>-711065.65</v>
      </c>
      <c r="R6657" s="31">
        <v>-80</v>
      </c>
      <c r="S6657" s="28">
        <v>44469</v>
      </c>
    </row>
    <row r="6658" spans="1:19" x14ac:dyDescent="0.2">
      <c r="A6658" s="29">
        <v>45820</v>
      </c>
      <c r="B6658" s="1" t="s">
        <v>200</v>
      </c>
      <c r="C6658" s="27">
        <v>44440</v>
      </c>
      <c r="D6658" s="1">
        <v>53104</v>
      </c>
      <c r="J6658" s="1" t="s">
        <v>0</v>
      </c>
      <c r="K6658" s="1" t="s">
        <v>49</v>
      </c>
      <c r="L6658" s="1">
        <v>-1</v>
      </c>
      <c r="M6658" s="1">
        <v>380</v>
      </c>
      <c r="N6658" s="6"/>
      <c r="O6658" s="6">
        <v>380</v>
      </c>
      <c r="P6658" s="6">
        <v>-711445.65</v>
      </c>
      <c r="R6658" s="31">
        <v>-380</v>
      </c>
      <c r="S6658" s="28">
        <v>44469</v>
      </c>
    </row>
    <row r="6659" spans="1:19" x14ac:dyDescent="0.2">
      <c r="A6659" s="29">
        <v>45821</v>
      </c>
      <c r="B6659" s="1" t="s">
        <v>200</v>
      </c>
      <c r="C6659" s="27">
        <v>44440</v>
      </c>
      <c r="D6659" s="1">
        <v>53105</v>
      </c>
      <c r="J6659" s="1" t="s">
        <v>0</v>
      </c>
      <c r="K6659" s="1" t="s">
        <v>49</v>
      </c>
      <c r="L6659" s="1">
        <v>-1</v>
      </c>
      <c r="M6659" s="1">
        <v>496</v>
      </c>
      <c r="N6659" s="6"/>
      <c r="O6659" s="6">
        <v>496</v>
      </c>
      <c r="P6659" s="6">
        <v>-711941.65</v>
      </c>
      <c r="R6659" s="31">
        <v>-496</v>
      </c>
      <c r="S6659" s="28">
        <v>44469</v>
      </c>
    </row>
    <row r="6660" spans="1:19" x14ac:dyDescent="0.2">
      <c r="A6660" s="29">
        <v>45821</v>
      </c>
      <c r="B6660" s="1" t="s">
        <v>200</v>
      </c>
      <c r="C6660" s="27">
        <v>44440</v>
      </c>
      <c r="D6660" s="1">
        <v>53105</v>
      </c>
      <c r="J6660" s="1" t="s">
        <v>0</v>
      </c>
      <c r="K6660" s="1" t="s">
        <v>49</v>
      </c>
      <c r="L6660" s="1">
        <v>-1</v>
      </c>
      <c r="M6660" s="1">
        <v>80</v>
      </c>
      <c r="N6660" s="6"/>
      <c r="O6660" s="6">
        <v>80</v>
      </c>
      <c r="P6660" s="6">
        <v>-712021.65</v>
      </c>
      <c r="R6660" s="31">
        <v>-80</v>
      </c>
      <c r="S6660" s="28">
        <v>44469</v>
      </c>
    </row>
    <row r="6661" spans="1:19" x14ac:dyDescent="0.2">
      <c r="A6661" s="29">
        <v>45822</v>
      </c>
      <c r="B6661" s="1" t="s">
        <v>200</v>
      </c>
      <c r="C6661" s="27">
        <v>44440</v>
      </c>
      <c r="D6661" s="1">
        <v>53106</v>
      </c>
      <c r="J6661" s="1" t="s">
        <v>0</v>
      </c>
      <c r="K6661" s="1" t="s">
        <v>49</v>
      </c>
      <c r="L6661" s="1">
        <v>-1</v>
      </c>
      <c r="M6661" s="1">
        <v>500</v>
      </c>
      <c r="N6661" s="6"/>
      <c r="O6661" s="6">
        <v>500</v>
      </c>
      <c r="P6661" s="6">
        <v>-712521.65</v>
      </c>
      <c r="R6661" s="31">
        <v>-500</v>
      </c>
      <c r="S6661" s="28">
        <v>44469</v>
      </c>
    </row>
    <row r="6662" spans="1:19" x14ac:dyDescent="0.2">
      <c r="A6662" s="29">
        <v>45823</v>
      </c>
      <c r="B6662" s="1" t="s">
        <v>200</v>
      </c>
      <c r="C6662" s="27">
        <v>44440</v>
      </c>
      <c r="D6662" s="1">
        <v>53107</v>
      </c>
      <c r="J6662" s="1" t="s">
        <v>0</v>
      </c>
      <c r="K6662" s="1" t="s">
        <v>49</v>
      </c>
      <c r="L6662" s="1">
        <v>-1</v>
      </c>
      <c r="M6662" s="1">
        <v>5900</v>
      </c>
      <c r="N6662" s="6"/>
      <c r="O6662" s="6">
        <v>5900</v>
      </c>
      <c r="P6662" s="6">
        <v>-718421.65</v>
      </c>
      <c r="R6662" s="31">
        <v>-5900</v>
      </c>
      <c r="S6662" s="28">
        <v>44469</v>
      </c>
    </row>
    <row r="6663" spans="1:19" x14ac:dyDescent="0.2">
      <c r="A6663" s="29">
        <v>45823</v>
      </c>
      <c r="B6663" s="1" t="s">
        <v>200</v>
      </c>
      <c r="C6663" s="27">
        <v>44440</v>
      </c>
      <c r="D6663" s="1">
        <v>53107</v>
      </c>
      <c r="J6663" s="1" t="s">
        <v>0</v>
      </c>
      <c r="K6663" s="1" t="s">
        <v>49</v>
      </c>
      <c r="L6663" s="1">
        <v>-7</v>
      </c>
      <c r="M6663" s="1">
        <v>80</v>
      </c>
      <c r="N6663" s="6"/>
      <c r="O6663" s="6">
        <v>560</v>
      </c>
      <c r="P6663" s="6">
        <v>-718981.65</v>
      </c>
      <c r="R6663" s="31">
        <v>-560</v>
      </c>
      <c r="S6663" s="28">
        <v>44469</v>
      </c>
    </row>
    <row r="6664" spans="1:19" x14ac:dyDescent="0.2">
      <c r="A6664" s="29">
        <v>45824</v>
      </c>
      <c r="B6664" s="1" t="s">
        <v>200</v>
      </c>
      <c r="C6664" s="27">
        <v>44440</v>
      </c>
      <c r="D6664" s="1">
        <v>53108</v>
      </c>
      <c r="J6664" s="1" t="s">
        <v>0</v>
      </c>
      <c r="K6664" s="1" t="s">
        <v>49</v>
      </c>
      <c r="L6664" s="1">
        <v>-1</v>
      </c>
      <c r="M6664" s="1">
        <v>156</v>
      </c>
      <c r="N6664" s="6"/>
      <c r="O6664" s="6">
        <v>156</v>
      </c>
      <c r="P6664" s="6">
        <v>-719137.65</v>
      </c>
      <c r="R6664" s="31">
        <v>-156</v>
      </c>
      <c r="S6664" s="28">
        <v>44469</v>
      </c>
    </row>
    <row r="6665" spans="1:19" x14ac:dyDescent="0.2">
      <c r="A6665" s="29">
        <v>45824</v>
      </c>
      <c r="B6665" s="1" t="s">
        <v>200</v>
      </c>
      <c r="C6665" s="27">
        <v>44440</v>
      </c>
      <c r="D6665" s="1">
        <v>53108</v>
      </c>
      <c r="J6665" s="1" t="s">
        <v>0</v>
      </c>
      <c r="K6665" s="1" t="s">
        <v>49</v>
      </c>
      <c r="L6665" s="1">
        <v>-2</v>
      </c>
      <c r="M6665" s="1">
        <v>40</v>
      </c>
      <c r="N6665" s="6"/>
      <c r="O6665" s="6">
        <v>80</v>
      </c>
      <c r="P6665" s="6">
        <v>-719217.65</v>
      </c>
      <c r="R6665" s="31">
        <v>-80</v>
      </c>
      <c r="S6665" s="28">
        <v>44469</v>
      </c>
    </row>
    <row r="6666" spans="1:19" x14ac:dyDescent="0.2">
      <c r="A6666" s="29">
        <v>45825</v>
      </c>
      <c r="B6666" s="1" t="s">
        <v>200</v>
      </c>
      <c r="C6666" s="27">
        <v>44440</v>
      </c>
      <c r="D6666" s="1">
        <v>53109</v>
      </c>
      <c r="J6666" s="1" t="s">
        <v>0</v>
      </c>
      <c r="K6666" s="1" t="s">
        <v>49</v>
      </c>
      <c r="L6666" s="1">
        <v>-1</v>
      </c>
      <c r="M6666" s="1">
        <v>1728</v>
      </c>
      <c r="N6666" s="6"/>
      <c r="O6666" s="6">
        <v>1728</v>
      </c>
      <c r="P6666" s="6">
        <v>-720945.65</v>
      </c>
      <c r="R6666" s="31">
        <v>-1728</v>
      </c>
      <c r="S6666" s="28">
        <v>44469</v>
      </c>
    </row>
    <row r="6667" spans="1:19" x14ac:dyDescent="0.2">
      <c r="A6667" s="29">
        <v>45825</v>
      </c>
      <c r="B6667" s="1" t="s">
        <v>200</v>
      </c>
      <c r="C6667" s="27">
        <v>44440</v>
      </c>
      <c r="D6667" s="1">
        <v>53109</v>
      </c>
      <c r="J6667" s="1" t="s">
        <v>0</v>
      </c>
      <c r="K6667" s="1" t="s">
        <v>49</v>
      </c>
      <c r="L6667" s="1">
        <v>-2</v>
      </c>
      <c r="M6667" s="1">
        <v>80</v>
      </c>
      <c r="N6667" s="6"/>
      <c r="O6667" s="6">
        <v>160</v>
      </c>
      <c r="P6667" s="6">
        <v>-721105.65</v>
      </c>
      <c r="R6667" s="31">
        <v>-160</v>
      </c>
      <c r="S6667" s="28">
        <v>44469</v>
      </c>
    </row>
    <row r="6668" spans="1:19" x14ac:dyDescent="0.2">
      <c r="A6668" s="29">
        <v>45826</v>
      </c>
      <c r="B6668" s="1" t="s">
        <v>200</v>
      </c>
      <c r="C6668" s="27">
        <v>44440</v>
      </c>
      <c r="D6668" s="1">
        <v>53110</v>
      </c>
      <c r="J6668" s="1" t="s">
        <v>0</v>
      </c>
      <c r="K6668" s="1" t="s">
        <v>49</v>
      </c>
      <c r="L6668" s="1">
        <v>-1</v>
      </c>
      <c r="M6668" s="1">
        <v>1292</v>
      </c>
      <c r="N6668" s="6"/>
      <c r="O6668" s="6">
        <v>1292</v>
      </c>
      <c r="P6668" s="6">
        <v>-722397.65</v>
      </c>
      <c r="R6668" s="31">
        <v>-1292</v>
      </c>
      <c r="S6668" s="28">
        <v>44469</v>
      </c>
    </row>
    <row r="6669" spans="1:19" x14ac:dyDescent="0.2">
      <c r="A6669" s="29">
        <v>45826</v>
      </c>
      <c r="B6669" s="1" t="s">
        <v>200</v>
      </c>
      <c r="C6669" s="27">
        <v>44440</v>
      </c>
      <c r="D6669" s="1">
        <v>53110</v>
      </c>
      <c r="J6669" s="1" t="s">
        <v>0</v>
      </c>
      <c r="K6669" s="1" t="s">
        <v>49</v>
      </c>
      <c r="L6669" s="1">
        <v>-1</v>
      </c>
      <c r="M6669" s="1">
        <v>574</v>
      </c>
      <c r="N6669" s="6"/>
      <c r="O6669" s="6">
        <v>574</v>
      </c>
      <c r="P6669" s="6">
        <v>-723311.65</v>
      </c>
      <c r="R6669" s="31">
        <v>-574</v>
      </c>
      <c r="S6669" s="28">
        <v>44469</v>
      </c>
    </row>
    <row r="6670" spans="1:19" x14ac:dyDescent="0.2">
      <c r="A6670" s="29">
        <v>45826</v>
      </c>
      <c r="B6670" s="1" t="s">
        <v>200</v>
      </c>
      <c r="C6670" s="27">
        <v>44440</v>
      </c>
      <c r="D6670" s="1">
        <v>53110</v>
      </c>
      <c r="J6670" s="1" t="s">
        <v>0</v>
      </c>
      <c r="K6670" s="1" t="s">
        <v>49</v>
      </c>
      <c r="L6670" s="1">
        <v>-4</v>
      </c>
      <c r="M6670" s="1">
        <v>80</v>
      </c>
      <c r="N6670" s="6"/>
      <c r="O6670" s="6">
        <v>320</v>
      </c>
      <c r="P6670" s="6">
        <v>-722717.65</v>
      </c>
      <c r="R6670" s="31">
        <v>-320</v>
      </c>
      <c r="S6670" s="28">
        <v>44469</v>
      </c>
    </row>
    <row r="6671" spans="1:19" x14ac:dyDescent="0.2">
      <c r="A6671" s="29">
        <v>45826</v>
      </c>
      <c r="B6671" s="1" t="s">
        <v>200</v>
      </c>
      <c r="C6671" s="27">
        <v>44440</v>
      </c>
      <c r="D6671" s="1">
        <v>53110</v>
      </c>
      <c r="J6671" s="1" t="s">
        <v>0</v>
      </c>
      <c r="K6671" s="1" t="s">
        <v>49</v>
      </c>
      <c r="L6671" s="1">
        <v>-1</v>
      </c>
      <c r="M6671" s="1">
        <v>20</v>
      </c>
      <c r="N6671" s="6"/>
      <c r="O6671" s="6">
        <v>20</v>
      </c>
      <c r="P6671" s="6">
        <v>-722737.65</v>
      </c>
      <c r="R6671" s="31">
        <v>-20</v>
      </c>
      <c r="S6671" s="28">
        <v>44469</v>
      </c>
    </row>
    <row r="6672" spans="1:19" x14ac:dyDescent="0.2">
      <c r="A6672" s="29">
        <v>45827</v>
      </c>
      <c r="B6672" s="1" t="s">
        <v>200</v>
      </c>
      <c r="C6672" s="27">
        <v>44440</v>
      </c>
      <c r="D6672" s="1">
        <v>53111</v>
      </c>
      <c r="J6672" s="1" t="s">
        <v>0</v>
      </c>
      <c r="K6672" s="1" t="s">
        <v>49</v>
      </c>
      <c r="L6672" s="1">
        <v>-1</v>
      </c>
      <c r="M6672" s="1">
        <v>1142</v>
      </c>
      <c r="N6672" s="6"/>
      <c r="O6672" s="6">
        <v>1142</v>
      </c>
      <c r="P6672" s="6">
        <v>-724453.65</v>
      </c>
      <c r="R6672" s="31">
        <v>-1142</v>
      </c>
      <c r="S6672" s="28">
        <v>44469</v>
      </c>
    </row>
    <row r="6673" spans="1:19" x14ac:dyDescent="0.2">
      <c r="A6673" s="29">
        <v>45827</v>
      </c>
      <c r="B6673" s="1" t="s">
        <v>200</v>
      </c>
      <c r="C6673" s="27">
        <v>44440</v>
      </c>
      <c r="D6673" s="1">
        <v>53111</v>
      </c>
      <c r="J6673" s="1" t="s">
        <v>0</v>
      </c>
      <c r="K6673" s="1" t="s">
        <v>49</v>
      </c>
      <c r="L6673" s="1">
        <v>-2</v>
      </c>
      <c r="M6673" s="1">
        <v>80</v>
      </c>
      <c r="N6673" s="6"/>
      <c r="O6673" s="6">
        <v>160</v>
      </c>
      <c r="P6673" s="6">
        <v>-724613.65</v>
      </c>
      <c r="R6673" s="31">
        <v>-160</v>
      </c>
      <c r="S6673" s="28">
        <v>44469</v>
      </c>
    </row>
    <row r="6674" spans="1:19" x14ac:dyDescent="0.2">
      <c r="A6674" s="29">
        <v>45828</v>
      </c>
      <c r="B6674" s="1" t="s">
        <v>200</v>
      </c>
      <c r="C6674" s="27">
        <v>44440</v>
      </c>
      <c r="D6674" s="1">
        <v>53112</v>
      </c>
      <c r="J6674" s="1" t="s">
        <v>0</v>
      </c>
      <c r="K6674" s="1" t="s">
        <v>49</v>
      </c>
      <c r="L6674" s="1">
        <v>-1</v>
      </c>
      <c r="M6674" s="1">
        <v>1230</v>
      </c>
      <c r="N6674" s="6"/>
      <c r="O6674" s="6">
        <v>1230</v>
      </c>
      <c r="P6674" s="6">
        <v>-725843.65</v>
      </c>
      <c r="R6674" s="31">
        <v>-1230</v>
      </c>
      <c r="S6674" s="28">
        <v>44469</v>
      </c>
    </row>
    <row r="6675" spans="1:19" x14ac:dyDescent="0.2">
      <c r="A6675" s="29">
        <v>45828</v>
      </c>
      <c r="B6675" s="1" t="s">
        <v>200</v>
      </c>
      <c r="C6675" s="27">
        <v>44440</v>
      </c>
      <c r="D6675" s="1">
        <v>53112</v>
      </c>
      <c r="J6675" s="1" t="s">
        <v>0</v>
      </c>
      <c r="K6675" s="1" t="s">
        <v>49</v>
      </c>
      <c r="L6675" s="1">
        <v>-2</v>
      </c>
      <c r="M6675" s="1">
        <v>80</v>
      </c>
      <c r="N6675" s="6"/>
      <c r="O6675" s="6">
        <v>160</v>
      </c>
      <c r="P6675" s="6">
        <v>-726003.65</v>
      </c>
      <c r="R6675" s="31">
        <v>-160</v>
      </c>
      <c r="S6675" s="28">
        <v>44469</v>
      </c>
    </row>
    <row r="6676" spans="1:19" x14ac:dyDescent="0.2">
      <c r="A6676" s="29">
        <v>45829</v>
      </c>
      <c r="B6676" s="1" t="s">
        <v>200</v>
      </c>
      <c r="C6676" s="27">
        <v>44440</v>
      </c>
      <c r="D6676" s="1">
        <v>53113</v>
      </c>
      <c r="J6676" s="1" t="s">
        <v>0</v>
      </c>
      <c r="K6676" s="1" t="s">
        <v>49</v>
      </c>
      <c r="L6676" s="1">
        <v>-1</v>
      </c>
      <c r="M6676" s="1">
        <v>574</v>
      </c>
      <c r="N6676" s="6"/>
      <c r="O6676" s="6">
        <v>574</v>
      </c>
      <c r="P6676" s="6">
        <v>-726939.27</v>
      </c>
      <c r="R6676" s="31">
        <v>-574</v>
      </c>
      <c r="S6676" s="28">
        <v>44469</v>
      </c>
    </row>
    <row r="6677" spans="1:19" x14ac:dyDescent="0.2">
      <c r="A6677" s="29">
        <v>45829</v>
      </c>
      <c r="B6677" s="1" t="s">
        <v>200</v>
      </c>
      <c r="C6677" s="27">
        <v>44440</v>
      </c>
      <c r="D6677" s="1">
        <v>53113</v>
      </c>
      <c r="J6677" s="1" t="s">
        <v>0</v>
      </c>
      <c r="K6677" s="1" t="s">
        <v>49</v>
      </c>
      <c r="L6677" s="1">
        <v>-1</v>
      </c>
      <c r="M6677" s="1">
        <v>361.62</v>
      </c>
      <c r="N6677" s="6"/>
      <c r="O6677" s="6">
        <v>361.62</v>
      </c>
      <c r="P6677" s="6">
        <v>-726365.27</v>
      </c>
      <c r="R6677" s="31">
        <v>-361.62</v>
      </c>
      <c r="S6677" s="28">
        <v>44469</v>
      </c>
    </row>
    <row r="6678" spans="1:19" x14ac:dyDescent="0.2">
      <c r="A6678" s="29">
        <v>45830</v>
      </c>
      <c r="B6678" s="1" t="s">
        <v>200</v>
      </c>
      <c r="C6678" s="27">
        <v>44440</v>
      </c>
      <c r="D6678" s="1">
        <v>53114</v>
      </c>
      <c r="J6678" s="1" t="s">
        <v>0</v>
      </c>
      <c r="K6678" s="1" t="s">
        <v>49</v>
      </c>
      <c r="L6678" s="1">
        <v>-1</v>
      </c>
      <c r="M6678" s="1">
        <v>2892</v>
      </c>
      <c r="N6678" s="6"/>
      <c r="O6678" s="6">
        <v>2892</v>
      </c>
      <c r="P6678" s="6">
        <v>-729831.27</v>
      </c>
      <c r="R6678" s="31">
        <v>-2892</v>
      </c>
      <c r="S6678" s="28">
        <v>44469</v>
      </c>
    </row>
    <row r="6679" spans="1:19" x14ac:dyDescent="0.2">
      <c r="A6679" s="29">
        <v>45830</v>
      </c>
      <c r="B6679" s="1" t="s">
        <v>200</v>
      </c>
      <c r="C6679" s="27">
        <v>44440</v>
      </c>
      <c r="D6679" s="1">
        <v>53114</v>
      </c>
      <c r="J6679" s="1" t="s">
        <v>0</v>
      </c>
      <c r="K6679" s="1" t="s">
        <v>49</v>
      </c>
      <c r="L6679" s="1">
        <v>-4</v>
      </c>
      <c r="M6679" s="1">
        <v>80</v>
      </c>
      <c r="N6679" s="6"/>
      <c r="O6679" s="6">
        <v>320</v>
      </c>
      <c r="P6679" s="6">
        <v>-730151.27</v>
      </c>
      <c r="R6679" s="31">
        <v>-320</v>
      </c>
      <c r="S6679" s="28">
        <v>44469</v>
      </c>
    </row>
    <row r="6680" spans="1:19" x14ac:dyDescent="0.2">
      <c r="A6680" s="29">
        <v>45831</v>
      </c>
      <c r="B6680" s="1" t="s">
        <v>200</v>
      </c>
      <c r="C6680" s="27">
        <v>44440</v>
      </c>
      <c r="D6680" s="1">
        <v>53115</v>
      </c>
      <c r="J6680" s="1" t="s">
        <v>0</v>
      </c>
      <c r="K6680" s="1" t="s">
        <v>49</v>
      </c>
      <c r="L6680" s="1">
        <v>-1</v>
      </c>
      <c r="M6680" s="1">
        <v>564</v>
      </c>
      <c r="N6680" s="6"/>
      <c r="O6680" s="6">
        <v>564</v>
      </c>
      <c r="P6680" s="6">
        <v>-730715.27</v>
      </c>
      <c r="R6680" s="31">
        <v>-564</v>
      </c>
      <c r="S6680" s="28">
        <v>44469</v>
      </c>
    </row>
    <row r="6681" spans="1:19" x14ac:dyDescent="0.2">
      <c r="A6681" s="29">
        <v>45831</v>
      </c>
      <c r="B6681" s="1" t="s">
        <v>200</v>
      </c>
      <c r="C6681" s="27">
        <v>44440</v>
      </c>
      <c r="D6681" s="1">
        <v>53115</v>
      </c>
      <c r="J6681" s="1" t="s">
        <v>0</v>
      </c>
      <c r="K6681" s="1" t="s">
        <v>49</v>
      </c>
      <c r="L6681" s="1">
        <v>-1</v>
      </c>
      <c r="M6681" s="1">
        <v>80</v>
      </c>
      <c r="N6681" s="6"/>
      <c r="O6681" s="6">
        <v>80</v>
      </c>
      <c r="P6681" s="6">
        <v>-730795.27</v>
      </c>
      <c r="R6681" s="31">
        <v>-80</v>
      </c>
      <c r="S6681" s="28">
        <v>44469</v>
      </c>
    </row>
    <row r="6682" spans="1:19" x14ac:dyDescent="0.2">
      <c r="A6682" s="29">
        <v>45832</v>
      </c>
      <c r="B6682" s="1" t="s">
        <v>200</v>
      </c>
      <c r="C6682" s="27">
        <v>44440</v>
      </c>
      <c r="D6682" s="1">
        <v>53116</v>
      </c>
      <c r="J6682" s="1" t="s">
        <v>0</v>
      </c>
      <c r="K6682" s="1" t="s">
        <v>49</v>
      </c>
      <c r="L6682" s="1">
        <v>-1</v>
      </c>
      <c r="M6682" s="1">
        <v>1000</v>
      </c>
      <c r="N6682" s="6"/>
      <c r="O6682" s="6">
        <v>1000</v>
      </c>
      <c r="P6682" s="6">
        <v>-731795.27</v>
      </c>
      <c r="R6682" s="31">
        <v>-1000</v>
      </c>
      <c r="S6682" s="28">
        <v>44469</v>
      </c>
    </row>
    <row r="6683" spans="1:19" x14ac:dyDescent="0.2">
      <c r="A6683" s="29">
        <v>45833</v>
      </c>
      <c r="B6683" s="1" t="s">
        <v>200</v>
      </c>
      <c r="C6683" s="27">
        <v>44440</v>
      </c>
      <c r="D6683" s="1">
        <v>53117</v>
      </c>
      <c r="J6683" s="1" t="s">
        <v>0</v>
      </c>
      <c r="K6683" s="1" t="s">
        <v>49</v>
      </c>
      <c r="L6683" s="1">
        <v>-1</v>
      </c>
      <c r="M6683" s="1">
        <v>3900</v>
      </c>
      <c r="N6683" s="6"/>
      <c r="O6683" s="6">
        <v>3900</v>
      </c>
      <c r="P6683" s="6">
        <v>-735695.27</v>
      </c>
      <c r="R6683" s="31">
        <v>-3900</v>
      </c>
      <c r="S6683" s="28">
        <v>44469</v>
      </c>
    </row>
    <row r="6684" spans="1:19" x14ac:dyDescent="0.2">
      <c r="A6684" s="29">
        <v>45834</v>
      </c>
      <c r="B6684" s="1" t="s">
        <v>200</v>
      </c>
      <c r="C6684" s="27">
        <v>44440</v>
      </c>
      <c r="D6684" s="1">
        <v>53118</v>
      </c>
      <c r="J6684" s="1" t="s">
        <v>0</v>
      </c>
      <c r="K6684" s="1" t="s">
        <v>49</v>
      </c>
      <c r="L6684" s="1">
        <v>-1</v>
      </c>
      <c r="M6684" s="1">
        <v>2148</v>
      </c>
      <c r="N6684" s="6"/>
      <c r="O6684" s="6">
        <v>2148</v>
      </c>
      <c r="P6684" s="6">
        <v>-737843.27</v>
      </c>
      <c r="R6684" s="31">
        <v>-2148</v>
      </c>
      <c r="S6684" s="28">
        <v>44469</v>
      </c>
    </row>
    <row r="6685" spans="1:19" x14ac:dyDescent="0.2">
      <c r="A6685" s="29">
        <v>45834</v>
      </c>
      <c r="B6685" s="1" t="s">
        <v>200</v>
      </c>
      <c r="C6685" s="27">
        <v>44440</v>
      </c>
      <c r="D6685" s="1">
        <v>53118</v>
      </c>
      <c r="J6685" s="1" t="s">
        <v>0</v>
      </c>
      <c r="K6685" s="1" t="s">
        <v>49</v>
      </c>
      <c r="L6685" s="1">
        <v>-1</v>
      </c>
      <c r="M6685" s="1">
        <v>80</v>
      </c>
      <c r="N6685" s="6"/>
      <c r="O6685" s="6">
        <v>80</v>
      </c>
      <c r="P6685" s="6">
        <v>-737923.27</v>
      </c>
      <c r="R6685" s="31">
        <v>-80</v>
      </c>
      <c r="S6685" s="28">
        <v>44469</v>
      </c>
    </row>
    <row r="6686" spans="1:19" x14ac:dyDescent="0.2">
      <c r="A6686" s="29">
        <v>45835</v>
      </c>
      <c r="B6686" s="1" t="s">
        <v>200</v>
      </c>
      <c r="C6686" s="27">
        <v>44440</v>
      </c>
      <c r="D6686" s="1">
        <v>53119</v>
      </c>
      <c r="J6686" s="1" t="s">
        <v>0</v>
      </c>
      <c r="K6686" s="1" t="s">
        <v>49</v>
      </c>
      <c r="L6686" s="1">
        <v>-1</v>
      </c>
      <c r="M6686" s="1">
        <v>280</v>
      </c>
      <c r="N6686" s="6"/>
      <c r="O6686" s="6">
        <v>280</v>
      </c>
      <c r="P6686" s="6">
        <v>-738203.27</v>
      </c>
      <c r="R6686" s="31">
        <v>-280</v>
      </c>
      <c r="S6686" s="28">
        <v>44469</v>
      </c>
    </row>
    <row r="6687" spans="1:19" x14ac:dyDescent="0.2">
      <c r="A6687" s="29">
        <v>45835</v>
      </c>
      <c r="B6687" s="1" t="s">
        <v>200</v>
      </c>
      <c r="C6687" s="27">
        <v>44440</v>
      </c>
      <c r="D6687" s="1">
        <v>53119</v>
      </c>
      <c r="J6687" s="1" t="s">
        <v>0</v>
      </c>
      <c r="K6687" s="1" t="s">
        <v>49</v>
      </c>
      <c r="L6687" s="1">
        <v>-1</v>
      </c>
      <c r="M6687" s="1">
        <v>80</v>
      </c>
      <c r="N6687" s="6"/>
      <c r="O6687" s="6">
        <v>80</v>
      </c>
      <c r="P6687" s="6">
        <v>-738283.27</v>
      </c>
      <c r="R6687" s="31">
        <v>-80</v>
      </c>
      <c r="S6687" s="28">
        <v>44469</v>
      </c>
    </row>
    <row r="6688" spans="1:19" x14ac:dyDescent="0.2">
      <c r="A6688" s="29">
        <v>45836</v>
      </c>
      <c r="B6688" s="1" t="s">
        <v>200</v>
      </c>
      <c r="C6688" s="27">
        <v>44440</v>
      </c>
      <c r="D6688" s="1">
        <v>53120</v>
      </c>
      <c r="J6688" s="1" t="s">
        <v>0</v>
      </c>
      <c r="K6688" s="1" t="s">
        <v>49</v>
      </c>
      <c r="L6688" s="1">
        <v>-1</v>
      </c>
      <c r="M6688" s="1">
        <v>1200</v>
      </c>
      <c r="N6688" s="6"/>
      <c r="O6688" s="6">
        <v>1200</v>
      </c>
      <c r="P6688" s="6">
        <v>-739483.27</v>
      </c>
      <c r="R6688" s="31">
        <v>-1200</v>
      </c>
      <c r="S6688" s="28">
        <v>44469</v>
      </c>
    </row>
    <row r="6689" spans="1:19" x14ac:dyDescent="0.2">
      <c r="A6689" s="29">
        <v>45836</v>
      </c>
      <c r="B6689" s="1" t="s">
        <v>200</v>
      </c>
      <c r="C6689" s="27">
        <v>44440</v>
      </c>
      <c r="D6689" s="1">
        <v>53120</v>
      </c>
      <c r="J6689" s="1" t="s">
        <v>0</v>
      </c>
      <c r="K6689" s="1" t="s">
        <v>49</v>
      </c>
      <c r="L6689" s="1">
        <v>-2</v>
      </c>
      <c r="M6689" s="1">
        <v>80</v>
      </c>
      <c r="N6689" s="6"/>
      <c r="O6689" s="6">
        <v>160</v>
      </c>
      <c r="P6689" s="6">
        <v>-739643.27</v>
      </c>
      <c r="R6689" s="31">
        <v>-160</v>
      </c>
      <c r="S6689" s="28">
        <v>44469</v>
      </c>
    </row>
    <row r="6690" spans="1:19" x14ac:dyDescent="0.2">
      <c r="A6690" s="29">
        <v>45837</v>
      </c>
      <c r="B6690" s="1" t="s">
        <v>200</v>
      </c>
      <c r="C6690" s="27">
        <v>44440</v>
      </c>
      <c r="D6690" s="1">
        <v>53121</v>
      </c>
      <c r="J6690" s="1" t="s">
        <v>0</v>
      </c>
      <c r="K6690" s="1" t="s">
        <v>49</v>
      </c>
      <c r="L6690" s="1">
        <v>-1</v>
      </c>
      <c r="M6690" s="1">
        <v>380</v>
      </c>
      <c r="N6690" s="6"/>
      <c r="O6690" s="6">
        <v>380</v>
      </c>
      <c r="P6690" s="6">
        <v>-740023.27</v>
      </c>
      <c r="R6690" s="31">
        <v>-380</v>
      </c>
      <c r="S6690" s="28">
        <v>44469</v>
      </c>
    </row>
    <row r="6691" spans="1:19" x14ac:dyDescent="0.2">
      <c r="A6691" s="29">
        <v>45837</v>
      </c>
      <c r="B6691" s="1" t="s">
        <v>200</v>
      </c>
      <c r="C6691" s="27">
        <v>44440</v>
      </c>
      <c r="D6691" s="1">
        <v>53121</v>
      </c>
      <c r="J6691" s="1" t="s">
        <v>0</v>
      </c>
      <c r="K6691" s="1" t="s">
        <v>49</v>
      </c>
      <c r="L6691" s="1">
        <v>-1</v>
      </c>
      <c r="M6691" s="1">
        <v>80</v>
      </c>
      <c r="N6691" s="6"/>
      <c r="O6691" s="6">
        <v>80</v>
      </c>
      <c r="P6691" s="6">
        <v>-740103.27</v>
      </c>
      <c r="R6691" s="31">
        <v>-80</v>
      </c>
      <c r="S6691" s="28">
        <v>44469</v>
      </c>
    </row>
    <row r="6692" spans="1:19" x14ac:dyDescent="0.2">
      <c r="A6692" s="29">
        <v>45838</v>
      </c>
      <c r="B6692" s="1" t="s">
        <v>200</v>
      </c>
      <c r="C6692" s="27">
        <v>44440</v>
      </c>
      <c r="D6692" s="1">
        <v>53122</v>
      </c>
      <c r="J6692" s="1" t="s">
        <v>0</v>
      </c>
      <c r="K6692" s="1" t="s">
        <v>49</v>
      </c>
      <c r="L6692" s="1">
        <v>-1</v>
      </c>
      <c r="M6692" s="1">
        <v>680</v>
      </c>
      <c r="N6692" s="6"/>
      <c r="O6692" s="6">
        <v>680</v>
      </c>
      <c r="P6692" s="6">
        <v>-740783.27</v>
      </c>
      <c r="R6692" s="31">
        <v>-680</v>
      </c>
      <c r="S6692" s="28">
        <v>44469</v>
      </c>
    </row>
    <row r="6693" spans="1:19" x14ac:dyDescent="0.2">
      <c r="A6693" s="29">
        <v>45838</v>
      </c>
      <c r="B6693" s="1" t="s">
        <v>200</v>
      </c>
      <c r="C6693" s="27">
        <v>44440</v>
      </c>
      <c r="D6693" s="1">
        <v>53122</v>
      </c>
      <c r="J6693" s="1" t="s">
        <v>0</v>
      </c>
      <c r="K6693" s="1" t="s">
        <v>49</v>
      </c>
      <c r="L6693" s="1">
        <v>-1</v>
      </c>
      <c r="M6693" s="1">
        <v>80</v>
      </c>
      <c r="N6693" s="6"/>
      <c r="O6693" s="6">
        <v>80</v>
      </c>
      <c r="P6693" s="6">
        <v>-740863.27</v>
      </c>
      <c r="R6693" s="31">
        <v>-80</v>
      </c>
      <c r="S6693" s="28">
        <v>44469</v>
      </c>
    </row>
    <row r="6694" spans="1:19" x14ac:dyDescent="0.2">
      <c r="A6694" s="29">
        <v>45839</v>
      </c>
      <c r="B6694" s="1" t="s">
        <v>200</v>
      </c>
      <c r="C6694" s="27">
        <v>44440</v>
      </c>
      <c r="D6694" s="1">
        <v>53123</v>
      </c>
      <c r="J6694" s="1" t="s">
        <v>0</v>
      </c>
      <c r="K6694" s="1" t="s">
        <v>49</v>
      </c>
      <c r="L6694" s="1">
        <v>-1</v>
      </c>
      <c r="M6694" s="1">
        <v>380</v>
      </c>
      <c r="N6694" s="6"/>
      <c r="O6694" s="6">
        <v>380</v>
      </c>
      <c r="P6694" s="6">
        <v>-741243.27</v>
      </c>
      <c r="R6694" s="31">
        <v>-380</v>
      </c>
      <c r="S6694" s="28">
        <v>44469</v>
      </c>
    </row>
    <row r="6695" spans="1:19" x14ac:dyDescent="0.2">
      <c r="A6695" s="29">
        <v>45839</v>
      </c>
      <c r="B6695" s="1" t="s">
        <v>200</v>
      </c>
      <c r="C6695" s="27">
        <v>44440</v>
      </c>
      <c r="D6695" s="1">
        <v>53123</v>
      </c>
      <c r="J6695" s="1" t="s">
        <v>0</v>
      </c>
      <c r="K6695" s="1" t="s">
        <v>49</v>
      </c>
      <c r="L6695" s="1">
        <v>-1</v>
      </c>
      <c r="M6695" s="1">
        <v>80</v>
      </c>
      <c r="N6695" s="6"/>
      <c r="O6695" s="6">
        <v>80</v>
      </c>
      <c r="P6695" s="6">
        <v>-741323.27</v>
      </c>
      <c r="R6695" s="31">
        <v>-80</v>
      </c>
      <c r="S6695" s="28">
        <v>44469</v>
      </c>
    </row>
    <row r="6696" spans="1:19" x14ac:dyDescent="0.2">
      <c r="A6696" s="29">
        <v>45840</v>
      </c>
      <c r="B6696" s="1" t="s">
        <v>200</v>
      </c>
      <c r="C6696" s="27">
        <v>44440</v>
      </c>
      <c r="D6696" s="1">
        <v>53124</v>
      </c>
      <c r="J6696" s="1" t="s">
        <v>0</v>
      </c>
      <c r="K6696" s="1" t="s">
        <v>49</v>
      </c>
      <c r="L6696" s="1">
        <v>-1</v>
      </c>
      <c r="M6696" s="1">
        <v>540</v>
      </c>
      <c r="N6696" s="6"/>
      <c r="O6696" s="6">
        <v>540</v>
      </c>
      <c r="P6696" s="6">
        <v>-741863.27</v>
      </c>
      <c r="R6696" s="31">
        <v>-540</v>
      </c>
      <c r="S6696" s="28">
        <v>44469</v>
      </c>
    </row>
    <row r="6697" spans="1:19" x14ac:dyDescent="0.2">
      <c r="A6697" s="29">
        <v>45840</v>
      </c>
      <c r="B6697" s="1" t="s">
        <v>200</v>
      </c>
      <c r="C6697" s="27">
        <v>44440</v>
      </c>
      <c r="D6697" s="1">
        <v>53124</v>
      </c>
      <c r="J6697" s="1" t="s">
        <v>0</v>
      </c>
      <c r="K6697" s="1" t="s">
        <v>49</v>
      </c>
      <c r="L6697" s="1">
        <v>-1</v>
      </c>
      <c r="M6697" s="1">
        <v>80</v>
      </c>
      <c r="N6697" s="6"/>
      <c r="O6697" s="6">
        <v>80</v>
      </c>
      <c r="P6697" s="6">
        <v>-741943.27</v>
      </c>
      <c r="R6697" s="31">
        <v>-80</v>
      </c>
      <c r="S6697" s="28">
        <v>44469</v>
      </c>
    </row>
    <row r="6698" spans="1:19" x14ac:dyDescent="0.2">
      <c r="A6698" s="29">
        <v>45841</v>
      </c>
      <c r="B6698" s="1" t="s">
        <v>200</v>
      </c>
      <c r="C6698" s="27">
        <v>44440</v>
      </c>
      <c r="D6698" s="1">
        <v>53125</v>
      </c>
      <c r="J6698" s="1" t="s">
        <v>0</v>
      </c>
      <c r="K6698" s="1" t="s">
        <v>49</v>
      </c>
      <c r="L6698" s="1">
        <v>-1</v>
      </c>
      <c r="M6698" s="1">
        <v>2560</v>
      </c>
      <c r="N6698" s="6"/>
      <c r="O6698" s="6">
        <v>2560</v>
      </c>
      <c r="P6698" s="6">
        <v>-744503.27</v>
      </c>
      <c r="R6698" s="31">
        <v>-2560</v>
      </c>
      <c r="S6698" s="28">
        <v>44469</v>
      </c>
    </row>
    <row r="6699" spans="1:19" x14ac:dyDescent="0.2">
      <c r="A6699" s="29">
        <v>45841</v>
      </c>
      <c r="B6699" s="1" t="s">
        <v>200</v>
      </c>
      <c r="C6699" s="27">
        <v>44440</v>
      </c>
      <c r="D6699" s="1">
        <v>53125</v>
      </c>
      <c r="J6699" s="1" t="s">
        <v>0</v>
      </c>
      <c r="K6699" s="1" t="s">
        <v>49</v>
      </c>
      <c r="L6699" s="1">
        <v>-5</v>
      </c>
      <c r="M6699" s="1">
        <v>80</v>
      </c>
      <c r="N6699" s="6"/>
      <c r="O6699" s="6">
        <v>400</v>
      </c>
      <c r="P6699" s="6">
        <v>-744903.27</v>
      </c>
      <c r="R6699" s="31">
        <v>-400</v>
      </c>
      <c r="S6699" s="28">
        <v>44469</v>
      </c>
    </row>
    <row r="6700" spans="1:19" x14ac:dyDescent="0.2">
      <c r="A6700" s="29">
        <v>45842</v>
      </c>
      <c r="B6700" s="1" t="s">
        <v>200</v>
      </c>
      <c r="C6700" s="27">
        <v>44440</v>
      </c>
      <c r="D6700" s="1">
        <v>53126</v>
      </c>
      <c r="J6700" s="1" t="s">
        <v>0</v>
      </c>
      <c r="K6700" s="1" t="s">
        <v>49</v>
      </c>
      <c r="L6700" s="1">
        <v>-1</v>
      </c>
      <c r="M6700" s="1">
        <v>860</v>
      </c>
      <c r="N6700" s="6"/>
      <c r="O6700" s="6">
        <v>860</v>
      </c>
      <c r="P6700" s="6">
        <v>-745763.27</v>
      </c>
      <c r="R6700" s="31">
        <v>-860</v>
      </c>
      <c r="S6700" s="28">
        <v>44469</v>
      </c>
    </row>
    <row r="6701" spans="1:19" x14ac:dyDescent="0.2">
      <c r="A6701" s="29">
        <v>45842</v>
      </c>
      <c r="B6701" s="1" t="s">
        <v>200</v>
      </c>
      <c r="C6701" s="27">
        <v>44440</v>
      </c>
      <c r="D6701" s="1">
        <v>53126</v>
      </c>
      <c r="J6701" s="1" t="s">
        <v>0</v>
      </c>
      <c r="K6701" s="1" t="s">
        <v>49</v>
      </c>
      <c r="L6701" s="1">
        <v>-1</v>
      </c>
      <c r="M6701" s="1">
        <v>80</v>
      </c>
      <c r="N6701" s="6"/>
      <c r="O6701" s="6">
        <v>80</v>
      </c>
      <c r="P6701" s="6">
        <v>-745843.27</v>
      </c>
      <c r="R6701" s="31">
        <v>-80</v>
      </c>
      <c r="S6701" s="28">
        <v>44469</v>
      </c>
    </row>
    <row r="6702" spans="1:19" x14ac:dyDescent="0.2">
      <c r="A6702" s="29">
        <v>45843</v>
      </c>
      <c r="B6702" s="1" t="s">
        <v>200</v>
      </c>
      <c r="C6702" s="27">
        <v>44440</v>
      </c>
      <c r="D6702" s="1">
        <v>53127</v>
      </c>
      <c r="J6702" s="1" t="s">
        <v>0</v>
      </c>
      <c r="K6702" s="1" t="s">
        <v>49</v>
      </c>
      <c r="L6702" s="1">
        <v>-1</v>
      </c>
      <c r="M6702" s="1">
        <v>360</v>
      </c>
      <c r="N6702" s="6"/>
      <c r="O6702" s="6">
        <v>360</v>
      </c>
      <c r="P6702" s="6">
        <v>-746203.27</v>
      </c>
      <c r="R6702" s="31">
        <v>-360</v>
      </c>
      <c r="S6702" s="28">
        <v>44469</v>
      </c>
    </row>
    <row r="6703" spans="1:19" x14ac:dyDescent="0.2">
      <c r="A6703" s="29">
        <v>45844</v>
      </c>
      <c r="B6703" s="1" t="s">
        <v>200</v>
      </c>
      <c r="C6703" s="27">
        <v>44440</v>
      </c>
      <c r="D6703" s="1">
        <v>53128</v>
      </c>
      <c r="J6703" s="1" t="s">
        <v>0</v>
      </c>
      <c r="K6703" s="1" t="s">
        <v>49</v>
      </c>
      <c r="L6703" s="1">
        <v>-1</v>
      </c>
      <c r="M6703" s="1">
        <v>360</v>
      </c>
      <c r="N6703" s="6"/>
      <c r="O6703" s="6">
        <v>360</v>
      </c>
      <c r="P6703" s="6">
        <v>-746563.27</v>
      </c>
      <c r="R6703" s="31">
        <v>-360</v>
      </c>
      <c r="S6703" s="28">
        <v>44469</v>
      </c>
    </row>
    <row r="6704" spans="1:19" x14ac:dyDescent="0.2">
      <c r="A6704" s="29">
        <v>45845</v>
      </c>
      <c r="B6704" s="1" t="s">
        <v>200</v>
      </c>
      <c r="C6704" s="27">
        <v>44440</v>
      </c>
      <c r="D6704" s="1">
        <v>53129</v>
      </c>
      <c r="J6704" s="1" t="s">
        <v>0</v>
      </c>
      <c r="K6704" s="1" t="s">
        <v>49</v>
      </c>
      <c r="L6704" s="1">
        <v>-1</v>
      </c>
      <c r="M6704" s="1">
        <v>360</v>
      </c>
      <c r="N6704" s="6"/>
      <c r="O6704" s="6">
        <v>360</v>
      </c>
      <c r="P6704" s="6">
        <v>-746923.27</v>
      </c>
      <c r="R6704" s="31">
        <v>-360</v>
      </c>
      <c r="S6704" s="28">
        <v>44469</v>
      </c>
    </row>
    <row r="6705" spans="1:19" x14ac:dyDescent="0.2">
      <c r="A6705" s="29">
        <v>45846</v>
      </c>
      <c r="B6705" s="1" t="s">
        <v>200</v>
      </c>
      <c r="C6705" s="27">
        <v>44440</v>
      </c>
      <c r="D6705" s="1">
        <v>53130</v>
      </c>
      <c r="J6705" s="1" t="s">
        <v>0</v>
      </c>
      <c r="K6705" s="1" t="s">
        <v>49</v>
      </c>
      <c r="L6705" s="1">
        <v>-1</v>
      </c>
      <c r="M6705" s="1">
        <v>360</v>
      </c>
      <c r="N6705" s="6"/>
      <c r="O6705" s="6">
        <v>360</v>
      </c>
      <c r="P6705" s="6">
        <v>-747283.27</v>
      </c>
      <c r="R6705" s="31">
        <v>-360</v>
      </c>
      <c r="S6705" s="28">
        <v>44469</v>
      </c>
    </row>
    <row r="6706" spans="1:19" x14ac:dyDescent="0.2">
      <c r="A6706" s="29">
        <v>45847</v>
      </c>
      <c r="B6706" s="1" t="s">
        <v>200</v>
      </c>
      <c r="C6706" s="27">
        <v>44440</v>
      </c>
      <c r="D6706" s="1">
        <v>53131</v>
      </c>
      <c r="J6706" s="1" t="s">
        <v>0</v>
      </c>
      <c r="K6706" s="1" t="s">
        <v>49</v>
      </c>
      <c r="L6706" s="1">
        <v>-1</v>
      </c>
      <c r="M6706" s="1">
        <v>380</v>
      </c>
      <c r="N6706" s="6"/>
      <c r="O6706" s="6">
        <v>380</v>
      </c>
      <c r="P6706" s="6">
        <v>-747663.27</v>
      </c>
      <c r="R6706" s="31">
        <v>-380</v>
      </c>
      <c r="S6706" s="28">
        <v>44469</v>
      </c>
    </row>
    <row r="6707" spans="1:19" x14ac:dyDescent="0.2">
      <c r="A6707" s="29">
        <v>45847</v>
      </c>
      <c r="B6707" s="1" t="s">
        <v>200</v>
      </c>
      <c r="C6707" s="27">
        <v>44440</v>
      </c>
      <c r="D6707" s="1">
        <v>53131</v>
      </c>
      <c r="J6707" s="1" t="s">
        <v>0</v>
      </c>
      <c r="K6707" s="1" t="s">
        <v>49</v>
      </c>
      <c r="L6707" s="1">
        <v>-1</v>
      </c>
      <c r="M6707" s="1">
        <v>80</v>
      </c>
      <c r="N6707" s="6"/>
      <c r="O6707" s="6">
        <v>80</v>
      </c>
      <c r="P6707" s="6">
        <v>-747743.27</v>
      </c>
      <c r="R6707" s="31">
        <v>-80</v>
      </c>
      <c r="S6707" s="28">
        <v>44469</v>
      </c>
    </row>
    <row r="6708" spans="1:19" x14ac:dyDescent="0.2">
      <c r="A6708" s="29">
        <v>45848</v>
      </c>
      <c r="B6708" s="1" t="s">
        <v>200</v>
      </c>
      <c r="C6708" s="27">
        <v>44440</v>
      </c>
      <c r="D6708" s="1">
        <v>53132</v>
      </c>
      <c r="J6708" s="1" t="s">
        <v>0</v>
      </c>
      <c r="K6708" s="1" t="s">
        <v>49</v>
      </c>
      <c r="L6708" s="1">
        <v>-1</v>
      </c>
      <c r="M6708" s="1">
        <v>608</v>
      </c>
      <c r="N6708" s="6"/>
      <c r="O6708" s="6">
        <v>608</v>
      </c>
      <c r="P6708" s="6">
        <v>-748351.27</v>
      </c>
      <c r="R6708" s="31">
        <v>-608</v>
      </c>
      <c r="S6708" s="28">
        <v>44469</v>
      </c>
    </row>
    <row r="6709" spans="1:19" x14ac:dyDescent="0.2">
      <c r="A6709" s="29">
        <v>45848</v>
      </c>
      <c r="B6709" s="1" t="s">
        <v>200</v>
      </c>
      <c r="C6709" s="27">
        <v>44440</v>
      </c>
      <c r="D6709" s="1">
        <v>53132</v>
      </c>
      <c r="J6709" s="1" t="s">
        <v>0</v>
      </c>
      <c r="K6709" s="1" t="s">
        <v>49</v>
      </c>
      <c r="L6709" s="1">
        <v>-1</v>
      </c>
      <c r="M6709" s="1">
        <v>80</v>
      </c>
      <c r="N6709" s="6"/>
      <c r="O6709" s="6">
        <v>80</v>
      </c>
      <c r="P6709" s="6">
        <v>-748431.27</v>
      </c>
      <c r="R6709" s="31">
        <v>-80</v>
      </c>
      <c r="S6709" s="28">
        <v>44469</v>
      </c>
    </row>
    <row r="6710" spans="1:19" x14ac:dyDescent="0.2">
      <c r="A6710" s="29">
        <v>46351</v>
      </c>
      <c r="B6710" s="1" t="s">
        <v>178</v>
      </c>
      <c r="C6710" s="27">
        <v>44440</v>
      </c>
      <c r="J6710" s="1" t="s">
        <v>0</v>
      </c>
      <c r="K6710" s="1" t="s">
        <v>48</v>
      </c>
      <c r="N6710" s="6"/>
      <c r="O6710" s="6">
        <v>189.41</v>
      </c>
      <c r="P6710" s="6">
        <v>-748620.68</v>
      </c>
      <c r="R6710" s="31">
        <v>-189.41</v>
      </c>
      <c r="S6710" s="28">
        <v>44469</v>
      </c>
    </row>
    <row r="6711" spans="1:19" x14ac:dyDescent="0.2">
      <c r="A6711" s="29">
        <v>45849</v>
      </c>
      <c r="B6711" s="1" t="s">
        <v>200</v>
      </c>
      <c r="C6711" s="27">
        <v>44441</v>
      </c>
      <c r="D6711" s="1">
        <v>53133</v>
      </c>
      <c r="J6711" s="1" t="s">
        <v>0</v>
      </c>
      <c r="K6711" s="1" t="s">
        <v>49</v>
      </c>
      <c r="L6711" s="1">
        <v>-1</v>
      </c>
      <c r="M6711" s="1">
        <v>1580</v>
      </c>
      <c r="N6711" s="6"/>
      <c r="O6711" s="6">
        <v>1580</v>
      </c>
      <c r="P6711" s="6">
        <v>-750200.68</v>
      </c>
      <c r="R6711" s="31">
        <v>-1580</v>
      </c>
      <c r="S6711" s="28">
        <v>44469</v>
      </c>
    </row>
    <row r="6712" spans="1:19" x14ac:dyDescent="0.2">
      <c r="A6712" s="29">
        <v>45864</v>
      </c>
      <c r="B6712" s="1" t="s">
        <v>200</v>
      </c>
      <c r="C6712" s="27">
        <v>44441</v>
      </c>
      <c r="D6712" s="1">
        <v>53134</v>
      </c>
      <c r="J6712" s="1" t="s">
        <v>0</v>
      </c>
      <c r="K6712" s="1" t="s">
        <v>49</v>
      </c>
      <c r="L6712" s="1">
        <v>-17</v>
      </c>
      <c r="M6712" s="1">
        <v>32</v>
      </c>
      <c r="N6712" s="6"/>
      <c r="O6712" s="6">
        <v>544</v>
      </c>
      <c r="P6712" s="6">
        <v>-750744.68</v>
      </c>
      <c r="R6712" s="31">
        <v>-544</v>
      </c>
      <c r="S6712" s="28">
        <v>44469</v>
      </c>
    </row>
    <row r="6713" spans="1:19" x14ac:dyDescent="0.2">
      <c r="A6713" s="29">
        <v>45865</v>
      </c>
      <c r="B6713" s="1" t="s">
        <v>200</v>
      </c>
      <c r="C6713" s="27">
        <v>44441</v>
      </c>
      <c r="D6713" s="1">
        <v>53135</v>
      </c>
      <c r="J6713" s="1" t="s">
        <v>0</v>
      </c>
      <c r="K6713" s="1" t="s">
        <v>49</v>
      </c>
      <c r="L6713" s="1">
        <v>-4</v>
      </c>
      <c r="M6713" s="1">
        <v>32</v>
      </c>
      <c r="N6713" s="6"/>
      <c r="O6713" s="6">
        <v>128</v>
      </c>
      <c r="P6713" s="6">
        <v>-750872.68</v>
      </c>
      <c r="R6713" s="31">
        <v>-128</v>
      </c>
      <c r="S6713" s="28">
        <v>44469</v>
      </c>
    </row>
    <row r="6714" spans="1:19" x14ac:dyDescent="0.2">
      <c r="A6714" s="29">
        <v>45866</v>
      </c>
      <c r="B6714" s="1" t="s">
        <v>200</v>
      </c>
      <c r="C6714" s="27">
        <v>44441</v>
      </c>
      <c r="D6714" s="1">
        <v>53136</v>
      </c>
      <c r="J6714" s="1" t="s">
        <v>0</v>
      </c>
      <c r="K6714" s="1" t="s">
        <v>49</v>
      </c>
      <c r="L6714" s="1">
        <v>-4</v>
      </c>
      <c r="M6714" s="1">
        <v>32</v>
      </c>
      <c r="N6714" s="6"/>
      <c r="O6714" s="6">
        <v>128</v>
      </c>
      <c r="P6714" s="6">
        <v>-751000.68</v>
      </c>
      <c r="R6714" s="31">
        <v>-128</v>
      </c>
      <c r="S6714" s="28">
        <v>44469</v>
      </c>
    </row>
    <row r="6715" spans="1:19" x14ac:dyDescent="0.2">
      <c r="A6715" s="29">
        <v>45867</v>
      </c>
      <c r="B6715" s="1" t="s">
        <v>200</v>
      </c>
      <c r="C6715" s="27">
        <v>44441</v>
      </c>
      <c r="D6715" s="1">
        <v>53137</v>
      </c>
      <c r="J6715" s="1" t="s">
        <v>0</v>
      </c>
      <c r="K6715" s="1" t="s">
        <v>49</v>
      </c>
      <c r="L6715" s="1">
        <v>-49</v>
      </c>
      <c r="M6715" s="1">
        <v>32</v>
      </c>
      <c r="N6715" s="6"/>
      <c r="O6715" s="6">
        <v>1568</v>
      </c>
      <c r="P6715" s="6">
        <v>-752568.68</v>
      </c>
      <c r="R6715" s="31">
        <v>-1568</v>
      </c>
      <c r="S6715" s="28">
        <v>44469</v>
      </c>
    </row>
    <row r="6716" spans="1:19" x14ac:dyDescent="0.2">
      <c r="A6716" s="29">
        <v>45868</v>
      </c>
      <c r="B6716" s="1" t="s">
        <v>200</v>
      </c>
      <c r="C6716" s="27">
        <v>44441</v>
      </c>
      <c r="D6716" s="1">
        <v>53138</v>
      </c>
      <c r="J6716" s="1" t="s">
        <v>0</v>
      </c>
      <c r="K6716" s="1" t="s">
        <v>49</v>
      </c>
      <c r="L6716" s="1">
        <v>-2</v>
      </c>
      <c r="M6716" s="1">
        <v>32</v>
      </c>
      <c r="N6716" s="6"/>
      <c r="O6716" s="6">
        <v>64</v>
      </c>
      <c r="P6716" s="6">
        <v>-752632.68</v>
      </c>
      <c r="R6716" s="31">
        <v>-64</v>
      </c>
      <c r="S6716" s="28">
        <v>44469</v>
      </c>
    </row>
    <row r="6717" spans="1:19" x14ac:dyDescent="0.2">
      <c r="A6717" s="29">
        <v>45869</v>
      </c>
      <c r="B6717" s="1" t="s">
        <v>200</v>
      </c>
      <c r="C6717" s="27">
        <v>44441</v>
      </c>
      <c r="D6717" s="1">
        <v>53139</v>
      </c>
      <c r="J6717" s="1" t="s">
        <v>0</v>
      </c>
      <c r="K6717" s="1" t="s">
        <v>49</v>
      </c>
      <c r="L6717" s="1">
        <v>-5</v>
      </c>
      <c r="M6717" s="1">
        <v>32</v>
      </c>
      <c r="N6717" s="6"/>
      <c r="O6717" s="6">
        <v>160</v>
      </c>
      <c r="P6717" s="6">
        <v>-752792.68</v>
      </c>
      <c r="R6717" s="31">
        <v>-160</v>
      </c>
      <c r="S6717" s="28">
        <v>44469</v>
      </c>
    </row>
    <row r="6718" spans="1:19" x14ac:dyDescent="0.2">
      <c r="A6718" s="29">
        <v>45871</v>
      </c>
      <c r="B6718" s="1" t="s">
        <v>200</v>
      </c>
      <c r="C6718" s="27">
        <v>44441</v>
      </c>
      <c r="D6718" s="1">
        <v>53141</v>
      </c>
      <c r="J6718" s="1" t="s">
        <v>0</v>
      </c>
      <c r="K6718" s="1" t="s">
        <v>49</v>
      </c>
      <c r="L6718" s="1">
        <v>-16</v>
      </c>
      <c r="M6718" s="1">
        <v>32</v>
      </c>
      <c r="N6718" s="6"/>
      <c r="O6718" s="6">
        <v>512</v>
      </c>
      <c r="P6718" s="6">
        <v>-753304.68</v>
      </c>
      <c r="R6718" s="31">
        <v>-512</v>
      </c>
      <c r="S6718" s="28">
        <v>44469</v>
      </c>
    </row>
    <row r="6719" spans="1:19" x14ac:dyDescent="0.2">
      <c r="A6719" s="29">
        <v>45873</v>
      </c>
      <c r="B6719" s="1" t="s">
        <v>200</v>
      </c>
      <c r="C6719" s="27">
        <v>44441</v>
      </c>
      <c r="D6719" s="1">
        <v>53143</v>
      </c>
      <c r="J6719" s="1" t="s">
        <v>0</v>
      </c>
      <c r="K6719" s="1" t="s">
        <v>49</v>
      </c>
      <c r="L6719" s="1">
        <v>-8</v>
      </c>
      <c r="M6719" s="1">
        <v>32</v>
      </c>
      <c r="N6719" s="6"/>
      <c r="O6719" s="6">
        <v>256</v>
      </c>
      <c r="P6719" s="6">
        <v>-753560.68</v>
      </c>
      <c r="R6719" s="31">
        <v>-256</v>
      </c>
      <c r="S6719" s="28">
        <v>44469</v>
      </c>
    </row>
    <row r="6720" spans="1:19" x14ac:dyDescent="0.2">
      <c r="A6720" s="29">
        <v>45874</v>
      </c>
      <c r="B6720" s="1" t="s">
        <v>200</v>
      </c>
      <c r="C6720" s="27">
        <v>44441</v>
      </c>
      <c r="D6720" s="1">
        <v>53144</v>
      </c>
      <c r="J6720" s="1" t="s">
        <v>0</v>
      </c>
      <c r="K6720" s="1" t="s">
        <v>49</v>
      </c>
      <c r="L6720" s="1">
        <v>-19</v>
      </c>
      <c r="M6720" s="1">
        <v>32</v>
      </c>
      <c r="N6720" s="6"/>
      <c r="O6720" s="6">
        <v>608</v>
      </c>
      <c r="P6720" s="6">
        <v>-754168.68</v>
      </c>
      <c r="R6720" s="31">
        <v>-608</v>
      </c>
      <c r="S6720" s="28">
        <v>44469</v>
      </c>
    </row>
    <row r="6721" spans="1:19" x14ac:dyDescent="0.2">
      <c r="A6721" s="29">
        <v>45875</v>
      </c>
      <c r="B6721" s="1" t="s">
        <v>200</v>
      </c>
      <c r="C6721" s="27">
        <v>44441</v>
      </c>
      <c r="D6721" s="1">
        <v>53145</v>
      </c>
      <c r="J6721" s="1" t="s">
        <v>0</v>
      </c>
      <c r="K6721" s="1" t="s">
        <v>49</v>
      </c>
      <c r="L6721" s="1">
        <v>-3</v>
      </c>
      <c r="M6721" s="1">
        <v>32</v>
      </c>
      <c r="N6721" s="6"/>
      <c r="O6721" s="6">
        <v>96</v>
      </c>
      <c r="P6721" s="6">
        <v>-754264.68</v>
      </c>
      <c r="R6721" s="31">
        <v>-96</v>
      </c>
      <c r="S6721" s="28">
        <v>44469</v>
      </c>
    </row>
    <row r="6722" spans="1:19" x14ac:dyDescent="0.2">
      <c r="A6722" s="29">
        <v>45876</v>
      </c>
      <c r="B6722" s="1" t="s">
        <v>200</v>
      </c>
      <c r="C6722" s="27">
        <v>44441</v>
      </c>
      <c r="D6722" s="1">
        <v>53146</v>
      </c>
      <c r="J6722" s="1" t="s">
        <v>0</v>
      </c>
      <c r="K6722" s="1" t="s">
        <v>49</v>
      </c>
      <c r="L6722" s="1">
        <v>-4</v>
      </c>
      <c r="M6722" s="1">
        <v>32</v>
      </c>
      <c r="N6722" s="6"/>
      <c r="O6722" s="6">
        <v>128</v>
      </c>
      <c r="P6722" s="6">
        <v>-754392.68</v>
      </c>
      <c r="R6722" s="31">
        <v>-128</v>
      </c>
      <c r="S6722" s="28">
        <v>44469</v>
      </c>
    </row>
    <row r="6723" spans="1:19" x14ac:dyDescent="0.2">
      <c r="A6723" s="29">
        <v>45877</v>
      </c>
      <c r="B6723" s="1" t="s">
        <v>200</v>
      </c>
      <c r="C6723" s="27">
        <v>44441</v>
      </c>
      <c r="D6723" s="1">
        <v>53147</v>
      </c>
      <c r="J6723" s="1" t="s">
        <v>0</v>
      </c>
      <c r="K6723" s="1" t="s">
        <v>49</v>
      </c>
      <c r="L6723" s="1">
        <v>-11</v>
      </c>
      <c r="M6723" s="1">
        <v>32</v>
      </c>
      <c r="N6723" s="6"/>
      <c r="O6723" s="6">
        <v>352</v>
      </c>
      <c r="P6723" s="6">
        <v>-754744.68</v>
      </c>
      <c r="R6723" s="31">
        <v>-352</v>
      </c>
      <c r="S6723" s="28">
        <v>44469</v>
      </c>
    </row>
    <row r="6724" spans="1:19" x14ac:dyDescent="0.2">
      <c r="A6724" s="29">
        <v>45878</v>
      </c>
      <c r="B6724" s="1" t="s">
        <v>200</v>
      </c>
      <c r="C6724" s="27">
        <v>44441</v>
      </c>
      <c r="D6724" s="1">
        <v>53148</v>
      </c>
      <c r="J6724" s="1" t="s">
        <v>0</v>
      </c>
      <c r="K6724" s="1" t="s">
        <v>49</v>
      </c>
      <c r="L6724" s="1">
        <v>-7</v>
      </c>
      <c r="M6724" s="1">
        <v>32</v>
      </c>
      <c r="N6724" s="6"/>
      <c r="O6724" s="6">
        <v>224</v>
      </c>
      <c r="P6724" s="6">
        <v>-754968.68</v>
      </c>
      <c r="R6724" s="31">
        <v>-224</v>
      </c>
      <c r="S6724" s="28">
        <v>44469</v>
      </c>
    </row>
    <row r="6725" spans="1:19" x14ac:dyDescent="0.2">
      <c r="A6725" s="29">
        <v>45879</v>
      </c>
      <c r="B6725" s="1" t="s">
        <v>200</v>
      </c>
      <c r="C6725" s="27">
        <v>44441</v>
      </c>
      <c r="D6725" s="1">
        <v>53149</v>
      </c>
      <c r="J6725" s="1" t="s">
        <v>0</v>
      </c>
      <c r="K6725" s="1" t="s">
        <v>49</v>
      </c>
      <c r="L6725" s="1">
        <v>-1</v>
      </c>
      <c r="M6725" s="1">
        <v>32</v>
      </c>
      <c r="N6725" s="6"/>
      <c r="O6725" s="6">
        <v>32</v>
      </c>
      <c r="P6725" s="6">
        <v>-755000.68</v>
      </c>
      <c r="R6725" s="31">
        <v>-32</v>
      </c>
      <c r="S6725" s="28">
        <v>44469</v>
      </c>
    </row>
    <row r="6726" spans="1:19" x14ac:dyDescent="0.2">
      <c r="A6726" s="29">
        <v>45997</v>
      </c>
      <c r="B6726" s="1" t="s">
        <v>200</v>
      </c>
      <c r="C6726" s="27">
        <v>44448</v>
      </c>
      <c r="D6726" s="1">
        <v>53160</v>
      </c>
      <c r="J6726" s="1" t="s">
        <v>0</v>
      </c>
      <c r="K6726" s="1" t="s">
        <v>49</v>
      </c>
      <c r="L6726" s="1">
        <v>-1.75</v>
      </c>
      <c r="M6726" s="1">
        <v>110</v>
      </c>
      <c r="N6726" s="6"/>
      <c r="O6726" s="6">
        <v>192.5</v>
      </c>
      <c r="P6726" s="6">
        <v>-755283.18</v>
      </c>
      <c r="R6726" s="31">
        <v>-192.5</v>
      </c>
      <c r="S6726" s="28">
        <v>44469</v>
      </c>
    </row>
    <row r="6727" spans="1:19" x14ac:dyDescent="0.2">
      <c r="A6727" s="29">
        <v>45997</v>
      </c>
      <c r="B6727" s="1" t="s">
        <v>200</v>
      </c>
      <c r="C6727" s="27">
        <v>44448</v>
      </c>
      <c r="D6727" s="1">
        <v>53160</v>
      </c>
      <c r="J6727" s="1" t="s">
        <v>0</v>
      </c>
      <c r="K6727" s="1" t="s">
        <v>49</v>
      </c>
      <c r="L6727" s="1">
        <v>-1</v>
      </c>
      <c r="M6727" s="1">
        <v>98</v>
      </c>
      <c r="N6727" s="6"/>
      <c r="O6727" s="6">
        <v>98</v>
      </c>
      <c r="P6727" s="6">
        <v>-755381.18</v>
      </c>
      <c r="R6727" s="31">
        <v>-98</v>
      </c>
      <c r="S6727" s="28">
        <v>44469</v>
      </c>
    </row>
    <row r="6728" spans="1:19" x14ac:dyDescent="0.2">
      <c r="A6728" s="29">
        <v>45997</v>
      </c>
      <c r="B6728" s="1" t="s">
        <v>200</v>
      </c>
      <c r="C6728" s="27">
        <v>44448</v>
      </c>
      <c r="D6728" s="1">
        <v>53160</v>
      </c>
      <c r="J6728" s="1" t="s">
        <v>0</v>
      </c>
      <c r="K6728" s="1" t="s">
        <v>49</v>
      </c>
      <c r="L6728" s="1">
        <v>-1</v>
      </c>
      <c r="M6728" s="1">
        <v>90</v>
      </c>
      <c r="N6728" s="6"/>
      <c r="O6728" s="6">
        <v>90</v>
      </c>
      <c r="P6728" s="6">
        <v>-755090.68</v>
      </c>
      <c r="R6728" s="31">
        <v>-90</v>
      </c>
      <c r="S6728" s="28">
        <v>44469</v>
      </c>
    </row>
    <row r="6729" spans="1:19" x14ac:dyDescent="0.2">
      <c r="A6729" s="29">
        <v>45699</v>
      </c>
      <c r="B6729" s="1" t="s">
        <v>200</v>
      </c>
      <c r="C6729" s="27">
        <v>44449</v>
      </c>
      <c r="D6729" s="1">
        <v>53065</v>
      </c>
      <c r="J6729" s="1" t="s">
        <v>0</v>
      </c>
      <c r="K6729" s="1" t="s">
        <v>49</v>
      </c>
      <c r="L6729" s="1">
        <v>-6.75</v>
      </c>
      <c r="M6729" s="1">
        <v>88</v>
      </c>
      <c r="N6729" s="6"/>
      <c r="O6729" s="6">
        <v>594</v>
      </c>
      <c r="P6729" s="6">
        <v>-758401.18</v>
      </c>
      <c r="R6729" s="31">
        <v>-594</v>
      </c>
      <c r="S6729" s="28">
        <v>44469</v>
      </c>
    </row>
    <row r="6730" spans="1:19" x14ac:dyDescent="0.2">
      <c r="A6730" s="29">
        <v>45699</v>
      </c>
      <c r="B6730" s="1" t="s">
        <v>200</v>
      </c>
      <c r="C6730" s="27">
        <v>44449</v>
      </c>
      <c r="D6730" s="1">
        <v>53065</v>
      </c>
      <c r="J6730" s="1" t="s">
        <v>0</v>
      </c>
      <c r="K6730" s="1" t="s">
        <v>49</v>
      </c>
      <c r="L6730" s="1">
        <v>-4.25</v>
      </c>
      <c r="M6730" s="1">
        <v>88</v>
      </c>
      <c r="N6730" s="6"/>
      <c r="O6730" s="6">
        <v>374</v>
      </c>
      <c r="P6730" s="6">
        <v>-757683.18</v>
      </c>
      <c r="R6730" s="31">
        <v>-374</v>
      </c>
      <c r="S6730" s="28">
        <v>44469</v>
      </c>
    </row>
    <row r="6731" spans="1:19" x14ac:dyDescent="0.2">
      <c r="A6731" s="29">
        <v>45699</v>
      </c>
      <c r="B6731" s="1" t="s">
        <v>200</v>
      </c>
      <c r="C6731" s="27">
        <v>44449</v>
      </c>
      <c r="D6731" s="1">
        <v>53065</v>
      </c>
      <c r="J6731" s="1" t="s">
        <v>0</v>
      </c>
      <c r="K6731" s="1" t="s">
        <v>49</v>
      </c>
      <c r="L6731" s="1">
        <v>-3.25</v>
      </c>
      <c r="M6731" s="1">
        <v>88</v>
      </c>
      <c r="N6731" s="6"/>
      <c r="O6731" s="6">
        <v>286</v>
      </c>
      <c r="P6731" s="6">
        <v>-755667.18</v>
      </c>
      <c r="R6731" s="31">
        <v>-286</v>
      </c>
      <c r="S6731" s="28">
        <v>44469</v>
      </c>
    </row>
    <row r="6732" spans="1:19" x14ac:dyDescent="0.2">
      <c r="A6732" s="29">
        <v>45699</v>
      </c>
      <c r="B6732" s="1" t="s">
        <v>200</v>
      </c>
      <c r="C6732" s="27">
        <v>44449</v>
      </c>
      <c r="D6732" s="1">
        <v>53065</v>
      </c>
      <c r="J6732" s="1" t="s">
        <v>0</v>
      </c>
      <c r="K6732" s="1" t="s">
        <v>49</v>
      </c>
      <c r="L6732" s="1">
        <v>-1</v>
      </c>
      <c r="M6732" s="1">
        <v>240</v>
      </c>
      <c r="N6732" s="6"/>
      <c r="O6732" s="6">
        <v>240</v>
      </c>
      <c r="P6732" s="6">
        <v>-756367.18</v>
      </c>
      <c r="R6732" s="31">
        <v>-240</v>
      </c>
      <c r="S6732" s="28">
        <v>44469</v>
      </c>
    </row>
    <row r="6733" spans="1:19" x14ac:dyDescent="0.2">
      <c r="A6733" s="29">
        <v>45699</v>
      </c>
      <c r="B6733" s="1" t="s">
        <v>200</v>
      </c>
      <c r="C6733" s="27">
        <v>44449</v>
      </c>
      <c r="D6733" s="1">
        <v>53065</v>
      </c>
      <c r="J6733" s="1" t="s">
        <v>0</v>
      </c>
      <c r="K6733" s="1" t="s">
        <v>49</v>
      </c>
      <c r="L6733" s="1">
        <v>-1</v>
      </c>
      <c r="M6733" s="1">
        <v>240</v>
      </c>
      <c r="N6733" s="6"/>
      <c r="O6733" s="6">
        <v>240</v>
      </c>
      <c r="P6733" s="6">
        <v>-756869.18</v>
      </c>
      <c r="R6733" s="31">
        <v>-240</v>
      </c>
      <c r="S6733" s="28">
        <v>44469</v>
      </c>
    </row>
    <row r="6734" spans="1:19" x14ac:dyDescent="0.2">
      <c r="A6734" s="29">
        <v>45699</v>
      </c>
      <c r="B6734" s="1" t="s">
        <v>200</v>
      </c>
      <c r="C6734" s="27">
        <v>44449</v>
      </c>
      <c r="D6734" s="1">
        <v>53065</v>
      </c>
      <c r="J6734" s="1" t="s">
        <v>0</v>
      </c>
      <c r="K6734" s="1" t="s">
        <v>49</v>
      </c>
      <c r="L6734" s="1">
        <v>-2</v>
      </c>
      <c r="M6734" s="1">
        <v>88</v>
      </c>
      <c r="N6734" s="6"/>
      <c r="O6734" s="6">
        <v>176</v>
      </c>
      <c r="P6734" s="6">
        <v>-757309.18</v>
      </c>
      <c r="R6734" s="31">
        <v>-176</v>
      </c>
      <c r="S6734" s="28">
        <v>44469</v>
      </c>
    </row>
    <row r="6735" spans="1:19" x14ac:dyDescent="0.2">
      <c r="A6735" s="29">
        <v>45699</v>
      </c>
      <c r="B6735" s="1" t="s">
        <v>200</v>
      </c>
      <c r="C6735" s="27">
        <v>44449</v>
      </c>
      <c r="D6735" s="1">
        <v>53065</v>
      </c>
      <c r="J6735" s="1" t="s">
        <v>0</v>
      </c>
      <c r="K6735" s="1" t="s">
        <v>49</v>
      </c>
      <c r="L6735" s="1">
        <v>-1.5</v>
      </c>
      <c r="M6735" s="1">
        <v>88</v>
      </c>
      <c r="N6735" s="6"/>
      <c r="O6735" s="6">
        <v>132</v>
      </c>
      <c r="P6735" s="6">
        <v>-756499.18</v>
      </c>
      <c r="R6735" s="31">
        <v>-132</v>
      </c>
      <c r="S6735" s="28">
        <v>44469</v>
      </c>
    </row>
    <row r="6736" spans="1:19" x14ac:dyDescent="0.2">
      <c r="A6736" s="29">
        <v>45699</v>
      </c>
      <c r="B6736" s="1" t="s">
        <v>200</v>
      </c>
      <c r="C6736" s="27">
        <v>44449</v>
      </c>
      <c r="D6736" s="1">
        <v>53065</v>
      </c>
      <c r="J6736" s="1" t="s">
        <v>0</v>
      </c>
      <c r="K6736" s="1" t="s">
        <v>49</v>
      </c>
      <c r="L6736" s="1">
        <v>-1.5</v>
      </c>
      <c r="M6736" s="1">
        <v>88</v>
      </c>
      <c r="N6736" s="6"/>
      <c r="O6736" s="6">
        <v>132</v>
      </c>
      <c r="P6736" s="6">
        <v>-757001.18</v>
      </c>
      <c r="R6736" s="31">
        <v>-132</v>
      </c>
      <c r="S6736" s="28">
        <v>44469</v>
      </c>
    </row>
    <row r="6737" spans="1:19" x14ac:dyDescent="0.2">
      <c r="A6737" s="29">
        <v>45699</v>
      </c>
      <c r="B6737" s="1" t="s">
        <v>200</v>
      </c>
      <c r="C6737" s="27">
        <v>44449</v>
      </c>
      <c r="D6737" s="1">
        <v>53065</v>
      </c>
      <c r="J6737" s="1" t="s">
        <v>0</v>
      </c>
      <c r="K6737" s="1" t="s">
        <v>49</v>
      </c>
      <c r="L6737" s="1">
        <v>-1.5</v>
      </c>
      <c r="M6737" s="1">
        <v>88</v>
      </c>
      <c r="N6737" s="6"/>
      <c r="O6737" s="6">
        <v>132</v>
      </c>
      <c r="P6737" s="6">
        <v>-757133.18</v>
      </c>
      <c r="R6737" s="31">
        <v>-132</v>
      </c>
      <c r="S6737" s="28">
        <v>44469</v>
      </c>
    </row>
    <row r="6738" spans="1:19" x14ac:dyDescent="0.2">
      <c r="A6738" s="29">
        <v>45699</v>
      </c>
      <c r="B6738" s="1" t="s">
        <v>200</v>
      </c>
      <c r="C6738" s="27">
        <v>44449</v>
      </c>
      <c r="D6738" s="1">
        <v>53065</v>
      </c>
      <c r="J6738" s="1" t="s">
        <v>0</v>
      </c>
      <c r="K6738" s="1" t="s">
        <v>49</v>
      </c>
      <c r="L6738" s="1">
        <v>-1</v>
      </c>
      <c r="M6738" s="1">
        <v>130</v>
      </c>
      <c r="N6738" s="6"/>
      <c r="O6738" s="6">
        <v>130</v>
      </c>
      <c r="P6738" s="6">
        <v>-756629.18</v>
      </c>
      <c r="R6738" s="31">
        <v>-130</v>
      </c>
      <c r="S6738" s="28">
        <v>44469</v>
      </c>
    </row>
    <row r="6739" spans="1:19" x14ac:dyDescent="0.2">
      <c r="A6739" s="29">
        <v>45699</v>
      </c>
      <c r="B6739" s="1" t="s">
        <v>200</v>
      </c>
      <c r="C6739" s="27">
        <v>44449</v>
      </c>
      <c r="D6739" s="1">
        <v>53065</v>
      </c>
      <c r="J6739" s="1" t="s">
        <v>0</v>
      </c>
      <c r="K6739" s="1" t="s">
        <v>49</v>
      </c>
      <c r="L6739" s="1">
        <v>-1</v>
      </c>
      <c r="M6739" s="1">
        <v>124</v>
      </c>
      <c r="N6739" s="6"/>
      <c r="O6739" s="6">
        <v>124</v>
      </c>
      <c r="P6739" s="6">
        <v>-755791.18</v>
      </c>
      <c r="R6739" s="31">
        <v>-124</v>
      </c>
      <c r="S6739" s="28">
        <v>44469</v>
      </c>
    </row>
    <row r="6740" spans="1:19" x14ac:dyDescent="0.2">
      <c r="A6740" s="29">
        <v>45699</v>
      </c>
      <c r="B6740" s="1" t="s">
        <v>200</v>
      </c>
      <c r="C6740" s="27">
        <v>44449</v>
      </c>
      <c r="D6740" s="1">
        <v>53065</v>
      </c>
      <c r="J6740" s="1" t="s">
        <v>0</v>
      </c>
      <c r="K6740" s="1" t="s">
        <v>49</v>
      </c>
      <c r="L6740" s="1">
        <v>-1</v>
      </c>
      <c r="M6740" s="1">
        <v>124</v>
      </c>
      <c r="N6740" s="6"/>
      <c r="O6740" s="6">
        <v>124</v>
      </c>
      <c r="P6740" s="6">
        <v>-755915.18</v>
      </c>
      <c r="R6740" s="31">
        <v>-124</v>
      </c>
      <c r="S6740" s="28">
        <v>44469</v>
      </c>
    </row>
    <row r="6741" spans="1:19" x14ac:dyDescent="0.2">
      <c r="A6741" s="29">
        <v>45699</v>
      </c>
      <c r="B6741" s="1" t="s">
        <v>200</v>
      </c>
      <c r="C6741" s="27">
        <v>44449</v>
      </c>
      <c r="D6741" s="1">
        <v>53065</v>
      </c>
      <c r="J6741" s="1" t="s">
        <v>0</v>
      </c>
      <c r="K6741" s="1" t="s">
        <v>49</v>
      </c>
      <c r="L6741" s="1">
        <v>-1</v>
      </c>
      <c r="M6741" s="1">
        <v>124</v>
      </c>
      <c r="N6741" s="6"/>
      <c r="O6741" s="6">
        <v>124</v>
      </c>
      <c r="P6741" s="6">
        <v>-756083.18</v>
      </c>
      <c r="R6741" s="31">
        <v>-124</v>
      </c>
      <c r="S6741" s="28">
        <v>44469</v>
      </c>
    </row>
    <row r="6742" spans="1:19" x14ac:dyDescent="0.2">
      <c r="A6742" s="29">
        <v>45699</v>
      </c>
      <c r="B6742" s="1" t="s">
        <v>200</v>
      </c>
      <c r="C6742" s="27">
        <v>44449</v>
      </c>
      <c r="D6742" s="1">
        <v>53065</v>
      </c>
      <c r="J6742" s="1" t="s">
        <v>0</v>
      </c>
      <c r="K6742" s="1" t="s">
        <v>49</v>
      </c>
      <c r="L6742" s="1">
        <v>-1</v>
      </c>
      <c r="M6742" s="1">
        <v>124</v>
      </c>
      <c r="N6742" s="6"/>
      <c r="O6742" s="6">
        <v>124</v>
      </c>
      <c r="P6742" s="6">
        <v>-757807.18</v>
      </c>
      <c r="R6742" s="31">
        <v>-124</v>
      </c>
      <c r="S6742" s="28">
        <v>44469</v>
      </c>
    </row>
    <row r="6743" spans="1:19" x14ac:dyDescent="0.2">
      <c r="A6743" s="29">
        <v>45699</v>
      </c>
      <c r="B6743" s="1" t="s">
        <v>200</v>
      </c>
      <c r="C6743" s="27">
        <v>44449</v>
      </c>
      <c r="D6743" s="1">
        <v>53065</v>
      </c>
      <c r="J6743" s="1" t="s">
        <v>0</v>
      </c>
      <c r="K6743" s="1" t="s">
        <v>49</v>
      </c>
      <c r="L6743" s="1">
        <v>-1</v>
      </c>
      <c r="M6743" s="1">
        <v>124</v>
      </c>
      <c r="N6743" s="6"/>
      <c r="O6743" s="6">
        <v>124</v>
      </c>
      <c r="P6743" s="6">
        <v>-758525.18</v>
      </c>
      <c r="R6743" s="31">
        <v>-124</v>
      </c>
      <c r="S6743" s="28">
        <v>44469</v>
      </c>
    </row>
    <row r="6744" spans="1:19" x14ac:dyDescent="0.2">
      <c r="A6744" s="29">
        <v>45699</v>
      </c>
      <c r="B6744" s="1" t="s">
        <v>200</v>
      </c>
      <c r="C6744" s="27">
        <v>44449</v>
      </c>
      <c r="D6744" s="1">
        <v>53065</v>
      </c>
      <c r="J6744" s="1" t="s">
        <v>0</v>
      </c>
      <c r="K6744" s="1" t="s">
        <v>49</v>
      </c>
      <c r="L6744" s="1">
        <v>-1</v>
      </c>
      <c r="M6744" s="1">
        <v>124</v>
      </c>
      <c r="N6744" s="6"/>
      <c r="O6744" s="6">
        <v>124</v>
      </c>
      <c r="P6744" s="6">
        <v>-758803.18</v>
      </c>
      <c r="R6744" s="31">
        <v>-124</v>
      </c>
      <c r="S6744" s="28">
        <v>44469</v>
      </c>
    </row>
    <row r="6745" spans="1:19" x14ac:dyDescent="0.2">
      <c r="A6745" s="29">
        <v>45699</v>
      </c>
      <c r="B6745" s="1" t="s">
        <v>200</v>
      </c>
      <c r="C6745" s="27">
        <v>44449</v>
      </c>
      <c r="D6745" s="1">
        <v>53065</v>
      </c>
      <c r="J6745" s="1" t="s">
        <v>0</v>
      </c>
      <c r="K6745" s="1" t="s">
        <v>49</v>
      </c>
      <c r="L6745" s="1">
        <v>-1</v>
      </c>
      <c r="M6745" s="1">
        <v>88</v>
      </c>
      <c r="N6745" s="6"/>
      <c r="O6745" s="6">
        <v>88</v>
      </c>
      <c r="P6745" s="6">
        <v>-758679.18</v>
      </c>
      <c r="R6745" s="31">
        <v>-88</v>
      </c>
      <c r="S6745" s="28">
        <v>44469</v>
      </c>
    </row>
    <row r="6746" spans="1:19" x14ac:dyDescent="0.2">
      <c r="A6746" s="29">
        <v>45699</v>
      </c>
      <c r="B6746" s="1" t="s">
        <v>200</v>
      </c>
      <c r="C6746" s="27">
        <v>44449</v>
      </c>
      <c r="D6746" s="1">
        <v>53065</v>
      </c>
      <c r="J6746" s="1" t="s">
        <v>0</v>
      </c>
      <c r="K6746" s="1" t="s">
        <v>49</v>
      </c>
      <c r="L6746" s="1">
        <v>-0.75</v>
      </c>
      <c r="M6746" s="1">
        <v>88</v>
      </c>
      <c r="N6746" s="6"/>
      <c r="O6746" s="6">
        <v>66</v>
      </c>
      <c r="P6746" s="6">
        <v>-758591.18</v>
      </c>
      <c r="R6746" s="31">
        <v>-66</v>
      </c>
      <c r="S6746" s="28">
        <v>44469</v>
      </c>
    </row>
    <row r="6747" spans="1:19" x14ac:dyDescent="0.2">
      <c r="A6747" s="29">
        <v>45699</v>
      </c>
      <c r="B6747" s="1" t="s">
        <v>200</v>
      </c>
      <c r="C6747" s="27">
        <v>44449</v>
      </c>
      <c r="D6747" s="1">
        <v>53065</v>
      </c>
      <c r="J6747" s="1" t="s">
        <v>0</v>
      </c>
      <c r="K6747" s="1" t="s">
        <v>49</v>
      </c>
      <c r="L6747" s="1">
        <v>-0.5</v>
      </c>
      <c r="M6747" s="1">
        <v>88</v>
      </c>
      <c r="N6747" s="6"/>
      <c r="O6747" s="6">
        <v>44</v>
      </c>
      <c r="P6747" s="6">
        <v>-755959.18</v>
      </c>
      <c r="R6747" s="31">
        <v>-44</v>
      </c>
      <c r="S6747" s="28">
        <v>44469</v>
      </c>
    </row>
    <row r="6748" spans="1:19" x14ac:dyDescent="0.2">
      <c r="A6748" s="29">
        <v>45699</v>
      </c>
      <c r="B6748" s="1" t="s">
        <v>200</v>
      </c>
      <c r="C6748" s="27">
        <v>44449</v>
      </c>
      <c r="D6748" s="1">
        <v>53065</v>
      </c>
      <c r="J6748" s="1" t="s">
        <v>0</v>
      </c>
      <c r="K6748" s="1" t="s">
        <v>49</v>
      </c>
      <c r="L6748" s="1">
        <v>-0.5</v>
      </c>
      <c r="M6748" s="1">
        <v>88</v>
      </c>
      <c r="N6748" s="6"/>
      <c r="O6748" s="6">
        <v>44</v>
      </c>
      <c r="P6748" s="6">
        <v>-756127.18</v>
      </c>
      <c r="R6748" s="31">
        <v>-44</v>
      </c>
      <c r="S6748" s="28">
        <v>44469</v>
      </c>
    </row>
    <row r="6749" spans="1:19" x14ac:dyDescent="0.2">
      <c r="A6749" s="29">
        <v>45699</v>
      </c>
      <c r="B6749" s="1" t="s">
        <v>200</v>
      </c>
      <c r="C6749" s="27">
        <v>44449</v>
      </c>
      <c r="D6749" s="1">
        <v>53065</v>
      </c>
      <c r="J6749" s="1" t="s">
        <v>0</v>
      </c>
      <c r="K6749" s="1" t="s">
        <v>49</v>
      </c>
      <c r="L6749" s="1">
        <v>-0.25</v>
      </c>
      <c r="M6749" s="1">
        <v>88</v>
      </c>
      <c r="N6749" s="6"/>
      <c r="O6749" s="6">
        <v>22</v>
      </c>
      <c r="P6749" s="6">
        <v>-758825.18</v>
      </c>
      <c r="R6749" s="31">
        <v>-22</v>
      </c>
      <c r="S6749" s="28">
        <v>44469</v>
      </c>
    </row>
    <row r="6750" spans="1:19" x14ac:dyDescent="0.2">
      <c r="A6750" s="29">
        <v>45789</v>
      </c>
      <c r="B6750" s="1" t="s">
        <v>200</v>
      </c>
      <c r="C6750" s="27">
        <v>44452</v>
      </c>
      <c r="D6750" s="1">
        <v>53087</v>
      </c>
      <c r="J6750" s="1" t="s">
        <v>0</v>
      </c>
      <c r="K6750" s="1" t="s">
        <v>49</v>
      </c>
      <c r="L6750" s="1">
        <v>-7</v>
      </c>
      <c r="M6750" s="1">
        <v>88</v>
      </c>
      <c r="N6750" s="6"/>
      <c r="O6750" s="6">
        <v>616</v>
      </c>
      <c r="P6750" s="6">
        <v>-759565.18</v>
      </c>
      <c r="R6750" s="31">
        <v>-616</v>
      </c>
      <c r="S6750" s="28">
        <v>44469</v>
      </c>
    </row>
    <row r="6751" spans="1:19" x14ac:dyDescent="0.2">
      <c r="A6751" s="29">
        <v>45789</v>
      </c>
      <c r="B6751" s="1" t="s">
        <v>200</v>
      </c>
      <c r="C6751" s="27">
        <v>44452</v>
      </c>
      <c r="D6751" s="1">
        <v>53087</v>
      </c>
      <c r="J6751" s="1" t="s">
        <v>0</v>
      </c>
      <c r="K6751" s="1" t="s">
        <v>49</v>
      </c>
      <c r="L6751" s="1">
        <v>-7</v>
      </c>
      <c r="M6751" s="1">
        <v>88</v>
      </c>
      <c r="N6751" s="6"/>
      <c r="O6751" s="6">
        <v>616</v>
      </c>
      <c r="P6751" s="6">
        <v>-761051.18</v>
      </c>
      <c r="R6751" s="31">
        <v>-616</v>
      </c>
      <c r="S6751" s="28">
        <v>44469</v>
      </c>
    </row>
    <row r="6752" spans="1:19" x14ac:dyDescent="0.2">
      <c r="A6752" s="29">
        <v>45789</v>
      </c>
      <c r="B6752" s="1" t="s">
        <v>200</v>
      </c>
      <c r="C6752" s="27">
        <v>44452</v>
      </c>
      <c r="D6752" s="1">
        <v>53087</v>
      </c>
      <c r="J6752" s="1" t="s">
        <v>0</v>
      </c>
      <c r="K6752" s="1" t="s">
        <v>49</v>
      </c>
      <c r="L6752" s="1">
        <v>-7</v>
      </c>
      <c r="M6752" s="1">
        <v>88</v>
      </c>
      <c r="N6752" s="6"/>
      <c r="O6752" s="6">
        <v>616</v>
      </c>
      <c r="P6752" s="6">
        <v>-761791.18</v>
      </c>
      <c r="R6752" s="31">
        <v>-616</v>
      </c>
      <c r="S6752" s="28">
        <v>44469</v>
      </c>
    </row>
    <row r="6753" spans="1:19" x14ac:dyDescent="0.2">
      <c r="A6753" s="29">
        <v>45789</v>
      </c>
      <c r="B6753" s="1" t="s">
        <v>200</v>
      </c>
      <c r="C6753" s="27">
        <v>44452</v>
      </c>
      <c r="D6753" s="1">
        <v>53087</v>
      </c>
      <c r="J6753" s="1" t="s">
        <v>0</v>
      </c>
      <c r="K6753" s="1" t="s">
        <v>49</v>
      </c>
      <c r="L6753" s="1">
        <v>-1</v>
      </c>
      <c r="M6753" s="1">
        <v>124</v>
      </c>
      <c r="N6753" s="6"/>
      <c r="O6753" s="6">
        <v>124</v>
      </c>
      <c r="P6753" s="6">
        <v>-758949.18</v>
      </c>
      <c r="R6753" s="31">
        <v>-124</v>
      </c>
      <c r="S6753" s="28">
        <v>44469</v>
      </c>
    </row>
    <row r="6754" spans="1:19" x14ac:dyDescent="0.2">
      <c r="A6754" s="29">
        <v>45789</v>
      </c>
      <c r="B6754" s="1" t="s">
        <v>200</v>
      </c>
      <c r="C6754" s="27">
        <v>44452</v>
      </c>
      <c r="D6754" s="1">
        <v>53087</v>
      </c>
      <c r="J6754" s="1" t="s">
        <v>0</v>
      </c>
      <c r="K6754" s="1" t="s">
        <v>49</v>
      </c>
      <c r="L6754" s="1">
        <v>-1</v>
      </c>
      <c r="M6754" s="1">
        <v>124</v>
      </c>
      <c r="N6754" s="6"/>
      <c r="O6754" s="6">
        <v>124</v>
      </c>
      <c r="P6754" s="6">
        <v>-760435.18</v>
      </c>
      <c r="R6754" s="31">
        <v>-124</v>
      </c>
      <c r="S6754" s="28">
        <v>44469</v>
      </c>
    </row>
    <row r="6755" spans="1:19" x14ac:dyDescent="0.2">
      <c r="A6755" s="29">
        <v>45789</v>
      </c>
      <c r="B6755" s="1" t="s">
        <v>200</v>
      </c>
      <c r="C6755" s="27">
        <v>44452</v>
      </c>
      <c r="D6755" s="1">
        <v>53087</v>
      </c>
      <c r="J6755" s="1" t="s">
        <v>0</v>
      </c>
      <c r="K6755" s="1" t="s">
        <v>49</v>
      </c>
      <c r="L6755" s="1">
        <v>-1</v>
      </c>
      <c r="M6755" s="1">
        <v>124</v>
      </c>
      <c r="N6755" s="6"/>
      <c r="O6755" s="6">
        <v>124</v>
      </c>
      <c r="P6755" s="6">
        <v>-761175.18</v>
      </c>
      <c r="R6755" s="31">
        <v>-124</v>
      </c>
      <c r="S6755" s="28">
        <v>44469</v>
      </c>
    </row>
    <row r="6756" spans="1:19" x14ac:dyDescent="0.2">
      <c r="A6756" s="29">
        <v>45803</v>
      </c>
      <c r="B6756" s="1" t="s">
        <v>200</v>
      </c>
      <c r="C6756" s="27">
        <v>44452</v>
      </c>
      <c r="D6756" s="1">
        <v>53089</v>
      </c>
      <c r="J6756" s="1" t="s">
        <v>0</v>
      </c>
      <c r="K6756" s="1" t="s">
        <v>49</v>
      </c>
      <c r="L6756" s="1">
        <v>-0.75</v>
      </c>
      <c r="M6756" s="1">
        <v>88</v>
      </c>
      <c r="N6756" s="6"/>
      <c r="O6756" s="6">
        <v>66</v>
      </c>
      <c r="P6756" s="6">
        <v>-759631.18</v>
      </c>
      <c r="R6756" s="31">
        <v>-66</v>
      </c>
      <c r="S6756" s="28">
        <v>44469</v>
      </c>
    </row>
    <row r="6757" spans="1:19" x14ac:dyDescent="0.2">
      <c r="A6757" s="29">
        <v>45803</v>
      </c>
      <c r="B6757" s="1" t="s">
        <v>200</v>
      </c>
      <c r="C6757" s="27">
        <v>44452</v>
      </c>
      <c r="D6757" s="1">
        <v>53089</v>
      </c>
      <c r="J6757" s="1" t="s">
        <v>0</v>
      </c>
      <c r="K6757" s="1" t="s">
        <v>49</v>
      </c>
      <c r="L6757" s="1">
        <v>-0.5</v>
      </c>
      <c r="M6757" s="1">
        <v>88</v>
      </c>
      <c r="N6757" s="6"/>
      <c r="O6757" s="6">
        <v>44</v>
      </c>
      <c r="P6757" s="6">
        <v>-759675.18</v>
      </c>
      <c r="R6757" s="31">
        <v>-44</v>
      </c>
      <c r="S6757" s="28">
        <v>44469</v>
      </c>
    </row>
    <row r="6758" spans="1:19" x14ac:dyDescent="0.2">
      <c r="A6758" s="29">
        <v>45806</v>
      </c>
      <c r="B6758" s="1" t="s">
        <v>200</v>
      </c>
      <c r="C6758" s="27">
        <v>44452</v>
      </c>
      <c r="D6758" s="1">
        <v>53090</v>
      </c>
      <c r="J6758" s="1" t="s">
        <v>0</v>
      </c>
      <c r="K6758" s="1" t="s">
        <v>49</v>
      </c>
      <c r="L6758" s="1">
        <v>-1</v>
      </c>
      <c r="M6758" s="1">
        <v>298</v>
      </c>
      <c r="N6758" s="6"/>
      <c r="O6758" s="6">
        <v>298</v>
      </c>
      <c r="P6758" s="6">
        <v>-759973.18</v>
      </c>
      <c r="R6758" s="31">
        <v>-298</v>
      </c>
      <c r="S6758" s="28">
        <v>44469</v>
      </c>
    </row>
    <row r="6759" spans="1:19" x14ac:dyDescent="0.2">
      <c r="A6759" s="29">
        <v>45806</v>
      </c>
      <c r="B6759" s="1" t="s">
        <v>200</v>
      </c>
      <c r="C6759" s="27">
        <v>44452</v>
      </c>
      <c r="D6759" s="1">
        <v>53090</v>
      </c>
      <c r="J6759" s="1" t="s">
        <v>0</v>
      </c>
      <c r="K6759" s="1" t="s">
        <v>49</v>
      </c>
      <c r="L6759" s="1">
        <v>-1.75</v>
      </c>
      <c r="M6759" s="1">
        <v>88</v>
      </c>
      <c r="N6759" s="6"/>
      <c r="O6759" s="6">
        <v>154</v>
      </c>
      <c r="P6759" s="6">
        <v>-760267.18</v>
      </c>
      <c r="R6759" s="31">
        <v>-154</v>
      </c>
      <c r="S6759" s="28">
        <v>44469</v>
      </c>
    </row>
    <row r="6760" spans="1:19" x14ac:dyDescent="0.2">
      <c r="A6760" s="29">
        <v>45806</v>
      </c>
      <c r="B6760" s="1" t="s">
        <v>200</v>
      </c>
      <c r="C6760" s="27">
        <v>44452</v>
      </c>
      <c r="D6760" s="1">
        <v>53090</v>
      </c>
      <c r="J6760" s="1" t="s">
        <v>0</v>
      </c>
      <c r="K6760" s="1" t="s">
        <v>49</v>
      </c>
      <c r="L6760" s="1">
        <v>-1</v>
      </c>
      <c r="M6760" s="1">
        <v>124</v>
      </c>
      <c r="N6760" s="6"/>
      <c r="O6760" s="6">
        <v>124</v>
      </c>
      <c r="P6760" s="6">
        <v>-760113.18</v>
      </c>
      <c r="R6760" s="31">
        <v>-124</v>
      </c>
      <c r="S6760" s="28">
        <v>44469</v>
      </c>
    </row>
    <row r="6761" spans="1:19" x14ac:dyDescent="0.2">
      <c r="A6761" s="29">
        <v>45806</v>
      </c>
      <c r="B6761" s="1" t="s">
        <v>200</v>
      </c>
      <c r="C6761" s="27">
        <v>44452</v>
      </c>
      <c r="D6761" s="1">
        <v>53090</v>
      </c>
      <c r="J6761" s="1" t="s">
        <v>0</v>
      </c>
      <c r="K6761" s="1" t="s">
        <v>49</v>
      </c>
      <c r="L6761" s="1">
        <v>-0.5</v>
      </c>
      <c r="M6761" s="1">
        <v>88</v>
      </c>
      <c r="N6761" s="6"/>
      <c r="O6761" s="6">
        <v>44</v>
      </c>
      <c r="P6761" s="6">
        <v>-760311.18</v>
      </c>
      <c r="R6761" s="31">
        <v>-44</v>
      </c>
      <c r="S6761" s="28">
        <v>44469</v>
      </c>
    </row>
    <row r="6762" spans="1:19" x14ac:dyDescent="0.2">
      <c r="A6762" s="29">
        <v>45806</v>
      </c>
      <c r="B6762" s="1" t="s">
        <v>200</v>
      </c>
      <c r="C6762" s="27">
        <v>44452</v>
      </c>
      <c r="D6762" s="1">
        <v>53090</v>
      </c>
      <c r="J6762" s="1" t="s">
        <v>0</v>
      </c>
      <c r="K6762" s="1" t="s">
        <v>49</v>
      </c>
      <c r="L6762" s="1">
        <v>-1</v>
      </c>
      <c r="M6762" s="1">
        <v>16</v>
      </c>
      <c r="N6762" s="6"/>
      <c r="O6762" s="6">
        <v>16</v>
      </c>
      <c r="P6762" s="6">
        <v>-759989.18</v>
      </c>
      <c r="R6762" s="31">
        <v>-16</v>
      </c>
      <c r="S6762" s="28">
        <v>44469</v>
      </c>
    </row>
    <row r="6763" spans="1:19" x14ac:dyDescent="0.2">
      <c r="A6763" s="29">
        <v>45880</v>
      </c>
      <c r="B6763" s="1" t="s">
        <v>200</v>
      </c>
      <c r="C6763" s="27">
        <v>44452</v>
      </c>
      <c r="D6763" s="1">
        <v>53150</v>
      </c>
      <c r="J6763" s="1" t="s">
        <v>0</v>
      </c>
      <c r="K6763" s="1" t="s">
        <v>49</v>
      </c>
      <c r="L6763" s="1">
        <v>-1</v>
      </c>
      <c r="M6763" s="1">
        <v>139.5</v>
      </c>
      <c r="N6763" s="6"/>
      <c r="O6763" s="6">
        <v>139.5</v>
      </c>
      <c r="P6763" s="6">
        <v>-768536.93</v>
      </c>
      <c r="R6763" s="31">
        <v>-139.5</v>
      </c>
      <c r="S6763" s="28">
        <v>44469</v>
      </c>
    </row>
    <row r="6764" spans="1:19" x14ac:dyDescent="0.2">
      <c r="A6764" s="29">
        <v>45880</v>
      </c>
      <c r="B6764" s="1" t="s">
        <v>200</v>
      </c>
      <c r="C6764" s="27">
        <v>44452</v>
      </c>
      <c r="D6764" s="1">
        <v>53150</v>
      </c>
      <c r="J6764" s="1" t="s">
        <v>0</v>
      </c>
      <c r="K6764" s="1" t="s">
        <v>49</v>
      </c>
      <c r="L6764" s="1">
        <v>-1</v>
      </c>
      <c r="M6764" s="1">
        <v>99</v>
      </c>
      <c r="N6764" s="6"/>
      <c r="O6764" s="6">
        <v>99</v>
      </c>
      <c r="P6764" s="6">
        <v>-768734.93</v>
      </c>
      <c r="R6764" s="31">
        <v>-99</v>
      </c>
      <c r="S6764" s="28">
        <v>44469</v>
      </c>
    </row>
    <row r="6765" spans="1:19" x14ac:dyDescent="0.2">
      <c r="A6765" s="29">
        <v>45880</v>
      </c>
      <c r="B6765" s="1" t="s">
        <v>200</v>
      </c>
      <c r="C6765" s="27">
        <v>44452</v>
      </c>
      <c r="D6765" s="1">
        <v>53150</v>
      </c>
      <c r="J6765" s="1" t="s">
        <v>0</v>
      </c>
      <c r="K6765" s="1" t="s">
        <v>49</v>
      </c>
      <c r="L6765" s="1">
        <v>-0.75</v>
      </c>
      <c r="M6765" s="1">
        <v>99</v>
      </c>
      <c r="N6765" s="6"/>
      <c r="O6765" s="6">
        <v>74.25</v>
      </c>
      <c r="P6765" s="6">
        <v>-768635.93</v>
      </c>
      <c r="R6765" s="31">
        <v>-74.25</v>
      </c>
      <c r="S6765" s="28">
        <v>44469</v>
      </c>
    </row>
    <row r="6766" spans="1:19" x14ac:dyDescent="0.2">
      <c r="A6766" s="29">
        <v>45880</v>
      </c>
      <c r="B6766" s="1" t="s">
        <v>200</v>
      </c>
      <c r="C6766" s="27">
        <v>44452</v>
      </c>
      <c r="D6766" s="1">
        <v>53150</v>
      </c>
      <c r="J6766" s="1" t="s">
        <v>0</v>
      </c>
      <c r="K6766" s="1" t="s">
        <v>49</v>
      </c>
      <c r="L6766" s="1">
        <v>-0.5</v>
      </c>
      <c r="M6766" s="1">
        <v>99</v>
      </c>
      <c r="N6766" s="6"/>
      <c r="O6766" s="6">
        <v>49.5</v>
      </c>
      <c r="P6766" s="6">
        <v>-761865.43</v>
      </c>
      <c r="R6766" s="31">
        <v>-49.5</v>
      </c>
      <c r="S6766" s="28">
        <v>44469</v>
      </c>
    </row>
    <row r="6767" spans="1:19" x14ac:dyDescent="0.2">
      <c r="A6767" s="29">
        <v>45880</v>
      </c>
      <c r="B6767" s="1" t="s">
        <v>200</v>
      </c>
      <c r="C6767" s="27">
        <v>44452</v>
      </c>
      <c r="D6767" s="1">
        <v>53150</v>
      </c>
      <c r="J6767" s="1" t="s">
        <v>0</v>
      </c>
      <c r="K6767" s="1" t="s">
        <v>49</v>
      </c>
      <c r="L6767" s="1">
        <v>-0.25</v>
      </c>
      <c r="M6767" s="1">
        <v>99</v>
      </c>
      <c r="N6767" s="6"/>
      <c r="O6767" s="6">
        <v>24.75</v>
      </c>
      <c r="P6767" s="6">
        <v>-761815.93</v>
      </c>
      <c r="R6767" s="31">
        <v>-24.75</v>
      </c>
      <c r="S6767" s="28">
        <v>44469</v>
      </c>
    </row>
    <row r="6768" spans="1:19" x14ac:dyDescent="0.2">
      <c r="A6768" s="29">
        <v>45880</v>
      </c>
      <c r="B6768" s="1" t="s">
        <v>200</v>
      </c>
      <c r="C6768" s="27">
        <v>44452</v>
      </c>
      <c r="D6768" s="1">
        <v>53150</v>
      </c>
      <c r="J6768" s="1" t="s">
        <v>0</v>
      </c>
      <c r="K6768" s="1" t="s">
        <v>49</v>
      </c>
      <c r="L6768" s="1">
        <v>-0.25</v>
      </c>
      <c r="M6768" s="1">
        <v>99</v>
      </c>
      <c r="N6768" s="6"/>
      <c r="O6768" s="6">
        <v>24.75</v>
      </c>
      <c r="P6768" s="6">
        <v>-768561.68</v>
      </c>
      <c r="R6768" s="31">
        <v>-24.75</v>
      </c>
      <c r="S6768" s="28">
        <v>44469</v>
      </c>
    </row>
    <row r="6769" spans="1:19" x14ac:dyDescent="0.2">
      <c r="A6769" s="29">
        <v>45883</v>
      </c>
      <c r="B6769" s="1" t="s">
        <v>200</v>
      </c>
      <c r="C6769" s="27">
        <v>44452</v>
      </c>
      <c r="D6769" s="1">
        <v>53153</v>
      </c>
      <c r="J6769" s="1" t="s">
        <v>0</v>
      </c>
      <c r="K6769" s="1" t="s">
        <v>49</v>
      </c>
      <c r="L6769" s="1">
        <v>-2</v>
      </c>
      <c r="M6769" s="1">
        <v>88</v>
      </c>
      <c r="N6769" s="6"/>
      <c r="O6769" s="6">
        <v>176</v>
      </c>
      <c r="P6769" s="6">
        <v>-762165.43</v>
      </c>
      <c r="R6769" s="31">
        <v>-176</v>
      </c>
      <c r="S6769" s="28">
        <v>44469</v>
      </c>
    </row>
    <row r="6770" spans="1:19" x14ac:dyDescent="0.2">
      <c r="A6770" s="29">
        <v>45883</v>
      </c>
      <c r="B6770" s="1" t="s">
        <v>200</v>
      </c>
      <c r="C6770" s="27">
        <v>44452</v>
      </c>
      <c r="D6770" s="1">
        <v>53153</v>
      </c>
      <c r="J6770" s="1" t="s">
        <v>0</v>
      </c>
      <c r="K6770" s="1" t="s">
        <v>49</v>
      </c>
      <c r="L6770" s="1">
        <v>-1</v>
      </c>
      <c r="M6770" s="1">
        <v>124</v>
      </c>
      <c r="N6770" s="6"/>
      <c r="O6770" s="6">
        <v>124</v>
      </c>
      <c r="P6770" s="6">
        <v>-761989.43</v>
      </c>
      <c r="R6770" s="31">
        <v>-124</v>
      </c>
      <c r="S6770" s="28">
        <v>44469</v>
      </c>
    </row>
    <row r="6771" spans="1:19" x14ac:dyDescent="0.2">
      <c r="A6771" s="29">
        <v>45884</v>
      </c>
      <c r="B6771" s="1" t="s">
        <v>200</v>
      </c>
      <c r="C6771" s="27">
        <v>44452</v>
      </c>
      <c r="D6771" s="1">
        <v>53154</v>
      </c>
      <c r="J6771" s="1" t="s">
        <v>0</v>
      </c>
      <c r="K6771" s="1" t="s">
        <v>49</v>
      </c>
      <c r="L6771" s="1">
        <v>-4.25</v>
      </c>
      <c r="M6771" s="1">
        <v>88</v>
      </c>
      <c r="N6771" s="6"/>
      <c r="O6771" s="6">
        <v>374</v>
      </c>
      <c r="P6771" s="6">
        <v>-771651.93</v>
      </c>
      <c r="R6771" s="31">
        <v>-374</v>
      </c>
      <c r="S6771" s="28">
        <v>44469</v>
      </c>
    </row>
    <row r="6772" spans="1:19" x14ac:dyDescent="0.2">
      <c r="A6772" s="29">
        <v>45884</v>
      </c>
      <c r="B6772" s="1" t="s">
        <v>200</v>
      </c>
      <c r="C6772" s="27">
        <v>44452</v>
      </c>
      <c r="D6772" s="1">
        <v>53154</v>
      </c>
      <c r="J6772" s="1" t="s">
        <v>0</v>
      </c>
      <c r="K6772" s="1" t="s">
        <v>49</v>
      </c>
      <c r="L6772" s="1">
        <v>-2.75</v>
      </c>
      <c r="M6772" s="1">
        <v>88</v>
      </c>
      <c r="N6772" s="6"/>
      <c r="O6772" s="6">
        <v>242</v>
      </c>
      <c r="P6772" s="6">
        <v>-768031.43</v>
      </c>
      <c r="R6772" s="31">
        <v>-242</v>
      </c>
      <c r="S6772" s="28">
        <v>44469</v>
      </c>
    </row>
    <row r="6773" spans="1:19" x14ac:dyDescent="0.2">
      <c r="A6773" s="29">
        <v>45884</v>
      </c>
      <c r="B6773" s="1" t="s">
        <v>200</v>
      </c>
      <c r="C6773" s="27">
        <v>44452</v>
      </c>
      <c r="D6773" s="1">
        <v>53154</v>
      </c>
      <c r="J6773" s="1" t="s">
        <v>0</v>
      </c>
      <c r="K6773" s="1" t="s">
        <v>49</v>
      </c>
      <c r="L6773" s="1">
        <v>-2.75</v>
      </c>
      <c r="M6773" s="1">
        <v>88</v>
      </c>
      <c r="N6773" s="6"/>
      <c r="O6773" s="6">
        <v>242</v>
      </c>
      <c r="P6773" s="6">
        <v>-768397.43</v>
      </c>
      <c r="R6773" s="31">
        <v>-242</v>
      </c>
      <c r="S6773" s="28">
        <v>44469</v>
      </c>
    </row>
    <row r="6774" spans="1:19" x14ac:dyDescent="0.2">
      <c r="A6774" s="29">
        <v>45884</v>
      </c>
      <c r="B6774" s="1" t="s">
        <v>200</v>
      </c>
      <c r="C6774" s="27">
        <v>44452</v>
      </c>
      <c r="D6774" s="1">
        <v>53154</v>
      </c>
      <c r="J6774" s="1" t="s">
        <v>0</v>
      </c>
      <c r="K6774" s="1" t="s">
        <v>49</v>
      </c>
      <c r="L6774" s="1">
        <v>-1</v>
      </c>
      <c r="M6774" s="1">
        <v>124</v>
      </c>
      <c r="N6774" s="6"/>
      <c r="O6774" s="6">
        <v>124</v>
      </c>
      <c r="P6774" s="6">
        <v>-767789.43</v>
      </c>
      <c r="R6774" s="31">
        <v>-124</v>
      </c>
      <c r="S6774" s="28">
        <v>44469</v>
      </c>
    </row>
    <row r="6775" spans="1:19" x14ac:dyDescent="0.2">
      <c r="A6775" s="29">
        <v>45884</v>
      </c>
      <c r="B6775" s="1" t="s">
        <v>200</v>
      </c>
      <c r="C6775" s="27">
        <v>44452</v>
      </c>
      <c r="D6775" s="1">
        <v>53154</v>
      </c>
      <c r="J6775" s="1" t="s">
        <v>0</v>
      </c>
      <c r="K6775" s="1" t="s">
        <v>49</v>
      </c>
      <c r="L6775" s="1">
        <v>-1</v>
      </c>
      <c r="M6775" s="1">
        <v>124</v>
      </c>
      <c r="N6775" s="6"/>
      <c r="O6775" s="6">
        <v>124</v>
      </c>
      <c r="P6775" s="6">
        <v>-768155.43</v>
      </c>
      <c r="R6775" s="31">
        <v>-124</v>
      </c>
      <c r="S6775" s="28">
        <v>44469</v>
      </c>
    </row>
    <row r="6776" spans="1:19" x14ac:dyDescent="0.2">
      <c r="A6776" s="29">
        <v>45884</v>
      </c>
      <c r="B6776" s="1" t="s">
        <v>200</v>
      </c>
      <c r="C6776" s="27">
        <v>44452</v>
      </c>
      <c r="D6776" s="1">
        <v>53154</v>
      </c>
      <c r="J6776" s="1" t="s">
        <v>0</v>
      </c>
      <c r="K6776" s="1" t="s">
        <v>49</v>
      </c>
      <c r="L6776" s="1">
        <v>-1</v>
      </c>
      <c r="M6776" s="1">
        <v>124</v>
      </c>
      <c r="N6776" s="6"/>
      <c r="O6776" s="6">
        <v>124</v>
      </c>
      <c r="P6776" s="6">
        <v>-771277.93</v>
      </c>
      <c r="R6776" s="31">
        <v>-124</v>
      </c>
      <c r="S6776" s="28">
        <v>44469</v>
      </c>
    </row>
    <row r="6777" spans="1:19" x14ac:dyDescent="0.2">
      <c r="A6777" s="29">
        <v>45884</v>
      </c>
      <c r="B6777" s="1" t="s">
        <v>200</v>
      </c>
      <c r="C6777" s="27">
        <v>44452</v>
      </c>
      <c r="D6777" s="1">
        <v>53154</v>
      </c>
      <c r="J6777" s="1" t="s">
        <v>0</v>
      </c>
      <c r="K6777" s="1" t="s">
        <v>49</v>
      </c>
      <c r="L6777" s="1">
        <v>-1</v>
      </c>
      <c r="M6777" s="1">
        <v>88</v>
      </c>
      <c r="N6777" s="6"/>
      <c r="O6777" s="6">
        <v>88</v>
      </c>
      <c r="P6777" s="6">
        <v>-771153.93</v>
      </c>
      <c r="R6777" s="31">
        <v>-88</v>
      </c>
      <c r="S6777" s="28">
        <v>44469</v>
      </c>
    </row>
    <row r="6778" spans="1:19" x14ac:dyDescent="0.2">
      <c r="A6778" s="29">
        <v>45884</v>
      </c>
      <c r="B6778" s="1" t="s">
        <v>200</v>
      </c>
      <c r="C6778" s="27">
        <v>44452</v>
      </c>
      <c r="D6778" s="1">
        <v>53154</v>
      </c>
      <c r="J6778" s="1" t="s">
        <v>0</v>
      </c>
      <c r="K6778" s="1" t="s">
        <v>49</v>
      </c>
      <c r="L6778" s="1">
        <v>-0.5</v>
      </c>
      <c r="M6778" s="1">
        <v>88</v>
      </c>
      <c r="N6778" s="6"/>
      <c r="O6778" s="6">
        <v>44</v>
      </c>
      <c r="P6778" s="6">
        <v>-767621.43</v>
      </c>
      <c r="R6778" s="31">
        <v>-44</v>
      </c>
      <c r="S6778" s="28">
        <v>44469</v>
      </c>
    </row>
    <row r="6779" spans="1:19" x14ac:dyDescent="0.2">
      <c r="A6779" s="29">
        <v>45884</v>
      </c>
      <c r="B6779" s="1" t="s">
        <v>200</v>
      </c>
      <c r="C6779" s="27">
        <v>44452</v>
      </c>
      <c r="D6779" s="1">
        <v>53154</v>
      </c>
      <c r="J6779" s="1" t="s">
        <v>0</v>
      </c>
      <c r="K6779" s="1" t="s">
        <v>49</v>
      </c>
      <c r="L6779" s="1">
        <v>-0.5</v>
      </c>
      <c r="M6779" s="1">
        <v>88</v>
      </c>
      <c r="N6779" s="6"/>
      <c r="O6779" s="6">
        <v>44</v>
      </c>
      <c r="P6779" s="6">
        <v>-767665.43</v>
      </c>
      <c r="R6779" s="31">
        <v>-44</v>
      </c>
      <c r="S6779" s="28">
        <v>44469</v>
      </c>
    </row>
    <row r="6780" spans="1:19" x14ac:dyDescent="0.2">
      <c r="A6780" s="29">
        <v>45884</v>
      </c>
      <c r="B6780" s="1" t="s">
        <v>200</v>
      </c>
      <c r="C6780" s="27">
        <v>44452</v>
      </c>
      <c r="D6780" s="1">
        <v>53154</v>
      </c>
      <c r="J6780" s="1" t="s">
        <v>0</v>
      </c>
      <c r="K6780" s="1" t="s">
        <v>49</v>
      </c>
      <c r="L6780" s="1">
        <v>-0.5</v>
      </c>
      <c r="M6780" s="1">
        <v>88</v>
      </c>
      <c r="N6780" s="6"/>
      <c r="O6780" s="6">
        <v>44</v>
      </c>
      <c r="P6780" s="6">
        <v>-771021.93</v>
      </c>
      <c r="R6780" s="31">
        <v>-44</v>
      </c>
      <c r="S6780" s="28">
        <v>44469</v>
      </c>
    </row>
    <row r="6781" spans="1:19" x14ac:dyDescent="0.2">
      <c r="A6781" s="29">
        <v>45884</v>
      </c>
      <c r="B6781" s="1" t="s">
        <v>200</v>
      </c>
      <c r="C6781" s="27">
        <v>44452</v>
      </c>
      <c r="D6781" s="1">
        <v>53154</v>
      </c>
      <c r="J6781" s="1" t="s">
        <v>0</v>
      </c>
      <c r="K6781" s="1" t="s">
        <v>49</v>
      </c>
      <c r="L6781" s="1">
        <v>-0.5</v>
      </c>
      <c r="M6781" s="1">
        <v>88</v>
      </c>
      <c r="N6781" s="6"/>
      <c r="O6781" s="6">
        <v>44</v>
      </c>
      <c r="P6781" s="6">
        <v>-771065.93</v>
      </c>
      <c r="R6781" s="31">
        <v>-44</v>
      </c>
      <c r="S6781" s="28">
        <v>44469</v>
      </c>
    </row>
    <row r="6782" spans="1:19" x14ac:dyDescent="0.2">
      <c r="A6782" s="29">
        <v>45884</v>
      </c>
      <c r="B6782" s="1" t="s">
        <v>200</v>
      </c>
      <c r="C6782" s="27">
        <v>44452</v>
      </c>
      <c r="D6782" s="1">
        <v>53154</v>
      </c>
      <c r="J6782" s="1" t="s">
        <v>0</v>
      </c>
      <c r="K6782" s="1" t="s">
        <v>49</v>
      </c>
      <c r="L6782" s="1">
        <v>-0.25</v>
      </c>
      <c r="M6782" s="1">
        <v>88</v>
      </c>
      <c r="N6782" s="6"/>
      <c r="O6782" s="6">
        <v>22</v>
      </c>
      <c r="P6782" s="6">
        <v>-762187.43</v>
      </c>
      <c r="R6782" s="31">
        <v>-22</v>
      </c>
      <c r="S6782" s="28">
        <v>44469</v>
      </c>
    </row>
    <row r="6783" spans="1:19" x14ac:dyDescent="0.2">
      <c r="A6783" s="29">
        <v>45887</v>
      </c>
      <c r="B6783" s="1" t="s">
        <v>200</v>
      </c>
      <c r="C6783" s="27">
        <v>44452</v>
      </c>
      <c r="D6783" s="1">
        <v>53157</v>
      </c>
      <c r="J6783" s="1" t="s">
        <v>0</v>
      </c>
      <c r="K6783" s="1" t="s">
        <v>49</v>
      </c>
      <c r="L6783" s="1">
        <v>-5.25</v>
      </c>
      <c r="M6783" s="1">
        <v>88</v>
      </c>
      <c r="N6783" s="6"/>
      <c r="O6783" s="6">
        <v>462</v>
      </c>
      <c r="P6783" s="6">
        <v>-769540.93</v>
      </c>
      <c r="R6783" s="31">
        <v>-462</v>
      </c>
      <c r="S6783" s="28">
        <v>44469</v>
      </c>
    </row>
    <row r="6784" spans="1:19" x14ac:dyDescent="0.2">
      <c r="A6784" s="29">
        <v>45887</v>
      </c>
      <c r="B6784" s="1" t="s">
        <v>200</v>
      </c>
      <c r="C6784" s="27">
        <v>44452</v>
      </c>
      <c r="D6784" s="1">
        <v>53157</v>
      </c>
      <c r="J6784" s="1" t="s">
        <v>0</v>
      </c>
      <c r="K6784" s="1" t="s">
        <v>49</v>
      </c>
      <c r="L6784" s="1">
        <v>-1</v>
      </c>
      <c r="M6784" s="1">
        <v>124</v>
      </c>
      <c r="N6784" s="6"/>
      <c r="O6784" s="6">
        <v>124</v>
      </c>
      <c r="P6784" s="6">
        <v>-762311.43</v>
      </c>
      <c r="R6784" s="31">
        <v>-124</v>
      </c>
      <c r="S6784" s="28">
        <v>44469</v>
      </c>
    </row>
    <row r="6785" spans="1:19" x14ac:dyDescent="0.2">
      <c r="A6785" s="29">
        <v>45887</v>
      </c>
      <c r="B6785" s="1" t="s">
        <v>200</v>
      </c>
      <c r="C6785" s="27">
        <v>44452</v>
      </c>
      <c r="D6785" s="1">
        <v>53157</v>
      </c>
      <c r="J6785" s="1" t="s">
        <v>0</v>
      </c>
      <c r="K6785" s="1" t="s">
        <v>49</v>
      </c>
      <c r="L6785" s="1">
        <v>-1</v>
      </c>
      <c r="M6785" s="1">
        <v>124</v>
      </c>
      <c r="N6785" s="6"/>
      <c r="O6785" s="6">
        <v>124</v>
      </c>
      <c r="P6785" s="6">
        <v>-769078.93</v>
      </c>
      <c r="R6785" s="31">
        <v>-124</v>
      </c>
      <c r="S6785" s="28">
        <v>44469</v>
      </c>
    </row>
    <row r="6786" spans="1:19" x14ac:dyDescent="0.2">
      <c r="A6786" s="29">
        <v>45887</v>
      </c>
      <c r="B6786" s="1" t="s">
        <v>200</v>
      </c>
      <c r="C6786" s="27">
        <v>44452</v>
      </c>
      <c r="D6786" s="1">
        <v>53157</v>
      </c>
      <c r="J6786" s="1" t="s">
        <v>0</v>
      </c>
      <c r="K6786" s="1" t="s">
        <v>49</v>
      </c>
      <c r="L6786" s="1">
        <v>-10</v>
      </c>
      <c r="M6786" s="1">
        <v>8</v>
      </c>
      <c r="N6786" s="6"/>
      <c r="O6786" s="6">
        <v>80</v>
      </c>
      <c r="P6786" s="6">
        <v>-769620.93</v>
      </c>
      <c r="R6786" s="31">
        <v>-80</v>
      </c>
      <c r="S6786" s="28">
        <v>44469</v>
      </c>
    </row>
    <row r="6787" spans="1:19" x14ac:dyDescent="0.2">
      <c r="A6787" s="29">
        <v>45887</v>
      </c>
      <c r="B6787" s="1" t="s">
        <v>200</v>
      </c>
      <c r="C6787" s="27">
        <v>44452</v>
      </c>
      <c r="D6787" s="1">
        <v>53157</v>
      </c>
      <c r="J6787" s="1" t="s">
        <v>0</v>
      </c>
      <c r="K6787" s="1" t="s">
        <v>49</v>
      </c>
      <c r="L6787" s="1">
        <v>-0.75</v>
      </c>
      <c r="M6787" s="1">
        <v>88</v>
      </c>
      <c r="N6787" s="6"/>
      <c r="O6787" s="6">
        <v>66</v>
      </c>
      <c r="P6787" s="6">
        <v>-762377.43</v>
      </c>
      <c r="R6787" s="31">
        <v>-66</v>
      </c>
      <c r="S6787" s="28">
        <v>44469</v>
      </c>
    </row>
    <row r="6788" spans="1:19" x14ac:dyDescent="0.2">
      <c r="A6788" s="29">
        <v>45887</v>
      </c>
      <c r="B6788" s="1" t="s">
        <v>200</v>
      </c>
      <c r="C6788" s="27">
        <v>44452</v>
      </c>
      <c r="D6788" s="1">
        <v>53157</v>
      </c>
      <c r="J6788" s="1" t="s">
        <v>0</v>
      </c>
      <c r="K6788" s="1" t="s">
        <v>49</v>
      </c>
      <c r="L6788" s="1">
        <v>-0.5</v>
      </c>
      <c r="M6788" s="1">
        <v>88</v>
      </c>
      <c r="N6788" s="6"/>
      <c r="O6788" s="6">
        <v>44</v>
      </c>
      <c r="P6788" s="6">
        <v>-762421.43</v>
      </c>
      <c r="R6788" s="31">
        <v>-44</v>
      </c>
      <c r="S6788" s="28">
        <v>44469</v>
      </c>
    </row>
    <row r="6789" spans="1:19" x14ac:dyDescent="0.2">
      <c r="A6789" s="29">
        <v>45993</v>
      </c>
      <c r="B6789" s="1" t="s">
        <v>200</v>
      </c>
      <c r="C6789" s="27">
        <v>44452</v>
      </c>
      <c r="D6789" s="1">
        <v>53158</v>
      </c>
      <c r="J6789" s="1" t="s">
        <v>0</v>
      </c>
      <c r="K6789" s="1" t="s">
        <v>49</v>
      </c>
      <c r="L6789" s="1">
        <v>-1</v>
      </c>
      <c r="M6789" s="1">
        <v>1683</v>
      </c>
      <c r="N6789" s="6"/>
      <c r="O6789" s="6">
        <v>1683</v>
      </c>
      <c r="P6789" s="6">
        <v>-764532.43</v>
      </c>
      <c r="R6789" s="31">
        <v>-1683</v>
      </c>
      <c r="S6789" s="28">
        <v>44469</v>
      </c>
    </row>
    <row r="6790" spans="1:19" x14ac:dyDescent="0.2">
      <c r="A6790" s="29">
        <v>45993</v>
      </c>
      <c r="B6790" s="1" t="s">
        <v>200</v>
      </c>
      <c r="C6790" s="27">
        <v>44452</v>
      </c>
      <c r="D6790" s="1">
        <v>53158</v>
      </c>
      <c r="J6790" s="1" t="s">
        <v>0</v>
      </c>
      <c r="K6790" s="1" t="s">
        <v>49</v>
      </c>
      <c r="L6790" s="1">
        <v>-1</v>
      </c>
      <c r="M6790" s="1">
        <v>428</v>
      </c>
      <c r="N6790" s="6"/>
      <c r="O6790" s="6">
        <v>428</v>
      </c>
      <c r="P6790" s="6">
        <v>-762849.43</v>
      </c>
      <c r="R6790" s="31">
        <v>-428</v>
      </c>
      <c r="S6790" s="28">
        <v>44469</v>
      </c>
    </row>
    <row r="6791" spans="1:19" x14ac:dyDescent="0.2">
      <c r="A6791" s="29">
        <v>45993</v>
      </c>
      <c r="B6791" s="1" t="s">
        <v>200</v>
      </c>
      <c r="C6791" s="27">
        <v>44452</v>
      </c>
      <c r="D6791" s="1">
        <v>53158</v>
      </c>
      <c r="J6791" s="1" t="s">
        <v>0</v>
      </c>
      <c r="K6791" s="1" t="s">
        <v>49</v>
      </c>
      <c r="L6791" s="1">
        <v>-3.75</v>
      </c>
      <c r="M6791" s="1">
        <v>110</v>
      </c>
      <c r="N6791" s="6"/>
      <c r="O6791" s="6">
        <v>412.5</v>
      </c>
      <c r="P6791" s="6">
        <v>-765311.93</v>
      </c>
      <c r="R6791" s="31">
        <v>-412.5</v>
      </c>
      <c r="S6791" s="28">
        <v>44469</v>
      </c>
    </row>
    <row r="6792" spans="1:19" x14ac:dyDescent="0.2">
      <c r="A6792" s="29">
        <v>45993</v>
      </c>
      <c r="B6792" s="1" t="s">
        <v>200</v>
      </c>
      <c r="C6792" s="27">
        <v>44452</v>
      </c>
      <c r="D6792" s="1">
        <v>53158</v>
      </c>
      <c r="J6792" s="1" t="s">
        <v>0</v>
      </c>
      <c r="K6792" s="1" t="s">
        <v>49</v>
      </c>
      <c r="L6792" s="1">
        <v>-3.5</v>
      </c>
      <c r="M6792" s="1">
        <v>110</v>
      </c>
      <c r="N6792" s="6"/>
      <c r="O6792" s="6">
        <v>385</v>
      </c>
      <c r="P6792" s="6">
        <v>-765851.93</v>
      </c>
      <c r="R6792" s="31">
        <v>-385</v>
      </c>
      <c r="S6792" s="28">
        <v>44469</v>
      </c>
    </row>
    <row r="6793" spans="1:19" x14ac:dyDescent="0.2">
      <c r="A6793" s="29">
        <v>45993</v>
      </c>
      <c r="B6793" s="1" t="s">
        <v>200</v>
      </c>
      <c r="C6793" s="27">
        <v>44452</v>
      </c>
      <c r="D6793" s="1">
        <v>53158</v>
      </c>
      <c r="J6793" s="1" t="s">
        <v>0</v>
      </c>
      <c r="K6793" s="1" t="s">
        <v>49</v>
      </c>
      <c r="L6793" s="1">
        <v>-2.75</v>
      </c>
      <c r="M6793" s="1">
        <v>110</v>
      </c>
      <c r="N6793" s="6"/>
      <c r="O6793" s="6">
        <v>302.5</v>
      </c>
      <c r="P6793" s="6">
        <v>-766309.43</v>
      </c>
      <c r="R6793" s="31">
        <v>-302.5</v>
      </c>
      <c r="S6793" s="28">
        <v>44469</v>
      </c>
    </row>
    <row r="6794" spans="1:19" x14ac:dyDescent="0.2">
      <c r="A6794" s="29">
        <v>45993</v>
      </c>
      <c r="B6794" s="1" t="s">
        <v>200</v>
      </c>
      <c r="C6794" s="27">
        <v>44452</v>
      </c>
      <c r="D6794" s="1">
        <v>53158</v>
      </c>
      <c r="J6794" s="1" t="s">
        <v>0</v>
      </c>
      <c r="K6794" s="1" t="s">
        <v>49</v>
      </c>
      <c r="L6794" s="1">
        <v>-2.75</v>
      </c>
      <c r="M6794" s="1">
        <v>110</v>
      </c>
      <c r="N6794" s="6"/>
      <c r="O6794" s="6">
        <v>302.5</v>
      </c>
      <c r="P6794" s="6">
        <v>-766766.93</v>
      </c>
      <c r="R6794" s="31">
        <v>-302.5</v>
      </c>
      <c r="S6794" s="28">
        <v>44469</v>
      </c>
    </row>
    <row r="6795" spans="1:19" x14ac:dyDescent="0.2">
      <c r="A6795" s="29">
        <v>45993</v>
      </c>
      <c r="B6795" s="1" t="s">
        <v>200</v>
      </c>
      <c r="C6795" s="27">
        <v>44452</v>
      </c>
      <c r="D6795" s="1">
        <v>53158</v>
      </c>
      <c r="J6795" s="1" t="s">
        <v>0</v>
      </c>
      <c r="K6795" s="1" t="s">
        <v>49</v>
      </c>
      <c r="L6795" s="1">
        <v>-1</v>
      </c>
      <c r="M6795" s="1">
        <v>155</v>
      </c>
      <c r="N6795" s="6"/>
      <c r="O6795" s="6">
        <v>155</v>
      </c>
      <c r="P6795" s="6">
        <v>-764899.43</v>
      </c>
      <c r="R6795" s="31">
        <v>-155</v>
      </c>
      <c r="S6795" s="28">
        <v>44469</v>
      </c>
    </row>
    <row r="6796" spans="1:19" x14ac:dyDescent="0.2">
      <c r="A6796" s="29">
        <v>45993</v>
      </c>
      <c r="B6796" s="1" t="s">
        <v>200</v>
      </c>
      <c r="C6796" s="27">
        <v>44452</v>
      </c>
      <c r="D6796" s="1">
        <v>53158</v>
      </c>
      <c r="J6796" s="1" t="s">
        <v>0</v>
      </c>
      <c r="K6796" s="1" t="s">
        <v>49</v>
      </c>
      <c r="L6796" s="1">
        <v>-1</v>
      </c>
      <c r="M6796" s="1">
        <v>155</v>
      </c>
      <c r="N6796" s="6"/>
      <c r="O6796" s="6">
        <v>155</v>
      </c>
      <c r="P6796" s="6">
        <v>-765466.93</v>
      </c>
      <c r="R6796" s="31">
        <v>-155</v>
      </c>
      <c r="S6796" s="28">
        <v>44469</v>
      </c>
    </row>
    <row r="6797" spans="1:19" x14ac:dyDescent="0.2">
      <c r="A6797" s="29">
        <v>45993</v>
      </c>
      <c r="B6797" s="1" t="s">
        <v>200</v>
      </c>
      <c r="C6797" s="27">
        <v>44452</v>
      </c>
      <c r="D6797" s="1">
        <v>53158</v>
      </c>
      <c r="J6797" s="1" t="s">
        <v>0</v>
      </c>
      <c r="K6797" s="1" t="s">
        <v>49</v>
      </c>
      <c r="L6797" s="1">
        <v>-1</v>
      </c>
      <c r="M6797" s="1">
        <v>155</v>
      </c>
      <c r="N6797" s="6"/>
      <c r="O6797" s="6">
        <v>155</v>
      </c>
      <c r="P6797" s="6">
        <v>-766006.93</v>
      </c>
      <c r="R6797" s="31">
        <v>-155</v>
      </c>
      <c r="S6797" s="28">
        <v>44469</v>
      </c>
    </row>
    <row r="6798" spans="1:19" x14ac:dyDescent="0.2">
      <c r="A6798" s="29">
        <v>45993</v>
      </c>
      <c r="B6798" s="1" t="s">
        <v>200</v>
      </c>
      <c r="C6798" s="27">
        <v>44452</v>
      </c>
      <c r="D6798" s="1">
        <v>53158</v>
      </c>
      <c r="J6798" s="1" t="s">
        <v>0</v>
      </c>
      <c r="K6798" s="1" t="s">
        <v>49</v>
      </c>
      <c r="L6798" s="1">
        <v>-1</v>
      </c>
      <c r="M6798" s="1">
        <v>155</v>
      </c>
      <c r="N6798" s="6"/>
      <c r="O6798" s="6">
        <v>155</v>
      </c>
      <c r="P6798" s="6">
        <v>-766464.43</v>
      </c>
      <c r="R6798" s="31">
        <v>-155</v>
      </c>
      <c r="S6798" s="28">
        <v>44469</v>
      </c>
    </row>
    <row r="6799" spans="1:19" x14ac:dyDescent="0.2">
      <c r="A6799" s="29">
        <v>45993</v>
      </c>
      <c r="B6799" s="1" t="s">
        <v>200</v>
      </c>
      <c r="C6799" s="27">
        <v>44452</v>
      </c>
      <c r="D6799" s="1">
        <v>53158</v>
      </c>
      <c r="J6799" s="1" t="s">
        <v>0</v>
      </c>
      <c r="K6799" s="1" t="s">
        <v>49</v>
      </c>
      <c r="L6799" s="1">
        <v>-1</v>
      </c>
      <c r="M6799" s="1">
        <v>155</v>
      </c>
      <c r="N6799" s="6"/>
      <c r="O6799" s="6">
        <v>155</v>
      </c>
      <c r="P6799" s="6">
        <v>-766976.93</v>
      </c>
      <c r="R6799" s="31">
        <v>-155</v>
      </c>
      <c r="S6799" s="28">
        <v>44469</v>
      </c>
    </row>
    <row r="6800" spans="1:19" x14ac:dyDescent="0.2">
      <c r="A6800" s="29">
        <v>45993</v>
      </c>
      <c r="B6800" s="1" t="s">
        <v>200</v>
      </c>
      <c r="C6800" s="27">
        <v>44452</v>
      </c>
      <c r="D6800" s="1">
        <v>53158</v>
      </c>
      <c r="J6800" s="1" t="s">
        <v>0</v>
      </c>
      <c r="K6800" s="1" t="s">
        <v>49</v>
      </c>
      <c r="L6800" s="1">
        <v>-0.5</v>
      </c>
      <c r="M6800" s="1">
        <v>110</v>
      </c>
      <c r="N6800" s="6"/>
      <c r="O6800" s="6">
        <v>55</v>
      </c>
      <c r="P6800" s="6">
        <v>-766821.93</v>
      </c>
      <c r="R6800" s="31">
        <v>-55</v>
      </c>
      <c r="S6800" s="28">
        <v>44469</v>
      </c>
    </row>
    <row r="6801" spans="1:19" x14ac:dyDescent="0.2">
      <c r="A6801" s="29">
        <v>45993</v>
      </c>
      <c r="B6801" s="1" t="s">
        <v>200</v>
      </c>
      <c r="C6801" s="27">
        <v>44452</v>
      </c>
      <c r="D6801" s="1">
        <v>53158</v>
      </c>
      <c r="J6801" s="1" t="s">
        <v>0</v>
      </c>
      <c r="K6801" s="1" t="s">
        <v>49</v>
      </c>
      <c r="L6801" s="1">
        <v>-0.5</v>
      </c>
      <c r="M6801" s="1">
        <v>110</v>
      </c>
      <c r="N6801" s="6"/>
      <c r="O6801" s="6">
        <v>55</v>
      </c>
      <c r="P6801" s="6">
        <v>-767031.93</v>
      </c>
      <c r="R6801" s="31">
        <v>-55</v>
      </c>
      <c r="S6801" s="28">
        <v>44469</v>
      </c>
    </row>
    <row r="6802" spans="1:19" x14ac:dyDescent="0.2">
      <c r="A6802" s="29">
        <v>45996</v>
      </c>
      <c r="B6802" s="1" t="s">
        <v>200</v>
      </c>
      <c r="C6802" s="27">
        <v>44452</v>
      </c>
      <c r="D6802" s="1">
        <v>53159</v>
      </c>
      <c r="J6802" s="1" t="s">
        <v>0</v>
      </c>
      <c r="K6802" s="1" t="s">
        <v>49</v>
      </c>
      <c r="L6802" s="1">
        <v>-1</v>
      </c>
      <c r="M6802" s="1">
        <v>124</v>
      </c>
      <c r="N6802" s="6"/>
      <c r="O6802" s="6">
        <v>124</v>
      </c>
      <c r="P6802" s="6">
        <v>-764656.43</v>
      </c>
      <c r="R6802" s="31">
        <v>-124</v>
      </c>
      <c r="S6802" s="28">
        <v>44469</v>
      </c>
    </row>
    <row r="6803" spans="1:19" x14ac:dyDescent="0.2">
      <c r="A6803" s="29">
        <v>45996</v>
      </c>
      <c r="B6803" s="1" t="s">
        <v>200</v>
      </c>
      <c r="C6803" s="27">
        <v>44452</v>
      </c>
      <c r="D6803" s="1">
        <v>53159</v>
      </c>
      <c r="J6803" s="1" t="s">
        <v>0</v>
      </c>
      <c r="K6803" s="1" t="s">
        <v>49</v>
      </c>
      <c r="L6803" s="1">
        <v>-1</v>
      </c>
      <c r="M6803" s="1">
        <v>88</v>
      </c>
      <c r="N6803" s="6"/>
      <c r="O6803" s="6">
        <v>88</v>
      </c>
      <c r="P6803" s="6">
        <v>-764744.43</v>
      </c>
      <c r="R6803" s="31">
        <v>-88</v>
      </c>
      <c r="S6803" s="28">
        <v>44469</v>
      </c>
    </row>
    <row r="6804" spans="1:19" x14ac:dyDescent="0.2">
      <c r="A6804" s="29">
        <v>46000</v>
      </c>
      <c r="B6804" s="1" t="s">
        <v>200</v>
      </c>
      <c r="C6804" s="27">
        <v>44452</v>
      </c>
      <c r="D6804" s="1">
        <v>53161</v>
      </c>
      <c r="J6804" s="1" t="s">
        <v>0</v>
      </c>
      <c r="K6804" s="1" t="s">
        <v>49</v>
      </c>
      <c r="L6804" s="1">
        <v>-1</v>
      </c>
      <c r="M6804" s="1">
        <v>88</v>
      </c>
      <c r="N6804" s="6"/>
      <c r="O6804" s="6">
        <v>88</v>
      </c>
      <c r="P6804" s="6">
        <v>-767119.93</v>
      </c>
      <c r="R6804" s="31">
        <v>-88</v>
      </c>
      <c r="S6804" s="28">
        <v>44469</v>
      </c>
    </row>
    <row r="6805" spans="1:19" x14ac:dyDescent="0.2">
      <c r="A6805" s="29">
        <v>46001</v>
      </c>
      <c r="B6805" s="1" t="s">
        <v>200</v>
      </c>
      <c r="C6805" s="27">
        <v>44452</v>
      </c>
      <c r="D6805" s="1">
        <v>53162</v>
      </c>
      <c r="J6805" s="1" t="s">
        <v>0</v>
      </c>
      <c r="K6805" s="1" t="s">
        <v>49</v>
      </c>
      <c r="L6805" s="1">
        <v>-1.5</v>
      </c>
      <c r="M6805" s="1">
        <v>110</v>
      </c>
      <c r="N6805" s="6"/>
      <c r="O6805" s="6">
        <v>165</v>
      </c>
      <c r="P6805" s="6">
        <v>-767577.43</v>
      </c>
      <c r="R6805" s="31">
        <v>-165</v>
      </c>
      <c r="S6805" s="28">
        <v>44469</v>
      </c>
    </row>
    <row r="6806" spans="1:19" x14ac:dyDescent="0.2">
      <c r="A6806" s="29">
        <v>46001</v>
      </c>
      <c r="B6806" s="1" t="s">
        <v>200</v>
      </c>
      <c r="C6806" s="27">
        <v>44452</v>
      </c>
      <c r="D6806" s="1">
        <v>53162</v>
      </c>
      <c r="J6806" s="1" t="s">
        <v>0</v>
      </c>
      <c r="K6806" s="1" t="s">
        <v>49</v>
      </c>
      <c r="L6806" s="1">
        <v>-1.5</v>
      </c>
      <c r="M6806" s="1">
        <v>110</v>
      </c>
      <c r="N6806" s="6"/>
      <c r="O6806" s="6">
        <v>165</v>
      </c>
      <c r="P6806" s="6">
        <v>-768899.93</v>
      </c>
      <c r="R6806" s="31">
        <v>-165</v>
      </c>
      <c r="S6806" s="28">
        <v>44469</v>
      </c>
    </row>
    <row r="6807" spans="1:19" x14ac:dyDescent="0.2">
      <c r="A6807" s="29">
        <v>46001</v>
      </c>
      <c r="B6807" s="1" t="s">
        <v>200</v>
      </c>
      <c r="C6807" s="27">
        <v>44452</v>
      </c>
      <c r="D6807" s="1">
        <v>53162</v>
      </c>
      <c r="J6807" s="1" t="s">
        <v>0</v>
      </c>
      <c r="K6807" s="1" t="s">
        <v>49</v>
      </c>
      <c r="L6807" s="1">
        <v>-1</v>
      </c>
      <c r="M6807" s="1">
        <v>155</v>
      </c>
      <c r="N6807" s="6"/>
      <c r="O6807" s="6">
        <v>155</v>
      </c>
      <c r="P6807" s="6">
        <v>-767412.43</v>
      </c>
      <c r="R6807" s="31">
        <v>-155</v>
      </c>
      <c r="S6807" s="28">
        <v>44469</v>
      </c>
    </row>
    <row r="6808" spans="1:19" x14ac:dyDescent="0.2">
      <c r="A6808" s="29">
        <v>46001</v>
      </c>
      <c r="B6808" s="1" t="s">
        <v>200</v>
      </c>
      <c r="C6808" s="27">
        <v>44452</v>
      </c>
      <c r="D6808" s="1">
        <v>53162</v>
      </c>
      <c r="J6808" s="1" t="s">
        <v>0</v>
      </c>
      <c r="K6808" s="1" t="s">
        <v>49</v>
      </c>
      <c r="L6808" s="1">
        <v>-1.25</v>
      </c>
      <c r="M6808" s="1">
        <v>110</v>
      </c>
      <c r="N6808" s="6"/>
      <c r="O6808" s="6">
        <v>137.5</v>
      </c>
      <c r="P6808" s="6">
        <v>-767257.43</v>
      </c>
      <c r="R6808" s="31">
        <v>-137.5</v>
      </c>
      <c r="S6808" s="28">
        <v>44469</v>
      </c>
    </row>
    <row r="6809" spans="1:19" x14ac:dyDescent="0.2">
      <c r="A6809" s="29">
        <v>46001</v>
      </c>
      <c r="B6809" s="1" t="s">
        <v>200</v>
      </c>
      <c r="C6809" s="27">
        <v>44452</v>
      </c>
      <c r="D6809" s="1">
        <v>53162</v>
      </c>
      <c r="J6809" s="1" t="s">
        <v>0</v>
      </c>
      <c r="K6809" s="1" t="s">
        <v>49</v>
      </c>
      <c r="L6809" s="1">
        <v>-0.5</v>
      </c>
      <c r="M6809" s="1">
        <v>110</v>
      </c>
      <c r="N6809" s="6"/>
      <c r="O6809" s="6">
        <v>55</v>
      </c>
      <c r="P6809" s="6">
        <v>-768954.93</v>
      </c>
      <c r="R6809" s="31">
        <v>-55</v>
      </c>
      <c r="S6809" s="28">
        <v>44469</v>
      </c>
    </row>
    <row r="6810" spans="1:19" x14ac:dyDescent="0.2">
      <c r="A6810" s="29">
        <v>46021</v>
      </c>
      <c r="B6810" s="1" t="s">
        <v>200</v>
      </c>
      <c r="C6810" s="27">
        <v>44452</v>
      </c>
      <c r="D6810" s="1">
        <v>53166</v>
      </c>
      <c r="J6810" s="1" t="s">
        <v>0</v>
      </c>
      <c r="K6810" s="1" t="s">
        <v>49</v>
      </c>
      <c r="L6810" s="1">
        <v>-5.25</v>
      </c>
      <c r="M6810" s="1">
        <v>88</v>
      </c>
      <c r="N6810" s="6"/>
      <c r="O6810" s="6">
        <v>462</v>
      </c>
      <c r="P6810" s="6">
        <v>-770206.93</v>
      </c>
      <c r="R6810" s="31">
        <v>-462</v>
      </c>
      <c r="S6810" s="28">
        <v>44469</v>
      </c>
    </row>
    <row r="6811" spans="1:19" x14ac:dyDescent="0.2">
      <c r="A6811" s="29">
        <v>46021</v>
      </c>
      <c r="B6811" s="1" t="s">
        <v>200</v>
      </c>
      <c r="C6811" s="27">
        <v>44452</v>
      </c>
      <c r="D6811" s="1">
        <v>53166</v>
      </c>
      <c r="J6811" s="1" t="s">
        <v>0</v>
      </c>
      <c r="K6811" s="1" t="s">
        <v>49</v>
      </c>
      <c r="L6811" s="1">
        <v>-1</v>
      </c>
      <c r="M6811" s="1">
        <v>124</v>
      </c>
      <c r="N6811" s="6"/>
      <c r="O6811" s="6">
        <v>124</v>
      </c>
      <c r="P6811" s="6">
        <v>-769744.93</v>
      </c>
      <c r="R6811" s="31">
        <v>-124</v>
      </c>
      <c r="S6811" s="28">
        <v>44469</v>
      </c>
    </row>
    <row r="6812" spans="1:19" x14ac:dyDescent="0.2">
      <c r="A6812" s="29">
        <v>46022</v>
      </c>
      <c r="B6812" s="1" t="s">
        <v>200</v>
      </c>
      <c r="C6812" s="27">
        <v>44452</v>
      </c>
      <c r="D6812" s="1">
        <v>53167</v>
      </c>
      <c r="J6812" s="1" t="s">
        <v>0</v>
      </c>
      <c r="K6812" s="1" t="s">
        <v>49</v>
      </c>
      <c r="L6812" s="1">
        <v>-1</v>
      </c>
      <c r="M6812" s="1">
        <v>298</v>
      </c>
      <c r="N6812" s="6"/>
      <c r="O6812" s="6">
        <v>298</v>
      </c>
      <c r="P6812" s="6">
        <v>-770504.93</v>
      </c>
      <c r="R6812" s="31">
        <v>-298</v>
      </c>
      <c r="S6812" s="28">
        <v>44469</v>
      </c>
    </row>
    <row r="6813" spans="1:19" x14ac:dyDescent="0.2">
      <c r="A6813" s="29">
        <v>46022</v>
      </c>
      <c r="B6813" s="1" t="s">
        <v>200</v>
      </c>
      <c r="C6813" s="27">
        <v>44452</v>
      </c>
      <c r="D6813" s="1">
        <v>53167</v>
      </c>
      <c r="J6813" s="1" t="s">
        <v>0</v>
      </c>
      <c r="K6813" s="1" t="s">
        <v>49</v>
      </c>
      <c r="L6813" s="1">
        <v>-2</v>
      </c>
      <c r="M6813" s="1">
        <v>110</v>
      </c>
      <c r="N6813" s="6"/>
      <c r="O6813" s="6">
        <v>220</v>
      </c>
      <c r="P6813" s="6">
        <v>-770977.93</v>
      </c>
      <c r="R6813" s="31">
        <v>-220</v>
      </c>
      <c r="S6813" s="28">
        <v>44469</v>
      </c>
    </row>
    <row r="6814" spans="1:19" x14ac:dyDescent="0.2">
      <c r="A6814" s="29">
        <v>46022</v>
      </c>
      <c r="B6814" s="1" t="s">
        <v>200</v>
      </c>
      <c r="C6814" s="27">
        <v>44452</v>
      </c>
      <c r="D6814" s="1">
        <v>53167</v>
      </c>
      <c r="J6814" s="1" t="s">
        <v>0</v>
      </c>
      <c r="K6814" s="1" t="s">
        <v>49</v>
      </c>
      <c r="L6814" s="1">
        <v>-1</v>
      </c>
      <c r="M6814" s="1">
        <v>155</v>
      </c>
      <c r="N6814" s="6"/>
      <c r="O6814" s="6">
        <v>155</v>
      </c>
      <c r="P6814" s="6">
        <v>-770757.93</v>
      </c>
      <c r="R6814" s="31">
        <v>-155</v>
      </c>
      <c r="S6814" s="28">
        <v>44469</v>
      </c>
    </row>
    <row r="6815" spans="1:19" x14ac:dyDescent="0.2">
      <c r="A6815" s="29">
        <v>46022</v>
      </c>
      <c r="B6815" s="1" t="s">
        <v>200</v>
      </c>
      <c r="C6815" s="27">
        <v>44452</v>
      </c>
      <c r="D6815" s="1">
        <v>53167</v>
      </c>
      <c r="J6815" s="1" t="s">
        <v>0</v>
      </c>
      <c r="K6815" s="1" t="s">
        <v>49</v>
      </c>
      <c r="L6815" s="1">
        <v>-1</v>
      </c>
      <c r="M6815" s="1">
        <v>98</v>
      </c>
      <c r="N6815" s="6"/>
      <c r="O6815" s="6">
        <v>98</v>
      </c>
      <c r="P6815" s="6">
        <v>-770602.93</v>
      </c>
      <c r="R6815" s="31">
        <v>-98</v>
      </c>
      <c r="S6815" s="28">
        <v>44469</v>
      </c>
    </row>
    <row r="6816" spans="1:19" x14ac:dyDescent="0.2">
      <c r="A6816" s="29">
        <v>45872</v>
      </c>
      <c r="B6816" s="1" t="s">
        <v>200</v>
      </c>
      <c r="C6816" s="27">
        <v>44454</v>
      </c>
      <c r="D6816" s="1">
        <v>53142</v>
      </c>
      <c r="J6816" s="1" t="s">
        <v>0</v>
      </c>
      <c r="K6816" s="1" t="s">
        <v>49</v>
      </c>
      <c r="L6816" s="1">
        <v>-20</v>
      </c>
      <c r="M6816" s="1">
        <v>32</v>
      </c>
      <c r="N6816" s="6"/>
      <c r="O6816" s="6">
        <v>640</v>
      </c>
      <c r="P6816" s="6">
        <v>-772291.93</v>
      </c>
      <c r="R6816" s="31">
        <v>-640</v>
      </c>
      <c r="S6816" s="28">
        <v>44469</v>
      </c>
    </row>
    <row r="6817" spans="1:19" x14ac:dyDescent="0.2">
      <c r="A6817" s="29">
        <v>45683</v>
      </c>
      <c r="B6817" s="1" t="s">
        <v>200</v>
      </c>
      <c r="C6817" s="27">
        <v>44455</v>
      </c>
      <c r="D6817" s="1">
        <v>53058</v>
      </c>
      <c r="J6817" s="1" t="s">
        <v>0</v>
      </c>
      <c r="K6817" s="1" t="s">
        <v>49</v>
      </c>
      <c r="L6817" s="1">
        <v>-4.5</v>
      </c>
      <c r="M6817" s="1">
        <v>88</v>
      </c>
      <c r="N6817" s="6"/>
      <c r="O6817" s="6">
        <v>396</v>
      </c>
      <c r="P6817" s="6">
        <v>-773295.93</v>
      </c>
      <c r="R6817" s="31">
        <v>-396</v>
      </c>
      <c r="S6817" s="28">
        <v>44469</v>
      </c>
    </row>
    <row r="6818" spans="1:19" x14ac:dyDescent="0.2">
      <c r="A6818" s="29">
        <v>45683</v>
      </c>
      <c r="B6818" s="1" t="s">
        <v>200</v>
      </c>
      <c r="C6818" s="27">
        <v>44455</v>
      </c>
      <c r="D6818" s="1">
        <v>53058</v>
      </c>
      <c r="J6818" s="1" t="s">
        <v>0</v>
      </c>
      <c r="K6818" s="1" t="s">
        <v>49</v>
      </c>
      <c r="L6818" s="1">
        <v>-3.75</v>
      </c>
      <c r="M6818" s="1">
        <v>88</v>
      </c>
      <c r="N6818" s="6"/>
      <c r="O6818" s="6">
        <v>330</v>
      </c>
      <c r="P6818" s="6">
        <v>-774919.93</v>
      </c>
      <c r="R6818" s="31">
        <v>-330</v>
      </c>
      <c r="S6818" s="28">
        <v>44469</v>
      </c>
    </row>
    <row r="6819" spans="1:19" x14ac:dyDescent="0.2">
      <c r="A6819" s="29">
        <v>45683</v>
      </c>
      <c r="B6819" s="1" t="s">
        <v>200</v>
      </c>
      <c r="C6819" s="27">
        <v>44455</v>
      </c>
      <c r="D6819" s="1">
        <v>53058</v>
      </c>
      <c r="J6819" s="1" t="s">
        <v>0</v>
      </c>
      <c r="K6819" s="1" t="s">
        <v>49</v>
      </c>
      <c r="L6819" s="1">
        <v>-3</v>
      </c>
      <c r="M6819" s="1">
        <v>88</v>
      </c>
      <c r="N6819" s="6"/>
      <c r="O6819" s="6">
        <v>264</v>
      </c>
      <c r="P6819" s="6">
        <v>-773983.93</v>
      </c>
      <c r="R6819" s="31">
        <v>-264</v>
      </c>
      <c r="S6819" s="28">
        <v>44469</v>
      </c>
    </row>
    <row r="6820" spans="1:19" x14ac:dyDescent="0.2">
      <c r="A6820" s="29">
        <v>45683</v>
      </c>
      <c r="B6820" s="1" t="s">
        <v>200</v>
      </c>
      <c r="C6820" s="27">
        <v>44455</v>
      </c>
      <c r="D6820" s="1">
        <v>53058</v>
      </c>
      <c r="J6820" s="1" t="s">
        <v>0</v>
      </c>
      <c r="K6820" s="1" t="s">
        <v>49</v>
      </c>
      <c r="L6820" s="1">
        <v>-2.75</v>
      </c>
      <c r="M6820" s="1">
        <v>88</v>
      </c>
      <c r="N6820" s="6"/>
      <c r="O6820" s="6">
        <v>242</v>
      </c>
      <c r="P6820" s="6">
        <v>-775747.93</v>
      </c>
      <c r="R6820" s="31">
        <v>-242</v>
      </c>
      <c r="S6820" s="28">
        <v>44469</v>
      </c>
    </row>
    <row r="6821" spans="1:19" x14ac:dyDescent="0.2">
      <c r="A6821" s="29">
        <v>45683</v>
      </c>
      <c r="B6821" s="1" t="s">
        <v>200</v>
      </c>
      <c r="C6821" s="27">
        <v>44455</v>
      </c>
      <c r="D6821" s="1">
        <v>53058</v>
      </c>
      <c r="J6821" s="1" t="s">
        <v>0</v>
      </c>
      <c r="K6821" s="1" t="s">
        <v>49</v>
      </c>
      <c r="L6821" s="1">
        <v>-2.25</v>
      </c>
      <c r="M6821" s="1">
        <v>88</v>
      </c>
      <c r="N6821" s="6"/>
      <c r="O6821" s="6">
        <v>198</v>
      </c>
      <c r="P6821" s="6">
        <v>-772613.93</v>
      </c>
      <c r="R6821" s="31">
        <v>-198</v>
      </c>
      <c r="S6821" s="28">
        <v>44469</v>
      </c>
    </row>
    <row r="6822" spans="1:19" x14ac:dyDescent="0.2">
      <c r="A6822" s="29">
        <v>45683</v>
      </c>
      <c r="B6822" s="1" t="s">
        <v>200</v>
      </c>
      <c r="C6822" s="27">
        <v>44455</v>
      </c>
      <c r="D6822" s="1">
        <v>53058</v>
      </c>
      <c r="J6822" s="1" t="s">
        <v>0</v>
      </c>
      <c r="K6822" s="1" t="s">
        <v>49</v>
      </c>
      <c r="L6822" s="1">
        <v>-2.25</v>
      </c>
      <c r="M6822" s="1">
        <v>88</v>
      </c>
      <c r="N6822" s="6"/>
      <c r="O6822" s="6">
        <v>198</v>
      </c>
      <c r="P6822" s="6">
        <v>-772899.93</v>
      </c>
      <c r="R6822" s="31">
        <v>-198</v>
      </c>
      <c r="S6822" s="28">
        <v>44469</v>
      </c>
    </row>
    <row r="6823" spans="1:19" x14ac:dyDescent="0.2">
      <c r="A6823" s="29">
        <v>45683</v>
      </c>
      <c r="B6823" s="1" t="s">
        <v>200</v>
      </c>
      <c r="C6823" s="27">
        <v>44455</v>
      </c>
      <c r="D6823" s="1">
        <v>53058</v>
      </c>
      <c r="J6823" s="1" t="s">
        <v>0</v>
      </c>
      <c r="K6823" s="1" t="s">
        <v>49</v>
      </c>
      <c r="L6823" s="1">
        <v>-2.25</v>
      </c>
      <c r="M6823" s="1">
        <v>88</v>
      </c>
      <c r="N6823" s="6"/>
      <c r="O6823" s="6">
        <v>198</v>
      </c>
      <c r="P6823" s="6">
        <v>-775505.93</v>
      </c>
      <c r="R6823" s="31">
        <v>-198</v>
      </c>
      <c r="S6823" s="28">
        <v>44469</v>
      </c>
    </row>
    <row r="6824" spans="1:19" x14ac:dyDescent="0.2">
      <c r="A6824" s="29">
        <v>45683</v>
      </c>
      <c r="B6824" s="1" t="s">
        <v>200</v>
      </c>
      <c r="C6824" s="27">
        <v>44455</v>
      </c>
      <c r="D6824" s="1">
        <v>53058</v>
      </c>
      <c r="J6824" s="1" t="s">
        <v>0</v>
      </c>
      <c r="K6824" s="1" t="s">
        <v>49</v>
      </c>
      <c r="L6824" s="1">
        <v>-2</v>
      </c>
      <c r="M6824" s="1">
        <v>88</v>
      </c>
      <c r="N6824" s="6"/>
      <c r="O6824" s="6">
        <v>176</v>
      </c>
      <c r="P6824" s="6">
        <v>-775307.93</v>
      </c>
      <c r="R6824" s="31">
        <v>-176</v>
      </c>
      <c r="S6824" s="28">
        <v>44469</v>
      </c>
    </row>
    <row r="6825" spans="1:19" x14ac:dyDescent="0.2">
      <c r="A6825" s="29">
        <v>45683</v>
      </c>
      <c r="B6825" s="1" t="s">
        <v>200</v>
      </c>
      <c r="C6825" s="27">
        <v>44455</v>
      </c>
      <c r="D6825" s="1">
        <v>53058</v>
      </c>
      <c r="J6825" s="1" t="s">
        <v>0</v>
      </c>
      <c r="K6825" s="1" t="s">
        <v>49</v>
      </c>
      <c r="L6825" s="1">
        <v>-1.75</v>
      </c>
      <c r="M6825" s="1">
        <v>88</v>
      </c>
      <c r="N6825" s="6"/>
      <c r="O6825" s="6">
        <v>154</v>
      </c>
      <c r="P6825" s="6">
        <v>-774567.93</v>
      </c>
      <c r="R6825" s="31">
        <v>-154</v>
      </c>
      <c r="S6825" s="28">
        <v>44469</v>
      </c>
    </row>
    <row r="6826" spans="1:19" x14ac:dyDescent="0.2">
      <c r="A6826" s="29">
        <v>45683</v>
      </c>
      <c r="B6826" s="1" t="s">
        <v>200</v>
      </c>
      <c r="C6826" s="27">
        <v>44455</v>
      </c>
      <c r="D6826" s="1">
        <v>53058</v>
      </c>
      <c r="J6826" s="1" t="s">
        <v>0</v>
      </c>
      <c r="K6826" s="1" t="s">
        <v>49</v>
      </c>
      <c r="L6826" s="1">
        <v>-1.5</v>
      </c>
      <c r="M6826" s="1">
        <v>88</v>
      </c>
      <c r="N6826" s="6"/>
      <c r="O6826" s="6">
        <v>132</v>
      </c>
      <c r="P6826" s="6">
        <v>-774239.93</v>
      </c>
      <c r="R6826" s="31">
        <v>-132</v>
      </c>
      <c r="S6826" s="28">
        <v>44469</v>
      </c>
    </row>
    <row r="6827" spans="1:19" x14ac:dyDescent="0.2">
      <c r="A6827" s="29">
        <v>45683</v>
      </c>
      <c r="B6827" s="1" t="s">
        <v>200</v>
      </c>
      <c r="C6827" s="27">
        <v>44455</v>
      </c>
      <c r="D6827" s="1">
        <v>53058</v>
      </c>
      <c r="J6827" s="1" t="s">
        <v>0</v>
      </c>
      <c r="K6827" s="1" t="s">
        <v>49</v>
      </c>
      <c r="L6827" s="1">
        <v>-1</v>
      </c>
      <c r="M6827" s="1">
        <v>130</v>
      </c>
      <c r="N6827" s="6"/>
      <c r="O6827" s="6">
        <v>130</v>
      </c>
      <c r="P6827" s="6">
        <v>-774369.93</v>
      </c>
      <c r="R6827" s="31">
        <v>-130</v>
      </c>
      <c r="S6827" s="28">
        <v>44469</v>
      </c>
    </row>
    <row r="6828" spans="1:19" x14ac:dyDescent="0.2">
      <c r="A6828" s="29">
        <v>45683</v>
      </c>
      <c r="B6828" s="1" t="s">
        <v>200</v>
      </c>
      <c r="C6828" s="27">
        <v>44455</v>
      </c>
      <c r="D6828" s="1">
        <v>53058</v>
      </c>
      <c r="J6828" s="1" t="s">
        <v>0</v>
      </c>
      <c r="K6828" s="1" t="s">
        <v>49</v>
      </c>
      <c r="L6828" s="1">
        <v>-1</v>
      </c>
      <c r="M6828" s="1">
        <v>124</v>
      </c>
      <c r="N6828" s="6"/>
      <c r="O6828" s="6">
        <v>124</v>
      </c>
      <c r="P6828" s="6">
        <v>-772415.93</v>
      </c>
      <c r="R6828" s="31">
        <v>-124</v>
      </c>
      <c r="S6828" s="28">
        <v>44469</v>
      </c>
    </row>
    <row r="6829" spans="1:19" x14ac:dyDescent="0.2">
      <c r="A6829" s="29">
        <v>45683</v>
      </c>
      <c r="B6829" s="1" t="s">
        <v>200</v>
      </c>
      <c r="C6829" s="27">
        <v>44455</v>
      </c>
      <c r="D6829" s="1">
        <v>53058</v>
      </c>
      <c r="J6829" s="1" t="s">
        <v>0</v>
      </c>
      <c r="K6829" s="1" t="s">
        <v>49</v>
      </c>
      <c r="L6829" s="1">
        <v>-1</v>
      </c>
      <c r="M6829" s="1">
        <v>124</v>
      </c>
      <c r="N6829" s="6"/>
      <c r="O6829" s="6">
        <v>124</v>
      </c>
      <c r="P6829" s="6">
        <v>-773419.93</v>
      </c>
      <c r="R6829" s="31">
        <v>-124</v>
      </c>
      <c r="S6829" s="28">
        <v>44469</v>
      </c>
    </row>
    <row r="6830" spans="1:19" x14ac:dyDescent="0.2">
      <c r="A6830" s="29">
        <v>45683</v>
      </c>
      <c r="B6830" s="1" t="s">
        <v>200</v>
      </c>
      <c r="C6830" s="27">
        <v>44455</v>
      </c>
      <c r="D6830" s="1">
        <v>53058</v>
      </c>
      <c r="J6830" s="1" t="s">
        <v>0</v>
      </c>
      <c r="K6830" s="1" t="s">
        <v>49</v>
      </c>
      <c r="L6830" s="1">
        <v>-1</v>
      </c>
      <c r="M6830" s="1">
        <v>124</v>
      </c>
      <c r="N6830" s="6"/>
      <c r="O6830" s="6">
        <v>124</v>
      </c>
      <c r="P6830" s="6">
        <v>-773719.93</v>
      </c>
      <c r="R6830" s="31">
        <v>-124</v>
      </c>
      <c r="S6830" s="28">
        <v>44469</v>
      </c>
    </row>
    <row r="6831" spans="1:19" x14ac:dyDescent="0.2">
      <c r="A6831" s="29">
        <v>45683</v>
      </c>
      <c r="B6831" s="1" t="s">
        <v>200</v>
      </c>
      <c r="C6831" s="27">
        <v>44455</v>
      </c>
      <c r="D6831" s="1">
        <v>53058</v>
      </c>
      <c r="J6831" s="1" t="s">
        <v>0</v>
      </c>
      <c r="K6831" s="1" t="s">
        <v>49</v>
      </c>
      <c r="L6831" s="1">
        <v>-1</v>
      </c>
      <c r="M6831" s="1">
        <v>124</v>
      </c>
      <c r="N6831" s="6"/>
      <c r="O6831" s="6">
        <v>124</v>
      </c>
      <c r="P6831" s="6">
        <v>-774107.93</v>
      </c>
      <c r="R6831" s="31">
        <v>-124</v>
      </c>
      <c r="S6831" s="28">
        <v>44469</v>
      </c>
    </row>
    <row r="6832" spans="1:19" x14ac:dyDescent="0.2">
      <c r="A6832" s="29">
        <v>45683</v>
      </c>
      <c r="B6832" s="1" t="s">
        <v>200</v>
      </c>
      <c r="C6832" s="27">
        <v>44455</v>
      </c>
      <c r="D6832" s="1">
        <v>53058</v>
      </c>
      <c r="J6832" s="1" t="s">
        <v>0</v>
      </c>
      <c r="K6832" s="1" t="s">
        <v>49</v>
      </c>
      <c r="L6832" s="1">
        <v>-1</v>
      </c>
      <c r="M6832" s="1">
        <v>124</v>
      </c>
      <c r="N6832" s="6"/>
      <c r="O6832" s="6">
        <v>124</v>
      </c>
      <c r="P6832" s="6">
        <v>-775131.93</v>
      </c>
      <c r="R6832" s="31">
        <v>-124</v>
      </c>
      <c r="S6832" s="28">
        <v>44469</v>
      </c>
    </row>
    <row r="6833" spans="1:19" x14ac:dyDescent="0.2">
      <c r="A6833" s="29">
        <v>45683</v>
      </c>
      <c r="B6833" s="1" t="s">
        <v>200</v>
      </c>
      <c r="C6833" s="27">
        <v>44455</v>
      </c>
      <c r="D6833" s="1">
        <v>53058</v>
      </c>
      <c r="J6833" s="1" t="s">
        <v>0</v>
      </c>
      <c r="K6833" s="1" t="s">
        <v>49</v>
      </c>
      <c r="L6833" s="1">
        <v>-1</v>
      </c>
      <c r="M6833" s="1">
        <v>124</v>
      </c>
      <c r="N6833" s="6"/>
      <c r="O6833" s="6">
        <v>124</v>
      </c>
      <c r="P6833" s="6">
        <v>-775959.93</v>
      </c>
      <c r="R6833" s="31">
        <v>-124</v>
      </c>
      <c r="S6833" s="28">
        <v>44469</v>
      </c>
    </row>
    <row r="6834" spans="1:19" x14ac:dyDescent="0.2">
      <c r="A6834" s="29">
        <v>45683</v>
      </c>
      <c r="B6834" s="1" t="s">
        <v>200</v>
      </c>
      <c r="C6834" s="27">
        <v>44455</v>
      </c>
      <c r="D6834" s="1">
        <v>53058</v>
      </c>
      <c r="J6834" s="1" t="s">
        <v>0</v>
      </c>
      <c r="K6834" s="1" t="s">
        <v>49</v>
      </c>
      <c r="L6834" s="1">
        <v>-1.25</v>
      </c>
      <c r="M6834" s="1">
        <v>88</v>
      </c>
      <c r="N6834" s="6"/>
      <c r="O6834" s="6">
        <v>110</v>
      </c>
      <c r="P6834" s="6">
        <v>-773529.93</v>
      </c>
      <c r="R6834" s="31">
        <v>-110</v>
      </c>
      <c r="S6834" s="28">
        <v>44469</v>
      </c>
    </row>
    <row r="6835" spans="1:19" x14ac:dyDescent="0.2">
      <c r="A6835" s="29">
        <v>45683</v>
      </c>
      <c r="B6835" s="1" t="s">
        <v>200</v>
      </c>
      <c r="C6835" s="27">
        <v>44455</v>
      </c>
      <c r="D6835" s="1">
        <v>53058</v>
      </c>
      <c r="J6835" s="1" t="s">
        <v>0</v>
      </c>
      <c r="K6835" s="1" t="s">
        <v>49</v>
      </c>
      <c r="L6835" s="1">
        <v>-1</v>
      </c>
      <c r="M6835" s="1">
        <v>88</v>
      </c>
      <c r="N6835" s="6"/>
      <c r="O6835" s="6">
        <v>88</v>
      </c>
      <c r="P6835" s="6">
        <v>-775007.93</v>
      </c>
      <c r="R6835" s="31">
        <v>-88</v>
      </c>
      <c r="S6835" s="28">
        <v>44469</v>
      </c>
    </row>
    <row r="6836" spans="1:19" x14ac:dyDescent="0.2">
      <c r="A6836" s="29">
        <v>45683</v>
      </c>
      <c r="B6836" s="1" t="s">
        <v>200</v>
      </c>
      <c r="C6836" s="27">
        <v>44455</v>
      </c>
      <c r="D6836" s="1">
        <v>53058</v>
      </c>
      <c r="J6836" s="1" t="s">
        <v>0</v>
      </c>
      <c r="K6836" s="1" t="s">
        <v>49</v>
      </c>
      <c r="L6836" s="1">
        <v>-0.75</v>
      </c>
      <c r="M6836" s="1">
        <v>88</v>
      </c>
      <c r="N6836" s="6"/>
      <c r="O6836" s="6">
        <v>66</v>
      </c>
      <c r="P6836" s="6">
        <v>-772701.93</v>
      </c>
      <c r="R6836" s="31">
        <v>-66</v>
      </c>
      <c r="S6836" s="28">
        <v>44469</v>
      </c>
    </row>
    <row r="6837" spans="1:19" x14ac:dyDescent="0.2">
      <c r="A6837" s="29">
        <v>45683</v>
      </c>
      <c r="B6837" s="1" t="s">
        <v>200</v>
      </c>
      <c r="C6837" s="27">
        <v>44455</v>
      </c>
      <c r="D6837" s="1">
        <v>53058</v>
      </c>
      <c r="J6837" s="1" t="s">
        <v>0</v>
      </c>
      <c r="K6837" s="1" t="s">
        <v>49</v>
      </c>
      <c r="L6837" s="1">
        <v>-0.75</v>
      </c>
      <c r="M6837" s="1">
        <v>88</v>
      </c>
      <c r="N6837" s="6"/>
      <c r="O6837" s="6">
        <v>66</v>
      </c>
      <c r="P6837" s="6">
        <v>-773595.93</v>
      </c>
      <c r="R6837" s="31">
        <v>-66</v>
      </c>
      <c r="S6837" s="28">
        <v>44469</v>
      </c>
    </row>
    <row r="6838" spans="1:19" x14ac:dyDescent="0.2">
      <c r="A6838" s="29">
        <v>45683</v>
      </c>
      <c r="B6838" s="1" t="s">
        <v>200</v>
      </c>
      <c r="C6838" s="27">
        <v>44455</v>
      </c>
      <c r="D6838" s="1">
        <v>53058</v>
      </c>
      <c r="J6838" s="1" t="s">
        <v>0</v>
      </c>
      <c r="K6838" s="1" t="s">
        <v>49</v>
      </c>
      <c r="L6838" s="1">
        <v>-0.75</v>
      </c>
      <c r="M6838" s="1">
        <v>88</v>
      </c>
      <c r="N6838" s="6"/>
      <c r="O6838" s="6">
        <v>66</v>
      </c>
      <c r="P6838" s="6">
        <v>-779417.93</v>
      </c>
      <c r="R6838" s="31">
        <v>-66</v>
      </c>
      <c r="S6838" s="28">
        <v>44469</v>
      </c>
    </row>
    <row r="6839" spans="1:19" x14ac:dyDescent="0.2">
      <c r="A6839" s="29">
        <v>45683</v>
      </c>
      <c r="B6839" s="1" t="s">
        <v>200</v>
      </c>
      <c r="C6839" s="27">
        <v>44455</v>
      </c>
      <c r="D6839" s="1">
        <v>53058</v>
      </c>
      <c r="J6839" s="1" t="s">
        <v>0</v>
      </c>
      <c r="K6839" s="1" t="s">
        <v>49</v>
      </c>
      <c r="L6839" s="1">
        <v>-0.5</v>
      </c>
      <c r="M6839" s="1">
        <v>88</v>
      </c>
      <c r="N6839" s="6"/>
      <c r="O6839" s="6">
        <v>44</v>
      </c>
      <c r="P6839" s="6">
        <v>-774413.93</v>
      </c>
      <c r="R6839" s="31">
        <v>-44</v>
      </c>
      <c r="S6839" s="28">
        <v>44469</v>
      </c>
    </row>
    <row r="6840" spans="1:19" x14ac:dyDescent="0.2">
      <c r="A6840" s="29">
        <v>45683</v>
      </c>
      <c r="B6840" s="1" t="s">
        <v>200</v>
      </c>
      <c r="C6840" s="27">
        <v>44455</v>
      </c>
      <c r="D6840" s="1">
        <v>53058</v>
      </c>
      <c r="J6840" s="1" t="s">
        <v>0</v>
      </c>
      <c r="K6840" s="1" t="s">
        <v>49</v>
      </c>
      <c r="L6840" s="1">
        <v>-0.5</v>
      </c>
      <c r="M6840" s="1">
        <v>88</v>
      </c>
      <c r="N6840" s="6"/>
      <c r="O6840" s="6">
        <v>44</v>
      </c>
      <c r="P6840" s="6">
        <v>-775791.93</v>
      </c>
      <c r="R6840" s="31">
        <v>-44</v>
      </c>
      <c r="S6840" s="28">
        <v>44469</v>
      </c>
    </row>
    <row r="6841" spans="1:19" x14ac:dyDescent="0.2">
      <c r="A6841" s="29">
        <v>45683</v>
      </c>
      <c r="B6841" s="1" t="s">
        <v>200</v>
      </c>
      <c r="C6841" s="27">
        <v>44455</v>
      </c>
      <c r="D6841" s="1">
        <v>53058</v>
      </c>
      <c r="J6841" s="1" t="s">
        <v>0</v>
      </c>
      <c r="K6841" s="1" t="s">
        <v>49</v>
      </c>
      <c r="L6841" s="1">
        <v>-0.5</v>
      </c>
      <c r="M6841" s="1">
        <v>88</v>
      </c>
      <c r="N6841" s="6"/>
      <c r="O6841" s="6">
        <v>44</v>
      </c>
      <c r="P6841" s="6">
        <v>-776003.93</v>
      </c>
      <c r="R6841" s="31">
        <v>-44</v>
      </c>
      <c r="S6841" s="28">
        <v>44469</v>
      </c>
    </row>
    <row r="6842" spans="1:19" x14ac:dyDescent="0.2">
      <c r="A6842" s="29">
        <v>45683</v>
      </c>
      <c r="B6842" s="1" t="s">
        <v>200</v>
      </c>
      <c r="C6842" s="27">
        <v>44455</v>
      </c>
      <c r="D6842" s="1">
        <v>53058</v>
      </c>
      <c r="J6842" s="1" t="s">
        <v>0</v>
      </c>
      <c r="K6842" s="1" t="s">
        <v>49</v>
      </c>
      <c r="L6842" s="1">
        <v>-0.25</v>
      </c>
      <c r="M6842" s="1">
        <v>88</v>
      </c>
      <c r="N6842" s="6"/>
      <c r="O6842" s="6">
        <v>22</v>
      </c>
      <c r="P6842" s="6">
        <v>-772635.93</v>
      </c>
      <c r="R6842" s="31">
        <v>-22</v>
      </c>
      <c r="S6842" s="28">
        <v>44469</v>
      </c>
    </row>
    <row r="6843" spans="1:19" x14ac:dyDescent="0.2">
      <c r="A6843" s="29">
        <v>45683</v>
      </c>
      <c r="B6843" s="1" t="s">
        <v>200</v>
      </c>
      <c r="C6843" s="27">
        <v>44455</v>
      </c>
      <c r="D6843" s="1">
        <v>53058</v>
      </c>
      <c r="J6843" s="1" t="s">
        <v>0</v>
      </c>
      <c r="K6843" s="1" t="s">
        <v>49</v>
      </c>
      <c r="L6843" s="1">
        <v>-0.25</v>
      </c>
      <c r="M6843" s="1">
        <v>88</v>
      </c>
      <c r="N6843" s="6"/>
      <c r="O6843" s="6">
        <v>22</v>
      </c>
      <c r="P6843" s="6">
        <v>-774589.93</v>
      </c>
      <c r="R6843" s="31">
        <v>-22</v>
      </c>
      <c r="S6843" s="28">
        <v>44469</v>
      </c>
    </row>
    <row r="6844" spans="1:19" x14ac:dyDescent="0.2">
      <c r="A6844" s="29">
        <v>45683</v>
      </c>
      <c r="B6844" s="1" t="s">
        <v>200</v>
      </c>
      <c r="C6844" s="27">
        <v>44455</v>
      </c>
      <c r="D6844" s="1">
        <v>53058</v>
      </c>
      <c r="J6844" s="1" t="s">
        <v>0</v>
      </c>
      <c r="K6844" s="1" t="s">
        <v>49</v>
      </c>
      <c r="L6844" s="1">
        <v>-0.25</v>
      </c>
      <c r="M6844" s="1">
        <v>88</v>
      </c>
      <c r="N6844" s="6"/>
      <c r="O6844" s="6">
        <v>22</v>
      </c>
      <c r="P6844" s="6">
        <v>-775813.93</v>
      </c>
      <c r="R6844" s="31">
        <v>-22</v>
      </c>
      <c r="S6844" s="28">
        <v>44469</v>
      </c>
    </row>
    <row r="6845" spans="1:19" x14ac:dyDescent="0.2">
      <c r="A6845" s="29">
        <v>45683</v>
      </c>
      <c r="B6845" s="1" t="s">
        <v>200</v>
      </c>
      <c r="C6845" s="27">
        <v>44455</v>
      </c>
      <c r="D6845" s="1">
        <v>53058</v>
      </c>
      <c r="J6845" s="1" t="s">
        <v>0</v>
      </c>
      <c r="K6845" s="1" t="s">
        <v>49</v>
      </c>
      <c r="L6845" s="1">
        <v>-0.25</v>
      </c>
      <c r="M6845" s="1">
        <v>88</v>
      </c>
      <c r="N6845" s="6"/>
      <c r="O6845" s="6">
        <v>22</v>
      </c>
      <c r="P6845" s="6">
        <v>-775835.93</v>
      </c>
      <c r="R6845" s="31">
        <v>-22</v>
      </c>
      <c r="S6845" s="28">
        <v>44469</v>
      </c>
    </row>
    <row r="6846" spans="1:19" x14ac:dyDescent="0.2">
      <c r="A6846" s="29">
        <v>45683</v>
      </c>
      <c r="B6846" s="1" t="s">
        <v>200</v>
      </c>
      <c r="C6846" s="27">
        <v>44455</v>
      </c>
      <c r="D6846" s="1">
        <v>53058</v>
      </c>
      <c r="J6846" s="1" t="s">
        <v>0</v>
      </c>
      <c r="K6846" s="1" t="s">
        <v>49</v>
      </c>
      <c r="L6846" s="1">
        <v>-0.25</v>
      </c>
      <c r="M6846" s="1">
        <v>88</v>
      </c>
      <c r="N6846" s="6"/>
      <c r="O6846" s="6">
        <v>22</v>
      </c>
      <c r="P6846" s="6">
        <v>-776025.93</v>
      </c>
      <c r="R6846" s="31">
        <v>-22</v>
      </c>
      <c r="S6846" s="28">
        <v>44469</v>
      </c>
    </row>
    <row r="6847" spans="1:19" x14ac:dyDescent="0.2">
      <c r="A6847" s="29">
        <v>46052</v>
      </c>
      <c r="B6847" s="1" t="s">
        <v>200</v>
      </c>
      <c r="C6847" s="27">
        <v>44455</v>
      </c>
      <c r="D6847" s="1">
        <v>53169</v>
      </c>
      <c r="J6847" s="1" t="s">
        <v>0</v>
      </c>
      <c r="K6847" s="1" t="s">
        <v>49</v>
      </c>
      <c r="L6847" s="1">
        <v>-4</v>
      </c>
      <c r="M6847" s="1">
        <v>88</v>
      </c>
      <c r="N6847" s="6"/>
      <c r="O6847" s="6">
        <v>352</v>
      </c>
      <c r="P6847" s="6">
        <v>-778581.93</v>
      </c>
      <c r="R6847" s="31">
        <v>-352</v>
      </c>
      <c r="S6847" s="28">
        <v>44469</v>
      </c>
    </row>
    <row r="6848" spans="1:19" x14ac:dyDescent="0.2">
      <c r="A6848" s="29">
        <v>46052</v>
      </c>
      <c r="B6848" s="1" t="s">
        <v>200</v>
      </c>
      <c r="C6848" s="27">
        <v>44455</v>
      </c>
      <c r="D6848" s="1">
        <v>53169</v>
      </c>
      <c r="J6848" s="1" t="s">
        <v>0</v>
      </c>
      <c r="K6848" s="1" t="s">
        <v>49</v>
      </c>
      <c r="L6848" s="1">
        <v>-2.5</v>
      </c>
      <c r="M6848" s="1">
        <v>88</v>
      </c>
      <c r="N6848" s="6"/>
      <c r="O6848" s="6">
        <v>220</v>
      </c>
      <c r="P6848" s="6">
        <v>-776501.93</v>
      </c>
      <c r="R6848" s="31">
        <v>-220</v>
      </c>
      <c r="S6848" s="28">
        <v>44469</v>
      </c>
    </row>
    <row r="6849" spans="1:19" x14ac:dyDescent="0.2">
      <c r="A6849" s="29">
        <v>46052</v>
      </c>
      <c r="B6849" s="1" t="s">
        <v>200</v>
      </c>
      <c r="C6849" s="27">
        <v>44455</v>
      </c>
      <c r="D6849" s="1">
        <v>53169</v>
      </c>
      <c r="J6849" s="1" t="s">
        <v>0</v>
      </c>
      <c r="K6849" s="1" t="s">
        <v>49</v>
      </c>
      <c r="L6849" s="1">
        <v>-2.5</v>
      </c>
      <c r="M6849" s="1">
        <v>88</v>
      </c>
      <c r="N6849" s="6"/>
      <c r="O6849" s="6">
        <v>220</v>
      </c>
      <c r="P6849" s="6">
        <v>-776721.93</v>
      </c>
      <c r="R6849" s="31">
        <v>-220</v>
      </c>
      <c r="S6849" s="28">
        <v>44469</v>
      </c>
    </row>
    <row r="6850" spans="1:19" x14ac:dyDescent="0.2">
      <c r="A6850" s="29">
        <v>46052</v>
      </c>
      <c r="B6850" s="1" t="s">
        <v>200</v>
      </c>
      <c r="C6850" s="27">
        <v>44455</v>
      </c>
      <c r="D6850" s="1">
        <v>53169</v>
      </c>
      <c r="J6850" s="1" t="s">
        <v>0</v>
      </c>
      <c r="K6850" s="1" t="s">
        <v>49</v>
      </c>
      <c r="L6850" s="1">
        <v>-2.5</v>
      </c>
      <c r="M6850" s="1">
        <v>88</v>
      </c>
      <c r="N6850" s="6"/>
      <c r="O6850" s="6">
        <v>220</v>
      </c>
      <c r="P6850" s="6">
        <v>-778105.93</v>
      </c>
      <c r="R6850" s="31">
        <v>-220</v>
      </c>
      <c r="S6850" s="28">
        <v>44469</v>
      </c>
    </row>
    <row r="6851" spans="1:19" x14ac:dyDescent="0.2">
      <c r="A6851" s="29">
        <v>46052</v>
      </c>
      <c r="B6851" s="1" t="s">
        <v>200</v>
      </c>
      <c r="C6851" s="27">
        <v>44455</v>
      </c>
      <c r="D6851" s="1">
        <v>53169</v>
      </c>
      <c r="J6851" s="1" t="s">
        <v>0</v>
      </c>
      <c r="K6851" s="1" t="s">
        <v>49</v>
      </c>
      <c r="L6851" s="1">
        <v>-2.5</v>
      </c>
      <c r="M6851" s="1">
        <v>88</v>
      </c>
      <c r="N6851" s="6"/>
      <c r="O6851" s="6">
        <v>220</v>
      </c>
      <c r="P6851" s="6">
        <v>-778889.93</v>
      </c>
      <c r="R6851" s="31">
        <v>-220</v>
      </c>
      <c r="S6851" s="28">
        <v>44469</v>
      </c>
    </row>
    <row r="6852" spans="1:19" x14ac:dyDescent="0.2">
      <c r="A6852" s="29">
        <v>46052</v>
      </c>
      <c r="B6852" s="1" t="s">
        <v>200</v>
      </c>
      <c r="C6852" s="27">
        <v>44455</v>
      </c>
      <c r="D6852" s="1">
        <v>53169</v>
      </c>
      <c r="J6852" s="1" t="s">
        <v>0</v>
      </c>
      <c r="K6852" s="1" t="s">
        <v>49</v>
      </c>
      <c r="L6852" s="1">
        <v>-1.5</v>
      </c>
      <c r="M6852" s="1">
        <v>88</v>
      </c>
      <c r="N6852" s="6"/>
      <c r="O6852" s="6">
        <v>132</v>
      </c>
      <c r="P6852" s="6">
        <v>-777681.93</v>
      </c>
      <c r="R6852" s="31">
        <v>-132</v>
      </c>
      <c r="S6852" s="28">
        <v>44469</v>
      </c>
    </row>
    <row r="6853" spans="1:19" x14ac:dyDescent="0.2">
      <c r="A6853" s="29">
        <v>46052</v>
      </c>
      <c r="B6853" s="1" t="s">
        <v>200</v>
      </c>
      <c r="C6853" s="27">
        <v>44455</v>
      </c>
      <c r="D6853" s="1">
        <v>53169</v>
      </c>
      <c r="J6853" s="1" t="s">
        <v>0</v>
      </c>
      <c r="K6853" s="1" t="s">
        <v>49</v>
      </c>
      <c r="L6853" s="1">
        <v>-1</v>
      </c>
      <c r="M6853" s="1">
        <v>124</v>
      </c>
      <c r="N6853" s="6"/>
      <c r="O6853" s="6">
        <v>124</v>
      </c>
      <c r="P6853" s="6">
        <v>-776281.93</v>
      </c>
      <c r="R6853" s="31">
        <v>-124</v>
      </c>
      <c r="S6853" s="28">
        <v>44469</v>
      </c>
    </row>
    <row r="6854" spans="1:19" x14ac:dyDescent="0.2">
      <c r="A6854" s="29">
        <v>46052</v>
      </c>
      <c r="B6854" s="1" t="s">
        <v>200</v>
      </c>
      <c r="C6854" s="27">
        <v>44455</v>
      </c>
      <c r="D6854" s="1">
        <v>53169</v>
      </c>
      <c r="J6854" s="1" t="s">
        <v>0</v>
      </c>
      <c r="K6854" s="1" t="s">
        <v>49</v>
      </c>
      <c r="L6854" s="1">
        <v>-1</v>
      </c>
      <c r="M6854" s="1">
        <v>124</v>
      </c>
      <c r="N6854" s="6"/>
      <c r="O6854" s="6">
        <v>124</v>
      </c>
      <c r="P6854" s="6">
        <v>-776867.93</v>
      </c>
      <c r="R6854" s="31">
        <v>-124</v>
      </c>
      <c r="S6854" s="28">
        <v>44469</v>
      </c>
    </row>
    <row r="6855" spans="1:19" x14ac:dyDescent="0.2">
      <c r="A6855" s="29">
        <v>46052</v>
      </c>
      <c r="B6855" s="1" t="s">
        <v>200</v>
      </c>
      <c r="C6855" s="27">
        <v>44455</v>
      </c>
      <c r="D6855" s="1">
        <v>53169</v>
      </c>
      <c r="J6855" s="1" t="s">
        <v>0</v>
      </c>
      <c r="K6855" s="1" t="s">
        <v>49</v>
      </c>
      <c r="L6855" s="1">
        <v>-1</v>
      </c>
      <c r="M6855" s="1">
        <v>124</v>
      </c>
      <c r="N6855" s="6"/>
      <c r="O6855" s="6">
        <v>124</v>
      </c>
      <c r="P6855" s="6">
        <v>-778229.93</v>
      </c>
      <c r="R6855" s="31">
        <v>-124</v>
      </c>
      <c r="S6855" s="28">
        <v>44469</v>
      </c>
    </row>
    <row r="6856" spans="1:19" x14ac:dyDescent="0.2">
      <c r="A6856" s="29">
        <v>46052</v>
      </c>
      <c r="B6856" s="1" t="s">
        <v>200</v>
      </c>
      <c r="C6856" s="27">
        <v>44455</v>
      </c>
      <c r="D6856" s="1">
        <v>53169</v>
      </c>
      <c r="J6856" s="1" t="s">
        <v>0</v>
      </c>
      <c r="K6856" s="1" t="s">
        <v>49</v>
      </c>
      <c r="L6856" s="1">
        <v>-1.25</v>
      </c>
      <c r="M6856" s="1">
        <v>88</v>
      </c>
      <c r="N6856" s="6"/>
      <c r="O6856" s="6">
        <v>110</v>
      </c>
      <c r="P6856" s="6">
        <v>-776135.93</v>
      </c>
      <c r="R6856" s="31">
        <v>-110</v>
      </c>
      <c r="S6856" s="28">
        <v>44469</v>
      </c>
    </row>
    <row r="6857" spans="1:19" x14ac:dyDescent="0.2">
      <c r="A6857" s="29">
        <v>46052</v>
      </c>
      <c r="B6857" s="1" t="s">
        <v>200</v>
      </c>
      <c r="C6857" s="27">
        <v>44455</v>
      </c>
      <c r="D6857" s="1">
        <v>53169</v>
      </c>
      <c r="J6857" s="1" t="s">
        <v>0</v>
      </c>
      <c r="K6857" s="1" t="s">
        <v>49</v>
      </c>
      <c r="L6857" s="1">
        <v>-1</v>
      </c>
      <c r="M6857" s="1">
        <v>88</v>
      </c>
      <c r="N6857" s="6"/>
      <c r="O6857" s="6">
        <v>88</v>
      </c>
      <c r="P6857" s="6">
        <v>-777109.93</v>
      </c>
      <c r="R6857" s="31">
        <v>-88</v>
      </c>
      <c r="S6857" s="28">
        <v>44469</v>
      </c>
    </row>
    <row r="6858" spans="1:19" x14ac:dyDescent="0.2">
      <c r="A6858" s="29">
        <v>46052</v>
      </c>
      <c r="B6858" s="1" t="s">
        <v>200</v>
      </c>
      <c r="C6858" s="27">
        <v>44455</v>
      </c>
      <c r="D6858" s="1">
        <v>53169</v>
      </c>
      <c r="J6858" s="1" t="s">
        <v>0</v>
      </c>
      <c r="K6858" s="1" t="s">
        <v>49</v>
      </c>
      <c r="L6858" s="1">
        <v>-1</v>
      </c>
      <c r="M6858" s="1">
        <v>88</v>
      </c>
      <c r="N6858" s="6"/>
      <c r="O6858" s="6">
        <v>88</v>
      </c>
      <c r="P6858" s="6">
        <v>-777549.93</v>
      </c>
      <c r="R6858" s="31">
        <v>-88</v>
      </c>
      <c r="S6858" s="28">
        <v>44469</v>
      </c>
    </row>
    <row r="6859" spans="1:19" x14ac:dyDescent="0.2">
      <c r="A6859" s="29">
        <v>46052</v>
      </c>
      <c r="B6859" s="1" t="s">
        <v>200</v>
      </c>
      <c r="C6859" s="27">
        <v>44455</v>
      </c>
      <c r="D6859" s="1">
        <v>53169</v>
      </c>
      <c r="J6859" s="1" t="s">
        <v>0</v>
      </c>
      <c r="K6859" s="1" t="s">
        <v>49</v>
      </c>
      <c r="L6859" s="1">
        <v>-1</v>
      </c>
      <c r="M6859" s="1">
        <v>88</v>
      </c>
      <c r="N6859" s="6"/>
      <c r="O6859" s="6">
        <v>88</v>
      </c>
      <c r="P6859" s="6">
        <v>-777885.93</v>
      </c>
      <c r="R6859" s="31">
        <v>-88</v>
      </c>
      <c r="S6859" s="28">
        <v>44469</v>
      </c>
    </row>
    <row r="6860" spans="1:19" x14ac:dyDescent="0.2">
      <c r="A6860" s="29">
        <v>46052</v>
      </c>
      <c r="B6860" s="1" t="s">
        <v>200</v>
      </c>
      <c r="C6860" s="27">
        <v>44455</v>
      </c>
      <c r="D6860" s="1">
        <v>53169</v>
      </c>
      <c r="J6860" s="1" t="s">
        <v>0</v>
      </c>
      <c r="K6860" s="1" t="s">
        <v>49</v>
      </c>
      <c r="L6860" s="1">
        <v>-1</v>
      </c>
      <c r="M6860" s="1">
        <v>88</v>
      </c>
      <c r="N6860" s="6"/>
      <c r="O6860" s="6">
        <v>88</v>
      </c>
      <c r="P6860" s="6">
        <v>-778669.93</v>
      </c>
      <c r="R6860" s="31">
        <v>-88</v>
      </c>
      <c r="S6860" s="28">
        <v>44469</v>
      </c>
    </row>
    <row r="6861" spans="1:19" x14ac:dyDescent="0.2">
      <c r="A6861" s="29">
        <v>46052</v>
      </c>
      <c r="B6861" s="1" t="s">
        <v>200</v>
      </c>
      <c r="C6861" s="27">
        <v>44455</v>
      </c>
      <c r="D6861" s="1">
        <v>53169</v>
      </c>
      <c r="J6861" s="1" t="s">
        <v>0</v>
      </c>
      <c r="K6861" s="1" t="s">
        <v>49</v>
      </c>
      <c r="L6861" s="1">
        <v>-1</v>
      </c>
      <c r="M6861" s="1">
        <v>88</v>
      </c>
      <c r="N6861" s="6"/>
      <c r="O6861" s="6">
        <v>88</v>
      </c>
      <c r="P6861" s="6">
        <v>-779109.93</v>
      </c>
      <c r="R6861" s="31">
        <v>-88</v>
      </c>
      <c r="S6861" s="28">
        <v>44469</v>
      </c>
    </row>
    <row r="6862" spans="1:19" x14ac:dyDescent="0.2">
      <c r="A6862" s="29">
        <v>46052</v>
      </c>
      <c r="B6862" s="1" t="s">
        <v>200</v>
      </c>
      <c r="C6862" s="27">
        <v>44455</v>
      </c>
      <c r="D6862" s="1">
        <v>53169</v>
      </c>
      <c r="J6862" s="1" t="s">
        <v>0</v>
      </c>
      <c r="K6862" s="1" t="s">
        <v>49</v>
      </c>
      <c r="L6862" s="1">
        <v>-1</v>
      </c>
      <c r="M6862" s="1">
        <v>88</v>
      </c>
      <c r="N6862" s="6"/>
      <c r="O6862" s="6">
        <v>88</v>
      </c>
      <c r="P6862" s="6">
        <v>-779307.93</v>
      </c>
      <c r="R6862" s="31">
        <v>-88</v>
      </c>
      <c r="S6862" s="28">
        <v>44469</v>
      </c>
    </row>
    <row r="6863" spans="1:19" x14ac:dyDescent="0.2">
      <c r="A6863" s="29">
        <v>46052</v>
      </c>
      <c r="B6863" s="1" t="s">
        <v>200</v>
      </c>
      <c r="C6863" s="27">
        <v>44455</v>
      </c>
      <c r="D6863" s="1">
        <v>53169</v>
      </c>
      <c r="J6863" s="1" t="s">
        <v>0</v>
      </c>
      <c r="K6863" s="1" t="s">
        <v>49</v>
      </c>
      <c r="L6863" s="1">
        <v>-0.75</v>
      </c>
      <c r="M6863" s="1">
        <v>88</v>
      </c>
      <c r="N6863" s="6"/>
      <c r="O6863" s="6">
        <v>66</v>
      </c>
      <c r="P6863" s="6">
        <v>-776977.93</v>
      </c>
      <c r="R6863" s="31">
        <v>-66</v>
      </c>
      <c r="S6863" s="28">
        <v>44469</v>
      </c>
    </row>
    <row r="6864" spans="1:19" x14ac:dyDescent="0.2">
      <c r="A6864" s="29">
        <v>46052</v>
      </c>
      <c r="B6864" s="1" t="s">
        <v>200</v>
      </c>
      <c r="C6864" s="27">
        <v>44455</v>
      </c>
      <c r="D6864" s="1">
        <v>53169</v>
      </c>
      <c r="J6864" s="1" t="s">
        <v>0</v>
      </c>
      <c r="K6864" s="1" t="s">
        <v>49</v>
      </c>
      <c r="L6864" s="1">
        <v>-0.75</v>
      </c>
      <c r="M6864" s="1">
        <v>88</v>
      </c>
      <c r="N6864" s="6"/>
      <c r="O6864" s="6">
        <v>66</v>
      </c>
      <c r="P6864" s="6">
        <v>-777395.93</v>
      </c>
      <c r="R6864" s="31">
        <v>-66</v>
      </c>
      <c r="S6864" s="28">
        <v>44469</v>
      </c>
    </row>
    <row r="6865" spans="1:19" x14ac:dyDescent="0.2">
      <c r="A6865" s="29">
        <v>46052</v>
      </c>
      <c r="B6865" s="1" t="s">
        <v>200</v>
      </c>
      <c r="C6865" s="27">
        <v>44455</v>
      </c>
      <c r="D6865" s="1">
        <v>53169</v>
      </c>
      <c r="J6865" s="1" t="s">
        <v>0</v>
      </c>
      <c r="K6865" s="1" t="s">
        <v>49</v>
      </c>
      <c r="L6865" s="1">
        <v>-0.75</v>
      </c>
      <c r="M6865" s="1">
        <v>88</v>
      </c>
      <c r="N6865" s="6"/>
      <c r="O6865" s="6">
        <v>66</v>
      </c>
      <c r="P6865" s="6">
        <v>-777461.93</v>
      </c>
      <c r="R6865" s="31">
        <v>-66</v>
      </c>
      <c r="S6865" s="28">
        <v>44469</v>
      </c>
    </row>
    <row r="6866" spans="1:19" x14ac:dyDescent="0.2">
      <c r="A6866" s="29">
        <v>46052</v>
      </c>
      <c r="B6866" s="1" t="s">
        <v>200</v>
      </c>
      <c r="C6866" s="27">
        <v>44455</v>
      </c>
      <c r="D6866" s="1">
        <v>53169</v>
      </c>
      <c r="J6866" s="1" t="s">
        <v>0</v>
      </c>
      <c r="K6866" s="1" t="s">
        <v>49</v>
      </c>
      <c r="L6866" s="1">
        <v>-0.75</v>
      </c>
      <c r="M6866" s="1">
        <v>88</v>
      </c>
      <c r="N6866" s="6"/>
      <c r="O6866" s="6">
        <v>66</v>
      </c>
      <c r="P6866" s="6">
        <v>-778977.93</v>
      </c>
      <c r="R6866" s="31">
        <v>-66</v>
      </c>
      <c r="S6866" s="28">
        <v>44469</v>
      </c>
    </row>
    <row r="6867" spans="1:19" x14ac:dyDescent="0.2">
      <c r="A6867" s="29">
        <v>46052</v>
      </c>
      <c r="B6867" s="1" t="s">
        <v>200</v>
      </c>
      <c r="C6867" s="27">
        <v>44455</v>
      </c>
      <c r="D6867" s="1">
        <v>53169</v>
      </c>
      <c r="J6867" s="1" t="s">
        <v>0</v>
      </c>
      <c r="K6867" s="1" t="s">
        <v>49</v>
      </c>
      <c r="L6867" s="1">
        <v>-0.5</v>
      </c>
      <c r="M6867" s="1">
        <v>88</v>
      </c>
      <c r="N6867" s="6"/>
      <c r="O6867" s="6">
        <v>44</v>
      </c>
      <c r="P6867" s="6">
        <v>-776911.93</v>
      </c>
      <c r="R6867" s="31">
        <v>-44</v>
      </c>
      <c r="S6867" s="28">
        <v>44469</v>
      </c>
    </row>
    <row r="6868" spans="1:19" x14ac:dyDescent="0.2">
      <c r="A6868" s="29">
        <v>46052</v>
      </c>
      <c r="B6868" s="1" t="s">
        <v>200</v>
      </c>
      <c r="C6868" s="27">
        <v>44455</v>
      </c>
      <c r="D6868" s="1">
        <v>53169</v>
      </c>
      <c r="J6868" s="1" t="s">
        <v>0</v>
      </c>
      <c r="K6868" s="1" t="s">
        <v>49</v>
      </c>
      <c r="L6868" s="1">
        <v>-0.5</v>
      </c>
      <c r="M6868" s="1">
        <v>88</v>
      </c>
      <c r="N6868" s="6"/>
      <c r="O6868" s="6">
        <v>44</v>
      </c>
      <c r="P6868" s="6">
        <v>-777021.93</v>
      </c>
      <c r="R6868" s="31">
        <v>-44</v>
      </c>
      <c r="S6868" s="28">
        <v>44469</v>
      </c>
    </row>
    <row r="6869" spans="1:19" x14ac:dyDescent="0.2">
      <c r="A6869" s="29">
        <v>46052</v>
      </c>
      <c r="B6869" s="1" t="s">
        <v>200</v>
      </c>
      <c r="C6869" s="27">
        <v>44455</v>
      </c>
      <c r="D6869" s="1">
        <v>53169</v>
      </c>
      <c r="J6869" s="1" t="s">
        <v>0</v>
      </c>
      <c r="K6869" s="1" t="s">
        <v>49</v>
      </c>
      <c r="L6869" s="1">
        <v>-0.5</v>
      </c>
      <c r="M6869" s="1">
        <v>88</v>
      </c>
      <c r="N6869" s="6"/>
      <c r="O6869" s="6">
        <v>44</v>
      </c>
      <c r="P6869" s="6">
        <v>-777197.93</v>
      </c>
      <c r="R6869" s="31">
        <v>-44</v>
      </c>
      <c r="S6869" s="28">
        <v>44469</v>
      </c>
    </row>
    <row r="6870" spans="1:19" x14ac:dyDescent="0.2">
      <c r="A6870" s="29">
        <v>46052</v>
      </c>
      <c r="B6870" s="1" t="s">
        <v>200</v>
      </c>
      <c r="C6870" s="27">
        <v>44455</v>
      </c>
      <c r="D6870" s="1">
        <v>53169</v>
      </c>
      <c r="J6870" s="1" t="s">
        <v>0</v>
      </c>
      <c r="K6870" s="1" t="s">
        <v>49</v>
      </c>
      <c r="L6870" s="1">
        <v>-0.5</v>
      </c>
      <c r="M6870" s="1">
        <v>88</v>
      </c>
      <c r="N6870" s="6"/>
      <c r="O6870" s="6">
        <v>44</v>
      </c>
      <c r="P6870" s="6">
        <v>-777241.93</v>
      </c>
      <c r="R6870" s="31">
        <v>-44</v>
      </c>
      <c r="S6870" s="28">
        <v>44469</v>
      </c>
    </row>
    <row r="6871" spans="1:19" x14ac:dyDescent="0.2">
      <c r="A6871" s="29">
        <v>46052</v>
      </c>
      <c r="B6871" s="1" t="s">
        <v>200</v>
      </c>
      <c r="C6871" s="27">
        <v>44455</v>
      </c>
      <c r="D6871" s="1">
        <v>53169</v>
      </c>
      <c r="J6871" s="1" t="s">
        <v>0</v>
      </c>
      <c r="K6871" s="1" t="s">
        <v>49</v>
      </c>
      <c r="L6871" s="1">
        <v>-0.5</v>
      </c>
      <c r="M6871" s="1">
        <v>88</v>
      </c>
      <c r="N6871" s="6"/>
      <c r="O6871" s="6">
        <v>44</v>
      </c>
      <c r="P6871" s="6">
        <v>-777329.93</v>
      </c>
      <c r="R6871" s="31">
        <v>-44</v>
      </c>
      <c r="S6871" s="28">
        <v>44469</v>
      </c>
    </row>
    <row r="6872" spans="1:19" x14ac:dyDescent="0.2">
      <c r="A6872" s="29">
        <v>46052</v>
      </c>
      <c r="B6872" s="1" t="s">
        <v>200</v>
      </c>
      <c r="C6872" s="27">
        <v>44455</v>
      </c>
      <c r="D6872" s="1">
        <v>53169</v>
      </c>
      <c r="J6872" s="1" t="s">
        <v>0</v>
      </c>
      <c r="K6872" s="1" t="s">
        <v>49</v>
      </c>
      <c r="L6872" s="1">
        <v>-0.5</v>
      </c>
      <c r="M6872" s="1">
        <v>88</v>
      </c>
      <c r="N6872" s="6"/>
      <c r="O6872" s="6">
        <v>44</v>
      </c>
      <c r="P6872" s="6">
        <v>-777725.93</v>
      </c>
      <c r="R6872" s="31">
        <v>-44</v>
      </c>
      <c r="S6872" s="28">
        <v>44469</v>
      </c>
    </row>
    <row r="6873" spans="1:19" x14ac:dyDescent="0.2">
      <c r="A6873" s="29">
        <v>46052</v>
      </c>
      <c r="B6873" s="1" t="s">
        <v>200</v>
      </c>
      <c r="C6873" s="27">
        <v>44455</v>
      </c>
      <c r="D6873" s="1">
        <v>53169</v>
      </c>
      <c r="J6873" s="1" t="s">
        <v>0</v>
      </c>
      <c r="K6873" s="1" t="s">
        <v>49</v>
      </c>
      <c r="L6873" s="1">
        <v>-0.5</v>
      </c>
      <c r="M6873" s="1">
        <v>88</v>
      </c>
      <c r="N6873" s="6"/>
      <c r="O6873" s="6">
        <v>44</v>
      </c>
      <c r="P6873" s="6">
        <v>-777797.93</v>
      </c>
      <c r="R6873" s="31">
        <v>-44</v>
      </c>
      <c r="S6873" s="28">
        <v>44469</v>
      </c>
    </row>
    <row r="6874" spans="1:19" x14ac:dyDescent="0.2">
      <c r="A6874" s="29">
        <v>46052</v>
      </c>
      <c r="B6874" s="1" t="s">
        <v>200</v>
      </c>
      <c r="C6874" s="27">
        <v>44455</v>
      </c>
      <c r="D6874" s="1">
        <v>53169</v>
      </c>
      <c r="J6874" s="1" t="s">
        <v>0</v>
      </c>
      <c r="K6874" s="1" t="s">
        <v>49</v>
      </c>
      <c r="L6874" s="1">
        <v>-0.5</v>
      </c>
      <c r="M6874" s="1">
        <v>88</v>
      </c>
      <c r="N6874" s="6"/>
      <c r="O6874" s="6">
        <v>44</v>
      </c>
      <c r="P6874" s="6">
        <v>-779021.93</v>
      </c>
      <c r="R6874" s="31">
        <v>-44</v>
      </c>
      <c r="S6874" s="28">
        <v>44469</v>
      </c>
    </row>
    <row r="6875" spans="1:19" x14ac:dyDescent="0.2">
      <c r="A6875" s="29">
        <v>46052</v>
      </c>
      <c r="B6875" s="1" t="s">
        <v>200</v>
      </c>
      <c r="C6875" s="27">
        <v>44455</v>
      </c>
      <c r="D6875" s="1">
        <v>53169</v>
      </c>
      <c r="J6875" s="1" t="s">
        <v>0</v>
      </c>
      <c r="K6875" s="1" t="s">
        <v>49</v>
      </c>
      <c r="L6875" s="1">
        <v>-0.5</v>
      </c>
      <c r="M6875" s="1">
        <v>88</v>
      </c>
      <c r="N6875" s="6"/>
      <c r="O6875" s="6">
        <v>44</v>
      </c>
      <c r="P6875" s="6">
        <v>-779175.93</v>
      </c>
      <c r="R6875" s="31">
        <v>-44</v>
      </c>
      <c r="S6875" s="28">
        <v>44469</v>
      </c>
    </row>
    <row r="6876" spans="1:19" x14ac:dyDescent="0.2">
      <c r="A6876" s="29">
        <v>46052</v>
      </c>
      <c r="B6876" s="1" t="s">
        <v>200</v>
      </c>
      <c r="C6876" s="27">
        <v>44455</v>
      </c>
      <c r="D6876" s="1">
        <v>53169</v>
      </c>
      <c r="J6876" s="1" t="s">
        <v>0</v>
      </c>
      <c r="K6876" s="1" t="s">
        <v>49</v>
      </c>
      <c r="L6876" s="1">
        <v>-0.5</v>
      </c>
      <c r="M6876" s="1">
        <v>88</v>
      </c>
      <c r="N6876" s="6"/>
      <c r="O6876" s="6">
        <v>44</v>
      </c>
      <c r="P6876" s="6">
        <v>-779219.93</v>
      </c>
      <c r="R6876" s="31">
        <v>-44</v>
      </c>
      <c r="S6876" s="28">
        <v>44469</v>
      </c>
    </row>
    <row r="6877" spans="1:19" x14ac:dyDescent="0.2">
      <c r="A6877" s="29">
        <v>46052</v>
      </c>
      <c r="B6877" s="1" t="s">
        <v>200</v>
      </c>
      <c r="C6877" s="27">
        <v>44455</v>
      </c>
      <c r="D6877" s="1">
        <v>53169</v>
      </c>
      <c r="J6877" s="1" t="s">
        <v>0</v>
      </c>
      <c r="K6877" s="1" t="s">
        <v>49</v>
      </c>
      <c r="L6877" s="1">
        <v>-0.5</v>
      </c>
      <c r="M6877" s="1">
        <v>88</v>
      </c>
      <c r="N6877" s="6"/>
      <c r="O6877" s="6">
        <v>44</v>
      </c>
      <c r="P6877" s="6">
        <v>-779351.93</v>
      </c>
      <c r="R6877" s="31">
        <v>-44</v>
      </c>
      <c r="S6877" s="28">
        <v>44469</v>
      </c>
    </row>
    <row r="6878" spans="1:19" x14ac:dyDescent="0.2">
      <c r="A6878" s="29">
        <v>46052</v>
      </c>
      <c r="B6878" s="1" t="s">
        <v>200</v>
      </c>
      <c r="C6878" s="27">
        <v>44455</v>
      </c>
      <c r="D6878" s="1">
        <v>53169</v>
      </c>
      <c r="J6878" s="1" t="s">
        <v>0</v>
      </c>
      <c r="K6878" s="1" t="s">
        <v>49</v>
      </c>
      <c r="L6878" s="1">
        <v>-1</v>
      </c>
      <c r="M6878" s="1">
        <v>28</v>
      </c>
      <c r="N6878" s="6"/>
      <c r="O6878" s="6">
        <v>28</v>
      </c>
      <c r="P6878" s="6">
        <v>-777753.93</v>
      </c>
      <c r="R6878" s="31">
        <v>-28</v>
      </c>
      <c r="S6878" s="28">
        <v>44469</v>
      </c>
    </row>
    <row r="6879" spans="1:19" x14ac:dyDescent="0.2">
      <c r="A6879" s="29">
        <v>46052</v>
      </c>
      <c r="B6879" s="1" t="s">
        <v>200</v>
      </c>
      <c r="C6879" s="27">
        <v>44455</v>
      </c>
      <c r="D6879" s="1">
        <v>53169</v>
      </c>
      <c r="J6879" s="1" t="s">
        <v>0</v>
      </c>
      <c r="K6879" s="1" t="s">
        <v>49</v>
      </c>
      <c r="L6879" s="1">
        <v>-0.25</v>
      </c>
      <c r="M6879" s="1">
        <v>88</v>
      </c>
      <c r="N6879" s="6"/>
      <c r="O6879" s="6">
        <v>22</v>
      </c>
      <c r="P6879" s="6">
        <v>-776157.93</v>
      </c>
      <c r="R6879" s="31">
        <v>-22</v>
      </c>
      <c r="S6879" s="28">
        <v>44469</v>
      </c>
    </row>
    <row r="6880" spans="1:19" x14ac:dyDescent="0.2">
      <c r="A6880" s="29">
        <v>46052</v>
      </c>
      <c r="B6880" s="1" t="s">
        <v>200</v>
      </c>
      <c r="C6880" s="27">
        <v>44455</v>
      </c>
      <c r="D6880" s="1">
        <v>53169</v>
      </c>
      <c r="J6880" s="1" t="s">
        <v>0</v>
      </c>
      <c r="K6880" s="1" t="s">
        <v>49</v>
      </c>
      <c r="L6880" s="1">
        <v>-0.25</v>
      </c>
      <c r="M6880" s="1">
        <v>88</v>
      </c>
      <c r="N6880" s="6"/>
      <c r="O6880" s="6">
        <v>22</v>
      </c>
      <c r="P6880" s="6">
        <v>-776743.93</v>
      </c>
      <c r="R6880" s="31">
        <v>-22</v>
      </c>
      <c r="S6880" s="28">
        <v>44469</v>
      </c>
    </row>
    <row r="6881" spans="1:19" x14ac:dyDescent="0.2">
      <c r="A6881" s="29">
        <v>46052</v>
      </c>
      <c r="B6881" s="1" t="s">
        <v>200</v>
      </c>
      <c r="C6881" s="27">
        <v>44455</v>
      </c>
      <c r="D6881" s="1">
        <v>53169</v>
      </c>
      <c r="J6881" s="1" t="s">
        <v>0</v>
      </c>
      <c r="K6881" s="1" t="s">
        <v>49</v>
      </c>
      <c r="L6881" s="1">
        <v>-0.25</v>
      </c>
      <c r="M6881" s="1">
        <v>88</v>
      </c>
      <c r="N6881" s="6"/>
      <c r="O6881" s="6">
        <v>22</v>
      </c>
      <c r="P6881" s="6">
        <v>-777131.93</v>
      </c>
      <c r="R6881" s="31">
        <v>-22</v>
      </c>
      <c r="S6881" s="28">
        <v>44469</v>
      </c>
    </row>
    <row r="6882" spans="1:19" x14ac:dyDescent="0.2">
      <c r="A6882" s="29">
        <v>46052</v>
      </c>
      <c r="B6882" s="1" t="s">
        <v>200</v>
      </c>
      <c r="C6882" s="27">
        <v>44455</v>
      </c>
      <c r="D6882" s="1">
        <v>53169</v>
      </c>
      <c r="J6882" s="1" t="s">
        <v>0</v>
      </c>
      <c r="K6882" s="1" t="s">
        <v>49</v>
      </c>
      <c r="L6882" s="1">
        <v>-0.25</v>
      </c>
      <c r="M6882" s="1">
        <v>88</v>
      </c>
      <c r="N6882" s="6"/>
      <c r="O6882" s="6">
        <v>22</v>
      </c>
      <c r="P6882" s="6">
        <v>-777153.93</v>
      </c>
      <c r="R6882" s="31">
        <v>-22</v>
      </c>
      <c r="S6882" s="28">
        <v>44469</v>
      </c>
    </row>
    <row r="6883" spans="1:19" x14ac:dyDescent="0.2">
      <c r="A6883" s="29">
        <v>46052</v>
      </c>
      <c r="B6883" s="1" t="s">
        <v>200</v>
      </c>
      <c r="C6883" s="27">
        <v>44455</v>
      </c>
      <c r="D6883" s="1">
        <v>53169</v>
      </c>
      <c r="J6883" s="1" t="s">
        <v>0</v>
      </c>
      <c r="K6883" s="1" t="s">
        <v>49</v>
      </c>
      <c r="L6883" s="1">
        <v>-0.25</v>
      </c>
      <c r="M6883" s="1">
        <v>88</v>
      </c>
      <c r="N6883" s="6"/>
      <c r="O6883" s="6">
        <v>22</v>
      </c>
      <c r="P6883" s="6">
        <v>-777263.93</v>
      </c>
      <c r="R6883" s="31">
        <v>-22</v>
      </c>
      <c r="S6883" s="28">
        <v>44469</v>
      </c>
    </row>
    <row r="6884" spans="1:19" x14ac:dyDescent="0.2">
      <c r="A6884" s="29">
        <v>46052</v>
      </c>
      <c r="B6884" s="1" t="s">
        <v>200</v>
      </c>
      <c r="C6884" s="27">
        <v>44455</v>
      </c>
      <c r="D6884" s="1">
        <v>53169</v>
      </c>
      <c r="J6884" s="1" t="s">
        <v>0</v>
      </c>
      <c r="K6884" s="1" t="s">
        <v>49</v>
      </c>
      <c r="L6884" s="1">
        <v>-0.25</v>
      </c>
      <c r="M6884" s="1">
        <v>88</v>
      </c>
      <c r="N6884" s="6"/>
      <c r="O6884" s="6">
        <v>22</v>
      </c>
      <c r="P6884" s="6">
        <v>-777285.93</v>
      </c>
      <c r="R6884" s="31">
        <v>-22</v>
      </c>
      <c r="S6884" s="28">
        <v>44469</v>
      </c>
    </row>
    <row r="6885" spans="1:19" x14ac:dyDescent="0.2">
      <c r="A6885" s="29">
        <v>46052</v>
      </c>
      <c r="B6885" s="1" t="s">
        <v>200</v>
      </c>
      <c r="C6885" s="27">
        <v>44455</v>
      </c>
      <c r="D6885" s="1">
        <v>53169</v>
      </c>
      <c r="J6885" s="1" t="s">
        <v>0</v>
      </c>
      <c r="K6885" s="1" t="s">
        <v>49</v>
      </c>
      <c r="L6885" s="1">
        <v>-0.25</v>
      </c>
      <c r="M6885" s="1">
        <v>88</v>
      </c>
      <c r="N6885" s="6"/>
      <c r="O6885" s="6">
        <v>22</v>
      </c>
      <c r="P6885" s="6">
        <v>-778911.93</v>
      </c>
      <c r="R6885" s="31">
        <v>-22</v>
      </c>
      <c r="S6885" s="28">
        <v>44469</v>
      </c>
    </row>
    <row r="6886" spans="1:19" x14ac:dyDescent="0.2">
      <c r="A6886" s="29">
        <v>46052</v>
      </c>
      <c r="B6886" s="1" t="s">
        <v>200</v>
      </c>
      <c r="C6886" s="27">
        <v>44455</v>
      </c>
      <c r="D6886" s="1">
        <v>53169</v>
      </c>
      <c r="J6886" s="1" t="s">
        <v>0</v>
      </c>
      <c r="K6886" s="1" t="s">
        <v>49</v>
      </c>
      <c r="L6886" s="1">
        <v>-0.25</v>
      </c>
      <c r="M6886" s="1">
        <v>88</v>
      </c>
      <c r="N6886" s="6"/>
      <c r="O6886" s="6">
        <v>22</v>
      </c>
      <c r="P6886" s="6">
        <v>-779131.93</v>
      </c>
      <c r="R6886" s="31">
        <v>-22</v>
      </c>
      <c r="S6886" s="28">
        <v>44469</v>
      </c>
    </row>
    <row r="6887" spans="1:19" x14ac:dyDescent="0.2">
      <c r="A6887" s="29">
        <v>46056</v>
      </c>
      <c r="B6887" s="1" t="s">
        <v>200</v>
      </c>
      <c r="C6887" s="27">
        <v>44459</v>
      </c>
      <c r="D6887" s="1">
        <v>53171</v>
      </c>
      <c r="J6887" s="1" t="s">
        <v>0</v>
      </c>
      <c r="K6887" s="1" t="s">
        <v>49</v>
      </c>
      <c r="L6887" s="1">
        <v>-7</v>
      </c>
      <c r="M6887" s="1">
        <v>88</v>
      </c>
      <c r="N6887" s="6"/>
      <c r="O6887" s="6">
        <v>616</v>
      </c>
      <c r="P6887" s="6">
        <v>-780941.93</v>
      </c>
      <c r="R6887" s="31">
        <v>-616</v>
      </c>
      <c r="S6887" s="28">
        <v>44469</v>
      </c>
    </row>
    <row r="6888" spans="1:19" x14ac:dyDescent="0.2">
      <c r="A6888" s="29">
        <v>46056</v>
      </c>
      <c r="B6888" s="1" t="s">
        <v>200</v>
      </c>
      <c r="C6888" s="27">
        <v>44459</v>
      </c>
      <c r="D6888" s="1">
        <v>53171</v>
      </c>
      <c r="J6888" s="1" t="s">
        <v>0</v>
      </c>
      <c r="K6888" s="1" t="s">
        <v>49</v>
      </c>
      <c r="L6888" s="1">
        <v>-3.75</v>
      </c>
      <c r="M6888" s="1">
        <v>88</v>
      </c>
      <c r="N6888" s="6"/>
      <c r="O6888" s="6">
        <v>330</v>
      </c>
      <c r="P6888" s="6">
        <v>-779871.93</v>
      </c>
      <c r="R6888" s="31">
        <v>-330</v>
      </c>
      <c r="S6888" s="28">
        <v>44469</v>
      </c>
    </row>
    <row r="6889" spans="1:19" x14ac:dyDescent="0.2">
      <c r="A6889" s="29">
        <v>46056</v>
      </c>
      <c r="B6889" s="1" t="s">
        <v>200</v>
      </c>
      <c r="C6889" s="27">
        <v>44459</v>
      </c>
      <c r="D6889" s="1">
        <v>53171</v>
      </c>
      <c r="J6889" s="1" t="s">
        <v>0</v>
      </c>
      <c r="K6889" s="1" t="s">
        <v>49</v>
      </c>
      <c r="L6889" s="1">
        <v>-3.75</v>
      </c>
      <c r="M6889" s="1">
        <v>88</v>
      </c>
      <c r="N6889" s="6"/>
      <c r="O6889" s="6">
        <v>330</v>
      </c>
      <c r="P6889" s="6">
        <v>-780201.93</v>
      </c>
      <c r="R6889" s="31">
        <v>-330</v>
      </c>
      <c r="S6889" s="28">
        <v>44469</v>
      </c>
    </row>
    <row r="6890" spans="1:19" x14ac:dyDescent="0.2">
      <c r="A6890" s="29">
        <v>46056</v>
      </c>
      <c r="B6890" s="1" t="s">
        <v>200</v>
      </c>
      <c r="C6890" s="27">
        <v>44459</v>
      </c>
      <c r="D6890" s="1">
        <v>53171</v>
      </c>
      <c r="J6890" s="1" t="s">
        <v>0</v>
      </c>
      <c r="K6890" s="1" t="s">
        <v>49</v>
      </c>
      <c r="L6890" s="1">
        <v>-1</v>
      </c>
      <c r="M6890" s="1">
        <v>124</v>
      </c>
      <c r="N6890" s="6"/>
      <c r="O6890" s="6">
        <v>124</v>
      </c>
      <c r="P6890" s="6">
        <v>-779541.93</v>
      </c>
      <c r="R6890" s="31">
        <v>-124</v>
      </c>
      <c r="S6890" s="28">
        <v>44469</v>
      </c>
    </row>
    <row r="6891" spans="1:19" x14ac:dyDescent="0.2">
      <c r="A6891" s="29">
        <v>46056</v>
      </c>
      <c r="B6891" s="1" t="s">
        <v>200</v>
      </c>
      <c r="C6891" s="27">
        <v>44459</v>
      </c>
      <c r="D6891" s="1">
        <v>53171</v>
      </c>
      <c r="J6891" s="1" t="s">
        <v>0</v>
      </c>
      <c r="K6891" s="1" t="s">
        <v>49</v>
      </c>
      <c r="L6891" s="1">
        <v>-1</v>
      </c>
      <c r="M6891" s="1">
        <v>124</v>
      </c>
      <c r="N6891" s="6"/>
      <c r="O6891" s="6">
        <v>124</v>
      </c>
      <c r="P6891" s="6">
        <v>-780325.93</v>
      </c>
      <c r="R6891" s="31">
        <v>-124</v>
      </c>
      <c r="S6891" s="28">
        <v>44469</v>
      </c>
    </row>
    <row r="6892" spans="1:19" x14ac:dyDescent="0.2">
      <c r="A6892" s="29">
        <v>46087</v>
      </c>
      <c r="B6892" s="1" t="s">
        <v>200</v>
      </c>
      <c r="C6892" s="27">
        <v>44460</v>
      </c>
      <c r="D6892" s="1">
        <v>53180</v>
      </c>
      <c r="J6892" s="1" t="s">
        <v>0</v>
      </c>
      <c r="K6892" s="1" t="s">
        <v>49</v>
      </c>
      <c r="L6892" s="1">
        <v>-0.5</v>
      </c>
      <c r="M6892" s="1">
        <v>110</v>
      </c>
      <c r="N6892" s="6"/>
      <c r="O6892" s="6">
        <v>55</v>
      </c>
      <c r="P6892" s="6">
        <v>-780996.93</v>
      </c>
      <c r="R6892" s="31">
        <v>-55</v>
      </c>
      <c r="S6892" s="28">
        <v>44469</v>
      </c>
    </row>
    <row r="6893" spans="1:19" x14ac:dyDescent="0.2">
      <c r="A6893" s="29">
        <v>45881</v>
      </c>
      <c r="B6893" s="1" t="s">
        <v>200</v>
      </c>
      <c r="C6893" s="27">
        <v>44461</v>
      </c>
      <c r="D6893" s="1">
        <v>53151</v>
      </c>
      <c r="J6893" s="1" t="s">
        <v>0</v>
      </c>
      <c r="K6893" s="1" t="s">
        <v>49</v>
      </c>
      <c r="L6893" s="1">
        <v>-1</v>
      </c>
      <c r="M6893" s="1">
        <v>980</v>
      </c>
      <c r="N6893" s="6"/>
      <c r="O6893" s="6">
        <v>980</v>
      </c>
      <c r="P6893" s="6">
        <v>-781976.93</v>
      </c>
      <c r="R6893" s="31">
        <v>-980</v>
      </c>
      <c r="S6893" s="28">
        <v>44469</v>
      </c>
    </row>
    <row r="6894" spans="1:19" x14ac:dyDescent="0.2">
      <c r="A6894" s="29">
        <v>45881</v>
      </c>
      <c r="B6894" s="1" t="s">
        <v>200</v>
      </c>
      <c r="C6894" s="27">
        <v>44461</v>
      </c>
      <c r="D6894" s="1">
        <v>53151</v>
      </c>
      <c r="J6894" s="1" t="s">
        <v>0</v>
      </c>
      <c r="K6894" s="1" t="s">
        <v>49</v>
      </c>
      <c r="L6894" s="1">
        <v>-7</v>
      </c>
      <c r="M6894" s="1">
        <v>88</v>
      </c>
      <c r="N6894" s="6"/>
      <c r="O6894" s="6">
        <v>616</v>
      </c>
      <c r="P6894" s="6">
        <v>-784678.93</v>
      </c>
      <c r="R6894" s="31">
        <v>-616</v>
      </c>
      <c r="S6894" s="28">
        <v>44469</v>
      </c>
    </row>
    <row r="6895" spans="1:19" x14ac:dyDescent="0.2">
      <c r="A6895" s="29">
        <v>45881</v>
      </c>
      <c r="B6895" s="1" t="s">
        <v>200</v>
      </c>
      <c r="C6895" s="27">
        <v>44461</v>
      </c>
      <c r="D6895" s="1">
        <v>53151</v>
      </c>
      <c r="J6895" s="1" t="s">
        <v>0</v>
      </c>
      <c r="K6895" s="1" t="s">
        <v>49</v>
      </c>
      <c r="L6895" s="1">
        <v>-3.5</v>
      </c>
      <c r="M6895" s="1">
        <v>88</v>
      </c>
      <c r="N6895" s="6"/>
      <c r="O6895" s="6">
        <v>308</v>
      </c>
      <c r="P6895" s="6">
        <v>-797123.43</v>
      </c>
      <c r="R6895" s="31">
        <v>-308</v>
      </c>
      <c r="S6895" s="28">
        <v>44469</v>
      </c>
    </row>
    <row r="6896" spans="1:19" x14ac:dyDescent="0.2">
      <c r="A6896" s="29">
        <v>45881</v>
      </c>
      <c r="B6896" s="1" t="s">
        <v>200</v>
      </c>
      <c r="C6896" s="27">
        <v>44461</v>
      </c>
      <c r="D6896" s="1">
        <v>53151</v>
      </c>
      <c r="J6896" s="1" t="s">
        <v>0</v>
      </c>
      <c r="K6896" s="1" t="s">
        <v>49</v>
      </c>
      <c r="L6896" s="1">
        <v>-3.25</v>
      </c>
      <c r="M6896" s="1">
        <v>88</v>
      </c>
      <c r="N6896" s="6"/>
      <c r="O6896" s="6">
        <v>286</v>
      </c>
      <c r="P6896" s="6">
        <v>-797409.43</v>
      </c>
      <c r="R6896" s="31">
        <v>-286</v>
      </c>
      <c r="S6896" s="28">
        <v>44469</v>
      </c>
    </row>
    <row r="6897" spans="1:19" x14ac:dyDescent="0.2">
      <c r="A6897" s="29">
        <v>45881</v>
      </c>
      <c r="B6897" s="1" t="s">
        <v>200</v>
      </c>
      <c r="C6897" s="27">
        <v>44461</v>
      </c>
      <c r="D6897" s="1">
        <v>53151</v>
      </c>
      <c r="J6897" s="1" t="s">
        <v>0</v>
      </c>
      <c r="K6897" s="1" t="s">
        <v>49</v>
      </c>
      <c r="L6897" s="1">
        <v>-2</v>
      </c>
      <c r="M6897" s="1">
        <v>88</v>
      </c>
      <c r="N6897" s="6"/>
      <c r="O6897" s="6">
        <v>176</v>
      </c>
      <c r="P6897" s="6">
        <v>-782152.93</v>
      </c>
      <c r="R6897" s="31">
        <v>-176</v>
      </c>
      <c r="S6897" s="28">
        <v>44469</v>
      </c>
    </row>
    <row r="6898" spans="1:19" x14ac:dyDescent="0.2">
      <c r="A6898" s="29">
        <v>45881</v>
      </c>
      <c r="B6898" s="1" t="s">
        <v>200</v>
      </c>
      <c r="C6898" s="27">
        <v>44461</v>
      </c>
      <c r="D6898" s="1">
        <v>53151</v>
      </c>
      <c r="J6898" s="1" t="s">
        <v>0</v>
      </c>
      <c r="K6898" s="1" t="s">
        <v>49</v>
      </c>
      <c r="L6898" s="1">
        <v>-1.75</v>
      </c>
      <c r="M6898" s="1">
        <v>88</v>
      </c>
      <c r="N6898" s="6"/>
      <c r="O6898" s="6">
        <v>154</v>
      </c>
      <c r="P6898" s="6">
        <v>-797673.43</v>
      </c>
      <c r="R6898" s="31">
        <v>-154</v>
      </c>
      <c r="S6898" s="28">
        <v>44469</v>
      </c>
    </row>
    <row r="6899" spans="1:19" x14ac:dyDescent="0.2">
      <c r="A6899" s="29">
        <v>45881</v>
      </c>
      <c r="B6899" s="1" t="s">
        <v>200</v>
      </c>
      <c r="C6899" s="27">
        <v>44461</v>
      </c>
      <c r="D6899" s="1">
        <v>53151</v>
      </c>
      <c r="J6899" s="1" t="s">
        <v>0</v>
      </c>
      <c r="K6899" s="1" t="s">
        <v>49</v>
      </c>
      <c r="L6899" s="1">
        <v>-1</v>
      </c>
      <c r="M6899" s="1">
        <v>88</v>
      </c>
      <c r="N6899" s="6"/>
      <c r="O6899" s="6">
        <v>88</v>
      </c>
      <c r="P6899" s="6">
        <v>-797849.43</v>
      </c>
      <c r="R6899" s="31">
        <v>-88</v>
      </c>
      <c r="S6899" s="28">
        <v>44469</v>
      </c>
    </row>
    <row r="6900" spans="1:19" x14ac:dyDescent="0.2">
      <c r="A6900" s="29">
        <v>45881</v>
      </c>
      <c r="B6900" s="1" t="s">
        <v>200</v>
      </c>
      <c r="C6900" s="27">
        <v>44461</v>
      </c>
      <c r="D6900" s="1">
        <v>53151</v>
      </c>
      <c r="J6900" s="1" t="s">
        <v>0</v>
      </c>
      <c r="K6900" s="1" t="s">
        <v>49</v>
      </c>
      <c r="L6900" s="1">
        <v>-0.75</v>
      </c>
      <c r="M6900" s="1">
        <v>88</v>
      </c>
      <c r="N6900" s="6"/>
      <c r="O6900" s="6">
        <v>66</v>
      </c>
      <c r="P6900" s="6">
        <v>-785066.93</v>
      </c>
      <c r="R6900" s="31">
        <v>-66</v>
      </c>
      <c r="S6900" s="28">
        <v>44469</v>
      </c>
    </row>
    <row r="6901" spans="1:19" x14ac:dyDescent="0.2">
      <c r="A6901" s="29">
        <v>45881</v>
      </c>
      <c r="B6901" s="1" t="s">
        <v>200</v>
      </c>
      <c r="C6901" s="27">
        <v>44461</v>
      </c>
      <c r="D6901" s="1">
        <v>53151</v>
      </c>
      <c r="J6901" s="1" t="s">
        <v>0</v>
      </c>
      <c r="K6901" s="1" t="s">
        <v>49</v>
      </c>
      <c r="L6901" s="1">
        <v>-0.75</v>
      </c>
      <c r="M6901" s="1">
        <v>88</v>
      </c>
      <c r="N6901" s="6"/>
      <c r="O6901" s="6">
        <v>66</v>
      </c>
      <c r="P6901" s="6">
        <v>-797519.43</v>
      </c>
      <c r="R6901" s="31">
        <v>-66</v>
      </c>
      <c r="S6901" s="28">
        <v>44469</v>
      </c>
    </row>
    <row r="6902" spans="1:19" x14ac:dyDescent="0.2">
      <c r="A6902" s="29">
        <v>45881</v>
      </c>
      <c r="B6902" s="1" t="s">
        <v>200</v>
      </c>
      <c r="C6902" s="27">
        <v>44461</v>
      </c>
      <c r="D6902" s="1">
        <v>53151</v>
      </c>
      <c r="J6902" s="1" t="s">
        <v>0</v>
      </c>
      <c r="K6902" s="1" t="s">
        <v>49</v>
      </c>
      <c r="L6902" s="1">
        <v>-1</v>
      </c>
      <c r="M6902" s="1">
        <v>48</v>
      </c>
      <c r="N6902" s="6"/>
      <c r="O6902" s="6">
        <v>48</v>
      </c>
      <c r="P6902" s="6">
        <v>-782200.93</v>
      </c>
      <c r="R6902" s="31">
        <v>-48</v>
      </c>
      <c r="S6902" s="28">
        <v>44469</v>
      </c>
    </row>
    <row r="6903" spans="1:19" x14ac:dyDescent="0.2">
      <c r="A6903" s="29">
        <v>45881</v>
      </c>
      <c r="B6903" s="1" t="s">
        <v>200</v>
      </c>
      <c r="C6903" s="27">
        <v>44461</v>
      </c>
      <c r="D6903" s="1">
        <v>53151</v>
      </c>
      <c r="J6903" s="1" t="s">
        <v>0</v>
      </c>
      <c r="K6903" s="1" t="s">
        <v>49</v>
      </c>
      <c r="L6903" s="1">
        <v>-0.5</v>
      </c>
      <c r="M6903" s="1">
        <v>88</v>
      </c>
      <c r="N6903" s="6"/>
      <c r="O6903" s="6">
        <v>44</v>
      </c>
      <c r="P6903" s="6">
        <v>-797453.43</v>
      </c>
      <c r="R6903" s="31">
        <v>-44</v>
      </c>
      <c r="S6903" s="28">
        <v>44469</v>
      </c>
    </row>
    <row r="6904" spans="1:19" x14ac:dyDescent="0.2">
      <c r="A6904" s="29">
        <v>45881</v>
      </c>
      <c r="B6904" s="1" t="s">
        <v>200</v>
      </c>
      <c r="C6904" s="27">
        <v>44461</v>
      </c>
      <c r="D6904" s="1">
        <v>53151</v>
      </c>
      <c r="J6904" s="1" t="s">
        <v>0</v>
      </c>
      <c r="K6904" s="1" t="s">
        <v>49</v>
      </c>
      <c r="L6904" s="1">
        <v>-0.5</v>
      </c>
      <c r="M6904" s="1">
        <v>88</v>
      </c>
      <c r="N6904" s="6"/>
      <c r="O6904" s="6">
        <v>44</v>
      </c>
      <c r="P6904" s="6">
        <v>-797717.43</v>
      </c>
      <c r="R6904" s="31">
        <v>-44</v>
      </c>
      <c r="S6904" s="28">
        <v>44469</v>
      </c>
    </row>
    <row r="6905" spans="1:19" x14ac:dyDescent="0.2">
      <c r="A6905" s="29">
        <v>45881</v>
      </c>
      <c r="B6905" s="1" t="s">
        <v>200</v>
      </c>
      <c r="C6905" s="27">
        <v>44461</v>
      </c>
      <c r="D6905" s="1">
        <v>53151</v>
      </c>
      <c r="J6905" s="1" t="s">
        <v>0</v>
      </c>
      <c r="K6905" s="1" t="s">
        <v>49</v>
      </c>
      <c r="L6905" s="1">
        <v>-0.5</v>
      </c>
      <c r="M6905" s="1">
        <v>88</v>
      </c>
      <c r="N6905" s="6"/>
      <c r="O6905" s="6">
        <v>44</v>
      </c>
      <c r="P6905" s="6">
        <v>-797761.43</v>
      </c>
      <c r="R6905" s="31">
        <v>-44</v>
      </c>
      <c r="S6905" s="28">
        <v>44469</v>
      </c>
    </row>
    <row r="6906" spans="1:19" x14ac:dyDescent="0.2">
      <c r="A6906" s="29">
        <v>45881</v>
      </c>
      <c r="B6906" s="1" t="s">
        <v>200</v>
      </c>
      <c r="C6906" s="27">
        <v>44461</v>
      </c>
      <c r="D6906" s="1">
        <v>53151</v>
      </c>
      <c r="J6906" s="1" t="s">
        <v>0</v>
      </c>
      <c r="K6906" s="1" t="s">
        <v>49</v>
      </c>
      <c r="L6906" s="1">
        <v>-0.25</v>
      </c>
      <c r="M6906" s="1">
        <v>88</v>
      </c>
      <c r="N6906" s="6"/>
      <c r="O6906" s="6">
        <v>22</v>
      </c>
      <c r="P6906" s="6">
        <v>-797871.43</v>
      </c>
      <c r="R6906" s="31">
        <v>-22</v>
      </c>
      <c r="S6906" s="28">
        <v>44469</v>
      </c>
    </row>
    <row r="6907" spans="1:19" x14ac:dyDescent="0.2">
      <c r="A6907" s="29">
        <v>45886</v>
      </c>
      <c r="B6907" s="1" t="s">
        <v>200</v>
      </c>
      <c r="C6907" s="27">
        <v>44461</v>
      </c>
      <c r="D6907" s="1">
        <v>53156</v>
      </c>
      <c r="J6907" s="1" t="s">
        <v>0</v>
      </c>
      <c r="K6907" s="1" t="s">
        <v>49</v>
      </c>
      <c r="L6907" s="1">
        <v>-1</v>
      </c>
      <c r="M6907" s="1">
        <v>780</v>
      </c>
      <c r="N6907" s="6"/>
      <c r="O6907" s="6">
        <v>780</v>
      </c>
      <c r="P6907" s="6">
        <v>-789613.93</v>
      </c>
      <c r="R6907" s="31">
        <v>-780</v>
      </c>
      <c r="S6907" s="28">
        <v>44469</v>
      </c>
    </row>
    <row r="6908" spans="1:19" x14ac:dyDescent="0.2">
      <c r="A6908" s="29">
        <v>45886</v>
      </c>
      <c r="B6908" s="1" t="s">
        <v>200</v>
      </c>
      <c r="C6908" s="27">
        <v>44461</v>
      </c>
      <c r="D6908" s="1">
        <v>53156</v>
      </c>
      <c r="J6908" s="1" t="s">
        <v>0</v>
      </c>
      <c r="K6908" s="1" t="s">
        <v>49</v>
      </c>
      <c r="L6908" s="1">
        <v>-1</v>
      </c>
      <c r="M6908" s="1">
        <v>324</v>
      </c>
      <c r="N6908" s="6"/>
      <c r="O6908" s="6">
        <v>324</v>
      </c>
      <c r="P6908" s="6">
        <v>-789937.93</v>
      </c>
      <c r="R6908" s="31">
        <v>-324</v>
      </c>
      <c r="S6908" s="28">
        <v>44469</v>
      </c>
    </row>
    <row r="6909" spans="1:19" x14ac:dyDescent="0.2">
      <c r="A6909" s="29">
        <v>45886</v>
      </c>
      <c r="B6909" s="1" t="s">
        <v>200</v>
      </c>
      <c r="C6909" s="27">
        <v>44461</v>
      </c>
      <c r="D6909" s="1">
        <v>53156</v>
      </c>
      <c r="J6909" s="1" t="s">
        <v>0</v>
      </c>
      <c r="K6909" s="1" t="s">
        <v>49</v>
      </c>
      <c r="L6909" s="1">
        <v>-1.5</v>
      </c>
      <c r="M6909" s="1">
        <v>88</v>
      </c>
      <c r="N6909" s="6"/>
      <c r="O6909" s="6">
        <v>132</v>
      </c>
      <c r="P6909" s="6">
        <v>-784062.93</v>
      </c>
      <c r="R6909" s="31">
        <v>-132</v>
      </c>
      <c r="S6909" s="28">
        <v>44469</v>
      </c>
    </row>
    <row r="6910" spans="1:19" x14ac:dyDescent="0.2">
      <c r="A6910" s="29">
        <v>45886</v>
      </c>
      <c r="B6910" s="1" t="s">
        <v>200</v>
      </c>
      <c r="C6910" s="27">
        <v>44461</v>
      </c>
      <c r="D6910" s="1">
        <v>53156</v>
      </c>
      <c r="J6910" s="1" t="s">
        <v>0</v>
      </c>
      <c r="K6910" s="1" t="s">
        <v>49</v>
      </c>
      <c r="L6910" s="1">
        <v>-1</v>
      </c>
      <c r="M6910" s="1">
        <v>124</v>
      </c>
      <c r="N6910" s="6"/>
      <c r="O6910" s="6">
        <v>124</v>
      </c>
      <c r="P6910" s="6">
        <v>-782324.93</v>
      </c>
      <c r="R6910" s="31">
        <v>-124</v>
      </c>
      <c r="S6910" s="28">
        <v>44469</v>
      </c>
    </row>
    <row r="6911" spans="1:19" x14ac:dyDescent="0.2">
      <c r="A6911" s="29">
        <v>45886</v>
      </c>
      <c r="B6911" s="1" t="s">
        <v>200</v>
      </c>
      <c r="C6911" s="27">
        <v>44461</v>
      </c>
      <c r="D6911" s="1">
        <v>53156</v>
      </c>
      <c r="J6911" s="1" t="s">
        <v>0</v>
      </c>
      <c r="K6911" s="1" t="s">
        <v>49</v>
      </c>
      <c r="L6911" s="1">
        <v>-1</v>
      </c>
      <c r="M6911" s="1">
        <v>124</v>
      </c>
      <c r="N6911" s="6"/>
      <c r="O6911" s="6">
        <v>124</v>
      </c>
      <c r="P6911" s="6">
        <v>-782536.93</v>
      </c>
      <c r="R6911" s="31">
        <v>-124</v>
      </c>
      <c r="S6911" s="28">
        <v>44469</v>
      </c>
    </row>
    <row r="6912" spans="1:19" x14ac:dyDescent="0.2">
      <c r="A6912" s="29">
        <v>45886</v>
      </c>
      <c r="B6912" s="1" t="s">
        <v>200</v>
      </c>
      <c r="C6912" s="27">
        <v>44461</v>
      </c>
      <c r="D6912" s="1">
        <v>53156</v>
      </c>
      <c r="J6912" s="1" t="s">
        <v>0</v>
      </c>
      <c r="K6912" s="1" t="s">
        <v>49</v>
      </c>
      <c r="L6912" s="1">
        <v>-1</v>
      </c>
      <c r="M6912" s="1">
        <v>124</v>
      </c>
      <c r="N6912" s="6"/>
      <c r="O6912" s="6">
        <v>124</v>
      </c>
      <c r="P6912" s="6">
        <v>-795203.43</v>
      </c>
      <c r="R6912" s="31">
        <v>-124</v>
      </c>
      <c r="S6912" s="28">
        <v>44469</v>
      </c>
    </row>
    <row r="6913" spans="1:19" x14ac:dyDescent="0.2">
      <c r="A6913" s="29">
        <v>45886</v>
      </c>
      <c r="B6913" s="1" t="s">
        <v>200</v>
      </c>
      <c r="C6913" s="27">
        <v>44461</v>
      </c>
      <c r="D6913" s="1">
        <v>53156</v>
      </c>
      <c r="J6913" s="1" t="s">
        <v>0</v>
      </c>
      <c r="K6913" s="1" t="s">
        <v>49</v>
      </c>
      <c r="L6913" s="1">
        <v>-1</v>
      </c>
      <c r="M6913" s="1">
        <v>88</v>
      </c>
      <c r="N6913" s="6"/>
      <c r="O6913" s="6">
        <v>88</v>
      </c>
      <c r="P6913" s="6">
        <v>-782412.93</v>
      </c>
      <c r="R6913" s="31">
        <v>-88</v>
      </c>
      <c r="S6913" s="28">
        <v>44469</v>
      </c>
    </row>
    <row r="6914" spans="1:19" x14ac:dyDescent="0.2">
      <c r="A6914" s="29">
        <v>45886</v>
      </c>
      <c r="B6914" s="1" t="s">
        <v>200</v>
      </c>
      <c r="C6914" s="27">
        <v>44461</v>
      </c>
      <c r="D6914" s="1">
        <v>53156</v>
      </c>
      <c r="J6914" s="1" t="s">
        <v>0</v>
      </c>
      <c r="K6914" s="1" t="s">
        <v>49</v>
      </c>
      <c r="L6914" s="1">
        <v>-0.5</v>
      </c>
      <c r="M6914" s="1">
        <v>88</v>
      </c>
      <c r="N6914" s="6"/>
      <c r="O6914" s="6">
        <v>44</v>
      </c>
      <c r="P6914" s="6">
        <v>-783930.93</v>
      </c>
      <c r="R6914" s="31">
        <v>-44</v>
      </c>
      <c r="S6914" s="28">
        <v>44469</v>
      </c>
    </row>
    <row r="6915" spans="1:19" x14ac:dyDescent="0.2">
      <c r="A6915" s="29">
        <v>45886</v>
      </c>
      <c r="B6915" s="1" t="s">
        <v>200</v>
      </c>
      <c r="C6915" s="27">
        <v>44461</v>
      </c>
      <c r="D6915" s="1">
        <v>53156</v>
      </c>
      <c r="J6915" s="1" t="s">
        <v>0</v>
      </c>
      <c r="K6915" s="1" t="s">
        <v>49</v>
      </c>
      <c r="L6915" s="1">
        <v>-0.5</v>
      </c>
      <c r="M6915" s="1">
        <v>88</v>
      </c>
      <c r="N6915" s="6"/>
      <c r="O6915" s="6">
        <v>44</v>
      </c>
      <c r="P6915" s="6">
        <v>-795247.43</v>
      </c>
      <c r="R6915" s="31">
        <v>-44</v>
      </c>
      <c r="S6915" s="28">
        <v>44469</v>
      </c>
    </row>
    <row r="6916" spans="1:19" x14ac:dyDescent="0.2">
      <c r="A6916" s="29">
        <v>46004</v>
      </c>
      <c r="B6916" s="1" t="s">
        <v>200</v>
      </c>
      <c r="C6916" s="27">
        <v>44461</v>
      </c>
      <c r="D6916" s="1">
        <v>53163</v>
      </c>
      <c r="J6916" s="1" t="s">
        <v>0</v>
      </c>
      <c r="K6916" s="1" t="s">
        <v>49</v>
      </c>
      <c r="L6916" s="1">
        <v>-6</v>
      </c>
      <c r="M6916" s="1">
        <v>88</v>
      </c>
      <c r="N6916" s="6"/>
      <c r="O6916" s="6">
        <v>528</v>
      </c>
      <c r="P6916" s="6">
        <v>-783234.93</v>
      </c>
      <c r="R6916" s="31">
        <v>-528</v>
      </c>
      <c r="S6916" s="28">
        <v>44469</v>
      </c>
    </row>
    <row r="6917" spans="1:19" x14ac:dyDescent="0.2">
      <c r="A6917" s="29">
        <v>46004</v>
      </c>
      <c r="B6917" s="1" t="s">
        <v>200</v>
      </c>
      <c r="C6917" s="27">
        <v>44461</v>
      </c>
      <c r="D6917" s="1">
        <v>53163</v>
      </c>
      <c r="J6917" s="1" t="s">
        <v>0</v>
      </c>
      <c r="K6917" s="1" t="s">
        <v>49</v>
      </c>
      <c r="L6917" s="1">
        <v>-6</v>
      </c>
      <c r="M6917" s="1">
        <v>88</v>
      </c>
      <c r="N6917" s="6"/>
      <c r="O6917" s="6">
        <v>528</v>
      </c>
      <c r="P6917" s="6">
        <v>-783886.93</v>
      </c>
      <c r="R6917" s="31">
        <v>-528</v>
      </c>
      <c r="S6917" s="28">
        <v>44469</v>
      </c>
    </row>
    <row r="6918" spans="1:19" x14ac:dyDescent="0.2">
      <c r="A6918" s="29">
        <v>46004</v>
      </c>
      <c r="B6918" s="1" t="s">
        <v>200</v>
      </c>
      <c r="C6918" s="27">
        <v>44461</v>
      </c>
      <c r="D6918" s="1">
        <v>53163</v>
      </c>
      <c r="J6918" s="1" t="s">
        <v>0</v>
      </c>
      <c r="K6918" s="1" t="s">
        <v>49</v>
      </c>
      <c r="L6918" s="1">
        <v>-5.5</v>
      </c>
      <c r="M6918" s="1">
        <v>88</v>
      </c>
      <c r="N6918" s="6"/>
      <c r="O6918" s="6">
        <v>484</v>
      </c>
      <c r="P6918" s="6">
        <v>-791935.43</v>
      </c>
      <c r="R6918" s="31">
        <v>-484</v>
      </c>
      <c r="S6918" s="28">
        <v>44469</v>
      </c>
    </row>
    <row r="6919" spans="1:19" x14ac:dyDescent="0.2">
      <c r="A6919" s="29">
        <v>46004</v>
      </c>
      <c r="B6919" s="1" t="s">
        <v>200</v>
      </c>
      <c r="C6919" s="27">
        <v>44461</v>
      </c>
      <c r="D6919" s="1">
        <v>53163</v>
      </c>
      <c r="J6919" s="1" t="s">
        <v>0</v>
      </c>
      <c r="K6919" s="1" t="s">
        <v>49</v>
      </c>
      <c r="L6919" s="1">
        <v>-4</v>
      </c>
      <c r="M6919" s="1">
        <v>88</v>
      </c>
      <c r="N6919" s="6"/>
      <c r="O6919" s="6">
        <v>352</v>
      </c>
      <c r="P6919" s="6">
        <v>-791327.43</v>
      </c>
      <c r="R6919" s="31">
        <v>-352</v>
      </c>
      <c r="S6919" s="28">
        <v>44469</v>
      </c>
    </row>
    <row r="6920" spans="1:19" x14ac:dyDescent="0.2">
      <c r="A6920" s="29">
        <v>46004</v>
      </c>
      <c r="B6920" s="1" t="s">
        <v>200</v>
      </c>
      <c r="C6920" s="27">
        <v>44461</v>
      </c>
      <c r="D6920" s="1">
        <v>53163</v>
      </c>
      <c r="J6920" s="1" t="s">
        <v>0</v>
      </c>
      <c r="K6920" s="1" t="s">
        <v>49</v>
      </c>
      <c r="L6920" s="1">
        <v>-2.5</v>
      </c>
      <c r="M6920" s="1">
        <v>88</v>
      </c>
      <c r="N6920" s="6"/>
      <c r="O6920" s="6">
        <v>220</v>
      </c>
      <c r="P6920" s="6">
        <v>-790851.43</v>
      </c>
      <c r="R6920" s="31">
        <v>-220</v>
      </c>
      <c r="S6920" s="28">
        <v>44469</v>
      </c>
    </row>
    <row r="6921" spans="1:19" x14ac:dyDescent="0.2">
      <c r="A6921" s="29">
        <v>46004</v>
      </c>
      <c r="B6921" s="1" t="s">
        <v>200</v>
      </c>
      <c r="C6921" s="27">
        <v>44461</v>
      </c>
      <c r="D6921" s="1">
        <v>53163</v>
      </c>
      <c r="J6921" s="1" t="s">
        <v>0</v>
      </c>
      <c r="K6921" s="1" t="s">
        <v>49</v>
      </c>
      <c r="L6921" s="1">
        <v>-1</v>
      </c>
      <c r="M6921" s="1">
        <v>124</v>
      </c>
      <c r="N6921" s="6"/>
      <c r="O6921" s="6">
        <v>124</v>
      </c>
      <c r="P6921" s="6">
        <v>-782706.93</v>
      </c>
      <c r="R6921" s="31">
        <v>-124</v>
      </c>
      <c r="S6921" s="28">
        <v>44469</v>
      </c>
    </row>
    <row r="6922" spans="1:19" x14ac:dyDescent="0.2">
      <c r="A6922" s="29">
        <v>46004</v>
      </c>
      <c r="B6922" s="1" t="s">
        <v>200</v>
      </c>
      <c r="C6922" s="27">
        <v>44461</v>
      </c>
      <c r="D6922" s="1">
        <v>53163</v>
      </c>
      <c r="J6922" s="1" t="s">
        <v>0</v>
      </c>
      <c r="K6922" s="1" t="s">
        <v>49</v>
      </c>
      <c r="L6922" s="1">
        <v>-1</v>
      </c>
      <c r="M6922" s="1">
        <v>124</v>
      </c>
      <c r="N6922" s="6"/>
      <c r="O6922" s="6">
        <v>124</v>
      </c>
      <c r="P6922" s="6">
        <v>-783358.93</v>
      </c>
      <c r="R6922" s="31">
        <v>-124</v>
      </c>
      <c r="S6922" s="28">
        <v>44469</v>
      </c>
    </row>
    <row r="6923" spans="1:19" x14ac:dyDescent="0.2">
      <c r="A6923" s="29">
        <v>46004</v>
      </c>
      <c r="B6923" s="1" t="s">
        <v>200</v>
      </c>
      <c r="C6923" s="27">
        <v>44461</v>
      </c>
      <c r="D6923" s="1">
        <v>53163</v>
      </c>
      <c r="J6923" s="1" t="s">
        <v>0</v>
      </c>
      <c r="K6923" s="1" t="s">
        <v>49</v>
      </c>
      <c r="L6923" s="1">
        <v>-1</v>
      </c>
      <c r="M6923" s="1">
        <v>124</v>
      </c>
      <c r="N6923" s="6"/>
      <c r="O6923" s="6">
        <v>124</v>
      </c>
      <c r="P6923" s="6">
        <v>-790631.43</v>
      </c>
      <c r="R6923" s="31">
        <v>-124</v>
      </c>
      <c r="S6923" s="28">
        <v>44469</v>
      </c>
    </row>
    <row r="6924" spans="1:19" x14ac:dyDescent="0.2">
      <c r="A6924" s="29">
        <v>46004</v>
      </c>
      <c r="B6924" s="1" t="s">
        <v>200</v>
      </c>
      <c r="C6924" s="27">
        <v>44461</v>
      </c>
      <c r="D6924" s="1">
        <v>53163</v>
      </c>
      <c r="J6924" s="1" t="s">
        <v>0</v>
      </c>
      <c r="K6924" s="1" t="s">
        <v>49</v>
      </c>
      <c r="L6924" s="1">
        <v>-1</v>
      </c>
      <c r="M6924" s="1">
        <v>124</v>
      </c>
      <c r="N6924" s="6"/>
      <c r="O6924" s="6">
        <v>124</v>
      </c>
      <c r="P6924" s="6">
        <v>-790975.43</v>
      </c>
      <c r="R6924" s="31">
        <v>-124</v>
      </c>
      <c r="S6924" s="28">
        <v>44469</v>
      </c>
    </row>
    <row r="6925" spans="1:19" x14ac:dyDescent="0.2">
      <c r="A6925" s="29">
        <v>46004</v>
      </c>
      <c r="B6925" s="1" t="s">
        <v>200</v>
      </c>
      <c r="C6925" s="27">
        <v>44461</v>
      </c>
      <c r="D6925" s="1">
        <v>53163</v>
      </c>
      <c r="J6925" s="1" t="s">
        <v>0</v>
      </c>
      <c r="K6925" s="1" t="s">
        <v>49</v>
      </c>
      <c r="L6925" s="1">
        <v>-1</v>
      </c>
      <c r="M6925" s="1">
        <v>124</v>
      </c>
      <c r="N6925" s="6"/>
      <c r="O6925" s="6">
        <v>124</v>
      </c>
      <c r="P6925" s="6">
        <v>-791451.43</v>
      </c>
      <c r="R6925" s="31">
        <v>-124</v>
      </c>
      <c r="S6925" s="28">
        <v>44469</v>
      </c>
    </row>
    <row r="6926" spans="1:19" x14ac:dyDescent="0.2">
      <c r="A6926" s="29">
        <v>46004</v>
      </c>
      <c r="B6926" s="1" t="s">
        <v>200</v>
      </c>
      <c r="C6926" s="27">
        <v>44461</v>
      </c>
      <c r="D6926" s="1">
        <v>53163</v>
      </c>
      <c r="J6926" s="1" t="s">
        <v>0</v>
      </c>
      <c r="K6926" s="1" t="s">
        <v>49</v>
      </c>
      <c r="L6926" s="1">
        <v>-1</v>
      </c>
      <c r="M6926" s="1">
        <v>88</v>
      </c>
      <c r="N6926" s="6"/>
      <c r="O6926" s="6">
        <v>88</v>
      </c>
      <c r="P6926" s="6">
        <v>-785154.93</v>
      </c>
      <c r="R6926" s="31">
        <v>-88</v>
      </c>
      <c r="S6926" s="28">
        <v>44469</v>
      </c>
    </row>
    <row r="6927" spans="1:19" x14ac:dyDescent="0.2">
      <c r="A6927" s="29">
        <v>46004</v>
      </c>
      <c r="B6927" s="1" t="s">
        <v>200</v>
      </c>
      <c r="C6927" s="27">
        <v>44461</v>
      </c>
      <c r="D6927" s="1">
        <v>53163</v>
      </c>
      <c r="J6927" s="1" t="s">
        <v>0</v>
      </c>
      <c r="K6927" s="1" t="s">
        <v>49</v>
      </c>
      <c r="L6927" s="1">
        <v>-3</v>
      </c>
      <c r="M6927" s="1">
        <v>18</v>
      </c>
      <c r="N6927" s="6"/>
      <c r="O6927" s="6">
        <v>54</v>
      </c>
      <c r="P6927" s="6">
        <v>-788817.93</v>
      </c>
      <c r="R6927" s="31">
        <v>-54</v>
      </c>
      <c r="S6927" s="28">
        <v>44469</v>
      </c>
    </row>
    <row r="6928" spans="1:19" x14ac:dyDescent="0.2">
      <c r="A6928" s="29">
        <v>46004</v>
      </c>
      <c r="B6928" s="1" t="s">
        <v>200</v>
      </c>
      <c r="C6928" s="27">
        <v>44461</v>
      </c>
      <c r="D6928" s="1">
        <v>53163</v>
      </c>
      <c r="J6928" s="1" t="s">
        <v>0</v>
      </c>
      <c r="K6928" s="1" t="s">
        <v>49</v>
      </c>
      <c r="L6928" s="1">
        <v>-1</v>
      </c>
      <c r="M6928" s="1">
        <v>28</v>
      </c>
      <c r="N6928" s="6"/>
      <c r="O6928" s="6">
        <v>28</v>
      </c>
      <c r="P6928" s="6">
        <v>-782582.93</v>
      </c>
      <c r="R6928" s="31">
        <v>-28</v>
      </c>
      <c r="S6928" s="28">
        <v>44469</v>
      </c>
    </row>
    <row r="6929" spans="1:19" x14ac:dyDescent="0.2">
      <c r="A6929" s="29">
        <v>46004</v>
      </c>
      <c r="B6929" s="1" t="s">
        <v>200</v>
      </c>
      <c r="C6929" s="27">
        <v>44461</v>
      </c>
      <c r="D6929" s="1">
        <v>53163</v>
      </c>
      <c r="J6929" s="1" t="s">
        <v>0</v>
      </c>
      <c r="K6929" s="1" t="s">
        <v>49</v>
      </c>
      <c r="L6929" s="1">
        <v>-1</v>
      </c>
      <c r="M6929" s="1">
        <v>18</v>
      </c>
      <c r="N6929" s="6"/>
      <c r="O6929" s="6">
        <v>18</v>
      </c>
      <c r="P6929" s="6">
        <v>-782554.93</v>
      </c>
      <c r="R6929" s="31">
        <v>-18</v>
      </c>
      <c r="S6929" s="28">
        <v>44469</v>
      </c>
    </row>
    <row r="6930" spans="1:19" x14ac:dyDescent="0.2">
      <c r="A6930" s="29">
        <v>46004</v>
      </c>
      <c r="B6930" s="1" t="s">
        <v>200</v>
      </c>
      <c r="C6930" s="27">
        <v>44461</v>
      </c>
      <c r="D6930" s="1">
        <v>53163</v>
      </c>
      <c r="J6930" s="1" t="s">
        <v>0</v>
      </c>
      <c r="K6930" s="1" t="s">
        <v>49</v>
      </c>
      <c r="L6930" s="1">
        <v>-1</v>
      </c>
      <c r="M6930" s="1">
        <v>16</v>
      </c>
      <c r="N6930" s="6"/>
      <c r="O6930" s="6">
        <v>16</v>
      </c>
      <c r="P6930" s="6">
        <v>-788833.93</v>
      </c>
      <c r="R6930" s="31">
        <v>-16</v>
      </c>
      <c r="S6930" s="28">
        <v>44469</v>
      </c>
    </row>
    <row r="6931" spans="1:19" x14ac:dyDescent="0.2">
      <c r="A6931" s="29">
        <v>46023</v>
      </c>
      <c r="B6931" s="1" t="s">
        <v>200</v>
      </c>
      <c r="C6931" s="27">
        <v>44461</v>
      </c>
      <c r="D6931" s="1">
        <v>53168</v>
      </c>
      <c r="J6931" s="1" t="s">
        <v>0</v>
      </c>
      <c r="K6931" s="1" t="s">
        <v>49</v>
      </c>
      <c r="L6931" s="1">
        <v>-4.25</v>
      </c>
      <c r="M6931" s="1">
        <v>88</v>
      </c>
      <c r="N6931" s="6"/>
      <c r="O6931" s="6">
        <v>374</v>
      </c>
      <c r="P6931" s="6">
        <v>-796031.43</v>
      </c>
      <c r="R6931" s="31">
        <v>-374</v>
      </c>
      <c r="S6931" s="28">
        <v>44469</v>
      </c>
    </row>
    <row r="6932" spans="1:19" x14ac:dyDescent="0.2">
      <c r="A6932" s="29">
        <v>46023</v>
      </c>
      <c r="B6932" s="1" t="s">
        <v>200</v>
      </c>
      <c r="C6932" s="27">
        <v>44461</v>
      </c>
      <c r="D6932" s="1">
        <v>53168</v>
      </c>
      <c r="J6932" s="1" t="s">
        <v>0</v>
      </c>
      <c r="K6932" s="1" t="s">
        <v>49</v>
      </c>
      <c r="L6932" s="1">
        <v>-3.25</v>
      </c>
      <c r="M6932" s="1">
        <v>88</v>
      </c>
      <c r="N6932" s="6"/>
      <c r="O6932" s="6">
        <v>286</v>
      </c>
      <c r="P6932" s="6">
        <v>-795533.43</v>
      </c>
      <c r="R6932" s="31">
        <v>-286</v>
      </c>
      <c r="S6932" s="28">
        <v>44469</v>
      </c>
    </row>
    <row r="6933" spans="1:19" x14ac:dyDescent="0.2">
      <c r="A6933" s="29">
        <v>46023</v>
      </c>
      <c r="B6933" s="1" t="s">
        <v>200</v>
      </c>
      <c r="C6933" s="27">
        <v>44461</v>
      </c>
      <c r="D6933" s="1">
        <v>53168</v>
      </c>
      <c r="J6933" s="1" t="s">
        <v>0</v>
      </c>
      <c r="K6933" s="1" t="s">
        <v>49</v>
      </c>
      <c r="L6933" s="1">
        <v>-2.5</v>
      </c>
      <c r="M6933" s="1">
        <v>88</v>
      </c>
      <c r="N6933" s="6"/>
      <c r="O6933" s="6">
        <v>220</v>
      </c>
      <c r="P6933" s="6">
        <v>-796815.43</v>
      </c>
      <c r="R6933" s="31">
        <v>-220</v>
      </c>
      <c r="S6933" s="28">
        <v>44469</v>
      </c>
    </row>
    <row r="6934" spans="1:19" x14ac:dyDescent="0.2">
      <c r="A6934" s="29">
        <v>46023</v>
      </c>
      <c r="B6934" s="1" t="s">
        <v>200</v>
      </c>
      <c r="C6934" s="27">
        <v>44461</v>
      </c>
      <c r="D6934" s="1">
        <v>53168</v>
      </c>
      <c r="J6934" s="1" t="s">
        <v>0</v>
      </c>
      <c r="K6934" s="1" t="s">
        <v>49</v>
      </c>
      <c r="L6934" s="1">
        <v>-2.25</v>
      </c>
      <c r="M6934" s="1">
        <v>88</v>
      </c>
      <c r="N6934" s="6"/>
      <c r="O6934" s="6">
        <v>198</v>
      </c>
      <c r="P6934" s="6">
        <v>-785000.93</v>
      </c>
      <c r="R6934" s="31">
        <v>-198</v>
      </c>
      <c r="S6934" s="28">
        <v>44469</v>
      </c>
    </row>
    <row r="6935" spans="1:19" x14ac:dyDescent="0.2">
      <c r="A6935" s="29">
        <v>46023</v>
      </c>
      <c r="B6935" s="1" t="s">
        <v>200</v>
      </c>
      <c r="C6935" s="27">
        <v>44461</v>
      </c>
      <c r="D6935" s="1">
        <v>53168</v>
      </c>
      <c r="J6935" s="1" t="s">
        <v>0</v>
      </c>
      <c r="K6935" s="1" t="s">
        <v>49</v>
      </c>
      <c r="L6935" s="1">
        <v>-2.25</v>
      </c>
      <c r="M6935" s="1">
        <v>88</v>
      </c>
      <c r="N6935" s="6"/>
      <c r="O6935" s="6">
        <v>198</v>
      </c>
      <c r="P6935" s="6">
        <v>-796229.43</v>
      </c>
      <c r="R6935" s="31">
        <v>-198</v>
      </c>
      <c r="S6935" s="28">
        <v>44469</v>
      </c>
    </row>
    <row r="6936" spans="1:19" x14ac:dyDescent="0.2">
      <c r="A6936" s="29">
        <v>46023</v>
      </c>
      <c r="B6936" s="1" t="s">
        <v>200</v>
      </c>
      <c r="C6936" s="27">
        <v>44461</v>
      </c>
      <c r="D6936" s="1">
        <v>53168</v>
      </c>
      <c r="J6936" s="1" t="s">
        <v>0</v>
      </c>
      <c r="K6936" s="1" t="s">
        <v>49</v>
      </c>
      <c r="L6936" s="1">
        <v>-1.75</v>
      </c>
      <c r="M6936" s="1">
        <v>88</v>
      </c>
      <c r="N6936" s="6"/>
      <c r="O6936" s="6">
        <v>154</v>
      </c>
      <c r="P6936" s="6">
        <v>-796551.43</v>
      </c>
      <c r="R6936" s="31">
        <v>-154</v>
      </c>
      <c r="S6936" s="28">
        <v>44469</v>
      </c>
    </row>
    <row r="6937" spans="1:19" x14ac:dyDescent="0.2">
      <c r="A6937" s="29">
        <v>46023</v>
      </c>
      <c r="B6937" s="1" t="s">
        <v>200</v>
      </c>
      <c r="C6937" s="27">
        <v>44461</v>
      </c>
      <c r="D6937" s="1">
        <v>53168</v>
      </c>
      <c r="J6937" s="1" t="s">
        <v>0</v>
      </c>
      <c r="K6937" s="1" t="s">
        <v>49</v>
      </c>
      <c r="L6937" s="1">
        <v>-1</v>
      </c>
      <c r="M6937" s="1">
        <v>124</v>
      </c>
      <c r="N6937" s="6"/>
      <c r="O6937" s="6">
        <v>124</v>
      </c>
      <c r="P6937" s="6">
        <v>-784802.93</v>
      </c>
      <c r="R6937" s="31">
        <v>-124</v>
      </c>
      <c r="S6937" s="28">
        <v>44469</v>
      </c>
    </row>
    <row r="6938" spans="1:19" x14ac:dyDescent="0.2">
      <c r="A6938" s="29">
        <v>46023</v>
      </c>
      <c r="B6938" s="1" t="s">
        <v>200</v>
      </c>
      <c r="C6938" s="27">
        <v>44461</v>
      </c>
      <c r="D6938" s="1">
        <v>53168</v>
      </c>
      <c r="J6938" s="1" t="s">
        <v>0</v>
      </c>
      <c r="K6938" s="1" t="s">
        <v>49</v>
      </c>
      <c r="L6938" s="1">
        <v>-1</v>
      </c>
      <c r="M6938" s="1">
        <v>124</v>
      </c>
      <c r="N6938" s="6"/>
      <c r="O6938" s="6">
        <v>124</v>
      </c>
      <c r="P6938" s="6">
        <v>-795657.43</v>
      </c>
      <c r="R6938" s="31">
        <v>-124</v>
      </c>
      <c r="S6938" s="28">
        <v>44469</v>
      </c>
    </row>
    <row r="6939" spans="1:19" x14ac:dyDescent="0.2">
      <c r="A6939" s="29">
        <v>46023</v>
      </c>
      <c r="B6939" s="1" t="s">
        <v>200</v>
      </c>
      <c r="C6939" s="27">
        <v>44461</v>
      </c>
      <c r="D6939" s="1">
        <v>53168</v>
      </c>
      <c r="J6939" s="1" t="s">
        <v>0</v>
      </c>
      <c r="K6939" s="1" t="s">
        <v>49</v>
      </c>
      <c r="L6939" s="1">
        <v>-1</v>
      </c>
      <c r="M6939" s="1">
        <v>124</v>
      </c>
      <c r="N6939" s="6"/>
      <c r="O6939" s="6">
        <v>124</v>
      </c>
      <c r="P6939" s="6">
        <v>-796353.43</v>
      </c>
      <c r="R6939" s="31">
        <v>-124</v>
      </c>
      <c r="S6939" s="28">
        <v>44469</v>
      </c>
    </row>
    <row r="6940" spans="1:19" x14ac:dyDescent="0.2">
      <c r="A6940" s="29">
        <v>46023</v>
      </c>
      <c r="B6940" s="1" t="s">
        <v>200</v>
      </c>
      <c r="C6940" s="27">
        <v>44461</v>
      </c>
      <c r="D6940" s="1">
        <v>53168</v>
      </c>
      <c r="J6940" s="1" t="s">
        <v>0</v>
      </c>
      <c r="K6940" s="1" t="s">
        <v>49</v>
      </c>
      <c r="L6940" s="1">
        <v>-0.5</v>
      </c>
      <c r="M6940" s="1">
        <v>88</v>
      </c>
      <c r="N6940" s="6"/>
      <c r="O6940" s="6">
        <v>44</v>
      </c>
      <c r="P6940" s="6">
        <v>-796397.43</v>
      </c>
      <c r="R6940" s="31">
        <v>-44</v>
      </c>
      <c r="S6940" s="28">
        <v>44469</v>
      </c>
    </row>
    <row r="6941" spans="1:19" x14ac:dyDescent="0.2">
      <c r="A6941" s="29">
        <v>46023</v>
      </c>
      <c r="B6941" s="1" t="s">
        <v>200</v>
      </c>
      <c r="C6941" s="27">
        <v>44461</v>
      </c>
      <c r="D6941" s="1">
        <v>53168</v>
      </c>
      <c r="J6941" s="1" t="s">
        <v>0</v>
      </c>
      <c r="K6941" s="1" t="s">
        <v>49</v>
      </c>
      <c r="L6941" s="1">
        <v>-0.5</v>
      </c>
      <c r="M6941" s="1">
        <v>88</v>
      </c>
      <c r="N6941" s="6"/>
      <c r="O6941" s="6">
        <v>44</v>
      </c>
      <c r="P6941" s="6">
        <v>-796595.43</v>
      </c>
      <c r="R6941" s="31">
        <v>-44</v>
      </c>
      <c r="S6941" s="28">
        <v>44469</v>
      </c>
    </row>
    <row r="6942" spans="1:19" x14ac:dyDescent="0.2">
      <c r="A6942" s="29">
        <v>46058</v>
      </c>
      <c r="B6942" s="1" t="s">
        <v>200</v>
      </c>
      <c r="C6942" s="27">
        <v>44461</v>
      </c>
      <c r="D6942" s="1">
        <v>53173</v>
      </c>
      <c r="J6942" s="1" t="s">
        <v>0</v>
      </c>
      <c r="K6942" s="1" t="s">
        <v>49</v>
      </c>
      <c r="L6942" s="1">
        <v>-1</v>
      </c>
      <c r="M6942" s="1">
        <v>139.5</v>
      </c>
      <c r="N6942" s="6"/>
      <c r="O6942" s="6">
        <v>139.5</v>
      </c>
      <c r="P6942" s="6">
        <v>-785294.43</v>
      </c>
      <c r="R6942" s="31">
        <v>-139.5</v>
      </c>
      <c r="S6942" s="28">
        <v>44469</v>
      </c>
    </row>
    <row r="6943" spans="1:19" x14ac:dyDescent="0.2">
      <c r="A6943" s="29">
        <v>46058</v>
      </c>
      <c r="B6943" s="1" t="s">
        <v>200</v>
      </c>
      <c r="C6943" s="27">
        <v>44461</v>
      </c>
      <c r="D6943" s="1">
        <v>53173</v>
      </c>
      <c r="J6943" s="1" t="s">
        <v>0</v>
      </c>
      <c r="K6943" s="1" t="s">
        <v>49</v>
      </c>
      <c r="L6943" s="1">
        <v>-0.5</v>
      </c>
      <c r="M6943" s="1">
        <v>99</v>
      </c>
      <c r="N6943" s="6"/>
      <c r="O6943" s="6">
        <v>49.5</v>
      </c>
      <c r="P6943" s="6">
        <v>-785343.93</v>
      </c>
      <c r="R6943" s="31">
        <v>-49.5</v>
      </c>
      <c r="S6943" s="28">
        <v>44469</v>
      </c>
    </row>
    <row r="6944" spans="1:19" x14ac:dyDescent="0.2">
      <c r="A6944" s="29">
        <v>46079</v>
      </c>
      <c r="B6944" s="1" t="s">
        <v>200</v>
      </c>
      <c r="C6944" s="27">
        <v>44461</v>
      </c>
      <c r="D6944" s="1">
        <v>53175</v>
      </c>
      <c r="J6944" s="1" t="s">
        <v>0</v>
      </c>
      <c r="K6944" s="1" t="s">
        <v>49</v>
      </c>
      <c r="L6944" s="1">
        <v>-1</v>
      </c>
      <c r="M6944" s="1">
        <v>248</v>
      </c>
      <c r="N6944" s="6"/>
      <c r="O6944" s="6">
        <v>248</v>
      </c>
      <c r="P6944" s="6">
        <v>-786121.93</v>
      </c>
      <c r="R6944" s="31">
        <v>-248</v>
      </c>
      <c r="S6944" s="28">
        <v>44469</v>
      </c>
    </row>
    <row r="6945" spans="1:19" x14ac:dyDescent="0.2">
      <c r="A6945" s="29">
        <v>46079</v>
      </c>
      <c r="B6945" s="1" t="s">
        <v>200</v>
      </c>
      <c r="C6945" s="27">
        <v>44461</v>
      </c>
      <c r="D6945" s="1">
        <v>53175</v>
      </c>
      <c r="J6945" s="1" t="s">
        <v>0</v>
      </c>
      <c r="K6945" s="1" t="s">
        <v>49</v>
      </c>
      <c r="L6945" s="1">
        <v>-1</v>
      </c>
      <c r="M6945" s="1">
        <v>155</v>
      </c>
      <c r="N6945" s="6"/>
      <c r="O6945" s="6">
        <v>155</v>
      </c>
      <c r="P6945" s="6">
        <v>-785498.93</v>
      </c>
      <c r="R6945" s="31">
        <v>-155</v>
      </c>
      <c r="S6945" s="28">
        <v>44469</v>
      </c>
    </row>
    <row r="6946" spans="1:19" x14ac:dyDescent="0.2">
      <c r="A6946" s="29">
        <v>46079</v>
      </c>
      <c r="B6946" s="1" t="s">
        <v>200</v>
      </c>
      <c r="C6946" s="27">
        <v>44461</v>
      </c>
      <c r="D6946" s="1">
        <v>53175</v>
      </c>
      <c r="J6946" s="1" t="s">
        <v>0</v>
      </c>
      <c r="K6946" s="1" t="s">
        <v>49</v>
      </c>
      <c r="L6946" s="1">
        <v>-1</v>
      </c>
      <c r="M6946" s="1">
        <v>155</v>
      </c>
      <c r="N6946" s="6"/>
      <c r="O6946" s="6">
        <v>155</v>
      </c>
      <c r="P6946" s="6">
        <v>-785736.43</v>
      </c>
      <c r="R6946" s="31">
        <v>-155</v>
      </c>
      <c r="S6946" s="28">
        <v>44469</v>
      </c>
    </row>
    <row r="6947" spans="1:19" x14ac:dyDescent="0.2">
      <c r="A6947" s="29">
        <v>46079</v>
      </c>
      <c r="B6947" s="1" t="s">
        <v>200</v>
      </c>
      <c r="C6947" s="27">
        <v>44461</v>
      </c>
      <c r="D6947" s="1">
        <v>53175</v>
      </c>
      <c r="J6947" s="1" t="s">
        <v>0</v>
      </c>
      <c r="K6947" s="1" t="s">
        <v>49</v>
      </c>
      <c r="L6947" s="1">
        <v>-1.25</v>
      </c>
      <c r="M6947" s="1">
        <v>110</v>
      </c>
      <c r="N6947" s="6"/>
      <c r="O6947" s="6">
        <v>137.5</v>
      </c>
      <c r="P6947" s="6">
        <v>-785873.93</v>
      </c>
      <c r="R6947" s="31">
        <v>-137.5</v>
      </c>
      <c r="S6947" s="28">
        <v>44469</v>
      </c>
    </row>
    <row r="6948" spans="1:19" x14ac:dyDescent="0.2">
      <c r="A6948" s="29">
        <v>46079</v>
      </c>
      <c r="B6948" s="1" t="s">
        <v>200</v>
      </c>
      <c r="C6948" s="27">
        <v>44461</v>
      </c>
      <c r="D6948" s="1">
        <v>53175</v>
      </c>
      <c r="J6948" s="1" t="s">
        <v>0</v>
      </c>
      <c r="K6948" s="1" t="s">
        <v>49</v>
      </c>
      <c r="L6948" s="1">
        <v>-0.75</v>
      </c>
      <c r="M6948" s="1">
        <v>110</v>
      </c>
      <c r="N6948" s="6"/>
      <c r="O6948" s="6">
        <v>82.5</v>
      </c>
      <c r="P6948" s="6">
        <v>-785581.43</v>
      </c>
      <c r="R6948" s="31">
        <v>-82.5</v>
      </c>
      <c r="S6948" s="28">
        <v>44469</v>
      </c>
    </row>
    <row r="6949" spans="1:19" x14ac:dyDescent="0.2">
      <c r="A6949" s="29">
        <v>46079</v>
      </c>
      <c r="B6949" s="1" t="s">
        <v>200</v>
      </c>
      <c r="C6949" s="27">
        <v>44461</v>
      </c>
      <c r="D6949" s="1">
        <v>53175</v>
      </c>
      <c r="J6949" s="1" t="s">
        <v>0</v>
      </c>
      <c r="K6949" s="1" t="s">
        <v>49</v>
      </c>
      <c r="L6949" s="1">
        <v>-1</v>
      </c>
      <c r="M6949" s="1">
        <v>28</v>
      </c>
      <c r="N6949" s="6"/>
      <c r="O6949" s="6">
        <v>28</v>
      </c>
      <c r="P6949" s="6">
        <v>-786167.93</v>
      </c>
      <c r="R6949" s="31">
        <v>-28</v>
      </c>
      <c r="S6949" s="28">
        <v>44469</v>
      </c>
    </row>
    <row r="6950" spans="1:19" x14ac:dyDescent="0.2">
      <c r="A6950" s="29">
        <v>46079</v>
      </c>
      <c r="B6950" s="1" t="s">
        <v>200</v>
      </c>
      <c r="C6950" s="27">
        <v>44461</v>
      </c>
      <c r="D6950" s="1">
        <v>53175</v>
      </c>
      <c r="J6950" s="1" t="s">
        <v>0</v>
      </c>
      <c r="K6950" s="1" t="s">
        <v>49</v>
      </c>
      <c r="L6950" s="1">
        <v>-1</v>
      </c>
      <c r="M6950" s="1">
        <v>18</v>
      </c>
      <c r="N6950" s="6"/>
      <c r="O6950" s="6">
        <v>18</v>
      </c>
      <c r="P6950" s="6">
        <v>-786139.93</v>
      </c>
      <c r="R6950" s="31">
        <v>-18</v>
      </c>
      <c r="S6950" s="28">
        <v>44469</v>
      </c>
    </row>
    <row r="6951" spans="1:19" x14ac:dyDescent="0.2">
      <c r="A6951" s="29">
        <v>46081</v>
      </c>
      <c r="B6951" s="1" t="s">
        <v>200</v>
      </c>
      <c r="C6951" s="27">
        <v>44461</v>
      </c>
      <c r="D6951" s="1">
        <v>53177</v>
      </c>
      <c r="J6951" s="1" t="s">
        <v>0</v>
      </c>
      <c r="K6951" s="1" t="s">
        <v>49</v>
      </c>
      <c r="L6951" s="1">
        <v>-8</v>
      </c>
      <c r="M6951" s="1">
        <v>88</v>
      </c>
      <c r="N6951" s="6"/>
      <c r="O6951" s="6">
        <v>704</v>
      </c>
      <c r="P6951" s="6">
        <v>-786871.93</v>
      </c>
      <c r="R6951" s="31">
        <v>-704</v>
      </c>
      <c r="S6951" s="28">
        <v>44469</v>
      </c>
    </row>
    <row r="6952" spans="1:19" x14ac:dyDescent="0.2">
      <c r="A6952" s="29">
        <v>46091</v>
      </c>
      <c r="B6952" s="1" t="s">
        <v>200</v>
      </c>
      <c r="C6952" s="27">
        <v>44461</v>
      </c>
      <c r="D6952" s="1">
        <v>53181</v>
      </c>
      <c r="J6952" s="1" t="s">
        <v>0</v>
      </c>
      <c r="K6952" s="1" t="s">
        <v>49</v>
      </c>
      <c r="L6952" s="1">
        <v>-1</v>
      </c>
      <c r="M6952" s="1">
        <v>980</v>
      </c>
      <c r="N6952" s="6"/>
      <c r="O6952" s="6">
        <v>980</v>
      </c>
      <c r="P6952" s="6">
        <v>-787851.93</v>
      </c>
      <c r="R6952" s="31">
        <v>-980</v>
      </c>
      <c r="S6952" s="28">
        <v>44469</v>
      </c>
    </row>
    <row r="6953" spans="1:19" x14ac:dyDescent="0.2">
      <c r="A6953" s="29">
        <v>46091</v>
      </c>
      <c r="B6953" s="1" t="s">
        <v>200</v>
      </c>
      <c r="C6953" s="27">
        <v>44461</v>
      </c>
      <c r="D6953" s="1">
        <v>53181</v>
      </c>
      <c r="J6953" s="1" t="s">
        <v>0</v>
      </c>
      <c r="K6953" s="1" t="s">
        <v>49</v>
      </c>
      <c r="L6953" s="1">
        <v>-4</v>
      </c>
      <c r="M6953" s="1">
        <v>219</v>
      </c>
      <c r="N6953" s="6"/>
      <c r="O6953" s="6">
        <v>876</v>
      </c>
      <c r="P6953" s="6">
        <v>-788727.93</v>
      </c>
      <c r="R6953" s="31">
        <v>-876</v>
      </c>
      <c r="S6953" s="28">
        <v>44469</v>
      </c>
    </row>
    <row r="6954" spans="1:19" x14ac:dyDescent="0.2">
      <c r="A6954" s="29">
        <v>46091</v>
      </c>
      <c r="B6954" s="1" t="s">
        <v>200</v>
      </c>
      <c r="C6954" s="27">
        <v>44461</v>
      </c>
      <c r="D6954" s="1">
        <v>53181</v>
      </c>
      <c r="J6954" s="1" t="s">
        <v>0</v>
      </c>
      <c r="K6954" s="1" t="s">
        <v>49</v>
      </c>
      <c r="L6954" s="1">
        <v>-2</v>
      </c>
      <c r="M6954" s="1">
        <v>88</v>
      </c>
      <c r="N6954" s="6"/>
      <c r="O6954" s="6">
        <v>176</v>
      </c>
      <c r="P6954" s="6">
        <v>-792323.43</v>
      </c>
      <c r="R6954" s="31">
        <v>-176</v>
      </c>
      <c r="S6954" s="28">
        <v>44469</v>
      </c>
    </row>
    <row r="6955" spans="1:19" x14ac:dyDescent="0.2">
      <c r="A6955" s="29">
        <v>46091</v>
      </c>
      <c r="B6955" s="1" t="s">
        <v>200</v>
      </c>
      <c r="C6955" s="27">
        <v>44461</v>
      </c>
      <c r="D6955" s="1">
        <v>53181</v>
      </c>
      <c r="J6955" s="1" t="s">
        <v>0</v>
      </c>
      <c r="K6955" s="1" t="s">
        <v>49</v>
      </c>
      <c r="L6955" s="1">
        <v>-2</v>
      </c>
      <c r="M6955" s="1">
        <v>88</v>
      </c>
      <c r="N6955" s="6"/>
      <c r="O6955" s="6">
        <v>176</v>
      </c>
      <c r="P6955" s="6">
        <v>-792623.43</v>
      </c>
      <c r="R6955" s="31">
        <v>-176</v>
      </c>
      <c r="S6955" s="28">
        <v>44469</v>
      </c>
    </row>
    <row r="6956" spans="1:19" x14ac:dyDescent="0.2">
      <c r="A6956" s="29">
        <v>46091</v>
      </c>
      <c r="B6956" s="1" t="s">
        <v>200</v>
      </c>
      <c r="C6956" s="27">
        <v>44461</v>
      </c>
      <c r="D6956" s="1">
        <v>53181</v>
      </c>
      <c r="J6956" s="1" t="s">
        <v>0</v>
      </c>
      <c r="K6956" s="1" t="s">
        <v>49</v>
      </c>
      <c r="L6956" s="1">
        <v>-1</v>
      </c>
      <c r="M6956" s="1">
        <v>124</v>
      </c>
      <c r="N6956" s="6"/>
      <c r="O6956" s="6">
        <v>124</v>
      </c>
      <c r="P6956" s="6">
        <v>-792147.43</v>
      </c>
      <c r="R6956" s="31">
        <v>-124</v>
      </c>
      <c r="S6956" s="28">
        <v>44469</v>
      </c>
    </row>
    <row r="6957" spans="1:19" x14ac:dyDescent="0.2">
      <c r="A6957" s="29">
        <v>46091</v>
      </c>
      <c r="B6957" s="1" t="s">
        <v>200</v>
      </c>
      <c r="C6957" s="27">
        <v>44461</v>
      </c>
      <c r="D6957" s="1">
        <v>53181</v>
      </c>
      <c r="J6957" s="1" t="s">
        <v>0</v>
      </c>
      <c r="K6957" s="1" t="s">
        <v>49</v>
      </c>
      <c r="L6957" s="1">
        <v>-1</v>
      </c>
      <c r="M6957" s="1">
        <v>124</v>
      </c>
      <c r="N6957" s="6"/>
      <c r="O6957" s="6">
        <v>124</v>
      </c>
      <c r="P6957" s="6">
        <v>-792447.43</v>
      </c>
      <c r="R6957" s="31">
        <v>-124</v>
      </c>
      <c r="S6957" s="28">
        <v>44469</v>
      </c>
    </row>
    <row r="6958" spans="1:19" x14ac:dyDescent="0.2">
      <c r="A6958" s="29">
        <v>46091</v>
      </c>
      <c r="B6958" s="1" t="s">
        <v>200</v>
      </c>
      <c r="C6958" s="27">
        <v>44461</v>
      </c>
      <c r="D6958" s="1">
        <v>53181</v>
      </c>
      <c r="J6958" s="1" t="s">
        <v>0</v>
      </c>
      <c r="K6958" s="1" t="s">
        <v>49</v>
      </c>
      <c r="L6958" s="1">
        <v>-1.25</v>
      </c>
      <c r="M6958" s="1">
        <v>88</v>
      </c>
      <c r="N6958" s="6"/>
      <c r="O6958" s="6">
        <v>110</v>
      </c>
      <c r="P6958" s="6">
        <v>-792799.43</v>
      </c>
      <c r="R6958" s="31">
        <v>-110</v>
      </c>
      <c r="S6958" s="28">
        <v>44469</v>
      </c>
    </row>
    <row r="6959" spans="1:19" x14ac:dyDescent="0.2">
      <c r="A6959" s="29">
        <v>46091</v>
      </c>
      <c r="B6959" s="1" t="s">
        <v>200</v>
      </c>
      <c r="C6959" s="27">
        <v>44461</v>
      </c>
      <c r="D6959" s="1">
        <v>53181</v>
      </c>
      <c r="J6959" s="1" t="s">
        <v>0</v>
      </c>
      <c r="K6959" s="1" t="s">
        <v>49</v>
      </c>
      <c r="L6959" s="1">
        <v>-1</v>
      </c>
      <c r="M6959" s="1">
        <v>88</v>
      </c>
      <c r="N6959" s="6"/>
      <c r="O6959" s="6">
        <v>88</v>
      </c>
      <c r="P6959" s="6">
        <v>-792023.43</v>
      </c>
      <c r="R6959" s="31">
        <v>-88</v>
      </c>
      <c r="S6959" s="28">
        <v>44469</v>
      </c>
    </row>
    <row r="6960" spans="1:19" x14ac:dyDescent="0.2">
      <c r="A6960" s="29">
        <v>46091</v>
      </c>
      <c r="B6960" s="1" t="s">
        <v>200</v>
      </c>
      <c r="C6960" s="27">
        <v>44461</v>
      </c>
      <c r="D6960" s="1">
        <v>53181</v>
      </c>
      <c r="J6960" s="1" t="s">
        <v>0</v>
      </c>
      <c r="K6960" s="1" t="s">
        <v>49</v>
      </c>
      <c r="L6960" s="1">
        <v>-0.75</v>
      </c>
      <c r="M6960" s="1">
        <v>88</v>
      </c>
      <c r="N6960" s="6"/>
      <c r="O6960" s="6">
        <v>66</v>
      </c>
      <c r="P6960" s="6">
        <v>-792689.43</v>
      </c>
      <c r="R6960" s="31">
        <v>-66</v>
      </c>
      <c r="S6960" s="28">
        <v>44469</v>
      </c>
    </row>
    <row r="6961" spans="1:19" x14ac:dyDescent="0.2">
      <c r="A6961" s="29">
        <v>46091</v>
      </c>
      <c r="B6961" s="1" t="s">
        <v>200</v>
      </c>
      <c r="C6961" s="27">
        <v>44461</v>
      </c>
      <c r="D6961" s="1">
        <v>53181</v>
      </c>
      <c r="J6961" s="1" t="s">
        <v>0</v>
      </c>
      <c r="K6961" s="1" t="s">
        <v>49</v>
      </c>
      <c r="L6961" s="1">
        <v>-2</v>
      </c>
      <c r="M6961" s="1">
        <v>18</v>
      </c>
      <c r="N6961" s="6"/>
      <c r="O6961" s="6">
        <v>36</v>
      </c>
      <c r="P6961" s="6">
        <v>-788763.93</v>
      </c>
      <c r="R6961" s="31">
        <v>-36</v>
      </c>
      <c r="S6961" s="28">
        <v>44469</v>
      </c>
    </row>
    <row r="6962" spans="1:19" x14ac:dyDescent="0.2">
      <c r="A6962" s="29">
        <v>46099</v>
      </c>
      <c r="B6962" s="1" t="s">
        <v>200</v>
      </c>
      <c r="C6962" s="27">
        <v>44461</v>
      </c>
      <c r="D6962" s="1">
        <v>53184</v>
      </c>
      <c r="J6962" s="1" t="s">
        <v>0</v>
      </c>
      <c r="K6962" s="1" t="s">
        <v>49</v>
      </c>
      <c r="L6962" s="1">
        <v>-1</v>
      </c>
      <c r="M6962" s="1">
        <v>139.5</v>
      </c>
      <c r="N6962" s="6"/>
      <c r="O6962" s="6">
        <v>139.5</v>
      </c>
      <c r="P6962" s="6">
        <v>-790225.93</v>
      </c>
      <c r="R6962" s="31">
        <v>-139.5</v>
      </c>
      <c r="S6962" s="28">
        <v>44469</v>
      </c>
    </row>
    <row r="6963" spans="1:19" x14ac:dyDescent="0.2">
      <c r="A6963" s="29">
        <v>46099</v>
      </c>
      <c r="B6963" s="1" t="s">
        <v>200</v>
      </c>
      <c r="C6963" s="27">
        <v>44461</v>
      </c>
      <c r="D6963" s="1">
        <v>53184</v>
      </c>
      <c r="J6963" s="1" t="s">
        <v>0</v>
      </c>
      <c r="K6963" s="1" t="s">
        <v>49</v>
      </c>
      <c r="L6963" s="1">
        <v>-1</v>
      </c>
      <c r="M6963" s="1">
        <v>99</v>
      </c>
      <c r="N6963" s="6"/>
      <c r="O6963" s="6">
        <v>99</v>
      </c>
      <c r="P6963" s="6">
        <v>-790324.93</v>
      </c>
      <c r="R6963" s="31">
        <v>-99</v>
      </c>
      <c r="S6963" s="28">
        <v>44469</v>
      </c>
    </row>
    <row r="6964" spans="1:19" x14ac:dyDescent="0.2">
      <c r="A6964" s="29">
        <v>46099</v>
      </c>
      <c r="B6964" s="1" t="s">
        <v>200</v>
      </c>
      <c r="C6964" s="27">
        <v>44461</v>
      </c>
      <c r="D6964" s="1">
        <v>53184</v>
      </c>
      <c r="J6964" s="1" t="s">
        <v>0</v>
      </c>
      <c r="K6964" s="1" t="s">
        <v>49</v>
      </c>
      <c r="L6964" s="1">
        <v>-0.75</v>
      </c>
      <c r="M6964" s="1">
        <v>99</v>
      </c>
      <c r="N6964" s="6"/>
      <c r="O6964" s="6">
        <v>74.25</v>
      </c>
      <c r="P6964" s="6">
        <v>-790012.18</v>
      </c>
      <c r="R6964" s="31">
        <v>-74.25</v>
      </c>
      <c r="S6964" s="28">
        <v>44469</v>
      </c>
    </row>
    <row r="6965" spans="1:19" x14ac:dyDescent="0.2">
      <c r="A6965" s="29">
        <v>46099</v>
      </c>
      <c r="B6965" s="1" t="s">
        <v>200</v>
      </c>
      <c r="C6965" s="27">
        <v>44461</v>
      </c>
      <c r="D6965" s="1">
        <v>53184</v>
      </c>
      <c r="J6965" s="1" t="s">
        <v>0</v>
      </c>
      <c r="K6965" s="1" t="s">
        <v>49</v>
      </c>
      <c r="L6965" s="1">
        <v>-0.75</v>
      </c>
      <c r="M6965" s="1">
        <v>99</v>
      </c>
      <c r="N6965" s="6"/>
      <c r="O6965" s="6">
        <v>74.25</v>
      </c>
      <c r="P6965" s="6">
        <v>-790086.43</v>
      </c>
      <c r="R6965" s="31">
        <v>-74.25</v>
      </c>
      <c r="S6965" s="28">
        <v>44469</v>
      </c>
    </row>
    <row r="6966" spans="1:19" x14ac:dyDescent="0.2">
      <c r="A6966" s="29">
        <v>46100</v>
      </c>
      <c r="B6966" s="1" t="s">
        <v>200</v>
      </c>
      <c r="C6966" s="27">
        <v>44461</v>
      </c>
      <c r="D6966" s="1">
        <v>53185</v>
      </c>
      <c r="J6966" s="1" t="s">
        <v>0</v>
      </c>
      <c r="K6966" s="1" t="s">
        <v>49</v>
      </c>
      <c r="L6966" s="1">
        <v>-1</v>
      </c>
      <c r="M6966" s="1">
        <v>155</v>
      </c>
      <c r="N6966" s="6"/>
      <c r="O6966" s="6">
        <v>155</v>
      </c>
      <c r="P6966" s="6">
        <v>-790479.93</v>
      </c>
      <c r="R6966" s="31">
        <v>-155</v>
      </c>
      <c r="S6966" s="28">
        <v>44469</v>
      </c>
    </row>
    <row r="6967" spans="1:19" x14ac:dyDescent="0.2">
      <c r="A6967" s="29">
        <v>46100</v>
      </c>
      <c r="B6967" s="1" t="s">
        <v>200</v>
      </c>
      <c r="C6967" s="27">
        <v>44461</v>
      </c>
      <c r="D6967" s="1">
        <v>53185</v>
      </c>
      <c r="J6967" s="1" t="s">
        <v>0</v>
      </c>
      <c r="K6967" s="1" t="s">
        <v>49</v>
      </c>
      <c r="L6967" s="1">
        <v>-0.25</v>
      </c>
      <c r="M6967" s="1">
        <v>110</v>
      </c>
      <c r="N6967" s="6"/>
      <c r="O6967" s="6">
        <v>27.5</v>
      </c>
      <c r="P6967" s="6">
        <v>-790507.43</v>
      </c>
      <c r="R6967" s="31">
        <v>-27.5</v>
      </c>
      <c r="S6967" s="28">
        <v>44469</v>
      </c>
    </row>
    <row r="6968" spans="1:19" x14ac:dyDescent="0.2">
      <c r="A6968" s="29">
        <v>46103</v>
      </c>
      <c r="B6968" s="1" t="s">
        <v>200</v>
      </c>
      <c r="C6968" s="27">
        <v>44461</v>
      </c>
      <c r="D6968" s="1">
        <v>53188</v>
      </c>
      <c r="J6968" s="1" t="s">
        <v>0</v>
      </c>
      <c r="K6968" s="1" t="s">
        <v>49</v>
      </c>
      <c r="L6968" s="1">
        <v>-1</v>
      </c>
      <c r="M6968" s="1">
        <v>2280</v>
      </c>
      <c r="N6968" s="6"/>
      <c r="O6968" s="6">
        <v>2280</v>
      </c>
      <c r="P6968" s="6">
        <v>-795079.43</v>
      </c>
      <c r="R6968" s="31">
        <v>-2280</v>
      </c>
      <c r="S6968" s="28">
        <v>44469</v>
      </c>
    </row>
    <row r="6969" spans="1:19" x14ac:dyDescent="0.2">
      <c r="A6969" s="29">
        <v>46114</v>
      </c>
      <c r="B6969" s="1" t="s">
        <v>200</v>
      </c>
      <c r="C6969" s="27">
        <v>44462</v>
      </c>
      <c r="D6969" s="1">
        <v>53193</v>
      </c>
      <c r="J6969" s="1" t="s">
        <v>0</v>
      </c>
      <c r="K6969" s="1" t="s">
        <v>49</v>
      </c>
      <c r="L6969" s="1">
        <v>-0.5</v>
      </c>
      <c r="M6969" s="1">
        <v>110</v>
      </c>
      <c r="N6969" s="6"/>
      <c r="O6969" s="6">
        <v>55</v>
      </c>
      <c r="P6969" s="6">
        <v>-797926.43</v>
      </c>
      <c r="R6969" s="31">
        <v>-55</v>
      </c>
      <c r="S6969" s="28">
        <v>44469</v>
      </c>
    </row>
    <row r="6970" spans="1:19" x14ac:dyDescent="0.2">
      <c r="A6970" s="29">
        <v>46352</v>
      </c>
      <c r="B6970" s="1" t="s">
        <v>178</v>
      </c>
      <c r="C6970" s="27">
        <v>44463</v>
      </c>
      <c r="J6970" s="1" t="s">
        <v>0</v>
      </c>
      <c r="K6970" s="1" t="s">
        <v>48</v>
      </c>
      <c r="N6970" s="6"/>
      <c r="O6970" s="6">
        <v>121.7</v>
      </c>
      <c r="P6970" s="6">
        <v>-798048.13</v>
      </c>
      <c r="R6970" s="31">
        <v>-121.7</v>
      </c>
      <c r="S6970" s="28">
        <v>44469</v>
      </c>
    </row>
    <row r="6971" spans="1:19" x14ac:dyDescent="0.2">
      <c r="A6971" s="29">
        <v>46353</v>
      </c>
      <c r="B6971" s="1" t="s">
        <v>178</v>
      </c>
      <c r="C6971" s="27">
        <v>44463</v>
      </c>
      <c r="J6971" s="1" t="s">
        <v>0</v>
      </c>
      <c r="K6971" s="1" t="s">
        <v>48</v>
      </c>
      <c r="N6971" s="6"/>
      <c r="O6971" s="6">
        <v>0.01</v>
      </c>
      <c r="P6971" s="6">
        <v>-798048.14</v>
      </c>
      <c r="R6971" s="31">
        <v>-0.01</v>
      </c>
      <c r="S6971" s="28">
        <v>44469</v>
      </c>
    </row>
    <row r="6972" spans="1:19" x14ac:dyDescent="0.2">
      <c r="A6972" s="29">
        <v>45802</v>
      </c>
      <c r="B6972" s="1" t="s">
        <v>200</v>
      </c>
      <c r="C6972" s="27">
        <v>44467</v>
      </c>
      <c r="D6972" s="1">
        <v>53088</v>
      </c>
      <c r="J6972" s="1" t="s">
        <v>0</v>
      </c>
      <c r="K6972" s="1" t="s">
        <v>49</v>
      </c>
      <c r="L6972" s="1">
        <v>-1</v>
      </c>
      <c r="M6972" s="1">
        <v>155</v>
      </c>
      <c r="N6972" s="6"/>
      <c r="O6972" s="6">
        <v>155</v>
      </c>
      <c r="P6972" s="6">
        <v>-799646.64</v>
      </c>
      <c r="R6972" s="31">
        <v>-155</v>
      </c>
      <c r="S6972" s="28">
        <v>44469</v>
      </c>
    </row>
    <row r="6973" spans="1:19" x14ac:dyDescent="0.2">
      <c r="A6973" s="29">
        <v>45802</v>
      </c>
      <c r="B6973" s="1" t="s">
        <v>200</v>
      </c>
      <c r="C6973" s="27">
        <v>44467</v>
      </c>
      <c r="D6973" s="1">
        <v>53088</v>
      </c>
      <c r="J6973" s="1" t="s">
        <v>0</v>
      </c>
      <c r="K6973" s="1" t="s">
        <v>49</v>
      </c>
      <c r="L6973" s="1">
        <v>-1</v>
      </c>
      <c r="M6973" s="1">
        <v>110</v>
      </c>
      <c r="N6973" s="6"/>
      <c r="O6973" s="6">
        <v>110</v>
      </c>
      <c r="P6973" s="6">
        <v>-799756.64</v>
      </c>
      <c r="R6973" s="31">
        <v>-110</v>
      </c>
      <c r="S6973" s="28">
        <v>44469</v>
      </c>
    </row>
    <row r="6974" spans="1:19" x14ac:dyDescent="0.2">
      <c r="A6974" s="29">
        <v>45802</v>
      </c>
      <c r="B6974" s="1" t="s">
        <v>200</v>
      </c>
      <c r="C6974" s="27">
        <v>44467</v>
      </c>
      <c r="D6974" s="1">
        <v>53088</v>
      </c>
      <c r="J6974" s="1" t="s">
        <v>0</v>
      </c>
      <c r="K6974" s="1" t="s">
        <v>49</v>
      </c>
      <c r="L6974" s="1">
        <v>-0.75</v>
      </c>
      <c r="M6974" s="1">
        <v>110</v>
      </c>
      <c r="N6974" s="6"/>
      <c r="O6974" s="6">
        <v>82.5</v>
      </c>
      <c r="P6974" s="6">
        <v>-798130.64</v>
      </c>
      <c r="R6974" s="31">
        <v>-82.5</v>
      </c>
      <c r="S6974" s="28">
        <v>44469</v>
      </c>
    </row>
    <row r="6975" spans="1:19" x14ac:dyDescent="0.2">
      <c r="A6975" s="29">
        <v>46080</v>
      </c>
      <c r="B6975" s="1" t="s">
        <v>200</v>
      </c>
      <c r="C6975" s="27">
        <v>44467</v>
      </c>
      <c r="D6975" s="1">
        <v>53176</v>
      </c>
      <c r="J6975" s="1" t="s">
        <v>0</v>
      </c>
      <c r="K6975" s="1" t="s">
        <v>49</v>
      </c>
      <c r="L6975" s="1">
        <v>-2</v>
      </c>
      <c r="M6975" s="1">
        <v>110</v>
      </c>
      <c r="N6975" s="6"/>
      <c r="O6975" s="6">
        <v>220</v>
      </c>
      <c r="P6975" s="6">
        <v>-798505.64</v>
      </c>
      <c r="R6975" s="31">
        <v>-220</v>
      </c>
      <c r="S6975" s="28">
        <v>44469</v>
      </c>
    </row>
    <row r="6976" spans="1:19" x14ac:dyDescent="0.2">
      <c r="A6976" s="29">
        <v>46080</v>
      </c>
      <c r="B6976" s="1" t="s">
        <v>200</v>
      </c>
      <c r="C6976" s="27">
        <v>44467</v>
      </c>
      <c r="D6976" s="1">
        <v>53176</v>
      </c>
      <c r="J6976" s="1" t="s">
        <v>0</v>
      </c>
      <c r="K6976" s="1" t="s">
        <v>49</v>
      </c>
      <c r="L6976" s="1">
        <v>-2</v>
      </c>
      <c r="M6976" s="1">
        <v>110</v>
      </c>
      <c r="N6976" s="6"/>
      <c r="O6976" s="6">
        <v>220</v>
      </c>
      <c r="P6976" s="6">
        <v>-800131.64</v>
      </c>
      <c r="R6976" s="31">
        <v>-220</v>
      </c>
      <c r="S6976" s="28">
        <v>44469</v>
      </c>
    </row>
    <row r="6977" spans="1:19" x14ac:dyDescent="0.2">
      <c r="A6977" s="29">
        <v>46080</v>
      </c>
      <c r="B6977" s="1" t="s">
        <v>200</v>
      </c>
      <c r="C6977" s="27">
        <v>44467</v>
      </c>
      <c r="D6977" s="1">
        <v>53176</v>
      </c>
      <c r="J6977" s="1" t="s">
        <v>0</v>
      </c>
      <c r="K6977" s="1" t="s">
        <v>49</v>
      </c>
      <c r="L6977" s="1">
        <v>-1</v>
      </c>
      <c r="M6977" s="1">
        <v>155</v>
      </c>
      <c r="N6977" s="6"/>
      <c r="O6977" s="6">
        <v>155</v>
      </c>
      <c r="P6977" s="6">
        <v>-798285.64</v>
      </c>
      <c r="R6977" s="31">
        <v>-155</v>
      </c>
      <c r="S6977" s="28">
        <v>44469</v>
      </c>
    </row>
    <row r="6978" spans="1:19" x14ac:dyDescent="0.2">
      <c r="A6978" s="29">
        <v>46080</v>
      </c>
      <c r="B6978" s="1" t="s">
        <v>200</v>
      </c>
      <c r="C6978" s="27">
        <v>44467</v>
      </c>
      <c r="D6978" s="1">
        <v>53176</v>
      </c>
      <c r="J6978" s="1" t="s">
        <v>0</v>
      </c>
      <c r="K6978" s="1" t="s">
        <v>49</v>
      </c>
      <c r="L6978" s="1">
        <v>-1</v>
      </c>
      <c r="M6978" s="1">
        <v>155</v>
      </c>
      <c r="N6978" s="6"/>
      <c r="O6978" s="6">
        <v>155</v>
      </c>
      <c r="P6978" s="6">
        <v>-798660.64</v>
      </c>
      <c r="R6978" s="31">
        <v>-155</v>
      </c>
      <c r="S6978" s="28">
        <v>44469</v>
      </c>
    </row>
    <row r="6979" spans="1:19" x14ac:dyDescent="0.2">
      <c r="A6979" s="29">
        <v>46080</v>
      </c>
      <c r="B6979" s="1" t="s">
        <v>200</v>
      </c>
      <c r="C6979" s="27">
        <v>44467</v>
      </c>
      <c r="D6979" s="1">
        <v>53176</v>
      </c>
      <c r="J6979" s="1" t="s">
        <v>0</v>
      </c>
      <c r="K6979" s="1" t="s">
        <v>49</v>
      </c>
      <c r="L6979" s="1">
        <v>-1</v>
      </c>
      <c r="M6979" s="1">
        <v>155</v>
      </c>
      <c r="N6979" s="6"/>
      <c r="O6979" s="6">
        <v>155</v>
      </c>
      <c r="P6979" s="6">
        <v>-799911.64</v>
      </c>
      <c r="R6979" s="31">
        <v>-155</v>
      </c>
      <c r="S6979" s="28">
        <v>44469</v>
      </c>
    </row>
    <row r="6980" spans="1:19" x14ac:dyDescent="0.2">
      <c r="A6980" s="29">
        <v>46080</v>
      </c>
      <c r="B6980" s="1" t="s">
        <v>200</v>
      </c>
      <c r="C6980" s="27">
        <v>44467</v>
      </c>
      <c r="D6980" s="1">
        <v>53176</v>
      </c>
      <c r="J6980" s="1" t="s">
        <v>0</v>
      </c>
      <c r="K6980" s="1" t="s">
        <v>49</v>
      </c>
      <c r="L6980" s="1">
        <v>-0.5</v>
      </c>
      <c r="M6980" s="1">
        <v>110</v>
      </c>
      <c r="N6980" s="6"/>
      <c r="O6980" s="6">
        <v>55</v>
      </c>
      <c r="P6980" s="6">
        <v>-799043.64</v>
      </c>
      <c r="R6980" s="31">
        <v>-55</v>
      </c>
      <c r="S6980" s="28">
        <v>44469</v>
      </c>
    </row>
    <row r="6981" spans="1:19" x14ac:dyDescent="0.2">
      <c r="A6981" s="29">
        <v>46109</v>
      </c>
      <c r="B6981" s="1" t="s">
        <v>200</v>
      </c>
      <c r="C6981" s="27">
        <v>44467</v>
      </c>
      <c r="D6981" s="1">
        <v>53190</v>
      </c>
      <c r="J6981" s="1" t="s">
        <v>0</v>
      </c>
      <c r="K6981" s="1" t="s">
        <v>49</v>
      </c>
      <c r="L6981" s="1">
        <v>-1</v>
      </c>
      <c r="M6981" s="1">
        <v>240</v>
      </c>
      <c r="N6981" s="6"/>
      <c r="O6981" s="6">
        <v>240</v>
      </c>
      <c r="P6981" s="6">
        <v>-798900.64</v>
      </c>
      <c r="R6981" s="31">
        <v>-240</v>
      </c>
      <c r="S6981" s="28">
        <v>44469</v>
      </c>
    </row>
    <row r="6982" spans="1:19" x14ac:dyDescent="0.2">
      <c r="A6982" s="29">
        <v>46109</v>
      </c>
      <c r="B6982" s="1" t="s">
        <v>200</v>
      </c>
      <c r="C6982" s="27">
        <v>44467</v>
      </c>
      <c r="D6982" s="1">
        <v>53190</v>
      </c>
      <c r="J6982" s="1" t="s">
        <v>0</v>
      </c>
      <c r="K6982" s="1" t="s">
        <v>49</v>
      </c>
      <c r="L6982" s="1">
        <v>-1</v>
      </c>
      <c r="M6982" s="1">
        <v>124</v>
      </c>
      <c r="N6982" s="6"/>
      <c r="O6982" s="6">
        <v>124</v>
      </c>
      <c r="P6982" s="6">
        <v>-800586.64</v>
      </c>
      <c r="R6982" s="31">
        <v>-124</v>
      </c>
      <c r="S6982" s="28">
        <v>44469</v>
      </c>
    </row>
    <row r="6983" spans="1:19" x14ac:dyDescent="0.2">
      <c r="A6983" s="29">
        <v>46109</v>
      </c>
      <c r="B6983" s="1" t="s">
        <v>200</v>
      </c>
      <c r="C6983" s="27">
        <v>44467</v>
      </c>
      <c r="D6983" s="1">
        <v>53190</v>
      </c>
      <c r="J6983" s="1" t="s">
        <v>0</v>
      </c>
      <c r="K6983" s="1" t="s">
        <v>49</v>
      </c>
      <c r="L6983" s="1">
        <v>-1.25</v>
      </c>
      <c r="M6983" s="1">
        <v>88</v>
      </c>
      <c r="N6983" s="6"/>
      <c r="O6983" s="6">
        <v>110</v>
      </c>
      <c r="P6983" s="6">
        <v>-800696.64</v>
      </c>
      <c r="R6983" s="31">
        <v>-110</v>
      </c>
      <c r="S6983" s="28">
        <v>44469</v>
      </c>
    </row>
    <row r="6984" spans="1:19" x14ac:dyDescent="0.2">
      <c r="A6984" s="29">
        <v>46109</v>
      </c>
      <c r="B6984" s="1" t="s">
        <v>200</v>
      </c>
      <c r="C6984" s="27">
        <v>44467</v>
      </c>
      <c r="D6984" s="1">
        <v>53190</v>
      </c>
      <c r="J6984" s="1" t="s">
        <v>0</v>
      </c>
      <c r="K6984" s="1" t="s">
        <v>49</v>
      </c>
      <c r="L6984" s="1">
        <v>-1</v>
      </c>
      <c r="M6984" s="1">
        <v>88</v>
      </c>
      <c r="N6984" s="6"/>
      <c r="O6984" s="6">
        <v>88</v>
      </c>
      <c r="P6984" s="6">
        <v>-798988.64</v>
      </c>
      <c r="R6984" s="31">
        <v>-88</v>
      </c>
      <c r="S6984" s="28">
        <v>44469</v>
      </c>
    </row>
    <row r="6985" spans="1:19" x14ac:dyDescent="0.2">
      <c r="A6985" s="29">
        <v>46109</v>
      </c>
      <c r="B6985" s="1" t="s">
        <v>200</v>
      </c>
      <c r="C6985" s="27">
        <v>44467</v>
      </c>
      <c r="D6985" s="1">
        <v>53190</v>
      </c>
      <c r="J6985" s="1" t="s">
        <v>0</v>
      </c>
      <c r="K6985" s="1" t="s">
        <v>49</v>
      </c>
      <c r="L6985" s="1">
        <v>-0.75</v>
      </c>
      <c r="M6985" s="1">
        <v>88</v>
      </c>
      <c r="N6985" s="6"/>
      <c r="O6985" s="6">
        <v>66</v>
      </c>
      <c r="P6985" s="6">
        <v>-800462.64</v>
      </c>
      <c r="R6985" s="31">
        <v>-66</v>
      </c>
      <c r="S6985" s="28">
        <v>44469</v>
      </c>
    </row>
    <row r="6986" spans="1:19" x14ac:dyDescent="0.2">
      <c r="A6986" s="29">
        <v>46133</v>
      </c>
      <c r="B6986" s="1" t="s">
        <v>200</v>
      </c>
      <c r="C6986" s="27">
        <v>44467</v>
      </c>
      <c r="D6986" s="1">
        <v>53194</v>
      </c>
      <c r="J6986" s="1" t="s">
        <v>0</v>
      </c>
      <c r="K6986" s="1" t="s">
        <v>49</v>
      </c>
      <c r="L6986" s="1">
        <v>-14</v>
      </c>
      <c r="M6986" s="1">
        <v>32</v>
      </c>
      <c r="N6986" s="6"/>
      <c r="O6986" s="6">
        <v>448</v>
      </c>
      <c r="P6986" s="6">
        <v>-799491.64</v>
      </c>
      <c r="R6986" s="31">
        <v>-448</v>
      </c>
      <c r="S6986" s="28">
        <v>44469</v>
      </c>
    </row>
    <row r="6987" spans="1:19" x14ac:dyDescent="0.2">
      <c r="A6987" s="29">
        <v>46146</v>
      </c>
      <c r="B6987" s="1" t="s">
        <v>200</v>
      </c>
      <c r="C6987" s="27">
        <v>44467</v>
      </c>
      <c r="D6987" s="1">
        <v>53196</v>
      </c>
      <c r="J6987" s="1" t="s">
        <v>0</v>
      </c>
      <c r="K6987" s="1" t="s">
        <v>49</v>
      </c>
      <c r="L6987" s="1">
        <v>-1</v>
      </c>
      <c r="M6987" s="1">
        <v>155</v>
      </c>
      <c r="N6987" s="6"/>
      <c r="O6987" s="6">
        <v>155</v>
      </c>
      <c r="P6987" s="6">
        <v>-800286.64</v>
      </c>
      <c r="R6987" s="31">
        <v>-155</v>
      </c>
      <c r="S6987" s="28">
        <v>44469</v>
      </c>
    </row>
    <row r="6988" spans="1:19" x14ac:dyDescent="0.2">
      <c r="A6988" s="29">
        <v>46146</v>
      </c>
      <c r="B6988" s="1" t="s">
        <v>200</v>
      </c>
      <c r="C6988" s="27">
        <v>44467</v>
      </c>
      <c r="D6988" s="1">
        <v>53196</v>
      </c>
      <c r="J6988" s="1" t="s">
        <v>0</v>
      </c>
      <c r="K6988" s="1" t="s">
        <v>49</v>
      </c>
      <c r="L6988" s="1">
        <v>-1</v>
      </c>
      <c r="M6988" s="1">
        <v>110</v>
      </c>
      <c r="N6988" s="6"/>
      <c r="O6988" s="6">
        <v>110</v>
      </c>
      <c r="P6988" s="6">
        <v>-800396.64</v>
      </c>
      <c r="R6988" s="31">
        <v>-110</v>
      </c>
      <c r="S6988" s="28">
        <v>44469</v>
      </c>
    </row>
    <row r="6989" spans="1:19" x14ac:dyDescent="0.2">
      <c r="A6989" s="29">
        <v>46055</v>
      </c>
      <c r="B6989" s="1" t="s">
        <v>200</v>
      </c>
      <c r="C6989" s="27">
        <v>44468</v>
      </c>
      <c r="D6989" s="1">
        <v>53170</v>
      </c>
      <c r="J6989" s="1" t="s">
        <v>0</v>
      </c>
      <c r="K6989" s="1" t="s">
        <v>49</v>
      </c>
      <c r="L6989" s="1">
        <v>-2</v>
      </c>
      <c r="M6989" s="1">
        <v>99</v>
      </c>
      <c r="N6989" s="6"/>
      <c r="O6989" s="6">
        <v>198</v>
      </c>
      <c r="P6989" s="6">
        <v>-805681.64</v>
      </c>
      <c r="R6989" s="31">
        <v>-198</v>
      </c>
      <c r="S6989" s="28">
        <v>44469</v>
      </c>
    </row>
    <row r="6990" spans="1:19" x14ac:dyDescent="0.2">
      <c r="A6990" s="29">
        <v>46055</v>
      </c>
      <c r="B6990" s="1" t="s">
        <v>200</v>
      </c>
      <c r="C6990" s="27">
        <v>44468</v>
      </c>
      <c r="D6990" s="1">
        <v>53170</v>
      </c>
      <c r="J6990" s="1" t="s">
        <v>0</v>
      </c>
      <c r="K6990" s="1" t="s">
        <v>49</v>
      </c>
      <c r="L6990" s="1">
        <v>-1</v>
      </c>
      <c r="M6990" s="1">
        <v>139.5</v>
      </c>
      <c r="N6990" s="6"/>
      <c r="O6990" s="6">
        <v>139.5</v>
      </c>
      <c r="P6990" s="6">
        <v>-805483.64</v>
      </c>
      <c r="R6990" s="31">
        <v>-139.5</v>
      </c>
      <c r="S6990" s="28">
        <v>44469</v>
      </c>
    </row>
    <row r="6991" spans="1:19" x14ac:dyDescent="0.2">
      <c r="A6991" s="29">
        <v>46055</v>
      </c>
      <c r="B6991" s="1" t="s">
        <v>200</v>
      </c>
      <c r="C6991" s="27">
        <v>44468</v>
      </c>
      <c r="D6991" s="1">
        <v>53170</v>
      </c>
      <c r="J6991" s="1" t="s">
        <v>0</v>
      </c>
      <c r="K6991" s="1" t="s">
        <v>49</v>
      </c>
      <c r="L6991" s="1">
        <v>-0.5</v>
      </c>
      <c r="M6991" s="1">
        <v>99</v>
      </c>
      <c r="N6991" s="6"/>
      <c r="O6991" s="6">
        <v>49.5</v>
      </c>
      <c r="P6991" s="6">
        <v>-800746.14</v>
      </c>
      <c r="R6991" s="31">
        <v>-49.5</v>
      </c>
      <c r="S6991" s="28">
        <v>44469</v>
      </c>
    </row>
    <row r="6992" spans="1:19" x14ac:dyDescent="0.2">
      <c r="A6992" s="29">
        <v>46086</v>
      </c>
      <c r="B6992" s="1" t="s">
        <v>200</v>
      </c>
      <c r="C6992" s="27">
        <v>44468</v>
      </c>
      <c r="D6992" s="1">
        <v>53179</v>
      </c>
      <c r="J6992" s="1" t="s">
        <v>0</v>
      </c>
      <c r="K6992" s="1" t="s">
        <v>49</v>
      </c>
      <c r="L6992" s="1">
        <v>-1</v>
      </c>
      <c r="M6992" s="1">
        <v>1683</v>
      </c>
      <c r="N6992" s="6"/>
      <c r="O6992" s="6">
        <v>1683</v>
      </c>
      <c r="P6992" s="6">
        <v>-803864.14</v>
      </c>
      <c r="R6992" s="31">
        <v>-1683</v>
      </c>
      <c r="S6992" s="28">
        <v>44469</v>
      </c>
    </row>
    <row r="6993" spans="1:19" x14ac:dyDescent="0.2">
      <c r="A6993" s="29">
        <v>46086</v>
      </c>
      <c r="B6993" s="1" t="s">
        <v>200</v>
      </c>
      <c r="C6993" s="27">
        <v>44468</v>
      </c>
      <c r="D6993" s="1">
        <v>53179</v>
      </c>
      <c r="J6993" s="1" t="s">
        <v>0</v>
      </c>
      <c r="K6993" s="1" t="s">
        <v>49</v>
      </c>
      <c r="L6993" s="1">
        <v>-3.5</v>
      </c>
      <c r="M6993" s="1">
        <v>110</v>
      </c>
      <c r="N6993" s="6"/>
      <c r="O6993" s="6">
        <v>385</v>
      </c>
      <c r="P6993" s="6">
        <v>-801441.14</v>
      </c>
      <c r="R6993" s="31">
        <v>-385</v>
      </c>
      <c r="S6993" s="28">
        <v>44469</v>
      </c>
    </row>
    <row r="6994" spans="1:19" x14ac:dyDescent="0.2">
      <c r="A6994" s="29">
        <v>46086</v>
      </c>
      <c r="B6994" s="1" t="s">
        <v>200</v>
      </c>
      <c r="C6994" s="27">
        <v>44468</v>
      </c>
      <c r="D6994" s="1">
        <v>53179</v>
      </c>
      <c r="J6994" s="1" t="s">
        <v>0</v>
      </c>
      <c r="K6994" s="1" t="s">
        <v>49</v>
      </c>
      <c r="L6994" s="1">
        <v>-1</v>
      </c>
      <c r="M6994" s="1">
        <v>155</v>
      </c>
      <c r="N6994" s="6"/>
      <c r="O6994" s="6">
        <v>155</v>
      </c>
      <c r="P6994" s="6">
        <v>-800901.14</v>
      </c>
      <c r="R6994" s="31">
        <v>-155</v>
      </c>
      <c r="S6994" s="28">
        <v>44469</v>
      </c>
    </row>
    <row r="6995" spans="1:19" x14ac:dyDescent="0.2">
      <c r="A6995" s="29">
        <v>46086</v>
      </c>
      <c r="B6995" s="1" t="s">
        <v>200</v>
      </c>
      <c r="C6995" s="27">
        <v>44468</v>
      </c>
      <c r="D6995" s="1">
        <v>53179</v>
      </c>
      <c r="J6995" s="1" t="s">
        <v>0</v>
      </c>
      <c r="K6995" s="1" t="s">
        <v>49</v>
      </c>
      <c r="L6995" s="1">
        <v>-1</v>
      </c>
      <c r="M6995" s="1">
        <v>155</v>
      </c>
      <c r="N6995" s="6"/>
      <c r="O6995" s="6">
        <v>155</v>
      </c>
      <c r="P6995" s="6">
        <v>-801056.14</v>
      </c>
      <c r="R6995" s="31">
        <v>-155</v>
      </c>
      <c r="S6995" s="28">
        <v>44469</v>
      </c>
    </row>
    <row r="6996" spans="1:19" x14ac:dyDescent="0.2">
      <c r="A6996" s="29">
        <v>46086</v>
      </c>
      <c r="B6996" s="1" t="s">
        <v>200</v>
      </c>
      <c r="C6996" s="27">
        <v>44468</v>
      </c>
      <c r="D6996" s="1">
        <v>53179</v>
      </c>
      <c r="J6996" s="1" t="s">
        <v>0</v>
      </c>
      <c r="K6996" s="1" t="s">
        <v>49</v>
      </c>
      <c r="L6996" s="1">
        <v>-1</v>
      </c>
      <c r="M6996" s="1">
        <v>155</v>
      </c>
      <c r="N6996" s="6"/>
      <c r="O6996" s="6">
        <v>155</v>
      </c>
      <c r="P6996" s="6">
        <v>-804914.14</v>
      </c>
      <c r="R6996" s="31">
        <v>-155</v>
      </c>
      <c r="S6996" s="28">
        <v>44469</v>
      </c>
    </row>
    <row r="6997" spans="1:19" x14ac:dyDescent="0.2">
      <c r="A6997" s="29">
        <v>46086</v>
      </c>
      <c r="B6997" s="1" t="s">
        <v>200</v>
      </c>
      <c r="C6997" s="27">
        <v>44468</v>
      </c>
      <c r="D6997" s="1">
        <v>53179</v>
      </c>
      <c r="J6997" s="1" t="s">
        <v>0</v>
      </c>
      <c r="K6997" s="1" t="s">
        <v>49</v>
      </c>
      <c r="L6997" s="1">
        <v>-1</v>
      </c>
      <c r="M6997" s="1">
        <v>155</v>
      </c>
      <c r="N6997" s="6"/>
      <c r="O6997" s="6">
        <v>155</v>
      </c>
      <c r="P6997" s="6">
        <v>-805206.64</v>
      </c>
      <c r="R6997" s="31">
        <v>-155</v>
      </c>
      <c r="S6997" s="28">
        <v>44469</v>
      </c>
    </row>
    <row r="6998" spans="1:19" x14ac:dyDescent="0.2">
      <c r="A6998" s="29">
        <v>46086</v>
      </c>
      <c r="B6998" s="1" t="s">
        <v>200</v>
      </c>
      <c r="C6998" s="27">
        <v>44468</v>
      </c>
      <c r="D6998" s="1">
        <v>53179</v>
      </c>
      <c r="J6998" s="1" t="s">
        <v>0</v>
      </c>
      <c r="K6998" s="1" t="s">
        <v>49</v>
      </c>
      <c r="L6998" s="1">
        <v>-1.25</v>
      </c>
      <c r="M6998" s="1">
        <v>110</v>
      </c>
      <c r="N6998" s="6"/>
      <c r="O6998" s="6">
        <v>137.5</v>
      </c>
      <c r="P6998" s="6">
        <v>-805051.64</v>
      </c>
      <c r="R6998" s="31">
        <v>-137.5</v>
      </c>
      <c r="S6998" s="28">
        <v>44469</v>
      </c>
    </row>
    <row r="6999" spans="1:19" x14ac:dyDescent="0.2">
      <c r="A6999" s="29">
        <v>46086</v>
      </c>
      <c r="B6999" s="1" t="s">
        <v>200</v>
      </c>
      <c r="C6999" s="27">
        <v>44468</v>
      </c>
      <c r="D6999" s="1">
        <v>53179</v>
      </c>
      <c r="J6999" s="1" t="s">
        <v>0</v>
      </c>
      <c r="K6999" s="1" t="s">
        <v>49</v>
      </c>
      <c r="L6999" s="1">
        <v>-1.25</v>
      </c>
      <c r="M6999" s="1">
        <v>110</v>
      </c>
      <c r="N6999" s="6"/>
      <c r="O6999" s="6">
        <v>137.5</v>
      </c>
      <c r="P6999" s="6">
        <v>-805344.14</v>
      </c>
      <c r="R6999" s="31">
        <v>-137.5</v>
      </c>
      <c r="S6999" s="28">
        <v>44469</v>
      </c>
    </row>
    <row r="7000" spans="1:19" x14ac:dyDescent="0.2">
      <c r="A7000" s="29">
        <v>46110</v>
      </c>
      <c r="B7000" s="1" t="s">
        <v>200</v>
      </c>
      <c r="C7000" s="27">
        <v>44468</v>
      </c>
      <c r="D7000" s="1">
        <v>53191</v>
      </c>
      <c r="J7000" s="1" t="s">
        <v>0</v>
      </c>
      <c r="K7000" s="1" t="s">
        <v>49</v>
      </c>
      <c r="L7000" s="1">
        <v>-7</v>
      </c>
      <c r="M7000" s="1">
        <v>88</v>
      </c>
      <c r="N7000" s="6"/>
      <c r="O7000" s="6">
        <v>616</v>
      </c>
      <c r="P7000" s="6">
        <v>-802181.14</v>
      </c>
      <c r="R7000" s="31">
        <v>-616</v>
      </c>
      <c r="S7000" s="28">
        <v>44469</v>
      </c>
    </row>
    <row r="7001" spans="1:19" x14ac:dyDescent="0.2">
      <c r="A7001" s="29">
        <v>46110</v>
      </c>
      <c r="B7001" s="1" t="s">
        <v>200</v>
      </c>
      <c r="C7001" s="27">
        <v>44468</v>
      </c>
      <c r="D7001" s="1">
        <v>53191</v>
      </c>
      <c r="J7001" s="1" t="s">
        <v>0</v>
      </c>
      <c r="K7001" s="1" t="s">
        <v>49</v>
      </c>
      <c r="L7001" s="1">
        <v>-7</v>
      </c>
      <c r="M7001" s="1">
        <v>88</v>
      </c>
      <c r="N7001" s="6"/>
      <c r="O7001" s="6">
        <v>616</v>
      </c>
      <c r="P7001" s="6">
        <v>-804604.14</v>
      </c>
      <c r="R7001" s="31">
        <v>-616</v>
      </c>
      <c r="S7001" s="28">
        <v>44469</v>
      </c>
    </row>
    <row r="7002" spans="1:19" x14ac:dyDescent="0.2">
      <c r="A7002" s="29">
        <v>46110</v>
      </c>
      <c r="B7002" s="1" t="s">
        <v>200</v>
      </c>
      <c r="C7002" s="27">
        <v>44468</v>
      </c>
      <c r="D7002" s="1">
        <v>53191</v>
      </c>
      <c r="J7002" s="1" t="s">
        <v>0</v>
      </c>
      <c r="K7002" s="1" t="s">
        <v>49</v>
      </c>
      <c r="L7002" s="1">
        <v>-1</v>
      </c>
      <c r="M7002" s="1">
        <v>124</v>
      </c>
      <c r="N7002" s="6"/>
      <c r="O7002" s="6">
        <v>124</v>
      </c>
      <c r="P7002" s="6">
        <v>-801565.14</v>
      </c>
      <c r="R7002" s="31">
        <v>-124</v>
      </c>
      <c r="S7002" s="28">
        <v>44469</v>
      </c>
    </row>
    <row r="7003" spans="1:19" x14ac:dyDescent="0.2">
      <c r="A7003" s="29">
        <v>46110</v>
      </c>
      <c r="B7003" s="1" t="s">
        <v>200</v>
      </c>
      <c r="C7003" s="27">
        <v>44468</v>
      </c>
      <c r="D7003" s="1">
        <v>53191</v>
      </c>
      <c r="J7003" s="1" t="s">
        <v>0</v>
      </c>
      <c r="K7003" s="1" t="s">
        <v>49</v>
      </c>
      <c r="L7003" s="1">
        <v>-1</v>
      </c>
      <c r="M7003" s="1">
        <v>124</v>
      </c>
      <c r="N7003" s="6"/>
      <c r="O7003" s="6">
        <v>124</v>
      </c>
      <c r="P7003" s="6">
        <v>-803988.14</v>
      </c>
      <c r="R7003" s="31">
        <v>-124</v>
      </c>
      <c r="S7003" s="28">
        <v>44469</v>
      </c>
    </row>
    <row r="7004" spans="1:19" x14ac:dyDescent="0.2">
      <c r="A7004" s="29">
        <v>46145</v>
      </c>
      <c r="B7004" s="1" t="s">
        <v>200</v>
      </c>
      <c r="C7004" s="27">
        <v>44468</v>
      </c>
      <c r="D7004" s="1">
        <v>53195</v>
      </c>
      <c r="J7004" s="1" t="s">
        <v>0</v>
      </c>
      <c r="K7004" s="1" t="s">
        <v>49</v>
      </c>
      <c r="L7004" s="1">
        <v>-1</v>
      </c>
      <c r="M7004" s="1">
        <v>155</v>
      </c>
      <c r="N7004" s="6"/>
      <c r="O7004" s="6">
        <v>155</v>
      </c>
      <c r="P7004" s="6">
        <v>-804759.14</v>
      </c>
      <c r="R7004" s="31">
        <v>-155</v>
      </c>
      <c r="S7004" s="28">
        <v>44469</v>
      </c>
    </row>
    <row r="7005" spans="1:19" x14ac:dyDescent="0.2">
      <c r="A7005" s="29">
        <v>46059</v>
      </c>
      <c r="B7005" s="1" t="s">
        <v>200</v>
      </c>
      <c r="C7005" s="27">
        <v>44469</v>
      </c>
      <c r="D7005" s="1">
        <v>53174</v>
      </c>
      <c r="J7005" s="1" t="s">
        <v>0</v>
      </c>
      <c r="K7005" s="1" t="s">
        <v>49</v>
      </c>
      <c r="L7005" s="1">
        <v>-1</v>
      </c>
      <c r="M7005" s="1">
        <v>688</v>
      </c>
      <c r="N7005" s="6"/>
      <c r="O7005" s="6">
        <v>688</v>
      </c>
      <c r="P7005" s="6">
        <v>-806369.64</v>
      </c>
      <c r="R7005" s="31">
        <v>-688</v>
      </c>
      <c r="S7005" s="28">
        <v>44469</v>
      </c>
    </row>
    <row r="7006" spans="1:19" x14ac:dyDescent="0.2">
      <c r="A7006" s="29">
        <v>46059</v>
      </c>
      <c r="B7006" s="1" t="s">
        <v>200</v>
      </c>
      <c r="C7006" s="27">
        <v>44469</v>
      </c>
      <c r="D7006" s="1">
        <v>53174</v>
      </c>
      <c r="J7006" s="1" t="s">
        <v>0</v>
      </c>
      <c r="K7006" s="1" t="s">
        <v>49</v>
      </c>
      <c r="L7006" s="1">
        <v>-4.5</v>
      </c>
      <c r="M7006" s="1">
        <v>88</v>
      </c>
      <c r="N7006" s="6"/>
      <c r="O7006" s="6">
        <v>396</v>
      </c>
      <c r="P7006" s="6">
        <v>-807189.64</v>
      </c>
      <c r="R7006" s="31">
        <v>-396</v>
      </c>
      <c r="S7006" s="28">
        <v>44469</v>
      </c>
    </row>
    <row r="7007" spans="1:19" x14ac:dyDescent="0.2">
      <c r="A7007" s="29">
        <v>46059</v>
      </c>
      <c r="B7007" s="1" t="s">
        <v>200</v>
      </c>
      <c r="C7007" s="27">
        <v>44469</v>
      </c>
      <c r="D7007" s="1">
        <v>53174</v>
      </c>
      <c r="J7007" s="1" t="s">
        <v>0</v>
      </c>
      <c r="K7007" s="1" t="s">
        <v>49</v>
      </c>
      <c r="L7007" s="1">
        <v>-1</v>
      </c>
      <c r="M7007" s="1">
        <v>298</v>
      </c>
      <c r="N7007" s="6"/>
      <c r="O7007" s="6">
        <v>298</v>
      </c>
      <c r="P7007" s="6">
        <v>-812379.64</v>
      </c>
      <c r="R7007" s="31">
        <v>-298</v>
      </c>
      <c r="S7007" s="28">
        <v>44469</v>
      </c>
    </row>
    <row r="7008" spans="1:19" x14ac:dyDescent="0.2">
      <c r="A7008" s="29">
        <v>46059</v>
      </c>
      <c r="B7008" s="1" t="s">
        <v>200</v>
      </c>
      <c r="C7008" s="27">
        <v>44469</v>
      </c>
      <c r="D7008" s="1">
        <v>53174</v>
      </c>
      <c r="J7008" s="1" t="s">
        <v>0</v>
      </c>
      <c r="K7008" s="1" t="s">
        <v>49</v>
      </c>
      <c r="L7008" s="1">
        <v>-3.25</v>
      </c>
      <c r="M7008" s="1">
        <v>88</v>
      </c>
      <c r="N7008" s="6"/>
      <c r="O7008" s="6">
        <v>286</v>
      </c>
      <c r="P7008" s="6">
        <v>-812811.64</v>
      </c>
      <c r="R7008" s="31">
        <v>-286</v>
      </c>
      <c r="S7008" s="28">
        <v>44469</v>
      </c>
    </row>
    <row r="7009" spans="1:19" x14ac:dyDescent="0.2">
      <c r="A7009" s="29">
        <v>46059</v>
      </c>
      <c r="B7009" s="1" t="s">
        <v>200</v>
      </c>
      <c r="C7009" s="27">
        <v>44469</v>
      </c>
      <c r="D7009" s="1">
        <v>53174</v>
      </c>
      <c r="J7009" s="1" t="s">
        <v>0</v>
      </c>
      <c r="K7009" s="1" t="s">
        <v>49</v>
      </c>
      <c r="L7009" s="1">
        <v>-3.25</v>
      </c>
      <c r="M7009" s="1">
        <v>88</v>
      </c>
      <c r="N7009" s="6"/>
      <c r="O7009" s="6">
        <v>286</v>
      </c>
      <c r="P7009" s="6">
        <v>-813097.64</v>
      </c>
      <c r="R7009" s="31">
        <v>-286</v>
      </c>
      <c r="S7009" s="28">
        <v>44469</v>
      </c>
    </row>
    <row r="7010" spans="1:19" x14ac:dyDescent="0.2">
      <c r="A7010" s="29">
        <v>46059</v>
      </c>
      <c r="B7010" s="1" t="s">
        <v>200</v>
      </c>
      <c r="C7010" s="27">
        <v>44469</v>
      </c>
      <c r="D7010" s="1">
        <v>53174</v>
      </c>
      <c r="J7010" s="1" t="s">
        <v>0</v>
      </c>
      <c r="K7010" s="1" t="s">
        <v>49</v>
      </c>
      <c r="L7010" s="1">
        <v>-2.75</v>
      </c>
      <c r="M7010" s="1">
        <v>88</v>
      </c>
      <c r="N7010" s="6"/>
      <c r="O7010" s="6">
        <v>242</v>
      </c>
      <c r="P7010" s="6">
        <v>-811177.64</v>
      </c>
      <c r="R7010" s="31">
        <v>-242</v>
      </c>
      <c r="S7010" s="28">
        <v>44469</v>
      </c>
    </row>
    <row r="7011" spans="1:19" x14ac:dyDescent="0.2">
      <c r="A7011" s="29">
        <v>46059</v>
      </c>
      <c r="B7011" s="1" t="s">
        <v>200</v>
      </c>
      <c r="C7011" s="27">
        <v>44469</v>
      </c>
      <c r="D7011" s="1">
        <v>53174</v>
      </c>
      <c r="J7011" s="1" t="s">
        <v>0</v>
      </c>
      <c r="K7011" s="1" t="s">
        <v>49</v>
      </c>
      <c r="L7011" s="1">
        <v>-2</v>
      </c>
      <c r="M7011" s="1">
        <v>88</v>
      </c>
      <c r="N7011" s="6"/>
      <c r="O7011" s="6">
        <v>176</v>
      </c>
      <c r="P7011" s="6">
        <v>-807365.64</v>
      </c>
      <c r="R7011" s="31">
        <v>-176</v>
      </c>
      <c r="S7011" s="28">
        <v>44469</v>
      </c>
    </row>
    <row r="7012" spans="1:19" x14ac:dyDescent="0.2">
      <c r="A7012" s="29">
        <v>46059</v>
      </c>
      <c r="B7012" s="1" t="s">
        <v>200</v>
      </c>
      <c r="C7012" s="27">
        <v>44469</v>
      </c>
      <c r="D7012" s="1">
        <v>53174</v>
      </c>
      <c r="J7012" s="1" t="s">
        <v>0</v>
      </c>
      <c r="K7012" s="1" t="s">
        <v>49</v>
      </c>
      <c r="L7012" s="1">
        <v>-1.5</v>
      </c>
      <c r="M7012" s="1">
        <v>88</v>
      </c>
      <c r="N7012" s="6"/>
      <c r="O7012" s="6">
        <v>132</v>
      </c>
      <c r="P7012" s="6">
        <v>-811309.64</v>
      </c>
      <c r="R7012" s="31">
        <v>-132</v>
      </c>
      <c r="S7012" s="28">
        <v>44469</v>
      </c>
    </row>
    <row r="7013" spans="1:19" x14ac:dyDescent="0.2">
      <c r="A7013" s="29">
        <v>46059</v>
      </c>
      <c r="B7013" s="1" t="s">
        <v>200</v>
      </c>
      <c r="C7013" s="27">
        <v>44469</v>
      </c>
      <c r="D7013" s="1">
        <v>53174</v>
      </c>
      <c r="J7013" s="1" t="s">
        <v>0</v>
      </c>
      <c r="K7013" s="1" t="s">
        <v>49</v>
      </c>
      <c r="L7013" s="1">
        <v>-1</v>
      </c>
      <c r="M7013" s="1">
        <v>124</v>
      </c>
      <c r="N7013" s="6"/>
      <c r="O7013" s="6">
        <v>124</v>
      </c>
      <c r="P7013" s="6">
        <v>-806493.64</v>
      </c>
      <c r="R7013" s="31">
        <v>-124</v>
      </c>
      <c r="S7013" s="28">
        <v>44469</v>
      </c>
    </row>
    <row r="7014" spans="1:19" x14ac:dyDescent="0.2">
      <c r="A7014" s="29">
        <v>46059</v>
      </c>
      <c r="B7014" s="1" t="s">
        <v>200</v>
      </c>
      <c r="C7014" s="27">
        <v>44469</v>
      </c>
      <c r="D7014" s="1">
        <v>53174</v>
      </c>
      <c r="J7014" s="1" t="s">
        <v>0</v>
      </c>
      <c r="K7014" s="1" t="s">
        <v>49</v>
      </c>
      <c r="L7014" s="1">
        <v>-1</v>
      </c>
      <c r="M7014" s="1">
        <v>124</v>
      </c>
      <c r="N7014" s="6"/>
      <c r="O7014" s="6">
        <v>124</v>
      </c>
      <c r="P7014" s="6">
        <v>-806793.64</v>
      </c>
      <c r="R7014" s="31">
        <v>-124</v>
      </c>
      <c r="S7014" s="28">
        <v>44469</v>
      </c>
    </row>
    <row r="7015" spans="1:19" x14ac:dyDescent="0.2">
      <c r="A7015" s="29">
        <v>46059</v>
      </c>
      <c r="B7015" s="1" t="s">
        <v>200</v>
      </c>
      <c r="C7015" s="27">
        <v>44469</v>
      </c>
      <c r="D7015" s="1">
        <v>53174</v>
      </c>
      <c r="J7015" s="1" t="s">
        <v>0</v>
      </c>
      <c r="K7015" s="1" t="s">
        <v>49</v>
      </c>
      <c r="L7015" s="1">
        <v>-1</v>
      </c>
      <c r="M7015" s="1">
        <v>124</v>
      </c>
      <c r="N7015" s="6"/>
      <c r="O7015" s="6">
        <v>124</v>
      </c>
      <c r="P7015" s="6">
        <v>-810935.64</v>
      </c>
      <c r="R7015" s="31">
        <v>-124</v>
      </c>
      <c r="S7015" s="28">
        <v>44469</v>
      </c>
    </row>
    <row r="7016" spans="1:19" x14ac:dyDescent="0.2">
      <c r="A7016" s="29">
        <v>46059</v>
      </c>
      <c r="B7016" s="1" t="s">
        <v>200</v>
      </c>
      <c r="C7016" s="27">
        <v>44469</v>
      </c>
      <c r="D7016" s="1">
        <v>53174</v>
      </c>
      <c r="J7016" s="1" t="s">
        <v>0</v>
      </c>
      <c r="K7016" s="1" t="s">
        <v>49</v>
      </c>
      <c r="L7016" s="1">
        <v>-1</v>
      </c>
      <c r="M7016" s="1">
        <v>124</v>
      </c>
      <c r="N7016" s="6"/>
      <c r="O7016" s="6">
        <v>124</v>
      </c>
      <c r="P7016" s="6">
        <v>-812503.64</v>
      </c>
      <c r="R7016" s="31">
        <v>-124</v>
      </c>
      <c r="S7016" s="28">
        <v>44469</v>
      </c>
    </row>
    <row r="7017" spans="1:19" x14ac:dyDescent="0.2">
      <c r="A7017" s="29">
        <v>46059</v>
      </c>
      <c r="B7017" s="1" t="s">
        <v>200</v>
      </c>
      <c r="C7017" s="27">
        <v>44469</v>
      </c>
      <c r="D7017" s="1">
        <v>53174</v>
      </c>
      <c r="J7017" s="1" t="s">
        <v>0</v>
      </c>
      <c r="K7017" s="1" t="s">
        <v>49</v>
      </c>
      <c r="L7017" s="1">
        <v>-1.25</v>
      </c>
      <c r="M7017" s="1">
        <v>88</v>
      </c>
      <c r="N7017" s="6"/>
      <c r="O7017" s="6">
        <v>110</v>
      </c>
      <c r="P7017" s="6">
        <v>-806625.64</v>
      </c>
      <c r="R7017" s="31">
        <v>-110</v>
      </c>
      <c r="S7017" s="28">
        <v>44469</v>
      </c>
    </row>
    <row r="7018" spans="1:19" x14ac:dyDescent="0.2">
      <c r="A7018" s="29">
        <v>46059</v>
      </c>
      <c r="B7018" s="1" t="s">
        <v>200</v>
      </c>
      <c r="C7018" s="27">
        <v>44469</v>
      </c>
      <c r="D7018" s="1">
        <v>53174</v>
      </c>
      <c r="J7018" s="1" t="s">
        <v>0</v>
      </c>
      <c r="K7018" s="1" t="s">
        <v>49</v>
      </c>
      <c r="L7018" s="1">
        <v>-0.75</v>
      </c>
      <c r="M7018" s="1">
        <v>88</v>
      </c>
      <c r="N7018" s="6"/>
      <c r="O7018" s="6">
        <v>66</v>
      </c>
      <c r="P7018" s="6">
        <v>-810811.64</v>
      </c>
      <c r="R7018" s="31">
        <v>-66</v>
      </c>
      <c r="S7018" s="28">
        <v>44469</v>
      </c>
    </row>
    <row r="7019" spans="1:19" x14ac:dyDescent="0.2">
      <c r="A7019" s="29">
        <v>46059</v>
      </c>
      <c r="B7019" s="1" t="s">
        <v>200</v>
      </c>
      <c r="C7019" s="27">
        <v>44469</v>
      </c>
      <c r="D7019" s="1">
        <v>53174</v>
      </c>
      <c r="J7019" s="1" t="s">
        <v>0</v>
      </c>
      <c r="K7019" s="1" t="s">
        <v>49</v>
      </c>
      <c r="L7019" s="1">
        <v>-0.5</v>
      </c>
      <c r="M7019" s="1">
        <v>88</v>
      </c>
      <c r="N7019" s="6"/>
      <c r="O7019" s="6">
        <v>44</v>
      </c>
      <c r="P7019" s="6">
        <v>-806669.64</v>
      </c>
      <c r="R7019" s="31">
        <v>-44</v>
      </c>
      <c r="S7019" s="28">
        <v>44469</v>
      </c>
    </row>
    <row r="7020" spans="1:19" x14ac:dyDescent="0.2">
      <c r="A7020" s="29">
        <v>46059</v>
      </c>
      <c r="B7020" s="1" t="s">
        <v>200</v>
      </c>
      <c r="C7020" s="27">
        <v>44469</v>
      </c>
      <c r="D7020" s="1">
        <v>53174</v>
      </c>
      <c r="J7020" s="1" t="s">
        <v>0</v>
      </c>
      <c r="K7020" s="1" t="s">
        <v>49</v>
      </c>
      <c r="L7020" s="1">
        <v>-0.5</v>
      </c>
      <c r="M7020" s="1">
        <v>88</v>
      </c>
      <c r="N7020" s="6"/>
      <c r="O7020" s="6">
        <v>44</v>
      </c>
      <c r="P7020" s="6">
        <v>-807409.64</v>
      </c>
      <c r="R7020" s="31">
        <v>-44</v>
      </c>
      <c r="S7020" s="28">
        <v>44469</v>
      </c>
    </row>
    <row r="7021" spans="1:19" x14ac:dyDescent="0.2">
      <c r="A7021" s="29">
        <v>46059</v>
      </c>
      <c r="B7021" s="1" t="s">
        <v>200</v>
      </c>
      <c r="C7021" s="27">
        <v>44469</v>
      </c>
      <c r="D7021" s="1">
        <v>53174</v>
      </c>
      <c r="J7021" s="1" t="s">
        <v>0</v>
      </c>
      <c r="K7021" s="1" t="s">
        <v>49</v>
      </c>
      <c r="L7021" s="1">
        <v>-0.5</v>
      </c>
      <c r="M7021" s="1">
        <v>88</v>
      </c>
      <c r="N7021" s="6"/>
      <c r="O7021" s="6">
        <v>44</v>
      </c>
      <c r="P7021" s="6">
        <v>-810745.64</v>
      </c>
      <c r="R7021" s="31">
        <v>-44</v>
      </c>
      <c r="S7021" s="28">
        <v>44469</v>
      </c>
    </row>
    <row r="7022" spans="1:19" x14ac:dyDescent="0.2">
      <c r="A7022" s="29">
        <v>46059</v>
      </c>
      <c r="B7022" s="1" t="s">
        <v>200</v>
      </c>
      <c r="C7022" s="27">
        <v>44469</v>
      </c>
      <c r="D7022" s="1">
        <v>53174</v>
      </c>
      <c r="J7022" s="1" t="s">
        <v>0</v>
      </c>
      <c r="K7022" s="1" t="s">
        <v>49</v>
      </c>
      <c r="L7022" s="1">
        <v>-0.5</v>
      </c>
      <c r="M7022" s="1">
        <v>88</v>
      </c>
      <c r="N7022" s="6"/>
      <c r="O7022" s="6">
        <v>44</v>
      </c>
      <c r="P7022" s="6">
        <v>-811353.64</v>
      </c>
      <c r="R7022" s="31">
        <v>-44</v>
      </c>
      <c r="S7022" s="28">
        <v>44469</v>
      </c>
    </row>
    <row r="7023" spans="1:19" x14ac:dyDescent="0.2">
      <c r="A7023" s="29">
        <v>46059</v>
      </c>
      <c r="B7023" s="1" t="s">
        <v>200</v>
      </c>
      <c r="C7023" s="27">
        <v>44469</v>
      </c>
      <c r="D7023" s="1">
        <v>53174</v>
      </c>
      <c r="J7023" s="1" t="s">
        <v>0</v>
      </c>
      <c r="K7023" s="1" t="s">
        <v>49</v>
      </c>
      <c r="L7023" s="1">
        <v>-2</v>
      </c>
      <c r="M7023" s="1">
        <v>16</v>
      </c>
      <c r="N7023" s="6"/>
      <c r="O7023" s="6">
        <v>32</v>
      </c>
      <c r="P7023" s="6">
        <v>-810701.64</v>
      </c>
      <c r="R7023" s="31">
        <v>-32</v>
      </c>
      <c r="S7023" s="28">
        <v>44469</v>
      </c>
    </row>
    <row r="7024" spans="1:19" x14ac:dyDescent="0.2">
      <c r="A7024" s="29">
        <v>46059</v>
      </c>
      <c r="B7024" s="1" t="s">
        <v>200</v>
      </c>
      <c r="C7024" s="27">
        <v>44469</v>
      </c>
      <c r="D7024" s="1">
        <v>53174</v>
      </c>
      <c r="J7024" s="1" t="s">
        <v>0</v>
      </c>
      <c r="K7024" s="1" t="s">
        <v>49</v>
      </c>
      <c r="L7024" s="1">
        <v>-0.25</v>
      </c>
      <c r="M7024" s="1">
        <v>88</v>
      </c>
      <c r="N7024" s="6"/>
      <c r="O7024" s="6">
        <v>22</v>
      </c>
      <c r="P7024" s="6">
        <v>-806515.64</v>
      </c>
      <c r="R7024" s="31">
        <v>-22</v>
      </c>
      <c r="S7024" s="28">
        <v>44469</v>
      </c>
    </row>
    <row r="7025" spans="1:19" x14ac:dyDescent="0.2">
      <c r="A7025" s="29">
        <v>46059</v>
      </c>
      <c r="B7025" s="1" t="s">
        <v>200</v>
      </c>
      <c r="C7025" s="27">
        <v>44469</v>
      </c>
      <c r="D7025" s="1">
        <v>53174</v>
      </c>
      <c r="J7025" s="1" t="s">
        <v>0</v>
      </c>
      <c r="K7025" s="1" t="s">
        <v>49</v>
      </c>
      <c r="L7025" s="1">
        <v>-0.25</v>
      </c>
      <c r="M7025" s="1">
        <v>88</v>
      </c>
      <c r="N7025" s="6"/>
      <c r="O7025" s="6">
        <v>22</v>
      </c>
      <c r="P7025" s="6">
        <v>-812525.64</v>
      </c>
      <c r="R7025" s="31">
        <v>-22</v>
      </c>
      <c r="S7025" s="28">
        <v>44469</v>
      </c>
    </row>
    <row r="7026" spans="1:19" x14ac:dyDescent="0.2">
      <c r="A7026" s="29">
        <v>46096</v>
      </c>
      <c r="B7026" s="1" t="s">
        <v>200</v>
      </c>
      <c r="C7026" s="27">
        <v>44469</v>
      </c>
      <c r="D7026" s="1">
        <v>53182</v>
      </c>
      <c r="J7026" s="1" t="s">
        <v>0</v>
      </c>
      <c r="K7026" s="1" t="s">
        <v>49</v>
      </c>
      <c r="L7026" s="1">
        <v>-1</v>
      </c>
      <c r="M7026" s="1">
        <v>2280</v>
      </c>
      <c r="N7026" s="6"/>
      <c r="O7026" s="6">
        <v>2280</v>
      </c>
      <c r="P7026" s="6">
        <v>-809689.64</v>
      </c>
      <c r="R7026" s="31">
        <v>-2280</v>
      </c>
      <c r="S7026" s="28">
        <v>44469</v>
      </c>
    </row>
    <row r="7027" spans="1:19" x14ac:dyDescent="0.2">
      <c r="A7027" s="29">
        <v>46096</v>
      </c>
      <c r="B7027" s="1" t="s">
        <v>200</v>
      </c>
      <c r="C7027" s="27">
        <v>44469</v>
      </c>
      <c r="D7027" s="1">
        <v>53182</v>
      </c>
      <c r="J7027" s="1" t="s">
        <v>0</v>
      </c>
      <c r="K7027" s="1" t="s">
        <v>49</v>
      </c>
      <c r="L7027" s="1">
        <v>-1</v>
      </c>
      <c r="M7027" s="1">
        <v>980</v>
      </c>
      <c r="N7027" s="6"/>
      <c r="O7027" s="6">
        <v>980</v>
      </c>
      <c r="P7027" s="6">
        <v>-810669.64</v>
      </c>
      <c r="R7027" s="31">
        <v>-980</v>
      </c>
      <c r="S7027" s="28">
        <v>44469</v>
      </c>
    </row>
    <row r="7028" spans="1:19" x14ac:dyDescent="0.2">
      <c r="A7028" s="29">
        <v>46096</v>
      </c>
      <c r="B7028" s="1" t="s">
        <v>200</v>
      </c>
      <c r="C7028" s="27">
        <v>44469</v>
      </c>
      <c r="D7028" s="1">
        <v>53182</v>
      </c>
      <c r="J7028" s="1" t="s">
        <v>0</v>
      </c>
      <c r="K7028" s="1" t="s">
        <v>49</v>
      </c>
      <c r="L7028" s="1">
        <v>-1</v>
      </c>
      <c r="M7028" s="1">
        <v>298</v>
      </c>
      <c r="N7028" s="6"/>
      <c r="O7028" s="6">
        <v>298</v>
      </c>
      <c r="P7028" s="6">
        <v>-812081.64</v>
      </c>
      <c r="R7028" s="31">
        <v>-298</v>
      </c>
      <c r="S7028" s="28">
        <v>44469</v>
      </c>
    </row>
    <row r="7029" spans="1:19" x14ac:dyDescent="0.2">
      <c r="A7029" s="29">
        <v>46213</v>
      </c>
      <c r="B7029" s="1" t="s">
        <v>200</v>
      </c>
      <c r="C7029" s="27">
        <v>44469</v>
      </c>
      <c r="D7029" s="1">
        <v>53241</v>
      </c>
      <c r="J7029" s="1" t="s">
        <v>0</v>
      </c>
      <c r="K7029" s="1" t="s">
        <v>49</v>
      </c>
      <c r="L7029" s="1">
        <v>-2.5</v>
      </c>
      <c r="M7029" s="1">
        <v>110</v>
      </c>
      <c r="N7029" s="6"/>
      <c r="O7029" s="6">
        <v>275</v>
      </c>
      <c r="P7029" s="6">
        <v>-811783.64</v>
      </c>
      <c r="R7029" s="31">
        <v>-275</v>
      </c>
      <c r="S7029" s="28">
        <v>44469</v>
      </c>
    </row>
    <row r="7030" spans="1:19" x14ac:dyDescent="0.2">
      <c r="A7030" s="29">
        <v>46213</v>
      </c>
      <c r="B7030" s="1" t="s">
        <v>200</v>
      </c>
      <c r="C7030" s="27">
        <v>44469</v>
      </c>
      <c r="D7030" s="1">
        <v>53241</v>
      </c>
      <c r="J7030" s="1" t="s">
        <v>0</v>
      </c>
      <c r="K7030" s="1" t="s">
        <v>49</v>
      </c>
      <c r="L7030" s="1">
        <v>-1</v>
      </c>
      <c r="M7030" s="1">
        <v>155</v>
      </c>
      <c r="N7030" s="6"/>
      <c r="O7030" s="6">
        <v>155</v>
      </c>
      <c r="P7030" s="6">
        <v>-811508.64</v>
      </c>
      <c r="R7030" s="31">
        <v>-155</v>
      </c>
      <c r="S7030" s="28">
        <v>44469</v>
      </c>
    </row>
    <row r="7031" spans="1:19" x14ac:dyDescent="0.2">
      <c r="A7031" s="29">
        <v>46251</v>
      </c>
      <c r="B7031" s="1" t="s">
        <v>200</v>
      </c>
      <c r="C7031" s="27">
        <v>44469</v>
      </c>
      <c r="D7031" s="1">
        <v>53255</v>
      </c>
      <c r="J7031" s="1" t="s">
        <v>0</v>
      </c>
      <c r="K7031" s="1" t="s">
        <v>49</v>
      </c>
      <c r="L7031" s="1">
        <v>-5</v>
      </c>
      <c r="M7031" s="1">
        <v>88</v>
      </c>
      <c r="N7031" s="6"/>
      <c r="O7031" s="6">
        <v>440</v>
      </c>
      <c r="P7031" s="6">
        <v>-814453.64</v>
      </c>
      <c r="R7031" s="31">
        <v>-440</v>
      </c>
      <c r="S7031" s="28">
        <v>44469</v>
      </c>
    </row>
    <row r="7032" spans="1:19" x14ac:dyDescent="0.2">
      <c r="A7032" s="29">
        <v>46251</v>
      </c>
      <c r="B7032" s="1" t="s">
        <v>200</v>
      </c>
      <c r="C7032" s="27">
        <v>44469</v>
      </c>
      <c r="D7032" s="1">
        <v>53255</v>
      </c>
      <c r="J7032" s="1" t="s">
        <v>0</v>
      </c>
      <c r="K7032" s="1" t="s">
        <v>49</v>
      </c>
      <c r="L7032" s="1">
        <v>-4.25</v>
      </c>
      <c r="M7032" s="1">
        <v>88</v>
      </c>
      <c r="N7032" s="6"/>
      <c r="O7032" s="6">
        <v>374</v>
      </c>
      <c r="P7032" s="6">
        <v>-813691.64</v>
      </c>
      <c r="R7032" s="31">
        <v>-374</v>
      </c>
      <c r="S7032" s="28">
        <v>44469</v>
      </c>
    </row>
    <row r="7033" spans="1:19" x14ac:dyDescent="0.2">
      <c r="A7033" s="29">
        <v>46251</v>
      </c>
      <c r="B7033" s="1" t="s">
        <v>200</v>
      </c>
      <c r="C7033" s="27">
        <v>44469</v>
      </c>
      <c r="D7033" s="1">
        <v>53255</v>
      </c>
      <c r="J7033" s="1" t="s">
        <v>0</v>
      </c>
      <c r="K7033" s="1" t="s">
        <v>49</v>
      </c>
      <c r="L7033" s="1">
        <v>-2</v>
      </c>
      <c r="M7033" s="1">
        <v>88</v>
      </c>
      <c r="N7033" s="6"/>
      <c r="O7033" s="6">
        <v>176</v>
      </c>
      <c r="P7033" s="6">
        <v>-814695.64</v>
      </c>
      <c r="R7033" s="31">
        <v>-176</v>
      </c>
      <c r="S7033" s="28">
        <v>44469</v>
      </c>
    </row>
    <row r="7034" spans="1:19" x14ac:dyDescent="0.2">
      <c r="A7034" s="29">
        <v>46251</v>
      </c>
      <c r="B7034" s="1" t="s">
        <v>200</v>
      </c>
      <c r="C7034" s="27">
        <v>44469</v>
      </c>
      <c r="D7034" s="1">
        <v>53255</v>
      </c>
      <c r="J7034" s="1" t="s">
        <v>0</v>
      </c>
      <c r="K7034" s="1" t="s">
        <v>49</v>
      </c>
      <c r="L7034" s="1">
        <v>-1.75</v>
      </c>
      <c r="M7034" s="1">
        <v>88</v>
      </c>
      <c r="N7034" s="6"/>
      <c r="O7034" s="6">
        <v>154</v>
      </c>
      <c r="P7034" s="6">
        <v>-813317.64</v>
      </c>
      <c r="R7034" s="31">
        <v>-154</v>
      </c>
      <c r="S7034" s="28">
        <v>44469</v>
      </c>
    </row>
    <row r="7035" spans="1:19" x14ac:dyDescent="0.2">
      <c r="A7035" s="29">
        <v>46251</v>
      </c>
      <c r="B7035" s="1" t="s">
        <v>200</v>
      </c>
      <c r="C7035" s="27">
        <v>44469</v>
      </c>
      <c r="D7035" s="1">
        <v>53255</v>
      </c>
      <c r="J7035" s="1" t="s">
        <v>0</v>
      </c>
      <c r="K7035" s="1" t="s">
        <v>49</v>
      </c>
      <c r="L7035" s="1">
        <v>-1</v>
      </c>
      <c r="M7035" s="1">
        <v>124</v>
      </c>
      <c r="N7035" s="6"/>
      <c r="O7035" s="6">
        <v>124</v>
      </c>
      <c r="P7035" s="6">
        <v>-814013.64</v>
      </c>
      <c r="R7035" s="31">
        <v>-124</v>
      </c>
      <c r="S7035" s="28">
        <v>44469</v>
      </c>
    </row>
    <row r="7036" spans="1:19" x14ac:dyDescent="0.2">
      <c r="A7036" s="29">
        <v>46251</v>
      </c>
      <c r="B7036" s="1" t="s">
        <v>200</v>
      </c>
      <c r="C7036" s="27">
        <v>44469</v>
      </c>
      <c r="D7036" s="1">
        <v>53255</v>
      </c>
      <c r="J7036" s="1" t="s">
        <v>0</v>
      </c>
      <c r="K7036" s="1" t="s">
        <v>49</v>
      </c>
      <c r="L7036" s="1">
        <v>-1.25</v>
      </c>
      <c r="M7036" s="1">
        <v>88</v>
      </c>
      <c r="N7036" s="6"/>
      <c r="O7036" s="6">
        <v>110</v>
      </c>
      <c r="P7036" s="6">
        <v>-814937.64</v>
      </c>
      <c r="R7036" s="31">
        <v>-110</v>
      </c>
      <c r="S7036" s="28">
        <v>44469</v>
      </c>
    </row>
    <row r="7037" spans="1:19" x14ac:dyDescent="0.2">
      <c r="A7037" s="29">
        <v>46251</v>
      </c>
      <c r="B7037" s="1" t="s">
        <v>200</v>
      </c>
      <c r="C7037" s="27">
        <v>44469</v>
      </c>
      <c r="D7037" s="1">
        <v>53255</v>
      </c>
      <c r="J7037" s="1" t="s">
        <v>0</v>
      </c>
      <c r="K7037" s="1" t="s">
        <v>49</v>
      </c>
      <c r="L7037" s="1">
        <v>-1</v>
      </c>
      <c r="M7037" s="1">
        <v>88</v>
      </c>
      <c r="N7037" s="6"/>
      <c r="O7037" s="6">
        <v>88</v>
      </c>
      <c r="P7037" s="6">
        <v>-813779.64</v>
      </c>
      <c r="R7037" s="31">
        <v>-88</v>
      </c>
      <c r="S7037" s="28">
        <v>44469</v>
      </c>
    </row>
    <row r="7038" spans="1:19" x14ac:dyDescent="0.2">
      <c r="A7038" s="29">
        <v>46251</v>
      </c>
      <c r="B7038" s="1" t="s">
        <v>200</v>
      </c>
      <c r="C7038" s="27">
        <v>44469</v>
      </c>
      <c r="D7038" s="1">
        <v>53255</v>
      </c>
      <c r="J7038" s="1" t="s">
        <v>0</v>
      </c>
      <c r="K7038" s="1" t="s">
        <v>49</v>
      </c>
      <c r="L7038" s="1">
        <v>-1</v>
      </c>
      <c r="M7038" s="1">
        <v>88</v>
      </c>
      <c r="N7038" s="6"/>
      <c r="O7038" s="6">
        <v>88</v>
      </c>
      <c r="P7038" s="6">
        <v>-813889.64</v>
      </c>
      <c r="R7038" s="31">
        <v>-88</v>
      </c>
      <c r="S7038" s="28">
        <v>44469</v>
      </c>
    </row>
    <row r="7039" spans="1:19" x14ac:dyDescent="0.2">
      <c r="A7039" s="29">
        <v>46251</v>
      </c>
      <c r="B7039" s="1" t="s">
        <v>200</v>
      </c>
      <c r="C7039" s="27">
        <v>44469</v>
      </c>
      <c r="D7039" s="1">
        <v>53255</v>
      </c>
      <c r="J7039" s="1" t="s">
        <v>0</v>
      </c>
      <c r="K7039" s="1" t="s">
        <v>49</v>
      </c>
      <c r="L7039" s="1">
        <v>-0.75</v>
      </c>
      <c r="M7039" s="1">
        <v>88</v>
      </c>
      <c r="N7039" s="6"/>
      <c r="O7039" s="6">
        <v>66</v>
      </c>
      <c r="P7039" s="6">
        <v>-813163.64</v>
      </c>
      <c r="R7039" s="31">
        <v>-66</v>
      </c>
      <c r="S7039" s="28">
        <v>44469</v>
      </c>
    </row>
    <row r="7040" spans="1:19" x14ac:dyDescent="0.2">
      <c r="A7040" s="29">
        <v>46251</v>
      </c>
      <c r="B7040" s="1" t="s">
        <v>200</v>
      </c>
      <c r="C7040" s="27">
        <v>44469</v>
      </c>
      <c r="D7040" s="1">
        <v>53255</v>
      </c>
      <c r="J7040" s="1" t="s">
        <v>0</v>
      </c>
      <c r="K7040" s="1" t="s">
        <v>49</v>
      </c>
      <c r="L7040" s="1">
        <v>-0.75</v>
      </c>
      <c r="M7040" s="1">
        <v>88</v>
      </c>
      <c r="N7040" s="6"/>
      <c r="O7040" s="6">
        <v>66</v>
      </c>
      <c r="P7040" s="6">
        <v>-814519.64</v>
      </c>
      <c r="R7040" s="31">
        <v>-66</v>
      </c>
      <c r="S7040" s="28">
        <v>44469</v>
      </c>
    </row>
    <row r="7041" spans="1:19" x14ac:dyDescent="0.2">
      <c r="A7041" s="29">
        <v>46251</v>
      </c>
      <c r="B7041" s="1" t="s">
        <v>200</v>
      </c>
      <c r="C7041" s="27">
        <v>44469</v>
      </c>
      <c r="D7041" s="1">
        <v>53255</v>
      </c>
      <c r="J7041" s="1" t="s">
        <v>0</v>
      </c>
      <c r="K7041" s="1" t="s">
        <v>49</v>
      </c>
      <c r="L7041" s="1">
        <v>-0.75</v>
      </c>
      <c r="M7041" s="1">
        <v>88</v>
      </c>
      <c r="N7041" s="6"/>
      <c r="O7041" s="6">
        <v>66</v>
      </c>
      <c r="P7041" s="6">
        <v>-814805.64</v>
      </c>
      <c r="R7041" s="31">
        <v>-66</v>
      </c>
      <c r="S7041" s="28">
        <v>44469</v>
      </c>
    </row>
    <row r="7042" spans="1:19" x14ac:dyDescent="0.2">
      <c r="A7042" s="29">
        <v>46251</v>
      </c>
      <c r="B7042" s="1" t="s">
        <v>200</v>
      </c>
      <c r="C7042" s="27">
        <v>44469</v>
      </c>
      <c r="D7042" s="1">
        <v>53255</v>
      </c>
      <c r="J7042" s="1" t="s">
        <v>0</v>
      </c>
      <c r="K7042" s="1" t="s">
        <v>49</v>
      </c>
      <c r="L7042" s="1">
        <v>-0.75</v>
      </c>
      <c r="M7042" s="1">
        <v>88</v>
      </c>
      <c r="N7042" s="6"/>
      <c r="O7042" s="6">
        <v>66</v>
      </c>
      <c r="P7042" s="6">
        <v>-815003.64</v>
      </c>
      <c r="R7042" s="31">
        <v>-66</v>
      </c>
      <c r="S7042" s="28">
        <v>44469</v>
      </c>
    </row>
    <row r="7043" spans="1:19" x14ac:dyDescent="0.2">
      <c r="A7043" s="29">
        <v>46251</v>
      </c>
      <c r="B7043" s="1" t="s">
        <v>200</v>
      </c>
      <c r="C7043" s="27">
        <v>44469</v>
      </c>
      <c r="D7043" s="1">
        <v>53255</v>
      </c>
      <c r="J7043" s="1" t="s">
        <v>0</v>
      </c>
      <c r="K7043" s="1" t="s">
        <v>49</v>
      </c>
      <c r="L7043" s="1">
        <v>-0.25</v>
      </c>
      <c r="M7043" s="1">
        <v>88</v>
      </c>
      <c r="N7043" s="6"/>
      <c r="O7043" s="6">
        <v>22</v>
      </c>
      <c r="P7043" s="6">
        <v>-813801.64</v>
      </c>
      <c r="R7043" s="31">
        <v>-22</v>
      </c>
      <c r="S7043" s="28">
        <v>44469</v>
      </c>
    </row>
    <row r="7044" spans="1:19" x14ac:dyDescent="0.2">
      <c r="A7044" s="29">
        <v>46251</v>
      </c>
      <c r="B7044" s="1" t="s">
        <v>200</v>
      </c>
      <c r="C7044" s="27">
        <v>44469</v>
      </c>
      <c r="D7044" s="1">
        <v>53255</v>
      </c>
      <c r="J7044" s="1" t="s">
        <v>0</v>
      </c>
      <c r="K7044" s="1" t="s">
        <v>49</v>
      </c>
      <c r="L7044" s="1">
        <v>-0.25</v>
      </c>
      <c r="M7044" s="1">
        <v>88</v>
      </c>
      <c r="N7044" s="6"/>
      <c r="O7044" s="6">
        <v>22</v>
      </c>
      <c r="P7044" s="6">
        <v>-814717.64</v>
      </c>
      <c r="R7044" s="31">
        <v>-22</v>
      </c>
      <c r="S7044" s="28">
        <v>44469</v>
      </c>
    </row>
    <row r="7045" spans="1:19" x14ac:dyDescent="0.2">
      <c r="A7045" s="29">
        <v>46251</v>
      </c>
      <c r="B7045" s="1" t="s">
        <v>200</v>
      </c>
      <c r="C7045" s="27">
        <v>44469</v>
      </c>
      <c r="D7045" s="1">
        <v>53255</v>
      </c>
      <c r="J7045" s="1" t="s">
        <v>0</v>
      </c>
      <c r="K7045" s="1" t="s">
        <v>49</v>
      </c>
      <c r="L7045" s="1">
        <v>-0.25</v>
      </c>
      <c r="M7045" s="1">
        <v>88</v>
      </c>
      <c r="N7045" s="6"/>
      <c r="O7045" s="6">
        <v>22</v>
      </c>
      <c r="P7045" s="6">
        <v>-814739.64</v>
      </c>
      <c r="R7045" s="31">
        <v>-22</v>
      </c>
      <c r="S7045" s="28">
        <v>44469</v>
      </c>
    </row>
    <row r="7046" spans="1:19" x14ac:dyDescent="0.2">
      <c r="A7046" s="29">
        <v>46251</v>
      </c>
      <c r="B7046" s="1" t="s">
        <v>200</v>
      </c>
      <c r="C7046" s="27">
        <v>44469</v>
      </c>
      <c r="D7046" s="1">
        <v>53255</v>
      </c>
      <c r="J7046" s="1" t="s">
        <v>0</v>
      </c>
      <c r="K7046" s="1" t="s">
        <v>49</v>
      </c>
      <c r="L7046" s="1">
        <v>-0.25</v>
      </c>
      <c r="M7046" s="1">
        <v>88</v>
      </c>
      <c r="N7046" s="6"/>
      <c r="O7046" s="6">
        <v>22</v>
      </c>
      <c r="P7046" s="6">
        <v>-814827.64</v>
      </c>
      <c r="R7046" s="31">
        <v>-22</v>
      </c>
      <c r="S7046" s="28">
        <v>44469</v>
      </c>
    </row>
    <row r="7047" spans="1:19" x14ac:dyDescent="0.2">
      <c r="A7047" s="29">
        <v>46148</v>
      </c>
      <c r="B7047" s="1" t="s">
        <v>200</v>
      </c>
      <c r="C7047" s="27">
        <v>44470</v>
      </c>
      <c r="D7047" s="1">
        <v>53197</v>
      </c>
      <c r="J7047" s="1" t="s">
        <v>0</v>
      </c>
      <c r="K7047" s="1" t="s">
        <v>49</v>
      </c>
      <c r="L7047" s="1">
        <v>-1</v>
      </c>
      <c r="M7047" s="1">
        <v>880</v>
      </c>
      <c r="N7047" s="6"/>
      <c r="O7047" s="6">
        <v>880</v>
      </c>
      <c r="P7047" s="6">
        <v>-815883.64</v>
      </c>
      <c r="R7047" s="31">
        <v>-880</v>
      </c>
      <c r="S7047" s="28">
        <v>44500</v>
      </c>
    </row>
    <row r="7048" spans="1:19" x14ac:dyDescent="0.2">
      <c r="A7048" s="29">
        <v>46148</v>
      </c>
      <c r="B7048" s="1" t="s">
        <v>200</v>
      </c>
      <c r="C7048" s="27">
        <v>44470</v>
      </c>
      <c r="D7048" s="1">
        <v>53197</v>
      </c>
      <c r="J7048" s="1" t="s">
        <v>0</v>
      </c>
      <c r="K7048" s="1" t="s">
        <v>49</v>
      </c>
      <c r="L7048" s="1">
        <v>-1</v>
      </c>
      <c r="M7048" s="1">
        <v>80</v>
      </c>
      <c r="N7048" s="6"/>
      <c r="O7048" s="6">
        <v>80</v>
      </c>
      <c r="P7048" s="6">
        <v>-815983.64</v>
      </c>
      <c r="R7048" s="31">
        <v>-80</v>
      </c>
      <c r="S7048" s="28">
        <v>44500</v>
      </c>
    </row>
    <row r="7049" spans="1:19" x14ac:dyDescent="0.2">
      <c r="A7049" s="29">
        <v>46148</v>
      </c>
      <c r="B7049" s="1" t="s">
        <v>200</v>
      </c>
      <c r="C7049" s="27">
        <v>44470</v>
      </c>
      <c r="D7049" s="1">
        <v>53197</v>
      </c>
      <c r="J7049" s="1" t="s">
        <v>0</v>
      </c>
      <c r="K7049" s="1" t="s">
        <v>49</v>
      </c>
      <c r="L7049" s="1">
        <v>-1</v>
      </c>
      <c r="M7049" s="1">
        <v>20</v>
      </c>
      <c r="N7049" s="6"/>
      <c r="O7049" s="6">
        <v>20</v>
      </c>
      <c r="P7049" s="6">
        <v>-815903.64</v>
      </c>
      <c r="R7049" s="31">
        <v>-20</v>
      </c>
      <c r="S7049" s="28">
        <v>44500</v>
      </c>
    </row>
    <row r="7050" spans="1:19" x14ac:dyDescent="0.2">
      <c r="A7050" s="29">
        <v>46149</v>
      </c>
      <c r="B7050" s="1" t="s">
        <v>200</v>
      </c>
      <c r="C7050" s="27">
        <v>44470</v>
      </c>
      <c r="D7050" s="1">
        <v>53198</v>
      </c>
      <c r="J7050" s="1" t="s">
        <v>0</v>
      </c>
      <c r="K7050" s="1" t="s">
        <v>49</v>
      </c>
      <c r="L7050" s="1">
        <v>-1</v>
      </c>
      <c r="M7050" s="1">
        <v>280</v>
      </c>
      <c r="N7050" s="6"/>
      <c r="O7050" s="6">
        <v>280</v>
      </c>
      <c r="P7050" s="6">
        <v>-816263.64</v>
      </c>
      <c r="R7050" s="31">
        <v>-280</v>
      </c>
      <c r="S7050" s="28">
        <v>44500</v>
      </c>
    </row>
    <row r="7051" spans="1:19" x14ac:dyDescent="0.2">
      <c r="A7051" s="29">
        <v>46149</v>
      </c>
      <c r="B7051" s="1" t="s">
        <v>200</v>
      </c>
      <c r="C7051" s="27">
        <v>44470</v>
      </c>
      <c r="D7051" s="1">
        <v>53198</v>
      </c>
      <c r="J7051" s="1" t="s">
        <v>0</v>
      </c>
      <c r="K7051" s="1" t="s">
        <v>49</v>
      </c>
      <c r="L7051" s="1">
        <v>-2</v>
      </c>
      <c r="M7051" s="1">
        <v>40</v>
      </c>
      <c r="N7051" s="6"/>
      <c r="O7051" s="6">
        <v>80</v>
      </c>
      <c r="P7051" s="6">
        <v>-816343.64</v>
      </c>
      <c r="R7051" s="31">
        <v>-80</v>
      </c>
      <c r="S7051" s="28">
        <v>44500</v>
      </c>
    </row>
    <row r="7052" spans="1:19" x14ac:dyDescent="0.2">
      <c r="A7052" s="29">
        <v>46150</v>
      </c>
      <c r="B7052" s="1" t="s">
        <v>200</v>
      </c>
      <c r="C7052" s="27">
        <v>44470</v>
      </c>
      <c r="D7052" s="1">
        <v>53199</v>
      </c>
      <c r="J7052" s="1" t="s">
        <v>0</v>
      </c>
      <c r="K7052" s="1" t="s">
        <v>49</v>
      </c>
      <c r="L7052" s="1">
        <v>-1</v>
      </c>
      <c r="M7052" s="1">
        <v>436</v>
      </c>
      <c r="N7052" s="6"/>
      <c r="O7052" s="6">
        <v>436</v>
      </c>
      <c r="P7052" s="6">
        <v>-816779.64</v>
      </c>
      <c r="R7052" s="31">
        <v>-436</v>
      </c>
      <c r="S7052" s="28">
        <v>44500</v>
      </c>
    </row>
    <row r="7053" spans="1:19" x14ac:dyDescent="0.2">
      <c r="A7053" s="29">
        <v>46150</v>
      </c>
      <c r="B7053" s="1" t="s">
        <v>200</v>
      </c>
      <c r="C7053" s="27">
        <v>44470</v>
      </c>
      <c r="D7053" s="1">
        <v>53199</v>
      </c>
      <c r="J7053" s="1" t="s">
        <v>0</v>
      </c>
      <c r="K7053" s="1" t="s">
        <v>49</v>
      </c>
      <c r="L7053" s="1">
        <v>-1</v>
      </c>
      <c r="M7053" s="1">
        <v>40</v>
      </c>
      <c r="N7053" s="6"/>
      <c r="O7053" s="6">
        <v>40</v>
      </c>
      <c r="P7053" s="6">
        <v>-816819.64</v>
      </c>
      <c r="R7053" s="31">
        <v>-40</v>
      </c>
      <c r="S7053" s="28">
        <v>44500</v>
      </c>
    </row>
    <row r="7054" spans="1:19" x14ac:dyDescent="0.2">
      <c r="A7054" s="29">
        <v>46151</v>
      </c>
      <c r="B7054" s="1" t="s">
        <v>200</v>
      </c>
      <c r="C7054" s="27">
        <v>44470</v>
      </c>
      <c r="D7054" s="1">
        <v>53200</v>
      </c>
      <c r="J7054" s="1" t="s">
        <v>0</v>
      </c>
      <c r="K7054" s="1" t="s">
        <v>49</v>
      </c>
      <c r="L7054" s="1">
        <v>-1</v>
      </c>
      <c r="M7054" s="1">
        <v>896</v>
      </c>
      <c r="N7054" s="6"/>
      <c r="O7054" s="6">
        <v>896</v>
      </c>
      <c r="P7054" s="6">
        <v>-817715.64</v>
      </c>
      <c r="R7054" s="31">
        <v>-896</v>
      </c>
      <c r="S7054" s="28">
        <v>44500</v>
      </c>
    </row>
    <row r="7055" spans="1:19" x14ac:dyDescent="0.2">
      <c r="A7055" s="29">
        <v>46151</v>
      </c>
      <c r="B7055" s="1" t="s">
        <v>200</v>
      </c>
      <c r="C7055" s="27">
        <v>44470</v>
      </c>
      <c r="D7055" s="1">
        <v>53200</v>
      </c>
      <c r="J7055" s="1" t="s">
        <v>0</v>
      </c>
      <c r="K7055" s="1" t="s">
        <v>49</v>
      </c>
      <c r="L7055" s="1">
        <v>-1</v>
      </c>
      <c r="M7055" s="1">
        <v>80</v>
      </c>
      <c r="N7055" s="6"/>
      <c r="O7055" s="6">
        <v>80</v>
      </c>
      <c r="P7055" s="6">
        <v>-817795.64</v>
      </c>
      <c r="R7055" s="31">
        <v>-80</v>
      </c>
      <c r="S7055" s="28">
        <v>44500</v>
      </c>
    </row>
    <row r="7056" spans="1:19" x14ac:dyDescent="0.2">
      <c r="A7056" s="29">
        <v>46152</v>
      </c>
      <c r="B7056" s="1" t="s">
        <v>200</v>
      </c>
      <c r="C7056" s="27">
        <v>44470</v>
      </c>
      <c r="D7056" s="1">
        <v>53201</v>
      </c>
      <c r="J7056" s="1" t="s">
        <v>0</v>
      </c>
      <c r="K7056" s="1" t="s">
        <v>49</v>
      </c>
      <c r="L7056" s="1">
        <v>-1</v>
      </c>
      <c r="M7056" s="1">
        <v>740</v>
      </c>
      <c r="N7056" s="6"/>
      <c r="O7056" s="6">
        <v>740</v>
      </c>
      <c r="P7056" s="6">
        <v>-818535.64</v>
      </c>
      <c r="R7056" s="31">
        <v>-740</v>
      </c>
      <c r="S7056" s="28">
        <v>44500</v>
      </c>
    </row>
    <row r="7057" spans="1:19" x14ac:dyDescent="0.2">
      <c r="A7057" s="29">
        <v>46152</v>
      </c>
      <c r="B7057" s="1" t="s">
        <v>200</v>
      </c>
      <c r="C7057" s="27">
        <v>44470</v>
      </c>
      <c r="D7057" s="1">
        <v>53201</v>
      </c>
      <c r="J7057" s="1" t="s">
        <v>0</v>
      </c>
      <c r="K7057" s="1" t="s">
        <v>49</v>
      </c>
      <c r="L7057" s="1">
        <v>-1</v>
      </c>
      <c r="M7057" s="1">
        <v>80</v>
      </c>
      <c r="N7057" s="6"/>
      <c r="O7057" s="6">
        <v>80</v>
      </c>
      <c r="P7057" s="6">
        <v>-818615.64</v>
      </c>
      <c r="R7057" s="31">
        <v>-80</v>
      </c>
      <c r="S7057" s="28">
        <v>44500</v>
      </c>
    </row>
    <row r="7058" spans="1:19" x14ac:dyDescent="0.2">
      <c r="A7058" s="29">
        <v>46152</v>
      </c>
      <c r="B7058" s="1" t="s">
        <v>200</v>
      </c>
      <c r="C7058" s="27">
        <v>44470</v>
      </c>
      <c r="D7058" s="1">
        <v>53201</v>
      </c>
      <c r="J7058" s="1" t="s">
        <v>0</v>
      </c>
      <c r="K7058" s="1" t="s">
        <v>49</v>
      </c>
      <c r="L7058" s="1">
        <v>-2</v>
      </c>
      <c r="M7058" s="1">
        <v>40</v>
      </c>
      <c r="N7058" s="6"/>
      <c r="O7058" s="6">
        <v>80</v>
      </c>
      <c r="P7058" s="6">
        <v>-818695.64</v>
      </c>
      <c r="R7058" s="31">
        <v>-80</v>
      </c>
      <c r="S7058" s="28">
        <v>44500</v>
      </c>
    </row>
    <row r="7059" spans="1:19" x14ac:dyDescent="0.2">
      <c r="A7059" s="29">
        <v>46153</v>
      </c>
      <c r="B7059" s="1" t="s">
        <v>200</v>
      </c>
      <c r="C7059" s="27">
        <v>44470</v>
      </c>
      <c r="D7059" s="1">
        <v>53202</v>
      </c>
      <c r="J7059" s="1" t="s">
        <v>0</v>
      </c>
      <c r="K7059" s="1" t="s">
        <v>49</v>
      </c>
      <c r="L7059" s="1">
        <v>-1</v>
      </c>
      <c r="M7059" s="1">
        <v>806</v>
      </c>
      <c r="N7059" s="6"/>
      <c r="O7059" s="6">
        <v>806</v>
      </c>
      <c r="P7059" s="6">
        <v>-819501.64</v>
      </c>
      <c r="R7059" s="31">
        <v>-806</v>
      </c>
      <c r="S7059" s="28">
        <v>44500</v>
      </c>
    </row>
    <row r="7060" spans="1:19" x14ac:dyDescent="0.2">
      <c r="A7060" s="29">
        <v>46153</v>
      </c>
      <c r="B7060" s="1" t="s">
        <v>200</v>
      </c>
      <c r="C7060" s="27">
        <v>44470</v>
      </c>
      <c r="D7060" s="1">
        <v>53202</v>
      </c>
      <c r="J7060" s="1" t="s">
        <v>0</v>
      </c>
      <c r="K7060" s="1" t="s">
        <v>49</v>
      </c>
      <c r="L7060" s="1">
        <v>-1</v>
      </c>
      <c r="M7060" s="1">
        <v>80</v>
      </c>
      <c r="N7060" s="6"/>
      <c r="O7060" s="6">
        <v>80</v>
      </c>
      <c r="P7060" s="6">
        <v>-819581.64</v>
      </c>
      <c r="R7060" s="31">
        <v>-80</v>
      </c>
      <c r="S7060" s="28">
        <v>44500</v>
      </c>
    </row>
    <row r="7061" spans="1:19" x14ac:dyDescent="0.2">
      <c r="A7061" s="29">
        <v>46154</v>
      </c>
      <c r="B7061" s="1" t="s">
        <v>200</v>
      </c>
      <c r="C7061" s="27">
        <v>44470</v>
      </c>
      <c r="D7061" s="1">
        <v>53203</v>
      </c>
      <c r="J7061" s="1" t="s">
        <v>0</v>
      </c>
      <c r="K7061" s="1" t="s">
        <v>49</v>
      </c>
      <c r="L7061" s="1">
        <v>-1</v>
      </c>
      <c r="M7061" s="1">
        <v>460</v>
      </c>
      <c r="N7061" s="6"/>
      <c r="O7061" s="6">
        <v>460</v>
      </c>
      <c r="P7061" s="6">
        <v>-820041.64</v>
      </c>
      <c r="R7061" s="31">
        <v>-460</v>
      </c>
      <c r="S7061" s="28">
        <v>44500</v>
      </c>
    </row>
    <row r="7062" spans="1:19" x14ac:dyDescent="0.2">
      <c r="A7062" s="29">
        <v>46154</v>
      </c>
      <c r="B7062" s="1" t="s">
        <v>200</v>
      </c>
      <c r="C7062" s="27">
        <v>44470</v>
      </c>
      <c r="D7062" s="1">
        <v>53203</v>
      </c>
      <c r="J7062" s="1" t="s">
        <v>0</v>
      </c>
      <c r="K7062" s="1" t="s">
        <v>49</v>
      </c>
      <c r="L7062" s="1">
        <v>-1</v>
      </c>
      <c r="M7062" s="1">
        <v>80</v>
      </c>
      <c r="N7062" s="6"/>
      <c r="O7062" s="6">
        <v>80</v>
      </c>
      <c r="P7062" s="6">
        <v>-820121.64</v>
      </c>
      <c r="R7062" s="31">
        <v>-80</v>
      </c>
      <c r="S7062" s="28">
        <v>44500</v>
      </c>
    </row>
    <row r="7063" spans="1:19" x14ac:dyDescent="0.2">
      <c r="A7063" s="29">
        <v>46155</v>
      </c>
      <c r="B7063" s="1" t="s">
        <v>200</v>
      </c>
      <c r="C7063" s="27">
        <v>44470</v>
      </c>
      <c r="D7063" s="1">
        <v>53204</v>
      </c>
      <c r="J7063" s="1" t="s">
        <v>0</v>
      </c>
      <c r="K7063" s="1" t="s">
        <v>49</v>
      </c>
      <c r="L7063" s="1">
        <v>-1</v>
      </c>
      <c r="M7063" s="1">
        <v>540</v>
      </c>
      <c r="N7063" s="6"/>
      <c r="O7063" s="6">
        <v>540</v>
      </c>
      <c r="P7063" s="6">
        <v>-820661.64</v>
      </c>
      <c r="R7063" s="31">
        <v>-540</v>
      </c>
      <c r="S7063" s="28">
        <v>44500</v>
      </c>
    </row>
    <row r="7064" spans="1:19" x14ac:dyDescent="0.2">
      <c r="A7064" s="29">
        <v>46155</v>
      </c>
      <c r="B7064" s="1" t="s">
        <v>200</v>
      </c>
      <c r="C7064" s="27">
        <v>44470</v>
      </c>
      <c r="D7064" s="1">
        <v>53204</v>
      </c>
      <c r="J7064" s="1" t="s">
        <v>0</v>
      </c>
      <c r="K7064" s="1" t="s">
        <v>49</v>
      </c>
      <c r="L7064" s="1">
        <v>-4</v>
      </c>
      <c r="M7064" s="1">
        <v>40</v>
      </c>
      <c r="N7064" s="6"/>
      <c r="O7064" s="6">
        <v>160</v>
      </c>
      <c r="P7064" s="6">
        <v>-820821.64</v>
      </c>
      <c r="R7064" s="31">
        <v>-160</v>
      </c>
      <c r="S7064" s="28">
        <v>44500</v>
      </c>
    </row>
    <row r="7065" spans="1:19" x14ac:dyDescent="0.2">
      <c r="A7065" s="29">
        <v>46156</v>
      </c>
      <c r="B7065" s="1" t="s">
        <v>200</v>
      </c>
      <c r="C7065" s="27">
        <v>44470</v>
      </c>
      <c r="D7065" s="1">
        <v>53205</v>
      </c>
      <c r="J7065" s="1" t="s">
        <v>0</v>
      </c>
      <c r="K7065" s="1" t="s">
        <v>49</v>
      </c>
      <c r="L7065" s="1">
        <v>-1</v>
      </c>
      <c r="M7065" s="1">
        <v>80</v>
      </c>
      <c r="N7065" s="6"/>
      <c r="O7065" s="6">
        <v>80</v>
      </c>
      <c r="P7065" s="6">
        <v>-820901.64</v>
      </c>
      <c r="R7065" s="31">
        <v>-80</v>
      </c>
      <c r="S7065" s="28">
        <v>44500</v>
      </c>
    </row>
    <row r="7066" spans="1:19" x14ac:dyDescent="0.2">
      <c r="A7066" s="29">
        <v>46157</v>
      </c>
      <c r="B7066" s="1" t="s">
        <v>200</v>
      </c>
      <c r="C7066" s="27">
        <v>44470</v>
      </c>
      <c r="D7066" s="1">
        <v>53206</v>
      </c>
      <c r="J7066" s="1" t="s">
        <v>0</v>
      </c>
      <c r="K7066" s="1" t="s">
        <v>49</v>
      </c>
      <c r="L7066" s="1">
        <v>-1</v>
      </c>
      <c r="M7066" s="1">
        <v>216</v>
      </c>
      <c r="N7066" s="6"/>
      <c r="O7066" s="6">
        <v>216</v>
      </c>
      <c r="P7066" s="6">
        <v>-821117.64</v>
      </c>
      <c r="R7066" s="31">
        <v>-216</v>
      </c>
      <c r="S7066" s="28">
        <v>44500</v>
      </c>
    </row>
    <row r="7067" spans="1:19" x14ac:dyDescent="0.2">
      <c r="A7067" s="29">
        <v>46157</v>
      </c>
      <c r="B7067" s="1" t="s">
        <v>200</v>
      </c>
      <c r="C7067" s="27">
        <v>44470</v>
      </c>
      <c r="D7067" s="1">
        <v>53206</v>
      </c>
      <c r="J7067" s="1" t="s">
        <v>0</v>
      </c>
      <c r="K7067" s="1" t="s">
        <v>49</v>
      </c>
      <c r="L7067" s="1">
        <v>-1</v>
      </c>
      <c r="M7067" s="1">
        <v>80</v>
      </c>
      <c r="N7067" s="6"/>
      <c r="O7067" s="6">
        <v>80</v>
      </c>
      <c r="P7067" s="6">
        <v>-821197.64</v>
      </c>
      <c r="R7067" s="31">
        <v>-80</v>
      </c>
      <c r="S7067" s="28">
        <v>44500</v>
      </c>
    </row>
    <row r="7068" spans="1:19" x14ac:dyDescent="0.2">
      <c r="A7068" s="29">
        <v>46158</v>
      </c>
      <c r="B7068" s="1" t="s">
        <v>200</v>
      </c>
      <c r="C7068" s="27">
        <v>44470</v>
      </c>
      <c r="D7068" s="1">
        <v>53207</v>
      </c>
      <c r="J7068" s="1" t="s">
        <v>0</v>
      </c>
      <c r="K7068" s="1" t="s">
        <v>49</v>
      </c>
      <c r="L7068" s="1">
        <v>-1</v>
      </c>
      <c r="M7068" s="1">
        <v>442</v>
      </c>
      <c r="N7068" s="6"/>
      <c r="O7068" s="6">
        <v>442</v>
      </c>
      <c r="P7068" s="6">
        <v>-821639.64</v>
      </c>
      <c r="R7068" s="31">
        <v>-442</v>
      </c>
      <c r="S7068" s="28">
        <v>44500</v>
      </c>
    </row>
    <row r="7069" spans="1:19" x14ac:dyDescent="0.2">
      <c r="A7069" s="29">
        <v>46158</v>
      </c>
      <c r="B7069" s="1" t="s">
        <v>200</v>
      </c>
      <c r="C7069" s="27">
        <v>44470</v>
      </c>
      <c r="D7069" s="1">
        <v>53207</v>
      </c>
      <c r="J7069" s="1" t="s">
        <v>0</v>
      </c>
      <c r="K7069" s="1" t="s">
        <v>49</v>
      </c>
      <c r="L7069" s="1">
        <v>-2</v>
      </c>
      <c r="M7069" s="1">
        <v>40</v>
      </c>
      <c r="N7069" s="6"/>
      <c r="O7069" s="6">
        <v>80</v>
      </c>
      <c r="P7069" s="6">
        <v>-821719.64</v>
      </c>
      <c r="R7069" s="31">
        <v>-80</v>
      </c>
      <c r="S7069" s="28">
        <v>44500</v>
      </c>
    </row>
    <row r="7070" spans="1:19" x14ac:dyDescent="0.2">
      <c r="A7070" s="29">
        <v>46158</v>
      </c>
      <c r="B7070" s="1" t="s">
        <v>200</v>
      </c>
      <c r="C7070" s="27">
        <v>44470</v>
      </c>
      <c r="D7070" s="1">
        <v>53207</v>
      </c>
      <c r="J7070" s="1" t="s">
        <v>0</v>
      </c>
      <c r="K7070" s="1" t="s">
        <v>49</v>
      </c>
      <c r="L7070" s="1">
        <v>-1</v>
      </c>
      <c r="M7070" s="1">
        <v>80</v>
      </c>
      <c r="N7070" s="6"/>
      <c r="O7070" s="6">
        <v>80</v>
      </c>
      <c r="P7070" s="6">
        <v>-821799.64</v>
      </c>
      <c r="R7070" s="31">
        <v>-80</v>
      </c>
      <c r="S7070" s="28">
        <v>44500</v>
      </c>
    </row>
    <row r="7071" spans="1:19" x14ac:dyDescent="0.2">
      <c r="A7071" s="29">
        <v>46159</v>
      </c>
      <c r="B7071" s="1" t="s">
        <v>200</v>
      </c>
      <c r="C7071" s="27">
        <v>44470</v>
      </c>
      <c r="D7071" s="1">
        <v>53208</v>
      </c>
      <c r="J7071" s="1" t="s">
        <v>0</v>
      </c>
      <c r="K7071" s="1" t="s">
        <v>49</v>
      </c>
      <c r="L7071" s="1">
        <v>-1</v>
      </c>
      <c r="M7071" s="1">
        <v>1100</v>
      </c>
      <c r="N7071" s="6"/>
      <c r="O7071" s="6">
        <v>1100</v>
      </c>
      <c r="P7071" s="6">
        <v>-822899.64</v>
      </c>
      <c r="R7071" s="31">
        <v>-1100</v>
      </c>
      <c r="S7071" s="28">
        <v>44500</v>
      </c>
    </row>
    <row r="7072" spans="1:19" x14ac:dyDescent="0.2">
      <c r="A7072" s="29">
        <v>46160</v>
      </c>
      <c r="B7072" s="1" t="s">
        <v>200</v>
      </c>
      <c r="C7072" s="27">
        <v>44470</v>
      </c>
      <c r="D7072" s="1">
        <v>53209</v>
      </c>
      <c r="J7072" s="1" t="s">
        <v>0</v>
      </c>
      <c r="K7072" s="1" t="s">
        <v>49</v>
      </c>
      <c r="L7072" s="1">
        <v>-1</v>
      </c>
      <c r="M7072" s="1">
        <v>386</v>
      </c>
      <c r="N7072" s="6"/>
      <c r="O7072" s="6">
        <v>386</v>
      </c>
      <c r="P7072" s="6">
        <v>-823285.64</v>
      </c>
      <c r="R7072" s="31">
        <v>-386</v>
      </c>
      <c r="S7072" s="28">
        <v>44500</v>
      </c>
    </row>
    <row r="7073" spans="1:19" x14ac:dyDescent="0.2">
      <c r="A7073" s="29">
        <v>46160</v>
      </c>
      <c r="B7073" s="1" t="s">
        <v>200</v>
      </c>
      <c r="C7073" s="27">
        <v>44470</v>
      </c>
      <c r="D7073" s="1">
        <v>53209</v>
      </c>
      <c r="J7073" s="1" t="s">
        <v>0</v>
      </c>
      <c r="K7073" s="1" t="s">
        <v>49</v>
      </c>
      <c r="L7073" s="1">
        <v>-1</v>
      </c>
      <c r="M7073" s="1">
        <v>80</v>
      </c>
      <c r="N7073" s="6"/>
      <c r="O7073" s="6">
        <v>80</v>
      </c>
      <c r="P7073" s="6">
        <v>-823365.64</v>
      </c>
      <c r="R7073" s="31">
        <v>-80</v>
      </c>
      <c r="S7073" s="28">
        <v>44500</v>
      </c>
    </row>
    <row r="7074" spans="1:19" x14ac:dyDescent="0.2">
      <c r="A7074" s="29">
        <v>46161</v>
      </c>
      <c r="B7074" s="1" t="s">
        <v>200</v>
      </c>
      <c r="C7074" s="27">
        <v>44470</v>
      </c>
      <c r="D7074" s="1">
        <v>53210</v>
      </c>
      <c r="J7074" s="1" t="s">
        <v>0</v>
      </c>
      <c r="K7074" s="1" t="s">
        <v>49</v>
      </c>
      <c r="L7074" s="1">
        <v>-1</v>
      </c>
      <c r="M7074" s="1">
        <v>380</v>
      </c>
      <c r="N7074" s="6"/>
      <c r="O7074" s="6">
        <v>380</v>
      </c>
      <c r="P7074" s="6">
        <v>-823745.64</v>
      </c>
      <c r="R7074" s="31">
        <v>-380</v>
      </c>
      <c r="S7074" s="28">
        <v>44500</v>
      </c>
    </row>
    <row r="7075" spans="1:19" x14ac:dyDescent="0.2">
      <c r="A7075" s="29">
        <v>46162</v>
      </c>
      <c r="B7075" s="1" t="s">
        <v>200</v>
      </c>
      <c r="C7075" s="27">
        <v>44470</v>
      </c>
      <c r="D7075" s="1">
        <v>53211</v>
      </c>
      <c r="J7075" s="1" t="s">
        <v>0</v>
      </c>
      <c r="K7075" s="1" t="s">
        <v>49</v>
      </c>
      <c r="L7075" s="1">
        <v>-1</v>
      </c>
      <c r="M7075" s="1">
        <v>536</v>
      </c>
      <c r="N7075" s="6"/>
      <c r="O7075" s="6">
        <v>536</v>
      </c>
      <c r="P7075" s="6">
        <v>-824281.64</v>
      </c>
      <c r="R7075" s="31">
        <v>-536</v>
      </c>
      <c r="S7075" s="28">
        <v>44500</v>
      </c>
    </row>
    <row r="7076" spans="1:19" x14ac:dyDescent="0.2">
      <c r="A7076" s="29">
        <v>46162</v>
      </c>
      <c r="B7076" s="1" t="s">
        <v>200</v>
      </c>
      <c r="C7076" s="27">
        <v>44470</v>
      </c>
      <c r="D7076" s="1">
        <v>53211</v>
      </c>
      <c r="J7076" s="1" t="s">
        <v>0</v>
      </c>
      <c r="K7076" s="1" t="s">
        <v>49</v>
      </c>
      <c r="L7076" s="1">
        <v>-1</v>
      </c>
      <c r="M7076" s="1">
        <v>80</v>
      </c>
      <c r="N7076" s="6"/>
      <c r="O7076" s="6">
        <v>80</v>
      </c>
      <c r="P7076" s="6">
        <v>-824361.64</v>
      </c>
      <c r="R7076" s="31">
        <v>-80</v>
      </c>
      <c r="S7076" s="28">
        <v>44500</v>
      </c>
    </row>
    <row r="7077" spans="1:19" x14ac:dyDescent="0.2">
      <c r="A7077" s="29">
        <v>46163</v>
      </c>
      <c r="B7077" s="1" t="s">
        <v>200</v>
      </c>
      <c r="C7077" s="27">
        <v>44470</v>
      </c>
      <c r="D7077" s="1">
        <v>53212</v>
      </c>
      <c r="J7077" s="1" t="s">
        <v>0</v>
      </c>
      <c r="K7077" s="1" t="s">
        <v>49</v>
      </c>
      <c r="L7077" s="1">
        <v>-1</v>
      </c>
      <c r="M7077" s="1">
        <v>500</v>
      </c>
      <c r="N7077" s="6"/>
      <c r="O7077" s="6">
        <v>500</v>
      </c>
      <c r="P7077" s="6">
        <v>-824861.64</v>
      </c>
      <c r="R7077" s="31">
        <v>-500</v>
      </c>
      <c r="S7077" s="28">
        <v>44500</v>
      </c>
    </row>
    <row r="7078" spans="1:19" x14ac:dyDescent="0.2">
      <c r="A7078" s="29">
        <v>46164</v>
      </c>
      <c r="B7078" s="1" t="s">
        <v>200</v>
      </c>
      <c r="C7078" s="27">
        <v>44470</v>
      </c>
      <c r="D7078" s="1">
        <v>53213</v>
      </c>
      <c r="J7078" s="1" t="s">
        <v>0</v>
      </c>
      <c r="K7078" s="1" t="s">
        <v>49</v>
      </c>
      <c r="L7078" s="1">
        <v>-1</v>
      </c>
      <c r="M7078" s="1">
        <v>900</v>
      </c>
      <c r="N7078" s="6"/>
      <c r="O7078" s="6">
        <v>900</v>
      </c>
      <c r="P7078" s="6">
        <v>-825761.64</v>
      </c>
      <c r="R7078" s="31">
        <v>-900</v>
      </c>
      <c r="S7078" s="28">
        <v>44500</v>
      </c>
    </row>
    <row r="7079" spans="1:19" x14ac:dyDescent="0.2">
      <c r="A7079" s="29">
        <v>46164</v>
      </c>
      <c r="B7079" s="1" t="s">
        <v>200</v>
      </c>
      <c r="C7079" s="27">
        <v>44470</v>
      </c>
      <c r="D7079" s="1">
        <v>53213</v>
      </c>
      <c r="J7079" s="1" t="s">
        <v>0</v>
      </c>
      <c r="K7079" s="1" t="s">
        <v>49</v>
      </c>
      <c r="L7079" s="1">
        <v>-1</v>
      </c>
      <c r="M7079" s="1">
        <v>319.35000000000002</v>
      </c>
      <c r="N7079" s="6"/>
      <c r="O7079" s="6">
        <v>319.35000000000002</v>
      </c>
      <c r="P7079" s="6">
        <v>-864270.61</v>
      </c>
      <c r="R7079" s="31">
        <v>-319.35000000000002</v>
      </c>
      <c r="S7079" s="28">
        <v>44500</v>
      </c>
    </row>
    <row r="7080" spans="1:19" x14ac:dyDescent="0.2">
      <c r="A7080" s="29">
        <v>46164</v>
      </c>
      <c r="B7080" s="1" t="s">
        <v>200</v>
      </c>
      <c r="C7080" s="27">
        <v>44470</v>
      </c>
      <c r="D7080" s="1">
        <v>53213</v>
      </c>
      <c r="J7080" s="1" t="s">
        <v>0</v>
      </c>
      <c r="K7080" s="1" t="s">
        <v>49</v>
      </c>
      <c r="L7080" s="1">
        <v>-1</v>
      </c>
      <c r="M7080" s="1">
        <v>80</v>
      </c>
      <c r="N7080" s="6"/>
      <c r="O7080" s="6">
        <v>80</v>
      </c>
      <c r="P7080" s="6">
        <v>-825841.64</v>
      </c>
      <c r="R7080" s="31">
        <v>-80</v>
      </c>
      <c r="S7080" s="28">
        <v>44500</v>
      </c>
    </row>
    <row r="7081" spans="1:19" x14ac:dyDescent="0.2">
      <c r="A7081" s="29">
        <v>46164</v>
      </c>
      <c r="B7081" s="1" t="s">
        <v>200</v>
      </c>
      <c r="C7081" s="27">
        <v>44470</v>
      </c>
      <c r="D7081" s="1">
        <v>53213</v>
      </c>
      <c r="J7081" s="1" t="s">
        <v>0</v>
      </c>
      <c r="K7081" s="1" t="s">
        <v>49</v>
      </c>
      <c r="L7081" s="1">
        <v>-1</v>
      </c>
      <c r="M7081" s="1">
        <v>80</v>
      </c>
      <c r="N7081" s="6"/>
      <c r="O7081" s="6">
        <v>80</v>
      </c>
      <c r="P7081" s="6">
        <v>-864350.61</v>
      </c>
      <c r="R7081" s="31">
        <v>-80</v>
      </c>
      <c r="S7081" s="28">
        <v>44500</v>
      </c>
    </row>
    <row r="7082" spans="1:19" x14ac:dyDescent="0.2">
      <c r="A7082" s="29">
        <v>46165</v>
      </c>
      <c r="B7082" s="1" t="s">
        <v>200</v>
      </c>
      <c r="C7082" s="27">
        <v>44470</v>
      </c>
      <c r="D7082" s="1">
        <v>53214</v>
      </c>
      <c r="J7082" s="1" t="s">
        <v>0</v>
      </c>
      <c r="K7082" s="1" t="s">
        <v>49</v>
      </c>
      <c r="L7082" s="1">
        <v>-1</v>
      </c>
      <c r="M7082" s="1">
        <v>5900</v>
      </c>
      <c r="N7082" s="6"/>
      <c r="O7082" s="6">
        <v>5900</v>
      </c>
      <c r="P7082" s="6">
        <v>-831741.64</v>
      </c>
      <c r="R7082" s="31">
        <v>-5900</v>
      </c>
      <c r="S7082" s="28">
        <v>44500</v>
      </c>
    </row>
    <row r="7083" spans="1:19" x14ac:dyDescent="0.2">
      <c r="A7083" s="29">
        <v>46165</v>
      </c>
      <c r="B7083" s="1" t="s">
        <v>200</v>
      </c>
      <c r="C7083" s="27">
        <v>44470</v>
      </c>
      <c r="D7083" s="1">
        <v>53214</v>
      </c>
      <c r="J7083" s="1" t="s">
        <v>0</v>
      </c>
      <c r="K7083" s="1" t="s">
        <v>49</v>
      </c>
      <c r="L7083" s="1">
        <v>-7</v>
      </c>
      <c r="M7083" s="1">
        <v>80</v>
      </c>
      <c r="N7083" s="6"/>
      <c r="O7083" s="6">
        <v>560</v>
      </c>
      <c r="P7083" s="6">
        <v>-832301.64</v>
      </c>
      <c r="R7083" s="31">
        <v>-560</v>
      </c>
      <c r="S7083" s="28">
        <v>44500</v>
      </c>
    </row>
    <row r="7084" spans="1:19" x14ac:dyDescent="0.2">
      <c r="A7084" s="29">
        <v>46166</v>
      </c>
      <c r="B7084" s="1" t="s">
        <v>200</v>
      </c>
      <c r="C7084" s="27">
        <v>44470</v>
      </c>
      <c r="D7084" s="1">
        <v>53215</v>
      </c>
      <c r="J7084" s="1" t="s">
        <v>0</v>
      </c>
      <c r="K7084" s="1" t="s">
        <v>49</v>
      </c>
      <c r="L7084" s="1">
        <v>-1</v>
      </c>
      <c r="M7084" s="1">
        <v>156</v>
      </c>
      <c r="N7084" s="6"/>
      <c r="O7084" s="6">
        <v>156</v>
      </c>
      <c r="P7084" s="6">
        <v>-832457.64</v>
      </c>
      <c r="R7084" s="31">
        <v>-156</v>
      </c>
      <c r="S7084" s="28">
        <v>44500</v>
      </c>
    </row>
    <row r="7085" spans="1:19" x14ac:dyDescent="0.2">
      <c r="A7085" s="29">
        <v>46166</v>
      </c>
      <c r="B7085" s="1" t="s">
        <v>200</v>
      </c>
      <c r="C7085" s="27">
        <v>44470</v>
      </c>
      <c r="D7085" s="1">
        <v>53215</v>
      </c>
      <c r="J7085" s="1" t="s">
        <v>0</v>
      </c>
      <c r="K7085" s="1" t="s">
        <v>49</v>
      </c>
      <c r="L7085" s="1">
        <v>-2</v>
      </c>
      <c r="M7085" s="1">
        <v>40</v>
      </c>
      <c r="N7085" s="6"/>
      <c r="O7085" s="6">
        <v>80</v>
      </c>
      <c r="P7085" s="6">
        <v>-832537.64</v>
      </c>
      <c r="R7085" s="31">
        <v>-80</v>
      </c>
      <c r="S7085" s="28">
        <v>44500</v>
      </c>
    </row>
    <row r="7086" spans="1:19" x14ac:dyDescent="0.2">
      <c r="A7086" s="29">
        <v>46167</v>
      </c>
      <c r="B7086" s="1" t="s">
        <v>200</v>
      </c>
      <c r="C7086" s="27">
        <v>44470</v>
      </c>
      <c r="D7086" s="1">
        <v>53216</v>
      </c>
      <c r="J7086" s="1" t="s">
        <v>0</v>
      </c>
      <c r="K7086" s="1" t="s">
        <v>49</v>
      </c>
      <c r="L7086" s="1">
        <v>-1</v>
      </c>
      <c r="M7086" s="1">
        <v>1728</v>
      </c>
      <c r="N7086" s="6"/>
      <c r="O7086" s="6">
        <v>1728</v>
      </c>
      <c r="P7086" s="6">
        <v>-834265.64</v>
      </c>
      <c r="R7086" s="31">
        <v>-1728</v>
      </c>
      <c r="S7086" s="28">
        <v>44500</v>
      </c>
    </row>
    <row r="7087" spans="1:19" x14ac:dyDescent="0.2">
      <c r="A7087" s="29">
        <v>46167</v>
      </c>
      <c r="B7087" s="1" t="s">
        <v>200</v>
      </c>
      <c r="C7087" s="27">
        <v>44470</v>
      </c>
      <c r="D7087" s="1">
        <v>53216</v>
      </c>
      <c r="J7087" s="1" t="s">
        <v>0</v>
      </c>
      <c r="K7087" s="1" t="s">
        <v>49</v>
      </c>
      <c r="L7087" s="1">
        <v>-2</v>
      </c>
      <c r="M7087" s="1">
        <v>80</v>
      </c>
      <c r="N7087" s="6"/>
      <c r="O7087" s="6">
        <v>160</v>
      </c>
      <c r="P7087" s="6">
        <v>-834425.64</v>
      </c>
      <c r="R7087" s="31">
        <v>-160</v>
      </c>
      <c r="S7087" s="28">
        <v>44500</v>
      </c>
    </row>
    <row r="7088" spans="1:19" x14ac:dyDescent="0.2">
      <c r="A7088" s="29">
        <v>46168</v>
      </c>
      <c r="B7088" s="1" t="s">
        <v>200</v>
      </c>
      <c r="C7088" s="27">
        <v>44470</v>
      </c>
      <c r="D7088" s="1">
        <v>53217</v>
      </c>
      <c r="J7088" s="1" t="s">
        <v>0</v>
      </c>
      <c r="K7088" s="1" t="s">
        <v>49</v>
      </c>
      <c r="L7088" s="1">
        <v>-1</v>
      </c>
      <c r="M7088" s="1">
        <v>1292</v>
      </c>
      <c r="N7088" s="6"/>
      <c r="O7088" s="6">
        <v>1292</v>
      </c>
      <c r="P7088" s="6">
        <v>-835717.64</v>
      </c>
      <c r="R7088" s="31">
        <v>-1292</v>
      </c>
      <c r="S7088" s="28">
        <v>44500</v>
      </c>
    </row>
    <row r="7089" spans="1:19" x14ac:dyDescent="0.2">
      <c r="A7089" s="29">
        <v>46168</v>
      </c>
      <c r="B7089" s="1" t="s">
        <v>200</v>
      </c>
      <c r="C7089" s="27">
        <v>44470</v>
      </c>
      <c r="D7089" s="1">
        <v>53217</v>
      </c>
      <c r="J7089" s="1" t="s">
        <v>0</v>
      </c>
      <c r="K7089" s="1" t="s">
        <v>49</v>
      </c>
      <c r="L7089" s="1">
        <v>-1</v>
      </c>
      <c r="M7089" s="1">
        <v>574</v>
      </c>
      <c r="N7089" s="6"/>
      <c r="O7089" s="6">
        <v>574</v>
      </c>
      <c r="P7089" s="6">
        <v>-836631.64</v>
      </c>
      <c r="R7089" s="31">
        <v>-574</v>
      </c>
      <c r="S7089" s="28">
        <v>44500</v>
      </c>
    </row>
    <row r="7090" spans="1:19" x14ac:dyDescent="0.2">
      <c r="A7090" s="29">
        <v>46168</v>
      </c>
      <c r="B7090" s="1" t="s">
        <v>200</v>
      </c>
      <c r="C7090" s="27">
        <v>44470</v>
      </c>
      <c r="D7090" s="1">
        <v>53217</v>
      </c>
      <c r="J7090" s="1" t="s">
        <v>0</v>
      </c>
      <c r="K7090" s="1" t="s">
        <v>49</v>
      </c>
      <c r="L7090" s="1">
        <v>-4</v>
      </c>
      <c r="M7090" s="1">
        <v>80</v>
      </c>
      <c r="N7090" s="6"/>
      <c r="O7090" s="6">
        <v>320</v>
      </c>
      <c r="P7090" s="6">
        <v>-836037.64</v>
      </c>
      <c r="R7090" s="31">
        <v>-320</v>
      </c>
      <c r="S7090" s="28">
        <v>44500</v>
      </c>
    </row>
    <row r="7091" spans="1:19" x14ac:dyDescent="0.2">
      <c r="A7091" s="29">
        <v>46168</v>
      </c>
      <c r="B7091" s="1" t="s">
        <v>200</v>
      </c>
      <c r="C7091" s="27">
        <v>44470</v>
      </c>
      <c r="D7091" s="1">
        <v>53217</v>
      </c>
      <c r="J7091" s="1" t="s">
        <v>0</v>
      </c>
      <c r="K7091" s="1" t="s">
        <v>49</v>
      </c>
      <c r="L7091" s="1">
        <v>-1</v>
      </c>
      <c r="M7091" s="1">
        <v>20</v>
      </c>
      <c r="N7091" s="6"/>
      <c r="O7091" s="6">
        <v>20</v>
      </c>
      <c r="P7091" s="6">
        <v>-836057.64</v>
      </c>
      <c r="R7091" s="31">
        <v>-20</v>
      </c>
      <c r="S7091" s="28">
        <v>44500</v>
      </c>
    </row>
    <row r="7092" spans="1:19" x14ac:dyDescent="0.2">
      <c r="A7092" s="29">
        <v>46169</v>
      </c>
      <c r="B7092" s="1" t="s">
        <v>200</v>
      </c>
      <c r="C7092" s="27">
        <v>44470</v>
      </c>
      <c r="D7092" s="1">
        <v>53218</v>
      </c>
      <c r="J7092" s="1" t="s">
        <v>0</v>
      </c>
      <c r="K7092" s="1" t="s">
        <v>49</v>
      </c>
      <c r="L7092" s="1">
        <v>-1</v>
      </c>
      <c r="M7092" s="1">
        <v>1222</v>
      </c>
      <c r="N7092" s="6"/>
      <c r="O7092" s="6">
        <v>1222</v>
      </c>
      <c r="P7092" s="6">
        <v>-837853.64</v>
      </c>
      <c r="R7092" s="31">
        <v>-1222</v>
      </c>
      <c r="S7092" s="28">
        <v>44500</v>
      </c>
    </row>
    <row r="7093" spans="1:19" x14ac:dyDescent="0.2">
      <c r="A7093" s="29">
        <v>46169</v>
      </c>
      <c r="B7093" s="1" t="s">
        <v>200</v>
      </c>
      <c r="C7093" s="27">
        <v>44470</v>
      </c>
      <c r="D7093" s="1">
        <v>53218</v>
      </c>
      <c r="J7093" s="1" t="s">
        <v>0</v>
      </c>
      <c r="K7093" s="1" t="s">
        <v>49</v>
      </c>
      <c r="L7093" s="1">
        <v>-2</v>
      </c>
      <c r="M7093" s="1">
        <v>80</v>
      </c>
      <c r="N7093" s="6"/>
      <c r="O7093" s="6">
        <v>160</v>
      </c>
      <c r="P7093" s="6">
        <v>-838013.64</v>
      </c>
      <c r="R7093" s="31">
        <v>-160</v>
      </c>
      <c r="S7093" s="28">
        <v>44500</v>
      </c>
    </row>
    <row r="7094" spans="1:19" x14ac:dyDescent="0.2">
      <c r="A7094" s="29">
        <v>46170</v>
      </c>
      <c r="B7094" s="1" t="s">
        <v>200</v>
      </c>
      <c r="C7094" s="27">
        <v>44470</v>
      </c>
      <c r="D7094" s="1">
        <v>53219</v>
      </c>
      <c r="J7094" s="1" t="s">
        <v>0</v>
      </c>
      <c r="K7094" s="1" t="s">
        <v>49</v>
      </c>
      <c r="L7094" s="1">
        <v>-1</v>
      </c>
      <c r="M7094" s="1">
        <v>1350</v>
      </c>
      <c r="N7094" s="6"/>
      <c r="O7094" s="6">
        <v>1350</v>
      </c>
      <c r="P7094" s="6">
        <v>-839363.64</v>
      </c>
      <c r="R7094" s="31">
        <v>-1350</v>
      </c>
      <c r="S7094" s="28">
        <v>44500</v>
      </c>
    </row>
    <row r="7095" spans="1:19" x14ac:dyDescent="0.2">
      <c r="A7095" s="29">
        <v>46170</v>
      </c>
      <c r="B7095" s="1" t="s">
        <v>200</v>
      </c>
      <c r="C7095" s="27">
        <v>44470</v>
      </c>
      <c r="D7095" s="1">
        <v>53219</v>
      </c>
      <c r="J7095" s="1" t="s">
        <v>0</v>
      </c>
      <c r="K7095" s="1" t="s">
        <v>49</v>
      </c>
      <c r="L7095" s="1">
        <v>-2</v>
      </c>
      <c r="M7095" s="1">
        <v>80</v>
      </c>
      <c r="N7095" s="6"/>
      <c r="O7095" s="6">
        <v>160</v>
      </c>
      <c r="P7095" s="6">
        <v>-839523.64</v>
      </c>
      <c r="R7095" s="31">
        <v>-160</v>
      </c>
      <c r="S7095" s="28">
        <v>44500</v>
      </c>
    </row>
    <row r="7096" spans="1:19" x14ac:dyDescent="0.2">
      <c r="A7096" s="29">
        <v>46171</v>
      </c>
      <c r="B7096" s="1" t="s">
        <v>200</v>
      </c>
      <c r="C7096" s="27">
        <v>44470</v>
      </c>
      <c r="D7096" s="1">
        <v>53220</v>
      </c>
      <c r="J7096" s="1" t="s">
        <v>0</v>
      </c>
      <c r="K7096" s="1" t="s">
        <v>49</v>
      </c>
      <c r="L7096" s="1">
        <v>-1</v>
      </c>
      <c r="M7096" s="1">
        <v>574</v>
      </c>
      <c r="N7096" s="6"/>
      <c r="O7096" s="6">
        <v>574</v>
      </c>
      <c r="P7096" s="6">
        <v>-840459.26</v>
      </c>
      <c r="R7096" s="31">
        <v>-574</v>
      </c>
      <c r="S7096" s="28">
        <v>44500</v>
      </c>
    </row>
    <row r="7097" spans="1:19" x14ac:dyDescent="0.2">
      <c r="A7097" s="29">
        <v>46171</v>
      </c>
      <c r="B7097" s="1" t="s">
        <v>200</v>
      </c>
      <c r="C7097" s="27">
        <v>44470</v>
      </c>
      <c r="D7097" s="1">
        <v>53220</v>
      </c>
      <c r="J7097" s="1" t="s">
        <v>0</v>
      </c>
      <c r="K7097" s="1" t="s">
        <v>49</v>
      </c>
      <c r="L7097" s="1">
        <v>-1</v>
      </c>
      <c r="M7097" s="1">
        <v>361.62</v>
      </c>
      <c r="N7097" s="6"/>
      <c r="O7097" s="6">
        <v>361.62</v>
      </c>
      <c r="P7097" s="6">
        <v>-839885.26</v>
      </c>
      <c r="R7097" s="31">
        <v>-361.62</v>
      </c>
      <c r="S7097" s="28">
        <v>44500</v>
      </c>
    </row>
    <row r="7098" spans="1:19" x14ac:dyDescent="0.2">
      <c r="A7098" s="29">
        <v>46172</v>
      </c>
      <c r="B7098" s="1" t="s">
        <v>200</v>
      </c>
      <c r="C7098" s="27">
        <v>44470</v>
      </c>
      <c r="D7098" s="1">
        <v>53221</v>
      </c>
      <c r="J7098" s="1" t="s">
        <v>0</v>
      </c>
      <c r="K7098" s="1" t="s">
        <v>49</v>
      </c>
      <c r="L7098" s="1">
        <v>-1</v>
      </c>
      <c r="M7098" s="1">
        <v>2932</v>
      </c>
      <c r="N7098" s="6"/>
      <c r="O7098" s="6">
        <v>2932</v>
      </c>
      <c r="P7098" s="6">
        <v>-843391.26</v>
      </c>
      <c r="R7098" s="31">
        <v>-2932</v>
      </c>
      <c r="S7098" s="28">
        <v>44500</v>
      </c>
    </row>
    <row r="7099" spans="1:19" x14ac:dyDescent="0.2">
      <c r="A7099" s="29">
        <v>46172</v>
      </c>
      <c r="B7099" s="1" t="s">
        <v>200</v>
      </c>
      <c r="C7099" s="27">
        <v>44470</v>
      </c>
      <c r="D7099" s="1">
        <v>53221</v>
      </c>
      <c r="J7099" s="1" t="s">
        <v>0</v>
      </c>
      <c r="K7099" s="1" t="s">
        <v>49</v>
      </c>
      <c r="L7099" s="1">
        <v>-4</v>
      </c>
      <c r="M7099" s="1">
        <v>80</v>
      </c>
      <c r="N7099" s="6"/>
      <c r="O7099" s="6">
        <v>320</v>
      </c>
      <c r="P7099" s="6">
        <v>-843711.26</v>
      </c>
      <c r="R7099" s="31">
        <v>-320</v>
      </c>
      <c r="S7099" s="28">
        <v>44500</v>
      </c>
    </row>
    <row r="7100" spans="1:19" x14ac:dyDescent="0.2">
      <c r="A7100" s="29">
        <v>46173</v>
      </c>
      <c r="B7100" s="1" t="s">
        <v>200</v>
      </c>
      <c r="C7100" s="27">
        <v>44470</v>
      </c>
      <c r="D7100" s="1">
        <v>53222</v>
      </c>
      <c r="J7100" s="1" t="s">
        <v>0</v>
      </c>
      <c r="K7100" s="1" t="s">
        <v>49</v>
      </c>
      <c r="L7100" s="1">
        <v>-1</v>
      </c>
      <c r="M7100" s="1">
        <v>564</v>
      </c>
      <c r="N7100" s="6"/>
      <c r="O7100" s="6">
        <v>564</v>
      </c>
      <c r="P7100" s="6">
        <v>-844275.26</v>
      </c>
      <c r="R7100" s="31">
        <v>-564</v>
      </c>
      <c r="S7100" s="28">
        <v>44500</v>
      </c>
    </row>
    <row r="7101" spans="1:19" x14ac:dyDescent="0.2">
      <c r="A7101" s="29">
        <v>46173</v>
      </c>
      <c r="B7101" s="1" t="s">
        <v>200</v>
      </c>
      <c r="C7101" s="27">
        <v>44470</v>
      </c>
      <c r="D7101" s="1">
        <v>53222</v>
      </c>
      <c r="J7101" s="1" t="s">
        <v>0</v>
      </c>
      <c r="K7101" s="1" t="s">
        <v>49</v>
      </c>
      <c r="L7101" s="1">
        <v>-1</v>
      </c>
      <c r="M7101" s="1">
        <v>80</v>
      </c>
      <c r="N7101" s="6"/>
      <c r="O7101" s="6">
        <v>80</v>
      </c>
      <c r="P7101" s="6">
        <v>-844355.26</v>
      </c>
      <c r="R7101" s="31">
        <v>-80</v>
      </c>
      <c r="S7101" s="28">
        <v>44500</v>
      </c>
    </row>
    <row r="7102" spans="1:19" x14ac:dyDescent="0.2">
      <c r="A7102" s="29">
        <v>46174</v>
      </c>
      <c r="B7102" s="1" t="s">
        <v>200</v>
      </c>
      <c r="C7102" s="27">
        <v>44470</v>
      </c>
      <c r="D7102" s="1">
        <v>53223</v>
      </c>
      <c r="J7102" s="1" t="s">
        <v>0</v>
      </c>
      <c r="K7102" s="1" t="s">
        <v>49</v>
      </c>
      <c r="L7102" s="1">
        <v>-1</v>
      </c>
      <c r="M7102" s="1">
        <v>1080</v>
      </c>
      <c r="N7102" s="6"/>
      <c r="O7102" s="6">
        <v>1080</v>
      </c>
      <c r="P7102" s="6">
        <v>-845435.26</v>
      </c>
      <c r="R7102" s="31">
        <v>-1080</v>
      </c>
      <c r="S7102" s="28">
        <v>44500</v>
      </c>
    </row>
    <row r="7103" spans="1:19" x14ac:dyDescent="0.2">
      <c r="A7103" s="29">
        <v>46175</v>
      </c>
      <c r="B7103" s="1" t="s">
        <v>200</v>
      </c>
      <c r="C7103" s="27">
        <v>44470</v>
      </c>
      <c r="D7103" s="1">
        <v>53224</v>
      </c>
      <c r="J7103" s="1" t="s">
        <v>0</v>
      </c>
      <c r="K7103" s="1" t="s">
        <v>49</v>
      </c>
      <c r="L7103" s="1">
        <v>-1</v>
      </c>
      <c r="M7103" s="1">
        <v>3900</v>
      </c>
      <c r="N7103" s="6"/>
      <c r="O7103" s="6">
        <v>3900</v>
      </c>
      <c r="P7103" s="6">
        <v>-849335.26</v>
      </c>
      <c r="R7103" s="31">
        <v>-3900</v>
      </c>
      <c r="S7103" s="28">
        <v>44500</v>
      </c>
    </row>
    <row r="7104" spans="1:19" x14ac:dyDescent="0.2">
      <c r="A7104" s="29">
        <v>46176</v>
      </c>
      <c r="B7104" s="1" t="s">
        <v>200</v>
      </c>
      <c r="C7104" s="27">
        <v>44470</v>
      </c>
      <c r="D7104" s="1">
        <v>53225</v>
      </c>
      <c r="J7104" s="1" t="s">
        <v>0</v>
      </c>
      <c r="K7104" s="1" t="s">
        <v>49</v>
      </c>
      <c r="L7104" s="1">
        <v>-1</v>
      </c>
      <c r="M7104" s="1">
        <v>2148</v>
      </c>
      <c r="N7104" s="6"/>
      <c r="O7104" s="6">
        <v>2148</v>
      </c>
      <c r="P7104" s="6">
        <v>-851483.26</v>
      </c>
      <c r="R7104" s="31">
        <v>-2148</v>
      </c>
      <c r="S7104" s="28">
        <v>44500</v>
      </c>
    </row>
    <row r="7105" spans="1:19" x14ac:dyDescent="0.2">
      <c r="A7105" s="29">
        <v>46176</v>
      </c>
      <c r="B7105" s="1" t="s">
        <v>200</v>
      </c>
      <c r="C7105" s="27">
        <v>44470</v>
      </c>
      <c r="D7105" s="1">
        <v>53225</v>
      </c>
      <c r="J7105" s="1" t="s">
        <v>0</v>
      </c>
      <c r="K7105" s="1" t="s">
        <v>49</v>
      </c>
      <c r="L7105" s="1">
        <v>-1</v>
      </c>
      <c r="M7105" s="1">
        <v>80</v>
      </c>
      <c r="N7105" s="6"/>
      <c r="O7105" s="6">
        <v>80</v>
      </c>
      <c r="P7105" s="6">
        <v>-851563.26</v>
      </c>
      <c r="R7105" s="31">
        <v>-80</v>
      </c>
      <c r="S7105" s="28">
        <v>44500</v>
      </c>
    </row>
    <row r="7106" spans="1:19" x14ac:dyDescent="0.2">
      <c r="A7106" s="29">
        <v>46177</v>
      </c>
      <c r="B7106" s="1" t="s">
        <v>200</v>
      </c>
      <c r="C7106" s="27">
        <v>44470</v>
      </c>
      <c r="D7106" s="1">
        <v>53226</v>
      </c>
      <c r="J7106" s="1" t="s">
        <v>0</v>
      </c>
      <c r="K7106" s="1" t="s">
        <v>49</v>
      </c>
      <c r="L7106" s="1">
        <v>-1</v>
      </c>
      <c r="M7106" s="1">
        <v>280</v>
      </c>
      <c r="N7106" s="6"/>
      <c r="O7106" s="6">
        <v>280</v>
      </c>
      <c r="P7106" s="6">
        <v>-851843.26</v>
      </c>
      <c r="R7106" s="31">
        <v>-280</v>
      </c>
      <c r="S7106" s="28">
        <v>44500</v>
      </c>
    </row>
    <row r="7107" spans="1:19" x14ac:dyDescent="0.2">
      <c r="A7107" s="29">
        <v>46177</v>
      </c>
      <c r="B7107" s="1" t="s">
        <v>200</v>
      </c>
      <c r="C7107" s="27">
        <v>44470</v>
      </c>
      <c r="D7107" s="1">
        <v>53226</v>
      </c>
      <c r="J7107" s="1" t="s">
        <v>0</v>
      </c>
      <c r="K7107" s="1" t="s">
        <v>49</v>
      </c>
      <c r="L7107" s="1">
        <v>-1</v>
      </c>
      <c r="M7107" s="1">
        <v>80</v>
      </c>
      <c r="N7107" s="6"/>
      <c r="O7107" s="6">
        <v>80</v>
      </c>
      <c r="P7107" s="6">
        <v>-851923.26</v>
      </c>
      <c r="R7107" s="31">
        <v>-80</v>
      </c>
      <c r="S7107" s="28">
        <v>44500</v>
      </c>
    </row>
    <row r="7108" spans="1:19" x14ac:dyDescent="0.2">
      <c r="A7108" s="29">
        <v>46178</v>
      </c>
      <c r="B7108" s="1" t="s">
        <v>200</v>
      </c>
      <c r="C7108" s="27">
        <v>44470</v>
      </c>
      <c r="D7108" s="1">
        <v>53227</v>
      </c>
      <c r="J7108" s="1" t="s">
        <v>0</v>
      </c>
      <c r="K7108" s="1" t="s">
        <v>49</v>
      </c>
      <c r="L7108" s="1">
        <v>-1</v>
      </c>
      <c r="M7108" s="1">
        <v>1300</v>
      </c>
      <c r="N7108" s="6"/>
      <c r="O7108" s="6">
        <v>1300</v>
      </c>
      <c r="P7108" s="6">
        <v>-853223.26</v>
      </c>
      <c r="R7108" s="31">
        <v>-1300</v>
      </c>
      <c r="S7108" s="28">
        <v>44500</v>
      </c>
    </row>
    <row r="7109" spans="1:19" x14ac:dyDescent="0.2">
      <c r="A7109" s="29">
        <v>46178</v>
      </c>
      <c r="B7109" s="1" t="s">
        <v>200</v>
      </c>
      <c r="C7109" s="27">
        <v>44470</v>
      </c>
      <c r="D7109" s="1">
        <v>53227</v>
      </c>
      <c r="J7109" s="1" t="s">
        <v>0</v>
      </c>
      <c r="K7109" s="1" t="s">
        <v>49</v>
      </c>
      <c r="L7109" s="1">
        <v>-2</v>
      </c>
      <c r="M7109" s="1">
        <v>80</v>
      </c>
      <c r="N7109" s="6"/>
      <c r="O7109" s="6">
        <v>160</v>
      </c>
      <c r="P7109" s="6">
        <v>-853383.26</v>
      </c>
      <c r="R7109" s="31">
        <v>-160</v>
      </c>
      <c r="S7109" s="28">
        <v>44500</v>
      </c>
    </row>
    <row r="7110" spans="1:19" x14ac:dyDescent="0.2">
      <c r="A7110" s="29">
        <v>46179</v>
      </c>
      <c r="B7110" s="1" t="s">
        <v>200</v>
      </c>
      <c r="C7110" s="27">
        <v>44470</v>
      </c>
      <c r="D7110" s="1">
        <v>53228</v>
      </c>
      <c r="J7110" s="1" t="s">
        <v>0</v>
      </c>
      <c r="K7110" s="1" t="s">
        <v>49</v>
      </c>
      <c r="L7110" s="1">
        <v>-1</v>
      </c>
      <c r="M7110" s="1">
        <v>380</v>
      </c>
      <c r="N7110" s="6"/>
      <c r="O7110" s="6">
        <v>380</v>
      </c>
      <c r="P7110" s="6">
        <v>-853763.26</v>
      </c>
      <c r="R7110" s="31">
        <v>-380</v>
      </c>
      <c r="S7110" s="28">
        <v>44500</v>
      </c>
    </row>
    <row r="7111" spans="1:19" x14ac:dyDescent="0.2">
      <c r="A7111" s="29">
        <v>46179</v>
      </c>
      <c r="B7111" s="1" t="s">
        <v>200</v>
      </c>
      <c r="C7111" s="27">
        <v>44470</v>
      </c>
      <c r="D7111" s="1">
        <v>53228</v>
      </c>
      <c r="J7111" s="1" t="s">
        <v>0</v>
      </c>
      <c r="K7111" s="1" t="s">
        <v>49</v>
      </c>
      <c r="L7111" s="1">
        <v>-1</v>
      </c>
      <c r="M7111" s="1">
        <v>80</v>
      </c>
      <c r="N7111" s="6"/>
      <c r="O7111" s="6">
        <v>80</v>
      </c>
      <c r="P7111" s="6">
        <v>-853843.26</v>
      </c>
      <c r="R7111" s="31">
        <v>-80</v>
      </c>
      <c r="S7111" s="28">
        <v>44500</v>
      </c>
    </row>
    <row r="7112" spans="1:19" x14ac:dyDescent="0.2">
      <c r="A7112" s="29">
        <v>46180</v>
      </c>
      <c r="B7112" s="1" t="s">
        <v>200</v>
      </c>
      <c r="C7112" s="27">
        <v>44470</v>
      </c>
      <c r="D7112" s="1">
        <v>53229</v>
      </c>
      <c r="J7112" s="1" t="s">
        <v>0</v>
      </c>
      <c r="K7112" s="1" t="s">
        <v>49</v>
      </c>
      <c r="L7112" s="1">
        <v>-1</v>
      </c>
      <c r="M7112" s="1">
        <v>680</v>
      </c>
      <c r="N7112" s="6"/>
      <c r="O7112" s="6">
        <v>680</v>
      </c>
      <c r="P7112" s="6">
        <v>-854523.26</v>
      </c>
      <c r="R7112" s="31">
        <v>-680</v>
      </c>
      <c r="S7112" s="28">
        <v>44500</v>
      </c>
    </row>
    <row r="7113" spans="1:19" x14ac:dyDescent="0.2">
      <c r="A7113" s="29">
        <v>46180</v>
      </c>
      <c r="B7113" s="1" t="s">
        <v>200</v>
      </c>
      <c r="C7113" s="27">
        <v>44470</v>
      </c>
      <c r="D7113" s="1">
        <v>53229</v>
      </c>
      <c r="J7113" s="1" t="s">
        <v>0</v>
      </c>
      <c r="K7113" s="1" t="s">
        <v>49</v>
      </c>
      <c r="L7113" s="1">
        <v>-1</v>
      </c>
      <c r="M7113" s="1">
        <v>80</v>
      </c>
      <c r="N7113" s="6"/>
      <c r="O7113" s="6">
        <v>80</v>
      </c>
      <c r="P7113" s="6">
        <v>-854603.26</v>
      </c>
      <c r="R7113" s="31">
        <v>-80</v>
      </c>
      <c r="S7113" s="28">
        <v>44500</v>
      </c>
    </row>
    <row r="7114" spans="1:19" x14ac:dyDescent="0.2">
      <c r="A7114" s="29">
        <v>46181</v>
      </c>
      <c r="B7114" s="1" t="s">
        <v>200</v>
      </c>
      <c r="C7114" s="27">
        <v>44470</v>
      </c>
      <c r="D7114" s="1">
        <v>53230</v>
      </c>
      <c r="J7114" s="1" t="s">
        <v>0</v>
      </c>
      <c r="K7114" s="1" t="s">
        <v>49</v>
      </c>
      <c r="L7114" s="1">
        <v>-1</v>
      </c>
      <c r="M7114" s="1">
        <v>380</v>
      </c>
      <c r="N7114" s="6"/>
      <c r="O7114" s="6">
        <v>380</v>
      </c>
      <c r="P7114" s="6">
        <v>-854983.26</v>
      </c>
      <c r="R7114" s="31">
        <v>-380</v>
      </c>
      <c r="S7114" s="28">
        <v>44500</v>
      </c>
    </row>
    <row r="7115" spans="1:19" x14ac:dyDescent="0.2">
      <c r="A7115" s="29">
        <v>46181</v>
      </c>
      <c r="B7115" s="1" t="s">
        <v>200</v>
      </c>
      <c r="C7115" s="27">
        <v>44470</v>
      </c>
      <c r="D7115" s="1">
        <v>53230</v>
      </c>
      <c r="J7115" s="1" t="s">
        <v>0</v>
      </c>
      <c r="K7115" s="1" t="s">
        <v>49</v>
      </c>
      <c r="L7115" s="1">
        <v>-1</v>
      </c>
      <c r="M7115" s="1">
        <v>80</v>
      </c>
      <c r="N7115" s="6"/>
      <c r="O7115" s="6">
        <v>80</v>
      </c>
      <c r="P7115" s="6">
        <v>-855063.26</v>
      </c>
      <c r="R7115" s="31">
        <v>-80</v>
      </c>
      <c r="S7115" s="28">
        <v>44500</v>
      </c>
    </row>
    <row r="7116" spans="1:19" x14ac:dyDescent="0.2">
      <c r="A7116" s="29">
        <v>46182</v>
      </c>
      <c r="B7116" s="1" t="s">
        <v>200</v>
      </c>
      <c r="C7116" s="27">
        <v>44470</v>
      </c>
      <c r="D7116" s="1">
        <v>53231</v>
      </c>
      <c r="J7116" s="1" t="s">
        <v>0</v>
      </c>
      <c r="K7116" s="1" t="s">
        <v>49</v>
      </c>
      <c r="L7116" s="1">
        <v>-1</v>
      </c>
      <c r="M7116" s="1">
        <v>580</v>
      </c>
      <c r="N7116" s="6"/>
      <c r="O7116" s="6">
        <v>580</v>
      </c>
      <c r="P7116" s="6">
        <v>-855643.26</v>
      </c>
      <c r="R7116" s="31">
        <v>-580</v>
      </c>
      <c r="S7116" s="28">
        <v>44500</v>
      </c>
    </row>
    <row r="7117" spans="1:19" x14ac:dyDescent="0.2">
      <c r="A7117" s="29">
        <v>46182</v>
      </c>
      <c r="B7117" s="1" t="s">
        <v>200</v>
      </c>
      <c r="C7117" s="27">
        <v>44470</v>
      </c>
      <c r="D7117" s="1">
        <v>53231</v>
      </c>
      <c r="J7117" s="1" t="s">
        <v>0</v>
      </c>
      <c r="K7117" s="1" t="s">
        <v>49</v>
      </c>
      <c r="L7117" s="1">
        <v>-1</v>
      </c>
      <c r="M7117" s="1">
        <v>80</v>
      </c>
      <c r="N7117" s="6"/>
      <c r="O7117" s="6">
        <v>80</v>
      </c>
      <c r="P7117" s="6">
        <v>-855723.26</v>
      </c>
      <c r="R7117" s="31">
        <v>-80</v>
      </c>
      <c r="S7117" s="28">
        <v>44500</v>
      </c>
    </row>
    <row r="7118" spans="1:19" x14ac:dyDescent="0.2">
      <c r="A7118" s="29">
        <v>46182</v>
      </c>
      <c r="B7118" s="1" t="s">
        <v>200</v>
      </c>
      <c r="C7118" s="27">
        <v>44470</v>
      </c>
      <c r="D7118" s="1">
        <v>53231</v>
      </c>
      <c r="J7118" s="1" t="s">
        <v>0</v>
      </c>
      <c r="K7118" s="1" t="s">
        <v>49</v>
      </c>
      <c r="L7118" s="1">
        <v>-1</v>
      </c>
      <c r="M7118" s="1">
        <v>-40</v>
      </c>
      <c r="N7118" s="6">
        <v>40</v>
      </c>
      <c r="O7118" s="6"/>
      <c r="P7118" s="6">
        <v>-864310.61</v>
      </c>
      <c r="R7118" s="31">
        <v>40</v>
      </c>
      <c r="S7118" s="28">
        <v>44500</v>
      </c>
    </row>
    <row r="7119" spans="1:19" x14ac:dyDescent="0.2">
      <c r="A7119" s="29">
        <v>46183</v>
      </c>
      <c r="B7119" s="1" t="s">
        <v>200</v>
      </c>
      <c r="C7119" s="27">
        <v>44470</v>
      </c>
      <c r="D7119" s="1">
        <v>53232</v>
      </c>
      <c r="J7119" s="1" t="s">
        <v>0</v>
      </c>
      <c r="K7119" s="1" t="s">
        <v>49</v>
      </c>
      <c r="L7119" s="1">
        <v>-1</v>
      </c>
      <c r="M7119" s="1">
        <v>2560</v>
      </c>
      <c r="N7119" s="6"/>
      <c r="O7119" s="6">
        <v>2560</v>
      </c>
      <c r="P7119" s="6">
        <v>-858283.26</v>
      </c>
      <c r="R7119" s="31">
        <v>-2560</v>
      </c>
      <c r="S7119" s="28">
        <v>44500</v>
      </c>
    </row>
    <row r="7120" spans="1:19" x14ac:dyDescent="0.2">
      <c r="A7120" s="29">
        <v>46183</v>
      </c>
      <c r="B7120" s="1" t="s">
        <v>200</v>
      </c>
      <c r="C7120" s="27">
        <v>44470</v>
      </c>
      <c r="D7120" s="1">
        <v>53232</v>
      </c>
      <c r="J7120" s="1" t="s">
        <v>0</v>
      </c>
      <c r="K7120" s="1" t="s">
        <v>49</v>
      </c>
      <c r="L7120" s="1">
        <v>-5</v>
      </c>
      <c r="M7120" s="1">
        <v>80</v>
      </c>
      <c r="N7120" s="6"/>
      <c r="O7120" s="6">
        <v>400</v>
      </c>
      <c r="P7120" s="6">
        <v>-858683.26</v>
      </c>
      <c r="R7120" s="31">
        <v>-400</v>
      </c>
      <c r="S7120" s="28">
        <v>44500</v>
      </c>
    </row>
    <row r="7121" spans="1:19" x14ac:dyDescent="0.2">
      <c r="A7121" s="29">
        <v>46184</v>
      </c>
      <c r="B7121" s="1" t="s">
        <v>200</v>
      </c>
      <c r="C7121" s="27">
        <v>44470</v>
      </c>
      <c r="D7121" s="1">
        <v>53233</v>
      </c>
      <c r="J7121" s="1" t="s">
        <v>0</v>
      </c>
      <c r="K7121" s="1" t="s">
        <v>49</v>
      </c>
      <c r="L7121" s="1">
        <v>-1</v>
      </c>
      <c r="M7121" s="1">
        <v>940</v>
      </c>
      <c r="N7121" s="6"/>
      <c r="O7121" s="6">
        <v>940</v>
      </c>
      <c r="P7121" s="6">
        <v>-859623.26</v>
      </c>
      <c r="R7121" s="31">
        <v>-940</v>
      </c>
      <c r="S7121" s="28">
        <v>44500</v>
      </c>
    </row>
    <row r="7122" spans="1:19" x14ac:dyDescent="0.2">
      <c r="A7122" s="29">
        <v>46184</v>
      </c>
      <c r="B7122" s="1" t="s">
        <v>200</v>
      </c>
      <c r="C7122" s="27">
        <v>44470</v>
      </c>
      <c r="D7122" s="1">
        <v>53233</v>
      </c>
      <c r="J7122" s="1" t="s">
        <v>0</v>
      </c>
      <c r="K7122" s="1" t="s">
        <v>49</v>
      </c>
      <c r="L7122" s="1">
        <v>-1</v>
      </c>
      <c r="M7122" s="1">
        <v>80</v>
      </c>
      <c r="N7122" s="6"/>
      <c r="O7122" s="6">
        <v>80</v>
      </c>
      <c r="P7122" s="6">
        <v>-859703.26</v>
      </c>
      <c r="R7122" s="31">
        <v>-80</v>
      </c>
      <c r="S7122" s="28">
        <v>44500</v>
      </c>
    </row>
    <row r="7123" spans="1:19" x14ac:dyDescent="0.2">
      <c r="A7123" s="29">
        <v>46185</v>
      </c>
      <c r="B7123" s="1" t="s">
        <v>200</v>
      </c>
      <c r="C7123" s="27">
        <v>44470</v>
      </c>
      <c r="D7123" s="1">
        <v>53234</v>
      </c>
      <c r="J7123" s="1" t="s">
        <v>0</v>
      </c>
      <c r="K7123" s="1" t="s">
        <v>49</v>
      </c>
      <c r="L7123" s="1">
        <v>-1</v>
      </c>
      <c r="M7123" s="1">
        <v>360</v>
      </c>
      <c r="N7123" s="6"/>
      <c r="O7123" s="6">
        <v>360</v>
      </c>
      <c r="P7123" s="6">
        <v>-860063.26</v>
      </c>
      <c r="R7123" s="31">
        <v>-360</v>
      </c>
      <c r="S7123" s="28">
        <v>44500</v>
      </c>
    </row>
    <row r="7124" spans="1:19" x14ac:dyDescent="0.2">
      <c r="A7124" s="29">
        <v>46186</v>
      </c>
      <c r="B7124" s="1" t="s">
        <v>200</v>
      </c>
      <c r="C7124" s="27">
        <v>44470</v>
      </c>
      <c r="D7124" s="1">
        <v>53235</v>
      </c>
      <c r="J7124" s="1" t="s">
        <v>0</v>
      </c>
      <c r="K7124" s="1" t="s">
        <v>49</v>
      </c>
      <c r="L7124" s="1">
        <v>-1</v>
      </c>
      <c r="M7124" s="1">
        <v>360</v>
      </c>
      <c r="N7124" s="6"/>
      <c r="O7124" s="6">
        <v>360</v>
      </c>
      <c r="P7124" s="6">
        <v>-860423.26</v>
      </c>
      <c r="R7124" s="31">
        <v>-360</v>
      </c>
      <c r="S7124" s="28">
        <v>44500</v>
      </c>
    </row>
    <row r="7125" spans="1:19" x14ac:dyDescent="0.2">
      <c r="A7125" s="29">
        <v>46187</v>
      </c>
      <c r="B7125" s="1" t="s">
        <v>200</v>
      </c>
      <c r="C7125" s="27">
        <v>44470</v>
      </c>
      <c r="D7125" s="1">
        <v>53236</v>
      </c>
      <c r="J7125" s="1" t="s">
        <v>0</v>
      </c>
      <c r="K7125" s="1" t="s">
        <v>49</v>
      </c>
      <c r="L7125" s="1">
        <v>-1</v>
      </c>
      <c r="M7125" s="1">
        <v>360</v>
      </c>
      <c r="N7125" s="6"/>
      <c r="O7125" s="6">
        <v>360</v>
      </c>
      <c r="P7125" s="6">
        <v>-860783.26</v>
      </c>
      <c r="R7125" s="31">
        <v>-360</v>
      </c>
      <c r="S7125" s="28">
        <v>44500</v>
      </c>
    </row>
    <row r="7126" spans="1:19" x14ac:dyDescent="0.2">
      <c r="A7126" s="29">
        <v>46188</v>
      </c>
      <c r="B7126" s="1" t="s">
        <v>200</v>
      </c>
      <c r="C7126" s="27">
        <v>44470</v>
      </c>
      <c r="D7126" s="1">
        <v>53237</v>
      </c>
      <c r="J7126" s="1" t="s">
        <v>0</v>
      </c>
      <c r="K7126" s="1" t="s">
        <v>49</v>
      </c>
      <c r="L7126" s="1">
        <v>-1</v>
      </c>
      <c r="M7126" s="1">
        <v>360</v>
      </c>
      <c r="N7126" s="6"/>
      <c r="O7126" s="6">
        <v>360</v>
      </c>
      <c r="P7126" s="6">
        <v>-861143.26</v>
      </c>
      <c r="R7126" s="31">
        <v>-360</v>
      </c>
      <c r="S7126" s="28">
        <v>44500</v>
      </c>
    </row>
    <row r="7127" spans="1:19" x14ac:dyDescent="0.2">
      <c r="A7127" s="29">
        <v>46189</v>
      </c>
      <c r="B7127" s="1" t="s">
        <v>200</v>
      </c>
      <c r="C7127" s="27">
        <v>44470</v>
      </c>
      <c r="D7127" s="1">
        <v>53238</v>
      </c>
      <c r="J7127" s="1" t="s">
        <v>0</v>
      </c>
      <c r="K7127" s="1" t="s">
        <v>49</v>
      </c>
      <c r="L7127" s="1">
        <v>-1</v>
      </c>
      <c r="M7127" s="1">
        <v>380</v>
      </c>
      <c r="N7127" s="6"/>
      <c r="O7127" s="6">
        <v>380</v>
      </c>
      <c r="P7127" s="6">
        <v>-861523.26</v>
      </c>
      <c r="R7127" s="31">
        <v>-380</v>
      </c>
      <c r="S7127" s="28">
        <v>44500</v>
      </c>
    </row>
    <row r="7128" spans="1:19" x14ac:dyDescent="0.2">
      <c r="A7128" s="29">
        <v>46189</v>
      </c>
      <c r="B7128" s="1" t="s">
        <v>200</v>
      </c>
      <c r="C7128" s="27">
        <v>44470</v>
      </c>
      <c r="D7128" s="1">
        <v>53238</v>
      </c>
      <c r="J7128" s="1" t="s">
        <v>0</v>
      </c>
      <c r="K7128" s="1" t="s">
        <v>49</v>
      </c>
      <c r="L7128" s="1">
        <v>-1</v>
      </c>
      <c r="M7128" s="1">
        <v>80</v>
      </c>
      <c r="N7128" s="6"/>
      <c r="O7128" s="6">
        <v>80</v>
      </c>
      <c r="P7128" s="6">
        <v>-861603.26</v>
      </c>
      <c r="R7128" s="31">
        <v>-80</v>
      </c>
      <c r="S7128" s="28">
        <v>44500</v>
      </c>
    </row>
    <row r="7129" spans="1:19" x14ac:dyDescent="0.2">
      <c r="A7129" s="29">
        <v>46190</v>
      </c>
      <c r="B7129" s="1" t="s">
        <v>200</v>
      </c>
      <c r="C7129" s="27">
        <v>44470</v>
      </c>
      <c r="D7129" s="1">
        <v>53239</v>
      </c>
      <c r="J7129" s="1" t="s">
        <v>0</v>
      </c>
      <c r="K7129" s="1" t="s">
        <v>49</v>
      </c>
      <c r="L7129" s="1">
        <v>-1</v>
      </c>
      <c r="M7129" s="1">
        <v>608</v>
      </c>
      <c r="N7129" s="6"/>
      <c r="O7129" s="6">
        <v>608</v>
      </c>
      <c r="P7129" s="6">
        <v>-862211.26</v>
      </c>
      <c r="R7129" s="31">
        <v>-608</v>
      </c>
      <c r="S7129" s="28">
        <v>44500</v>
      </c>
    </row>
    <row r="7130" spans="1:19" x14ac:dyDescent="0.2">
      <c r="A7130" s="29">
        <v>46190</v>
      </c>
      <c r="B7130" s="1" t="s">
        <v>200</v>
      </c>
      <c r="C7130" s="27">
        <v>44470</v>
      </c>
      <c r="D7130" s="1">
        <v>53239</v>
      </c>
      <c r="J7130" s="1" t="s">
        <v>0</v>
      </c>
      <c r="K7130" s="1" t="s">
        <v>49</v>
      </c>
      <c r="L7130" s="1">
        <v>-1</v>
      </c>
      <c r="M7130" s="1">
        <v>80</v>
      </c>
      <c r="N7130" s="6"/>
      <c r="O7130" s="6">
        <v>80</v>
      </c>
      <c r="P7130" s="6">
        <v>-862291.26</v>
      </c>
      <c r="R7130" s="31">
        <v>-80</v>
      </c>
      <c r="S7130" s="28">
        <v>44500</v>
      </c>
    </row>
    <row r="7131" spans="1:19" x14ac:dyDescent="0.2">
      <c r="A7131" s="29">
        <v>46191</v>
      </c>
      <c r="B7131" s="1" t="s">
        <v>200</v>
      </c>
      <c r="C7131" s="27">
        <v>44470</v>
      </c>
      <c r="D7131" s="1">
        <v>53240</v>
      </c>
      <c r="J7131" s="1" t="s">
        <v>0</v>
      </c>
      <c r="K7131" s="1" t="s">
        <v>49</v>
      </c>
      <c r="L7131" s="1">
        <v>-1</v>
      </c>
      <c r="M7131" s="1">
        <v>1660</v>
      </c>
      <c r="N7131" s="6"/>
      <c r="O7131" s="6">
        <v>1660</v>
      </c>
      <c r="P7131" s="6">
        <v>-863951.26</v>
      </c>
      <c r="R7131" s="31">
        <v>-1660</v>
      </c>
      <c r="S7131" s="28">
        <v>44500</v>
      </c>
    </row>
    <row r="7132" spans="1:19" x14ac:dyDescent="0.2">
      <c r="A7132" s="29">
        <v>46554</v>
      </c>
      <c r="B7132" s="1" t="s">
        <v>178</v>
      </c>
      <c r="C7132" s="27">
        <v>44470</v>
      </c>
      <c r="J7132" s="1" t="s">
        <v>0</v>
      </c>
      <c r="K7132" s="1" t="s">
        <v>48</v>
      </c>
      <c r="N7132" s="6"/>
      <c r="O7132" s="6">
        <v>182.89</v>
      </c>
      <c r="P7132" s="6">
        <v>-864493.5</v>
      </c>
      <c r="R7132" s="31">
        <v>-182.89</v>
      </c>
      <c r="S7132" s="28">
        <v>44500</v>
      </c>
    </row>
    <row r="7133" spans="1:19" x14ac:dyDescent="0.2">
      <c r="A7133" s="29">
        <v>45885</v>
      </c>
      <c r="B7133" s="1" t="s">
        <v>200</v>
      </c>
      <c r="C7133" s="27">
        <v>44474</v>
      </c>
      <c r="D7133" s="1">
        <v>53155</v>
      </c>
      <c r="J7133" s="1" t="s">
        <v>0</v>
      </c>
      <c r="K7133" s="1" t="s">
        <v>49</v>
      </c>
      <c r="L7133" s="1">
        <v>-2.75</v>
      </c>
      <c r="M7133" s="1">
        <v>88</v>
      </c>
      <c r="N7133" s="6"/>
      <c r="O7133" s="6">
        <v>242</v>
      </c>
      <c r="P7133" s="6">
        <v>-868312.5</v>
      </c>
      <c r="R7133" s="31">
        <v>-242</v>
      </c>
      <c r="S7133" s="28">
        <v>44500</v>
      </c>
    </row>
    <row r="7134" spans="1:19" x14ac:dyDescent="0.2">
      <c r="A7134" s="29">
        <v>45885</v>
      </c>
      <c r="B7134" s="1" t="s">
        <v>200</v>
      </c>
      <c r="C7134" s="27">
        <v>44474</v>
      </c>
      <c r="D7134" s="1">
        <v>53155</v>
      </c>
      <c r="J7134" s="1" t="s">
        <v>0</v>
      </c>
      <c r="K7134" s="1" t="s">
        <v>49</v>
      </c>
      <c r="L7134" s="1">
        <v>-2.5</v>
      </c>
      <c r="M7134" s="1">
        <v>88</v>
      </c>
      <c r="N7134" s="6"/>
      <c r="O7134" s="6">
        <v>220</v>
      </c>
      <c r="P7134" s="6">
        <v>-864713.5</v>
      </c>
      <c r="R7134" s="31">
        <v>-220</v>
      </c>
      <c r="S7134" s="28">
        <v>44500</v>
      </c>
    </row>
    <row r="7135" spans="1:19" x14ac:dyDescent="0.2">
      <c r="A7135" s="29">
        <v>45885</v>
      </c>
      <c r="B7135" s="1" t="s">
        <v>200</v>
      </c>
      <c r="C7135" s="27">
        <v>44474</v>
      </c>
      <c r="D7135" s="1">
        <v>53155</v>
      </c>
      <c r="J7135" s="1" t="s">
        <v>0</v>
      </c>
      <c r="K7135" s="1" t="s">
        <v>49</v>
      </c>
      <c r="L7135" s="1">
        <v>-2.5</v>
      </c>
      <c r="M7135" s="1">
        <v>88</v>
      </c>
      <c r="N7135" s="6"/>
      <c r="O7135" s="6">
        <v>220</v>
      </c>
      <c r="P7135" s="6">
        <v>-865420.25</v>
      </c>
      <c r="R7135" s="31">
        <v>-220</v>
      </c>
      <c r="S7135" s="28">
        <v>44500</v>
      </c>
    </row>
    <row r="7136" spans="1:19" x14ac:dyDescent="0.2">
      <c r="A7136" s="29">
        <v>45885</v>
      </c>
      <c r="B7136" s="1" t="s">
        <v>200</v>
      </c>
      <c r="C7136" s="27">
        <v>44474</v>
      </c>
      <c r="D7136" s="1">
        <v>53155</v>
      </c>
      <c r="J7136" s="1" t="s">
        <v>0</v>
      </c>
      <c r="K7136" s="1" t="s">
        <v>49</v>
      </c>
      <c r="L7136" s="1">
        <v>-2.5</v>
      </c>
      <c r="M7136" s="1">
        <v>88</v>
      </c>
      <c r="N7136" s="6"/>
      <c r="O7136" s="6">
        <v>220</v>
      </c>
      <c r="P7136" s="6">
        <v>-868070.5</v>
      </c>
      <c r="R7136" s="31">
        <v>-220</v>
      </c>
      <c r="S7136" s="28">
        <v>44500</v>
      </c>
    </row>
    <row r="7137" spans="1:19" x14ac:dyDescent="0.2">
      <c r="A7137" s="29">
        <v>45885</v>
      </c>
      <c r="B7137" s="1" t="s">
        <v>200</v>
      </c>
      <c r="C7137" s="27">
        <v>44474</v>
      </c>
      <c r="D7137" s="1">
        <v>53155</v>
      </c>
      <c r="J7137" s="1" t="s">
        <v>0</v>
      </c>
      <c r="K7137" s="1" t="s">
        <v>49</v>
      </c>
      <c r="L7137" s="1">
        <v>-1.25</v>
      </c>
      <c r="M7137" s="1">
        <v>88</v>
      </c>
      <c r="N7137" s="6"/>
      <c r="O7137" s="6">
        <v>110</v>
      </c>
      <c r="P7137" s="6">
        <v>-868554.5</v>
      </c>
      <c r="R7137" s="31">
        <v>-110</v>
      </c>
      <c r="S7137" s="28">
        <v>44500</v>
      </c>
    </row>
    <row r="7138" spans="1:19" x14ac:dyDescent="0.2">
      <c r="A7138" s="29">
        <v>45885</v>
      </c>
      <c r="B7138" s="1" t="s">
        <v>200</v>
      </c>
      <c r="C7138" s="27">
        <v>44474</v>
      </c>
      <c r="D7138" s="1">
        <v>53155</v>
      </c>
      <c r="J7138" s="1" t="s">
        <v>0</v>
      </c>
      <c r="K7138" s="1" t="s">
        <v>49</v>
      </c>
      <c r="L7138" s="1">
        <v>-0.5</v>
      </c>
      <c r="M7138" s="1">
        <v>88</v>
      </c>
      <c r="N7138" s="6"/>
      <c r="O7138" s="6">
        <v>44</v>
      </c>
      <c r="P7138" s="6">
        <v>-871978.5</v>
      </c>
      <c r="R7138" s="31">
        <v>-44</v>
      </c>
      <c r="S7138" s="28">
        <v>44500</v>
      </c>
    </row>
    <row r="7139" spans="1:19" x14ac:dyDescent="0.2">
      <c r="A7139" s="29">
        <v>45885</v>
      </c>
      <c r="B7139" s="1" t="s">
        <v>200</v>
      </c>
      <c r="C7139" s="27">
        <v>44474</v>
      </c>
      <c r="D7139" s="1">
        <v>53155</v>
      </c>
      <c r="J7139" s="1" t="s">
        <v>0</v>
      </c>
      <c r="K7139" s="1" t="s">
        <v>49</v>
      </c>
      <c r="L7139" s="1">
        <v>-0.25</v>
      </c>
      <c r="M7139" s="1">
        <v>88</v>
      </c>
      <c r="N7139" s="6"/>
      <c r="O7139" s="6">
        <v>22</v>
      </c>
      <c r="P7139" s="6">
        <v>-868576.5</v>
      </c>
      <c r="R7139" s="31">
        <v>-22</v>
      </c>
      <c r="S7139" s="28">
        <v>44500</v>
      </c>
    </row>
    <row r="7140" spans="1:19" x14ac:dyDescent="0.2">
      <c r="A7140" s="29">
        <v>46006</v>
      </c>
      <c r="B7140" s="1" t="s">
        <v>200</v>
      </c>
      <c r="C7140" s="27">
        <v>44474</v>
      </c>
      <c r="D7140" s="1">
        <v>53165</v>
      </c>
      <c r="J7140" s="1" t="s">
        <v>0</v>
      </c>
      <c r="K7140" s="1" t="s">
        <v>49</v>
      </c>
      <c r="L7140" s="1">
        <v>-1</v>
      </c>
      <c r="M7140" s="1">
        <v>417</v>
      </c>
      <c r="N7140" s="6"/>
      <c r="O7140" s="6">
        <v>417</v>
      </c>
      <c r="P7140" s="6">
        <v>-867168.25</v>
      </c>
      <c r="R7140" s="31">
        <v>-417</v>
      </c>
      <c r="S7140" s="28">
        <v>44500</v>
      </c>
    </row>
    <row r="7141" spans="1:19" x14ac:dyDescent="0.2">
      <c r="A7141" s="29">
        <v>46006</v>
      </c>
      <c r="B7141" s="1" t="s">
        <v>200</v>
      </c>
      <c r="C7141" s="27">
        <v>44474</v>
      </c>
      <c r="D7141" s="1">
        <v>53165</v>
      </c>
      <c r="J7141" s="1" t="s">
        <v>0</v>
      </c>
      <c r="K7141" s="1" t="s">
        <v>49</v>
      </c>
      <c r="L7141" s="1">
        <v>-1.25</v>
      </c>
      <c r="M7141" s="1">
        <v>99</v>
      </c>
      <c r="N7141" s="6"/>
      <c r="O7141" s="6">
        <v>123.75</v>
      </c>
      <c r="P7141" s="6">
        <v>-867850.5</v>
      </c>
      <c r="R7141" s="31">
        <v>-123.75</v>
      </c>
      <c r="S7141" s="28">
        <v>44500</v>
      </c>
    </row>
    <row r="7142" spans="1:19" x14ac:dyDescent="0.2">
      <c r="A7142" s="29">
        <v>46006</v>
      </c>
      <c r="B7142" s="1" t="s">
        <v>200</v>
      </c>
      <c r="C7142" s="27">
        <v>44474</v>
      </c>
      <c r="D7142" s="1">
        <v>53165</v>
      </c>
      <c r="J7142" s="1" t="s">
        <v>0</v>
      </c>
      <c r="K7142" s="1" t="s">
        <v>49</v>
      </c>
      <c r="L7142" s="1">
        <v>-1.25</v>
      </c>
      <c r="M7142" s="1">
        <v>99</v>
      </c>
      <c r="N7142" s="6"/>
      <c r="O7142" s="6">
        <v>123.75</v>
      </c>
      <c r="P7142" s="6">
        <v>-872102.25</v>
      </c>
      <c r="R7142" s="31">
        <v>-123.75</v>
      </c>
      <c r="S7142" s="28">
        <v>44500</v>
      </c>
    </row>
    <row r="7143" spans="1:19" x14ac:dyDescent="0.2">
      <c r="A7143" s="29">
        <v>46006</v>
      </c>
      <c r="B7143" s="1" t="s">
        <v>200</v>
      </c>
      <c r="C7143" s="27">
        <v>44474</v>
      </c>
      <c r="D7143" s="1">
        <v>53165</v>
      </c>
      <c r="J7143" s="1" t="s">
        <v>0</v>
      </c>
      <c r="K7143" s="1" t="s">
        <v>49</v>
      </c>
      <c r="L7143" s="1">
        <v>-1.25</v>
      </c>
      <c r="M7143" s="1">
        <v>99</v>
      </c>
      <c r="N7143" s="6"/>
      <c r="O7143" s="6">
        <v>123.75</v>
      </c>
      <c r="P7143" s="6">
        <v>-872226</v>
      </c>
      <c r="R7143" s="31">
        <v>-123.75</v>
      </c>
      <c r="S7143" s="28">
        <v>44500</v>
      </c>
    </row>
    <row r="7144" spans="1:19" x14ac:dyDescent="0.2">
      <c r="A7144" s="29">
        <v>46006</v>
      </c>
      <c r="B7144" s="1" t="s">
        <v>200</v>
      </c>
      <c r="C7144" s="27">
        <v>44474</v>
      </c>
      <c r="D7144" s="1">
        <v>53165</v>
      </c>
      <c r="J7144" s="1" t="s">
        <v>0</v>
      </c>
      <c r="K7144" s="1" t="s">
        <v>49</v>
      </c>
      <c r="L7144" s="1">
        <v>-1</v>
      </c>
      <c r="M7144" s="1">
        <v>99</v>
      </c>
      <c r="N7144" s="6"/>
      <c r="O7144" s="6">
        <v>99</v>
      </c>
      <c r="P7144" s="6">
        <v>-864812.5</v>
      </c>
      <c r="R7144" s="31">
        <v>-99</v>
      </c>
      <c r="S7144" s="28">
        <v>44500</v>
      </c>
    </row>
    <row r="7145" spans="1:19" x14ac:dyDescent="0.2">
      <c r="A7145" s="29">
        <v>46006</v>
      </c>
      <c r="B7145" s="1" t="s">
        <v>200</v>
      </c>
      <c r="C7145" s="27">
        <v>44474</v>
      </c>
      <c r="D7145" s="1">
        <v>53165</v>
      </c>
      <c r="J7145" s="1" t="s">
        <v>0</v>
      </c>
      <c r="K7145" s="1" t="s">
        <v>49</v>
      </c>
      <c r="L7145" s="1">
        <v>-1</v>
      </c>
      <c r="M7145" s="1">
        <v>99</v>
      </c>
      <c r="N7145" s="6"/>
      <c r="O7145" s="6">
        <v>99</v>
      </c>
      <c r="P7145" s="6">
        <v>-864911.5</v>
      </c>
      <c r="R7145" s="31">
        <v>-99</v>
      </c>
      <c r="S7145" s="28">
        <v>44500</v>
      </c>
    </row>
    <row r="7146" spans="1:19" x14ac:dyDescent="0.2">
      <c r="A7146" s="29">
        <v>46006</v>
      </c>
      <c r="B7146" s="1" t="s">
        <v>200</v>
      </c>
      <c r="C7146" s="27">
        <v>44474</v>
      </c>
      <c r="D7146" s="1">
        <v>53165</v>
      </c>
      <c r="J7146" s="1" t="s">
        <v>0</v>
      </c>
      <c r="K7146" s="1" t="s">
        <v>49</v>
      </c>
      <c r="L7146" s="1">
        <v>-0.75</v>
      </c>
      <c r="M7146" s="1">
        <v>99</v>
      </c>
      <c r="N7146" s="6"/>
      <c r="O7146" s="6">
        <v>74.25</v>
      </c>
      <c r="P7146" s="6">
        <v>-864985.75</v>
      </c>
      <c r="R7146" s="31">
        <v>-74.25</v>
      </c>
      <c r="S7146" s="28">
        <v>44500</v>
      </c>
    </row>
    <row r="7147" spans="1:19" x14ac:dyDescent="0.2">
      <c r="A7147" s="29">
        <v>46006</v>
      </c>
      <c r="B7147" s="1" t="s">
        <v>200</v>
      </c>
      <c r="C7147" s="27">
        <v>44474</v>
      </c>
      <c r="D7147" s="1">
        <v>53165</v>
      </c>
      <c r="J7147" s="1" t="s">
        <v>0</v>
      </c>
      <c r="K7147" s="1" t="s">
        <v>49</v>
      </c>
      <c r="L7147" s="1">
        <v>-0.75</v>
      </c>
      <c r="M7147" s="1">
        <v>99</v>
      </c>
      <c r="N7147" s="6"/>
      <c r="O7147" s="6">
        <v>74.25</v>
      </c>
      <c r="P7147" s="6">
        <v>-865134.25</v>
      </c>
      <c r="R7147" s="31">
        <v>-74.25</v>
      </c>
      <c r="S7147" s="28">
        <v>44500</v>
      </c>
    </row>
    <row r="7148" spans="1:19" x14ac:dyDescent="0.2">
      <c r="A7148" s="29">
        <v>46006</v>
      </c>
      <c r="B7148" s="1" t="s">
        <v>200</v>
      </c>
      <c r="C7148" s="27">
        <v>44474</v>
      </c>
      <c r="D7148" s="1">
        <v>53165</v>
      </c>
      <c r="J7148" s="1" t="s">
        <v>0</v>
      </c>
      <c r="K7148" s="1" t="s">
        <v>49</v>
      </c>
      <c r="L7148" s="1">
        <v>-0.75</v>
      </c>
      <c r="M7148" s="1">
        <v>99</v>
      </c>
      <c r="N7148" s="6"/>
      <c r="O7148" s="6">
        <v>74.25</v>
      </c>
      <c r="P7148" s="6">
        <v>-867652.5</v>
      </c>
      <c r="R7148" s="31">
        <v>-74.25</v>
      </c>
      <c r="S7148" s="28">
        <v>44500</v>
      </c>
    </row>
    <row r="7149" spans="1:19" x14ac:dyDescent="0.2">
      <c r="A7149" s="29">
        <v>46006</v>
      </c>
      <c r="B7149" s="1" t="s">
        <v>200</v>
      </c>
      <c r="C7149" s="27">
        <v>44474</v>
      </c>
      <c r="D7149" s="1">
        <v>53165</v>
      </c>
      <c r="J7149" s="1" t="s">
        <v>0</v>
      </c>
      <c r="K7149" s="1" t="s">
        <v>49</v>
      </c>
      <c r="L7149" s="1">
        <v>-0.75</v>
      </c>
      <c r="M7149" s="1">
        <v>99</v>
      </c>
      <c r="N7149" s="6"/>
      <c r="O7149" s="6">
        <v>74.25</v>
      </c>
      <c r="P7149" s="6">
        <v>-867726.75</v>
      </c>
      <c r="R7149" s="31">
        <v>-74.25</v>
      </c>
      <c r="S7149" s="28">
        <v>44500</v>
      </c>
    </row>
    <row r="7150" spans="1:19" x14ac:dyDescent="0.2">
      <c r="A7150" s="29">
        <v>46006</v>
      </c>
      <c r="B7150" s="1" t="s">
        <v>200</v>
      </c>
      <c r="C7150" s="27">
        <v>44474</v>
      </c>
      <c r="D7150" s="1">
        <v>53165</v>
      </c>
      <c r="J7150" s="1" t="s">
        <v>0</v>
      </c>
      <c r="K7150" s="1" t="s">
        <v>49</v>
      </c>
      <c r="L7150" s="1">
        <v>-0.5</v>
      </c>
      <c r="M7150" s="1">
        <v>99</v>
      </c>
      <c r="N7150" s="6"/>
      <c r="O7150" s="6">
        <v>49.5</v>
      </c>
      <c r="P7150" s="6">
        <v>-865060</v>
      </c>
      <c r="R7150" s="31">
        <v>-49.5</v>
      </c>
      <c r="S7150" s="28">
        <v>44500</v>
      </c>
    </row>
    <row r="7151" spans="1:19" x14ac:dyDescent="0.2">
      <c r="A7151" s="29">
        <v>46006</v>
      </c>
      <c r="B7151" s="1" t="s">
        <v>200</v>
      </c>
      <c r="C7151" s="27">
        <v>44474</v>
      </c>
      <c r="D7151" s="1">
        <v>53165</v>
      </c>
      <c r="J7151" s="1" t="s">
        <v>0</v>
      </c>
      <c r="K7151" s="1" t="s">
        <v>49</v>
      </c>
      <c r="L7151" s="1">
        <v>-0.25</v>
      </c>
      <c r="M7151" s="1">
        <v>99</v>
      </c>
      <c r="N7151" s="6"/>
      <c r="O7151" s="6">
        <v>24.75</v>
      </c>
      <c r="P7151" s="6">
        <v>-865010.5</v>
      </c>
      <c r="R7151" s="31">
        <v>-24.75</v>
      </c>
      <c r="S7151" s="28">
        <v>44500</v>
      </c>
    </row>
    <row r="7152" spans="1:19" x14ac:dyDescent="0.2">
      <c r="A7152" s="29">
        <v>46057</v>
      </c>
      <c r="B7152" s="1" t="s">
        <v>200</v>
      </c>
      <c r="C7152" s="27">
        <v>44474</v>
      </c>
      <c r="D7152" s="1">
        <v>53172</v>
      </c>
      <c r="J7152" s="1" t="s">
        <v>0</v>
      </c>
      <c r="K7152" s="1" t="s">
        <v>49</v>
      </c>
      <c r="L7152" s="1">
        <v>-1.75</v>
      </c>
      <c r="M7152" s="1">
        <v>88</v>
      </c>
      <c r="N7152" s="6"/>
      <c r="O7152" s="6">
        <v>154</v>
      </c>
      <c r="P7152" s="6">
        <v>-868902.5</v>
      </c>
      <c r="R7152" s="31">
        <v>-154</v>
      </c>
      <c r="S7152" s="28">
        <v>44500</v>
      </c>
    </row>
    <row r="7153" spans="1:19" x14ac:dyDescent="0.2">
      <c r="A7153" s="29">
        <v>46057</v>
      </c>
      <c r="B7153" s="1" t="s">
        <v>200</v>
      </c>
      <c r="C7153" s="27">
        <v>44474</v>
      </c>
      <c r="D7153" s="1">
        <v>53172</v>
      </c>
      <c r="J7153" s="1" t="s">
        <v>0</v>
      </c>
      <c r="K7153" s="1" t="s">
        <v>49</v>
      </c>
      <c r="L7153" s="1">
        <v>-0.75</v>
      </c>
      <c r="M7153" s="1">
        <v>88</v>
      </c>
      <c r="N7153" s="6"/>
      <c r="O7153" s="6">
        <v>66</v>
      </c>
      <c r="P7153" s="6">
        <v>-866006.25</v>
      </c>
      <c r="R7153" s="31">
        <v>-66</v>
      </c>
      <c r="S7153" s="28">
        <v>44500</v>
      </c>
    </row>
    <row r="7154" spans="1:19" x14ac:dyDescent="0.2">
      <c r="A7154" s="29">
        <v>46057</v>
      </c>
      <c r="B7154" s="1" t="s">
        <v>200</v>
      </c>
      <c r="C7154" s="27">
        <v>44474</v>
      </c>
      <c r="D7154" s="1">
        <v>53172</v>
      </c>
      <c r="J7154" s="1" t="s">
        <v>0</v>
      </c>
      <c r="K7154" s="1" t="s">
        <v>49</v>
      </c>
      <c r="L7154" s="1">
        <v>-0.5</v>
      </c>
      <c r="M7154" s="1">
        <v>88</v>
      </c>
      <c r="N7154" s="6"/>
      <c r="O7154" s="6">
        <v>44</v>
      </c>
      <c r="P7154" s="6">
        <v>-865178.25</v>
      </c>
      <c r="R7154" s="31">
        <v>-44</v>
      </c>
      <c r="S7154" s="28">
        <v>44500</v>
      </c>
    </row>
    <row r="7155" spans="1:19" x14ac:dyDescent="0.2">
      <c r="A7155" s="29">
        <v>46057</v>
      </c>
      <c r="B7155" s="1" t="s">
        <v>200</v>
      </c>
      <c r="C7155" s="27">
        <v>44474</v>
      </c>
      <c r="D7155" s="1">
        <v>53172</v>
      </c>
      <c r="J7155" s="1" t="s">
        <v>0</v>
      </c>
      <c r="K7155" s="1" t="s">
        <v>49</v>
      </c>
      <c r="L7155" s="1">
        <v>-0.25</v>
      </c>
      <c r="M7155" s="1">
        <v>88</v>
      </c>
      <c r="N7155" s="6"/>
      <c r="O7155" s="6">
        <v>22</v>
      </c>
      <c r="P7155" s="6">
        <v>-865200.25</v>
      </c>
      <c r="R7155" s="31">
        <v>-22</v>
      </c>
      <c r="S7155" s="28">
        <v>44500</v>
      </c>
    </row>
    <row r="7156" spans="1:19" x14ac:dyDescent="0.2">
      <c r="A7156" s="29">
        <v>46085</v>
      </c>
      <c r="B7156" s="1" t="s">
        <v>200</v>
      </c>
      <c r="C7156" s="27">
        <v>44474</v>
      </c>
      <c r="D7156" s="1">
        <v>53178</v>
      </c>
      <c r="J7156" s="1" t="s">
        <v>0</v>
      </c>
      <c r="K7156" s="1" t="s">
        <v>49</v>
      </c>
      <c r="L7156" s="1">
        <v>-4.5</v>
      </c>
      <c r="M7156" s="1">
        <v>88</v>
      </c>
      <c r="N7156" s="6"/>
      <c r="O7156" s="6">
        <v>396</v>
      </c>
      <c r="P7156" s="6">
        <v>-865940.25</v>
      </c>
      <c r="R7156" s="31">
        <v>-396</v>
      </c>
      <c r="S7156" s="28">
        <v>44500</v>
      </c>
    </row>
    <row r="7157" spans="1:19" x14ac:dyDescent="0.2">
      <c r="A7157" s="29">
        <v>46085</v>
      </c>
      <c r="B7157" s="1" t="s">
        <v>200</v>
      </c>
      <c r="C7157" s="27">
        <v>44474</v>
      </c>
      <c r="D7157" s="1">
        <v>53178</v>
      </c>
      <c r="J7157" s="1" t="s">
        <v>0</v>
      </c>
      <c r="K7157" s="1" t="s">
        <v>49</v>
      </c>
      <c r="L7157" s="1">
        <v>-3.5</v>
      </c>
      <c r="M7157" s="1">
        <v>88</v>
      </c>
      <c r="N7157" s="6"/>
      <c r="O7157" s="6">
        <v>308</v>
      </c>
      <c r="P7157" s="6">
        <v>-870099</v>
      </c>
      <c r="R7157" s="31">
        <v>-308</v>
      </c>
      <c r="S7157" s="28">
        <v>44500</v>
      </c>
    </row>
    <row r="7158" spans="1:19" x14ac:dyDescent="0.2">
      <c r="A7158" s="29">
        <v>46085</v>
      </c>
      <c r="B7158" s="1" t="s">
        <v>200</v>
      </c>
      <c r="C7158" s="27">
        <v>44474</v>
      </c>
      <c r="D7158" s="1">
        <v>53178</v>
      </c>
      <c r="J7158" s="1" t="s">
        <v>0</v>
      </c>
      <c r="K7158" s="1" t="s">
        <v>49</v>
      </c>
      <c r="L7158" s="1">
        <v>-1</v>
      </c>
      <c r="M7158" s="1">
        <v>298</v>
      </c>
      <c r="N7158" s="6"/>
      <c r="O7158" s="6">
        <v>298</v>
      </c>
      <c r="P7158" s="6">
        <v>-869493</v>
      </c>
      <c r="R7158" s="31">
        <v>-298</v>
      </c>
      <c r="S7158" s="28">
        <v>44500</v>
      </c>
    </row>
    <row r="7159" spans="1:19" x14ac:dyDescent="0.2">
      <c r="A7159" s="29">
        <v>46085</v>
      </c>
      <c r="B7159" s="1" t="s">
        <v>200</v>
      </c>
      <c r="C7159" s="27">
        <v>44474</v>
      </c>
      <c r="D7159" s="1">
        <v>53178</v>
      </c>
      <c r="J7159" s="1" t="s">
        <v>0</v>
      </c>
      <c r="K7159" s="1" t="s">
        <v>49</v>
      </c>
      <c r="L7159" s="1">
        <v>-1</v>
      </c>
      <c r="M7159" s="1">
        <v>298</v>
      </c>
      <c r="N7159" s="6"/>
      <c r="O7159" s="6">
        <v>298</v>
      </c>
      <c r="P7159" s="6">
        <v>-869791</v>
      </c>
      <c r="R7159" s="31">
        <v>-298</v>
      </c>
      <c r="S7159" s="28">
        <v>44500</v>
      </c>
    </row>
    <row r="7160" spans="1:19" x14ac:dyDescent="0.2">
      <c r="A7160" s="29">
        <v>46085</v>
      </c>
      <c r="B7160" s="1" t="s">
        <v>200</v>
      </c>
      <c r="C7160" s="27">
        <v>44474</v>
      </c>
      <c r="D7160" s="1">
        <v>53178</v>
      </c>
      <c r="J7160" s="1" t="s">
        <v>0</v>
      </c>
      <c r="K7160" s="1" t="s">
        <v>49</v>
      </c>
      <c r="L7160" s="1">
        <v>-3</v>
      </c>
      <c r="M7160" s="1">
        <v>88</v>
      </c>
      <c r="N7160" s="6"/>
      <c r="O7160" s="6">
        <v>264</v>
      </c>
      <c r="P7160" s="6">
        <v>-870495</v>
      </c>
      <c r="R7160" s="31">
        <v>-264</v>
      </c>
      <c r="S7160" s="28">
        <v>44500</v>
      </c>
    </row>
    <row r="7161" spans="1:19" x14ac:dyDescent="0.2">
      <c r="A7161" s="29">
        <v>46085</v>
      </c>
      <c r="B7161" s="1" t="s">
        <v>200</v>
      </c>
      <c r="C7161" s="27">
        <v>44474</v>
      </c>
      <c r="D7161" s="1">
        <v>53178</v>
      </c>
      <c r="J7161" s="1" t="s">
        <v>0</v>
      </c>
      <c r="K7161" s="1" t="s">
        <v>49</v>
      </c>
      <c r="L7161" s="1">
        <v>-2.25</v>
      </c>
      <c r="M7161" s="1">
        <v>88</v>
      </c>
      <c r="N7161" s="6"/>
      <c r="O7161" s="6">
        <v>198</v>
      </c>
      <c r="P7161" s="6">
        <v>-871081</v>
      </c>
      <c r="R7161" s="31">
        <v>-198</v>
      </c>
      <c r="S7161" s="28">
        <v>44500</v>
      </c>
    </row>
    <row r="7162" spans="1:19" x14ac:dyDescent="0.2">
      <c r="A7162" s="29">
        <v>46085</v>
      </c>
      <c r="B7162" s="1" t="s">
        <v>200</v>
      </c>
      <c r="C7162" s="27">
        <v>44474</v>
      </c>
      <c r="D7162" s="1">
        <v>53178</v>
      </c>
      <c r="J7162" s="1" t="s">
        <v>0</v>
      </c>
      <c r="K7162" s="1" t="s">
        <v>49</v>
      </c>
      <c r="L7162" s="1">
        <v>-1.5</v>
      </c>
      <c r="M7162" s="1">
        <v>88</v>
      </c>
      <c r="N7162" s="6"/>
      <c r="O7162" s="6">
        <v>132</v>
      </c>
      <c r="P7162" s="6">
        <v>-868444.5</v>
      </c>
      <c r="R7162" s="31">
        <v>-132</v>
      </c>
      <c r="S7162" s="28">
        <v>44500</v>
      </c>
    </row>
    <row r="7163" spans="1:19" x14ac:dyDescent="0.2">
      <c r="A7163" s="29">
        <v>46085</v>
      </c>
      <c r="B7163" s="1" t="s">
        <v>200</v>
      </c>
      <c r="C7163" s="27">
        <v>44474</v>
      </c>
      <c r="D7163" s="1">
        <v>53178</v>
      </c>
      <c r="J7163" s="1" t="s">
        <v>0</v>
      </c>
      <c r="K7163" s="1" t="s">
        <v>49</v>
      </c>
      <c r="L7163" s="1">
        <v>-1.5</v>
      </c>
      <c r="M7163" s="1">
        <v>88</v>
      </c>
      <c r="N7163" s="6"/>
      <c r="O7163" s="6">
        <v>132</v>
      </c>
      <c r="P7163" s="6">
        <v>-870231</v>
      </c>
      <c r="R7163" s="31">
        <v>-132</v>
      </c>
      <c r="S7163" s="28">
        <v>44500</v>
      </c>
    </row>
    <row r="7164" spans="1:19" x14ac:dyDescent="0.2">
      <c r="A7164" s="29">
        <v>46085</v>
      </c>
      <c r="B7164" s="1" t="s">
        <v>200</v>
      </c>
      <c r="C7164" s="27">
        <v>44474</v>
      </c>
      <c r="D7164" s="1">
        <v>53178</v>
      </c>
      <c r="J7164" s="1" t="s">
        <v>0</v>
      </c>
      <c r="K7164" s="1" t="s">
        <v>49</v>
      </c>
      <c r="L7164" s="1">
        <v>-1</v>
      </c>
      <c r="M7164" s="1">
        <v>124</v>
      </c>
      <c r="N7164" s="6"/>
      <c r="O7164" s="6">
        <v>124</v>
      </c>
      <c r="P7164" s="6">
        <v>-865544.25</v>
      </c>
      <c r="R7164" s="31">
        <v>-124</v>
      </c>
      <c r="S7164" s="28">
        <v>44500</v>
      </c>
    </row>
    <row r="7165" spans="1:19" x14ac:dyDescent="0.2">
      <c r="A7165" s="29">
        <v>46085</v>
      </c>
      <c r="B7165" s="1" t="s">
        <v>200</v>
      </c>
      <c r="C7165" s="27">
        <v>44474</v>
      </c>
      <c r="D7165" s="1">
        <v>53178</v>
      </c>
      <c r="J7165" s="1" t="s">
        <v>0</v>
      </c>
      <c r="K7165" s="1" t="s">
        <v>49</v>
      </c>
      <c r="L7165" s="1">
        <v>-1</v>
      </c>
      <c r="M7165" s="1">
        <v>124</v>
      </c>
      <c r="N7165" s="6"/>
      <c r="O7165" s="6">
        <v>124</v>
      </c>
      <c r="P7165" s="6">
        <v>-870795</v>
      </c>
      <c r="R7165" s="31">
        <v>-124</v>
      </c>
      <c r="S7165" s="28">
        <v>44500</v>
      </c>
    </row>
    <row r="7166" spans="1:19" x14ac:dyDescent="0.2">
      <c r="A7166" s="29">
        <v>46085</v>
      </c>
      <c r="B7166" s="1" t="s">
        <v>200</v>
      </c>
      <c r="C7166" s="27">
        <v>44474</v>
      </c>
      <c r="D7166" s="1">
        <v>53178</v>
      </c>
      <c r="J7166" s="1" t="s">
        <v>0</v>
      </c>
      <c r="K7166" s="1" t="s">
        <v>49</v>
      </c>
      <c r="L7166" s="1">
        <v>-1.25</v>
      </c>
      <c r="M7166" s="1">
        <v>88</v>
      </c>
      <c r="N7166" s="6"/>
      <c r="O7166" s="6">
        <v>110</v>
      </c>
      <c r="P7166" s="6">
        <v>-870605</v>
      </c>
      <c r="R7166" s="31">
        <v>-110</v>
      </c>
      <c r="S7166" s="28">
        <v>44500</v>
      </c>
    </row>
    <row r="7167" spans="1:19" x14ac:dyDescent="0.2">
      <c r="A7167" s="29">
        <v>46085</v>
      </c>
      <c r="B7167" s="1" t="s">
        <v>200</v>
      </c>
      <c r="C7167" s="27">
        <v>44474</v>
      </c>
      <c r="D7167" s="1">
        <v>53178</v>
      </c>
      <c r="J7167" s="1" t="s">
        <v>0</v>
      </c>
      <c r="K7167" s="1" t="s">
        <v>49</v>
      </c>
      <c r="L7167" s="1">
        <v>-1</v>
      </c>
      <c r="M7167" s="1">
        <v>88</v>
      </c>
      <c r="N7167" s="6"/>
      <c r="O7167" s="6">
        <v>88</v>
      </c>
      <c r="P7167" s="6">
        <v>-870883</v>
      </c>
      <c r="R7167" s="31">
        <v>-88</v>
      </c>
      <c r="S7167" s="28">
        <v>44500</v>
      </c>
    </row>
    <row r="7168" spans="1:19" x14ac:dyDescent="0.2">
      <c r="A7168" s="29">
        <v>46085</v>
      </c>
      <c r="B7168" s="1" t="s">
        <v>200</v>
      </c>
      <c r="C7168" s="27">
        <v>44474</v>
      </c>
      <c r="D7168" s="1">
        <v>53178</v>
      </c>
      <c r="J7168" s="1" t="s">
        <v>0</v>
      </c>
      <c r="K7168" s="1" t="s">
        <v>49</v>
      </c>
      <c r="L7168" s="1">
        <v>-0.75</v>
      </c>
      <c r="M7168" s="1">
        <v>88</v>
      </c>
      <c r="N7168" s="6"/>
      <c r="O7168" s="6">
        <v>66</v>
      </c>
      <c r="P7168" s="6">
        <v>-870671</v>
      </c>
      <c r="R7168" s="31">
        <v>-66</v>
      </c>
      <c r="S7168" s="28">
        <v>44500</v>
      </c>
    </row>
    <row r="7169" spans="1:19" x14ac:dyDescent="0.2">
      <c r="A7169" s="29">
        <v>46085</v>
      </c>
      <c r="B7169" s="1" t="s">
        <v>200</v>
      </c>
      <c r="C7169" s="27">
        <v>44474</v>
      </c>
      <c r="D7169" s="1">
        <v>53178</v>
      </c>
      <c r="J7169" s="1" t="s">
        <v>0</v>
      </c>
      <c r="K7169" s="1" t="s">
        <v>49</v>
      </c>
      <c r="L7169" s="1">
        <v>-0.5</v>
      </c>
      <c r="M7169" s="1">
        <v>88</v>
      </c>
      <c r="N7169" s="6"/>
      <c r="O7169" s="6">
        <v>44</v>
      </c>
      <c r="P7169" s="6">
        <v>-871125</v>
      </c>
      <c r="R7169" s="31">
        <v>-44</v>
      </c>
      <c r="S7169" s="28">
        <v>44500</v>
      </c>
    </row>
    <row r="7170" spans="1:19" x14ac:dyDescent="0.2">
      <c r="A7170" s="29">
        <v>46097</v>
      </c>
      <c r="B7170" s="1" t="s">
        <v>200</v>
      </c>
      <c r="C7170" s="27">
        <v>44474</v>
      </c>
      <c r="D7170" s="1">
        <v>53183</v>
      </c>
      <c r="J7170" s="1" t="s">
        <v>0</v>
      </c>
      <c r="K7170" s="1" t="s">
        <v>49</v>
      </c>
      <c r="L7170" s="1">
        <v>-1</v>
      </c>
      <c r="M7170" s="1">
        <v>620</v>
      </c>
      <c r="N7170" s="6"/>
      <c r="O7170" s="6">
        <v>620</v>
      </c>
      <c r="P7170" s="6">
        <v>-866751.25</v>
      </c>
      <c r="R7170" s="31">
        <v>-620</v>
      </c>
      <c r="S7170" s="28">
        <v>44500</v>
      </c>
    </row>
    <row r="7171" spans="1:19" x14ac:dyDescent="0.2">
      <c r="A7171" s="29">
        <v>46097</v>
      </c>
      <c r="B7171" s="1" t="s">
        <v>200</v>
      </c>
      <c r="C7171" s="27">
        <v>44474</v>
      </c>
      <c r="D7171" s="1">
        <v>53183</v>
      </c>
      <c r="J7171" s="1" t="s">
        <v>0</v>
      </c>
      <c r="K7171" s="1" t="s">
        <v>49</v>
      </c>
      <c r="L7171" s="1">
        <v>-3.75</v>
      </c>
      <c r="M7171" s="1">
        <v>88</v>
      </c>
      <c r="N7171" s="6"/>
      <c r="O7171" s="6">
        <v>330</v>
      </c>
      <c r="P7171" s="6">
        <v>-872644</v>
      </c>
      <c r="R7171" s="31">
        <v>-330</v>
      </c>
      <c r="S7171" s="28">
        <v>44500</v>
      </c>
    </row>
    <row r="7172" spans="1:19" x14ac:dyDescent="0.2">
      <c r="A7172" s="29">
        <v>46097</v>
      </c>
      <c r="B7172" s="1" t="s">
        <v>200</v>
      </c>
      <c r="C7172" s="27">
        <v>44474</v>
      </c>
      <c r="D7172" s="1">
        <v>53183</v>
      </c>
      <c r="J7172" s="1" t="s">
        <v>0</v>
      </c>
      <c r="K7172" s="1" t="s">
        <v>49</v>
      </c>
      <c r="L7172" s="1">
        <v>-2.25</v>
      </c>
      <c r="M7172" s="1">
        <v>88</v>
      </c>
      <c r="N7172" s="6"/>
      <c r="O7172" s="6">
        <v>198</v>
      </c>
      <c r="P7172" s="6">
        <v>-872842</v>
      </c>
      <c r="R7172" s="31">
        <v>-198</v>
      </c>
      <c r="S7172" s="28">
        <v>44500</v>
      </c>
    </row>
    <row r="7173" spans="1:19" x14ac:dyDescent="0.2">
      <c r="A7173" s="29">
        <v>46097</v>
      </c>
      <c r="B7173" s="1" t="s">
        <v>200</v>
      </c>
      <c r="C7173" s="27">
        <v>44474</v>
      </c>
      <c r="D7173" s="1">
        <v>53183</v>
      </c>
      <c r="J7173" s="1" t="s">
        <v>0</v>
      </c>
      <c r="K7173" s="1" t="s">
        <v>49</v>
      </c>
      <c r="L7173" s="1">
        <v>-1</v>
      </c>
      <c r="M7173" s="1">
        <v>125</v>
      </c>
      <c r="N7173" s="6"/>
      <c r="O7173" s="6">
        <v>125</v>
      </c>
      <c r="P7173" s="6">
        <v>-866131.25</v>
      </c>
      <c r="R7173" s="31">
        <v>-125</v>
      </c>
      <c r="S7173" s="28">
        <v>44500</v>
      </c>
    </row>
    <row r="7174" spans="1:19" x14ac:dyDescent="0.2">
      <c r="A7174" s="29">
        <v>46097</v>
      </c>
      <c r="B7174" s="1" t="s">
        <v>200</v>
      </c>
      <c r="C7174" s="27">
        <v>44474</v>
      </c>
      <c r="D7174" s="1">
        <v>53183</v>
      </c>
      <c r="J7174" s="1" t="s">
        <v>0</v>
      </c>
      <c r="K7174" s="1" t="s">
        <v>49</v>
      </c>
      <c r="L7174" s="1">
        <v>-1</v>
      </c>
      <c r="M7174" s="1">
        <v>124</v>
      </c>
      <c r="N7174" s="6"/>
      <c r="O7174" s="6">
        <v>124</v>
      </c>
      <c r="P7174" s="6">
        <v>-867534.25</v>
      </c>
      <c r="R7174" s="31">
        <v>-124</v>
      </c>
      <c r="S7174" s="28">
        <v>44500</v>
      </c>
    </row>
    <row r="7175" spans="1:19" x14ac:dyDescent="0.2">
      <c r="A7175" s="29">
        <v>46097</v>
      </c>
      <c r="B7175" s="1" t="s">
        <v>200</v>
      </c>
      <c r="C7175" s="27">
        <v>44474</v>
      </c>
      <c r="D7175" s="1">
        <v>53183</v>
      </c>
      <c r="J7175" s="1" t="s">
        <v>0</v>
      </c>
      <c r="K7175" s="1" t="s">
        <v>49</v>
      </c>
      <c r="L7175" s="1">
        <v>-1</v>
      </c>
      <c r="M7175" s="1">
        <v>124</v>
      </c>
      <c r="N7175" s="6"/>
      <c r="O7175" s="6">
        <v>124</v>
      </c>
      <c r="P7175" s="6">
        <v>-872966</v>
      </c>
      <c r="R7175" s="31">
        <v>-124</v>
      </c>
      <c r="S7175" s="28">
        <v>44500</v>
      </c>
    </row>
    <row r="7176" spans="1:19" x14ac:dyDescent="0.2">
      <c r="A7176" s="29">
        <v>46097</v>
      </c>
      <c r="B7176" s="1" t="s">
        <v>200</v>
      </c>
      <c r="C7176" s="27">
        <v>44474</v>
      </c>
      <c r="D7176" s="1">
        <v>53183</v>
      </c>
      <c r="J7176" s="1" t="s">
        <v>0</v>
      </c>
      <c r="K7176" s="1" t="s">
        <v>49</v>
      </c>
      <c r="L7176" s="1">
        <v>-1</v>
      </c>
      <c r="M7176" s="1">
        <v>88</v>
      </c>
      <c r="N7176" s="6"/>
      <c r="O7176" s="6">
        <v>88</v>
      </c>
      <c r="P7176" s="6">
        <v>-867366.25</v>
      </c>
      <c r="R7176" s="31">
        <v>-88</v>
      </c>
      <c r="S7176" s="28">
        <v>44500</v>
      </c>
    </row>
    <row r="7177" spans="1:19" x14ac:dyDescent="0.2">
      <c r="A7177" s="29">
        <v>46097</v>
      </c>
      <c r="B7177" s="1" t="s">
        <v>200</v>
      </c>
      <c r="C7177" s="27">
        <v>44474</v>
      </c>
      <c r="D7177" s="1">
        <v>53183</v>
      </c>
      <c r="J7177" s="1" t="s">
        <v>0</v>
      </c>
      <c r="K7177" s="1" t="s">
        <v>49</v>
      </c>
      <c r="L7177" s="1">
        <v>-1</v>
      </c>
      <c r="M7177" s="1">
        <v>88</v>
      </c>
      <c r="N7177" s="6"/>
      <c r="O7177" s="6">
        <v>88</v>
      </c>
      <c r="P7177" s="6">
        <v>-872314</v>
      </c>
      <c r="R7177" s="31">
        <v>-88</v>
      </c>
      <c r="S7177" s="28">
        <v>44500</v>
      </c>
    </row>
    <row r="7178" spans="1:19" x14ac:dyDescent="0.2">
      <c r="A7178" s="29">
        <v>46097</v>
      </c>
      <c r="B7178" s="1" t="s">
        <v>200</v>
      </c>
      <c r="C7178" s="27">
        <v>44474</v>
      </c>
      <c r="D7178" s="1">
        <v>53183</v>
      </c>
      <c r="J7178" s="1" t="s">
        <v>0</v>
      </c>
      <c r="K7178" s="1" t="s">
        <v>49</v>
      </c>
      <c r="L7178" s="1">
        <v>-1</v>
      </c>
      <c r="M7178" s="1">
        <v>88</v>
      </c>
      <c r="N7178" s="6"/>
      <c r="O7178" s="6">
        <v>88</v>
      </c>
      <c r="P7178" s="6">
        <v>-873054</v>
      </c>
      <c r="R7178" s="31">
        <v>-88</v>
      </c>
      <c r="S7178" s="28">
        <v>44500</v>
      </c>
    </row>
    <row r="7179" spans="1:19" x14ac:dyDescent="0.2">
      <c r="A7179" s="29">
        <v>46097</v>
      </c>
      <c r="B7179" s="1" t="s">
        <v>200</v>
      </c>
      <c r="C7179" s="27">
        <v>44474</v>
      </c>
      <c r="D7179" s="1">
        <v>53183</v>
      </c>
      <c r="J7179" s="1" t="s">
        <v>0</v>
      </c>
      <c r="K7179" s="1" t="s">
        <v>49</v>
      </c>
      <c r="L7179" s="1">
        <v>-0.75</v>
      </c>
      <c r="M7179" s="1">
        <v>88</v>
      </c>
      <c r="N7179" s="6"/>
      <c r="O7179" s="6">
        <v>66</v>
      </c>
      <c r="P7179" s="6">
        <v>-867278.25</v>
      </c>
      <c r="R7179" s="31">
        <v>-66</v>
      </c>
      <c r="S7179" s="28">
        <v>44500</v>
      </c>
    </row>
    <row r="7180" spans="1:19" x14ac:dyDescent="0.2">
      <c r="A7180" s="29">
        <v>46097</v>
      </c>
      <c r="B7180" s="1" t="s">
        <v>200</v>
      </c>
      <c r="C7180" s="27">
        <v>44474</v>
      </c>
      <c r="D7180" s="1">
        <v>53183</v>
      </c>
      <c r="J7180" s="1" t="s">
        <v>0</v>
      </c>
      <c r="K7180" s="1" t="s">
        <v>49</v>
      </c>
      <c r="L7180" s="1">
        <v>-0.5</v>
      </c>
      <c r="M7180" s="1">
        <v>88</v>
      </c>
      <c r="N7180" s="6"/>
      <c r="O7180" s="6">
        <v>44</v>
      </c>
      <c r="P7180" s="6">
        <v>-867410.25</v>
      </c>
      <c r="R7180" s="31">
        <v>-44</v>
      </c>
      <c r="S7180" s="28">
        <v>44500</v>
      </c>
    </row>
    <row r="7181" spans="1:19" x14ac:dyDescent="0.2">
      <c r="A7181" s="29">
        <v>46097</v>
      </c>
      <c r="B7181" s="1" t="s">
        <v>200</v>
      </c>
      <c r="C7181" s="27">
        <v>44474</v>
      </c>
      <c r="D7181" s="1">
        <v>53183</v>
      </c>
      <c r="J7181" s="1" t="s">
        <v>0</v>
      </c>
      <c r="K7181" s="1" t="s">
        <v>49</v>
      </c>
      <c r="L7181" s="1">
        <v>-0.5</v>
      </c>
      <c r="M7181" s="1">
        <v>88</v>
      </c>
      <c r="N7181" s="6"/>
      <c r="O7181" s="6">
        <v>44</v>
      </c>
      <c r="P7181" s="6">
        <v>-867578.25</v>
      </c>
      <c r="R7181" s="31">
        <v>-44</v>
      </c>
      <c r="S7181" s="28">
        <v>44500</v>
      </c>
    </row>
    <row r="7182" spans="1:19" x14ac:dyDescent="0.2">
      <c r="A7182" s="29">
        <v>46097</v>
      </c>
      <c r="B7182" s="1" t="s">
        <v>200</v>
      </c>
      <c r="C7182" s="27">
        <v>44474</v>
      </c>
      <c r="D7182" s="1">
        <v>53183</v>
      </c>
      <c r="J7182" s="1" t="s">
        <v>0</v>
      </c>
      <c r="K7182" s="1" t="s">
        <v>49</v>
      </c>
      <c r="L7182" s="1">
        <v>-0.5</v>
      </c>
      <c r="M7182" s="1">
        <v>88</v>
      </c>
      <c r="N7182" s="6"/>
      <c r="O7182" s="6">
        <v>44</v>
      </c>
      <c r="P7182" s="6">
        <v>-873098</v>
      </c>
      <c r="R7182" s="31">
        <v>-44</v>
      </c>
      <c r="S7182" s="28">
        <v>44500</v>
      </c>
    </row>
    <row r="7183" spans="1:19" x14ac:dyDescent="0.2">
      <c r="A7183" s="29">
        <v>46101</v>
      </c>
      <c r="B7183" s="1" t="s">
        <v>200</v>
      </c>
      <c r="C7183" s="27">
        <v>44474</v>
      </c>
      <c r="D7183" s="1">
        <v>53186</v>
      </c>
      <c r="J7183" s="1" t="s">
        <v>0</v>
      </c>
      <c r="K7183" s="1" t="s">
        <v>49</v>
      </c>
      <c r="L7183" s="1">
        <v>-1</v>
      </c>
      <c r="M7183" s="1">
        <v>88</v>
      </c>
      <c r="N7183" s="6"/>
      <c r="O7183" s="6">
        <v>88</v>
      </c>
      <c r="P7183" s="6">
        <v>-871213</v>
      </c>
      <c r="R7183" s="31">
        <v>-88</v>
      </c>
      <c r="S7183" s="28">
        <v>44500</v>
      </c>
    </row>
    <row r="7184" spans="1:19" x14ac:dyDescent="0.2">
      <c r="A7184" s="29">
        <v>46101</v>
      </c>
      <c r="B7184" s="1" t="s">
        <v>200</v>
      </c>
      <c r="C7184" s="27">
        <v>44474</v>
      </c>
      <c r="D7184" s="1">
        <v>53186</v>
      </c>
      <c r="J7184" s="1" t="s">
        <v>0</v>
      </c>
      <c r="K7184" s="1" t="s">
        <v>49</v>
      </c>
      <c r="L7184" s="1">
        <v>-0.75</v>
      </c>
      <c r="M7184" s="1">
        <v>88</v>
      </c>
      <c r="N7184" s="6"/>
      <c r="O7184" s="6">
        <v>66</v>
      </c>
      <c r="P7184" s="6">
        <v>-868708.5</v>
      </c>
      <c r="R7184" s="31">
        <v>-66</v>
      </c>
      <c r="S7184" s="28">
        <v>44500</v>
      </c>
    </row>
    <row r="7185" spans="1:19" x14ac:dyDescent="0.2">
      <c r="A7185" s="29">
        <v>46101</v>
      </c>
      <c r="B7185" s="1" t="s">
        <v>200</v>
      </c>
      <c r="C7185" s="27">
        <v>44474</v>
      </c>
      <c r="D7185" s="1">
        <v>53186</v>
      </c>
      <c r="J7185" s="1" t="s">
        <v>0</v>
      </c>
      <c r="K7185" s="1" t="s">
        <v>49</v>
      </c>
      <c r="L7185" s="1">
        <v>-0.5</v>
      </c>
      <c r="M7185" s="1">
        <v>88</v>
      </c>
      <c r="N7185" s="6"/>
      <c r="O7185" s="6">
        <v>44</v>
      </c>
      <c r="P7185" s="6">
        <v>-867212.25</v>
      </c>
      <c r="R7185" s="31">
        <v>-44</v>
      </c>
      <c r="S7185" s="28">
        <v>44500</v>
      </c>
    </row>
    <row r="7186" spans="1:19" x14ac:dyDescent="0.2">
      <c r="A7186" s="29">
        <v>46111</v>
      </c>
      <c r="B7186" s="1" t="s">
        <v>200</v>
      </c>
      <c r="C7186" s="27">
        <v>44474</v>
      </c>
      <c r="D7186" s="1">
        <v>53192</v>
      </c>
      <c r="J7186" s="1" t="s">
        <v>0</v>
      </c>
      <c r="K7186" s="1" t="s">
        <v>49</v>
      </c>
      <c r="L7186" s="1">
        <v>-2</v>
      </c>
      <c r="M7186" s="1">
        <v>88</v>
      </c>
      <c r="N7186" s="6"/>
      <c r="O7186" s="6">
        <v>176</v>
      </c>
      <c r="P7186" s="6">
        <v>-873274</v>
      </c>
      <c r="R7186" s="31">
        <v>-176</v>
      </c>
      <c r="S7186" s="28">
        <v>44500</v>
      </c>
    </row>
    <row r="7187" spans="1:19" x14ac:dyDescent="0.2">
      <c r="A7187" s="29">
        <v>46111</v>
      </c>
      <c r="B7187" s="1" t="s">
        <v>200</v>
      </c>
      <c r="C7187" s="27">
        <v>44474</v>
      </c>
      <c r="D7187" s="1">
        <v>53192</v>
      </c>
      <c r="J7187" s="1" t="s">
        <v>0</v>
      </c>
      <c r="K7187" s="1" t="s">
        <v>49</v>
      </c>
      <c r="L7187" s="1">
        <v>-1</v>
      </c>
      <c r="M7187" s="1">
        <v>124</v>
      </c>
      <c r="N7187" s="6"/>
      <c r="O7187" s="6">
        <v>124</v>
      </c>
      <c r="P7187" s="6">
        <v>-873398</v>
      </c>
      <c r="R7187" s="31">
        <v>-124</v>
      </c>
      <c r="S7187" s="28">
        <v>44500</v>
      </c>
    </row>
    <row r="7188" spans="1:19" x14ac:dyDescent="0.2">
      <c r="A7188" s="29">
        <v>46111</v>
      </c>
      <c r="B7188" s="1" t="s">
        <v>200</v>
      </c>
      <c r="C7188" s="27">
        <v>44474</v>
      </c>
      <c r="D7188" s="1">
        <v>53192</v>
      </c>
      <c r="J7188" s="1" t="s">
        <v>0</v>
      </c>
      <c r="K7188" s="1" t="s">
        <v>49</v>
      </c>
      <c r="L7188" s="1">
        <v>-1</v>
      </c>
      <c r="M7188" s="1">
        <v>124</v>
      </c>
      <c r="N7188" s="6"/>
      <c r="O7188" s="6">
        <v>124</v>
      </c>
      <c r="P7188" s="6">
        <v>-873632</v>
      </c>
      <c r="R7188" s="31">
        <v>-124</v>
      </c>
      <c r="S7188" s="28">
        <v>44500</v>
      </c>
    </row>
    <row r="7189" spans="1:19" x14ac:dyDescent="0.2">
      <c r="A7189" s="29">
        <v>46111</v>
      </c>
      <c r="B7189" s="1" t="s">
        <v>200</v>
      </c>
      <c r="C7189" s="27">
        <v>44474</v>
      </c>
      <c r="D7189" s="1">
        <v>53192</v>
      </c>
      <c r="J7189" s="1" t="s">
        <v>0</v>
      </c>
      <c r="K7189" s="1" t="s">
        <v>49</v>
      </c>
      <c r="L7189" s="1">
        <v>-1.25</v>
      </c>
      <c r="M7189" s="1">
        <v>88</v>
      </c>
      <c r="N7189" s="6"/>
      <c r="O7189" s="6">
        <v>110</v>
      </c>
      <c r="P7189" s="6">
        <v>-873508</v>
      </c>
      <c r="R7189" s="31">
        <v>-110</v>
      </c>
      <c r="S7189" s="28">
        <v>44500</v>
      </c>
    </row>
    <row r="7190" spans="1:19" x14ac:dyDescent="0.2">
      <c r="A7190" s="29">
        <v>46111</v>
      </c>
      <c r="B7190" s="1" t="s">
        <v>200</v>
      </c>
      <c r="C7190" s="27">
        <v>44474</v>
      </c>
      <c r="D7190" s="1">
        <v>53192</v>
      </c>
      <c r="J7190" s="1" t="s">
        <v>0</v>
      </c>
      <c r="K7190" s="1" t="s">
        <v>49</v>
      </c>
      <c r="L7190" s="1">
        <v>-0.5</v>
      </c>
      <c r="M7190" s="1">
        <v>88</v>
      </c>
      <c r="N7190" s="6"/>
      <c r="O7190" s="6">
        <v>44</v>
      </c>
      <c r="P7190" s="6">
        <v>-868642.5</v>
      </c>
      <c r="R7190" s="31">
        <v>-44</v>
      </c>
      <c r="S7190" s="28">
        <v>44500</v>
      </c>
    </row>
    <row r="7191" spans="1:19" x14ac:dyDescent="0.2">
      <c r="A7191" s="29">
        <v>46111</v>
      </c>
      <c r="B7191" s="1" t="s">
        <v>200</v>
      </c>
      <c r="C7191" s="27">
        <v>44474</v>
      </c>
      <c r="D7191" s="1">
        <v>53192</v>
      </c>
      <c r="J7191" s="1" t="s">
        <v>0</v>
      </c>
      <c r="K7191" s="1" t="s">
        <v>49</v>
      </c>
      <c r="L7191" s="1">
        <v>-0.5</v>
      </c>
      <c r="M7191" s="1">
        <v>88</v>
      </c>
      <c r="N7191" s="6"/>
      <c r="O7191" s="6">
        <v>44</v>
      </c>
      <c r="P7191" s="6">
        <v>-873676</v>
      </c>
      <c r="R7191" s="31">
        <v>-44</v>
      </c>
      <c r="S7191" s="28">
        <v>44500</v>
      </c>
    </row>
    <row r="7192" spans="1:19" x14ac:dyDescent="0.2">
      <c r="A7192" s="29">
        <v>46111</v>
      </c>
      <c r="B7192" s="1" t="s">
        <v>200</v>
      </c>
      <c r="C7192" s="27">
        <v>44474</v>
      </c>
      <c r="D7192" s="1">
        <v>53192</v>
      </c>
      <c r="J7192" s="1" t="s">
        <v>0</v>
      </c>
      <c r="K7192" s="1" t="s">
        <v>49</v>
      </c>
      <c r="L7192" s="1">
        <v>-0.25</v>
      </c>
      <c r="M7192" s="1">
        <v>88</v>
      </c>
      <c r="N7192" s="6"/>
      <c r="O7192" s="6">
        <v>22</v>
      </c>
      <c r="P7192" s="6">
        <v>-868598.5</v>
      </c>
      <c r="R7192" s="31">
        <v>-22</v>
      </c>
      <c r="S7192" s="28">
        <v>44500</v>
      </c>
    </row>
    <row r="7193" spans="1:19" x14ac:dyDescent="0.2">
      <c r="A7193" s="29">
        <v>46221</v>
      </c>
      <c r="B7193" s="1" t="s">
        <v>200</v>
      </c>
      <c r="C7193" s="27">
        <v>44474</v>
      </c>
      <c r="D7193" s="1">
        <v>53242</v>
      </c>
      <c r="J7193" s="1" t="s">
        <v>0</v>
      </c>
      <c r="K7193" s="1" t="s">
        <v>49</v>
      </c>
      <c r="L7193" s="1">
        <v>-1</v>
      </c>
      <c r="M7193" s="1">
        <v>155</v>
      </c>
      <c r="N7193" s="6"/>
      <c r="O7193" s="6">
        <v>155</v>
      </c>
      <c r="P7193" s="6">
        <v>-869112.5</v>
      </c>
      <c r="R7193" s="31">
        <v>-155</v>
      </c>
      <c r="S7193" s="28">
        <v>44500</v>
      </c>
    </row>
    <row r="7194" spans="1:19" x14ac:dyDescent="0.2">
      <c r="A7194" s="29">
        <v>46221</v>
      </c>
      <c r="B7194" s="1" t="s">
        <v>200</v>
      </c>
      <c r="C7194" s="27">
        <v>44474</v>
      </c>
      <c r="D7194" s="1">
        <v>53242</v>
      </c>
      <c r="J7194" s="1" t="s">
        <v>0</v>
      </c>
      <c r="K7194" s="1" t="s">
        <v>49</v>
      </c>
      <c r="L7194" s="1">
        <v>-0.75</v>
      </c>
      <c r="M7194" s="1">
        <v>110</v>
      </c>
      <c r="N7194" s="6"/>
      <c r="O7194" s="6">
        <v>82.5</v>
      </c>
      <c r="P7194" s="6">
        <v>-869195</v>
      </c>
      <c r="R7194" s="31">
        <v>-82.5</v>
      </c>
      <c r="S7194" s="28">
        <v>44500</v>
      </c>
    </row>
    <row r="7195" spans="1:19" x14ac:dyDescent="0.2">
      <c r="A7195" s="29">
        <v>46221</v>
      </c>
      <c r="B7195" s="1" t="s">
        <v>200</v>
      </c>
      <c r="C7195" s="27">
        <v>44474</v>
      </c>
      <c r="D7195" s="1">
        <v>53242</v>
      </c>
      <c r="J7195" s="1" t="s">
        <v>0</v>
      </c>
      <c r="K7195" s="1" t="s">
        <v>49</v>
      </c>
      <c r="L7195" s="1">
        <v>-0.5</v>
      </c>
      <c r="M7195" s="1">
        <v>110</v>
      </c>
      <c r="N7195" s="6"/>
      <c r="O7195" s="6">
        <v>55</v>
      </c>
      <c r="P7195" s="6">
        <v>-868957.5</v>
      </c>
      <c r="R7195" s="31">
        <v>-55</v>
      </c>
      <c r="S7195" s="28">
        <v>44500</v>
      </c>
    </row>
    <row r="7196" spans="1:19" x14ac:dyDescent="0.2">
      <c r="A7196" s="29">
        <v>46221</v>
      </c>
      <c r="B7196" s="1" t="s">
        <v>200</v>
      </c>
      <c r="C7196" s="27">
        <v>44474</v>
      </c>
      <c r="D7196" s="1">
        <v>53242</v>
      </c>
      <c r="J7196" s="1" t="s">
        <v>0</v>
      </c>
      <c r="K7196" s="1" t="s">
        <v>49</v>
      </c>
      <c r="L7196" s="1">
        <v>-1</v>
      </c>
      <c r="M7196" s="1">
        <v>16</v>
      </c>
      <c r="N7196" s="6"/>
      <c r="O7196" s="6">
        <v>16</v>
      </c>
      <c r="P7196" s="6">
        <v>-868724.5</v>
      </c>
      <c r="R7196" s="31">
        <v>-16</v>
      </c>
      <c r="S7196" s="28">
        <v>44500</v>
      </c>
    </row>
    <row r="7197" spans="1:19" x14ac:dyDescent="0.2">
      <c r="A7197" s="29">
        <v>46222</v>
      </c>
      <c r="B7197" s="1" t="s">
        <v>200</v>
      </c>
      <c r="C7197" s="27">
        <v>44474</v>
      </c>
      <c r="D7197" s="1">
        <v>53243</v>
      </c>
      <c r="J7197" s="1" t="s">
        <v>0</v>
      </c>
      <c r="K7197" s="1" t="s">
        <v>49</v>
      </c>
      <c r="L7197" s="1">
        <v>-3.5</v>
      </c>
      <c r="M7197" s="1">
        <v>88</v>
      </c>
      <c r="N7197" s="6"/>
      <c r="O7197" s="6">
        <v>308</v>
      </c>
      <c r="P7197" s="6">
        <v>-874604</v>
      </c>
      <c r="R7197" s="31">
        <v>-308</v>
      </c>
      <c r="S7197" s="28">
        <v>44500</v>
      </c>
    </row>
    <row r="7198" spans="1:19" x14ac:dyDescent="0.2">
      <c r="A7198" s="29">
        <v>46222</v>
      </c>
      <c r="B7198" s="1" t="s">
        <v>200</v>
      </c>
      <c r="C7198" s="27">
        <v>44474</v>
      </c>
      <c r="D7198" s="1">
        <v>53243</v>
      </c>
      <c r="J7198" s="1" t="s">
        <v>0</v>
      </c>
      <c r="K7198" s="1" t="s">
        <v>49</v>
      </c>
      <c r="L7198" s="1">
        <v>-3.5</v>
      </c>
      <c r="M7198" s="1">
        <v>88</v>
      </c>
      <c r="N7198" s="6"/>
      <c r="O7198" s="6">
        <v>308</v>
      </c>
      <c r="P7198" s="6">
        <v>-874912</v>
      </c>
      <c r="R7198" s="31">
        <v>-308</v>
      </c>
      <c r="S7198" s="28">
        <v>44500</v>
      </c>
    </row>
    <row r="7199" spans="1:19" x14ac:dyDescent="0.2">
      <c r="A7199" s="29">
        <v>46222</v>
      </c>
      <c r="B7199" s="1" t="s">
        <v>200</v>
      </c>
      <c r="C7199" s="27">
        <v>44474</v>
      </c>
      <c r="D7199" s="1">
        <v>53243</v>
      </c>
      <c r="J7199" s="1" t="s">
        <v>0</v>
      </c>
      <c r="K7199" s="1" t="s">
        <v>49</v>
      </c>
      <c r="L7199" s="1">
        <v>-1</v>
      </c>
      <c r="M7199" s="1">
        <v>240</v>
      </c>
      <c r="N7199" s="6"/>
      <c r="O7199" s="6">
        <v>240</v>
      </c>
      <c r="P7199" s="6">
        <v>-874296</v>
      </c>
      <c r="R7199" s="31">
        <v>-240</v>
      </c>
      <c r="S7199" s="28">
        <v>44500</v>
      </c>
    </row>
    <row r="7200" spans="1:19" x14ac:dyDescent="0.2">
      <c r="A7200" s="29">
        <v>46222</v>
      </c>
      <c r="B7200" s="1" t="s">
        <v>200</v>
      </c>
      <c r="C7200" s="27">
        <v>44474</v>
      </c>
      <c r="D7200" s="1">
        <v>53243</v>
      </c>
      <c r="J7200" s="1" t="s">
        <v>0</v>
      </c>
      <c r="K7200" s="1" t="s">
        <v>49</v>
      </c>
      <c r="L7200" s="1">
        <v>-1</v>
      </c>
      <c r="M7200" s="1">
        <v>124</v>
      </c>
      <c r="N7200" s="6"/>
      <c r="O7200" s="6">
        <v>124</v>
      </c>
      <c r="P7200" s="6">
        <v>-873800</v>
      </c>
      <c r="R7200" s="31">
        <v>-124</v>
      </c>
      <c r="S7200" s="28">
        <v>44500</v>
      </c>
    </row>
    <row r="7201" spans="1:19" x14ac:dyDescent="0.2">
      <c r="A7201" s="29">
        <v>46222</v>
      </c>
      <c r="B7201" s="1" t="s">
        <v>200</v>
      </c>
      <c r="C7201" s="27">
        <v>44474</v>
      </c>
      <c r="D7201" s="1">
        <v>53243</v>
      </c>
      <c r="J7201" s="1" t="s">
        <v>0</v>
      </c>
      <c r="K7201" s="1" t="s">
        <v>49</v>
      </c>
      <c r="L7201" s="1">
        <v>-1</v>
      </c>
      <c r="M7201" s="1">
        <v>124</v>
      </c>
      <c r="N7201" s="6"/>
      <c r="O7201" s="6">
        <v>124</v>
      </c>
      <c r="P7201" s="6">
        <v>-874012</v>
      </c>
      <c r="R7201" s="31">
        <v>-124</v>
      </c>
      <c r="S7201" s="28">
        <v>44500</v>
      </c>
    </row>
    <row r="7202" spans="1:19" x14ac:dyDescent="0.2">
      <c r="A7202" s="29">
        <v>46222</v>
      </c>
      <c r="B7202" s="1" t="s">
        <v>200</v>
      </c>
      <c r="C7202" s="27">
        <v>44474</v>
      </c>
      <c r="D7202" s="1">
        <v>53243</v>
      </c>
      <c r="J7202" s="1" t="s">
        <v>0</v>
      </c>
      <c r="K7202" s="1" t="s">
        <v>49</v>
      </c>
      <c r="L7202" s="1">
        <v>-1</v>
      </c>
      <c r="M7202" s="1">
        <v>124</v>
      </c>
      <c r="N7202" s="6"/>
      <c r="O7202" s="6">
        <v>124</v>
      </c>
      <c r="P7202" s="6">
        <v>-875036</v>
      </c>
      <c r="R7202" s="31">
        <v>-124</v>
      </c>
      <c r="S7202" s="28">
        <v>44500</v>
      </c>
    </row>
    <row r="7203" spans="1:19" x14ac:dyDescent="0.2">
      <c r="A7203" s="29">
        <v>46222</v>
      </c>
      <c r="B7203" s="1" t="s">
        <v>200</v>
      </c>
      <c r="C7203" s="27">
        <v>44474</v>
      </c>
      <c r="D7203" s="1">
        <v>53243</v>
      </c>
      <c r="J7203" s="1" t="s">
        <v>0</v>
      </c>
      <c r="K7203" s="1" t="s">
        <v>49</v>
      </c>
      <c r="L7203" s="1">
        <v>-1</v>
      </c>
      <c r="M7203" s="1">
        <v>88</v>
      </c>
      <c r="N7203" s="6"/>
      <c r="O7203" s="6">
        <v>88</v>
      </c>
      <c r="P7203" s="6">
        <v>-873888</v>
      </c>
      <c r="R7203" s="31">
        <v>-88</v>
      </c>
      <c r="S7203" s="28">
        <v>44500</v>
      </c>
    </row>
    <row r="7204" spans="1:19" x14ac:dyDescent="0.2">
      <c r="A7204" s="29">
        <v>46222</v>
      </c>
      <c r="B7204" s="1" t="s">
        <v>200</v>
      </c>
      <c r="C7204" s="27">
        <v>44474</v>
      </c>
      <c r="D7204" s="1">
        <v>53243</v>
      </c>
      <c r="J7204" s="1" t="s">
        <v>0</v>
      </c>
      <c r="K7204" s="1" t="s">
        <v>49</v>
      </c>
      <c r="L7204" s="1">
        <v>-0.75</v>
      </c>
      <c r="M7204" s="1">
        <v>88</v>
      </c>
      <c r="N7204" s="6"/>
      <c r="O7204" s="6">
        <v>66</v>
      </c>
      <c r="P7204" s="6">
        <v>-875102</v>
      </c>
      <c r="R7204" s="31">
        <v>-66</v>
      </c>
      <c r="S7204" s="28">
        <v>44500</v>
      </c>
    </row>
    <row r="7205" spans="1:19" x14ac:dyDescent="0.2">
      <c r="A7205" s="29">
        <v>46222</v>
      </c>
      <c r="B7205" s="1" t="s">
        <v>200</v>
      </c>
      <c r="C7205" s="27">
        <v>44474</v>
      </c>
      <c r="D7205" s="1">
        <v>53243</v>
      </c>
      <c r="J7205" s="1" t="s">
        <v>0</v>
      </c>
      <c r="K7205" s="1" t="s">
        <v>49</v>
      </c>
      <c r="L7205" s="1">
        <v>-0.5</v>
      </c>
      <c r="M7205" s="1">
        <v>88</v>
      </c>
      <c r="N7205" s="6"/>
      <c r="O7205" s="6">
        <v>44</v>
      </c>
      <c r="P7205" s="6">
        <v>-874056</v>
      </c>
      <c r="R7205" s="31">
        <v>-44</v>
      </c>
      <c r="S7205" s="28">
        <v>44500</v>
      </c>
    </row>
    <row r="7206" spans="1:19" x14ac:dyDescent="0.2">
      <c r="A7206" s="29">
        <v>46222</v>
      </c>
      <c r="B7206" s="1" t="s">
        <v>200</v>
      </c>
      <c r="C7206" s="27">
        <v>44474</v>
      </c>
      <c r="D7206" s="1">
        <v>53243</v>
      </c>
      <c r="J7206" s="1" t="s">
        <v>0</v>
      </c>
      <c r="K7206" s="1" t="s">
        <v>49</v>
      </c>
      <c r="L7206" s="1">
        <v>-1</v>
      </c>
      <c r="M7206" s="1">
        <v>24</v>
      </c>
      <c r="N7206" s="6"/>
      <c r="O7206" s="6">
        <v>24</v>
      </c>
      <c r="P7206" s="6">
        <v>-868748.5</v>
      </c>
      <c r="R7206" s="31">
        <v>-24</v>
      </c>
      <c r="S7206" s="28">
        <v>44500</v>
      </c>
    </row>
    <row r="7207" spans="1:19" x14ac:dyDescent="0.2">
      <c r="A7207" s="29">
        <v>46233</v>
      </c>
      <c r="B7207" s="1" t="s">
        <v>200</v>
      </c>
      <c r="C7207" s="27">
        <v>44474</v>
      </c>
      <c r="D7207" s="1">
        <v>53250</v>
      </c>
      <c r="J7207" s="1" t="s">
        <v>0</v>
      </c>
      <c r="K7207" s="1" t="s">
        <v>49</v>
      </c>
      <c r="L7207" s="1">
        <v>-1</v>
      </c>
      <c r="M7207" s="1">
        <v>139.5</v>
      </c>
      <c r="N7207" s="6"/>
      <c r="O7207" s="6">
        <v>139.5</v>
      </c>
      <c r="P7207" s="6">
        <v>-871352.5</v>
      </c>
      <c r="R7207" s="31">
        <v>-139.5</v>
      </c>
      <c r="S7207" s="28">
        <v>44500</v>
      </c>
    </row>
    <row r="7208" spans="1:19" x14ac:dyDescent="0.2">
      <c r="A7208" s="29">
        <v>46233</v>
      </c>
      <c r="B7208" s="1" t="s">
        <v>200</v>
      </c>
      <c r="C7208" s="27">
        <v>44474</v>
      </c>
      <c r="D7208" s="1">
        <v>53250</v>
      </c>
      <c r="J7208" s="1" t="s">
        <v>0</v>
      </c>
      <c r="K7208" s="1" t="s">
        <v>49</v>
      </c>
      <c r="L7208" s="1">
        <v>-0.5</v>
      </c>
      <c r="M7208" s="1">
        <v>99</v>
      </c>
      <c r="N7208" s="6"/>
      <c r="O7208" s="6">
        <v>49.5</v>
      </c>
      <c r="P7208" s="6">
        <v>-871402</v>
      </c>
      <c r="R7208" s="31">
        <v>-49.5</v>
      </c>
      <c r="S7208" s="28">
        <v>44500</v>
      </c>
    </row>
    <row r="7209" spans="1:19" x14ac:dyDescent="0.2">
      <c r="A7209" s="29">
        <v>46237</v>
      </c>
      <c r="B7209" s="1" t="s">
        <v>200</v>
      </c>
      <c r="C7209" s="27">
        <v>44474</v>
      </c>
      <c r="D7209" s="1">
        <v>53252</v>
      </c>
      <c r="J7209" s="1" t="s">
        <v>0</v>
      </c>
      <c r="K7209" s="1" t="s">
        <v>49</v>
      </c>
      <c r="L7209" s="1">
        <v>-1</v>
      </c>
      <c r="M7209" s="1">
        <v>155</v>
      </c>
      <c r="N7209" s="6"/>
      <c r="O7209" s="6">
        <v>155</v>
      </c>
      <c r="P7209" s="6">
        <v>-871934.5</v>
      </c>
      <c r="R7209" s="31">
        <v>-155</v>
      </c>
      <c r="S7209" s="28">
        <v>44500</v>
      </c>
    </row>
    <row r="7210" spans="1:19" x14ac:dyDescent="0.2">
      <c r="A7210" s="29">
        <v>46237</v>
      </c>
      <c r="B7210" s="1" t="s">
        <v>200</v>
      </c>
      <c r="C7210" s="27">
        <v>44474</v>
      </c>
      <c r="D7210" s="1">
        <v>53252</v>
      </c>
      <c r="J7210" s="1" t="s">
        <v>0</v>
      </c>
      <c r="K7210" s="1" t="s">
        <v>49</v>
      </c>
      <c r="L7210" s="1">
        <v>-1</v>
      </c>
      <c r="M7210" s="1">
        <v>155</v>
      </c>
      <c r="N7210" s="6"/>
      <c r="O7210" s="6">
        <v>155</v>
      </c>
      <c r="P7210" s="6">
        <v>-875257</v>
      </c>
      <c r="R7210" s="31">
        <v>-155</v>
      </c>
      <c r="S7210" s="28">
        <v>44500</v>
      </c>
    </row>
    <row r="7211" spans="1:19" x14ac:dyDescent="0.2">
      <c r="A7211" s="29">
        <v>46237</v>
      </c>
      <c r="B7211" s="1" t="s">
        <v>200</v>
      </c>
      <c r="C7211" s="27">
        <v>44474</v>
      </c>
      <c r="D7211" s="1">
        <v>53252</v>
      </c>
      <c r="J7211" s="1" t="s">
        <v>0</v>
      </c>
      <c r="K7211" s="1" t="s">
        <v>49</v>
      </c>
      <c r="L7211" s="1">
        <v>-1.25</v>
      </c>
      <c r="M7211" s="1">
        <v>110</v>
      </c>
      <c r="N7211" s="6"/>
      <c r="O7211" s="6">
        <v>137.5</v>
      </c>
      <c r="P7211" s="6">
        <v>-875394.5</v>
      </c>
      <c r="R7211" s="31">
        <v>-137.5</v>
      </c>
      <c r="S7211" s="28">
        <v>44500</v>
      </c>
    </row>
    <row r="7212" spans="1:19" x14ac:dyDescent="0.2">
      <c r="A7212" s="29">
        <v>46237</v>
      </c>
      <c r="B7212" s="1" t="s">
        <v>200</v>
      </c>
      <c r="C7212" s="27">
        <v>44474</v>
      </c>
      <c r="D7212" s="1">
        <v>53252</v>
      </c>
      <c r="J7212" s="1" t="s">
        <v>0</v>
      </c>
      <c r="K7212" s="1" t="s">
        <v>49</v>
      </c>
      <c r="L7212" s="1">
        <v>-1</v>
      </c>
      <c r="M7212" s="1">
        <v>130</v>
      </c>
      <c r="N7212" s="6"/>
      <c r="O7212" s="6">
        <v>130</v>
      </c>
      <c r="P7212" s="6">
        <v>-871752</v>
      </c>
      <c r="R7212" s="31">
        <v>-130</v>
      </c>
      <c r="S7212" s="28">
        <v>44500</v>
      </c>
    </row>
    <row r="7213" spans="1:19" x14ac:dyDescent="0.2">
      <c r="A7213" s="29">
        <v>46237</v>
      </c>
      <c r="B7213" s="1" t="s">
        <v>200</v>
      </c>
      <c r="C7213" s="27">
        <v>44474</v>
      </c>
      <c r="D7213" s="1">
        <v>53252</v>
      </c>
      <c r="J7213" s="1" t="s">
        <v>0</v>
      </c>
      <c r="K7213" s="1" t="s">
        <v>49</v>
      </c>
      <c r="L7213" s="1">
        <v>-1</v>
      </c>
      <c r="M7213" s="1">
        <v>110</v>
      </c>
      <c r="N7213" s="6"/>
      <c r="O7213" s="6">
        <v>110</v>
      </c>
      <c r="P7213" s="6">
        <v>-871512</v>
      </c>
      <c r="R7213" s="31">
        <v>-110</v>
      </c>
      <c r="S7213" s="28">
        <v>44500</v>
      </c>
    </row>
    <row r="7214" spans="1:19" x14ac:dyDescent="0.2">
      <c r="A7214" s="29">
        <v>46237</v>
      </c>
      <c r="B7214" s="1" t="s">
        <v>200</v>
      </c>
      <c r="C7214" s="27">
        <v>44474</v>
      </c>
      <c r="D7214" s="1">
        <v>53252</v>
      </c>
      <c r="J7214" s="1" t="s">
        <v>0</v>
      </c>
      <c r="K7214" s="1" t="s">
        <v>49</v>
      </c>
      <c r="L7214" s="1">
        <v>-1</v>
      </c>
      <c r="M7214" s="1">
        <v>110</v>
      </c>
      <c r="N7214" s="6"/>
      <c r="O7214" s="6">
        <v>110</v>
      </c>
      <c r="P7214" s="6">
        <v>-871622</v>
      </c>
      <c r="R7214" s="31">
        <v>-110</v>
      </c>
      <c r="S7214" s="28">
        <v>44500</v>
      </c>
    </row>
    <row r="7215" spans="1:19" x14ac:dyDescent="0.2">
      <c r="A7215" s="29">
        <v>46237</v>
      </c>
      <c r="B7215" s="1" t="s">
        <v>200</v>
      </c>
      <c r="C7215" s="27">
        <v>44474</v>
      </c>
      <c r="D7215" s="1">
        <v>53252</v>
      </c>
      <c r="J7215" s="1" t="s">
        <v>0</v>
      </c>
      <c r="K7215" s="1" t="s">
        <v>49</v>
      </c>
      <c r="L7215" s="1">
        <v>-0.25</v>
      </c>
      <c r="M7215" s="1">
        <v>110</v>
      </c>
      <c r="N7215" s="6"/>
      <c r="O7215" s="6">
        <v>27.5</v>
      </c>
      <c r="P7215" s="6">
        <v>-871779.5</v>
      </c>
      <c r="R7215" s="31">
        <v>-27.5</v>
      </c>
      <c r="S7215" s="28">
        <v>44500</v>
      </c>
    </row>
    <row r="7216" spans="1:19" x14ac:dyDescent="0.2">
      <c r="A7216" s="29">
        <v>46334</v>
      </c>
      <c r="B7216" s="1" t="s">
        <v>200</v>
      </c>
      <c r="C7216" s="27">
        <v>44476</v>
      </c>
      <c r="D7216" s="1">
        <v>53256</v>
      </c>
      <c r="J7216" s="1" t="s">
        <v>0</v>
      </c>
      <c r="K7216" s="1" t="s">
        <v>49</v>
      </c>
      <c r="L7216" s="1">
        <v>-1</v>
      </c>
      <c r="M7216" s="1">
        <v>298</v>
      </c>
      <c r="N7216" s="6"/>
      <c r="O7216" s="6">
        <v>298</v>
      </c>
      <c r="P7216" s="6">
        <v>-875692.5</v>
      </c>
      <c r="R7216" s="31">
        <v>-298</v>
      </c>
      <c r="S7216" s="28">
        <v>44500</v>
      </c>
    </row>
    <row r="7217" spans="1:19" x14ac:dyDescent="0.2">
      <c r="A7217" s="29">
        <v>46334</v>
      </c>
      <c r="B7217" s="1" t="s">
        <v>200</v>
      </c>
      <c r="C7217" s="27">
        <v>44476</v>
      </c>
      <c r="D7217" s="1">
        <v>53256</v>
      </c>
      <c r="J7217" s="1" t="s">
        <v>0</v>
      </c>
      <c r="K7217" s="1" t="s">
        <v>49</v>
      </c>
      <c r="L7217" s="1">
        <v>-1</v>
      </c>
      <c r="M7217" s="1">
        <v>139.5</v>
      </c>
      <c r="N7217" s="6"/>
      <c r="O7217" s="6">
        <v>139.5</v>
      </c>
      <c r="P7217" s="6">
        <v>-875832</v>
      </c>
      <c r="R7217" s="31">
        <v>-139.5</v>
      </c>
      <c r="S7217" s="28">
        <v>44500</v>
      </c>
    </row>
    <row r="7218" spans="1:19" x14ac:dyDescent="0.2">
      <c r="A7218" s="29">
        <v>46334</v>
      </c>
      <c r="B7218" s="1" t="s">
        <v>200</v>
      </c>
      <c r="C7218" s="27">
        <v>44476</v>
      </c>
      <c r="D7218" s="1">
        <v>53256</v>
      </c>
      <c r="J7218" s="1" t="s">
        <v>0</v>
      </c>
      <c r="K7218" s="1" t="s">
        <v>49</v>
      </c>
      <c r="L7218" s="1">
        <v>-0.25</v>
      </c>
      <c r="M7218" s="1">
        <v>99</v>
      </c>
      <c r="N7218" s="6"/>
      <c r="O7218" s="6">
        <v>24.75</v>
      </c>
      <c r="P7218" s="6">
        <v>-875856.75</v>
      </c>
      <c r="R7218" s="31">
        <v>-24.75</v>
      </c>
      <c r="S7218" s="28">
        <v>44500</v>
      </c>
    </row>
    <row r="7219" spans="1:19" x14ac:dyDescent="0.2">
      <c r="A7219" s="29">
        <v>46335</v>
      </c>
      <c r="B7219" s="1" t="s">
        <v>200</v>
      </c>
      <c r="C7219" s="27">
        <v>44476</v>
      </c>
      <c r="D7219" s="1">
        <v>53257</v>
      </c>
      <c r="J7219" s="1" t="s">
        <v>0</v>
      </c>
      <c r="K7219" s="1" t="s">
        <v>49</v>
      </c>
      <c r="L7219" s="1">
        <v>-1</v>
      </c>
      <c r="M7219" s="1">
        <v>298</v>
      </c>
      <c r="N7219" s="6"/>
      <c r="O7219" s="6">
        <v>298</v>
      </c>
      <c r="P7219" s="6">
        <v>-876154.75</v>
      </c>
      <c r="R7219" s="31">
        <v>-298</v>
      </c>
      <c r="S7219" s="28">
        <v>44500</v>
      </c>
    </row>
    <row r="7220" spans="1:19" x14ac:dyDescent="0.2">
      <c r="A7220" s="29">
        <v>46335</v>
      </c>
      <c r="B7220" s="1" t="s">
        <v>200</v>
      </c>
      <c r="C7220" s="27">
        <v>44476</v>
      </c>
      <c r="D7220" s="1">
        <v>53257</v>
      </c>
      <c r="J7220" s="1" t="s">
        <v>0</v>
      </c>
      <c r="K7220" s="1" t="s">
        <v>49</v>
      </c>
      <c r="L7220" s="1">
        <v>-1</v>
      </c>
      <c r="M7220" s="1">
        <v>124</v>
      </c>
      <c r="N7220" s="6"/>
      <c r="O7220" s="6">
        <v>124</v>
      </c>
      <c r="P7220" s="6">
        <v>-876278.75</v>
      </c>
      <c r="R7220" s="31">
        <v>-124</v>
      </c>
      <c r="S7220" s="28">
        <v>44500</v>
      </c>
    </row>
    <row r="7221" spans="1:19" x14ac:dyDescent="0.2">
      <c r="A7221" s="29">
        <v>46335</v>
      </c>
      <c r="B7221" s="1" t="s">
        <v>200</v>
      </c>
      <c r="C7221" s="27">
        <v>44476</v>
      </c>
      <c r="D7221" s="1">
        <v>53257</v>
      </c>
      <c r="J7221" s="1" t="s">
        <v>0</v>
      </c>
      <c r="K7221" s="1" t="s">
        <v>49</v>
      </c>
      <c r="L7221" s="1">
        <v>-0.25</v>
      </c>
      <c r="M7221" s="1">
        <v>88</v>
      </c>
      <c r="N7221" s="6"/>
      <c r="O7221" s="6">
        <v>22</v>
      </c>
      <c r="P7221" s="6">
        <v>-876300.75</v>
      </c>
      <c r="R7221" s="31">
        <v>-22</v>
      </c>
      <c r="S7221" s="28">
        <v>44500</v>
      </c>
    </row>
    <row r="7222" spans="1:19" x14ac:dyDescent="0.2">
      <c r="A7222" s="29">
        <v>46336</v>
      </c>
      <c r="B7222" s="1" t="s">
        <v>200</v>
      </c>
      <c r="C7222" s="27">
        <v>44476</v>
      </c>
      <c r="D7222" s="1">
        <v>53258</v>
      </c>
      <c r="J7222" s="1" t="s">
        <v>0</v>
      </c>
      <c r="K7222" s="1" t="s">
        <v>49</v>
      </c>
      <c r="L7222" s="1">
        <v>-1</v>
      </c>
      <c r="M7222" s="1">
        <v>980</v>
      </c>
      <c r="N7222" s="6"/>
      <c r="O7222" s="6">
        <v>980</v>
      </c>
      <c r="P7222" s="6">
        <v>-877280.75</v>
      </c>
      <c r="R7222" s="31">
        <v>-980</v>
      </c>
      <c r="S7222" s="28">
        <v>44500</v>
      </c>
    </row>
    <row r="7223" spans="1:19" x14ac:dyDescent="0.2">
      <c r="A7223" s="29">
        <v>46336</v>
      </c>
      <c r="B7223" s="1" t="s">
        <v>200</v>
      </c>
      <c r="C7223" s="27">
        <v>44476</v>
      </c>
      <c r="D7223" s="1">
        <v>53258</v>
      </c>
      <c r="J7223" s="1" t="s">
        <v>0</v>
      </c>
      <c r="K7223" s="1" t="s">
        <v>49</v>
      </c>
      <c r="L7223" s="1">
        <v>-1.75</v>
      </c>
      <c r="M7223" s="1">
        <v>88</v>
      </c>
      <c r="N7223" s="6"/>
      <c r="O7223" s="6">
        <v>154</v>
      </c>
      <c r="P7223" s="6">
        <v>-877646.75</v>
      </c>
      <c r="R7223" s="31">
        <v>-154</v>
      </c>
      <c r="S7223" s="28">
        <v>44500</v>
      </c>
    </row>
    <row r="7224" spans="1:19" x14ac:dyDescent="0.2">
      <c r="A7224" s="29">
        <v>46336</v>
      </c>
      <c r="B7224" s="1" t="s">
        <v>200</v>
      </c>
      <c r="C7224" s="27">
        <v>44476</v>
      </c>
      <c r="D7224" s="1">
        <v>53258</v>
      </c>
      <c r="J7224" s="1" t="s">
        <v>0</v>
      </c>
      <c r="K7224" s="1" t="s">
        <v>49</v>
      </c>
      <c r="L7224" s="1">
        <v>-1</v>
      </c>
      <c r="M7224" s="1">
        <v>124</v>
      </c>
      <c r="N7224" s="6"/>
      <c r="O7224" s="6">
        <v>124</v>
      </c>
      <c r="P7224" s="6">
        <v>-877492.75</v>
      </c>
      <c r="R7224" s="31">
        <v>-124</v>
      </c>
      <c r="S7224" s="28">
        <v>44500</v>
      </c>
    </row>
    <row r="7225" spans="1:19" x14ac:dyDescent="0.2">
      <c r="A7225" s="29">
        <v>46336</v>
      </c>
      <c r="B7225" s="1" t="s">
        <v>200</v>
      </c>
      <c r="C7225" s="27">
        <v>44476</v>
      </c>
      <c r="D7225" s="1">
        <v>53258</v>
      </c>
      <c r="J7225" s="1" t="s">
        <v>0</v>
      </c>
      <c r="K7225" s="1" t="s">
        <v>49</v>
      </c>
      <c r="L7225" s="1">
        <v>-1</v>
      </c>
      <c r="M7225" s="1">
        <v>88</v>
      </c>
      <c r="N7225" s="6"/>
      <c r="O7225" s="6">
        <v>88</v>
      </c>
      <c r="P7225" s="6">
        <v>-877756.75</v>
      </c>
      <c r="R7225" s="31">
        <v>-88</v>
      </c>
      <c r="S7225" s="28">
        <v>44500</v>
      </c>
    </row>
    <row r="7226" spans="1:19" x14ac:dyDescent="0.2">
      <c r="A7226" s="29">
        <v>46336</v>
      </c>
      <c r="B7226" s="1" t="s">
        <v>200</v>
      </c>
      <c r="C7226" s="27">
        <v>44476</v>
      </c>
      <c r="D7226" s="1">
        <v>53258</v>
      </c>
      <c r="J7226" s="1" t="s">
        <v>0</v>
      </c>
      <c r="K7226" s="1" t="s">
        <v>49</v>
      </c>
      <c r="L7226" s="1">
        <v>-0.5</v>
      </c>
      <c r="M7226" s="1">
        <v>88</v>
      </c>
      <c r="N7226" s="6"/>
      <c r="O7226" s="6">
        <v>44</v>
      </c>
      <c r="P7226" s="6">
        <v>-877324.75</v>
      </c>
      <c r="R7226" s="31">
        <v>-44</v>
      </c>
      <c r="S7226" s="28">
        <v>44500</v>
      </c>
    </row>
    <row r="7227" spans="1:19" x14ac:dyDescent="0.2">
      <c r="A7227" s="29">
        <v>46336</v>
      </c>
      <c r="B7227" s="1" t="s">
        <v>200</v>
      </c>
      <c r="C7227" s="27">
        <v>44476</v>
      </c>
      <c r="D7227" s="1">
        <v>53258</v>
      </c>
      <c r="J7227" s="1" t="s">
        <v>0</v>
      </c>
      <c r="K7227" s="1" t="s">
        <v>49</v>
      </c>
      <c r="L7227" s="1">
        <v>-0.5</v>
      </c>
      <c r="M7227" s="1">
        <v>88</v>
      </c>
      <c r="N7227" s="6"/>
      <c r="O7227" s="6">
        <v>44</v>
      </c>
      <c r="P7227" s="6">
        <v>-877368.75</v>
      </c>
      <c r="R7227" s="31">
        <v>-44</v>
      </c>
      <c r="S7227" s="28">
        <v>44500</v>
      </c>
    </row>
    <row r="7228" spans="1:19" x14ac:dyDescent="0.2">
      <c r="A7228" s="29">
        <v>46336</v>
      </c>
      <c r="B7228" s="1" t="s">
        <v>200</v>
      </c>
      <c r="C7228" s="27">
        <v>44476</v>
      </c>
      <c r="D7228" s="1">
        <v>53258</v>
      </c>
      <c r="J7228" s="1" t="s">
        <v>0</v>
      </c>
      <c r="K7228" s="1" t="s">
        <v>49</v>
      </c>
      <c r="L7228" s="1">
        <v>-0.25</v>
      </c>
      <c r="M7228" s="1">
        <v>88</v>
      </c>
      <c r="N7228" s="6"/>
      <c r="O7228" s="6">
        <v>22</v>
      </c>
      <c r="P7228" s="6">
        <v>-877668.75</v>
      </c>
      <c r="R7228" s="31">
        <v>-22</v>
      </c>
      <c r="S7228" s="28">
        <v>44500</v>
      </c>
    </row>
    <row r="7229" spans="1:19" x14ac:dyDescent="0.2">
      <c r="A7229" s="29">
        <v>46365</v>
      </c>
      <c r="B7229" s="1" t="s">
        <v>200</v>
      </c>
      <c r="C7229" s="27">
        <v>44480</v>
      </c>
      <c r="D7229" s="1">
        <v>53263</v>
      </c>
      <c r="J7229" s="1" t="s">
        <v>0</v>
      </c>
      <c r="K7229" s="1" t="s">
        <v>49</v>
      </c>
      <c r="L7229" s="1">
        <v>-2.25</v>
      </c>
      <c r="M7229" s="1">
        <v>88</v>
      </c>
      <c r="N7229" s="6"/>
      <c r="O7229" s="6">
        <v>198</v>
      </c>
      <c r="P7229" s="6">
        <v>-879310.75</v>
      </c>
      <c r="R7229" s="31">
        <v>-198</v>
      </c>
      <c r="S7229" s="28">
        <v>44500</v>
      </c>
    </row>
    <row r="7230" spans="1:19" x14ac:dyDescent="0.2">
      <c r="A7230" s="29">
        <v>46365</v>
      </c>
      <c r="B7230" s="1" t="s">
        <v>200</v>
      </c>
      <c r="C7230" s="27">
        <v>44480</v>
      </c>
      <c r="D7230" s="1">
        <v>53263</v>
      </c>
      <c r="J7230" s="1" t="s">
        <v>0</v>
      </c>
      <c r="K7230" s="1" t="s">
        <v>49</v>
      </c>
      <c r="L7230" s="1">
        <v>-2.25</v>
      </c>
      <c r="M7230" s="1">
        <v>88</v>
      </c>
      <c r="N7230" s="6"/>
      <c r="O7230" s="6">
        <v>198</v>
      </c>
      <c r="P7230" s="6">
        <v>-880658.75</v>
      </c>
      <c r="R7230" s="31">
        <v>-198</v>
      </c>
      <c r="S7230" s="28">
        <v>44500</v>
      </c>
    </row>
    <row r="7231" spans="1:19" x14ac:dyDescent="0.2">
      <c r="A7231" s="29">
        <v>46365</v>
      </c>
      <c r="B7231" s="1" t="s">
        <v>200</v>
      </c>
      <c r="C7231" s="27">
        <v>44480</v>
      </c>
      <c r="D7231" s="1">
        <v>53263</v>
      </c>
      <c r="J7231" s="1" t="s">
        <v>0</v>
      </c>
      <c r="K7231" s="1" t="s">
        <v>49</v>
      </c>
      <c r="L7231" s="1">
        <v>-1.5</v>
      </c>
      <c r="M7231" s="1">
        <v>88</v>
      </c>
      <c r="N7231" s="6"/>
      <c r="O7231" s="6">
        <v>132</v>
      </c>
      <c r="P7231" s="6">
        <v>-879676.75</v>
      </c>
      <c r="R7231" s="31">
        <v>-132</v>
      </c>
      <c r="S7231" s="28">
        <v>44500</v>
      </c>
    </row>
    <row r="7232" spans="1:19" x14ac:dyDescent="0.2">
      <c r="A7232" s="29">
        <v>46365</v>
      </c>
      <c r="B7232" s="1" t="s">
        <v>200</v>
      </c>
      <c r="C7232" s="27">
        <v>44480</v>
      </c>
      <c r="D7232" s="1">
        <v>53263</v>
      </c>
      <c r="J7232" s="1" t="s">
        <v>0</v>
      </c>
      <c r="K7232" s="1" t="s">
        <v>49</v>
      </c>
      <c r="L7232" s="1">
        <v>-1</v>
      </c>
      <c r="M7232" s="1">
        <v>124</v>
      </c>
      <c r="N7232" s="6"/>
      <c r="O7232" s="6">
        <v>124</v>
      </c>
      <c r="P7232" s="6">
        <v>-879112.75</v>
      </c>
      <c r="R7232" s="31">
        <v>-124</v>
      </c>
      <c r="S7232" s="28">
        <v>44500</v>
      </c>
    </row>
    <row r="7233" spans="1:19" x14ac:dyDescent="0.2">
      <c r="A7233" s="29">
        <v>46365</v>
      </c>
      <c r="B7233" s="1" t="s">
        <v>200</v>
      </c>
      <c r="C7233" s="27">
        <v>44480</v>
      </c>
      <c r="D7233" s="1">
        <v>53263</v>
      </c>
      <c r="J7233" s="1" t="s">
        <v>0</v>
      </c>
      <c r="K7233" s="1" t="s">
        <v>49</v>
      </c>
      <c r="L7233" s="1">
        <v>-1</v>
      </c>
      <c r="M7233" s="1">
        <v>124</v>
      </c>
      <c r="N7233" s="6"/>
      <c r="O7233" s="6">
        <v>124</v>
      </c>
      <c r="P7233" s="6">
        <v>-879544.75</v>
      </c>
      <c r="R7233" s="31">
        <v>-124</v>
      </c>
      <c r="S7233" s="28">
        <v>44500</v>
      </c>
    </row>
    <row r="7234" spans="1:19" x14ac:dyDescent="0.2">
      <c r="A7234" s="29">
        <v>46365</v>
      </c>
      <c r="B7234" s="1" t="s">
        <v>200</v>
      </c>
      <c r="C7234" s="27">
        <v>44480</v>
      </c>
      <c r="D7234" s="1">
        <v>53263</v>
      </c>
      <c r="J7234" s="1" t="s">
        <v>0</v>
      </c>
      <c r="K7234" s="1" t="s">
        <v>49</v>
      </c>
      <c r="L7234" s="1">
        <v>-1</v>
      </c>
      <c r="M7234" s="1">
        <v>124</v>
      </c>
      <c r="N7234" s="6"/>
      <c r="O7234" s="6">
        <v>124</v>
      </c>
      <c r="P7234" s="6">
        <v>-880328.75</v>
      </c>
      <c r="R7234" s="31">
        <v>-124</v>
      </c>
      <c r="S7234" s="28">
        <v>44500</v>
      </c>
    </row>
    <row r="7235" spans="1:19" x14ac:dyDescent="0.2">
      <c r="A7235" s="29">
        <v>46365</v>
      </c>
      <c r="B7235" s="1" t="s">
        <v>200</v>
      </c>
      <c r="C7235" s="27">
        <v>44480</v>
      </c>
      <c r="D7235" s="1">
        <v>53263</v>
      </c>
      <c r="J7235" s="1" t="s">
        <v>0</v>
      </c>
      <c r="K7235" s="1" t="s">
        <v>49</v>
      </c>
      <c r="L7235" s="1">
        <v>-1.25</v>
      </c>
      <c r="M7235" s="1">
        <v>88</v>
      </c>
      <c r="N7235" s="6"/>
      <c r="O7235" s="6">
        <v>110</v>
      </c>
      <c r="P7235" s="6">
        <v>-881186.75</v>
      </c>
      <c r="R7235" s="31">
        <v>-110</v>
      </c>
      <c r="S7235" s="28">
        <v>44500</v>
      </c>
    </row>
    <row r="7236" spans="1:19" x14ac:dyDescent="0.2">
      <c r="A7236" s="29">
        <v>46365</v>
      </c>
      <c r="B7236" s="1" t="s">
        <v>200</v>
      </c>
      <c r="C7236" s="27">
        <v>44480</v>
      </c>
      <c r="D7236" s="1">
        <v>53263</v>
      </c>
      <c r="J7236" s="1" t="s">
        <v>0</v>
      </c>
      <c r="K7236" s="1" t="s">
        <v>49</v>
      </c>
      <c r="L7236" s="1">
        <v>-1</v>
      </c>
      <c r="M7236" s="1">
        <v>88</v>
      </c>
      <c r="N7236" s="6"/>
      <c r="O7236" s="6">
        <v>88</v>
      </c>
      <c r="P7236" s="6">
        <v>-878086.75</v>
      </c>
      <c r="R7236" s="31">
        <v>-88</v>
      </c>
      <c r="S7236" s="28">
        <v>44500</v>
      </c>
    </row>
    <row r="7237" spans="1:19" x14ac:dyDescent="0.2">
      <c r="A7237" s="29">
        <v>46365</v>
      </c>
      <c r="B7237" s="1" t="s">
        <v>200</v>
      </c>
      <c r="C7237" s="27">
        <v>44480</v>
      </c>
      <c r="D7237" s="1">
        <v>53263</v>
      </c>
      <c r="J7237" s="1" t="s">
        <v>0</v>
      </c>
      <c r="K7237" s="1" t="s">
        <v>49</v>
      </c>
      <c r="L7237" s="1">
        <v>-1</v>
      </c>
      <c r="M7237" s="1">
        <v>88</v>
      </c>
      <c r="N7237" s="6"/>
      <c r="O7237" s="6">
        <v>88</v>
      </c>
      <c r="P7237" s="6">
        <v>-880204.75</v>
      </c>
      <c r="R7237" s="31">
        <v>-88</v>
      </c>
      <c r="S7237" s="28">
        <v>44500</v>
      </c>
    </row>
    <row r="7238" spans="1:19" x14ac:dyDescent="0.2">
      <c r="A7238" s="29">
        <v>46365</v>
      </c>
      <c r="B7238" s="1" t="s">
        <v>200</v>
      </c>
      <c r="C7238" s="27">
        <v>44480</v>
      </c>
      <c r="D7238" s="1">
        <v>53263</v>
      </c>
      <c r="J7238" s="1" t="s">
        <v>0</v>
      </c>
      <c r="K7238" s="1" t="s">
        <v>49</v>
      </c>
      <c r="L7238" s="1">
        <v>-1</v>
      </c>
      <c r="M7238" s="1">
        <v>88</v>
      </c>
      <c r="N7238" s="6"/>
      <c r="O7238" s="6">
        <v>88</v>
      </c>
      <c r="P7238" s="6">
        <v>-880416.75</v>
      </c>
      <c r="R7238" s="31">
        <v>-88</v>
      </c>
      <c r="S7238" s="28">
        <v>44500</v>
      </c>
    </row>
    <row r="7239" spans="1:19" x14ac:dyDescent="0.2">
      <c r="A7239" s="29">
        <v>46365</v>
      </c>
      <c r="B7239" s="1" t="s">
        <v>200</v>
      </c>
      <c r="C7239" s="27">
        <v>44480</v>
      </c>
      <c r="D7239" s="1">
        <v>53263</v>
      </c>
      <c r="J7239" s="1" t="s">
        <v>0</v>
      </c>
      <c r="K7239" s="1" t="s">
        <v>49</v>
      </c>
      <c r="L7239" s="1">
        <v>-0.75</v>
      </c>
      <c r="M7239" s="1">
        <v>88</v>
      </c>
      <c r="N7239" s="6"/>
      <c r="O7239" s="6">
        <v>66</v>
      </c>
      <c r="P7239" s="6">
        <v>-878240.75</v>
      </c>
      <c r="R7239" s="31">
        <v>-66</v>
      </c>
      <c r="S7239" s="28">
        <v>44500</v>
      </c>
    </row>
    <row r="7240" spans="1:19" x14ac:dyDescent="0.2">
      <c r="A7240" s="29">
        <v>46365</v>
      </c>
      <c r="B7240" s="1" t="s">
        <v>200</v>
      </c>
      <c r="C7240" s="27">
        <v>44480</v>
      </c>
      <c r="D7240" s="1">
        <v>53263</v>
      </c>
      <c r="J7240" s="1" t="s">
        <v>0</v>
      </c>
      <c r="K7240" s="1" t="s">
        <v>49</v>
      </c>
      <c r="L7240" s="1">
        <v>-0.75</v>
      </c>
      <c r="M7240" s="1">
        <v>88</v>
      </c>
      <c r="N7240" s="6"/>
      <c r="O7240" s="6">
        <v>66</v>
      </c>
      <c r="P7240" s="6">
        <v>-878438.75</v>
      </c>
      <c r="R7240" s="31">
        <v>-66</v>
      </c>
      <c r="S7240" s="28">
        <v>44500</v>
      </c>
    </row>
    <row r="7241" spans="1:19" x14ac:dyDescent="0.2">
      <c r="A7241" s="29">
        <v>46365</v>
      </c>
      <c r="B7241" s="1" t="s">
        <v>200</v>
      </c>
      <c r="C7241" s="27">
        <v>44480</v>
      </c>
      <c r="D7241" s="1">
        <v>53263</v>
      </c>
      <c r="J7241" s="1" t="s">
        <v>0</v>
      </c>
      <c r="K7241" s="1" t="s">
        <v>49</v>
      </c>
      <c r="L7241" s="1">
        <v>-0.75</v>
      </c>
      <c r="M7241" s="1">
        <v>88</v>
      </c>
      <c r="N7241" s="6"/>
      <c r="O7241" s="6">
        <v>66</v>
      </c>
      <c r="P7241" s="6">
        <v>-878504.75</v>
      </c>
      <c r="R7241" s="31">
        <v>-66</v>
      </c>
      <c r="S7241" s="28">
        <v>44500</v>
      </c>
    </row>
    <row r="7242" spans="1:19" x14ac:dyDescent="0.2">
      <c r="A7242" s="29">
        <v>46365</v>
      </c>
      <c r="B7242" s="1" t="s">
        <v>200</v>
      </c>
      <c r="C7242" s="27">
        <v>44480</v>
      </c>
      <c r="D7242" s="1">
        <v>53263</v>
      </c>
      <c r="J7242" s="1" t="s">
        <v>0</v>
      </c>
      <c r="K7242" s="1" t="s">
        <v>49</v>
      </c>
      <c r="L7242" s="1">
        <v>-0.75</v>
      </c>
      <c r="M7242" s="1">
        <v>88</v>
      </c>
      <c r="N7242" s="6"/>
      <c r="O7242" s="6">
        <v>66</v>
      </c>
      <c r="P7242" s="6">
        <v>-878988.75</v>
      </c>
      <c r="R7242" s="31">
        <v>-66</v>
      </c>
      <c r="S7242" s="28">
        <v>44500</v>
      </c>
    </row>
    <row r="7243" spans="1:19" x14ac:dyDescent="0.2">
      <c r="A7243" s="29">
        <v>46365</v>
      </c>
      <c r="B7243" s="1" t="s">
        <v>200</v>
      </c>
      <c r="C7243" s="27">
        <v>44480</v>
      </c>
      <c r="D7243" s="1">
        <v>53263</v>
      </c>
      <c r="J7243" s="1" t="s">
        <v>0</v>
      </c>
      <c r="K7243" s="1" t="s">
        <v>49</v>
      </c>
      <c r="L7243" s="1">
        <v>-0.75</v>
      </c>
      <c r="M7243" s="1">
        <v>88</v>
      </c>
      <c r="N7243" s="6"/>
      <c r="O7243" s="6">
        <v>66</v>
      </c>
      <c r="P7243" s="6">
        <v>-879376.75</v>
      </c>
      <c r="R7243" s="31">
        <v>-66</v>
      </c>
      <c r="S7243" s="28">
        <v>44500</v>
      </c>
    </row>
    <row r="7244" spans="1:19" x14ac:dyDescent="0.2">
      <c r="A7244" s="29">
        <v>46365</v>
      </c>
      <c r="B7244" s="1" t="s">
        <v>200</v>
      </c>
      <c r="C7244" s="27">
        <v>44480</v>
      </c>
      <c r="D7244" s="1">
        <v>53263</v>
      </c>
      <c r="J7244" s="1" t="s">
        <v>0</v>
      </c>
      <c r="K7244" s="1" t="s">
        <v>49</v>
      </c>
      <c r="L7244" s="1">
        <v>-0.75</v>
      </c>
      <c r="M7244" s="1">
        <v>88</v>
      </c>
      <c r="N7244" s="6"/>
      <c r="O7244" s="6">
        <v>66</v>
      </c>
      <c r="P7244" s="6">
        <v>-879830.75</v>
      </c>
      <c r="R7244" s="31">
        <v>-66</v>
      </c>
      <c r="S7244" s="28">
        <v>44500</v>
      </c>
    </row>
    <row r="7245" spans="1:19" x14ac:dyDescent="0.2">
      <c r="A7245" s="29">
        <v>46365</v>
      </c>
      <c r="B7245" s="1" t="s">
        <v>200</v>
      </c>
      <c r="C7245" s="27">
        <v>44480</v>
      </c>
      <c r="D7245" s="1">
        <v>53263</v>
      </c>
      <c r="J7245" s="1" t="s">
        <v>0</v>
      </c>
      <c r="K7245" s="1" t="s">
        <v>49</v>
      </c>
      <c r="L7245" s="1">
        <v>-0.75</v>
      </c>
      <c r="M7245" s="1">
        <v>88</v>
      </c>
      <c r="N7245" s="6"/>
      <c r="O7245" s="6">
        <v>66</v>
      </c>
      <c r="P7245" s="6">
        <v>-880900.75</v>
      </c>
      <c r="R7245" s="31">
        <v>-66</v>
      </c>
      <c r="S7245" s="28">
        <v>44500</v>
      </c>
    </row>
    <row r="7246" spans="1:19" x14ac:dyDescent="0.2">
      <c r="A7246" s="29">
        <v>46365</v>
      </c>
      <c r="B7246" s="1" t="s">
        <v>200</v>
      </c>
      <c r="C7246" s="27">
        <v>44480</v>
      </c>
      <c r="D7246" s="1">
        <v>53263</v>
      </c>
      <c r="J7246" s="1" t="s">
        <v>0</v>
      </c>
      <c r="K7246" s="1" t="s">
        <v>49</v>
      </c>
      <c r="L7246" s="1">
        <v>-0.75</v>
      </c>
      <c r="M7246" s="1">
        <v>88</v>
      </c>
      <c r="N7246" s="6"/>
      <c r="O7246" s="6">
        <v>66</v>
      </c>
      <c r="P7246" s="6">
        <v>-881054.75</v>
      </c>
      <c r="R7246" s="31">
        <v>-66</v>
      </c>
      <c r="S7246" s="28">
        <v>44500</v>
      </c>
    </row>
    <row r="7247" spans="1:19" x14ac:dyDescent="0.2">
      <c r="A7247" s="29">
        <v>46365</v>
      </c>
      <c r="B7247" s="1" t="s">
        <v>200</v>
      </c>
      <c r="C7247" s="27">
        <v>44480</v>
      </c>
      <c r="D7247" s="1">
        <v>53263</v>
      </c>
      <c r="J7247" s="1" t="s">
        <v>0</v>
      </c>
      <c r="K7247" s="1" t="s">
        <v>49</v>
      </c>
      <c r="L7247" s="1">
        <v>-0.5</v>
      </c>
      <c r="M7247" s="1">
        <v>88</v>
      </c>
      <c r="N7247" s="6"/>
      <c r="O7247" s="6">
        <v>44</v>
      </c>
      <c r="P7247" s="6">
        <v>-877822.75</v>
      </c>
      <c r="R7247" s="31">
        <v>-44</v>
      </c>
      <c r="S7247" s="28">
        <v>44500</v>
      </c>
    </row>
    <row r="7248" spans="1:19" x14ac:dyDescent="0.2">
      <c r="A7248" s="29">
        <v>46365</v>
      </c>
      <c r="B7248" s="1" t="s">
        <v>200</v>
      </c>
      <c r="C7248" s="27">
        <v>44480</v>
      </c>
      <c r="D7248" s="1">
        <v>53263</v>
      </c>
      <c r="J7248" s="1" t="s">
        <v>0</v>
      </c>
      <c r="K7248" s="1" t="s">
        <v>49</v>
      </c>
      <c r="L7248" s="1">
        <v>-0.5</v>
      </c>
      <c r="M7248" s="1">
        <v>88</v>
      </c>
      <c r="N7248" s="6"/>
      <c r="O7248" s="6">
        <v>44</v>
      </c>
      <c r="P7248" s="6">
        <v>-877910.75</v>
      </c>
      <c r="R7248" s="31">
        <v>-44</v>
      </c>
      <c r="S7248" s="28">
        <v>44500</v>
      </c>
    </row>
    <row r="7249" spans="1:19" x14ac:dyDescent="0.2">
      <c r="A7249" s="29">
        <v>46365</v>
      </c>
      <c r="B7249" s="1" t="s">
        <v>200</v>
      </c>
      <c r="C7249" s="27">
        <v>44480</v>
      </c>
      <c r="D7249" s="1">
        <v>53263</v>
      </c>
      <c r="J7249" s="1" t="s">
        <v>0</v>
      </c>
      <c r="K7249" s="1" t="s">
        <v>49</v>
      </c>
      <c r="L7249" s="1">
        <v>-0.5</v>
      </c>
      <c r="M7249" s="1">
        <v>88</v>
      </c>
      <c r="N7249" s="6"/>
      <c r="O7249" s="6">
        <v>44</v>
      </c>
      <c r="P7249" s="6">
        <v>-877954.75</v>
      </c>
      <c r="R7249" s="31">
        <v>-44</v>
      </c>
      <c r="S7249" s="28">
        <v>44500</v>
      </c>
    </row>
    <row r="7250" spans="1:19" x14ac:dyDescent="0.2">
      <c r="A7250" s="29">
        <v>46365</v>
      </c>
      <c r="B7250" s="1" t="s">
        <v>200</v>
      </c>
      <c r="C7250" s="27">
        <v>44480</v>
      </c>
      <c r="D7250" s="1">
        <v>53263</v>
      </c>
      <c r="J7250" s="1" t="s">
        <v>0</v>
      </c>
      <c r="K7250" s="1" t="s">
        <v>49</v>
      </c>
      <c r="L7250" s="1">
        <v>-0.5</v>
      </c>
      <c r="M7250" s="1">
        <v>88</v>
      </c>
      <c r="N7250" s="6"/>
      <c r="O7250" s="6">
        <v>44</v>
      </c>
      <c r="P7250" s="6">
        <v>-877998.75</v>
      </c>
      <c r="R7250" s="31">
        <v>-44</v>
      </c>
      <c r="S7250" s="28">
        <v>44500</v>
      </c>
    </row>
    <row r="7251" spans="1:19" x14ac:dyDescent="0.2">
      <c r="A7251" s="29">
        <v>46365</v>
      </c>
      <c r="B7251" s="1" t="s">
        <v>200</v>
      </c>
      <c r="C7251" s="27">
        <v>44480</v>
      </c>
      <c r="D7251" s="1">
        <v>53263</v>
      </c>
      <c r="J7251" s="1" t="s">
        <v>0</v>
      </c>
      <c r="K7251" s="1" t="s">
        <v>49</v>
      </c>
      <c r="L7251" s="1">
        <v>-0.5</v>
      </c>
      <c r="M7251" s="1">
        <v>88</v>
      </c>
      <c r="N7251" s="6"/>
      <c r="O7251" s="6">
        <v>44</v>
      </c>
      <c r="P7251" s="6">
        <v>-878130.75</v>
      </c>
      <c r="R7251" s="31">
        <v>-44</v>
      </c>
      <c r="S7251" s="28">
        <v>44500</v>
      </c>
    </row>
    <row r="7252" spans="1:19" x14ac:dyDescent="0.2">
      <c r="A7252" s="29">
        <v>46365</v>
      </c>
      <c r="B7252" s="1" t="s">
        <v>200</v>
      </c>
      <c r="C7252" s="27">
        <v>44480</v>
      </c>
      <c r="D7252" s="1">
        <v>53263</v>
      </c>
      <c r="J7252" s="1" t="s">
        <v>0</v>
      </c>
      <c r="K7252" s="1" t="s">
        <v>49</v>
      </c>
      <c r="L7252" s="1">
        <v>-0.5</v>
      </c>
      <c r="M7252" s="1">
        <v>88</v>
      </c>
      <c r="N7252" s="6"/>
      <c r="O7252" s="6">
        <v>44</v>
      </c>
      <c r="P7252" s="6">
        <v>-878174.75</v>
      </c>
      <c r="R7252" s="31">
        <v>-44</v>
      </c>
      <c r="S7252" s="28">
        <v>44500</v>
      </c>
    </row>
    <row r="7253" spans="1:19" x14ac:dyDescent="0.2">
      <c r="A7253" s="29">
        <v>46365</v>
      </c>
      <c r="B7253" s="1" t="s">
        <v>200</v>
      </c>
      <c r="C7253" s="27">
        <v>44480</v>
      </c>
      <c r="D7253" s="1">
        <v>53263</v>
      </c>
      <c r="J7253" s="1" t="s">
        <v>0</v>
      </c>
      <c r="K7253" s="1" t="s">
        <v>49</v>
      </c>
      <c r="L7253" s="1">
        <v>-0.5</v>
      </c>
      <c r="M7253" s="1">
        <v>88</v>
      </c>
      <c r="N7253" s="6"/>
      <c r="O7253" s="6">
        <v>44</v>
      </c>
      <c r="P7253" s="6">
        <v>-878284.75</v>
      </c>
      <c r="R7253" s="31">
        <v>-44</v>
      </c>
      <c r="S7253" s="28">
        <v>44500</v>
      </c>
    </row>
    <row r="7254" spans="1:19" x14ac:dyDescent="0.2">
      <c r="A7254" s="29">
        <v>46365</v>
      </c>
      <c r="B7254" s="1" t="s">
        <v>200</v>
      </c>
      <c r="C7254" s="27">
        <v>44480</v>
      </c>
      <c r="D7254" s="1">
        <v>53263</v>
      </c>
      <c r="J7254" s="1" t="s">
        <v>0</v>
      </c>
      <c r="K7254" s="1" t="s">
        <v>49</v>
      </c>
      <c r="L7254" s="1">
        <v>-0.5</v>
      </c>
      <c r="M7254" s="1">
        <v>88</v>
      </c>
      <c r="N7254" s="6"/>
      <c r="O7254" s="6">
        <v>44</v>
      </c>
      <c r="P7254" s="6">
        <v>-878350.75</v>
      </c>
      <c r="R7254" s="31">
        <v>-44</v>
      </c>
      <c r="S7254" s="28">
        <v>44500</v>
      </c>
    </row>
    <row r="7255" spans="1:19" x14ac:dyDescent="0.2">
      <c r="A7255" s="29">
        <v>46365</v>
      </c>
      <c r="B7255" s="1" t="s">
        <v>200</v>
      </c>
      <c r="C7255" s="27">
        <v>44480</v>
      </c>
      <c r="D7255" s="1">
        <v>53263</v>
      </c>
      <c r="J7255" s="1" t="s">
        <v>0</v>
      </c>
      <c r="K7255" s="1" t="s">
        <v>49</v>
      </c>
      <c r="L7255" s="1">
        <v>-0.5</v>
      </c>
      <c r="M7255" s="1">
        <v>88</v>
      </c>
      <c r="N7255" s="6"/>
      <c r="O7255" s="6">
        <v>44</v>
      </c>
      <c r="P7255" s="6">
        <v>-878548.75</v>
      </c>
      <c r="R7255" s="31">
        <v>-44</v>
      </c>
      <c r="S7255" s="28">
        <v>44500</v>
      </c>
    </row>
    <row r="7256" spans="1:19" x14ac:dyDescent="0.2">
      <c r="A7256" s="29">
        <v>46365</v>
      </c>
      <c r="B7256" s="1" t="s">
        <v>200</v>
      </c>
      <c r="C7256" s="27">
        <v>44480</v>
      </c>
      <c r="D7256" s="1">
        <v>53263</v>
      </c>
      <c r="J7256" s="1" t="s">
        <v>0</v>
      </c>
      <c r="K7256" s="1" t="s">
        <v>49</v>
      </c>
      <c r="L7256" s="1">
        <v>-0.5</v>
      </c>
      <c r="M7256" s="1">
        <v>88</v>
      </c>
      <c r="N7256" s="6"/>
      <c r="O7256" s="6">
        <v>44</v>
      </c>
      <c r="P7256" s="6">
        <v>-878636.75</v>
      </c>
      <c r="R7256" s="31">
        <v>-44</v>
      </c>
      <c r="S7256" s="28">
        <v>44500</v>
      </c>
    </row>
    <row r="7257" spans="1:19" x14ac:dyDescent="0.2">
      <c r="A7257" s="29">
        <v>46365</v>
      </c>
      <c r="B7257" s="1" t="s">
        <v>200</v>
      </c>
      <c r="C7257" s="27">
        <v>44480</v>
      </c>
      <c r="D7257" s="1">
        <v>53263</v>
      </c>
      <c r="J7257" s="1" t="s">
        <v>0</v>
      </c>
      <c r="K7257" s="1" t="s">
        <v>49</v>
      </c>
      <c r="L7257" s="1">
        <v>-0.5</v>
      </c>
      <c r="M7257" s="1">
        <v>88</v>
      </c>
      <c r="N7257" s="6"/>
      <c r="O7257" s="6">
        <v>44</v>
      </c>
      <c r="P7257" s="6">
        <v>-878724.75</v>
      </c>
      <c r="R7257" s="31">
        <v>-44</v>
      </c>
      <c r="S7257" s="28">
        <v>44500</v>
      </c>
    </row>
    <row r="7258" spans="1:19" x14ac:dyDescent="0.2">
      <c r="A7258" s="29">
        <v>46365</v>
      </c>
      <c r="B7258" s="1" t="s">
        <v>200</v>
      </c>
      <c r="C7258" s="27">
        <v>44480</v>
      </c>
      <c r="D7258" s="1">
        <v>53263</v>
      </c>
      <c r="J7258" s="1" t="s">
        <v>0</v>
      </c>
      <c r="K7258" s="1" t="s">
        <v>49</v>
      </c>
      <c r="L7258" s="1">
        <v>-0.5</v>
      </c>
      <c r="M7258" s="1">
        <v>88</v>
      </c>
      <c r="N7258" s="6"/>
      <c r="O7258" s="6">
        <v>44</v>
      </c>
      <c r="P7258" s="6">
        <v>-878900.75</v>
      </c>
      <c r="R7258" s="31">
        <v>-44</v>
      </c>
      <c r="S7258" s="28">
        <v>44500</v>
      </c>
    </row>
    <row r="7259" spans="1:19" x14ac:dyDescent="0.2">
      <c r="A7259" s="29">
        <v>46365</v>
      </c>
      <c r="B7259" s="1" t="s">
        <v>200</v>
      </c>
      <c r="C7259" s="27">
        <v>44480</v>
      </c>
      <c r="D7259" s="1">
        <v>53263</v>
      </c>
      <c r="J7259" s="1" t="s">
        <v>0</v>
      </c>
      <c r="K7259" s="1" t="s">
        <v>49</v>
      </c>
      <c r="L7259" s="1">
        <v>-0.5</v>
      </c>
      <c r="M7259" s="1">
        <v>88</v>
      </c>
      <c r="N7259" s="6"/>
      <c r="O7259" s="6">
        <v>44</v>
      </c>
      <c r="P7259" s="6">
        <v>-879742.75</v>
      </c>
      <c r="R7259" s="31">
        <v>-44</v>
      </c>
      <c r="S7259" s="28">
        <v>44500</v>
      </c>
    </row>
    <row r="7260" spans="1:19" x14ac:dyDescent="0.2">
      <c r="A7260" s="29">
        <v>46365</v>
      </c>
      <c r="B7260" s="1" t="s">
        <v>200</v>
      </c>
      <c r="C7260" s="27">
        <v>44480</v>
      </c>
      <c r="D7260" s="1">
        <v>53263</v>
      </c>
      <c r="J7260" s="1" t="s">
        <v>0</v>
      </c>
      <c r="K7260" s="1" t="s">
        <v>49</v>
      </c>
      <c r="L7260" s="1">
        <v>-0.5</v>
      </c>
      <c r="M7260" s="1">
        <v>88</v>
      </c>
      <c r="N7260" s="6"/>
      <c r="O7260" s="6">
        <v>44</v>
      </c>
      <c r="P7260" s="6">
        <v>-879874.75</v>
      </c>
      <c r="R7260" s="31">
        <v>-44</v>
      </c>
      <c r="S7260" s="28">
        <v>44500</v>
      </c>
    </row>
    <row r="7261" spans="1:19" x14ac:dyDescent="0.2">
      <c r="A7261" s="29">
        <v>46365</v>
      </c>
      <c r="B7261" s="1" t="s">
        <v>200</v>
      </c>
      <c r="C7261" s="27">
        <v>44480</v>
      </c>
      <c r="D7261" s="1">
        <v>53263</v>
      </c>
      <c r="J7261" s="1" t="s">
        <v>0</v>
      </c>
      <c r="K7261" s="1" t="s">
        <v>49</v>
      </c>
      <c r="L7261" s="1">
        <v>-0.5</v>
      </c>
      <c r="M7261" s="1">
        <v>88</v>
      </c>
      <c r="N7261" s="6"/>
      <c r="O7261" s="6">
        <v>44</v>
      </c>
      <c r="P7261" s="6">
        <v>-879918.75</v>
      </c>
      <c r="R7261" s="31">
        <v>-44</v>
      </c>
      <c r="S7261" s="28">
        <v>44500</v>
      </c>
    </row>
    <row r="7262" spans="1:19" x14ac:dyDescent="0.2">
      <c r="A7262" s="29">
        <v>46365</v>
      </c>
      <c r="B7262" s="1" t="s">
        <v>200</v>
      </c>
      <c r="C7262" s="27">
        <v>44480</v>
      </c>
      <c r="D7262" s="1">
        <v>53263</v>
      </c>
      <c r="J7262" s="1" t="s">
        <v>0</v>
      </c>
      <c r="K7262" s="1" t="s">
        <v>49</v>
      </c>
      <c r="L7262" s="1">
        <v>-0.5</v>
      </c>
      <c r="M7262" s="1">
        <v>88</v>
      </c>
      <c r="N7262" s="6"/>
      <c r="O7262" s="6">
        <v>44</v>
      </c>
      <c r="P7262" s="6">
        <v>-880006.75</v>
      </c>
      <c r="R7262" s="31">
        <v>-44</v>
      </c>
      <c r="S7262" s="28">
        <v>44500</v>
      </c>
    </row>
    <row r="7263" spans="1:19" x14ac:dyDescent="0.2">
      <c r="A7263" s="29">
        <v>46365</v>
      </c>
      <c r="B7263" s="1" t="s">
        <v>200</v>
      </c>
      <c r="C7263" s="27">
        <v>44480</v>
      </c>
      <c r="D7263" s="1">
        <v>53263</v>
      </c>
      <c r="J7263" s="1" t="s">
        <v>0</v>
      </c>
      <c r="K7263" s="1" t="s">
        <v>49</v>
      </c>
      <c r="L7263" s="1">
        <v>-0.5</v>
      </c>
      <c r="M7263" s="1">
        <v>88</v>
      </c>
      <c r="N7263" s="6"/>
      <c r="O7263" s="6">
        <v>44</v>
      </c>
      <c r="P7263" s="6">
        <v>-880072.75</v>
      </c>
      <c r="R7263" s="31">
        <v>-44</v>
      </c>
      <c r="S7263" s="28">
        <v>44500</v>
      </c>
    </row>
    <row r="7264" spans="1:19" x14ac:dyDescent="0.2">
      <c r="A7264" s="29">
        <v>46365</v>
      </c>
      <c r="B7264" s="1" t="s">
        <v>200</v>
      </c>
      <c r="C7264" s="27">
        <v>44480</v>
      </c>
      <c r="D7264" s="1">
        <v>53263</v>
      </c>
      <c r="J7264" s="1" t="s">
        <v>0</v>
      </c>
      <c r="K7264" s="1" t="s">
        <v>49</v>
      </c>
      <c r="L7264" s="1">
        <v>-0.5</v>
      </c>
      <c r="M7264" s="1">
        <v>88</v>
      </c>
      <c r="N7264" s="6"/>
      <c r="O7264" s="6">
        <v>44</v>
      </c>
      <c r="P7264" s="6">
        <v>-880116.75</v>
      </c>
      <c r="R7264" s="31">
        <v>-44</v>
      </c>
      <c r="S7264" s="28">
        <v>44500</v>
      </c>
    </row>
    <row r="7265" spans="1:19" x14ac:dyDescent="0.2">
      <c r="A7265" s="29">
        <v>46365</v>
      </c>
      <c r="B7265" s="1" t="s">
        <v>200</v>
      </c>
      <c r="C7265" s="27">
        <v>44480</v>
      </c>
      <c r="D7265" s="1">
        <v>53263</v>
      </c>
      <c r="J7265" s="1" t="s">
        <v>0</v>
      </c>
      <c r="K7265" s="1" t="s">
        <v>49</v>
      </c>
      <c r="L7265" s="1">
        <v>-0.5</v>
      </c>
      <c r="M7265" s="1">
        <v>88</v>
      </c>
      <c r="N7265" s="6"/>
      <c r="O7265" s="6">
        <v>44</v>
      </c>
      <c r="P7265" s="6">
        <v>-880702.75</v>
      </c>
      <c r="R7265" s="31">
        <v>-44</v>
      </c>
      <c r="S7265" s="28">
        <v>44500</v>
      </c>
    </row>
    <row r="7266" spans="1:19" x14ac:dyDescent="0.2">
      <c r="A7266" s="29">
        <v>46365</v>
      </c>
      <c r="B7266" s="1" t="s">
        <v>200</v>
      </c>
      <c r="C7266" s="27">
        <v>44480</v>
      </c>
      <c r="D7266" s="1">
        <v>53263</v>
      </c>
      <c r="J7266" s="1" t="s">
        <v>0</v>
      </c>
      <c r="K7266" s="1" t="s">
        <v>49</v>
      </c>
      <c r="L7266" s="1">
        <v>-0.5</v>
      </c>
      <c r="M7266" s="1">
        <v>88</v>
      </c>
      <c r="N7266" s="6"/>
      <c r="O7266" s="6">
        <v>44</v>
      </c>
      <c r="P7266" s="6">
        <v>-880834.75</v>
      </c>
      <c r="R7266" s="31">
        <v>-44</v>
      </c>
      <c r="S7266" s="28">
        <v>44500</v>
      </c>
    </row>
    <row r="7267" spans="1:19" x14ac:dyDescent="0.2">
      <c r="A7267" s="29">
        <v>46365</v>
      </c>
      <c r="B7267" s="1" t="s">
        <v>200</v>
      </c>
      <c r="C7267" s="27">
        <v>44480</v>
      </c>
      <c r="D7267" s="1">
        <v>53263</v>
      </c>
      <c r="J7267" s="1" t="s">
        <v>0</v>
      </c>
      <c r="K7267" s="1" t="s">
        <v>49</v>
      </c>
      <c r="L7267" s="1">
        <v>-0.5</v>
      </c>
      <c r="M7267" s="1">
        <v>88</v>
      </c>
      <c r="N7267" s="6"/>
      <c r="O7267" s="6">
        <v>44</v>
      </c>
      <c r="P7267" s="6">
        <v>-880944.75</v>
      </c>
      <c r="R7267" s="31">
        <v>-44</v>
      </c>
      <c r="S7267" s="28">
        <v>44500</v>
      </c>
    </row>
    <row r="7268" spans="1:19" x14ac:dyDescent="0.2">
      <c r="A7268" s="29">
        <v>46365</v>
      </c>
      <c r="B7268" s="1" t="s">
        <v>200</v>
      </c>
      <c r="C7268" s="27">
        <v>44480</v>
      </c>
      <c r="D7268" s="1">
        <v>53263</v>
      </c>
      <c r="J7268" s="1" t="s">
        <v>0</v>
      </c>
      <c r="K7268" s="1" t="s">
        <v>49</v>
      </c>
      <c r="L7268" s="1">
        <v>-0.5</v>
      </c>
      <c r="M7268" s="1">
        <v>88</v>
      </c>
      <c r="N7268" s="6"/>
      <c r="O7268" s="6">
        <v>44</v>
      </c>
      <c r="P7268" s="6">
        <v>-880988.75</v>
      </c>
      <c r="R7268" s="31">
        <v>-44</v>
      </c>
      <c r="S7268" s="28">
        <v>44500</v>
      </c>
    </row>
    <row r="7269" spans="1:19" x14ac:dyDescent="0.2">
      <c r="A7269" s="29">
        <v>46365</v>
      </c>
      <c r="B7269" s="1" t="s">
        <v>200</v>
      </c>
      <c r="C7269" s="27">
        <v>44480</v>
      </c>
      <c r="D7269" s="1">
        <v>53263</v>
      </c>
      <c r="J7269" s="1" t="s">
        <v>0</v>
      </c>
      <c r="K7269" s="1" t="s">
        <v>49</v>
      </c>
      <c r="L7269" s="1">
        <v>-0.5</v>
      </c>
      <c r="M7269" s="1">
        <v>88</v>
      </c>
      <c r="N7269" s="6"/>
      <c r="O7269" s="6">
        <v>44</v>
      </c>
      <c r="P7269" s="6">
        <v>-881230.75</v>
      </c>
      <c r="R7269" s="31">
        <v>-44</v>
      </c>
      <c r="S7269" s="28">
        <v>44500</v>
      </c>
    </row>
    <row r="7270" spans="1:19" x14ac:dyDescent="0.2">
      <c r="A7270" s="29">
        <v>46365</v>
      </c>
      <c r="B7270" s="1" t="s">
        <v>200</v>
      </c>
      <c r="C7270" s="27">
        <v>44480</v>
      </c>
      <c r="D7270" s="1">
        <v>53263</v>
      </c>
      <c r="J7270" s="1" t="s">
        <v>0</v>
      </c>
      <c r="K7270" s="1" t="s">
        <v>49</v>
      </c>
      <c r="L7270" s="1">
        <v>-0.25</v>
      </c>
      <c r="M7270" s="1">
        <v>88</v>
      </c>
      <c r="N7270" s="6"/>
      <c r="O7270" s="6">
        <v>22</v>
      </c>
      <c r="P7270" s="6">
        <v>-877778.75</v>
      </c>
      <c r="R7270" s="31">
        <v>-22</v>
      </c>
      <c r="S7270" s="28">
        <v>44500</v>
      </c>
    </row>
    <row r="7271" spans="1:19" x14ac:dyDescent="0.2">
      <c r="A7271" s="29">
        <v>46365</v>
      </c>
      <c r="B7271" s="1" t="s">
        <v>200</v>
      </c>
      <c r="C7271" s="27">
        <v>44480</v>
      </c>
      <c r="D7271" s="1">
        <v>53263</v>
      </c>
      <c r="J7271" s="1" t="s">
        <v>0</v>
      </c>
      <c r="K7271" s="1" t="s">
        <v>49</v>
      </c>
      <c r="L7271" s="1">
        <v>-0.25</v>
      </c>
      <c r="M7271" s="1">
        <v>88</v>
      </c>
      <c r="N7271" s="6"/>
      <c r="O7271" s="6">
        <v>22</v>
      </c>
      <c r="P7271" s="6">
        <v>-877844.75</v>
      </c>
      <c r="R7271" s="31">
        <v>-22</v>
      </c>
      <c r="S7271" s="28">
        <v>44500</v>
      </c>
    </row>
    <row r="7272" spans="1:19" x14ac:dyDescent="0.2">
      <c r="A7272" s="29">
        <v>46365</v>
      </c>
      <c r="B7272" s="1" t="s">
        <v>200</v>
      </c>
      <c r="C7272" s="27">
        <v>44480</v>
      </c>
      <c r="D7272" s="1">
        <v>53263</v>
      </c>
      <c r="J7272" s="1" t="s">
        <v>0</v>
      </c>
      <c r="K7272" s="1" t="s">
        <v>49</v>
      </c>
      <c r="L7272" s="1">
        <v>-0.25</v>
      </c>
      <c r="M7272" s="1">
        <v>88</v>
      </c>
      <c r="N7272" s="6"/>
      <c r="O7272" s="6">
        <v>22</v>
      </c>
      <c r="P7272" s="6">
        <v>-877866.75</v>
      </c>
      <c r="R7272" s="31">
        <v>-22</v>
      </c>
      <c r="S7272" s="28">
        <v>44500</v>
      </c>
    </row>
    <row r="7273" spans="1:19" x14ac:dyDescent="0.2">
      <c r="A7273" s="29">
        <v>46365</v>
      </c>
      <c r="B7273" s="1" t="s">
        <v>200</v>
      </c>
      <c r="C7273" s="27">
        <v>44480</v>
      </c>
      <c r="D7273" s="1">
        <v>53263</v>
      </c>
      <c r="J7273" s="1" t="s">
        <v>0</v>
      </c>
      <c r="K7273" s="1" t="s">
        <v>49</v>
      </c>
      <c r="L7273" s="1">
        <v>-0.25</v>
      </c>
      <c r="M7273" s="1">
        <v>88</v>
      </c>
      <c r="N7273" s="6"/>
      <c r="O7273" s="6">
        <v>22</v>
      </c>
      <c r="P7273" s="6">
        <v>-878306.75</v>
      </c>
      <c r="R7273" s="31">
        <v>-22</v>
      </c>
      <c r="S7273" s="28">
        <v>44500</v>
      </c>
    </row>
    <row r="7274" spans="1:19" x14ac:dyDescent="0.2">
      <c r="A7274" s="29">
        <v>46365</v>
      </c>
      <c r="B7274" s="1" t="s">
        <v>200</v>
      </c>
      <c r="C7274" s="27">
        <v>44480</v>
      </c>
      <c r="D7274" s="1">
        <v>53263</v>
      </c>
      <c r="J7274" s="1" t="s">
        <v>0</v>
      </c>
      <c r="K7274" s="1" t="s">
        <v>49</v>
      </c>
      <c r="L7274" s="1">
        <v>-0.25</v>
      </c>
      <c r="M7274" s="1">
        <v>88</v>
      </c>
      <c r="N7274" s="6"/>
      <c r="O7274" s="6">
        <v>22</v>
      </c>
      <c r="P7274" s="6">
        <v>-878372.75</v>
      </c>
      <c r="R7274" s="31">
        <v>-22</v>
      </c>
      <c r="S7274" s="28">
        <v>44500</v>
      </c>
    </row>
    <row r="7275" spans="1:19" x14ac:dyDescent="0.2">
      <c r="A7275" s="29">
        <v>46365</v>
      </c>
      <c r="B7275" s="1" t="s">
        <v>200</v>
      </c>
      <c r="C7275" s="27">
        <v>44480</v>
      </c>
      <c r="D7275" s="1">
        <v>53263</v>
      </c>
      <c r="J7275" s="1" t="s">
        <v>0</v>
      </c>
      <c r="K7275" s="1" t="s">
        <v>49</v>
      </c>
      <c r="L7275" s="1">
        <v>-0.25</v>
      </c>
      <c r="M7275" s="1">
        <v>88</v>
      </c>
      <c r="N7275" s="6"/>
      <c r="O7275" s="6">
        <v>22</v>
      </c>
      <c r="P7275" s="6">
        <v>-878570.75</v>
      </c>
      <c r="R7275" s="31">
        <v>-22</v>
      </c>
      <c r="S7275" s="28">
        <v>44500</v>
      </c>
    </row>
    <row r="7276" spans="1:19" x14ac:dyDescent="0.2">
      <c r="A7276" s="29">
        <v>46365</v>
      </c>
      <c r="B7276" s="1" t="s">
        <v>200</v>
      </c>
      <c r="C7276" s="27">
        <v>44480</v>
      </c>
      <c r="D7276" s="1">
        <v>53263</v>
      </c>
      <c r="J7276" s="1" t="s">
        <v>0</v>
      </c>
      <c r="K7276" s="1" t="s">
        <v>49</v>
      </c>
      <c r="L7276" s="1">
        <v>-0.25</v>
      </c>
      <c r="M7276" s="1">
        <v>88</v>
      </c>
      <c r="N7276" s="6"/>
      <c r="O7276" s="6">
        <v>22</v>
      </c>
      <c r="P7276" s="6">
        <v>-878592.75</v>
      </c>
      <c r="R7276" s="31">
        <v>-22</v>
      </c>
      <c r="S7276" s="28">
        <v>44500</v>
      </c>
    </row>
    <row r="7277" spans="1:19" x14ac:dyDescent="0.2">
      <c r="A7277" s="29">
        <v>46365</v>
      </c>
      <c r="B7277" s="1" t="s">
        <v>200</v>
      </c>
      <c r="C7277" s="27">
        <v>44480</v>
      </c>
      <c r="D7277" s="1">
        <v>53263</v>
      </c>
      <c r="J7277" s="1" t="s">
        <v>0</v>
      </c>
      <c r="K7277" s="1" t="s">
        <v>49</v>
      </c>
      <c r="L7277" s="1">
        <v>-0.25</v>
      </c>
      <c r="M7277" s="1">
        <v>88</v>
      </c>
      <c r="N7277" s="6"/>
      <c r="O7277" s="6">
        <v>22</v>
      </c>
      <c r="P7277" s="6">
        <v>-878658.75</v>
      </c>
      <c r="R7277" s="31">
        <v>-22</v>
      </c>
      <c r="S7277" s="28">
        <v>44500</v>
      </c>
    </row>
    <row r="7278" spans="1:19" x14ac:dyDescent="0.2">
      <c r="A7278" s="29">
        <v>46365</v>
      </c>
      <c r="B7278" s="1" t="s">
        <v>200</v>
      </c>
      <c r="C7278" s="27">
        <v>44480</v>
      </c>
      <c r="D7278" s="1">
        <v>53263</v>
      </c>
      <c r="J7278" s="1" t="s">
        <v>0</v>
      </c>
      <c r="K7278" s="1" t="s">
        <v>49</v>
      </c>
      <c r="L7278" s="1">
        <v>-0.25</v>
      </c>
      <c r="M7278" s="1">
        <v>88</v>
      </c>
      <c r="N7278" s="6"/>
      <c r="O7278" s="6">
        <v>22</v>
      </c>
      <c r="P7278" s="6">
        <v>-878680.75</v>
      </c>
      <c r="R7278" s="31">
        <v>-22</v>
      </c>
      <c r="S7278" s="28">
        <v>44500</v>
      </c>
    </row>
    <row r="7279" spans="1:19" x14ac:dyDescent="0.2">
      <c r="A7279" s="29">
        <v>46365</v>
      </c>
      <c r="B7279" s="1" t="s">
        <v>200</v>
      </c>
      <c r="C7279" s="27">
        <v>44480</v>
      </c>
      <c r="D7279" s="1">
        <v>53263</v>
      </c>
      <c r="J7279" s="1" t="s">
        <v>0</v>
      </c>
      <c r="K7279" s="1" t="s">
        <v>49</v>
      </c>
      <c r="L7279" s="1">
        <v>-0.25</v>
      </c>
      <c r="M7279" s="1">
        <v>88</v>
      </c>
      <c r="N7279" s="6"/>
      <c r="O7279" s="6">
        <v>22</v>
      </c>
      <c r="P7279" s="6">
        <v>-878746.75</v>
      </c>
      <c r="R7279" s="31">
        <v>-22</v>
      </c>
      <c r="S7279" s="28">
        <v>44500</v>
      </c>
    </row>
    <row r="7280" spans="1:19" x14ac:dyDescent="0.2">
      <c r="A7280" s="29">
        <v>46365</v>
      </c>
      <c r="B7280" s="1" t="s">
        <v>200</v>
      </c>
      <c r="C7280" s="27">
        <v>44480</v>
      </c>
      <c r="D7280" s="1">
        <v>53263</v>
      </c>
      <c r="J7280" s="1" t="s">
        <v>0</v>
      </c>
      <c r="K7280" s="1" t="s">
        <v>49</v>
      </c>
      <c r="L7280" s="1">
        <v>-0.25</v>
      </c>
      <c r="M7280" s="1">
        <v>88</v>
      </c>
      <c r="N7280" s="6"/>
      <c r="O7280" s="6">
        <v>22</v>
      </c>
      <c r="P7280" s="6">
        <v>-878768.75</v>
      </c>
      <c r="R7280" s="31">
        <v>-22</v>
      </c>
      <c r="S7280" s="28">
        <v>44500</v>
      </c>
    </row>
    <row r="7281" spans="1:19" x14ac:dyDescent="0.2">
      <c r="A7281" s="29">
        <v>46365</v>
      </c>
      <c r="B7281" s="1" t="s">
        <v>200</v>
      </c>
      <c r="C7281" s="27">
        <v>44480</v>
      </c>
      <c r="D7281" s="1">
        <v>53263</v>
      </c>
      <c r="J7281" s="1" t="s">
        <v>0</v>
      </c>
      <c r="K7281" s="1" t="s">
        <v>49</v>
      </c>
      <c r="L7281" s="1">
        <v>-0.25</v>
      </c>
      <c r="M7281" s="1">
        <v>88</v>
      </c>
      <c r="N7281" s="6"/>
      <c r="O7281" s="6">
        <v>22</v>
      </c>
      <c r="P7281" s="6">
        <v>-878790.75</v>
      </c>
      <c r="R7281" s="31">
        <v>-22</v>
      </c>
      <c r="S7281" s="28">
        <v>44500</v>
      </c>
    </row>
    <row r="7282" spans="1:19" x14ac:dyDescent="0.2">
      <c r="A7282" s="29">
        <v>46365</v>
      </c>
      <c r="B7282" s="1" t="s">
        <v>200</v>
      </c>
      <c r="C7282" s="27">
        <v>44480</v>
      </c>
      <c r="D7282" s="1">
        <v>53263</v>
      </c>
      <c r="J7282" s="1" t="s">
        <v>0</v>
      </c>
      <c r="K7282" s="1" t="s">
        <v>49</v>
      </c>
      <c r="L7282" s="1">
        <v>-0.25</v>
      </c>
      <c r="M7282" s="1">
        <v>88</v>
      </c>
      <c r="N7282" s="6"/>
      <c r="O7282" s="6">
        <v>22</v>
      </c>
      <c r="P7282" s="6">
        <v>-878812.75</v>
      </c>
      <c r="R7282" s="31">
        <v>-22</v>
      </c>
      <c r="S7282" s="28">
        <v>44500</v>
      </c>
    </row>
    <row r="7283" spans="1:19" x14ac:dyDescent="0.2">
      <c r="A7283" s="29">
        <v>46365</v>
      </c>
      <c r="B7283" s="1" t="s">
        <v>200</v>
      </c>
      <c r="C7283" s="27">
        <v>44480</v>
      </c>
      <c r="D7283" s="1">
        <v>53263</v>
      </c>
      <c r="J7283" s="1" t="s">
        <v>0</v>
      </c>
      <c r="K7283" s="1" t="s">
        <v>49</v>
      </c>
      <c r="L7283" s="1">
        <v>-0.25</v>
      </c>
      <c r="M7283" s="1">
        <v>88</v>
      </c>
      <c r="N7283" s="6"/>
      <c r="O7283" s="6">
        <v>22</v>
      </c>
      <c r="P7283" s="6">
        <v>-878834.75</v>
      </c>
      <c r="R7283" s="31">
        <v>-22</v>
      </c>
      <c r="S7283" s="28">
        <v>44500</v>
      </c>
    </row>
    <row r="7284" spans="1:19" x14ac:dyDescent="0.2">
      <c r="A7284" s="29">
        <v>46365</v>
      </c>
      <c r="B7284" s="1" t="s">
        <v>200</v>
      </c>
      <c r="C7284" s="27">
        <v>44480</v>
      </c>
      <c r="D7284" s="1">
        <v>53263</v>
      </c>
      <c r="J7284" s="1" t="s">
        <v>0</v>
      </c>
      <c r="K7284" s="1" t="s">
        <v>49</v>
      </c>
      <c r="L7284" s="1">
        <v>-0.25</v>
      </c>
      <c r="M7284" s="1">
        <v>88</v>
      </c>
      <c r="N7284" s="6"/>
      <c r="O7284" s="6">
        <v>22</v>
      </c>
      <c r="P7284" s="6">
        <v>-878856.75</v>
      </c>
      <c r="R7284" s="31">
        <v>-22</v>
      </c>
      <c r="S7284" s="28">
        <v>44500</v>
      </c>
    </row>
    <row r="7285" spans="1:19" x14ac:dyDescent="0.2">
      <c r="A7285" s="29">
        <v>46365</v>
      </c>
      <c r="B7285" s="1" t="s">
        <v>200</v>
      </c>
      <c r="C7285" s="27">
        <v>44480</v>
      </c>
      <c r="D7285" s="1">
        <v>53263</v>
      </c>
      <c r="J7285" s="1" t="s">
        <v>0</v>
      </c>
      <c r="K7285" s="1" t="s">
        <v>49</v>
      </c>
      <c r="L7285" s="1">
        <v>-0.25</v>
      </c>
      <c r="M7285" s="1">
        <v>88</v>
      </c>
      <c r="N7285" s="6"/>
      <c r="O7285" s="6">
        <v>22</v>
      </c>
      <c r="P7285" s="6">
        <v>-878922.75</v>
      </c>
      <c r="R7285" s="31">
        <v>-22</v>
      </c>
      <c r="S7285" s="28">
        <v>44500</v>
      </c>
    </row>
    <row r="7286" spans="1:19" x14ac:dyDescent="0.2">
      <c r="A7286" s="29">
        <v>46365</v>
      </c>
      <c r="B7286" s="1" t="s">
        <v>200</v>
      </c>
      <c r="C7286" s="27">
        <v>44480</v>
      </c>
      <c r="D7286" s="1">
        <v>53263</v>
      </c>
      <c r="J7286" s="1" t="s">
        <v>0</v>
      </c>
      <c r="K7286" s="1" t="s">
        <v>49</v>
      </c>
      <c r="L7286" s="1">
        <v>-0.25</v>
      </c>
      <c r="M7286" s="1">
        <v>88</v>
      </c>
      <c r="N7286" s="6"/>
      <c r="O7286" s="6">
        <v>22</v>
      </c>
      <c r="P7286" s="6">
        <v>-879398.75</v>
      </c>
      <c r="R7286" s="31">
        <v>-22</v>
      </c>
      <c r="S7286" s="28">
        <v>44500</v>
      </c>
    </row>
    <row r="7287" spans="1:19" x14ac:dyDescent="0.2">
      <c r="A7287" s="29">
        <v>46365</v>
      </c>
      <c r="B7287" s="1" t="s">
        <v>200</v>
      </c>
      <c r="C7287" s="27">
        <v>44480</v>
      </c>
      <c r="D7287" s="1">
        <v>53263</v>
      </c>
      <c r="J7287" s="1" t="s">
        <v>0</v>
      </c>
      <c r="K7287" s="1" t="s">
        <v>49</v>
      </c>
      <c r="L7287" s="1">
        <v>-0.25</v>
      </c>
      <c r="M7287" s="1">
        <v>88</v>
      </c>
      <c r="N7287" s="6"/>
      <c r="O7287" s="6">
        <v>22</v>
      </c>
      <c r="P7287" s="6">
        <v>-879420.75</v>
      </c>
      <c r="R7287" s="31">
        <v>-22</v>
      </c>
      <c r="S7287" s="28">
        <v>44500</v>
      </c>
    </row>
    <row r="7288" spans="1:19" x14ac:dyDescent="0.2">
      <c r="A7288" s="29">
        <v>46365</v>
      </c>
      <c r="B7288" s="1" t="s">
        <v>200</v>
      </c>
      <c r="C7288" s="27">
        <v>44480</v>
      </c>
      <c r="D7288" s="1">
        <v>53263</v>
      </c>
      <c r="J7288" s="1" t="s">
        <v>0</v>
      </c>
      <c r="K7288" s="1" t="s">
        <v>49</v>
      </c>
      <c r="L7288" s="1">
        <v>-0.25</v>
      </c>
      <c r="M7288" s="1">
        <v>88</v>
      </c>
      <c r="N7288" s="6"/>
      <c r="O7288" s="6">
        <v>22</v>
      </c>
      <c r="P7288" s="6">
        <v>-879698.75</v>
      </c>
      <c r="R7288" s="31">
        <v>-22</v>
      </c>
      <c r="S7288" s="28">
        <v>44500</v>
      </c>
    </row>
    <row r="7289" spans="1:19" x14ac:dyDescent="0.2">
      <c r="A7289" s="29">
        <v>46365</v>
      </c>
      <c r="B7289" s="1" t="s">
        <v>200</v>
      </c>
      <c r="C7289" s="27">
        <v>44480</v>
      </c>
      <c r="D7289" s="1">
        <v>53263</v>
      </c>
      <c r="J7289" s="1" t="s">
        <v>0</v>
      </c>
      <c r="K7289" s="1" t="s">
        <v>49</v>
      </c>
      <c r="L7289" s="1">
        <v>-0.25</v>
      </c>
      <c r="M7289" s="1">
        <v>88</v>
      </c>
      <c r="N7289" s="6"/>
      <c r="O7289" s="6">
        <v>22</v>
      </c>
      <c r="P7289" s="6">
        <v>-879764.75</v>
      </c>
      <c r="R7289" s="31">
        <v>-22</v>
      </c>
      <c r="S7289" s="28">
        <v>44500</v>
      </c>
    </row>
    <row r="7290" spans="1:19" x14ac:dyDescent="0.2">
      <c r="A7290" s="29">
        <v>46365</v>
      </c>
      <c r="B7290" s="1" t="s">
        <v>200</v>
      </c>
      <c r="C7290" s="27">
        <v>44480</v>
      </c>
      <c r="D7290" s="1">
        <v>53263</v>
      </c>
      <c r="J7290" s="1" t="s">
        <v>0</v>
      </c>
      <c r="K7290" s="1" t="s">
        <v>49</v>
      </c>
      <c r="L7290" s="1">
        <v>-0.25</v>
      </c>
      <c r="M7290" s="1">
        <v>88</v>
      </c>
      <c r="N7290" s="6"/>
      <c r="O7290" s="6">
        <v>22</v>
      </c>
      <c r="P7290" s="6">
        <v>-879940.75</v>
      </c>
      <c r="R7290" s="31">
        <v>-22</v>
      </c>
      <c r="S7290" s="28">
        <v>44500</v>
      </c>
    </row>
    <row r="7291" spans="1:19" x14ac:dyDescent="0.2">
      <c r="A7291" s="29">
        <v>46365</v>
      </c>
      <c r="B7291" s="1" t="s">
        <v>200</v>
      </c>
      <c r="C7291" s="27">
        <v>44480</v>
      </c>
      <c r="D7291" s="1">
        <v>53263</v>
      </c>
      <c r="J7291" s="1" t="s">
        <v>0</v>
      </c>
      <c r="K7291" s="1" t="s">
        <v>49</v>
      </c>
      <c r="L7291" s="1">
        <v>-0.25</v>
      </c>
      <c r="M7291" s="1">
        <v>88</v>
      </c>
      <c r="N7291" s="6"/>
      <c r="O7291" s="6">
        <v>22</v>
      </c>
      <c r="P7291" s="6">
        <v>-879962.75</v>
      </c>
      <c r="R7291" s="31">
        <v>-22</v>
      </c>
      <c r="S7291" s="28">
        <v>44500</v>
      </c>
    </row>
    <row r="7292" spans="1:19" x14ac:dyDescent="0.2">
      <c r="A7292" s="29">
        <v>46365</v>
      </c>
      <c r="B7292" s="1" t="s">
        <v>200</v>
      </c>
      <c r="C7292" s="27">
        <v>44480</v>
      </c>
      <c r="D7292" s="1">
        <v>53263</v>
      </c>
      <c r="J7292" s="1" t="s">
        <v>0</v>
      </c>
      <c r="K7292" s="1" t="s">
        <v>49</v>
      </c>
      <c r="L7292" s="1">
        <v>-0.25</v>
      </c>
      <c r="M7292" s="1">
        <v>88</v>
      </c>
      <c r="N7292" s="6"/>
      <c r="O7292" s="6">
        <v>22</v>
      </c>
      <c r="P7292" s="6">
        <v>-880028.75</v>
      </c>
      <c r="R7292" s="31">
        <v>-22</v>
      </c>
      <c r="S7292" s="28">
        <v>44500</v>
      </c>
    </row>
    <row r="7293" spans="1:19" x14ac:dyDescent="0.2">
      <c r="A7293" s="29">
        <v>46365</v>
      </c>
      <c r="B7293" s="1" t="s">
        <v>200</v>
      </c>
      <c r="C7293" s="27">
        <v>44480</v>
      </c>
      <c r="D7293" s="1">
        <v>53263</v>
      </c>
      <c r="J7293" s="1" t="s">
        <v>0</v>
      </c>
      <c r="K7293" s="1" t="s">
        <v>49</v>
      </c>
      <c r="L7293" s="1">
        <v>-0.25</v>
      </c>
      <c r="M7293" s="1">
        <v>88</v>
      </c>
      <c r="N7293" s="6"/>
      <c r="O7293" s="6">
        <v>22</v>
      </c>
      <c r="P7293" s="6">
        <v>-880438.75</v>
      </c>
      <c r="R7293" s="31">
        <v>-22</v>
      </c>
      <c r="S7293" s="28">
        <v>44500</v>
      </c>
    </row>
    <row r="7294" spans="1:19" x14ac:dyDescent="0.2">
      <c r="A7294" s="29">
        <v>46365</v>
      </c>
      <c r="B7294" s="1" t="s">
        <v>200</v>
      </c>
      <c r="C7294" s="27">
        <v>44480</v>
      </c>
      <c r="D7294" s="1">
        <v>53263</v>
      </c>
      <c r="J7294" s="1" t="s">
        <v>0</v>
      </c>
      <c r="K7294" s="1" t="s">
        <v>49</v>
      </c>
      <c r="L7294" s="1">
        <v>-0.25</v>
      </c>
      <c r="M7294" s="1">
        <v>88</v>
      </c>
      <c r="N7294" s="6"/>
      <c r="O7294" s="6">
        <v>22</v>
      </c>
      <c r="P7294" s="6">
        <v>-880460.75</v>
      </c>
      <c r="R7294" s="31">
        <v>-22</v>
      </c>
      <c r="S7294" s="28">
        <v>44500</v>
      </c>
    </row>
    <row r="7295" spans="1:19" x14ac:dyDescent="0.2">
      <c r="A7295" s="29">
        <v>46365</v>
      </c>
      <c r="B7295" s="1" t="s">
        <v>200</v>
      </c>
      <c r="C7295" s="27">
        <v>44480</v>
      </c>
      <c r="D7295" s="1">
        <v>53263</v>
      </c>
      <c r="J7295" s="1" t="s">
        <v>0</v>
      </c>
      <c r="K7295" s="1" t="s">
        <v>49</v>
      </c>
      <c r="L7295" s="1">
        <v>-0.25</v>
      </c>
      <c r="M7295" s="1">
        <v>88</v>
      </c>
      <c r="N7295" s="6"/>
      <c r="O7295" s="6">
        <v>22</v>
      </c>
      <c r="P7295" s="6">
        <v>-880724.75</v>
      </c>
      <c r="R7295" s="31">
        <v>-22</v>
      </c>
      <c r="S7295" s="28">
        <v>44500</v>
      </c>
    </row>
    <row r="7296" spans="1:19" x14ac:dyDescent="0.2">
      <c r="A7296" s="29">
        <v>46365</v>
      </c>
      <c r="B7296" s="1" t="s">
        <v>200</v>
      </c>
      <c r="C7296" s="27">
        <v>44480</v>
      </c>
      <c r="D7296" s="1">
        <v>53263</v>
      </c>
      <c r="J7296" s="1" t="s">
        <v>0</v>
      </c>
      <c r="K7296" s="1" t="s">
        <v>49</v>
      </c>
      <c r="L7296" s="1">
        <v>-0.25</v>
      </c>
      <c r="M7296" s="1">
        <v>88</v>
      </c>
      <c r="N7296" s="6"/>
      <c r="O7296" s="6">
        <v>22</v>
      </c>
      <c r="P7296" s="6">
        <v>-880746.75</v>
      </c>
      <c r="R7296" s="31">
        <v>-22</v>
      </c>
      <c r="S7296" s="28">
        <v>44500</v>
      </c>
    </row>
    <row r="7297" spans="1:19" x14ac:dyDescent="0.2">
      <c r="A7297" s="29">
        <v>46365</v>
      </c>
      <c r="B7297" s="1" t="s">
        <v>200</v>
      </c>
      <c r="C7297" s="27">
        <v>44480</v>
      </c>
      <c r="D7297" s="1">
        <v>53263</v>
      </c>
      <c r="J7297" s="1" t="s">
        <v>0</v>
      </c>
      <c r="K7297" s="1" t="s">
        <v>49</v>
      </c>
      <c r="L7297" s="1">
        <v>-0.25</v>
      </c>
      <c r="M7297" s="1">
        <v>88</v>
      </c>
      <c r="N7297" s="6"/>
      <c r="O7297" s="6">
        <v>22</v>
      </c>
      <c r="P7297" s="6">
        <v>-880768.75</v>
      </c>
      <c r="R7297" s="31">
        <v>-22</v>
      </c>
      <c r="S7297" s="28">
        <v>44500</v>
      </c>
    </row>
    <row r="7298" spans="1:19" x14ac:dyDescent="0.2">
      <c r="A7298" s="29">
        <v>46365</v>
      </c>
      <c r="B7298" s="1" t="s">
        <v>200</v>
      </c>
      <c r="C7298" s="27">
        <v>44480</v>
      </c>
      <c r="D7298" s="1">
        <v>53263</v>
      </c>
      <c r="J7298" s="1" t="s">
        <v>0</v>
      </c>
      <c r="K7298" s="1" t="s">
        <v>49</v>
      </c>
      <c r="L7298" s="1">
        <v>-0.25</v>
      </c>
      <c r="M7298" s="1">
        <v>88</v>
      </c>
      <c r="N7298" s="6"/>
      <c r="O7298" s="6">
        <v>22</v>
      </c>
      <c r="P7298" s="6">
        <v>-880790.75</v>
      </c>
      <c r="R7298" s="31">
        <v>-22</v>
      </c>
      <c r="S7298" s="28">
        <v>44500</v>
      </c>
    </row>
    <row r="7299" spans="1:19" x14ac:dyDescent="0.2">
      <c r="A7299" s="29">
        <v>46365</v>
      </c>
      <c r="B7299" s="1" t="s">
        <v>200</v>
      </c>
      <c r="C7299" s="27">
        <v>44480</v>
      </c>
      <c r="D7299" s="1">
        <v>53263</v>
      </c>
      <c r="J7299" s="1" t="s">
        <v>0</v>
      </c>
      <c r="K7299" s="1" t="s">
        <v>49</v>
      </c>
      <c r="L7299" s="1">
        <v>-0.25</v>
      </c>
      <c r="M7299" s="1">
        <v>88</v>
      </c>
      <c r="N7299" s="6"/>
      <c r="O7299" s="6">
        <v>22</v>
      </c>
      <c r="P7299" s="6">
        <v>-881076.75</v>
      </c>
      <c r="R7299" s="31">
        <v>-22</v>
      </c>
      <c r="S7299" s="28">
        <v>44500</v>
      </c>
    </row>
    <row r="7300" spans="1:19" x14ac:dyDescent="0.2">
      <c r="A7300" s="29">
        <v>46104</v>
      </c>
      <c r="B7300" s="1" t="s">
        <v>200</v>
      </c>
      <c r="C7300" s="27">
        <v>44483</v>
      </c>
      <c r="D7300" s="1">
        <v>53189</v>
      </c>
      <c r="J7300" s="1" t="s">
        <v>0</v>
      </c>
      <c r="K7300" s="1" t="s">
        <v>49</v>
      </c>
      <c r="L7300" s="1">
        <v>-4.75</v>
      </c>
      <c r="M7300" s="1">
        <v>88</v>
      </c>
      <c r="N7300" s="6"/>
      <c r="O7300" s="6">
        <v>418</v>
      </c>
      <c r="P7300" s="6">
        <v>-882943.5</v>
      </c>
      <c r="R7300" s="31">
        <v>-418</v>
      </c>
      <c r="S7300" s="28">
        <v>44500</v>
      </c>
    </row>
    <row r="7301" spans="1:19" x14ac:dyDescent="0.2">
      <c r="A7301" s="29">
        <v>46104</v>
      </c>
      <c r="B7301" s="1" t="s">
        <v>200</v>
      </c>
      <c r="C7301" s="27">
        <v>44483</v>
      </c>
      <c r="D7301" s="1">
        <v>53189</v>
      </c>
      <c r="J7301" s="1" t="s">
        <v>0</v>
      </c>
      <c r="K7301" s="1" t="s">
        <v>49</v>
      </c>
      <c r="L7301" s="1">
        <v>-4.75</v>
      </c>
      <c r="M7301" s="1">
        <v>88</v>
      </c>
      <c r="N7301" s="6"/>
      <c r="O7301" s="6">
        <v>418</v>
      </c>
      <c r="P7301" s="6">
        <v>-886657.75</v>
      </c>
      <c r="R7301" s="31">
        <v>-418</v>
      </c>
      <c r="S7301" s="28">
        <v>44500</v>
      </c>
    </row>
    <row r="7302" spans="1:19" x14ac:dyDescent="0.2">
      <c r="A7302" s="29">
        <v>46104</v>
      </c>
      <c r="B7302" s="1" t="s">
        <v>200</v>
      </c>
      <c r="C7302" s="27">
        <v>44483</v>
      </c>
      <c r="D7302" s="1">
        <v>53189</v>
      </c>
      <c r="J7302" s="1" t="s">
        <v>0</v>
      </c>
      <c r="K7302" s="1" t="s">
        <v>49</v>
      </c>
      <c r="L7302" s="1">
        <v>-4.75</v>
      </c>
      <c r="M7302" s="1">
        <v>88</v>
      </c>
      <c r="N7302" s="6"/>
      <c r="O7302" s="6">
        <v>418</v>
      </c>
      <c r="P7302" s="6">
        <v>-887199.75</v>
      </c>
      <c r="R7302" s="31">
        <v>-418</v>
      </c>
      <c r="S7302" s="28">
        <v>44500</v>
      </c>
    </row>
    <row r="7303" spans="1:19" x14ac:dyDescent="0.2">
      <c r="A7303" s="29">
        <v>46104</v>
      </c>
      <c r="B7303" s="1" t="s">
        <v>200</v>
      </c>
      <c r="C7303" s="27">
        <v>44483</v>
      </c>
      <c r="D7303" s="1">
        <v>53189</v>
      </c>
      <c r="J7303" s="1" t="s">
        <v>0</v>
      </c>
      <c r="K7303" s="1" t="s">
        <v>49</v>
      </c>
      <c r="L7303" s="1">
        <v>-1.75</v>
      </c>
      <c r="M7303" s="1">
        <v>88</v>
      </c>
      <c r="N7303" s="6"/>
      <c r="O7303" s="6">
        <v>154</v>
      </c>
      <c r="P7303" s="6">
        <v>-882203.5</v>
      </c>
      <c r="R7303" s="31">
        <v>-154</v>
      </c>
      <c r="S7303" s="28">
        <v>44500</v>
      </c>
    </row>
    <row r="7304" spans="1:19" x14ac:dyDescent="0.2">
      <c r="A7304" s="29">
        <v>46104</v>
      </c>
      <c r="B7304" s="1" t="s">
        <v>200</v>
      </c>
      <c r="C7304" s="27">
        <v>44483</v>
      </c>
      <c r="D7304" s="1">
        <v>53189</v>
      </c>
      <c r="J7304" s="1" t="s">
        <v>0</v>
      </c>
      <c r="K7304" s="1" t="s">
        <v>49</v>
      </c>
      <c r="L7304" s="1">
        <v>-1.75</v>
      </c>
      <c r="M7304" s="1">
        <v>88</v>
      </c>
      <c r="N7304" s="6"/>
      <c r="O7304" s="6">
        <v>154</v>
      </c>
      <c r="P7304" s="6">
        <v>-882481.5</v>
      </c>
      <c r="R7304" s="31">
        <v>-154</v>
      </c>
      <c r="S7304" s="28">
        <v>44500</v>
      </c>
    </row>
    <row r="7305" spans="1:19" x14ac:dyDescent="0.2">
      <c r="A7305" s="29">
        <v>46104</v>
      </c>
      <c r="B7305" s="1" t="s">
        <v>200</v>
      </c>
      <c r="C7305" s="27">
        <v>44483</v>
      </c>
      <c r="D7305" s="1">
        <v>53189</v>
      </c>
      <c r="J7305" s="1" t="s">
        <v>0</v>
      </c>
      <c r="K7305" s="1" t="s">
        <v>49</v>
      </c>
      <c r="L7305" s="1">
        <v>-1</v>
      </c>
      <c r="M7305" s="1">
        <v>124</v>
      </c>
      <c r="N7305" s="6"/>
      <c r="O7305" s="6">
        <v>124</v>
      </c>
      <c r="P7305" s="6">
        <v>-882049.5</v>
      </c>
      <c r="R7305" s="31">
        <v>-124</v>
      </c>
      <c r="S7305" s="28">
        <v>44500</v>
      </c>
    </row>
    <row r="7306" spans="1:19" x14ac:dyDescent="0.2">
      <c r="A7306" s="29">
        <v>46104</v>
      </c>
      <c r="B7306" s="1" t="s">
        <v>200</v>
      </c>
      <c r="C7306" s="27">
        <v>44483</v>
      </c>
      <c r="D7306" s="1">
        <v>53189</v>
      </c>
      <c r="J7306" s="1" t="s">
        <v>0</v>
      </c>
      <c r="K7306" s="1" t="s">
        <v>49</v>
      </c>
      <c r="L7306" s="1">
        <v>-1</v>
      </c>
      <c r="M7306" s="1">
        <v>124</v>
      </c>
      <c r="N7306" s="6"/>
      <c r="O7306" s="6">
        <v>124</v>
      </c>
      <c r="P7306" s="6">
        <v>-882327.5</v>
      </c>
      <c r="R7306" s="31">
        <v>-124</v>
      </c>
      <c r="S7306" s="28">
        <v>44500</v>
      </c>
    </row>
    <row r="7307" spans="1:19" x14ac:dyDescent="0.2">
      <c r="A7307" s="29">
        <v>46104</v>
      </c>
      <c r="B7307" s="1" t="s">
        <v>200</v>
      </c>
      <c r="C7307" s="27">
        <v>44483</v>
      </c>
      <c r="D7307" s="1">
        <v>53189</v>
      </c>
      <c r="J7307" s="1" t="s">
        <v>0</v>
      </c>
      <c r="K7307" s="1" t="s">
        <v>49</v>
      </c>
      <c r="L7307" s="1">
        <v>-1</v>
      </c>
      <c r="M7307" s="1">
        <v>124</v>
      </c>
      <c r="N7307" s="6"/>
      <c r="O7307" s="6">
        <v>124</v>
      </c>
      <c r="P7307" s="6">
        <v>-885213.75</v>
      </c>
      <c r="R7307" s="31">
        <v>-124</v>
      </c>
      <c r="S7307" s="28">
        <v>44500</v>
      </c>
    </row>
    <row r="7308" spans="1:19" x14ac:dyDescent="0.2">
      <c r="A7308" s="29">
        <v>46104</v>
      </c>
      <c r="B7308" s="1" t="s">
        <v>200</v>
      </c>
      <c r="C7308" s="27">
        <v>44483</v>
      </c>
      <c r="D7308" s="1">
        <v>53189</v>
      </c>
      <c r="J7308" s="1" t="s">
        <v>0</v>
      </c>
      <c r="K7308" s="1" t="s">
        <v>49</v>
      </c>
      <c r="L7308" s="1">
        <v>-1</v>
      </c>
      <c r="M7308" s="1">
        <v>124</v>
      </c>
      <c r="N7308" s="6"/>
      <c r="O7308" s="6">
        <v>124</v>
      </c>
      <c r="P7308" s="6">
        <v>-885381.75</v>
      </c>
      <c r="R7308" s="31">
        <v>-124</v>
      </c>
      <c r="S7308" s="28">
        <v>44500</v>
      </c>
    </row>
    <row r="7309" spans="1:19" x14ac:dyDescent="0.2">
      <c r="A7309" s="29">
        <v>46104</v>
      </c>
      <c r="B7309" s="1" t="s">
        <v>200</v>
      </c>
      <c r="C7309" s="27">
        <v>44483</v>
      </c>
      <c r="D7309" s="1">
        <v>53189</v>
      </c>
      <c r="J7309" s="1" t="s">
        <v>0</v>
      </c>
      <c r="K7309" s="1" t="s">
        <v>49</v>
      </c>
      <c r="L7309" s="1">
        <v>-1</v>
      </c>
      <c r="M7309" s="1">
        <v>124</v>
      </c>
      <c r="N7309" s="6"/>
      <c r="O7309" s="6">
        <v>124</v>
      </c>
      <c r="P7309" s="6">
        <v>-886239.75</v>
      </c>
      <c r="R7309" s="31">
        <v>-124</v>
      </c>
      <c r="S7309" s="28">
        <v>44500</v>
      </c>
    </row>
    <row r="7310" spans="1:19" x14ac:dyDescent="0.2">
      <c r="A7310" s="29">
        <v>46104</v>
      </c>
      <c r="B7310" s="1" t="s">
        <v>200</v>
      </c>
      <c r="C7310" s="27">
        <v>44483</v>
      </c>
      <c r="D7310" s="1">
        <v>53189</v>
      </c>
      <c r="J7310" s="1" t="s">
        <v>0</v>
      </c>
      <c r="K7310" s="1" t="s">
        <v>49</v>
      </c>
      <c r="L7310" s="1">
        <v>-1</v>
      </c>
      <c r="M7310" s="1">
        <v>124</v>
      </c>
      <c r="N7310" s="6"/>
      <c r="O7310" s="6">
        <v>124</v>
      </c>
      <c r="P7310" s="6">
        <v>-886781.75</v>
      </c>
      <c r="R7310" s="31">
        <v>-124</v>
      </c>
      <c r="S7310" s="28">
        <v>44500</v>
      </c>
    </row>
    <row r="7311" spans="1:19" x14ac:dyDescent="0.2">
      <c r="A7311" s="29">
        <v>46104</v>
      </c>
      <c r="B7311" s="1" t="s">
        <v>200</v>
      </c>
      <c r="C7311" s="27">
        <v>44483</v>
      </c>
      <c r="D7311" s="1">
        <v>53189</v>
      </c>
      <c r="J7311" s="1" t="s">
        <v>0</v>
      </c>
      <c r="K7311" s="1" t="s">
        <v>49</v>
      </c>
      <c r="L7311" s="1">
        <v>-1</v>
      </c>
      <c r="M7311" s="1">
        <v>98</v>
      </c>
      <c r="N7311" s="6"/>
      <c r="O7311" s="6">
        <v>98</v>
      </c>
      <c r="P7311" s="6">
        <v>-881372.75</v>
      </c>
      <c r="R7311" s="31">
        <v>-98</v>
      </c>
      <c r="S7311" s="28">
        <v>44500</v>
      </c>
    </row>
    <row r="7312" spans="1:19" x14ac:dyDescent="0.2">
      <c r="A7312" s="29">
        <v>46104</v>
      </c>
      <c r="B7312" s="1" t="s">
        <v>200</v>
      </c>
      <c r="C7312" s="27">
        <v>44483</v>
      </c>
      <c r="D7312" s="1">
        <v>53189</v>
      </c>
      <c r="J7312" s="1" t="s">
        <v>0</v>
      </c>
      <c r="K7312" s="1" t="s">
        <v>49</v>
      </c>
      <c r="L7312" s="1">
        <v>-1</v>
      </c>
      <c r="M7312" s="1">
        <v>88</v>
      </c>
      <c r="N7312" s="6"/>
      <c r="O7312" s="6">
        <v>88</v>
      </c>
      <c r="P7312" s="6">
        <v>-885089.75</v>
      </c>
      <c r="R7312" s="31">
        <v>-88</v>
      </c>
      <c r="S7312" s="28">
        <v>44500</v>
      </c>
    </row>
    <row r="7313" spans="1:19" x14ac:dyDescent="0.2">
      <c r="A7313" s="29">
        <v>46104</v>
      </c>
      <c r="B7313" s="1" t="s">
        <v>200</v>
      </c>
      <c r="C7313" s="27">
        <v>44483</v>
      </c>
      <c r="D7313" s="1">
        <v>53189</v>
      </c>
      <c r="J7313" s="1" t="s">
        <v>0</v>
      </c>
      <c r="K7313" s="1" t="s">
        <v>49</v>
      </c>
      <c r="L7313" s="1">
        <v>-0.75</v>
      </c>
      <c r="M7313" s="1">
        <v>88</v>
      </c>
      <c r="N7313" s="6"/>
      <c r="O7313" s="6">
        <v>66</v>
      </c>
      <c r="P7313" s="6">
        <v>-881925.5</v>
      </c>
      <c r="R7313" s="31">
        <v>-66</v>
      </c>
      <c r="S7313" s="28">
        <v>44500</v>
      </c>
    </row>
    <row r="7314" spans="1:19" x14ac:dyDescent="0.2">
      <c r="A7314" s="29">
        <v>46104</v>
      </c>
      <c r="B7314" s="1" t="s">
        <v>200</v>
      </c>
      <c r="C7314" s="27">
        <v>44483</v>
      </c>
      <c r="D7314" s="1">
        <v>53189</v>
      </c>
      <c r="J7314" s="1" t="s">
        <v>0</v>
      </c>
      <c r="K7314" s="1" t="s">
        <v>49</v>
      </c>
      <c r="L7314" s="1">
        <v>-0.5</v>
      </c>
      <c r="M7314" s="1">
        <v>88</v>
      </c>
      <c r="N7314" s="6"/>
      <c r="O7314" s="6">
        <v>44</v>
      </c>
      <c r="P7314" s="6">
        <v>-881274.75</v>
      </c>
      <c r="R7314" s="31">
        <v>-44</v>
      </c>
      <c r="S7314" s="28">
        <v>44500</v>
      </c>
    </row>
    <row r="7315" spans="1:19" x14ac:dyDescent="0.2">
      <c r="A7315" s="29">
        <v>46104</v>
      </c>
      <c r="B7315" s="1" t="s">
        <v>200</v>
      </c>
      <c r="C7315" s="27">
        <v>44483</v>
      </c>
      <c r="D7315" s="1">
        <v>53189</v>
      </c>
      <c r="J7315" s="1" t="s">
        <v>0</v>
      </c>
      <c r="K7315" s="1" t="s">
        <v>49</v>
      </c>
      <c r="L7315" s="1">
        <v>-0.5</v>
      </c>
      <c r="M7315" s="1">
        <v>88</v>
      </c>
      <c r="N7315" s="6"/>
      <c r="O7315" s="6">
        <v>44</v>
      </c>
      <c r="P7315" s="6">
        <v>-882525.5</v>
      </c>
      <c r="R7315" s="31">
        <v>-44</v>
      </c>
      <c r="S7315" s="28">
        <v>44500</v>
      </c>
    </row>
    <row r="7316" spans="1:19" x14ac:dyDescent="0.2">
      <c r="A7316" s="29">
        <v>46104</v>
      </c>
      <c r="B7316" s="1" t="s">
        <v>200</v>
      </c>
      <c r="C7316" s="27">
        <v>44483</v>
      </c>
      <c r="D7316" s="1">
        <v>53189</v>
      </c>
      <c r="J7316" s="1" t="s">
        <v>0</v>
      </c>
      <c r="K7316" s="1" t="s">
        <v>49</v>
      </c>
      <c r="L7316" s="1">
        <v>-0.5</v>
      </c>
      <c r="M7316" s="1">
        <v>88</v>
      </c>
      <c r="N7316" s="6"/>
      <c r="O7316" s="6">
        <v>44</v>
      </c>
      <c r="P7316" s="6">
        <v>-885257.75</v>
      </c>
      <c r="R7316" s="31">
        <v>-44</v>
      </c>
      <c r="S7316" s="28">
        <v>44500</v>
      </c>
    </row>
    <row r="7317" spans="1:19" x14ac:dyDescent="0.2">
      <c r="A7317" s="29">
        <v>46104</v>
      </c>
      <c r="B7317" s="1" t="s">
        <v>200</v>
      </c>
      <c r="C7317" s="27">
        <v>44483</v>
      </c>
      <c r="D7317" s="1">
        <v>53189</v>
      </c>
      <c r="J7317" s="1" t="s">
        <v>0</v>
      </c>
      <c r="K7317" s="1" t="s">
        <v>49</v>
      </c>
      <c r="L7317" s="1">
        <v>-0.5</v>
      </c>
      <c r="M7317" s="1">
        <v>88</v>
      </c>
      <c r="N7317" s="6"/>
      <c r="O7317" s="6">
        <v>44</v>
      </c>
      <c r="P7317" s="6">
        <v>-885425.75</v>
      </c>
      <c r="R7317" s="31">
        <v>-44</v>
      </c>
      <c r="S7317" s="28">
        <v>44500</v>
      </c>
    </row>
    <row r="7318" spans="1:19" x14ac:dyDescent="0.2">
      <c r="A7318" s="29">
        <v>46226</v>
      </c>
      <c r="B7318" s="1" t="s">
        <v>200</v>
      </c>
      <c r="C7318" s="27">
        <v>44483</v>
      </c>
      <c r="D7318" s="1">
        <v>53244</v>
      </c>
      <c r="J7318" s="1" t="s">
        <v>0</v>
      </c>
      <c r="K7318" s="1" t="s">
        <v>49</v>
      </c>
      <c r="L7318" s="1">
        <v>-2.5</v>
      </c>
      <c r="M7318" s="1">
        <v>88</v>
      </c>
      <c r="N7318" s="6"/>
      <c r="O7318" s="6">
        <v>220</v>
      </c>
      <c r="P7318" s="6">
        <v>-881592.75</v>
      </c>
      <c r="R7318" s="31">
        <v>-220</v>
      </c>
      <c r="S7318" s="28">
        <v>44500</v>
      </c>
    </row>
    <row r="7319" spans="1:19" x14ac:dyDescent="0.2">
      <c r="A7319" s="29">
        <v>46226</v>
      </c>
      <c r="B7319" s="1" t="s">
        <v>200</v>
      </c>
      <c r="C7319" s="27">
        <v>44483</v>
      </c>
      <c r="D7319" s="1">
        <v>53244</v>
      </c>
      <c r="J7319" s="1" t="s">
        <v>0</v>
      </c>
      <c r="K7319" s="1" t="s">
        <v>49</v>
      </c>
      <c r="L7319" s="1">
        <v>-1</v>
      </c>
      <c r="M7319" s="1">
        <v>88</v>
      </c>
      <c r="N7319" s="6"/>
      <c r="O7319" s="6">
        <v>88</v>
      </c>
      <c r="P7319" s="6">
        <v>-887419.75</v>
      </c>
      <c r="R7319" s="31">
        <v>-88</v>
      </c>
      <c r="S7319" s="28">
        <v>44500</v>
      </c>
    </row>
    <row r="7320" spans="1:19" x14ac:dyDescent="0.2">
      <c r="A7320" s="29">
        <v>46226</v>
      </c>
      <c r="B7320" s="1" t="s">
        <v>200</v>
      </c>
      <c r="C7320" s="27">
        <v>44483</v>
      </c>
      <c r="D7320" s="1">
        <v>53244</v>
      </c>
      <c r="J7320" s="1" t="s">
        <v>0</v>
      </c>
      <c r="K7320" s="1" t="s">
        <v>49</v>
      </c>
      <c r="L7320" s="1">
        <v>-0.5</v>
      </c>
      <c r="M7320" s="1">
        <v>88</v>
      </c>
      <c r="N7320" s="6"/>
      <c r="O7320" s="6">
        <v>44</v>
      </c>
      <c r="P7320" s="6">
        <v>-881636.75</v>
      </c>
      <c r="R7320" s="31">
        <v>-44</v>
      </c>
      <c r="S7320" s="28">
        <v>44500</v>
      </c>
    </row>
    <row r="7321" spans="1:19" x14ac:dyDescent="0.2">
      <c r="A7321" s="29">
        <v>46234</v>
      </c>
      <c r="B7321" s="1" t="s">
        <v>200</v>
      </c>
      <c r="C7321" s="27">
        <v>44483</v>
      </c>
      <c r="D7321" s="1">
        <v>53251</v>
      </c>
      <c r="J7321" s="1" t="s">
        <v>0</v>
      </c>
      <c r="K7321" s="1" t="s">
        <v>49</v>
      </c>
      <c r="L7321" s="1">
        <v>-2.25</v>
      </c>
      <c r="M7321" s="1">
        <v>99</v>
      </c>
      <c r="N7321" s="6"/>
      <c r="O7321" s="6">
        <v>222.75</v>
      </c>
      <c r="P7321" s="6">
        <v>-884862.25</v>
      </c>
      <c r="R7321" s="31">
        <v>-222.75</v>
      </c>
      <c r="S7321" s="28">
        <v>44500</v>
      </c>
    </row>
    <row r="7322" spans="1:19" x14ac:dyDescent="0.2">
      <c r="A7322" s="29">
        <v>46234</v>
      </c>
      <c r="B7322" s="1" t="s">
        <v>200</v>
      </c>
      <c r="C7322" s="27">
        <v>44483</v>
      </c>
      <c r="D7322" s="1">
        <v>53251</v>
      </c>
      <c r="J7322" s="1" t="s">
        <v>0</v>
      </c>
      <c r="K7322" s="1" t="s">
        <v>49</v>
      </c>
      <c r="L7322" s="1">
        <v>-1.75</v>
      </c>
      <c r="M7322" s="1">
        <v>99</v>
      </c>
      <c r="N7322" s="6"/>
      <c r="O7322" s="6">
        <v>173.25</v>
      </c>
      <c r="P7322" s="6">
        <v>-881859.5</v>
      </c>
      <c r="R7322" s="31">
        <v>-173.25</v>
      </c>
      <c r="S7322" s="28">
        <v>44500</v>
      </c>
    </row>
    <row r="7323" spans="1:19" x14ac:dyDescent="0.2">
      <c r="A7323" s="29">
        <v>46234</v>
      </c>
      <c r="B7323" s="1" t="s">
        <v>200</v>
      </c>
      <c r="C7323" s="27">
        <v>44483</v>
      </c>
      <c r="D7323" s="1">
        <v>53251</v>
      </c>
      <c r="J7323" s="1" t="s">
        <v>0</v>
      </c>
      <c r="K7323" s="1" t="s">
        <v>49</v>
      </c>
      <c r="L7323" s="1">
        <v>-1</v>
      </c>
      <c r="M7323" s="1">
        <v>139.5</v>
      </c>
      <c r="N7323" s="6"/>
      <c r="O7323" s="6">
        <v>139.5</v>
      </c>
      <c r="P7323" s="6">
        <v>-885001.75</v>
      </c>
      <c r="R7323" s="31">
        <v>-139.5</v>
      </c>
      <c r="S7323" s="28">
        <v>44500</v>
      </c>
    </row>
    <row r="7324" spans="1:19" x14ac:dyDescent="0.2">
      <c r="A7324" s="29">
        <v>46234</v>
      </c>
      <c r="B7324" s="1" t="s">
        <v>200</v>
      </c>
      <c r="C7324" s="27">
        <v>44483</v>
      </c>
      <c r="D7324" s="1">
        <v>53251</v>
      </c>
      <c r="J7324" s="1" t="s">
        <v>0</v>
      </c>
      <c r="K7324" s="1" t="s">
        <v>49</v>
      </c>
      <c r="L7324" s="1">
        <v>-0.5</v>
      </c>
      <c r="M7324" s="1">
        <v>99</v>
      </c>
      <c r="N7324" s="6"/>
      <c r="O7324" s="6">
        <v>49.5</v>
      </c>
      <c r="P7324" s="6">
        <v>-881686.25</v>
      </c>
      <c r="R7324" s="31">
        <v>-49.5</v>
      </c>
      <c r="S7324" s="28">
        <v>44500</v>
      </c>
    </row>
    <row r="7325" spans="1:19" x14ac:dyDescent="0.2">
      <c r="A7325" s="29">
        <v>46338</v>
      </c>
      <c r="B7325" s="1" t="s">
        <v>200</v>
      </c>
      <c r="C7325" s="27">
        <v>44483</v>
      </c>
      <c r="D7325" s="1">
        <v>53259</v>
      </c>
      <c r="J7325" s="1" t="s">
        <v>0</v>
      </c>
      <c r="K7325" s="1" t="s">
        <v>49</v>
      </c>
      <c r="L7325" s="1">
        <v>-1</v>
      </c>
      <c r="M7325" s="1">
        <v>186</v>
      </c>
      <c r="N7325" s="6"/>
      <c r="O7325" s="6">
        <v>186</v>
      </c>
      <c r="P7325" s="6">
        <v>-885611.75</v>
      </c>
      <c r="R7325" s="31">
        <v>-186</v>
      </c>
      <c r="S7325" s="28">
        <v>44500</v>
      </c>
    </row>
    <row r="7326" spans="1:19" x14ac:dyDescent="0.2">
      <c r="A7326" s="29">
        <v>46338</v>
      </c>
      <c r="B7326" s="1" t="s">
        <v>200</v>
      </c>
      <c r="C7326" s="27">
        <v>44483</v>
      </c>
      <c r="D7326" s="1">
        <v>53259</v>
      </c>
      <c r="J7326" s="1" t="s">
        <v>0</v>
      </c>
      <c r="K7326" s="1" t="s">
        <v>49</v>
      </c>
      <c r="L7326" s="1">
        <v>-1</v>
      </c>
      <c r="M7326" s="1">
        <v>130</v>
      </c>
      <c r="N7326" s="6"/>
      <c r="O7326" s="6">
        <v>130</v>
      </c>
      <c r="P7326" s="6">
        <v>-883073.5</v>
      </c>
      <c r="R7326" s="31">
        <v>-130</v>
      </c>
      <c r="S7326" s="28">
        <v>44500</v>
      </c>
    </row>
    <row r="7327" spans="1:19" x14ac:dyDescent="0.2">
      <c r="A7327" s="29">
        <v>46338</v>
      </c>
      <c r="B7327" s="1" t="s">
        <v>200</v>
      </c>
      <c r="C7327" s="27">
        <v>44483</v>
      </c>
      <c r="D7327" s="1">
        <v>53259</v>
      </c>
      <c r="J7327" s="1" t="s">
        <v>0</v>
      </c>
      <c r="K7327" s="1" t="s">
        <v>49</v>
      </c>
      <c r="L7327" s="1">
        <v>-1</v>
      </c>
      <c r="M7327" s="1">
        <v>124</v>
      </c>
      <c r="N7327" s="6"/>
      <c r="O7327" s="6">
        <v>124</v>
      </c>
      <c r="P7327" s="6">
        <v>-885735.75</v>
      </c>
      <c r="R7327" s="31">
        <v>-124</v>
      </c>
      <c r="S7327" s="28">
        <v>44500</v>
      </c>
    </row>
    <row r="7328" spans="1:19" x14ac:dyDescent="0.2">
      <c r="A7328" s="29">
        <v>46338</v>
      </c>
      <c r="B7328" s="1" t="s">
        <v>200</v>
      </c>
      <c r="C7328" s="27">
        <v>44483</v>
      </c>
      <c r="D7328" s="1">
        <v>53259</v>
      </c>
      <c r="J7328" s="1" t="s">
        <v>0</v>
      </c>
      <c r="K7328" s="1" t="s">
        <v>49</v>
      </c>
      <c r="L7328" s="1">
        <v>-1</v>
      </c>
      <c r="M7328" s="1">
        <v>88</v>
      </c>
      <c r="N7328" s="6"/>
      <c r="O7328" s="6">
        <v>88</v>
      </c>
      <c r="P7328" s="6">
        <v>-885823.75</v>
      </c>
      <c r="R7328" s="31">
        <v>-88</v>
      </c>
      <c r="S7328" s="28">
        <v>44500</v>
      </c>
    </row>
    <row r="7329" spans="1:19" x14ac:dyDescent="0.2">
      <c r="A7329" s="29">
        <v>46339</v>
      </c>
      <c r="B7329" s="1" t="s">
        <v>200</v>
      </c>
      <c r="C7329" s="27">
        <v>44483</v>
      </c>
      <c r="D7329" s="1">
        <v>53260</v>
      </c>
      <c r="J7329" s="1" t="s">
        <v>0</v>
      </c>
      <c r="K7329" s="1" t="s">
        <v>49</v>
      </c>
      <c r="L7329" s="1">
        <v>-2</v>
      </c>
      <c r="M7329" s="1">
        <v>980</v>
      </c>
      <c r="N7329" s="6"/>
      <c r="O7329" s="6">
        <v>1960</v>
      </c>
      <c r="P7329" s="6">
        <v>-889591.75</v>
      </c>
      <c r="R7329" s="31">
        <v>-1960</v>
      </c>
      <c r="S7329" s="28">
        <v>44500</v>
      </c>
    </row>
    <row r="7330" spans="1:19" x14ac:dyDescent="0.2">
      <c r="A7330" s="29">
        <v>46339</v>
      </c>
      <c r="B7330" s="1" t="s">
        <v>200</v>
      </c>
      <c r="C7330" s="27">
        <v>44483</v>
      </c>
      <c r="D7330" s="1">
        <v>53260</v>
      </c>
      <c r="J7330" s="1" t="s">
        <v>0</v>
      </c>
      <c r="K7330" s="1" t="s">
        <v>49</v>
      </c>
      <c r="L7330" s="1">
        <v>-1</v>
      </c>
      <c r="M7330" s="1">
        <v>980</v>
      </c>
      <c r="N7330" s="6"/>
      <c r="O7330" s="6">
        <v>980</v>
      </c>
      <c r="P7330" s="6">
        <v>-884053.5</v>
      </c>
      <c r="R7330" s="31">
        <v>-980</v>
      </c>
      <c r="S7330" s="28">
        <v>44500</v>
      </c>
    </row>
    <row r="7331" spans="1:19" x14ac:dyDescent="0.2">
      <c r="A7331" s="29">
        <v>46339</v>
      </c>
      <c r="B7331" s="1" t="s">
        <v>200</v>
      </c>
      <c r="C7331" s="27">
        <v>44483</v>
      </c>
      <c r="D7331" s="1">
        <v>53260</v>
      </c>
      <c r="J7331" s="1" t="s">
        <v>0</v>
      </c>
      <c r="K7331" s="1" t="s">
        <v>49</v>
      </c>
      <c r="L7331" s="1">
        <v>-2.5</v>
      </c>
      <c r="M7331" s="1">
        <v>88</v>
      </c>
      <c r="N7331" s="6"/>
      <c r="O7331" s="6">
        <v>220</v>
      </c>
      <c r="P7331" s="6">
        <v>-884485.5</v>
      </c>
      <c r="R7331" s="31">
        <v>-220</v>
      </c>
      <c r="S7331" s="28">
        <v>44500</v>
      </c>
    </row>
    <row r="7332" spans="1:19" x14ac:dyDescent="0.2">
      <c r="A7332" s="29">
        <v>46339</v>
      </c>
      <c r="B7332" s="1" t="s">
        <v>200</v>
      </c>
      <c r="C7332" s="27">
        <v>44483</v>
      </c>
      <c r="D7332" s="1">
        <v>53260</v>
      </c>
      <c r="J7332" s="1" t="s">
        <v>0</v>
      </c>
      <c r="K7332" s="1" t="s">
        <v>49</v>
      </c>
      <c r="L7332" s="1">
        <v>-2</v>
      </c>
      <c r="M7332" s="1">
        <v>88</v>
      </c>
      <c r="N7332" s="6"/>
      <c r="O7332" s="6">
        <v>176</v>
      </c>
      <c r="P7332" s="6">
        <v>-889767.75</v>
      </c>
      <c r="R7332" s="31">
        <v>-176</v>
      </c>
      <c r="S7332" s="28">
        <v>44500</v>
      </c>
    </row>
    <row r="7333" spans="1:19" x14ac:dyDescent="0.2">
      <c r="A7333" s="29">
        <v>46339</v>
      </c>
      <c r="B7333" s="1" t="s">
        <v>200</v>
      </c>
      <c r="C7333" s="27">
        <v>44483</v>
      </c>
      <c r="D7333" s="1">
        <v>53260</v>
      </c>
      <c r="J7333" s="1" t="s">
        <v>0</v>
      </c>
      <c r="K7333" s="1" t="s">
        <v>49</v>
      </c>
      <c r="L7333" s="1">
        <v>-1</v>
      </c>
      <c r="M7333" s="1">
        <v>132</v>
      </c>
      <c r="N7333" s="6"/>
      <c r="O7333" s="6">
        <v>132</v>
      </c>
      <c r="P7333" s="6">
        <v>-887331.75</v>
      </c>
      <c r="R7333" s="31">
        <v>-132</v>
      </c>
      <c r="S7333" s="28">
        <v>44500</v>
      </c>
    </row>
    <row r="7334" spans="1:19" x14ac:dyDescent="0.2">
      <c r="A7334" s="29">
        <v>46339</v>
      </c>
      <c r="B7334" s="1" t="s">
        <v>200</v>
      </c>
      <c r="C7334" s="27">
        <v>44483</v>
      </c>
      <c r="D7334" s="1">
        <v>53260</v>
      </c>
      <c r="J7334" s="1" t="s">
        <v>0</v>
      </c>
      <c r="K7334" s="1" t="s">
        <v>49</v>
      </c>
      <c r="L7334" s="1">
        <v>-1</v>
      </c>
      <c r="M7334" s="1">
        <v>124</v>
      </c>
      <c r="N7334" s="6"/>
      <c r="O7334" s="6">
        <v>124</v>
      </c>
      <c r="P7334" s="6">
        <v>-884265.5</v>
      </c>
      <c r="R7334" s="31">
        <v>-124</v>
      </c>
      <c r="S7334" s="28">
        <v>44500</v>
      </c>
    </row>
    <row r="7335" spans="1:19" x14ac:dyDescent="0.2">
      <c r="A7335" s="29">
        <v>46339</v>
      </c>
      <c r="B7335" s="1" t="s">
        <v>200</v>
      </c>
      <c r="C7335" s="27">
        <v>44483</v>
      </c>
      <c r="D7335" s="1">
        <v>53260</v>
      </c>
      <c r="J7335" s="1" t="s">
        <v>0</v>
      </c>
      <c r="K7335" s="1" t="s">
        <v>49</v>
      </c>
      <c r="L7335" s="1">
        <v>-1</v>
      </c>
      <c r="M7335" s="1">
        <v>124</v>
      </c>
      <c r="N7335" s="6"/>
      <c r="O7335" s="6">
        <v>124</v>
      </c>
      <c r="P7335" s="6">
        <v>-885947.75</v>
      </c>
      <c r="R7335" s="31">
        <v>-124</v>
      </c>
      <c r="S7335" s="28">
        <v>44500</v>
      </c>
    </row>
    <row r="7336" spans="1:19" x14ac:dyDescent="0.2">
      <c r="A7336" s="29">
        <v>46339</v>
      </c>
      <c r="B7336" s="1" t="s">
        <v>200</v>
      </c>
      <c r="C7336" s="27">
        <v>44483</v>
      </c>
      <c r="D7336" s="1">
        <v>53260</v>
      </c>
      <c r="J7336" s="1" t="s">
        <v>0</v>
      </c>
      <c r="K7336" s="1" t="s">
        <v>49</v>
      </c>
      <c r="L7336" s="1">
        <v>-1</v>
      </c>
      <c r="M7336" s="1">
        <v>124</v>
      </c>
      <c r="N7336" s="6"/>
      <c r="O7336" s="6">
        <v>124</v>
      </c>
      <c r="P7336" s="6">
        <v>-886071.75</v>
      </c>
      <c r="R7336" s="31">
        <v>-124</v>
      </c>
      <c r="S7336" s="28">
        <v>44500</v>
      </c>
    </row>
    <row r="7337" spans="1:19" x14ac:dyDescent="0.2">
      <c r="A7337" s="29">
        <v>46339</v>
      </c>
      <c r="B7337" s="1" t="s">
        <v>200</v>
      </c>
      <c r="C7337" s="27">
        <v>44483</v>
      </c>
      <c r="D7337" s="1">
        <v>53260</v>
      </c>
      <c r="J7337" s="1" t="s">
        <v>0</v>
      </c>
      <c r="K7337" s="1" t="s">
        <v>49</v>
      </c>
      <c r="L7337" s="1">
        <v>-1.25</v>
      </c>
      <c r="M7337" s="1">
        <v>88</v>
      </c>
      <c r="N7337" s="6"/>
      <c r="O7337" s="6">
        <v>110</v>
      </c>
      <c r="P7337" s="6">
        <v>-884639.5</v>
      </c>
      <c r="R7337" s="31">
        <v>-110</v>
      </c>
      <c r="S7337" s="28">
        <v>44500</v>
      </c>
    </row>
    <row r="7338" spans="1:19" x14ac:dyDescent="0.2">
      <c r="A7338" s="29">
        <v>46339</v>
      </c>
      <c r="B7338" s="1" t="s">
        <v>200</v>
      </c>
      <c r="C7338" s="27">
        <v>44483</v>
      </c>
      <c r="D7338" s="1">
        <v>53260</v>
      </c>
      <c r="J7338" s="1" t="s">
        <v>0</v>
      </c>
      <c r="K7338" s="1" t="s">
        <v>49</v>
      </c>
      <c r="L7338" s="1">
        <v>-1</v>
      </c>
      <c r="M7338" s="1">
        <v>88</v>
      </c>
      <c r="N7338" s="6"/>
      <c r="O7338" s="6">
        <v>88</v>
      </c>
      <c r="P7338" s="6">
        <v>-884141.5</v>
      </c>
      <c r="R7338" s="31">
        <v>-88</v>
      </c>
      <c r="S7338" s="28">
        <v>44500</v>
      </c>
    </row>
    <row r="7339" spans="1:19" x14ac:dyDescent="0.2">
      <c r="A7339" s="29">
        <v>46339</v>
      </c>
      <c r="B7339" s="1" t="s">
        <v>200</v>
      </c>
      <c r="C7339" s="27">
        <v>44483</v>
      </c>
      <c r="D7339" s="1">
        <v>53260</v>
      </c>
      <c r="J7339" s="1" t="s">
        <v>0</v>
      </c>
      <c r="K7339" s="1" t="s">
        <v>49</v>
      </c>
      <c r="L7339" s="1">
        <v>-0.5</v>
      </c>
      <c r="M7339" s="1">
        <v>88</v>
      </c>
      <c r="N7339" s="6"/>
      <c r="O7339" s="6">
        <v>44</v>
      </c>
      <c r="P7339" s="6">
        <v>-884529.5</v>
      </c>
      <c r="R7339" s="31">
        <v>-44</v>
      </c>
      <c r="S7339" s="28">
        <v>44500</v>
      </c>
    </row>
    <row r="7340" spans="1:19" x14ac:dyDescent="0.2">
      <c r="A7340" s="29">
        <v>46339</v>
      </c>
      <c r="B7340" s="1" t="s">
        <v>200</v>
      </c>
      <c r="C7340" s="27">
        <v>44483</v>
      </c>
      <c r="D7340" s="1">
        <v>53260</v>
      </c>
      <c r="J7340" s="1" t="s">
        <v>0</v>
      </c>
      <c r="K7340" s="1" t="s">
        <v>49</v>
      </c>
      <c r="L7340" s="1">
        <v>-0.5</v>
      </c>
      <c r="M7340" s="1">
        <v>88</v>
      </c>
      <c r="N7340" s="6"/>
      <c r="O7340" s="6">
        <v>44</v>
      </c>
      <c r="P7340" s="6">
        <v>-886115.75</v>
      </c>
      <c r="R7340" s="31">
        <v>-44</v>
      </c>
      <c r="S7340" s="28">
        <v>44500</v>
      </c>
    </row>
    <row r="7341" spans="1:19" x14ac:dyDescent="0.2">
      <c r="A7341" s="29">
        <v>46394</v>
      </c>
      <c r="B7341" s="1" t="s">
        <v>200</v>
      </c>
      <c r="C7341" s="27">
        <v>44483</v>
      </c>
      <c r="D7341" s="1">
        <v>53265</v>
      </c>
      <c r="J7341" s="1" t="s">
        <v>0</v>
      </c>
      <c r="K7341" s="1" t="s">
        <v>49</v>
      </c>
      <c r="L7341" s="1">
        <v>-1</v>
      </c>
      <c r="M7341" s="1">
        <v>124</v>
      </c>
      <c r="N7341" s="6"/>
      <c r="O7341" s="6">
        <v>124</v>
      </c>
      <c r="P7341" s="6">
        <v>-887543.75</v>
      </c>
      <c r="R7341" s="31">
        <v>-124</v>
      </c>
      <c r="S7341" s="28">
        <v>44500</v>
      </c>
    </row>
    <row r="7342" spans="1:19" x14ac:dyDescent="0.2">
      <c r="A7342" s="29">
        <v>46394</v>
      </c>
      <c r="B7342" s="1" t="s">
        <v>200</v>
      </c>
      <c r="C7342" s="27">
        <v>44483</v>
      </c>
      <c r="D7342" s="1">
        <v>53265</v>
      </c>
      <c r="J7342" s="1" t="s">
        <v>0</v>
      </c>
      <c r="K7342" s="1" t="s">
        <v>49</v>
      </c>
      <c r="L7342" s="1">
        <v>-1</v>
      </c>
      <c r="M7342" s="1">
        <v>88</v>
      </c>
      <c r="N7342" s="6"/>
      <c r="O7342" s="6">
        <v>88</v>
      </c>
      <c r="P7342" s="6">
        <v>-887631.75</v>
      </c>
      <c r="R7342" s="31">
        <v>-88</v>
      </c>
      <c r="S7342" s="28">
        <v>44500</v>
      </c>
    </row>
    <row r="7343" spans="1:19" x14ac:dyDescent="0.2">
      <c r="A7343" s="29">
        <v>46340</v>
      </c>
      <c r="B7343" s="1" t="s">
        <v>200</v>
      </c>
      <c r="C7343" s="27">
        <v>44487</v>
      </c>
      <c r="D7343" s="1">
        <v>53261</v>
      </c>
      <c r="J7343" s="1" t="s">
        <v>0</v>
      </c>
      <c r="K7343" s="1" t="s">
        <v>49</v>
      </c>
      <c r="L7343" s="1">
        <v>-7.25</v>
      </c>
      <c r="M7343" s="1">
        <v>88</v>
      </c>
      <c r="N7343" s="6"/>
      <c r="O7343" s="6">
        <v>638</v>
      </c>
      <c r="P7343" s="6">
        <v>-891269.75</v>
      </c>
      <c r="R7343" s="31">
        <v>-638</v>
      </c>
      <c r="S7343" s="28">
        <v>44500</v>
      </c>
    </row>
    <row r="7344" spans="1:19" x14ac:dyDescent="0.2">
      <c r="A7344" s="29">
        <v>46340</v>
      </c>
      <c r="B7344" s="1" t="s">
        <v>200</v>
      </c>
      <c r="C7344" s="27">
        <v>44487</v>
      </c>
      <c r="D7344" s="1">
        <v>53261</v>
      </c>
      <c r="J7344" s="1" t="s">
        <v>0</v>
      </c>
      <c r="K7344" s="1" t="s">
        <v>49</v>
      </c>
      <c r="L7344" s="1">
        <v>-7</v>
      </c>
      <c r="M7344" s="1">
        <v>88</v>
      </c>
      <c r="N7344" s="6"/>
      <c r="O7344" s="6">
        <v>616</v>
      </c>
      <c r="P7344" s="6">
        <v>-890507.75</v>
      </c>
      <c r="R7344" s="31">
        <v>-616</v>
      </c>
      <c r="S7344" s="28">
        <v>44500</v>
      </c>
    </row>
    <row r="7345" spans="1:19" x14ac:dyDescent="0.2">
      <c r="A7345" s="29">
        <v>46340</v>
      </c>
      <c r="B7345" s="1" t="s">
        <v>200</v>
      </c>
      <c r="C7345" s="27">
        <v>44487</v>
      </c>
      <c r="D7345" s="1">
        <v>53261</v>
      </c>
      <c r="J7345" s="1" t="s">
        <v>0</v>
      </c>
      <c r="K7345" s="1" t="s">
        <v>49</v>
      </c>
      <c r="L7345" s="1">
        <v>-1</v>
      </c>
      <c r="M7345" s="1">
        <v>124</v>
      </c>
      <c r="N7345" s="6"/>
      <c r="O7345" s="6">
        <v>124</v>
      </c>
      <c r="P7345" s="6">
        <v>-889891.75</v>
      </c>
      <c r="R7345" s="31">
        <v>-124</v>
      </c>
      <c r="S7345" s="28">
        <v>44500</v>
      </c>
    </row>
    <row r="7346" spans="1:19" x14ac:dyDescent="0.2">
      <c r="A7346" s="29">
        <v>46340</v>
      </c>
      <c r="B7346" s="1" t="s">
        <v>200</v>
      </c>
      <c r="C7346" s="27">
        <v>44487</v>
      </c>
      <c r="D7346" s="1">
        <v>53261</v>
      </c>
      <c r="J7346" s="1" t="s">
        <v>0</v>
      </c>
      <c r="K7346" s="1" t="s">
        <v>49</v>
      </c>
      <c r="L7346" s="1">
        <v>-1</v>
      </c>
      <c r="M7346" s="1">
        <v>124</v>
      </c>
      <c r="N7346" s="6"/>
      <c r="O7346" s="6">
        <v>124</v>
      </c>
      <c r="P7346" s="6">
        <v>-890631.75</v>
      </c>
      <c r="R7346" s="31">
        <v>-124</v>
      </c>
      <c r="S7346" s="28">
        <v>44500</v>
      </c>
    </row>
    <row r="7347" spans="1:19" x14ac:dyDescent="0.2">
      <c r="A7347" s="29">
        <v>46229</v>
      </c>
      <c r="B7347" s="1" t="s">
        <v>200</v>
      </c>
      <c r="C7347" s="27">
        <v>44488</v>
      </c>
      <c r="D7347" s="1">
        <v>53246</v>
      </c>
      <c r="J7347" s="1" t="s">
        <v>0</v>
      </c>
      <c r="K7347" s="1" t="s">
        <v>49</v>
      </c>
      <c r="L7347" s="1">
        <v>-3.5</v>
      </c>
      <c r="M7347" s="1">
        <v>110</v>
      </c>
      <c r="N7347" s="6"/>
      <c r="O7347" s="6">
        <v>385</v>
      </c>
      <c r="P7347" s="6">
        <v>-892449.75</v>
      </c>
      <c r="R7347" s="31">
        <v>-385</v>
      </c>
      <c r="S7347" s="28">
        <v>44500</v>
      </c>
    </row>
    <row r="7348" spans="1:19" x14ac:dyDescent="0.2">
      <c r="A7348" s="29">
        <v>46229</v>
      </c>
      <c r="B7348" s="1" t="s">
        <v>200</v>
      </c>
      <c r="C7348" s="27">
        <v>44488</v>
      </c>
      <c r="D7348" s="1">
        <v>53246</v>
      </c>
      <c r="J7348" s="1" t="s">
        <v>0</v>
      </c>
      <c r="K7348" s="1" t="s">
        <v>49</v>
      </c>
      <c r="L7348" s="1">
        <v>-3</v>
      </c>
      <c r="M7348" s="1">
        <v>110</v>
      </c>
      <c r="N7348" s="6"/>
      <c r="O7348" s="6">
        <v>330</v>
      </c>
      <c r="P7348" s="6">
        <v>-891754.75</v>
      </c>
      <c r="R7348" s="31">
        <v>-330</v>
      </c>
      <c r="S7348" s="28">
        <v>44500</v>
      </c>
    </row>
    <row r="7349" spans="1:19" x14ac:dyDescent="0.2">
      <c r="A7349" s="29">
        <v>46229</v>
      </c>
      <c r="B7349" s="1" t="s">
        <v>200</v>
      </c>
      <c r="C7349" s="27">
        <v>44488</v>
      </c>
      <c r="D7349" s="1">
        <v>53246</v>
      </c>
      <c r="J7349" s="1" t="s">
        <v>0</v>
      </c>
      <c r="K7349" s="1" t="s">
        <v>49</v>
      </c>
      <c r="L7349" s="1">
        <v>-2.78</v>
      </c>
      <c r="M7349" s="1">
        <v>110</v>
      </c>
      <c r="N7349" s="6"/>
      <c r="O7349" s="6">
        <v>305.8</v>
      </c>
      <c r="P7349" s="6">
        <v>-893861.55</v>
      </c>
      <c r="R7349" s="31">
        <v>-305.8</v>
      </c>
      <c r="S7349" s="28">
        <v>44500</v>
      </c>
    </row>
    <row r="7350" spans="1:19" x14ac:dyDescent="0.2">
      <c r="A7350" s="29">
        <v>46229</v>
      </c>
      <c r="B7350" s="1" t="s">
        <v>200</v>
      </c>
      <c r="C7350" s="27">
        <v>44488</v>
      </c>
      <c r="D7350" s="1">
        <v>53246</v>
      </c>
      <c r="J7350" s="1" t="s">
        <v>0</v>
      </c>
      <c r="K7350" s="1" t="s">
        <v>49</v>
      </c>
      <c r="L7350" s="1">
        <v>-2.75</v>
      </c>
      <c r="M7350" s="1">
        <v>110</v>
      </c>
      <c r="N7350" s="6"/>
      <c r="O7350" s="6">
        <v>302.5</v>
      </c>
      <c r="P7350" s="6">
        <v>-893400.75</v>
      </c>
      <c r="R7350" s="31">
        <v>-302.5</v>
      </c>
      <c r="S7350" s="28">
        <v>44500</v>
      </c>
    </row>
    <row r="7351" spans="1:19" x14ac:dyDescent="0.2">
      <c r="A7351" s="29">
        <v>46229</v>
      </c>
      <c r="B7351" s="1" t="s">
        <v>200</v>
      </c>
      <c r="C7351" s="27">
        <v>44488</v>
      </c>
      <c r="D7351" s="1">
        <v>53246</v>
      </c>
      <c r="J7351" s="1" t="s">
        <v>0</v>
      </c>
      <c r="K7351" s="1" t="s">
        <v>49</v>
      </c>
      <c r="L7351" s="1">
        <v>-1.75</v>
      </c>
      <c r="M7351" s="1">
        <v>110</v>
      </c>
      <c r="N7351" s="6"/>
      <c r="O7351" s="6">
        <v>192.5</v>
      </c>
      <c r="P7351" s="6">
        <v>-892797.25</v>
      </c>
      <c r="R7351" s="31">
        <v>-192.5</v>
      </c>
      <c r="S7351" s="28">
        <v>44500</v>
      </c>
    </row>
    <row r="7352" spans="1:19" x14ac:dyDescent="0.2">
      <c r="A7352" s="29">
        <v>46229</v>
      </c>
      <c r="B7352" s="1" t="s">
        <v>200</v>
      </c>
      <c r="C7352" s="27">
        <v>44488</v>
      </c>
      <c r="D7352" s="1">
        <v>53246</v>
      </c>
      <c r="J7352" s="1" t="s">
        <v>0</v>
      </c>
      <c r="K7352" s="1" t="s">
        <v>49</v>
      </c>
      <c r="L7352" s="1">
        <v>-1</v>
      </c>
      <c r="M7352" s="1">
        <v>155</v>
      </c>
      <c r="N7352" s="6"/>
      <c r="O7352" s="6">
        <v>155</v>
      </c>
      <c r="P7352" s="6">
        <v>-891424.75</v>
      </c>
      <c r="R7352" s="31">
        <v>-155</v>
      </c>
      <c r="S7352" s="28">
        <v>44500</v>
      </c>
    </row>
    <row r="7353" spans="1:19" x14ac:dyDescent="0.2">
      <c r="A7353" s="29">
        <v>46229</v>
      </c>
      <c r="B7353" s="1" t="s">
        <v>200</v>
      </c>
      <c r="C7353" s="27">
        <v>44488</v>
      </c>
      <c r="D7353" s="1">
        <v>53246</v>
      </c>
      <c r="J7353" s="1" t="s">
        <v>0</v>
      </c>
      <c r="K7353" s="1" t="s">
        <v>49</v>
      </c>
      <c r="L7353" s="1">
        <v>-1</v>
      </c>
      <c r="M7353" s="1">
        <v>155</v>
      </c>
      <c r="N7353" s="6"/>
      <c r="O7353" s="6">
        <v>155</v>
      </c>
      <c r="P7353" s="6">
        <v>-891909.75</v>
      </c>
      <c r="R7353" s="31">
        <v>-155</v>
      </c>
      <c r="S7353" s="28">
        <v>44500</v>
      </c>
    </row>
    <row r="7354" spans="1:19" x14ac:dyDescent="0.2">
      <c r="A7354" s="29">
        <v>46229</v>
      </c>
      <c r="B7354" s="1" t="s">
        <v>200</v>
      </c>
      <c r="C7354" s="27">
        <v>44488</v>
      </c>
      <c r="D7354" s="1">
        <v>53246</v>
      </c>
      <c r="J7354" s="1" t="s">
        <v>0</v>
      </c>
      <c r="K7354" s="1" t="s">
        <v>49</v>
      </c>
      <c r="L7354" s="1">
        <v>-1</v>
      </c>
      <c r="M7354" s="1">
        <v>155</v>
      </c>
      <c r="N7354" s="6"/>
      <c r="O7354" s="6">
        <v>155</v>
      </c>
      <c r="P7354" s="6">
        <v>-892064.75</v>
      </c>
      <c r="R7354" s="31">
        <v>-155</v>
      </c>
      <c r="S7354" s="28">
        <v>44500</v>
      </c>
    </row>
    <row r="7355" spans="1:19" x14ac:dyDescent="0.2">
      <c r="A7355" s="29">
        <v>46229</v>
      </c>
      <c r="B7355" s="1" t="s">
        <v>200</v>
      </c>
      <c r="C7355" s="27">
        <v>44488</v>
      </c>
      <c r="D7355" s="1">
        <v>53246</v>
      </c>
      <c r="J7355" s="1" t="s">
        <v>0</v>
      </c>
      <c r="K7355" s="1" t="s">
        <v>49</v>
      </c>
      <c r="L7355" s="1">
        <v>-1</v>
      </c>
      <c r="M7355" s="1">
        <v>155</v>
      </c>
      <c r="N7355" s="6"/>
      <c r="O7355" s="6">
        <v>155</v>
      </c>
      <c r="P7355" s="6">
        <v>-892604.75</v>
      </c>
      <c r="R7355" s="31">
        <v>-155</v>
      </c>
      <c r="S7355" s="28">
        <v>44500</v>
      </c>
    </row>
    <row r="7356" spans="1:19" x14ac:dyDescent="0.2">
      <c r="A7356" s="29">
        <v>46229</v>
      </c>
      <c r="B7356" s="1" t="s">
        <v>200</v>
      </c>
      <c r="C7356" s="27">
        <v>44488</v>
      </c>
      <c r="D7356" s="1">
        <v>53246</v>
      </c>
      <c r="J7356" s="1" t="s">
        <v>0</v>
      </c>
      <c r="K7356" s="1" t="s">
        <v>49</v>
      </c>
      <c r="L7356" s="1">
        <v>-1</v>
      </c>
      <c r="M7356" s="1">
        <v>155</v>
      </c>
      <c r="N7356" s="6"/>
      <c r="O7356" s="6">
        <v>155</v>
      </c>
      <c r="P7356" s="6">
        <v>-893098.25</v>
      </c>
      <c r="R7356" s="31">
        <v>-155</v>
      </c>
      <c r="S7356" s="28">
        <v>44500</v>
      </c>
    </row>
    <row r="7357" spans="1:19" x14ac:dyDescent="0.2">
      <c r="A7357" s="29">
        <v>46229</v>
      </c>
      <c r="B7357" s="1" t="s">
        <v>200</v>
      </c>
      <c r="C7357" s="27">
        <v>44488</v>
      </c>
      <c r="D7357" s="1">
        <v>53246</v>
      </c>
      <c r="J7357" s="1" t="s">
        <v>0</v>
      </c>
      <c r="K7357" s="1" t="s">
        <v>49</v>
      </c>
      <c r="L7357" s="1">
        <v>-1</v>
      </c>
      <c r="M7357" s="1">
        <v>155</v>
      </c>
      <c r="N7357" s="6"/>
      <c r="O7357" s="6">
        <v>155</v>
      </c>
      <c r="P7357" s="6">
        <v>-893555.75</v>
      </c>
      <c r="R7357" s="31">
        <v>-155</v>
      </c>
      <c r="S7357" s="28">
        <v>44500</v>
      </c>
    </row>
    <row r="7358" spans="1:19" x14ac:dyDescent="0.2">
      <c r="A7358" s="29">
        <v>46363</v>
      </c>
      <c r="B7358" s="1" t="s">
        <v>200</v>
      </c>
      <c r="C7358" s="27">
        <v>44488</v>
      </c>
      <c r="D7358" s="1">
        <v>53262</v>
      </c>
      <c r="J7358" s="1" t="s">
        <v>0</v>
      </c>
      <c r="K7358" s="1" t="s">
        <v>49</v>
      </c>
      <c r="L7358" s="1">
        <v>-1.5</v>
      </c>
      <c r="M7358" s="1">
        <v>88</v>
      </c>
      <c r="N7358" s="6"/>
      <c r="O7358" s="6">
        <v>132</v>
      </c>
      <c r="P7358" s="6">
        <v>-893993.55</v>
      </c>
      <c r="R7358" s="31">
        <v>-132</v>
      </c>
      <c r="S7358" s="28">
        <v>44500</v>
      </c>
    </row>
    <row r="7359" spans="1:19" x14ac:dyDescent="0.2">
      <c r="A7359" s="29">
        <v>46363</v>
      </c>
      <c r="B7359" s="1" t="s">
        <v>200</v>
      </c>
      <c r="C7359" s="27">
        <v>44488</v>
      </c>
      <c r="D7359" s="1">
        <v>53262</v>
      </c>
      <c r="J7359" s="1" t="s">
        <v>0</v>
      </c>
      <c r="K7359" s="1" t="s">
        <v>49</v>
      </c>
      <c r="L7359" s="1">
        <v>-1.5</v>
      </c>
      <c r="M7359" s="1">
        <v>88</v>
      </c>
      <c r="N7359" s="6"/>
      <c r="O7359" s="6">
        <v>132</v>
      </c>
      <c r="P7359" s="6">
        <v>-894339.58</v>
      </c>
      <c r="R7359" s="31">
        <v>-132</v>
      </c>
      <c r="S7359" s="28">
        <v>44500</v>
      </c>
    </row>
    <row r="7360" spans="1:19" x14ac:dyDescent="0.2">
      <c r="A7360" s="29">
        <v>46363</v>
      </c>
      <c r="B7360" s="1" t="s">
        <v>200</v>
      </c>
      <c r="C7360" s="27">
        <v>44488</v>
      </c>
      <c r="D7360" s="1">
        <v>53262</v>
      </c>
      <c r="J7360" s="1" t="s">
        <v>0</v>
      </c>
      <c r="K7360" s="1" t="s">
        <v>49</v>
      </c>
      <c r="L7360" s="1">
        <v>-1</v>
      </c>
      <c r="M7360" s="1">
        <v>124</v>
      </c>
      <c r="N7360" s="6"/>
      <c r="O7360" s="6">
        <v>124</v>
      </c>
      <c r="P7360" s="6">
        <v>-892921.25</v>
      </c>
      <c r="R7360" s="31">
        <v>-124</v>
      </c>
      <c r="S7360" s="28">
        <v>44500</v>
      </c>
    </row>
    <row r="7361" spans="1:19" x14ac:dyDescent="0.2">
      <c r="A7361" s="29">
        <v>46363</v>
      </c>
      <c r="B7361" s="1" t="s">
        <v>200</v>
      </c>
      <c r="C7361" s="27">
        <v>44488</v>
      </c>
      <c r="D7361" s="1">
        <v>53262</v>
      </c>
      <c r="J7361" s="1" t="s">
        <v>0</v>
      </c>
      <c r="K7361" s="1" t="s">
        <v>49</v>
      </c>
      <c r="L7361" s="1">
        <v>-0.25</v>
      </c>
      <c r="M7361" s="1">
        <v>88</v>
      </c>
      <c r="N7361" s="6"/>
      <c r="O7361" s="6">
        <v>22</v>
      </c>
      <c r="P7361" s="6">
        <v>-892943.25</v>
      </c>
      <c r="R7361" s="31">
        <v>-22</v>
      </c>
      <c r="S7361" s="28">
        <v>44500</v>
      </c>
    </row>
    <row r="7362" spans="1:19" x14ac:dyDescent="0.2">
      <c r="A7362" s="29">
        <v>46412</v>
      </c>
      <c r="B7362" s="1" t="s">
        <v>200</v>
      </c>
      <c r="C7362" s="27">
        <v>44488</v>
      </c>
      <c r="D7362" s="1">
        <v>53268</v>
      </c>
      <c r="J7362" s="1" t="s">
        <v>0</v>
      </c>
      <c r="K7362" s="1" t="s">
        <v>49</v>
      </c>
      <c r="L7362" s="1">
        <v>-1.5</v>
      </c>
      <c r="M7362" s="1">
        <v>110</v>
      </c>
      <c r="N7362" s="6"/>
      <c r="O7362" s="6">
        <v>165</v>
      </c>
      <c r="P7362" s="6">
        <v>-894158.55</v>
      </c>
      <c r="R7362" s="31">
        <v>-165</v>
      </c>
      <c r="S7362" s="28">
        <v>44500</v>
      </c>
    </row>
    <row r="7363" spans="1:19" x14ac:dyDescent="0.2">
      <c r="A7363" s="29">
        <v>46412</v>
      </c>
      <c r="B7363" s="1" t="s">
        <v>200</v>
      </c>
      <c r="C7363" s="27">
        <v>44488</v>
      </c>
      <c r="D7363" s="1">
        <v>53268</v>
      </c>
      <c r="J7363" s="1" t="s">
        <v>0</v>
      </c>
      <c r="K7363" s="1" t="s">
        <v>49</v>
      </c>
      <c r="L7363" s="1">
        <v>-1</v>
      </c>
      <c r="M7363" s="1">
        <v>49.03</v>
      </c>
      <c r="N7363" s="6"/>
      <c r="O7363" s="6">
        <v>49.03</v>
      </c>
      <c r="P7363" s="6">
        <v>-894207.58</v>
      </c>
      <c r="R7363" s="31">
        <v>-49.03</v>
      </c>
      <c r="S7363" s="28">
        <v>44500</v>
      </c>
    </row>
    <row r="7364" spans="1:19" x14ac:dyDescent="0.2">
      <c r="A7364" s="29">
        <v>46395</v>
      </c>
      <c r="B7364" s="1" t="s">
        <v>200</v>
      </c>
      <c r="C7364" s="27">
        <v>44490</v>
      </c>
      <c r="D7364" s="1">
        <v>53266</v>
      </c>
      <c r="J7364" s="1" t="s">
        <v>0</v>
      </c>
      <c r="K7364" s="1" t="s">
        <v>49</v>
      </c>
      <c r="L7364" s="1">
        <v>-1</v>
      </c>
      <c r="M7364" s="1">
        <v>980</v>
      </c>
      <c r="N7364" s="6"/>
      <c r="O7364" s="6">
        <v>980</v>
      </c>
      <c r="P7364" s="6">
        <v>-895319.58</v>
      </c>
      <c r="R7364" s="31">
        <v>-980</v>
      </c>
      <c r="S7364" s="28">
        <v>44500</v>
      </c>
    </row>
    <row r="7365" spans="1:19" x14ac:dyDescent="0.2">
      <c r="A7365" s="29">
        <v>46395</v>
      </c>
      <c r="B7365" s="1" t="s">
        <v>200</v>
      </c>
      <c r="C7365" s="27">
        <v>44490</v>
      </c>
      <c r="D7365" s="1">
        <v>53266</v>
      </c>
      <c r="J7365" s="1" t="s">
        <v>0</v>
      </c>
      <c r="K7365" s="1" t="s">
        <v>49</v>
      </c>
      <c r="L7365" s="1">
        <v>-2.5</v>
      </c>
      <c r="M7365" s="1">
        <v>88</v>
      </c>
      <c r="N7365" s="6"/>
      <c r="O7365" s="6">
        <v>220</v>
      </c>
      <c r="P7365" s="6">
        <v>-897731.83</v>
      </c>
      <c r="R7365" s="31">
        <v>-220</v>
      </c>
      <c r="S7365" s="28">
        <v>44500</v>
      </c>
    </row>
    <row r="7366" spans="1:19" x14ac:dyDescent="0.2">
      <c r="A7366" s="29">
        <v>46395</v>
      </c>
      <c r="B7366" s="1" t="s">
        <v>200</v>
      </c>
      <c r="C7366" s="27">
        <v>44490</v>
      </c>
      <c r="D7366" s="1">
        <v>53266</v>
      </c>
      <c r="J7366" s="1" t="s">
        <v>0</v>
      </c>
      <c r="K7366" s="1" t="s">
        <v>49</v>
      </c>
      <c r="L7366" s="1">
        <v>-1</v>
      </c>
      <c r="M7366" s="1">
        <v>160</v>
      </c>
      <c r="N7366" s="6"/>
      <c r="O7366" s="6">
        <v>160</v>
      </c>
      <c r="P7366" s="6">
        <v>-898147.83</v>
      </c>
      <c r="R7366" s="31">
        <v>-160</v>
      </c>
      <c r="S7366" s="28">
        <v>44500</v>
      </c>
    </row>
    <row r="7367" spans="1:19" x14ac:dyDescent="0.2">
      <c r="A7367" s="29">
        <v>46395</v>
      </c>
      <c r="B7367" s="1" t="s">
        <v>200</v>
      </c>
      <c r="C7367" s="27">
        <v>44490</v>
      </c>
      <c r="D7367" s="1">
        <v>53266</v>
      </c>
      <c r="J7367" s="1" t="s">
        <v>0</v>
      </c>
      <c r="K7367" s="1" t="s">
        <v>49</v>
      </c>
      <c r="L7367" s="1">
        <v>-1.5</v>
      </c>
      <c r="M7367" s="1">
        <v>88</v>
      </c>
      <c r="N7367" s="6"/>
      <c r="O7367" s="6">
        <v>132</v>
      </c>
      <c r="P7367" s="6">
        <v>-897987.83</v>
      </c>
      <c r="R7367" s="31">
        <v>-132</v>
      </c>
      <c r="S7367" s="28">
        <v>44500</v>
      </c>
    </row>
    <row r="7368" spans="1:19" x14ac:dyDescent="0.2">
      <c r="A7368" s="29">
        <v>46395</v>
      </c>
      <c r="B7368" s="1" t="s">
        <v>200</v>
      </c>
      <c r="C7368" s="27">
        <v>44490</v>
      </c>
      <c r="D7368" s="1">
        <v>53266</v>
      </c>
      <c r="J7368" s="1" t="s">
        <v>0</v>
      </c>
      <c r="K7368" s="1" t="s">
        <v>49</v>
      </c>
      <c r="L7368" s="1">
        <v>-1</v>
      </c>
      <c r="M7368" s="1">
        <v>124</v>
      </c>
      <c r="N7368" s="6"/>
      <c r="O7368" s="6">
        <v>124</v>
      </c>
      <c r="P7368" s="6">
        <v>-897511.83</v>
      </c>
      <c r="R7368" s="31">
        <v>-124</v>
      </c>
      <c r="S7368" s="28">
        <v>44500</v>
      </c>
    </row>
    <row r="7369" spans="1:19" x14ac:dyDescent="0.2">
      <c r="A7369" s="29">
        <v>46395</v>
      </c>
      <c r="B7369" s="1" t="s">
        <v>200</v>
      </c>
      <c r="C7369" s="27">
        <v>44490</v>
      </c>
      <c r="D7369" s="1">
        <v>53266</v>
      </c>
      <c r="J7369" s="1" t="s">
        <v>0</v>
      </c>
      <c r="K7369" s="1" t="s">
        <v>49</v>
      </c>
      <c r="L7369" s="1">
        <v>-1</v>
      </c>
      <c r="M7369" s="1">
        <v>124</v>
      </c>
      <c r="N7369" s="6"/>
      <c r="O7369" s="6">
        <v>124</v>
      </c>
      <c r="P7369" s="6">
        <v>-897855.83</v>
      </c>
      <c r="R7369" s="31">
        <v>-124</v>
      </c>
      <c r="S7369" s="28">
        <v>44500</v>
      </c>
    </row>
    <row r="7370" spans="1:19" x14ac:dyDescent="0.2">
      <c r="A7370" s="29">
        <v>46395</v>
      </c>
      <c r="B7370" s="1" t="s">
        <v>200</v>
      </c>
      <c r="C7370" s="27">
        <v>44490</v>
      </c>
      <c r="D7370" s="1">
        <v>53266</v>
      </c>
      <c r="J7370" s="1" t="s">
        <v>0</v>
      </c>
      <c r="K7370" s="1" t="s">
        <v>49</v>
      </c>
      <c r="L7370" s="1">
        <v>-1</v>
      </c>
      <c r="M7370" s="1">
        <v>88</v>
      </c>
      <c r="N7370" s="6"/>
      <c r="O7370" s="6">
        <v>88</v>
      </c>
      <c r="P7370" s="6">
        <v>-895407.58</v>
      </c>
      <c r="R7370" s="31">
        <v>-88</v>
      </c>
      <c r="S7370" s="28">
        <v>44500</v>
      </c>
    </row>
    <row r="7371" spans="1:19" x14ac:dyDescent="0.2">
      <c r="A7371" s="29">
        <v>46421</v>
      </c>
      <c r="B7371" s="1" t="s">
        <v>200</v>
      </c>
      <c r="C7371" s="27">
        <v>44490</v>
      </c>
      <c r="D7371" s="1">
        <v>53273</v>
      </c>
      <c r="J7371" s="1" t="s">
        <v>0</v>
      </c>
      <c r="K7371" s="1" t="s">
        <v>49</v>
      </c>
      <c r="L7371" s="1">
        <v>-1</v>
      </c>
      <c r="M7371" s="1">
        <v>980</v>
      </c>
      <c r="N7371" s="6"/>
      <c r="O7371" s="6">
        <v>980</v>
      </c>
      <c r="P7371" s="6">
        <v>-896387.58</v>
      </c>
      <c r="R7371" s="31">
        <v>-980</v>
      </c>
      <c r="S7371" s="28">
        <v>44500</v>
      </c>
    </row>
    <row r="7372" spans="1:19" x14ac:dyDescent="0.2">
      <c r="A7372" s="29">
        <v>46421</v>
      </c>
      <c r="B7372" s="1" t="s">
        <v>200</v>
      </c>
      <c r="C7372" s="27">
        <v>44490</v>
      </c>
      <c r="D7372" s="1">
        <v>53273</v>
      </c>
      <c r="J7372" s="1" t="s">
        <v>0</v>
      </c>
      <c r="K7372" s="1" t="s">
        <v>49</v>
      </c>
      <c r="L7372" s="1">
        <v>-4.75</v>
      </c>
      <c r="M7372" s="1">
        <v>110</v>
      </c>
      <c r="N7372" s="6"/>
      <c r="O7372" s="6">
        <v>522.5</v>
      </c>
      <c r="P7372" s="6">
        <v>-899005.33</v>
      </c>
      <c r="R7372" s="31">
        <v>-522.5</v>
      </c>
      <c r="S7372" s="28">
        <v>44500</v>
      </c>
    </row>
    <row r="7373" spans="1:19" x14ac:dyDescent="0.2">
      <c r="A7373" s="29">
        <v>46421</v>
      </c>
      <c r="B7373" s="1" t="s">
        <v>200</v>
      </c>
      <c r="C7373" s="27">
        <v>44490</v>
      </c>
      <c r="D7373" s="1">
        <v>53273</v>
      </c>
      <c r="J7373" s="1" t="s">
        <v>0</v>
      </c>
      <c r="K7373" s="1" t="s">
        <v>49</v>
      </c>
      <c r="L7373" s="1">
        <v>-1</v>
      </c>
      <c r="M7373" s="1">
        <v>155</v>
      </c>
      <c r="N7373" s="6"/>
      <c r="O7373" s="6">
        <v>155</v>
      </c>
      <c r="P7373" s="6">
        <v>-898482.83</v>
      </c>
      <c r="R7373" s="31">
        <v>-155</v>
      </c>
      <c r="S7373" s="28">
        <v>44500</v>
      </c>
    </row>
    <row r="7374" spans="1:19" x14ac:dyDescent="0.2">
      <c r="A7374" s="29">
        <v>46421</v>
      </c>
      <c r="B7374" s="1" t="s">
        <v>200</v>
      </c>
      <c r="C7374" s="27">
        <v>44490</v>
      </c>
      <c r="D7374" s="1">
        <v>53273</v>
      </c>
      <c r="J7374" s="1" t="s">
        <v>0</v>
      </c>
      <c r="K7374" s="1" t="s">
        <v>49</v>
      </c>
      <c r="L7374" s="1">
        <v>-2</v>
      </c>
      <c r="M7374" s="1">
        <v>66</v>
      </c>
      <c r="N7374" s="6"/>
      <c r="O7374" s="6">
        <v>132</v>
      </c>
      <c r="P7374" s="6">
        <v>-898279.83</v>
      </c>
      <c r="R7374" s="31">
        <v>-132</v>
      </c>
      <c r="S7374" s="28">
        <v>44500</v>
      </c>
    </row>
    <row r="7375" spans="1:19" x14ac:dyDescent="0.2">
      <c r="A7375" s="29">
        <v>46421</v>
      </c>
      <c r="B7375" s="1" t="s">
        <v>200</v>
      </c>
      <c r="C7375" s="27">
        <v>44490</v>
      </c>
      <c r="D7375" s="1">
        <v>53273</v>
      </c>
      <c r="J7375" s="1" t="s">
        <v>0</v>
      </c>
      <c r="K7375" s="1" t="s">
        <v>49</v>
      </c>
      <c r="L7375" s="1">
        <v>-1</v>
      </c>
      <c r="M7375" s="1">
        <v>110</v>
      </c>
      <c r="N7375" s="6"/>
      <c r="O7375" s="6">
        <v>110</v>
      </c>
      <c r="P7375" s="6">
        <v>-896497.58</v>
      </c>
      <c r="R7375" s="31">
        <v>-110</v>
      </c>
      <c r="S7375" s="28">
        <v>44500</v>
      </c>
    </row>
    <row r="7376" spans="1:19" x14ac:dyDescent="0.2">
      <c r="A7376" s="29">
        <v>46421</v>
      </c>
      <c r="B7376" s="1" t="s">
        <v>200</v>
      </c>
      <c r="C7376" s="27">
        <v>44490</v>
      </c>
      <c r="D7376" s="1">
        <v>53273</v>
      </c>
      <c r="J7376" s="1" t="s">
        <v>0</v>
      </c>
      <c r="K7376" s="1" t="s">
        <v>49</v>
      </c>
      <c r="L7376" s="1">
        <v>-1</v>
      </c>
      <c r="M7376" s="1">
        <v>48</v>
      </c>
      <c r="N7376" s="6"/>
      <c r="O7376" s="6">
        <v>48</v>
      </c>
      <c r="P7376" s="6">
        <v>-898327.83</v>
      </c>
      <c r="R7376" s="31">
        <v>-48</v>
      </c>
      <c r="S7376" s="28">
        <v>44500</v>
      </c>
    </row>
    <row r="7377" spans="1:19" x14ac:dyDescent="0.2">
      <c r="A7377" s="29">
        <v>46421</v>
      </c>
      <c r="B7377" s="1" t="s">
        <v>200</v>
      </c>
      <c r="C7377" s="27">
        <v>44490</v>
      </c>
      <c r="D7377" s="1">
        <v>53273</v>
      </c>
      <c r="J7377" s="1" t="s">
        <v>0</v>
      </c>
      <c r="K7377" s="1" t="s">
        <v>49</v>
      </c>
      <c r="L7377" s="1">
        <v>-1</v>
      </c>
      <c r="M7377" s="1">
        <v>16</v>
      </c>
      <c r="N7377" s="6"/>
      <c r="O7377" s="6">
        <v>16</v>
      </c>
      <c r="P7377" s="6">
        <v>-896513.58</v>
      </c>
      <c r="R7377" s="31">
        <v>-16</v>
      </c>
      <c r="S7377" s="28">
        <v>44500</v>
      </c>
    </row>
    <row r="7378" spans="1:19" x14ac:dyDescent="0.2">
      <c r="A7378" s="29">
        <v>46421</v>
      </c>
      <c r="B7378" s="1" t="s">
        <v>200</v>
      </c>
      <c r="C7378" s="27">
        <v>44490</v>
      </c>
      <c r="D7378" s="1">
        <v>53273</v>
      </c>
      <c r="J7378" s="1" t="s">
        <v>0</v>
      </c>
      <c r="K7378" s="1" t="s">
        <v>49</v>
      </c>
      <c r="L7378" s="1">
        <v>-1</v>
      </c>
      <c r="M7378" s="1">
        <v>12</v>
      </c>
      <c r="N7378" s="6"/>
      <c r="O7378" s="6">
        <v>12</v>
      </c>
      <c r="P7378" s="6">
        <v>-896525.58</v>
      </c>
      <c r="R7378" s="31">
        <v>-12</v>
      </c>
      <c r="S7378" s="28">
        <v>44500</v>
      </c>
    </row>
    <row r="7379" spans="1:19" x14ac:dyDescent="0.2">
      <c r="A7379" s="29">
        <v>46421</v>
      </c>
      <c r="B7379" s="1" t="s">
        <v>200</v>
      </c>
      <c r="C7379" s="27">
        <v>44490</v>
      </c>
      <c r="D7379" s="1">
        <v>53273</v>
      </c>
      <c r="J7379" s="1" t="s">
        <v>0</v>
      </c>
      <c r="K7379" s="1" t="s">
        <v>49</v>
      </c>
      <c r="L7379" s="1">
        <v>-1</v>
      </c>
      <c r="M7379" s="1">
        <v>-110</v>
      </c>
      <c r="N7379" s="6">
        <v>110</v>
      </c>
      <c r="O7379" s="6"/>
      <c r="P7379" s="6">
        <v>-898895.33</v>
      </c>
      <c r="R7379" s="31">
        <v>110</v>
      </c>
      <c r="S7379" s="28">
        <v>44500</v>
      </c>
    </row>
    <row r="7380" spans="1:19" x14ac:dyDescent="0.2">
      <c r="A7380" s="29">
        <v>46423</v>
      </c>
      <c r="B7380" s="1" t="s">
        <v>200</v>
      </c>
      <c r="C7380" s="27">
        <v>44490</v>
      </c>
      <c r="D7380" s="1">
        <v>53275</v>
      </c>
      <c r="J7380" s="1" t="s">
        <v>0</v>
      </c>
      <c r="K7380" s="1" t="s">
        <v>49</v>
      </c>
      <c r="L7380" s="1">
        <v>-3.5</v>
      </c>
      <c r="M7380" s="1">
        <v>110</v>
      </c>
      <c r="N7380" s="6"/>
      <c r="O7380" s="6">
        <v>385</v>
      </c>
      <c r="P7380" s="6">
        <v>-897313.58</v>
      </c>
      <c r="R7380" s="31">
        <v>-385</v>
      </c>
      <c r="S7380" s="28">
        <v>44500</v>
      </c>
    </row>
    <row r="7381" spans="1:19" x14ac:dyDescent="0.2">
      <c r="A7381" s="29">
        <v>46423</v>
      </c>
      <c r="B7381" s="1" t="s">
        <v>200</v>
      </c>
      <c r="C7381" s="27">
        <v>44490</v>
      </c>
      <c r="D7381" s="1">
        <v>53275</v>
      </c>
      <c r="J7381" s="1" t="s">
        <v>0</v>
      </c>
      <c r="K7381" s="1" t="s">
        <v>49</v>
      </c>
      <c r="L7381" s="1">
        <v>-1</v>
      </c>
      <c r="M7381" s="1">
        <v>248</v>
      </c>
      <c r="N7381" s="6"/>
      <c r="O7381" s="6">
        <v>248</v>
      </c>
      <c r="P7381" s="6">
        <v>-896773.58</v>
      </c>
      <c r="R7381" s="31">
        <v>-248</v>
      </c>
      <c r="S7381" s="28">
        <v>44500</v>
      </c>
    </row>
    <row r="7382" spans="1:19" x14ac:dyDescent="0.2">
      <c r="A7382" s="29">
        <v>46423</v>
      </c>
      <c r="B7382" s="1" t="s">
        <v>200</v>
      </c>
      <c r="C7382" s="27">
        <v>44490</v>
      </c>
      <c r="D7382" s="1">
        <v>53275</v>
      </c>
      <c r="J7382" s="1" t="s">
        <v>0</v>
      </c>
      <c r="K7382" s="1" t="s">
        <v>49</v>
      </c>
      <c r="L7382" s="1">
        <v>-1</v>
      </c>
      <c r="M7382" s="1">
        <v>155</v>
      </c>
      <c r="N7382" s="6"/>
      <c r="O7382" s="6">
        <v>155</v>
      </c>
      <c r="P7382" s="6">
        <v>-896928.58</v>
      </c>
      <c r="R7382" s="31">
        <v>-155</v>
      </c>
      <c r="S7382" s="28">
        <v>44500</v>
      </c>
    </row>
    <row r="7383" spans="1:19" x14ac:dyDescent="0.2">
      <c r="A7383" s="29">
        <v>46424</v>
      </c>
      <c r="B7383" s="1" t="s">
        <v>200</v>
      </c>
      <c r="C7383" s="27">
        <v>44490</v>
      </c>
      <c r="D7383" s="1">
        <v>53276</v>
      </c>
      <c r="J7383" s="1" t="s">
        <v>0</v>
      </c>
      <c r="K7383" s="1" t="s">
        <v>49</v>
      </c>
      <c r="L7383" s="1">
        <v>-0.75</v>
      </c>
      <c r="M7383" s="1">
        <v>99</v>
      </c>
      <c r="N7383" s="6"/>
      <c r="O7383" s="6">
        <v>74.25</v>
      </c>
      <c r="P7383" s="6">
        <v>-897387.83</v>
      </c>
      <c r="R7383" s="31">
        <v>-74.25</v>
      </c>
      <c r="S7383" s="28">
        <v>44500</v>
      </c>
    </row>
    <row r="7384" spans="1:19" x14ac:dyDescent="0.2">
      <c r="A7384" s="29">
        <v>45870</v>
      </c>
      <c r="B7384" s="1" t="s">
        <v>200</v>
      </c>
      <c r="C7384" s="27">
        <v>44491</v>
      </c>
      <c r="D7384" s="1">
        <v>53140</v>
      </c>
      <c r="J7384" s="1" t="s">
        <v>0</v>
      </c>
      <c r="K7384" s="1" t="s">
        <v>49</v>
      </c>
      <c r="L7384" s="1">
        <v>-41</v>
      </c>
      <c r="M7384" s="1">
        <v>32</v>
      </c>
      <c r="N7384" s="6"/>
      <c r="O7384" s="6">
        <v>1312</v>
      </c>
      <c r="P7384" s="6">
        <v>-900207.33</v>
      </c>
      <c r="R7384" s="31">
        <v>-1312</v>
      </c>
      <c r="S7384" s="28">
        <v>44500</v>
      </c>
    </row>
    <row r="7385" spans="1:19" x14ac:dyDescent="0.2">
      <c r="A7385" s="29">
        <v>46433</v>
      </c>
      <c r="B7385" s="1" t="s">
        <v>200</v>
      </c>
      <c r="C7385" s="27">
        <v>44491</v>
      </c>
      <c r="D7385" s="1">
        <v>53280</v>
      </c>
      <c r="J7385" s="1" t="s">
        <v>0</v>
      </c>
      <c r="K7385" s="1" t="s">
        <v>49</v>
      </c>
      <c r="L7385" s="1">
        <v>-1.25</v>
      </c>
      <c r="M7385" s="1">
        <v>88</v>
      </c>
      <c r="N7385" s="6"/>
      <c r="O7385" s="6">
        <v>110</v>
      </c>
      <c r="P7385" s="6">
        <v>-900317.33</v>
      </c>
      <c r="R7385" s="31">
        <v>-110</v>
      </c>
      <c r="S7385" s="28">
        <v>44500</v>
      </c>
    </row>
    <row r="7386" spans="1:19" x14ac:dyDescent="0.2">
      <c r="A7386" s="29">
        <v>46433</v>
      </c>
      <c r="B7386" s="1" t="s">
        <v>200</v>
      </c>
      <c r="C7386" s="27">
        <v>44491</v>
      </c>
      <c r="D7386" s="1">
        <v>53280</v>
      </c>
      <c r="J7386" s="1" t="s">
        <v>0</v>
      </c>
      <c r="K7386" s="1" t="s">
        <v>49</v>
      </c>
      <c r="L7386" s="1">
        <v>-1</v>
      </c>
      <c r="M7386" s="1">
        <v>88</v>
      </c>
      <c r="N7386" s="6"/>
      <c r="O7386" s="6">
        <v>88</v>
      </c>
      <c r="P7386" s="6">
        <v>-900405.33</v>
      </c>
      <c r="R7386" s="31">
        <v>-88</v>
      </c>
      <c r="S7386" s="28">
        <v>44500</v>
      </c>
    </row>
    <row r="7387" spans="1:19" x14ac:dyDescent="0.2">
      <c r="A7387" s="29">
        <v>46434</v>
      </c>
      <c r="B7387" s="1" t="s">
        <v>200</v>
      </c>
      <c r="C7387" s="27">
        <v>44491</v>
      </c>
      <c r="D7387" s="1">
        <v>53281</v>
      </c>
      <c r="J7387" s="1" t="s">
        <v>0</v>
      </c>
      <c r="K7387" s="1" t="s">
        <v>49</v>
      </c>
      <c r="L7387" s="1">
        <v>-2</v>
      </c>
      <c r="M7387" s="1">
        <v>110</v>
      </c>
      <c r="N7387" s="6"/>
      <c r="O7387" s="6">
        <v>220</v>
      </c>
      <c r="P7387" s="6">
        <v>-900780.33</v>
      </c>
      <c r="R7387" s="31">
        <v>-220</v>
      </c>
      <c r="S7387" s="28">
        <v>44500</v>
      </c>
    </row>
    <row r="7388" spans="1:19" x14ac:dyDescent="0.2">
      <c r="A7388" s="29">
        <v>46434</v>
      </c>
      <c r="B7388" s="1" t="s">
        <v>200</v>
      </c>
      <c r="C7388" s="27">
        <v>44491</v>
      </c>
      <c r="D7388" s="1">
        <v>53281</v>
      </c>
      <c r="J7388" s="1" t="s">
        <v>0</v>
      </c>
      <c r="K7388" s="1" t="s">
        <v>49</v>
      </c>
      <c r="L7388" s="1">
        <v>-1</v>
      </c>
      <c r="M7388" s="1">
        <v>155</v>
      </c>
      <c r="N7388" s="6"/>
      <c r="O7388" s="6">
        <v>155</v>
      </c>
      <c r="P7388" s="6">
        <v>-900560.33</v>
      </c>
      <c r="R7388" s="31">
        <v>-155</v>
      </c>
      <c r="S7388" s="28">
        <v>44500</v>
      </c>
    </row>
    <row r="7389" spans="1:19" x14ac:dyDescent="0.2">
      <c r="A7389" s="29">
        <v>46230</v>
      </c>
      <c r="B7389" s="1" t="s">
        <v>200</v>
      </c>
      <c r="C7389" s="27">
        <v>44495</v>
      </c>
      <c r="D7389" s="1">
        <v>53247</v>
      </c>
      <c r="J7389" s="1" t="s">
        <v>0</v>
      </c>
      <c r="K7389" s="1" t="s">
        <v>49</v>
      </c>
      <c r="L7389" s="1">
        <v>-2</v>
      </c>
      <c r="M7389" s="1">
        <v>980</v>
      </c>
      <c r="N7389" s="6"/>
      <c r="O7389" s="6">
        <v>1960</v>
      </c>
      <c r="P7389" s="6">
        <v>-903967.58</v>
      </c>
      <c r="R7389" s="31">
        <v>-1960</v>
      </c>
      <c r="S7389" s="28">
        <v>44500</v>
      </c>
    </row>
    <row r="7390" spans="1:19" x14ac:dyDescent="0.2">
      <c r="A7390" s="29">
        <v>46230</v>
      </c>
      <c r="B7390" s="1" t="s">
        <v>200</v>
      </c>
      <c r="C7390" s="27">
        <v>44495</v>
      </c>
      <c r="D7390" s="1">
        <v>53247</v>
      </c>
      <c r="J7390" s="1" t="s">
        <v>0</v>
      </c>
      <c r="K7390" s="1" t="s">
        <v>49</v>
      </c>
      <c r="L7390" s="1">
        <v>-5.5</v>
      </c>
      <c r="M7390" s="1">
        <v>88</v>
      </c>
      <c r="N7390" s="6"/>
      <c r="O7390" s="6">
        <v>484</v>
      </c>
      <c r="P7390" s="6">
        <v>-908127.08</v>
      </c>
      <c r="R7390" s="31">
        <v>-484</v>
      </c>
      <c r="S7390" s="28">
        <v>44500</v>
      </c>
    </row>
    <row r="7391" spans="1:19" x14ac:dyDescent="0.2">
      <c r="A7391" s="29">
        <v>46230</v>
      </c>
      <c r="B7391" s="1" t="s">
        <v>200</v>
      </c>
      <c r="C7391" s="27">
        <v>44495</v>
      </c>
      <c r="D7391" s="1">
        <v>53247</v>
      </c>
      <c r="J7391" s="1" t="s">
        <v>0</v>
      </c>
      <c r="K7391" s="1" t="s">
        <v>49</v>
      </c>
      <c r="L7391" s="1">
        <v>-2</v>
      </c>
      <c r="M7391" s="1">
        <v>240</v>
      </c>
      <c r="N7391" s="6"/>
      <c r="O7391" s="6">
        <v>480</v>
      </c>
      <c r="P7391" s="6">
        <v>-907519.08</v>
      </c>
      <c r="R7391" s="31">
        <v>-480</v>
      </c>
      <c r="S7391" s="28">
        <v>44500</v>
      </c>
    </row>
    <row r="7392" spans="1:19" x14ac:dyDescent="0.2">
      <c r="A7392" s="29">
        <v>46230</v>
      </c>
      <c r="B7392" s="1" t="s">
        <v>200</v>
      </c>
      <c r="C7392" s="27">
        <v>44495</v>
      </c>
      <c r="D7392" s="1">
        <v>53247</v>
      </c>
      <c r="J7392" s="1" t="s">
        <v>0</v>
      </c>
      <c r="K7392" s="1" t="s">
        <v>49</v>
      </c>
      <c r="L7392" s="1">
        <v>-2.75</v>
      </c>
      <c r="M7392" s="1">
        <v>88</v>
      </c>
      <c r="N7392" s="6"/>
      <c r="O7392" s="6">
        <v>242</v>
      </c>
      <c r="P7392" s="6">
        <v>-905329.58</v>
      </c>
      <c r="R7392" s="31">
        <v>-242</v>
      </c>
      <c r="S7392" s="28">
        <v>44500</v>
      </c>
    </row>
    <row r="7393" spans="1:19" x14ac:dyDescent="0.2">
      <c r="A7393" s="29">
        <v>46230</v>
      </c>
      <c r="B7393" s="1" t="s">
        <v>200</v>
      </c>
      <c r="C7393" s="27">
        <v>44495</v>
      </c>
      <c r="D7393" s="1">
        <v>53247</v>
      </c>
      <c r="J7393" s="1" t="s">
        <v>0</v>
      </c>
      <c r="K7393" s="1" t="s">
        <v>49</v>
      </c>
      <c r="L7393" s="1">
        <v>-2.75</v>
      </c>
      <c r="M7393" s="1">
        <v>88</v>
      </c>
      <c r="N7393" s="6"/>
      <c r="O7393" s="6">
        <v>242</v>
      </c>
      <c r="P7393" s="6">
        <v>-905849.58</v>
      </c>
      <c r="R7393" s="31">
        <v>-242</v>
      </c>
      <c r="S7393" s="28">
        <v>44500</v>
      </c>
    </row>
    <row r="7394" spans="1:19" x14ac:dyDescent="0.2">
      <c r="A7394" s="29">
        <v>46230</v>
      </c>
      <c r="B7394" s="1" t="s">
        <v>200</v>
      </c>
      <c r="C7394" s="27">
        <v>44495</v>
      </c>
      <c r="D7394" s="1">
        <v>53247</v>
      </c>
      <c r="J7394" s="1" t="s">
        <v>0</v>
      </c>
      <c r="K7394" s="1" t="s">
        <v>49</v>
      </c>
      <c r="L7394" s="1">
        <v>-2</v>
      </c>
      <c r="M7394" s="1">
        <v>88</v>
      </c>
      <c r="N7394" s="6"/>
      <c r="O7394" s="6">
        <v>176</v>
      </c>
      <c r="P7394" s="6">
        <v>-904143.58</v>
      </c>
      <c r="R7394" s="31">
        <v>-176</v>
      </c>
      <c r="S7394" s="28">
        <v>44500</v>
      </c>
    </row>
    <row r="7395" spans="1:19" x14ac:dyDescent="0.2">
      <c r="A7395" s="29">
        <v>46230</v>
      </c>
      <c r="B7395" s="1" t="s">
        <v>200</v>
      </c>
      <c r="C7395" s="27">
        <v>44495</v>
      </c>
      <c r="D7395" s="1">
        <v>53247</v>
      </c>
      <c r="J7395" s="1" t="s">
        <v>0</v>
      </c>
      <c r="K7395" s="1" t="s">
        <v>49</v>
      </c>
      <c r="L7395" s="1">
        <v>-1.75</v>
      </c>
      <c r="M7395" s="1">
        <v>88</v>
      </c>
      <c r="N7395" s="6"/>
      <c r="O7395" s="6">
        <v>154</v>
      </c>
      <c r="P7395" s="6">
        <v>-905607.58</v>
      </c>
      <c r="R7395" s="31">
        <v>-154</v>
      </c>
      <c r="S7395" s="28">
        <v>44500</v>
      </c>
    </row>
    <row r="7396" spans="1:19" x14ac:dyDescent="0.2">
      <c r="A7396" s="29">
        <v>46230</v>
      </c>
      <c r="B7396" s="1" t="s">
        <v>200</v>
      </c>
      <c r="C7396" s="27">
        <v>44495</v>
      </c>
      <c r="D7396" s="1">
        <v>53247</v>
      </c>
      <c r="J7396" s="1" t="s">
        <v>0</v>
      </c>
      <c r="K7396" s="1" t="s">
        <v>49</v>
      </c>
      <c r="L7396" s="1">
        <v>-1.75</v>
      </c>
      <c r="M7396" s="1">
        <v>88</v>
      </c>
      <c r="N7396" s="6"/>
      <c r="O7396" s="6">
        <v>154</v>
      </c>
      <c r="P7396" s="6">
        <v>-906113.58</v>
      </c>
      <c r="R7396" s="31">
        <v>-154</v>
      </c>
      <c r="S7396" s="28">
        <v>44500</v>
      </c>
    </row>
    <row r="7397" spans="1:19" x14ac:dyDescent="0.2">
      <c r="A7397" s="29">
        <v>46230</v>
      </c>
      <c r="B7397" s="1" t="s">
        <v>200</v>
      </c>
      <c r="C7397" s="27">
        <v>44495</v>
      </c>
      <c r="D7397" s="1">
        <v>53247</v>
      </c>
      <c r="J7397" s="1" t="s">
        <v>0</v>
      </c>
      <c r="K7397" s="1" t="s">
        <v>49</v>
      </c>
      <c r="L7397" s="1">
        <v>-1.5</v>
      </c>
      <c r="M7397" s="1">
        <v>88</v>
      </c>
      <c r="N7397" s="6"/>
      <c r="O7397" s="6">
        <v>132</v>
      </c>
      <c r="P7397" s="6">
        <v>-901058.33</v>
      </c>
      <c r="R7397" s="31">
        <v>-132</v>
      </c>
      <c r="S7397" s="28">
        <v>44500</v>
      </c>
    </row>
    <row r="7398" spans="1:19" x14ac:dyDescent="0.2">
      <c r="A7398" s="29">
        <v>46230</v>
      </c>
      <c r="B7398" s="1" t="s">
        <v>200</v>
      </c>
      <c r="C7398" s="27">
        <v>44495</v>
      </c>
      <c r="D7398" s="1">
        <v>53247</v>
      </c>
      <c r="J7398" s="1" t="s">
        <v>0</v>
      </c>
      <c r="K7398" s="1" t="s">
        <v>49</v>
      </c>
      <c r="L7398" s="1">
        <v>-1.5</v>
      </c>
      <c r="M7398" s="1">
        <v>88</v>
      </c>
      <c r="N7398" s="6"/>
      <c r="O7398" s="6">
        <v>132</v>
      </c>
      <c r="P7398" s="6">
        <v>-906793.58</v>
      </c>
      <c r="R7398" s="31">
        <v>-132</v>
      </c>
      <c r="S7398" s="28">
        <v>44500</v>
      </c>
    </row>
    <row r="7399" spans="1:19" x14ac:dyDescent="0.2">
      <c r="A7399" s="29">
        <v>46230</v>
      </c>
      <c r="B7399" s="1" t="s">
        <v>200</v>
      </c>
      <c r="C7399" s="27">
        <v>44495</v>
      </c>
      <c r="D7399" s="1">
        <v>53247</v>
      </c>
      <c r="J7399" s="1" t="s">
        <v>0</v>
      </c>
      <c r="K7399" s="1" t="s">
        <v>49</v>
      </c>
      <c r="L7399" s="1">
        <v>-1</v>
      </c>
      <c r="M7399" s="1">
        <v>130</v>
      </c>
      <c r="N7399" s="6"/>
      <c r="O7399" s="6">
        <v>130</v>
      </c>
      <c r="P7399" s="6">
        <v>-907039.08</v>
      </c>
      <c r="R7399" s="31">
        <v>-130</v>
      </c>
      <c r="S7399" s="28">
        <v>44500</v>
      </c>
    </row>
    <row r="7400" spans="1:19" x14ac:dyDescent="0.2">
      <c r="A7400" s="29">
        <v>46230</v>
      </c>
      <c r="B7400" s="1" t="s">
        <v>200</v>
      </c>
      <c r="C7400" s="27">
        <v>44495</v>
      </c>
      <c r="D7400" s="1">
        <v>53247</v>
      </c>
      <c r="J7400" s="1" t="s">
        <v>0</v>
      </c>
      <c r="K7400" s="1" t="s">
        <v>49</v>
      </c>
      <c r="L7400" s="1">
        <v>-1</v>
      </c>
      <c r="M7400" s="1">
        <v>124</v>
      </c>
      <c r="N7400" s="6"/>
      <c r="O7400" s="6">
        <v>124</v>
      </c>
      <c r="P7400" s="6">
        <v>-900926.33</v>
      </c>
      <c r="R7400" s="31">
        <v>-124</v>
      </c>
      <c r="S7400" s="28">
        <v>44500</v>
      </c>
    </row>
    <row r="7401" spans="1:19" x14ac:dyDescent="0.2">
      <c r="A7401" s="29">
        <v>46230</v>
      </c>
      <c r="B7401" s="1" t="s">
        <v>200</v>
      </c>
      <c r="C7401" s="27">
        <v>44495</v>
      </c>
      <c r="D7401" s="1">
        <v>53247</v>
      </c>
      <c r="J7401" s="1" t="s">
        <v>0</v>
      </c>
      <c r="K7401" s="1" t="s">
        <v>49</v>
      </c>
      <c r="L7401" s="1">
        <v>-1</v>
      </c>
      <c r="M7401" s="1">
        <v>124</v>
      </c>
      <c r="N7401" s="6"/>
      <c r="O7401" s="6">
        <v>124</v>
      </c>
      <c r="P7401" s="6">
        <v>-905087.58</v>
      </c>
      <c r="R7401" s="31">
        <v>-124</v>
      </c>
      <c r="S7401" s="28">
        <v>44500</v>
      </c>
    </row>
    <row r="7402" spans="1:19" x14ac:dyDescent="0.2">
      <c r="A7402" s="29">
        <v>46230</v>
      </c>
      <c r="B7402" s="1" t="s">
        <v>200</v>
      </c>
      <c r="C7402" s="27">
        <v>44495</v>
      </c>
      <c r="D7402" s="1">
        <v>53247</v>
      </c>
      <c r="J7402" s="1" t="s">
        <v>0</v>
      </c>
      <c r="K7402" s="1" t="s">
        <v>49</v>
      </c>
      <c r="L7402" s="1">
        <v>-1</v>
      </c>
      <c r="M7402" s="1">
        <v>124</v>
      </c>
      <c r="N7402" s="6"/>
      <c r="O7402" s="6">
        <v>124</v>
      </c>
      <c r="P7402" s="6">
        <v>-905453.58</v>
      </c>
      <c r="R7402" s="31">
        <v>-124</v>
      </c>
      <c r="S7402" s="28">
        <v>44500</v>
      </c>
    </row>
    <row r="7403" spans="1:19" x14ac:dyDescent="0.2">
      <c r="A7403" s="29">
        <v>46230</v>
      </c>
      <c r="B7403" s="1" t="s">
        <v>200</v>
      </c>
      <c r="C7403" s="27">
        <v>44495</v>
      </c>
      <c r="D7403" s="1">
        <v>53247</v>
      </c>
      <c r="J7403" s="1" t="s">
        <v>0</v>
      </c>
      <c r="K7403" s="1" t="s">
        <v>49</v>
      </c>
      <c r="L7403" s="1">
        <v>-1</v>
      </c>
      <c r="M7403" s="1">
        <v>124</v>
      </c>
      <c r="N7403" s="6"/>
      <c r="O7403" s="6">
        <v>124</v>
      </c>
      <c r="P7403" s="6">
        <v>-906237.58</v>
      </c>
      <c r="R7403" s="31">
        <v>-124</v>
      </c>
      <c r="S7403" s="28">
        <v>44500</v>
      </c>
    </row>
    <row r="7404" spans="1:19" x14ac:dyDescent="0.2">
      <c r="A7404" s="29">
        <v>46230</v>
      </c>
      <c r="B7404" s="1" t="s">
        <v>200</v>
      </c>
      <c r="C7404" s="27">
        <v>44495</v>
      </c>
      <c r="D7404" s="1">
        <v>53247</v>
      </c>
      <c r="J7404" s="1" t="s">
        <v>0</v>
      </c>
      <c r="K7404" s="1" t="s">
        <v>49</v>
      </c>
      <c r="L7404" s="1">
        <v>-1</v>
      </c>
      <c r="M7404" s="1">
        <v>124</v>
      </c>
      <c r="N7404" s="6"/>
      <c r="O7404" s="6">
        <v>124</v>
      </c>
      <c r="P7404" s="6">
        <v>-906449.58</v>
      </c>
      <c r="R7404" s="31">
        <v>-124</v>
      </c>
      <c r="S7404" s="28">
        <v>44500</v>
      </c>
    </row>
    <row r="7405" spans="1:19" x14ac:dyDescent="0.2">
      <c r="A7405" s="29">
        <v>46230</v>
      </c>
      <c r="B7405" s="1" t="s">
        <v>200</v>
      </c>
      <c r="C7405" s="27">
        <v>44495</v>
      </c>
      <c r="D7405" s="1">
        <v>53247</v>
      </c>
      <c r="J7405" s="1" t="s">
        <v>0</v>
      </c>
      <c r="K7405" s="1" t="s">
        <v>49</v>
      </c>
      <c r="L7405" s="1">
        <v>-1</v>
      </c>
      <c r="M7405" s="1">
        <v>124</v>
      </c>
      <c r="N7405" s="6"/>
      <c r="O7405" s="6">
        <v>124</v>
      </c>
      <c r="P7405" s="6">
        <v>-906661.58</v>
      </c>
      <c r="R7405" s="31">
        <v>-124</v>
      </c>
      <c r="S7405" s="28">
        <v>44500</v>
      </c>
    </row>
    <row r="7406" spans="1:19" x14ac:dyDescent="0.2">
      <c r="A7406" s="29">
        <v>46230</v>
      </c>
      <c r="B7406" s="1" t="s">
        <v>200</v>
      </c>
      <c r="C7406" s="27">
        <v>44495</v>
      </c>
      <c r="D7406" s="1">
        <v>53247</v>
      </c>
      <c r="J7406" s="1" t="s">
        <v>0</v>
      </c>
      <c r="K7406" s="1" t="s">
        <v>49</v>
      </c>
      <c r="L7406" s="1">
        <v>-1</v>
      </c>
      <c r="M7406" s="1">
        <v>124</v>
      </c>
      <c r="N7406" s="6"/>
      <c r="O7406" s="6">
        <v>124</v>
      </c>
      <c r="P7406" s="6">
        <v>-907643.08</v>
      </c>
      <c r="R7406" s="31">
        <v>-124</v>
      </c>
      <c r="S7406" s="28">
        <v>44500</v>
      </c>
    </row>
    <row r="7407" spans="1:19" x14ac:dyDescent="0.2">
      <c r="A7407" s="29">
        <v>46230</v>
      </c>
      <c r="B7407" s="1" t="s">
        <v>200</v>
      </c>
      <c r="C7407" s="27">
        <v>44495</v>
      </c>
      <c r="D7407" s="1">
        <v>53247</v>
      </c>
      <c r="J7407" s="1" t="s">
        <v>0</v>
      </c>
      <c r="K7407" s="1" t="s">
        <v>49</v>
      </c>
      <c r="L7407" s="1">
        <v>-1</v>
      </c>
      <c r="M7407" s="1">
        <v>88</v>
      </c>
      <c r="N7407" s="6"/>
      <c r="O7407" s="6">
        <v>88</v>
      </c>
      <c r="P7407" s="6">
        <v>-905937.58</v>
      </c>
      <c r="R7407" s="31">
        <v>-88</v>
      </c>
      <c r="S7407" s="28">
        <v>44500</v>
      </c>
    </row>
    <row r="7408" spans="1:19" x14ac:dyDescent="0.2">
      <c r="A7408" s="29">
        <v>46230</v>
      </c>
      <c r="B7408" s="1" t="s">
        <v>200</v>
      </c>
      <c r="C7408" s="27">
        <v>44495</v>
      </c>
      <c r="D7408" s="1">
        <v>53247</v>
      </c>
      <c r="J7408" s="1" t="s">
        <v>0</v>
      </c>
      <c r="K7408" s="1" t="s">
        <v>49</v>
      </c>
      <c r="L7408" s="1">
        <v>-1</v>
      </c>
      <c r="M7408" s="1">
        <v>88</v>
      </c>
      <c r="N7408" s="6"/>
      <c r="O7408" s="6">
        <v>88</v>
      </c>
      <c r="P7408" s="6">
        <v>-906325.58</v>
      </c>
      <c r="R7408" s="31">
        <v>-88</v>
      </c>
      <c r="S7408" s="28">
        <v>44500</v>
      </c>
    </row>
    <row r="7409" spans="1:19" x14ac:dyDescent="0.2">
      <c r="A7409" s="29">
        <v>46230</v>
      </c>
      <c r="B7409" s="1" t="s">
        <v>200</v>
      </c>
      <c r="C7409" s="27">
        <v>44495</v>
      </c>
      <c r="D7409" s="1">
        <v>53247</v>
      </c>
      <c r="J7409" s="1" t="s">
        <v>0</v>
      </c>
      <c r="K7409" s="1" t="s">
        <v>49</v>
      </c>
      <c r="L7409" s="1">
        <v>-1</v>
      </c>
      <c r="M7409" s="1">
        <v>88</v>
      </c>
      <c r="N7409" s="6"/>
      <c r="O7409" s="6">
        <v>88</v>
      </c>
      <c r="P7409" s="6">
        <v>-906537.58</v>
      </c>
      <c r="R7409" s="31">
        <v>-88</v>
      </c>
      <c r="S7409" s="28">
        <v>44500</v>
      </c>
    </row>
    <row r="7410" spans="1:19" x14ac:dyDescent="0.2">
      <c r="A7410" s="29">
        <v>46230</v>
      </c>
      <c r="B7410" s="1" t="s">
        <v>200</v>
      </c>
      <c r="C7410" s="27">
        <v>44495</v>
      </c>
      <c r="D7410" s="1">
        <v>53247</v>
      </c>
      <c r="J7410" s="1" t="s">
        <v>0</v>
      </c>
      <c r="K7410" s="1" t="s">
        <v>49</v>
      </c>
      <c r="L7410" s="1">
        <v>-0.75</v>
      </c>
      <c r="M7410" s="1">
        <v>88</v>
      </c>
      <c r="N7410" s="6"/>
      <c r="O7410" s="6">
        <v>66</v>
      </c>
      <c r="P7410" s="6">
        <v>-906859.58</v>
      </c>
      <c r="R7410" s="31">
        <v>-66</v>
      </c>
      <c r="S7410" s="28">
        <v>44500</v>
      </c>
    </row>
    <row r="7411" spans="1:19" x14ac:dyDescent="0.2">
      <c r="A7411" s="29">
        <v>46230</v>
      </c>
      <c r="B7411" s="1" t="s">
        <v>200</v>
      </c>
      <c r="C7411" s="27">
        <v>44495</v>
      </c>
      <c r="D7411" s="1">
        <v>53247</v>
      </c>
      <c r="J7411" s="1" t="s">
        <v>0</v>
      </c>
      <c r="K7411" s="1" t="s">
        <v>49</v>
      </c>
      <c r="L7411" s="1">
        <v>-0.25</v>
      </c>
      <c r="M7411" s="1">
        <v>88</v>
      </c>
      <c r="N7411" s="6"/>
      <c r="O7411" s="6">
        <v>22</v>
      </c>
      <c r="P7411" s="6">
        <v>-900802.33</v>
      </c>
      <c r="R7411" s="31">
        <v>-22</v>
      </c>
      <c r="S7411" s="28">
        <v>44500</v>
      </c>
    </row>
    <row r="7412" spans="1:19" x14ac:dyDescent="0.2">
      <c r="A7412" s="29">
        <v>46230</v>
      </c>
      <c r="B7412" s="1" t="s">
        <v>200</v>
      </c>
      <c r="C7412" s="27">
        <v>44495</v>
      </c>
      <c r="D7412" s="1">
        <v>53247</v>
      </c>
      <c r="J7412" s="1" t="s">
        <v>0</v>
      </c>
      <c r="K7412" s="1" t="s">
        <v>49</v>
      </c>
      <c r="L7412" s="1">
        <v>-0.25</v>
      </c>
      <c r="M7412" s="1">
        <v>88</v>
      </c>
      <c r="N7412" s="6"/>
      <c r="O7412" s="6">
        <v>22</v>
      </c>
      <c r="P7412" s="6">
        <v>-905959.58</v>
      </c>
      <c r="R7412" s="31">
        <v>-22</v>
      </c>
      <c r="S7412" s="28">
        <v>44500</v>
      </c>
    </row>
    <row r="7413" spans="1:19" x14ac:dyDescent="0.2">
      <c r="A7413" s="29">
        <v>46231</v>
      </c>
      <c r="B7413" s="1" t="s">
        <v>200</v>
      </c>
      <c r="C7413" s="27">
        <v>44495</v>
      </c>
      <c r="D7413" s="1">
        <v>53248</v>
      </c>
      <c r="J7413" s="1" t="s">
        <v>0</v>
      </c>
      <c r="K7413" s="1" t="s">
        <v>49</v>
      </c>
      <c r="L7413" s="1">
        <v>-1.75</v>
      </c>
      <c r="M7413" s="1">
        <v>88</v>
      </c>
      <c r="N7413" s="6"/>
      <c r="O7413" s="6">
        <v>154</v>
      </c>
      <c r="P7413" s="6">
        <v>-904963.58</v>
      </c>
      <c r="R7413" s="31">
        <v>-154</v>
      </c>
      <c r="S7413" s="28">
        <v>44500</v>
      </c>
    </row>
    <row r="7414" spans="1:19" x14ac:dyDescent="0.2">
      <c r="A7414" s="29">
        <v>46231</v>
      </c>
      <c r="B7414" s="1" t="s">
        <v>200</v>
      </c>
      <c r="C7414" s="27">
        <v>44495</v>
      </c>
      <c r="D7414" s="1">
        <v>53248</v>
      </c>
      <c r="J7414" s="1" t="s">
        <v>0</v>
      </c>
      <c r="K7414" s="1" t="s">
        <v>49</v>
      </c>
      <c r="L7414" s="1">
        <v>-1.5</v>
      </c>
      <c r="M7414" s="1">
        <v>88</v>
      </c>
      <c r="N7414" s="6"/>
      <c r="O7414" s="6">
        <v>132</v>
      </c>
      <c r="P7414" s="6">
        <v>-901402.33</v>
      </c>
      <c r="R7414" s="31">
        <v>-132</v>
      </c>
      <c r="S7414" s="28">
        <v>44500</v>
      </c>
    </row>
    <row r="7415" spans="1:19" x14ac:dyDescent="0.2">
      <c r="A7415" s="29">
        <v>46231</v>
      </c>
      <c r="B7415" s="1" t="s">
        <v>200</v>
      </c>
      <c r="C7415" s="27">
        <v>44495</v>
      </c>
      <c r="D7415" s="1">
        <v>53248</v>
      </c>
      <c r="J7415" s="1" t="s">
        <v>0</v>
      </c>
      <c r="K7415" s="1" t="s">
        <v>49</v>
      </c>
      <c r="L7415" s="1">
        <v>-1.5</v>
      </c>
      <c r="M7415" s="1">
        <v>88</v>
      </c>
      <c r="N7415" s="6"/>
      <c r="O7415" s="6">
        <v>132</v>
      </c>
      <c r="P7415" s="6">
        <v>-901578.33</v>
      </c>
      <c r="R7415" s="31">
        <v>-132</v>
      </c>
      <c r="S7415" s="28">
        <v>44500</v>
      </c>
    </row>
    <row r="7416" spans="1:19" x14ac:dyDescent="0.2">
      <c r="A7416" s="29">
        <v>46231</v>
      </c>
      <c r="B7416" s="1" t="s">
        <v>200</v>
      </c>
      <c r="C7416" s="27">
        <v>44495</v>
      </c>
      <c r="D7416" s="1">
        <v>53248</v>
      </c>
      <c r="J7416" s="1" t="s">
        <v>0</v>
      </c>
      <c r="K7416" s="1" t="s">
        <v>49</v>
      </c>
      <c r="L7416" s="1">
        <v>-1.5</v>
      </c>
      <c r="M7416" s="1">
        <v>88</v>
      </c>
      <c r="N7416" s="6"/>
      <c r="O7416" s="6">
        <v>132</v>
      </c>
      <c r="P7416" s="6">
        <v>-901834.33</v>
      </c>
      <c r="R7416" s="31">
        <v>-132</v>
      </c>
      <c r="S7416" s="28">
        <v>44500</v>
      </c>
    </row>
    <row r="7417" spans="1:19" x14ac:dyDescent="0.2">
      <c r="A7417" s="29">
        <v>46231</v>
      </c>
      <c r="B7417" s="1" t="s">
        <v>200</v>
      </c>
      <c r="C7417" s="27">
        <v>44495</v>
      </c>
      <c r="D7417" s="1">
        <v>53248</v>
      </c>
      <c r="J7417" s="1" t="s">
        <v>0</v>
      </c>
      <c r="K7417" s="1" t="s">
        <v>49</v>
      </c>
      <c r="L7417" s="1">
        <v>-1</v>
      </c>
      <c r="M7417" s="1">
        <v>124</v>
      </c>
      <c r="N7417" s="6"/>
      <c r="O7417" s="6">
        <v>124</v>
      </c>
      <c r="P7417" s="6">
        <v>-901270.33</v>
      </c>
      <c r="R7417" s="31">
        <v>-124</v>
      </c>
      <c r="S7417" s="28">
        <v>44500</v>
      </c>
    </row>
    <row r="7418" spans="1:19" x14ac:dyDescent="0.2">
      <c r="A7418" s="29">
        <v>46231</v>
      </c>
      <c r="B7418" s="1" t="s">
        <v>200</v>
      </c>
      <c r="C7418" s="27">
        <v>44495</v>
      </c>
      <c r="D7418" s="1">
        <v>53248</v>
      </c>
      <c r="J7418" s="1" t="s">
        <v>0</v>
      </c>
      <c r="K7418" s="1" t="s">
        <v>49</v>
      </c>
      <c r="L7418" s="1">
        <v>-1</v>
      </c>
      <c r="M7418" s="1">
        <v>124</v>
      </c>
      <c r="N7418" s="6"/>
      <c r="O7418" s="6">
        <v>124</v>
      </c>
      <c r="P7418" s="6">
        <v>-901702.33</v>
      </c>
      <c r="R7418" s="31">
        <v>-124</v>
      </c>
      <c r="S7418" s="28">
        <v>44500</v>
      </c>
    </row>
    <row r="7419" spans="1:19" x14ac:dyDescent="0.2">
      <c r="A7419" s="29">
        <v>46231</v>
      </c>
      <c r="B7419" s="1" t="s">
        <v>200</v>
      </c>
      <c r="C7419" s="27">
        <v>44495</v>
      </c>
      <c r="D7419" s="1">
        <v>53248</v>
      </c>
      <c r="J7419" s="1" t="s">
        <v>0</v>
      </c>
      <c r="K7419" s="1" t="s">
        <v>49</v>
      </c>
      <c r="L7419" s="1">
        <v>-1</v>
      </c>
      <c r="M7419" s="1">
        <v>124</v>
      </c>
      <c r="N7419" s="6"/>
      <c r="O7419" s="6">
        <v>124</v>
      </c>
      <c r="P7419" s="6">
        <v>-904377.58</v>
      </c>
      <c r="R7419" s="31">
        <v>-124</v>
      </c>
      <c r="S7419" s="28">
        <v>44500</v>
      </c>
    </row>
    <row r="7420" spans="1:19" x14ac:dyDescent="0.2">
      <c r="A7420" s="29">
        <v>46231</v>
      </c>
      <c r="B7420" s="1" t="s">
        <v>200</v>
      </c>
      <c r="C7420" s="27">
        <v>44495</v>
      </c>
      <c r="D7420" s="1">
        <v>53248</v>
      </c>
      <c r="J7420" s="1" t="s">
        <v>0</v>
      </c>
      <c r="K7420" s="1" t="s">
        <v>49</v>
      </c>
      <c r="L7420" s="1">
        <v>-1</v>
      </c>
      <c r="M7420" s="1">
        <v>124</v>
      </c>
      <c r="N7420" s="6"/>
      <c r="O7420" s="6">
        <v>124</v>
      </c>
      <c r="P7420" s="6">
        <v>-904809.58</v>
      </c>
      <c r="R7420" s="31">
        <v>-124</v>
      </c>
      <c r="S7420" s="28">
        <v>44500</v>
      </c>
    </row>
    <row r="7421" spans="1:19" x14ac:dyDescent="0.2">
      <c r="A7421" s="29">
        <v>46231</v>
      </c>
      <c r="B7421" s="1" t="s">
        <v>200</v>
      </c>
      <c r="C7421" s="27">
        <v>44495</v>
      </c>
      <c r="D7421" s="1">
        <v>53248</v>
      </c>
      <c r="J7421" s="1" t="s">
        <v>0</v>
      </c>
      <c r="K7421" s="1" t="s">
        <v>49</v>
      </c>
      <c r="L7421" s="1">
        <v>-1.25</v>
      </c>
      <c r="M7421" s="1">
        <v>88</v>
      </c>
      <c r="N7421" s="6"/>
      <c r="O7421" s="6">
        <v>110</v>
      </c>
      <c r="P7421" s="6">
        <v>-904253.58</v>
      </c>
      <c r="R7421" s="31">
        <v>-110</v>
      </c>
      <c r="S7421" s="28">
        <v>44500</v>
      </c>
    </row>
    <row r="7422" spans="1:19" x14ac:dyDescent="0.2">
      <c r="A7422" s="29">
        <v>46231</v>
      </c>
      <c r="B7422" s="1" t="s">
        <v>200</v>
      </c>
      <c r="C7422" s="27">
        <v>44495</v>
      </c>
      <c r="D7422" s="1">
        <v>53248</v>
      </c>
      <c r="J7422" s="1" t="s">
        <v>0</v>
      </c>
      <c r="K7422" s="1" t="s">
        <v>49</v>
      </c>
      <c r="L7422" s="1">
        <v>-1.25</v>
      </c>
      <c r="M7422" s="1">
        <v>88</v>
      </c>
      <c r="N7422" s="6"/>
      <c r="O7422" s="6">
        <v>110</v>
      </c>
      <c r="P7422" s="6">
        <v>-904487.58</v>
      </c>
      <c r="R7422" s="31">
        <v>-110</v>
      </c>
      <c r="S7422" s="28">
        <v>44500</v>
      </c>
    </row>
    <row r="7423" spans="1:19" x14ac:dyDescent="0.2">
      <c r="A7423" s="29">
        <v>46231</v>
      </c>
      <c r="B7423" s="1" t="s">
        <v>200</v>
      </c>
      <c r="C7423" s="27">
        <v>44495</v>
      </c>
      <c r="D7423" s="1">
        <v>53248</v>
      </c>
      <c r="J7423" s="1" t="s">
        <v>0</v>
      </c>
      <c r="K7423" s="1" t="s">
        <v>49</v>
      </c>
      <c r="L7423" s="1">
        <v>-1.25</v>
      </c>
      <c r="M7423" s="1">
        <v>88</v>
      </c>
      <c r="N7423" s="6"/>
      <c r="O7423" s="6">
        <v>110</v>
      </c>
      <c r="P7423" s="6">
        <v>-904597.58</v>
      </c>
      <c r="R7423" s="31">
        <v>-110</v>
      </c>
      <c r="S7423" s="28">
        <v>44500</v>
      </c>
    </row>
    <row r="7424" spans="1:19" x14ac:dyDescent="0.2">
      <c r="A7424" s="29">
        <v>46231</v>
      </c>
      <c r="B7424" s="1" t="s">
        <v>200</v>
      </c>
      <c r="C7424" s="27">
        <v>44495</v>
      </c>
      <c r="D7424" s="1">
        <v>53248</v>
      </c>
      <c r="J7424" s="1" t="s">
        <v>0</v>
      </c>
      <c r="K7424" s="1" t="s">
        <v>49</v>
      </c>
      <c r="L7424" s="1">
        <v>-1</v>
      </c>
      <c r="M7424" s="1">
        <v>88</v>
      </c>
      <c r="N7424" s="6"/>
      <c r="O7424" s="6">
        <v>88</v>
      </c>
      <c r="P7424" s="6">
        <v>-904685.58</v>
      </c>
      <c r="R7424" s="31">
        <v>-88</v>
      </c>
      <c r="S7424" s="28">
        <v>44500</v>
      </c>
    </row>
    <row r="7425" spans="1:19" x14ac:dyDescent="0.2">
      <c r="A7425" s="29">
        <v>46231</v>
      </c>
      <c r="B7425" s="1" t="s">
        <v>200</v>
      </c>
      <c r="C7425" s="27">
        <v>44495</v>
      </c>
      <c r="D7425" s="1">
        <v>53248</v>
      </c>
      <c r="J7425" s="1" t="s">
        <v>0</v>
      </c>
      <c r="K7425" s="1" t="s">
        <v>49</v>
      </c>
      <c r="L7425" s="1">
        <v>-0.5</v>
      </c>
      <c r="M7425" s="1">
        <v>88</v>
      </c>
      <c r="N7425" s="6"/>
      <c r="O7425" s="6">
        <v>44</v>
      </c>
      <c r="P7425" s="6">
        <v>-901102.33</v>
      </c>
      <c r="R7425" s="31">
        <v>-44</v>
      </c>
      <c r="S7425" s="28">
        <v>44500</v>
      </c>
    </row>
    <row r="7426" spans="1:19" x14ac:dyDescent="0.2">
      <c r="A7426" s="29">
        <v>46231</v>
      </c>
      <c r="B7426" s="1" t="s">
        <v>200</v>
      </c>
      <c r="C7426" s="27">
        <v>44495</v>
      </c>
      <c r="D7426" s="1">
        <v>53248</v>
      </c>
      <c r="J7426" s="1" t="s">
        <v>0</v>
      </c>
      <c r="K7426" s="1" t="s">
        <v>49</v>
      </c>
      <c r="L7426" s="1">
        <v>-0.5</v>
      </c>
      <c r="M7426" s="1">
        <v>88</v>
      </c>
      <c r="N7426" s="6"/>
      <c r="O7426" s="6">
        <v>44</v>
      </c>
      <c r="P7426" s="6">
        <v>-901146.33</v>
      </c>
      <c r="R7426" s="31">
        <v>-44</v>
      </c>
      <c r="S7426" s="28">
        <v>44500</v>
      </c>
    </row>
    <row r="7427" spans="1:19" x14ac:dyDescent="0.2">
      <c r="A7427" s="29">
        <v>46231</v>
      </c>
      <c r="B7427" s="1" t="s">
        <v>200</v>
      </c>
      <c r="C7427" s="27">
        <v>44495</v>
      </c>
      <c r="D7427" s="1">
        <v>53248</v>
      </c>
      <c r="J7427" s="1" t="s">
        <v>0</v>
      </c>
      <c r="K7427" s="1" t="s">
        <v>49</v>
      </c>
      <c r="L7427" s="1">
        <v>-0.5</v>
      </c>
      <c r="M7427" s="1">
        <v>88</v>
      </c>
      <c r="N7427" s="6"/>
      <c r="O7427" s="6">
        <v>44</v>
      </c>
      <c r="P7427" s="6">
        <v>-901446.33</v>
      </c>
      <c r="R7427" s="31">
        <v>-44</v>
      </c>
      <c r="S7427" s="28">
        <v>44500</v>
      </c>
    </row>
    <row r="7428" spans="1:19" x14ac:dyDescent="0.2">
      <c r="A7428" s="29">
        <v>46416</v>
      </c>
      <c r="B7428" s="1" t="s">
        <v>200</v>
      </c>
      <c r="C7428" s="27">
        <v>44495</v>
      </c>
      <c r="D7428" s="1">
        <v>53270</v>
      </c>
      <c r="J7428" s="1" t="s">
        <v>0</v>
      </c>
      <c r="K7428" s="1" t="s">
        <v>49</v>
      </c>
      <c r="L7428" s="1">
        <v>-1.75</v>
      </c>
      <c r="M7428" s="1">
        <v>99</v>
      </c>
      <c r="N7428" s="6"/>
      <c r="O7428" s="6">
        <v>173.25</v>
      </c>
      <c r="P7428" s="6">
        <v>-902007.58</v>
      </c>
      <c r="R7428" s="31">
        <v>-173.25</v>
      </c>
      <c r="S7428" s="28">
        <v>44500</v>
      </c>
    </row>
    <row r="7429" spans="1:19" x14ac:dyDescent="0.2">
      <c r="A7429" s="29">
        <v>46416</v>
      </c>
      <c r="B7429" s="1" t="s">
        <v>200</v>
      </c>
      <c r="C7429" s="27">
        <v>44495</v>
      </c>
      <c r="D7429" s="1">
        <v>53270</v>
      </c>
      <c r="J7429" s="1" t="s">
        <v>0</v>
      </c>
      <c r="K7429" s="1" t="s">
        <v>49</v>
      </c>
      <c r="L7429" s="1">
        <v>-0.5</v>
      </c>
      <c r="M7429" s="1">
        <v>99</v>
      </c>
      <c r="N7429" s="6"/>
      <c r="O7429" s="6">
        <v>49.5</v>
      </c>
      <c r="P7429" s="6">
        <v>-906909.08</v>
      </c>
      <c r="R7429" s="31">
        <v>-49.5</v>
      </c>
      <c r="S7429" s="28">
        <v>44500</v>
      </c>
    </row>
    <row r="7430" spans="1:19" x14ac:dyDescent="0.2">
      <c r="A7430" s="29">
        <v>46452</v>
      </c>
      <c r="B7430" s="1" t="s">
        <v>200</v>
      </c>
      <c r="C7430" s="27">
        <v>44496</v>
      </c>
      <c r="D7430" s="1">
        <v>53282</v>
      </c>
      <c r="J7430" s="1" t="s">
        <v>0</v>
      </c>
      <c r="K7430" s="1" t="s">
        <v>49</v>
      </c>
      <c r="L7430" s="1">
        <v>-1</v>
      </c>
      <c r="M7430" s="1">
        <v>165</v>
      </c>
      <c r="N7430" s="6"/>
      <c r="O7430" s="6">
        <v>165</v>
      </c>
      <c r="P7430" s="6">
        <v>-908292.08</v>
      </c>
      <c r="R7430" s="31">
        <v>-165</v>
      </c>
      <c r="S7430" s="28">
        <v>44500</v>
      </c>
    </row>
    <row r="7431" spans="1:19" x14ac:dyDescent="0.2">
      <c r="A7431" s="29">
        <v>46366</v>
      </c>
      <c r="B7431" s="1" t="s">
        <v>200</v>
      </c>
      <c r="C7431" s="27">
        <v>44499</v>
      </c>
      <c r="D7431" s="1">
        <v>53264</v>
      </c>
      <c r="J7431" s="1" t="s">
        <v>0</v>
      </c>
      <c r="K7431" s="1" t="s">
        <v>49</v>
      </c>
      <c r="L7431" s="1">
        <v>-1</v>
      </c>
      <c r="M7431" s="1">
        <v>980</v>
      </c>
      <c r="N7431" s="6"/>
      <c r="O7431" s="6">
        <v>980</v>
      </c>
      <c r="P7431" s="6">
        <v>-909500.08</v>
      </c>
      <c r="R7431" s="31">
        <v>-980</v>
      </c>
      <c r="S7431" s="28">
        <v>44500</v>
      </c>
    </row>
    <row r="7432" spans="1:19" x14ac:dyDescent="0.2">
      <c r="A7432" s="29">
        <v>46366</v>
      </c>
      <c r="B7432" s="1" t="s">
        <v>200</v>
      </c>
      <c r="C7432" s="27">
        <v>44499</v>
      </c>
      <c r="D7432" s="1">
        <v>53264</v>
      </c>
      <c r="J7432" s="1" t="s">
        <v>0</v>
      </c>
      <c r="K7432" s="1" t="s">
        <v>49</v>
      </c>
      <c r="L7432" s="1">
        <v>-1</v>
      </c>
      <c r="M7432" s="1">
        <v>228</v>
      </c>
      <c r="N7432" s="6"/>
      <c r="O7432" s="6">
        <v>228</v>
      </c>
      <c r="P7432" s="6">
        <v>-908520.08</v>
      </c>
      <c r="R7432" s="31">
        <v>-228</v>
      </c>
      <c r="S7432" s="28">
        <v>44500</v>
      </c>
    </row>
    <row r="7433" spans="1:19" x14ac:dyDescent="0.2">
      <c r="A7433" s="29">
        <v>46366</v>
      </c>
      <c r="B7433" s="1" t="s">
        <v>200</v>
      </c>
      <c r="C7433" s="27">
        <v>44499</v>
      </c>
      <c r="D7433" s="1">
        <v>53264</v>
      </c>
      <c r="J7433" s="1" t="s">
        <v>0</v>
      </c>
      <c r="K7433" s="1" t="s">
        <v>49</v>
      </c>
      <c r="L7433" s="1">
        <v>-1</v>
      </c>
      <c r="M7433" s="1">
        <v>186</v>
      </c>
      <c r="N7433" s="6"/>
      <c r="O7433" s="6">
        <v>186</v>
      </c>
      <c r="P7433" s="6">
        <v>-909790.08</v>
      </c>
      <c r="R7433" s="31">
        <v>-186</v>
      </c>
      <c r="S7433" s="28">
        <v>44500</v>
      </c>
    </row>
    <row r="7434" spans="1:19" x14ac:dyDescent="0.2">
      <c r="A7434" s="29">
        <v>46366</v>
      </c>
      <c r="B7434" s="1" t="s">
        <v>200</v>
      </c>
      <c r="C7434" s="27">
        <v>44499</v>
      </c>
      <c r="D7434" s="1">
        <v>53264</v>
      </c>
      <c r="J7434" s="1" t="s">
        <v>0</v>
      </c>
      <c r="K7434" s="1" t="s">
        <v>49</v>
      </c>
      <c r="L7434" s="1">
        <v>-1</v>
      </c>
      <c r="M7434" s="1">
        <v>88</v>
      </c>
      <c r="N7434" s="6"/>
      <c r="O7434" s="6">
        <v>88</v>
      </c>
      <c r="P7434" s="6">
        <v>-909604.08</v>
      </c>
      <c r="R7434" s="31">
        <v>-88</v>
      </c>
      <c r="S7434" s="28">
        <v>44500</v>
      </c>
    </row>
    <row r="7435" spans="1:19" x14ac:dyDescent="0.2">
      <c r="A7435" s="29">
        <v>46366</v>
      </c>
      <c r="B7435" s="1" t="s">
        <v>200</v>
      </c>
      <c r="C7435" s="27">
        <v>44499</v>
      </c>
      <c r="D7435" s="1">
        <v>53264</v>
      </c>
      <c r="J7435" s="1" t="s">
        <v>0</v>
      </c>
      <c r="K7435" s="1" t="s">
        <v>49</v>
      </c>
      <c r="L7435" s="1">
        <v>-1</v>
      </c>
      <c r="M7435" s="1">
        <v>16</v>
      </c>
      <c r="N7435" s="6"/>
      <c r="O7435" s="6">
        <v>16</v>
      </c>
      <c r="P7435" s="6">
        <v>-909516.08</v>
      </c>
      <c r="R7435" s="31">
        <v>-16</v>
      </c>
      <c r="S7435" s="28">
        <v>44500</v>
      </c>
    </row>
    <row r="7436" spans="1:19" x14ac:dyDescent="0.2">
      <c r="A7436" s="29">
        <v>46239</v>
      </c>
      <c r="B7436" s="1" t="s">
        <v>200</v>
      </c>
      <c r="C7436" s="27">
        <v>44500</v>
      </c>
      <c r="D7436" s="1">
        <v>53254</v>
      </c>
      <c r="J7436" s="1" t="s">
        <v>0</v>
      </c>
      <c r="K7436" s="1" t="s">
        <v>49</v>
      </c>
      <c r="L7436" s="1">
        <v>-3.75</v>
      </c>
      <c r="M7436" s="1">
        <v>88</v>
      </c>
      <c r="N7436" s="6"/>
      <c r="O7436" s="6">
        <v>330</v>
      </c>
      <c r="P7436" s="6">
        <v>-911304.08</v>
      </c>
      <c r="R7436" s="31">
        <v>-330</v>
      </c>
      <c r="S7436" s="28">
        <v>44500</v>
      </c>
    </row>
    <row r="7437" spans="1:19" x14ac:dyDescent="0.2">
      <c r="A7437" s="29">
        <v>46239</v>
      </c>
      <c r="B7437" s="1" t="s">
        <v>200</v>
      </c>
      <c r="C7437" s="27">
        <v>44500</v>
      </c>
      <c r="D7437" s="1">
        <v>53254</v>
      </c>
      <c r="J7437" s="1" t="s">
        <v>0</v>
      </c>
      <c r="K7437" s="1" t="s">
        <v>49</v>
      </c>
      <c r="L7437" s="1">
        <v>-1</v>
      </c>
      <c r="M7437" s="1">
        <v>240</v>
      </c>
      <c r="N7437" s="6"/>
      <c r="O7437" s="6">
        <v>240</v>
      </c>
      <c r="P7437" s="6">
        <v>-910974.08</v>
      </c>
      <c r="R7437" s="31">
        <v>-240</v>
      </c>
      <c r="S7437" s="28">
        <v>44500</v>
      </c>
    </row>
    <row r="7438" spans="1:19" x14ac:dyDescent="0.2">
      <c r="A7438" s="29">
        <v>46239</v>
      </c>
      <c r="B7438" s="1" t="s">
        <v>200</v>
      </c>
      <c r="C7438" s="27">
        <v>44500</v>
      </c>
      <c r="D7438" s="1">
        <v>53254</v>
      </c>
      <c r="J7438" s="1" t="s">
        <v>0</v>
      </c>
      <c r="K7438" s="1" t="s">
        <v>49</v>
      </c>
      <c r="L7438" s="1">
        <v>-2.5</v>
      </c>
      <c r="M7438" s="1">
        <v>88</v>
      </c>
      <c r="N7438" s="6"/>
      <c r="O7438" s="6">
        <v>220</v>
      </c>
      <c r="P7438" s="6">
        <v>-910178.08</v>
      </c>
      <c r="R7438" s="31">
        <v>-220</v>
      </c>
      <c r="S7438" s="28">
        <v>44500</v>
      </c>
    </row>
    <row r="7439" spans="1:19" x14ac:dyDescent="0.2">
      <c r="A7439" s="29">
        <v>46239</v>
      </c>
      <c r="B7439" s="1" t="s">
        <v>200</v>
      </c>
      <c r="C7439" s="27">
        <v>44500</v>
      </c>
      <c r="D7439" s="1">
        <v>53254</v>
      </c>
      <c r="J7439" s="1" t="s">
        <v>0</v>
      </c>
      <c r="K7439" s="1" t="s">
        <v>49</v>
      </c>
      <c r="L7439" s="1">
        <v>-2</v>
      </c>
      <c r="M7439" s="1">
        <v>88</v>
      </c>
      <c r="N7439" s="6"/>
      <c r="O7439" s="6">
        <v>176</v>
      </c>
      <c r="P7439" s="6">
        <v>-910734.08</v>
      </c>
      <c r="R7439" s="31">
        <v>-176</v>
      </c>
      <c r="S7439" s="28">
        <v>44500</v>
      </c>
    </row>
    <row r="7440" spans="1:19" x14ac:dyDescent="0.2">
      <c r="A7440" s="29">
        <v>46239</v>
      </c>
      <c r="B7440" s="1" t="s">
        <v>200</v>
      </c>
      <c r="C7440" s="27">
        <v>44500</v>
      </c>
      <c r="D7440" s="1">
        <v>53254</v>
      </c>
      <c r="J7440" s="1" t="s">
        <v>0</v>
      </c>
      <c r="K7440" s="1" t="s">
        <v>49</v>
      </c>
      <c r="L7440" s="1">
        <v>-1</v>
      </c>
      <c r="M7440" s="1">
        <v>130</v>
      </c>
      <c r="N7440" s="6"/>
      <c r="O7440" s="6">
        <v>130</v>
      </c>
      <c r="P7440" s="6">
        <v>-911528.08</v>
      </c>
      <c r="R7440" s="31">
        <v>-130</v>
      </c>
      <c r="S7440" s="28">
        <v>44500</v>
      </c>
    </row>
    <row r="7441" spans="1:19" x14ac:dyDescent="0.2">
      <c r="A7441" s="29">
        <v>46239</v>
      </c>
      <c r="B7441" s="1" t="s">
        <v>200</v>
      </c>
      <c r="C7441" s="27">
        <v>44500</v>
      </c>
      <c r="D7441" s="1">
        <v>53254</v>
      </c>
      <c r="J7441" s="1" t="s">
        <v>0</v>
      </c>
      <c r="K7441" s="1" t="s">
        <v>49</v>
      </c>
      <c r="L7441" s="1">
        <v>-1</v>
      </c>
      <c r="M7441" s="1">
        <v>124</v>
      </c>
      <c r="N7441" s="6"/>
      <c r="O7441" s="6">
        <v>124</v>
      </c>
      <c r="P7441" s="6">
        <v>-909958.08</v>
      </c>
      <c r="R7441" s="31">
        <v>-124</v>
      </c>
      <c r="S7441" s="28">
        <v>44500</v>
      </c>
    </row>
    <row r="7442" spans="1:19" x14ac:dyDescent="0.2">
      <c r="A7442" s="29">
        <v>46239</v>
      </c>
      <c r="B7442" s="1" t="s">
        <v>200</v>
      </c>
      <c r="C7442" s="27">
        <v>44500</v>
      </c>
      <c r="D7442" s="1">
        <v>53254</v>
      </c>
      <c r="J7442" s="1" t="s">
        <v>0</v>
      </c>
      <c r="K7442" s="1" t="s">
        <v>49</v>
      </c>
      <c r="L7442" s="1">
        <v>-1</v>
      </c>
      <c r="M7442" s="1">
        <v>124</v>
      </c>
      <c r="N7442" s="6"/>
      <c r="O7442" s="6">
        <v>124</v>
      </c>
      <c r="P7442" s="6">
        <v>-910302.08</v>
      </c>
      <c r="R7442" s="31">
        <v>-124</v>
      </c>
      <c r="S7442" s="28">
        <v>44500</v>
      </c>
    </row>
    <row r="7443" spans="1:19" x14ac:dyDescent="0.2">
      <c r="A7443" s="29">
        <v>46239</v>
      </c>
      <c r="B7443" s="1" t="s">
        <v>200</v>
      </c>
      <c r="C7443" s="27">
        <v>44500</v>
      </c>
      <c r="D7443" s="1">
        <v>53254</v>
      </c>
      <c r="J7443" s="1" t="s">
        <v>0</v>
      </c>
      <c r="K7443" s="1" t="s">
        <v>49</v>
      </c>
      <c r="L7443" s="1">
        <v>-1</v>
      </c>
      <c r="M7443" s="1">
        <v>124</v>
      </c>
      <c r="N7443" s="6"/>
      <c r="O7443" s="6">
        <v>124</v>
      </c>
      <c r="P7443" s="6">
        <v>-910558.08</v>
      </c>
      <c r="R7443" s="31">
        <v>-124</v>
      </c>
      <c r="S7443" s="28">
        <v>44500</v>
      </c>
    </row>
    <row r="7444" spans="1:19" x14ac:dyDescent="0.2">
      <c r="A7444" s="29">
        <v>46239</v>
      </c>
      <c r="B7444" s="1" t="s">
        <v>200</v>
      </c>
      <c r="C7444" s="27">
        <v>44500</v>
      </c>
      <c r="D7444" s="1">
        <v>53254</v>
      </c>
      <c r="J7444" s="1" t="s">
        <v>0</v>
      </c>
      <c r="K7444" s="1" t="s">
        <v>49</v>
      </c>
      <c r="L7444" s="1">
        <v>-1</v>
      </c>
      <c r="M7444" s="1">
        <v>124</v>
      </c>
      <c r="N7444" s="6"/>
      <c r="O7444" s="6">
        <v>124</v>
      </c>
      <c r="P7444" s="6">
        <v>-911740.08</v>
      </c>
      <c r="R7444" s="31">
        <v>-124</v>
      </c>
      <c r="S7444" s="28">
        <v>44500</v>
      </c>
    </row>
    <row r="7445" spans="1:19" x14ac:dyDescent="0.2">
      <c r="A7445" s="29">
        <v>46239</v>
      </c>
      <c r="B7445" s="1" t="s">
        <v>200</v>
      </c>
      <c r="C7445" s="27">
        <v>44500</v>
      </c>
      <c r="D7445" s="1">
        <v>53254</v>
      </c>
      <c r="J7445" s="1" t="s">
        <v>0</v>
      </c>
      <c r="K7445" s="1" t="s">
        <v>49</v>
      </c>
      <c r="L7445" s="1">
        <v>-1</v>
      </c>
      <c r="M7445" s="1">
        <v>88</v>
      </c>
      <c r="N7445" s="6"/>
      <c r="O7445" s="6">
        <v>88</v>
      </c>
      <c r="P7445" s="6">
        <v>-910390.08</v>
      </c>
      <c r="R7445" s="31">
        <v>-88</v>
      </c>
      <c r="S7445" s="28">
        <v>44500</v>
      </c>
    </row>
    <row r="7446" spans="1:19" x14ac:dyDescent="0.2">
      <c r="A7446" s="29">
        <v>46239</v>
      </c>
      <c r="B7446" s="1" t="s">
        <v>200</v>
      </c>
      <c r="C7446" s="27">
        <v>44500</v>
      </c>
      <c r="D7446" s="1">
        <v>53254</v>
      </c>
      <c r="J7446" s="1" t="s">
        <v>0</v>
      </c>
      <c r="K7446" s="1" t="s">
        <v>49</v>
      </c>
      <c r="L7446" s="1">
        <v>-1</v>
      </c>
      <c r="M7446" s="1">
        <v>88</v>
      </c>
      <c r="N7446" s="6"/>
      <c r="O7446" s="6">
        <v>88</v>
      </c>
      <c r="P7446" s="6">
        <v>-911616.08</v>
      </c>
      <c r="R7446" s="31">
        <v>-88</v>
      </c>
      <c r="S7446" s="28">
        <v>44500</v>
      </c>
    </row>
    <row r="7447" spans="1:19" x14ac:dyDescent="0.2">
      <c r="A7447" s="29">
        <v>46239</v>
      </c>
      <c r="B7447" s="1" t="s">
        <v>200</v>
      </c>
      <c r="C7447" s="27">
        <v>44500</v>
      </c>
      <c r="D7447" s="1">
        <v>53254</v>
      </c>
      <c r="J7447" s="1" t="s">
        <v>0</v>
      </c>
      <c r="K7447" s="1" t="s">
        <v>49</v>
      </c>
      <c r="L7447" s="1">
        <v>-1</v>
      </c>
      <c r="M7447" s="1">
        <v>88</v>
      </c>
      <c r="N7447" s="6"/>
      <c r="O7447" s="6">
        <v>88</v>
      </c>
      <c r="P7447" s="6">
        <v>-911828.08</v>
      </c>
      <c r="R7447" s="31">
        <v>-88</v>
      </c>
      <c r="S7447" s="28">
        <v>44500</v>
      </c>
    </row>
    <row r="7448" spans="1:19" x14ac:dyDescent="0.2">
      <c r="A7448" s="29">
        <v>46239</v>
      </c>
      <c r="B7448" s="1" t="s">
        <v>200</v>
      </c>
      <c r="C7448" s="27">
        <v>44500</v>
      </c>
      <c r="D7448" s="1">
        <v>53254</v>
      </c>
      <c r="J7448" s="1" t="s">
        <v>0</v>
      </c>
      <c r="K7448" s="1" t="s">
        <v>49</v>
      </c>
      <c r="L7448" s="1">
        <v>-0.75</v>
      </c>
      <c r="M7448" s="1">
        <v>88</v>
      </c>
      <c r="N7448" s="6"/>
      <c r="O7448" s="6">
        <v>66</v>
      </c>
      <c r="P7448" s="6">
        <v>-911894.08</v>
      </c>
      <c r="R7448" s="31">
        <v>-66</v>
      </c>
      <c r="S7448" s="28">
        <v>44500</v>
      </c>
    </row>
    <row r="7449" spans="1:19" x14ac:dyDescent="0.2">
      <c r="A7449" s="29">
        <v>46239</v>
      </c>
      <c r="B7449" s="1" t="s">
        <v>200</v>
      </c>
      <c r="C7449" s="27">
        <v>44500</v>
      </c>
      <c r="D7449" s="1">
        <v>53254</v>
      </c>
      <c r="J7449" s="1" t="s">
        <v>0</v>
      </c>
      <c r="K7449" s="1" t="s">
        <v>49</v>
      </c>
      <c r="L7449" s="1">
        <v>-3</v>
      </c>
      <c r="M7449" s="1">
        <v>18</v>
      </c>
      <c r="N7449" s="6"/>
      <c r="O7449" s="6">
        <v>54</v>
      </c>
      <c r="P7449" s="6">
        <v>-911398.08</v>
      </c>
      <c r="R7449" s="31">
        <v>-54</v>
      </c>
      <c r="S7449" s="28">
        <v>44500</v>
      </c>
    </row>
    <row r="7450" spans="1:19" x14ac:dyDescent="0.2">
      <c r="A7450" s="29">
        <v>46239</v>
      </c>
      <c r="B7450" s="1" t="s">
        <v>200</v>
      </c>
      <c r="C7450" s="27">
        <v>44500</v>
      </c>
      <c r="D7450" s="1">
        <v>53254</v>
      </c>
      <c r="J7450" s="1" t="s">
        <v>0</v>
      </c>
      <c r="K7450" s="1" t="s">
        <v>49</v>
      </c>
      <c r="L7450" s="1">
        <v>-0.5</v>
      </c>
      <c r="M7450" s="1">
        <v>88</v>
      </c>
      <c r="N7450" s="6"/>
      <c r="O7450" s="6">
        <v>44</v>
      </c>
      <c r="P7450" s="6">
        <v>-909834.08</v>
      </c>
      <c r="R7450" s="31">
        <v>-44</v>
      </c>
      <c r="S7450" s="28">
        <v>44500</v>
      </c>
    </row>
    <row r="7451" spans="1:19" x14ac:dyDescent="0.2">
      <c r="A7451" s="29">
        <v>46239</v>
      </c>
      <c r="B7451" s="1" t="s">
        <v>200</v>
      </c>
      <c r="C7451" s="27">
        <v>44500</v>
      </c>
      <c r="D7451" s="1">
        <v>53254</v>
      </c>
      <c r="J7451" s="1" t="s">
        <v>0</v>
      </c>
      <c r="K7451" s="1" t="s">
        <v>49</v>
      </c>
      <c r="L7451" s="1">
        <v>-0.5</v>
      </c>
      <c r="M7451" s="1">
        <v>88</v>
      </c>
      <c r="N7451" s="6"/>
      <c r="O7451" s="6">
        <v>44</v>
      </c>
      <c r="P7451" s="6">
        <v>-910434.08</v>
      </c>
      <c r="R7451" s="31">
        <v>-44</v>
      </c>
      <c r="S7451" s="28">
        <v>44500</v>
      </c>
    </row>
    <row r="7452" spans="1:19" x14ac:dyDescent="0.2">
      <c r="A7452" s="29">
        <v>46239</v>
      </c>
      <c r="B7452" s="1" t="s">
        <v>200</v>
      </c>
      <c r="C7452" s="27">
        <v>44500</v>
      </c>
      <c r="D7452" s="1">
        <v>53254</v>
      </c>
      <c r="J7452" s="1" t="s">
        <v>0</v>
      </c>
      <c r="K7452" s="1" t="s">
        <v>49</v>
      </c>
      <c r="L7452" s="1">
        <v>-1</v>
      </c>
      <c r="M7452" s="1">
        <v>28</v>
      </c>
      <c r="N7452" s="6"/>
      <c r="O7452" s="6">
        <v>28</v>
      </c>
      <c r="P7452" s="6">
        <v>-911332.08</v>
      </c>
      <c r="R7452" s="31">
        <v>-28</v>
      </c>
      <c r="S7452" s="28">
        <v>44500</v>
      </c>
    </row>
    <row r="7453" spans="1:19" x14ac:dyDescent="0.2">
      <c r="A7453" s="29">
        <v>46239</v>
      </c>
      <c r="B7453" s="1" t="s">
        <v>200</v>
      </c>
      <c r="C7453" s="27">
        <v>44500</v>
      </c>
      <c r="D7453" s="1">
        <v>53254</v>
      </c>
      <c r="J7453" s="1" t="s">
        <v>0</v>
      </c>
      <c r="K7453" s="1" t="s">
        <v>49</v>
      </c>
      <c r="L7453" s="1">
        <v>-1</v>
      </c>
      <c r="M7453" s="1">
        <v>12</v>
      </c>
      <c r="N7453" s="6"/>
      <c r="O7453" s="6">
        <v>12</v>
      </c>
      <c r="P7453" s="6">
        <v>-911344.08</v>
      </c>
      <c r="R7453" s="31">
        <v>-12</v>
      </c>
      <c r="S7453" s="28">
        <v>44500</v>
      </c>
    </row>
    <row r="7454" spans="1:19" x14ac:dyDescent="0.2">
      <c r="A7454" s="29">
        <v>46689</v>
      </c>
      <c r="B7454" s="1" t="s">
        <v>200</v>
      </c>
      <c r="C7454" s="27">
        <v>44500</v>
      </c>
      <c r="D7454" s="1">
        <v>53352</v>
      </c>
      <c r="J7454" s="1" t="s">
        <v>0</v>
      </c>
      <c r="K7454" s="1" t="s">
        <v>49</v>
      </c>
      <c r="L7454" s="1">
        <v>-5.25</v>
      </c>
      <c r="M7454" s="1">
        <v>88</v>
      </c>
      <c r="N7454" s="6"/>
      <c r="O7454" s="6">
        <v>462</v>
      </c>
      <c r="P7454" s="6">
        <v>-915220.08</v>
      </c>
      <c r="R7454" s="31">
        <v>-462</v>
      </c>
      <c r="S7454" s="28">
        <v>44500</v>
      </c>
    </row>
    <row r="7455" spans="1:19" x14ac:dyDescent="0.2">
      <c r="A7455" s="29">
        <v>46689</v>
      </c>
      <c r="B7455" s="1" t="s">
        <v>200</v>
      </c>
      <c r="C7455" s="27">
        <v>44500</v>
      </c>
      <c r="D7455" s="1">
        <v>53352</v>
      </c>
      <c r="J7455" s="1" t="s">
        <v>0</v>
      </c>
      <c r="K7455" s="1" t="s">
        <v>49</v>
      </c>
      <c r="L7455" s="1">
        <v>-3.5</v>
      </c>
      <c r="M7455" s="1">
        <v>88</v>
      </c>
      <c r="N7455" s="6"/>
      <c r="O7455" s="6">
        <v>308</v>
      </c>
      <c r="P7455" s="6">
        <v>-914392.08</v>
      </c>
      <c r="R7455" s="31">
        <v>-308</v>
      </c>
      <c r="S7455" s="28">
        <v>44500</v>
      </c>
    </row>
    <row r="7456" spans="1:19" x14ac:dyDescent="0.2">
      <c r="A7456" s="29">
        <v>46689</v>
      </c>
      <c r="B7456" s="1" t="s">
        <v>200</v>
      </c>
      <c r="C7456" s="27">
        <v>44500</v>
      </c>
      <c r="D7456" s="1">
        <v>53352</v>
      </c>
      <c r="J7456" s="1" t="s">
        <v>0</v>
      </c>
      <c r="K7456" s="1" t="s">
        <v>49</v>
      </c>
      <c r="L7456" s="1">
        <v>-2.75</v>
      </c>
      <c r="M7456" s="1">
        <v>88</v>
      </c>
      <c r="N7456" s="6"/>
      <c r="O7456" s="6">
        <v>242</v>
      </c>
      <c r="P7456" s="6">
        <v>-913960.08</v>
      </c>
      <c r="R7456" s="31">
        <v>-242</v>
      </c>
      <c r="S7456" s="28">
        <v>44500</v>
      </c>
    </row>
    <row r="7457" spans="1:19" x14ac:dyDescent="0.2">
      <c r="A7457" s="29">
        <v>46689</v>
      </c>
      <c r="B7457" s="1" t="s">
        <v>200</v>
      </c>
      <c r="C7457" s="27">
        <v>44500</v>
      </c>
      <c r="D7457" s="1">
        <v>53352</v>
      </c>
      <c r="J7457" s="1" t="s">
        <v>0</v>
      </c>
      <c r="K7457" s="1" t="s">
        <v>49</v>
      </c>
      <c r="L7457" s="1">
        <v>-1.75</v>
      </c>
      <c r="M7457" s="1">
        <v>88</v>
      </c>
      <c r="N7457" s="6"/>
      <c r="O7457" s="6">
        <v>154</v>
      </c>
      <c r="P7457" s="6">
        <v>-912268.08</v>
      </c>
      <c r="R7457" s="31">
        <v>-154</v>
      </c>
      <c r="S7457" s="28">
        <v>44500</v>
      </c>
    </row>
    <row r="7458" spans="1:19" x14ac:dyDescent="0.2">
      <c r="A7458" s="29">
        <v>46689</v>
      </c>
      <c r="B7458" s="1" t="s">
        <v>200</v>
      </c>
      <c r="C7458" s="27">
        <v>44500</v>
      </c>
      <c r="D7458" s="1">
        <v>53352</v>
      </c>
      <c r="J7458" s="1" t="s">
        <v>0</v>
      </c>
      <c r="K7458" s="1" t="s">
        <v>49</v>
      </c>
      <c r="L7458" s="1">
        <v>-1.75</v>
      </c>
      <c r="M7458" s="1">
        <v>88</v>
      </c>
      <c r="N7458" s="6"/>
      <c r="O7458" s="6">
        <v>154</v>
      </c>
      <c r="P7458" s="6">
        <v>-915374.07999999996</v>
      </c>
      <c r="R7458" s="31">
        <v>-154</v>
      </c>
      <c r="S7458" s="28">
        <v>44500</v>
      </c>
    </row>
    <row r="7459" spans="1:19" x14ac:dyDescent="0.2">
      <c r="A7459" s="29">
        <v>46689</v>
      </c>
      <c r="B7459" s="1" t="s">
        <v>200</v>
      </c>
      <c r="C7459" s="27">
        <v>44500</v>
      </c>
      <c r="D7459" s="1">
        <v>53352</v>
      </c>
      <c r="J7459" s="1" t="s">
        <v>0</v>
      </c>
      <c r="K7459" s="1" t="s">
        <v>49</v>
      </c>
      <c r="L7459" s="1">
        <v>-1.75</v>
      </c>
      <c r="M7459" s="1">
        <v>88</v>
      </c>
      <c r="N7459" s="6"/>
      <c r="O7459" s="6">
        <v>154</v>
      </c>
      <c r="P7459" s="6">
        <v>-915528.08</v>
      </c>
      <c r="R7459" s="31">
        <v>-154</v>
      </c>
      <c r="S7459" s="28">
        <v>44500</v>
      </c>
    </row>
    <row r="7460" spans="1:19" x14ac:dyDescent="0.2">
      <c r="A7460" s="29">
        <v>46689</v>
      </c>
      <c r="B7460" s="1" t="s">
        <v>200</v>
      </c>
      <c r="C7460" s="27">
        <v>44500</v>
      </c>
      <c r="D7460" s="1">
        <v>53352</v>
      </c>
      <c r="J7460" s="1" t="s">
        <v>0</v>
      </c>
      <c r="K7460" s="1" t="s">
        <v>49</v>
      </c>
      <c r="L7460" s="1">
        <v>-1.5</v>
      </c>
      <c r="M7460" s="1">
        <v>88</v>
      </c>
      <c r="N7460" s="6"/>
      <c r="O7460" s="6">
        <v>132</v>
      </c>
      <c r="P7460" s="6">
        <v>-912092.08</v>
      </c>
      <c r="R7460" s="31">
        <v>-132</v>
      </c>
      <c r="S7460" s="28">
        <v>44500</v>
      </c>
    </row>
    <row r="7461" spans="1:19" x14ac:dyDescent="0.2">
      <c r="A7461" s="29">
        <v>46689</v>
      </c>
      <c r="B7461" s="1" t="s">
        <v>200</v>
      </c>
      <c r="C7461" s="27">
        <v>44500</v>
      </c>
      <c r="D7461" s="1">
        <v>53352</v>
      </c>
      <c r="J7461" s="1" t="s">
        <v>0</v>
      </c>
      <c r="K7461" s="1" t="s">
        <v>49</v>
      </c>
      <c r="L7461" s="1">
        <v>-1.5</v>
      </c>
      <c r="M7461" s="1">
        <v>88</v>
      </c>
      <c r="N7461" s="6"/>
      <c r="O7461" s="6">
        <v>132</v>
      </c>
      <c r="P7461" s="6">
        <v>-912642.08</v>
      </c>
      <c r="R7461" s="31">
        <v>-132</v>
      </c>
      <c r="S7461" s="28">
        <v>44500</v>
      </c>
    </row>
    <row r="7462" spans="1:19" x14ac:dyDescent="0.2">
      <c r="A7462" s="29">
        <v>46689</v>
      </c>
      <c r="B7462" s="1" t="s">
        <v>200</v>
      </c>
      <c r="C7462" s="27">
        <v>44500</v>
      </c>
      <c r="D7462" s="1">
        <v>53352</v>
      </c>
      <c r="J7462" s="1" t="s">
        <v>0</v>
      </c>
      <c r="K7462" s="1" t="s">
        <v>49</v>
      </c>
      <c r="L7462" s="1">
        <v>-1.5</v>
      </c>
      <c r="M7462" s="1">
        <v>88</v>
      </c>
      <c r="N7462" s="6"/>
      <c r="O7462" s="6">
        <v>132</v>
      </c>
      <c r="P7462" s="6">
        <v>-913074.08</v>
      </c>
      <c r="R7462" s="31">
        <v>-132</v>
      </c>
      <c r="S7462" s="28">
        <v>44500</v>
      </c>
    </row>
    <row r="7463" spans="1:19" x14ac:dyDescent="0.2">
      <c r="A7463" s="29">
        <v>46689</v>
      </c>
      <c r="B7463" s="1" t="s">
        <v>200</v>
      </c>
      <c r="C7463" s="27">
        <v>44500</v>
      </c>
      <c r="D7463" s="1">
        <v>53352</v>
      </c>
      <c r="J7463" s="1" t="s">
        <v>0</v>
      </c>
      <c r="K7463" s="1" t="s">
        <v>49</v>
      </c>
      <c r="L7463" s="1">
        <v>-1</v>
      </c>
      <c r="M7463" s="1">
        <v>124</v>
      </c>
      <c r="N7463" s="6"/>
      <c r="O7463" s="6">
        <v>124</v>
      </c>
      <c r="P7463" s="6">
        <v>-912942.07999999996</v>
      </c>
      <c r="R7463" s="31">
        <v>-124</v>
      </c>
      <c r="S7463" s="28">
        <v>44500</v>
      </c>
    </row>
    <row r="7464" spans="1:19" x14ac:dyDescent="0.2">
      <c r="A7464" s="29">
        <v>46689</v>
      </c>
      <c r="B7464" s="1" t="s">
        <v>200</v>
      </c>
      <c r="C7464" s="27">
        <v>44500</v>
      </c>
      <c r="D7464" s="1">
        <v>53352</v>
      </c>
      <c r="J7464" s="1" t="s">
        <v>0</v>
      </c>
      <c r="K7464" s="1" t="s">
        <v>49</v>
      </c>
      <c r="L7464" s="1">
        <v>-1</v>
      </c>
      <c r="M7464" s="1">
        <v>124</v>
      </c>
      <c r="N7464" s="6"/>
      <c r="O7464" s="6">
        <v>124</v>
      </c>
      <c r="P7464" s="6">
        <v>-913396.08</v>
      </c>
      <c r="R7464" s="31">
        <v>-124</v>
      </c>
      <c r="S7464" s="28">
        <v>44500</v>
      </c>
    </row>
    <row r="7465" spans="1:19" x14ac:dyDescent="0.2">
      <c r="A7465" s="29">
        <v>46689</v>
      </c>
      <c r="B7465" s="1" t="s">
        <v>200</v>
      </c>
      <c r="C7465" s="27">
        <v>44500</v>
      </c>
      <c r="D7465" s="1">
        <v>53352</v>
      </c>
      <c r="J7465" s="1" t="s">
        <v>0</v>
      </c>
      <c r="K7465" s="1" t="s">
        <v>49</v>
      </c>
      <c r="L7465" s="1">
        <v>-1</v>
      </c>
      <c r="M7465" s="1">
        <v>124</v>
      </c>
      <c r="N7465" s="6"/>
      <c r="O7465" s="6">
        <v>124</v>
      </c>
      <c r="P7465" s="6">
        <v>-913718.08</v>
      </c>
      <c r="R7465" s="31">
        <v>-124</v>
      </c>
      <c r="S7465" s="28">
        <v>44500</v>
      </c>
    </row>
    <row r="7466" spans="1:19" x14ac:dyDescent="0.2">
      <c r="A7466" s="29">
        <v>46689</v>
      </c>
      <c r="B7466" s="1" t="s">
        <v>200</v>
      </c>
      <c r="C7466" s="27">
        <v>44500</v>
      </c>
      <c r="D7466" s="1">
        <v>53352</v>
      </c>
      <c r="J7466" s="1" t="s">
        <v>0</v>
      </c>
      <c r="K7466" s="1" t="s">
        <v>49</v>
      </c>
      <c r="L7466" s="1">
        <v>-1</v>
      </c>
      <c r="M7466" s="1">
        <v>124</v>
      </c>
      <c r="N7466" s="6"/>
      <c r="O7466" s="6">
        <v>124</v>
      </c>
      <c r="P7466" s="6">
        <v>-914084.08</v>
      </c>
      <c r="R7466" s="31">
        <v>-124</v>
      </c>
      <c r="S7466" s="28">
        <v>44500</v>
      </c>
    </row>
    <row r="7467" spans="1:19" x14ac:dyDescent="0.2">
      <c r="A7467" s="29">
        <v>46689</v>
      </c>
      <c r="B7467" s="1" t="s">
        <v>200</v>
      </c>
      <c r="C7467" s="27">
        <v>44500</v>
      </c>
      <c r="D7467" s="1">
        <v>53352</v>
      </c>
      <c r="J7467" s="1" t="s">
        <v>0</v>
      </c>
      <c r="K7467" s="1" t="s">
        <v>49</v>
      </c>
      <c r="L7467" s="1">
        <v>-1</v>
      </c>
      <c r="M7467" s="1">
        <v>124</v>
      </c>
      <c r="N7467" s="6"/>
      <c r="O7467" s="6">
        <v>124</v>
      </c>
      <c r="P7467" s="6">
        <v>-914758.08</v>
      </c>
      <c r="R7467" s="31">
        <v>-124</v>
      </c>
      <c r="S7467" s="28">
        <v>44500</v>
      </c>
    </row>
    <row r="7468" spans="1:19" x14ac:dyDescent="0.2">
      <c r="A7468" s="29">
        <v>46689</v>
      </c>
      <c r="B7468" s="1" t="s">
        <v>200</v>
      </c>
      <c r="C7468" s="27">
        <v>44500</v>
      </c>
      <c r="D7468" s="1">
        <v>53352</v>
      </c>
      <c r="J7468" s="1" t="s">
        <v>0</v>
      </c>
      <c r="K7468" s="1" t="s">
        <v>49</v>
      </c>
      <c r="L7468" s="1">
        <v>-1.25</v>
      </c>
      <c r="M7468" s="1">
        <v>88</v>
      </c>
      <c r="N7468" s="6"/>
      <c r="O7468" s="6">
        <v>110</v>
      </c>
      <c r="P7468" s="6">
        <v>-913506.08</v>
      </c>
      <c r="R7468" s="31">
        <v>-110</v>
      </c>
      <c r="S7468" s="28">
        <v>44500</v>
      </c>
    </row>
    <row r="7469" spans="1:19" x14ac:dyDescent="0.2">
      <c r="A7469" s="29">
        <v>46689</v>
      </c>
      <c r="B7469" s="1" t="s">
        <v>200</v>
      </c>
      <c r="C7469" s="27">
        <v>44500</v>
      </c>
      <c r="D7469" s="1">
        <v>53352</v>
      </c>
      <c r="J7469" s="1" t="s">
        <v>0</v>
      </c>
      <c r="K7469" s="1" t="s">
        <v>49</v>
      </c>
      <c r="L7469" s="1">
        <v>-1.25</v>
      </c>
      <c r="M7469" s="1">
        <v>88</v>
      </c>
      <c r="N7469" s="6"/>
      <c r="O7469" s="6">
        <v>110</v>
      </c>
      <c r="P7469" s="6">
        <v>-915660.08</v>
      </c>
      <c r="R7469" s="31">
        <v>-110</v>
      </c>
      <c r="S7469" s="28">
        <v>44500</v>
      </c>
    </row>
    <row r="7470" spans="1:19" x14ac:dyDescent="0.2">
      <c r="A7470" s="29">
        <v>46689</v>
      </c>
      <c r="B7470" s="1" t="s">
        <v>200</v>
      </c>
      <c r="C7470" s="27">
        <v>44500</v>
      </c>
      <c r="D7470" s="1">
        <v>53352</v>
      </c>
      <c r="J7470" s="1" t="s">
        <v>0</v>
      </c>
      <c r="K7470" s="1" t="s">
        <v>49</v>
      </c>
      <c r="L7470" s="1">
        <v>-1</v>
      </c>
      <c r="M7470" s="1">
        <v>88</v>
      </c>
      <c r="N7470" s="6"/>
      <c r="O7470" s="6">
        <v>88</v>
      </c>
      <c r="P7470" s="6">
        <v>-913594.08</v>
      </c>
      <c r="R7470" s="31">
        <v>-88</v>
      </c>
      <c r="S7470" s="28">
        <v>44500</v>
      </c>
    </row>
    <row r="7471" spans="1:19" x14ac:dyDescent="0.2">
      <c r="A7471" s="29">
        <v>46689</v>
      </c>
      <c r="B7471" s="1" t="s">
        <v>200</v>
      </c>
      <c r="C7471" s="27">
        <v>44500</v>
      </c>
      <c r="D7471" s="1">
        <v>53352</v>
      </c>
      <c r="J7471" s="1" t="s">
        <v>0</v>
      </c>
      <c r="K7471" s="1" t="s">
        <v>49</v>
      </c>
      <c r="L7471" s="1">
        <v>-0.75</v>
      </c>
      <c r="M7471" s="1">
        <v>88</v>
      </c>
      <c r="N7471" s="6"/>
      <c r="O7471" s="6">
        <v>66</v>
      </c>
      <c r="P7471" s="6">
        <v>-912378.08</v>
      </c>
      <c r="R7471" s="31">
        <v>-66</v>
      </c>
      <c r="S7471" s="28">
        <v>44500</v>
      </c>
    </row>
    <row r="7472" spans="1:19" x14ac:dyDescent="0.2">
      <c r="A7472" s="29">
        <v>46689</v>
      </c>
      <c r="B7472" s="1" t="s">
        <v>200</v>
      </c>
      <c r="C7472" s="27">
        <v>44500</v>
      </c>
      <c r="D7472" s="1">
        <v>53352</v>
      </c>
      <c r="J7472" s="1" t="s">
        <v>0</v>
      </c>
      <c r="K7472" s="1" t="s">
        <v>49</v>
      </c>
      <c r="L7472" s="1">
        <v>-0.75</v>
      </c>
      <c r="M7472" s="1">
        <v>88</v>
      </c>
      <c r="N7472" s="6"/>
      <c r="O7472" s="6">
        <v>66</v>
      </c>
      <c r="P7472" s="6">
        <v>-912752.08</v>
      </c>
      <c r="R7472" s="31">
        <v>-66</v>
      </c>
      <c r="S7472" s="28">
        <v>44500</v>
      </c>
    </row>
    <row r="7473" spans="1:19" x14ac:dyDescent="0.2">
      <c r="A7473" s="29">
        <v>46689</v>
      </c>
      <c r="B7473" s="1" t="s">
        <v>200</v>
      </c>
      <c r="C7473" s="27">
        <v>44500</v>
      </c>
      <c r="D7473" s="1">
        <v>53352</v>
      </c>
      <c r="J7473" s="1" t="s">
        <v>0</v>
      </c>
      <c r="K7473" s="1" t="s">
        <v>49</v>
      </c>
      <c r="L7473" s="1">
        <v>-0.75</v>
      </c>
      <c r="M7473" s="1">
        <v>88</v>
      </c>
      <c r="N7473" s="6"/>
      <c r="O7473" s="6">
        <v>66</v>
      </c>
      <c r="P7473" s="6">
        <v>-914458.08</v>
      </c>
      <c r="R7473" s="31">
        <v>-66</v>
      </c>
      <c r="S7473" s="28">
        <v>44500</v>
      </c>
    </row>
    <row r="7474" spans="1:19" x14ac:dyDescent="0.2">
      <c r="A7474" s="29">
        <v>46689</v>
      </c>
      <c r="B7474" s="1" t="s">
        <v>200</v>
      </c>
      <c r="C7474" s="27">
        <v>44500</v>
      </c>
      <c r="D7474" s="1">
        <v>53352</v>
      </c>
      <c r="J7474" s="1" t="s">
        <v>0</v>
      </c>
      <c r="K7474" s="1" t="s">
        <v>49</v>
      </c>
      <c r="L7474" s="1">
        <v>-0.75</v>
      </c>
      <c r="M7474" s="1">
        <v>88</v>
      </c>
      <c r="N7474" s="6"/>
      <c r="O7474" s="6">
        <v>66</v>
      </c>
      <c r="P7474" s="6">
        <v>-914524.08</v>
      </c>
      <c r="R7474" s="31">
        <v>-66</v>
      </c>
      <c r="S7474" s="28">
        <v>44500</v>
      </c>
    </row>
    <row r="7475" spans="1:19" x14ac:dyDescent="0.2">
      <c r="A7475" s="29">
        <v>46689</v>
      </c>
      <c r="B7475" s="1" t="s">
        <v>200</v>
      </c>
      <c r="C7475" s="27">
        <v>44500</v>
      </c>
      <c r="D7475" s="1">
        <v>53352</v>
      </c>
      <c r="J7475" s="1" t="s">
        <v>0</v>
      </c>
      <c r="K7475" s="1" t="s">
        <v>49</v>
      </c>
      <c r="L7475" s="1">
        <v>-0.5</v>
      </c>
      <c r="M7475" s="1">
        <v>88</v>
      </c>
      <c r="N7475" s="6"/>
      <c r="O7475" s="6">
        <v>44</v>
      </c>
      <c r="P7475" s="6">
        <v>-911960.08</v>
      </c>
      <c r="R7475" s="31">
        <v>-44</v>
      </c>
      <c r="S7475" s="28">
        <v>44500</v>
      </c>
    </row>
    <row r="7476" spans="1:19" x14ac:dyDescent="0.2">
      <c r="A7476" s="29">
        <v>46689</v>
      </c>
      <c r="B7476" s="1" t="s">
        <v>200</v>
      </c>
      <c r="C7476" s="27">
        <v>44500</v>
      </c>
      <c r="D7476" s="1">
        <v>53352</v>
      </c>
      <c r="J7476" s="1" t="s">
        <v>0</v>
      </c>
      <c r="K7476" s="1" t="s">
        <v>49</v>
      </c>
      <c r="L7476" s="1">
        <v>-0.5</v>
      </c>
      <c r="M7476" s="1">
        <v>88</v>
      </c>
      <c r="N7476" s="6"/>
      <c r="O7476" s="6">
        <v>44</v>
      </c>
      <c r="P7476" s="6">
        <v>-912312.08</v>
      </c>
      <c r="R7476" s="31">
        <v>-44</v>
      </c>
      <c r="S7476" s="28">
        <v>44500</v>
      </c>
    </row>
    <row r="7477" spans="1:19" x14ac:dyDescent="0.2">
      <c r="A7477" s="29">
        <v>46689</v>
      </c>
      <c r="B7477" s="1" t="s">
        <v>200</v>
      </c>
      <c r="C7477" s="27">
        <v>44500</v>
      </c>
      <c r="D7477" s="1">
        <v>53352</v>
      </c>
      <c r="J7477" s="1" t="s">
        <v>0</v>
      </c>
      <c r="K7477" s="1" t="s">
        <v>49</v>
      </c>
      <c r="L7477" s="1">
        <v>-0.5</v>
      </c>
      <c r="M7477" s="1">
        <v>88</v>
      </c>
      <c r="N7477" s="6"/>
      <c r="O7477" s="6">
        <v>44</v>
      </c>
      <c r="P7477" s="6">
        <v>-912422.08</v>
      </c>
      <c r="R7477" s="31">
        <v>-44</v>
      </c>
      <c r="S7477" s="28">
        <v>44500</v>
      </c>
    </row>
    <row r="7478" spans="1:19" x14ac:dyDescent="0.2">
      <c r="A7478" s="29">
        <v>46689</v>
      </c>
      <c r="B7478" s="1" t="s">
        <v>200</v>
      </c>
      <c r="C7478" s="27">
        <v>44500</v>
      </c>
      <c r="D7478" s="1">
        <v>53352</v>
      </c>
      <c r="J7478" s="1" t="s">
        <v>0</v>
      </c>
      <c r="K7478" s="1" t="s">
        <v>49</v>
      </c>
      <c r="L7478" s="1">
        <v>-0.5</v>
      </c>
      <c r="M7478" s="1">
        <v>88</v>
      </c>
      <c r="N7478" s="6"/>
      <c r="O7478" s="6">
        <v>44</v>
      </c>
      <c r="P7478" s="6">
        <v>-912510.08</v>
      </c>
      <c r="R7478" s="31">
        <v>-44</v>
      </c>
      <c r="S7478" s="28">
        <v>44500</v>
      </c>
    </row>
    <row r="7479" spans="1:19" x14ac:dyDescent="0.2">
      <c r="A7479" s="29">
        <v>46689</v>
      </c>
      <c r="B7479" s="1" t="s">
        <v>200</v>
      </c>
      <c r="C7479" s="27">
        <v>44500</v>
      </c>
      <c r="D7479" s="1">
        <v>53352</v>
      </c>
      <c r="J7479" s="1" t="s">
        <v>0</v>
      </c>
      <c r="K7479" s="1" t="s">
        <v>49</v>
      </c>
      <c r="L7479" s="1">
        <v>-0.5</v>
      </c>
      <c r="M7479" s="1">
        <v>88</v>
      </c>
      <c r="N7479" s="6"/>
      <c r="O7479" s="6">
        <v>44</v>
      </c>
      <c r="P7479" s="6">
        <v>-912686.07999999996</v>
      </c>
      <c r="R7479" s="31">
        <v>-44</v>
      </c>
      <c r="S7479" s="28">
        <v>44500</v>
      </c>
    </row>
    <row r="7480" spans="1:19" x14ac:dyDescent="0.2">
      <c r="A7480" s="29">
        <v>46689</v>
      </c>
      <c r="B7480" s="1" t="s">
        <v>200</v>
      </c>
      <c r="C7480" s="27">
        <v>44500</v>
      </c>
      <c r="D7480" s="1">
        <v>53352</v>
      </c>
      <c r="J7480" s="1" t="s">
        <v>0</v>
      </c>
      <c r="K7480" s="1" t="s">
        <v>49</v>
      </c>
      <c r="L7480" s="1">
        <v>-0.5</v>
      </c>
      <c r="M7480" s="1">
        <v>88</v>
      </c>
      <c r="N7480" s="6"/>
      <c r="O7480" s="6">
        <v>44</v>
      </c>
      <c r="P7480" s="6">
        <v>-912796.08</v>
      </c>
      <c r="R7480" s="31">
        <v>-44</v>
      </c>
      <c r="S7480" s="28">
        <v>44500</v>
      </c>
    </row>
    <row r="7481" spans="1:19" x14ac:dyDescent="0.2">
      <c r="A7481" s="29">
        <v>46689</v>
      </c>
      <c r="B7481" s="1" t="s">
        <v>200</v>
      </c>
      <c r="C7481" s="27">
        <v>44500</v>
      </c>
      <c r="D7481" s="1">
        <v>53352</v>
      </c>
      <c r="J7481" s="1" t="s">
        <v>0</v>
      </c>
      <c r="K7481" s="1" t="s">
        <v>49</v>
      </c>
      <c r="L7481" s="1">
        <v>-0.5</v>
      </c>
      <c r="M7481" s="1">
        <v>88</v>
      </c>
      <c r="N7481" s="6"/>
      <c r="O7481" s="6">
        <v>44</v>
      </c>
      <c r="P7481" s="6">
        <v>-913118.08</v>
      </c>
      <c r="R7481" s="31">
        <v>-44</v>
      </c>
      <c r="S7481" s="28">
        <v>44500</v>
      </c>
    </row>
    <row r="7482" spans="1:19" x14ac:dyDescent="0.2">
      <c r="A7482" s="29">
        <v>46689</v>
      </c>
      <c r="B7482" s="1" t="s">
        <v>200</v>
      </c>
      <c r="C7482" s="27">
        <v>44500</v>
      </c>
      <c r="D7482" s="1">
        <v>53352</v>
      </c>
      <c r="J7482" s="1" t="s">
        <v>0</v>
      </c>
      <c r="K7482" s="1" t="s">
        <v>49</v>
      </c>
      <c r="L7482" s="1">
        <v>-0.5</v>
      </c>
      <c r="M7482" s="1">
        <v>88</v>
      </c>
      <c r="N7482" s="6"/>
      <c r="O7482" s="6">
        <v>44</v>
      </c>
      <c r="P7482" s="6">
        <v>-913162.08</v>
      </c>
      <c r="R7482" s="31">
        <v>-44</v>
      </c>
      <c r="S7482" s="28">
        <v>44500</v>
      </c>
    </row>
    <row r="7483" spans="1:19" x14ac:dyDescent="0.2">
      <c r="A7483" s="29">
        <v>46689</v>
      </c>
      <c r="B7483" s="1" t="s">
        <v>200</v>
      </c>
      <c r="C7483" s="27">
        <v>44500</v>
      </c>
      <c r="D7483" s="1">
        <v>53352</v>
      </c>
      <c r="J7483" s="1" t="s">
        <v>0</v>
      </c>
      <c r="K7483" s="1" t="s">
        <v>49</v>
      </c>
      <c r="L7483" s="1">
        <v>-0.5</v>
      </c>
      <c r="M7483" s="1">
        <v>88</v>
      </c>
      <c r="N7483" s="6"/>
      <c r="O7483" s="6">
        <v>44</v>
      </c>
      <c r="P7483" s="6">
        <v>-913206.08</v>
      </c>
      <c r="R7483" s="31">
        <v>-44</v>
      </c>
      <c r="S7483" s="28">
        <v>44500</v>
      </c>
    </row>
    <row r="7484" spans="1:19" x14ac:dyDescent="0.2">
      <c r="A7484" s="29">
        <v>46689</v>
      </c>
      <c r="B7484" s="1" t="s">
        <v>200</v>
      </c>
      <c r="C7484" s="27">
        <v>44500</v>
      </c>
      <c r="D7484" s="1">
        <v>53352</v>
      </c>
      <c r="J7484" s="1" t="s">
        <v>0</v>
      </c>
      <c r="K7484" s="1" t="s">
        <v>49</v>
      </c>
      <c r="L7484" s="1">
        <v>-0.5</v>
      </c>
      <c r="M7484" s="1">
        <v>88</v>
      </c>
      <c r="N7484" s="6"/>
      <c r="O7484" s="6">
        <v>44</v>
      </c>
      <c r="P7484" s="6">
        <v>-914590.08</v>
      </c>
      <c r="R7484" s="31">
        <v>-44</v>
      </c>
      <c r="S7484" s="28">
        <v>44500</v>
      </c>
    </row>
    <row r="7485" spans="1:19" x14ac:dyDescent="0.2">
      <c r="A7485" s="29">
        <v>46689</v>
      </c>
      <c r="B7485" s="1" t="s">
        <v>200</v>
      </c>
      <c r="C7485" s="27">
        <v>44500</v>
      </c>
      <c r="D7485" s="1">
        <v>53352</v>
      </c>
      <c r="J7485" s="1" t="s">
        <v>0</v>
      </c>
      <c r="K7485" s="1" t="s">
        <v>49</v>
      </c>
      <c r="L7485" s="1">
        <v>-0.5</v>
      </c>
      <c r="M7485" s="1">
        <v>88</v>
      </c>
      <c r="N7485" s="6"/>
      <c r="O7485" s="6">
        <v>44</v>
      </c>
      <c r="P7485" s="6">
        <v>-914634.08</v>
      </c>
      <c r="R7485" s="31">
        <v>-44</v>
      </c>
      <c r="S7485" s="28">
        <v>44500</v>
      </c>
    </row>
    <row r="7486" spans="1:19" x14ac:dyDescent="0.2">
      <c r="A7486" s="29">
        <v>46689</v>
      </c>
      <c r="B7486" s="1" t="s">
        <v>200</v>
      </c>
      <c r="C7486" s="27">
        <v>44500</v>
      </c>
      <c r="D7486" s="1">
        <v>53352</v>
      </c>
      <c r="J7486" s="1" t="s">
        <v>0</v>
      </c>
      <c r="K7486" s="1" t="s">
        <v>49</v>
      </c>
      <c r="L7486" s="1">
        <v>-0.25</v>
      </c>
      <c r="M7486" s="1">
        <v>88</v>
      </c>
      <c r="N7486" s="6"/>
      <c r="O7486" s="6">
        <v>22</v>
      </c>
      <c r="P7486" s="6">
        <v>-911916.08</v>
      </c>
      <c r="R7486" s="31">
        <v>-22</v>
      </c>
      <c r="S7486" s="28">
        <v>44500</v>
      </c>
    </row>
    <row r="7487" spans="1:19" x14ac:dyDescent="0.2">
      <c r="A7487" s="29">
        <v>46689</v>
      </c>
      <c r="B7487" s="1" t="s">
        <v>200</v>
      </c>
      <c r="C7487" s="27">
        <v>44500</v>
      </c>
      <c r="D7487" s="1">
        <v>53352</v>
      </c>
      <c r="J7487" s="1" t="s">
        <v>0</v>
      </c>
      <c r="K7487" s="1" t="s">
        <v>49</v>
      </c>
      <c r="L7487" s="1">
        <v>-0.25</v>
      </c>
      <c r="M7487" s="1">
        <v>88</v>
      </c>
      <c r="N7487" s="6"/>
      <c r="O7487" s="6">
        <v>22</v>
      </c>
      <c r="P7487" s="6">
        <v>-912114.08</v>
      </c>
      <c r="R7487" s="31">
        <v>-22</v>
      </c>
      <c r="S7487" s="28">
        <v>44500</v>
      </c>
    </row>
    <row r="7488" spans="1:19" x14ac:dyDescent="0.2">
      <c r="A7488" s="29">
        <v>46689</v>
      </c>
      <c r="B7488" s="1" t="s">
        <v>200</v>
      </c>
      <c r="C7488" s="27">
        <v>44500</v>
      </c>
      <c r="D7488" s="1">
        <v>53352</v>
      </c>
      <c r="J7488" s="1" t="s">
        <v>0</v>
      </c>
      <c r="K7488" s="1" t="s">
        <v>49</v>
      </c>
      <c r="L7488" s="1">
        <v>-0.25</v>
      </c>
      <c r="M7488" s="1">
        <v>88</v>
      </c>
      <c r="N7488" s="6"/>
      <c r="O7488" s="6">
        <v>22</v>
      </c>
      <c r="P7488" s="6">
        <v>-912444.08</v>
      </c>
      <c r="R7488" s="31">
        <v>-22</v>
      </c>
      <c r="S7488" s="28">
        <v>44500</v>
      </c>
    </row>
    <row r="7489" spans="1:19" x14ac:dyDescent="0.2">
      <c r="A7489" s="29">
        <v>46689</v>
      </c>
      <c r="B7489" s="1" t="s">
        <v>200</v>
      </c>
      <c r="C7489" s="27">
        <v>44500</v>
      </c>
      <c r="D7489" s="1">
        <v>53352</v>
      </c>
      <c r="J7489" s="1" t="s">
        <v>0</v>
      </c>
      <c r="K7489" s="1" t="s">
        <v>49</v>
      </c>
      <c r="L7489" s="1">
        <v>-0.25</v>
      </c>
      <c r="M7489" s="1">
        <v>88</v>
      </c>
      <c r="N7489" s="6"/>
      <c r="O7489" s="6">
        <v>22</v>
      </c>
      <c r="P7489" s="6">
        <v>-912466.08</v>
      </c>
      <c r="R7489" s="31">
        <v>-22</v>
      </c>
      <c r="S7489" s="28">
        <v>44500</v>
      </c>
    </row>
    <row r="7490" spans="1:19" x14ac:dyDescent="0.2">
      <c r="A7490" s="29">
        <v>46689</v>
      </c>
      <c r="B7490" s="1" t="s">
        <v>200</v>
      </c>
      <c r="C7490" s="27">
        <v>44500</v>
      </c>
      <c r="D7490" s="1">
        <v>53352</v>
      </c>
      <c r="J7490" s="1" t="s">
        <v>0</v>
      </c>
      <c r="K7490" s="1" t="s">
        <v>49</v>
      </c>
      <c r="L7490" s="1">
        <v>-0.25</v>
      </c>
      <c r="M7490" s="1">
        <v>88</v>
      </c>
      <c r="N7490" s="6"/>
      <c r="O7490" s="6">
        <v>22</v>
      </c>
      <c r="P7490" s="6">
        <v>-912818.08</v>
      </c>
      <c r="R7490" s="31">
        <v>-22</v>
      </c>
      <c r="S7490" s="28">
        <v>44500</v>
      </c>
    </row>
    <row r="7491" spans="1:19" x14ac:dyDescent="0.2">
      <c r="A7491" s="29">
        <v>46689</v>
      </c>
      <c r="B7491" s="1" t="s">
        <v>200</v>
      </c>
      <c r="C7491" s="27">
        <v>44500</v>
      </c>
      <c r="D7491" s="1">
        <v>53352</v>
      </c>
      <c r="J7491" s="1" t="s">
        <v>0</v>
      </c>
      <c r="K7491" s="1" t="s">
        <v>49</v>
      </c>
      <c r="L7491" s="1">
        <v>-0.25</v>
      </c>
      <c r="M7491" s="1">
        <v>88</v>
      </c>
      <c r="N7491" s="6"/>
      <c r="O7491" s="6">
        <v>22</v>
      </c>
      <c r="P7491" s="6">
        <v>-913228.08</v>
      </c>
      <c r="R7491" s="31">
        <v>-22</v>
      </c>
      <c r="S7491" s="28">
        <v>44500</v>
      </c>
    </row>
    <row r="7492" spans="1:19" x14ac:dyDescent="0.2">
      <c r="A7492" s="29">
        <v>46689</v>
      </c>
      <c r="B7492" s="1" t="s">
        <v>200</v>
      </c>
      <c r="C7492" s="27">
        <v>44500</v>
      </c>
      <c r="D7492" s="1">
        <v>53352</v>
      </c>
      <c r="J7492" s="1" t="s">
        <v>0</v>
      </c>
      <c r="K7492" s="1" t="s">
        <v>49</v>
      </c>
      <c r="L7492" s="1">
        <v>-0.25</v>
      </c>
      <c r="M7492" s="1">
        <v>88</v>
      </c>
      <c r="N7492" s="6"/>
      <c r="O7492" s="6">
        <v>22</v>
      </c>
      <c r="P7492" s="6">
        <v>-913250.08</v>
      </c>
      <c r="R7492" s="31">
        <v>-22</v>
      </c>
      <c r="S7492" s="28">
        <v>44500</v>
      </c>
    </row>
    <row r="7493" spans="1:19" x14ac:dyDescent="0.2">
      <c r="A7493" s="29">
        <v>46689</v>
      </c>
      <c r="B7493" s="1" t="s">
        <v>200</v>
      </c>
      <c r="C7493" s="27">
        <v>44500</v>
      </c>
      <c r="D7493" s="1">
        <v>53352</v>
      </c>
      <c r="J7493" s="1" t="s">
        <v>0</v>
      </c>
      <c r="K7493" s="1" t="s">
        <v>49</v>
      </c>
      <c r="L7493" s="1">
        <v>-0.25</v>
      </c>
      <c r="M7493" s="1">
        <v>88</v>
      </c>
      <c r="N7493" s="6"/>
      <c r="O7493" s="6">
        <v>22</v>
      </c>
      <c r="P7493" s="6">
        <v>-913272.08</v>
      </c>
      <c r="R7493" s="31">
        <v>-22</v>
      </c>
      <c r="S7493" s="28">
        <v>44500</v>
      </c>
    </row>
    <row r="7494" spans="1:19" x14ac:dyDescent="0.2">
      <c r="A7494" s="29">
        <v>46689</v>
      </c>
      <c r="B7494" s="1" t="s">
        <v>200</v>
      </c>
      <c r="C7494" s="27">
        <v>44500</v>
      </c>
      <c r="D7494" s="1">
        <v>53352</v>
      </c>
      <c r="J7494" s="1" t="s">
        <v>0</v>
      </c>
      <c r="K7494" s="1" t="s">
        <v>49</v>
      </c>
      <c r="L7494" s="1">
        <v>-0.25</v>
      </c>
      <c r="M7494" s="1">
        <v>88</v>
      </c>
      <c r="N7494" s="6"/>
      <c r="O7494" s="6">
        <v>22</v>
      </c>
      <c r="P7494" s="6">
        <v>-914546.08</v>
      </c>
      <c r="R7494" s="31">
        <v>-22</v>
      </c>
      <c r="S7494" s="28">
        <v>44500</v>
      </c>
    </row>
    <row r="7495" spans="1:19" x14ac:dyDescent="0.2">
      <c r="A7495" s="29">
        <v>46689</v>
      </c>
      <c r="B7495" s="1" t="s">
        <v>200</v>
      </c>
      <c r="C7495" s="27">
        <v>44500</v>
      </c>
      <c r="D7495" s="1">
        <v>53352</v>
      </c>
      <c r="J7495" s="1" t="s">
        <v>0</v>
      </c>
      <c r="K7495" s="1" t="s">
        <v>49</v>
      </c>
      <c r="L7495" s="1">
        <v>-0.25</v>
      </c>
      <c r="M7495" s="1">
        <v>88</v>
      </c>
      <c r="N7495" s="6"/>
      <c r="O7495" s="6">
        <v>22</v>
      </c>
      <c r="P7495" s="6">
        <v>-915550.08</v>
      </c>
      <c r="R7495" s="31">
        <v>-22</v>
      </c>
      <c r="S7495" s="28">
        <v>44500</v>
      </c>
    </row>
    <row r="7496" spans="1:19" x14ac:dyDescent="0.2">
      <c r="A7496" s="29">
        <v>46689</v>
      </c>
      <c r="B7496" s="1" t="s">
        <v>200</v>
      </c>
      <c r="C7496" s="27">
        <v>44500</v>
      </c>
      <c r="D7496" s="1">
        <v>53352</v>
      </c>
      <c r="J7496" s="1" t="s">
        <v>0</v>
      </c>
      <c r="K7496" s="1" t="s">
        <v>49</v>
      </c>
      <c r="L7496" s="1">
        <v>-1</v>
      </c>
      <c r="M7496" s="1">
        <v>-1000</v>
      </c>
      <c r="N7496" s="6">
        <v>1000</v>
      </c>
      <c r="O7496" s="6"/>
      <c r="P7496" s="6">
        <v>-914660.08</v>
      </c>
      <c r="R7496" s="31">
        <v>1000</v>
      </c>
      <c r="S7496" s="28">
        <v>44500</v>
      </c>
    </row>
    <row r="7497" spans="1:19" x14ac:dyDescent="0.2">
      <c r="A7497" s="29">
        <v>46490</v>
      </c>
      <c r="B7497" s="1" t="s">
        <v>200</v>
      </c>
      <c r="C7497" s="27">
        <v>44501</v>
      </c>
      <c r="D7497" s="1">
        <v>53283</v>
      </c>
      <c r="J7497" s="1" t="s">
        <v>0</v>
      </c>
      <c r="K7497" s="1" t="s">
        <v>49</v>
      </c>
      <c r="L7497" s="1">
        <v>-1</v>
      </c>
      <c r="M7497" s="1">
        <v>880</v>
      </c>
      <c r="N7497" s="6"/>
      <c r="O7497" s="6">
        <v>880</v>
      </c>
      <c r="P7497" s="6">
        <v>-915540.08</v>
      </c>
      <c r="R7497" s="31">
        <v>-880</v>
      </c>
      <c r="S7497" s="28">
        <v>44530</v>
      </c>
    </row>
    <row r="7498" spans="1:19" x14ac:dyDescent="0.2">
      <c r="A7498" s="29">
        <v>46490</v>
      </c>
      <c r="B7498" s="1" t="s">
        <v>200</v>
      </c>
      <c r="C7498" s="27">
        <v>44501</v>
      </c>
      <c r="D7498" s="1">
        <v>53283</v>
      </c>
      <c r="J7498" s="1" t="s">
        <v>0</v>
      </c>
      <c r="K7498" s="1" t="s">
        <v>49</v>
      </c>
      <c r="L7498" s="1">
        <v>-1</v>
      </c>
      <c r="M7498" s="1">
        <v>80</v>
      </c>
      <c r="N7498" s="6"/>
      <c r="O7498" s="6">
        <v>80</v>
      </c>
      <c r="P7498" s="6">
        <v>-915640.08</v>
      </c>
      <c r="R7498" s="31">
        <v>-80</v>
      </c>
      <c r="S7498" s="28">
        <v>44530</v>
      </c>
    </row>
    <row r="7499" spans="1:19" x14ac:dyDescent="0.2">
      <c r="A7499" s="29">
        <v>46490</v>
      </c>
      <c r="B7499" s="1" t="s">
        <v>200</v>
      </c>
      <c r="C7499" s="27">
        <v>44501</v>
      </c>
      <c r="D7499" s="1">
        <v>53283</v>
      </c>
      <c r="J7499" s="1" t="s">
        <v>0</v>
      </c>
      <c r="K7499" s="1" t="s">
        <v>49</v>
      </c>
      <c r="L7499" s="1">
        <v>-1</v>
      </c>
      <c r="M7499" s="1">
        <v>20</v>
      </c>
      <c r="N7499" s="6"/>
      <c r="O7499" s="6">
        <v>20</v>
      </c>
      <c r="P7499" s="6">
        <v>-915560.08</v>
      </c>
      <c r="R7499" s="31">
        <v>-20</v>
      </c>
      <c r="S7499" s="28">
        <v>44530</v>
      </c>
    </row>
    <row r="7500" spans="1:19" x14ac:dyDescent="0.2">
      <c r="A7500" s="29">
        <v>46491</v>
      </c>
      <c r="B7500" s="1" t="s">
        <v>200</v>
      </c>
      <c r="C7500" s="27">
        <v>44501</v>
      </c>
      <c r="D7500" s="1">
        <v>53284</v>
      </c>
      <c r="J7500" s="1" t="s">
        <v>0</v>
      </c>
      <c r="K7500" s="1" t="s">
        <v>49</v>
      </c>
      <c r="L7500" s="1">
        <v>-1</v>
      </c>
      <c r="M7500" s="1">
        <v>280</v>
      </c>
      <c r="N7500" s="6"/>
      <c r="O7500" s="6">
        <v>280</v>
      </c>
      <c r="P7500" s="6">
        <v>-915920.08</v>
      </c>
      <c r="R7500" s="31">
        <v>-280</v>
      </c>
      <c r="S7500" s="28">
        <v>44530</v>
      </c>
    </row>
    <row r="7501" spans="1:19" x14ac:dyDescent="0.2">
      <c r="A7501" s="29">
        <v>46491</v>
      </c>
      <c r="B7501" s="1" t="s">
        <v>200</v>
      </c>
      <c r="C7501" s="27">
        <v>44501</v>
      </c>
      <c r="D7501" s="1">
        <v>53284</v>
      </c>
      <c r="J7501" s="1" t="s">
        <v>0</v>
      </c>
      <c r="K7501" s="1" t="s">
        <v>49</v>
      </c>
      <c r="L7501" s="1">
        <v>-2</v>
      </c>
      <c r="M7501" s="1">
        <v>40</v>
      </c>
      <c r="N7501" s="6"/>
      <c r="O7501" s="6">
        <v>80</v>
      </c>
      <c r="P7501" s="6">
        <v>-916000.08</v>
      </c>
      <c r="R7501" s="31">
        <v>-80</v>
      </c>
      <c r="S7501" s="28">
        <v>44530</v>
      </c>
    </row>
    <row r="7502" spans="1:19" x14ac:dyDescent="0.2">
      <c r="A7502" s="29">
        <v>46492</v>
      </c>
      <c r="B7502" s="1" t="s">
        <v>200</v>
      </c>
      <c r="C7502" s="27">
        <v>44501</v>
      </c>
      <c r="D7502" s="1">
        <v>53285</v>
      </c>
      <c r="J7502" s="1" t="s">
        <v>0</v>
      </c>
      <c r="K7502" s="1" t="s">
        <v>49</v>
      </c>
      <c r="L7502" s="1">
        <v>-1</v>
      </c>
      <c r="M7502" s="1">
        <v>436</v>
      </c>
      <c r="N7502" s="6"/>
      <c r="O7502" s="6">
        <v>436</v>
      </c>
      <c r="P7502" s="6">
        <v>-916436.08</v>
      </c>
      <c r="R7502" s="31">
        <v>-436</v>
      </c>
      <c r="S7502" s="28">
        <v>44530</v>
      </c>
    </row>
    <row r="7503" spans="1:19" x14ac:dyDescent="0.2">
      <c r="A7503" s="29">
        <v>46492</v>
      </c>
      <c r="B7503" s="1" t="s">
        <v>200</v>
      </c>
      <c r="C7503" s="27">
        <v>44501</v>
      </c>
      <c r="D7503" s="1">
        <v>53285</v>
      </c>
      <c r="J7503" s="1" t="s">
        <v>0</v>
      </c>
      <c r="K7503" s="1" t="s">
        <v>49</v>
      </c>
      <c r="L7503" s="1">
        <v>-1</v>
      </c>
      <c r="M7503" s="1">
        <v>40</v>
      </c>
      <c r="N7503" s="6"/>
      <c r="O7503" s="6">
        <v>40</v>
      </c>
      <c r="P7503" s="6">
        <v>-916476.08</v>
      </c>
      <c r="R7503" s="31">
        <v>-40</v>
      </c>
      <c r="S7503" s="28">
        <v>44530</v>
      </c>
    </row>
    <row r="7504" spans="1:19" x14ac:dyDescent="0.2">
      <c r="A7504" s="29">
        <v>46493</v>
      </c>
      <c r="B7504" s="1" t="s">
        <v>200</v>
      </c>
      <c r="C7504" s="27">
        <v>44501</v>
      </c>
      <c r="D7504" s="1">
        <v>53286</v>
      </c>
      <c r="J7504" s="1" t="s">
        <v>0</v>
      </c>
      <c r="K7504" s="1" t="s">
        <v>49</v>
      </c>
      <c r="L7504" s="1">
        <v>-1</v>
      </c>
      <c r="M7504" s="1">
        <v>896</v>
      </c>
      <c r="N7504" s="6"/>
      <c r="O7504" s="6">
        <v>896</v>
      </c>
      <c r="P7504" s="6">
        <v>-917372.08</v>
      </c>
      <c r="R7504" s="31">
        <v>-896</v>
      </c>
      <c r="S7504" s="28">
        <v>44530</v>
      </c>
    </row>
    <row r="7505" spans="1:19" x14ac:dyDescent="0.2">
      <c r="A7505" s="29">
        <v>46493</v>
      </c>
      <c r="B7505" s="1" t="s">
        <v>200</v>
      </c>
      <c r="C7505" s="27">
        <v>44501</v>
      </c>
      <c r="D7505" s="1">
        <v>53286</v>
      </c>
      <c r="J7505" s="1" t="s">
        <v>0</v>
      </c>
      <c r="K7505" s="1" t="s">
        <v>49</v>
      </c>
      <c r="L7505" s="1">
        <v>-1</v>
      </c>
      <c r="M7505" s="1">
        <v>80</v>
      </c>
      <c r="N7505" s="6"/>
      <c r="O7505" s="6">
        <v>80</v>
      </c>
      <c r="P7505" s="6">
        <v>-917452.08</v>
      </c>
      <c r="R7505" s="31">
        <v>-80</v>
      </c>
      <c r="S7505" s="28">
        <v>44530</v>
      </c>
    </row>
    <row r="7506" spans="1:19" x14ac:dyDescent="0.2">
      <c r="A7506" s="29">
        <v>46494</v>
      </c>
      <c r="B7506" s="1" t="s">
        <v>200</v>
      </c>
      <c r="C7506" s="27">
        <v>44501</v>
      </c>
      <c r="D7506" s="1">
        <v>53287</v>
      </c>
      <c r="J7506" s="1" t="s">
        <v>0</v>
      </c>
      <c r="K7506" s="1" t="s">
        <v>49</v>
      </c>
      <c r="L7506" s="1">
        <v>-1</v>
      </c>
      <c r="M7506" s="1">
        <v>740</v>
      </c>
      <c r="N7506" s="6"/>
      <c r="O7506" s="6">
        <v>740</v>
      </c>
      <c r="P7506" s="6">
        <v>-918192.08</v>
      </c>
      <c r="R7506" s="31">
        <v>-740</v>
      </c>
      <c r="S7506" s="28">
        <v>44530</v>
      </c>
    </row>
    <row r="7507" spans="1:19" x14ac:dyDescent="0.2">
      <c r="A7507" s="29">
        <v>46494</v>
      </c>
      <c r="B7507" s="1" t="s">
        <v>200</v>
      </c>
      <c r="C7507" s="27">
        <v>44501</v>
      </c>
      <c r="D7507" s="1">
        <v>53287</v>
      </c>
      <c r="J7507" s="1" t="s">
        <v>0</v>
      </c>
      <c r="K7507" s="1" t="s">
        <v>49</v>
      </c>
      <c r="L7507" s="1">
        <v>-1</v>
      </c>
      <c r="M7507" s="1">
        <v>80</v>
      </c>
      <c r="N7507" s="6"/>
      <c r="O7507" s="6">
        <v>80</v>
      </c>
      <c r="P7507" s="6">
        <v>-918272.08</v>
      </c>
      <c r="R7507" s="31">
        <v>-80</v>
      </c>
      <c r="S7507" s="28">
        <v>44530</v>
      </c>
    </row>
    <row r="7508" spans="1:19" x14ac:dyDescent="0.2">
      <c r="A7508" s="29">
        <v>46494</v>
      </c>
      <c r="B7508" s="1" t="s">
        <v>200</v>
      </c>
      <c r="C7508" s="27">
        <v>44501</v>
      </c>
      <c r="D7508" s="1">
        <v>53287</v>
      </c>
      <c r="J7508" s="1" t="s">
        <v>0</v>
      </c>
      <c r="K7508" s="1" t="s">
        <v>49</v>
      </c>
      <c r="L7508" s="1">
        <v>-2</v>
      </c>
      <c r="M7508" s="1">
        <v>40</v>
      </c>
      <c r="N7508" s="6"/>
      <c r="O7508" s="6">
        <v>80</v>
      </c>
      <c r="P7508" s="6">
        <v>-918352.08</v>
      </c>
      <c r="R7508" s="31">
        <v>-80</v>
      </c>
      <c r="S7508" s="28">
        <v>44530</v>
      </c>
    </row>
    <row r="7509" spans="1:19" x14ac:dyDescent="0.2">
      <c r="A7509" s="29">
        <v>46495</v>
      </c>
      <c r="B7509" s="1" t="s">
        <v>200</v>
      </c>
      <c r="C7509" s="27">
        <v>44501</v>
      </c>
      <c r="D7509" s="1">
        <v>53288</v>
      </c>
      <c r="J7509" s="1" t="s">
        <v>0</v>
      </c>
      <c r="K7509" s="1" t="s">
        <v>49</v>
      </c>
      <c r="L7509" s="1">
        <v>-1</v>
      </c>
      <c r="M7509" s="1">
        <v>806</v>
      </c>
      <c r="N7509" s="6"/>
      <c r="O7509" s="6">
        <v>806</v>
      </c>
      <c r="P7509" s="6">
        <v>-919158.08</v>
      </c>
      <c r="R7509" s="31">
        <v>-806</v>
      </c>
      <c r="S7509" s="28">
        <v>44530</v>
      </c>
    </row>
    <row r="7510" spans="1:19" x14ac:dyDescent="0.2">
      <c r="A7510" s="29">
        <v>46495</v>
      </c>
      <c r="B7510" s="1" t="s">
        <v>200</v>
      </c>
      <c r="C7510" s="27">
        <v>44501</v>
      </c>
      <c r="D7510" s="1">
        <v>53288</v>
      </c>
      <c r="J7510" s="1" t="s">
        <v>0</v>
      </c>
      <c r="K7510" s="1" t="s">
        <v>49</v>
      </c>
      <c r="L7510" s="1">
        <v>-1</v>
      </c>
      <c r="M7510" s="1">
        <v>80</v>
      </c>
      <c r="N7510" s="6"/>
      <c r="O7510" s="6">
        <v>80</v>
      </c>
      <c r="P7510" s="6">
        <v>-919238.08</v>
      </c>
      <c r="R7510" s="31">
        <v>-80</v>
      </c>
      <c r="S7510" s="28">
        <v>44530</v>
      </c>
    </row>
    <row r="7511" spans="1:19" x14ac:dyDescent="0.2">
      <c r="A7511" s="29">
        <v>46496</v>
      </c>
      <c r="B7511" s="1" t="s">
        <v>200</v>
      </c>
      <c r="C7511" s="27">
        <v>44501</v>
      </c>
      <c r="D7511" s="1">
        <v>53289</v>
      </c>
      <c r="J7511" s="1" t="s">
        <v>0</v>
      </c>
      <c r="K7511" s="1" t="s">
        <v>49</v>
      </c>
      <c r="L7511" s="1">
        <v>-1</v>
      </c>
      <c r="M7511" s="1">
        <v>460</v>
      </c>
      <c r="N7511" s="6"/>
      <c r="O7511" s="6">
        <v>460</v>
      </c>
      <c r="P7511" s="6">
        <v>-919698.08</v>
      </c>
      <c r="R7511" s="31">
        <v>-460</v>
      </c>
      <c r="S7511" s="28">
        <v>44530</v>
      </c>
    </row>
    <row r="7512" spans="1:19" x14ac:dyDescent="0.2">
      <c r="A7512" s="29">
        <v>46496</v>
      </c>
      <c r="B7512" s="1" t="s">
        <v>200</v>
      </c>
      <c r="C7512" s="27">
        <v>44501</v>
      </c>
      <c r="D7512" s="1">
        <v>53289</v>
      </c>
      <c r="J7512" s="1" t="s">
        <v>0</v>
      </c>
      <c r="K7512" s="1" t="s">
        <v>49</v>
      </c>
      <c r="L7512" s="1">
        <v>-1</v>
      </c>
      <c r="M7512" s="1">
        <v>80</v>
      </c>
      <c r="N7512" s="6"/>
      <c r="O7512" s="6">
        <v>80</v>
      </c>
      <c r="P7512" s="6">
        <v>-919778.08</v>
      </c>
      <c r="R7512" s="31">
        <v>-80</v>
      </c>
      <c r="S7512" s="28">
        <v>44530</v>
      </c>
    </row>
    <row r="7513" spans="1:19" x14ac:dyDescent="0.2">
      <c r="A7513" s="29">
        <v>46497</v>
      </c>
      <c r="B7513" s="1" t="s">
        <v>200</v>
      </c>
      <c r="C7513" s="27">
        <v>44501</v>
      </c>
      <c r="D7513" s="1">
        <v>53290</v>
      </c>
      <c r="J7513" s="1" t="s">
        <v>0</v>
      </c>
      <c r="K7513" s="1" t="s">
        <v>49</v>
      </c>
      <c r="L7513" s="1">
        <v>-1</v>
      </c>
      <c r="M7513" s="1">
        <v>540</v>
      </c>
      <c r="N7513" s="6"/>
      <c r="O7513" s="6">
        <v>540</v>
      </c>
      <c r="P7513" s="6">
        <v>-920318.08</v>
      </c>
      <c r="R7513" s="31">
        <v>-540</v>
      </c>
      <c r="S7513" s="28">
        <v>44530</v>
      </c>
    </row>
    <row r="7514" spans="1:19" x14ac:dyDescent="0.2">
      <c r="A7514" s="29">
        <v>46497</v>
      </c>
      <c r="B7514" s="1" t="s">
        <v>200</v>
      </c>
      <c r="C7514" s="27">
        <v>44501</v>
      </c>
      <c r="D7514" s="1">
        <v>53290</v>
      </c>
      <c r="J7514" s="1" t="s">
        <v>0</v>
      </c>
      <c r="K7514" s="1" t="s">
        <v>49</v>
      </c>
      <c r="L7514" s="1">
        <v>-4</v>
      </c>
      <c r="M7514" s="1">
        <v>40</v>
      </c>
      <c r="N7514" s="6"/>
      <c r="O7514" s="6">
        <v>160</v>
      </c>
      <c r="P7514" s="6">
        <v>-920478.08</v>
      </c>
      <c r="R7514" s="31">
        <v>-160</v>
      </c>
      <c r="S7514" s="28">
        <v>44530</v>
      </c>
    </row>
    <row r="7515" spans="1:19" x14ac:dyDescent="0.2">
      <c r="A7515" s="29">
        <v>46498</v>
      </c>
      <c r="B7515" s="1" t="s">
        <v>200</v>
      </c>
      <c r="C7515" s="27">
        <v>44501</v>
      </c>
      <c r="D7515" s="1">
        <v>53291</v>
      </c>
      <c r="J7515" s="1" t="s">
        <v>0</v>
      </c>
      <c r="K7515" s="1" t="s">
        <v>49</v>
      </c>
      <c r="L7515" s="1">
        <v>-1</v>
      </c>
      <c r="M7515" s="1">
        <v>80</v>
      </c>
      <c r="N7515" s="6"/>
      <c r="O7515" s="6">
        <v>80</v>
      </c>
      <c r="P7515" s="6">
        <v>-920558.07999999996</v>
      </c>
      <c r="R7515" s="31">
        <v>-80</v>
      </c>
      <c r="S7515" s="28">
        <v>44530</v>
      </c>
    </row>
    <row r="7516" spans="1:19" x14ac:dyDescent="0.2">
      <c r="A7516" s="29">
        <v>46499</v>
      </c>
      <c r="B7516" s="1" t="s">
        <v>200</v>
      </c>
      <c r="C7516" s="27">
        <v>44501</v>
      </c>
      <c r="D7516" s="1">
        <v>53292</v>
      </c>
      <c r="J7516" s="1" t="s">
        <v>0</v>
      </c>
      <c r="K7516" s="1" t="s">
        <v>49</v>
      </c>
      <c r="L7516" s="1">
        <v>-1</v>
      </c>
      <c r="M7516" s="1">
        <v>216</v>
      </c>
      <c r="N7516" s="6"/>
      <c r="O7516" s="6">
        <v>216</v>
      </c>
      <c r="P7516" s="6">
        <v>-920774.08</v>
      </c>
      <c r="R7516" s="31">
        <v>-216</v>
      </c>
      <c r="S7516" s="28">
        <v>44530</v>
      </c>
    </row>
    <row r="7517" spans="1:19" x14ac:dyDescent="0.2">
      <c r="A7517" s="29">
        <v>46499</v>
      </c>
      <c r="B7517" s="1" t="s">
        <v>200</v>
      </c>
      <c r="C7517" s="27">
        <v>44501</v>
      </c>
      <c r="D7517" s="1">
        <v>53292</v>
      </c>
      <c r="J7517" s="1" t="s">
        <v>0</v>
      </c>
      <c r="K7517" s="1" t="s">
        <v>49</v>
      </c>
      <c r="L7517" s="1">
        <v>-1</v>
      </c>
      <c r="M7517" s="1">
        <v>80</v>
      </c>
      <c r="N7517" s="6"/>
      <c r="O7517" s="6">
        <v>80</v>
      </c>
      <c r="P7517" s="6">
        <v>-920854.08</v>
      </c>
      <c r="R7517" s="31">
        <v>-80</v>
      </c>
      <c r="S7517" s="28">
        <v>44530</v>
      </c>
    </row>
    <row r="7518" spans="1:19" x14ac:dyDescent="0.2">
      <c r="A7518" s="29">
        <v>46500</v>
      </c>
      <c r="B7518" s="1" t="s">
        <v>200</v>
      </c>
      <c r="C7518" s="27">
        <v>44501</v>
      </c>
      <c r="D7518" s="1">
        <v>53293</v>
      </c>
      <c r="J7518" s="1" t="s">
        <v>0</v>
      </c>
      <c r="K7518" s="1" t="s">
        <v>49</v>
      </c>
      <c r="L7518" s="1">
        <v>-1</v>
      </c>
      <c r="M7518" s="1">
        <v>442</v>
      </c>
      <c r="N7518" s="6"/>
      <c r="O7518" s="6">
        <v>442</v>
      </c>
      <c r="P7518" s="6">
        <v>-921296.08</v>
      </c>
      <c r="R7518" s="31">
        <v>-442</v>
      </c>
      <c r="S7518" s="28">
        <v>44530</v>
      </c>
    </row>
    <row r="7519" spans="1:19" x14ac:dyDescent="0.2">
      <c r="A7519" s="29">
        <v>46500</v>
      </c>
      <c r="B7519" s="1" t="s">
        <v>200</v>
      </c>
      <c r="C7519" s="27">
        <v>44501</v>
      </c>
      <c r="D7519" s="1">
        <v>53293</v>
      </c>
      <c r="J7519" s="1" t="s">
        <v>0</v>
      </c>
      <c r="K7519" s="1" t="s">
        <v>49</v>
      </c>
      <c r="L7519" s="1">
        <v>-2</v>
      </c>
      <c r="M7519" s="1">
        <v>40</v>
      </c>
      <c r="N7519" s="6"/>
      <c r="O7519" s="6">
        <v>80</v>
      </c>
      <c r="P7519" s="6">
        <v>-921376.08</v>
      </c>
      <c r="R7519" s="31">
        <v>-80</v>
      </c>
      <c r="S7519" s="28">
        <v>44530</v>
      </c>
    </row>
    <row r="7520" spans="1:19" x14ac:dyDescent="0.2">
      <c r="A7520" s="29">
        <v>46500</v>
      </c>
      <c r="B7520" s="1" t="s">
        <v>200</v>
      </c>
      <c r="C7520" s="27">
        <v>44501</v>
      </c>
      <c r="D7520" s="1">
        <v>53293</v>
      </c>
      <c r="J7520" s="1" t="s">
        <v>0</v>
      </c>
      <c r="K7520" s="1" t="s">
        <v>49</v>
      </c>
      <c r="L7520" s="1">
        <v>-1</v>
      </c>
      <c r="M7520" s="1">
        <v>80</v>
      </c>
      <c r="N7520" s="6"/>
      <c r="O7520" s="6">
        <v>80</v>
      </c>
      <c r="P7520" s="6">
        <v>-921456.08</v>
      </c>
      <c r="R7520" s="31">
        <v>-80</v>
      </c>
      <c r="S7520" s="28">
        <v>44530</v>
      </c>
    </row>
    <row r="7521" spans="1:19" x14ac:dyDescent="0.2">
      <c r="A7521" s="29">
        <v>46501</v>
      </c>
      <c r="B7521" s="1" t="s">
        <v>200</v>
      </c>
      <c r="C7521" s="27">
        <v>44501</v>
      </c>
      <c r="D7521" s="1">
        <v>53294</v>
      </c>
      <c r="J7521" s="1" t="s">
        <v>0</v>
      </c>
      <c r="K7521" s="1" t="s">
        <v>49</v>
      </c>
      <c r="L7521" s="1">
        <v>-1</v>
      </c>
      <c r="M7521" s="1">
        <v>1100</v>
      </c>
      <c r="N7521" s="6"/>
      <c r="O7521" s="6">
        <v>1100</v>
      </c>
      <c r="P7521" s="6">
        <v>-922556.08</v>
      </c>
      <c r="R7521" s="31">
        <v>-1100</v>
      </c>
      <c r="S7521" s="28">
        <v>44530</v>
      </c>
    </row>
    <row r="7522" spans="1:19" x14ac:dyDescent="0.2">
      <c r="A7522" s="29">
        <v>46502</v>
      </c>
      <c r="B7522" s="1" t="s">
        <v>200</v>
      </c>
      <c r="C7522" s="27">
        <v>44501</v>
      </c>
      <c r="D7522" s="1">
        <v>53295</v>
      </c>
      <c r="J7522" s="1" t="s">
        <v>0</v>
      </c>
      <c r="K7522" s="1" t="s">
        <v>49</v>
      </c>
      <c r="L7522" s="1">
        <v>-1</v>
      </c>
      <c r="M7522" s="1">
        <v>386</v>
      </c>
      <c r="N7522" s="6"/>
      <c r="O7522" s="6">
        <v>386</v>
      </c>
      <c r="P7522" s="6">
        <v>-922942.08</v>
      </c>
      <c r="R7522" s="31">
        <v>-386</v>
      </c>
      <c r="S7522" s="28">
        <v>44530</v>
      </c>
    </row>
    <row r="7523" spans="1:19" x14ac:dyDescent="0.2">
      <c r="A7523" s="29">
        <v>46502</v>
      </c>
      <c r="B7523" s="1" t="s">
        <v>200</v>
      </c>
      <c r="C7523" s="27">
        <v>44501</v>
      </c>
      <c r="D7523" s="1">
        <v>53295</v>
      </c>
      <c r="J7523" s="1" t="s">
        <v>0</v>
      </c>
      <c r="K7523" s="1" t="s">
        <v>49</v>
      </c>
      <c r="L7523" s="1">
        <v>-1</v>
      </c>
      <c r="M7523" s="1">
        <v>80</v>
      </c>
      <c r="N7523" s="6"/>
      <c r="O7523" s="6">
        <v>80</v>
      </c>
      <c r="P7523" s="6">
        <v>-923022.08</v>
      </c>
      <c r="R7523" s="31">
        <v>-80</v>
      </c>
      <c r="S7523" s="28">
        <v>44530</v>
      </c>
    </row>
    <row r="7524" spans="1:19" x14ac:dyDescent="0.2">
      <c r="A7524" s="29">
        <v>46503</v>
      </c>
      <c r="B7524" s="1" t="s">
        <v>200</v>
      </c>
      <c r="C7524" s="27">
        <v>44501</v>
      </c>
      <c r="D7524" s="1">
        <v>53296</v>
      </c>
      <c r="J7524" s="1" t="s">
        <v>0</v>
      </c>
      <c r="K7524" s="1" t="s">
        <v>49</v>
      </c>
      <c r="L7524" s="1">
        <v>-1</v>
      </c>
      <c r="M7524" s="1">
        <v>380</v>
      </c>
      <c r="N7524" s="6"/>
      <c r="O7524" s="6">
        <v>380</v>
      </c>
      <c r="P7524" s="6">
        <v>-923402.08</v>
      </c>
      <c r="R7524" s="31">
        <v>-380</v>
      </c>
      <c r="S7524" s="28">
        <v>44530</v>
      </c>
    </row>
    <row r="7525" spans="1:19" x14ac:dyDescent="0.2">
      <c r="A7525" s="29">
        <v>46504</v>
      </c>
      <c r="B7525" s="1" t="s">
        <v>200</v>
      </c>
      <c r="C7525" s="27">
        <v>44501</v>
      </c>
      <c r="D7525" s="1">
        <v>53297</v>
      </c>
      <c r="J7525" s="1" t="s">
        <v>0</v>
      </c>
      <c r="K7525" s="1" t="s">
        <v>49</v>
      </c>
      <c r="L7525" s="1">
        <v>-1</v>
      </c>
      <c r="M7525" s="1">
        <v>536</v>
      </c>
      <c r="N7525" s="6"/>
      <c r="O7525" s="6">
        <v>536</v>
      </c>
      <c r="P7525" s="6">
        <v>-923938.08</v>
      </c>
      <c r="R7525" s="31">
        <v>-536</v>
      </c>
      <c r="S7525" s="28">
        <v>44530</v>
      </c>
    </row>
    <row r="7526" spans="1:19" x14ac:dyDescent="0.2">
      <c r="A7526" s="29">
        <v>46504</v>
      </c>
      <c r="B7526" s="1" t="s">
        <v>200</v>
      </c>
      <c r="C7526" s="27">
        <v>44501</v>
      </c>
      <c r="D7526" s="1">
        <v>53297</v>
      </c>
      <c r="J7526" s="1" t="s">
        <v>0</v>
      </c>
      <c r="K7526" s="1" t="s">
        <v>49</v>
      </c>
      <c r="L7526" s="1">
        <v>-1</v>
      </c>
      <c r="M7526" s="1">
        <v>80</v>
      </c>
      <c r="N7526" s="6"/>
      <c r="O7526" s="6">
        <v>80</v>
      </c>
      <c r="P7526" s="6">
        <v>-924018.08</v>
      </c>
      <c r="R7526" s="31">
        <v>-80</v>
      </c>
      <c r="S7526" s="28">
        <v>44530</v>
      </c>
    </row>
    <row r="7527" spans="1:19" x14ac:dyDescent="0.2">
      <c r="A7527" s="29">
        <v>46505</v>
      </c>
      <c r="B7527" s="1" t="s">
        <v>200</v>
      </c>
      <c r="C7527" s="27">
        <v>44501</v>
      </c>
      <c r="D7527" s="1">
        <v>53298</v>
      </c>
      <c r="J7527" s="1" t="s">
        <v>0</v>
      </c>
      <c r="K7527" s="1" t="s">
        <v>49</v>
      </c>
      <c r="L7527" s="1">
        <v>-1</v>
      </c>
      <c r="M7527" s="1">
        <v>500</v>
      </c>
      <c r="N7527" s="6"/>
      <c r="O7527" s="6">
        <v>500</v>
      </c>
      <c r="P7527" s="6">
        <v>-924518.08</v>
      </c>
      <c r="R7527" s="31">
        <v>-500</v>
      </c>
      <c r="S7527" s="28">
        <v>44530</v>
      </c>
    </row>
    <row r="7528" spans="1:19" x14ac:dyDescent="0.2">
      <c r="A7528" s="29">
        <v>46506</v>
      </c>
      <c r="B7528" s="1" t="s">
        <v>200</v>
      </c>
      <c r="C7528" s="27">
        <v>44501</v>
      </c>
      <c r="D7528" s="1">
        <v>53299</v>
      </c>
      <c r="J7528" s="1" t="s">
        <v>0</v>
      </c>
      <c r="K7528" s="1" t="s">
        <v>49</v>
      </c>
      <c r="L7528" s="1">
        <v>-1</v>
      </c>
      <c r="M7528" s="1">
        <v>900</v>
      </c>
      <c r="N7528" s="6"/>
      <c r="O7528" s="6">
        <v>900</v>
      </c>
      <c r="P7528" s="6">
        <v>-925418.08</v>
      </c>
      <c r="R7528" s="31">
        <v>-900</v>
      </c>
      <c r="S7528" s="28">
        <v>44530</v>
      </c>
    </row>
    <row r="7529" spans="1:19" x14ac:dyDescent="0.2">
      <c r="A7529" s="29">
        <v>46506</v>
      </c>
      <c r="B7529" s="1" t="s">
        <v>200</v>
      </c>
      <c r="C7529" s="27">
        <v>44501</v>
      </c>
      <c r="D7529" s="1">
        <v>53299</v>
      </c>
      <c r="J7529" s="1" t="s">
        <v>0</v>
      </c>
      <c r="K7529" s="1" t="s">
        <v>49</v>
      </c>
      <c r="L7529" s="1">
        <v>-1</v>
      </c>
      <c r="M7529" s="1">
        <v>80</v>
      </c>
      <c r="N7529" s="6"/>
      <c r="O7529" s="6">
        <v>80</v>
      </c>
      <c r="P7529" s="6">
        <v>-925498.08</v>
      </c>
      <c r="R7529" s="31">
        <v>-80</v>
      </c>
      <c r="S7529" s="28">
        <v>44530</v>
      </c>
    </row>
    <row r="7530" spans="1:19" x14ac:dyDescent="0.2">
      <c r="A7530" s="29">
        <v>46507</v>
      </c>
      <c r="B7530" s="1" t="s">
        <v>200</v>
      </c>
      <c r="C7530" s="27">
        <v>44501</v>
      </c>
      <c r="D7530" s="1">
        <v>53300</v>
      </c>
      <c r="J7530" s="1" t="s">
        <v>0</v>
      </c>
      <c r="K7530" s="1" t="s">
        <v>49</v>
      </c>
      <c r="L7530" s="1">
        <v>-1</v>
      </c>
      <c r="M7530" s="1">
        <v>5900</v>
      </c>
      <c r="N7530" s="6"/>
      <c r="O7530" s="6">
        <v>5900</v>
      </c>
      <c r="P7530" s="6">
        <v>-931398.08</v>
      </c>
      <c r="R7530" s="31">
        <v>-5900</v>
      </c>
      <c r="S7530" s="28">
        <v>44530</v>
      </c>
    </row>
    <row r="7531" spans="1:19" x14ac:dyDescent="0.2">
      <c r="A7531" s="29">
        <v>46507</v>
      </c>
      <c r="B7531" s="1" t="s">
        <v>200</v>
      </c>
      <c r="C7531" s="27">
        <v>44501</v>
      </c>
      <c r="D7531" s="1">
        <v>53300</v>
      </c>
      <c r="J7531" s="1" t="s">
        <v>0</v>
      </c>
      <c r="K7531" s="1" t="s">
        <v>49</v>
      </c>
      <c r="L7531" s="1">
        <v>-7</v>
      </c>
      <c r="M7531" s="1">
        <v>80</v>
      </c>
      <c r="N7531" s="6"/>
      <c r="O7531" s="6">
        <v>560</v>
      </c>
      <c r="P7531" s="6">
        <v>-931958.08</v>
      </c>
      <c r="R7531" s="31">
        <v>-560</v>
      </c>
      <c r="S7531" s="28">
        <v>44530</v>
      </c>
    </row>
    <row r="7532" spans="1:19" x14ac:dyDescent="0.2">
      <c r="A7532" s="29">
        <v>46508</v>
      </c>
      <c r="B7532" s="1" t="s">
        <v>200</v>
      </c>
      <c r="C7532" s="27">
        <v>44501</v>
      </c>
      <c r="D7532" s="1">
        <v>53301</v>
      </c>
      <c r="J7532" s="1" t="s">
        <v>0</v>
      </c>
      <c r="K7532" s="1" t="s">
        <v>49</v>
      </c>
      <c r="L7532" s="1">
        <v>-1</v>
      </c>
      <c r="M7532" s="1">
        <v>156</v>
      </c>
      <c r="N7532" s="6"/>
      <c r="O7532" s="6">
        <v>156</v>
      </c>
      <c r="P7532" s="6">
        <v>-932114.08</v>
      </c>
      <c r="R7532" s="31">
        <v>-156</v>
      </c>
      <c r="S7532" s="28">
        <v>44530</v>
      </c>
    </row>
    <row r="7533" spans="1:19" x14ac:dyDescent="0.2">
      <c r="A7533" s="29">
        <v>46508</v>
      </c>
      <c r="B7533" s="1" t="s">
        <v>200</v>
      </c>
      <c r="C7533" s="27">
        <v>44501</v>
      </c>
      <c r="D7533" s="1">
        <v>53301</v>
      </c>
      <c r="J7533" s="1" t="s">
        <v>0</v>
      </c>
      <c r="K7533" s="1" t="s">
        <v>49</v>
      </c>
      <c r="L7533" s="1">
        <v>-2</v>
      </c>
      <c r="M7533" s="1">
        <v>40</v>
      </c>
      <c r="N7533" s="6"/>
      <c r="O7533" s="6">
        <v>80</v>
      </c>
      <c r="P7533" s="6">
        <v>-932194.08</v>
      </c>
      <c r="R7533" s="31">
        <v>-80</v>
      </c>
      <c r="S7533" s="28">
        <v>44530</v>
      </c>
    </row>
    <row r="7534" spans="1:19" x14ac:dyDescent="0.2">
      <c r="A7534" s="29">
        <v>46509</v>
      </c>
      <c r="B7534" s="1" t="s">
        <v>200</v>
      </c>
      <c r="C7534" s="27">
        <v>44501</v>
      </c>
      <c r="D7534" s="1">
        <v>53302</v>
      </c>
      <c r="J7534" s="1" t="s">
        <v>0</v>
      </c>
      <c r="K7534" s="1" t="s">
        <v>49</v>
      </c>
      <c r="L7534" s="1">
        <v>-1</v>
      </c>
      <c r="M7534" s="1">
        <v>1728</v>
      </c>
      <c r="N7534" s="6"/>
      <c r="O7534" s="6">
        <v>1728</v>
      </c>
      <c r="P7534" s="6">
        <v>-933922.08</v>
      </c>
      <c r="R7534" s="31">
        <v>-1728</v>
      </c>
      <c r="S7534" s="28">
        <v>44530</v>
      </c>
    </row>
    <row r="7535" spans="1:19" x14ac:dyDescent="0.2">
      <c r="A7535" s="29">
        <v>46509</v>
      </c>
      <c r="B7535" s="1" t="s">
        <v>200</v>
      </c>
      <c r="C7535" s="27">
        <v>44501</v>
      </c>
      <c r="D7535" s="1">
        <v>53302</v>
      </c>
      <c r="J7535" s="1" t="s">
        <v>0</v>
      </c>
      <c r="K7535" s="1" t="s">
        <v>49</v>
      </c>
      <c r="L7535" s="1">
        <v>-2</v>
      </c>
      <c r="M7535" s="1">
        <v>80</v>
      </c>
      <c r="N7535" s="6"/>
      <c r="O7535" s="6">
        <v>160</v>
      </c>
      <c r="P7535" s="6">
        <v>-934082.08</v>
      </c>
      <c r="R7535" s="31">
        <v>-160</v>
      </c>
      <c r="S7535" s="28">
        <v>44530</v>
      </c>
    </row>
    <row r="7536" spans="1:19" x14ac:dyDescent="0.2">
      <c r="A7536" s="29">
        <v>46510</v>
      </c>
      <c r="B7536" s="1" t="s">
        <v>200</v>
      </c>
      <c r="C7536" s="27">
        <v>44501</v>
      </c>
      <c r="D7536" s="1">
        <v>53303</v>
      </c>
      <c r="J7536" s="1" t="s">
        <v>0</v>
      </c>
      <c r="K7536" s="1" t="s">
        <v>49</v>
      </c>
      <c r="L7536" s="1">
        <v>-1</v>
      </c>
      <c r="M7536" s="1">
        <v>1292</v>
      </c>
      <c r="N7536" s="6"/>
      <c r="O7536" s="6">
        <v>1292</v>
      </c>
      <c r="P7536" s="6">
        <v>-935374.08</v>
      </c>
      <c r="R7536" s="31">
        <v>-1292</v>
      </c>
      <c r="S7536" s="28">
        <v>44530</v>
      </c>
    </row>
    <row r="7537" spans="1:19" x14ac:dyDescent="0.2">
      <c r="A7537" s="29">
        <v>46510</v>
      </c>
      <c r="B7537" s="1" t="s">
        <v>200</v>
      </c>
      <c r="C7537" s="27">
        <v>44501</v>
      </c>
      <c r="D7537" s="1">
        <v>53303</v>
      </c>
      <c r="J7537" s="1" t="s">
        <v>0</v>
      </c>
      <c r="K7537" s="1" t="s">
        <v>49</v>
      </c>
      <c r="L7537" s="1">
        <v>-1</v>
      </c>
      <c r="M7537" s="1">
        <v>574</v>
      </c>
      <c r="N7537" s="6"/>
      <c r="O7537" s="6">
        <v>574</v>
      </c>
      <c r="P7537" s="6">
        <v>-936288.08</v>
      </c>
      <c r="R7537" s="31">
        <v>-574</v>
      </c>
      <c r="S7537" s="28">
        <v>44530</v>
      </c>
    </row>
    <row r="7538" spans="1:19" x14ac:dyDescent="0.2">
      <c r="A7538" s="29">
        <v>46510</v>
      </c>
      <c r="B7538" s="1" t="s">
        <v>200</v>
      </c>
      <c r="C7538" s="27">
        <v>44501</v>
      </c>
      <c r="D7538" s="1">
        <v>53303</v>
      </c>
      <c r="J7538" s="1" t="s">
        <v>0</v>
      </c>
      <c r="K7538" s="1" t="s">
        <v>49</v>
      </c>
      <c r="L7538" s="1">
        <v>-4</v>
      </c>
      <c r="M7538" s="1">
        <v>80</v>
      </c>
      <c r="N7538" s="6"/>
      <c r="O7538" s="6">
        <v>320</v>
      </c>
      <c r="P7538" s="6">
        <v>-935694.08</v>
      </c>
      <c r="R7538" s="31">
        <v>-320</v>
      </c>
      <c r="S7538" s="28">
        <v>44530</v>
      </c>
    </row>
    <row r="7539" spans="1:19" x14ac:dyDescent="0.2">
      <c r="A7539" s="29">
        <v>46510</v>
      </c>
      <c r="B7539" s="1" t="s">
        <v>200</v>
      </c>
      <c r="C7539" s="27">
        <v>44501</v>
      </c>
      <c r="D7539" s="1">
        <v>53303</v>
      </c>
      <c r="J7539" s="1" t="s">
        <v>0</v>
      </c>
      <c r="K7539" s="1" t="s">
        <v>49</v>
      </c>
      <c r="L7539" s="1">
        <v>-1</v>
      </c>
      <c r="M7539" s="1">
        <v>20</v>
      </c>
      <c r="N7539" s="6"/>
      <c r="O7539" s="6">
        <v>20</v>
      </c>
      <c r="P7539" s="6">
        <v>-935714.08</v>
      </c>
      <c r="R7539" s="31">
        <v>-20</v>
      </c>
      <c r="S7539" s="28">
        <v>44530</v>
      </c>
    </row>
    <row r="7540" spans="1:19" x14ac:dyDescent="0.2">
      <c r="A7540" s="29">
        <v>46511</v>
      </c>
      <c r="B7540" s="1" t="s">
        <v>200</v>
      </c>
      <c r="C7540" s="27">
        <v>44501</v>
      </c>
      <c r="D7540" s="1">
        <v>53304</v>
      </c>
      <c r="J7540" s="1" t="s">
        <v>0</v>
      </c>
      <c r="K7540" s="1" t="s">
        <v>49</v>
      </c>
      <c r="L7540" s="1">
        <v>-1</v>
      </c>
      <c r="M7540" s="1">
        <v>1222</v>
      </c>
      <c r="N7540" s="6"/>
      <c r="O7540" s="6">
        <v>1222</v>
      </c>
      <c r="P7540" s="6">
        <v>-937510.08</v>
      </c>
      <c r="R7540" s="31">
        <v>-1222</v>
      </c>
      <c r="S7540" s="28">
        <v>44530</v>
      </c>
    </row>
    <row r="7541" spans="1:19" x14ac:dyDescent="0.2">
      <c r="A7541" s="29">
        <v>46511</v>
      </c>
      <c r="B7541" s="1" t="s">
        <v>200</v>
      </c>
      <c r="C7541" s="27">
        <v>44501</v>
      </c>
      <c r="D7541" s="1">
        <v>53304</v>
      </c>
      <c r="J7541" s="1" t="s">
        <v>0</v>
      </c>
      <c r="K7541" s="1" t="s">
        <v>49</v>
      </c>
      <c r="L7541" s="1">
        <v>-2</v>
      </c>
      <c r="M7541" s="1">
        <v>80</v>
      </c>
      <c r="N7541" s="6"/>
      <c r="O7541" s="6">
        <v>160</v>
      </c>
      <c r="P7541" s="6">
        <v>-937670.08</v>
      </c>
      <c r="R7541" s="31">
        <v>-160</v>
      </c>
      <c r="S7541" s="28">
        <v>44530</v>
      </c>
    </row>
    <row r="7542" spans="1:19" x14ac:dyDescent="0.2">
      <c r="A7542" s="29">
        <v>46512</v>
      </c>
      <c r="B7542" s="1" t="s">
        <v>200</v>
      </c>
      <c r="C7542" s="27">
        <v>44501</v>
      </c>
      <c r="D7542" s="1">
        <v>53305</v>
      </c>
      <c r="J7542" s="1" t="s">
        <v>0</v>
      </c>
      <c r="K7542" s="1" t="s">
        <v>49</v>
      </c>
      <c r="L7542" s="1">
        <v>-1</v>
      </c>
      <c r="M7542" s="1">
        <v>1350</v>
      </c>
      <c r="N7542" s="6"/>
      <c r="O7542" s="6">
        <v>1350</v>
      </c>
      <c r="P7542" s="6">
        <v>-939020.08</v>
      </c>
      <c r="R7542" s="31">
        <v>-1350</v>
      </c>
      <c r="S7542" s="28">
        <v>44530</v>
      </c>
    </row>
    <row r="7543" spans="1:19" x14ac:dyDescent="0.2">
      <c r="A7543" s="29">
        <v>46512</v>
      </c>
      <c r="B7543" s="1" t="s">
        <v>200</v>
      </c>
      <c r="C7543" s="27">
        <v>44501</v>
      </c>
      <c r="D7543" s="1">
        <v>53305</v>
      </c>
      <c r="J7543" s="1" t="s">
        <v>0</v>
      </c>
      <c r="K7543" s="1" t="s">
        <v>49</v>
      </c>
      <c r="L7543" s="1">
        <v>-2</v>
      </c>
      <c r="M7543" s="1">
        <v>80</v>
      </c>
      <c r="N7543" s="6"/>
      <c r="O7543" s="6">
        <v>160</v>
      </c>
      <c r="P7543" s="6">
        <v>-939180.08</v>
      </c>
      <c r="R7543" s="31">
        <v>-160</v>
      </c>
      <c r="S7543" s="28">
        <v>44530</v>
      </c>
    </row>
    <row r="7544" spans="1:19" x14ac:dyDescent="0.2">
      <c r="A7544" s="29">
        <v>46513</v>
      </c>
      <c r="B7544" s="1" t="s">
        <v>200</v>
      </c>
      <c r="C7544" s="27">
        <v>44501</v>
      </c>
      <c r="D7544" s="1">
        <v>53306</v>
      </c>
      <c r="J7544" s="1" t="s">
        <v>0</v>
      </c>
      <c r="K7544" s="1" t="s">
        <v>49</v>
      </c>
      <c r="L7544" s="1">
        <v>-1</v>
      </c>
      <c r="M7544" s="1">
        <v>574</v>
      </c>
      <c r="N7544" s="6"/>
      <c r="O7544" s="6">
        <v>574</v>
      </c>
      <c r="P7544" s="6">
        <v>-940115.7</v>
      </c>
      <c r="R7544" s="31">
        <v>-574</v>
      </c>
      <c r="S7544" s="28">
        <v>44530</v>
      </c>
    </row>
    <row r="7545" spans="1:19" x14ac:dyDescent="0.2">
      <c r="A7545" s="29">
        <v>46513</v>
      </c>
      <c r="B7545" s="1" t="s">
        <v>200</v>
      </c>
      <c r="C7545" s="27">
        <v>44501</v>
      </c>
      <c r="D7545" s="1">
        <v>53306</v>
      </c>
      <c r="J7545" s="1" t="s">
        <v>0</v>
      </c>
      <c r="K7545" s="1" t="s">
        <v>49</v>
      </c>
      <c r="L7545" s="1">
        <v>-1</v>
      </c>
      <c r="M7545" s="1">
        <v>361.62</v>
      </c>
      <c r="N7545" s="6"/>
      <c r="O7545" s="6">
        <v>361.62</v>
      </c>
      <c r="P7545" s="6">
        <v>-939541.7</v>
      </c>
      <c r="R7545" s="31">
        <v>-361.62</v>
      </c>
      <c r="S7545" s="28">
        <v>44530</v>
      </c>
    </row>
    <row r="7546" spans="1:19" x14ac:dyDescent="0.2">
      <c r="A7546" s="29">
        <v>46514</v>
      </c>
      <c r="B7546" s="1" t="s">
        <v>200</v>
      </c>
      <c r="C7546" s="27">
        <v>44501</v>
      </c>
      <c r="D7546" s="1">
        <v>53307</v>
      </c>
      <c r="J7546" s="1" t="s">
        <v>0</v>
      </c>
      <c r="K7546" s="1" t="s">
        <v>49</v>
      </c>
      <c r="L7546" s="1">
        <v>-1</v>
      </c>
      <c r="M7546" s="1">
        <v>2932</v>
      </c>
      <c r="N7546" s="6"/>
      <c r="O7546" s="6">
        <v>2932</v>
      </c>
      <c r="P7546" s="6">
        <v>-943047.7</v>
      </c>
      <c r="R7546" s="31">
        <v>-2932</v>
      </c>
      <c r="S7546" s="28">
        <v>44530</v>
      </c>
    </row>
    <row r="7547" spans="1:19" x14ac:dyDescent="0.2">
      <c r="A7547" s="29">
        <v>46514</v>
      </c>
      <c r="B7547" s="1" t="s">
        <v>200</v>
      </c>
      <c r="C7547" s="27">
        <v>44501</v>
      </c>
      <c r="D7547" s="1">
        <v>53307</v>
      </c>
      <c r="J7547" s="1" t="s">
        <v>0</v>
      </c>
      <c r="K7547" s="1" t="s">
        <v>49</v>
      </c>
      <c r="L7547" s="1">
        <v>-4</v>
      </c>
      <c r="M7547" s="1">
        <v>80</v>
      </c>
      <c r="N7547" s="6"/>
      <c r="O7547" s="6">
        <v>320</v>
      </c>
      <c r="P7547" s="6">
        <v>-943367.7</v>
      </c>
      <c r="R7547" s="31">
        <v>-320</v>
      </c>
      <c r="S7547" s="28">
        <v>44530</v>
      </c>
    </row>
    <row r="7548" spans="1:19" x14ac:dyDescent="0.2">
      <c r="A7548" s="29">
        <v>46515</v>
      </c>
      <c r="B7548" s="1" t="s">
        <v>200</v>
      </c>
      <c r="C7548" s="27">
        <v>44501</v>
      </c>
      <c r="D7548" s="1">
        <v>53308</v>
      </c>
      <c r="J7548" s="1" t="s">
        <v>0</v>
      </c>
      <c r="K7548" s="1" t="s">
        <v>49</v>
      </c>
      <c r="L7548" s="1">
        <v>-1</v>
      </c>
      <c r="M7548" s="1">
        <v>564</v>
      </c>
      <c r="N7548" s="6"/>
      <c r="O7548" s="6">
        <v>564</v>
      </c>
      <c r="P7548" s="6">
        <v>-943931.7</v>
      </c>
      <c r="R7548" s="31">
        <v>-564</v>
      </c>
      <c r="S7548" s="28">
        <v>44530</v>
      </c>
    </row>
    <row r="7549" spans="1:19" x14ac:dyDescent="0.2">
      <c r="A7549" s="29">
        <v>46515</v>
      </c>
      <c r="B7549" s="1" t="s">
        <v>200</v>
      </c>
      <c r="C7549" s="27">
        <v>44501</v>
      </c>
      <c r="D7549" s="1">
        <v>53308</v>
      </c>
      <c r="J7549" s="1" t="s">
        <v>0</v>
      </c>
      <c r="K7549" s="1" t="s">
        <v>49</v>
      </c>
      <c r="L7549" s="1">
        <v>-1</v>
      </c>
      <c r="M7549" s="1">
        <v>80</v>
      </c>
      <c r="N7549" s="6"/>
      <c r="O7549" s="6">
        <v>80</v>
      </c>
      <c r="P7549" s="6">
        <v>-944011.7</v>
      </c>
      <c r="R7549" s="31">
        <v>-80</v>
      </c>
      <c r="S7549" s="28">
        <v>44530</v>
      </c>
    </row>
    <row r="7550" spans="1:19" x14ac:dyDescent="0.2">
      <c r="A7550" s="29">
        <v>46516</v>
      </c>
      <c r="B7550" s="1" t="s">
        <v>200</v>
      </c>
      <c r="C7550" s="27">
        <v>44501</v>
      </c>
      <c r="D7550" s="1">
        <v>53309</v>
      </c>
      <c r="J7550" s="1" t="s">
        <v>0</v>
      </c>
      <c r="K7550" s="1" t="s">
        <v>49</v>
      </c>
      <c r="L7550" s="1">
        <v>-1</v>
      </c>
      <c r="M7550" s="1">
        <v>1080</v>
      </c>
      <c r="N7550" s="6"/>
      <c r="O7550" s="6">
        <v>1080</v>
      </c>
      <c r="P7550" s="6">
        <v>-945091.7</v>
      </c>
      <c r="R7550" s="31">
        <v>-1080</v>
      </c>
      <c r="S7550" s="28">
        <v>44530</v>
      </c>
    </row>
    <row r="7551" spans="1:19" x14ac:dyDescent="0.2">
      <c r="A7551" s="29">
        <v>46517</v>
      </c>
      <c r="B7551" s="1" t="s">
        <v>200</v>
      </c>
      <c r="C7551" s="27">
        <v>44501</v>
      </c>
      <c r="D7551" s="1">
        <v>53310</v>
      </c>
      <c r="J7551" s="1" t="s">
        <v>0</v>
      </c>
      <c r="K7551" s="1" t="s">
        <v>49</v>
      </c>
      <c r="L7551" s="1">
        <v>-1</v>
      </c>
      <c r="M7551" s="1">
        <v>3900</v>
      </c>
      <c r="N7551" s="6"/>
      <c r="O7551" s="6">
        <v>3900</v>
      </c>
      <c r="P7551" s="6">
        <v>-948991.7</v>
      </c>
      <c r="R7551" s="31">
        <v>-3900</v>
      </c>
      <c r="S7551" s="28">
        <v>44530</v>
      </c>
    </row>
    <row r="7552" spans="1:19" x14ac:dyDescent="0.2">
      <c r="A7552" s="29">
        <v>46518</v>
      </c>
      <c r="B7552" s="1" t="s">
        <v>200</v>
      </c>
      <c r="C7552" s="27">
        <v>44501</v>
      </c>
      <c r="D7552" s="1">
        <v>53311</v>
      </c>
      <c r="J7552" s="1" t="s">
        <v>0</v>
      </c>
      <c r="K7552" s="1" t="s">
        <v>49</v>
      </c>
      <c r="L7552" s="1">
        <v>-1</v>
      </c>
      <c r="M7552" s="1">
        <v>2148</v>
      </c>
      <c r="N7552" s="6"/>
      <c r="O7552" s="6">
        <v>2148</v>
      </c>
      <c r="P7552" s="6">
        <v>-951139.7</v>
      </c>
      <c r="R7552" s="31">
        <v>-2148</v>
      </c>
      <c r="S7552" s="28">
        <v>44530</v>
      </c>
    </row>
    <row r="7553" spans="1:19" x14ac:dyDescent="0.2">
      <c r="A7553" s="29">
        <v>46518</v>
      </c>
      <c r="B7553" s="1" t="s">
        <v>200</v>
      </c>
      <c r="C7553" s="27">
        <v>44501</v>
      </c>
      <c r="D7553" s="1">
        <v>53311</v>
      </c>
      <c r="J7553" s="1" t="s">
        <v>0</v>
      </c>
      <c r="K7553" s="1" t="s">
        <v>49</v>
      </c>
      <c r="L7553" s="1">
        <v>-1</v>
      </c>
      <c r="M7553" s="1">
        <v>80</v>
      </c>
      <c r="N7553" s="6"/>
      <c r="O7553" s="6">
        <v>80</v>
      </c>
      <c r="P7553" s="6">
        <v>-951219.7</v>
      </c>
      <c r="R7553" s="31">
        <v>-80</v>
      </c>
      <c r="S7553" s="28">
        <v>44530</v>
      </c>
    </row>
    <row r="7554" spans="1:19" x14ac:dyDescent="0.2">
      <c r="A7554" s="29">
        <v>46519</v>
      </c>
      <c r="B7554" s="1" t="s">
        <v>200</v>
      </c>
      <c r="C7554" s="27">
        <v>44501</v>
      </c>
      <c r="D7554" s="1">
        <v>53312</v>
      </c>
      <c r="J7554" s="1" t="s">
        <v>0</v>
      </c>
      <c r="K7554" s="1" t="s">
        <v>49</v>
      </c>
      <c r="L7554" s="1">
        <v>-1</v>
      </c>
      <c r="M7554" s="1">
        <v>280</v>
      </c>
      <c r="N7554" s="6"/>
      <c r="O7554" s="6">
        <v>280</v>
      </c>
      <c r="P7554" s="6">
        <v>-951499.7</v>
      </c>
      <c r="R7554" s="31">
        <v>-280</v>
      </c>
      <c r="S7554" s="28">
        <v>44530</v>
      </c>
    </row>
    <row r="7555" spans="1:19" x14ac:dyDescent="0.2">
      <c r="A7555" s="29">
        <v>46519</v>
      </c>
      <c r="B7555" s="1" t="s">
        <v>200</v>
      </c>
      <c r="C7555" s="27">
        <v>44501</v>
      </c>
      <c r="D7555" s="1">
        <v>53312</v>
      </c>
      <c r="J7555" s="1" t="s">
        <v>0</v>
      </c>
      <c r="K7555" s="1" t="s">
        <v>49</v>
      </c>
      <c r="L7555" s="1">
        <v>-1</v>
      </c>
      <c r="M7555" s="1">
        <v>80</v>
      </c>
      <c r="N7555" s="6"/>
      <c r="O7555" s="6">
        <v>80</v>
      </c>
      <c r="P7555" s="6">
        <v>-951579.7</v>
      </c>
      <c r="R7555" s="31">
        <v>-80</v>
      </c>
      <c r="S7555" s="28">
        <v>44530</v>
      </c>
    </row>
    <row r="7556" spans="1:19" x14ac:dyDescent="0.2">
      <c r="A7556" s="29">
        <v>46520</v>
      </c>
      <c r="B7556" s="1" t="s">
        <v>200</v>
      </c>
      <c r="C7556" s="27">
        <v>44501</v>
      </c>
      <c r="D7556" s="1">
        <v>53313</v>
      </c>
      <c r="J7556" s="1" t="s">
        <v>0</v>
      </c>
      <c r="K7556" s="1" t="s">
        <v>49</v>
      </c>
      <c r="L7556" s="1">
        <v>-1</v>
      </c>
      <c r="M7556" s="1">
        <v>1300</v>
      </c>
      <c r="N7556" s="6"/>
      <c r="O7556" s="6">
        <v>1300</v>
      </c>
      <c r="P7556" s="6">
        <v>-952879.7</v>
      </c>
      <c r="R7556" s="31">
        <v>-1300</v>
      </c>
      <c r="S7556" s="28">
        <v>44530</v>
      </c>
    </row>
    <row r="7557" spans="1:19" x14ac:dyDescent="0.2">
      <c r="A7557" s="29">
        <v>46520</v>
      </c>
      <c r="B7557" s="1" t="s">
        <v>200</v>
      </c>
      <c r="C7557" s="27">
        <v>44501</v>
      </c>
      <c r="D7557" s="1">
        <v>53313</v>
      </c>
      <c r="J7557" s="1" t="s">
        <v>0</v>
      </c>
      <c r="K7557" s="1" t="s">
        <v>49</v>
      </c>
      <c r="L7557" s="1">
        <v>-2</v>
      </c>
      <c r="M7557" s="1">
        <v>80</v>
      </c>
      <c r="N7557" s="6"/>
      <c r="O7557" s="6">
        <v>160</v>
      </c>
      <c r="P7557" s="6">
        <v>-953039.7</v>
      </c>
      <c r="R7557" s="31">
        <v>-160</v>
      </c>
      <c r="S7557" s="28">
        <v>44530</v>
      </c>
    </row>
    <row r="7558" spans="1:19" x14ac:dyDescent="0.2">
      <c r="A7558" s="29">
        <v>46521</v>
      </c>
      <c r="B7558" s="1" t="s">
        <v>200</v>
      </c>
      <c r="C7558" s="27">
        <v>44501</v>
      </c>
      <c r="D7558" s="1">
        <v>53314</v>
      </c>
      <c r="J7558" s="1" t="s">
        <v>0</v>
      </c>
      <c r="K7558" s="1" t="s">
        <v>49</v>
      </c>
      <c r="L7558" s="1">
        <v>-1</v>
      </c>
      <c r="M7558" s="1">
        <v>380</v>
      </c>
      <c r="N7558" s="6"/>
      <c r="O7558" s="6">
        <v>380</v>
      </c>
      <c r="P7558" s="6">
        <v>-953419.7</v>
      </c>
      <c r="R7558" s="31">
        <v>-380</v>
      </c>
      <c r="S7558" s="28">
        <v>44530</v>
      </c>
    </row>
    <row r="7559" spans="1:19" x14ac:dyDescent="0.2">
      <c r="A7559" s="29">
        <v>46521</v>
      </c>
      <c r="B7559" s="1" t="s">
        <v>200</v>
      </c>
      <c r="C7559" s="27">
        <v>44501</v>
      </c>
      <c r="D7559" s="1">
        <v>53314</v>
      </c>
      <c r="J7559" s="1" t="s">
        <v>0</v>
      </c>
      <c r="K7559" s="1" t="s">
        <v>49</v>
      </c>
      <c r="L7559" s="1">
        <v>-1</v>
      </c>
      <c r="M7559" s="1">
        <v>80</v>
      </c>
      <c r="N7559" s="6"/>
      <c r="O7559" s="6">
        <v>80</v>
      </c>
      <c r="P7559" s="6">
        <v>-953499.7</v>
      </c>
      <c r="R7559" s="31">
        <v>-80</v>
      </c>
      <c r="S7559" s="28">
        <v>44530</v>
      </c>
    </row>
    <row r="7560" spans="1:19" x14ac:dyDescent="0.2">
      <c r="A7560" s="29">
        <v>46522</v>
      </c>
      <c r="B7560" s="1" t="s">
        <v>200</v>
      </c>
      <c r="C7560" s="27">
        <v>44501</v>
      </c>
      <c r="D7560" s="1">
        <v>53315</v>
      </c>
      <c r="J7560" s="1" t="s">
        <v>0</v>
      </c>
      <c r="K7560" s="1" t="s">
        <v>49</v>
      </c>
      <c r="L7560" s="1">
        <v>-1</v>
      </c>
      <c r="M7560" s="1">
        <v>680</v>
      </c>
      <c r="N7560" s="6"/>
      <c r="O7560" s="6">
        <v>680</v>
      </c>
      <c r="P7560" s="6">
        <v>-954179.7</v>
      </c>
      <c r="R7560" s="31">
        <v>-680</v>
      </c>
      <c r="S7560" s="28">
        <v>44530</v>
      </c>
    </row>
    <row r="7561" spans="1:19" x14ac:dyDescent="0.2">
      <c r="A7561" s="29">
        <v>46522</v>
      </c>
      <c r="B7561" s="1" t="s">
        <v>200</v>
      </c>
      <c r="C7561" s="27">
        <v>44501</v>
      </c>
      <c r="D7561" s="1">
        <v>53315</v>
      </c>
      <c r="J7561" s="1" t="s">
        <v>0</v>
      </c>
      <c r="K7561" s="1" t="s">
        <v>49</v>
      </c>
      <c r="L7561" s="1">
        <v>-1</v>
      </c>
      <c r="M7561" s="1">
        <v>80</v>
      </c>
      <c r="N7561" s="6"/>
      <c r="O7561" s="6">
        <v>80</v>
      </c>
      <c r="P7561" s="6">
        <v>-954259.7</v>
      </c>
      <c r="R7561" s="31">
        <v>-80</v>
      </c>
      <c r="S7561" s="28">
        <v>44530</v>
      </c>
    </row>
    <row r="7562" spans="1:19" x14ac:dyDescent="0.2">
      <c r="A7562" s="29">
        <v>46523</v>
      </c>
      <c r="B7562" s="1" t="s">
        <v>200</v>
      </c>
      <c r="C7562" s="27">
        <v>44501</v>
      </c>
      <c r="D7562" s="1">
        <v>53316</v>
      </c>
      <c r="J7562" s="1" t="s">
        <v>0</v>
      </c>
      <c r="K7562" s="1" t="s">
        <v>49</v>
      </c>
      <c r="L7562" s="1">
        <v>-1</v>
      </c>
      <c r="M7562" s="1">
        <v>380</v>
      </c>
      <c r="N7562" s="6"/>
      <c r="O7562" s="6">
        <v>380</v>
      </c>
      <c r="P7562" s="6">
        <v>-954639.7</v>
      </c>
      <c r="R7562" s="31">
        <v>-380</v>
      </c>
      <c r="S7562" s="28">
        <v>44530</v>
      </c>
    </row>
    <row r="7563" spans="1:19" x14ac:dyDescent="0.2">
      <c r="A7563" s="29">
        <v>46523</v>
      </c>
      <c r="B7563" s="1" t="s">
        <v>200</v>
      </c>
      <c r="C7563" s="27">
        <v>44501</v>
      </c>
      <c r="D7563" s="1">
        <v>53316</v>
      </c>
      <c r="J7563" s="1" t="s">
        <v>0</v>
      </c>
      <c r="K7563" s="1" t="s">
        <v>49</v>
      </c>
      <c r="L7563" s="1">
        <v>-1</v>
      </c>
      <c r="M7563" s="1">
        <v>80</v>
      </c>
      <c r="N7563" s="6"/>
      <c r="O7563" s="6">
        <v>80</v>
      </c>
      <c r="P7563" s="6">
        <v>-954719.7</v>
      </c>
      <c r="R7563" s="31">
        <v>-80</v>
      </c>
      <c r="S7563" s="28">
        <v>44530</v>
      </c>
    </row>
    <row r="7564" spans="1:19" x14ac:dyDescent="0.2">
      <c r="A7564" s="29">
        <v>46524</v>
      </c>
      <c r="B7564" s="1" t="s">
        <v>200</v>
      </c>
      <c r="C7564" s="27">
        <v>44501</v>
      </c>
      <c r="D7564" s="1">
        <v>53317</v>
      </c>
      <c r="J7564" s="1" t="s">
        <v>0</v>
      </c>
      <c r="K7564" s="1" t="s">
        <v>49</v>
      </c>
      <c r="L7564" s="1">
        <v>-1</v>
      </c>
      <c r="M7564" s="1">
        <v>580</v>
      </c>
      <c r="N7564" s="6"/>
      <c r="O7564" s="6">
        <v>580</v>
      </c>
      <c r="P7564" s="6">
        <v>-955299.7</v>
      </c>
      <c r="R7564" s="31">
        <v>-580</v>
      </c>
      <c r="S7564" s="28">
        <v>44530</v>
      </c>
    </row>
    <row r="7565" spans="1:19" x14ac:dyDescent="0.2">
      <c r="A7565" s="29">
        <v>46524</v>
      </c>
      <c r="B7565" s="1" t="s">
        <v>200</v>
      </c>
      <c r="C7565" s="27">
        <v>44501</v>
      </c>
      <c r="D7565" s="1">
        <v>53317</v>
      </c>
      <c r="J7565" s="1" t="s">
        <v>0</v>
      </c>
      <c r="K7565" s="1" t="s">
        <v>49</v>
      </c>
      <c r="L7565" s="1">
        <v>-1</v>
      </c>
      <c r="M7565" s="1">
        <v>80</v>
      </c>
      <c r="N7565" s="6"/>
      <c r="O7565" s="6">
        <v>80</v>
      </c>
      <c r="P7565" s="6">
        <v>-955379.7</v>
      </c>
      <c r="R7565" s="31">
        <v>-80</v>
      </c>
      <c r="S7565" s="28">
        <v>44530</v>
      </c>
    </row>
    <row r="7566" spans="1:19" x14ac:dyDescent="0.2">
      <c r="A7566" s="29">
        <v>46524</v>
      </c>
      <c r="B7566" s="1" t="s">
        <v>200</v>
      </c>
      <c r="C7566" s="27">
        <v>44501</v>
      </c>
      <c r="D7566" s="1">
        <v>53317</v>
      </c>
      <c r="J7566" s="1" t="s">
        <v>0</v>
      </c>
      <c r="K7566" s="1" t="s">
        <v>49</v>
      </c>
      <c r="L7566" s="1">
        <v>-1</v>
      </c>
      <c r="M7566" s="1">
        <v>-40</v>
      </c>
      <c r="N7566" s="6">
        <v>40</v>
      </c>
      <c r="O7566" s="6"/>
      <c r="P7566" s="6">
        <v>-955339.7</v>
      </c>
      <c r="R7566" s="31">
        <v>40</v>
      </c>
      <c r="S7566" s="28">
        <v>44530</v>
      </c>
    </row>
    <row r="7567" spans="1:19" x14ac:dyDescent="0.2">
      <c r="A7567" s="29">
        <v>46525</v>
      </c>
      <c r="B7567" s="1" t="s">
        <v>200</v>
      </c>
      <c r="C7567" s="27">
        <v>44501</v>
      </c>
      <c r="D7567" s="1">
        <v>53318</v>
      </c>
      <c r="J7567" s="1" t="s">
        <v>0</v>
      </c>
      <c r="K7567" s="1" t="s">
        <v>49</v>
      </c>
      <c r="L7567" s="1">
        <v>-1</v>
      </c>
      <c r="M7567" s="1">
        <v>2560</v>
      </c>
      <c r="N7567" s="6"/>
      <c r="O7567" s="6">
        <v>2560</v>
      </c>
      <c r="P7567" s="6">
        <v>-957899.7</v>
      </c>
      <c r="R7567" s="31">
        <v>-2560</v>
      </c>
      <c r="S7567" s="28">
        <v>44530</v>
      </c>
    </row>
    <row r="7568" spans="1:19" x14ac:dyDescent="0.2">
      <c r="A7568" s="29">
        <v>46525</v>
      </c>
      <c r="B7568" s="1" t="s">
        <v>200</v>
      </c>
      <c r="C7568" s="27">
        <v>44501</v>
      </c>
      <c r="D7568" s="1">
        <v>53318</v>
      </c>
      <c r="J7568" s="1" t="s">
        <v>0</v>
      </c>
      <c r="K7568" s="1" t="s">
        <v>49</v>
      </c>
      <c r="L7568" s="1">
        <v>-5</v>
      </c>
      <c r="M7568" s="1">
        <v>80</v>
      </c>
      <c r="N7568" s="6"/>
      <c r="O7568" s="6">
        <v>400</v>
      </c>
      <c r="P7568" s="6">
        <v>-958299.7</v>
      </c>
      <c r="R7568" s="31">
        <v>-400</v>
      </c>
      <c r="S7568" s="28">
        <v>44530</v>
      </c>
    </row>
    <row r="7569" spans="1:19" x14ac:dyDescent="0.2">
      <c r="A7569" s="29">
        <v>46526</v>
      </c>
      <c r="B7569" s="1" t="s">
        <v>200</v>
      </c>
      <c r="C7569" s="27">
        <v>44501</v>
      </c>
      <c r="D7569" s="1">
        <v>53319</v>
      </c>
      <c r="J7569" s="1" t="s">
        <v>0</v>
      </c>
      <c r="K7569" s="1" t="s">
        <v>49</v>
      </c>
      <c r="L7569" s="1">
        <v>-1</v>
      </c>
      <c r="M7569" s="1">
        <v>940</v>
      </c>
      <c r="N7569" s="6"/>
      <c r="O7569" s="6">
        <v>940</v>
      </c>
      <c r="P7569" s="6">
        <v>-959239.7</v>
      </c>
      <c r="R7569" s="31">
        <v>-940</v>
      </c>
      <c r="S7569" s="28">
        <v>44530</v>
      </c>
    </row>
    <row r="7570" spans="1:19" x14ac:dyDescent="0.2">
      <c r="A7570" s="29">
        <v>46526</v>
      </c>
      <c r="B7570" s="1" t="s">
        <v>200</v>
      </c>
      <c r="C7570" s="27">
        <v>44501</v>
      </c>
      <c r="D7570" s="1">
        <v>53319</v>
      </c>
      <c r="J7570" s="1" t="s">
        <v>0</v>
      </c>
      <c r="K7570" s="1" t="s">
        <v>49</v>
      </c>
      <c r="L7570" s="1">
        <v>-1</v>
      </c>
      <c r="M7570" s="1">
        <v>80</v>
      </c>
      <c r="N7570" s="6"/>
      <c r="O7570" s="6">
        <v>80</v>
      </c>
      <c r="P7570" s="6">
        <v>-959319.7</v>
      </c>
      <c r="R7570" s="31">
        <v>-80</v>
      </c>
      <c r="S7570" s="28">
        <v>44530</v>
      </c>
    </row>
    <row r="7571" spans="1:19" x14ac:dyDescent="0.2">
      <c r="A7571" s="29">
        <v>46527</v>
      </c>
      <c r="B7571" s="1" t="s">
        <v>200</v>
      </c>
      <c r="C7571" s="27">
        <v>44501</v>
      </c>
      <c r="D7571" s="1">
        <v>53320</v>
      </c>
      <c r="J7571" s="1" t="s">
        <v>0</v>
      </c>
      <c r="K7571" s="1" t="s">
        <v>49</v>
      </c>
      <c r="L7571" s="1">
        <v>-1</v>
      </c>
      <c r="M7571" s="1">
        <v>360</v>
      </c>
      <c r="N7571" s="6"/>
      <c r="O7571" s="6">
        <v>360</v>
      </c>
      <c r="P7571" s="6">
        <v>-959679.7</v>
      </c>
      <c r="R7571" s="31">
        <v>-360</v>
      </c>
      <c r="S7571" s="28">
        <v>44530</v>
      </c>
    </row>
    <row r="7572" spans="1:19" x14ac:dyDescent="0.2">
      <c r="A7572" s="29">
        <v>46528</v>
      </c>
      <c r="B7572" s="1" t="s">
        <v>200</v>
      </c>
      <c r="C7572" s="27">
        <v>44501</v>
      </c>
      <c r="D7572" s="1">
        <v>53321</v>
      </c>
      <c r="J7572" s="1" t="s">
        <v>0</v>
      </c>
      <c r="K7572" s="1" t="s">
        <v>49</v>
      </c>
      <c r="L7572" s="1">
        <v>-1</v>
      </c>
      <c r="M7572" s="1">
        <v>360</v>
      </c>
      <c r="N7572" s="6"/>
      <c r="O7572" s="6">
        <v>360</v>
      </c>
      <c r="P7572" s="6">
        <v>-960039.7</v>
      </c>
      <c r="R7572" s="31">
        <v>-360</v>
      </c>
      <c r="S7572" s="28">
        <v>44530</v>
      </c>
    </row>
    <row r="7573" spans="1:19" x14ac:dyDescent="0.2">
      <c r="A7573" s="29">
        <v>46529</v>
      </c>
      <c r="B7573" s="1" t="s">
        <v>200</v>
      </c>
      <c r="C7573" s="27">
        <v>44501</v>
      </c>
      <c r="D7573" s="1">
        <v>53322</v>
      </c>
      <c r="J7573" s="1" t="s">
        <v>0</v>
      </c>
      <c r="K7573" s="1" t="s">
        <v>49</v>
      </c>
      <c r="L7573" s="1">
        <v>-1</v>
      </c>
      <c r="M7573" s="1">
        <v>360</v>
      </c>
      <c r="N7573" s="6"/>
      <c r="O7573" s="6">
        <v>360</v>
      </c>
      <c r="P7573" s="6">
        <v>-960399.7</v>
      </c>
      <c r="R7573" s="31">
        <v>-360</v>
      </c>
      <c r="S7573" s="28">
        <v>44530</v>
      </c>
    </row>
    <row r="7574" spans="1:19" x14ac:dyDescent="0.2">
      <c r="A7574" s="29">
        <v>46530</v>
      </c>
      <c r="B7574" s="1" t="s">
        <v>200</v>
      </c>
      <c r="C7574" s="27">
        <v>44501</v>
      </c>
      <c r="D7574" s="1">
        <v>53323</v>
      </c>
      <c r="J7574" s="1" t="s">
        <v>0</v>
      </c>
      <c r="K7574" s="1" t="s">
        <v>49</v>
      </c>
      <c r="L7574" s="1">
        <v>-1</v>
      </c>
      <c r="M7574" s="1">
        <v>360</v>
      </c>
      <c r="N7574" s="6"/>
      <c r="O7574" s="6">
        <v>360</v>
      </c>
      <c r="P7574" s="6">
        <v>-960759.7</v>
      </c>
      <c r="R7574" s="31">
        <v>-360</v>
      </c>
      <c r="S7574" s="28">
        <v>44530</v>
      </c>
    </row>
    <row r="7575" spans="1:19" x14ac:dyDescent="0.2">
      <c r="A7575" s="29">
        <v>46531</v>
      </c>
      <c r="B7575" s="1" t="s">
        <v>200</v>
      </c>
      <c r="C7575" s="27">
        <v>44501</v>
      </c>
      <c r="D7575" s="1">
        <v>53324</v>
      </c>
      <c r="J7575" s="1" t="s">
        <v>0</v>
      </c>
      <c r="K7575" s="1" t="s">
        <v>49</v>
      </c>
      <c r="L7575" s="1">
        <v>-1</v>
      </c>
      <c r="M7575" s="1">
        <v>380</v>
      </c>
      <c r="N7575" s="6"/>
      <c r="O7575" s="6">
        <v>380</v>
      </c>
      <c r="P7575" s="6">
        <v>-961139.7</v>
      </c>
      <c r="R7575" s="31">
        <v>-380</v>
      </c>
      <c r="S7575" s="28">
        <v>44530</v>
      </c>
    </row>
    <row r="7576" spans="1:19" x14ac:dyDescent="0.2">
      <c r="A7576" s="29">
        <v>46531</v>
      </c>
      <c r="B7576" s="1" t="s">
        <v>200</v>
      </c>
      <c r="C7576" s="27">
        <v>44501</v>
      </c>
      <c r="D7576" s="1">
        <v>53324</v>
      </c>
      <c r="J7576" s="1" t="s">
        <v>0</v>
      </c>
      <c r="K7576" s="1" t="s">
        <v>49</v>
      </c>
      <c r="L7576" s="1">
        <v>-1</v>
      </c>
      <c r="M7576" s="1">
        <v>80</v>
      </c>
      <c r="N7576" s="6"/>
      <c r="O7576" s="6">
        <v>80</v>
      </c>
      <c r="P7576" s="6">
        <v>-961219.7</v>
      </c>
      <c r="R7576" s="31">
        <v>-80</v>
      </c>
      <c r="S7576" s="28">
        <v>44530</v>
      </c>
    </row>
    <row r="7577" spans="1:19" x14ac:dyDescent="0.2">
      <c r="A7577" s="29">
        <v>46532</v>
      </c>
      <c r="B7577" s="1" t="s">
        <v>200</v>
      </c>
      <c r="C7577" s="27">
        <v>44501</v>
      </c>
      <c r="D7577" s="1">
        <v>53325</v>
      </c>
      <c r="J7577" s="1" t="s">
        <v>0</v>
      </c>
      <c r="K7577" s="1" t="s">
        <v>49</v>
      </c>
      <c r="L7577" s="1">
        <v>-1</v>
      </c>
      <c r="M7577" s="1">
        <v>608</v>
      </c>
      <c r="N7577" s="6"/>
      <c r="O7577" s="6">
        <v>608</v>
      </c>
      <c r="P7577" s="6">
        <v>-961827.7</v>
      </c>
      <c r="R7577" s="31">
        <v>-608</v>
      </c>
      <c r="S7577" s="28">
        <v>44530</v>
      </c>
    </row>
    <row r="7578" spans="1:19" x14ac:dyDescent="0.2">
      <c r="A7578" s="29">
        <v>46532</v>
      </c>
      <c r="B7578" s="1" t="s">
        <v>200</v>
      </c>
      <c r="C7578" s="27">
        <v>44501</v>
      </c>
      <c r="D7578" s="1">
        <v>53325</v>
      </c>
      <c r="J7578" s="1" t="s">
        <v>0</v>
      </c>
      <c r="K7578" s="1" t="s">
        <v>49</v>
      </c>
      <c r="L7578" s="1">
        <v>-1</v>
      </c>
      <c r="M7578" s="1">
        <v>80</v>
      </c>
      <c r="N7578" s="6"/>
      <c r="O7578" s="6">
        <v>80</v>
      </c>
      <c r="P7578" s="6">
        <v>-961907.7</v>
      </c>
      <c r="R7578" s="31">
        <v>-80</v>
      </c>
      <c r="S7578" s="28">
        <v>44530</v>
      </c>
    </row>
    <row r="7579" spans="1:19" x14ac:dyDescent="0.2">
      <c r="A7579" s="29">
        <v>46533</v>
      </c>
      <c r="B7579" s="1" t="s">
        <v>200</v>
      </c>
      <c r="C7579" s="27">
        <v>44501</v>
      </c>
      <c r="D7579" s="1">
        <v>53326</v>
      </c>
      <c r="J7579" s="1" t="s">
        <v>0</v>
      </c>
      <c r="K7579" s="1" t="s">
        <v>49</v>
      </c>
      <c r="L7579" s="1">
        <v>-1</v>
      </c>
      <c r="M7579" s="1">
        <v>1660</v>
      </c>
      <c r="N7579" s="6"/>
      <c r="O7579" s="6">
        <v>1660</v>
      </c>
      <c r="P7579" s="6">
        <v>-963567.7</v>
      </c>
      <c r="R7579" s="31">
        <v>-1660</v>
      </c>
      <c r="S7579" s="28">
        <v>44530</v>
      </c>
    </row>
    <row r="7580" spans="1:19" x14ac:dyDescent="0.2">
      <c r="A7580" s="29">
        <v>46961</v>
      </c>
      <c r="B7580" s="1" t="s">
        <v>178</v>
      </c>
      <c r="C7580" s="27">
        <v>44501</v>
      </c>
      <c r="J7580" s="1" t="s">
        <v>0</v>
      </c>
      <c r="K7580" s="1" t="s">
        <v>48</v>
      </c>
      <c r="N7580" s="6"/>
      <c r="O7580" s="6">
        <v>183.32</v>
      </c>
      <c r="P7580" s="6">
        <v>-963751.02</v>
      </c>
      <c r="R7580" s="31">
        <v>-183.32</v>
      </c>
      <c r="S7580" s="28">
        <v>44530</v>
      </c>
    </row>
    <row r="7581" spans="1:19" x14ac:dyDescent="0.2">
      <c r="A7581" s="29">
        <v>46422</v>
      </c>
      <c r="B7581" s="1" t="s">
        <v>200</v>
      </c>
      <c r="C7581" s="27">
        <v>44505</v>
      </c>
      <c r="D7581" s="1">
        <v>53274</v>
      </c>
      <c r="J7581" s="1" t="s">
        <v>0</v>
      </c>
      <c r="K7581" s="1" t="s">
        <v>49</v>
      </c>
      <c r="L7581" s="1">
        <v>-7</v>
      </c>
      <c r="M7581" s="1">
        <v>88</v>
      </c>
      <c r="N7581" s="6"/>
      <c r="O7581" s="6">
        <v>616</v>
      </c>
      <c r="P7581" s="6">
        <v>-964491.02</v>
      </c>
      <c r="R7581" s="31">
        <v>-616</v>
      </c>
      <c r="S7581" s="28">
        <v>44530</v>
      </c>
    </row>
    <row r="7582" spans="1:19" x14ac:dyDescent="0.2">
      <c r="A7582" s="29">
        <v>46422</v>
      </c>
      <c r="B7582" s="1" t="s">
        <v>200</v>
      </c>
      <c r="C7582" s="27">
        <v>44505</v>
      </c>
      <c r="D7582" s="1">
        <v>53274</v>
      </c>
      <c r="J7582" s="1" t="s">
        <v>0</v>
      </c>
      <c r="K7582" s="1" t="s">
        <v>49</v>
      </c>
      <c r="L7582" s="1">
        <v>-7</v>
      </c>
      <c r="M7582" s="1">
        <v>88</v>
      </c>
      <c r="N7582" s="6"/>
      <c r="O7582" s="6">
        <v>616</v>
      </c>
      <c r="P7582" s="6">
        <v>-965231.02</v>
      </c>
      <c r="R7582" s="31">
        <v>-616</v>
      </c>
      <c r="S7582" s="28">
        <v>44530</v>
      </c>
    </row>
    <row r="7583" spans="1:19" x14ac:dyDescent="0.2">
      <c r="A7583" s="29">
        <v>46422</v>
      </c>
      <c r="B7583" s="1" t="s">
        <v>200</v>
      </c>
      <c r="C7583" s="27">
        <v>44505</v>
      </c>
      <c r="D7583" s="1">
        <v>53274</v>
      </c>
      <c r="J7583" s="1" t="s">
        <v>0</v>
      </c>
      <c r="K7583" s="1" t="s">
        <v>49</v>
      </c>
      <c r="L7583" s="1">
        <v>-7</v>
      </c>
      <c r="M7583" s="1">
        <v>88</v>
      </c>
      <c r="N7583" s="6"/>
      <c r="O7583" s="6">
        <v>616</v>
      </c>
      <c r="P7583" s="6">
        <v>-966315.02</v>
      </c>
      <c r="R7583" s="31">
        <v>-616</v>
      </c>
      <c r="S7583" s="28">
        <v>44530</v>
      </c>
    </row>
    <row r="7584" spans="1:19" x14ac:dyDescent="0.2">
      <c r="A7584" s="29">
        <v>46422</v>
      </c>
      <c r="B7584" s="1" t="s">
        <v>200</v>
      </c>
      <c r="C7584" s="27">
        <v>44505</v>
      </c>
      <c r="D7584" s="1">
        <v>53274</v>
      </c>
      <c r="J7584" s="1" t="s">
        <v>0</v>
      </c>
      <c r="K7584" s="1" t="s">
        <v>49</v>
      </c>
      <c r="L7584" s="1">
        <v>-2.5</v>
      </c>
      <c r="M7584" s="1">
        <v>88</v>
      </c>
      <c r="N7584" s="6"/>
      <c r="O7584" s="6">
        <v>220</v>
      </c>
      <c r="P7584" s="6">
        <v>-965575.02</v>
      </c>
      <c r="R7584" s="31">
        <v>-220</v>
      </c>
      <c r="S7584" s="28">
        <v>44530</v>
      </c>
    </row>
    <row r="7585" spans="1:19" x14ac:dyDescent="0.2">
      <c r="A7585" s="29">
        <v>46422</v>
      </c>
      <c r="B7585" s="1" t="s">
        <v>200</v>
      </c>
      <c r="C7585" s="27">
        <v>44505</v>
      </c>
      <c r="D7585" s="1">
        <v>53274</v>
      </c>
      <c r="J7585" s="1" t="s">
        <v>0</v>
      </c>
      <c r="K7585" s="1" t="s">
        <v>49</v>
      </c>
      <c r="L7585" s="1">
        <v>-1</v>
      </c>
      <c r="M7585" s="1">
        <v>124</v>
      </c>
      <c r="N7585" s="6"/>
      <c r="O7585" s="6">
        <v>124</v>
      </c>
      <c r="P7585" s="6">
        <v>-963875.02</v>
      </c>
      <c r="R7585" s="31">
        <v>-124</v>
      </c>
      <c r="S7585" s="28">
        <v>44530</v>
      </c>
    </row>
    <row r="7586" spans="1:19" x14ac:dyDescent="0.2">
      <c r="A7586" s="29">
        <v>46422</v>
      </c>
      <c r="B7586" s="1" t="s">
        <v>200</v>
      </c>
      <c r="C7586" s="27">
        <v>44505</v>
      </c>
      <c r="D7586" s="1">
        <v>53274</v>
      </c>
      <c r="J7586" s="1" t="s">
        <v>0</v>
      </c>
      <c r="K7586" s="1" t="s">
        <v>49</v>
      </c>
      <c r="L7586" s="1">
        <v>-1</v>
      </c>
      <c r="M7586" s="1">
        <v>124</v>
      </c>
      <c r="N7586" s="6"/>
      <c r="O7586" s="6">
        <v>124</v>
      </c>
      <c r="P7586" s="6">
        <v>-964615.02</v>
      </c>
      <c r="R7586" s="31">
        <v>-124</v>
      </c>
      <c r="S7586" s="28">
        <v>44530</v>
      </c>
    </row>
    <row r="7587" spans="1:19" x14ac:dyDescent="0.2">
      <c r="A7587" s="29">
        <v>46422</v>
      </c>
      <c r="B7587" s="1" t="s">
        <v>200</v>
      </c>
      <c r="C7587" s="27">
        <v>44505</v>
      </c>
      <c r="D7587" s="1">
        <v>53274</v>
      </c>
      <c r="J7587" s="1" t="s">
        <v>0</v>
      </c>
      <c r="K7587" s="1" t="s">
        <v>49</v>
      </c>
      <c r="L7587" s="1">
        <v>-1</v>
      </c>
      <c r="M7587" s="1">
        <v>124</v>
      </c>
      <c r="N7587" s="6"/>
      <c r="O7587" s="6">
        <v>124</v>
      </c>
      <c r="P7587" s="6">
        <v>-965355.02</v>
      </c>
      <c r="R7587" s="31">
        <v>-124</v>
      </c>
      <c r="S7587" s="28">
        <v>44530</v>
      </c>
    </row>
    <row r="7588" spans="1:19" x14ac:dyDescent="0.2">
      <c r="A7588" s="29">
        <v>46422</v>
      </c>
      <c r="B7588" s="1" t="s">
        <v>200</v>
      </c>
      <c r="C7588" s="27">
        <v>44505</v>
      </c>
      <c r="D7588" s="1">
        <v>53274</v>
      </c>
      <c r="J7588" s="1" t="s">
        <v>0</v>
      </c>
      <c r="K7588" s="1" t="s">
        <v>49</v>
      </c>
      <c r="L7588" s="1">
        <v>-1</v>
      </c>
      <c r="M7588" s="1">
        <v>124</v>
      </c>
      <c r="N7588" s="6"/>
      <c r="O7588" s="6">
        <v>124</v>
      </c>
      <c r="P7588" s="6">
        <v>-965699.02</v>
      </c>
      <c r="R7588" s="31">
        <v>-124</v>
      </c>
      <c r="S7588" s="28">
        <v>44530</v>
      </c>
    </row>
    <row r="7589" spans="1:19" x14ac:dyDescent="0.2">
      <c r="A7589" s="29">
        <v>46428</v>
      </c>
      <c r="B7589" s="1" t="s">
        <v>200</v>
      </c>
      <c r="C7589" s="27">
        <v>44510</v>
      </c>
      <c r="D7589" s="1">
        <v>53277</v>
      </c>
      <c r="J7589" s="1" t="s">
        <v>0</v>
      </c>
      <c r="K7589" s="1" t="s">
        <v>49</v>
      </c>
      <c r="L7589" s="1">
        <v>-1</v>
      </c>
      <c r="M7589" s="1">
        <v>155</v>
      </c>
      <c r="N7589" s="6"/>
      <c r="O7589" s="6">
        <v>155</v>
      </c>
      <c r="P7589" s="6">
        <v>-966470.02</v>
      </c>
      <c r="R7589" s="31">
        <v>-155</v>
      </c>
      <c r="S7589" s="28">
        <v>44530</v>
      </c>
    </row>
    <row r="7590" spans="1:19" x14ac:dyDescent="0.2">
      <c r="A7590" s="29">
        <v>46428</v>
      </c>
      <c r="B7590" s="1" t="s">
        <v>200</v>
      </c>
      <c r="C7590" s="27">
        <v>44510</v>
      </c>
      <c r="D7590" s="1">
        <v>53277</v>
      </c>
      <c r="J7590" s="1" t="s">
        <v>0</v>
      </c>
      <c r="K7590" s="1" t="s">
        <v>49</v>
      </c>
      <c r="L7590" s="1">
        <v>-1</v>
      </c>
      <c r="M7590" s="1">
        <v>110</v>
      </c>
      <c r="N7590" s="6"/>
      <c r="O7590" s="6">
        <v>110</v>
      </c>
      <c r="P7590" s="6">
        <v>-966580.02</v>
      </c>
      <c r="R7590" s="31">
        <v>-110</v>
      </c>
      <c r="S7590" s="28">
        <v>44530</v>
      </c>
    </row>
    <row r="7591" spans="1:19" x14ac:dyDescent="0.2">
      <c r="A7591" s="29">
        <v>46429</v>
      </c>
      <c r="B7591" s="1" t="s">
        <v>200</v>
      </c>
      <c r="C7591" s="27">
        <v>44511</v>
      </c>
      <c r="D7591" s="1">
        <v>53278</v>
      </c>
      <c r="J7591" s="1" t="s">
        <v>0</v>
      </c>
      <c r="K7591" s="1" t="s">
        <v>49</v>
      </c>
      <c r="L7591" s="1">
        <v>-2.25</v>
      </c>
      <c r="M7591" s="1">
        <v>88</v>
      </c>
      <c r="N7591" s="6"/>
      <c r="O7591" s="6">
        <v>198</v>
      </c>
      <c r="P7591" s="6">
        <v>-966778.02</v>
      </c>
      <c r="R7591" s="31">
        <v>-198</v>
      </c>
      <c r="S7591" s="28">
        <v>44530</v>
      </c>
    </row>
    <row r="7592" spans="1:19" x14ac:dyDescent="0.2">
      <c r="A7592" s="29">
        <v>46432</v>
      </c>
      <c r="B7592" s="1" t="s">
        <v>200</v>
      </c>
      <c r="C7592" s="27">
        <v>44511</v>
      </c>
      <c r="D7592" s="1">
        <v>53279</v>
      </c>
      <c r="J7592" s="1" t="s">
        <v>0</v>
      </c>
      <c r="K7592" s="1" t="s">
        <v>49</v>
      </c>
      <c r="L7592" s="1">
        <v>-3</v>
      </c>
      <c r="M7592" s="1">
        <v>112</v>
      </c>
      <c r="N7592" s="6"/>
      <c r="O7592" s="6">
        <v>336</v>
      </c>
      <c r="P7592" s="6">
        <v>-972286.52</v>
      </c>
      <c r="R7592" s="31">
        <v>-336</v>
      </c>
      <c r="S7592" s="28">
        <v>44530</v>
      </c>
    </row>
    <row r="7593" spans="1:19" x14ac:dyDescent="0.2">
      <c r="A7593" s="29">
        <v>46432</v>
      </c>
      <c r="B7593" s="1" t="s">
        <v>200</v>
      </c>
      <c r="C7593" s="27">
        <v>44511</v>
      </c>
      <c r="D7593" s="1">
        <v>53279</v>
      </c>
      <c r="J7593" s="1" t="s">
        <v>0</v>
      </c>
      <c r="K7593" s="1" t="s">
        <v>49</v>
      </c>
      <c r="L7593" s="1">
        <v>-1.75</v>
      </c>
      <c r="M7593" s="1">
        <v>88</v>
      </c>
      <c r="N7593" s="6"/>
      <c r="O7593" s="6">
        <v>154</v>
      </c>
      <c r="P7593" s="6">
        <v>-974069.52</v>
      </c>
      <c r="R7593" s="31">
        <v>-154</v>
      </c>
      <c r="S7593" s="28">
        <v>44530</v>
      </c>
    </row>
    <row r="7594" spans="1:19" x14ac:dyDescent="0.2">
      <c r="A7594" s="29">
        <v>46432</v>
      </c>
      <c r="B7594" s="1" t="s">
        <v>200</v>
      </c>
      <c r="C7594" s="27">
        <v>44511</v>
      </c>
      <c r="D7594" s="1">
        <v>53279</v>
      </c>
      <c r="J7594" s="1" t="s">
        <v>0</v>
      </c>
      <c r="K7594" s="1" t="s">
        <v>49</v>
      </c>
      <c r="L7594" s="1">
        <v>-1</v>
      </c>
      <c r="M7594" s="1">
        <v>124</v>
      </c>
      <c r="N7594" s="6"/>
      <c r="O7594" s="6">
        <v>124</v>
      </c>
      <c r="P7594" s="6">
        <v>-973747.52</v>
      </c>
      <c r="R7594" s="31">
        <v>-124</v>
      </c>
      <c r="S7594" s="28">
        <v>44530</v>
      </c>
    </row>
    <row r="7595" spans="1:19" x14ac:dyDescent="0.2">
      <c r="A7595" s="29">
        <v>46432</v>
      </c>
      <c r="B7595" s="1" t="s">
        <v>200</v>
      </c>
      <c r="C7595" s="27">
        <v>44511</v>
      </c>
      <c r="D7595" s="1">
        <v>53279</v>
      </c>
      <c r="J7595" s="1" t="s">
        <v>0</v>
      </c>
      <c r="K7595" s="1" t="s">
        <v>49</v>
      </c>
      <c r="L7595" s="1">
        <v>-1</v>
      </c>
      <c r="M7595" s="1">
        <v>124</v>
      </c>
      <c r="N7595" s="6"/>
      <c r="O7595" s="6">
        <v>124</v>
      </c>
      <c r="P7595" s="6">
        <v>-973871.52</v>
      </c>
      <c r="R7595" s="31">
        <v>-124</v>
      </c>
      <c r="S7595" s="28">
        <v>44530</v>
      </c>
    </row>
    <row r="7596" spans="1:19" x14ac:dyDescent="0.2">
      <c r="A7596" s="29">
        <v>46432</v>
      </c>
      <c r="B7596" s="1" t="s">
        <v>200</v>
      </c>
      <c r="C7596" s="27">
        <v>44511</v>
      </c>
      <c r="D7596" s="1">
        <v>53279</v>
      </c>
      <c r="J7596" s="1" t="s">
        <v>0</v>
      </c>
      <c r="K7596" s="1" t="s">
        <v>49</v>
      </c>
      <c r="L7596" s="1">
        <v>-1.25</v>
      </c>
      <c r="M7596" s="1">
        <v>88</v>
      </c>
      <c r="N7596" s="6"/>
      <c r="O7596" s="6">
        <v>110</v>
      </c>
      <c r="P7596" s="6">
        <v>-966954.02</v>
      </c>
      <c r="R7596" s="31">
        <v>-110</v>
      </c>
      <c r="S7596" s="28">
        <v>44530</v>
      </c>
    </row>
    <row r="7597" spans="1:19" x14ac:dyDescent="0.2">
      <c r="A7597" s="29">
        <v>46432</v>
      </c>
      <c r="B7597" s="1" t="s">
        <v>200</v>
      </c>
      <c r="C7597" s="27">
        <v>44511</v>
      </c>
      <c r="D7597" s="1">
        <v>53279</v>
      </c>
      <c r="J7597" s="1" t="s">
        <v>0</v>
      </c>
      <c r="K7597" s="1" t="s">
        <v>49</v>
      </c>
      <c r="L7597" s="1">
        <v>-1</v>
      </c>
      <c r="M7597" s="1">
        <v>88</v>
      </c>
      <c r="N7597" s="6"/>
      <c r="O7597" s="6">
        <v>88</v>
      </c>
      <c r="P7597" s="6">
        <v>-977528.52</v>
      </c>
      <c r="R7597" s="31">
        <v>-88</v>
      </c>
      <c r="S7597" s="28">
        <v>44530</v>
      </c>
    </row>
    <row r="7598" spans="1:19" x14ac:dyDescent="0.2">
      <c r="A7598" s="29">
        <v>46432</v>
      </c>
      <c r="B7598" s="1" t="s">
        <v>200</v>
      </c>
      <c r="C7598" s="27">
        <v>44511</v>
      </c>
      <c r="D7598" s="1">
        <v>53279</v>
      </c>
      <c r="J7598" s="1" t="s">
        <v>0</v>
      </c>
      <c r="K7598" s="1" t="s">
        <v>49</v>
      </c>
      <c r="L7598" s="1">
        <v>-0.75</v>
      </c>
      <c r="M7598" s="1">
        <v>88</v>
      </c>
      <c r="N7598" s="6"/>
      <c r="O7598" s="6">
        <v>66</v>
      </c>
      <c r="P7598" s="6">
        <v>-966844.02</v>
      </c>
      <c r="R7598" s="31">
        <v>-66</v>
      </c>
      <c r="S7598" s="28">
        <v>44530</v>
      </c>
    </row>
    <row r="7599" spans="1:19" x14ac:dyDescent="0.2">
      <c r="A7599" s="29">
        <v>46432</v>
      </c>
      <c r="B7599" s="1" t="s">
        <v>200</v>
      </c>
      <c r="C7599" s="27">
        <v>44511</v>
      </c>
      <c r="D7599" s="1">
        <v>53279</v>
      </c>
      <c r="J7599" s="1" t="s">
        <v>0</v>
      </c>
      <c r="K7599" s="1" t="s">
        <v>49</v>
      </c>
      <c r="L7599" s="1">
        <v>-0.5</v>
      </c>
      <c r="M7599" s="1">
        <v>88</v>
      </c>
      <c r="N7599" s="6"/>
      <c r="O7599" s="6">
        <v>44</v>
      </c>
      <c r="P7599" s="6">
        <v>-973623.52</v>
      </c>
      <c r="R7599" s="31">
        <v>-44</v>
      </c>
      <c r="S7599" s="28">
        <v>44530</v>
      </c>
    </row>
    <row r="7600" spans="1:19" x14ac:dyDescent="0.2">
      <c r="A7600" s="29">
        <v>46432</v>
      </c>
      <c r="B7600" s="1" t="s">
        <v>200</v>
      </c>
      <c r="C7600" s="27">
        <v>44511</v>
      </c>
      <c r="D7600" s="1">
        <v>53279</v>
      </c>
      <c r="J7600" s="1" t="s">
        <v>0</v>
      </c>
      <c r="K7600" s="1" t="s">
        <v>49</v>
      </c>
      <c r="L7600" s="1">
        <v>-0.5</v>
      </c>
      <c r="M7600" s="1">
        <v>88</v>
      </c>
      <c r="N7600" s="6"/>
      <c r="O7600" s="6">
        <v>44</v>
      </c>
      <c r="P7600" s="6">
        <v>-973915.52</v>
      </c>
      <c r="R7600" s="31">
        <v>-44</v>
      </c>
      <c r="S7600" s="28">
        <v>44530</v>
      </c>
    </row>
    <row r="7601" spans="1:19" x14ac:dyDescent="0.2">
      <c r="A7601" s="29">
        <v>46655</v>
      </c>
      <c r="B7601" s="1" t="s">
        <v>200</v>
      </c>
      <c r="C7601" s="27">
        <v>44511</v>
      </c>
      <c r="D7601" s="1">
        <v>53329</v>
      </c>
      <c r="J7601" s="1" t="s">
        <v>0</v>
      </c>
      <c r="K7601" s="1" t="s">
        <v>49</v>
      </c>
      <c r="L7601" s="1">
        <v>-7</v>
      </c>
      <c r="M7601" s="1">
        <v>88</v>
      </c>
      <c r="N7601" s="6"/>
      <c r="O7601" s="6">
        <v>616</v>
      </c>
      <c r="P7601" s="6">
        <v>-967694.02</v>
      </c>
      <c r="R7601" s="31">
        <v>-616</v>
      </c>
      <c r="S7601" s="28">
        <v>44530</v>
      </c>
    </row>
    <row r="7602" spans="1:19" x14ac:dyDescent="0.2">
      <c r="A7602" s="29">
        <v>46655</v>
      </c>
      <c r="B7602" s="1" t="s">
        <v>200</v>
      </c>
      <c r="C7602" s="27">
        <v>44511</v>
      </c>
      <c r="D7602" s="1">
        <v>53329</v>
      </c>
      <c r="J7602" s="1" t="s">
        <v>0</v>
      </c>
      <c r="K7602" s="1" t="s">
        <v>49</v>
      </c>
      <c r="L7602" s="1">
        <v>-7</v>
      </c>
      <c r="M7602" s="1">
        <v>88</v>
      </c>
      <c r="N7602" s="6"/>
      <c r="O7602" s="6">
        <v>616</v>
      </c>
      <c r="P7602" s="6">
        <v>-978268.52</v>
      </c>
      <c r="R7602" s="31">
        <v>-616</v>
      </c>
      <c r="S7602" s="28">
        <v>44530</v>
      </c>
    </row>
    <row r="7603" spans="1:19" x14ac:dyDescent="0.2">
      <c r="A7603" s="29">
        <v>46655</v>
      </c>
      <c r="B7603" s="1" t="s">
        <v>200</v>
      </c>
      <c r="C7603" s="27">
        <v>44511</v>
      </c>
      <c r="D7603" s="1">
        <v>53329</v>
      </c>
      <c r="J7603" s="1" t="s">
        <v>0</v>
      </c>
      <c r="K7603" s="1" t="s">
        <v>49</v>
      </c>
      <c r="L7603" s="1">
        <v>-2</v>
      </c>
      <c r="M7603" s="1">
        <v>98</v>
      </c>
      <c r="N7603" s="6"/>
      <c r="O7603" s="6">
        <v>196</v>
      </c>
      <c r="P7603" s="6">
        <v>-971950.52</v>
      </c>
      <c r="R7603" s="31">
        <v>-196</v>
      </c>
      <c r="S7603" s="28">
        <v>44530</v>
      </c>
    </row>
    <row r="7604" spans="1:19" x14ac:dyDescent="0.2">
      <c r="A7604" s="29">
        <v>46655</v>
      </c>
      <c r="B7604" s="1" t="s">
        <v>200</v>
      </c>
      <c r="C7604" s="27">
        <v>44511</v>
      </c>
      <c r="D7604" s="1">
        <v>53329</v>
      </c>
      <c r="J7604" s="1" t="s">
        <v>0</v>
      </c>
      <c r="K7604" s="1" t="s">
        <v>49</v>
      </c>
      <c r="L7604" s="1">
        <v>-1</v>
      </c>
      <c r="M7604" s="1">
        <v>124</v>
      </c>
      <c r="N7604" s="6"/>
      <c r="O7604" s="6">
        <v>124</v>
      </c>
      <c r="P7604" s="6">
        <v>-967078.02</v>
      </c>
      <c r="R7604" s="31">
        <v>-124</v>
      </c>
      <c r="S7604" s="28">
        <v>44530</v>
      </c>
    </row>
    <row r="7605" spans="1:19" x14ac:dyDescent="0.2">
      <c r="A7605" s="29">
        <v>46655</v>
      </c>
      <c r="B7605" s="1" t="s">
        <v>200</v>
      </c>
      <c r="C7605" s="27">
        <v>44511</v>
      </c>
      <c r="D7605" s="1">
        <v>53329</v>
      </c>
      <c r="J7605" s="1" t="s">
        <v>0</v>
      </c>
      <c r="K7605" s="1" t="s">
        <v>49</v>
      </c>
      <c r="L7605" s="1">
        <v>-1</v>
      </c>
      <c r="M7605" s="1">
        <v>124</v>
      </c>
      <c r="N7605" s="6"/>
      <c r="O7605" s="6">
        <v>124</v>
      </c>
      <c r="P7605" s="6">
        <v>-977652.52</v>
      </c>
      <c r="R7605" s="31">
        <v>-124</v>
      </c>
      <c r="S7605" s="28">
        <v>44530</v>
      </c>
    </row>
    <row r="7606" spans="1:19" x14ac:dyDescent="0.2">
      <c r="A7606" s="29">
        <v>46656</v>
      </c>
      <c r="B7606" s="1" t="s">
        <v>200</v>
      </c>
      <c r="C7606" s="27">
        <v>44511</v>
      </c>
      <c r="D7606" s="1">
        <v>53330</v>
      </c>
      <c r="J7606" s="1" t="s">
        <v>0</v>
      </c>
      <c r="K7606" s="1" t="s">
        <v>49</v>
      </c>
      <c r="L7606" s="1">
        <v>-3.75</v>
      </c>
      <c r="M7606" s="1">
        <v>110</v>
      </c>
      <c r="N7606" s="6"/>
      <c r="O7606" s="6">
        <v>412.5</v>
      </c>
      <c r="P7606" s="6">
        <v>-968261.52</v>
      </c>
      <c r="R7606" s="31">
        <v>-412.5</v>
      </c>
      <c r="S7606" s="28">
        <v>44530</v>
      </c>
    </row>
    <row r="7607" spans="1:19" x14ac:dyDescent="0.2">
      <c r="A7607" s="29">
        <v>46656</v>
      </c>
      <c r="B7607" s="1" t="s">
        <v>200</v>
      </c>
      <c r="C7607" s="27">
        <v>44511</v>
      </c>
      <c r="D7607" s="1">
        <v>53330</v>
      </c>
      <c r="J7607" s="1" t="s">
        <v>0</v>
      </c>
      <c r="K7607" s="1" t="s">
        <v>49</v>
      </c>
      <c r="L7607" s="1">
        <v>-2.5</v>
      </c>
      <c r="M7607" s="1">
        <v>110</v>
      </c>
      <c r="N7607" s="6"/>
      <c r="O7607" s="6">
        <v>275</v>
      </c>
      <c r="P7607" s="6">
        <v>-969094.02</v>
      </c>
      <c r="R7607" s="31">
        <v>-275</v>
      </c>
      <c r="S7607" s="28">
        <v>44530</v>
      </c>
    </row>
    <row r="7608" spans="1:19" x14ac:dyDescent="0.2">
      <c r="A7608" s="29">
        <v>46656</v>
      </c>
      <c r="B7608" s="1" t="s">
        <v>200</v>
      </c>
      <c r="C7608" s="27">
        <v>44511</v>
      </c>
      <c r="D7608" s="1">
        <v>53330</v>
      </c>
      <c r="J7608" s="1" t="s">
        <v>0</v>
      </c>
      <c r="K7608" s="1" t="s">
        <v>49</v>
      </c>
      <c r="L7608" s="1">
        <v>-2.25</v>
      </c>
      <c r="M7608" s="1">
        <v>110</v>
      </c>
      <c r="N7608" s="6"/>
      <c r="O7608" s="6">
        <v>247.5</v>
      </c>
      <c r="P7608" s="6">
        <v>-968664.02</v>
      </c>
      <c r="R7608" s="31">
        <v>-247.5</v>
      </c>
      <c r="S7608" s="28">
        <v>44530</v>
      </c>
    </row>
    <row r="7609" spans="1:19" x14ac:dyDescent="0.2">
      <c r="A7609" s="29">
        <v>46656</v>
      </c>
      <c r="B7609" s="1" t="s">
        <v>200</v>
      </c>
      <c r="C7609" s="27">
        <v>44511</v>
      </c>
      <c r="D7609" s="1">
        <v>53330</v>
      </c>
      <c r="J7609" s="1" t="s">
        <v>0</v>
      </c>
      <c r="K7609" s="1" t="s">
        <v>49</v>
      </c>
      <c r="L7609" s="1">
        <v>-1</v>
      </c>
      <c r="M7609" s="1">
        <v>155</v>
      </c>
      <c r="N7609" s="6"/>
      <c r="O7609" s="6">
        <v>155</v>
      </c>
      <c r="P7609" s="6">
        <v>-967849.02</v>
      </c>
      <c r="R7609" s="31">
        <v>-155</v>
      </c>
      <c r="S7609" s="28">
        <v>44530</v>
      </c>
    </row>
    <row r="7610" spans="1:19" x14ac:dyDescent="0.2">
      <c r="A7610" s="29">
        <v>46656</v>
      </c>
      <c r="B7610" s="1" t="s">
        <v>200</v>
      </c>
      <c r="C7610" s="27">
        <v>44511</v>
      </c>
      <c r="D7610" s="1">
        <v>53330</v>
      </c>
      <c r="J7610" s="1" t="s">
        <v>0</v>
      </c>
      <c r="K7610" s="1" t="s">
        <v>49</v>
      </c>
      <c r="L7610" s="1">
        <v>-1</v>
      </c>
      <c r="M7610" s="1">
        <v>155</v>
      </c>
      <c r="N7610" s="6"/>
      <c r="O7610" s="6">
        <v>155</v>
      </c>
      <c r="P7610" s="6">
        <v>-968416.52</v>
      </c>
      <c r="R7610" s="31">
        <v>-155</v>
      </c>
      <c r="S7610" s="28">
        <v>44530</v>
      </c>
    </row>
    <row r="7611" spans="1:19" x14ac:dyDescent="0.2">
      <c r="A7611" s="29">
        <v>46656</v>
      </c>
      <c r="B7611" s="1" t="s">
        <v>200</v>
      </c>
      <c r="C7611" s="27">
        <v>44511</v>
      </c>
      <c r="D7611" s="1">
        <v>53330</v>
      </c>
      <c r="J7611" s="1" t="s">
        <v>0</v>
      </c>
      <c r="K7611" s="1" t="s">
        <v>49</v>
      </c>
      <c r="L7611" s="1">
        <v>-1</v>
      </c>
      <c r="M7611" s="1">
        <v>155</v>
      </c>
      <c r="N7611" s="6"/>
      <c r="O7611" s="6">
        <v>155</v>
      </c>
      <c r="P7611" s="6">
        <v>-968819.02</v>
      </c>
      <c r="R7611" s="31">
        <v>-155</v>
      </c>
      <c r="S7611" s="28">
        <v>44530</v>
      </c>
    </row>
    <row r="7612" spans="1:19" x14ac:dyDescent="0.2">
      <c r="A7612" s="29">
        <v>46660</v>
      </c>
      <c r="B7612" s="1" t="s">
        <v>200</v>
      </c>
      <c r="C7612" s="27">
        <v>44511</v>
      </c>
      <c r="D7612" s="1">
        <v>53334</v>
      </c>
      <c r="J7612" s="1" t="s">
        <v>0</v>
      </c>
      <c r="K7612" s="1" t="s">
        <v>49</v>
      </c>
      <c r="L7612" s="1">
        <v>-3</v>
      </c>
      <c r="M7612" s="1">
        <v>110</v>
      </c>
      <c r="N7612" s="6"/>
      <c r="O7612" s="6">
        <v>330</v>
      </c>
      <c r="P7612" s="6">
        <v>-969506.52</v>
      </c>
      <c r="R7612" s="31">
        <v>-330</v>
      </c>
      <c r="S7612" s="28">
        <v>44530</v>
      </c>
    </row>
    <row r="7613" spans="1:19" x14ac:dyDescent="0.2">
      <c r="A7613" s="29">
        <v>46660</v>
      </c>
      <c r="B7613" s="1" t="s">
        <v>200</v>
      </c>
      <c r="C7613" s="27">
        <v>44511</v>
      </c>
      <c r="D7613" s="1">
        <v>53334</v>
      </c>
      <c r="J7613" s="1" t="s">
        <v>0</v>
      </c>
      <c r="K7613" s="1" t="s">
        <v>49</v>
      </c>
      <c r="L7613" s="1">
        <v>-0.75</v>
      </c>
      <c r="M7613" s="1">
        <v>110</v>
      </c>
      <c r="N7613" s="6"/>
      <c r="O7613" s="6">
        <v>82.5</v>
      </c>
      <c r="P7613" s="6">
        <v>-969176.52</v>
      </c>
      <c r="R7613" s="31">
        <v>-82.5</v>
      </c>
      <c r="S7613" s="28">
        <v>44530</v>
      </c>
    </row>
    <row r="7614" spans="1:19" x14ac:dyDescent="0.2">
      <c r="A7614" s="29">
        <v>46661</v>
      </c>
      <c r="B7614" s="1" t="s">
        <v>200</v>
      </c>
      <c r="C7614" s="27">
        <v>44511</v>
      </c>
      <c r="D7614" s="1">
        <v>53335</v>
      </c>
      <c r="J7614" s="1" t="s">
        <v>0</v>
      </c>
      <c r="K7614" s="1" t="s">
        <v>49</v>
      </c>
      <c r="L7614" s="1">
        <v>-1</v>
      </c>
      <c r="M7614" s="1">
        <v>1690</v>
      </c>
      <c r="N7614" s="6"/>
      <c r="O7614" s="6">
        <v>1690</v>
      </c>
      <c r="P7614" s="6">
        <v>-971196.52</v>
      </c>
      <c r="R7614" s="31">
        <v>-1690</v>
      </c>
      <c r="S7614" s="28">
        <v>44530</v>
      </c>
    </row>
    <row r="7615" spans="1:19" x14ac:dyDescent="0.2">
      <c r="A7615" s="29">
        <v>46661</v>
      </c>
      <c r="B7615" s="1" t="s">
        <v>200</v>
      </c>
      <c r="C7615" s="27">
        <v>44511</v>
      </c>
      <c r="D7615" s="1">
        <v>53335</v>
      </c>
      <c r="J7615" s="1" t="s">
        <v>0</v>
      </c>
      <c r="K7615" s="1" t="s">
        <v>49</v>
      </c>
      <c r="L7615" s="1">
        <v>-2.75</v>
      </c>
      <c r="M7615" s="1">
        <v>110</v>
      </c>
      <c r="N7615" s="6"/>
      <c r="O7615" s="6">
        <v>302.5</v>
      </c>
      <c r="P7615" s="6">
        <v>-976433.02</v>
      </c>
      <c r="R7615" s="31">
        <v>-302.5</v>
      </c>
      <c r="S7615" s="28">
        <v>44530</v>
      </c>
    </row>
    <row r="7616" spans="1:19" x14ac:dyDescent="0.2">
      <c r="A7616" s="29">
        <v>46661</v>
      </c>
      <c r="B7616" s="1" t="s">
        <v>200</v>
      </c>
      <c r="C7616" s="27">
        <v>44511</v>
      </c>
      <c r="D7616" s="1">
        <v>53335</v>
      </c>
      <c r="J7616" s="1" t="s">
        <v>0</v>
      </c>
      <c r="K7616" s="1" t="s">
        <v>49</v>
      </c>
      <c r="L7616" s="1">
        <v>-1.5</v>
      </c>
      <c r="M7616" s="1">
        <v>110</v>
      </c>
      <c r="N7616" s="6"/>
      <c r="O7616" s="6">
        <v>165</v>
      </c>
      <c r="P7616" s="6">
        <v>-971626.52</v>
      </c>
      <c r="R7616" s="31">
        <v>-165</v>
      </c>
      <c r="S7616" s="28">
        <v>44530</v>
      </c>
    </row>
    <row r="7617" spans="1:19" x14ac:dyDescent="0.2">
      <c r="A7617" s="29">
        <v>46661</v>
      </c>
      <c r="B7617" s="1" t="s">
        <v>200</v>
      </c>
      <c r="C7617" s="27">
        <v>44511</v>
      </c>
      <c r="D7617" s="1">
        <v>53335</v>
      </c>
      <c r="J7617" s="1" t="s">
        <v>0</v>
      </c>
      <c r="K7617" s="1" t="s">
        <v>49</v>
      </c>
      <c r="L7617" s="1">
        <v>-1</v>
      </c>
      <c r="M7617" s="1">
        <v>155</v>
      </c>
      <c r="N7617" s="6"/>
      <c r="O7617" s="6">
        <v>155</v>
      </c>
      <c r="P7617" s="6">
        <v>-971461.52</v>
      </c>
      <c r="R7617" s="31">
        <v>-155</v>
      </c>
      <c r="S7617" s="28">
        <v>44530</v>
      </c>
    </row>
    <row r="7618" spans="1:19" x14ac:dyDescent="0.2">
      <c r="A7618" s="29">
        <v>46661</v>
      </c>
      <c r="B7618" s="1" t="s">
        <v>200</v>
      </c>
      <c r="C7618" s="27">
        <v>44511</v>
      </c>
      <c r="D7618" s="1">
        <v>53335</v>
      </c>
      <c r="J7618" s="1" t="s">
        <v>0</v>
      </c>
      <c r="K7618" s="1" t="s">
        <v>49</v>
      </c>
      <c r="L7618" s="1">
        <v>-1</v>
      </c>
      <c r="M7618" s="1">
        <v>155</v>
      </c>
      <c r="N7618" s="6"/>
      <c r="O7618" s="6">
        <v>155</v>
      </c>
      <c r="P7618" s="6">
        <v>-976130.52</v>
      </c>
      <c r="R7618" s="31">
        <v>-155</v>
      </c>
      <c r="S7618" s="28">
        <v>44530</v>
      </c>
    </row>
    <row r="7619" spans="1:19" x14ac:dyDescent="0.2">
      <c r="A7619" s="29">
        <v>46661</v>
      </c>
      <c r="B7619" s="1" t="s">
        <v>200</v>
      </c>
      <c r="C7619" s="27">
        <v>44511</v>
      </c>
      <c r="D7619" s="1">
        <v>53335</v>
      </c>
      <c r="J7619" s="1" t="s">
        <v>0</v>
      </c>
      <c r="K7619" s="1" t="s">
        <v>49</v>
      </c>
      <c r="L7619" s="1">
        <v>-1</v>
      </c>
      <c r="M7619" s="1">
        <v>110</v>
      </c>
      <c r="N7619" s="6"/>
      <c r="O7619" s="6">
        <v>110</v>
      </c>
      <c r="P7619" s="6">
        <v>-971306.52</v>
      </c>
      <c r="R7619" s="31">
        <v>-110</v>
      </c>
      <c r="S7619" s="28">
        <v>44530</v>
      </c>
    </row>
    <row r="7620" spans="1:19" x14ac:dyDescent="0.2">
      <c r="A7620" s="29">
        <v>46661</v>
      </c>
      <c r="B7620" s="1" t="s">
        <v>200</v>
      </c>
      <c r="C7620" s="27">
        <v>44511</v>
      </c>
      <c r="D7620" s="1">
        <v>53335</v>
      </c>
      <c r="J7620" s="1" t="s">
        <v>0</v>
      </c>
      <c r="K7620" s="1" t="s">
        <v>49</v>
      </c>
      <c r="L7620" s="1">
        <v>-1</v>
      </c>
      <c r="M7620" s="1">
        <v>110</v>
      </c>
      <c r="N7620" s="6"/>
      <c r="O7620" s="6">
        <v>110</v>
      </c>
      <c r="P7620" s="6">
        <v>-971754.52</v>
      </c>
      <c r="R7620" s="31">
        <v>-110</v>
      </c>
      <c r="S7620" s="28">
        <v>44530</v>
      </c>
    </row>
    <row r="7621" spans="1:19" x14ac:dyDescent="0.2">
      <c r="A7621" s="29">
        <v>46661</v>
      </c>
      <c r="B7621" s="1" t="s">
        <v>200</v>
      </c>
      <c r="C7621" s="27">
        <v>44511</v>
      </c>
      <c r="D7621" s="1">
        <v>53335</v>
      </c>
      <c r="J7621" s="1" t="s">
        <v>0</v>
      </c>
      <c r="K7621" s="1" t="s">
        <v>49</v>
      </c>
      <c r="L7621" s="1">
        <v>-0.25</v>
      </c>
      <c r="M7621" s="1">
        <v>110</v>
      </c>
      <c r="N7621" s="6"/>
      <c r="O7621" s="6">
        <v>27.5</v>
      </c>
      <c r="P7621" s="6">
        <v>-976460.52</v>
      </c>
      <c r="R7621" s="31">
        <v>-27.5</v>
      </c>
      <c r="S7621" s="28">
        <v>44530</v>
      </c>
    </row>
    <row r="7622" spans="1:19" x14ac:dyDescent="0.2">
      <c r="A7622" s="29">
        <v>46661</v>
      </c>
      <c r="B7622" s="1" t="s">
        <v>200</v>
      </c>
      <c r="C7622" s="27">
        <v>44511</v>
      </c>
      <c r="D7622" s="1">
        <v>53335</v>
      </c>
      <c r="J7622" s="1" t="s">
        <v>0</v>
      </c>
      <c r="K7622" s="1" t="s">
        <v>49</v>
      </c>
      <c r="L7622" s="1">
        <v>-1</v>
      </c>
      <c r="M7622" s="1">
        <v>18</v>
      </c>
      <c r="N7622" s="6"/>
      <c r="O7622" s="6">
        <v>18</v>
      </c>
      <c r="P7622" s="6">
        <v>-971644.52</v>
      </c>
      <c r="R7622" s="31">
        <v>-18</v>
      </c>
      <c r="S7622" s="28">
        <v>44530</v>
      </c>
    </row>
    <row r="7623" spans="1:19" x14ac:dyDescent="0.2">
      <c r="A7623" s="29">
        <v>46664</v>
      </c>
      <c r="B7623" s="1" t="s">
        <v>200</v>
      </c>
      <c r="C7623" s="27">
        <v>44511</v>
      </c>
      <c r="D7623" s="1">
        <v>53338</v>
      </c>
      <c r="J7623" s="1" t="s">
        <v>0</v>
      </c>
      <c r="K7623" s="1" t="s">
        <v>49</v>
      </c>
      <c r="L7623" s="1">
        <v>-1</v>
      </c>
      <c r="M7623" s="1">
        <v>124</v>
      </c>
      <c r="N7623" s="6"/>
      <c r="O7623" s="6">
        <v>124</v>
      </c>
      <c r="P7623" s="6">
        <v>-972410.52</v>
      </c>
      <c r="R7623" s="31">
        <v>-124</v>
      </c>
      <c r="S7623" s="28">
        <v>44530</v>
      </c>
    </row>
    <row r="7624" spans="1:19" x14ac:dyDescent="0.2">
      <c r="A7624" s="29">
        <v>46664</v>
      </c>
      <c r="B7624" s="1" t="s">
        <v>200</v>
      </c>
      <c r="C7624" s="27">
        <v>44511</v>
      </c>
      <c r="D7624" s="1">
        <v>53338</v>
      </c>
      <c r="J7624" s="1" t="s">
        <v>0</v>
      </c>
      <c r="K7624" s="1" t="s">
        <v>49</v>
      </c>
      <c r="L7624" s="1">
        <v>-1.25</v>
      </c>
      <c r="M7624" s="1">
        <v>88</v>
      </c>
      <c r="N7624" s="6"/>
      <c r="O7624" s="6">
        <v>110</v>
      </c>
      <c r="P7624" s="6">
        <v>-972520.52</v>
      </c>
      <c r="R7624" s="31">
        <v>-110</v>
      </c>
      <c r="S7624" s="28">
        <v>44530</v>
      </c>
    </row>
    <row r="7625" spans="1:19" x14ac:dyDescent="0.2">
      <c r="A7625" s="29">
        <v>46664</v>
      </c>
      <c r="B7625" s="1" t="s">
        <v>200</v>
      </c>
      <c r="C7625" s="27">
        <v>44511</v>
      </c>
      <c r="D7625" s="1">
        <v>53338</v>
      </c>
      <c r="J7625" s="1" t="s">
        <v>0</v>
      </c>
      <c r="K7625" s="1" t="s">
        <v>49</v>
      </c>
      <c r="L7625" s="1">
        <v>-1</v>
      </c>
      <c r="M7625" s="1">
        <v>18</v>
      </c>
      <c r="N7625" s="6"/>
      <c r="O7625" s="6">
        <v>18</v>
      </c>
      <c r="P7625" s="6">
        <v>-972538.52</v>
      </c>
      <c r="R7625" s="31">
        <v>-18</v>
      </c>
      <c r="S7625" s="28">
        <v>44530</v>
      </c>
    </row>
    <row r="7626" spans="1:19" x14ac:dyDescent="0.2">
      <c r="A7626" s="29">
        <v>46665</v>
      </c>
      <c r="B7626" s="1" t="s">
        <v>200</v>
      </c>
      <c r="C7626" s="27">
        <v>44511</v>
      </c>
      <c r="D7626" s="1">
        <v>53339</v>
      </c>
      <c r="J7626" s="1" t="s">
        <v>0</v>
      </c>
      <c r="K7626" s="1" t="s">
        <v>49</v>
      </c>
      <c r="L7626" s="1">
        <v>-2.75</v>
      </c>
      <c r="M7626" s="1">
        <v>88</v>
      </c>
      <c r="N7626" s="6"/>
      <c r="O7626" s="6">
        <v>242</v>
      </c>
      <c r="P7626" s="6">
        <v>-972890.52</v>
      </c>
      <c r="R7626" s="31">
        <v>-242</v>
      </c>
      <c r="S7626" s="28">
        <v>44530</v>
      </c>
    </row>
    <row r="7627" spans="1:19" x14ac:dyDescent="0.2">
      <c r="A7627" s="29">
        <v>46665</v>
      </c>
      <c r="B7627" s="1" t="s">
        <v>200</v>
      </c>
      <c r="C7627" s="27">
        <v>44511</v>
      </c>
      <c r="D7627" s="1">
        <v>53339</v>
      </c>
      <c r="J7627" s="1" t="s">
        <v>0</v>
      </c>
      <c r="K7627" s="1" t="s">
        <v>49</v>
      </c>
      <c r="L7627" s="1">
        <v>-1.25</v>
      </c>
      <c r="M7627" s="1">
        <v>88</v>
      </c>
      <c r="N7627" s="6"/>
      <c r="O7627" s="6">
        <v>110</v>
      </c>
      <c r="P7627" s="6">
        <v>-972648.52</v>
      </c>
      <c r="R7627" s="31">
        <v>-110</v>
      </c>
      <c r="S7627" s="28">
        <v>44530</v>
      </c>
    </row>
    <row r="7628" spans="1:19" x14ac:dyDescent="0.2">
      <c r="A7628" s="29">
        <v>46665</v>
      </c>
      <c r="B7628" s="1" t="s">
        <v>200</v>
      </c>
      <c r="C7628" s="27">
        <v>44511</v>
      </c>
      <c r="D7628" s="1">
        <v>53339</v>
      </c>
      <c r="J7628" s="1" t="s">
        <v>0</v>
      </c>
      <c r="K7628" s="1" t="s">
        <v>49</v>
      </c>
      <c r="L7628" s="1">
        <v>-1</v>
      </c>
      <c r="M7628" s="1">
        <v>78</v>
      </c>
      <c r="N7628" s="6"/>
      <c r="O7628" s="6">
        <v>78</v>
      </c>
      <c r="P7628" s="6">
        <v>-972968.52</v>
      </c>
      <c r="R7628" s="31">
        <v>-78</v>
      </c>
      <c r="S7628" s="28">
        <v>44530</v>
      </c>
    </row>
    <row r="7629" spans="1:19" x14ac:dyDescent="0.2">
      <c r="A7629" s="29">
        <v>46666</v>
      </c>
      <c r="B7629" s="1" t="s">
        <v>200</v>
      </c>
      <c r="C7629" s="27">
        <v>44511</v>
      </c>
      <c r="D7629" s="1">
        <v>53340</v>
      </c>
      <c r="J7629" s="1" t="s">
        <v>0</v>
      </c>
      <c r="K7629" s="1" t="s">
        <v>49</v>
      </c>
      <c r="L7629" s="1">
        <v>-1</v>
      </c>
      <c r="M7629" s="1">
        <v>980</v>
      </c>
      <c r="N7629" s="6"/>
      <c r="O7629" s="6">
        <v>980</v>
      </c>
      <c r="P7629" s="6">
        <v>-977440.52</v>
      </c>
      <c r="R7629" s="31">
        <v>-980</v>
      </c>
      <c r="S7629" s="28">
        <v>44530</v>
      </c>
    </row>
    <row r="7630" spans="1:19" x14ac:dyDescent="0.2">
      <c r="A7630" s="29">
        <v>46666</v>
      </c>
      <c r="B7630" s="1" t="s">
        <v>200</v>
      </c>
      <c r="C7630" s="27">
        <v>44511</v>
      </c>
      <c r="D7630" s="1">
        <v>53340</v>
      </c>
      <c r="J7630" s="1" t="s">
        <v>0</v>
      </c>
      <c r="K7630" s="1" t="s">
        <v>49</v>
      </c>
      <c r="L7630" s="1">
        <v>-3</v>
      </c>
      <c r="M7630" s="1">
        <v>112</v>
      </c>
      <c r="N7630" s="6"/>
      <c r="O7630" s="6">
        <v>336</v>
      </c>
      <c r="P7630" s="6">
        <v>-973304.52</v>
      </c>
      <c r="R7630" s="31">
        <v>-336</v>
      </c>
      <c r="S7630" s="28">
        <v>44530</v>
      </c>
    </row>
    <row r="7631" spans="1:19" x14ac:dyDescent="0.2">
      <c r="A7631" s="29">
        <v>46666</v>
      </c>
      <c r="B7631" s="1" t="s">
        <v>200</v>
      </c>
      <c r="C7631" s="27">
        <v>44511</v>
      </c>
      <c r="D7631" s="1">
        <v>53340</v>
      </c>
      <c r="J7631" s="1" t="s">
        <v>0</v>
      </c>
      <c r="K7631" s="1" t="s">
        <v>49</v>
      </c>
      <c r="L7631" s="1">
        <v>-1.75</v>
      </c>
      <c r="M7631" s="1">
        <v>88</v>
      </c>
      <c r="N7631" s="6"/>
      <c r="O7631" s="6">
        <v>154</v>
      </c>
      <c r="P7631" s="6">
        <v>-974545.52</v>
      </c>
      <c r="R7631" s="31">
        <v>-154</v>
      </c>
      <c r="S7631" s="28">
        <v>44530</v>
      </c>
    </row>
    <row r="7632" spans="1:19" x14ac:dyDescent="0.2">
      <c r="A7632" s="29">
        <v>46666</v>
      </c>
      <c r="B7632" s="1" t="s">
        <v>200</v>
      </c>
      <c r="C7632" s="27">
        <v>44511</v>
      </c>
      <c r="D7632" s="1">
        <v>53340</v>
      </c>
      <c r="J7632" s="1" t="s">
        <v>0</v>
      </c>
      <c r="K7632" s="1" t="s">
        <v>49</v>
      </c>
      <c r="L7632" s="1">
        <v>-1</v>
      </c>
      <c r="M7632" s="1">
        <v>124</v>
      </c>
      <c r="N7632" s="6"/>
      <c r="O7632" s="6">
        <v>124</v>
      </c>
      <c r="P7632" s="6">
        <v>-974391.52</v>
      </c>
      <c r="R7632" s="31">
        <v>-124</v>
      </c>
      <c r="S7632" s="28">
        <v>44530</v>
      </c>
    </row>
    <row r="7633" spans="1:19" x14ac:dyDescent="0.2">
      <c r="A7633" s="29">
        <v>46666</v>
      </c>
      <c r="B7633" s="1" t="s">
        <v>200</v>
      </c>
      <c r="C7633" s="27">
        <v>44511</v>
      </c>
      <c r="D7633" s="1">
        <v>53340</v>
      </c>
      <c r="J7633" s="1" t="s">
        <v>0</v>
      </c>
      <c r="K7633" s="1" t="s">
        <v>49</v>
      </c>
      <c r="L7633" s="1">
        <v>-1</v>
      </c>
      <c r="M7633" s="1">
        <v>88</v>
      </c>
      <c r="N7633" s="6"/>
      <c r="O7633" s="6">
        <v>88</v>
      </c>
      <c r="P7633" s="6">
        <v>-974157.52</v>
      </c>
      <c r="R7633" s="31">
        <v>-88</v>
      </c>
      <c r="S7633" s="28">
        <v>44530</v>
      </c>
    </row>
    <row r="7634" spans="1:19" x14ac:dyDescent="0.2">
      <c r="A7634" s="29">
        <v>46666</v>
      </c>
      <c r="B7634" s="1" t="s">
        <v>200</v>
      </c>
      <c r="C7634" s="27">
        <v>44511</v>
      </c>
      <c r="D7634" s="1">
        <v>53340</v>
      </c>
      <c r="J7634" s="1" t="s">
        <v>0</v>
      </c>
      <c r="K7634" s="1" t="s">
        <v>49</v>
      </c>
      <c r="L7634" s="1">
        <v>-1</v>
      </c>
      <c r="M7634" s="1">
        <v>88</v>
      </c>
      <c r="N7634" s="6"/>
      <c r="O7634" s="6">
        <v>88</v>
      </c>
      <c r="P7634" s="6">
        <v>-974245.52</v>
      </c>
      <c r="R7634" s="31">
        <v>-88</v>
      </c>
      <c r="S7634" s="28">
        <v>44530</v>
      </c>
    </row>
    <row r="7635" spans="1:19" x14ac:dyDescent="0.2">
      <c r="A7635" s="29">
        <v>46666</v>
      </c>
      <c r="B7635" s="1" t="s">
        <v>200</v>
      </c>
      <c r="C7635" s="27">
        <v>44511</v>
      </c>
      <c r="D7635" s="1">
        <v>53340</v>
      </c>
      <c r="J7635" s="1" t="s">
        <v>0</v>
      </c>
      <c r="K7635" s="1" t="s">
        <v>49</v>
      </c>
      <c r="L7635" s="1">
        <v>-0.25</v>
      </c>
      <c r="M7635" s="1">
        <v>88</v>
      </c>
      <c r="N7635" s="6"/>
      <c r="O7635" s="6">
        <v>22</v>
      </c>
      <c r="P7635" s="6">
        <v>-974267.52</v>
      </c>
      <c r="R7635" s="31">
        <v>-22</v>
      </c>
      <c r="S7635" s="28">
        <v>44530</v>
      </c>
    </row>
    <row r="7636" spans="1:19" x14ac:dyDescent="0.2">
      <c r="A7636" s="29">
        <v>46669</v>
      </c>
      <c r="B7636" s="1" t="s">
        <v>200</v>
      </c>
      <c r="C7636" s="27">
        <v>44511</v>
      </c>
      <c r="D7636" s="1">
        <v>53343</v>
      </c>
      <c r="J7636" s="1" t="s">
        <v>0</v>
      </c>
      <c r="K7636" s="1" t="s">
        <v>49</v>
      </c>
      <c r="L7636" s="1">
        <v>-1</v>
      </c>
      <c r="M7636" s="1">
        <v>99</v>
      </c>
      <c r="N7636" s="6"/>
      <c r="O7636" s="6">
        <v>99</v>
      </c>
      <c r="P7636" s="6">
        <v>-973403.52</v>
      </c>
      <c r="R7636" s="31">
        <v>-99</v>
      </c>
      <c r="S7636" s="28">
        <v>44530</v>
      </c>
    </row>
    <row r="7637" spans="1:19" x14ac:dyDescent="0.2">
      <c r="A7637" s="29">
        <v>46670</v>
      </c>
      <c r="B7637" s="1" t="s">
        <v>200</v>
      </c>
      <c r="C7637" s="27">
        <v>44511</v>
      </c>
      <c r="D7637" s="1">
        <v>53344</v>
      </c>
      <c r="J7637" s="1" t="s">
        <v>0</v>
      </c>
      <c r="K7637" s="1" t="s">
        <v>49</v>
      </c>
      <c r="L7637" s="1">
        <v>-1.25</v>
      </c>
      <c r="M7637" s="1">
        <v>88</v>
      </c>
      <c r="N7637" s="6"/>
      <c r="O7637" s="6">
        <v>110</v>
      </c>
      <c r="P7637" s="6">
        <v>-973579.52</v>
      </c>
      <c r="R7637" s="31">
        <v>-110</v>
      </c>
      <c r="S7637" s="28">
        <v>44530</v>
      </c>
    </row>
    <row r="7638" spans="1:19" x14ac:dyDescent="0.2">
      <c r="A7638" s="29">
        <v>46670</v>
      </c>
      <c r="B7638" s="1" t="s">
        <v>200</v>
      </c>
      <c r="C7638" s="27">
        <v>44511</v>
      </c>
      <c r="D7638" s="1">
        <v>53344</v>
      </c>
      <c r="J7638" s="1" t="s">
        <v>0</v>
      </c>
      <c r="K7638" s="1" t="s">
        <v>49</v>
      </c>
      <c r="L7638" s="1">
        <v>-0.75</v>
      </c>
      <c r="M7638" s="1">
        <v>88</v>
      </c>
      <c r="N7638" s="6"/>
      <c r="O7638" s="6">
        <v>66</v>
      </c>
      <c r="P7638" s="6">
        <v>-973469.52</v>
      </c>
      <c r="R7638" s="31">
        <v>-66</v>
      </c>
      <c r="S7638" s="28">
        <v>44530</v>
      </c>
    </row>
    <row r="7639" spans="1:19" x14ac:dyDescent="0.2">
      <c r="A7639" s="29">
        <v>46673</v>
      </c>
      <c r="B7639" s="1" t="s">
        <v>200</v>
      </c>
      <c r="C7639" s="27">
        <v>44511</v>
      </c>
      <c r="D7639" s="1">
        <v>53347</v>
      </c>
      <c r="J7639" s="1" t="s">
        <v>0</v>
      </c>
      <c r="K7639" s="1" t="s">
        <v>49</v>
      </c>
      <c r="L7639" s="1">
        <v>-2.75</v>
      </c>
      <c r="M7639" s="1">
        <v>88</v>
      </c>
      <c r="N7639" s="6"/>
      <c r="O7639" s="6">
        <v>242</v>
      </c>
      <c r="P7639" s="6">
        <v>-975249.52</v>
      </c>
      <c r="R7639" s="31">
        <v>-242</v>
      </c>
      <c r="S7639" s="28">
        <v>44530</v>
      </c>
    </row>
    <row r="7640" spans="1:19" x14ac:dyDescent="0.2">
      <c r="A7640" s="29">
        <v>46673</v>
      </c>
      <c r="B7640" s="1" t="s">
        <v>200</v>
      </c>
      <c r="C7640" s="27">
        <v>44511</v>
      </c>
      <c r="D7640" s="1">
        <v>53347</v>
      </c>
      <c r="J7640" s="1" t="s">
        <v>0</v>
      </c>
      <c r="K7640" s="1" t="s">
        <v>49</v>
      </c>
      <c r="L7640" s="1">
        <v>-2.25</v>
      </c>
      <c r="M7640" s="1">
        <v>88</v>
      </c>
      <c r="N7640" s="6"/>
      <c r="O7640" s="6">
        <v>198</v>
      </c>
      <c r="P7640" s="6">
        <v>-974743.52</v>
      </c>
      <c r="R7640" s="31">
        <v>-198</v>
      </c>
      <c r="S7640" s="28">
        <v>44530</v>
      </c>
    </row>
    <row r="7641" spans="1:19" x14ac:dyDescent="0.2">
      <c r="A7641" s="29">
        <v>46673</v>
      </c>
      <c r="B7641" s="1" t="s">
        <v>200</v>
      </c>
      <c r="C7641" s="27">
        <v>44511</v>
      </c>
      <c r="D7641" s="1">
        <v>53347</v>
      </c>
      <c r="J7641" s="1" t="s">
        <v>0</v>
      </c>
      <c r="K7641" s="1" t="s">
        <v>49</v>
      </c>
      <c r="L7641" s="1">
        <v>-2</v>
      </c>
      <c r="M7641" s="1">
        <v>88</v>
      </c>
      <c r="N7641" s="6"/>
      <c r="O7641" s="6">
        <v>176</v>
      </c>
      <c r="P7641" s="6">
        <v>-975425.52</v>
      </c>
      <c r="R7641" s="31">
        <v>-176</v>
      </c>
      <c r="S7641" s="28">
        <v>44530</v>
      </c>
    </row>
    <row r="7642" spans="1:19" x14ac:dyDescent="0.2">
      <c r="A7642" s="29">
        <v>46673</v>
      </c>
      <c r="B7642" s="1" t="s">
        <v>200</v>
      </c>
      <c r="C7642" s="27">
        <v>44511</v>
      </c>
      <c r="D7642" s="1">
        <v>53347</v>
      </c>
      <c r="J7642" s="1" t="s">
        <v>0</v>
      </c>
      <c r="K7642" s="1" t="s">
        <v>49</v>
      </c>
      <c r="L7642" s="1">
        <v>-1.5</v>
      </c>
      <c r="M7642" s="1">
        <v>88</v>
      </c>
      <c r="N7642" s="6"/>
      <c r="O7642" s="6">
        <v>132</v>
      </c>
      <c r="P7642" s="6">
        <v>-974875.52</v>
      </c>
      <c r="R7642" s="31">
        <v>-132</v>
      </c>
      <c r="S7642" s="28">
        <v>44530</v>
      </c>
    </row>
    <row r="7643" spans="1:19" x14ac:dyDescent="0.2">
      <c r="A7643" s="29">
        <v>46673</v>
      </c>
      <c r="B7643" s="1" t="s">
        <v>200</v>
      </c>
      <c r="C7643" s="27">
        <v>44511</v>
      </c>
      <c r="D7643" s="1">
        <v>53347</v>
      </c>
      <c r="J7643" s="1" t="s">
        <v>0</v>
      </c>
      <c r="K7643" s="1" t="s">
        <v>49</v>
      </c>
      <c r="L7643" s="1">
        <v>-1.5</v>
      </c>
      <c r="M7643" s="1">
        <v>88</v>
      </c>
      <c r="N7643" s="6"/>
      <c r="O7643" s="6">
        <v>132</v>
      </c>
      <c r="P7643" s="6">
        <v>-975007.52</v>
      </c>
      <c r="R7643" s="31">
        <v>-132</v>
      </c>
      <c r="S7643" s="28">
        <v>44530</v>
      </c>
    </row>
    <row r="7644" spans="1:19" x14ac:dyDescent="0.2">
      <c r="A7644" s="29">
        <v>46674</v>
      </c>
      <c r="B7644" s="1" t="s">
        <v>200</v>
      </c>
      <c r="C7644" s="27">
        <v>44511</v>
      </c>
      <c r="D7644" s="1">
        <v>53348</v>
      </c>
      <c r="J7644" s="1" t="s">
        <v>0</v>
      </c>
      <c r="K7644" s="1" t="s">
        <v>49</v>
      </c>
      <c r="L7644" s="1">
        <v>-4.25</v>
      </c>
      <c r="M7644" s="1">
        <v>88</v>
      </c>
      <c r="N7644" s="6"/>
      <c r="O7644" s="6">
        <v>374</v>
      </c>
      <c r="P7644" s="6">
        <v>-975909.52</v>
      </c>
      <c r="R7644" s="31">
        <v>-374</v>
      </c>
      <c r="S7644" s="28">
        <v>44530</v>
      </c>
    </row>
    <row r="7645" spans="1:19" x14ac:dyDescent="0.2">
      <c r="A7645" s="29">
        <v>46674</v>
      </c>
      <c r="B7645" s="1" t="s">
        <v>200</v>
      </c>
      <c r="C7645" s="27">
        <v>44511</v>
      </c>
      <c r="D7645" s="1">
        <v>53348</v>
      </c>
      <c r="J7645" s="1" t="s">
        <v>0</v>
      </c>
      <c r="K7645" s="1" t="s">
        <v>49</v>
      </c>
      <c r="L7645" s="1">
        <v>-1.25</v>
      </c>
      <c r="M7645" s="1">
        <v>88</v>
      </c>
      <c r="N7645" s="6"/>
      <c r="O7645" s="6">
        <v>110</v>
      </c>
      <c r="P7645" s="6">
        <v>-975535.52</v>
      </c>
      <c r="R7645" s="31">
        <v>-110</v>
      </c>
      <c r="S7645" s="28">
        <v>44530</v>
      </c>
    </row>
    <row r="7646" spans="1:19" x14ac:dyDescent="0.2">
      <c r="A7646" s="29">
        <v>46674</v>
      </c>
      <c r="B7646" s="1" t="s">
        <v>200</v>
      </c>
      <c r="C7646" s="27">
        <v>44511</v>
      </c>
      <c r="D7646" s="1">
        <v>53348</v>
      </c>
      <c r="J7646" s="1" t="s">
        <v>0</v>
      </c>
      <c r="K7646" s="1" t="s">
        <v>49</v>
      </c>
      <c r="L7646" s="1">
        <v>-0.75</v>
      </c>
      <c r="M7646" s="1">
        <v>88</v>
      </c>
      <c r="N7646" s="6"/>
      <c r="O7646" s="6">
        <v>66</v>
      </c>
      <c r="P7646" s="6">
        <v>-975975.52</v>
      </c>
      <c r="R7646" s="31">
        <v>-66</v>
      </c>
      <c r="S7646" s="28">
        <v>44530</v>
      </c>
    </row>
    <row r="7647" spans="1:19" x14ac:dyDescent="0.2">
      <c r="A7647" s="29">
        <v>46420</v>
      </c>
      <c r="B7647" s="1" t="s">
        <v>200</v>
      </c>
      <c r="C7647" s="27">
        <v>44512</v>
      </c>
      <c r="D7647" s="1">
        <v>53272</v>
      </c>
      <c r="J7647" s="1" t="s">
        <v>0</v>
      </c>
      <c r="K7647" s="1" t="s">
        <v>49</v>
      </c>
      <c r="L7647" s="1">
        <v>-4</v>
      </c>
      <c r="M7647" s="1">
        <v>110</v>
      </c>
      <c r="N7647" s="6"/>
      <c r="O7647" s="6">
        <v>440</v>
      </c>
      <c r="P7647" s="6">
        <v>-979888.52</v>
      </c>
      <c r="R7647" s="31">
        <v>-440</v>
      </c>
      <c r="S7647" s="28">
        <v>44530</v>
      </c>
    </row>
    <row r="7648" spans="1:19" x14ac:dyDescent="0.2">
      <c r="A7648" s="29">
        <v>46420</v>
      </c>
      <c r="B7648" s="1" t="s">
        <v>200</v>
      </c>
      <c r="C7648" s="27">
        <v>44512</v>
      </c>
      <c r="D7648" s="1">
        <v>53272</v>
      </c>
      <c r="J7648" s="1" t="s">
        <v>0</v>
      </c>
      <c r="K7648" s="1" t="s">
        <v>49</v>
      </c>
      <c r="L7648" s="1">
        <v>-3.25</v>
      </c>
      <c r="M7648" s="1">
        <v>110</v>
      </c>
      <c r="N7648" s="6"/>
      <c r="O7648" s="6">
        <v>357.5</v>
      </c>
      <c r="P7648" s="6">
        <v>-981965.38</v>
      </c>
      <c r="R7648" s="31">
        <v>-357.5</v>
      </c>
      <c r="S7648" s="28">
        <v>44530</v>
      </c>
    </row>
    <row r="7649" spans="1:19" x14ac:dyDescent="0.2">
      <c r="A7649" s="29">
        <v>46420</v>
      </c>
      <c r="B7649" s="1" t="s">
        <v>200</v>
      </c>
      <c r="C7649" s="27">
        <v>44512</v>
      </c>
      <c r="D7649" s="1">
        <v>53272</v>
      </c>
      <c r="J7649" s="1" t="s">
        <v>0</v>
      </c>
      <c r="K7649" s="1" t="s">
        <v>49</v>
      </c>
      <c r="L7649" s="1">
        <v>-3</v>
      </c>
      <c r="M7649" s="1">
        <v>110</v>
      </c>
      <c r="N7649" s="6"/>
      <c r="O7649" s="6">
        <v>330</v>
      </c>
      <c r="P7649" s="6">
        <v>-978753.52</v>
      </c>
      <c r="R7649" s="31">
        <v>-330</v>
      </c>
      <c r="S7649" s="28">
        <v>44530</v>
      </c>
    </row>
    <row r="7650" spans="1:19" x14ac:dyDescent="0.2">
      <c r="A7650" s="29">
        <v>46420</v>
      </c>
      <c r="B7650" s="1" t="s">
        <v>200</v>
      </c>
      <c r="C7650" s="27">
        <v>44512</v>
      </c>
      <c r="D7650" s="1">
        <v>53272</v>
      </c>
      <c r="J7650" s="1" t="s">
        <v>0</v>
      </c>
      <c r="K7650" s="1" t="s">
        <v>49</v>
      </c>
      <c r="L7650" s="1">
        <v>-3</v>
      </c>
      <c r="M7650" s="1">
        <v>110</v>
      </c>
      <c r="N7650" s="6"/>
      <c r="O7650" s="6">
        <v>330</v>
      </c>
      <c r="P7650" s="6">
        <v>-982450.38</v>
      </c>
      <c r="R7650" s="31">
        <v>-330</v>
      </c>
      <c r="S7650" s="28">
        <v>44530</v>
      </c>
    </row>
    <row r="7651" spans="1:19" x14ac:dyDescent="0.2">
      <c r="A7651" s="29">
        <v>46420</v>
      </c>
      <c r="B7651" s="1" t="s">
        <v>200</v>
      </c>
      <c r="C7651" s="27">
        <v>44512</v>
      </c>
      <c r="D7651" s="1">
        <v>53272</v>
      </c>
      <c r="J7651" s="1" t="s">
        <v>0</v>
      </c>
      <c r="K7651" s="1" t="s">
        <v>49</v>
      </c>
      <c r="L7651" s="1">
        <v>-3</v>
      </c>
      <c r="M7651" s="1">
        <v>110</v>
      </c>
      <c r="N7651" s="6"/>
      <c r="O7651" s="6">
        <v>330</v>
      </c>
      <c r="P7651" s="6">
        <v>-982935.38</v>
      </c>
      <c r="R7651" s="31">
        <v>-330</v>
      </c>
      <c r="S7651" s="28">
        <v>44530</v>
      </c>
    </row>
    <row r="7652" spans="1:19" x14ac:dyDescent="0.2">
      <c r="A7652" s="29">
        <v>46420</v>
      </c>
      <c r="B7652" s="1" t="s">
        <v>200</v>
      </c>
      <c r="C7652" s="27">
        <v>44512</v>
      </c>
      <c r="D7652" s="1">
        <v>53272</v>
      </c>
      <c r="J7652" s="1" t="s">
        <v>0</v>
      </c>
      <c r="K7652" s="1" t="s">
        <v>49</v>
      </c>
      <c r="L7652" s="1">
        <v>-2.25</v>
      </c>
      <c r="M7652" s="1">
        <v>110</v>
      </c>
      <c r="N7652" s="6"/>
      <c r="O7652" s="6">
        <v>247.5</v>
      </c>
      <c r="P7652" s="6">
        <v>-979293.52</v>
      </c>
      <c r="R7652" s="31">
        <v>-247.5</v>
      </c>
      <c r="S7652" s="28">
        <v>44530</v>
      </c>
    </row>
    <row r="7653" spans="1:19" x14ac:dyDescent="0.2">
      <c r="A7653" s="29">
        <v>46420</v>
      </c>
      <c r="B7653" s="1" t="s">
        <v>200</v>
      </c>
      <c r="C7653" s="27">
        <v>44512</v>
      </c>
      <c r="D7653" s="1">
        <v>53272</v>
      </c>
      <c r="J7653" s="1" t="s">
        <v>0</v>
      </c>
      <c r="K7653" s="1" t="s">
        <v>49</v>
      </c>
      <c r="L7653" s="1">
        <v>-1</v>
      </c>
      <c r="M7653" s="1">
        <v>155</v>
      </c>
      <c r="N7653" s="6"/>
      <c r="O7653" s="6">
        <v>155</v>
      </c>
      <c r="P7653" s="6">
        <v>-978423.52</v>
      </c>
      <c r="R7653" s="31">
        <v>-155</v>
      </c>
      <c r="S7653" s="28">
        <v>44530</v>
      </c>
    </row>
    <row r="7654" spans="1:19" x14ac:dyDescent="0.2">
      <c r="A7654" s="29">
        <v>46420</v>
      </c>
      <c r="B7654" s="1" t="s">
        <v>200</v>
      </c>
      <c r="C7654" s="27">
        <v>44512</v>
      </c>
      <c r="D7654" s="1">
        <v>53272</v>
      </c>
      <c r="J7654" s="1" t="s">
        <v>0</v>
      </c>
      <c r="K7654" s="1" t="s">
        <v>49</v>
      </c>
      <c r="L7654" s="1">
        <v>-1</v>
      </c>
      <c r="M7654" s="1">
        <v>155</v>
      </c>
      <c r="N7654" s="6"/>
      <c r="O7654" s="6">
        <v>155</v>
      </c>
      <c r="P7654" s="6">
        <v>-978908.52</v>
      </c>
      <c r="R7654" s="31">
        <v>-155</v>
      </c>
      <c r="S7654" s="28">
        <v>44530</v>
      </c>
    </row>
    <row r="7655" spans="1:19" x14ac:dyDescent="0.2">
      <c r="A7655" s="29">
        <v>46420</v>
      </c>
      <c r="B7655" s="1" t="s">
        <v>200</v>
      </c>
      <c r="C7655" s="27">
        <v>44512</v>
      </c>
      <c r="D7655" s="1">
        <v>53272</v>
      </c>
      <c r="J7655" s="1" t="s">
        <v>0</v>
      </c>
      <c r="K7655" s="1" t="s">
        <v>49</v>
      </c>
      <c r="L7655" s="1">
        <v>-1</v>
      </c>
      <c r="M7655" s="1">
        <v>155</v>
      </c>
      <c r="N7655" s="6"/>
      <c r="O7655" s="6">
        <v>155</v>
      </c>
      <c r="P7655" s="6">
        <v>-979448.52</v>
      </c>
      <c r="R7655" s="31">
        <v>-155</v>
      </c>
      <c r="S7655" s="28">
        <v>44530</v>
      </c>
    </row>
    <row r="7656" spans="1:19" x14ac:dyDescent="0.2">
      <c r="A7656" s="29">
        <v>46420</v>
      </c>
      <c r="B7656" s="1" t="s">
        <v>200</v>
      </c>
      <c r="C7656" s="27">
        <v>44512</v>
      </c>
      <c r="D7656" s="1">
        <v>53272</v>
      </c>
      <c r="J7656" s="1" t="s">
        <v>0</v>
      </c>
      <c r="K7656" s="1" t="s">
        <v>49</v>
      </c>
      <c r="L7656" s="1">
        <v>-1</v>
      </c>
      <c r="M7656" s="1">
        <v>155</v>
      </c>
      <c r="N7656" s="6"/>
      <c r="O7656" s="6">
        <v>155</v>
      </c>
      <c r="P7656" s="6">
        <v>-982120.38</v>
      </c>
      <c r="R7656" s="31">
        <v>-155</v>
      </c>
      <c r="S7656" s="28">
        <v>44530</v>
      </c>
    </row>
    <row r="7657" spans="1:19" x14ac:dyDescent="0.2">
      <c r="A7657" s="29">
        <v>46420</v>
      </c>
      <c r="B7657" s="1" t="s">
        <v>200</v>
      </c>
      <c r="C7657" s="27">
        <v>44512</v>
      </c>
      <c r="D7657" s="1">
        <v>53272</v>
      </c>
      <c r="J7657" s="1" t="s">
        <v>0</v>
      </c>
      <c r="K7657" s="1" t="s">
        <v>49</v>
      </c>
      <c r="L7657" s="1">
        <v>-1</v>
      </c>
      <c r="M7657" s="1">
        <v>155</v>
      </c>
      <c r="N7657" s="6"/>
      <c r="O7657" s="6">
        <v>155</v>
      </c>
      <c r="P7657" s="6">
        <v>-982605.38</v>
      </c>
      <c r="R7657" s="31">
        <v>-155</v>
      </c>
      <c r="S7657" s="28">
        <v>44530</v>
      </c>
    </row>
    <row r="7658" spans="1:19" x14ac:dyDescent="0.2">
      <c r="A7658" s="29">
        <v>46420</v>
      </c>
      <c r="B7658" s="1" t="s">
        <v>200</v>
      </c>
      <c r="C7658" s="27">
        <v>44512</v>
      </c>
      <c r="D7658" s="1">
        <v>53272</v>
      </c>
      <c r="J7658" s="1" t="s">
        <v>0</v>
      </c>
      <c r="K7658" s="1" t="s">
        <v>49</v>
      </c>
      <c r="L7658" s="1">
        <v>-1</v>
      </c>
      <c r="M7658" s="1">
        <v>155</v>
      </c>
      <c r="N7658" s="6"/>
      <c r="O7658" s="6">
        <v>155</v>
      </c>
      <c r="P7658" s="6">
        <v>-988809.88</v>
      </c>
      <c r="R7658" s="31">
        <v>-155</v>
      </c>
      <c r="S7658" s="28">
        <v>44530</v>
      </c>
    </row>
    <row r="7659" spans="1:19" x14ac:dyDescent="0.2">
      <c r="A7659" s="29">
        <v>46420</v>
      </c>
      <c r="B7659" s="1" t="s">
        <v>200</v>
      </c>
      <c r="C7659" s="27">
        <v>44512</v>
      </c>
      <c r="D7659" s="1">
        <v>53272</v>
      </c>
      <c r="J7659" s="1" t="s">
        <v>0</v>
      </c>
      <c r="K7659" s="1" t="s">
        <v>49</v>
      </c>
      <c r="L7659" s="1">
        <v>-1.25</v>
      </c>
      <c r="M7659" s="1">
        <v>110</v>
      </c>
      <c r="N7659" s="6"/>
      <c r="O7659" s="6">
        <v>137.5</v>
      </c>
      <c r="P7659" s="6">
        <v>-979046.02</v>
      </c>
      <c r="R7659" s="31">
        <v>-137.5</v>
      </c>
      <c r="S7659" s="28">
        <v>44530</v>
      </c>
    </row>
    <row r="7660" spans="1:19" x14ac:dyDescent="0.2">
      <c r="A7660" s="29">
        <v>46420</v>
      </c>
      <c r="B7660" s="1" t="s">
        <v>200</v>
      </c>
      <c r="C7660" s="27">
        <v>44512</v>
      </c>
      <c r="D7660" s="1">
        <v>53272</v>
      </c>
      <c r="J7660" s="1" t="s">
        <v>0</v>
      </c>
      <c r="K7660" s="1" t="s">
        <v>49</v>
      </c>
      <c r="L7660" s="1">
        <v>-1.25</v>
      </c>
      <c r="M7660" s="1">
        <v>110</v>
      </c>
      <c r="N7660" s="6"/>
      <c r="O7660" s="6">
        <v>137.5</v>
      </c>
      <c r="P7660" s="6">
        <v>-988654.88</v>
      </c>
      <c r="R7660" s="31">
        <v>-137.5</v>
      </c>
      <c r="S7660" s="28">
        <v>44530</v>
      </c>
    </row>
    <row r="7661" spans="1:19" x14ac:dyDescent="0.2">
      <c r="A7661" s="29">
        <v>46420</v>
      </c>
      <c r="B7661" s="1" t="s">
        <v>200</v>
      </c>
      <c r="C7661" s="27">
        <v>44512</v>
      </c>
      <c r="D7661" s="1">
        <v>53272</v>
      </c>
      <c r="J7661" s="1" t="s">
        <v>0</v>
      </c>
      <c r="K7661" s="1" t="s">
        <v>49</v>
      </c>
      <c r="L7661" s="1">
        <v>-1.25</v>
      </c>
      <c r="M7661" s="1">
        <v>110</v>
      </c>
      <c r="N7661" s="6"/>
      <c r="O7661" s="6">
        <v>137.5</v>
      </c>
      <c r="P7661" s="6">
        <v>-988947.38</v>
      </c>
      <c r="R7661" s="31">
        <v>-137.5</v>
      </c>
      <c r="S7661" s="28">
        <v>44530</v>
      </c>
    </row>
    <row r="7662" spans="1:19" x14ac:dyDescent="0.2">
      <c r="A7662" s="29">
        <v>46667</v>
      </c>
      <c r="B7662" s="1" t="s">
        <v>200</v>
      </c>
      <c r="C7662" s="27">
        <v>44512</v>
      </c>
      <c r="D7662" s="1">
        <v>53341</v>
      </c>
      <c r="J7662" s="1" t="s">
        <v>0</v>
      </c>
      <c r="K7662" s="1" t="s">
        <v>49</v>
      </c>
      <c r="L7662" s="1">
        <v>-6.5</v>
      </c>
      <c r="M7662" s="1">
        <v>88</v>
      </c>
      <c r="N7662" s="6"/>
      <c r="O7662" s="6">
        <v>572</v>
      </c>
      <c r="P7662" s="6">
        <v>-987053.38</v>
      </c>
      <c r="R7662" s="31">
        <v>-572</v>
      </c>
      <c r="S7662" s="28">
        <v>44530</v>
      </c>
    </row>
    <row r="7663" spans="1:19" x14ac:dyDescent="0.2">
      <c r="A7663" s="29">
        <v>46667</v>
      </c>
      <c r="B7663" s="1" t="s">
        <v>200</v>
      </c>
      <c r="C7663" s="27">
        <v>44512</v>
      </c>
      <c r="D7663" s="1">
        <v>53341</v>
      </c>
      <c r="J7663" s="1" t="s">
        <v>0</v>
      </c>
      <c r="K7663" s="1" t="s">
        <v>49</v>
      </c>
      <c r="L7663" s="1">
        <v>-6.5</v>
      </c>
      <c r="M7663" s="1">
        <v>88</v>
      </c>
      <c r="N7663" s="6"/>
      <c r="O7663" s="6">
        <v>572</v>
      </c>
      <c r="P7663" s="6">
        <v>-987961.38</v>
      </c>
      <c r="R7663" s="31">
        <v>-572</v>
      </c>
      <c r="S7663" s="28">
        <v>44530</v>
      </c>
    </row>
    <row r="7664" spans="1:19" x14ac:dyDescent="0.2">
      <c r="A7664" s="29">
        <v>46667</v>
      </c>
      <c r="B7664" s="1" t="s">
        <v>200</v>
      </c>
      <c r="C7664" s="27">
        <v>44512</v>
      </c>
      <c r="D7664" s="1">
        <v>53341</v>
      </c>
      <c r="J7664" s="1" t="s">
        <v>0</v>
      </c>
      <c r="K7664" s="1" t="s">
        <v>49</v>
      </c>
      <c r="L7664" s="1">
        <v>-2</v>
      </c>
      <c r="M7664" s="1">
        <v>248</v>
      </c>
      <c r="N7664" s="6"/>
      <c r="O7664" s="6">
        <v>496</v>
      </c>
      <c r="P7664" s="6">
        <v>-980478.52</v>
      </c>
      <c r="R7664" s="31">
        <v>-496</v>
      </c>
      <c r="S7664" s="28">
        <v>44530</v>
      </c>
    </row>
    <row r="7665" spans="1:19" x14ac:dyDescent="0.2">
      <c r="A7665" s="29">
        <v>46667</v>
      </c>
      <c r="B7665" s="1" t="s">
        <v>200</v>
      </c>
      <c r="C7665" s="27">
        <v>44512</v>
      </c>
      <c r="D7665" s="1">
        <v>53341</v>
      </c>
      <c r="J7665" s="1" t="s">
        <v>0</v>
      </c>
      <c r="K7665" s="1" t="s">
        <v>49</v>
      </c>
      <c r="L7665" s="1">
        <v>-2</v>
      </c>
      <c r="M7665" s="1">
        <v>112</v>
      </c>
      <c r="N7665" s="6"/>
      <c r="O7665" s="6">
        <v>224</v>
      </c>
      <c r="P7665" s="6">
        <v>-985757.38</v>
      </c>
      <c r="R7665" s="31">
        <v>-224</v>
      </c>
      <c r="S7665" s="28">
        <v>44530</v>
      </c>
    </row>
    <row r="7666" spans="1:19" x14ac:dyDescent="0.2">
      <c r="A7666" s="29">
        <v>46667</v>
      </c>
      <c r="B7666" s="1" t="s">
        <v>200</v>
      </c>
      <c r="C7666" s="27">
        <v>44512</v>
      </c>
      <c r="D7666" s="1">
        <v>53341</v>
      </c>
      <c r="J7666" s="1" t="s">
        <v>0</v>
      </c>
      <c r="K7666" s="1" t="s">
        <v>49</v>
      </c>
      <c r="L7666" s="1">
        <v>-2.5</v>
      </c>
      <c r="M7666" s="1">
        <v>88</v>
      </c>
      <c r="N7666" s="6"/>
      <c r="O7666" s="6">
        <v>220</v>
      </c>
      <c r="P7666" s="6">
        <v>-988517.38</v>
      </c>
      <c r="R7666" s="31">
        <v>-220</v>
      </c>
      <c r="S7666" s="28">
        <v>44530</v>
      </c>
    </row>
    <row r="7667" spans="1:19" x14ac:dyDescent="0.2">
      <c r="A7667" s="29">
        <v>46667</v>
      </c>
      <c r="B7667" s="1" t="s">
        <v>200</v>
      </c>
      <c r="C7667" s="27">
        <v>44512</v>
      </c>
      <c r="D7667" s="1">
        <v>53341</v>
      </c>
      <c r="J7667" s="1" t="s">
        <v>0</v>
      </c>
      <c r="K7667" s="1" t="s">
        <v>49</v>
      </c>
      <c r="L7667" s="1">
        <v>-2</v>
      </c>
      <c r="M7667" s="1">
        <v>88</v>
      </c>
      <c r="N7667" s="6"/>
      <c r="O7667" s="6">
        <v>176</v>
      </c>
      <c r="P7667" s="6">
        <v>-986057.38</v>
      </c>
      <c r="R7667" s="31">
        <v>-176</v>
      </c>
      <c r="S7667" s="28">
        <v>44530</v>
      </c>
    </row>
    <row r="7668" spans="1:19" x14ac:dyDescent="0.2">
      <c r="A7668" s="29">
        <v>46667</v>
      </c>
      <c r="B7668" s="1" t="s">
        <v>200</v>
      </c>
      <c r="C7668" s="27">
        <v>44512</v>
      </c>
      <c r="D7668" s="1">
        <v>53341</v>
      </c>
      <c r="J7668" s="1" t="s">
        <v>0</v>
      </c>
      <c r="K7668" s="1" t="s">
        <v>49</v>
      </c>
      <c r="L7668" s="1">
        <v>-2</v>
      </c>
      <c r="M7668" s="1">
        <v>88</v>
      </c>
      <c r="N7668" s="6"/>
      <c r="O7668" s="6">
        <v>176</v>
      </c>
      <c r="P7668" s="6">
        <v>-986357.38</v>
      </c>
      <c r="R7668" s="31">
        <v>-176</v>
      </c>
      <c r="S7668" s="28">
        <v>44530</v>
      </c>
    </row>
    <row r="7669" spans="1:19" x14ac:dyDescent="0.2">
      <c r="A7669" s="29">
        <v>46667</v>
      </c>
      <c r="B7669" s="1" t="s">
        <v>200</v>
      </c>
      <c r="C7669" s="27">
        <v>44512</v>
      </c>
      <c r="D7669" s="1">
        <v>53341</v>
      </c>
      <c r="J7669" s="1" t="s">
        <v>0</v>
      </c>
      <c r="K7669" s="1" t="s">
        <v>49</v>
      </c>
      <c r="L7669" s="1">
        <v>-1</v>
      </c>
      <c r="M7669" s="1">
        <v>124</v>
      </c>
      <c r="N7669" s="6"/>
      <c r="O7669" s="6">
        <v>124</v>
      </c>
      <c r="P7669" s="6">
        <v>-985263.38</v>
      </c>
      <c r="R7669" s="31">
        <v>-124</v>
      </c>
      <c r="S7669" s="28">
        <v>44530</v>
      </c>
    </row>
    <row r="7670" spans="1:19" x14ac:dyDescent="0.2">
      <c r="A7670" s="29">
        <v>46667</v>
      </c>
      <c r="B7670" s="1" t="s">
        <v>200</v>
      </c>
      <c r="C7670" s="27">
        <v>44512</v>
      </c>
      <c r="D7670" s="1">
        <v>53341</v>
      </c>
      <c r="J7670" s="1" t="s">
        <v>0</v>
      </c>
      <c r="K7670" s="1" t="s">
        <v>49</v>
      </c>
      <c r="L7670" s="1">
        <v>-1</v>
      </c>
      <c r="M7670" s="1">
        <v>124</v>
      </c>
      <c r="N7670" s="6"/>
      <c r="O7670" s="6">
        <v>124</v>
      </c>
      <c r="P7670" s="6">
        <v>-985387.38</v>
      </c>
      <c r="R7670" s="31">
        <v>-124</v>
      </c>
      <c r="S7670" s="28">
        <v>44530</v>
      </c>
    </row>
    <row r="7671" spans="1:19" x14ac:dyDescent="0.2">
      <c r="A7671" s="29">
        <v>46667</v>
      </c>
      <c r="B7671" s="1" t="s">
        <v>200</v>
      </c>
      <c r="C7671" s="27">
        <v>44512</v>
      </c>
      <c r="D7671" s="1">
        <v>53341</v>
      </c>
      <c r="J7671" s="1" t="s">
        <v>0</v>
      </c>
      <c r="K7671" s="1" t="s">
        <v>49</v>
      </c>
      <c r="L7671" s="1">
        <v>-1</v>
      </c>
      <c r="M7671" s="1">
        <v>124</v>
      </c>
      <c r="N7671" s="6"/>
      <c r="O7671" s="6">
        <v>124</v>
      </c>
      <c r="P7671" s="6">
        <v>-985511.38</v>
      </c>
      <c r="R7671" s="31">
        <v>-124</v>
      </c>
      <c r="S7671" s="28">
        <v>44530</v>
      </c>
    </row>
    <row r="7672" spans="1:19" x14ac:dyDescent="0.2">
      <c r="A7672" s="29">
        <v>46667</v>
      </c>
      <c r="B7672" s="1" t="s">
        <v>200</v>
      </c>
      <c r="C7672" s="27">
        <v>44512</v>
      </c>
      <c r="D7672" s="1">
        <v>53341</v>
      </c>
      <c r="J7672" s="1" t="s">
        <v>0</v>
      </c>
      <c r="K7672" s="1" t="s">
        <v>49</v>
      </c>
      <c r="L7672" s="1">
        <v>-1</v>
      </c>
      <c r="M7672" s="1">
        <v>124</v>
      </c>
      <c r="N7672" s="6"/>
      <c r="O7672" s="6">
        <v>124</v>
      </c>
      <c r="P7672" s="6">
        <v>-985881.38</v>
      </c>
      <c r="R7672" s="31">
        <v>-124</v>
      </c>
      <c r="S7672" s="28">
        <v>44530</v>
      </c>
    </row>
    <row r="7673" spans="1:19" x14ac:dyDescent="0.2">
      <c r="A7673" s="29">
        <v>46667</v>
      </c>
      <c r="B7673" s="1" t="s">
        <v>200</v>
      </c>
      <c r="C7673" s="27">
        <v>44512</v>
      </c>
      <c r="D7673" s="1">
        <v>53341</v>
      </c>
      <c r="J7673" s="1" t="s">
        <v>0</v>
      </c>
      <c r="K7673" s="1" t="s">
        <v>49</v>
      </c>
      <c r="L7673" s="1">
        <v>-1</v>
      </c>
      <c r="M7673" s="1">
        <v>124</v>
      </c>
      <c r="N7673" s="6"/>
      <c r="O7673" s="6">
        <v>124</v>
      </c>
      <c r="P7673" s="6">
        <v>-986181.38</v>
      </c>
      <c r="R7673" s="31">
        <v>-124</v>
      </c>
      <c r="S7673" s="28">
        <v>44530</v>
      </c>
    </row>
    <row r="7674" spans="1:19" x14ac:dyDescent="0.2">
      <c r="A7674" s="29">
        <v>46667</v>
      </c>
      <c r="B7674" s="1" t="s">
        <v>200</v>
      </c>
      <c r="C7674" s="27">
        <v>44512</v>
      </c>
      <c r="D7674" s="1">
        <v>53341</v>
      </c>
      <c r="J7674" s="1" t="s">
        <v>0</v>
      </c>
      <c r="K7674" s="1" t="s">
        <v>49</v>
      </c>
      <c r="L7674" s="1">
        <v>-1</v>
      </c>
      <c r="M7674" s="1">
        <v>124</v>
      </c>
      <c r="N7674" s="6"/>
      <c r="O7674" s="6">
        <v>124</v>
      </c>
      <c r="P7674" s="6">
        <v>-986481.38</v>
      </c>
      <c r="R7674" s="31">
        <v>-124</v>
      </c>
      <c r="S7674" s="28">
        <v>44530</v>
      </c>
    </row>
    <row r="7675" spans="1:19" x14ac:dyDescent="0.2">
      <c r="A7675" s="29">
        <v>46667</v>
      </c>
      <c r="B7675" s="1" t="s">
        <v>200</v>
      </c>
      <c r="C7675" s="27">
        <v>44512</v>
      </c>
      <c r="D7675" s="1">
        <v>53341</v>
      </c>
      <c r="J7675" s="1" t="s">
        <v>0</v>
      </c>
      <c r="K7675" s="1" t="s">
        <v>49</v>
      </c>
      <c r="L7675" s="1">
        <v>-1</v>
      </c>
      <c r="M7675" s="1">
        <v>124</v>
      </c>
      <c r="N7675" s="6"/>
      <c r="O7675" s="6">
        <v>124</v>
      </c>
      <c r="P7675" s="6">
        <v>-987177.38</v>
      </c>
      <c r="R7675" s="31">
        <v>-124</v>
      </c>
      <c r="S7675" s="28">
        <v>44530</v>
      </c>
    </row>
    <row r="7676" spans="1:19" x14ac:dyDescent="0.2">
      <c r="A7676" s="29">
        <v>46667</v>
      </c>
      <c r="B7676" s="1" t="s">
        <v>200</v>
      </c>
      <c r="C7676" s="27">
        <v>44512</v>
      </c>
      <c r="D7676" s="1">
        <v>53341</v>
      </c>
      <c r="J7676" s="1" t="s">
        <v>0</v>
      </c>
      <c r="K7676" s="1" t="s">
        <v>49</v>
      </c>
      <c r="L7676" s="1">
        <v>-1</v>
      </c>
      <c r="M7676" s="1">
        <v>124</v>
      </c>
      <c r="N7676" s="6"/>
      <c r="O7676" s="6">
        <v>124</v>
      </c>
      <c r="P7676" s="6">
        <v>-987389.38</v>
      </c>
      <c r="R7676" s="31">
        <v>-124</v>
      </c>
      <c r="S7676" s="28">
        <v>44530</v>
      </c>
    </row>
    <row r="7677" spans="1:19" x14ac:dyDescent="0.2">
      <c r="A7677" s="29">
        <v>46667</v>
      </c>
      <c r="B7677" s="1" t="s">
        <v>200</v>
      </c>
      <c r="C7677" s="27">
        <v>44512</v>
      </c>
      <c r="D7677" s="1">
        <v>53341</v>
      </c>
      <c r="J7677" s="1" t="s">
        <v>0</v>
      </c>
      <c r="K7677" s="1" t="s">
        <v>49</v>
      </c>
      <c r="L7677" s="1">
        <v>-1</v>
      </c>
      <c r="M7677" s="1">
        <v>124</v>
      </c>
      <c r="N7677" s="6"/>
      <c r="O7677" s="6">
        <v>124</v>
      </c>
      <c r="P7677" s="6">
        <v>-988085.38</v>
      </c>
      <c r="R7677" s="31">
        <v>-124</v>
      </c>
      <c r="S7677" s="28">
        <v>44530</v>
      </c>
    </row>
    <row r="7678" spans="1:19" x14ac:dyDescent="0.2">
      <c r="A7678" s="29">
        <v>46667</v>
      </c>
      <c r="B7678" s="1" t="s">
        <v>200</v>
      </c>
      <c r="C7678" s="27">
        <v>44512</v>
      </c>
      <c r="D7678" s="1">
        <v>53341</v>
      </c>
      <c r="J7678" s="1" t="s">
        <v>0</v>
      </c>
      <c r="K7678" s="1" t="s">
        <v>49</v>
      </c>
      <c r="L7678" s="1">
        <v>-1</v>
      </c>
      <c r="M7678" s="1">
        <v>124</v>
      </c>
      <c r="N7678" s="6"/>
      <c r="O7678" s="6">
        <v>124</v>
      </c>
      <c r="P7678" s="6">
        <v>-988297.38</v>
      </c>
      <c r="R7678" s="31">
        <v>-124</v>
      </c>
      <c r="S7678" s="28">
        <v>44530</v>
      </c>
    </row>
    <row r="7679" spans="1:19" x14ac:dyDescent="0.2">
      <c r="A7679" s="29">
        <v>46667</v>
      </c>
      <c r="B7679" s="1" t="s">
        <v>200</v>
      </c>
      <c r="C7679" s="27">
        <v>44512</v>
      </c>
      <c r="D7679" s="1">
        <v>53341</v>
      </c>
      <c r="J7679" s="1" t="s">
        <v>0</v>
      </c>
      <c r="K7679" s="1" t="s">
        <v>49</v>
      </c>
      <c r="L7679" s="1">
        <v>-1</v>
      </c>
      <c r="M7679" s="1">
        <v>88</v>
      </c>
      <c r="N7679" s="6"/>
      <c r="O7679" s="6">
        <v>88</v>
      </c>
      <c r="P7679" s="6">
        <v>-987265.38</v>
      </c>
      <c r="R7679" s="31">
        <v>-88</v>
      </c>
      <c r="S7679" s="28">
        <v>44530</v>
      </c>
    </row>
    <row r="7680" spans="1:19" x14ac:dyDescent="0.2">
      <c r="A7680" s="29">
        <v>46667</v>
      </c>
      <c r="B7680" s="1" t="s">
        <v>200</v>
      </c>
      <c r="C7680" s="27">
        <v>44512</v>
      </c>
      <c r="D7680" s="1">
        <v>53341</v>
      </c>
      <c r="J7680" s="1" t="s">
        <v>0</v>
      </c>
      <c r="K7680" s="1" t="s">
        <v>49</v>
      </c>
      <c r="L7680" s="1">
        <v>-1</v>
      </c>
      <c r="M7680" s="1">
        <v>88</v>
      </c>
      <c r="N7680" s="6"/>
      <c r="O7680" s="6">
        <v>88</v>
      </c>
      <c r="P7680" s="6">
        <v>-988173.38</v>
      </c>
      <c r="R7680" s="31">
        <v>-88</v>
      </c>
      <c r="S7680" s="28">
        <v>44530</v>
      </c>
    </row>
    <row r="7681" spans="1:19" x14ac:dyDescent="0.2">
      <c r="A7681" s="29">
        <v>46667</v>
      </c>
      <c r="B7681" s="1" t="s">
        <v>200</v>
      </c>
      <c r="C7681" s="27">
        <v>44512</v>
      </c>
      <c r="D7681" s="1">
        <v>53341</v>
      </c>
      <c r="J7681" s="1" t="s">
        <v>0</v>
      </c>
      <c r="K7681" s="1" t="s">
        <v>49</v>
      </c>
      <c r="L7681" s="1">
        <v>-118</v>
      </c>
      <c r="M7681" s="1">
        <v>0.52</v>
      </c>
      <c r="N7681" s="6"/>
      <c r="O7681" s="6">
        <v>61.36</v>
      </c>
      <c r="P7681" s="6">
        <v>-980539.88</v>
      </c>
      <c r="R7681" s="31">
        <v>-61.36</v>
      </c>
      <c r="S7681" s="28">
        <v>44530</v>
      </c>
    </row>
    <row r="7682" spans="1:19" x14ac:dyDescent="0.2">
      <c r="A7682" s="29">
        <v>46667</v>
      </c>
      <c r="B7682" s="1" t="s">
        <v>200</v>
      </c>
      <c r="C7682" s="27">
        <v>44512</v>
      </c>
      <c r="D7682" s="1">
        <v>53341</v>
      </c>
      <c r="J7682" s="1" t="s">
        <v>0</v>
      </c>
      <c r="K7682" s="1" t="s">
        <v>49</v>
      </c>
      <c r="L7682" s="1">
        <v>-2</v>
      </c>
      <c r="M7682" s="1">
        <v>16</v>
      </c>
      <c r="N7682" s="6"/>
      <c r="O7682" s="6">
        <v>32</v>
      </c>
      <c r="P7682" s="6">
        <v>-979982.52</v>
      </c>
      <c r="R7682" s="31">
        <v>-32</v>
      </c>
      <c r="S7682" s="28">
        <v>44530</v>
      </c>
    </row>
    <row r="7683" spans="1:19" x14ac:dyDescent="0.2">
      <c r="A7683" s="29">
        <v>46667</v>
      </c>
      <c r="B7683" s="1" t="s">
        <v>200</v>
      </c>
      <c r="C7683" s="27">
        <v>44512</v>
      </c>
      <c r="D7683" s="1">
        <v>53341</v>
      </c>
      <c r="J7683" s="1" t="s">
        <v>0</v>
      </c>
      <c r="K7683" s="1" t="s">
        <v>49</v>
      </c>
      <c r="L7683" s="1">
        <v>-2</v>
      </c>
      <c r="M7683" s="1">
        <v>12</v>
      </c>
      <c r="N7683" s="6"/>
      <c r="O7683" s="6">
        <v>24</v>
      </c>
      <c r="P7683" s="6">
        <v>-979950.52</v>
      </c>
      <c r="R7683" s="31">
        <v>-24</v>
      </c>
      <c r="S7683" s="28">
        <v>44530</v>
      </c>
    </row>
    <row r="7684" spans="1:19" x14ac:dyDescent="0.2">
      <c r="A7684" s="29">
        <v>46667</v>
      </c>
      <c r="B7684" s="1" t="s">
        <v>200</v>
      </c>
      <c r="C7684" s="27">
        <v>44512</v>
      </c>
      <c r="D7684" s="1">
        <v>53341</v>
      </c>
      <c r="J7684" s="1" t="s">
        <v>0</v>
      </c>
      <c r="K7684" s="1" t="s">
        <v>49</v>
      </c>
      <c r="L7684" s="1">
        <v>-0.25</v>
      </c>
      <c r="M7684" s="1">
        <v>88</v>
      </c>
      <c r="N7684" s="6"/>
      <c r="O7684" s="6">
        <v>22</v>
      </c>
      <c r="P7684" s="6">
        <v>-985533.38</v>
      </c>
      <c r="R7684" s="31">
        <v>-22</v>
      </c>
      <c r="S7684" s="28">
        <v>44530</v>
      </c>
    </row>
    <row r="7685" spans="1:19" x14ac:dyDescent="0.2">
      <c r="A7685" s="29">
        <v>46667</v>
      </c>
      <c r="B7685" s="1" t="s">
        <v>200</v>
      </c>
      <c r="C7685" s="27">
        <v>44512</v>
      </c>
      <c r="D7685" s="1">
        <v>53341</v>
      </c>
      <c r="J7685" s="1" t="s">
        <v>0</v>
      </c>
      <c r="K7685" s="1" t="s">
        <v>49</v>
      </c>
      <c r="L7685" s="1">
        <v>-1</v>
      </c>
      <c r="M7685" s="1">
        <v>18</v>
      </c>
      <c r="N7685" s="6"/>
      <c r="O7685" s="6">
        <v>18</v>
      </c>
      <c r="P7685" s="6">
        <v>-979926.52</v>
      </c>
      <c r="R7685" s="31">
        <v>-18</v>
      </c>
      <c r="S7685" s="28">
        <v>44530</v>
      </c>
    </row>
    <row r="7686" spans="1:19" x14ac:dyDescent="0.2">
      <c r="A7686" s="29">
        <v>46667</v>
      </c>
      <c r="B7686" s="1" t="s">
        <v>200</v>
      </c>
      <c r="C7686" s="27">
        <v>44512</v>
      </c>
      <c r="D7686" s="1">
        <v>53341</v>
      </c>
      <c r="J7686" s="1" t="s">
        <v>0</v>
      </c>
      <c r="K7686" s="1" t="s">
        <v>49</v>
      </c>
      <c r="L7686" s="1">
        <v>-2</v>
      </c>
      <c r="M7686" s="1">
        <v>8</v>
      </c>
      <c r="N7686" s="6"/>
      <c r="O7686" s="6">
        <v>16</v>
      </c>
      <c r="P7686" s="6">
        <v>-979904.52</v>
      </c>
      <c r="R7686" s="31">
        <v>-16</v>
      </c>
      <c r="S7686" s="28">
        <v>44530</v>
      </c>
    </row>
    <row r="7687" spans="1:19" x14ac:dyDescent="0.2">
      <c r="A7687" s="29">
        <v>46667</v>
      </c>
      <c r="B7687" s="1" t="s">
        <v>200</v>
      </c>
      <c r="C7687" s="27">
        <v>44512</v>
      </c>
      <c r="D7687" s="1">
        <v>53341</v>
      </c>
      <c r="J7687" s="1" t="s">
        <v>0</v>
      </c>
      <c r="K7687" s="1" t="s">
        <v>49</v>
      </c>
      <c r="L7687" s="1">
        <v>-1</v>
      </c>
      <c r="M7687" s="1">
        <v>4</v>
      </c>
      <c r="N7687" s="6"/>
      <c r="O7687" s="6">
        <v>4</v>
      </c>
      <c r="P7687" s="6">
        <v>-979908.52</v>
      </c>
      <c r="R7687" s="31">
        <v>-4</v>
      </c>
      <c r="S7687" s="28">
        <v>44530</v>
      </c>
    </row>
    <row r="7688" spans="1:19" x14ac:dyDescent="0.2">
      <c r="A7688" s="29">
        <v>46668</v>
      </c>
      <c r="B7688" s="1" t="s">
        <v>200</v>
      </c>
      <c r="C7688" s="27">
        <v>44512</v>
      </c>
      <c r="D7688" s="1">
        <v>53342</v>
      </c>
      <c r="J7688" s="1" t="s">
        <v>0</v>
      </c>
      <c r="K7688" s="1" t="s">
        <v>49</v>
      </c>
      <c r="L7688" s="1">
        <v>-1</v>
      </c>
      <c r="M7688" s="1">
        <v>980</v>
      </c>
      <c r="N7688" s="6"/>
      <c r="O7688" s="6">
        <v>980</v>
      </c>
      <c r="P7688" s="6">
        <v>-981519.88</v>
      </c>
      <c r="R7688" s="31">
        <v>-980</v>
      </c>
      <c r="S7688" s="28">
        <v>44530</v>
      </c>
    </row>
    <row r="7689" spans="1:19" x14ac:dyDescent="0.2">
      <c r="A7689" s="29">
        <v>46668</v>
      </c>
      <c r="B7689" s="1" t="s">
        <v>200</v>
      </c>
      <c r="C7689" s="27">
        <v>44512</v>
      </c>
      <c r="D7689" s="1">
        <v>53342</v>
      </c>
      <c r="J7689" s="1" t="s">
        <v>0</v>
      </c>
      <c r="K7689" s="1" t="s">
        <v>49</v>
      </c>
      <c r="L7689" s="1">
        <v>-5</v>
      </c>
      <c r="M7689" s="1">
        <v>88</v>
      </c>
      <c r="N7689" s="6"/>
      <c r="O7689" s="6">
        <v>440</v>
      </c>
      <c r="P7689" s="6">
        <v>-983499.38</v>
      </c>
      <c r="R7689" s="31">
        <v>-440</v>
      </c>
      <c r="S7689" s="28">
        <v>44530</v>
      </c>
    </row>
    <row r="7690" spans="1:19" x14ac:dyDescent="0.2">
      <c r="A7690" s="29">
        <v>46668</v>
      </c>
      <c r="B7690" s="1" t="s">
        <v>200</v>
      </c>
      <c r="C7690" s="27">
        <v>44512</v>
      </c>
      <c r="D7690" s="1">
        <v>53342</v>
      </c>
      <c r="J7690" s="1" t="s">
        <v>0</v>
      </c>
      <c r="K7690" s="1" t="s">
        <v>49</v>
      </c>
      <c r="L7690" s="1">
        <v>-3.75</v>
      </c>
      <c r="M7690" s="1">
        <v>88</v>
      </c>
      <c r="N7690" s="6"/>
      <c r="O7690" s="6">
        <v>330</v>
      </c>
      <c r="P7690" s="6">
        <v>-983829.38</v>
      </c>
      <c r="R7690" s="31">
        <v>-330</v>
      </c>
      <c r="S7690" s="28">
        <v>44530</v>
      </c>
    </row>
    <row r="7691" spans="1:19" x14ac:dyDescent="0.2">
      <c r="A7691" s="29">
        <v>46668</v>
      </c>
      <c r="B7691" s="1" t="s">
        <v>200</v>
      </c>
      <c r="C7691" s="27">
        <v>44512</v>
      </c>
      <c r="D7691" s="1">
        <v>53342</v>
      </c>
      <c r="J7691" s="1" t="s">
        <v>0</v>
      </c>
      <c r="K7691" s="1" t="s">
        <v>49</v>
      </c>
      <c r="L7691" s="1">
        <v>-3.25</v>
      </c>
      <c r="M7691" s="1">
        <v>88</v>
      </c>
      <c r="N7691" s="6"/>
      <c r="O7691" s="6">
        <v>286</v>
      </c>
      <c r="P7691" s="6">
        <v>-984239.38</v>
      </c>
      <c r="R7691" s="31">
        <v>-286</v>
      </c>
      <c r="S7691" s="28">
        <v>44530</v>
      </c>
    </row>
    <row r="7692" spans="1:19" x14ac:dyDescent="0.2">
      <c r="A7692" s="29">
        <v>46668</v>
      </c>
      <c r="B7692" s="1" t="s">
        <v>200</v>
      </c>
      <c r="C7692" s="27">
        <v>44512</v>
      </c>
      <c r="D7692" s="1">
        <v>53342</v>
      </c>
      <c r="J7692" s="1" t="s">
        <v>0</v>
      </c>
      <c r="K7692" s="1" t="s">
        <v>49</v>
      </c>
      <c r="L7692" s="1">
        <v>-1.5</v>
      </c>
      <c r="M7692" s="1">
        <v>88</v>
      </c>
      <c r="N7692" s="6"/>
      <c r="O7692" s="6">
        <v>132</v>
      </c>
      <c r="P7692" s="6">
        <v>-984517.38</v>
      </c>
      <c r="R7692" s="31">
        <v>-132</v>
      </c>
      <c r="S7692" s="28">
        <v>44530</v>
      </c>
    </row>
    <row r="7693" spans="1:19" x14ac:dyDescent="0.2">
      <c r="A7693" s="29">
        <v>46668</v>
      </c>
      <c r="B7693" s="1" t="s">
        <v>200</v>
      </c>
      <c r="C7693" s="27">
        <v>44512</v>
      </c>
      <c r="D7693" s="1">
        <v>53342</v>
      </c>
      <c r="J7693" s="1" t="s">
        <v>0</v>
      </c>
      <c r="K7693" s="1" t="s">
        <v>49</v>
      </c>
      <c r="L7693" s="1">
        <v>-1.5</v>
      </c>
      <c r="M7693" s="1">
        <v>88</v>
      </c>
      <c r="N7693" s="6"/>
      <c r="O7693" s="6">
        <v>132</v>
      </c>
      <c r="P7693" s="6">
        <v>-985117.38</v>
      </c>
      <c r="R7693" s="31">
        <v>-132</v>
      </c>
      <c r="S7693" s="28">
        <v>44530</v>
      </c>
    </row>
    <row r="7694" spans="1:19" x14ac:dyDescent="0.2">
      <c r="A7694" s="29">
        <v>46668</v>
      </c>
      <c r="B7694" s="1" t="s">
        <v>200</v>
      </c>
      <c r="C7694" s="27">
        <v>44512</v>
      </c>
      <c r="D7694" s="1">
        <v>53342</v>
      </c>
      <c r="J7694" s="1" t="s">
        <v>0</v>
      </c>
      <c r="K7694" s="1" t="s">
        <v>49</v>
      </c>
      <c r="L7694" s="1">
        <v>-1</v>
      </c>
      <c r="M7694" s="1">
        <v>124</v>
      </c>
      <c r="N7694" s="6"/>
      <c r="O7694" s="6">
        <v>124</v>
      </c>
      <c r="P7694" s="6">
        <v>-983059.38</v>
      </c>
      <c r="R7694" s="31">
        <v>-124</v>
      </c>
      <c r="S7694" s="28">
        <v>44530</v>
      </c>
    </row>
    <row r="7695" spans="1:19" x14ac:dyDescent="0.2">
      <c r="A7695" s="29">
        <v>46668</v>
      </c>
      <c r="B7695" s="1" t="s">
        <v>200</v>
      </c>
      <c r="C7695" s="27">
        <v>44512</v>
      </c>
      <c r="D7695" s="1">
        <v>53342</v>
      </c>
      <c r="J7695" s="1" t="s">
        <v>0</v>
      </c>
      <c r="K7695" s="1" t="s">
        <v>49</v>
      </c>
      <c r="L7695" s="1">
        <v>-1</v>
      </c>
      <c r="M7695" s="1">
        <v>124</v>
      </c>
      <c r="N7695" s="6"/>
      <c r="O7695" s="6">
        <v>124</v>
      </c>
      <c r="P7695" s="6">
        <v>-983953.38</v>
      </c>
      <c r="R7695" s="31">
        <v>-124</v>
      </c>
      <c r="S7695" s="28">
        <v>44530</v>
      </c>
    </row>
    <row r="7696" spans="1:19" x14ac:dyDescent="0.2">
      <c r="A7696" s="29">
        <v>46668</v>
      </c>
      <c r="B7696" s="1" t="s">
        <v>200</v>
      </c>
      <c r="C7696" s="27">
        <v>44512</v>
      </c>
      <c r="D7696" s="1">
        <v>53342</v>
      </c>
      <c r="J7696" s="1" t="s">
        <v>0</v>
      </c>
      <c r="K7696" s="1" t="s">
        <v>49</v>
      </c>
      <c r="L7696" s="1">
        <v>-1</v>
      </c>
      <c r="M7696" s="1">
        <v>124</v>
      </c>
      <c r="N7696" s="6"/>
      <c r="O7696" s="6">
        <v>124</v>
      </c>
      <c r="P7696" s="6">
        <v>-984385.38</v>
      </c>
      <c r="R7696" s="31">
        <v>-124</v>
      </c>
      <c r="S7696" s="28">
        <v>44530</v>
      </c>
    </row>
    <row r="7697" spans="1:19" x14ac:dyDescent="0.2">
      <c r="A7697" s="29">
        <v>46668</v>
      </c>
      <c r="B7697" s="1" t="s">
        <v>200</v>
      </c>
      <c r="C7697" s="27">
        <v>44512</v>
      </c>
      <c r="D7697" s="1">
        <v>53342</v>
      </c>
      <c r="J7697" s="1" t="s">
        <v>0</v>
      </c>
      <c r="K7697" s="1" t="s">
        <v>49</v>
      </c>
      <c r="L7697" s="1">
        <v>-1</v>
      </c>
      <c r="M7697" s="1">
        <v>124</v>
      </c>
      <c r="N7697" s="6"/>
      <c r="O7697" s="6">
        <v>124</v>
      </c>
      <c r="P7697" s="6">
        <v>-984729.38</v>
      </c>
      <c r="R7697" s="31">
        <v>-124</v>
      </c>
      <c r="S7697" s="28">
        <v>44530</v>
      </c>
    </row>
    <row r="7698" spans="1:19" x14ac:dyDescent="0.2">
      <c r="A7698" s="29">
        <v>46668</v>
      </c>
      <c r="B7698" s="1" t="s">
        <v>200</v>
      </c>
      <c r="C7698" s="27">
        <v>44512</v>
      </c>
      <c r="D7698" s="1">
        <v>53342</v>
      </c>
      <c r="J7698" s="1" t="s">
        <v>0</v>
      </c>
      <c r="K7698" s="1" t="s">
        <v>49</v>
      </c>
      <c r="L7698" s="1">
        <v>-1</v>
      </c>
      <c r="M7698" s="1">
        <v>124</v>
      </c>
      <c r="N7698" s="6"/>
      <c r="O7698" s="6">
        <v>124</v>
      </c>
      <c r="P7698" s="6">
        <v>-984985.38</v>
      </c>
      <c r="R7698" s="31">
        <v>-124</v>
      </c>
      <c r="S7698" s="28">
        <v>44530</v>
      </c>
    </row>
    <row r="7699" spans="1:19" x14ac:dyDescent="0.2">
      <c r="A7699" s="29">
        <v>46668</v>
      </c>
      <c r="B7699" s="1" t="s">
        <v>200</v>
      </c>
      <c r="C7699" s="27">
        <v>44512</v>
      </c>
      <c r="D7699" s="1">
        <v>53342</v>
      </c>
      <c r="J7699" s="1" t="s">
        <v>0</v>
      </c>
      <c r="K7699" s="1" t="s">
        <v>49</v>
      </c>
      <c r="L7699" s="1">
        <v>-1</v>
      </c>
      <c r="M7699" s="1">
        <v>88</v>
      </c>
      <c r="N7699" s="6"/>
      <c r="O7699" s="6">
        <v>88</v>
      </c>
      <c r="P7699" s="6">
        <v>-981607.88</v>
      </c>
      <c r="R7699" s="31">
        <v>-88</v>
      </c>
      <c r="S7699" s="28">
        <v>44530</v>
      </c>
    </row>
    <row r="7700" spans="1:19" x14ac:dyDescent="0.2">
      <c r="A7700" s="29">
        <v>46668</v>
      </c>
      <c r="B7700" s="1" t="s">
        <v>200</v>
      </c>
      <c r="C7700" s="27">
        <v>44512</v>
      </c>
      <c r="D7700" s="1">
        <v>53342</v>
      </c>
      <c r="J7700" s="1" t="s">
        <v>0</v>
      </c>
      <c r="K7700" s="1" t="s">
        <v>49</v>
      </c>
      <c r="L7700" s="1">
        <v>-1</v>
      </c>
      <c r="M7700" s="1">
        <v>88</v>
      </c>
      <c r="N7700" s="6"/>
      <c r="O7700" s="6">
        <v>88</v>
      </c>
      <c r="P7700" s="6">
        <v>-984605.38</v>
      </c>
      <c r="R7700" s="31">
        <v>-88</v>
      </c>
      <c r="S7700" s="28">
        <v>44530</v>
      </c>
    </row>
    <row r="7701" spans="1:19" x14ac:dyDescent="0.2">
      <c r="A7701" s="29">
        <v>46668</v>
      </c>
      <c r="B7701" s="1" t="s">
        <v>200</v>
      </c>
      <c r="C7701" s="27">
        <v>44512</v>
      </c>
      <c r="D7701" s="1">
        <v>53342</v>
      </c>
      <c r="J7701" s="1" t="s">
        <v>0</v>
      </c>
      <c r="K7701" s="1" t="s">
        <v>49</v>
      </c>
      <c r="L7701" s="1">
        <v>-1</v>
      </c>
      <c r="M7701" s="1">
        <v>88</v>
      </c>
      <c r="N7701" s="6"/>
      <c r="O7701" s="6">
        <v>88</v>
      </c>
      <c r="P7701" s="6">
        <v>-984861.38</v>
      </c>
      <c r="R7701" s="31">
        <v>-88</v>
      </c>
      <c r="S7701" s="28">
        <v>44530</v>
      </c>
    </row>
    <row r="7702" spans="1:19" x14ac:dyDescent="0.2">
      <c r="A7702" s="29">
        <v>46668</v>
      </c>
      <c r="B7702" s="1" t="s">
        <v>200</v>
      </c>
      <c r="C7702" s="27">
        <v>44512</v>
      </c>
      <c r="D7702" s="1">
        <v>53342</v>
      </c>
      <c r="J7702" s="1" t="s">
        <v>0</v>
      </c>
      <c r="K7702" s="1" t="s">
        <v>49</v>
      </c>
      <c r="L7702" s="1">
        <v>-0.5</v>
      </c>
      <c r="M7702" s="1">
        <v>88</v>
      </c>
      <c r="N7702" s="6"/>
      <c r="O7702" s="6">
        <v>44</v>
      </c>
      <c r="P7702" s="6">
        <v>-984773.38</v>
      </c>
      <c r="R7702" s="31">
        <v>-44</v>
      </c>
      <c r="S7702" s="28">
        <v>44530</v>
      </c>
    </row>
    <row r="7703" spans="1:19" x14ac:dyDescent="0.2">
      <c r="A7703" s="29">
        <v>46668</v>
      </c>
      <c r="B7703" s="1" t="s">
        <v>200</v>
      </c>
      <c r="C7703" s="27">
        <v>44512</v>
      </c>
      <c r="D7703" s="1">
        <v>53342</v>
      </c>
      <c r="J7703" s="1" t="s">
        <v>0</v>
      </c>
      <c r="K7703" s="1" t="s">
        <v>49</v>
      </c>
      <c r="L7703" s="1">
        <v>-0.5</v>
      </c>
      <c r="M7703" s="1">
        <v>88</v>
      </c>
      <c r="N7703" s="6"/>
      <c r="O7703" s="6">
        <v>44</v>
      </c>
      <c r="P7703" s="6">
        <v>-988991.38</v>
      </c>
      <c r="R7703" s="31">
        <v>-44</v>
      </c>
      <c r="S7703" s="28">
        <v>44530</v>
      </c>
    </row>
    <row r="7704" spans="1:19" x14ac:dyDescent="0.2">
      <c r="A7704" s="29">
        <v>46668</v>
      </c>
      <c r="B7704" s="1" t="s">
        <v>200</v>
      </c>
      <c r="C7704" s="27">
        <v>44512</v>
      </c>
      <c r="D7704" s="1">
        <v>53342</v>
      </c>
      <c r="J7704" s="1" t="s">
        <v>0</v>
      </c>
      <c r="K7704" s="1" t="s">
        <v>49</v>
      </c>
      <c r="L7704" s="1">
        <v>-0.25</v>
      </c>
      <c r="M7704" s="1">
        <v>88</v>
      </c>
      <c r="N7704" s="6"/>
      <c r="O7704" s="6">
        <v>22</v>
      </c>
      <c r="P7704" s="6">
        <v>-984261.38</v>
      </c>
      <c r="R7704" s="31">
        <v>-22</v>
      </c>
      <c r="S7704" s="28">
        <v>44530</v>
      </c>
    </row>
    <row r="7705" spans="1:19" x14ac:dyDescent="0.2">
      <c r="A7705" s="29">
        <v>46668</v>
      </c>
      <c r="B7705" s="1" t="s">
        <v>200</v>
      </c>
      <c r="C7705" s="27">
        <v>44512</v>
      </c>
      <c r="D7705" s="1">
        <v>53342</v>
      </c>
      <c r="J7705" s="1" t="s">
        <v>0</v>
      </c>
      <c r="K7705" s="1" t="s">
        <v>49</v>
      </c>
      <c r="L7705" s="1">
        <v>-0.25</v>
      </c>
      <c r="M7705" s="1">
        <v>88</v>
      </c>
      <c r="N7705" s="6"/>
      <c r="O7705" s="6">
        <v>22</v>
      </c>
      <c r="P7705" s="6">
        <v>-985139.38</v>
      </c>
      <c r="R7705" s="31">
        <v>-22</v>
      </c>
      <c r="S7705" s="28">
        <v>44530</v>
      </c>
    </row>
    <row r="7706" spans="1:19" x14ac:dyDescent="0.2">
      <c r="A7706" s="29">
        <v>46238</v>
      </c>
      <c r="B7706" s="1" t="s">
        <v>200</v>
      </c>
      <c r="C7706" s="27">
        <v>44515</v>
      </c>
      <c r="D7706" s="1">
        <v>53253</v>
      </c>
      <c r="J7706" s="1" t="s">
        <v>0</v>
      </c>
      <c r="K7706" s="1" t="s">
        <v>49</v>
      </c>
      <c r="L7706" s="1">
        <v>-4.5</v>
      </c>
      <c r="M7706" s="1">
        <v>88</v>
      </c>
      <c r="N7706" s="6"/>
      <c r="O7706" s="6">
        <v>396</v>
      </c>
      <c r="P7706" s="6">
        <v>-989387.38</v>
      </c>
      <c r="R7706" s="31">
        <v>-396</v>
      </c>
      <c r="S7706" s="28">
        <v>44530</v>
      </c>
    </row>
    <row r="7707" spans="1:19" x14ac:dyDescent="0.2">
      <c r="A7707" s="29">
        <v>46238</v>
      </c>
      <c r="B7707" s="1" t="s">
        <v>200</v>
      </c>
      <c r="C7707" s="27">
        <v>44515</v>
      </c>
      <c r="D7707" s="1">
        <v>53253</v>
      </c>
      <c r="J7707" s="1" t="s">
        <v>0</v>
      </c>
      <c r="K7707" s="1" t="s">
        <v>49</v>
      </c>
      <c r="L7707" s="1">
        <v>-2.25</v>
      </c>
      <c r="M7707" s="1">
        <v>88</v>
      </c>
      <c r="N7707" s="6"/>
      <c r="O7707" s="6">
        <v>198</v>
      </c>
      <c r="P7707" s="6">
        <v>-989709.38</v>
      </c>
      <c r="R7707" s="31">
        <v>-198</v>
      </c>
      <c r="S7707" s="28">
        <v>44530</v>
      </c>
    </row>
    <row r="7708" spans="1:19" x14ac:dyDescent="0.2">
      <c r="A7708" s="29">
        <v>46238</v>
      </c>
      <c r="B7708" s="1" t="s">
        <v>200</v>
      </c>
      <c r="C7708" s="27">
        <v>44515</v>
      </c>
      <c r="D7708" s="1">
        <v>53253</v>
      </c>
      <c r="J7708" s="1" t="s">
        <v>0</v>
      </c>
      <c r="K7708" s="1" t="s">
        <v>49</v>
      </c>
      <c r="L7708" s="1">
        <v>-2</v>
      </c>
      <c r="M7708" s="1">
        <v>88</v>
      </c>
      <c r="N7708" s="6"/>
      <c r="O7708" s="6">
        <v>176</v>
      </c>
      <c r="P7708" s="6">
        <v>-990009.38</v>
      </c>
      <c r="R7708" s="31">
        <v>-176</v>
      </c>
      <c r="S7708" s="28">
        <v>44530</v>
      </c>
    </row>
    <row r="7709" spans="1:19" x14ac:dyDescent="0.2">
      <c r="A7709" s="29">
        <v>46238</v>
      </c>
      <c r="B7709" s="1" t="s">
        <v>200</v>
      </c>
      <c r="C7709" s="27">
        <v>44515</v>
      </c>
      <c r="D7709" s="1">
        <v>53253</v>
      </c>
      <c r="J7709" s="1" t="s">
        <v>0</v>
      </c>
      <c r="K7709" s="1" t="s">
        <v>49</v>
      </c>
      <c r="L7709" s="1">
        <v>-2</v>
      </c>
      <c r="M7709" s="1">
        <v>88</v>
      </c>
      <c r="N7709" s="6"/>
      <c r="O7709" s="6">
        <v>176</v>
      </c>
      <c r="P7709" s="6">
        <v>-992397.38</v>
      </c>
      <c r="R7709" s="31">
        <v>-176</v>
      </c>
      <c r="S7709" s="28">
        <v>44530</v>
      </c>
    </row>
    <row r="7710" spans="1:19" x14ac:dyDescent="0.2">
      <c r="A7710" s="29">
        <v>46238</v>
      </c>
      <c r="B7710" s="1" t="s">
        <v>200</v>
      </c>
      <c r="C7710" s="27">
        <v>44515</v>
      </c>
      <c r="D7710" s="1">
        <v>53253</v>
      </c>
      <c r="J7710" s="1" t="s">
        <v>0</v>
      </c>
      <c r="K7710" s="1" t="s">
        <v>49</v>
      </c>
      <c r="L7710" s="1">
        <v>-1.75</v>
      </c>
      <c r="M7710" s="1">
        <v>88</v>
      </c>
      <c r="N7710" s="6"/>
      <c r="O7710" s="6">
        <v>154</v>
      </c>
      <c r="P7710" s="6">
        <v>-991299.38</v>
      </c>
      <c r="R7710" s="31">
        <v>-154</v>
      </c>
      <c r="S7710" s="28">
        <v>44530</v>
      </c>
    </row>
    <row r="7711" spans="1:19" x14ac:dyDescent="0.2">
      <c r="A7711" s="29">
        <v>46238</v>
      </c>
      <c r="B7711" s="1" t="s">
        <v>200</v>
      </c>
      <c r="C7711" s="27">
        <v>44515</v>
      </c>
      <c r="D7711" s="1">
        <v>53253</v>
      </c>
      <c r="J7711" s="1" t="s">
        <v>0</v>
      </c>
      <c r="K7711" s="1" t="s">
        <v>49</v>
      </c>
      <c r="L7711" s="1">
        <v>-1.5</v>
      </c>
      <c r="M7711" s="1">
        <v>88</v>
      </c>
      <c r="N7711" s="6"/>
      <c r="O7711" s="6">
        <v>132</v>
      </c>
      <c r="P7711" s="6">
        <v>-990229.38</v>
      </c>
      <c r="R7711" s="31">
        <v>-132</v>
      </c>
      <c r="S7711" s="28">
        <v>44530</v>
      </c>
    </row>
    <row r="7712" spans="1:19" x14ac:dyDescent="0.2">
      <c r="A7712" s="29">
        <v>46238</v>
      </c>
      <c r="B7712" s="1" t="s">
        <v>200</v>
      </c>
      <c r="C7712" s="27">
        <v>44515</v>
      </c>
      <c r="D7712" s="1">
        <v>53253</v>
      </c>
      <c r="J7712" s="1" t="s">
        <v>0</v>
      </c>
      <c r="K7712" s="1" t="s">
        <v>49</v>
      </c>
      <c r="L7712" s="1">
        <v>-1.5</v>
      </c>
      <c r="M7712" s="1">
        <v>88</v>
      </c>
      <c r="N7712" s="6"/>
      <c r="O7712" s="6">
        <v>132</v>
      </c>
      <c r="P7712" s="6">
        <v>-992031.38</v>
      </c>
      <c r="R7712" s="31">
        <v>-132</v>
      </c>
      <c r="S7712" s="28">
        <v>44530</v>
      </c>
    </row>
    <row r="7713" spans="1:19" x14ac:dyDescent="0.2">
      <c r="A7713" s="29">
        <v>46238</v>
      </c>
      <c r="B7713" s="1" t="s">
        <v>200</v>
      </c>
      <c r="C7713" s="27">
        <v>44515</v>
      </c>
      <c r="D7713" s="1">
        <v>53253</v>
      </c>
      <c r="J7713" s="1" t="s">
        <v>0</v>
      </c>
      <c r="K7713" s="1" t="s">
        <v>49</v>
      </c>
      <c r="L7713" s="1">
        <v>-1</v>
      </c>
      <c r="M7713" s="1">
        <v>124</v>
      </c>
      <c r="N7713" s="6"/>
      <c r="O7713" s="6">
        <v>124</v>
      </c>
      <c r="P7713" s="6">
        <v>-989511.38</v>
      </c>
      <c r="R7713" s="31">
        <v>-124</v>
      </c>
      <c r="S7713" s="28">
        <v>44530</v>
      </c>
    </row>
    <row r="7714" spans="1:19" x14ac:dyDescent="0.2">
      <c r="A7714" s="29">
        <v>46238</v>
      </c>
      <c r="B7714" s="1" t="s">
        <v>200</v>
      </c>
      <c r="C7714" s="27">
        <v>44515</v>
      </c>
      <c r="D7714" s="1">
        <v>53253</v>
      </c>
      <c r="J7714" s="1" t="s">
        <v>0</v>
      </c>
      <c r="K7714" s="1" t="s">
        <v>49</v>
      </c>
      <c r="L7714" s="1">
        <v>-1</v>
      </c>
      <c r="M7714" s="1">
        <v>124</v>
      </c>
      <c r="N7714" s="6"/>
      <c r="O7714" s="6">
        <v>124</v>
      </c>
      <c r="P7714" s="6">
        <v>-989833.38</v>
      </c>
      <c r="R7714" s="31">
        <v>-124</v>
      </c>
      <c r="S7714" s="28">
        <v>44530</v>
      </c>
    </row>
    <row r="7715" spans="1:19" x14ac:dyDescent="0.2">
      <c r="A7715" s="29">
        <v>46238</v>
      </c>
      <c r="B7715" s="1" t="s">
        <v>200</v>
      </c>
      <c r="C7715" s="27">
        <v>44515</v>
      </c>
      <c r="D7715" s="1">
        <v>53253</v>
      </c>
      <c r="J7715" s="1" t="s">
        <v>0</v>
      </c>
      <c r="K7715" s="1" t="s">
        <v>49</v>
      </c>
      <c r="L7715" s="1">
        <v>-1</v>
      </c>
      <c r="M7715" s="1">
        <v>124</v>
      </c>
      <c r="N7715" s="6"/>
      <c r="O7715" s="6">
        <v>124</v>
      </c>
      <c r="P7715" s="6">
        <v>-991489.38</v>
      </c>
      <c r="R7715" s="31">
        <v>-124</v>
      </c>
      <c r="S7715" s="28">
        <v>44530</v>
      </c>
    </row>
    <row r="7716" spans="1:19" x14ac:dyDescent="0.2">
      <c r="A7716" s="29">
        <v>46238</v>
      </c>
      <c r="B7716" s="1" t="s">
        <v>200</v>
      </c>
      <c r="C7716" s="27">
        <v>44515</v>
      </c>
      <c r="D7716" s="1">
        <v>53253</v>
      </c>
      <c r="J7716" s="1" t="s">
        <v>0</v>
      </c>
      <c r="K7716" s="1" t="s">
        <v>49</v>
      </c>
      <c r="L7716" s="1">
        <v>-1</v>
      </c>
      <c r="M7716" s="1">
        <v>124</v>
      </c>
      <c r="N7716" s="6"/>
      <c r="O7716" s="6">
        <v>124</v>
      </c>
      <c r="P7716" s="6">
        <v>-991899.38</v>
      </c>
      <c r="R7716" s="31">
        <v>-124</v>
      </c>
      <c r="S7716" s="28">
        <v>44530</v>
      </c>
    </row>
    <row r="7717" spans="1:19" x14ac:dyDescent="0.2">
      <c r="A7717" s="29">
        <v>46238</v>
      </c>
      <c r="B7717" s="1" t="s">
        <v>200</v>
      </c>
      <c r="C7717" s="27">
        <v>44515</v>
      </c>
      <c r="D7717" s="1">
        <v>53253</v>
      </c>
      <c r="J7717" s="1" t="s">
        <v>0</v>
      </c>
      <c r="K7717" s="1" t="s">
        <v>49</v>
      </c>
      <c r="L7717" s="1">
        <v>-1</v>
      </c>
      <c r="M7717" s="1">
        <v>124</v>
      </c>
      <c r="N7717" s="6"/>
      <c r="O7717" s="6">
        <v>124</v>
      </c>
      <c r="P7717" s="6">
        <v>-992221.38</v>
      </c>
      <c r="R7717" s="31">
        <v>-124</v>
      </c>
      <c r="S7717" s="28">
        <v>44530</v>
      </c>
    </row>
    <row r="7718" spans="1:19" x14ac:dyDescent="0.2">
      <c r="A7718" s="29">
        <v>46238</v>
      </c>
      <c r="B7718" s="1" t="s">
        <v>200</v>
      </c>
      <c r="C7718" s="27">
        <v>44515</v>
      </c>
      <c r="D7718" s="1">
        <v>53253</v>
      </c>
      <c r="J7718" s="1" t="s">
        <v>0</v>
      </c>
      <c r="K7718" s="1" t="s">
        <v>49</v>
      </c>
      <c r="L7718" s="1">
        <v>-1.25</v>
      </c>
      <c r="M7718" s="1">
        <v>88</v>
      </c>
      <c r="N7718" s="6"/>
      <c r="O7718" s="6">
        <v>110</v>
      </c>
      <c r="P7718" s="6">
        <v>-990383.38</v>
      </c>
      <c r="R7718" s="31">
        <v>-110</v>
      </c>
      <c r="S7718" s="28">
        <v>44530</v>
      </c>
    </row>
    <row r="7719" spans="1:19" x14ac:dyDescent="0.2">
      <c r="A7719" s="29">
        <v>46238</v>
      </c>
      <c r="B7719" s="1" t="s">
        <v>200</v>
      </c>
      <c r="C7719" s="27">
        <v>44515</v>
      </c>
      <c r="D7719" s="1">
        <v>53253</v>
      </c>
      <c r="J7719" s="1" t="s">
        <v>0</v>
      </c>
      <c r="K7719" s="1" t="s">
        <v>49</v>
      </c>
      <c r="L7719" s="1">
        <v>-1</v>
      </c>
      <c r="M7719" s="1">
        <v>88</v>
      </c>
      <c r="N7719" s="6"/>
      <c r="O7719" s="6">
        <v>88</v>
      </c>
      <c r="P7719" s="6">
        <v>-990097.38</v>
      </c>
      <c r="R7719" s="31">
        <v>-88</v>
      </c>
      <c r="S7719" s="28">
        <v>44530</v>
      </c>
    </row>
    <row r="7720" spans="1:19" x14ac:dyDescent="0.2">
      <c r="A7720" s="29">
        <v>46238</v>
      </c>
      <c r="B7720" s="1" t="s">
        <v>200</v>
      </c>
      <c r="C7720" s="27">
        <v>44515</v>
      </c>
      <c r="D7720" s="1">
        <v>53253</v>
      </c>
      <c r="J7720" s="1" t="s">
        <v>0</v>
      </c>
      <c r="K7720" s="1" t="s">
        <v>49</v>
      </c>
      <c r="L7720" s="1">
        <v>-1</v>
      </c>
      <c r="M7720" s="1">
        <v>88</v>
      </c>
      <c r="N7720" s="6"/>
      <c r="O7720" s="6">
        <v>88</v>
      </c>
      <c r="P7720" s="6">
        <v>-990559.38</v>
      </c>
      <c r="R7720" s="31">
        <v>-88</v>
      </c>
      <c r="S7720" s="28">
        <v>44530</v>
      </c>
    </row>
    <row r="7721" spans="1:19" x14ac:dyDescent="0.2">
      <c r="A7721" s="29">
        <v>46238</v>
      </c>
      <c r="B7721" s="1" t="s">
        <v>200</v>
      </c>
      <c r="C7721" s="27">
        <v>44515</v>
      </c>
      <c r="D7721" s="1">
        <v>53253</v>
      </c>
      <c r="J7721" s="1" t="s">
        <v>0</v>
      </c>
      <c r="K7721" s="1" t="s">
        <v>49</v>
      </c>
      <c r="L7721" s="1">
        <v>-1</v>
      </c>
      <c r="M7721" s="1">
        <v>88</v>
      </c>
      <c r="N7721" s="6"/>
      <c r="O7721" s="6">
        <v>88</v>
      </c>
      <c r="P7721" s="6">
        <v>-990977.38</v>
      </c>
      <c r="R7721" s="31">
        <v>-88</v>
      </c>
      <c r="S7721" s="28">
        <v>44530</v>
      </c>
    </row>
    <row r="7722" spans="1:19" x14ac:dyDescent="0.2">
      <c r="A7722" s="29">
        <v>46238</v>
      </c>
      <c r="B7722" s="1" t="s">
        <v>200</v>
      </c>
      <c r="C7722" s="27">
        <v>44515</v>
      </c>
      <c r="D7722" s="1">
        <v>53253</v>
      </c>
      <c r="J7722" s="1" t="s">
        <v>0</v>
      </c>
      <c r="K7722" s="1" t="s">
        <v>49</v>
      </c>
      <c r="L7722" s="1">
        <v>-1</v>
      </c>
      <c r="M7722" s="1">
        <v>88</v>
      </c>
      <c r="N7722" s="6"/>
      <c r="O7722" s="6">
        <v>88</v>
      </c>
      <c r="P7722" s="6">
        <v>-991687.38</v>
      </c>
      <c r="R7722" s="31">
        <v>-88</v>
      </c>
      <c r="S7722" s="28">
        <v>44530</v>
      </c>
    </row>
    <row r="7723" spans="1:19" x14ac:dyDescent="0.2">
      <c r="A7723" s="29">
        <v>46238</v>
      </c>
      <c r="B7723" s="1" t="s">
        <v>200</v>
      </c>
      <c r="C7723" s="27">
        <v>44515</v>
      </c>
      <c r="D7723" s="1">
        <v>53253</v>
      </c>
      <c r="J7723" s="1" t="s">
        <v>0</v>
      </c>
      <c r="K7723" s="1" t="s">
        <v>49</v>
      </c>
      <c r="L7723" s="1">
        <v>-0.75</v>
      </c>
      <c r="M7723" s="1">
        <v>88</v>
      </c>
      <c r="N7723" s="6"/>
      <c r="O7723" s="6">
        <v>66</v>
      </c>
      <c r="P7723" s="6">
        <v>-990669.38</v>
      </c>
      <c r="R7723" s="31">
        <v>-66</v>
      </c>
      <c r="S7723" s="28">
        <v>44530</v>
      </c>
    </row>
    <row r="7724" spans="1:19" x14ac:dyDescent="0.2">
      <c r="A7724" s="29">
        <v>46238</v>
      </c>
      <c r="B7724" s="1" t="s">
        <v>200</v>
      </c>
      <c r="C7724" s="27">
        <v>44515</v>
      </c>
      <c r="D7724" s="1">
        <v>53253</v>
      </c>
      <c r="J7724" s="1" t="s">
        <v>0</v>
      </c>
      <c r="K7724" s="1" t="s">
        <v>49</v>
      </c>
      <c r="L7724" s="1">
        <v>-0.75</v>
      </c>
      <c r="M7724" s="1">
        <v>88</v>
      </c>
      <c r="N7724" s="6"/>
      <c r="O7724" s="6">
        <v>66</v>
      </c>
      <c r="P7724" s="6">
        <v>-991555.38</v>
      </c>
      <c r="R7724" s="31">
        <v>-66</v>
      </c>
      <c r="S7724" s="28">
        <v>44530</v>
      </c>
    </row>
    <row r="7725" spans="1:19" x14ac:dyDescent="0.2">
      <c r="A7725" s="29">
        <v>46238</v>
      </c>
      <c r="B7725" s="1" t="s">
        <v>200</v>
      </c>
      <c r="C7725" s="27">
        <v>44515</v>
      </c>
      <c r="D7725" s="1">
        <v>53253</v>
      </c>
      <c r="J7725" s="1" t="s">
        <v>0</v>
      </c>
      <c r="K7725" s="1" t="s">
        <v>49</v>
      </c>
      <c r="L7725" s="1">
        <v>-0.75</v>
      </c>
      <c r="M7725" s="1">
        <v>88</v>
      </c>
      <c r="N7725" s="6"/>
      <c r="O7725" s="6">
        <v>66</v>
      </c>
      <c r="P7725" s="6">
        <v>-992097.38</v>
      </c>
      <c r="R7725" s="31">
        <v>-66</v>
      </c>
      <c r="S7725" s="28">
        <v>44530</v>
      </c>
    </row>
    <row r="7726" spans="1:19" x14ac:dyDescent="0.2">
      <c r="A7726" s="29">
        <v>46238</v>
      </c>
      <c r="B7726" s="1" t="s">
        <v>200</v>
      </c>
      <c r="C7726" s="27">
        <v>44515</v>
      </c>
      <c r="D7726" s="1">
        <v>53253</v>
      </c>
      <c r="J7726" s="1" t="s">
        <v>0</v>
      </c>
      <c r="K7726" s="1" t="s">
        <v>49</v>
      </c>
      <c r="L7726" s="1">
        <v>-0.5</v>
      </c>
      <c r="M7726" s="1">
        <v>88</v>
      </c>
      <c r="N7726" s="6"/>
      <c r="O7726" s="6">
        <v>44</v>
      </c>
      <c r="P7726" s="6">
        <v>-990273.38</v>
      </c>
      <c r="R7726" s="31">
        <v>-44</v>
      </c>
      <c r="S7726" s="28">
        <v>44530</v>
      </c>
    </row>
    <row r="7727" spans="1:19" x14ac:dyDescent="0.2">
      <c r="A7727" s="29">
        <v>46238</v>
      </c>
      <c r="B7727" s="1" t="s">
        <v>200</v>
      </c>
      <c r="C7727" s="27">
        <v>44515</v>
      </c>
      <c r="D7727" s="1">
        <v>53253</v>
      </c>
      <c r="J7727" s="1" t="s">
        <v>0</v>
      </c>
      <c r="K7727" s="1" t="s">
        <v>49</v>
      </c>
      <c r="L7727" s="1">
        <v>-0.5</v>
      </c>
      <c r="M7727" s="1">
        <v>88</v>
      </c>
      <c r="N7727" s="6"/>
      <c r="O7727" s="6">
        <v>44</v>
      </c>
      <c r="P7727" s="6">
        <v>-990427.38</v>
      </c>
      <c r="R7727" s="31">
        <v>-44</v>
      </c>
      <c r="S7727" s="28">
        <v>44530</v>
      </c>
    </row>
    <row r="7728" spans="1:19" x14ac:dyDescent="0.2">
      <c r="A7728" s="29">
        <v>46238</v>
      </c>
      <c r="B7728" s="1" t="s">
        <v>200</v>
      </c>
      <c r="C7728" s="27">
        <v>44515</v>
      </c>
      <c r="D7728" s="1">
        <v>53253</v>
      </c>
      <c r="J7728" s="1" t="s">
        <v>0</v>
      </c>
      <c r="K7728" s="1" t="s">
        <v>49</v>
      </c>
      <c r="L7728" s="1">
        <v>-0.5</v>
      </c>
      <c r="M7728" s="1">
        <v>88</v>
      </c>
      <c r="N7728" s="6"/>
      <c r="O7728" s="6">
        <v>44</v>
      </c>
      <c r="P7728" s="6">
        <v>-990603.38</v>
      </c>
      <c r="R7728" s="31">
        <v>-44</v>
      </c>
      <c r="S7728" s="28">
        <v>44530</v>
      </c>
    </row>
    <row r="7729" spans="1:19" x14ac:dyDescent="0.2">
      <c r="A7729" s="29">
        <v>46238</v>
      </c>
      <c r="B7729" s="1" t="s">
        <v>200</v>
      </c>
      <c r="C7729" s="27">
        <v>44515</v>
      </c>
      <c r="D7729" s="1">
        <v>53253</v>
      </c>
      <c r="J7729" s="1" t="s">
        <v>0</v>
      </c>
      <c r="K7729" s="1" t="s">
        <v>49</v>
      </c>
      <c r="L7729" s="1">
        <v>-0.5</v>
      </c>
      <c r="M7729" s="1">
        <v>88</v>
      </c>
      <c r="N7729" s="6"/>
      <c r="O7729" s="6">
        <v>44</v>
      </c>
      <c r="P7729" s="6">
        <v>-990713.38</v>
      </c>
      <c r="R7729" s="31">
        <v>-44</v>
      </c>
      <c r="S7729" s="28">
        <v>44530</v>
      </c>
    </row>
    <row r="7730" spans="1:19" x14ac:dyDescent="0.2">
      <c r="A7730" s="29">
        <v>46238</v>
      </c>
      <c r="B7730" s="1" t="s">
        <v>200</v>
      </c>
      <c r="C7730" s="27">
        <v>44515</v>
      </c>
      <c r="D7730" s="1">
        <v>53253</v>
      </c>
      <c r="J7730" s="1" t="s">
        <v>0</v>
      </c>
      <c r="K7730" s="1" t="s">
        <v>49</v>
      </c>
      <c r="L7730" s="1">
        <v>-0.5</v>
      </c>
      <c r="M7730" s="1">
        <v>88</v>
      </c>
      <c r="N7730" s="6"/>
      <c r="O7730" s="6">
        <v>44</v>
      </c>
      <c r="P7730" s="6">
        <v>-990757.38</v>
      </c>
      <c r="R7730" s="31">
        <v>-44</v>
      </c>
      <c r="S7730" s="28">
        <v>44530</v>
      </c>
    </row>
    <row r="7731" spans="1:19" x14ac:dyDescent="0.2">
      <c r="A7731" s="29">
        <v>46238</v>
      </c>
      <c r="B7731" s="1" t="s">
        <v>200</v>
      </c>
      <c r="C7731" s="27">
        <v>44515</v>
      </c>
      <c r="D7731" s="1">
        <v>53253</v>
      </c>
      <c r="J7731" s="1" t="s">
        <v>0</v>
      </c>
      <c r="K7731" s="1" t="s">
        <v>49</v>
      </c>
      <c r="L7731" s="1">
        <v>-0.5</v>
      </c>
      <c r="M7731" s="1">
        <v>88</v>
      </c>
      <c r="N7731" s="6"/>
      <c r="O7731" s="6">
        <v>44</v>
      </c>
      <c r="P7731" s="6">
        <v>-991343.38</v>
      </c>
      <c r="R7731" s="31">
        <v>-44</v>
      </c>
      <c r="S7731" s="28">
        <v>44530</v>
      </c>
    </row>
    <row r="7732" spans="1:19" x14ac:dyDescent="0.2">
      <c r="A7732" s="29">
        <v>46238</v>
      </c>
      <c r="B7732" s="1" t="s">
        <v>200</v>
      </c>
      <c r="C7732" s="27">
        <v>44515</v>
      </c>
      <c r="D7732" s="1">
        <v>53253</v>
      </c>
      <c r="J7732" s="1" t="s">
        <v>0</v>
      </c>
      <c r="K7732" s="1" t="s">
        <v>49</v>
      </c>
      <c r="L7732" s="1">
        <v>-0.5</v>
      </c>
      <c r="M7732" s="1">
        <v>88</v>
      </c>
      <c r="N7732" s="6"/>
      <c r="O7732" s="6">
        <v>44</v>
      </c>
      <c r="P7732" s="6">
        <v>-991731.38</v>
      </c>
      <c r="R7732" s="31">
        <v>-44</v>
      </c>
      <c r="S7732" s="28">
        <v>44530</v>
      </c>
    </row>
    <row r="7733" spans="1:19" x14ac:dyDescent="0.2">
      <c r="A7733" s="29">
        <v>46238</v>
      </c>
      <c r="B7733" s="1" t="s">
        <v>200</v>
      </c>
      <c r="C7733" s="27">
        <v>44515</v>
      </c>
      <c r="D7733" s="1">
        <v>53253</v>
      </c>
      <c r="J7733" s="1" t="s">
        <v>0</v>
      </c>
      <c r="K7733" s="1" t="s">
        <v>49</v>
      </c>
      <c r="L7733" s="1">
        <v>-0.5</v>
      </c>
      <c r="M7733" s="1">
        <v>88</v>
      </c>
      <c r="N7733" s="6"/>
      <c r="O7733" s="6">
        <v>44</v>
      </c>
      <c r="P7733" s="6">
        <v>-991775.38</v>
      </c>
      <c r="R7733" s="31">
        <v>-44</v>
      </c>
      <c r="S7733" s="28">
        <v>44530</v>
      </c>
    </row>
    <row r="7734" spans="1:19" x14ac:dyDescent="0.2">
      <c r="A7734" s="29">
        <v>46238</v>
      </c>
      <c r="B7734" s="1" t="s">
        <v>200</v>
      </c>
      <c r="C7734" s="27">
        <v>44515</v>
      </c>
      <c r="D7734" s="1">
        <v>53253</v>
      </c>
      <c r="J7734" s="1" t="s">
        <v>0</v>
      </c>
      <c r="K7734" s="1" t="s">
        <v>49</v>
      </c>
      <c r="L7734" s="1">
        <v>-0.25</v>
      </c>
      <c r="M7734" s="1">
        <v>88</v>
      </c>
      <c r="N7734" s="6"/>
      <c r="O7734" s="6">
        <v>22</v>
      </c>
      <c r="P7734" s="6">
        <v>-990449.38</v>
      </c>
      <c r="R7734" s="31">
        <v>-22</v>
      </c>
      <c r="S7734" s="28">
        <v>44530</v>
      </c>
    </row>
    <row r="7735" spans="1:19" x14ac:dyDescent="0.2">
      <c r="A7735" s="29">
        <v>46238</v>
      </c>
      <c r="B7735" s="1" t="s">
        <v>200</v>
      </c>
      <c r="C7735" s="27">
        <v>44515</v>
      </c>
      <c r="D7735" s="1">
        <v>53253</v>
      </c>
      <c r="J7735" s="1" t="s">
        <v>0</v>
      </c>
      <c r="K7735" s="1" t="s">
        <v>49</v>
      </c>
      <c r="L7735" s="1">
        <v>-0.25</v>
      </c>
      <c r="M7735" s="1">
        <v>88</v>
      </c>
      <c r="N7735" s="6"/>
      <c r="O7735" s="6">
        <v>22</v>
      </c>
      <c r="P7735" s="6">
        <v>-990471.38</v>
      </c>
      <c r="R7735" s="31">
        <v>-22</v>
      </c>
      <c r="S7735" s="28">
        <v>44530</v>
      </c>
    </row>
    <row r="7736" spans="1:19" x14ac:dyDescent="0.2">
      <c r="A7736" s="29">
        <v>46238</v>
      </c>
      <c r="B7736" s="1" t="s">
        <v>200</v>
      </c>
      <c r="C7736" s="27">
        <v>44515</v>
      </c>
      <c r="D7736" s="1">
        <v>53253</v>
      </c>
      <c r="J7736" s="1" t="s">
        <v>0</v>
      </c>
      <c r="K7736" s="1" t="s">
        <v>49</v>
      </c>
      <c r="L7736" s="1">
        <v>-0.25</v>
      </c>
      <c r="M7736" s="1">
        <v>88</v>
      </c>
      <c r="N7736" s="6"/>
      <c r="O7736" s="6">
        <v>22</v>
      </c>
      <c r="P7736" s="6">
        <v>-991365.38</v>
      </c>
      <c r="R7736" s="31">
        <v>-22</v>
      </c>
      <c r="S7736" s="28">
        <v>44530</v>
      </c>
    </row>
    <row r="7737" spans="1:19" x14ac:dyDescent="0.2">
      <c r="A7737" s="29">
        <v>46396</v>
      </c>
      <c r="B7737" s="1" t="s">
        <v>200</v>
      </c>
      <c r="C7737" s="27">
        <v>44515</v>
      </c>
      <c r="D7737" s="1">
        <v>53267</v>
      </c>
      <c r="J7737" s="1" t="s">
        <v>0</v>
      </c>
      <c r="K7737" s="1" t="s">
        <v>49</v>
      </c>
      <c r="L7737" s="1">
        <v>-4.75</v>
      </c>
      <c r="M7737" s="1">
        <v>88</v>
      </c>
      <c r="N7737" s="6"/>
      <c r="O7737" s="6">
        <v>418</v>
      </c>
      <c r="P7737" s="6">
        <v>-993005.38</v>
      </c>
      <c r="R7737" s="31">
        <v>-418</v>
      </c>
      <c r="S7737" s="28">
        <v>44530</v>
      </c>
    </row>
    <row r="7738" spans="1:19" x14ac:dyDescent="0.2">
      <c r="A7738" s="29">
        <v>46396</v>
      </c>
      <c r="B7738" s="1" t="s">
        <v>200</v>
      </c>
      <c r="C7738" s="27">
        <v>44515</v>
      </c>
      <c r="D7738" s="1">
        <v>53267</v>
      </c>
      <c r="J7738" s="1" t="s">
        <v>0</v>
      </c>
      <c r="K7738" s="1" t="s">
        <v>49</v>
      </c>
      <c r="L7738" s="1">
        <v>-4.75</v>
      </c>
      <c r="M7738" s="1">
        <v>88</v>
      </c>
      <c r="N7738" s="6"/>
      <c r="O7738" s="6">
        <v>418</v>
      </c>
      <c r="P7738" s="6">
        <v>-993547.38</v>
      </c>
      <c r="R7738" s="31">
        <v>-418</v>
      </c>
      <c r="S7738" s="28">
        <v>44530</v>
      </c>
    </row>
    <row r="7739" spans="1:19" x14ac:dyDescent="0.2">
      <c r="A7739" s="29">
        <v>46396</v>
      </c>
      <c r="B7739" s="1" t="s">
        <v>200</v>
      </c>
      <c r="C7739" s="27">
        <v>44515</v>
      </c>
      <c r="D7739" s="1">
        <v>53267</v>
      </c>
      <c r="J7739" s="1" t="s">
        <v>0</v>
      </c>
      <c r="K7739" s="1" t="s">
        <v>49</v>
      </c>
      <c r="L7739" s="1">
        <v>-2.25</v>
      </c>
      <c r="M7739" s="1">
        <v>88</v>
      </c>
      <c r="N7739" s="6"/>
      <c r="O7739" s="6">
        <v>198</v>
      </c>
      <c r="P7739" s="6">
        <v>-994565.38</v>
      </c>
      <c r="R7739" s="31">
        <v>-198</v>
      </c>
      <c r="S7739" s="28">
        <v>44530</v>
      </c>
    </row>
    <row r="7740" spans="1:19" x14ac:dyDescent="0.2">
      <c r="A7740" s="29">
        <v>46396</v>
      </c>
      <c r="B7740" s="1" t="s">
        <v>200</v>
      </c>
      <c r="C7740" s="27">
        <v>44515</v>
      </c>
      <c r="D7740" s="1">
        <v>53267</v>
      </c>
      <c r="J7740" s="1" t="s">
        <v>0</v>
      </c>
      <c r="K7740" s="1" t="s">
        <v>49</v>
      </c>
      <c r="L7740" s="1">
        <v>-2</v>
      </c>
      <c r="M7740" s="1">
        <v>88</v>
      </c>
      <c r="N7740" s="6"/>
      <c r="O7740" s="6">
        <v>176</v>
      </c>
      <c r="P7740" s="6">
        <v>-993847.38</v>
      </c>
      <c r="R7740" s="31">
        <v>-176</v>
      </c>
      <c r="S7740" s="28">
        <v>44530</v>
      </c>
    </row>
    <row r="7741" spans="1:19" x14ac:dyDescent="0.2">
      <c r="A7741" s="29">
        <v>46396</v>
      </c>
      <c r="B7741" s="1" t="s">
        <v>200</v>
      </c>
      <c r="C7741" s="27">
        <v>44515</v>
      </c>
      <c r="D7741" s="1">
        <v>53267</v>
      </c>
      <c r="J7741" s="1" t="s">
        <v>0</v>
      </c>
      <c r="K7741" s="1" t="s">
        <v>49</v>
      </c>
      <c r="L7741" s="1">
        <v>-2</v>
      </c>
      <c r="M7741" s="1">
        <v>88</v>
      </c>
      <c r="N7741" s="6"/>
      <c r="O7741" s="6">
        <v>176</v>
      </c>
      <c r="P7741" s="6">
        <v>-994023.38</v>
      </c>
      <c r="R7741" s="31">
        <v>-176</v>
      </c>
      <c r="S7741" s="28">
        <v>44530</v>
      </c>
    </row>
    <row r="7742" spans="1:19" x14ac:dyDescent="0.2">
      <c r="A7742" s="29">
        <v>46396</v>
      </c>
      <c r="B7742" s="1" t="s">
        <v>200</v>
      </c>
      <c r="C7742" s="27">
        <v>44515</v>
      </c>
      <c r="D7742" s="1">
        <v>53267</v>
      </c>
      <c r="J7742" s="1" t="s">
        <v>0</v>
      </c>
      <c r="K7742" s="1" t="s">
        <v>49</v>
      </c>
      <c r="L7742" s="1">
        <v>-2</v>
      </c>
      <c r="M7742" s="1">
        <v>88</v>
      </c>
      <c r="N7742" s="6"/>
      <c r="O7742" s="6">
        <v>176</v>
      </c>
      <c r="P7742" s="6">
        <v>-994243.38</v>
      </c>
      <c r="R7742" s="31">
        <v>-176</v>
      </c>
      <c r="S7742" s="28">
        <v>44530</v>
      </c>
    </row>
    <row r="7743" spans="1:19" x14ac:dyDescent="0.2">
      <c r="A7743" s="29">
        <v>46396</v>
      </c>
      <c r="B7743" s="1" t="s">
        <v>200</v>
      </c>
      <c r="C7743" s="27">
        <v>44515</v>
      </c>
      <c r="D7743" s="1">
        <v>53267</v>
      </c>
      <c r="J7743" s="1" t="s">
        <v>0</v>
      </c>
      <c r="K7743" s="1" t="s">
        <v>49</v>
      </c>
      <c r="L7743" s="1">
        <v>-1</v>
      </c>
      <c r="M7743" s="1">
        <v>124</v>
      </c>
      <c r="N7743" s="6"/>
      <c r="O7743" s="6">
        <v>124</v>
      </c>
      <c r="P7743" s="6">
        <v>-991101.38</v>
      </c>
      <c r="R7743" s="31">
        <v>-124</v>
      </c>
      <c r="S7743" s="28">
        <v>44530</v>
      </c>
    </row>
    <row r="7744" spans="1:19" x14ac:dyDescent="0.2">
      <c r="A7744" s="29">
        <v>46396</v>
      </c>
      <c r="B7744" s="1" t="s">
        <v>200</v>
      </c>
      <c r="C7744" s="27">
        <v>44515</v>
      </c>
      <c r="D7744" s="1">
        <v>53267</v>
      </c>
      <c r="J7744" s="1" t="s">
        <v>0</v>
      </c>
      <c r="K7744" s="1" t="s">
        <v>49</v>
      </c>
      <c r="L7744" s="1">
        <v>-1</v>
      </c>
      <c r="M7744" s="1">
        <v>124</v>
      </c>
      <c r="N7744" s="6"/>
      <c r="O7744" s="6">
        <v>124</v>
      </c>
      <c r="P7744" s="6">
        <v>-992587.38</v>
      </c>
      <c r="R7744" s="31">
        <v>-124</v>
      </c>
      <c r="S7744" s="28">
        <v>44530</v>
      </c>
    </row>
    <row r="7745" spans="1:19" x14ac:dyDescent="0.2">
      <c r="A7745" s="29">
        <v>46396</v>
      </c>
      <c r="B7745" s="1" t="s">
        <v>200</v>
      </c>
      <c r="C7745" s="27">
        <v>44515</v>
      </c>
      <c r="D7745" s="1">
        <v>53267</v>
      </c>
      <c r="J7745" s="1" t="s">
        <v>0</v>
      </c>
      <c r="K7745" s="1" t="s">
        <v>49</v>
      </c>
      <c r="L7745" s="1">
        <v>-1</v>
      </c>
      <c r="M7745" s="1">
        <v>124</v>
      </c>
      <c r="N7745" s="6"/>
      <c r="O7745" s="6">
        <v>124</v>
      </c>
      <c r="P7745" s="6">
        <v>-993129.38</v>
      </c>
      <c r="R7745" s="31">
        <v>-124</v>
      </c>
      <c r="S7745" s="28">
        <v>44530</v>
      </c>
    </row>
    <row r="7746" spans="1:19" x14ac:dyDescent="0.2">
      <c r="A7746" s="29">
        <v>46396</v>
      </c>
      <c r="B7746" s="1" t="s">
        <v>200</v>
      </c>
      <c r="C7746" s="27">
        <v>44515</v>
      </c>
      <c r="D7746" s="1">
        <v>53267</v>
      </c>
      <c r="J7746" s="1" t="s">
        <v>0</v>
      </c>
      <c r="K7746" s="1" t="s">
        <v>49</v>
      </c>
      <c r="L7746" s="1">
        <v>-1</v>
      </c>
      <c r="M7746" s="1">
        <v>124</v>
      </c>
      <c r="N7746" s="6"/>
      <c r="O7746" s="6">
        <v>124</v>
      </c>
      <c r="P7746" s="6">
        <v>-993671.38</v>
      </c>
      <c r="R7746" s="31">
        <v>-124</v>
      </c>
      <c r="S7746" s="28">
        <v>44530</v>
      </c>
    </row>
    <row r="7747" spans="1:19" x14ac:dyDescent="0.2">
      <c r="A7747" s="29">
        <v>46396</v>
      </c>
      <c r="B7747" s="1" t="s">
        <v>200</v>
      </c>
      <c r="C7747" s="27">
        <v>44515</v>
      </c>
      <c r="D7747" s="1">
        <v>53267</v>
      </c>
      <c r="J7747" s="1" t="s">
        <v>0</v>
      </c>
      <c r="K7747" s="1" t="s">
        <v>49</v>
      </c>
      <c r="L7747" s="1">
        <v>-1</v>
      </c>
      <c r="M7747" s="1">
        <v>124</v>
      </c>
      <c r="N7747" s="6"/>
      <c r="O7747" s="6">
        <v>124</v>
      </c>
      <c r="P7747" s="6">
        <v>-994367.38</v>
      </c>
      <c r="R7747" s="31">
        <v>-124</v>
      </c>
      <c r="S7747" s="28">
        <v>44530</v>
      </c>
    </row>
    <row r="7748" spans="1:19" x14ac:dyDescent="0.2">
      <c r="A7748" s="29">
        <v>46396</v>
      </c>
      <c r="B7748" s="1" t="s">
        <v>200</v>
      </c>
      <c r="C7748" s="27">
        <v>44515</v>
      </c>
      <c r="D7748" s="1">
        <v>53267</v>
      </c>
      <c r="J7748" s="1" t="s">
        <v>0</v>
      </c>
      <c r="K7748" s="1" t="s">
        <v>49</v>
      </c>
      <c r="L7748" s="1">
        <v>-0.75</v>
      </c>
      <c r="M7748" s="1">
        <v>88</v>
      </c>
      <c r="N7748" s="6"/>
      <c r="O7748" s="6">
        <v>66</v>
      </c>
      <c r="P7748" s="6">
        <v>-990823.38</v>
      </c>
      <c r="R7748" s="31">
        <v>-66</v>
      </c>
      <c r="S7748" s="28">
        <v>44530</v>
      </c>
    </row>
    <row r="7749" spans="1:19" x14ac:dyDescent="0.2">
      <c r="A7749" s="29">
        <v>46396</v>
      </c>
      <c r="B7749" s="1" t="s">
        <v>200</v>
      </c>
      <c r="C7749" s="27">
        <v>44515</v>
      </c>
      <c r="D7749" s="1">
        <v>53267</v>
      </c>
      <c r="J7749" s="1" t="s">
        <v>0</v>
      </c>
      <c r="K7749" s="1" t="s">
        <v>49</v>
      </c>
      <c r="L7749" s="1">
        <v>-0.75</v>
      </c>
      <c r="M7749" s="1">
        <v>88</v>
      </c>
      <c r="N7749" s="6"/>
      <c r="O7749" s="6">
        <v>66</v>
      </c>
      <c r="P7749" s="6">
        <v>-990889.38</v>
      </c>
      <c r="R7749" s="31">
        <v>-66</v>
      </c>
      <c r="S7749" s="28">
        <v>44530</v>
      </c>
    </row>
    <row r="7750" spans="1:19" x14ac:dyDescent="0.2">
      <c r="A7750" s="29">
        <v>46396</v>
      </c>
      <c r="B7750" s="1" t="s">
        <v>200</v>
      </c>
      <c r="C7750" s="27">
        <v>44515</v>
      </c>
      <c r="D7750" s="1">
        <v>53267</v>
      </c>
      <c r="J7750" s="1" t="s">
        <v>0</v>
      </c>
      <c r="K7750" s="1" t="s">
        <v>49</v>
      </c>
      <c r="L7750" s="1">
        <v>-0.75</v>
      </c>
      <c r="M7750" s="1">
        <v>88</v>
      </c>
      <c r="N7750" s="6"/>
      <c r="O7750" s="6">
        <v>66</v>
      </c>
      <c r="P7750" s="6">
        <v>-992463.38</v>
      </c>
      <c r="R7750" s="31">
        <v>-66</v>
      </c>
      <c r="S7750" s="28">
        <v>44530</v>
      </c>
    </row>
    <row r="7751" spans="1:19" x14ac:dyDescent="0.2">
      <c r="A7751" s="29">
        <v>46396</v>
      </c>
      <c r="B7751" s="1" t="s">
        <v>200</v>
      </c>
      <c r="C7751" s="27">
        <v>44515</v>
      </c>
      <c r="D7751" s="1">
        <v>53267</v>
      </c>
      <c r="J7751" s="1" t="s">
        <v>0</v>
      </c>
      <c r="K7751" s="1" t="s">
        <v>49</v>
      </c>
      <c r="L7751" s="1">
        <v>-0.5</v>
      </c>
      <c r="M7751" s="1">
        <v>88</v>
      </c>
      <c r="N7751" s="6"/>
      <c r="O7751" s="6">
        <v>44</v>
      </c>
      <c r="P7751" s="6">
        <v>-991145.38</v>
      </c>
      <c r="R7751" s="31">
        <v>-44</v>
      </c>
      <c r="S7751" s="28">
        <v>44530</v>
      </c>
    </row>
    <row r="7752" spans="1:19" x14ac:dyDescent="0.2">
      <c r="A7752" s="29">
        <v>46396</v>
      </c>
      <c r="B7752" s="1" t="s">
        <v>200</v>
      </c>
      <c r="C7752" s="27">
        <v>44515</v>
      </c>
      <c r="D7752" s="1">
        <v>53267</v>
      </c>
      <c r="J7752" s="1" t="s">
        <v>0</v>
      </c>
      <c r="K7752" s="1" t="s">
        <v>49</v>
      </c>
      <c r="L7752" s="1">
        <v>-0.5</v>
      </c>
      <c r="M7752" s="1">
        <v>88</v>
      </c>
      <c r="N7752" s="6"/>
      <c r="O7752" s="6">
        <v>44</v>
      </c>
      <c r="P7752" s="6">
        <v>-991599.38</v>
      </c>
      <c r="R7752" s="31">
        <v>-44</v>
      </c>
      <c r="S7752" s="28">
        <v>44530</v>
      </c>
    </row>
    <row r="7753" spans="1:19" x14ac:dyDescent="0.2">
      <c r="A7753" s="29">
        <v>46396</v>
      </c>
      <c r="B7753" s="1" t="s">
        <v>200</v>
      </c>
      <c r="C7753" s="27">
        <v>44515</v>
      </c>
      <c r="D7753" s="1">
        <v>53267</v>
      </c>
      <c r="J7753" s="1" t="s">
        <v>0</v>
      </c>
      <c r="K7753" s="1" t="s">
        <v>49</v>
      </c>
      <c r="L7753" s="1">
        <v>-0.5</v>
      </c>
      <c r="M7753" s="1">
        <v>88</v>
      </c>
      <c r="N7753" s="6"/>
      <c r="O7753" s="6">
        <v>44</v>
      </c>
      <c r="P7753" s="6">
        <v>-994067.38</v>
      </c>
      <c r="R7753" s="31">
        <v>-44</v>
      </c>
      <c r="S7753" s="28">
        <v>44530</v>
      </c>
    </row>
    <row r="7754" spans="1:19" x14ac:dyDescent="0.2">
      <c r="A7754" s="29">
        <v>46396</v>
      </c>
      <c r="B7754" s="1" t="s">
        <v>200</v>
      </c>
      <c r="C7754" s="27">
        <v>44515</v>
      </c>
      <c r="D7754" s="1">
        <v>53267</v>
      </c>
      <c r="J7754" s="1" t="s">
        <v>0</v>
      </c>
      <c r="K7754" s="1" t="s">
        <v>49</v>
      </c>
      <c r="L7754" s="1">
        <v>-0.5</v>
      </c>
      <c r="M7754" s="1">
        <v>88</v>
      </c>
      <c r="N7754" s="6"/>
      <c r="O7754" s="6">
        <v>44</v>
      </c>
      <c r="P7754" s="6">
        <v>-994609.38</v>
      </c>
      <c r="R7754" s="31">
        <v>-44</v>
      </c>
      <c r="S7754" s="28">
        <v>44530</v>
      </c>
    </row>
    <row r="7755" spans="1:19" x14ac:dyDescent="0.2">
      <c r="A7755" s="29">
        <v>46396</v>
      </c>
      <c r="B7755" s="1" t="s">
        <v>200</v>
      </c>
      <c r="C7755" s="27">
        <v>44515</v>
      </c>
      <c r="D7755" s="1">
        <v>53267</v>
      </c>
      <c r="J7755" s="1" t="s">
        <v>0</v>
      </c>
      <c r="K7755" s="1" t="s">
        <v>49</v>
      </c>
      <c r="L7755" s="1">
        <v>-0.25</v>
      </c>
      <c r="M7755" s="1">
        <v>88</v>
      </c>
      <c r="N7755" s="6"/>
      <c r="O7755" s="6">
        <v>22</v>
      </c>
      <c r="P7755" s="6">
        <v>-995006.38</v>
      </c>
      <c r="R7755" s="31">
        <v>-22</v>
      </c>
      <c r="S7755" s="28">
        <v>44530</v>
      </c>
    </row>
    <row r="7756" spans="1:19" x14ac:dyDescent="0.2">
      <c r="A7756" s="29">
        <v>46678</v>
      </c>
      <c r="B7756" s="1" t="s">
        <v>200</v>
      </c>
      <c r="C7756" s="27">
        <v>44515</v>
      </c>
      <c r="D7756" s="1">
        <v>53351</v>
      </c>
      <c r="J7756" s="1" t="s">
        <v>0</v>
      </c>
      <c r="K7756" s="1" t="s">
        <v>49</v>
      </c>
      <c r="L7756" s="1">
        <v>-2</v>
      </c>
      <c r="M7756" s="1">
        <v>110</v>
      </c>
      <c r="N7756" s="6"/>
      <c r="O7756" s="6">
        <v>220</v>
      </c>
      <c r="P7756" s="6">
        <v>-994984.38</v>
      </c>
      <c r="R7756" s="31">
        <v>-220</v>
      </c>
      <c r="S7756" s="28">
        <v>44530</v>
      </c>
    </row>
    <row r="7757" spans="1:19" x14ac:dyDescent="0.2">
      <c r="A7757" s="29">
        <v>46678</v>
      </c>
      <c r="B7757" s="1" t="s">
        <v>200</v>
      </c>
      <c r="C7757" s="27">
        <v>44515</v>
      </c>
      <c r="D7757" s="1">
        <v>53351</v>
      </c>
      <c r="J7757" s="1" t="s">
        <v>0</v>
      </c>
      <c r="K7757" s="1" t="s">
        <v>49</v>
      </c>
      <c r="L7757" s="1">
        <v>-1</v>
      </c>
      <c r="M7757" s="1">
        <v>155</v>
      </c>
      <c r="N7757" s="6"/>
      <c r="O7757" s="6">
        <v>155</v>
      </c>
      <c r="P7757" s="6">
        <v>-994764.38</v>
      </c>
      <c r="R7757" s="31">
        <v>-155</v>
      </c>
      <c r="S7757" s="28">
        <v>44530</v>
      </c>
    </row>
    <row r="7758" spans="1:19" x14ac:dyDescent="0.2">
      <c r="A7758" s="29">
        <v>46228</v>
      </c>
      <c r="B7758" s="1" t="s">
        <v>200</v>
      </c>
      <c r="C7758" s="27">
        <v>44516</v>
      </c>
      <c r="D7758" s="1">
        <v>53245</v>
      </c>
      <c r="J7758" s="1" t="s">
        <v>0</v>
      </c>
      <c r="K7758" s="1" t="s">
        <v>49</v>
      </c>
      <c r="L7758" s="1">
        <v>-2</v>
      </c>
      <c r="M7758" s="1">
        <v>68</v>
      </c>
      <c r="N7758" s="6"/>
      <c r="O7758" s="6">
        <v>136</v>
      </c>
      <c r="P7758" s="6">
        <v>-1002543.63</v>
      </c>
      <c r="R7758" s="31">
        <v>-136</v>
      </c>
      <c r="S7758" s="28">
        <v>44530</v>
      </c>
    </row>
    <row r="7759" spans="1:19" x14ac:dyDescent="0.2">
      <c r="A7759" s="29">
        <v>46228</v>
      </c>
      <c r="B7759" s="1" t="s">
        <v>200</v>
      </c>
      <c r="C7759" s="27">
        <v>44516</v>
      </c>
      <c r="D7759" s="1">
        <v>53245</v>
      </c>
      <c r="J7759" s="1" t="s">
        <v>0</v>
      </c>
      <c r="K7759" s="1" t="s">
        <v>49</v>
      </c>
      <c r="L7759" s="1">
        <v>-1.5</v>
      </c>
      <c r="M7759" s="1">
        <v>88</v>
      </c>
      <c r="N7759" s="6"/>
      <c r="O7759" s="6">
        <v>132</v>
      </c>
      <c r="P7759" s="6">
        <v>-1002865.63</v>
      </c>
      <c r="R7759" s="31">
        <v>-132</v>
      </c>
      <c r="S7759" s="28">
        <v>44530</v>
      </c>
    </row>
    <row r="7760" spans="1:19" x14ac:dyDescent="0.2">
      <c r="A7760" s="29">
        <v>46228</v>
      </c>
      <c r="B7760" s="1" t="s">
        <v>200</v>
      </c>
      <c r="C7760" s="27">
        <v>44516</v>
      </c>
      <c r="D7760" s="1">
        <v>53245</v>
      </c>
      <c r="J7760" s="1" t="s">
        <v>0</v>
      </c>
      <c r="K7760" s="1" t="s">
        <v>49</v>
      </c>
      <c r="L7760" s="1">
        <v>-1</v>
      </c>
      <c r="M7760" s="1">
        <v>130</v>
      </c>
      <c r="N7760" s="6"/>
      <c r="O7760" s="6">
        <v>130</v>
      </c>
      <c r="P7760" s="6">
        <v>-999393.63</v>
      </c>
      <c r="R7760" s="31">
        <v>-130</v>
      </c>
      <c r="S7760" s="28">
        <v>44530</v>
      </c>
    </row>
    <row r="7761" spans="1:19" x14ac:dyDescent="0.2">
      <c r="A7761" s="29">
        <v>46228</v>
      </c>
      <c r="B7761" s="1" t="s">
        <v>200</v>
      </c>
      <c r="C7761" s="27">
        <v>44516</v>
      </c>
      <c r="D7761" s="1">
        <v>53245</v>
      </c>
      <c r="J7761" s="1" t="s">
        <v>0</v>
      </c>
      <c r="K7761" s="1" t="s">
        <v>49</v>
      </c>
      <c r="L7761" s="1">
        <v>-1</v>
      </c>
      <c r="M7761" s="1">
        <v>124</v>
      </c>
      <c r="N7761" s="6"/>
      <c r="O7761" s="6">
        <v>124</v>
      </c>
      <c r="P7761" s="6">
        <v>-999517.63</v>
      </c>
      <c r="R7761" s="31">
        <v>-124</v>
      </c>
      <c r="S7761" s="28">
        <v>44530</v>
      </c>
    </row>
    <row r="7762" spans="1:19" x14ac:dyDescent="0.2">
      <c r="A7762" s="29">
        <v>46228</v>
      </c>
      <c r="B7762" s="1" t="s">
        <v>200</v>
      </c>
      <c r="C7762" s="27">
        <v>44516</v>
      </c>
      <c r="D7762" s="1">
        <v>53245</v>
      </c>
      <c r="J7762" s="1" t="s">
        <v>0</v>
      </c>
      <c r="K7762" s="1" t="s">
        <v>49</v>
      </c>
      <c r="L7762" s="1">
        <v>-1</v>
      </c>
      <c r="M7762" s="1">
        <v>124</v>
      </c>
      <c r="N7762" s="6"/>
      <c r="O7762" s="6">
        <v>124</v>
      </c>
      <c r="P7762" s="6">
        <v>-1002733.63</v>
      </c>
      <c r="R7762" s="31">
        <v>-124</v>
      </c>
      <c r="S7762" s="28">
        <v>44530</v>
      </c>
    </row>
    <row r="7763" spans="1:19" x14ac:dyDescent="0.2">
      <c r="A7763" s="29">
        <v>46228</v>
      </c>
      <c r="B7763" s="1" t="s">
        <v>200</v>
      </c>
      <c r="C7763" s="27">
        <v>44516</v>
      </c>
      <c r="D7763" s="1">
        <v>53245</v>
      </c>
      <c r="J7763" s="1" t="s">
        <v>0</v>
      </c>
      <c r="K7763" s="1" t="s">
        <v>49</v>
      </c>
      <c r="L7763" s="1">
        <v>-1</v>
      </c>
      <c r="M7763" s="1">
        <v>88</v>
      </c>
      <c r="N7763" s="6"/>
      <c r="O7763" s="6">
        <v>88</v>
      </c>
      <c r="P7763" s="6">
        <v>-995094.38</v>
      </c>
      <c r="R7763" s="31">
        <v>-88</v>
      </c>
      <c r="S7763" s="28">
        <v>44530</v>
      </c>
    </row>
    <row r="7764" spans="1:19" x14ac:dyDescent="0.2">
      <c r="A7764" s="29">
        <v>46228</v>
      </c>
      <c r="B7764" s="1" t="s">
        <v>200</v>
      </c>
      <c r="C7764" s="27">
        <v>44516</v>
      </c>
      <c r="D7764" s="1">
        <v>53245</v>
      </c>
      <c r="J7764" s="1" t="s">
        <v>0</v>
      </c>
      <c r="K7764" s="1" t="s">
        <v>49</v>
      </c>
      <c r="L7764" s="1">
        <v>-1</v>
      </c>
      <c r="M7764" s="1">
        <v>88</v>
      </c>
      <c r="N7764" s="6"/>
      <c r="O7764" s="6">
        <v>88</v>
      </c>
      <c r="P7764" s="6">
        <v>-995680.13</v>
      </c>
      <c r="R7764" s="31">
        <v>-88</v>
      </c>
      <c r="S7764" s="28">
        <v>44530</v>
      </c>
    </row>
    <row r="7765" spans="1:19" x14ac:dyDescent="0.2">
      <c r="A7765" s="29">
        <v>46228</v>
      </c>
      <c r="B7765" s="1" t="s">
        <v>200</v>
      </c>
      <c r="C7765" s="27">
        <v>44516</v>
      </c>
      <c r="D7765" s="1">
        <v>53245</v>
      </c>
      <c r="J7765" s="1" t="s">
        <v>0</v>
      </c>
      <c r="K7765" s="1" t="s">
        <v>49</v>
      </c>
      <c r="L7765" s="1">
        <v>-1</v>
      </c>
      <c r="M7765" s="1">
        <v>88</v>
      </c>
      <c r="N7765" s="6"/>
      <c r="O7765" s="6">
        <v>88</v>
      </c>
      <c r="P7765" s="6">
        <v>-1002953.63</v>
      </c>
      <c r="R7765" s="31">
        <v>-88</v>
      </c>
      <c r="S7765" s="28">
        <v>44530</v>
      </c>
    </row>
    <row r="7766" spans="1:19" x14ac:dyDescent="0.2">
      <c r="A7766" s="29">
        <v>46228</v>
      </c>
      <c r="B7766" s="1" t="s">
        <v>200</v>
      </c>
      <c r="C7766" s="27">
        <v>44516</v>
      </c>
      <c r="D7766" s="1">
        <v>53245</v>
      </c>
      <c r="J7766" s="1" t="s">
        <v>0</v>
      </c>
      <c r="K7766" s="1" t="s">
        <v>49</v>
      </c>
      <c r="L7766" s="1">
        <v>-0.75</v>
      </c>
      <c r="M7766" s="1">
        <v>88</v>
      </c>
      <c r="N7766" s="6"/>
      <c r="O7766" s="6">
        <v>66</v>
      </c>
      <c r="P7766" s="6">
        <v>-1002609.63</v>
      </c>
      <c r="R7766" s="31">
        <v>-66</v>
      </c>
      <c r="S7766" s="28">
        <v>44530</v>
      </c>
    </row>
    <row r="7767" spans="1:19" x14ac:dyDescent="0.2">
      <c r="A7767" s="29">
        <v>46228</v>
      </c>
      <c r="B7767" s="1" t="s">
        <v>200</v>
      </c>
      <c r="C7767" s="27">
        <v>44516</v>
      </c>
      <c r="D7767" s="1">
        <v>53245</v>
      </c>
      <c r="J7767" s="1" t="s">
        <v>0</v>
      </c>
      <c r="K7767" s="1" t="s">
        <v>49</v>
      </c>
      <c r="L7767" s="1">
        <v>-0.5</v>
      </c>
      <c r="M7767" s="1">
        <v>88</v>
      </c>
      <c r="N7767" s="6"/>
      <c r="O7767" s="6">
        <v>44</v>
      </c>
      <c r="P7767" s="6">
        <v>-995592.13</v>
      </c>
      <c r="R7767" s="31">
        <v>-44</v>
      </c>
      <c r="S7767" s="28">
        <v>44530</v>
      </c>
    </row>
    <row r="7768" spans="1:19" x14ac:dyDescent="0.2">
      <c r="A7768" s="29">
        <v>46228</v>
      </c>
      <c r="B7768" s="1" t="s">
        <v>200</v>
      </c>
      <c r="C7768" s="27">
        <v>44516</v>
      </c>
      <c r="D7768" s="1">
        <v>53245</v>
      </c>
      <c r="J7768" s="1" t="s">
        <v>0</v>
      </c>
      <c r="K7768" s="1" t="s">
        <v>49</v>
      </c>
      <c r="L7768" s="1">
        <v>-0.5</v>
      </c>
      <c r="M7768" s="1">
        <v>88</v>
      </c>
      <c r="N7768" s="6"/>
      <c r="O7768" s="6">
        <v>44</v>
      </c>
      <c r="P7768" s="6">
        <v>-999561.63</v>
      </c>
      <c r="R7768" s="31">
        <v>-44</v>
      </c>
      <c r="S7768" s="28">
        <v>44530</v>
      </c>
    </row>
    <row r="7769" spans="1:19" x14ac:dyDescent="0.2">
      <c r="A7769" s="29">
        <v>46228</v>
      </c>
      <c r="B7769" s="1" t="s">
        <v>200</v>
      </c>
      <c r="C7769" s="27">
        <v>44516</v>
      </c>
      <c r="D7769" s="1">
        <v>53245</v>
      </c>
      <c r="J7769" s="1" t="s">
        <v>0</v>
      </c>
      <c r="K7769" s="1" t="s">
        <v>49</v>
      </c>
      <c r="L7769" s="1">
        <v>-1</v>
      </c>
      <c r="M7769" s="1">
        <v>28</v>
      </c>
      <c r="N7769" s="6"/>
      <c r="O7769" s="6">
        <v>28</v>
      </c>
      <c r="P7769" s="6">
        <v>-996275.63</v>
      </c>
      <c r="R7769" s="31">
        <v>-28</v>
      </c>
      <c r="S7769" s="28">
        <v>44530</v>
      </c>
    </row>
    <row r="7770" spans="1:19" x14ac:dyDescent="0.2">
      <c r="A7770" s="29">
        <v>46415</v>
      </c>
      <c r="B7770" s="1" t="s">
        <v>200</v>
      </c>
      <c r="C7770" s="27">
        <v>44516</v>
      </c>
      <c r="D7770" s="1">
        <v>53269</v>
      </c>
      <c r="J7770" s="1" t="s">
        <v>0</v>
      </c>
      <c r="K7770" s="1" t="s">
        <v>49</v>
      </c>
      <c r="L7770" s="1">
        <v>-1.75</v>
      </c>
      <c r="M7770" s="1">
        <v>99</v>
      </c>
      <c r="N7770" s="6"/>
      <c r="O7770" s="6">
        <v>173.25</v>
      </c>
      <c r="P7770" s="6">
        <v>-1001822.38</v>
      </c>
      <c r="R7770" s="31">
        <v>-173.25</v>
      </c>
      <c r="S7770" s="28">
        <v>44530</v>
      </c>
    </row>
    <row r="7771" spans="1:19" x14ac:dyDescent="0.2">
      <c r="A7771" s="29">
        <v>46415</v>
      </c>
      <c r="B7771" s="1" t="s">
        <v>200</v>
      </c>
      <c r="C7771" s="27">
        <v>44516</v>
      </c>
      <c r="D7771" s="1">
        <v>53269</v>
      </c>
      <c r="J7771" s="1" t="s">
        <v>0</v>
      </c>
      <c r="K7771" s="1" t="s">
        <v>49</v>
      </c>
      <c r="L7771" s="1">
        <v>-1.25</v>
      </c>
      <c r="M7771" s="1">
        <v>99</v>
      </c>
      <c r="N7771" s="6"/>
      <c r="O7771" s="6">
        <v>123.75</v>
      </c>
      <c r="P7771" s="6">
        <v>-995218.13</v>
      </c>
      <c r="R7771" s="31">
        <v>-123.75</v>
      </c>
      <c r="S7771" s="28">
        <v>44530</v>
      </c>
    </row>
    <row r="7772" spans="1:19" x14ac:dyDescent="0.2">
      <c r="A7772" s="29">
        <v>46415</v>
      </c>
      <c r="B7772" s="1" t="s">
        <v>200</v>
      </c>
      <c r="C7772" s="27">
        <v>44516</v>
      </c>
      <c r="D7772" s="1">
        <v>53269</v>
      </c>
      <c r="J7772" s="1" t="s">
        <v>0</v>
      </c>
      <c r="K7772" s="1" t="s">
        <v>49</v>
      </c>
      <c r="L7772" s="1">
        <v>-1.25</v>
      </c>
      <c r="M7772" s="1">
        <v>99</v>
      </c>
      <c r="N7772" s="6"/>
      <c r="O7772" s="6">
        <v>123.75</v>
      </c>
      <c r="P7772" s="6">
        <v>-995878.13</v>
      </c>
      <c r="R7772" s="31">
        <v>-123.75</v>
      </c>
      <c r="S7772" s="28">
        <v>44530</v>
      </c>
    </row>
    <row r="7773" spans="1:19" x14ac:dyDescent="0.2">
      <c r="A7773" s="29">
        <v>46415</v>
      </c>
      <c r="B7773" s="1" t="s">
        <v>200</v>
      </c>
      <c r="C7773" s="27">
        <v>44516</v>
      </c>
      <c r="D7773" s="1">
        <v>53269</v>
      </c>
      <c r="J7773" s="1" t="s">
        <v>0</v>
      </c>
      <c r="K7773" s="1" t="s">
        <v>49</v>
      </c>
      <c r="L7773" s="1">
        <v>-1.25</v>
      </c>
      <c r="M7773" s="1">
        <v>99</v>
      </c>
      <c r="N7773" s="6"/>
      <c r="O7773" s="6">
        <v>123.75</v>
      </c>
      <c r="P7773" s="6">
        <v>-1001401.63</v>
      </c>
      <c r="R7773" s="31">
        <v>-123.75</v>
      </c>
      <c r="S7773" s="28">
        <v>44530</v>
      </c>
    </row>
    <row r="7774" spans="1:19" x14ac:dyDescent="0.2">
      <c r="A7774" s="29">
        <v>46415</v>
      </c>
      <c r="B7774" s="1" t="s">
        <v>200</v>
      </c>
      <c r="C7774" s="27">
        <v>44516</v>
      </c>
      <c r="D7774" s="1">
        <v>53269</v>
      </c>
      <c r="J7774" s="1" t="s">
        <v>0</v>
      </c>
      <c r="K7774" s="1" t="s">
        <v>49</v>
      </c>
      <c r="L7774" s="1">
        <v>-1.25</v>
      </c>
      <c r="M7774" s="1">
        <v>99</v>
      </c>
      <c r="N7774" s="6"/>
      <c r="O7774" s="6">
        <v>123.75</v>
      </c>
      <c r="P7774" s="6">
        <v>-1001525.38</v>
      </c>
      <c r="R7774" s="31">
        <v>-123.75</v>
      </c>
      <c r="S7774" s="28">
        <v>44530</v>
      </c>
    </row>
    <row r="7775" spans="1:19" x14ac:dyDescent="0.2">
      <c r="A7775" s="29">
        <v>46415</v>
      </c>
      <c r="B7775" s="1" t="s">
        <v>200</v>
      </c>
      <c r="C7775" s="27">
        <v>44516</v>
      </c>
      <c r="D7775" s="1">
        <v>53269</v>
      </c>
      <c r="J7775" s="1" t="s">
        <v>0</v>
      </c>
      <c r="K7775" s="1" t="s">
        <v>49</v>
      </c>
      <c r="L7775" s="1">
        <v>-1.25</v>
      </c>
      <c r="M7775" s="1">
        <v>99</v>
      </c>
      <c r="N7775" s="6"/>
      <c r="O7775" s="6">
        <v>123.75</v>
      </c>
      <c r="P7775" s="6">
        <v>-1001649.13</v>
      </c>
      <c r="R7775" s="31">
        <v>-123.75</v>
      </c>
      <c r="S7775" s="28">
        <v>44530</v>
      </c>
    </row>
    <row r="7776" spans="1:19" x14ac:dyDescent="0.2">
      <c r="A7776" s="29">
        <v>46415</v>
      </c>
      <c r="B7776" s="1" t="s">
        <v>200</v>
      </c>
      <c r="C7776" s="27">
        <v>44516</v>
      </c>
      <c r="D7776" s="1">
        <v>53269</v>
      </c>
      <c r="J7776" s="1" t="s">
        <v>0</v>
      </c>
      <c r="K7776" s="1" t="s">
        <v>49</v>
      </c>
      <c r="L7776" s="1">
        <v>-1</v>
      </c>
      <c r="M7776" s="1">
        <v>99</v>
      </c>
      <c r="N7776" s="6"/>
      <c r="O7776" s="6">
        <v>99</v>
      </c>
      <c r="P7776" s="6">
        <v>-1001995.63</v>
      </c>
      <c r="R7776" s="31">
        <v>-99</v>
      </c>
      <c r="S7776" s="28">
        <v>44530</v>
      </c>
    </row>
    <row r="7777" spans="1:19" x14ac:dyDescent="0.2">
      <c r="A7777" s="29">
        <v>46415</v>
      </c>
      <c r="B7777" s="1" t="s">
        <v>200</v>
      </c>
      <c r="C7777" s="27">
        <v>44516</v>
      </c>
      <c r="D7777" s="1">
        <v>53269</v>
      </c>
      <c r="J7777" s="1" t="s">
        <v>0</v>
      </c>
      <c r="K7777" s="1" t="s">
        <v>49</v>
      </c>
      <c r="L7777" s="1">
        <v>-0.75</v>
      </c>
      <c r="M7777" s="1">
        <v>99</v>
      </c>
      <c r="N7777" s="6"/>
      <c r="O7777" s="6">
        <v>74.25</v>
      </c>
      <c r="P7777" s="6">
        <v>-995754.38</v>
      </c>
      <c r="R7777" s="31">
        <v>-74.25</v>
      </c>
      <c r="S7777" s="28">
        <v>44530</v>
      </c>
    </row>
    <row r="7778" spans="1:19" x14ac:dyDescent="0.2">
      <c r="A7778" s="29">
        <v>46415</v>
      </c>
      <c r="B7778" s="1" t="s">
        <v>200</v>
      </c>
      <c r="C7778" s="27">
        <v>44516</v>
      </c>
      <c r="D7778" s="1">
        <v>53269</v>
      </c>
      <c r="J7778" s="1" t="s">
        <v>0</v>
      </c>
      <c r="K7778" s="1" t="s">
        <v>49</v>
      </c>
      <c r="L7778" s="1">
        <v>-0.75</v>
      </c>
      <c r="M7778" s="1">
        <v>99</v>
      </c>
      <c r="N7778" s="6"/>
      <c r="O7778" s="6">
        <v>74.25</v>
      </c>
      <c r="P7778" s="6">
        <v>-1001896.63</v>
      </c>
      <c r="R7778" s="31">
        <v>-74.25</v>
      </c>
      <c r="S7778" s="28">
        <v>44530</v>
      </c>
    </row>
    <row r="7779" spans="1:19" x14ac:dyDescent="0.2">
      <c r="A7779" s="29">
        <v>46415</v>
      </c>
      <c r="B7779" s="1" t="s">
        <v>200</v>
      </c>
      <c r="C7779" s="27">
        <v>44516</v>
      </c>
      <c r="D7779" s="1">
        <v>53269</v>
      </c>
      <c r="J7779" s="1" t="s">
        <v>0</v>
      </c>
      <c r="K7779" s="1" t="s">
        <v>49</v>
      </c>
      <c r="L7779" s="1">
        <v>-0.5</v>
      </c>
      <c r="M7779" s="1">
        <v>99</v>
      </c>
      <c r="N7779" s="6"/>
      <c r="O7779" s="6">
        <v>49.5</v>
      </c>
      <c r="P7779" s="6">
        <v>-995927.63</v>
      </c>
      <c r="R7779" s="31">
        <v>-49.5</v>
      </c>
      <c r="S7779" s="28">
        <v>44530</v>
      </c>
    </row>
    <row r="7780" spans="1:19" x14ac:dyDescent="0.2">
      <c r="A7780" s="29">
        <v>46417</v>
      </c>
      <c r="B7780" s="1" t="s">
        <v>200</v>
      </c>
      <c r="C7780" s="27">
        <v>44516</v>
      </c>
      <c r="D7780" s="1">
        <v>53271</v>
      </c>
      <c r="J7780" s="1" t="s">
        <v>0</v>
      </c>
      <c r="K7780" s="1" t="s">
        <v>49</v>
      </c>
      <c r="L7780" s="1">
        <v>-3</v>
      </c>
      <c r="M7780" s="1">
        <v>328</v>
      </c>
      <c r="N7780" s="6"/>
      <c r="O7780" s="6">
        <v>984</v>
      </c>
      <c r="P7780" s="6">
        <v>-1005713.88</v>
      </c>
      <c r="R7780" s="31">
        <v>-984</v>
      </c>
      <c r="S7780" s="28">
        <v>44530</v>
      </c>
    </row>
    <row r="7781" spans="1:19" x14ac:dyDescent="0.2">
      <c r="A7781" s="29">
        <v>46417</v>
      </c>
      <c r="B7781" s="1" t="s">
        <v>200</v>
      </c>
      <c r="C7781" s="27">
        <v>44516</v>
      </c>
      <c r="D7781" s="1">
        <v>53271</v>
      </c>
      <c r="J7781" s="1" t="s">
        <v>0</v>
      </c>
      <c r="K7781" s="1" t="s">
        <v>49</v>
      </c>
      <c r="L7781" s="1">
        <v>-3.75</v>
      </c>
      <c r="M7781" s="1">
        <v>88</v>
      </c>
      <c r="N7781" s="6"/>
      <c r="O7781" s="6">
        <v>330</v>
      </c>
      <c r="P7781" s="6">
        <v>-1000279.63</v>
      </c>
      <c r="R7781" s="31">
        <v>-330</v>
      </c>
      <c r="S7781" s="28">
        <v>44530</v>
      </c>
    </row>
    <row r="7782" spans="1:19" x14ac:dyDescent="0.2">
      <c r="A7782" s="29">
        <v>46417</v>
      </c>
      <c r="B7782" s="1" t="s">
        <v>200</v>
      </c>
      <c r="C7782" s="27">
        <v>44516</v>
      </c>
      <c r="D7782" s="1">
        <v>53271</v>
      </c>
      <c r="J7782" s="1" t="s">
        <v>0</v>
      </c>
      <c r="K7782" s="1" t="s">
        <v>49</v>
      </c>
      <c r="L7782" s="1">
        <v>-3.75</v>
      </c>
      <c r="M7782" s="1">
        <v>88</v>
      </c>
      <c r="N7782" s="6"/>
      <c r="O7782" s="6">
        <v>330</v>
      </c>
      <c r="P7782" s="6">
        <v>-1004471.88</v>
      </c>
      <c r="R7782" s="31">
        <v>-330</v>
      </c>
      <c r="S7782" s="28">
        <v>44530</v>
      </c>
    </row>
    <row r="7783" spans="1:19" x14ac:dyDescent="0.2">
      <c r="A7783" s="29">
        <v>46417</v>
      </c>
      <c r="B7783" s="1" t="s">
        <v>200</v>
      </c>
      <c r="C7783" s="27">
        <v>44516</v>
      </c>
      <c r="D7783" s="1">
        <v>53271</v>
      </c>
      <c r="J7783" s="1" t="s">
        <v>0</v>
      </c>
      <c r="K7783" s="1" t="s">
        <v>49</v>
      </c>
      <c r="L7783" s="1">
        <v>-3</v>
      </c>
      <c r="M7783" s="1">
        <v>88</v>
      </c>
      <c r="N7783" s="6"/>
      <c r="O7783" s="6">
        <v>264</v>
      </c>
      <c r="P7783" s="6">
        <v>-999949.63</v>
      </c>
      <c r="R7783" s="31">
        <v>-264</v>
      </c>
      <c r="S7783" s="28">
        <v>44530</v>
      </c>
    </row>
    <row r="7784" spans="1:19" x14ac:dyDescent="0.2">
      <c r="A7784" s="29">
        <v>46417</v>
      </c>
      <c r="B7784" s="1" t="s">
        <v>200</v>
      </c>
      <c r="C7784" s="27">
        <v>44516</v>
      </c>
      <c r="D7784" s="1">
        <v>53271</v>
      </c>
      <c r="J7784" s="1" t="s">
        <v>0</v>
      </c>
      <c r="K7784" s="1" t="s">
        <v>49</v>
      </c>
      <c r="L7784" s="1">
        <v>-2.5</v>
      </c>
      <c r="M7784" s="1">
        <v>88</v>
      </c>
      <c r="N7784" s="6"/>
      <c r="O7784" s="6">
        <v>220</v>
      </c>
      <c r="P7784" s="6">
        <v>-995438.13</v>
      </c>
      <c r="R7784" s="31">
        <v>-220</v>
      </c>
      <c r="S7784" s="28">
        <v>44530</v>
      </c>
    </row>
    <row r="7785" spans="1:19" x14ac:dyDescent="0.2">
      <c r="A7785" s="29">
        <v>46417</v>
      </c>
      <c r="B7785" s="1" t="s">
        <v>200</v>
      </c>
      <c r="C7785" s="27">
        <v>44516</v>
      </c>
      <c r="D7785" s="1">
        <v>53271</v>
      </c>
      <c r="J7785" s="1" t="s">
        <v>0</v>
      </c>
      <c r="K7785" s="1" t="s">
        <v>49</v>
      </c>
      <c r="L7785" s="1">
        <v>-2.25</v>
      </c>
      <c r="M7785" s="1">
        <v>88</v>
      </c>
      <c r="N7785" s="6"/>
      <c r="O7785" s="6">
        <v>198</v>
      </c>
      <c r="P7785" s="6">
        <v>-1000477.63</v>
      </c>
      <c r="R7785" s="31">
        <v>-198</v>
      </c>
      <c r="S7785" s="28">
        <v>44530</v>
      </c>
    </row>
    <row r="7786" spans="1:19" x14ac:dyDescent="0.2">
      <c r="A7786" s="29">
        <v>46417</v>
      </c>
      <c r="B7786" s="1" t="s">
        <v>200</v>
      </c>
      <c r="C7786" s="27">
        <v>44516</v>
      </c>
      <c r="D7786" s="1">
        <v>53271</v>
      </c>
      <c r="J7786" s="1" t="s">
        <v>0</v>
      </c>
      <c r="K7786" s="1" t="s">
        <v>49</v>
      </c>
      <c r="L7786" s="1">
        <v>-1</v>
      </c>
      <c r="M7786" s="1">
        <v>130</v>
      </c>
      <c r="N7786" s="6"/>
      <c r="O7786" s="6">
        <v>130</v>
      </c>
      <c r="P7786" s="6">
        <v>-1003865.88</v>
      </c>
      <c r="R7786" s="31">
        <v>-130</v>
      </c>
      <c r="S7786" s="28">
        <v>44530</v>
      </c>
    </row>
    <row r="7787" spans="1:19" x14ac:dyDescent="0.2">
      <c r="A7787" s="29">
        <v>46417</v>
      </c>
      <c r="B7787" s="1" t="s">
        <v>200</v>
      </c>
      <c r="C7787" s="27">
        <v>44516</v>
      </c>
      <c r="D7787" s="1">
        <v>53271</v>
      </c>
      <c r="J7787" s="1" t="s">
        <v>0</v>
      </c>
      <c r="K7787" s="1" t="s">
        <v>49</v>
      </c>
      <c r="L7787" s="1">
        <v>-1</v>
      </c>
      <c r="M7787" s="1">
        <v>130</v>
      </c>
      <c r="N7787" s="6"/>
      <c r="O7787" s="6">
        <v>130</v>
      </c>
      <c r="P7787" s="6">
        <v>-1004141.88</v>
      </c>
      <c r="R7787" s="31">
        <v>-130</v>
      </c>
      <c r="S7787" s="28">
        <v>44530</v>
      </c>
    </row>
    <row r="7788" spans="1:19" x14ac:dyDescent="0.2">
      <c r="A7788" s="29">
        <v>46417</v>
      </c>
      <c r="B7788" s="1" t="s">
        <v>200</v>
      </c>
      <c r="C7788" s="27">
        <v>44516</v>
      </c>
      <c r="D7788" s="1">
        <v>53271</v>
      </c>
      <c r="J7788" s="1" t="s">
        <v>0</v>
      </c>
      <c r="K7788" s="1" t="s">
        <v>49</v>
      </c>
      <c r="L7788" s="1">
        <v>-1</v>
      </c>
      <c r="M7788" s="1">
        <v>124</v>
      </c>
      <c r="N7788" s="6"/>
      <c r="O7788" s="6">
        <v>124</v>
      </c>
      <c r="P7788" s="6">
        <v>-999685.63</v>
      </c>
      <c r="R7788" s="31">
        <v>-124</v>
      </c>
      <c r="S7788" s="28">
        <v>44530</v>
      </c>
    </row>
    <row r="7789" spans="1:19" x14ac:dyDescent="0.2">
      <c r="A7789" s="29">
        <v>46417</v>
      </c>
      <c r="B7789" s="1" t="s">
        <v>200</v>
      </c>
      <c r="C7789" s="27">
        <v>44516</v>
      </c>
      <c r="D7789" s="1">
        <v>53271</v>
      </c>
      <c r="J7789" s="1" t="s">
        <v>0</v>
      </c>
      <c r="K7789" s="1" t="s">
        <v>49</v>
      </c>
      <c r="L7789" s="1">
        <v>-1</v>
      </c>
      <c r="M7789" s="1">
        <v>124</v>
      </c>
      <c r="N7789" s="6"/>
      <c r="O7789" s="6">
        <v>124</v>
      </c>
      <c r="P7789" s="6">
        <v>-1003989.88</v>
      </c>
      <c r="R7789" s="31">
        <v>-124</v>
      </c>
      <c r="S7789" s="28">
        <v>44530</v>
      </c>
    </row>
    <row r="7790" spans="1:19" x14ac:dyDescent="0.2">
      <c r="A7790" s="29">
        <v>46417</v>
      </c>
      <c r="B7790" s="1" t="s">
        <v>200</v>
      </c>
      <c r="C7790" s="27">
        <v>44516</v>
      </c>
      <c r="D7790" s="1">
        <v>53271</v>
      </c>
      <c r="J7790" s="1" t="s">
        <v>0</v>
      </c>
      <c r="K7790" s="1" t="s">
        <v>49</v>
      </c>
      <c r="L7790" s="1">
        <v>-1</v>
      </c>
      <c r="M7790" s="1">
        <v>124</v>
      </c>
      <c r="N7790" s="6"/>
      <c r="O7790" s="6">
        <v>124</v>
      </c>
      <c r="P7790" s="6">
        <v>-1004685.88</v>
      </c>
      <c r="R7790" s="31">
        <v>-124</v>
      </c>
      <c r="S7790" s="28">
        <v>44530</v>
      </c>
    </row>
    <row r="7791" spans="1:19" x14ac:dyDescent="0.2">
      <c r="A7791" s="29">
        <v>46417</v>
      </c>
      <c r="B7791" s="1" t="s">
        <v>200</v>
      </c>
      <c r="C7791" s="27">
        <v>44516</v>
      </c>
      <c r="D7791" s="1">
        <v>53271</v>
      </c>
      <c r="J7791" s="1" t="s">
        <v>0</v>
      </c>
      <c r="K7791" s="1" t="s">
        <v>49</v>
      </c>
      <c r="L7791" s="1">
        <v>-1.25</v>
      </c>
      <c r="M7791" s="1">
        <v>88</v>
      </c>
      <c r="N7791" s="6"/>
      <c r="O7791" s="6">
        <v>110</v>
      </c>
      <c r="P7791" s="6">
        <v>-995548.13</v>
      </c>
      <c r="R7791" s="31">
        <v>-110</v>
      </c>
      <c r="S7791" s="28">
        <v>44530</v>
      </c>
    </row>
    <row r="7792" spans="1:19" x14ac:dyDescent="0.2">
      <c r="A7792" s="29">
        <v>46417</v>
      </c>
      <c r="B7792" s="1" t="s">
        <v>200</v>
      </c>
      <c r="C7792" s="27">
        <v>44516</v>
      </c>
      <c r="D7792" s="1">
        <v>53271</v>
      </c>
      <c r="J7792" s="1" t="s">
        <v>0</v>
      </c>
      <c r="K7792" s="1" t="s">
        <v>49</v>
      </c>
      <c r="L7792" s="1">
        <v>-1</v>
      </c>
      <c r="M7792" s="1">
        <v>90</v>
      </c>
      <c r="N7792" s="6"/>
      <c r="O7792" s="6">
        <v>90</v>
      </c>
      <c r="P7792" s="6">
        <v>-1004561.88</v>
      </c>
      <c r="R7792" s="31">
        <v>-90</v>
      </c>
      <c r="S7792" s="28">
        <v>44530</v>
      </c>
    </row>
    <row r="7793" spans="1:19" x14ac:dyDescent="0.2">
      <c r="A7793" s="29">
        <v>46417</v>
      </c>
      <c r="B7793" s="1" t="s">
        <v>200</v>
      </c>
      <c r="C7793" s="27">
        <v>44516</v>
      </c>
      <c r="D7793" s="1">
        <v>53271</v>
      </c>
      <c r="J7793" s="1" t="s">
        <v>0</v>
      </c>
      <c r="K7793" s="1" t="s">
        <v>49</v>
      </c>
      <c r="L7793" s="1">
        <v>-0.5</v>
      </c>
      <c r="M7793" s="1">
        <v>88</v>
      </c>
      <c r="N7793" s="6"/>
      <c r="O7793" s="6">
        <v>44</v>
      </c>
      <c r="P7793" s="6">
        <v>-995971.63</v>
      </c>
      <c r="R7793" s="31">
        <v>-44</v>
      </c>
      <c r="S7793" s="28">
        <v>44530</v>
      </c>
    </row>
    <row r="7794" spans="1:19" x14ac:dyDescent="0.2">
      <c r="A7794" s="29">
        <v>46417</v>
      </c>
      <c r="B7794" s="1" t="s">
        <v>200</v>
      </c>
      <c r="C7794" s="27">
        <v>44516</v>
      </c>
      <c r="D7794" s="1">
        <v>53271</v>
      </c>
      <c r="J7794" s="1" t="s">
        <v>0</v>
      </c>
      <c r="K7794" s="1" t="s">
        <v>49</v>
      </c>
      <c r="L7794" s="1">
        <v>-0.5</v>
      </c>
      <c r="M7794" s="1">
        <v>88</v>
      </c>
      <c r="N7794" s="6"/>
      <c r="O7794" s="6">
        <v>44</v>
      </c>
      <c r="P7794" s="6">
        <v>-1004729.88</v>
      </c>
      <c r="R7794" s="31">
        <v>-44</v>
      </c>
      <c r="S7794" s="28">
        <v>44530</v>
      </c>
    </row>
    <row r="7795" spans="1:19" x14ac:dyDescent="0.2">
      <c r="A7795" s="29">
        <v>46417</v>
      </c>
      <c r="B7795" s="1" t="s">
        <v>200</v>
      </c>
      <c r="C7795" s="27">
        <v>44516</v>
      </c>
      <c r="D7795" s="1">
        <v>53271</v>
      </c>
      <c r="J7795" s="1" t="s">
        <v>0</v>
      </c>
      <c r="K7795" s="1" t="s">
        <v>49</v>
      </c>
      <c r="L7795" s="1">
        <v>-1</v>
      </c>
      <c r="M7795" s="1">
        <v>28</v>
      </c>
      <c r="N7795" s="6"/>
      <c r="O7795" s="6">
        <v>28</v>
      </c>
      <c r="P7795" s="6">
        <v>-996247.63</v>
      </c>
      <c r="R7795" s="31">
        <v>-28</v>
      </c>
      <c r="S7795" s="28">
        <v>44530</v>
      </c>
    </row>
    <row r="7796" spans="1:19" x14ac:dyDescent="0.2">
      <c r="A7796" s="29">
        <v>46417</v>
      </c>
      <c r="B7796" s="1" t="s">
        <v>200</v>
      </c>
      <c r="C7796" s="27">
        <v>44516</v>
      </c>
      <c r="D7796" s="1">
        <v>53271</v>
      </c>
      <c r="J7796" s="1" t="s">
        <v>0</v>
      </c>
      <c r="K7796" s="1" t="s">
        <v>49</v>
      </c>
      <c r="L7796" s="1">
        <v>-0.25</v>
      </c>
      <c r="M7796" s="1">
        <v>88</v>
      </c>
      <c r="N7796" s="6"/>
      <c r="O7796" s="6">
        <v>22</v>
      </c>
      <c r="P7796" s="6">
        <v>-1004011.88</v>
      </c>
      <c r="R7796" s="31">
        <v>-22</v>
      </c>
      <c r="S7796" s="28">
        <v>44530</v>
      </c>
    </row>
    <row r="7797" spans="1:19" x14ac:dyDescent="0.2">
      <c r="A7797" s="29">
        <v>46539</v>
      </c>
      <c r="B7797" s="1" t="s">
        <v>200</v>
      </c>
      <c r="C7797" s="27">
        <v>44516</v>
      </c>
      <c r="D7797" s="1">
        <v>53328</v>
      </c>
      <c r="J7797" s="1" t="s">
        <v>0</v>
      </c>
      <c r="K7797" s="1" t="s">
        <v>49</v>
      </c>
      <c r="L7797" s="1">
        <v>-1</v>
      </c>
      <c r="M7797" s="1">
        <v>248</v>
      </c>
      <c r="N7797" s="6"/>
      <c r="O7797" s="6">
        <v>248</v>
      </c>
      <c r="P7797" s="6">
        <v>-996219.63</v>
      </c>
      <c r="R7797" s="31">
        <v>-248</v>
      </c>
      <c r="S7797" s="28">
        <v>44530</v>
      </c>
    </row>
    <row r="7798" spans="1:19" x14ac:dyDescent="0.2">
      <c r="A7798" s="29">
        <v>46671</v>
      </c>
      <c r="B7798" s="1" t="s">
        <v>200</v>
      </c>
      <c r="C7798" s="27">
        <v>44516</v>
      </c>
      <c r="D7798" s="1">
        <v>53345</v>
      </c>
      <c r="J7798" s="1" t="s">
        <v>0</v>
      </c>
      <c r="K7798" s="1" t="s">
        <v>49</v>
      </c>
      <c r="L7798" s="1">
        <v>-1</v>
      </c>
      <c r="M7798" s="1">
        <v>1690</v>
      </c>
      <c r="N7798" s="6"/>
      <c r="O7798" s="6">
        <v>1690</v>
      </c>
      <c r="P7798" s="6">
        <v>-997965.63</v>
      </c>
      <c r="R7798" s="31">
        <v>-1690</v>
      </c>
      <c r="S7798" s="28">
        <v>44530</v>
      </c>
    </row>
    <row r="7799" spans="1:19" x14ac:dyDescent="0.2">
      <c r="A7799" s="29">
        <v>46671</v>
      </c>
      <c r="B7799" s="1" t="s">
        <v>200</v>
      </c>
      <c r="C7799" s="27">
        <v>44516</v>
      </c>
      <c r="D7799" s="1">
        <v>53345</v>
      </c>
      <c r="J7799" s="1" t="s">
        <v>0</v>
      </c>
      <c r="K7799" s="1" t="s">
        <v>49</v>
      </c>
      <c r="L7799" s="1">
        <v>-1</v>
      </c>
      <c r="M7799" s="1">
        <v>698</v>
      </c>
      <c r="N7799" s="6"/>
      <c r="O7799" s="6">
        <v>698</v>
      </c>
      <c r="P7799" s="6">
        <v>-998663.63</v>
      </c>
      <c r="R7799" s="31">
        <v>-698</v>
      </c>
      <c r="S7799" s="28">
        <v>44530</v>
      </c>
    </row>
    <row r="7800" spans="1:19" x14ac:dyDescent="0.2">
      <c r="A7800" s="29">
        <v>46671</v>
      </c>
      <c r="B7800" s="1" t="s">
        <v>200</v>
      </c>
      <c r="C7800" s="27">
        <v>44516</v>
      </c>
      <c r="D7800" s="1">
        <v>53345</v>
      </c>
      <c r="J7800" s="1" t="s">
        <v>0</v>
      </c>
      <c r="K7800" s="1" t="s">
        <v>49</v>
      </c>
      <c r="L7800" s="1">
        <v>-2</v>
      </c>
      <c r="M7800" s="1">
        <v>112</v>
      </c>
      <c r="N7800" s="6"/>
      <c r="O7800" s="6">
        <v>224</v>
      </c>
      <c r="P7800" s="6">
        <v>-1002219.63</v>
      </c>
      <c r="R7800" s="31">
        <v>-224</v>
      </c>
      <c r="S7800" s="28">
        <v>44530</v>
      </c>
    </row>
    <row r="7801" spans="1:19" x14ac:dyDescent="0.2">
      <c r="A7801" s="29">
        <v>46671</v>
      </c>
      <c r="B7801" s="1" t="s">
        <v>200</v>
      </c>
      <c r="C7801" s="27">
        <v>44516</v>
      </c>
      <c r="D7801" s="1">
        <v>53345</v>
      </c>
      <c r="J7801" s="1" t="s">
        <v>0</v>
      </c>
      <c r="K7801" s="1" t="s">
        <v>49</v>
      </c>
      <c r="L7801" s="1">
        <v>-1</v>
      </c>
      <c r="M7801" s="1">
        <v>188</v>
      </c>
      <c r="N7801" s="6"/>
      <c r="O7801" s="6">
        <v>188</v>
      </c>
      <c r="P7801" s="6">
        <v>-1002407.63</v>
      </c>
      <c r="R7801" s="31">
        <v>-188</v>
      </c>
      <c r="S7801" s="28">
        <v>44530</v>
      </c>
    </row>
    <row r="7802" spans="1:19" x14ac:dyDescent="0.2">
      <c r="A7802" s="29">
        <v>46671</v>
      </c>
      <c r="B7802" s="1" t="s">
        <v>200</v>
      </c>
      <c r="C7802" s="27">
        <v>44516</v>
      </c>
      <c r="D7802" s="1">
        <v>53345</v>
      </c>
      <c r="J7802" s="1" t="s">
        <v>0</v>
      </c>
      <c r="K7802" s="1" t="s">
        <v>49</v>
      </c>
      <c r="L7802" s="1">
        <v>-2</v>
      </c>
      <c r="M7802" s="1">
        <v>88</v>
      </c>
      <c r="N7802" s="6"/>
      <c r="O7802" s="6">
        <v>176</v>
      </c>
      <c r="P7802" s="6">
        <v>-999029.63</v>
      </c>
      <c r="R7802" s="31">
        <v>-176</v>
      </c>
      <c r="S7802" s="28">
        <v>44530</v>
      </c>
    </row>
    <row r="7803" spans="1:19" x14ac:dyDescent="0.2">
      <c r="A7803" s="29">
        <v>46671</v>
      </c>
      <c r="B7803" s="1" t="s">
        <v>200</v>
      </c>
      <c r="C7803" s="27">
        <v>44516</v>
      </c>
      <c r="D7803" s="1">
        <v>53345</v>
      </c>
      <c r="J7803" s="1" t="s">
        <v>0</v>
      </c>
      <c r="K7803" s="1" t="s">
        <v>49</v>
      </c>
      <c r="L7803" s="1">
        <v>-1.5</v>
      </c>
      <c r="M7803" s="1">
        <v>88</v>
      </c>
      <c r="N7803" s="6"/>
      <c r="O7803" s="6">
        <v>132</v>
      </c>
      <c r="P7803" s="6">
        <v>-1003085.63</v>
      </c>
      <c r="R7803" s="31">
        <v>-132</v>
      </c>
      <c r="S7803" s="28">
        <v>44530</v>
      </c>
    </row>
    <row r="7804" spans="1:19" x14ac:dyDescent="0.2">
      <c r="A7804" s="29">
        <v>46671</v>
      </c>
      <c r="B7804" s="1" t="s">
        <v>200</v>
      </c>
      <c r="C7804" s="27">
        <v>44516</v>
      </c>
      <c r="D7804" s="1">
        <v>53345</v>
      </c>
      <c r="J7804" s="1" t="s">
        <v>0</v>
      </c>
      <c r="K7804" s="1" t="s">
        <v>49</v>
      </c>
      <c r="L7804" s="1">
        <v>-1</v>
      </c>
      <c r="M7804" s="1">
        <v>124</v>
      </c>
      <c r="N7804" s="6"/>
      <c r="O7804" s="6">
        <v>124</v>
      </c>
      <c r="P7804" s="6">
        <v>-998853.63</v>
      </c>
      <c r="R7804" s="31">
        <v>-124</v>
      </c>
      <c r="S7804" s="28">
        <v>44530</v>
      </c>
    </row>
    <row r="7805" spans="1:19" x14ac:dyDescent="0.2">
      <c r="A7805" s="29">
        <v>46671</v>
      </c>
      <c r="B7805" s="1" t="s">
        <v>200</v>
      </c>
      <c r="C7805" s="27">
        <v>44516</v>
      </c>
      <c r="D7805" s="1">
        <v>53345</v>
      </c>
      <c r="J7805" s="1" t="s">
        <v>0</v>
      </c>
      <c r="K7805" s="1" t="s">
        <v>49</v>
      </c>
      <c r="L7805" s="1">
        <v>-1</v>
      </c>
      <c r="M7805" s="1">
        <v>124</v>
      </c>
      <c r="N7805" s="6"/>
      <c r="O7805" s="6">
        <v>124</v>
      </c>
      <c r="P7805" s="6">
        <v>-999153.63</v>
      </c>
      <c r="R7805" s="31">
        <v>-124</v>
      </c>
      <c r="S7805" s="28">
        <v>44530</v>
      </c>
    </row>
    <row r="7806" spans="1:19" x14ac:dyDescent="0.2">
      <c r="A7806" s="29">
        <v>46671</v>
      </c>
      <c r="B7806" s="1" t="s">
        <v>200</v>
      </c>
      <c r="C7806" s="27">
        <v>44516</v>
      </c>
      <c r="D7806" s="1">
        <v>53345</v>
      </c>
      <c r="J7806" s="1" t="s">
        <v>0</v>
      </c>
      <c r="K7806" s="1" t="s">
        <v>49</v>
      </c>
      <c r="L7806" s="1">
        <v>-1.25</v>
      </c>
      <c r="M7806" s="1">
        <v>88</v>
      </c>
      <c r="N7806" s="6"/>
      <c r="O7806" s="6">
        <v>110</v>
      </c>
      <c r="P7806" s="6">
        <v>-999263.63</v>
      </c>
      <c r="R7806" s="31">
        <v>-110</v>
      </c>
      <c r="S7806" s="28">
        <v>44530</v>
      </c>
    </row>
    <row r="7807" spans="1:19" x14ac:dyDescent="0.2">
      <c r="A7807" s="29">
        <v>46671</v>
      </c>
      <c r="B7807" s="1" t="s">
        <v>200</v>
      </c>
      <c r="C7807" s="27">
        <v>44516</v>
      </c>
      <c r="D7807" s="1">
        <v>53345</v>
      </c>
      <c r="J7807" s="1" t="s">
        <v>0</v>
      </c>
      <c r="K7807" s="1" t="s">
        <v>49</v>
      </c>
      <c r="L7807" s="1">
        <v>-0.75</v>
      </c>
      <c r="M7807" s="1">
        <v>88</v>
      </c>
      <c r="N7807" s="6"/>
      <c r="O7807" s="6">
        <v>66</v>
      </c>
      <c r="P7807" s="6">
        <v>-998729.63</v>
      </c>
      <c r="R7807" s="31">
        <v>-66</v>
      </c>
      <c r="S7807" s="28">
        <v>44530</v>
      </c>
    </row>
    <row r="7808" spans="1:19" x14ac:dyDescent="0.2">
      <c r="A7808" s="29">
        <v>46672</v>
      </c>
      <c r="B7808" s="1" t="s">
        <v>200</v>
      </c>
      <c r="C7808" s="27">
        <v>44516</v>
      </c>
      <c r="D7808" s="1">
        <v>53346</v>
      </c>
      <c r="J7808" s="1" t="s">
        <v>0</v>
      </c>
      <c r="K7808" s="1" t="s">
        <v>49</v>
      </c>
      <c r="L7808" s="1">
        <v>-3.25</v>
      </c>
      <c r="M7808" s="1">
        <v>99</v>
      </c>
      <c r="N7808" s="6"/>
      <c r="O7808" s="6">
        <v>321.75</v>
      </c>
      <c r="P7808" s="6">
        <v>-1001037.88</v>
      </c>
      <c r="R7808" s="31">
        <v>-321.75</v>
      </c>
      <c r="S7808" s="28">
        <v>44530</v>
      </c>
    </row>
    <row r="7809" spans="1:19" x14ac:dyDescent="0.2">
      <c r="A7809" s="29">
        <v>46672</v>
      </c>
      <c r="B7809" s="1" t="s">
        <v>200</v>
      </c>
      <c r="C7809" s="27">
        <v>44516</v>
      </c>
      <c r="D7809" s="1">
        <v>53346</v>
      </c>
      <c r="J7809" s="1" t="s">
        <v>0</v>
      </c>
      <c r="K7809" s="1" t="s">
        <v>49</v>
      </c>
      <c r="L7809" s="1">
        <v>-1</v>
      </c>
      <c r="M7809" s="1">
        <v>240</v>
      </c>
      <c r="N7809" s="6"/>
      <c r="O7809" s="6">
        <v>240</v>
      </c>
      <c r="P7809" s="6">
        <v>-1001277.88</v>
      </c>
      <c r="R7809" s="31">
        <v>-240</v>
      </c>
      <c r="S7809" s="28">
        <v>44530</v>
      </c>
    </row>
    <row r="7810" spans="1:19" x14ac:dyDescent="0.2">
      <c r="A7810" s="29">
        <v>46672</v>
      </c>
      <c r="B7810" s="1" t="s">
        <v>200</v>
      </c>
      <c r="C7810" s="27">
        <v>44516</v>
      </c>
      <c r="D7810" s="1">
        <v>53346</v>
      </c>
      <c r="J7810" s="1" t="s">
        <v>0</v>
      </c>
      <c r="K7810" s="1" t="s">
        <v>49</v>
      </c>
      <c r="L7810" s="1">
        <v>-2.25</v>
      </c>
      <c r="M7810" s="1">
        <v>99</v>
      </c>
      <c r="N7810" s="6"/>
      <c r="O7810" s="6">
        <v>222.75</v>
      </c>
      <c r="P7810" s="6">
        <v>-1003735.88</v>
      </c>
      <c r="R7810" s="31">
        <v>-222.75</v>
      </c>
      <c r="S7810" s="28">
        <v>44530</v>
      </c>
    </row>
    <row r="7811" spans="1:19" x14ac:dyDescent="0.2">
      <c r="A7811" s="29">
        <v>46672</v>
      </c>
      <c r="B7811" s="1" t="s">
        <v>200</v>
      </c>
      <c r="C7811" s="27">
        <v>44516</v>
      </c>
      <c r="D7811" s="1">
        <v>53346</v>
      </c>
      <c r="J7811" s="1" t="s">
        <v>0</v>
      </c>
      <c r="K7811" s="1" t="s">
        <v>49</v>
      </c>
      <c r="L7811" s="1">
        <v>-1.5</v>
      </c>
      <c r="M7811" s="1">
        <v>99</v>
      </c>
      <c r="N7811" s="6"/>
      <c r="O7811" s="6">
        <v>148.5</v>
      </c>
      <c r="P7811" s="6">
        <v>-1003373.63</v>
      </c>
      <c r="R7811" s="31">
        <v>-148.5</v>
      </c>
      <c r="S7811" s="28">
        <v>44530</v>
      </c>
    </row>
    <row r="7812" spans="1:19" x14ac:dyDescent="0.2">
      <c r="A7812" s="29">
        <v>46672</v>
      </c>
      <c r="B7812" s="1" t="s">
        <v>200</v>
      </c>
      <c r="C7812" s="27">
        <v>44516</v>
      </c>
      <c r="D7812" s="1">
        <v>53346</v>
      </c>
      <c r="J7812" s="1" t="s">
        <v>0</v>
      </c>
      <c r="K7812" s="1" t="s">
        <v>49</v>
      </c>
      <c r="L7812" s="1">
        <v>-1</v>
      </c>
      <c r="M7812" s="1">
        <v>139.5</v>
      </c>
      <c r="N7812" s="6"/>
      <c r="O7812" s="6">
        <v>139.5</v>
      </c>
      <c r="P7812" s="6">
        <v>-1000716.13</v>
      </c>
      <c r="R7812" s="31">
        <v>-139.5</v>
      </c>
      <c r="S7812" s="28">
        <v>44530</v>
      </c>
    </row>
    <row r="7813" spans="1:19" x14ac:dyDescent="0.2">
      <c r="A7813" s="29">
        <v>46672</v>
      </c>
      <c r="B7813" s="1" t="s">
        <v>200</v>
      </c>
      <c r="C7813" s="27">
        <v>44516</v>
      </c>
      <c r="D7813" s="1">
        <v>53346</v>
      </c>
      <c r="J7813" s="1" t="s">
        <v>0</v>
      </c>
      <c r="K7813" s="1" t="s">
        <v>49</v>
      </c>
      <c r="L7813" s="1">
        <v>-1</v>
      </c>
      <c r="M7813" s="1">
        <v>139.5</v>
      </c>
      <c r="N7813" s="6"/>
      <c r="O7813" s="6">
        <v>139.5</v>
      </c>
      <c r="P7813" s="6">
        <v>-1003225.13</v>
      </c>
      <c r="R7813" s="31">
        <v>-139.5</v>
      </c>
      <c r="S7813" s="28">
        <v>44530</v>
      </c>
    </row>
    <row r="7814" spans="1:19" x14ac:dyDescent="0.2">
      <c r="A7814" s="29">
        <v>46672</v>
      </c>
      <c r="B7814" s="1" t="s">
        <v>200</v>
      </c>
      <c r="C7814" s="27">
        <v>44516</v>
      </c>
      <c r="D7814" s="1">
        <v>53346</v>
      </c>
      <c r="J7814" s="1" t="s">
        <v>0</v>
      </c>
      <c r="K7814" s="1" t="s">
        <v>49</v>
      </c>
      <c r="L7814" s="1">
        <v>-1</v>
      </c>
      <c r="M7814" s="1">
        <v>139.5</v>
      </c>
      <c r="N7814" s="6"/>
      <c r="O7814" s="6">
        <v>139.5</v>
      </c>
      <c r="P7814" s="6">
        <v>-1003513.13</v>
      </c>
      <c r="R7814" s="31">
        <v>-139.5</v>
      </c>
      <c r="S7814" s="28">
        <v>44530</v>
      </c>
    </row>
    <row r="7815" spans="1:19" x14ac:dyDescent="0.2">
      <c r="A7815" s="29">
        <v>46672</v>
      </c>
      <c r="B7815" s="1" t="s">
        <v>200</v>
      </c>
      <c r="C7815" s="27">
        <v>44516</v>
      </c>
      <c r="D7815" s="1">
        <v>53346</v>
      </c>
      <c r="J7815" s="1" t="s">
        <v>0</v>
      </c>
      <c r="K7815" s="1" t="s">
        <v>49</v>
      </c>
      <c r="L7815" s="1">
        <v>-1</v>
      </c>
      <c r="M7815" s="1">
        <v>99</v>
      </c>
      <c r="N7815" s="6"/>
      <c r="O7815" s="6">
        <v>99</v>
      </c>
      <c r="P7815" s="6">
        <v>-1000576.63</v>
      </c>
      <c r="R7815" s="31">
        <v>-99</v>
      </c>
      <c r="S7815" s="28">
        <v>44530</v>
      </c>
    </row>
    <row r="7816" spans="1:19" x14ac:dyDescent="0.2">
      <c r="A7816" s="29">
        <v>46707</v>
      </c>
      <c r="B7816" s="1" t="s">
        <v>200</v>
      </c>
      <c r="C7816" s="27">
        <v>44519</v>
      </c>
      <c r="D7816" s="1">
        <v>53356</v>
      </c>
      <c r="J7816" s="1" t="s">
        <v>0</v>
      </c>
      <c r="K7816" s="1" t="s">
        <v>49</v>
      </c>
      <c r="L7816" s="1">
        <v>-2.75</v>
      </c>
      <c r="M7816" s="1">
        <v>110</v>
      </c>
      <c r="N7816" s="6"/>
      <c r="O7816" s="6">
        <v>302.5</v>
      </c>
      <c r="P7816" s="6">
        <v>-1006171.38</v>
      </c>
      <c r="R7816" s="31">
        <v>-302.5</v>
      </c>
      <c r="S7816" s="28">
        <v>44530</v>
      </c>
    </row>
    <row r="7817" spans="1:19" x14ac:dyDescent="0.2">
      <c r="A7817" s="29">
        <v>46707</v>
      </c>
      <c r="B7817" s="1" t="s">
        <v>200</v>
      </c>
      <c r="C7817" s="27">
        <v>44519</v>
      </c>
      <c r="D7817" s="1">
        <v>53356</v>
      </c>
      <c r="J7817" s="1" t="s">
        <v>0</v>
      </c>
      <c r="K7817" s="1" t="s">
        <v>49</v>
      </c>
      <c r="L7817" s="1">
        <v>-1</v>
      </c>
      <c r="M7817" s="1">
        <v>155</v>
      </c>
      <c r="N7817" s="6"/>
      <c r="O7817" s="6">
        <v>155</v>
      </c>
      <c r="P7817" s="6">
        <v>-1005868.88</v>
      </c>
      <c r="R7817" s="31">
        <v>-155</v>
      </c>
      <c r="S7817" s="28">
        <v>44530</v>
      </c>
    </row>
    <row r="7818" spans="1:19" x14ac:dyDescent="0.2">
      <c r="A7818" s="29">
        <v>46662</v>
      </c>
      <c r="B7818" s="1" t="s">
        <v>200</v>
      </c>
      <c r="C7818" s="27">
        <v>44523</v>
      </c>
      <c r="D7818" s="1">
        <v>53336</v>
      </c>
      <c r="J7818" s="1" t="s">
        <v>0</v>
      </c>
      <c r="K7818" s="1" t="s">
        <v>49</v>
      </c>
      <c r="L7818" s="1">
        <v>-4</v>
      </c>
      <c r="M7818" s="1">
        <v>154.94999999999999</v>
      </c>
      <c r="N7818" s="6"/>
      <c r="O7818" s="6">
        <v>619.79999999999995</v>
      </c>
      <c r="P7818" s="6">
        <v>-1006791.18</v>
      </c>
      <c r="R7818" s="31">
        <v>-619.79999999999995</v>
      </c>
      <c r="S7818" s="28">
        <v>44530</v>
      </c>
    </row>
    <row r="7819" spans="1:19" x14ac:dyDescent="0.2">
      <c r="A7819" s="29">
        <v>46662</v>
      </c>
      <c r="B7819" s="1" t="s">
        <v>200</v>
      </c>
      <c r="C7819" s="27">
        <v>44523</v>
      </c>
      <c r="D7819" s="1">
        <v>53336</v>
      </c>
      <c r="J7819" s="1" t="s">
        <v>0</v>
      </c>
      <c r="K7819" s="1" t="s">
        <v>49</v>
      </c>
      <c r="L7819" s="1">
        <v>-1</v>
      </c>
      <c r="M7819" s="1">
        <v>294.99</v>
      </c>
      <c r="N7819" s="6"/>
      <c r="O7819" s="6">
        <v>294.99</v>
      </c>
      <c r="P7819" s="6">
        <v>-1007236.53</v>
      </c>
      <c r="R7819" s="31">
        <v>-294.99</v>
      </c>
      <c r="S7819" s="28">
        <v>44530</v>
      </c>
    </row>
    <row r="7820" spans="1:19" x14ac:dyDescent="0.2">
      <c r="A7820" s="29">
        <v>46662</v>
      </c>
      <c r="B7820" s="1" t="s">
        <v>200</v>
      </c>
      <c r="C7820" s="27">
        <v>44523</v>
      </c>
      <c r="D7820" s="1">
        <v>53336</v>
      </c>
      <c r="J7820" s="1" t="s">
        <v>0</v>
      </c>
      <c r="K7820" s="1" t="s">
        <v>49</v>
      </c>
      <c r="L7820" s="1">
        <v>-1</v>
      </c>
      <c r="M7820" s="1">
        <v>89.99</v>
      </c>
      <c r="N7820" s="6"/>
      <c r="O7820" s="6">
        <v>89.99</v>
      </c>
      <c r="P7820" s="6">
        <v>-1006941.54</v>
      </c>
      <c r="R7820" s="31">
        <v>-89.99</v>
      </c>
      <c r="S7820" s="28">
        <v>44530</v>
      </c>
    </row>
    <row r="7821" spans="1:19" x14ac:dyDescent="0.2">
      <c r="A7821" s="29">
        <v>46662</v>
      </c>
      <c r="B7821" s="1" t="s">
        <v>200</v>
      </c>
      <c r="C7821" s="27">
        <v>44523</v>
      </c>
      <c r="D7821" s="1">
        <v>53336</v>
      </c>
      <c r="J7821" s="1" t="s">
        <v>0</v>
      </c>
      <c r="K7821" s="1" t="s">
        <v>49</v>
      </c>
      <c r="L7821" s="1">
        <v>-1</v>
      </c>
      <c r="M7821" s="1">
        <v>50</v>
      </c>
      <c r="N7821" s="6"/>
      <c r="O7821" s="6">
        <v>50</v>
      </c>
      <c r="P7821" s="6">
        <v>-1007303.95</v>
      </c>
      <c r="R7821" s="31">
        <v>-50</v>
      </c>
      <c r="S7821" s="28">
        <v>44530</v>
      </c>
    </row>
    <row r="7822" spans="1:19" x14ac:dyDescent="0.2">
      <c r="A7822" s="29">
        <v>46662</v>
      </c>
      <c r="B7822" s="1" t="s">
        <v>200</v>
      </c>
      <c r="C7822" s="27">
        <v>44523</v>
      </c>
      <c r="D7822" s="1">
        <v>53336</v>
      </c>
      <c r="J7822" s="1" t="s">
        <v>0</v>
      </c>
      <c r="K7822" s="1" t="s">
        <v>49</v>
      </c>
      <c r="L7822" s="1">
        <v>-2</v>
      </c>
      <c r="M7822" s="1">
        <v>18.989999999999998</v>
      </c>
      <c r="N7822" s="6"/>
      <c r="O7822" s="6">
        <v>37.979999999999997</v>
      </c>
      <c r="P7822" s="6">
        <v>-1006829.16</v>
      </c>
      <c r="R7822" s="31">
        <v>-37.979999999999997</v>
      </c>
      <c r="S7822" s="28">
        <v>44530</v>
      </c>
    </row>
    <row r="7823" spans="1:19" x14ac:dyDescent="0.2">
      <c r="A7823" s="29">
        <v>46662</v>
      </c>
      <c r="B7823" s="1" t="s">
        <v>200</v>
      </c>
      <c r="C7823" s="27">
        <v>44523</v>
      </c>
      <c r="D7823" s="1">
        <v>53336</v>
      </c>
      <c r="J7823" s="1" t="s">
        <v>0</v>
      </c>
      <c r="K7823" s="1" t="s">
        <v>49</v>
      </c>
      <c r="L7823" s="1">
        <v>-1</v>
      </c>
      <c r="M7823" s="1">
        <v>22.39</v>
      </c>
      <c r="N7823" s="6"/>
      <c r="O7823" s="6">
        <v>22.39</v>
      </c>
      <c r="P7823" s="6">
        <v>-1006851.55</v>
      </c>
      <c r="R7823" s="31">
        <v>-22.39</v>
      </c>
      <c r="S7823" s="28">
        <v>44530</v>
      </c>
    </row>
    <row r="7824" spans="1:19" x14ac:dyDescent="0.2">
      <c r="A7824" s="29">
        <v>46662</v>
      </c>
      <c r="B7824" s="1" t="s">
        <v>200</v>
      </c>
      <c r="C7824" s="27">
        <v>44523</v>
      </c>
      <c r="D7824" s="1">
        <v>53336</v>
      </c>
      <c r="J7824" s="1" t="s">
        <v>0</v>
      </c>
      <c r="K7824" s="1" t="s">
        <v>49</v>
      </c>
      <c r="L7824" s="1">
        <v>-2</v>
      </c>
      <c r="M7824" s="1">
        <v>3.48</v>
      </c>
      <c r="N7824" s="6"/>
      <c r="O7824" s="6">
        <v>6.96</v>
      </c>
      <c r="P7824" s="6">
        <v>-1007248.45</v>
      </c>
      <c r="R7824" s="31">
        <v>-6.96</v>
      </c>
      <c r="S7824" s="28">
        <v>44530</v>
      </c>
    </row>
    <row r="7825" spans="1:19" x14ac:dyDescent="0.2">
      <c r="A7825" s="29">
        <v>46662</v>
      </c>
      <c r="B7825" s="1" t="s">
        <v>200</v>
      </c>
      <c r="C7825" s="27">
        <v>44523</v>
      </c>
      <c r="D7825" s="1">
        <v>53336</v>
      </c>
      <c r="J7825" s="1" t="s">
        <v>0</v>
      </c>
      <c r="K7825" s="1" t="s">
        <v>49</v>
      </c>
      <c r="L7825" s="1">
        <v>-2</v>
      </c>
      <c r="M7825" s="1">
        <v>2.75</v>
      </c>
      <c r="N7825" s="6"/>
      <c r="O7825" s="6">
        <v>5.5</v>
      </c>
      <c r="P7825" s="6">
        <v>-1007253.95</v>
      </c>
      <c r="R7825" s="31">
        <v>-5.5</v>
      </c>
      <c r="S7825" s="28">
        <v>44530</v>
      </c>
    </row>
    <row r="7826" spans="1:19" x14ac:dyDescent="0.2">
      <c r="A7826" s="29">
        <v>46662</v>
      </c>
      <c r="B7826" s="1" t="s">
        <v>200</v>
      </c>
      <c r="C7826" s="27">
        <v>44523</v>
      </c>
      <c r="D7826" s="1">
        <v>53336</v>
      </c>
      <c r="J7826" s="1" t="s">
        <v>0</v>
      </c>
      <c r="K7826" s="1" t="s">
        <v>49</v>
      </c>
      <c r="L7826" s="1">
        <v>-2</v>
      </c>
      <c r="M7826" s="1">
        <v>2.48</v>
      </c>
      <c r="N7826" s="6"/>
      <c r="O7826" s="6">
        <v>4.96</v>
      </c>
      <c r="P7826" s="6">
        <v>-1007241.49</v>
      </c>
      <c r="R7826" s="31">
        <v>-4.96</v>
      </c>
      <c r="S7826" s="28">
        <v>44530</v>
      </c>
    </row>
    <row r="7827" spans="1:19" x14ac:dyDescent="0.2">
      <c r="A7827" s="29">
        <v>46675</v>
      </c>
      <c r="B7827" s="1" t="s">
        <v>200</v>
      </c>
      <c r="C7827" s="27">
        <v>44530</v>
      </c>
      <c r="D7827" s="1">
        <v>53349</v>
      </c>
      <c r="J7827" s="1" t="s">
        <v>0</v>
      </c>
      <c r="K7827" s="1" t="s">
        <v>49</v>
      </c>
      <c r="L7827" s="1">
        <v>-4</v>
      </c>
      <c r="M7827" s="1">
        <v>130</v>
      </c>
      <c r="N7827" s="6"/>
      <c r="O7827" s="6">
        <v>520</v>
      </c>
      <c r="P7827" s="6">
        <v>-1010459.95</v>
      </c>
      <c r="R7827" s="31">
        <v>-520</v>
      </c>
      <c r="S7827" s="28">
        <v>44530</v>
      </c>
    </row>
    <row r="7828" spans="1:19" x14ac:dyDescent="0.2">
      <c r="A7828" s="29">
        <v>46675</v>
      </c>
      <c r="B7828" s="1" t="s">
        <v>200</v>
      </c>
      <c r="C7828" s="27">
        <v>44530</v>
      </c>
      <c r="D7828" s="1">
        <v>53349</v>
      </c>
      <c r="J7828" s="1" t="s">
        <v>0</v>
      </c>
      <c r="K7828" s="1" t="s">
        <v>49</v>
      </c>
      <c r="L7828" s="1">
        <v>-3.25</v>
      </c>
      <c r="M7828" s="1">
        <v>88</v>
      </c>
      <c r="N7828" s="6"/>
      <c r="O7828" s="6">
        <v>286</v>
      </c>
      <c r="P7828" s="6">
        <v>-1017327.95</v>
      </c>
      <c r="R7828" s="31">
        <v>-286</v>
      </c>
      <c r="S7828" s="28">
        <v>44530</v>
      </c>
    </row>
    <row r="7829" spans="1:19" x14ac:dyDescent="0.2">
      <c r="A7829" s="29">
        <v>46675</v>
      </c>
      <c r="B7829" s="1" t="s">
        <v>200</v>
      </c>
      <c r="C7829" s="27">
        <v>44530</v>
      </c>
      <c r="D7829" s="1">
        <v>53349</v>
      </c>
      <c r="J7829" s="1" t="s">
        <v>0</v>
      </c>
      <c r="K7829" s="1" t="s">
        <v>49</v>
      </c>
      <c r="L7829" s="1">
        <v>-2.5</v>
      </c>
      <c r="M7829" s="1">
        <v>88</v>
      </c>
      <c r="N7829" s="6"/>
      <c r="O7829" s="6">
        <v>220</v>
      </c>
      <c r="P7829" s="6">
        <v>-1013867.95</v>
      </c>
      <c r="R7829" s="31">
        <v>-220</v>
      </c>
      <c r="S7829" s="28">
        <v>44530</v>
      </c>
    </row>
    <row r="7830" spans="1:19" x14ac:dyDescent="0.2">
      <c r="A7830" s="29">
        <v>46675</v>
      </c>
      <c r="B7830" s="1" t="s">
        <v>200</v>
      </c>
      <c r="C7830" s="27">
        <v>44530</v>
      </c>
      <c r="D7830" s="1">
        <v>53349</v>
      </c>
      <c r="J7830" s="1" t="s">
        <v>0</v>
      </c>
      <c r="K7830" s="1" t="s">
        <v>49</v>
      </c>
      <c r="L7830" s="1">
        <v>-1.75</v>
      </c>
      <c r="M7830" s="1">
        <v>88</v>
      </c>
      <c r="N7830" s="6"/>
      <c r="O7830" s="6">
        <v>154</v>
      </c>
      <c r="P7830" s="6">
        <v>-1009939.95</v>
      </c>
      <c r="R7830" s="31">
        <v>-154</v>
      </c>
      <c r="S7830" s="28">
        <v>44530</v>
      </c>
    </row>
    <row r="7831" spans="1:19" x14ac:dyDescent="0.2">
      <c r="A7831" s="29">
        <v>46675</v>
      </c>
      <c r="B7831" s="1" t="s">
        <v>200</v>
      </c>
      <c r="C7831" s="27">
        <v>44530</v>
      </c>
      <c r="D7831" s="1">
        <v>53349</v>
      </c>
      <c r="J7831" s="1" t="s">
        <v>0</v>
      </c>
      <c r="K7831" s="1" t="s">
        <v>49</v>
      </c>
      <c r="L7831" s="1">
        <v>-1</v>
      </c>
      <c r="M7831" s="1">
        <v>124</v>
      </c>
      <c r="N7831" s="6"/>
      <c r="O7831" s="6">
        <v>124</v>
      </c>
      <c r="P7831" s="6">
        <v>-1009639.95</v>
      </c>
      <c r="R7831" s="31">
        <v>-124</v>
      </c>
      <c r="S7831" s="28">
        <v>44530</v>
      </c>
    </row>
    <row r="7832" spans="1:19" x14ac:dyDescent="0.2">
      <c r="A7832" s="29">
        <v>46675</v>
      </c>
      <c r="B7832" s="1" t="s">
        <v>200</v>
      </c>
      <c r="C7832" s="27">
        <v>44530</v>
      </c>
      <c r="D7832" s="1">
        <v>53349</v>
      </c>
      <c r="J7832" s="1" t="s">
        <v>0</v>
      </c>
      <c r="K7832" s="1" t="s">
        <v>49</v>
      </c>
      <c r="L7832" s="1">
        <v>-1</v>
      </c>
      <c r="M7832" s="1">
        <v>124</v>
      </c>
      <c r="N7832" s="6"/>
      <c r="O7832" s="6">
        <v>124</v>
      </c>
      <c r="P7832" s="6">
        <v>-1009785.95</v>
      </c>
      <c r="R7832" s="31">
        <v>-124</v>
      </c>
      <c r="S7832" s="28">
        <v>44530</v>
      </c>
    </row>
    <row r="7833" spans="1:19" x14ac:dyDescent="0.2">
      <c r="A7833" s="29">
        <v>46675</v>
      </c>
      <c r="B7833" s="1" t="s">
        <v>200</v>
      </c>
      <c r="C7833" s="27">
        <v>44530</v>
      </c>
      <c r="D7833" s="1">
        <v>53349</v>
      </c>
      <c r="J7833" s="1" t="s">
        <v>0</v>
      </c>
      <c r="K7833" s="1" t="s">
        <v>49</v>
      </c>
      <c r="L7833" s="1">
        <v>-1</v>
      </c>
      <c r="M7833" s="1">
        <v>124</v>
      </c>
      <c r="N7833" s="6"/>
      <c r="O7833" s="6">
        <v>124</v>
      </c>
      <c r="P7833" s="6">
        <v>-1017041.95</v>
      </c>
      <c r="R7833" s="31">
        <v>-124</v>
      </c>
      <c r="S7833" s="28">
        <v>44530</v>
      </c>
    </row>
    <row r="7834" spans="1:19" x14ac:dyDescent="0.2">
      <c r="A7834" s="29">
        <v>46675</v>
      </c>
      <c r="B7834" s="1" t="s">
        <v>200</v>
      </c>
      <c r="C7834" s="27">
        <v>44530</v>
      </c>
      <c r="D7834" s="1">
        <v>53349</v>
      </c>
      <c r="J7834" s="1" t="s">
        <v>0</v>
      </c>
      <c r="K7834" s="1" t="s">
        <v>49</v>
      </c>
      <c r="L7834" s="1">
        <v>-1</v>
      </c>
      <c r="M7834" s="1">
        <v>124</v>
      </c>
      <c r="N7834" s="6"/>
      <c r="O7834" s="6">
        <v>124</v>
      </c>
      <c r="P7834" s="6">
        <v>-1017451.95</v>
      </c>
      <c r="R7834" s="31">
        <v>-124</v>
      </c>
      <c r="S7834" s="28">
        <v>44530</v>
      </c>
    </row>
    <row r="7835" spans="1:19" x14ac:dyDescent="0.2">
      <c r="A7835" s="29">
        <v>46675</v>
      </c>
      <c r="B7835" s="1" t="s">
        <v>200</v>
      </c>
      <c r="C7835" s="27">
        <v>44530</v>
      </c>
      <c r="D7835" s="1">
        <v>53349</v>
      </c>
      <c r="J7835" s="1" t="s">
        <v>0</v>
      </c>
      <c r="K7835" s="1" t="s">
        <v>49</v>
      </c>
      <c r="L7835" s="1">
        <v>-1.25</v>
      </c>
      <c r="M7835" s="1">
        <v>88</v>
      </c>
      <c r="N7835" s="6"/>
      <c r="O7835" s="6">
        <v>110</v>
      </c>
      <c r="P7835" s="6">
        <v>-1013977.95</v>
      </c>
      <c r="R7835" s="31">
        <v>-110</v>
      </c>
      <c r="S7835" s="28">
        <v>44530</v>
      </c>
    </row>
    <row r="7836" spans="1:19" x14ac:dyDescent="0.2">
      <c r="A7836" s="29">
        <v>46675</v>
      </c>
      <c r="B7836" s="1" t="s">
        <v>200</v>
      </c>
      <c r="C7836" s="27">
        <v>44530</v>
      </c>
      <c r="D7836" s="1">
        <v>53349</v>
      </c>
      <c r="J7836" s="1" t="s">
        <v>0</v>
      </c>
      <c r="K7836" s="1" t="s">
        <v>49</v>
      </c>
      <c r="L7836" s="1">
        <v>-1.25</v>
      </c>
      <c r="M7836" s="1">
        <v>88</v>
      </c>
      <c r="N7836" s="6"/>
      <c r="O7836" s="6">
        <v>110</v>
      </c>
      <c r="P7836" s="6">
        <v>-1017561.95</v>
      </c>
      <c r="R7836" s="31">
        <v>-110</v>
      </c>
      <c r="S7836" s="28">
        <v>44530</v>
      </c>
    </row>
    <row r="7837" spans="1:19" x14ac:dyDescent="0.2">
      <c r="A7837" s="29">
        <v>46675</v>
      </c>
      <c r="B7837" s="1" t="s">
        <v>200</v>
      </c>
      <c r="C7837" s="27">
        <v>44530</v>
      </c>
      <c r="D7837" s="1">
        <v>53349</v>
      </c>
      <c r="J7837" s="1" t="s">
        <v>0</v>
      </c>
      <c r="K7837" s="1" t="s">
        <v>49</v>
      </c>
      <c r="L7837" s="1">
        <v>-0.75</v>
      </c>
      <c r="M7837" s="1">
        <v>88</v>
      </c>
      <c r="N7837" s="6"/>
      <c r="O7837" s="6">
        <v>66</v>
      </c>
      <c r="P7837" s="6">
        <v>-1007369.95</v>
      </c>
      <c r="R7837" s="31">
        <v>-66</v>
      </c>
      <c r="S7837" s="28">
        <v>44530</v>
      </c>
    </row>
    <row r="7838" spans="1:19" x14ac:dyDescent="0.2">
      <c r="A7838" s="29">
        <v>46675</v>
      </c>
      <c r="B7838" s="1" t="s">
        <v>200</v>
      </c>
      <c r="C7838" s="27">
        <v>44530</v>
      </c>
      <c r="D7838" s="1">
        <v>53349</v>
      </c>
      <c r="J7838" s="1" t="s">
        <v>0</v>
      </c>
      <c r="K7838" s="1" t="s">
        <v>49</v>
      </c>
      <c r="L7838" s="1">
        <v>-0.25</v>
      </c>
      <c r="M7838" s="1">
        <v>88</v>
      </c>
      <c r="N7838" s="6"/>
      <c r="O7838" s="6">
        <v>22</v>
      </c>
      <c r="P7838" s="6">
        <v>-1009661.95</v>
      </c>
      <c r="R7838" s="31">
        <v>-22</v>
      </c>
      <c r="S7838" s="28">
        <v>44530</v>
      </c>
    </row>
    <row r="7839" spans="1:19" x14ac:dyDescent="0.2">
      <c r="A7839" s="29">
        <v>46676</v>
      </c>
      <c r="B7839" s="1" t="s">
        <v>200</v>
      </c>
      <c r="C7839" s="27">
        <v>44530</v>
      </c>
      <c r="D7839" s="1">
        <v>53350</v>
      </c>
      <c r="J7839" s="1" t="s">
        <v>0</v>
      </c>
      <c r="K7839" s="1" t="s">
        <v>49</v>
      </c>
      <c r="L7839" s="1">
        <v>-3.5</v>
      </c>
      <c r="M7839" s="1">
        <v>88</v>
      </c>
      <c r="N7839" s="6"/>
      <c r="O7839" s="6">
        <v>308</v>
      </c>
      <c r="P7839" s="6">
        <v>-1007889.95</v>
      </c>
      <c r="R7839" s="31">
        <v>-308</v>
      </c>
      <c r="S7839" s="28">
        <v>44530</v>
      </c>
    </row>
    <row r="7840" spans="1:19" x14ac:dyDescent="0.2">
      <c r="A7840" s="29">
        <v>46676</v>
      </c>
      <c r="B7840" s="1" t="s">
        <v>200</v>
      </c>
      <c r="C7840" s="27">
        <v>44530</v>
      </c>
      <c r="D7840" s="1">
        <v>53350</v>
      </c>
      <c r="J7840" s="1" t="s">
        <v>0</v>
      </c>
      <c r="K7840" s="1" t="s">
        <v>49</v>
      </c>
      <c r="L7840" s="1">
        <v>-3.25</v>
      </c>
      <c r="M7840" s="1">
        <v>88</v>
      </c>
      <c r="N7840" s="6"/>
      <c r="O7840" s="6">
        <v>286</v>
      </c>
      <c r="P7840" s="6">
        <v>-1008571.95</v>
      </c>
      <c r="R7840" s="31">
        <v>-286</v>
      </c>
      <c r="S7840" s="28">
        <v>44530</v>
      </c>
    </row>
    <row r="7841" spans="1:19" x14ac:dyDescent="0.2">
      <c r="A7841" s="29">
        <v>46676</v>
      </c>
      <c r="B7841" s="1" t="s">
        <v>200</v>
      </c>
      <c r="C7841" s="27">
        <v>44530</v>
      </c>
      <c r="D7841" s="1">
        <v>53350</v>
      </c>
      <c r="J7841" s="1" t="s">
        <v>0</v>
      </c>
      <c r="K7841" s="1" t="s">
        <v>49</v>
      </c>
      <c r="L7841" s="1">
        <v>-2.5</v>
      </c>
      <c r="M7841" s="1">
        <v>88</v>
      </c>
      <c r="N7841" s="6"/>
      <c r="O7841" s="6">
        <v>220</v>
      </c>
      <c r="P7841" s="6">
        <v>-1008109.95</v>
      </c>
      <c r="R7841" s="31">
        <v>-220</v>
      </c>
      <c r="S7841" s="28">
        <v>44530</v>
      </c>
    </row>
    <row r="7842" spans="1:19" x14ac:dyDescent="0.2">
      <c r="A7842" s="29">
        <v>46676</v>
      </c>
      <c r="B7842" s="1" t="s">
        <v>200</v>
      </c>
      <c r="C7842" s="27">
        <v>44530</v>
      </c>
      <c r="D7842" s="1">
        <v>53350</v>
      </c>
      <c r="J7842" s="1" t="s">
        <v>0</v>
      </c>
      <c r="K7842" s="1" t="s">
        <v>49</v>
      </c>
      <c r="L7842" s="1">
        <v>-2.5</v>
      </c>
      <c r="M7842" s="1">
        <v>88</v>
      </c>
      <c r="N7842" s="6"/>
      <c r="O7842" s="6">
        <v>220</v>
      </c>
      <c r="P7842" s="6">
        <v>-1014519.95</v>
      </c>
      <c r="R7842" s="31">
        <v>-220</v>
      </c>
      <c r="S7842" s="28">
        <v>44530</v>
      </c>
    </row>
    <row r="7843" spans="1:19" x14ac:dyDescent="0.2">
      <c r="A7843" s="29">
        <v>46676</v>
      </c>
      <c r="B7843" s="1" t="s">
        <v>200</v>
      </c>
      <c r="C7843" s="27">
        <v>44530</v>
      </c>
      <c r="D7843" s="1">
        <v>53350</v>
      </c>
      <c r="J7843" s="1" t="s">
        <v>0</v>
      </c>
      <c r="K7843" s="1" t="s">
        <v>49</v>
      </c>
      <c r="L7843" s="1">
        <v>-2.5</v>
      </c>
      <c r="M7843" s="1">
        <v>88</v>
      </c>
      <c r="N7843" s="6"/>
      <c r="O7843" s="6">
        <v>220</v>
      </c>
      <c r="P7843" s="6">
        <v>-1014863.95</v>
      </c>
      <c r="R7843" s="31">
        <v>-220</v>
      </c>
      <c r="S7843" s="28">
        <v>44530</v>
      </c>
    </row>
    <row r="7844" spans="1:19" x14ac:dyDescent="0.2">
      <c r="A7844" s="29">
        <v>46676</v>
      </c>
      <c r="B7844" s="1" t="s">
        <v>200</v>
      </c>
      <c r="C7844" s="27">
        <v>44530</v>
      </c>
      <c r="D7844" s="1">
        <v>53350</v>
      </c>
      <c r="J7844" s="1" t="s">
        <v>0</v>
      </c>
      <c r="K7844" s="1" t="s">
        <v>49</v>
      </c>
      <c r="L7844" s="1">
        <v>-2.25</v>
      </c>
      <c r="M7844" s="1">
        <v>88</v>
      </c>
      <c r="N7844" s="6"/>
      <c r="O7844" s="6">
        <v>198</v>
      </c>
      <c r="P7844" s="6">
        <v>-1014175.95</v>
      </c>
      <c r="R7844" s="31">
        <v>-198</v>
      </c>
      <c r="S7844" s="28">
        <v>44530</v>
      </c>
    </row>
    <row r="7845" spans="1:19" x14ac:dyDescent="0.2">
      <c r="A7845" s="29">
        <v>46676</v>
      </c>
      <c r="B7845" s="1" t="s">
        <v>200</v>
      </c>
      <c r="C7845" s="27">
        <v>44530</v>
      </c>
      <c r="D7845" s="1">
        <v>53350</v>
      </c>
      <c r="J7845" s="1" t="s">
        <v>0</v>
      </c>
      <c r="K7845" s="1" t="s">
        <v>49</v>
      </c>
      <c r="L7845" s="1">
        <v>-1.5</v>
      </c>
      <c r="M7845" s="1">
        <v>88</v>
      </c>
      <c r="N7845" s="6"/>
      <c r="O7845" s="6">
        <v>132</v>
      </c>
      <c r="P7845" s="6">
        <v>-1008285.95</v>
      </c>
      <c r="R7845" s="31">
        <v>-132</v>
      </c>
      <c r="S7845" s="28">
        <v>44530</v>
      </c>
    </row>
    <row r="7846" spans="1:19" x14ac:dyDescent="0.2">
      <c r="A7846" s="29">
        <v>46676</v>
      </c>
      <c r="B7846" s="1" t="s">
        <v>200</v>
      </c>
      <c r="C7846" s="27">
        <v>44530</v>
      </c>
      <c r="D7846" s="1">
        <v>53350</v>
      </c>
      <c r="J7846" s="1" t="s">
        <v>0</v>
      </c>
      <c r="K7846" s="1" t="s">
        <v>49</v>
      </c>
      <c r="L7846" s="1">
        <v>-1.5</v>
      </c>
      <c r="M7846" s="1">
        <v>88</v>
      </c>
      <c r="N7846" s="6"/>
      <c r="O7846" s="6">
        <v>132</v>
      </c>
      <c r="P7846" s="6">
        <v>-1008871.95</v>
      </c>
      <c r="R7846" s="31">
        <v>-132</v>
      </c>
      <c r="S7846" s="28">
        <v>44530</v>
      </c>
    </row>
    <row r="7847" spans="1:19" x14ac:dyDescent="0.2">
      <c r="A7847" s="29">
        <v>46676</v>
      </c>
      <c r="B7847" s="1" t="s">
        <v>200</v>
      </c>
      <c r="C7847" s="27">
        <v>44530</v>
      </c>
      <c r="D7847" s="1">
        <v>53350</v>
      </c>
      <c r="J7847" s="1" t="s">
        <v>0</v>
      </c>
      <c r="K7847" s="1" t="s">
        <v>49</v>
      </c>
      <c r="L7847" s="1">
        <v>-1.5</v>
      </c>
      <c r="M7847" s="1">
        <v>88</v>
      </c>
      <c r="N7847" s="6"/>
      <c r="O7847" s="6">
        <v>132</v>
      </c>
      <c r="P7847" s="6">
        <v>-1009127.95</v>
      </c>
      <c r="R7847" s="31">
        <v>-132</v>
      </c>
      <c r="S7847" s="28">
        <v>44530</v>
      </c>
    </row>
    <row r="7848" spans="1:19" x14ac:dyDescent="0.2">
      <c r="A7848" s="29">
        <v>46676</v>
      </c>
      <c r="B7848" s="1" t="s">
        <v>200</v>
      </c>
      <c r="C7848" s="27">
        <v>44530</v>
      </c>
      <c r="D7848" s="1">
        <v>53350</v>
      </c>
      <c r="J7848" s="1" t="s">
        <v>0</v>
      </c>
      <c r="K7848" s="1" t="s">
        <v>49</v>
      </c>
      <c r="L7848" s="1">
        <v>-1.5</v>
      </c>
      <c r="M7848" s="1">
        <v>88</v>
      </c>
      <c r="N7848" s="6"/>
      <c r="O7848" s="6">
        <v>132</v>
      </c>
      <c r="P7848" s="6">
        <v>-1009259.95</v>
      </c>
      <c r="R7848" s="31">
        <v>-132</v>
      </c>
      <c r="S7848" s="28">
        <v>44530</v>
      </c>
    </row>
    <row r="7849" spans="1:19" x14ac:dyDescent="0.2">
      <c r="A7849" s="29">
        <v>46676</v>
      </c>
      <c r="B7849" s="1" t="s">
        <v>200</v>
      </c>
      <c r="C7849" s="27">
        <v>44530</v>
      </c>
      <c r="D7849" s="1">
        <v>53350</v>
      </c>
      <c r="J7849" s="1" t="s">
        <v>0</v>
      </c>
      <c r="K7849" s="1" t="s">
        <v>49</v>
      </c>
      <c r="L7849" s="1">
        <v>-1.5</v>
      </c>
      <c r="M7849" s="1">
        <v>88</v>
      </c>
      <c r="N7849" s="6"/>
      <c r="O7849" s="6">
        <v>132</v>
      </c>
      <c r="P7849" s="6">
        <v>-1009515.95</v>
      </c>
      <c r="R7849" s="31">
        <v>-132</v>
      </c>
      <c r="S7849" s="28">
        <v>44530</v>
      </c>
    </row>
    <row r="7850" spans="1:19" x14ac:dyDescent="0.2">
      <c r="A7850" s="29">
        <v>46676</v>
      </c>
      <c r="B7850" s="1" t="s">
        <v>200</v>
      </c>
      <c r="C7850" s="27">
        <v>44530</v>
      </c>
      <c r="D7850" s="1">
        <v>53350</v>
      </c>
      <c r="J7850" s="1" t="s">
        <v>0</v>
      </c>
      <c r="K7850" s="1" t="s">
        <v>49</v>
      </c>
      <c r="L7850" s="1">
        <v>-1</v>
      </c>
      <c r="M7850" s="1">
        <v>124</v>
      </c>
      <c r="N7850" s="6"/>
      <c r="O7850" s="6">
        <v>124</v>
      </c>
      <c r="P7850" s="6">
        <v>-1007493.95</v>
      </c>
      <c r="R7850" s="31">
        <v>-124</v>
      </c>
      <c r="S7850" s="28">
        <v>44530</v>
      </c>
    </row>
    <row r="7851" spans="1:19" x14ac:dyDescent="0.2">
      <c r="A7851" s="29">
        <v>46676</v>
      </c>
      <c r="B7851" s="1" t="s">
        <v>200</v>
      </c>
      <c r="C7851" s="27">
        <v>44530</v>
      </c>
      <c r="D7851" s="1">
        <v>53350</v>
      </c>
      <c r="J7851" s="1" t="s">
        <v>0</v>
      </c>
      <c r="K7851" s="1" t="s">
        <v>49</v>
      </c>
      <c r="L7851" s="1">
        <v>-1</v>
      </c>
      <c r="M7851" s="1">
        <v>124</v>
      </c>
      <c r="N7851" s="6"/>
      <c r="O7851" s="6">
        <v>124</v>
      </c>
      <c r="P7851" s="6">
        <v>-1008739.95</v>
      </c>
      <c r="R7851" s="31">
        <v>-124</v>
      </c>
      <c r="S7851" s="28">
        <v>44530</v>
      </c>
    </row>
    <row r="7852" spans="1:19" x14ac:dyDescent="0.2">
      <c r="A7852" s="29">
        <v>46676</v>
      </c>
      <c r="B7852" s="1" t="s">
        <v>200</v>
      </c>
      <c r="C7852" s="27">
        <v>44530</v>
      </c>
      <c r="D7852" s="1">
        <v>53350</v>
      </c>
      <c r="J7852" s="1" t="s">
        <v>0</v>
      </c>
      <c r="K7852" s="1" t="s">
        <v>49</v>
      </c>
      <c r="L7852" s="1">
        <v>-1</v>
      </c>
      <c r="M7852" s="1">
        <v>124</v>
      </c>
      <c r="N7852" s="6"/>
      <c r="O7852" s="6">
        <v>124</v>
      </c>
      <c r="P7852" s="6">
        <v>-1008995.95</v>
      </c>
      <c r="R7852" s="31">
        <v>-124</v>
      </c>
      <c r="S7852" s="28">
        <v>44530</v>
      </c>
    </row>
    <row r="7853" spans="1:19" x14ac:dyDescent="0.2">
      <c r="A7853" s="29">
        <v>46676</v>
      </c>
      <c r="B7853" s="1" t="s">
        <v>200</v>
      </c>
      <c r="C7853" s="27">
        <v>44530</v>
      </c>
      <c r="D7853" s="1">
        <v>53350</v>
      </c>
      <c r="J7853" s="1" t="s">
        <v>0</v>
      </c>
      <c r="K7853" s="1" t="s">
        <v>49</v>
      </c>
      <c r="L7853" s="1">
        <v>-1</v>
      </c>
      <c r="M7853" s="1">
        <v>124</v>
      </c>
      <c r="N7853" s="6"/>
      <c r="O7853" s="6">
        <v>124</v>
      </c>
      <c r="P7853" s="6">
        <v>-1009383.95</v>
      </c>
      <c r="R7853" s="31">
        <v>-124</v>
      </c>
      <c r="S7853" s="28">
        <v>44530</v>
      </c>
    </row>
    <row r="7854" spans="1:19" x14ac:dyDescent="0.2">
      <c r="A7854" s="29">
        <v>46676</v>
      </c>
      <c r="B7854" s="1" t="s">
        <v>200</v>
      </c>
      <c r="C7854" s="27">
        <v>44530</v>
      </c>
      <c r="D7854" s="1">
        <v>53350</v>
      </c>
      <c r="J7854" s="1" t="s">
        <v>0</v>
      </c>
      <c r="K7854" s="1" t="s">
        <v>49</v>
      </c>
      <c r="L7854" s="1">
        <v>-1</v>
      </c>
      <c r="M7854" s="1">
        <v>124</v>
      </c>
      <c r="N7854" s="6"/>
      <c r="O7854" s="6">
        <v>124</v>
      </c>
      <c r="P7854" s="6">
        <v>-1014299.95</v>
      </c>
      <c r="R7854" s="31">
        <v>-124</v>
      </c>
      <c r="S7854" s="28">
        <v>44530</v>
      </c>
    </row>
    <row r="7855" spans="1:19" x14ac:dyDescent="0.2">
      <c r="A7855" s="29">
        <v>46676</v>
      </c>
      <c r="B7855" s="1" t="s">
        <v>200</v>
      </c>
      <c r="C7855" s="27">
        <v>44530</v>
      </c>
      <c r="D7855" s="1">
        <v>53350</v>
      </c>
      <c r="J7855" s="1" t="s">
        <v>0</v>
      </c>
      <c r="K7855" s="1" t="s">
        <v>49</v>
      </c>
      <c r="L7855" s="1">
        <v>-1</v>
      </c>
      <c r="M7855" s="1">
        <v>124</v>
      </c>
      <c r="N7855" s="6"/>
      <c r="O7855" s="6">
        <v>124</v>
      </c>
      <c r="P7855" s="6">
        <v>-1014643.95</v>
      </c>
      <c r="R7855" s="31">
        <v>-124</v>
      </c>
      <c r="S7855" s="28">
        <v>44530</v>
      </c>
    </row>
    <row r="7856" spans="1:19" x14ac:dyDescent="0.2">
      <c r="A7856" s="29">
        <v>46676</v>
      </c>
      <c r="B7856" s="1" t="s">
        <v>200</v>
      </c>
      <c r="C7856" s="27">
        <v>44530</v>
      </c>
      <c r="D7856" s="1">
        <v>53350</v>
      </c>
      <c r="J7856" s="1" t="s">
        <v>0</v>
      </c>
      <c r="K7856" s="1" t="s">
        <v>49</v>
      </c>
      <c r="L7856" s="1">
        <v>-1</v>
      </c>
      <c r="M7856" s="1">
        <v>88</v>
      </c>
      <c r="N7856" s="6"/>
      <c r="O7856" s="6">
        <v>88</v>
      </c>
      <c r="P7856" s="6">
        <v>-1007581.95</v>
      </c>
      <c r="R7856" s="31">
        <v>-88</v>
      </c>
      <c r="S7856" s="28">
        <v>44530</v>
      </c>
    </row>
    <row r="7857" spans="1:19" x14ac:dyDescent="0.2">
      <c r="A7857" s="29">
        <v>46676</v>
      </c>
      <c r="B7857" s="1" t="s">
        <v>200</v>
      </c>
      <c r="C7857" s="27">
        <v>44530</v>
      </c>
      <c r="D7857" s="1">
        <v>53350</v>
      </c>
      <c r="J7857" s="1" t="s">
        <v>0</v>
      </c>
      <c r="K7857" s="1" t="s">
        <v>49</v>
      </c>
      <c r="L7857" s="1">
        <v>-0.5</v>
      </c>
      <c r="M7857" s="1">
        <v>88</v>
      </c>
      <c r="N7857" s="6"/>
      <c r="O7857" s="6">
        <v>44</v>
      </c>
      <c r="P7857" s="6">
        <v>-1008153.95</v>
      </c>
      <c r="R7857" s="31">
        <v>-44</v>
      </c>
      <c r="S7857" s="28">
        <v>44530</v>
      </c>
    </row>
    <row r="7858" spans="1:19" x14ac:dyDescent="0.2">
      <c r="A7858" s="29">
        <v>46676</v>
      </c>
      <c r="B7858" s="1" t="s">
        <v>200</v>
      </c>
      <c r="C7858" s="27">
        <v>44530</v>
      </c>
      <c r="D7858" s="1">
        <v>53350</v>
      </c>
      <c r="J7858" s="1" t="s">
        <v>0</v>
      </c>
      <c r="K7858" s="1" t="s">
        <v>49</v>
      </c>
      <c r="L7858" s="1">
        <v>-0.5</v>
      </c>
      <c r="M7858" s="1">
        <v>88</v>
      </c>
      <c r="N7858" s="6"/>
      <c r="O7858" s="6">
        <v>44</v>
      </c>
      <c r="P7858" s="6">
        <v>-1008615.95</v>
      </c>
      <c r="R7858" s="31">
        <v>-44</v>
      </c>
      <c r="S7858" s="28">
        <v>44530</v>
      </c>
    </row>
    <row r="7859" spans="1:19" x14ac:dyDescent="0.2">
      <c r="A7859" s="29">
        <v>46676</v>
      </c>
      <c r="B7859" s="1" t="s">
        <v>200</v>
      </c>
      <c r="C7859" s="27">
        <v>44530</v>
      </c>
      <c r="D7859" s="1">
        <v>53350</v>
      </c>
      <c r="J7859" s="1" t="s">
        <v>0</v>
      </c>
      <c r="K7859" s="1" t="s">
        <v>49</v>
      </c>
      <c r="L7859" s="1">
        <v>-0.5</v>
      </c>
      <c r="M7859" s="1">
        <v>88</v>
      </c>
      <c r="N7859" s="6"/>
      <c r="O7859" s="6">
        <v>44</v>
      </c>
      <c r="P7859" s="6">
        <v>-1014907.95</v>
      </c>
      <c r="R7859" s="31">
        <v>-44</v>
      </c>
      <c r="S7859" s="28">
        <v>44530</v>
      </c>
    </row>
    <row r="7860" spans="1:19" x14ac:dyDescent="0.2">
      <c r="A7860" s="29">
        <v>46736</v>
      </c>
      <c r="B7860" s="1" t="s">
        <v>200</v>
      </c>
      <c r="C7860" s="27">
        <v>44530</v>
      </c>
      <c r="D7860" s="1">
        <v>53368</v>
      </c>
      <c r="J7860" s="1" t="s">
        <v>0</v>
      </c>
      <c r="K7860" s="1" t="s">
        <v>49</v>
      </c>
      <c r="L7860" s="1">
        <v>-5.75</v>
      </c>
      <c r="M7860" s="1">
        <v>88</v>
      </c>
      <c r="N7860" s="6"/>
      <c r="O7860" s="6">
        <v>506</v>
      </c>
      <c r="P7860" s="6">
        <v>-1011559.95</v>
      </c>
      <c r="R7860" s="31">
        <v>-506</v>
      </c>
      <c r="S7860" s="28">
        <v>44530</v>
      </c>
    </row>
    <row r="7861" spans="1:19" x14ac:dyDescent="0.2">
      <c r="A7861" s="29">
        <v>46736</v>
      </c>
      <c r="B7861" s="1" t="s">
        <v>200</v>
      </c>
      <c r="C7861" s="27">
        <v>44530</v>
      </c>
      <c r="D7861" s="1">
        <v>53368</v>
      </c>
      <c r="J7861" s="1" t="s">
        <v>0</v>
      </c>
      <c r="K7861" s="1" t="s">
        <v>49</v>
      </c>
      <c r="L7861" s="1">
        <v>-5.25</v>
      </c>
      <c r="M7861" s="1">
        <v>88</v>
      </c>
      <c r="N7861" s="6"/>
      <c r="O7861" s="6">
        <v>462</v>
      </c>
      <c r="P7861" s="6">
        <v>-1012219.95</v>
      </c>
      <c r="R7861" s="31">
        <v>-462</v>
      </c>
      <c r="S7861" s="28">
        <v>44530</v>
      </c>
    </row>
    <row r="7862" spans="1:19" x14ac:dyDescent="0.2">
      <c r="A7862" s="29">
        <v>46736</v>
      </c>
      <c r="B7862" s="1" t="s">
        <v>200</v>
      </c>
      <c r="C7862" s="27">
        <v>44530</v>
      </c>
      <c r="D7862" s="1">
        <v>53368</v>
      </c>
      <c r="J7862" s="1" t="s">
        <v>0</v>
      </c>
      <c r="K7862" s="1" t="s">
        <v>49</v>
      </c>
      <c r="L7862" s="1">
        <v>-4.75</v>
      </c>
      <c r="M7862" s="1">
        <v>88</v>
      </c>
      <c r="N7862" s="6"/>
      <c r="O7862" s="6">
        <v>418</v>
      </c>
      <c r="P7862" s="6">
        <v>-1011053.95</v>
      </c>
      <c r="R7862" s="31">
        <v>-418</v>
      </c>
      <c r="S7862" s="28">
        <v>44530</v>
      </c>
    </row>
    <row r="7863" spans="1:19" x14ac:dyDescent="0.2">
      <c r="A7863" s="29">
        <v>46736</v>
      </c>
      <c r="B7863" s="1" t="s">
        <v>200</v>
      </c>
      <c r="C7863" s="27">
        <v>44530</v>
      </c>
      <c r="D7863" s="1">
        <v>53368</v>
      </c>
      <c r="J7863" s="1" t="s">
        <v>0</v>
      </c>
      <c r="K7863" s="1" t="s">
        <v>49</v>
      </c>
      <c r="L7863" s="1">
        <v>-3.75</v>
      </c>
      <c r="M7863" s="1">
        <v>88</v>
      </c>
      <c r="N7863" s="6"/>
      <c r="O7863" s="6">
        <v>330</v>
      </c>
      <c r="P7863" s="6">
        <v>-1013281.95</v>
      </c>
      <c r="R7863" s="31">
        <v>-330</v>
      </c>
      <c r="S7863" s="28">
        <v>44530</v>
      </c>
    </row>
    <row r="7864" spans="1:19" x14ac:dyDescent="0.2">
      <c r="A7864" s="29">
        <v>46736</v>
      </c>
      <c r="B7864" s="1" t="s">
        <v>200</v>
      </c>
      <c r="C7864" s="27">
        <v>44530</v>
      </c>
      <c r="D7864" s="1">
        <v>53368</v>
      </c>
      <c r="J7864" s="1" t="s">
        <v>0</v>
      </c>
      <c r="K7864" s="1" t="s">
        <v>49</v>
      </c>
      <c r="L7864" s="1">
        <v>-2.25</v>
      </c>
      <c r="M7864" s="1">
        <v>88</v>
      </c>
      <c r="N7864" s="6"/>
      <c r="O7864" s="6">
        <v>198</v>
      </c>
      <c r="P7864" s="6">
        <v>-1011757.95</v>
      </c>
      <c r="R7864" s="31">
        <v>-198</v>
      </c>
      <c r="S7864" s="28">
        <v>44530</v>
      </c>
    </row>
    <row r="7865" spans="1:19" x14ac:dyDescent="0.2">
      <c r="A7865" s="29">
        <v>46736</v>
      </c>
      <c r="B7865" s="1" t="s">
        <v>200</v>
      </c>
      <c r="C7865" s="27">
        <v>44530</v>
      </c>
      <c r="D7865" s="1">
        <v>53368</v>
      </c>
      <c r="J7865" s="1" t="s">
        <v>0</v>
      </c>
      <c r="K7865" s="1" t="s">
        <v>49</v>
      </c>
      <c r="L7865" s="1">
        <v>-2</v>
      </c>
      <c r="M7865" s="1">
        <v>88</v>
      </c>
      <c r="N7865" s="6"/>
      <c r="O7865" s="6">
        <v>176</v>
      </c>
      <c r="P7865" s="6">
        <v>-1010635.95</v>
      </c>
      <c r="R7865" s="31">
        <v>-176</v>
      </c>
      <c r="S7865" s="28">
        <v>44530</v>
      </c>
    </row>
    <row r="7866" spans="1:19" x14ac:dyDescent="0.2">
      <c r="A7866" s="29">
        <v>46736</v>
      </c>
      <c r="B7866" s="1" t="s">
        <v>200</v>
      </c>
      <c r="C7866" s="27">
        <v>44530</v>
      </c>
      <c r="D7866" s="1">
        <v>53368</v>
      </c>
      <c r="J7866" s="1" t="s">
        <v>0</v>
      </c>
      <c r="K7866" s="1" t="s">
        <v>49</v>
      </c>
      <c r="L7866" s="1">
        <v>-1.75</v>
      </c>
      <c r="M7866" s="1">
        <v>88</v>
      </c>
      <c r="N7866" s="6"/>
      <c r="O7866" s="6">
        <v>154</v>
      </c>
      <c r="P7866" s="6">
        <v>-1012739.95</v>
      </c>
      <c r="R7866" s="31">
        <v>-154</v>
      </c>
      <c r="S7866" s="28">
        <v>44530</v>
      </c>
    </row>
    <row r="7867" spans="1:19" x14ac:dyDescent="0.2">
      <c r="A7867" s="29">
        <v>46736</v>
      </c>
      <c r="B7867" s="1" t="s">
        <v>200</v>
      </c>
      <c r="C7867" s="27">
        <v>44530</v>
      </c>
      <c r="D7867" s="1">
        <v>53368</v>
      </c>
      <c r="J7867" s="1" t="s">
        <v>0</v>
      </c>
      <c r="K7867" s="1" t="s">
        <v>49</v>
      </c>
      <c r="L7867" s="1">
        <v>-1.75</v>
      </c>
      <c r="M7867" s="1">
        <v>88</v>
      </c>
      <c r="N7867" s="6"/>
      <c r="O7867" s="6">
        <v>154</v>
      </c>
      <c r="P7867" s="6">
        <v>-1013647.95</v>
      </c>
      <c r="R7867" s="31">
        <v>-154</v>
      </c>
      <c r="S7867" s="28">
        <v>44530</v>
      </c>
    </row>
    <row r="7868" spans="1:19" x14ac:dyDescent="0.2">
      <c r="A7868" s="29">
        <v>46736</v>
      </c>
      <c r="B7868" s="1" t="s">
        <v>200</v>
      </c>
      <c r="C7868" s="27">
        <v>44530</v>
      </c>
      <c r="D7868" s="1">
        <v>53368</v>
      </c>
      <c r="J7868" s="1" t="s">
        <v>0</v>
      </c>
      <c r="K7868" s="1" t="s">
        <v>49</v>
      </c>
      <c r="L7868" s="1">
        <v>-1</v>
      </c>
      <c r="M7868" s="1">
        <v>124</v>
      </c>
      <c r="N7868" s="6"/>
      <c r="O7868" s="6">
        <v>124</v>
      </c>
      <c r="P7868" s="6">
        <v>-1012585.95</v>
      </c>
      <c r="R7868" s="31">
        <v>-124</v>
      </c>
      <c r="S7868" s="28">
        <v>44530</v>
      </c>
    </row>
    <row r="7869" spans="1:19" x14ac:dyDescent="0.2">
      <c r="A7869" s="29">
        <v>46736</v>
      </c>
      <c r="B7869" s="1" t="s">
        <v>200</v>
      </c>
      <c r="C7869" s="27">
        <v>44530</v>
      </c>
      <c r="D7869" s="1">
        <v>53368</v>
      </c>
      <c r="J7869" s="1" t="s">
        <v>0</v>
      </c>
      <c r="K7869" s="1" t="s">
        <v>49</v>
      </c>
      <c r="L7869" s="1">
        <v>-1</v>
      </c>
      <c r="M7869" s="1">
        <v>124</v>
      </c>
      <c r="N7869" s="6"/>
      <c r="O7869" s="6">
        <v>124</v>
      </c>
      <c r="P7869" s="6">
        <v>-1012951.95</v>
      </c>
      <c r="R7869" s="31">
        <v>-124</v>
      </c>
      <c r="S7869" s="28">
        <v>44530</v>
      </c>
    </row>
    <row r="7870" spans="1:19" x14ac:dyDescent="0.2">
      <c r="A7870" s="29">
        <v>46736</v>
      </c>
      <c r="B7870" s="1" t="s">
        <v>200</v>
      </c>
      <c r="C7870" s="27">
        <v>44530</v>
      </c>
      <c r="D7870" s="1">
        <v>53368</v>
      </c>
      <c r="J7870" s="1" t="s">
        <v>0</v>
      </c>
      <c r="K7870" s="1" t="s">
        <v>49</v>
      </c>
      <c r="L7870" s="1">
        <v>-1</v>
      </c>
      <c r="M7870" s="1">
        <v>124</v>
      </c>
      <c r="N7870" s="6"/>
      <c r="O7870" s="6">
        <v>124</v>
      </c>
      <c r="P7870" s="6">
        <v>-1013493.95</v>
      </c>
      <c r="R7870" s="31">
        <v>-124</v>
      </c>
      <c r="S7870" s="28">
        <v>44530</v>
      </c>
    </row>
    <row r="7871" spans="1:19" x14ac:dyDescent="0.2">
      <c r="A7871" s="29">
        <v>46736</v>
      </c>
      <c r="B7871" s="1" t="s">
        <v>200</v>
      </c>
      <c r="C7871" s="27">
        <v>44530</v>
      </c>
      <c r="D7871" s="1">
        <v>53368</v>
      </c>
      <c r="J7871" s="1" t="s">
        <v>0</v>
      </c>
      <c r="K7871" s="1" t="s">
        <v>49</v>
      </c>
      <c r="L7871" s="1">
        <v>-1.25</v>
      </c>
      <c r="M7871" s="1">
        <v>88</v>
      </c>
      <c r="N7871" s="6"/>
      <c r="O7871" s="6">
        <v>110</v>
      </c>
      <c r="P7871" s="6">
        <v>-1012329.95</v>
      </c>
      <c r="R7871" s="31">
        <v>-110</v>
      </c>
      <c r="S7871" s="28">
        <v>44530</v>
      </c>
    </row>
    <row r="7872" spans="1:19" x14ac:dyDescent="0.2">
      <c r="A7872" s="29">
        <v>46736</v>
      </c>
      <c r="B7872" s="1" t="s">
        <v>200</v>
      </c>
      <c r="C7872" s="27">
        <v>44530</v>
      </c>
      <c r="D7872" s="1">
        <v>53368</v>
      </c>
      <c r="J7872" s="1" t="s">
        <v>0</v>
      </c>
      <c r="K7872" s="1" t="s">
        <v>49</v>
      </c>
      <c r="L7872" s="1">
        <v>-1</v>
      </c>
      <c r="M7872" s="1">
        <v>88</v>
      </c>
      <c r="N7872" s="6"/>
      <c r="O7872" s="6">
        <v>88</v>
      </c>
      <c r="P7872" s="6">
        <v>-1012461.95</v>
      </c>
      <c r="R7872" s="31">
        <v>-88</v>
      </c>
      <c r="S7872" s="28">
        <v>44530</v>
      </c>
    </row>
    <row r="7873" spans="1:19" x14ac:dyDescent="0.2">
      <c r="A7873" s="29">
        <v>46736</v>
      </c>
      <c r="B7873" s="1" t="s">
        <v>200</v>
      </c>
      <c r="C7873" s="27">
        <v>44530</v>
      </c>
      <c r="D7873" s="1">
        <v>53368</v>
      </c>
      <c r="J7873" s="1" t="s">
        <v>0</v>
      </c>
      <c r="K7873" s="1" t="s">
        <v>49</v>
      </c>
      <c r="L7873" s="1">
        <v>-1</v>
      </c>
      <c r="M7873" s="1">
        <v>88</v>
      </c>
      <c r="N7873" s="6"/>
      <c r="O7873" s="6">
        <v>88</v>
      </c>
      <c r="P7873" s="6">
        <v>-1012827.95</v>
      </c>
      <c r="R7873" s="31">
        <v>-88</v>
      </c>
      <c r="S7873" s="28">
        <v>44530</v>
      </c>
    </row>
    <row r="7874" spans="1:19" x14ac:dyDescent="0.2">
      <c r="A7874" s="29">
        <v>46736</v>
      </c>
      <c r="B7874" s="1" t="s">
        <v>200</v>
      </c>
      <c r="C7874" s="27">
        <v>44530</v>
      </c>
      <c r="D7874" s="1">
        <v>53368</v>
      </c>
      <c r="J7874" s="1" t="s">
        <v>0</v>
      </c>
      <c r="K7874" s="1" t="s">
        <v>49</v>
      </c>
      <c r="L7874" s="1">
        <v>-1</v>
      </c>
      <c r="M7874" s="1">
        <v>88</v>
      </c>
      <c r="N7874" s="6"/>
      <c r="O7874" s="6">
        <v>88</v>
      </c>
      <c r="P7874" s="6">
        <v>-1013369.95</v>
      </c>
      <c r="R7874" s="31">
        <v>-88</v>
      </c>
      <c r="S7874" s="28">
        <v>44530</v>
      </c>
    </row>
    <row r="7875" spans="1:19" x14ac:dyDescent="0.2">
      <c r="A7875" s="29">
        <v>46736</v>
      </c>
      <c r="B7875" s="1" t="s">
        <v>200</v>
      </c>
      <c r="C7875" s="27">
        <v>44530</v>
      </c>
      <c r="D7875" s="1">
        <v>53368</v>
      </c>
      <c r="J7875" s="1" t="s">
        <v>0</v>
      </c>
      <c r="K7875" s="1" t="s">
        <v>49</v>
      </c>
      <c r="L7875" s="1">
        <v>-0.5</v>
      </c>
      <c r="M7875" s="1">
        <v>88</v>
      </c>
      <c r="N7875" s="6"/>
      <c r="O7875" s="6">
        <v>44</v>
      </c>
      <c r="P7875" s="6">
        <v>-1012373.95</v>
      </c>
      <c r="R7875" s="31">
        <v>-44</v>
      </c>
      <c r="S7875" s="28">
        <v>44530</v>
      </c>
    </row>
    <row r="7876" spans="1:19" x14ac:dyDescent="0.2">
      <c r="A7876" s="29">
        <v>47003</v>
      </c>
      <c r="B7876" s="1" t="s">
        <v>200</v>
      </c>
      <c r="C7876" s="27">
        <v>44530</v>
      </c>
      <c r="D7876" s="1">
        <v>53435</v>
      </c>
      <c r="J7876" s="1" t="s">
        <v>0</v>
      </c>
      <c r="K7876" s="1" t="s">
        <v>49</v>
      </c>
      <c r="L7876" s="1">
        <v>-2.75</v>
      </c>
      <c r="M7876" s="1">
        <v>88</v>
      </c>
      <c r="N7876" s="6"/>
      <c r="O7876" s="6">
        <v>242</v>
      </c>
      <c r="P7876" s="6">
        <v>-1015767.95</v>
      </c>
      <c r="R7876" s="31">
        <v>-242</v>
      </c>
      <c r="S7876" s="28">
        <v>44530</v>
      </c>
    </row>
    <row r="7877" spans="1:19" x14ac:dyDescent="0.2">
      <c r="A7877" s="29">
        <v>47003</v>
      </c>
      <c r="B7877" s="1" t="s">
        <v>200</v>
      </c>
      <c r="C7877" s="27">
        <v>44530</v>
      </c>
      <c r="D7877" s="1">
        <v>53435</v>
      </c>
      <c r="J7877" s="1" t="s">
        <v>0</v>
      </c>
      <c r="K7877" s="1" t="s">
        <v>49</v>
      </c>
      <c r="L7877" s="1">
        <v>-1</v>
      </c>
      <c r="M7877" s="1">
        <v>230</v>
      </c>
      <c r="N7877" s="6"/>
      <c r="O7877" s="6">
        <v>230</v>
      </c>
      <c r="P7877" s="6">
        <v>-1015225.95</v>
      </c>
      <c r="R7877" s="31">
        <v>-230</v>
      </c>
      <c r="S7877" s="28">
        <v>44530</v>
      </c>
    </row>
    <row r="7878" spans="1:19" x14ac:dyDescent="0.2">
      <c r="A7878" s="29">
        <v>47003</v>
      </c>
      <c r="B7878" s="1" t="s">
        <v>200</v>
      </c>
      <c r="C7878" s="27">
        <v>44530</v>
      </c>
      <c r="D7878" s="1">
        <v>53435</v>
      </c>
      <c r="J7878" s="1" t="s">
        <v>0</v>
      </c>
      <c r="K7878" s="1" t="s">
        <v>49</v>
      </c>
      <c r="L7878" s="1">
        <v>-2.5</v>
      </c>
      <c r="M7878" s="1">
        <v>88</v>
      </c>
      <c r="N7878" s="6"/>
      <c r="O7878" s="6">
        <v>220</v>
      </c>
      <c r="P7878" s="6">
        <v>-1016551.95</v>
      </c>
      <c r="R7878" s="31">
        <v>-220</v>
      </c>
      <c r="S7878" s="28">
        <v>44530</v>
      </c>
    </row>
    <row r="7879" spans="1:19" x14ac:dyDescent="0.2">
      <c r="A7879" s="29">
        <v>47003</v>
      </c>
      <c r="B7879" s="1" t="s">
        <v>200</v>
      </c>
      <c r="C7879" s="27">
        <v>44530</v>
      </c>
      <c r="D7879" s="1">
        <v>53435</v>
      </c>
      <c r="J7879" s="1" t="s">
        <v>0</v>
      </c>
      <c r="K7879" s="1" t="s">
        <v>49</v>
      </c>
      <c r="L7879" s="1">
        <v>-2</v>
      </c>
      <c r="M7879" s="1">
        <v>88</v>
      </c>
      <c r="N7879" s="6"/>
      <c r="O7879" s="6">
        <v>176</v>
      </c>
      <c r="P7879" s="6">
        <v>-1015525.95</v>
      </c>
      <c r="R7879" s="31">
        <v>-176</v>
      </c>
      <c r="S7879" s="28">
        <v>44530</v>
      </c>
    </row>
    <row r="7880" spans="1:19" x14ac:dyDescent="0.2">
      <c r="A7880" s="29">
        <v>47003</v>
      </c>
      <c r="B7880" s="1" t="s">
        <v>200</v>
      </c>
      <c r="C7880" s="27">
        <v>44530</v>
      </c>
      <c r="D7880" s="1">
        <v>53435</v>
      </c>
      <c r="J7880" s="1" t="s">
        <v>0</v>
      </c>
      <c r="K7880" s="1" t="s">
        <v>49</v>
      </c>
      <c r="L7880" s="1">
        <v>-2</v>
      </c>
      <c r="M7880" s="1">
        <v>88</v>
      </c>
      <c r="N7880" s="6"/>
      <c r="O7880" s="6">
        <v>176</v>
      </c>
      <c r="P7880" s="6">
        <v>-1016199.95</v>
      </c>
      <c r="R7880" s="31">
        <v>-176</v>
      </c>
      <c r="S7880" s="28">
        <v>44530</v>
      </c>
    </row>
    <row r="7881" spans="1:19" x14ac:dyDescent="0.2">
      <c r="A7881" s="29">
        <v>47003</v>
      </c>
      <c r="B7881" s="1" t="s">
        <v>200</v>
      </c>
      <c r="C7881" s="27">
        <v>44530</v>
      </c>
      <c r="D7881" s="1">
        <v>53435</v>
      </c>
      <c r="J7881" s="1" t="s">
        <v>0</v>
      </c>
      <c r="K7881" s="1" t="s">
        <v>49</v>
      </c>
      <c r="L7881" s="1">
        <v>-2</v>
      </c>
      <c r="M7881" s="1">
        <v>88</v>
      </c>
      <c r="N7881" s="6"/>
      <c r="O7881" s="6">
        <v>176</v>
      </c>
      <c r="P7881" s="6">
        <v>-1016851.95</v>
      </c>
      <c r="R7881" s="31">
        <v>-176</v>
      </c>
      <c r="S7881" s="28">
        <v>44530</v>
      </c>
    </row>
    <row r="7882" spans="1:19" x14ac:dyDescent="0.2">
      <c r="A7882" s="29">
        <v>47003</v>
      </c>
      <c r="B7882" s="1" t="s">
        <v>200</v>
      </c>
      <c r="C7882" s="27">
        <v>44530</v>
      </c>
      <c r="D7882" s="1">
        <v>53435</v>
      </c>
      <c r="J7882" s="1" t="s">
        <v>0</v>
      </c>
      <c r="K7882" s="1" t="s">
        <v>49</v>
      </c>
      <c r="L7882" s="1">
        <v>-1.5</v>
      </c>
      <c r="M7882" s="1">
        <v>88</v>
      </c>
      <c r="N7882" s="6"/>
      <c r="O7882" s="6">
        <v>132</v>
      </c>
      <c r="P7882" s="6">
        <v>-1016331.95</v>
      </c>
      <c r="R7882" s="31">
        <v>-132</v>
      </c>
      <c r="S7882" s="28">
        <v>44530</v>
      </c>
    </row>
    <row r="7883" spans="1:19" x14ac:dyDescent="0.2">
      <c r="A7883" s="29">
        <v>47003</v>
      </c>
      <c r="B7883" s="1" t="s">
        <v>200</v>
      </c>
      <c r="C7883" s="27">
        <v>44530</v>
      </c>
      <c r="D7883" s="1">
        <v>53435</v>
      </c>
      <c r="J7883" s="1" t="s">
        <v>0</v>
      </c>
      <c r="K7883" s="1" t="s">
        <v>49</v>
      </c>
      <c r="L7883" s="1">
        <v>-1</v>
      </c>
      <c r="M7883" s="1">
        <v>124</v>
      </c>
      <c r="N7883" s="6"/>
      <c r="O7883" s="6">
        <v>124</v>
      </c>
      <c r="P7883" s="6">
        <v>-1015349.95</v>
      </c>
      <c r="R7883" s="31">
        <v>-124</v>
      </c>
      <c r="S7883" s="28">
        <v>44530</v>
      </c>
    </row>
    <row r="7884" spans="1:19" x14ac:dyDescent="0.2">
      <c r="A7884" s="29">
        <v>47003</v>
      </c>
      <c r="B7884" s="1" t="s">
        <v>200</v>
      </c>
      <c r="C7884" s="27">
        <v>44530</v>
      </c>
      <c r="D7884" s="1">
        <v>53435</v>
      </c>
      <c r="J7884" s="1" t="s">
        <v>0</v>
      </c>
      <c r="K7884" s="1" t="s">
        <v>49</v>
      </c>
      <c r="L7884" s="1">
        <v>-1</v>
      </c>
      <c r="M7884" s="1">
        <v>124</v>
      </c>
      <c r="N7884" s="6"/>
      <c r="O7884" s="6">
        <v>124</v>
      </c>
      <c r="P7884" s="6">
        <v>-1015935.95</v>
      </c>
      <c r="R7884" s="31">
        <v>-124</v>
      </c>
      <c r="S7884" s="28">
        <v>44530</v>
      </c>
    </row>
    <row r="7885" spans="1:19" x14ac:dyDescent="0.2">
      <c r="A7885" s="29">
        <v>47003</v>
      </c>
      <c r="B7885" s="1" t="s">
        <v>200</v>
      </c>
      <c r="C7885" s="27">
        <v>44530</v>
      </c>
      <c r="D7885" s="1">
        <v>53435</v>
      </c>
      <c r="J7885" s="1" t="s">
        <v>0</v>
      </c>
      <c r="K7885" s="1" t="s">
        <v>49</v>
      </c>
      <c r="L7885" s="1">
        <v>-1</v>
      </c>
      <c r="M7885" s="1">
        <v>124</v>
      </c>
      <c r="N7885" s="6"/>
      <c r="O7885" s="6">
        <v>124</v>
      </c>
      <c r="P7885" s="6">
        <v>-1016675.95</v>
      </c>
      <c r="R7885" s="31">
        <v>-124</v>
      </c>
      <c r="S7885" s="28">
        <v>44530</v>
      </c>
    </row>
    <row r="7886" spans="1:19" x14ac:dyDescent="0.2">
      <c r="A7886" s="29">
        <v>47003</v>
      </c>
      <c r="B7886" s="1" t="s">
        <v>200</v>
      </c>
      <c r="C7886" s="27">
        <v>44530</v>
      </c>
      <c r="D7886" s="1">
        <v>53435</v>
      </c>
      <c r="J7886" s="1" t="s">
        <v>0</v>
      </c>
      <c r="K7886" s="1" t="s">
        <v>49</v>
      </c>
      <c r="L7886" s="1">
        <v>-0.75</v>
      </c>
      <c r="M7886" s="1">
        <v>88</v>
      </c>
      <c r="N7886" s="6"/>
      <c r="O7886" s="6">
        <v>66</v>
      </c>
      <c r="P7886" s="6">
        <v>-1016917.95</v>
      </c>
      <c r="R7886" s="31">
        <v>-66</v>
      </c>
      <c r="S7886" s="28">
        <v>44530</v>
      </c>
    </row>
    <row r="7887" spans="1:19" x14ac:dyDescent="0.2">
      <c r="A7887" s="29">
        <v>47003</v>
      </c>
      <c r="B7887" s="1" t="s">
        <v>200</v>
      </c>
      <c r="C7887" s="27">
        <v>44530</v>
      </c>
      <c r="D7887" s="1">
        <v>53435</v>
      </c>
      <c r="J7887" s="1" t="s">
        <v>0</v>
      </c>
      <c r="K7887" s="1" t="s">
        <v>49</v>
      </c>
      <c r="L7887" s="1">
        <v>-0.5</v>
      </c>
      <c r="M7887" s="1">
        <v>88</v>
      </c>
      <c r="N7887" s="6"/>
      <c r="O7887" s="6">
        <v>44</v>
      </c>
      <c r="P7887" s="6">
        <v>-1014951.95</v>
      </c>
      <c r="R7887" s="31">
        <v>-44</v>
      </c>
      <c r="S7887" s="28">
        <v>44530</v>
      </c>
    </row>
    <row r="7888" spans="1:19" x14ac:dyDescent="0.2">
      <c r="A7888" s="29">
        <v>47003</v>
      </c>
      <c r="B7888" s="1" t="s">
        <v>200</v>
      </c>
      <c r="C7888" s="27">
        <v>44530</v>
      </c>
      <c r="D7888" s="1">
        <v>53435</v>
      </c>
      <c r="J7888" s="1" t="s">
        <v>0</v>
      </c>
      <c r="K7888" s="1" t="s">
        <v>49</v>
      </c>
      <c r="L7888" s="1">
        <v>-0.5</v>
      </c>
      <c r="M7888" s="1">
        <v>88</v>
      </c>
      <c r="N7888" s="6"/>
      <c r="O7888" s="6">
        <v>44</v>
      </c>
      <c r="P7888" s="6">
        <v>-1014995.95</v>
      </c>
      <c r="R7888" s="31">
        <v>-44</v>
      </c>
      <c r="S7888" s="28">
        <v>44530</v>
      </c>
    </row>
    <row r="7889" spans="1:19" x14ac:dyDescent="0.2">
      <c r="A7889" s="29">
        <v>47003</v>
      </c>
      <c r="B7889" s="1" t="s">
        <v>200</v>
      </c>
      <c r="C7889" s="27">
        <v>44530</v>
      </c>
      <c r="D7889" s="1">
        <v>53435</v>
      </c>
      <c r="J7889" s="1" t="s">
        <v>0</v>
      </c>
      <c r="K7889" s="1" t="s">
        <v>49</v>
      </c>
      <c r="L7889" s="1">
        <v>-0.5</v>
      </c>
      <c r="M7889" s="1">
        <v>88</v>
      </c>
      <c r="N7889" s="6"/>
      <c r="O7889" s="6">
        <v>44</v>
      </c>
      <c r="P7889" s="6">
        <v>-1015811.95</v>
      </c>
      <c r="R7889" s="31">
        <v>-44</v>
      </c>
      <c r="S7889" s="28">
        <v>44530</v>
      </c>
    </row>
    <row r="7890" spans="1:19" x14ac:dyDescent="0.2">
      <c r="A7890" s="29">
        <v>47003</v>
      </c>
      <c r="B7890" s="1" t="s">
        <v>200</v>
      </c>
      <c r="C7890" s="27">
        <v>44530</v>
      </c>
      <c r="D7890" s="1">
        <v>53435</v>
      </c>
      <c r="J7890" s="1" t="s">
        <v>0</v>
      </c>
      <c r="K7890" s="1" t="s">
        <v>49</v>
      </c>
      <c r="L7890" s="1">
        <v>-0.5</v>
      </c>
      <c r="M7890" s="1">
        <v>88</v>
      </c>
      <c r="N7890" s="6"/>
      <c r="O7890" s="6">
        <v>44</v>
      </c>
      <c r="P7890" s="6">
        <v>-1015979.95</v>
      </c>
      <c r="R7890" s="31">
        <v>-44</v>
      </c>
      <c r="S7890" s="28">
        <v>44530</v>
      </c>
    </row>
    <row r="7891" spans="1:19" x14ac:dyDescent="0.2">
      <c r="A7891" s="29">
        <v>47003</v>
      </c>
      <c r="B7891" s="1" t="s">
        <v>200</v>
      </c>
      <c r="C7891" s="27">
        <v>44530</v>
      </c>
      <c r="D7891" s="1">
        <v>53435</v>
      </c>
      <c r="J7891" s="1" t="s">
        <v>0</v>
      </c>
      <c r="K7891" s="1" t="s">
        <v>49</v>
      </c>
      <c r="L7891" s="1">
        <v>-0.5</v>
      </c>
      <c r="M7891" s="1">
        <v>88</v>
      </c>
      <c r="N7891" s="6"/>
      <c r="O7891" s="6">
        <v>44</v>
      </c>
      <c r="P7891" s="6">
        <v>-1016023.95</v>
      </c>
      <c r="R7891" s="31">
        <v>-44</v>
      </c>
      <c r="S7891" s="28">
        <v>44530</v>
      </c>
    </row>
    <row r="7892" spans="1:19" x14ac:dyDescent="0.2">
      <c r="A7892" s="29">
        <v>46773</v>
      </c>
      <c r="B7892" s="1" t="s">
        <v>200</v>
      </c>
      <c r="C7892" s="27">
        <v>44531</v>
      </c>
      <c r="D7892" s="1">
        <v>53370</v>
      </c>
      <c r="J7892" s="1" t="s">
        <v>0</v>
      </c>
      <c r="K7892" s="1" t="s">
        <v>49</v>
      </c>
      <c r="L7892" s="1">
        <v>-1</v>
      </c>
      <c r="M7892" s="1">
        <v>880</v>
      </c>
      <c r="N7892" s="6"/>
      <c r="O7892" s="6">
        <v>880</v>
      </c>
      <c r="P7892" s="6">
        <v>-1018441.95</v>
      </c>
      <c r="R7892" s="31">
        <v>-880</v>
      </c>
      <c r="S7892" s="28">
        <v>44561</v>
      </c>
    </row>
    <row r="7893" spans="1:19" x14ac:dyDescent="0.2">
      <c r="A7893" s="29">
        <v>46773</v>
      </c>
      <c r="B7893" s="1" t="s">
        <v>200</v>
      </c>
      <c r="C7893" s="27">
        <v>44531</v>
      </c>
      <c r="D7893" s="1">
        <v>53370</v>
      </c>
      <c r="J7893" s="1" t="s">
        <v>0</v>
      </c>
      <c r="K7893" s="1" t="s">
        <v>49</v>
      </c>
      <c r="L7893" s="1">
        <v>-1</v>
      </c>
      <c r="M7893" s="1">
        <v>80</v>
      </c>
      <c r="N7893" s="6"/>
      <c r="O7893" s="6">
        <v>80</v>
      </c>
      <c r="P7893" s="6">
        <v>-1018541.95</v>
      </c>
      <c r="R7893" s="31">
        <v>-80</v>
      </c>
      <c r="S7893" s="28">
        <v>44561</v>
      </c>
    </row>
    <row r="7894" spans="1:19" x14ac:dyDescent="0.2">
      <c r="A7894" s="29">
        <v>46773</v>
      </c>
      <c r="B7894" s="1" t="s">
        <v>200</v>
      </c>
      <c r="C7894" s="27">
        <v>44531</v>
      </c>
      <c r="D7894" s="1">
        <v>53370</v>
      </c>
      <c r="J7894" s="1" t="s">
        <v>0</v>
      </c>
      <c r="K7894" s="1" t="s">
        <v>49</v>
      </c>
      <c r="L7894" s="1">
        <v>-1</v>
      </c>
      <c r="M7894" s="1">
        <v>20</v>
      </c>
      <c r="N7894" s="6"/>
      <c r="O7894" s="6">
        <v>20</v>
      </c>
      <c r="P7894" s="6">
        <v>-1018461.95</v>
      </c>
      <c r="R7894" s="31">
        <v>-20</v>
      </c>
      <c r="S7894" s="28">
        <v>44561</v>
      </c>
    </row>
    <row r="7895" spans="1:19" x14ac:dyDescent="0.2">
      <c r="A7895" s="29">
        <v>46774</v>
      </c>
      <c r="B7895" s="1" t="s">
        <v>200</v>
      </c>
      <c r="C7895" s="27">
        <v>44531</v>
      </c>
      <c r="D7895" s="1">
        <v>53371</v>
      </c>
      <c r="J7895" s="1" t="s">
        <v>0</v>
      </c>
      <c r="K7895" s="1" t="s">
        <v>49</v>
      </c>
      <c r="L7895" s="1">
        <v>-1</v>
      </c>
      <c r="M7895" s="1">
        <v>280</v>
      </c>
      <c r="N7895" s="6"/>
      <c r="O7895" s="6">
        <v>280</v>
      </c>
      <c r="P7895" s="6">
        <v>-1018821.95</v>
      </c>
      <c r="R7895" s="31">
        <v>-280</v>
      </c>
      <c r="S7895" s="28">
        <v>44561</v>
      </c>
    </row>
    <row r="7896" spans="1:19" x14ac:dyDescent="0.2">
      <c r="A7896" s="29">
        <v>46774</v>
      </c>
      <c r="B7896" s="1" t="s">
        <v>200</v>
      </c>
      <c r="C7896" s="27">
        <v>44531</v>
      </c>
      <c r="D7896" s="1">
        <v>53371</v>
      </c>
      <c r="J7896" s="1" t="s">
        <v>0</v>
      </c>
      <c r="K7896" s="1" t="s">
        <v>49</v>
      </c>
      <c r="L7896" s="1">
        <v>-2</v>
      </c>
      <c r="M7896" s="1">
        <v>40</v>
      </c>
      <c r="N7896" s="6"/>
      <c r="O7896" s="6">
        <v>80</v>
      </c>
      <c r="P7896" s="6">
        <v>-1018901.95</v>
      </c>
      <c r="R7896" s="31">
        <v>-80</v>
      </c>
      <c r="S7896" s="28">
        <v>44561</v>
      </c>
    </row>
    <row r="7897" spans="1:19" x14ac:dyDescent="0.2">
      <c r="A7897" s="29">
        <v>46775</v>
      </c>
      <c r="B7897" s="1" t="s">
        <v>200</v>
      </c>
      <c r="C7897" s="27">
        <v>44531</v>
      </c>
      <c r="D7897" s="1">
        <v>53372</v>
      </c>
      <c r="J7897" s="1" t="s">
        <v>0</v>
      </c>
      <c r="K7897" s="1" t="s">
        <v>49</v>
      </c>
      <c r="L7897" s="1">
        <v>-1</v>
      </c>
      <c r="M7897" s="1">
        <v>436</v>
      </c>
      <c r="N7897" s="6"/>
      <c r="O7897" s="6">
        <v>436</v>
      </c>
      <c r="P7897" s="6">
        <v>-1019337.95</v>
      </c>
      <c r="R7897" s="31">
        <v>-436</v>
      </c>
      <c r="S7897" s="28">
        <v>44561</v>
      </c>
    </row>
    <row r="7898" spans="1:19" x14ac:dyDescent="0.2">
      <c r="A7898" s="29">
        <v>46775</v>
      </c>
      <c r="B7898" s="1" t="s">
        <v>200</v>
      </c>
      <c r="C7898" s="27">
        <v>44531</v>
      </c>
      <c r="D7898" s="1">
        <v>53372</v>
      </c>
      <c r="J7898" s="1" t="s">
        <v>0</v>
      </c>
      <c r="K7898" s="1" t="s">
        <v>49</v>
      </c>
      <c r="L7898" s="1">
        <v>-1</v>
      </c>
      <c r="M7898" s="1">
        <v>40</v>
      </c>
      <c r="N7898" s="6"/>
      <c r="O7898" s="6">
        <v>40</v>
      </c>
      <c r="P7898" s="6">
        <v>-1019377.95</v>
      </c>
      <c r="R7898" s="31">
        <v>-40</v>
      </c>
      <c r="S7898" s="28">
        <v>44561</v>
      </c>
    </row>
    <row r="7899" spans="1:19" x14ac:dyDescent="0.2">
      <c r="A7899" s="29">
        <v>46776</v>
      </c>
      <c r="B7899" s="1" t="s">
        <v>200</v>
      </c>
      <c r="C7899" s="27">
        <v>44531</v>
      </c>
      <c r="D7899" s="1">
        <v>53373</v>
      </c>
      <c r="J7899" s="1" t="s">
        <v>0</v>
      </c>
      <c r="K7899" s="1" t="s">
        <v>49</v>
      </c>
      <c r="L7899" s="1">
        <v>-1</v>
      </c>
      <c r="M7899" s="1">
        <v>900</v>
      </c>
      <c r="N7899" s="6"/>
      <c r="O7899" s="6">
        <v>900</v>
      </c>
      <c r="P7899" s="6">
        <v>-1020277.95</v>
      </c>
      <c r="R7899" s="31">
        <v>-900</v>
      </c>
      <c r="S7899" s="28">
        <v>44561</v>
      </c>
    </row>
    <row r="7900" spans="1:19" x14ac:dyDescent="0.2">
      <c r="A7900" s="29">
        <v>46776</v>
      </c>
      <c r="B7900" s="1" t="s">
        <v>200</v>
      </c>
      <c r="C7900" s="27">
        <v>44531</v>
      </c>
      <c r="D7900" s="1">
        <v>53373</v>
      </c>
      <c r="J7900" s="1" t="s">
        <v>0</v>
      </c>
      <c r="K7900" s="1" t="s">
        <v>49</v>
      </c>
      <c r="L7900" s="1">
        <v>-1</v>
      </c>
      <c r="M7900" s="1">
        <v>80</v>
      </c>
      <c r="N7900" s="6"/>
      <c r="O7900" s="6">
        <v>80</v>
      </c>
      <c r="P7900" s="6">
        <v>-1020357.95</v>
      </c>
      <c r="R7900" s="31">
        <v>-80</v>
      </c>
      <c r="S7900" s="28">
        <v>44561</v>
      </c>
    </row>
    <row r="7901" spans="1:19" x14ac:dyDescent="0.2">
      <c r="A7901" s="29">
        <v>46777</v>
      </c>
      <c r="B7901" s="1" t="s">
        <v>200</v>
      </c>
      <c r="C7901" s="27">
        <v>44531</v>
      </c>
      <c r="D7901" s="1">
        <v>53374</v>
      </c>
      <c r="J7901" s="1" t="s">
        <v>0</v>
      </c>
      <c r="K7901" s="1" t="s">
        <v>49</v>
      </c>
      <c r="L7901" s="1">
        <v>-1</v>
      </c>
      <c r="M7901" s="1">
        <v>740</v>
      </c>
      <c r="N7901" s="6"/>
      <c r="O7901" s="6">
        <v>740</v>
      </c>
      <c r="P7901" s="6">
        <v>-1021097.95</v>
      </c>
      <c r="R7901" s="31">
        <v>-740</v>
      </c>
      <c r="S7901" s="28">
        <v>44561</v>
      </c>
    </row>
    <row r="7902" spans="1:19" x14ac:dyDescent="0.2">
      <c r="A7902" s="29">
        <v>46777</v>
      </c>
      <c r="B7902" s="1" t="s">
        <v>200</v>
      </c>
      <c r="C7902" s="27">
        <v>44531</v>
      </c>
      <c r="D7902" s="1">
        <v>53374</v>
      </c>
      <c r="J7902" s="1" t="s">
        <v>0</v>
      </c>
      <c r="K7902" s="1" t="s">
        <v>49</v>
      </c>
      <c r="L7902" s="1">
        <v>-1</v>
      </c>
      <c r="M7902" s="1">
        <v>80</v>
      </c>
      <c r="N7902" s="6"/>
      <c r="O7902" s="6">
        <v>80</v>
      </c>
      <c r="P7902" s="6">
        <v>-1021177.95</v>
      </c>
      <c r="R7902" s="31">
        <v>-80</v>
      </c>
      <c r="S7902" s="28">
        <v>44561</v>
      </c>
    </row>
    <row r="7903" spans="1:19" x14ac:dyDescent="0.2">
      <c r="A7903" s="29">
        <v>46777</v>
      </c>
      <c r="B7903" s="1" t="s">
        <v>200</v>
      </c>
      <c r="C7903" s="27">
        <v>44531</v>
      </c>
      <c r="D7903" s="1">
        <v>53374</v>
      </c>
      <c r="J7903" s="1" t="s">
        <v>0</v>
      </c>
      <c r="K7903" s="1" t="s">
        <v>49</v>
      </c>
      <c r="L7903" s="1">
        <v>-2</v>
      </c>
      <c r="M7903" s="1">
        <v>40</v>
      </c>
      <c r="N7903" s="6"/>
      <c r="O7903" s="6">
        <v>80</v>
      </c>
      <c r="P7903" s="6">
        <v>-1021257.95</v>
      </c>
      <c r="R7903" s="31">
        <v>-80</v>
      </c>
      <c r="S7903" s="28">
        <v>44561</v>
      </c>
    </row>
    <row r="7904" spans="1:19" x14ac:dyDescent="0.2">
      <c r="A7904" s="29">
        <v>46778</v>
      </c>
      <c r="B7904" s="1" t="s">
        <v>200</v>
      </c>
      <c r="C7904" s="27">
        <v>44531</v>
      </c>
      <c r="D7904" s="1">
        <v>53375</v>
      </c>
      <c r="J7904" s="1" t="s">
        <v>0</v>
      </c>
      <c r="K7904" s="1" t="s">
        <v>49</v>
      </c>
      <c r="L7904" s="1">
        <v>-1</v>
      </c>
      <c r="M7904" s="1">
        <v>806</v>
      </c>
      <c r="N7904" s="6"/>
      <c r="O7904" s="6">
        <v>806</v>
      </c>
      <c r="P7904" s="6">
        <v>-1022063.95</v>
      </c>
      <c r="R7904" s="31">
        <v>-806</v>
      </c>
      <c r="S7904" s="28">
        <v>44561</v>
      </c>
    </row>
    <row r="7905" spans="1:19" x14ac:dyDescent="0.2">
      <c r="A7905" s="29">
        <v>46778</v>
      </c>
      <c r="B7905" s="1" t="s">
        <v>200</v>
      </c>
      <c r="C7905" s="27">
        <v>44531</v>
      </c>
      <c r="D7905" s="1">
        <v>53375</v>
      </c>
      <c r="J7905" s="1" t="s">
        <v>0</v>
      </c>
      <c r="K7905" s="1" t="s">
        <v>49</v>
      </c>
      <c r="L7905" s="1">
        <v>-1</v>
      </c>
      <c r="M7905" s="1">
        <v>80</v>
      </c>
      <c r="N7905" s="6"/>
      <c r="O7905" s="6">
        <v>80</v>
      </c>
      <c r="P7905" s="6">
        <v>-1022143.95</v>
      </c>
      <c r="R7905" s="31">
        <v>-80</v>
      </c>
      <c r="S7905" s="28">
        <v>44561</v>
      </c>
    </row>
    <row r="7906" spans="1:19" x14ac:dyDescent="0.2">
      <c r="A7906" s="29">
        <v>46779</v>
      </c>
      <c r="B7906" s="1" t="s">
        <v>200</v>
      </c>
      <c r="C7906" s="27">
        <v>44531</v>
      </c>
      <c r="D7906" s="1">
        <v>53376</v>
      </c>
      <c r="J7906" s="1" t="s">
        <v>0</v>
      </c>
      <c r="K7906" s="1" t="s">
        <v>49</v>
      </c>
      <c r="L7906" s="1">
        <v>-1</v>
      </c>
      <c r="M7906" s="1">
        <v>460</v>
      </c>
      <c r="N7906" s="6"/>
      <c r="O7906" s="6">
        <v>460</v>
      </c>
      <c r="P7906" s="6">
        <v>-1022603.95</v>
      </c>
      <c r="R7906" s="31">
        <v>-460</v>
      </c>
      <c r="S7906" s="28">
        <v>44561</v>
      </c>
    </row>
    <row r="7907" spans="1:19" x14ac:dyDescent="0.2">
      <c r="A7907" s="29">
        <v>46779</v>
      </c>
      <c r="B7907" s="1" t="s">
        <v>200</v>
      </c>
      <c r="C7907" s="27">
        <v>44531</v>
      </c>
      <c r="D7907" s="1">
        <v>53376</v>
      </c>
      <c r="J7907" s="1" t="s">
        <v>0</v>
      </c>
      <c r="K7907" s="1" t="s">
        <v>49</v>
      </c>
      <c r="L7907" s="1">
        <v>-1</v>
      </c>
      <c r="M7907" s="1">
        <v>80</v>
      </c>
      <c r="N7907" s="6"/>
      <c r="O7907" s="6">
        <v>80</v>
      </c>
      <c r="P7907" s="6">
        <v>-1022683.95</v>
      </c>
      <c r="R7907" s="31">
        <v>-80</v>
      </c>
      <c r="S7907" s="28">
        <v>44561</v>
      </c>
    </row>
    <row r="7908" spans="1:19" x14ac:dyDescent="0.2">
      <c r="A7908" s="29">
        <v>46780</v>
      </c>
      <c r="B7908" s="1" t="s">
        <v>200</v>
      </c>
      <c r="C7908" s="27">
        <v>44531</v>
      </c>
      <c r="D7908" s="1">
        <v>53377</v>
      </c>
      <c r="J7908" s="1" t="s">
        <v>0</v>
      </c>
      <c r="K7908" s="1" t="s">
        <v>49</v>
      </c>
      <c r="L7908" s="1">
        <v>-1</v>
      </c>
      <c r="M7908" s="1">
        <v>540</v>
      </c>
      <c r="N7908" s="6"/>
      <c r="O7908" s="6">
        <v>540</v>
      </c>
      <c r="P7908" s="6">
        <v>-1023223.95</v>
      </c>
      <c r="R7908" s="31">
        <v>-540</v>
      </c>
      <c r="S7908" s="28">
        <v>44561</v>
      </c>
    </row>
    <row r="7909" spans="1:19" x14ac:dyDescent="0.2">
      <c r="A7909" s="29">
        <v>46780</v>
      </c>
      <c r="B7909" s="1" t="s">
        <v>200</v>
      </c>
      <c r="C7909" s="27">
        <v>44531</v>
      </c>
      <c r="D7909" s="1">
        <v>53377</v>
      </c>
      <c r="J7909" s="1" t="s">
        <v>0</v>
      </c>
      <c r="K7909" s="1" t="s">
        <v>49</v>
      </c>
      <c r="L7909" s="1">
        <v>-4</v>
      </c>
      <c r="M7909" s="1">
        <v>40</v>
      </c>
      <c r="N7909" s="6"/>
      <c r="O7909" s="6">
        <v>160</v>
      </c>
      <c r="P7909" s="6">
        <v>-1023383.95</v>
      </c>
      <c r="R7909" s="31">
        <v>-160</v>
      </c>
      <c r="S7909" s="28">
        <v>44561</v>
      </c>
    </row>
    <row r="7910" spans="1:19" x14ac:dyDescent="0.2">
      <c r="A7910" s="29">
        <v>46781</v>
      </c>
      <c r="B7910" s="1" t="s">
        <v>200</v>
      </c>
      <c r="C7910" s="27">
        <v>44531</v>
      </c>
      <c r="D7910" s="1">
        <v>53378</v>
      </c>
      <c r="J7910" s="1" t="s">
        <v>0</v>
      </c>
      <c r="K7910" s="1" t="s">
        <v>49</v>
      </c>
      <c r="L7910" s="1">
        <v>-1</v>
      </c>
      <c r="M7910" s="1">
        <v>80</v>
      </c>
      <c r="N7910" s="6"/>
      <c r="O7910" s="6">
        <v>80</v>
      </c>
      <c r="P7910" s="6">
        <v>-1023463.95</v>
      </c>
      <c r="R7910" s="31">
        <v>-80</v>
      </c>
      <c r="S7910" s="28">
        <v>44561</v>
      </c>
    </row>
    <row r="7911" spans="1:19" x14ac:dyDescent="0.2">
      <c r="A7911" s="29">
        <v>46782</v>
      </c>
      <c r="B7911" s="1" t="s">
        <v>200</v>
      </c>
      <c r="C7911" s="27">
        <v>44531</v>
      </c>
      <c r="D7911" s="1">
        <v>53379</v>
      </c>
      <c r="J7911" s="1" t="s">
        <v>0</v>
      </c>
      <c r="K7911" s="1" t="s">
        <v>49</v>
      </c>
      <c r="L7911" s="1">
        <v>-1</v>
      </c>
      <c r="M7911" s="1">
        <v>216</v>
      </c>
      <c r="N7911" s="6"/>
      <c r="O7911" s="6">
        <v>216</v>
      </c>
      <c r="P7911" s="6">
        <v>-1023679.95</v>
      </c>
      <c r="R7911" s="31">
        <v>-216</v>
      </c>
      <c r="S7911" s="28">
        <v>44561</v>
      </c>
    </row>
    <row r="7912" spans="1:19" x14ac:dyDescent="0.2">
      <c r="A7912" s="29">
        <v>46782</v>
      </c>
      <c r="B7912" s="1" t="s">
        <v>200</v>
      </c>
      <c r="C7912" s="27">
        <v>44531</v>
      </c>
      <c r="D7912" s="1">
        <v>53379</v>
      </c>
      <c r="J7912" s="1" t="s">
        <v>0</v>
      </c>
      <c r="K7912" s="1" t="s">
        <v>49</v>
      </c>
      <c r="L7912" s="1">
        <v>-1</v>
      </c>
      <c r="M7912" s="1">
        <v>80</v>
      </c>
      <c r="N7912" s="6"/>
      <c r="O7912" s="6">
        <v>80</v>
      </c>
      <c r="P7912" s="6">
        <v>-1023759.95</v>
      </c>
      <c r="R7912" s="31">
        <v>-80</v>
      </c>
      <c r="S7912" s="28">
        <v>44561</v>
      </c>
    </row>
    <row r="7913" spans="1:19" x14ac:dyDescent="0.2">
      <c r="A7913" s="29">
        <v>46783</v>
      </c>
      <c r="B7913" s="1" t="s">
        <v>200</v>
      </c>
      <c r="C7913" s="27">
        <v>44531</v>
      </c>
      <c r="D7913" s="1">
        <v>53380</v>
      </c>
      <c r="J7913" s="1" t="s">
        <v>0</v>
      </c>
      <c r="K7913" s="1" t="s">
        <v>49</v>
      </c>
      <c r="L7913" s="1">
        <v>-1</v>
      </c>
      <c r="M7913" s="1">
        <v>442</v>
      </c>
      <c r="N7913" s="6"/>
      <c r="O7913" s="6">
        <v>442</v>
      </c>
      <c r="P7913" s="6">
        <v>-1024201.95</v>
      </c>
      <c r="R7913" s="31">
        <v>-442</v>
      </c>
      <c r="S7913" s="28">
        <v>44561</v>
      </c>
    </row>
    <row r="7914" spans="1:19" x14ac:dyDescent="0.2">
      <c r="A7914" s="29">
        <v>46783</v>
      </c>
      <c r="B7914" s="1" t="s">
        <v>200</v>
      </c>
      <c r="C7914" s="27">
        <v>44531</v>
      </c>
      <c r="D7914" s="1">
        <v>53380</v>
      </c>
      <c r="J7914" s="1" t="s">
        <v>0</v>
      </c>
      <c r="K7914" s="1" t="s">
        <v>49</v>
      </c>
      <c r="L7914" s="1">
        <v>-2</v>
      </c>
      <c r="M7914" s="1">
        <v>40</v>
      </c>
      <c r="N7914" s="6"/>
      <c r="O7914" s="6">
        <v>80</v>
      </c>
      <c r="P7914" s="6">
        <v>-1024281.95</v>
      </c>
      <c r="R7914" s="31">
        <v>-80</v>
      </c>
      <c r="S7914" s="28">
        <v>44561</v>
      </c>
    </row>
    <row r="7915" spans="1:19" x14ac:dyDescent="0.2">
      <c r="A7915" s="29">
        <v>46783</v>
      </c>
      <c r="B7915" s="1" t="s">
        <v>200</v>
      </c>
      <c r="C7915" s="27">
        <v>44531</v>
      </c>
      <c r="D7915" s="1">
        <v>53380</v>
      </c>
      <c r="J7915" s="1" t="s">
        <v>0</v>
      </c>
      <c r="K7915" s="1" t="s">
        <v>49</v>
      </c>
      <c r="L7915" s="1">
        <v>-1</v>
      </c>
      <c r="M7915" s="1">
        <v>80</v>
      </c>
      <c r="N7915" s="6"/>
      <c r="O7915" s="6">
        <v>80</v>
      </c>
      <c r="P7915" s="6">
        <v>-1024361.95</v>
      </c>
      <c r="R7915" s="31">
        <v>-80</v>
      </c>
      <c r="S7915" s="28">
        <v>44561</v>
      </c>
    </row>
    <row r="7916" spans="1:19" x14ac:dyDescent="0.2">
      <c r="A7916" s="29">
        <v>46784</v>
      </c>
      <c r="B7916" s="1" t="s">
        <v>200</v>
      </c>
      <c r="C7916" s="27">
        <v>44531</v>
      </c>
      <c r="D7916" s="1">
        <v>53381</v>
      </c>
      <c r="J7916" s="1" t="s">
        <v>0</v>
      </c>
      <c r="K7916" s="1" t="s">
        <v>49</v>
      </c>
      <c r="L7916" s="1">
        <v>-1</v>
      </c>
      <c r="M7916" s="1">
        <v>1100</v>
      </c>
      <c r="N7916" s="6"/>
      <c r="O7916" s="6">
        <v>1100</v>
      </c>
      <c r="P7916" s="6">
        <v>-1025461.95</v>
      </c>
      <c r="R7916" s="31">
        <v>-1100</v>
      </c>
      <c r="S7916" s="28">
        <v>44561</v>
      </c>
    </row>
    <row r="7917" spans="1:19" x14ac:dyDescent="0.2">
      <c r="A7917" s="29">
        <v>46785</v>
      </c>
      <c r="B7917" s="1" t="s">
        <v>200</v>
      </c>
      <c r="C7917" s="27">
        <v>44531</v>
      </c>
      <c r="D7917" s="1">
        <v>53382</v>
      </c>
      <c r="J7917" s="1" t="s">
        <v>0</v>
      </c>
      <c r="K7917" s="1" t="s">
        <v>49</v>
      </c>
      <c r="L7917" s="1">
        <v>-1</v>
      </c>
      <c r="M7917" s="1">
        <v>386</v>
      </c>
      <c r="N7917" s="6"/>
      <c r="O7917" s="6">
        <v>386</v>
      </c>
      <c r="P7917" s="6">
        <v>-1025847.95</v>
      </c>
      <c r="R7917" s="31">
        <v>-386</v>
      </c>
      <c r="S7917" s="28">
        <v>44561</v>
      </c>
    </row>
    <row r="7918" spans="1:19" x14ac:dyDescent="0.2">
      <c r="A7918" s="29">
        <v>46785</v>
      </c>
      <c r="B7918" s="1" t="s">
        <v>200</v>
      </c>
      <c r="C7918" s="27">
        <v>44531</v>
      </c>
      <c r="D7918" s="1">
        <v>53382</v>
      </c>
      <c r="J7918" s="1" t="s">
        <v>0</v>
      </c>
      <c r="K7918" s="1" t="s">
        <v>49</v>
      </c>
      <c r="L7918" s="1">
        <v>-1</v>
      </c>
      <c r="M7918" s="1">
        <v>80</v>
      </c>
      <c r="N7918" s="6"/>
      <c r="O7918" s="6">
        <v>80</v>
      </c>
      <c r="P7918" s="6">
        <v>-1025927.95</v>
      </c>
      <c r="R7918" s="31">
        <v>-80</v>
      </c>
      <c r="S7918" s="28">
        <v>44561</v>
      </c>
    </row>
    <row r="7919" spans="1:19" x14ac:dyDescent="0.2">
      <c r="A7919" s="29">
        <v>46786</v>
      </c>
      <c r="B7919" s="1" t="s">
        <v>200</v>
      </c>
      <c r="C7919" s="27">
        <v>44531</v>
      </c>
      <c r="D7919" s="1">
        <v>53383</v>
      </c>
      <c r="J7919" s="1" t="s">
        <v>0</v>
      </c>
      <c r="K7919" s="1" t="s">
        <v>49</v>
      </c>
      <c r="L7919" s="1">
        <v>-1</v>
      </c>
      <c r="M7919" s="1">
        <v>380</v>
      </c>
      <c r="N7919" s="6"/>
      <c r="O7919" s="6">
        <v>380</v>
      </c>
      <c r="P7919" s="6">
        <v>-1026307.95</v>
      </c>
      <c r="R7919" s="31">
        <v>-380</v>
      </c>
      <c r="S7919" s="28">
        <v>44561</v>
      </c>
    </row>
    <row r="7920" spans="1:19" x14ac:dyDescent="0.2">
      <c r="A7920" s="29">
        <v>46787</v>
      </c>
      <c r="B7920" s="1" t="s">
        <v>200</v>
      </c>
      <c r="C7920" s="27">
        <v>44531</v>
      </c>
      <c r="D7920" s="1">
        <v>53384</v>
      </c>
      <c r="J7920" s="1" t="s">
        <v>0</v>
      </c>
      <c r="K7920" s="1" t="s">
        <v>49</v>
      </c>
      <c r="L7920" s="1">
        <v>-1</v>
      </c>
      <c r="M7920" s="1">
        <v>536</v>
      </c>
      <c r="N7920" s="6"/>
      <c r="O7920" s="6">
        <v>536</v>
      </c>
      <c r="P7920" s="6">
        <v>-1026843.95</v>
      </c>
      <c r="R7920" s="31">
        <v>-536</v>
      </c>
      <c r="S7920" s="28">
        <v>44561</v>
      </c>
    </row>
    <row r="7921" spans="1:19" x14ac:dyDescent="0.2">
      <c r="A7921" s="29">
        <v>46787</v>
      </c>
      <c r="B7921" s="1" t="s">
        <v>200</v>
      </c>
      <c r="C7921" s="27">
        <v>44531</v>
      </c>
      <c r="D7921" s="1">
        <v>53384</v>
      </c>
      <c r="J7921" s="1" t="s">
        <v>0</v>
      </c>
      <c r="K7921" s="1" t="s">
        <v>49</v>
      </c>
      <c r="L7921" s="1">
        <v>-1</v>
      </c>
      <c r="M7921" s="1">
        <v>80</v>
      </c>
      <c r="N7921" s="6"/>
      <c r="O7921" s="6">
        <v>80</v>
      </c>
      <c r="P7921" s="6">
        <v>-1026923.95</v>
      </c>
      <c r="R7921" s="31">
        <v>-80</v>
      </c>
      <c r="S7921" s="28">
        <v>44561</v>
      </c>
    </row>
    <row r="7922" spans="1:19" x14ac:dyDescent="0.2">
      <c r="A7922" s="29">
        <v>46788</v>
      </c>
      <c r="B7922" s="1" t="s">
        <v>200</v>
      </c>
      <c r="C7922" s="27">
        <v>44531</v>
      </c>
      <c r="D7922" s="1">
        <v>53385</v>
      </c>
      <c r="J7922" s="1" t="s">
        <v>0</v>
      </c>
      <c r="K7922" s="1" t="s">
        <v>49</v>
      </c>
      <c r="L7922" s="1">
        <v>-1</v>
      </c>
      <c r="M7922" s="1">
        <v>500</v>
      </c>
      <c r="N7922" s="6"/>
      <c r="O7922" s="6">
        <v>500</v>
      </c>
      <c r="P7922" s="6">
        <v>-1027423.95</v>
      </c>
      <c r="R7922" s="31">
        <v>-500</v>
      </c>
      <c r="S7922" s="28">
        <v>44561</v>
      </c>
    </row>
    <row r="7923" spans="1:19" x14ac:dyDescent="0.2">
      <c r="A7923" s="29">
        <v>46789</v>
      </c>
      <c r="B7923" s="1" t="s">
        <v>200</v>
      </c>
      <c r="C7923" s="27">
        <v>44531</v>
      </c>
      <c r="D7923" s="1">
        <v>53386</v>
      </c>
      <c r="J7923" s="1" t="s">
        <v>0</v>
      </c>
      <c r="K7923" s="1" t="s">
        <v>49</v>
      </c>
      <c r="L7923" s="1">
        <v>-1</v>
      </c>
      <c r="M7923" s="1">
        <v>900</v>
      </c>
      <c r="N7923" s="6"/>
      <c r="O7923" s="6">
        <v>900</v>
      </c>
      <c r="P7923" s="6">
        <v>-1028323.95</v>
      </c>
      <c r="R7923" s="31">
        <v>-900</v>
      </c>
      <c r="S7923" s="28">
        <v>44561</v>
      </c>
    </row>
    <row r="7924" spans="1:19" x14ac:dyDescent="0.2">
      <c r="A7924" s="29">
        <v>46789</v>
      </c>
      <c r="B7924" s="1" t="s">
        <v>200</v>
      </c>
      <c r="C7924" s="27">
        <v>44531</v>
      </c>
      <c r="D7924" s="1">
        <v>53386</v>
      </c>
      <c r="J7924" s="1" t="s">
        <v>0</v>
      </c>
      <c r="K7924" s="1" t="s">
        <v>49</v>
      </c>
      <c r="L7924" s="1">
        <v>-1</v>
      </c>
      <c r="M7924" s="1">
        <v>80</v>
      </c>
      <c r="N7924" s="6"/>
      <c r="O7924" s="6">
        <v>80</v>
      </c>
      <c r="P7924" s="6">
        <v>-1028403.95</v>
      </c>
      <c r="R7924" s="31">
        <v>-80</v>
      </c>
      <c r="S7924" s="28">
        <v>44561</v>
      </c>
    </row>
    <row r="7925" spans="1:19" x14ac:dyDescent="0.2">
      <c r="A7925" s="29">
        <v>46790</v>
      </c>
      <c r="B7925" s="1" t="s">
        <v>200</v>
      </c>
      <c r="C7925" s="27">
        <v>44531</v>
      </c>
      <c r="D7925" s="1">
        <v>53387</v>
      </c>
      <c r="J7925" s="1" t="s">
        <v>0</v>
      </c>
      <c r="K7925" s="1" t="s">
        <v>49</v>
      </c>
      <c r="L7925" s="1">
        <v>-1</v>
      </c>
      <c r="M7925" s="1">
        <v>5900</v>
      </c>
      <c r="N7925" s="6"/>
      <c r="O7925" s="6">
        <v>5900</v>
      </c>
      <c r="P7925" s="6">
        <v>-1034303.95</v>
      </c>
      <c r="R7925" s="31">
        <v>-5900</v>
      </c>
      <c r="S7925" s="28">
        <v>44561</v>
      </c>
    </row>
    <row r="7926" spans="1:19" x14ac:dyDescent="0.2">
      <c r="A7926" s="29">
        <v>46790</v>
      </c>
      <c r="B7926" s="1" t="s">
        <v>200</v>
      </c>
      <c r="C7926" s="27">
        <v>44531</v>
      </c>
      <c r="D7926" s="1">
        <v>53387</v>
      </c>
      <c r="J7926" s="1" t="s">
        <v>0</v>
      </c>
      <c r="K7926" s="1" t="s">
        <v>49</v>
      </c>
      <c r="L7926" s="1">
        <v>-7</v>
      </c>
      <c r="M7926" s="1">
        <v>80</v>
      </c>
      <c r="N7926" s="6"/>
      <c r="O7926" s="6">
        <v>560</v>
      </c>
      <c r="P7926" s="6">
        <v>-1034863.95</v>
      </c>
      <c r="R7926" s="31">
        <v>-560</v>
      </c>
      <c r="S7926" s="28">
        <v>44561</v>
      </c>
    </row>
    <row r="7927" spans="1:19" x14ac:dyDescent="0.2">
      <c r="A7927" s="29">
        <v>46791</v>
      </c>
      <c r="B7927" s="1" t="s">
        <v>200</v>
      </c>
      <c r="C7927" s="27">
        <v>44531</v>
      </c>
      <c r="D7927" s="1">
        <v>53388</v>
      </c>
      <c r="J7927" s="1" t="s">
        <v>0</v>
      </c>
      <c r="K7927" s="1" t="s">
        <v>49</v>
      </c>
      <c r="L7927" s="1">
        <v>-1</v>
      </c>
      <c r="M7927" s="1">
        <v>156</v>
      </c>
      <c r="N7927" s="6"/>
      <c r="O7927" s="6">
        <v>156</v>
      </c>
      <c r="P7927" s="6">
        <v>-1035019.95</v>
      </c>
      <c r="R7927" s="31">
        <v>-156</v>
      </c>
      <c r="S7927" s="28">
        <v>44561</v>
      </c>
    </row>
    <row r="7928" spans="1:19" x14ac:dyDescent="0.2">
      <c r="A7928" s="29">
        <v>46791</v>
      </c>
      <c r="B7928" s="1" t="s">
        <v>200</v>
      </c>
      <c r="C7928" s="27">
        <v>44531</v>
      </c>
      <c r="D7928" s="1">
        <v>53388</v>
      </c>
      <c r="J7928" s="1" t="s">
        <v>0</v>
      </c>
      <c r="K7928" s="1" t="s">
        <v>49</v>
      </c>
      <c r="L7928" s="1">
        <v>-2</v>
      </c>
      <c r="M7928" s="1">
        <v>40</v>
      </c>
      <c r="N7928" s="6"/>
      <c r="O7928" s="6">
        <v>80</v>
      </c>
      <c r="P7928" s="6">
        <v>-1035099.95</v>
      </c>
      <c r="R7928" s="31">
        <v>-80</v>
      </c>
      <c r="S7928" s="28">
        <v>44561</v>
      </c>
    </row>
    <row r="7929" spans="1:19" x14ac:dyDescent="0.2">
      <c r="A7929" s="29">
        <v>46792</v>
      </c>
      <c r="B7929" s="1" t="s">
        <v>200</v>
      </c>
      <c r="C7929" s="27">
        <v>44531</v>
      </c>
      <c r="D7929" s="1">
        <v>53389</v>
      </c>
      <c r="J7929" s="1" t="s">
        <v>0</v>
      </c>
      <c r="K7929" s="1" t="s">
        <v>49</v>
      </c>
      <c r="L7929" s="1">
        <v>-1</v>
      </c>
      <c r="M7929" s="1">
        <v>1728</v>
      </c>
      <c r="N7929" s="6"/>
      <c r="O7929" s="6">
        <v>1728</v>
      </c>
      <c r="P7929" s="6">
        <v>-1036827.95</v>
      </c>
      <c r="R7929" s="31">
        <v>-1728</v>
      </c>
      <c r="S7929" s="28">
        <v>44561</v>
      </c>
    </row>
    <row r="7930" spans="1:19" x14ac:dyDescent="0.2">
      <c r="A7930" s="29">
        <v>46792</v>
      </c>
      <c r="B7930" s="1" t="s">
        <v>200</v>
      </c>
      <c r="C7930" s="27">
        <v>44531</v>
      </c>
      <c r="D7930" s="1">
        <v>53389</v>
      </c>
      <c r="J7930" s="1" t="s">
        <v>0</v>
      </c>
      <c r="K7930" s="1" t="s">
        <v>49</v>
      </c>
      <c r="L7930" s="1">
        <v>-2</v>
      </c>
      <c r="M7930" s="1">
        <v>80</v>
      </c>
      <c r="N7930" s="6"/>
      <c r="O7930" s="6">
        <v>160</v>
      </c>
      <c r="P7930" s="6">
        <v>-1036987.95</v>
      </c>
      <c r="R7930" s="31">
        <v>-160</v>
      </c>
      <c r="S7930" s="28">
        <v>44561</v>
      </c>
    </row>
    <row r="7931" spans="1:19" x14ac:dyDescent="0.2">
      <c r="A7931" s="29">
        <v>46793</v>
      </c>
      <c r="B7931" s="1" t="s">
        <v>200</v>
      </c>
      <c r="C7931" s="27">
        <v>44531</v>
      </c>
      <c r="D7931" s="1">
        <v>53390</v>
      </c>
      <c r="J7931" s="1" t="s">
        <v>0</v>
      </c>
      <c r="K7931" s="1" t="s">
        <v>49</v>
      </c>
      <c r="L7931" s="1">
        <v>-1</v>
      </c>
      <c r="M7931" s="1">
        <v>1292</v>
      </c>
      <c r="N7931" s="6"/>
      <c r="O7931" s="6">
        <v>1292</v>
      </c>
      <c r="P7931" s="6">
        <v>-1038279.95</v>
      </c>
      <c r="R7931" s="31">
        <v>-1292</v>
      </c>
      <c r="S7931" s="28">
        <v>44561</v>
      </c>
    </row>
    <row r="7932" spans="1:19" x14ac:dyDescent="0.2">
      <c r="A7932" s="29">
        <v>46793</v>
      </c>
      <c r="B7932" s="1" t="s">
        <v>200</v>
      </c>
      <c r="C7932" s="27">
        <v>44531</v>
      </c>
      <c r="D7932" s="1">
        <v>53390</v>
      </c>
      <c r="J7932" s="1" t="s">
        <v>0</v>
      </c>
      <c r="K7932" s="1" t="s">
        <v>49</v>
      </c>
      <c r="L7932" s="1">
        <v>-1</v>
      </c>
      <c r="M7932" s="1">
        <v>574</v>
      </c>
      <c r="N7932" s="6"/>
      <c r="O7932" s="6">
        <v>574</v>
      </c>
      <c r="P7932" s="6">
        <v>-1039193.95</v>
      </c>
      <c r="R7932" s="31">
        <v>-574</v>
      </c>
      <c r="S7932" s="28">
        <v>44561</v>
      </c>
    </row>
    <row r="7933" spans="1:19" x14ac:dyDescent="0.2">
      <c r="A7933" s="29">
        <v>46793</v>
      </c>
      <c r="B7933" s="1" t="s">
        <v>200</v>
      </c>
      <c r="C7933" s="27">
        <v>44531</v>
      </c>
      <c r="D7933" s="1">
        <v>53390</v>
      </c>
      <c r="J7933" s="1" t="s">
        <v>0</v>
      </c>
      <c r="K7933" s="1" t="s">
        <v>49</v>
      </c>
      <c r="L7933" s="1">
        <v>-4</v>
      </c>
      <c r="M7933" s="1">
        <v>80</v>
      </c>
      <c r="N7933" s="6"/>
      <c r="O7933" s="6">
        <v>320</v>
      </c>
      <c r="P7933" s="6">
        <v>-1038599.95</v>
      </c>
      <c r="R7933" s="31">
        <v>-320</v>
      </c>
      <c r="S7933" s="28">
        <v>44561</v>
      </c>
    </row>
    <row r="7934" spans="1:19" x14ac:dyDescent="0.2">
      <c r="A7934" s="29">
        <v>46793</v>
      </c>
      <c r="B7934" s="1" t="s">
        <v>200</v>
      </c>
      <c r="C7934" s="27">
        <v>44531</v>
      </c>
      <c r="D7934" s="1">
        <v>53390</v>
      </c>
      <c r="J7934" s="1" t="s">
        <v>0</v>
      </c>
      <c r="K7934" s="1" t="s">
        <v>49</v>
      </c>
      <c r="L7934" s="1">
        <v>-1</v>
      </c>
      <c r="M7934" s="1">
        <v>20</v>
      </c>
      <c r="N7934" s="6"/>
      <c r="O7934" s="6">
        <v>20</v>
      </c>
      <c r="P7934" s="6">
        <v>-1038619.95</v>
      </c>
      <c r="R7934" s="31">
        <v>-20</v>
      </c>
      <c r="S7934" s="28">
        <v>44561</v>
      </c>
    </row>
    <row r="7935" spans="1:19" x14ac:dyDescent="0.2">
      <c r="A7935" s="29">
        <v>46794</v>
      </c>
      <c r="B7935" s="1" t="s">
        <v>200</v>
      </c>
      <c r="C7935" s="27">
        <v>44531</v>
      </c>
      <c r="D7935" s="1">
        <v>53391</v>
      </c>
      <c r="J7935" s="1" t="s">
        <v>0</v>
      </c>
      <c r="K7935" s="1" t="s">
        <v>49</v>
      </c>
      <c r="L7935" s="1">
        <v>-1</v>
      </c>
      <c r="M7935" s="1">
        <v>1262</v>
      </c>
      <c r="N7935" s="6"/>
      <c r="O7935" s="6">
        <v>1262</v>
      </c>
      <c r="P7935" s="6">
        <v>-1040455.95</v>
      </c>
      <c r="R7935" s="31">
        <v>-1262</v>
      </c>
      <c r="S7935" s="28">
        <v>44561</v>
      </c>
    </row>
    <row r="7936" spans="1:19" x14ac:dyDescent="0.2">
      <c r="A7936" s="29">
        <v>46794</v>
      </c>
      <c r="B7936" s="1" t="s">
        <v>200</v>
      </c>
      <c r="C7936" s="27">
        <v>44531</v>
      </c>
      <c r="D7936" s="1">
        <v>53391</v>
      </c>
      <c r="J7936" s="1" t="s">
        <v>0</v>
      </c>
      <c r="K7936" s="1" t="s">
        <v>49</v>
      </c>
      <c r="L7936" s="1">
        <v>-2</v>
      </c>
      <c r="M7936" s="1">
        <v>80</v>
      </c>
      <c r="N7936" s="6"/>
      <c r="O7936" s="6">
        <v>160</v>
      </c>
      <c r="P7936" s="6">
        <v>-1040615.95</v>
      </c>
      <c r="R7936" s="31">
        <v>-160</v>
      </c>
      <c r="S7936" s="28">
        <v>44561</v>
      </c>
    </row>
    <row r="7937" spans="1:19" x14ac:dyDescent="0.2">
      <c r="A7937" s="29">
        <v>46795</v>
      </c>
      <c r="B7937" s="1" t="s">
        <v>200</v>
      </c>
      <c r="C7937" s="27">
        <v>44531</v>
      </c>
      <c r="D7937" s="1">
        <v>53392</v>
      </c>
      <c r="J7937" s="1" t="s">
        <v>0</v>
      </c>
      <c r="K7937" s="1" t="s">
        <v>49</v>
      </c>
      <c r="L7937" s="1">
        <v>-1</v>
      </c>
      <c r="M7937" s="1">
        <v>1350</v>
      </c>
      <c r="N7937" s="6"/>
      <c r="O7937" s="6">
        <v>1350</v>
      </c>
      <c r="P7937" s="6">
        <v>-1041965.95</v>
      </c>
      <c r="R7937" s="31">
        <v>-1350</v>
      </c>
      <c r="S7937" s="28">
        <v>44561</v>
      </c>
    </row>
    <row r="7938" spans="1:19" x14ac:dyDescent="0.2">
      <c r="A7938" s="29">
        <v>46795</v>
      </c>
      <c r="B7938" s="1" t="s">
        <v>200</v>
      </c>
      <c r="C7938" s="27">
        <v>44531</v>
      </c>
      <c r="D7938" s="1">
        <v>53392</v>
      </c>
      <c r="J7938" s="1" t="s">
        <v>0</v>
      </c>
      <c r="K7938" s="1" t="s">
        <v>49</v>
      </c>
      <c r="L7938" s="1">
        <v>-2</v>
      </c>
      <c r="M7938" s="1">
        <v>80</v>
      </c>
      <c r="N7938" s="6"/>
      <c r="O7938" s="6">
        <v>160</v>
      </c>
      <c r="P7938" s="6">
        <v>-1042125.95</v>
      </c>
      <c r="R7938" s="31">
        <v>-160</v>
      </c>
      <c r="S7938" s="28">
        <v>44561</v>
      </c>
    </row>
    <row r="7939" spans="1:19" x14ac:dyDescent="0.2">
      <c r="A7939" s="29">
        <v>46796</v>
      </c>
      <c r="B7939" s="1" t="s">
        <v>200</v>
      </c>
      <c r="C7939" s="27">
        <v>44531</v>
      </c>
      <c r="D7939" s="1">
        <v>53393</v>
      </c>
      <c r="J7939" s="1" t="s">
        <v>0</v>
      </c>
      <c r="K7939" s="1" t="s">
        <v>49</v>
      </c>
      <c r="L7939" s="1">
        <v>-1</v>
      </c>
      <c r="M7939" s="1">
        <v>574</v>
      </c>
      <c r="N7939" s="6"/>
      <c r="O7939" s="6">
        <v>574</v>
      </c>
      <c r="P7939" s="6">
        <v>-1043061.57</v>
      </c>
      <c r="R7939" s="31">
        <v>-574</v>
      </c>
      <c r="S7939" s="28">
        <v>44561</v>
      </c>
    </row>
    <row r="7940" spans="1:19" x14ac:dyDescent="0.2">
      <c r="A7940" s="29">
        <v>46796</v>
      </c>
      <c r="B7940" s="1" t="s">
        <v>200</v>
      </c>
      <c r="C7940" s="27">
        <v>44531</v>
      </c>
      <c r="D7940" s="1">
        <v>53393</v>
      </c>
      <c r="J7940" s="1" t="s">
        <v>0</v>
      </c>
      <c r="K7940" s="1" t="s">
        <v>49</v>
      </c>
      <c r="L7940" s="1">
        <v>-1</v>
      </c>
      <c r="M7940" s="1">
        <v>361.62</v>
      </c>
      <c r="N7940" s="6"/>
      <c r="O7940" s="6">
        <v>361.62</v>
      </c>
      <c r="P7940" s="6">
        <v>-1042487.57</v>
      </c>
      <c r="R7940" s="31">
        <v>-361.62</v>
      </c>
      <c r="S7940" s="28">
        <v>44561</v>
      </c>
    </row>
    <row r="7941" spans="1:19" x14ac:dyDescent="0.2">
      <c r="A7941" s="29">
        <v>46797</v>
      </c>
      <c r="B7941" s="1" t="s">
        <v>200</v>
      </c>
      <c r="C7941" s="27">
        <v>44531</v>
      </c>
      <c r="D7941" s="1">
        <v>53394</v>
      </c>
      <c r="J7941" s="1" t="s">
        <v>0</v>
      </c>
      <c r="K7941" s="1" t="s">
        <v>49</v>
      </c>
      <c r="L7941" s="1">
        <v>-1</v>
      </c>
      <c r="M7941" s="1">
        <v>3172</v>
      </c>
      <c r="N7941" s="6"/>
      <c r="O7941" s="6">
        <v>3172</v>
      </c>
      <c r="P7941" s="6">
        <v>-1046233.57</v>
      </c>
      <c r="R7941" s="31">
        <v>-3172</v>
      </c>
      <c r="S7941" s="28">
        <v>44561</v>
      </c>
    </row>
    <row r="7942" spans="1:19" x14ac:dyDescent="0.2">
      <c r="A7942" s="29">
        <v>46797</v>
      </c>
      <c r="B7942" s="1" t="s">
        <v>200</v>
      </c>
      <c r="C7942" s="27">
        <v>44531</v>
      </c>
      <c r="D7942" s="1">
        <v>53394</v>
      </c>
      <c r="J7942" s="1" t="s">
        <v>0</v>
      </c>
      <c r="K7942" s="1" t="s">
        <v>49</v>
      </c>
      <c r="L7942" s="1">
        <v>-4</v>
      </c>
      <c r="M7942" s="1">
        <v>80</v>
      </c>
      <c r="N7942" s="6"/>
      <c r="O7942" s="6">
        <v>320</v>
      </c>
      <c r="P7942" s="6">
        <v>-1046553.57</v>
      </c>
      <c r="R7942" s="31">
        <v>-320</v>
      </c>
      <c r="S7942" s="28">
        <v>44561</v>
      </c>
    </row>
    <row r="7943" spans="1:19" x14ac:dyDescent="0.2">
      <c r="A7943" s="29">
        <v>46798</v>
      </c>
      <c r="B7943" s="1" t="s">
        <v>200</v>
      </c>
      <c r="C7943" s="27">
        <v>44531</v>
      </c>
      <c r="D7943" s="1">
        <v>53395</v>
      </c>
      <c r="J7943" s="1" t="s">
        <v>0</v>
      </c>
      <c r="K7943" s="1" t="s">
        <v>49</v>
      </c>
      <c r="L7943" s="1">
        <v>-1</v>
      </c>
      <c r="M7943" s="1">
        <v>564</v>
      </c>
      <c r="N7943" s="6"/>
      <c r="O7943" s="6">
        <v>564</v>
      </c>
      <c r="P7943" s="6">
        <v>-1047117.57</v>
      </c>
      <c r="R7943" s="31">
        <v>-564</v>
      </c>
      <c r="S7943" s="28">
        <v>44561</v>
      </c>
    </row>
    <row r="7944" spans="1:19" x14ac:dyDescent="0.2">
      <c r="A7944" s="29">
        <v>46798</v>
      </c>
      <c r="B7944" s="1" t="s">
        <v>200</v>
      </c>
      <c r="C7944" s="27">
        <v>44531</v>
      </c>
      <c r="D7944" s="1">
        <v>53395</v>
      </c>
      <c r="J7944" s="1" t="s">
        <v>0</v>
      </c>
      <c r="K7944" s="1" t="s">
        <v>49</v>
      </c>
      <c r="L7944" s="1">
        <v>-1</v>
      </c>
      <c r="M7944" s="1">
        <v>80</v>
      </c>
      <c r="N7944" s="6"/>
      <c r="O7944" s="6">
        <v>80</v>
      </c>
      <c r="P7944" s="6">
        <v>-1047197.57</v>
      </c>
      <c r="R7944" s="31">
        <v>-80</v>
      </c>
      <c r="S7944" s="28">
        <v>44561</v>
      </c>
    </row>
    <row r="7945" spans="1:19" x14ac:dyDescent="0.2">
      <c r="A7945" s="29">
        <v>46799</v>
      </c>
      <c r="B7945" s="1" t="s">
        <v>200</v>
      </c>
      <c r="C7945" s="27">
        <v>44531</v>
      </c>
      <c r="D7945" s="1">
        <v>53396</v>
      </c>
      <c r="J7945" s="1" t="s">
        <v>0</v>
      </c>
      <c r="K7945" s="1" t="s">
        <v>49</v>
      </c>
      <c r="L7945" s="1">
        <v>-1</v>
      </c>
      <c r="M7945" s="1">
        <v>1080</v>
      </c>
      <c r="N7945" s="6"/>
      <c r="O7945" s="6">
        <v>1080</v>
      </c>
      <c r="P7945" s="6">
        <v>-1048277.57</v>
      </c>
      <c r="R7945" s="31">
        <v>-1080</v>
      </c>
      <c r="S7945" s="28">
        <v>44561</v>
      </c>
    </row>
    <row r="7946" spans="1:19" x14ac:dyDescent="0.2">
      <c r="A7946" s="29">
        <v>46800</v>
      </c>
      <c r="B7946" s="1" t="s">
        <v>200</v>
      </c>
      <c r="C7946" s="27">
        <v>44531</v>
      </c>
      <c r="D7946" s="1">
        <v>53397</v>
      </c>
      <c r="J7946" s="1" t="s">
        <v>0</v>
      </c>
      <c r="K7946" s="1" t="s">
        <v>49</v>
      </c>
      <c r="L7946" s="1">
        <v>-1</v>
      </c>
      <c r="M7946" s="1">
        <v>3900</v>
      </c>
      <c r="N7946" s="6"/>
      <c r="O7946" s="6">
        <v>3900</v>
      </c>
      <c r="P7946" s="6">
        <v>-1052177.57</v>
      </c>
      <c r="R7946" s="31">
        <v>-3900</v>
      </c>
      <c r="S7946" s="28">
        <v>44561</v>
      </c>
    </row>
    <row r="7947" spans="1:19" x14ac:dyDescent="0.2">
      <c r="A7947" s="29">
        <v>46801</v>
      </c>
      <c r="B7947" s="1" t="s">
        <v>200</v>
      </c>
      <c r="C7947" s="27">
        <v>44531</v>
      </c>
      <c r="D7947" s="1">
        <v>53398</v>
      </c>
      <c r="J7947" s="1" t="s">
        <v>0</v>
      </c>
      <c r="K7947" s="1" t="s">
        <v>49</v>
      </c>
      <c r="L7947" s="1">
        <v>-1</v>
      </c>
      <c r="M7947" s="1">
        <v>2148</v>
      </c>
      <c r="N7947" s="6"/>
      <c r="O7947" s="6">
        <v>2148</v>
      </c>
      <c r="P7947" s="6">
        <v>-1054325.57</v>
      </c>
      <c r="R7947" s="31">
        <v>-2148</v>
      </c>
      <c r="S7947" s="28">
        <v>44561</v>
      </c>
    </row>
    <row r="7948" spans="1:19" x14ac:dyDescent="0.2">
      <c r="A7948" s="29">
        <v>46801</v>
      </c>
      <c r="B7948" s="1" t="s">
        <v>200</v>
      </c>
      <c r="C7948" s="27">
        <v>44531</v>
      </c>
      <c r="D7948" s="1">
        <v>53398</v>
      </c>
      <c r="J7948" s="1" t="s">
        <v>0</v>
      </c>
      <c r="K7948" s="1" t="s">
        <v>49</v>
      </c>
      <c r="L7948" s="1">
        <v>-1</v>
      </c>
      <c r="M7948" s="1">
        <v>80</v>
      </c>
      <c r="N7948" s="6"/>
      <c r="O7948" s="6">
        <v>80</v>
      </c>
      <c r="P7948" s="6">
        <v>-1054405.57</v>
      </c>
      <c r="R7948" s="31">
        <v>-80</v>
      </c>
      <c r="S7948" s="28">
        <v>44561</v>
      </c>
    </row>
    <row r="7949" spans="1:19" x14ac:dyDescent="0.2">
      <c r="A7949" s="29">
        <v>46802</v>
      </c>
      <c r="B7949" s="1" t="s">
        <v>200</v>
      </c>
      <c r="C7949" s="27">
        <v>44531</v>
      </c>
      <c r="D7949" s="1">
        <v>53399</v>
      </c>
      <c r="J7949" s="1" t="s">
        <v>0</v>
      </c>
      <c r="K7949" s="1" t="s">
        <v>49</v>
      </c>
      <c r="L7949" s="1">
        <v>-1</v>
      </c>
      <c r="M7949" s="1">
        <v>280</v>
      </c>
      <c r="N7949" s="6"/>
      <c r="O7949" s="6">
        <v>280</v>
      </c>
      <c r="P7949" s="6">
        <v>-1054685.57</v>
      </c>
      <c r="R7949" s="31">
        <v>-280</v>
      </c>
      <c r="S7949" s="28">
        <v>44561</v>
      </c>
    </row>
    <row r="7950" spans="1:19" x14ac:dyDescent="0.2">
      <c r="A7950" s="29">
        <v>46802</v>
      </c>
      <c r="B7950" s="1" t="s">
        <v>200</v>
      </c>
      <c r="C7950" s="27">
        <v>44531</v>
      </c>
      <c r="D7950" s="1">
        <v>53399</v>
      </c>
      <c r="J7950" s="1" t="s">
        <v>0</v>
      </c>
      <c r="K7950" s="1" t="s">
        <v>49</v>
      </c>
      <c r="L7950" s="1">
        <v>-1</v>
      </c>
      <c r="M7950" s="1">
        <v>80</v>
      </c>
      <c r="N7950" s="6"/>
      <c r="O7950" s="6">
        <v>80</v>
      </c>
      <c r="P7950" s="6">
        <v>-1054765.57</v>
      </c>
      <c r="R7950" s="31">
        <v>-80</v>
      </c>
      <c r="S7950" s="28">
        <v>44561</v>
      </c>
    </row>
    <row r="7951" spans="1:19" x14ac:dyDescent="0.2">
      <c r="A7951" s="29">
        <v>46803</v>
      </c>
      <c r="B7951" s="1" t="s">
        <v>200</v>
      </c>
      <c r="C7951" s="27">
        <v>44531</v>
      </c>
      <c r="D7951" s="1">
        <v>53400</v>
      </c>
      <c r="J7951" s="1" t="s">
        <v>0</v>
      </c>
      <c r="K7951" s="1" t="s">
        <v>49</v>
      </c>
      <c r="L7951" s="1">
        <v>-1</v>
      </c>
      <c r="M7951" s="1">
        <v>1340</v>
      </c>
      <c r="N7951" s="6"/>
      <c r="O7951" s="6">
        <v>1340</v>
      </c>
      <c r="P7951" s="6">
        <v>-1056105.57</v>
      </c>
      <c r="R7951" s="31">
        <v>-1340</v>
      </c>
      <c r="S7951" s="28">
        <v>44561</v>
      </c>
    </row>
    <row r="7952" spans="1:19" x14ac:dyDescent="0.2">
      <c r="A7952" s="29">
        <v>46803</v>
      </c>
      <c r="B7952" s="1" t="s">
        <v>200</v>
      </c>
      <c r="C7952" s="27">
        <v>44531</v>
      </c>
      <c r="D7952" s="1">
        <v>53400</v>
      </c>
      <c r="J7952" s="1" t="s">
        <v>0</v>
      </c>
      <c r="K7952" s="1" t="s">
        <v>49</v>
      </c>
      <c r="L7952" s="1">
        <v>-2</v>
      </c>
      <c r="M7952" s="1">
        <v>80</v>
      </c>
      <c r="N7952" s="6"/>
      <c r="O7952" s="6">
        <v>160</v>
      </c>
      <c r="P7952" s="6">
        <v>-1056265.57</v>
      </c>
      <c r="R7952" s="31">
        <v>-160</v>
      </c>
      <c r="S7952" s="28">
        <v>44561</v>
      </c>
    </row>
    <row r="7953" spans="1:19" x14ac:dyDescent="0.2">
      <c r="A7953" s="29">
        <v>46804</v>
      </c>
      <c r="B7953" s="1" t="s">
        <v>200</v>
      </c>
      <c r="C7953" s="27">
        <v>44531</v>
      </c>
      <c r="D7953" s="1">
        <v>53401</v>
      </c>
      <c r="J7953" s="1" t="s">
        <v>0</v>
      </c>
      <c r="K7953" s="1" t="s">
        <v>49</v>
      </c>
      <c r="L7953" s="1">
        <v>-1</v>
      </c>
      <c r="M7953" s="1">
        <v>380</v>
      </c>
      <c r="N7953" s="6"/>
      <c r="O7953" s="6">
        <v>380</v>
      </c>
      <c r="P7953" s="6">
        <v>-1056645.57</v>
      </c>
      <c r="R7953" s="31">
        <v>-380</v>
      </c>
      <c r="S7953" s="28">
        <v>44561</v>
      </c>
    </row>
    <row r="7954" spans="1:19" x14ac:dyDescent="0.2">
      <c r="A7954" s="29">
        <v>46804</v>
      </c>
      <c r="B7954" s="1" t="s">
        <v>200</v>
      </c>
      <c r="C7954" s="27">
        <v>44531</v>
      </c>
      <c r="D7954" s="1">
        <v>53401</v>
      </c>
      <c r="J7954" s="1" t="s">
        <v>0</v>
      </c>
      <c r="K7954" s="1" t="s">
        <v>49</v>
      </c>
      <c r="L7954" s="1">
        <v>-1</v>
      </c>
      <c r="M7954" s="1">
        <v>80</v>
      </c>
      <c r="N7954" s="6"/>
      <c r="O7954" s="6">
        <v>80</v>
      </c>
      <c r="P7954" s="6">
        <v>-1056725.57</v>
      </c>
      <c r="R7954" s="31">
        <v>-80</v>
      </c>
      <c r="S7954" s="28">
        <v>44561</v>
      </c>
    </row>
    <row r="7955" spans="1:19" x14ac:dyDescent="0.2">
      <c r="A7955" s="29">
        <v>46805</v>
      </c>
      <c r="B7955" s="1" t="s">
        <v>200</v>
      </c>
      <c r="C7955" s="27">
        <v>44531</v>
      </c>
      <c r="D7955" s="1">
        <v>53402</v>
      </c>
      <c r="J7955" s="1" t="s">
        <v>0</v>
      </c>
      <c r="K7955" s="1" t="s">
        <v>49</v>
      </c>
      <c r="L7955" s="1">
        <v>-1</v>
      </c>
      <c r="M7955" s="1">
        <v>680</v>
      </c>
      <c r="N7955" s="6"/>
      <c r="O7955" s="6">
        <v>680</v>
      </c>
      <c r="P7955" s="6">
        <v>-1057405.57</v>
      </c>
      <c r="R7955" s="31">
        <v>-680</v>
      </c>
      <c r="S7955" s="28">
        <v>44561</v>
      </c>
    </row>
    <row r="7956" spans="1:19" x14ac:dyDescent="0.2">
      <c r="A7956" s="29">
        <v>46805</v>
      </c>
      <c r="B7956" s="1" t="s">
        <v>200</v>
      </c>
      <c r="C7956" s="27">
        <v>44531</v>
      </c>
      <c r="D7956" s="1">
        <v>53402</v>
      </c>
      <c r="J7956" s="1" t="s">
        <v>0</v>
      </c>
      <c r="K7956" s="1" t="s">
        <v>49</v>
      </c>
      <c r="L7956" s="1">
        <v>-1</v>
      </c>
      <c r="M7956" s="1">
        <v>80</v>
      </c>
      <c r="N7956" s="6"/>
      <c r="O7956" s="6">
        <v>80</v>
      </c>
      <c r="P7956" s="6">
        <v>-1057485.57</v>
      </c>
      <c r="R7956" s="31">
        <v>-80</v>
      </c>
      <c r="S7956" s="28">
        <v>44561</v>
      </c>
    </row>
    <row r="7957" spans="1:19" x14ac:dyDescent="0.2">
      <c r="A7957" s="29">
        <v>46806</v>
      </c>
      <c r="B7957" s="1" t="s">
        <v>200</v>
      </c>
      <c r="C7957" s="27">
        <v>44531</v>
      </c>
      <c r="D7957" s="1">
        <v>53403</v>
      </c>
      <c r="J7957" s="1" t="s">
        <v>0</v>
      </c>
      <c r="K7957" s="1" t="s">
        <v>49</v>
      </c>
      <c r="L7957" s="1">
        <v>-1</v>
      </c>
      <c r="M7957" s="1">
        <v>380</v>
      </c>
      <c r="N7957" s="6"/>
      <c r="O7957" s="6">
        <v>380</v>
      </c>
      <c r="P7957" s="6">
        <v>-1057865.57</v>
      </c>
      <c r="R7957" s="31">
        <v>-380</v>
      </c>
      <c r="S7957" s="28">
        <v>44561</v>
      </c>
    </row>
    <row r="7958" spans="1:19" x14ac:dyDescent="0.2">
      <c r="A7958" s="29">
        <v>46806</v>
      </c>
      <c r="B7958" s="1" t="s">
        <v>200</v>
      </c>
      <c r="C7958" s="27">
        <v>44531</v>
      </c>
      <c r="D7958" s="1">
        <v>53403</v>
      </c>
      <c r="J7958" s="1" t="s">
        <v>0</v>
      </c>
      <c r="K7958" s="1" t="s">
        <v>49</v>
      </c>
      <c r="L7958" s="1">
        <v>-1</v>
      </c>
      <c r="M7958" s="1">
        <v>80</v>
      </c>
      <c r="N7958" s="6"/>
      <c r="O7958" s="6">
        <v>80</v>
      </c>
      <c r="P7958" s="6">
        <v>-1057945.57</v>
      </c>
      <c r="R7958" s="31">
        <v>-80</v>
      </c>
      <c r="S7958" s="28">
        <v>44561</v>
      </c>
    </row>
    <row r="7959" spans="1:19" x14ac:dyDescent="0.2">
      <c r="A7959" s="29">
        <v>46807</v>
      </c>
      <c r="B7959" s="1" t="s">
        <v>200</v>
      </c>
      <c r="C7959" s="27">
        <v>44531</v>
      </c>
      <c r="D7959" s="1">
        <v>53404</v>
      </c>
      <c r="J7959" s="1" t="s">
        <v>0</v>
      </c>
      <c r="K7959" s="1" t="s">
        <v>49</v>
      </c>
      <c r="L7959" s="1">
        <v>-1</v>
      </c>
      <c r="M7959" s="1">
        <v>540</v>
      </c>
      <c r="N7959" s="6"/>
      <c r="O7959" s="6">
        <v>540</v>
      </c>
      <c r="P7959" s="6">
        <v>-1058485.57</v>
      </c>
      <c r="R7959" s="31">
        <v>-540</v>
      </c>
      <c r="S7959" s="28">
        <v>44561</v>
      </c>
    </row>
    <row r="7960" spans="1:19" x14ac:dyDescent="0.2">
      <c r="A7960" s="29">
        <v>46807</v>
      </c>
      <c r="B7960" s="1" t="s">
        <v>200</v>
      </c>
      <c r="C7960" s="27">
        <v>44531</v>
      </c>
      <c r="D7960" s="1">
        <v>53404</v>
      </c>
      <c r="J7960" s="1" t="s">
        <v>0</v>
      </c>
      <c r="K7960" s="1" t="s">
        <v>49</v>
      </c>
      <c r="L7960" s="1">
        <v>-1</v>
      </c>
      <c r="M7960" s="1">
        <v>80</v>
      </c>
      <c r="N7960" s="6"/>
      <c r="O7960" s="6">
        <v>80</v>
      </c>
      <c r="P7960" s="6">
        <v>-1058565.57</v>
      </c>
      <c r="R7960" s="31">
        <v>-80</v>
      </c>
      <c r="S7960" s="28">
        <v>44561</v>
      </c>
    </row>
    <row r="7961" spans="1:19" x14ac:dyDescent="0.2">
      <c r="A7961" s="29">
        <v>46808</v>
      </c>
      <c r="B7961" s="1" t="s">
        <v>200</v>
      </c>
      <c r="C7961" s="27">
        <v>44531</v>
      </c>
      <c r="D7961" s="1">
        <v>53405</v>
      </c>
      <c r="J7961" s="1" t="s">
        <v>0</v>
      </c>
      <c r="K7961" s="1" t="s">
        <v>49</v>
      </c>
      <c r="L7961" s="1">
        <v>-1</v>
      </c>
      <c r="M7961" s="1">
        <v>2560</v>
      </c>
      <c r="N7961" s="6"/>
      <c r="O7961" s="6">
        <v>2560</v>
      </c>
      <c r="P7961" s="6">
        <v>-1061125.57</v>
      </c>
      <c r="R7961" s="31">
        <v>-2560</v>
      </c>
      <c r="S7961" s="28">
        <v>44561</v>
      </c>
    </row>
    <row r="7962" spans="1:19" x14ac:dyDescent="0.2">
      <c r="A7962" s="29">
        <v>46808</v>
      </c>
      <c r="B7962" s="1" t="s">
        <v>200</v>
      </c>
      <c r="C7962" s="27">
        <v>44531</v>
      </c>
      <c r="D7962" s="1">
        <v>53405</v>
      </c>
      <c r="J7962" s="1" t="s">
        <v>0</v>
      </c>
      <c r="K7962" s="1" t="s">
        <v>49</v>
      </c>
      <c r="L7962" s="1">
        <v>-5</v>
      </c>
      <c r="M7962" s="1">
        <v>80</v>
      </c>
      <c r="N7962" s="6"/>
      <c r="O7962" s="6">
        <v>400</v>
      </c>
      <c r="P7962" s="6">
        <v>-1061525.57</v>
      </c>
      <c r="R7962" s="31">
        <v>-400</v>
      </c>
      <c r="S7962" s="28">
        <v>44561</v>
      </c>
    </row>
    <row r="7963" spans="1:19" x14ac:dyDescent="0.2">
      <c r="A7963" s="29">
        <v>46809</v>
      </c>
      <c r="B7963" s="1" t="s">
        <v>200</v>
      </c>
      <c r="C7963" s="27">
        <v>44531</v>
      </c>
      <c r="D7963" s="1">
        <v>53406</v>
      </c>
      <c r="J7963" s="1" t="s">
        <v>0</v>
      </c>
      <c r="K7963" s="1" t="s">
        <v>49</v>
      </c>
      <c r="L7963" s="1">
        <v>-1</v>
      </c>
      <c r="M7963" s="1">
        <v>940</v>
      </c>
      <c r="N7963" s="6"/>
      <c r="O7963" s="6">
        <v>940</v>
      </c>
      <c r="P7963" s="6">
        <v>-1062465.57</v>
      </c>
      <c r="R7963" s="31">
        <v>-940</v>
      </c>
      <c r="S7963" s="28">
        <v>44561</v>
      </c>
    </row>
    <row r="7964" spans="1:19" x14ac:dyDescent="0.2">
      <c r="A7964" s="29">
        <v>46809</v>
      </c>
      <c r="B7964" s="1" t="s">
        <v>200</v>
      </c>
      <c r="C7964" s="27">
        <v>44531</v>
      </c>
      <c r="D7964" s="1">
        <v>53406</v>
      </c>
      <c r="J7964" s="1" t="s">
        <v>0</v>
      </c>
      <c r="K7964" s="1" t="s">
        <v>49</v>
      </c>
      <c r="L7964" s="1">
        <v>-1</v>
      </c>
      <c r="M7964" s="1">
        <v>80</v>
      </c>
      <c r="N7964" s="6"/>
      <c r="O7964" s="6">
        <v>80</v>
      </c>
      <c r="P7964" s="6">
        <v>-1062545.57</v>
      </c>
      <c r="R7964" s="31">
        <v>-80</v>
      </c>
      <c r="S7964" s="28">
        <v>44561</v>
      </c>
    </row>
    <row r="7965" spans="1:19" x14ac:dyDescent="0.2">
      <c r="A7965" s="29">
        <v>46810</v>
      </c>
      <c r="B7965" s="1" t="s">
        <v>200</v>
      </c>
      <c r="C7965" s="27">
        <v>44531</v>
      </c>
      <c r="D7965" s="1">
        <v>53407</v>
      </c>
      <c r="J7965" s="1" t="s">
        <v>0</v>
      </c>
      <c r="K7965" s="1" t="s">
        <v>49</v>
      </c>
      <c r="L7965" s="1">
        <v>-1</v>
      </c>
      <c r="M7965" s="1">
        <v>360</v>
      </c>
      <c r="N7965" s="6"/>
      <c r="O7965" s="6">
        <v>360</v>
      </c>
      <c r="P7965" s="6">
        <v>-1062905.57</v>
      </c>
      <c r="R7965" s="31">
        <v>-360</v>
      </c>
      <c r="S7965" s="28">
        <v>44561</v>
      </c>
    </row>
    <row r="7966" spans="1:19" x14ac:dyDescent="0.2">
      <c r="A7966" s="29">
        <v>46811</v>
      </c>
      <c r="B7966" s="1" t="s">
        <v>200</v>
      </c>
      <c r="C7966" s="27">
        <v>44531</v>
      </c>
      <c r="D7966" s="1">
        <v>53408</v>
      </c>
      <c r="J7966" s="1" t="s">
        <v>0</v>
      </c>
      <c r="K7966" s="1" t="s">
        <v>49</v>
      </c>
      <c r="L7966" s="1">
        <v>-1</v>
      </c>
      <c r="M7966" s="1">
        <v>360</v>
      </c>
      <c r="N7966" s="6"/>
      <c r="O7966" s="6">
        <v>360</v>
      </c>
      <c r="P7966" s="6">
        <v>-1063265.57</v>
      </c>
      <c r="R7966" s="31">
        <v>-360</v>
      </c>
      <c r="S7966" s="28">
        <v>44561</v>
      </c>
    </row>
    <row r="7967" spans="1:19" x14ac:dyDescent="0.2">
      <c r="A7967" s="29">
        <v>46812</v>
      </c>
      <c r="B7967" s="1" t="s">
        <v>200</v>
      </c>
      <c r="C7967" s="27">
        <v>44531</v>
      </c>
      <c r="D7967" s="1">
        <v>53409</v>
      </c>
      <c r="J7967" s="1" t="s">
        <v>0</v>
      </c>
      <c r="K7967" s="1" t="s">
        <v>49</v>
      </c>
      <c r="L7967" s="1">
        <v>-1</v>
      </c>
      <c r="M7967" s="1">
        <v>360</v>
      </c>
      <c r="N7967" s="6"/>
      <c r="O7967" s="6">
        <v>360</v>
      </c>
      <c r="P7967" s="6">
        <v>-1063625.57</v>
      </c>
      <c r="R7967" s="31">
        <v>-360</v>
      </c>
      <c r="S7967" s="28">
        <v>44561</v>
      </c>
    </row>
    <row r="7968" spans="1:19" x14ac:dyDescent="0.2">
      <c r="A7968" s="29">
        <v>46813</v>
      </c>
      <c r="B7968" s="1" t="s">
        <v>200</v>
      </c>
      <c r="C7968" s="27">
        <v>44531</v>
      </c>
      <c r="D7968" s="1">
        <v>53410</v>
      </c>
      <c r="J7968" s="1" t="s">
        <v>0</v>
      </c>
      <c r="K7968" s="1" t="s">
        <v>49</v>
      </c>
      <c r="L7968" s="1">
        <v>-1</v>
      </c>
      <c r="M7968" s="1">
        <v>360</v>
      </c>
      <c r="N7968" s="6"/>
      <c r="O7968" s="6">
        <v>360</v>
      </c>
      <c r="P7968" s="6">
        <v>-1063985.57</v>
      </c>
      <c r="R7968" s="31">
        <v>-360</v>
      </c>
      <c r="S7968" s="28">
        <v>44561</v>
      </c>
    </row>
    <row r="7969" spans="1:19" x14ac:dyDescent="0.2">
      <c r="A7969" s="29">
        <v>46814</v>
      </c>
      <c r="B7969" s="1" t="s">
        <v>200</v>
      </c>
      <c r="C7969" s="27">
        <v>44531</v>
      </c>
      <c r="D7969" s="1">
        <v>53411</v>
      </c>
      <c r="J7969" s="1" t="s">
        <v>0</v>
      </c>
      <c r="K7969" s="1" t="s">
        <v>49</v>
      </c>
      <c r="L7969" s="1">
        <v>-1</v>
      </c>
      <c r="M7969" s="1">
        <v>780</v>
      </c>
      <c r="N7969" s="6"/>
      <c r="O7969" s="6">
        <v>780</v>
      </c>
      <c r="P7969" s="6">
        <v>-1064765.57</v>
      </c>
      <c r="R7969" s="31">
        <v>-780</v>
      </c>
      <c r="S7969" s="28">
        <v>44561</v>
      </c>
    </row>
    <row r="7970" spans="1:19" x14ac:dyDescent="0.2">
      <c r="A7970" s="29">
        <v>46814</v>
      </c>
      <c r="B7970" s="1" t="s">
        <v>200</v>
      </c>
      <c r="C7970" s="27">
        <v>44531</v>
      </c>
      <c r="D7970" s="1">
        <v>53411</v>
      </c>
      <c r="J7970" s="1" t="s">
        <v>0</v>
      </c>
      <c r="K7970" s="1" t="s">
        <v>49</v>
      </c>
      <c r="L7970" s="1">
        <v>-1</v>
      </c>
      <c r="M7970" s="1">
        <v>80</v>
      </c>
      <c r="N7970" s="6"/>
      <c r="O7970" s="6">
        <v>80</v>
      </c>
      <c r="P7970" s="6">
        <v>-1064845.57</v>
      </c>
      <c r="R7970" s="31">
        <v>-80</v>
      </c>
      <c r="S7970" s="28">
        <v>44561</v>
      </c>
    </row>
    <row r="7971" spans="1:19" x14ac:dyDescent="0.2">
      <c r="A7971" s="29">
        <v>46815</v>
      </c>
      <c r="B7971" s="1" t="s">
        <v>200</v>
      </c>
      <c r="C7971" s="27">
        <v>44531</v>
      </c>
      <c r="D7971" s="1">
        <v>53412</v>
      </c>
      <c r="J7971" s="1" t="s">
        <v>0</v>
      </c>
      <c r="K7971" s="1" t="s">
        <v>49</v>
      </c>
      <c r="L7971" s="1">
        <v>-1</v>
      </c>
      <c r="M7971" s="1">
        <v>608</v>
      </c>
      <c r="N7971" s="6"/>
      <c r="O7971" s="6">
        <v>608</v>
      </c>
      <c r="P7971" s="6">
        <v>-1065453.57</v>
      </c>
      <c r="R7971" s="31">
        <v>-608</v>
      </c>
      <c r="S7971" s="28">
        <v>44561</v>
      </c>
    </row>
    <row r="7972" spans="1:19" x14ac:dyDescent="0.2">
      <c r="A7972" s="29">
        <v>46815</v>
      </c>
      <c r="B7972" s="1" t="s">
        <v>200</v>
      </c>
      <c r="C7972" s="27">
        <v>44531</v>
      </c>
      <c r="D7972" s="1">
        <v>53412</v>
      </c>
      <c r="J7972" s="1" t="s">
        <v>0</v>
      </c>
      <c r="K7972" s="1" t="s">
        <v>49</v>
      </c>
      <c r="L7972" s="1">
        <v>-1</v>
      </c>
      <c r="M7972" s="1">
        <v>80</v>
      </c>
      <c r="N7972" s="6"/>
      <c r="O7972" s="6">
        <v>80</v>
      </c>
      <c r="P7972" s="6">
        <v>-1065533.57</v>
      </c>
      <c r="R7972" s="31">
        <v>-80</v>
      </c>
      <c r="S7972" s="28">
        <v>44561</v>
      </c>
    </row>
    <row r="7973" spans="1:19" x14ac:dyDescent="0.2">
      <c r="A7973" s="29">
        <v>46816</v>
      </c>
      <c r="B7973" s="1" t="s">
        <v>200</v>
      </c>
      <c r="C7973" s="27">
        <v>44531</v>
      </c>
      <c r="D7973" s="1">
        <v>53413</v>
      </c>
      <c r="J7973" s="1" t="s">
        <v>0</v>
      </c>
      <c r="K7973" s="1" t="s">
        <v>49</v>
      </c>
      <c r="L7973" s="1">
        <v>-1</v>
      </c>
      <c r="M7973" s="1">
        <v>1660</v>
      </c>
      <c r="N7973" s="6"/>
      <c r="O7973" s="6">
        <v>1660</v>
      </c>
      <c r="P7973" s="6">
        <v>-1067193.57</v>
      </c>
      <c r="R7973" s="31">
        <v>-1660</v>
      </c>
      <c r="S7973" s="28">
        <v>44561</v>
      </c>
    </row>
    <row r="7974" spans="1:19" x14ac:dyDescent="0.2">
      <c r="A7974" s="29">
        <v>47209</v>
      </c>
      <c r="B7974" s="1" t="s">
        <v>178</v>
      </c>
      <c r="C7974" s="27">
        <v>44531</v>
      </c>
      <c r="J7974" s="1" t="s">
        <v>0</v>
      </c>
      <c r="K7974" s="1" t="s">
        <v>48</v>
      </c>
      <c r="N7974" s="6"/>
      <c r="O7974" s="6">
        <v>205.56</v>
      </c>
      <c r="P7974" s="6">
        <v>-1067399.1299999999</v>
      </c>
      <c r="R7974" s="31">
        <v>-205.56</v>
      </c>
      <c r="S7974" s="28">
        <v>44561</v>
      </c>
    </row>
    <row r="7975" spans="1:19" x14ac:dyDescent="0.2">
      <c r="A7975" s="29">
        <v>46825</v>
      </c>
      <c r="B7975" s="1" t="s">
        <v>200</v>
      </c>
      <c r="C7975" s="27">
        <v>44533</v>
      </c>
      <c r="D7975" s="1">
        <v>53414</v>
      </c>
      <c r="J7975" s="1" t="s">
        <v>0</v>
      </c>
      <c r="K7975" s="1" t="s">
        <v>49</v>
      </c>
      <c r="L7975" s="1">
        <v>-6.75</v>
      </c>
      <c r="M7975" s="1">
        <v>88</v>
      </c>
      <c r="N7975" s="6"/>
      <c r="O7975" s="6">
        <v>594</v>
      </c>
      <c r="P7975" s="6">
        <v>-1068659.1299999999</v>
      </c>
      <c r="R7975" s="31">
        <v>-594</v>
      </c>
      <c r="S7975" s="28">
        <v>44561</v>
      </c>
    </row>
    <row r="7976" spans="1:19" x14ac:dyDescent="0.2">
      <c r="A7976" s="29">
        <v>46825</v>
      </c>
      <c r="B7976" s="1" t="s">
        <v>200</v>
      </c>
      <c r="C7976" s="27">
        <v>44533</v>
      </c>
      <c r="D7976" s="1">
        <v>53414</v>
      </c>
      <c r="J7976" s="1" t="s">
        <v>0</v>
      </c>
      <c r="K7976" s="1" t="s">
        <v>49</v>
      </c>
      <c r="L7976" s="1">
        <v>-4.75</v>
      </c>
      <c r="M7976" s="1">
        <v>88</v>
      </c>
      <c r="N7976" s="6"/>
      <c r="O7976" s="6">
        <v>418</v>
      </c>
      <c r="P7976" s="6">
        <v>-1067941.1299999999</v>
      </c>
      <c r="R7976" s="31">
        <v>-418</v>
      </c>
      <c r="S7976" s="28">
        <v>44561</v>
      </c>
    </row>
    <row r="7977" spans="1:19" x14ac:dyDescent="0.2">
      <c r="A7977" s="29">
        <v>46825</v>
      </c>
      <c r="B7977" s="1" t="s">
        <v>200</v>
      </c>
      <c r="C7977" s="27">
        <v>44533</v>
      </c>
      <c r="D7977" s="1">
        <v>53414</v>
      </c>
      <c r="J7977" s="1" t="s">
        <v>0</v>
      </c>
      <c r="K7977" s="1" t="s">
        <v>49</v>
      </c>
      <c r="L7977" s="1">
        <v>-1</v>
      </c>
      <c r="M7977" s="1">
        <v>124</v>
      </c>
      <c r="N7977" s="6"/>
      <c r="O7977" s="6">
        <v>124</v>
      </c>
      <c r="P7977" s="6">
        <v>-1067523.1299999999</v>
      </c>
      <c r="R7977" s="31">
        <v>-124</v>
      </c>
      <c r="S7977" s="28">
        <v>44561</v>
      </c>
    </row>
    <row r="7978" spans="1:19" x14ac:dyDescent="0.2">
      <c r="A7978" s="29">
        <v>46825</v>
      </c>
      <c r="B7978" s="1" t="s">
        <v>200</v>
      </c>
      <c r="C7978" s="27">
        <v>44533</v>
      </c>
      <c r="D7978" s="1">
        <v>53414</v>
      </c>
      <c r="J7978" s="1" t="s">
        <v>0</v>
      </c>
      <c r="K7978" s="1" t="s">
        <v>49</v>
      </c>
      <c r="L7978" s="1">
        <v>-1</v>
      </c>
      <c r="M7978" s="1">
        <v>124</v>
      </c>
      <c r="N7978" s="6"/>
      <c r="O7978" s="6">
        <v>124</v>
      </c>
      <c r="P7978" s="6">
        <v>-1068065.1299999999</v>
      </c>
      <c r="R7978" s="31">
        <v>-124</v>
      </c>
      <c r="S7978" s="28">
        <v>44561</v>
      </c>
    </row>
    <row r="7979" spans="1:19" x14ac:dyDescent="0.2">
      <c r="A7979" s="29">
        <v>46657</v>
      </c>
      <c r="B7979" s="1" t="s">
        <v>200</v>
      </c>
      <c r="C7979" s="27">
        <v>44536</v>
      </c>
      <c r="D7979" s="1">
        <v>53331</v>
      </c>
      <c r="J7979" s="1" t="s">
        <v>0</v>
      </c>
      <c r="K7979" s="1" t="s">
        <v>49</v>
      </c>
      <c r="L7979" s="1">
        <v>-0.75</v>
      </c>
      <c r="M7979" s="1">
        <v>110</v>
      </c>
      <c r="N7979" s="6"/>
      <c r="O7979" s="6">
        <v>82.5</v>
      </c>
      <c r="P7979" s="6">
        <v>-1068741.6299999999</v>
      </c>
      <c r="R7979" s="31">
        <v>-82.5</v>
      </c>
      <c r="S7979" s="28">
        <v>44561</v>
      </c>
    </row>
    <row r="7980" spans="1:19" x14ac:dyDescent="0.2">
      <c r="A7980" s="29">
        <v>46658</v>
      </c>
      <c r="B7980" s="1" t="s">
        <v>200</v>
      </c>
      <c r="C7980" s="27">
        <v>44537</v>
      </c>
      <c r="D7980" s="1">
        <v>53332</v>
      </c>
      <c r="J7980" s="1" t="s">
        <v>0</v>
      </c>
      <c r="K7980" s="1" t="s">
        <v>49</v>
      </c>
      <c r="L7980" s="1">
        <v>-1</v>
      </c>
      <c r="M7980" s="1">
        <v>155</v>
      </c>
      <c r="N7980" s="6"/>
      <c r="O7980" s="6">
        <v>155</v>
      </c>
      <c r="P7980" s="6">
        <v>-1068896.6299999999</v>
      </c>
      <c r="R7980" s="31">
        <v>-155</v>
      </c>
      <c r="S7980" s="28">
        <v>44561</v>
      </c>
    </row>
    <row r="7981" spans="1:19" x14ac:dyDescent="0.2">
      <c r="A7981" s="29">
        <v>46951</v>
      </c>
      <c r="B7981" s="1" t="s">
        <v>200</v>
      </c>
      <c r="C7981" s="27">
        <v>44539</v>
      </c>
      <c r="D7981" s="1">
        <v>53417</v>
      </c>
      <c r="J7981" s="1" t="s">
        <v>0</v>
      </c>
      <c r="K7981" s="1" t="s">
        <v>49</v>
      </c>
      <c r="L7981" s="1">
        <v>-0.5</v>
      </c>
      <c r="M7981" s="1">
        <v>110</v>
      </c>
      <c r="N7981" s="6"/>
      <c r="O7981" s="6">
        <v>55</v>
      </c>
      <c r="P7981" s="6">
        <v>-1068951.6299999999</v>
      </c>
      <c r="R7981" s="31">
        <v>-55</v>
      </c>
      <c r="S7981" s="28">
        <v>44561</v>
      </c>
    </row>
    <row r="7982" spans="1:19" x14ac:dyDescent="0.2">
      <c r="A7982" s="29">
        <v>46952</v>
      </c>
      <c r="B7982" s="1" t="s">
        <v>200</v>
      </c>
      <c r="C7982" s="27">
        <v>44539</v>
      </c>
      <c r="D7982" s="1">
        <v>53418</v>
      </c>
      <c r="J7982" s="1" t="s">
        <v>0</v>
      </c>
      <c r="K7982" s="1" t="s">
        <v>49</v>
      </c>
      <c r="L7982" s="1">
        <v>-1</v>
      </c>
      <c r="M7982" s="1">
        <v>155</v>
      </c>
      <c r="N7982" s="6"/>
      <c r="O7982" s="6">
        <v>155</v>
      </c>
      <c r="P7982" s="6">
        <v>-1069106.6299999999</v>
      </c>
      <c r="R7982" s="31">
        <v>-155</v>
      </c>
      <c r="S7982" s="28">
        <v>44561</v>
      </c>
    </row>
    <row r="7983" spans="1:19" x14ac:dyDescent="0.2">
      <c r="A7983" s="29">
        <v>46952</v>
      </c>
      <c r="B7983" s="1" t="s">
        <v>200</v>
      </c>
      <c r="C7983" s="27">
        <v>44539</v>
      </c>
      <c r="D7983" s="1">
        <v>53418</v>
      </c>
      <c r="J7983" s="1" t="s">
        <v>0</v>
      </c>
      <c r="K7983" s="1" t="s">
        <v>49</v>
      </c>
      <c r="L7983" s="1">
        <v>-0.25</v>
      </c>
      <c r="M7983" s="1">
        <v>110</v>
      </c>
      <c r="N7983" s="6"/>
      <c r="O7983" s="6">
        <v>27.5</v>
      </c>
      <c r="P7983" s="6">
        <v>-1069134.1299999999</v>
      </c>
      <c r="R7983" s="31">
        <v>-27.5</v>
      </c>
      <c r="S7983" s="28">
        <v>44561</v>
      </c>
    </row>
    <row r="7984" spans="1:19" x14ac:dyDescent="0.2">
      <c r="A7984" s="29">
        <v>46954</v>
      </c>
      <c r="B7984" s="1" t="s">
        <v>200</v>
      </c>
      <c r="C7984" s="27">
        <v>44539</v>
      </c>
      <c r="D7984" s="1">
        <v>53419</v>
      </c>
      <c r="J7984" s="1" t="s">
        <v>0</v>
      </c>
      <c r="K7984" s="1" t="s">
        <v>49</v>
      </c>
      <c r="L7984" s="1">
        <v>-0.5</v>
      </c>
      <c r="M7984" s="1">
        <v>110</v>
      </c>
      <c r="N7984" s="6"/>
      <c r="O7984" s="6">
        <v>55</v>
      </c>
      <c r="P7984" s="6">
        <v>-1069189.1299999999</v>
      </c>
      <c r="R7984" s="31">
        <v>-55</v>
      </c>
      <c r="S7984" s="28">
        <v>44561</v>
      </c>
    </row>
    <row r="7985" spans="1:19" x14ac:dyDescent="0.2">
      <c r="A7985" s="29">
        <v>46954</v>
      </c>
      <c r="B7985" s="1" t="s">
        <v>200</v>
      </c>
      <c r="C7985" s="27">
        <v>44539</v>
      </c>
      <c r="D7985" s="1">
        <v>53419</v>
      </c>
      <c r="J7985" s="1" t="s">
        <v>0</v>
      </c>
      <c r="K7985" s="1" t="s">
        <v>49</v>
      </c>
      <c r="L7985" s="1">
        <v>-0.5</v>
      </c>
      <c r="M7985" s="1">
        <v>110</v>
      </c>
      <c r="N7985" s="6"/>
      <c r="O7985" s="6">
        <v>55</v>
      </c>
      <c r="P7985" s="6">
        <v>-1069244.1299999999</v>
      </c>
      <c r="R7985" s="31">
        <v>-55</v>
      </c>
      <c r="S7985" s="28">
        <v>44561</v>
      </c>
    </row>
    <row r="7986" spans="1:19" x14ac:dyDescent="0.2">
      <c r="A7986" s="29">
        <v>46954</v>
      </c>
      <c r="B7986" s="1" t="s">
        <v>200</v>
      </c>
      <c r="C7986" s="27">
        <v>44539</v>
      </c>
      <c r="D7986" s="1">
        <v>53419</v>
      </c>
      <c r="J7986" s="1" t="s">
        <v>0</v>
      </c>
      <c r="K7986" s="1" t="s">
        <v>49</v>
      </c>
      <c r="L7986" s="1">
        <v>-0.5</v>
      </c>
      <c r="M7986" s="1">
        <v>110</v>
      </c>
      <c r="N7986" s="6"/>
      <c r="O7986" s="6">
        <v>55</v>
      </c>
      <c r="P7986" s="6">
        <v>-1069299.1299999999</v>
      </c>
      <c r="R7986" s="31">
        <v>-55</v>
      </c>
      <c r="S7986" s="28">
        <v>44561</v>
      </c>
    </row>
    <row r="7987" spans="1:19" x14ac:dyDescent="0.2">
      <c r="A7987" s="29">
        <v>46954</v>
      </c>
      <c r="B7987" s="1" t="s">
        <v>200</v>
      </c>
      <c r="C7987" s="27">
        <v>44539</v>
      </c>
      <c r="D7987" s="1">
        <v>53419</v>
      </c>
      <c r="J7987" s="1" t="s">
        <v>0</v>
      </c>
      <c r="K7987" s="1" t="s">
        <v>49</v>
      </c>
      <c r="L7987" s="1">
        <v>-0.5</v>
      </c>
      <c r="M7987" s="1">
        <v>110</v>
      </c>
      <c r="N7987" s="6"/>
      <c r="O7987" s="6">
        <v>55</v>
      </c>
      <c r="P7987" s="6">
        <v>-1069354.1299999999</v>
      </c>
      <c r="R7987" s="31">
        <v>-55</v>
      </c>
      <c r="S7987" s="28">
        <v>44561</v>
      </c>
    </row>
    <row r="7988" spans="1:19" x14ac:dyDescent="0.2">
      <c r="A7988" s="29">
        <v>46978</v>
      </c>
      <c r="B7988" s="1" t="s">
        <v>200</v>
      </c>
      <c r="C7988" s="27">
        <v>44540</v>
      </c>
      <c r="D7988" s="1">
        <v>53427</v>
      </c>
      <c r="J7988" s="1" t="s">
        <v>0</v>
      </c>
      <c r="K7988" s="1" t="s">
        <v>49</v>
      </c>
      <c r="L7988" s="1">
        <v>-1</v>
      </c>
      <c r="M7988" s="1">
        <v>155</v>
      </c>
      <c r="N7988" s="6"/>
      <c r="O7988" s="6">
        <v>155</v>
      </c>
      <c r="P7988" s="6">
        <v>-1069509.1299999999</v>
      </c>
      <c r="R7988" s="31">
        <v>-155</v>
      </c>
      <c r="S7988" s="28">
        <v>44561</v>
      </c>
    </row>
    <row r="7989" spans="1:19" x14ac:dyDescent="0.2">
      <c r="A7989" s="29">
        <v>46978</v>
      </c>
      <c r="B7989" s="1" t="s">
        <v>200</v>
      </c>
      <c r="C7989" s="27">
        <v>44540</v>
      </c>
      <c r="D7989" s="1">
        <v>53427</v>
      </c>
      <c r="J7989" s="1" t="s">
        <v>0</v>
      </c>
      <c r="K7989" s="1" t="s">
        <v>49</v>
      </c>
      <c r="L7989" s="1">
        <v>-1</v>
      </c>
      <c r="M7989" s="1">
        <v>110</v>
      </c>
      <c r="N7989" s="6"/>
      <c r="O7989" s="6">
        <v>110</v>
      </c>
      <c r="P7989" s="6">
        <v>-1069619.1299999999</v>
      </c>
      <c r="R7989" s="31">
        <v>-110</v>
      </c>
      <c r="S7989" s="28">
        <v>44561</v>
      </c>
    </row>
    <row r="7990" spans="1:19" x14ac:dyDescent="0.2">
      <c r="A7990" s="29">
        <v>46659</v>
      </c>
      <c r="B7990" s="1" t="s">
        <v>200</v>
      </c>
      <c r="C7990" s="27">
        <v>44543</v>
      </c>
      <c r="D7990" s="1">
        <v>53333</v>
      </c>
      <c r="J7990" s="1" t="s">
        <v>0</v>
      </c>
      <c r="K7990" s="1" t="s">
        <v>49</v>
      </c>
      <c r="L7990" s="1">
        <v>-2.5</v>
      </c>
      <c r="M7990" s="1">
        <v>88</v>
      </c>
      <c r="N7990" s="6"/>
      <c r="O7990" s="6">
        <v>220</v>
      </c>
      <c r="P7990" s="6">
        <v>-1082349.27</v>
      </c>
      <c r="R7990" s="31">
        <v>-220</v>
      </c>
      <c r="S7990" s="28">
        <v>44561</v>
      </c>
    </row>
    <row r="7991" spans="1:19" x14ac:dyDescent="0.2">
      <c r="A7991" s="29">
        <v>46659</v>
      </c>
      <c r="B7991" s="1" t="s">
        <v>200</v>
      </c>
      <c r="C7991" s="27">
        <v>44543</v>
      </c>
      <c r="D7991" s="1">
        <v>53333</v>
      </c>
      <c r="J7991" s="1" t="s">
        <v>0</v>
      </c>
      <c r="K7991" s="1" t="s">
        <v>49</v>
      </c>
      <c r="L7991" s="1">
        <v>-1</v>
      </c>
      <c r="M7991" s="1">
        <v>124</v>
      </c>
      <c r="N7991" s="6"/>
      <c r="O7991" s="6">
        <v>124</v>
      </c>
      <c r="P7991" s="6">
        <v>-1082129.27</v>
      </c>
      <c r="R7991" s="31">
        <v>-124</v>
      </c>
      <c r="S7991" s="28">
        <v>44561</v>
      </c>
    </row>
    <row r="7992" spans="1:19" x14ac:dyDescent="0.2">
      <c r="A7992" s="29">
        <v>46659</v>
      </c>
      <c r="B7992" s="1" t="s">
        <v>200</v>
      </c>
      <c r="C7992" s="27">
        <v>44543</v>
      </c>
      <c r="D7992" s="1">
        <v>53333</v>
      </c>
      <c r="J7992" s="1" t="s">
        <v>0</v>
      </c>
      <c r="K7992" s="1" t="s">
        <v>49</v>
      </c>
      <c r="L7992" s="1">
        <v>-0.75</v>
      </c>
      <c r="M7992" s="1">
        <v>88</v>
      </c>
      <c r="N7992" s="6"/>
      <c r="O7992" s="6">
        <v>66</v>
      </c>
      <c r="P7992" s="6">
        <v>-1071740.28</v>
      </c>
      <c r="R7992" s="31">
        <v>-66</v>
      </c>
      <c r="S7992" s="28">
        <v>44561</v>
      </c>
    </row>
    <row r="7993" spans="1:19" x14ac:dyDescent="0.2">
      <c r="A7993" s="29">
        <v>46659</v>
      </c>
      <c r="B7993" s="1" t="s">
        <v>200</v>
      </c>
      <c r="C7993" s="27">
        <v>44543</v>
      </c>
      <c r="D7993" s="1">
        <v>53333</v>
      </c>
      <c r="J7993" s="1" t="s">
        <v>0</v>
      </c>
      <c r="K7993" s="1" t="s">
        <v>49</v>
      </c>
      <c r="L7993" s="1">
        <v>-0.5</v>
      </c>
      <c r="M7993" s="1">
        <v>88</v>
      </c>
      <c r="N7993" s="6"/>
      <c r="O7993" s="6">
        <v>44</v>
      </c>
      <c r="P7993" s="6">
        <v>-1082393.27</v>
      </c>
      <c r="R7993" s="31">
        <v>-44</v>
      </c>
      <c r="S7993" s="28">
        <v>44561</v>
      </c>
    </row>
    <row r="7994" spans="1:19" x14ac:dyDescent="0.2">
      <c r="A7994" s="29">
        <v>46659</v>
      </c>
      <c r="B7994" s="1" t="s">
        <v>200</v>
      </c>
      <c r="C7994" s="27">
        <v>44543</v>
      </c>
      <c r="D7994" s="1">
        <v>53333</v>
      </c>
      <c r="J7994" s="1" t="s">
        <v>0</v>
      </c>
      <c r="K7994" s="1" t="s">
        <v>49</v>
      </c>
      <c r="L7994" s="1">
        <v>-0.25</v>
      </c>
      <c r="M7994" s="1">
        <v>88</v>
      </c>
      <c r="N7994" s="6"/>
      <c r="O7994" s="6">
        <v>22</v>
      </c>
      <c r="P7994" s="6">
        <v>-1069641.1299999999</v>
      </c>
      <c r="R7994" s="31">
        <v>-22</v>
      </c>
      <c r="S7994" s="28">
        <v>44561</v>
      </c>
    </row>
    <row r="7995" spans="1:19" x14ac:dyDescent="0.2">
      <c r="A7995" s="29">
        <v>46700</v>
      </c>
      <c r="B7995" s="1" t="s">
        <v>200</v>
      </c>
      <c r="C7995" s="27">
        <v>44543</v>
      </c>
      <c r="D7995" s="1">
        <v>53354</v>
      </c>
      <c r="J7995" s="1" t="s">
        <v>0</v>
      </c>
      <c r="K7995" s="1" t="s">
        <v>49</v>
      </c>
      <c r="L7995" s="1">
        <v>-2</v>
      </c>
      <c r="M7995" s="1">
        <v>425.95</v>
      </c>
      <c r="N7995" s="6"/>
      <c r="O7995" s="6">
        <v>851.9</v>
      </c>
      <c r="P7995" s="6">
        <v>-1070493.03</v>
      </c>
      <c r="R7995" s="31">
        <v>-851.9</v>
      </c>
      <c r="S7995" s="28">
        <v>44561</v>
      </c>
    </row>
    <row r="7996" spans="1:19" x14ac:dyDescent="0.2">
      <c r="A7996" s="29">
        <v>46700</v>
      </c>
      <c r="B7996" s="1" t="s">
        <v>200</v>
      </c>
      <c r="C7996" s="27">
        <v>44543</v>
      </c>
      <c r="D7996" s="1">
        <v>53354</v>
      </c>
      <c r="J7996" s="1" t="s">
        <v>0</v>
      </c>
      <c r="K7996" s="1" t="s">
        <v>49</v>
      </c>
      <c r="L7996" s="1">
        <v>-3.75</v>
      </c>
      <c r="M7996" s="1">
        <v>88</v>
      </c>
      <c r="N7996" s="6"/>
      <c r="O7996" s="6">
        <v>330</v>
      </c>
      <c r="P7996" s="6">
        <v>-1080335.77</v>
      </c>
      <c r="R7996" s="31">
        <v>-330</v>
      </c>
      <c r="S7996" s="28">
        <v>44561</v>
      </c>
    </row>
    <row r="7997" spans="1:19" x14ac:dyDescent="0.2">
      <c r="A7997" s="29">
        <v>46700</v>
      </c>
      <c r="B7997" s="1" t="s">
        <v>200</v>
      </c>
      <c r="C7997" s="27">
        <v>44543</v>
      </c>
      <c r="D7997" s="1">
        <v>53354</v>
      </c>
      <c r="J7997" s="1" t="s">
        <v>0</v>
      </c>
      <c r="K7997" s="1" t="s">
        <v>49</v>
      </c>
      <c r="L7997" s="1">
        <v>-1</v>
      </c>
      <c r="M7997" s="1">
        <v>188</v>
      </c>
      <c r="N7997" s="6"/>
      <c r="O7997" s="6">
        <v>188</v>
      </c>
      <c r="P7997" s="6">
        <v>-1070681.03</v>
      </c>
      <c r="R7997" s="31">
        <v>-188</v>
      </c>
      <c r="S7997" s="28">
        <v>44561</v>
      </c>
    </row>
    <row r="7998" spans="1:19" x14ac:dyDescent="0.2">
      <c r="A7998" s="29">
        <v>46700</v>
      </c>
      <c r="B7998" s="1" t="s">
        <v>200</v>
      </c>
      <c r="C7998" s="27">
        <v>44543</v>
      </c>
      <c r="D7998" s="1">
        <v>53354</v>
      </c>
      <c r="J7998" s="1" t="s">
        <v>0</v>
      </c>
      <c r="K7998" s="1" t="s">
        <v>49</v>
      </c>
      <c r="L7998" s="1">
        <v>-1.75</v>
      </c>
      <c r="M7998" s="1">
        <v>88</v>
      </c>
      <c r="N7998" s="6"/>
      <c r="O7998" s="6">
        <v>154</v>
      </c>
      <c r="P7998" s="6">
        <v>-1086992.52</v>
      </c>
      <c r="R7998" s="31">
        <v>-154</v>
      </c>
      <c r="S7998" s="28">
        <v>44561</v>
      </c>
    </row>
    <row r="7999" spans="1:19" x14ac:dyDescent="0.2">
      <c r="A7999" s="29">
        <v>46700</v>
      </c>
      <c r="B7999" s="1" t="s">
        <v>200</v>
      </c>
      <c r="C7999" s="27">
        <v>44543</v>
      </c>
      <c r="D7999" s="1">
        <v>53354</v>
      </c>
      <c r="J7999" s="1" t="s">
        <v>0</v>
      </c>
      <c r="K7999" s="1" t="s">
        <v>49</v>
      </c>
      <c r="L7999" s="1">
        <v>-1</v>
      </c>
      <c r="M7999" s="1">
        <v>124</v>
      </c>
      <c r="N7999" s="6"/>
      <c r="O7999" s="6">
        <v>124</v>
      </c>
      <c r="P7999" s="6">
        <v>-1070805.03</v>
      </c>
      <c r="R7999" s="31">
        <v>-124</v>
      </c>
      <c r="S7999" s="28">
        <v>44561</v>
      </c>
    </row>
    <row r="8000" spans="1:19" x14ac:dyDescent="0.2">
      <c r="A8000" s="29">
        <v>46700</v>
      </c>
      <c r="B8000" s="1" t="s">
        <v>200</v>
      </c>
      <c r="C8000" s="27">
        <v>44543</v>
      </c>
      <c r="D8000" s="1">
        <v>53354</v>
      </c>
      <c r="J8000" s="1" t="s">
        <v>0</v>
      </c>
      <c r="K8000" s="1" t="s">
        <v>49</v>
      </c>
      <c r="L8000" s="1">
        <v>-1</v>
      </c>
      <c r="M8000" s="1">
        <v>124</v>
      </c>
      <c r="N8000" s="6"/>
      <c r="O8000" s="6">
        <v>124</v>
      </c>
      <c r="P8000" s="6">
        <v>-1080005.77</v>
      </c>
      <c r="R8000" s="31">
        <v>-124</v>
      </c>
      <c r="S8000" s="28">
        <v>44561</v>
      </c>
    </row>
    <row r="8001" spans="1:19" x14ac:dyDescent="0.2">
      <c r="A8001" s="29">
        <v>46700</v>
      </c>
      <c r="B8001" s="1" t="s">
        <v>200</v>
      </c>
      <c r="C8001" s="27">
        <v>44543</v>
      </c>
      <c r="D8001" s="1">
        <v>53354</v>
      </c>
      <c r="J8001" s="1" t="s">
        <v>0</v>
      </c>
      <c r="K8001" s="1" t="s">
        <v>49</v>
      </c>
      <c r="L8001" s="1">
        <v>-1</v>
      </c>
      <c r="M8001" s="1">
        <v>124</v>
      </c>
      <c r="N8001" s="6"/>
      <c r="O8001" s="6">
        <v>124</v>
      </c>
      <c r="P8001" s="6">
        <v>-1080459.77</v>
      </c>
      <c r="R8001" s="31">
        <v>-124</v>
      </c>
      <c r="S8001" s="28">
        <v>44561</v>
      </c>
    </row>
    <row r="8002" spans="1:19" x14ac:dyDescent="0.2">
      <c r="A8002" s="29">
        <v>46700</v>
      </c>
      <c r="B8002" s="1" t="s">
        <v>200</v>
      </c>
      <c r="C8002" s="27">
        <v>44543</v>
      </c>
      <c r="D8002" s="1">
        <v>53354</v>
      </c>
      <c r="J8002" s="1" t="s">
        <v>0</v>
      </c>
      <c r="K8002" s="1" t="s">
        <v>49</v>
      </c>
      <c r="L8002" s="1">
        <v>-1</v>
      </c>
      <c r="M8002" s="1">
        <v>124</v>
      </c>
      <c r="N8002" s="6"/>
      <c r="O8002" s="6">
        <v>124</v>
      </c>
      <c r="P8002" s="6">
        <v>-1086838.52</v>
      </c>
      <c r="R8002" s="31">
        <v>-124</v>
      </c>
      <c r="S8002" s="28">
        <v>44561</v>
      </c>
    </row>
    <row r="8003" spans="1:19" x14ac:dyDescent="0.2">
      <c r="A8003" s="29">
        <v>46700</v>
      </c>
      <c r="B8003" s="1" t="s">
        <v>200</v>
      </c>
      <c r="C8003" s="27">
        <v>44543</v>
      </c>
      <c r="D8003" s="1">
        <v>53354</v>
      </c>
      <c r="J8003" s="1" t="s">
        <v>0</v>
      </c>
      <c r="K8003" s="1" t="s">
        <v>49</v>
      </c>
      <c r="L8003" s="1">
        <v>-1</v>
      </c>
      <c r="M8003" s="1">
        <v>124</v>
      </c>
      <c r="N8003" s="6"/>
      <c r="O8003" s="6">
        <v>124</v>
      </c>
      <c r="P8003" s="6">
        <v>-1087116.52</v>
      </c>
      <c r="R8003" s="31">
        <v>-124</v>
      </c>
      <c r="S8003" s="28">
        <v>44561</v>
      </c>
    </row>
    <row r="8004" spans="1:19" x14ac:dyDescent="0.2">
      <c r="A8004" s="29">
        <v>46700</v>
      </c>
      <c r="B8004" s="1" t="s">
        <v>200</v>
      </c>
      <c r="C8004" s="27">
        <v>44543</v>
      </c>
      <c r="D8004" s="1">
        <v>53354</v>
      </c>
      <c r="J8004" s="1" t="s">
        <v>0</v>
      </c>
      <c r="K8004" s="1" t="s">
        <v>49</v>
      </c>
      <c r="L8004" s="1">
        <v>-1</v>
      </c>
      <c r="M8004" s="1">
        <v>88</v>
      </c>
      <c r="N8004" s="6"/>
      <c r="O8004" s="6">
        <v>88</v>
      </c>
      <c r="P8004" s="6">
        <v>-1087204.52</v>
      </c>
      <c r="R8004" s="31">
        <v>-88</v>
      </c>
      <c r="S8004" s="28">
        <v>44561</v>
      </c>
    </row>
    <row r="8005" spans="1:19" x14ac:dyDescent="0.2">
      <c r="A8005" s="29">
        <v>46700</v>
      </c>
      <c r="B8005" s="1" t="s">
        <v>200</v>
      </c>
      <c r="C8005" s="27">
        <v>44543</v>
      </c>
      <c r="D8005" s="1">
        <v>53354</v>
      </c>
      <c r="J8005" s="1" t="s">
        <v>0</v>
      </c>
      <c r="K8005" s="1" t="s">
        <v>49</v>
      </c>
      <c r="L8005" s="1">
        <v>-0.5</v>
      </c>
      <c r="M8005" s="1">
        <v>88</v>
      </c>
      <c r="N8005" s="6"/>
      <c r="O8005" s="6">
        <v>44</v>
      </c>
      <c r="P8005" s="6">
        <v>-1086714.52</v>
      </c>
      <c r="R8005" s="31">
        <v>-44</v>
      </c>
      <c r="S8005" s="28">
        <v>44561</v>
      </c>
    </row>
    <row r="8006" spans="1:19" x14ac:dyDescent="0.2">
      <c r="A8006" s="29">
        <v>46700</v>
      </c>
      <c r="B8006" s="1" t="s">
        <v>200</v>
      </c>
      <c r="C8006" s="27">
        <v>44543</v>
      </c>
      <c r="D8006" s="1">
        <v>53354</v>
      </c>
      <c r="J8006" s="1" t="s">
        <v>0</v>
      </c>
      <c r="K8006" s="1" t="s">
        <v>49</v>
      </c>
      <c r="L8006" s="1">
        <v>-0.25</v>
      </c>
      <c r="M8006" s="1">
        <v>88</v>
      </c>
      <c r="N8006" s="6"/>
      <c r="O8006" s="6">
        <v>22</v>
      </c>
      <c r="P8006" s="6">
        <v>-1070827.03</v>
      </c>
      <c r="R8006" s="31">
        <v>-22</v>
      </c>
      <c r="S8006" s="28">
        <v>44561</v>
      </c>
    </row>
    <row r="8007" spans="1:19" x14ac:dyDescent="0.2">
      <c r="A8007" s="29">
        <v>46708</v>
      </c>
      <c r="B8007" s="1" t="s">
        <v>200</v>
      </c>
      <c r="C8007" s="27">
        <v>44543</v>
      </c>
      <c r="D8007" s="1">
        <v>53357</v>
      </c>
      <c r="J8007" s="1" t="s">
        <v>0</v>
      </c>
      <c r="K8007" s="1" t="s">
        <v>49</v>
      </c>
      <c r="L8007" s="1">
        <v>-4.5</v>
      </c>
      <c r="M8007" s="1">
        <v>110</v>
      </c>
      <c r="N8007" s="6"/>
      <c r="O8007" s="6">
        <v>495</v>
      </c>
      <c r="P8007" s="6">
        <v>-1077434.02</v>
      </c>
      <c r="R8007" s="31">
        <v>-495</v>
      </c>
      <c r="S8007" s="28">
        <v>44561</v>
      </c>
    </row>
    <row r="8008" spans="1:19" x14ac:dyDescent="0.2">
      <c r="A8008" s="29">
        <v>46708</v>
      </c>
      <c r="B8008" s="1" t="s">
        <v>200</v>
      </c>
      <c r="C8008" s="27">
        <v>44543</v>
      </c>
      <c r="D8008" s="1">
        <v>53357</v>
      </c>
      <c r="J8008" s="1" t="s">
        <v>0</v>
      </c>
      <c r="K8008" s="1" t="s">
        <v>49</v>
      </c>
      <c r="L8008" s="1">
        <v>-3</v>
      </c>
      <c r="M8008" s="1">
        <v>110</v>
      </c>
      <c r="N8008" s="6"/>
      <c r="O8008" s="6">
        <v>330</v>
      </c>
      <c r="P8008" s="6">
        <v>-1071312.03</v>
      </c>
      <c r="R8008" s="31">
        <v>-330</v>
      </c>
      <c r="S8008" s="28">
        <v>44561</v>
      </c>
    </row>
    <row r="8009" spans="1:19" x14ac:dyDescent="0.2">
      <c r="A8009" s="29">
        <v>46708</v>
      </c>
      <c r="B8009" s="1" t="s">
        <v>200</v>
      </c>
      <c r="C8009" s="27">
        <v>44543</v>
      </c>
      <c r="D8009" s="1">
        <v>53357</v>
      </c>
      <c r="J8009" s="1" t="s">
        <v>0</v>
      </c>
      <c r="K8009" s="1" t="s">
        <v>49</v>
      </c>
      <c r="L8009" s="1">
        <v>-2.75</v>
      </c>
      <c r="M8009" s="1">
        <v>110</v>
      </c>
      <c r="N8009" s="6"/>
      <c r="O8009" s="6">
        <v>302.5</v>
      </c>
      <c r="P8009" s="6">
        <v>-1078239.02</v>
      </c>
      <c r="R8009" s="31">
        <v>-302.5</v>
      </c>
      <c r="S8009" s="28">
        <v>44561</v>
      </c>
    </row>
    <row r="8010" spans="1:19" x14ac:dyDescent="0.2">
      <c r="A8010" s="29">
        <v>46708</v>
      </c>
      <c r="B8010" s="1" t="s">
        <v>200</v>
      </c>
      <c r="C8010" s="27">
        <v>44543</v>
      </c>
      <c r="D8010" s="1">
        <v>53357</v>
      </c>
      <c r="J8010" s="1" t="s">
        <v>0</v>
      </c>
      <c r="K8010" s="1" t="s">
        <v>49</v>
      </c>
      <c r="L8010" s="1">
        <v>-1.75</v>
      </c>
      <c r="M8010" s="1">
        <v>110</v>
      </c>
      <c r="N8010" s="6"/>
      <c r="O8010" s="6">
        <v>192.5</v>
      </c>
      <c r="P8010" s="6">
        <v>-1077781.52</v>
      </c>
      <c r="R8010" s="31">
        <v>-192.5</v>
      </c>
      <c r="S8010" s="28">
        <v>44561</v>
      </c>
    </row>
    <row r="8011" spans="1:19" x14ac:dyDescent="0.2">
      <c r="A8011" s="29">
        <v>46708</v>
      </c>
      <c r="B8011" s="1" t="s">
        <v>200</v>
      </c>
      <c r="C8011" s="27">
        <v>44543</v>
      </c>
      <c r="D8011" s="1">
        <v>53357</v>
      </c>
      <c r="J8011" s="1" t="s">
        <v>0</v>
      </c>
      <c r="K8011" s="1" t="s">
        <v>49</v>
      </c>
      <c r="L8011" s="1">
        <v>-1.5</v>
      </c>
      <c r="M8011" s="1">
        <v>110</v>
      </c>
      <c r="N8011" s="6"/>
      <c r="O8011" s="6">
        <v>165</v>
      </c>
      <c r="P8011" s="6">
        <v>-1080779.77</v>
      </c>
      <c r="R8011" s="31">
        <v>-165</v>
      </c>
      <c r="S8011" s="28">
        <v>44561</v>
      </c>
    </row>
    <row r="8012" spans="1:19" x14ac:dyDescent="0.2">
      <c r="A8012" s="29">
        <v>46708</v>
      </c>
      <c r="B8012" s="1" t="s">
        <v>200</v>
      </c>
      <c r="C8012" s="27">
        <v>44543</v>
      </c>
      <c r="D8012" s="1">
        <v>53357</v>
      </c>
      <c r="J8012" s="1" t="s">
        <v>0</v>
      </c>
      <c r="K8012" s="1" t="s">
        <v>49</v>
      </c>
      <c r="L8012" s="1">
        <v>-1</v>
      </c>
      <c r="M8012" s="1">
        <v>155</v>
      </c>
      <c r="N8012" s="6"/>
      <c r="O8012" s="6">
        <v>155</v>
      </c>
      <c r="P8012" s="6">
        <v>-1070982.03</v>
      </c>
      <c r="R8012" s="31">
        <v>-155</v>
      </c>
      <c r="S8012" s="28">
        <v>44561</v>
      </c>
    </row>
    <row r="8013" spans="1:19" x14ac:dyDescent="0.2">
      <c r="A8013" s="29">
        <v>46708</v>
      </c>
      <c r="B8013" s="1" t="s">
        <v>200</v>
      </c>
      <c r="C8013" s="27">
        <v>44543</v>
      </c>
      <c r="D8013" s="1">
        <v>53357</v>
      </c>
      <c r="J8013" s="1" t="s">
        <v>0</v>
      </c>
      <c r="K8013" s="1" t="s">
        <v>49</v>
      </c>
      <c r="L8013" s="1">
        <v>-1</v>
      </c>
      <c r="M8013" s="1">
        <v>155</v>
      </c>
      <c r="N8013" s="6"/>
      <c r="O8013" s="6">
        <v>155</v>
      </c>
      <c r="P8013" s="6">
        <v>-1076674.02</v>
      </c>
      <c r="R8013" s="31">
        <v>-155</v>
      </c>
      <c r="S8013" s="28">
        <v>44561</v>
      </c>
    </row>
    <row r="8014" spans="1:19" x14ac:dyDescent="0.2">
      <c r="A8014" s="29">
        <v>46708</v>
      </c>
      <c r="B8014" s="1" t="s">
        <v>200</v>
      </c>
      <c r="C8014" s="27">
        <v>44543</v>
      </c>
      <c r="D8014" s="1">
        <v>53357</v>
      </c>
      <c r="J8014" s="1" t="s">
        <v>0</v>
      </c>
      <c r="K8014" s="1" t="s">
        <v>49</v>
      </c>
      <c r="L8014" s="1">
        <v>-1</v>
      </c>
      <c r="M8014" s="1">
        <v>155</v>
      </c>
      <c r="N8014" s="6"/>
      <c r="O8014" s="6">
        <v>155</v>
      </c>
      <c r="P8014" s="6">
        <v>-1076939.02</v>
      </c>
      <c r="R8014" s="31">
        <v>-155</v>
      </c>
      <c r="S8014" s="28">
        <v>44561</v>
      </c>
    </row>
    <row r="8015" spans="1:19" x14ac:dyDescent="0.2">
      <c r="A8015" s="29">
        <v>46708</v>
      </c>
      <c r="B8015" s="1" t="s">
        <v>200</v>
      </c>
      <c r="C8015" s="27">
        <v>44543</v>
      </c>
      <c r="D8015" s="1">
        <v>53357</v>
      </c>
      <c r="J8015" s="1" t="s">
        <v>0</v>
      </c>
      <c r="K8015" s="1" t="s">
        <v>49</v>
      </c>
      <c r="L8015" s="1">
        <v>-1</v>
      </c>
      <c r="M8015" s="1">
        <v>155</v>
      </c>
      <c r="N8015" s="6"/>
      <c r="O8015" s="6">
        <v>155</v>
      </c>
      <c r="P8015" s="6">
        <v>-1077589.02</v>
      </c>
      <c r="R8015" s="31">
        <v>-155</v>
      </c>
      <c r="S8015" s="28">
        <v>44561</v>
      </c>
    </row>
    <row r="8016" spans="1:19" x14ac:dyDescent="0.2">
      <c r="A8016" s="29">
        <v>46708</v>
      </c>
      <c r="B8016" s="1" t="s">
        <v>200</v>
      </c>
      <c r="C8016" s="27">
        <v>44543</v>
      </c>
      <c r="D8016" s="1">
        <v>53357</v>
      </c>
      <c r="J8016" s="1" t="s">
        <v>0</v>
      </c>
      <c r="K8016" s="1" t="s">
        <v>49</v>
      </c>
      <c r="L8016" s="1">
        <v>-1</v>
      </c>
      <c r="M8016" s="1">
        <v>155</v>
      </c>
      <c r="N8016" s="6"/>
      <c r="O8016" s="6">
        <v>155</v>
      </c>
      <c r="P8016" s="6">
        <v>-1077936.52</v>
      </c>
      <c r="R8016" s="31">
        <v>-155</v>
      </c>
      <c r="S8016" s="28">
        <v>44561</v>
      </c>
    </row>
    <row r="8017" spans="1:19" x14ac:dyDescent="0.2">
      <c r="A8017" s="29">
        <v>46708</v>
      </c>
      <c r="B8017" s="1" t="s">
        <v>200</v>
      </c>
      <c r="C8017" s="27">
        <v>44543</v>
      </c>
      <c r="D8017" s="1">
        <v>53357</v>
      </c>
      <c r="J8017" s="1" t="s">
        <v>0</v>
      </c>
      <c r="K8017" s="1" t="s">
        <v>49</v>
      </c>
      <c r="L8017" s="1">
        <v>-1</v>
      </c>
      <c r="M8017" s="1">
        <v>155</v>
      </c>
      <c r="N8017" s="6"/>
      <c r="O8017" s="6">
        <v>155</v>
      </c>
      <c r="P8017" s="6">
        <v>-1080614.77</v>
      </c>
      <c r="R8017" s="31">
        <v>-155</v>
      </c>
      <c r="S8017" s="28">
        <v>44561</v>
      </c>
    </row>
    <row r="8018" spans="1:19" x14ac:dyDescent="0.2">
      <c r="A8018" s="29">
        <v>46708</v>
      </c>
      <c r="B8018" s="1" t="s">
        <v>200</v>
      </c>
      <c r="C8018" s="27">
        <v>44543</v>
      </c>
      <c r="D8018" s="1">
        <v>53357</v>
      </c>
      <c r="J8018" s="1" t="s">
        <v>0</v>
      </c>
      <c r="K8018" s="1" t="s">
        <v>49</v>
      </c>
      <c r="L8018" s="1">
        <v>-1</v>
      </c>
      <c r="M8018" s="1">
        <v>155</v>
      </c>
      <c r="N8018" s="6"/>
      <c r="O8018" s="6">
        <v>155</v>
      </c>
      <c r="P8018" s="6">
        <v>-1080934.77</v>
      </c>
      <c r="R8018" s="31">
        <v>-155</v>
      </c>
      <c r="S8018" s="28">
        <v>44561</v>
      </c>
    </row>
    <row r="8019" spans="1:19" x14ac:dyDescent="0.2">
      <c r="A8019" s="29">
        <v>46708</v>
      </c>
      <c r="B8019" s="1" t="s">
        <v>200</v>
      </c>
      <c r="C8019" s="27">
        <v>44543</v>
      </c>
      <c r="D8019" s="1">
        <v>53357</v>
      </c>
      <c r="J8019" s="1" t="s">
        <v>0</v>
      </c>
      <c r="K8019" s="1" t="s">
        <v>49</v>
      </c>
      <c r="L8019" s="1">
        <v>-1</v>
      </c>
      <c r="M8019" s="1">
        <v>110</v>
      </c>
      <c r="N8019" s="6"/>
      <c r="O8019" s="6">
        <v>110</v>
      </c>
      <c r="P8019" s="6">
        <v>-1076784.02</v>
      </c>
      <c r="R8019" s="31">
        <v>-110</v>
      </c>
      <c r="S8019" s="28">
        <v>44561</v>
      </c>
    </row>
    <row r="8020" spans="1:19" x14ac:dyDescent="0.2">
      <c r="A8020" s="29">
        <v>46708</v>
      </c>
      <c r="B8020" s="1" t="s">
        <v>200</v>
      </c>
      <c r="C8020" s="27">
        <v>44543</v>
      </c>
      <c r="D8020" s="1">
        <v>53357</v>
      </c>
      <c r="J8020" s="1" t="s">
        <v>0</v>
      </c>
      <c r="K8020" s="1" t="s">
        <v>49</v>
      </c>
      <c r="L8020" s="1">
        <v>-0.75</v>
      </c>
      <c r="M8020" s="1">
        <v>110</v>
      </c>
      <c r="N8020" s="6"/>
      <c r="O8020" s="6">
        <v>82.5</v>
      </c>
      <c r="P8020" s="6">
        <v>-1081017.27</v>
      </c>
      <c r="R8020" s="31">
        <v>-82.5</v>
      </c>
      <c r="S8020" s="28">
        <v>44561</v>
      </c>
    </row>
    <row r="8021" spans="1:19" x14ac:dyDescent="0.2">
      <c r="A8021" s="29">
        <v>46710</v>
      </c>
      <c r="B8021" s="1" t="s">
        <v>200</v>
      </c>
      <c r="C8021" s="27">
        <v>44543</v>
      </c>
      <c r="D8021" s="1">
        <v>53359</v>
      </c>
      <c r="J8021" s="1" t="s">
        <v>0</v>
      </c>
      <c r="K8021" s="1" t="s">
        <v>49</v>
      </c>
      <c r="L8021" s="1">
        <v>-2.25</v>
      </c>
      <c r="M8021" s="1">
        <v>99</v>
      </c>
      <c r="N8021" s="6"/>
      <c r="O8021" s="6">
        <v>222.75</v>
      </c>
      <c r="P8021" s="6">
        <v>-1071674.28</v>
      </c>
      <c r="R8021" s="31">
        <v>-222.75</v>
      </c>
      <c r="S8021" s="28">
        <v>44561</v>
      </c>
    </row>
    <row r="8022" spans="1:19" x14ac:dyDescent="0.2">
      <c r="A8022" s="29">
        <v>46710</v>
      </c>
      <c r="B8022" s="1" t="s">
        <v>200</v>
      </c>
      <c r="C8022" s="27">
        <v>44543</v>
      </c>
      <c r="D8022" s="1">
        <v>53359</v>
      </c>
      <c r="J8022" s="1" t="s">
        <v>0</v>
      </c>
      <c r="K8022" s="1" t="s">
        <v>49</v>
      </c>
      <c r="L8022" s="1">
        <v>-2.25</v>
      </c>
      <c r="M8022" s="1">
        <v>99</v>
      </c>
      <c r="N8022" s="6"/>
      <c r="O8022" s="6">
        <v>222.75</v>
      </c>
      <c r="P8022" s="6">
        <v>-1079062.02</v>
      </c>
      <c r="R8022" s="31">
        <v>-222.75</v>
      </c>
      <c r="S8022" s="28">
        <v>44561</v>
      </c>
    </row>
    <row r="8023" spans="1:19" x14ac:dyDescent="0.2">
      <c r="A8023" s="29">
        <v>46710</v>
      </c>
      <c r="B8023" s="1" t="s">
        <v>200</v>
      </c>
      <c r="C8023" s="27">
        <v>44543</v>
      </c>
      <c r="D8023" s="1">
        <v>53359</v>
      </c>
      <c r="J8023" s="1" t="s">
        <v>0</v>
      </c>
      <c r="K8023" s="1" t="s">
        <v>49</v>
      </c>
      <c r="L8023" s="1">
        <v>-2</v>
      </c>
      <c r="M8023" s="1">
        <v>99</v>
      </c>
      <c r="N8023" s="6"/>
      <c r="O8023" s="6">
        <v>198</v>
      </c>
      <c r="P8023" s="6">
        <v>-1078700.27</v>
      </c>
      <c r="R8023" s="31">
        <v>-198</v>
      </c>
      <c r="S8023" s="28">
        <v>44561</v>
      </c>
    </row>
    <row r="8024" spans="1:19" x14ac:dyDescent="0.2">
      <c r="A8024" s="29">
        <v>46710</v>
      </c>
      <c r="B8024" s="1" t="s">
        <v>200</v>
      </c>
      <c r="C8024" s="27">
        <v>44543</v>
      </c>
      <c r="D8024" s="1">
        <v>53359</v>
      </c>
      <c r="J8024" s="1" t="s">
        <v>0</v>
      </c>
      <c r="K8024" s="1" t="s">
        <v>49</v>
      </c>
      <c r="L8024" s="1">
        <v>-1</v>
      </c>
      <c r="M8024" s="1">
        <v>139.5</v>
      </c>
      <c r="N8024" s="6"/>
      <c r="O8024" s="6">
        <v>139.5</v>
      </c>
      <c r="P8024" s="6">
        <v>-1071451.53</v>
      </c>
      <c r="R8024" s="31">
        <v>-139.5</v>
      </c>
      <c r="S8024" s="28">
        <v>44561</v>
      </c>
    </row>
    <row r="8025" spans="1:19" x14ac:dyDescent="0.2">
      <c r="A8025" s="29">
        <v>46710</v>
      </c>
      <c r="B8025" s="1" t="s">
        <v>200</v>
      </c>
      <c r="C8025" s="27">
        <v>44543</v>
      </c>
      <c r="D8025" s="1">
        <v>53359</v>
      </c>
      <c r="J8025" s="1" t="s">
        <v>0</v>
      </c>
      <c r="K8025" s="1" t="s">
        <v>49</v>
      </c>
      <c r="L8025" s="1">
        <v>-1</v>
      </c>
      <c r="M8025" s="1">
        <v>139.5</v>
      </c>
      <c r="N8025" s="6"/>
      <c r="O8025" s="6">
        <v>139.5</v>
      </c>
      <c r="P8025" s="6">
        <v>-1078502.27</v>
      </c>
      <c r="R8025" s="31">
        <v>-139.5</v>
      </c>
      <c r="S8025" s="28">
        <v>44561</v>
      </c>
    </row>
    <row r="8026" spans="1:19" x14ac:dyDescent="0.2">
      <c r="A8026" s="29">
        <v>46710</v>
      </c>
      <c r="B8026" s="1" t="s">
        <v>200</v>
      </c>
      <c r="C8026" s="27">
        <v>44543</v>
      </c>
      <c r="D8026" s="1">
        <v>53359</v>
      </c>
      <c r="J8026" s="1" t="s">
        <v>0</v>
      </c>
      <c r="K8026" s="1" t="s">
        <v>49</v>
      </c>
      <c r="L8026" s="1">
        <v>-1</v>
      </c>
      <c r="M8026" s="1">
        <v>139</v>
      </c>
      <c r="N8026" s="6"/>
      <c r="O8026" s="6">
        <v>139</v>
      </c>
      <c r="P8026" s="6">
        <v>-1078839.27</v>
      </c>
      <c r="R8026" s="31">
        <v>-139</v>
      </c>
      <c r="S8026" s="28">
        <v>44561</v>
      </c>
    </row>
    <row r="8027" spans="1:19" x14ac:dyDescent="0.2">
      <c r="A8027" s="29">
        <v>46710</v>
      </c>
      <c r="B8027" s="1" t="s">
        <v>200</v>
      </c>
      <c r="C8027" s="27">
        <v>44543</v>
      </c>
      <c r="D8027" s="1">
        <v>53359</v>
      </c>
      <c r="J8027" s="1" t="s">
        <v>0</v>
      </c>
      <c r="K8027" s="1" t="s">
        <v>49</v>
      </c>
      <c r="L8027" s="1">
        <v>-1.25</v>
      </c>
      <c r="M8027" s="1">
        <v>99</v>
      </c>
      <c r="N8027" s="6"/>
      <c r="O8027" s="6">
        <v>123.75</v>
      </c>
      <c r="P8027" s="6">
        <v>-1078362.77</v>
      </c>
      <c r="R8027" s="31">
        <v>-123.75</v>
      </c>
      <c r="S8027" s="28">
        <v>44561</v>
      </c>
    </row>
    <row r="8028" spans="1:19" x14ac:dyDescent="0.2">
      <c r="A8028" s="29">
        <v>46713</v>
      </c>
      <c r="B8028" s="1" t="s">
        <v>200</v>
      </c>
      <c r="C8028" s="27">
        <v>44543</v>
      </c>
      <c r="D8028" s="1">
        <v>53362</v>
      </c>
      <c r="J8028" s="1" t="s">
        <v>0</v>
      </c>
      <c r="K8028" s="1" t="s">
        <v>49</v>
      </c>
      <c r="L8028" s="1">
        <v>-4</v>
      </c>
      <c r="M8028" s="1">
        <v>88</v>
      </c>
      <c r="N8028" s="6"/>
      <c r="O8028" s="6">
        <v>352</v>
      </c>
      <c r="P8028" s="6">
        <v>-1089154.52</v>
      </c>
      <c r="R8028" s="31">
        <v>-352</v>
      </c>
      <c r="S8028" s="28">
        <v>44561</v>
      </c>
    </row>
    <row r="8029" spans="1:19" x14ac:dyDescent="0.2">
      <c r="A8029" s="29">
        <v>46713</v>
      </c>
      <c r="B8029" s="1" t="s">
        <v>200</v>
      </c>
      <c r="C8029" s="27">
        <v>44543</v>
      </c>
      <c r="D8029" s="1">
        <v>53362</v>
      </c>
      <c r="J8029" s="1" t="s">
        <v>0</v>
      </c>
      <c r="K8029" s="1" t="s">
        <v>49</v>
      </c>
      <c r="L8029" s="1">
        <v>-3.75</v>
      </c>
      <c r="M8029" s="1">
        <v>88</v>
      </c>
      <c r="N8029" s="6"/>
      <c r="O8029" s="6">
        <v>330</v>
      </c>
      <c r="P8029" s="6">
        <v>-1072070.28</v>
      </c>
      <c r="R8029" s="31">
        <v>-330</v>
      </c>
      <c r="S8029" s="28">
        <v>44561</v>
      </c>
    </row>
    <row r="8030" spans="1:19" x14ac:dyDescent="0.2">
      <c r="A8030" s="29">
        <v>46713</v>
      </c>
      <c r="B8030" s="1" t="s">
        <v>200</v>
      </c>
      <c r="C8030" s="27">
        <v>44543</v>
      </c>
      <c r="D8030" s="1">
        <v>53362</v>
      </c>
      <c r="J8030" s="1" t="s">
        <v>0</v>
      </c>
      <c r="K8030" s="1" t="s">
        <v>49</v>
      </c>
      <c r="L8030" s="1">
        <v>-3.75</v>
      </c>
      <c r="M8030" s="1">
        <v>88</v>
      </c>
      <c r="N8030" s="6"/>
      <c r="O8030" s="6">
        <v>330</v>
      </c>
      <c r="P8030" s="6">
        <v>-1089484.52</v>
      </c>
      <c r="R8030" s="31">
        <v>-330</v>
      </c>
      <c r="S8030" s="28">
        <v>44561</v>
      </c>
    </row>
    <row r="8031" spans="1:19" x14ac:dyDescent="0.2">
      <c r="A8031" s="29">
        <v>46713</v>
      </c>
      <c r="B8031" s="1" t="s">
        <v>200</v>
      </c>
      <c r="C8031" s="27">
        <v>44543</v>
      </c>
      <c r="D8031" s="1">
        <v>53362</v>
      </c>
      <c r="J8031" s="1" t="s">
        <v>0</v>
      </c>
      <c r="K8031" s="1" t="s">
        <v>49</v>
      </c>
      <c r="L8031" s="1">
        <v>-3.75</v>
      </c>
      <c r="M8031" s="1">
        <v>88</v>
      </c>
      <c r="N8031" s="6"/>
      <c r="O8031" s="6">
        <v>330</v>
      </c>
      <c r="P8031" s="6">
        <v>-1090114.52</v>
      </c>
      <c r="R8031" s="31">
        <v>-330</v>
      </c>
      <c r="S8031" s="28">
        <v>44561</v>
      </c>
    </row>
    <row r="8032" spans="1:19" x14ac:dyDescent="0.2">
      <c r="A8032" s="29">
        <v>46713</v>
      </c>
      <c r="B8032" s="1" t="s">
        <v>200</v>
      </c>
      <c r="C8032" s="27">
        <v>44543</v>
      </c>
      <c r="D8032" s="1">
        <v>53362</v>
      </c>
      <c r="J8032" s="1" t="s">
        <v>0</v>
      </c>
      <c r="K8032" s="1" t="s">
        <v>49</v>
      </c>
      <c r="L8032" s="1">
        <v>-3.25</v>
      </c>
      <c r="M8032" s="1">
        <v>88</v>
      </c>
      <c r="N8032" s="6"/>
      <c r="O8032" s="6">
        <v>286</v>
      </c>
      <c r="P8032" s="6">
        <v>-1082679.27</v>
      </c>
      <c r="R8032" s="31">
        <v>-286</v>
      </c>
      <c r="S8032" s="28">
        <v>44561</v>
      </c>
    </row>
    <row r="8033" spans="1:19" x14ac:dyDescent="0.2">
      <c r="A8033" s="29">
        <v>46713</v>
      </c>
      <c r="B8033" s="1" t="s">
        <v>200</v>
      </c>
      <c r="C8033" s="27">
        <v>44543</v>
      </c>
      <c r="D8033" s="1">
        <v>53362</v>
      </c>
      <c r="J8033" s="1" t="s">
        <v>0</v>
      </c>
      <c r="K8033" s="1" t="s">
        <v>49</v>
      </c>
      <c r="L8033" s="1">
        <v>-2</v>
      </c>
      <c r="M8033" s="1">
        <v>88</v>
      </c>
      <c r="N8033" s="6"/>
      <c r="O8033" s="6">
        <v>176</v>
      </c>
      <c r="P8033" s="6">
        <v>-1089784.52</v>
      </c>
      <c r="R8033" s="31">
        <v>-176</v>
      </c>
      <c r="S8033" s="28">
        <v>44561</v>
      </c>
    </row>
    <row r="8034" spans="1:19" x14ac:dyDescent="0.2">
      <c r="A8034" s="29">
        <v>46713</v>
      </c>
      <c r="B8034" s="1" t="s">
        <v>200</v>
      </c>
      <c r="C8034" s="27">
        <v>44543</v>
      </c>
      <c r="D8034" s="1">
        <v>53362</v>
      </c>
      <c r="J8034" s="1" t="s">
        <v>0</v>
      </c>
      <c r="K8034" s="1" t="s">
        <v>49</v>
      </c>
      <c r="L8034" s="1">
        <v>-1.5</v>
      </c>
      <c r="M8034" s="1">
        <v>88</v>
      </c>
      <c r="N8034" s="6"/>
      <c r="O8034" s="6">
        <v>132</v>
      </c>
      <c r="P8034" s="6">
        <v>-1082957.27</v>
      </c>
      <c r="R8034" s="31">
        <v>-132</v>
      </c>
      <c r="S8034" s="28">
        <v>44561</v>
      </c>
    </row>
    <row r="8035" spans="1:19" x14ac:dyDescent="0.2">
      <c r="A8035" s="29">
        <v>46713</v>
      </c>
      <c r="B8035" s="1" t="s">
        <v>200</v>
      </c>
      <c r="C8035" s="27">
        <v>44543</v>
      </c>
      <c r="D8035" s="1">
        <v>53362</v>
      </c>
      <c r="J8035" s="1" t="s">
        <v>0</v>
      </c>
      <c r="K8035" s="1" t="s">
        <v>49</v>
      </c>
      <c r="L8035" s="1">
        <v>-1</v>
      </c>
      <c r="M8035" s="1">
        <v>124</v>
      </c>
      <c r="N8035" s="6"/>
      <c r="O8035" s="6">
        <v>124</v>
      </c>
      <c r="P8035" s="6">
        <v>-1082825.27</v>
      </c>
      <c r="R8035" s="31">
        <v>-124</v>
      </c>
      <c r="S8035" s="28">
        <v>44561</v>
      </c>
    </row>
    <row r="8036" spans="1:19" x14ac:dyDescent="0.2">
      <c r="A8036" s="29">
        <v>46713</v>
      </c>
      <c r="B8036" s="1" t="s">
        <v>200</v>
      </c>
      <c r="C8036" s="27">
        <v>44543</v>
      </c>
      <c r="D8036" s="1">
        <v>53362</v>
      </c>
      <c r="J8036" s="1" t="s">
        <v>0</v>
      </c>
      <c r="K8036" s="1" t="s">
        <v>49</v>
      </c>
      <c r="L8036" s="1">
        <v>-1</v>
      </c>
      <c r="M8036" s="1">
        <v>124</v>
      </c>
      <c r="N8036" s="6"/>
      <c r="O8036" s="6">
        <v>124</v>
      </c>
      <c r="P8036" s="6">
        <v>-1088780.52</v>
      </c>
      <c r="R8036" s="31">
        <v>-124</v>
      </c>
      <c r="S8036" s="28">
        <v>44561</v>
      </c>
    </row>
    <row r="8037" spans="1:19" x14ac:dyDescent="0.2">
      <c r="A8037" s="29">
        <v>46713</v>
      </c>
      <c r="B8037" s="1" t="s">
        <v>200</v>
      </c>
      <c r="C8037" s="27">
        <v>44543</v>
      </c>
      <c r="D8037" s="1">
        <v>53362</v>
      </c>
      <c r="J8037" s="1" t="s">
        <v>0</v>
      </c>
      <c r="K8037" s="1" t="s">
        <v>49</v>
      </c>
      <c r="L8037" s="1">
        <v>-1</v>
      </c>
      <c r="M8037" s="1">
        <v>124</v>
      </c>
      <c r="N8037" s="6"/>
      <c r="O8037" s="6">
        <v>124</v>
      </c>
      <c r="P8037" s="6">
        <v>-1089608.52</v>
      </c>
      <c r="R8037" s="31">
        <v>-124</v>
      </c>
      <c r="S8037" s="28">
        <v>44561</v>
      </c>
    </row>
    <row r="8038" spans="1:19" x14ac:dyDescent="0.2">
      <c r="A8038" s="29">
        <v>46713</v>
      </c>
      <c r="B8038" s="1" t="s">
        <v>200</v>
      </c>
      <c r="C8038" s="27">
        <v>44543</v>
      </c>
      <c r="D8038" s="1">
        <v>53362</v>
      </c>
      <c r="J8038" s="1" t="s">
        <v>0</v>
      </c>
      <c r="K8038" s="1" t="s">
        <v>49</v>
      </c>
      <c r="L8038" s="1">
        <v>-0.25</v>
      </c>
      <c r="M8038" s="1">
        <v>88</v>
      </c>
      <c r="N8038" s="6"/>
      <c r="O8038" s="6">
        <v>22</v>
      </c>
      <c r="P8038" s="6">
        <v>-1082701.27</v>
      </c>
      <c r="R8038" s="31">
        <v>-22</v>
      </c>
      <c r="S8038" s="28">
        <v>44561</v>
      </c>
    </row>
    <row r="8039" spans="1:19" x14ac:dyDescent="0.2">
      <c r="A8039" s="29">
        <v>46713</v>
      </c>
      <c r="B8039" s="1" t="s">
        <v>200</v>
      </c>
      <c r="C8039" s="27">
        <v>44543</v>
      </c>
      <c r="D8039" s="1">
        <v>53362</v>
      </c>
      <c r="J8039" s="1" t="s">
        <v>0</v>
      </c>
      <c r="K8039" s="1" t="s">
        <v>49</v>
      </c>
      <c r="L8039" s="1">
        <v>-0.25</v>
      </c>
      <c r="M8039" s="1">
        <v>88</v>
      </c>
      <c r="N8039" s="6"/>
      <c r="O8039" s="6">
        <v>22</v>
      </c>
      <c r="P8039" s="6">
        <v>-1088802.52</v>
      </c>
      <c r="R8039" s="31">
        <v>-22</v>
      </c>
      <c r="S8039" s="28">
        <v>44561</v>
      </c>
    </row>
    <row r="8040" spans="1:19" x14ac:dyDescent="0.2">
      <c r="A8040" s="29">
        <v>46714</v>
      </c>
      <c r="B8040" s="1" t="s">
        <v>200</v>
      </c>
      <c r="C8040" s="27">
        <v>44543</v>
      </c>
      <c r="D8040" s="1">
        <v>53363</v>
      </c>
      <c r="J8040" s="1" t="s">
        <v>0</v>
      </c>
      <c r="K8040" s="1" t="s">
        <v>49</v>
      </c>
      <c r="L8040" s="1">
        <v>-2.75</v>
      </c>
      <c r="M8040" s="1">
        <v>88</v>
      </c>
      <c r="N8040" s="6"/>
      <c r="O8040" s="6">
        <v>242</v>
      </c>
      <c r="P8040" s="6">
        <v>-1086384.52</v>
      </c>
      <c r="R8040" s="31">
        <v>-242</v>
      </c>
      <c r="S8040" s="28">
        <v>44561</v>
      </c>
    </row>
    <row r="8041" spans="1:19" x14ac:dyDescent="0.2">
      <c r="A8041" s="29">
        <v>46714</v>
      </c>
      <c r="B8041" s="1" t="s">
        <v>200</v>
      </c>
      <c r="C8041" s="27">
        <v>44543</v>
      </c>
      <c r="D8041" s="1">
        <v>53363</v>
      </c>
      <c r="J8041" s="1" t="s">
        <v>0</v>
      </c>
      <c r="K8041" s="1" t="s">
        <v>49</v>
      </c>
      <c r="L8041" s="1">
        <v>-1.75</v>
      </c>
      <c r="M8041" s="1">
        <v>88</v>
      </c>
      <c r="N8041" s="6"/>
      <c r="O8041" s="6">
        <v>154</v>
      </c>
      <c r="P8041" s="6">
        <v>-1086142.52</v>
      </c>
      <c r="R8041" s="31">
        <v>-154</v>
      </c>
      <c r="S8041" s="28">
        <v>44561</v>
      </c>
    </row>
    <row r="8042" spans="1:19" x14ac:dyDescent="0.2">
      <c r="A8042" s="29">
        <v>46714</v>
      </c>
      <c r="B8042" s="1" t="s">
        <v>200</v>
      </c>
      <c r="C8042" s="27">
        <v>44543</v>
      </c>
      <c r="D8042" s="1">
        <v>53363</v>
      </c>
      <c r="J8042" s="1" t="s">
        <v>0</v>
      </c>
      <c r="K8042" s="1" t="s">
        <v>49</v>
      </c>
      <c r="L8042" s="1">
        <v>-1</v>
      </c>
      <c r="M8042" s="1">
        <v>124</v>
      </c>
      <c r="N8042" s="6"/>
      <c r="O8042" s="6">
        <v>124</v>
      </c>
      <c r="P8042" s="6">
        <v>-1072260.28</v>
      </c>
      <c r="R8042" s="31">
        <v>-124</v>
      </c>
      <c r="S8042" s="28">
        <v>44561</v>
      </c>
    </row>
    <row r="8043" spans="1:19" x14ac:dyDescent="0.2">
      <c r="A8043" s="29">
        <v>46714</v>
      </c>
      <c r="B8043" s="1" t="s">
        <v>200</v>
      </c>
      <c r="C8043" s="27">
        <v>44543</v>
      </c>
      <c r="D8043" s="1">
        <v>53363</v>
      </c>
      <c r="J8043" s="1" t="s">
        <v>0</v>
      </c>
      <c r="K8043" s="1" t="s">
        <v>49</v>
      </c>
      <c r="L8043" s="1">
        <v>-0.75</v>
      </c>
      <c r="M8043" s="1">
        <v>88</v>
      </c>
      <c r="N8043" s="6"/>
      <c r="O8043" s="6">
        <v>66</v>
      </c>
      <c r="P8043" s="6">
        <v>-1072136.28</v>
      </c>
      <c r="R8043" s="31">
        <v>-66</v>
      </c>
      <c r="S8043" s="28">
        <v>44561</v>
      </c>
    </row>
    <row r="8044" spans="1:19" x14ac:dyDescent="0.2">
      <c r="A8044" s="29">
        <v>46714</v>
      </c>
      <c r="B8044" s="1" t="s">
        <v>200</v>
      </c>
      <c r="C8044" s="27">
        <v>44543</v>
      </c>
      <c r="D8044" s="1">
        <v>53363</v>
      </c>
      <c r="J8044" s="1" t="s">
        <v>0</v>
      </c>
      <c r="K8044" s="1" t="s">
        <v>49</v>
      </c>
      <c r="L8044" s="1">
        <v>-0.5</v>
      </c>
      <c r="M8044" s="1">
        <v>88</v>
      </c>
      <c r="N8044" s="6"/>
      <c r="O8044" s="6">
        <v>44</v>
      </c>
      <c r="P8044" s="6">
        <v>-1072304.28</v>
      </c>
      <c r="R8044" s="31">
        <v>-44</v>
      </c>
      <c r="S8044" s="28">
        <v>44561</v>
      </c>
    </row>
    <row r="8045" spans="1:19" x14ac:dyDescent="0.2">
      <c r="A8045" s="29">
        <v>46715</v>
      </c>
      <c r="B8045" s="1" t="s">
        <v>200</v>
      </c>
      <c r="C8045" s="27">
        <v>44543</v>
      </c>
      <c r="D8045" s="1">
        <v>53364</v>
      </c>
      <c r="J8045" s="1" t="s">
        <v>0</v>
      </c>
      <c r="K8045" s="1" t="s">
        <v>49</v>
      </c>
      <c r="L8045" s="1">
        <v>-4.25</v>
      </c>
      <c r="M8045" s="1">
        <v>88</v>
      </c>
      <c r="N8045" s="6"/>
      <c r="O8045" s="6">
        <v>374</v>
      </c>
      <c r="P8045" s="6">
        <v>-1085256.52</v>
      </c>
      <c r="R8045" s="31">
        <v>-374</v>
      </c>
      <c r="S8045" s="28">
        <v>44561</v>
      </c>
    </row>
    <row r="8046" spans="1:19" x14ac:dyDescent="0.2">
      <c r="A8046" s="29">
        <v>46715</v>
      </c>
      <c r="B8046" s="1" t="s">
        <v>200</v>
      </c>
      <c r="C8046" s="27">
        <v>44543</v>
      </c>
      <c r="D8046" s="1">
        <v>53364</v>
      </c>
      <c r="J8046" s="1" t="s">
        <v>0</v>
      </c>
      <c r="K8046" s="1" t="s">
        <v>49</v>
      </c>
      <c r="L8046" s="1">
        <v>-3.5</v>
      </c>
      <c r="M8046" s="1">
        <v>88</v>
      </c>
      <c r="N8046" s="6"/>
      <c r="O8046" s="6">
        <v>308</v>
      </c>
      <c r="P8046" s="6">
        <v>-1085688.52</v>
      </c>
      <c r="R8046" s="31">
        <v>-308</v>
      </c>
      <c r="S8046" s="28">
        <v>44561</v>
      </c>
    </row>
    <row r="8047" spans="1:19" x14ac:dyDescent="0.2">
      <c r="A8047" s="29">
        <v>46715</v>
      </c>
      <c r="B8047" s="1" t="s">
        <v>200</v>
      </c>
      <c r="C8047" s="27">
        <v>44543</v>
      </c>
      <c r="D8047" s="1">
        <v>53364</v>
      </c>
      <c r="J8047" s="1" t="s">
        <v>0</v>
      </c>
      <c r="K8047" s="1" t="s">
        <v>49</v>
      </c>
      <c r="L8047" s="1">
        <v>-1</v>
      </c>
      <c r="M8047" s="1">
        <v>124</v>
      </c>
      <c r="N8047" s="6"/>
      <c r="O8047" s="6">
        <v>124</v>
      </c>
      <c r="P8047" s="6">
        <v>-1084882.52</v>
      </c>
      <c r="R8047" s="31">
        <v>-124</v>
      </c>
      <c r="S8047" s="28">
        <v>44561</v>
      </c>
    </row>
    <row r="8048" spans="1:19" x14ac:dyDescent="0.2">
      <c r="A8048" s="29">
        <v>46715</v>
      </c>
      <c r="B8048" s="1" t="s">
        <v>200</v>
      </c>
      <c r="C8048" s="27">
        <v>44543</v>
      </c>
      <c r="D8048" s="1">
        <v>53364</v>
      </c>
      <c r="J8048" s="1" t="s">
        <v>0</v>
      </c>
      <c r="K8048" s="1" t="s">
        <v>49</v>
      </c>
      <c r="L8048" s="1">
        <v>-1</v>
      </c>
      <c r="M8048" s="1">
        <v>124</v>
      </c>
      <c r="N8048" s="6"/>
      <c r="O8048" s="6">
        <v>124</v>
      </c>
      <c r="P8048" s="6">
        <v>-1085380.52</v>
      </c>
      <c r="R8048" s="31">
        <v>-124</v>
      </c>
      <c r="S8048" s="28">
        <v>44561</v>
      </c>
    </row>
    <row r="8049" spans="1:19" x14ac:dyDescent="0.2">
      <c r="A8049" s="29">
        <v>46715</v>
      </c>
      <c r="B8049" s="1" t="s">
        <v>200</v>
      </c>
      <c r="C8049" s="27">
        <v>44543</v>
      </c>
      <c r="D8049" s="1">
        <v>53364</v>
      </c>
      <c r="J8049" s="1" t="s">
        <v>0</v>
      </c>
      <c r="K8049" s="1" t="s">
        <v>49</v>
      </c>
      <c r="L8049" s="1">
        <v>-1</v>
      </c>
      <c r="M8049" s="1">
        <v>124</v>
      </c>
      <c r="N8049" s="6"/>
      <c r="O8049" s="6">
        <v>124</v>
      </c>
      <c r="P8049" s="6">
        <v>-1085812.52</v>
      </c>
      <c r="R8049" s="31">
        <v>-124</v>
      </c>
      <c r="S8049" s="28">
        <v>44561</v>
      </c>
    </row>
    <row r="8050" spans="1:19" x14ac:dyDescent="0.2">
      <c r="A8050" s="29">
        <v>46715</v>
      </c>
      <c r="B8050" s="1" t="s">
        <v>200</v>
      </c>
      <c r="C8050" s="27">
        <v>44543</v>
      </c>
      <c r="D8050" s="1">
        <v>53364</v>
      </c>
      <c r="J8050" s="1" t="s">
        <v>0</v>
      </c>
      <c r="K8050" s="1" t="s">
        <v>49</v>
      </c>
      <c r="L8050" s="1">
        <v>-1.25</v>
      </c>
      <c r="M8050" s="1">
        <v>88</v>
      </c>
      <c r="N8050" s="6"/>
      <c r="O8050" s="6">
        <v>110</v>
      </c>
      <c r="P8050" s="6">
        <v>-1072480.28</v>
      </c>
      <c r="R8050" s="31">
        <v>-110</v>
      </c>
      <c r="S8050" s="28">
        <v>44561</v>
      </c>
    </row>
    <row r="8051" spans="1:19" x14ac:dyDescent="0.2">
      <c r="A8051" s="29">
        <v>46715</v>
      </c>
      <c r="B8051" s="1" t="s">
        <v>200</v>
      </c>
      <c r="C8051" s="27">
        <v>44543</v>
      </c>
      <c r="D8051" s="1">
        <v>53364</v>
      </c>
      <c r="J8051" s="1" t="s">
        <v>0</v>
      </c>
      <c r="K8051" s="1" t="s">
        <v>49</v>
      </c>
      <c r="L8051" s="1">
        <v>-1.25</v>
      </c>
      <c r="M8051" s="1">
        <v>88</v>
      </c>
      <c r="N8051" s="6"/>
      <c r="O8051" s="6">
        <v>110</v>
      </c>
      <c r="P8051" s="6">
        <v>-1085922.52</v>
      </c>
      <c r="R8051" s="31">
        <v>-110</v>
      </c>
      <c r="S8051" s="28">
        <v>44561</v>
      </c>
    </row>
    <row r="8052" spans="1:19" x14ac:dyDescent="0.2">
      <c r="A8052" s="29">
        <v>46715</v>
      </c>
      <c r="B8052" s="1" t="s">
        <v>200</v>
      </c>
      <c r="C8052" s="27">
        <v>44543</v>
      </c>
      <c r="D8052" s="1">
        <v>53364</v>
      </c>
      <c r="J8052" s="1" t="s">
        <v>0</v>
      </c>
      <c r="K8052" s="1" t="s">
        <v>49</v>
      </c>
      <c r="L8052" s="1">
        <v>-0.75</v>
      </c>
      <c r="M8052" s="1">
        <v>88</v>
      </c>
      <c r="N8052" s="6"/>
      <c r="O8052" s="6">
        <v>66</v>
      </c>
      <c r="P8052" s="6">
        <v>-1072370.28</v>
      </c>
      <c r="R8052" s="31">
        <v>-66</v>
      </c>
      <c r="S8052" s="28">
        <v>44561</v>
      </c>
    </row>
    <row r="8053" spans="1:19" x14ac:dyDescent="0.2">
      <c r="A8053" s="29">
        <v>46715</v>
      </c>
      <c r="B8053" s="1" t="s">
        <v>200</v>
      </c>
      <c r="C8053" s="27">
        <v>44543</v>
      </c>
      <c r="D8053" s="1">
        <v>53364</v>
      </c>
      <c r="J8053" s="1" t="s">
        <v>0</v>
      </c>
      <c r="K8053" s="1" t="s">
        <v>49</v>
      </c>
      <c r="L8053" s="1">
        <v>-0.75</v>
      </c>
      <c r="M8053" s="1">
        <v>88</v>
      </c>
      <c r="N8053" s="6"/>
      <c r="O8053" s="6">
        <v>66</v>
      </c>
      <c r="P8053" s="6">
        <v>-1085988.52</v>
      </c>
      <c r="R8053" s="31">
        <v>-66</v>
      </c>
      <c r="S8053" s="28">
        <v>44561</v>
      </c>
    </row>
    <row r="8054" spans="1:19" x14ac:dyDescent="0.2">
      <c r="A8054" s="29">
        <v>46715</v>
      </c>
      <c r="B8054" s="1" t="s">
        <v>200</v>
      </c>
      <c r="C8054" s="27">
        <v>44543</v>
      </c>
      <c r="D8054" s="1">
        <v>53364</v>
      </c>
      <c r="J8054" s="1" t="s">
        <v>0</v>
      </c>
      <c r="K8054" s="1" t="s">
        <v>49</v>
      </c>
      <c r="L8054" s="1">
        <v>-1</v>
      </c>
      <c r="M8054" s="1">
        <v>8</v>
      </c>
      <c r="N8054" s="6"/>
      <c r="O8054" s="6">
        <v>8</v>
      </c>
      <c r="P8054" s="6">
        <v>-1076217.02</v>
      </c>
      <c r="R8054" s="31">
        <v>-8</v>
      </c>
      <c r="S8054" s="28">
        <v>44561</v>
      </c>
    </row>
    <row r="8055" spans="1:19" x14ac:dyDescent="0.2">
      <c r="A8055" s="29">
        <v>46716</v>
      </c>
      <c r="B8055" s="1" t="s">
        <v>200</v>
      </c>
      <c r="C8055" s="27">
        <v>44543</v>
      </c>
      <c r="D8055" s="1">
        <v>53365</v>
      </c>
      <c r="J8055" s="1" t="s">
        <v>0</v>
      </c>
      <c r="K8055" s="1" t="s">
        <v>49</v>
      </c>
      <c r="L8055" s="1">
        <v>-4.25</v>
      </c>
      <c r="M8055" s="1">
        <v>88</v>
      </c>
      <c r="N8055" s="6"/>
      <c r="O8055" s="6">
        <v>374</v>
      </c>
      <c r="P8055" s="6">
        <v>-1084414.52</v>
      </c>
      <c r="R8055" s="31">
        <v>-374</v>
      </c>
      <c r="S8055" s="28">
        <v>44561</v>
      </c>
    </row>
    <row r="8056" spans="1:19" x14ac:dyDescent="0.2">
      <c r="A8056" s="29">
        <v>46716</v>
      </c>
      <c r="B8056" s="1" t="s">
        <v>200</v>
      </c>
      <c r="C8056" s="27">
        <v>44543</v>
      </c>
      <c r="D8056" s="1">
        <v>53365</v>
      </c>
      <c r="J8056" s="1" t="s">
        <v>0</v>
      </c>
      <c r="K8056" s="1" t="s">
        <v>49</v>
      </c>
      <c r="L8056" s="1">
        <v>-3.5</v>
      </c>
      <c r="M8056" s="1">
        <v>88</v>
      </c>
      <c r="N8056" s="6"/>
      <c r="O8056" s="6">
        <v>308</v>
      </c>
      <c r="P8056" s="6">
        <v>-1083916.52</v>
      </c>
      <c r="R8056" s="31">
        <v>-308</v>
      </c>
      <c r="S8056" s="28">
        <v>44561</v>
      </c>
    </row>
    <row r="8057" spans="1:19" x14ac:dyDescent="0.2">
      <c r="A8057" s="29">
        <v>46716</v>
      </c>
      <c r="B8057" s="1" t="s">
        <v>200</v>
      </c>
      <c r="C8057" s="27">
        <v>44543</v>
      </c>
      <c r="D8057" s="1">
        <v>53365</v>
      </c>
      <c r="J8057" s="1" t="s">
        <v>0</v>
      </c>
      <c r="K8057" s="1" t="s">
        <v>49</v>
      </c>
      <c r="L8057" s="1">
        <v>-2.75</v>
      </c>
      <c r="M8057" s="1">
        <v>88</v>
      </c>
      <c r="N8057" s="6"/>
      <c r="O8057" s="6">
        <v>242</v>
      </c>
      <c r="P8057" s="6">
        <v>-1073088.28</v>
      </c>
      <c r="R8057" s="31">
        <v>-242</v>
      </c>
      <c r="S8057" s="28">
        <v>44561</v>
      </c>
    </row>
    <row r="8058" spans="1:19" x14ac:dyDescent="0.2">
      <c r="A8058" s="29">
        <v>46716</v>
      </c>
      <c r="B8058" s="1" t="s">
        <v>200</v>
      </c>
      <c r="C8058" s="27">
        <v>44543</v>
      </c>
      <c r="D8058" s="1">
        <v>53365</v>
      </c>
      <c r="J8058" s="1" t="s">
        <v>0</v>
      </c>
      <c r="K8058" s="1" t="s">
        <v>49</v>
      </c>
      <c r="L8058" s="1">
        <v>-2.5</v>
      </c>
      <c r="M8058" s="1">
        <v>88</v>
      </c>
      <c r="N8058" s="6"/>
      <c r="O8058" s="6">
        <v>220</v>
      </c>
      <c r="P8058" s="6">
        <v>-1084758.52</v>
      </c>
      <c r="R8058" s="31">
        <v>-220</v>
      </c>
      <c r="S8058" s="28">
        <v>44561</v>
      </c>
    </row>
    <row r="8059" spans="1:19" x14ac:dyDescent="0.2">
      <c r="A8059" s="29">
        <v>46716</v>
      </c>
      <c r="B8059" s="1" t="s">
        <v>200</v>
      </c>
      <c r="C8059" s="27">
        <v>44543</v>
      </c>
      <c r="D8059" s="1">
        <v>53365</v>
      </c>
      <c r="J8059" s="1" t="s">
        <v>0</v>
      </c>
      <c r="K8059" s="1" t="s">
        <v>49</v>
      </c>
      <c r="L8059" s="1">
        <v>-2.5</v>
      </c>
      <c r="M8059" s="1">
        <v>88</v>
      </c>
      <c r="N8059" s="6"/>
      <c r="O8059" s="6">
        <v>220</v>
      </c>
      <c r="P8059" s="6">
        <v>-1087548.52</v>
      </c>
      <c r="R8059" s="31">
        <v>-220</v>
      </c>
      <c r="S8059" s="28">
        <v>44561</v>
      </c>
    </row>
    <row r="8060" spans="1:19" x14ac:dyDescent="0.2">
      <c r="A8060" s="29">
        <v>46716</v>
      </c>
      <c r="B8060" s="1" t="s">
        <v>200</v>
      </c>
      <c r="C8060" s="27">
        <v>44543</v>
      </c>
      <c r="D8060" s="1">
        <v>53365</v>
      </c>
      <c r="J8060" s="1" t="s">
        <v>0</v>
      </c>
      <c r="K8060" s="1" t="s">
        <v>49</v>
      </c>
      <c r="L8060" s="1">
        <v>-2.25</v>
      </c>
      <c r="M8060" s="1">
        <v>88</v>
      </c>
      <c r="N8060" s="6"/>
      <c r="O8060" s="6">
        <v>198</v>
      </c>
      <c r="P8060" s="6">
        <v>-1073550.28</v>
      </c>
      <c r="R8060" s="31">
        <v>-198</v>
      </c>
      <c r="S8060" s="28">
        <v>44561</v>
      </c>
    </row>
    <row r="8061" spans="1:19" x14ac:dyDescent="0.2">
      <c r="A8061" s="29">
        <v>46716</v>
      </c>
      <c r="B8061" s="1" t="s">
        <v>200</v>
      </c>
      <c r="C8061" s="27">
        <v>44543</v>
      </c>
      <c r="D8061" s="1">
        <v>53365</v>
      </c>
      <c r="J8061" s="1" t="s">
        <v>0</v>
      </c>
      <c r="K8061" s="1" t="s">
        <v>49</v>
      </c>
      <c r="L8061" s="1">
        <v>-1.5</v>
      </c>
      <c r="M8061" s="1">
        <v>88</v>
      </c>
      <c r="N8061" s="6"/>
      <c r="O8061" s="6">
        <v>132</v>
      </c>
      <c r="P8061" s="6">
        <v>-1072846.28</v>
      </c>
      <c r="R8061" s="31">
        <v>-132</v>
      </c>
      <c r="S8061" s="28">
        <v>44561</v>
      </c>
    </row>
    <row r="8062" spans="1:19" x14ac:dyDescent="0.2">
      <c r="A8062" s="29">
        <v>46716</v>
      </c>
      <c r="B8062" s="1" t="s">
        <v>200</v>
      </c>
      <c r="C8062" s="27">
        <v>44543</v>
      </c>
      <c r="D8062" s="1">
        <v>53365</v>
      </c>
      <c r="J8062" s="1" t="s">
        <v>0</v>
      </c>
      <c r="K8062" s="1" t="s">
        <v>49</v>
      </c>
      <c r="L8062" s="1">
        <v>-1.5</v>
      </c>
      <c r="M8062" s="1">
        <v>88</v>
      </c>
      <c r="N8062" s="6"/>
      <c r="O8062" s="6">
        <v>132</v>
      </c>
      <c r="P8062" s="6">
        <v>-1073220.28</v>
      </c>
      <c r="R8062" s="31">
        <v>-132</v>
      </c>
      <c r="S8062" s="28">
        <v>44561</v>
      </c>
    </row>
    <row r="8063" spans="1:19" x14ac:dyDescent="0.2">
      <c r="A8063" s="29">
        <v>46716</v>
      </c>
      <c r="B8063" s="1" t="s">
        <v>200</v>
      </c>
      <c r="C8063" s="27">
        <v>44543</v>
      </c>
      <c r="D8063" s="1">
        <v>53365</v>
      </c>
      <c r="J8063" s="1" t="s">
        <v>0</v>
      </c>
      <c r="K8063" s="1" t="s">
        <v>49</v>
      </c>
      <c r="L8063" s="1">
        <v>-1.5</v>
      </c>
      <c r="M8063" s="1">
        <v>88</v>
      </c>
      <c r="N8063" s="6"/>
      <c r="O8063" s="6">
        <v>132</v>
      </c>
      <c r="P8063" s="6">
        <v>-1073352.28</v>
      </c>
      <c r="R8063" s="31">
        <v>-132</v>
      </c>
      <c r="S8063" s="28">
        <v>44561</v>
      </c>
    </row>
    <row r="8064" spans="1:19" x14ac:dyDescent="0.2">
      <c r="A8064" s="29">
        <v>46716</v>
      </c>
      <c r="B8064" s="1" t="s">
        <v>200</v>
      </c>
      <c r="C8064" s="27">
        <v>44543</v>
      </c>
      <c r="D8064" s="1">
        <v>53365</v>
      </c>
      <c r="J8064" s="1" t="s">
        <v>0</v>
      </c>
      <c r="K8064" s="1" t="s">
        <v>49</v>
      </c>
      <c r="L8064" s="1">
        <v>-1.5</v>
      </c>
      <c r="M8064" s="1">
        <v>88</v>
      </c>
      <c r="N8064" s="6"/>
      <c r="O8064" s="6">
        <v>132</v>
      </c>
      <c r="P8064" s="6">
        <v>-1087848.52</v>
      </c>
      <c r="R8064" s="31">
        <v>-132</v>
      </c>
      <c r="S8064" s="28">
        <v>44561</v>
      </c>
    </row>
    <row r="8065" spans="1:19" x14ac:dyDescent="0.2">
      <c r="A8065" s="29">
        <v>46716</v>
      </c>
      <c r="B8065" s="1" t="s">
        <v>200</v>
      </c>
      <c r="C8065" s="27">
        <v>44543</v>
      </c>
      <c r="D8065" s="1">
        <v>53365</v>
      </c>
      <c r="J8065" s="1" t="s">
        <v>0</v>
      </c>
      <c r="K8065" s="1" t="s">
        <v>49</v>
      </c>
      <c r="L8065" s="1">
        <v>-1</v>
      </c>
      <c r="M8065" s="1">
        <v>124</v>
      </c>
      <c r="N8065" s="6"/>
      <c r="O8065" s="6">
        <v>124</v>
      </c>
      <c r="P8065" s="6">
        <v>-1072604.28</v>
      </c>
      <c r="R8065" s="31">
        <v>-124</v>
      </c>
      <c r="S8065" s="28">
        <v>44561</v>
      </c>
    </row>
    <row r="8066" spans="1:19" x14ac:dyDescent="0.2">
      <c r="A8066" s="29">
        <v>46716</v>
      </c>
      <c r="B8066" s="1" t="s">
        <v>200</v>
      </c>
      <c r="C8066" s="27">
        <v>44543</v>
      </c>
      <c r="D8066" s="1">
        <v>53365</v>
      </c>
      <c r="J8066" s="1" t="s">
        <v>0</v>
      </c>
      <c r="K8066" s="1" t="s">
        <v>49</v>
      </c>
      <c r="L8066" s="1">
        <v>-1</v>
      </c>
      <c r="M8066" s="1">
        <v>124</v>
      </c>
      <c r="N8066" s="6"/>
      <c r="O8066" s="6">
        <v>124</v>
      </c>
      <c r="P8066" s="6">
        <v>-1083608.52</v>
      </c>
      <c r="R8066" s="31">
        <v>-124</v>
      </c>
      <c r="S8066" s="28">
        <v>44561</v>
      </c>
    </row>
    <row r="8067" spans="1:19" x14ac:dyDescent="0.2">
      <c r="A8067" s="29">
        <v>46716</v>
      </c>
      <c r="B8067" s="1" t="s">
        <v>200</v>
      </c>
      <c r="C8067" s="27">
        <v>44543</v>
      </c>
      <c r="D8067" s="1">
        <v>53365</v>
      </c>
      <c r="J8067" s="1" t="s">
        <v>0</v>
      </c>
      <c r="K8067" s="1" t="s">
        <v>49</v>
      </c>
      <c r="L8067" s="1">
        <v>-1</v>
      </c>
      <c r="M8067" s="1">
        <v>124</v>
      </c>
      <c r="N8067" s="6"/>
      <c r="O8067" s="6">
        <v>124</v>
      </c>
      <c r="P8067" s="6">
        <v>-1084040.52</v>
      </c>
      <c r="R8067" s="31">
        <v>-124</v>
      </c>
      <c r="S8067" s="28">
        <v>44561</v>
      </c>
    </row>
    <row r="8068" spans="1:19" x14ac:dyDescent="0.2">
      <c r="A8068" s="29">
        <v>46716</v>
      </c>
      <c r="B8068" s="1" t="s">
        <v>200</v>
      </c>
      <c r="C8068" s="27">
        <v>44543</v>
      </c>
      <c r="D8068" s="1">
        <v>53365</v>
      </c>
      <c r="J8068" s="1" t="s">
        <v>0</v>
      </c>
      <c r="K8068" s="1" t="s">
        <v>49</v>
      </c>
      <c r="L8068" s="1">
        <v>-1</v>
      </c>
      <c r="M8068" s="1">
        <v>124</v>
      </c>
      <c r="N8068" s="6"/>
      <c r="O8068" s="6">
        <v>124</v>
      </c>
      <c r="P8068" s="6">
        <v>-1084538.52</v>
      </c>
      <c r="R8068" s="31">
        <v>-124</v>
      </c>
      <c r="S8068" s="28">
        <v>44561</v>
      </c>
    </row>
    <row r="8069" spans="1:19" x14ac:dyDescent="0.2">
      <c r="A8069" s="29">
        <v>46716</v>
      </c>
      <c r="B8069" s="1" t="s">
        <v>200</v>
      </c>
      <c r="C8069" s="27">
        <v>44543</v>
      </c>
      <c r="D8069" s="1">
        <v>53365</v>
      </c>
      <c r="J8069" s="1" t="s">
        <v>0</v>
      </c>
      <c r="K8069" s="1" t="s">
        <v>49</v>
      </c>
      <c r="L8069" s="1">
        <v>-1</v>
      </c>
      <c r="M8069" s="1">
        <v>124</v>
      </c>
      <c r="N8069" s="6"/>
      <c r="O8069" s="6">
        <v>124</v>
      </c>
      <c r="P8069" s="6">
        <v>-1087328.52</v>
      </c>
      <c r="R8069" s="31">
        <v>-124</v>
      </c>
      <c r="S8069" s="28">
        <v>44561</v>
      </c>
    </row>
    <row r="8070" spans="1:19" x14ac:dyDescent="0.2">
      <c r="A8070" s="29">
        <v>46716</v>
      </c>
      <c r="B8070" s="1" t="s">
        <v>200</v>
      </c>
      <c r="C8070" s="27">
        <v>44543</v>
      </c>
      <c r="D8070" s="1">
        <v>53365</v>
      </c>
      <c r="J8070" s="1" t="s">
        <v>0</v>
      </c>
      <c r="K8070" s="1" t="s">
        <v>49</v>
      </c>
      <c r="L8070" s="1">
        <v>-1</v>
      </c>
      <c r="M8070" s="1">
        <v>124</v>
      </c>
      <c r="N8070" s="6"/>
      <c r="O8070" s="6">
        <v>124</v>
      </c>
      <c r="P8070" s="6">
        <v>-1087716.52</v>
      </c>
      <c r="R8070" s="31">
        <v>-124</v>
      </c>
      <c r="S8070" s="28">
        <v>44561</v>
      </c>
    </row>
    <row r="8071" spans="1:19" x14ac:dyDescent="0.2">
      <c r="A8071" s="29">
        <v>46716</v>
      </c>
      <c r="B8071" s="1" t="s">
        <v>200</v>
      </c>
      <c r="C8071" s="27">
        <v>44543</v>
      </c>
      <c r="D8071" s="1">
        <v>53365</v>
      </c>
      <c r="J8071" s="1" t="s">
        <v>0</v>
      </c>
      <c r="K8071" s="1" t="s">
        <v>49</v>
      </c>
      <c r="L8071" s="1">
        <v>-1.25</v>
      </c>
      <c r="M8071" s="1">
        <v>88</v>
      </c>
      <c r="N8071" s="6"/>
      <c r="O8071" s="6">
        <v>110</v>
      </c>
      <c r="P8071" s="6">
        <v>-1072714.28</v>
      </c>
      <c r="R8071" s="31">
        <v>-110</v>
      </c>
      <c r="S8071" s="28">
        <v>44561</v>
      </c>
    </row>
    <row r="8072" spans="1:19" x14ac:dyDescent="0.2">
      <c r="A8072" s="29">
        <v>46716</v>
      </c>
      <c r="B8072" s="1" t="s">
        <v>200</v>
      </c>
      <c r="C8072" s="27">
        <v>44543</v>
      </c>
      <c r="D8072" s="1">
        <v>53365</v>
      </c>
      <c r="J8072" s="1" t="s">
        <v>0</v>
      </c>
      <c r="K8072" s="1" t="s">
        <v>49</v>
      </c>
      <c r="L8072" s="1">
        <v>-1</v>
      </c>
      <c r="M8072" s="1">
        <v>98</v>
      </c>
      <c r="N8072" s="6"/>
      <c r="O8072" s="6">
        <v>98</v>
      </c>
      <c r="P8072" s="6">
        <v>-1074992.02</v>
      </c>
      <c r="R8072" s="31">
        <v>-98</v>
      </c>
      <c r="S8072" s="28">
        <v>44561</v>
      </c>
    </row>
    <row r="8073" spans="1:19" x14ac:dyDescent="0.2">
      <c r="A8073" s="29">
        <v>46716</v>
      </c>
      <c r="B8073" s="1" t="s">
        <v>200</v>
      </c>
      <c r="C8073" s="27">
        <v>44543</v>
      </c>
      <c r="D8073" s="1">
        <v>53365</v>
      </c>
      <c r="J8073" s="1" t="s">
        <v>0</v>
      </c>
      <c r="K8073" s="1" t="s">
        <v>49</v>
      </c>
      <c r="L8073" s="1">
        <v>-0.75</v>
      </c>
      <c r="M8073" s="1">
        <v>88</v>
      </c>
      <c r="N8073" s="6"/>
      <c r="O8073" s="6">
        <v>66</v>
      </c>
      <c r="P8073" s="6">
        <v>-1083484.52</v>
      </c>
      <c r="R8073" s="31">
        <v>-66</v>
      </c>
      <c r="S8073" s="28">
        <v>44561</v>
      </c>
    </row>
    <row r="8074" spans="1:19" x14ac:dyDescent="0.2">
      <c r="A8074" s="29">
        <v>46716</v>
      </c>
      <c r="B8074" s="1" t="s">
        <v>200</v>
      </c>
      <c r="C8074" s="27">
        <v>44543</v>
      </c>
      <c r="D8074" s="1">
        <v>53365</v>
      </c>
      <c r="J8074" s="1" t="s">
        <v>0</v>
      </c>
      <c r="K8074" s="1" t="s">
        <v>49</v>
      </c>
      <c r="L8074" s="1">
        <v>-0.75</v>
      </c>
      <c r="M8074" s="1">
        <v>88</v>
      </c>
      <c r="N8074" s="6"/>
      <c r="O8074" s="6">
        <v>66</v>
      </c>
      <c r="P8074" s="6">
        <v>-1087914.52</v>
      </c>
      <c r="R8074" s="31">
        <v>-66</v>
      </c>
      <c r="S8074" s="28">
        <v>44561</v>
      </c>
    </row>
    <row r="8075" spans="1:19" x14ac:dyDescent="0.2">
      <c r="A8075" s="29">
        <v>46716</v>
      </c>
      <c r="B8075" s="1" t="s">
        <v>200</v>
      </c>
      <c r="C8075" s="27">
        <v>44543</v>
      </c>
      <c r="D8075" s="1">
        <v>53365</v>
      </c>
      <c r="J8075" s="1" t="s">
        <v>0</v>
      </c>
      <c r="K8075" s="1" t="s">
        <v>49</v>
      </c>
      <c r="L8075" s="1">
        <v>-0.5</v>
      </c>
      <c r="M8075" s="1">
        <v>88</v>
      </c>
      <c r="N8075" s="6"/>
      <c r="O8075" s="6">
        <v>44</v>
      </c>
      <c r="P8075" s="6">
        <v>-1087592.52</v>
      </c>
      <c r="R8075" s="31">
        <v>-44</v>
      </c>
      <c r="S8075" s="28">
        <v>44561</v>
      </c>
    </row>
    <row r="8076" spans="1:19" x14ac:dyDescent="0.2">
      <c r="A8076" s="29">
        <v>46716</v>
      </c>
      <c r="B8076" s="1" t="s">
        <v>200</v>
      </c>
      <c r="C8076" s="27">
        <v>44543</v>
      </c>
      <c r="D8076" s="1">
        <v>53365</v>
      </c>
      <c r="J8076" s="1" t="s">
        <v>0</v>
      </c>
      <c r="K8076" s="1" t="s">
        <v>49</v>
      </c>
      <c r="L8076" s="1">
        <v>-0.25</v>
      </c>
      <c r="M8076" s="1">
        <v>88</v>
      </c>
      <c r="N8076" s="6"/>
      <c r="O8076" s="6">
        <v>22</v>
      </c>
      <c r="P8076" s="6">
        <v>-1086406.52</v>
      </c>
      <c r="R8076" s="31">
        <v>-22</v>
      </c>
      <c r="S8076" s="28">
        <v>44561</v>
      </c>
    </row>
    <row r="8077" spans="1:19" x14ac:dyDescent="0.2">
      <c r="A8077" s="29">
        <v>46717</v>
      </c>
      <c r="B8077" s="1" t="s">
        <v>200</v>
      </c>
      <c r="C8077" s="27">
        <v>44543</v>
      </c>
      <c r="D8077" s="1">
        <v>53366</v>
      </c>
      <c r="J8077" s="1" t="s">
        <v>0</v>
      </c>
      <c r="K8077" s="1" t="s">
        <v>49</v>
      </c>
      <c r="L8077" s="1">
        <v>-3</v>
      </c>
      <c r="M8077" s="1">
        <v>112</v>
      </c>
      <c r="N8077" s="6"/>
      <c r="O8077" s="6">
        <v>336</v>
      </c>
      <c r="P8077" s="6">
        <v>-1076001.02</v>
      </c>
      <c r="R8077" s="31">
        <v>-336</v>
      </c>
      <c r="S8077" s="28">
        <v>44561</v>
      </c>
    </row>
    <row r="8078" spans="1:19" x14ac:dyDescent="0.2">
      <c r="A8078" s="29">
        <v>46717</v>
      </c>
      <c r="B8078" s="1" t="s">
        <v>200</v>
      </c>
      <c r="C8078" s="27">
        <v>44543</v>
      </c>
      <c r="D8078" s="1">
        <v>53366</v>
      </c>
      <c r="J8078" s="1" t="s">
        <v>0</v>
      </c>
      <c r="K8078" s="1" t="s">
        <v>49</v>
      </c>
      <c r="L8078" s="1">
        <v>-1</v>
      </c>
      <c r="M8078" s="1">
        <v>208</v>
      </c>
      <c r="N8078" s="6"/>
      <c r="O8078" s="6">
        <v>208</v>
      </c>
      <c r="P8078" s="6">
        <v>-1076209.02</v>
      </c>
      <c r="R8078" s="31">
        <v>-208</v>
      </c>
      <c r="S8078" s="28">
        <v>44561</v>
      </c>
    </row>
    <row r="8079" spans="1:19" x14ac:dyDescent="0.2">
      <c r="A8079" s="29">
        <v>46717</v>
      </c>
      <c r="B8079" s="1" t="s">
        <v>200</v>
      </c>
      <c r="C8079" s="27">
        <v>44543</v>
      </c>
      <c r="D8079" s="1">
        <v>53366</v>
      </c>
      <c r="J8079" s="1" t="s">
        <v>0</v>
      </c>
      <c r="K8079" s="1" t="s">
        <v>49</v>
      </c>
      <c r="L8079" s="1">
        <v>-1.5</v>
      </c>
      <c r="M8079" s="1">
        <v>99</v>
      </c>
      <c r="N8079" s="6"/>
      <c r="O8079" s="6">
        <v>148.5</v>
      </c>
      <c r="P8079" s="6">
        <v>-1073698.78</v>
      </c>
      <c r="R8079" s="31">
        <v>-148.5</v>
      </c>
      <c r="S8079" s="28">
        <v>44561</v>
      </c>
    </row>
    <row r="8080" spans="1:19" x14ac:dyDescent="0.2">
      <c r="A8080" s="29">
        <v>46717</v>
      </c>
      <c r="B8080" s="1" t="s">
        <v>200</v>
      </c>
      <c r="C8080" s="27">
        <v>44543</v>
      </c>
      <c r="D8080" s="1">
        <v>53366</v>
      </c>
      <c r="J8080" s="1" t="s">
        <v>0</v>
      </c>
      <c r="K8080" s="1" t="s">
        <v>49</v>
      </c>
      <c r="L8080" s="1">
        <v>-1.5</v>
      </c>
      <c r="M8080" s="1">
        <v>99</v>
      </c>
      <c r="N8080" s="6"/>
      <c r="O8080" s="6">
        <v>148.5</v>
      </c>
      <c r="P8080" s="6">
        <v>-1074367.03</v>
      </c>
      <c r="R8080" s="31">
        <v>-148.5</v>
      </c>
      <c r="S8080" s="28">
        <v>44561</v>
      </c>
    </row>
    <row r="8081" spans="1:19" x14ac:dyDescent="0.2">
      <c r="A8081" s="29">
        <v>46717</v>
      </c>
      <c r="B8081" s="1" t="s">
        <v>200</v>
      </c>
      <c r="C8081" s="27">
        <v>44543</v>
      </c>
      <c r="D8081" s="1">
        <v>53366</v>
      </c>
      <c r="J8081" s="1" t="s">
        <v>0</v>
      </c>
      <c r="K8081" s="1" t="s">
        <v>49</v>
      </c>
      <c r="L8081" s="1">
        <v>-1.5</v>
      </c>
      <c r="M8081" s="1">
        <v>99</v>
      </c>
      <c r="N8081" s="6"/>
      <c r="O8081" s="6">
        <v>148.5</v>
      </c>
      <c r="P8081" s="6">
        <v>-1074515.53</v>
      </c>
      <c r="R8081" s="31">
        <v>-148.5</v>
      </c>
      <c r="S8081" s="28">
        <v>44561</v>
      </c>
    </row>
    <row r="8082" spans="1:19" x14ac:dyDescent="0.2">
      <c r="A8082" s="29">
        <v>46717</v>
      </c>
      <c r="B8082" s="1" t="s">
        <v>200</v>
      </c>
      <c r="C8082" s="27">
        <v>44543</v>
      </c>
      <c r="D8082" s="1">
        <v>53366</v>
      </c>
      <c r="J8082" s="1" t="s">
        <v>0</v>
      </c>
      <c r="K8082" s="1" t="s">
        <v>49</v>
      </c>
      <c r="L8082" s="1">
        <v>-1</v>
      </c>
      <c r="M8082" s="1">
        <v>124</v>
      </c>
      <c r="N8082" s="6"/>
      <c r="O8082" s="6">
        <v>124</v>
      </c>
      <c r="P8082" s="6">
        <v>-1079551.77</v>
      </c>
      <c r="R8082" s="31">
        <v>-124</v>
      </c>
      <c r="S8082" s="28">
        <v>44561</v>
      </c>
    </row>
    <row r="8083" spans="1:19" x14ac:dyDescent="0.2">
      <c r="A8083" s="29">
        <v>46717</v>
      </c>
      <c r="B8083" s="1" t="s">
        <v>200</v>
      </c>
      <c r="C8083" s="27">
        <v>44543</v>
      </c>
      <c r="D8083" s="1">
        <v>53366</v>
      </c>
      <c r="J8083" s="1" t="s">
        <v>0</v>
      </c>
      <c r="K8083" s="1" t="s">
        <v>49</v>
      </c>
      <c r="L8083" s="1">
        <v>-1.25</v>
      </c>
      <c r="M8083" s="1">
        <v>99</v>
      </c>
      <c r="N8083" s="6"/>
      <c r="O8083" s="6">
        <v>123.75</v>
      </c>
      <c r="P8083" s="6">
        <v>-1074045.28</v>
      </c>
      <c r="R8083" s="31">
        <v>-123.75</v>
      </c>
      <c r="S8083" s="28">
        <v>44561</v>
      </c>
    </row>
    <row r="8084" spans="1:19" x14ac:dyDescent="0.2">
      <c r="A8084" s="29">
        <v>46717</v>
      </c>
      <c r="B8084" s="1" t="s">
        <v>200</v>
      </c>
      <c r="C8084" s="27">
        <v>44543</v>
      </c>
      <c r="D8084" s="1">
        <v>53366</v>
      </c>
      <c r="J8084" s="1" t="s">
        <v>0</v>
      </c>
      <c r="K8084" s="1" t="s">
        <v>49</v>
      </c>
      <c r="L8084" s="1">
        <v>-1</v>
      </c>
      <c r="M8084" s="1">
        <v>99</v>
      </c>
      <c r="N8084" s="6"/>
      <c r="O8084" s="6">
        <v>99</v>
      </c>
      <c r="P8084" s="6">
        <v>-1073797.78</v>
      </c>
      <c r="R8084" s="31">
        <v>-99</v>
      </c>
      <c r="S8084" s="28">
        <v>44561</v>
      </c>
    </row>
    <row r="8085" spans="1:19" x14ac:dyDescent="0.2">
      <c r="A8085" s="29">
        <v>46717</v>
      </c>
      <c r="B8085" s="1" t="s">
        <v>200</v>
      </c>
      <c r="C8085" s="27">
        <v>44543</v>
      </c>
      <c r="D8085" s="1">
        <v>53366</v>
      </c>
      <c r="J8085" s="1" t="s">
        <v>0</v>
      </c>
      <c r="K8085" s="1" t="s">
        <v>49</v>
      </c>
      <c r="L8085" s="1">
        <v>-1</v>
      </c>
      <c r="M8085" s="1">
        <v>99</v>
      </c>
      <c r="N8085" s="6"/>
      <c r="O8085" s="6">
        <v>99</v>
      </c>
      <c r="P8085" s="6">
        <v>-1074144.28</v>
      </c>
      <c r="R8085" s="31">
        <v>-99</v>
      </c>
      <c r="S8085" s="28">
        <v>44561</v>
      </c>
    </row>
    <row r="8086" spans="1:19" x14ac:dyDescent="0.2">
      <c r="A8086" s="29">
        <v>46717</v>
      </c>
      <c r="B8086" s="1" t="s">
        <v>200</v>
      </c>
      <c r="C8086" s="27">
        <v>44543</v>
      </c>
      <c r="D8086" s="1">
        <v>53366</v>
      </c>
      <c r="J8086" s="1" t="s">
        <v>0</v>
      </c>
      <c r="K8086" s="1" t="s">
        <v>49</v>
      </c>
      <c r="L8086" s="1">
        <v>-1</v>
      </c>
      <c r="M8086" s="1">
        <v>99</v>
      </c>
      <c r="N8086" s="6"/>
      <c r="O8086" s="6">
        <v>99</v>
      </c>
      <c r="P8086" s="6">
        <v>-1074688.78</v>
      </c>
      <c r="R8086" s="31">
        <v>-99</v>
      </c>
      <c r="S8086" s="28">
        <v>44561</v>
      </c>
    </row>
    <row r="8087" spans="1:19" x14ac:dyDescent="0.2">
      <c r="A8087" s="29">
        <v>46717</v>
      </c>
      <c r="B8087" s="1" t="s">
        <v>200</v>
      </c>
      <c r="C8087" s="27">
        <v>44543</v>
      </c>
      <c r="D8087" s="1">
        <v>53366</v>
      </c>
      <c r="J8087" s="1" t="s">
        <v>0</v>
      </c>
      <c r="K8087" s="1" t="s">
        <v>49</v>
      </c>
      <c r="L8087" s="1">
        <v>-1</v>
      </c>
      <c r="M8087" s="1">
        <v>99</v>
      </c>
      <c r="N8087" s="6"/>
      <c r="O8087" s="6">
        <v>99</v>
      </c>
      <c r="P8087" s="6">
        <v>-1074787.78</v>
      </c>
      <c r="R8087" s="31">
        <v>-99</v>
      </c>
      <c r="S8087" s="28">
        <v>44561</v>
      </c>
    </row>
    <row r="8088" spans="1:19" x14ac:dyDescent="0.2">
      <c r="A8088" s="29">
        <v>46717</v>
      </c>
      <c r="B8088" s="1" t="s">
        <v>200</v>
      </c>
      <c r="C8088" s="27">
        <v>44543</v>
      </c>
      <c r="D8088" s="1">
        <v>53366</v>
      </c>
      <c r="J8088" s="1" t="s">
        <v>0</v>
      </c>
      <c r="K8088" s="1" t="s">
        <v>49</v>
      </c>
      <c r="L8088" s="1">
        <v>-1</v>
      </c>
      <c r="M8088" s="1">
        <v>88</v>
      </c>
      <c r="N8088" s="6"/>
      <c r="O8088" s="6">
        <v>88</v>
      </c>
      <c r="P8088" s="6">
        <v>-1079639.77</v>
      </c>
      <c r="R8088" s="31">
        <v>-88</v>
      </c>
      <c r="S8088" s="28">
        <v>44561</v>
      </c>
    </row>
    <row r="8089" spans="1:19" x14ac:dyDescent="0.2">
      <c r="A8089" s="29">
        <v>46717</v>
      </c>
      <c r="B8089" s="1" t="s">
        <v>200</v>
      </c>
      <c r="C8089" s="27">
        <v>44543</v>
      </c>
      <c r="D8089" s="1">
        <v>53366</v>
      </c>
      <c r="J8089" s="1" t="s">
        <v>0</v>
      </c>
      <c r="K8089" s="1" t="s">
        <v>49</v>
      </c>
      <c r="L8089" s="1">
        <v>-0.75</v>
      </c>
      <c r="M8089" s="1">
        <v>99</v>
      </c>
      <c r="N8089" s="6"/>
      <c r="O8089" s="6">
        <v>74.25</v>
      </c>
      <c r="P8089" s="6">
        <v>-1073872.03</v>
      </c>
      <c r="R8089" s="31">
        <v>-74.25</v>
      </c>
      <c r="S8089" s="28">
        <v>44561</v>
      </c>
    </row>
    <row r="8090" spans="1:19" x14ac:dyDescent="0.2">
      <c r="A8090" s="29">
        <v>46717</v>
      </c>
      <c r="B8090" s="1" t="s">
        <v>200</v>
      </c>
      <c r="C8090" s="27">
        <v>44543</v>
      </c>
      <c r="D8090" s="1">
        <v>53366</v>
      </c>
      <c r="J8090" s="1" t="s">
        <v>0</v>
      </c>
      <c r="K8090" s="1" t="s">
        <v>49</v>
      </c>
      <c r="L8090" s="1">
        <v>-0.75</v>
      </c>
      <c r="M8090" s="1">
        <v>99</v>
      </c>
      <c r="N8090" s="6"/>
      <c r="O8090" s="6">
        <v>74.25</v>
      </c>
      <c r="P8090" s="6">
        <v>-1074589.78</v>
      </c>
      <c r="R8090" s="31">
        <v>-74.25</v>
      </c>
      <c r="S8090" s="28">
        <v>44561</v>
      </c>
    </row>
    <row r="8091" spans="1:19" x14ac:dyDescent="0.2">
      <c r="A8091" s="29">
        <v>46717</v>
      </c>
      <c r="B8091" s="1" t="s">
        <v>200</v>
      </c>
      <c r="C8091" s="27">
        <v>44543</v>
      </c>
      <c r="D8091" s="1">
        <v>53366</v>
      </c>
      <c r="J8091" s="1" t="s">
        <v>0</v>
      </c>
      <c r="K8091" s="1" t="s">
        <v>49</v>
      </c>
      <c r="L8091" s="1">
        <v>-0.75</v>
      </c>
      <c r="M8091" s="1">
        <v>99</v>
      </c>
      <c r="N8091" s="6"/>
      <c r="O8091" s="6">
        <v>74.25</v>
      </c>
      <c r="P8091" s="6">
        <v>-1079359.02</v>
      </c>
      <c r="R8091" s="31">
        <v>-74.25</v>
      </c>
      <c r="S8091" s="28">
        <v>44561</v>
      </c>
    </row>
    <row r="8092" spans="1:19" x14ac:dyDescent="0.2">
      <c r="A8092" s="29">
        <v>46717</v>
      </c>
      <c r="B8092" s="1" t="s">
        <v>200</v>
      </c>
      <c r="C8092" s="27">
        <v>44543</v>
      </c>
      <c r="D8092" s="1">
        <v>53366</v>
      </c>
      <c r="J8092" s="1" t="s">
        <v>0</v>
      </c>
      <c r="K8092" s="1" t="s">
        <v>49</v>
      </c>
      <c r="L8092" s="1">
        <v>-0.5</v>
      </c>
      <c r="M8092" s="1">
        <v>99</v>
      </c>
      <c r="N8092" s="6"/>
      <c r="O8092" s="6">
        <v>49.5</v>
      </c>
      <c r="P8092" s="6">
        <v>-1073921.53</v>
      </c>
      <c r="R8092" s="31">
        <v>-49.5</v>
      </c>
      <c r="S8092" s="28">
        <v>44561</v>
      </c>
    </row>
    <row r="8093" spans="1:19" x14ac:dyDescent="0.2">
      <c r="A8093" s="29">
        <v>46717</v>
      </c>
      <c r="B8093" s="1" t="s">
        <v>200</v>
      </c>
      <c r="C8093" s="27">
        <v>44543</v>
      </c>
      <c r="D8093" s="1">
        <v>53366</v>
      </c>
      <c r="J8093" s="1" t="s">
        <v>0</v>
      </c>
      <c r="K8093" s="1" t="s">
        <v>49</v>
      </c>
      <c r="L8093" s="1">
        <v>-0.5</v>
      </c>
      <c r="M8093" s="1">
        <v>99</v>
      </c>
      <c r="N8093" s="6"/>
      <c r="O8093" s="6">
        <v>49.5</v>
      </c>
      <c r="P8093" s="6">
        <v>-1074218.53</v>
      </c>
      <c r="R8093" s="31">
        <v>-49.5</v>
      </c>
      <c r="S8093" s="28">
        <v>44561</v>
      </c>
    </row>
    <row r="8094" spans="1:19" x14ac:dyDescent="0.2">
      <c r="A8094" s="29">
        <v>46717</v>
      </c>
      <c r="B8094" s="1" t="s">
        <v>200</v>
      </c>
      <c r="C8094" s="27">
        <v>44543</v>
      </c>
      <c r="D8094" s="1">
        <v>53366</v>
      </c>
      <c r="J8094" s="1" t="s">
        <v>0</v>
      </c>
      <c r="K8094" s="1" t="s">
        <v>49</v>
      </c>
      <c r="L8094" s="1">
        <v>-0.25</v>
      </c>
      <c r="M8094" s="1">
        <v>99</v>
      </c>
      <c r="N8094" s="6"/>
      <c r="O8094" s="6">
        <v>24.75</v>
      </c>
      <c r="P8094" s="6">
        <v>-1074169.03</v>
      </c>
      <c r="R8094" s="31">
        <v>-24.75</v>
      </c>
      <c r="S8094" s="28">
        <v>44561</v>
      </c>
    </row>
    <row r="8095" spans="1:19" x14ac:dyDescent="0.2">
      <c r="A8095" s="29">
        <v>46717</v>
      </c>
      <c r="B8095" s="1" t="s">
        <v>200</v>
      </c>
      <c r="C8095" s="27">
        <v>44543</v>
      </c>
      <c r="D8095" s="1">
        <v>53366</v>
      </c>
      <c r="J8095" s="1" t="s">
        <v>0</v>
      </c>
      <c r="K8095" s="1" t="s">
        <v>49</v>
      </c>
      <c r="L8095" s="1">
        <v>-0.25</v>
      </c>
      <c r="M8095" s="1">
        <v>99</v>
      </c>
      <c r="N8095" s="6"/>
      <c r="O8095" s="6">
        <v>24.75</v>
      </c>
      <c r="P8095" s="6">
        <v>-1079383.77</v>
      </c>
      <c r="R8095" s="31">
        <v>-24.75</v>
      </c>
      <c r="S8095" s="28">
        <v>44561</v>
      </c>
    </row>
    <row r="8096" spans="1:19" x14ac:dyDescent="0.2">
      <c r="A8096" s="29">
        <v>46717</v>
      </c>
      <c r="B8096" s="1" t="s">
        <v>200</v>
      </c>
      <c r="C8096" s="27">
        <v>44543</v>
      </c>
      <c r="D8096" s="1">
        <v>53366</v>
      </c>
      <c r="J8096" s="1" t="s">
        <v>0</v>
      </c>
      <c r="K8096" s="1" t="s">
        <v>49</v>
      </c>
      <c r="L8096" s="1">
        <v>-0.25</v>
      </c>
      <c r="M8096" s="1">
        <v>88</v>
      </c>
      <c r="N8096" s="6"/>
      <c r="O8096" s="6">
        <v>22</v>
      </c>
      <c r="P8096" s="6">
        <v>-1079405.77</v>
      </c>
      <c r="R8096" s="31">
        <v>-22</v>
      </c>
      <c r="S8096" s="28">
        <v>44561</v>
      </c>
    </row>
    <row r="8097" spans="1:19" x14ac:dyDescent="0.2">
      <c r="A8097" s="29">
        <v>46717</v>
      </c>
      <c r="B8097" s="1" t="s">
        <v>200</v>
      </c>
      <c r="C8097" s="27">
        <v>44543</v>
      </c>
      <c r="D8097" s="1">
        <v>53366</v>
      </c>
      <c r="J8097" s="1" t="s">
        <v>0</v>
      </c>
      <c r="K8097" s="1" t="s">
        <v>49</v>
      </c>
      <c r="L8097" s="1">
        <v>-0.25</v>
      </c>
      <c r="M8097" s="1">
        <v>88</v>
      </c>
      <c r="N8097" s="6"/>
      <c r="O8097" s="6">
        <v>22</v>
      </c>
      <c r="P8097" s="6">
        <v>-1079427.77</v>
      </c>
      <c r="R8097" s="31">
        <v>-22</v>
      </c>
      <c r="S8097" s="28">
        <v>44561</v>
      </c>
    </row>
    <row r="8098" spans="1:19" x14ac:dyDescent="0.2">
      <c r="A8098" s="29">
        <v>46724</v>
      </c>
      <c r="B8098" s="1" t="s">
        <v>200</v>
      </c>
      <c r="C8098" s="27">
        <v>44543</v>
      </c>
      <c r="D8098" s="1">
        <v>53367</v>
      </c>
      <c r="J8098" s="1" t="s">
        <v>0</v>
      </c>
      <c r="K8098" s="1" t="s">
        <v>49</v>
      </c>
      <c r="L8098" s="1">
        <v>-4.5</v>
      </c>
      <c r="M8098" s="1">
        <v>88</v>
      </c>
      <c r="N8098" s="6"/>
      <c r="O8098" s="6">
        <v>396</v>
      </c>
      <c r="P8098" s="6">
        <v>-1081537.27</v>
      </c>
      <c r="R8098" s="31">
        <v>-396</v>
      </c>
      <c r="S8098" s="28">
        <v>44561</v>
      </c>
    </row>
    <row r="8099" spans="1:19" x14ac:dyDescent="0.2">
      <c r="A8099" s="29">
        <v>46724</v>
      </c>
      <c r="B8099" s="1" t="s">
        <v>200</v>
      </c>
      <c r="C8099" s="27">
        <v>44543</v>
      </c>
      <c r="D8099" s="1">
        <v>53367</v>
      </c>
      <c r="J8099" s="1" t="s">
        <v>0</v>
      </c>
      <c r="K8099" s="1" t="s">
        <v>49</v>
      </c>
      <c r="L8099" s="1">
        <v>-3</v>
      </c>
      <c r="M8099" s="1">
        <v>88</v>
      </c>
      <c r="N8099" s="6"/>
      <c r="O8099" s="6">
        <v>264</v>
      </c>
      <c r="P8099" s="6">
        <v>-1088302.52</v>
      </c>
      <c r="R8099" s="31">
        <v>-264</v>
      </c>
      <c r="S8099" s="28">
        <v>44561</v>
      </c>
    </row>
    <row r="8100" spans="1:19" x14ac:dyDescent="0.2">
      <c r="A8100" s="29">
        <v>46724</v>
      </c>
      <c r="B8100" s="1" t="s">
        <v>200</v>
      </c>
      <c r="C8100" s="27">
        <v>44543</v>
      </c>
      <c r="D8100" s="1">
        <v>53367</v>
      </c>
      <c r="J8100" s="1" t="s">
        <v>0</v>
      </c>
      <c r="K8100" s="1" t="s">
        <v>49</v>
      </c>
      <c r="L8100" s="1">
        <v>-1</v>
      </c>
      <c r="M8100" s="1">
        <v>230</v>
      </c>
      <c r="N8100" s="6"/>
      <c r="O8100" s="6">
        <v>230</v>
      </c>
      <c r="P8100" s="6">
        <v>-1088532.52</v>
      </c>
      <c r="R8100" s="31">
        <v>-230</v>
      </c>
      <c r="S8100" s="28">
        <v>44561</v>
      </c>
    </row>
    <row r="8101" spans="1:19" x14ac:dyDescent="0.2">
      <c r="A8101" s="29">
        <v>46724</v>
      </c>
      <c r="B8101" s="1" t="s">
        <v>200</v>
      </c>
      <c r="C8101" s="27">
        <v>44543</v>
      </c>
      <c r="D8101" s="1">
        <v>53367</v>
      </c>
      <c r="J8101" s="1" t="s">
        <v>0</v>
      </c>
      <c r="K8101" s="1" t="s">
        <v>49</v>
      </c>
      <c r="L8101" s="1">
        <v>-2</v>
      </c>
      <c r="M8101" s="1">
        <v>88</v>
      </c>
      <c r="N8101" s="6"/>
      <c r="O8101" s="6">
        <v>176</v>
      </c>
      <c r="P8101" s="6">
        <v>-1081837.27</v>
      </c>
      <c r="R8101" s="31">
        <v>-176</v>
      </c>
      <c r="S8101" s="28">
        <v>44561</v>
      </c>
    </row>
    <row r="8102" spans="1:19" x14ac:dyDescent="0.2">
      <c r="A8102" s="29">
        <v>46724</v>
      </c>
      <c r="B8102" s="1" t="s">
        <v>200</v>
      </c>
      <c r="C8102" s="27">
        <v>44543</v>
      </c>
      <c r="D8102" s="1">
        <v>53367</v>
      </c>
      <c r="J8102" s="1" t="s">
        <v>0</v>
      </c>
      <c r="K8102" s="1" t="s">
        <v>49</v>
      </c>
      <c r="L8102" s="1">
        <v>-1</v>
      </c>
      <c r="M8102" s="1">
        <v>149</v>
      </c>
      <c r="N8102" s="6"/>
      <c r="O8102" s="6">
        <v>149</v>
      </c>
      <c r="P8102" s="6">
        <v>-1075441.02</v>
      </c>
      <c r="R8102" s="31">
        <v>-149</v>
      </c>
      <c r="S8102" s="28">
        <v>44561</v>
      </c>
    </row>
    <row r="8103" spans="1:19" x14ac:dyDescent="0.2">
      <c r="A8103" s="29">
        <v>46724</v>
      </c>
      <c r="B8103" s="1" t="s">
        <v>200</v>
      </c>
      <c r="C8103" s="27">
        <v>44543</v>
      </c>
      <c r="D8103" s="1">
        <v>53367</v>
      </c>
      <c r="J8103" s="1" t="s">
        <v>0</v>
      </c>
      <c r="K8103" s="1" t="s">
        <v>49</v>
      </c>
      <c r="L8103" s="1">
        <v>-1</v>
      </c>
      <c r="M8103" s="1">
        <v>124</v>
      </c>
      <c r="N8103" s="6"/>
      <c r="O8103" s="6">
        <v>124</v>
      </c>
      <c r="P8103" s="6">
        <v>-1081141.27</v>
      </c>
      <c r="R8103" s="31">
        <v>-124</v>
      </c>
      <c r="S8103" s="28">
        <v>44561</v>
      </c>
    </row>
    <row r="8104" spans="1:19" x14ac:dyDescent="0.2">
      <c r="A8104" s="29">
        <v>46724</v>
      </c>
      <c r="B8104" s="1" t="s">
        <v>200</v>
      </c>
      <c r="C8104" s="27">
        <v>44543</v>
      </c>
      <c r="D8104" s="1">
        <v>53367</v>
      </c>
      <c r="J8104" s="1" t="s">
        <v>0</v>
      </c>
      <c r="K8104" s="1" t="s">
        <v>49</v>
      </c>
      <c r="L8104" s="1">
        <v>-1</v>
      </c>
      <c r="M8104" s="1">
        <v>124</v>
      </c>
      <c r="N8104" s="6"/>
      <c r="O8104" s="6">
        <v>124</v>
      </c>
      <c r="P8104" s="6">
        <v>-1081661.27</v>
      </c>
      <c r="R8104" s="31">
        <v>-124</v>
      </c>
      <c r="S8104" s="28">
        <v>44561</v>
      </c>
    </row>
    <row r="8105" spans="1:19" x14ac:dyDescent="0.2">
      <c r="A8105" s="29">
        <v>46724</v>
      </c>
      <c r="B8105" s="1" t="s">
        <v>200</v>
      </c>
      <c r="C8105" s="27">
        <v>44543</v>
      </c>
      <c r="D8105" s="1">
        <v>53367</v>
      </c>
      <c r="J8105" s="1" t="s">
        <v>0</v>
      </c>
      <c r="K8105" s="1" t="s">
        <v>49</v>
      </c>
      <c r="L8105" s="1">
        <v>-1</v>
      </c>
      <c r="M8105" s="1">
        <v>124</v>
      </c>
      <c r="N8105" s="6"/>
      <c r="O8105" s="6">
        <v>124</v>
      </c>
      <c r="P8105" s="6">
        <v>-1081961.27</v>
      </c>
      <c r="R8105" s="31">
        <v>-124</v>
      </c>
      <c r="S8105" s="28">
        <v>44561</v>
      </c>
    </row>
    <row r="8106" spans="1:19" x14ac:dyDescent="0.2">
      <c r="A8106" s="29">
        <v>46724</v>
      </c>
      <c r="B8106" s="1" t="s">
        <v>200</v>
      </c>
      <c r="C8106" s="27">
        <v>44543</v>
      </c>
      <c r="D8106" s="1">
        <v>53367</v>
      </c>
      <c r="J8106" s="1" t="s">
        <v>0</v>
      </c>
      <c r="K8106" s="1" t="s">
        <v>49</v>
      </c>
      <c r="L8106" s="1">
        <v>-1</v>
      </c>
      <c r="M8106" s="1">
        <v>124</v>
      </c>
      <c r="N8106" s="6"/>
      <c r="O8106" s="6">
        <v>124</v>
      </c>
      <c r="P8106" s="6">
        <v>-1088038.52</v>
      </c>
      <c r="R8106" s="31">
        <v>-124</v>
      </c>
      <c r="S8106" s="28">
        <v>44561</v>
      </c>
    </row>
    <row r="8107" spans="1:19" x14ac:dyDescent="0.2">
      <c r="A8107" s="29">
        <v>46724</v>
      </c>
      <c r="B8107" s="1" t="s">
        <v>200</v>
      </c>
      <c r="C8107" s="27">
        <v>44543</v>
      </c>
      <c r="D8107" s="1">
        <v>53367</v>
      </c>
      <c r="J8107" s="1" t="s">
        <v>0</v>
      </c>
      <c r="K8107" s="1" t="s">
        <v>49</v>
      </c>
      <c r="L8107" s="1">
        <v>-1</v>
      </c>
      <c r="M8107" s="1">
        <v>124</v>
      </c>
      <c r="N8107" s="6"/>
      <c r="O8107" s="6">
        <v>124</v>
      </c>
      <c r="P8107" s="6">
        <v>-1088656.52</v>
      </c>
      <c r="R8107" s="31">
        <v>-124</v>
      </c>
      <c r="S8107" s="28">
        <v>44561</v>
      </c>
    </row>
    <row r="8108" spans="1:19" x14ac:dyDescent="0.2">
      <c r="A8108" s="29">
        <v>46724</v>
      </c>
      <c r="B8108" s="1" t="s">
        <v>200</v>
      </c>
      <c r="C8108" s="27">
        <v>44543</v>
      </c>
      <c r="D8108" s="1">
        <v>53367</v>
      </c>
      <c r="J8108" s="1" t="s">
        <v>0</v>
      </c>
      <c r="K8108" s="1" t="s">
        <v>49</v>
      </c>
      <c r="L8108" s="1">
        <v>-4</v>
      </c>
      <c r="M8108" s="1">
        <v>18</v>
      </c>
      <c r="N8108" s="6"/>
      <c r="O8108" s="6">
        <v>72</v>
      </c>
      <c r="P8108" s="6">
        <v>-1074894.02</v>
      </c>
      <c r="R8108" s="31">
        <v>-72</v>
      </c>
      <c r="S8108" s="28">
        <v>44561</v>
      </c>
    </row>
    <row r="8109" spans="1:19" x14ac:dyDescent="0.2">
      <c r="A8109" s="29">
        <v>46724</v>
      </c>
      <c r="B8109" s="1" t="s">
        <v>200</v>
      </c>
      <c r="C8109" s="27">
        <v>44543</v>
      </c>
      <c r="D8109" s="1">
        <v>53367</v>
      </c>
      <c r="J8109" s="1" t="s">
        <v>0</v>
      </c>
      <c r="K8109" s="1" t="s">
        <v>49</v>
      </c>
      <c r="L8109" s="1">
        <v>-0.5</v>
      </c>
      <c r="M8109" s="1">
        <v>88</v>
      </c>
      <c r="N8109" s="6"/>
      <c r="O8109" s="6">
        <v>44</v>
      </c>
      <c r="P8109" s="6">
        <v>-1082005.27</v>
      </c>
      <c r="R8109" s="31">
        <v>-44</v>
      </c>
      <c r="S8109" s="28">
        <v>44561</v>
      </c>
    </row>
    <row r="8110" spans="1:19" x14ac:dyDescent="0.2">
      <c r="A8110" s="29">
        <v>46724</v>
      </c>
      <c r="B8110" s="1" t="s">
        <v>200</v>
      </c>
      <c r="C8110" s="27">
        <v>44543</v>
      </c>
      <c r="D8110" s="1">
        <v>53367</v>
      </c>
      <c r="J8110" s="1" t="s">
        <v>0</v>
      </c>
      <c r="K8110" s="1" t="s">
        <v>49</v>
      </c>
      <c r="L8110" s="1">
        <v>-1</v>
      </c>
      <c r="M8110" s="1">
        <v>34.24</v>
      </c>
      <c r="N8110" s="6"/>
      <c r="O8110" s="6">
        <v>34.24</v>
      </c>
      <c r="P8110" s="6">
        <v>-1074822.02</v>
      </c>
      <c r="R8110" s="31">
        <v>-34.24</v>
      </c>
      <c r="S8110" s="28">
        <v>44561</v>
      </c>
    </row>
    <row r="8111" spans="1:19" x14ac:dyDescent="0.2">
      <c r="A8111" s="29">
        <v>46841</v>
      </c>
      <c r="B8111" s="1" t="s">
        <v>200</v>
      </c>
      <c r="C8111" s="27">
        <v>44543</v>
      </c>
      <c r="D8111" s="1">
        <v>53415</v>
      </c>
      <c r="J8111" s="1" t="s">
        <v>0</v>
      </c>
      <c r="K8111" s="1" t="s">
        <v>49</v>
      </c>
      <c r="L8111" s="1">
        <v>-2</v>
      </c>
      <c r="M8111" s="1">
        <v>112</v>
      </c>
      <c r="N8111" s="6"/>
      <c r="O8111" s="6">
        <v>224</v>
      </c>
      <c r="P8111" s="6">
        <v>-1075665.02</v>
      </c>
      <c r="R8111" s="31">
        <v>-224</v>
      </c>
      <c r="S8111" s="28">
        <v>44561</v>
      </c>
    </row>
    <row r="8112" spans="1:19" x14ac:dyDescent="0.2">
      <c r="A8112" s="29">
        <v>46841</v>
      </c>
      <c r="B8112" s="1" t="s">
        <v>200</v>
      </c>
      <c r="C8112" s="27">
        <v>44543</v>
      </c>
      <c r="D8112" s="1">
        <v>53415</v>
      </c>
      <c r="J8112" s="1" t="s">
        <v>0</v>
      </c>
      <c r="K8112" s="1" t="s">
        <v>49</v>
      </c>
      <c r="L8112" s="1">
        <v>-2.25</v>
      </c>
      <c r="M8112" s="1">
        <v>88</v>
      </c>
      <c r="N8112" s="6"/>
      <c r="O8112" s="6">
        <v>198</v>
      </c>
      <c r="P8112" s="6">
        <v>-1086604.52</v>
      </c>
      <c r="R8112" s="31">
        <v>-198</v>
      </c>
      <c r="S8112" s="28">
        <v>44561</v>
      </c>
    </row>
    <row r="8113" spans="1:19" x14ac:dyDescent="0.2">
      <c r="A8113" s="29">
        <v>46841</v>
      </c>
      <c r="B8113" s="1" t="s">
        <v>200</v>
      </c>
      <c r="C8113" s="27">
        <v>44543</v>
      </c>
      <c r="D8113" s="1">
        <v>53415</v>
      </c>
      <c r="J8113" s="1" t="s">
        <v>0</v>
      </c>
      <c r="K8113" s="1" t="s">
        <v>49</v>
      </c>
      <c r="L8113" s="1">
        <v>-1.75</v>
      </c>
      <c r="M8113" s="1">
        <v>88</v>
      </c>
      <c r="N8113" s="6"/>
      <c r="O8113" s="6">
        <v>154</v>
      </c>
      <c r="P8113" s="6">
        <v>-1076519.02</v>
      </c>
      <c r="R8113" s="31">
        <v>-154</v>
      </c>
      <c r="S8113" s="28">
        <v>44561</v>
      </c>
    </row>
    <row r="8114" spans="1:19" x14ac:dyDescent="0.2">
      <c r="A8114" s="29">
        <v>46841</v>
      </c>
      <c r="B8114" s="1" t="s">
        <v>200</v>
      </c>
      <c r="C8114" s="27">
        <v>44543</v>
      </c>
      <c r="D8114" s="1">
        <v>53415</v>
      </c>
      <c r="J8114" s="1" t="s">
        <v>0</v>
      </c>
      <c r="K8114" s="1" t="s">
        <v>49</v>
      </c>
      <c r="L8114" s="1">
        <v>-1.75</v>
      </c>
      <c r="M8114" s="1">
        <v>88</v>
      </c>
      <c r="N8114" s="6"/>
      <c r="O8114" s="6">
        <v>154</v>
      </c>
      <c r="P8114" s="6">
        <v>-1079793.77</v>
      </c>
      <c r="R8114" s="31">
        <v>-154</v>
      </c>
      <c r="S8114" s="28">
        <v>44561</v>
      </c>
    </row>
    <row r="8115" spans="1:19" x14ac:dyDescent="0.2">
      <c r="A8115" s="29">
        <v>46841</v>
      </c>
      <c r="B8115" s="1" t="s">
        <v>200</v>
      </c>
      <c r="C8115" s="27">
        <v>44543</v>
      </c>
      <c r="D8115" s="1">
        <v>53415</v>
      </c>
      <c r="J8115" s="1" t="s">
        <v>0</v>
      </c>
      <c r="K8115" s="1" t="s">
        <v>49</v>
      </c>
      <c r="L8115" s="1">
        <v>-1.5</v>
      </c>
      <c r="M8115" s="1">
        <v>88</v>
      </c>
      <c r="N8115" s="6"/>
      <c r="O8115" s="6">
        <v>132</v>
      </c>
      <c r="P8115" s="6">
        <v>-1076365.02</v>
      </c>
      <c r="R8115" s="31">
        <v>-132</v>
      </c>
      <c r="S8115" s="28">
        <v>44561</v>
      </c>
    </row>
    <row r="8116" spans="1:19" x14ac:dyDescent="0.2">
      <c r="A8116" s="29">
        <v>46841</v>
      </c>
      <c r="B8116" s="1" t="s">
        <v>200</v>
      </c>
      <c r="C8116" s="27">
        <v>44543</v>
      </c>
      <c r="D8116" s="1">
        <v>53415</v>
      </c>
      <c r="J8116" s="1" t="s">
        <v>0</v>
      </c>
      <c r="K8116" s="1" t="s">
        <v>49</v>
      </c>
      <c r="L8116" s="1">
        <v>-1</v>
      </c>
      <c r="M8116" s="1">
        <v>124</v>
      </c>
      <c r="N8116" s="6"/>
      <c r="O8116" s="6">
        <v>124</v>
      </c>
      <c r="P8116" s="6">
        <v>-1075248.02</v>
      </c>
      <c r="R8116" s="31">
        <v>-124</v>
      </c>
      <c r="S8116" s="28">
        <v>44561</v>
      </c>
    </row>
    <row r="8117" spans="1:19" x14ac:dyDescent="0.2">
      <c r="A8117" s="29">
        <v>46841</v>
      </c>
      <c r="B8117" s="1" t="s">
        <v>200</v>
      </c>
      <c r="C8117" s="27">
        <v>44543</v>
      </c>
      <c r="D8117" s="1">
        <v>53415</v>
      </c>
      <c r="J8117" s="1" t="s">
        <v>0</v>
      </c>
      <c r="K8117" s="1" t="s">
        <v>49</v>
      </c>
      <c r="L8117" s="1">
        <v>-1</v>
      </c>
      <c r="M8117" s="1">
        <v>88</v>
      </c>
      <c r="N8117" s="6"/>
      <c r="O8117" s="6">
        <v>88</v>
      </c>
      <c r="P8117" s="6">
        <v>-1079881.77</v>
      </c>
      <c r="R8117" s="31">
        <v>-88</v>
      </c>
      <c r="S8117" s="28">
        <v>44561</v>
      </c>
    </row>
    <row r="8118" spans="1:19" x14ac:dyDescent="0.2">
      <c r="A8118" s="29">
        <v>46841</v>
      </c>
      <c r="B8118" s="1" t="s">
        <v>200</v>
      </c>
      <c r="C8118" s="27">
        <v>44543</v>
      </c>
      <c r="D8118" s="1">
        <v>53415</v>
      </c>
      <c r="J8118" s="1" t="s">
        <v>0</v>
      </c>
      <c r="K8118" s="1" t="s">
        <v>49</v>
      </c>
      <c r="L8118" s="1">
        <v>-0.75</v>
      </c>
      <c r="M8118" s="1">
        <v>88</v>
      </c>
      <c r="N8118" s="6"/>
      <c r="O8118" s="6">
        <v>66</v>
      </c>
      <c r="P8118" s="6">
        <v>-1086670.52</v>
      </c>
      <c r="R8118" s="31">
        <v>-66</v>
      </c>
      <c r="S8118" s="28">
        <v>44561</v>
      </c>
    </row>
    <row r="8119" spans="1:19" x14ac:dyDescent="0.2">
      <c r="A8119" s="29">
        <v>46841</v>
      </c>
      <c r="B8119" s="1" t="s">
        <v>200</v>
      </c>
      <c r="C8119" s="27">
        <v>44543</v>
      </c>
      <c r="D8119" s="1">
        <v>53415</v>
      </c>
      <c r="J8119" s="1" t="s">
        <v>0</v>
      </c>
      <c r="K8119" s="1" t="s">
        <v>49</v>
      </c>
      <c r="L8119" s="1">
        <v>-0.5</v>
      </c>
      <c r="M8119" s="1">
        <v>88</v>
      </c>
      <c r="N8119" s="6"/>
      <c r="O8119" s="6">
        <v>44</v>
      </c>
      <c r="P8119" s="6">
        <v>-1075036.02</v>
      </c>
      <c r="R8119" s="31">
        <v>-44</v>
      </c>
      <c r="S8119" s="28">
        <v>44561</v>
      </c>
    </row>
    <row r="8120" spans="1:19" x14ac:dyDescent="0.2">
      <c r="A8120" s="29">
        <v>46841</v>
      </c>
      <c r="B8120" s="1" t="s">
        <v>200</v>
      </c>
      <c r="C8120" s="27">
        <v>44543</v>
      </c>
      <c r="D8120" s="1">
        <v>53415</v>
      </c>
      <c r="J8120" s="1" t="s">
        <v>0</v>
      </c>
      <c r="K8120" s="1" t="s">
        <v>49</v>
      </c>
      <c r="L8120" s="1">
        <v>-0.5</v>
      </c>
      <c r="M8120" s="1">
        <v>88</v>
      </c>
      <c r="N8120" s="6"/>
      <c r="O8120" s="6">
        <v>44</v>
      </c>
      <c r="P8120" s="6">
        <v>-1075080.02</v>
      </c>
      <c r="R8120" s="31">
        <v>-44</v>
      </c>
      <c r="S8120" s="28">
        <v>44561</v>
      </c>
    </row>
    <row r="8121" spans="1:19" x14ac:dyDescent="0.2">
      <c r="A8121" s="29">
        <v>46841</v>
      </c>
      <c r="B8121" s="1" t="s">
        <v>200</v>
      </c>
      <c r="C8121" s="27">
        <v>44543</v>
      </c>
      <c r="D8121" s="1">
        <v>53415</v>
      </c>
      <c r="J8121" s="1" t="s">
        <v>0</v>
      </c>
      <c r="K8121" s="1" t="s">
        <v>49</v>
      </c>
      <c r="L8121" s="1">
        <v>-0.5</v>
      </c>
      <c r="M8121" s="1">
        <v>88</v>
      </c>
      <c r="N8121" s="6"/>
      <c r="O8121" s="6">
        <v>44</v>
      </c>
      <c r="P8121" s="6">
        <v>-1075124.02</v>
      </c>
      <c r="R8121" s="31">
        <v>-44</v>
      </c>
      <c r="S8121" s="28">
        <v>44561</v>
      </c>
    </row>
    <row r="8122" spans="1:19" x14ac:dyDescent="0.2">
      <c r="A8122" s="29">
        <v>46841</v>
      </c>
      <c r="B8122" s="1" t="s">
        <v>200</v>
      </c>
      <c r="C8122" s="27">
        <v>44543</v>
      </c>
      <c r="D8122" s="1">
        <v>53415</v>
      </c>
      <c r="J8122" s="1" t="s">
        <v>0</v>
      </c>
      <c r="K8122" s="1" t="s">
        <v>49</v>
      </c>
      <c r="L8122" s="1">
        <v>-0.5</v>
      </c>
      <c r="M8122" s="1">
        <v>88</v>
      </c>
      <c r="N8122" s="6"/>
      <c r="O8122" s="6">
        <v>44</v>
      </c>
      <c r="P8122" s="6">
        <v>-1075292.02</v>
      </c>
      <c r="R8122" s="31">
        <v>-44</v>
      </c>
      <c r="S8122" s="28">
        <v>44561</v>
      </c>
    </row>
    <row r="8123" spans="1:19" x14ac:dyDescent="0.2">
      <c r="A8123" s="29">
        <v>46847</v>
      </c>
      <c r="B8123" s="1" t="s">
        <v>200</v>
      </c>
      <c r="C8123" s="27">
        <v>44543</v>
      </c>
      <c r="D8123" s="1">
        <v>53416</v>
      </c>
      <c r="J8123" s="1" t="s">
        <v>0</v>
      </c>
      <c r="K8123" s="1" t="s">
        <v>49</v>
      </c>
      <c r="L8123" s="1">
        <v>-3.25</v>
      </c>
      <c r="M8123" s="1">
        <v>99</v>
      </c>
      <c r="N8123" s="6"/>
      <c r="O8123" s="6">
        <v>321.75</v>
      </c>
      <c r="P8123" s="6">
        <v>-1083418.52</v>
      </c>
      <c r="R8123" s="31">
        <v>-321.75</v>
      </c>
      <c r="S8123" s="28">
        <v>44561</v>
      </c>
    </row>
    <row r="8124" spans="1:19" x14ac:dyDescent="0.2">
      <c r="A8124" s="29">
        <v>46847</v>
      </c>
      <c r="B8124" s="1" t="s">
        <v>200</v>
      </c>
      <c r="C8124" s="27">
        <v>44543</v>
      </c>
      <c r="D8124" s="1">
        <v>53416</v>
      </c>
      <c r="J8124" s="1" t="s">
        <v>0</v>
      </c>
      <c r="K8124" s="1" t="s">
        <v>49</v>
      </c>
      <c r="L8124" s="1">
        <v>-1</v>
      </c>
      <c r="M8124" s="1">
        <v>139.5</v>
      </c>
      <c r="N8124" s="6"/>
      <c r="O8124" s="6">
        <v>139.5</v>
      </c>
      <c r="P8124" s="6">
        <v>-1083096.77</v>
      </c>
      <c r="R8124" s="31">
        <v>-139.5</v>
      </c>
      <c r="S8124" s="28">
        <v>44561</v>
      </c>
    </row>
    <row r="8125" spans="1:19" x14ac:dyDescent="0.2">
      <c r="A8125" s="29">
        <v>46847</v>
      </c>
      <c r="B8125" s="1" t="s">
        <v>200</v>
      </c>
      <c r="C8125" s="27">
        <v>44543</v>
      </c>
      <c r="D8125" s="1">
        <v>53416</v>
      </c>
      <c r="J8125" s="1" t="s">
        <v>0</v>
      </c>
      <c r="K8125" s="1" t="s">
        <v>49</v>
      </c>
      <c r="L8125" s="1">
        <v>-1</v>
      </c>
      <c r="M8125" s="1">
        <v>99</v>
      </c>
      <c r="N8125" s="6"/>
      <c r="O8125" s="6">
        <v>99</v>
      </c>
      <c r="P8125" s="6">
        <v>-1079235.27</v>
      </c>
      <c r="R8125" s="31">
        <v>-99</v>
      </c>
      <c r="S8125" s="28">
        <v>44561</v>
      </c>
    </row>
    <row r="8126" spans="1:19" x14ac:dyDescent="0.2">
      <c r="A8126" s="29">
        <v>46847</v>
      </c>
      <c r="B8126" s="1" t="s">
        <v>200</v>
      </c>
      <c r="C8126" s="27">
        <v>44543</v>
      </c>
      <c r="D8126" s="1">
        <v>53416</v>
      </c>
      <c r="J8126" s="1" t="s">
        <v>0</v>
      </c>
      <c r="K8126" s="1" t="s">
        <v>49</v>
      </c>
      <c r="L8126" s="1">
        <v>-0.75</v>
      </c>
      <c r="M8126" s="1">
        <v>99</v>
      </c>
      <c r="N8126" s="6"/>
      <c r="O8126" s="6">
        <v>74.25</v>
      </c>
      <c r="P8126" s="6">
        <v>-1079136.27</v>
      </c>
      <c r="R8126" s="31">
        <v>-74.25</v>
      </c>
      <c r="S8126" s="28">
        <v>44561</v>
      </c>
    </row>
    <row r="8127" spans="1:19" x14ac:dyDescent="0.2">
      <c r="A8127" s="29">
        <v>46847</v>
      </c>
      <c r="B8127" s="1" t="s">
        <v>200</v>
      </c>
      <c r="C8127" s="27">
        <v>44543</v>
      </c>
      <c r="D8127" s="1">
        <v>53416</v>
      </c>
      <c r="J8127" s="1" t="s">
        <v>0</v>
      </c>
      <c r="K8127" s="1" t="s">
        <v>49</v>
      </c>
      <c r="L8127" s="1">
        <v>-0.5</v>
      </c>
      <c r="M8127" s="1">
        <v>99</v>
      </c>
      <c r="N8127" s="6"/>
      <c r="O8127" s="6">
        <v>49.5</v>
      </c>
      <c r="P8127" s="6">
        <v>-1079284.77</v>
      </c>
      <c r="R8127" s="31">
        <v>-49.5</v>
      </c>
      <c r="S8127" s="28">
        <v>44561</v>
      </c>
    </row>
    <row r="8128" spans="1:19" x14ac:dyDescent="0.2">
      <c r="A8128" s="29">
        <v>46847</v>
      </c>
      <c r="B8128" s="1" t="s">
        <v>200</v>
      </c>
      <c r="C8128" s="27">
        <v>44543</v>
      </c>
      <c r="D8128" s="1">
        <v>53416</v>
      </c>
      <c r="J8128" s="1" t="s">
        <v>0</v>
      </c>
      <c r="K8128" s="1" t="s">
        <v>49</v>
      </c>
      <c r="L8128" s="1">
        <v>-1</v>
      </c>
      <c r="M8128" s="1">
        <v>16</v>
      </c>
      <c r="N8128" s="6"/>
      <c r="O8128" s="6">
        <v>16</v>
      </c>
      <c r="P8128" s="6">
        <v>-1076233.02</v>
      </c>
      <c r="R8128" s="31">
        <v>-16</v>
      </c>
      <c r="S8128" s="28">
        <v>44561</v>
      </c>
    </row>
    <row r="8129" spans="1:19" x14ac:dyDescent="0.2">
      <c r="A8129" s="29">
        <v>46701</v>
      </c>
      <c r="B8129" s="1" t="s">
        <v>200</v>
      </c>
      <c r="C8129" s="27">
        <v>44544</v>
      </c>
      <c r="D8129" s="1">
        <v>53355</v>
      </c>
      <c r="J8129" s="1" t="s">
        <v>0</v>
      </c>
      <c r="K8129" s="1" t="s">
        <v>49</v>
      </c>
      <c r="L8129" s="1">
        <v>-1</v>
      </c>
      <c r="M8129" s="1">
        <v>240</v>
      </c>
      <c r="N8129" s="6"/>
      <c r="O8129" s="6">
        <v>240</v>
      </c>
      <c r="P8129" s="6">
        <v>-1090522.52</v>
      </c>
      <c r="R8129" s="31">
        <v>-240</v>
      </c>
      <c r="S8129" s="28">
        <v>44561</v>
      </c>
    </row>
    <row r="8130" spans="1:19" x14ac:dyDescent="0.2">
      <c r="A8130" s="29">
        <v>46701</v>
      </c>
      <c r="B8130" s="1" t="s">
        <v>200</v>
      </c>
      <c r="C8130" s="27">
        <v>44544</v>
      </c>
      <c r="D8130" s="1">
        <v>53355</v>
      </c>
      <c r="J8130" s="1" t="s">
        <v>0</v>
      </c>
      <c r="K8130" s="1" t="s">
        <v>49</v>
      </c>
      <c r="L8130" s="1">
        <v>-1</v>
      </c>
      <c r="M8130" s="1">
        <v>124</v>
      </c>
      <c r="N8130" s="6"/>
      <c r="O8130" s="6">
        <v>124</v>
      </c>
      <c r="P8130" s="6">
        <v>-1090282.52</v>
      </c>
      <c r="R8130" s="31">
        <v>-124</v>
      </c>
      <c r="S8130" s="28">
        <v>44561</v>
      </c>
    </row>
    <row r="8131" spans="1:19" x14ac:dyDescent="0.2">
      <c r="A8131" s="29">
        <v>46701</v>
      </c>
      <c r="B8131" s="1" t="s">
        <v>200</v>
      </c>
      <c r="C8131" s="27">
        <v>44544</v>
      </c>
      <c r="D8131" s="1">
        <v>53355</v>
      </c>
      <c r="J8131" s="1" t="s">
        <v>0</v>
      </c>
      <c r="K8131" s="1" t="s">
        <v>49</v>
      </c>
      <c r="L8131" s="1">
        <v>-1</v>
      </c>
      <c r="M8131" s="1">
        <v>124</v>
      </c>
      <c r="N8131" s="6"/>
      <c r="O8131" s="6">
        <v>124</v>
      </c>
      <c r="P8131" s="6">
        <v>-1090646.52</v>
      </c>
      <c r="R8131" s="31">
        <v>-124</v>
      </c>
      <c r="S8131" s="28">
        <v>44561</v>
      </c>
    </row>
    <row r="8132" spans="1:19" x14ac:dyDescent="0.2">
      <c r="A8132" s="29">
        <v>46701</v>
      </c>
      <c r="B8132" s="1" t="s">
        <v>200</v>
      </c>
      <c r="C8132" s="27">
        <v>44544</v>
      </c>
      <c r="D8132" s="1">
        <v>53355</v>
      </c>
      <c r="J8132" s="1" t="s">
        <v>0</v>
      </c>
      <c r="K8132" s="1" t="s">
        <v>49</v>
      </c>
      <c r="L8132" s="1">
        <v>-1</v>
      </c>
      <c r="M8132" s="1">
        <v>88</v>
      </c>
      <c r="N8132" s="6"/>
      <c r="O8132" s="6">
        <v>88</v>
      </c>
      <c r="P8132" s="6">
        <v>-1090734.52</v>
      </c>
      <c r="R8132" s="31">
        <v>-88</v>
      </c>
      <c r="S8132" s="28">
        <v>44561</v>
      </c>
    </row>
    <row r="8133" spans="1:19" x14ac:dyDescent="0.2">
      <c r="A8133" s="29">
        <v>46701</v>
      </c>
      <c r="B8133" s="1" t="s">
        <v>200</v>
      </c>
      <c r="C8133" s="27">
        <v>44544</v>
      </c>
      <c r="D8133" s="1">
        <v>53355</v>
      </c>
      <c r="J8133" s="1" t="s">
        <v>0</v>
      </c>
      <c r="K8133" s="1" t="s">
        <v>49</v>
      </c>
      <c r="L8133" s="1">
        <v>-0.5</v>
      </c>
      <c r="M8133" s="1">
        <v>88</v>
      </c>
      <c r="N8133" s="6"/>
      <c r="O8133" s="6">
        <v>44</v>
      </c>
      <c r="P8133" s="6">
        <v>-1090158.52</v>
      </c>
      <c r="R8133" s="31">
        <v>-44</v>
      </c>
      <c r="S8133" s="28">
        <v>44561</v>
      </c>
    </row>
    <row r="8134" spans="1:19" x14ac:dyDescent="0.2">
      <c r="A8134" s="29">
        <v>46709</v>
      </c>
      <c r="B8134" s="1" t="s">
        <v>200</v>
      </c>
      <c r="C8134" s="27">
        <v>44544</v>
      </c>
      <c r="D8134" s="1">
        <v>53358</v>
      </c>
      <c r="J8134" s="1" t="s">
        <v>0</v>
      </c>
      <c r="K8134" s="1" t="s">
        <v>49</v>
      </c>
      <c r="L8134" s="1">
        <v>-1</v>
      </c>
      <c r="M8134" s="1">
        <v>124</v>
      </c>
      <c r="N8134" s="6"/>
      <c r="O8134" s="6">
        <v>124</v>
      </c>
      <c r="P8134" s="6">
        <v>-1090858.52</v>
      </c>
      <c r="R8134" s="31">
        <v>-124</v>
      </c>
      <c r="S8134" s="28">
        <v>44561</v>
      </c>
    </row>
    <row r="8135" spans="1:19" x14ac:dyDescent="0.2">
      <c r="A8135" s="29">
        <v>46709</v>
      </c>
      <c r="B8135" s="1" t="s">
        <v>200</v>
      </c>
      <c r="C8135" s="27">
        <v>44544</v>
      </c>
      <c r="D8135" s="1">
        <v>53358</v>
      </c>
      <c r="J8135" s="1" t="s">
        <v>0</v>
      </c>
      <c r="K8135" s="1" t="s">
        <v>49</v>
      </c>
      <c r="L8135" s="1">
        <v>-0.5</v>
      </c>
      <c r="M8135" s="1">
        <v>88</v>
      </c>
      <c r="N8135" s="6"/>
      <c r="O8135" s="6">
        <v>44</v>
      </c>
      <c r="P8135" s="6">
        <v>-1090902.52</v>
      </c>
      <c r="R8135" s="31">
        <v>-44</v>
      </c>
      <c r="S8135" s="28">
        <v>44561</v>
      </c>
    </row>
    <row r="8136" spans="1:19" x14ac:dyDescent="0.2">
      <c r="A8136" s="29">
        <v>46712</v>
      </c>
      <c r="B8136" s="1" t="s">
        <v>200</v>
      </c>
      <c r="C8136" s="27">
        <v>44544</v>
      </c>
      <c r="D8136" s="1">
        <v>53361</v>
      </c>
      <c r="J8136" s="1" t="s">
        <v>0</v>
      </c>
      <c r="K8136" s="1" t="s">
        <v>49</v>
      </c>
      <c r="L8136" s="1">
        <v>-1</v>
      </c>
      <c r="M8136" s="1">
        <v>99</v>
      </c>
      <c r="N8136" s="6"/>
      <c r="O8136" s="6">
        <v>99</v>
      </c>
      <c r="P8136" s="6">
        <v>-1091001.52</v>
      </c>
      <c r="R8136" s="31">
        <v>-99</v>
      </c>
      <c r="S8136" s="28">
        <v>44561</v>
      </c>
    </row>
    <row r="8137" spans="1:19" x14ac:dyDescent="0.2">
      <c r="A8137" s="29">
        <v>46966</v>
      </c>
      <c r="B8137" s="1" t="s">
        <v>200</v>
      </c>
      <c r="C8137" s="27">
        <v>44544</v>
      </c>
      <c r="D8137" s="1">
        <v>53423</v>
      </c>
      <c r="J8137" s="1" t="s">
        <v>0</v>
      </c>
      <c r="K8137" s="1" t="s">
        <v>49</v>
      </c>
      <c r="L8137" s="1">
        <v>-0.75</v>
      </c>
      <c r="M8137" s="1">
        <v>88</v>
      </c>
      <c r="N8137" s="6"/>
      <c r="O8137" s="6">
        <v>66</v>
      </c>
      <c r="P8137" s="6">
        <v>-1091067.52</v>
      </c>
      <c r="R8137" s="31">
        <v>-66</v>
      </c>
      <c r="S8137" s="28">
        <v>44561</v>
      </c>
    </row>
    <row r="8138" spans="1:19" x14ac:dyDescent="0.2">
      <c r="A8138" s="29">
        <v>46977</v>
      </c>
      <c r="B8138" s="1" t="s">
        <v>200</v>
      </c>
      <c r="C8138" s="27">
        <v>44550</v>
      </c>
      <c r="D8138" s="1">
        <v>53426</v>
      </c>
      <c r="J8138" s="1" t="s">
        <v>0</v>
      </c>
      <c r="K8138" s="1" t="s">
        <v>49</v>
      </c>
      <c r="L8138" s="1">
        <v>-1</v>
      </c>
      <c r="M8138" s="1">
        <v>980</v>
      </c>
      <c r="N8138" s="6"/>
      <c r="O8138" s="6">
        <v>980</v>
      </c>
      <c r="P8138" s="6">
        <v>-1092047.52</v>
      </c>
      <c r="R8138" s="31">
        <v>-980</v>
      </c>
      <c r="S8138" s="28">
        <v>44561</v>
      </c>
    </row>
    <row r="8139" spans="1:19" x14ac:dyDescent="0.2">
      <c r="A8139" s="29">
        <v>46977</v>
      </c>
      <c r="B8139" s="1" t="s">
        <v>200</v>
      </c>
      <c r="C8139" s="27">
        <v>44550</v>
      </c>
      <c r="D8139" s="1">
        <v>53426</v>
      </c>
      <c r="J8139" s="1" t="s">
        <v>0</v>
      </c>
      <c r="K8139" s="1" t="s">
        <v>49</v>
      </c>
      <c r="L8139" s="1">
        <v>-1</v>
      </c>
      <c r="M8139" s="1">
        <v>88</v>
      </c>
      <c r="N8139" s="6"/>
      <c r="O8139" s="6">
        <v>88</v>
      </c>
      <c r="P8139" s="6">
        <v>-1092135.52</v>
      </c>
      <c r="R8139" s="31">
        <v>-88</v>
      </c>
      <c r="S8139" s="28">
        <v>44561</v>
      </c>
    </row>
    <row r="8140" spans="1:19" x14ac:dyDescent="0.2">
      <c r="A8140" s="29">
        <v>47008</v>
      </c>
      <c r="B8140" s="1" t="s">
        <v>200</v>
      </c>
      <c r="C8140" s="27">
        <v>44550</v>
      </c>
      <c r="D8140" s="1">
        <v>53438</v>
      </c>
      <c r="J8140" s="1" t="s">
        <v>0</v>
      </c>
      <c r="K8140" s="1" t="s">
        <v>49</v>
      </c>
      <c r="L8140" s="1">
        <v>-1</v>
      </c>
      <c r="M8140" s="1">
        <v>110</v>
      </c>
      <c r="N8140" s="6"/>
      <c r="O8140" s="6">
        <v>110</v>
      </c>
      <c r="P8140" s="6">
        <v>-1092245.52</v>
      </c>
      <c r="R8140" s="31">
        <v>-110</v>
      </c>
      <c r="S8140" s="28">
        <v>44561</v>
      </c>
    </row>
    <row r="8141" spans="1:19" x14ac:dyDescent="0.2">
      <c r="A8141" s="29">
        <v>47030</v>
      </c>
      <c r="B8141" s="1" t="s">
        <v>200</v>
      </c>
      <c r="C8141" s="27">
        <v>44551</v>
      </c>
      <c r="D8141" s="1">
        <v>53445</v>
      </c>
      <c r="J8141" s="1" t="s">
        <v>0</v>
      </c>
      <c r="K8141" s="1" t="s">
        <v>49</v>
      </c>
      <c r="L8141" s="1">
        <v>-2</v>
      </c>
      <c r="M8141" s="1">
        <v>32</v>
      </c>
      <c r="N8141" s="6"/>
      <c r="O8141" s="6">
        <v>64</v>
      </c>
      <c r="P8141" s="6">
        <v>-1092309.52</v>
      </c>
      <c r="R8141" s="31">
        <v>-64</v>
      </c>
      <c r="S8141" s="28">
        <v>44561</v>
      </c>
    </row>
    <row r="8142" spans="1:19" x14ac:dyDescent="0.2">
      <c r="A8142" s="29">
        <v>47031</v>
      </c>
      <c r="B8142" s="1" t="s">
        <v>200</v>
      </c>
      <c r="C8142" s="27">
        <v>44551</v>
      </c>
      <c r="D8142" s="1">
        <v>53446</v>
      </c>
      <c r="J8142" s="1" t="s">
        <v>0</v>
      </c>
      <c r="K8142" s="1" t="s">
        <v>49</v>
      </c>
      <c r="L8142" s="1">
        <v>-10</v>
      </c>
      <c r="M8142" s="1">
        <v>32</v>
      </c>
      <c r="N8142" s="6"/>
      <c r="O8142" s="6">
        <v>320</v>
      </c>
      <c r="P8142" s="6">
        <v>-1092629.52</v>
      </c>
      <c r="R8142" s="31">
        <v>-320</v>
      </c>
      <c r="S8142" s="28">
        <v>44561</v>
      </c>
    </row>
    <row r="8143" spans="1:19" x14ac:dyDescent="0.2">
      <c r="A8143" s="29">
        <v>47032</v>
      </c>
      <c r="B8143" s="1" t="s">
        <v>200</v>
      </c>
      <c r="C8143" s="27">
        <v>44551</v>
      </c>
      <c r="D8143" s="1">
        <v>53447</v>
      </c>
      <c r="J8143" s="1" t="s">
        <v>0</v>
      </c>
      <c r="K8143" s="1" t="s">
        <v>49</v>
      </c>
      <c r="L8143" s="1">
        <v>-8</v>
      </c>
      <c r="M8143" s="1">
        <v>32</v>
      </c>
      <c r="N8143" s="6"/>
      <c r="O8143" s="6">
        <v>256</v>
      </c>
      <c r="P8143" s="6">
        <v>-1092885.52</v>
      </c>
      <c r="R8143" s="31">
        <v>-256</v>
      </c>
      <c r="S8143" s="28">
        <v>44561</v>
      </c>
    </row>
    <row r="8144" spans="1:19" x14ac:dyDescent="0.2">
      <c r="A8144" s="29">
        <v>47033</v>
      </c>
      <c r="B8144" s="1" t="s">
        <v>200</v>
      </c>
      <c r="C8144" s="27">
        <v>44551</v>
      </c>
      <c r="D8144" s="1">
        <v>53448</v>
      </c>
      <c r="J8144" s="1" t="s">
        <v>0</v>
      </c>
      <c r="K8144" s="1" t="s">
        <v>49</v>
      </c>
      <c r="L8144" s="1">
        <v>-17</v>
      </c>
      <c r="M8144" s="1">
        <v>32</v>
      </c>
      <c r="N8144" s="6"/>
      <c r="O8144" s="6">
        <v>544</v>
      </c>
      <c r="P8144" s="6">
        <v>-1093429.52</v>
      </c>
      <c r="R8144" s="31">
        <v>-544</v>
      </c>
      <c r="S8144" s="28">
        <v>44561</v>
      </c>
    </row>
    <row r="8145" spans="1:19" x14ac:dyDescent="0.2">
      <c r="A8145" s="29">
        <v>47034</v>
      </c>
      <c r="B8145" s="1" t="s">
        <v>200</v>
      </c>
      <c r="C8145" s="27">
        <v>44551</v>
      </c>
      <c r="D8145" s="1">
        <v>53449</v>
      </c>
      <c r="J8145" s="1" t="s">
        <v>0</v>
      </c>
      <c r="K8145" s="1" t="s">
        <v>49</v>
      </c>
      <c r="L8145" s="1">
        <v>-5</v>
      </c>
      <c r="M8145" s="1">
        <v>32</v>
      </c>
      <c r="N8145" s="6"/>
      <c r="O8145" s="6">
        <v>160</v>
      </c>
      <c r="P8145" s="6">
        <v>-1093589.52</v>
      </c>
      <c r="R8145" s="31">
        <v>-160</v>
      </c>
      <c r="S8145" s="28">
        <v>44561</v>
      </c>
    </row>
    <row r="8146" spans="1:19" x14ac:dyDescent="0.2">
      <c r="A8146" s="29">
        <v>47035</v>
      </c>
      <c r="B8146" s="1" t="s">
        <v>200</v>
      </c>
      <c r="C8146" s="27">
        <v>44551</v>
      </c>
      <c r="D8146" s="1">
        <v>53450</v>
      </c>
      <c r="J8146" s="1" t="s">
        <v>0</v>
      </c>
      <c r="K8146" s="1" t="s">
        <v>49</v>
      </c>
      <c r="L8146" s="1">
        <v>-24</v>
      </c>
      <c r="M8146" s="1">
        <v>32</v>
      </c>
      <c r="N8146" s="6"/>
      <c r="O8146" s="6">
        <v>768</v>
      </c>
      <c r="P8146" s="6">
        <v>-1094357.52</v>
      </c>
      <c r="R8146" s="31">
        <v>-768</v>
      </c>
      <c r="S8146" s="28">
        <v>44561</v>
      </c>
    </row>
    <row r="8147" spans="1:19" x14ac:dyDescent="0.2">
      <c r="A8147" s="29">
        <v>47036</v>
      </c>
      <c r="B8147" s="1" t="s">
        <v>200</v>
      </c>
      <c r="C8147" s="27">
        <v>44551</v>
      </c>
      <c r="D8147" s="1">
        <v>53451</v>
      </c>
      <c r="J8147" s="1" t="s">
        <v>0</v>
      </c>
      <c r="K8147" s="1" t="s">
        <v>49</v>
      </c>
      <c r="L8147" s="1">
        <v>-99</v>
      </c>
      <c r="M8147" s="1">
        <v>32</v>
      </c>
      <c r="N8147" s="6"/>
      <c r="O8147" s="6">
        <v>3168</v>
      </c>
      <c r="P8147" s="6">
        <v>-1097525.52</v>
      </c>
      <c r="R8147" s="31">
        <v>-3168</v>
      </c>
      <c r="S8147" s="28">
        <v>44561</v>
      </c>
    </row>
    <row r="8148" spans="1:19" x14ac:dyDescent="0.2">
      <c r="A8148" s="29">
        <v>47037</v>
      </c>
      <c r="B8148" s="1" t="s">
        <v>200</v>
      </c>
      <c r="C8148" s="27">
        <v>44551</v>
      </c>
      <c r="D8148" s="1">
        <v>53452</v>
      </c>
      <c r="J8148" s="1" t="s">
        <v>0</v>
      </c>
      <c r="K8148" s="1" t="s">
        <v>49</v>
      </c>
      <c r="L8148" s="1">
        <v>-27</v>
      </c>
      <c r="M8148" s="1">
        <v>32</v>
      </c>
      <c r="N8148" s="6"/>
      <c r="O8148" s="6">
        <v>864</v>
      </c>
      <c r="P8148" s="6">
        <v>-1098389.52</v>
      </c>
      <c r="R8148" s="31">
        <v>-864</v>
      </c>
      <c r="S8148" s="28">
        <v>44561</v>
      </c>
    </row>
    <row r="8149" spans="1:19" x14ac:dyDescent="0.2">
      <c r="A8149" s="29">
        <v>47038</v>
      </c>
      <c r="B8149" s="1" t="s">
        <v>200</v>
      </c>
      <c r="C8149" s="27">
        <v>44551</v>
      </c>
      <c r="D8149" s="1">
        <v>53453</v>
      </c>
      <c r="J8149" s="1" t="s">
        <v>0</v>
      </c>
      <c r="K8149" s="1" t="s">
        <v>49</v>
      </c>
      <c r="L8149" s="1">
        <v>-20</v>
      </c>
      <c r="M8149" s="1">
        <v>32</v>
      </c>
      <c r="N8149" s="6"/>
      <c r="O8149" s="6">
        <v>640</v>
      </c>
      <c r="P8149" s="6">
        <v>-1099029.52</v>
      </c>
      <c r="R8149" s="31">
        <v>-640</v>
      </c>
      <c r="S8149" s="28">
        <v>44561</v>
      </c>
    </row>
    <row r="8150" spans="1:19" x14ac:dyDescent="0.2">
      <c r="A8150" s="29">
        <v>47039</v>
      </c>
      <c r="B8150" s="1" t="s">
        <v>200</v>
      </c>
      <c r="C8150" s="27">
        <v>44551</v>
      </c>
      <c r="D8150" s="1">
        <v>53454</v>
      </c>
      <c r="J8150" s="1" t="s">
        <v>0</v>
      </c>
      <c r="K8150" s="1" t="s">
        <v>49</v>
      </c>
      <c r="L8150" s="1">
        <v>-5</v>
      </c>
      <c r="M8150" s="1">
        <v>32</v>
      </c>
      <c r="N8150" s="6"/>
      <c r="O8150" s="6">
        <v>160</v>
      </c>
      <c r="P8150" s="6">
        <v>-1099189.52</v>
      </c>
      <c r="R8150" s="31">
        <v>-160</v>
      </c>
      <c r="S8150" s="28">
        <v>44561</v>
      </c>
    </row>
    <row r="8151" spans="1:19" x14ac:dyDescent="0.2">
      <c r="A8151" s="29">
        <v>46956</v>
      </c>
      <c r="B8151" s="1" t="s">
        <v>200</v>
      </c>
      <c r="C8151" s="27">
        <v>44552</v>
      </c>
      <c r="D8151" s="1">
        <v>53420</v>
      </c>
      <c r="J8151" s="1" t="s">
        <v>0</v>
      </c>
      <c r="K8151" s="1" t="s">
        <v>49</v>
      </c>
      <c r="L8151" s="1">
        <v>-4</v>
      </c>
      <c r="M8151" s="1">
        <v>110</v>
      </c>
      <c r="N8151" s="6"/>
      <c r="O8151" s="6">
        <v>440</v>
      </c>
      <c r="P8151" s="6">
        <v>-1104228.0900000001</v>
      </c>
      <c r="R8151" s="31">
        <v>-440</v>
      </c>
      <c r="S8151" s="28">
        <v>44561</v>
      </c>
    </row>
    <row r="8152" spans="1:19" x14ac:dyDescent="0.2">
      <c r="A8152" s="29">
        <v>46956</v>
      </c>
      <c r="B8152" s="1" t="s">
        <v>200</v>
      </c>
      <c r="C8152" s="27">
        <v>44552</v>
      </c>
      <c r="D8152" s="1">
        <v>53420</v>
      </c>
      <c r="J8152" s="1" t="s">
        <v>0</v>
      </c>
      <c r="K8152" s="1" t="s">
        <v>49</v>
      </c>
      <c r="L8152" s="1">
        <v>-1.5</v>
      </c>
      <c r="M8152" s="1">
        <v>110</v>
      </c>
      <c r="N8152" s="6"/>
      <c r="O8152" s="6">
        <v>165</v>
      </c>
      <c r="P8152" s="6">
        <v>-1099354.52</v>
      </c>
      <c r="R8152" s="31">
        <v>-165</v>
      </c>
      <c r="S8152" s="28">
        <v>44561</v>
      </c>
    </row>
    <row r="8153" spans="1:19" x14ac:dyDescent="0.2">
      <c r="A8153" s="29">
        <v>46956</v>
      </c>
      <c r="B8153" s="1" t="s">
        <v>200</v>
      </c>
      <c r="C8153" s="27">
        <v>44552</v>
      </c>
      <c r="D8153" s="1">
        <v>53420</v>
      </c>
      <c r="J8153" s="1" t="s">
        <v>0</v>
      </c>
      <c r="K8153" s="1" t="s">
        <v>49</v>
      </c>
      <c r="L8153" s="1">
        <v>-1.25</v>
      </c>
      <c r="M8153" s="1">
        <v>110</v>
      </c>
      <c r="N8153" s="6"/>
      <c r="O8153" s="6">
        <v>137.5</v>
      </c>
      <c r="P8153" s="6">
        <v>-1108276.8400000001</v>
      </c>
      <c r="R8153" s="31">
        <v>-137.5</v>
      </c>
      <c r="S8153" s="28">
        <v>44561</v>
      </c>
    </row>
    <row r="8154" spans="1:19" x14ac:dyDescent="0.2">
      <c r="A8154" s="29">
        <v>46956</v>
      </c>
      <c r="B8154" s="1" t="s">
        <v>200</v>
      </c>
      <c r="C8154" s="27">
        <v>44552</v>
      </c>
      <c r="D8154" s="1">
        <v>53420</v>
      </c>
      <c r="J8154" s="1" t="s">
        <v>0</v>
      </c>
      <c r="K8154" s="1" t="s">
        <v>49</v>
      </c>
      <c r="L8154" s="1">
        <v>-0.75</v>
      </c>
      <c r="M8154" s="1">
        <v>110</v>
      </c>
      <c r="N8154" s="6"/>
      <c r="O8154" s="6">
        <v>82.5</v>
      </c>
      <c r="P8154" s="6">
        <v>-1100397.02</v>
      </c>
      <c r="R8154" s="31">
        <v>-82.5</v>
      </c>
      <c r="S8154" s="28">
        <v>44561</v>
      </c>
    </row>
    <row r="8155" spans="1:19" x14ac:dyDescent="0.2">
      <c r="A8155" s="29">
        <v>46956</v>
      </c>
      <c r="B8155" s="1" t="s">
        <v>200</v>
      </c>
      <c r="C8155" s="27">
        <v>44552</v>
      </c>
      <c r="D8155" s="1">
        <v>53420</v>
      </c>
      <c r="J8155" s="1" t="s">
        <v>0</v>
      </c>
      <c r="K8155" s="1" t="s">
        <v>49</v>
      </c>
      <c r="L8155" s="1">
        <v>-0.5</v>
      </c>
      <c r="M8155" s="1">
        <v>110</v>
      </c>
      <c r="N8155" s="6"/>
      <c r="O8155" s="6">
        <v>55</v>
      </c>
      <c r="P8155" s="6">
        <v>-1100452.02</v>
      </c>
      <c r="R8155" s="31">
        <v>-55</v>
      </c>
      <c r="S8155" s="28">
        <v>44561</v>
      </c>
    </row>
    <row r="8156" spans="1:19" x14ac:dyDescent="0.2">
      <c r="A8156" s="29">
        <v>46956</v>
      </c>
      <c r="B8156" s="1" t="s">
        <v>200</v>
      </c>
      <c r="C8156" s="27">
        <v>44552</v>
      </c>
      <c r="D8156" s="1">
        <v>53420</v>
      </c>
      <c r="J8156" s="1" t="s">
        <v>0</v>
      </c>
      <c r="K8156" s="1" t="s">
        <v>49</v>
      </c>
      <c r="L8156" s="1">
        <v>-0.5</v>
      </c>
      <c r="M8156" s="1">
        <v>110</v>
      </c>
      <c r="N8156" s="6"/>
      <c r="O8156" s="6">
        <v>55</v>
      </c>
      <c r="P8156" s="6">
        <v>-1100595.02</v>
      </c>
      <c r="R8156" s="31">
        <v>-55</v>
      </c>
      <c r="S8156" s="28">
        <v>44561</v>
      </c>
    </row>
    <row r="8157" spans="1:19" x14ac:dyDescent="0.2">
      <c r="A8157" s="29">
        <v>46956</v>
      </c>
      <c r="B8157" s="1" t="s">
        <v>200</v>
      </c>
      <c r="C8157" s="27">
        <v>44552</v>
      </c>
      <c r="D8157" s="1">
        <v>53420</v>
      </c>
      <c r="J8157" s="1" t="s">
        <v>0</v>
      </c>
      <c r="K8157" s="1" t="s">
        <v>49</v>
      </c>
      <c r="L8157" s="1">
        <v>-0.25</v>
      </c>
      <c r="M8157" s="1">
        <v>110</v>
      </c>
      <c r="N8157" s="6"/>
      <c r="O8157" s="6">
        <v>27.5</v>
      </c>
      <c r="P8157" s="6">
        <v>-1100622.52</v>
      </c>
      <c r="R8157" s="31">
        <v>-27.5</v>
      </c>
      <c r="S8157" s="28">
        <v>44561</v>
      </c>
    </row>
    <row r="8158" spans="1:19" x14ac:dyDescent="0.2">
      <c r="A8158" s="29">
        <v>46956</v>
      </c>
      <c r="B8158" s="1" t="s">
        <v>200</v>
      </c>
      <c r="C8158" s="27">
        <v>44552</v>
      </c>
      <c r="D8158" s="1">
        <v>53420</v>
      </c>
      <c r="J8158" s="1" t="s">
        <v>0</v>
      </c>
      <c r="K8158" s="1" t="s">
        <v>49</v>
      </c>
      <c r="L8158" s="1">
        <v>-0.25</v>
      </c>
      <c r="M8158" s="1">
        <v>110</v>
      </c>
      <c r="N8158" s="6"/>
      <c r="O8158" s="6">
        <v>27.5</v>
      </c>
      <c r="P8158" s="6">
        <v>-1100650.02</v>
      </c>
      <c r="R8158" s="31">
        <v>-27.5</v>
      </c>
      <c r="S8158" s="28">
        <v>44561</v>
      </c>
    </row>
    <row r="8159" spans="1:19" x14ac:dyDescent="0.2">
      <c r="A8159" s="29">
        <v>46959</v>
      </c>
      <c r="B8159" s="1" t="s">
        <v>200</v>
      </c>
      <c r="C8159" s="27">
        <v>44552</v>
      </c>
      <c r="D8159" s="1">
        <v>53422</v>
      </c>
      <c r="J8159" s="1" t="s">
        <v>0</v>
      </c>
      <c r="K8159" s="1" t="s">
        <v>49</v>
      </c>
      <c r="L8159" s="1">
        <v>-2.5</v>
      </c>
      <c r="M8159" s="1">
        <v>88</v>
      </c>
      <c r="N8159" s="6"/>
      <c r="O8159" s="6">
        <v>220</v>
      </c>
      <c r="P8159" s="6">
        <v>-1099574.52</v>
      </c>
      <c r="R8159" s="31">
        <v>-220</v>
      </c>
      <c r="S8159" s="28">
        <v>44561</v>
      </c>
    </row>
    <row r="8160" spans="1:19" x14ac:dyDescent="0.2">
      <c r="A8160" s="29">
        <v>46967</v>
      </c>
      <c r="B8160" s="1" t="s">
        <v>200</v>
      </c>
      <c r="C8160" s="27">
        <v>44552</v>
      </c>
      <c r="D8160" s="1">
        <v>53424</v>
      </c>
      <c r="J8160" s="1" t="s">
        <v>0</v>
      </c>
      <c r="K8160" s="1" t="s">
        <v>49</v>
      </c>
      <c r="L8160" s="1">
        <v>-7</v>
      </c>
      <c r="M8160" s="1">
        <v>88</v>
      </c>
      <c r="N8160" s="6"/>
      <c r="O8160" s="6">
        <v>616</v>
      </c>
      <c r="P8160" s="6">
        <v>-1100314.52</v>
      </c>
      <c r="R8160" s="31">
        <v>-616</v>
      </c>
      <c r="S8160" s="28">
        <v>44561</v>
      </c>
    </row>
    <row r="8161" spans="1:19" x14ac:dyDescent="0.2">
      <c r="A8161" s="29">
        <v>46967</v>
      </c>
      <c r="B8161" s="1" t="s">
        <v>200</v>
      </c>
      <c r="C8161" s="27">
        <v>44552</v>
      </c>
      <c r="D8161" s="1">
        <v>53424</v>
      </c>
      <c r="J8161" s="1" t="s">
        <v>0</v>
      </c>
      <c r="K8161" s="1" t="s">
        <v>49</v>
      </c>
      <c r="L8161" s="1">
        <v>-6.25</v>
      </c>
      <c r="M8161" s="1">
        <v>88</v>
      </c>
      <c r="N8161" s="6"/>
      <c r="O8161" s="6">
        <v>550</v>
      </c>
      <c r="P8161" s="6">
        <v>-1106472.5900000001</v>
      </c>
      <c r="R8161" s="31">
        <v>-550</v>
      </c>
      <c r="S8161" s="28">
        <v>44561</v>
      </c>
    </row>
    <row r="8162" spans="1:19" x14ac:dyDescent="0.2">
      <c r="A8162" s="29">
        <v>46967</v>
      </c>
      <c r="B8162" s="1" t="s">
        <v>200</v>
      </c>
      <c r="C8162" s="27">
        <v>44552</v>
      </c>
      <c r="D8162" s="1">
        <v>53424</v>
      </c>
      <c r="J8162" s="1" t="s">
        <v>0</v>
      </c>
      <c r="K8162" s="1" t="s">
        <v>49</v>
      </c>
      <c r="L8162" s="1">
        <v>-3.25</v>
      </c>
      <c r="M8162" s="1">
        <v>88</v>
      </c>
      <c r="N8162" s="6"/>
      <c r="O8162" s="6">
        <v>286</v>
      </c>
      <c r="P8162" s="6">
        <v>-1105374.5900000001</v>
      </c>
      <c r="R8162" s="31">
        <v>-286</v>
      </c>
      <c r="S8162" s="28">
        <v>44561</v>
      </c>
    </row>
    <row r="8163" spans="1:19" x14ac:dyDescent="0.2">
      <c r="A8163" s="29">
        <v>46967</v>
      </c>
      <c r="B8163" s="1" t="s">
        <v>200</v>
      </c>
      <c r="C8163" s="27">
        <v>44552</v>
      </c>
      <c r="D8163" s="1">
        <v>53424</v>
      </c>
      <c r="J8163" s="1" t="s">
        <v>0</v>
      </c>
      <c r="K8163" s="1" t="s">
        <v>49</v>
      </c>
      <c r="L8163" s="1">
        <v>-2.5</v>
      </c>
      <c r="M8163" s="1">
        <v>88</v>
      </c>
      <c r="N8163" s="6"/>
      <c r="O8163" s="6">
        <v>220</v>
      </c>
      <c r="P8163" s="6">
        <v>-1104964.5900000001</v>
      </c>
      <c r="R8163" s="31">
        <v>-220</v>
      </c>
      <c r="S8163" s="28">
        <v>44561</v>
      </c>
    </row>
    <row r="8164" spans="1:19" x14ac:dyDescent="0.2">
      <c r="A8164" s="29">
        <v>46967</v>
      </c>
      <c r="B8164" s="1" t="s">
        <v>200</v>
      </c>
      <c r="C8164" s="27">
        <v>44552</v>
      </c>
      <c r="D8164" s="1">
        <v>53424</v>
      </c>
      <c r="J8164" s="1" t="s">
        <v>0</v>
      </c>
      <c r="K8164" s="1" t="s">
        <v>49</v>
      </c>
      <c r="L8164" s="1">
        <v>-2</v>
      </c>
      <c r="M8164" s="1">
        <v>88</v>
      </c>
      <c r="N8164" s="6"/>
      <c r="O8164" s="6">
        <v>176</v>
      </c>
      <c r="P8164" s="6">
        <v>-1105674.5900000001</v>
      </c>
      <c r="R8164" s="31">
        <v>-176</v>
      </c>
      <c r="S8164" s="28">
        <v>44561</v>
      </c>
    </row>
    <row r="8165" spans="1:19" x14ac:dyDescent="0.2">
      <c r="A8165" s="29">
        <v>46967</v>
      </c>
      <c r="B8165" s="1" t="s">
        <v>200</v>
      </c>
      <c r="C8165" s="27">
        <v>44552</v>
      </c>
      <c r="D8165" s="1">
        <v>53424</v>
      </c>
      <c r="J8165" s="1" t="s">
        <v>0</v>
      </c>
      <c r="K8165" s="1" t="s">
        <v>49</v>
      </c>
      <c r="L8165" s="1">
        <v>-1</v>
      </c>
      <c r="M8165" s="1">
        <v>124</v>
      </c>
      <c r="N8165" s="6"/>
      <c r="O8165" s="6">
        <v>124</v>
      </c>
      <c r="P8165" s="6">
        <v>-1099698.52</v>
      </c>
      <c r="R8165" s="31">
        <v>-124</v>
      </c>
      <c r="S8165" s="28">
        <v>44561</v>
      </c>
    </row>
    <row r="8166" spans="1:19" x14ac:dyDescent="0.2">
      <c r="A8166" s="29">
        <v>46967</v>
      </c>
      <c r="B8166" s="1" t="s">
        <v>200</v>
      </c>
      <c r="C8166" s="27">
        <v>44552</v>
      </c>
      <c r="D8166" s="1">
        <v>53424</v>
      </c>
      <c r="J8166" s="1" t="s">
        <v>0</v>
      </c>
      <c r="K8166" s="1" t="s">
        <v>49</v>
      </c>
      <c r="L8166" s="1">
        <v>-1</v>
      </c>
      <c r="M8166" s="1">
        <v>124</v>
      </c>
      <c r="N8166" s="6"/>
      <c r="O8166" s="6">
        <v>124</v>
      </c>
      <c r="P8166" s="6">
        <v>-1104744.5900000001</v>
      </c>
      <c r="R8166" s="31">
        <v>-124</v>
      </c>
      <c r="S8166" s="28">
        <v>44561</v>
      </c>
    </row>
    <row r="8167" spans="1:19" x14ac:dyDescent="0.2">
      <c r="A8167" s="29">
        <v>46967</v>
      </c>
      <c r="B8167" s="1" t="s">
        <v>200</v>
      </c>
      <c r="C8167" s="27">
        <v>44552</v>
      </c>
      <c r="D8167" s="1">
        <v>53424</v>
      </c>
      <c r="J8167" s="1" t="s">
        <v>0</v>
      </c>
      <c r="K8167" s="1" t="s">
        <v>49</v>
      </c>
      <c r="L8167" s="1">
        <v>-1</v>
      </c>
      <c r="M8167" s="1">
        <v>124</v>
      </c>
      <c r="N8167" s="6"/>
      <c r="O8167" s="6">
        <v>124</v>
      </c>
      <c r="P8167" s="6">
        <v>-1105088.5900000001</v>
      </c>
      <c r="R8167" s="31">
        <v>-124</v>
      </c>
      <c r="S8167" s="28">
        <v>44561</v>
      </c>
    </row>
    <row r="8168" spans="1:19" x14ac:dyDescent="0.2">
      <c r="A8168" s="29">
        <v>46967</v>
      </c>
      <c r="B8168" s="1" t="s">
        <v>200</v>
      </c>
      <c r="C8168" s="27">
        <v>44552</v>
      </c>
      <c r="D8168" s="1">
        <v>53424</v>
      </c>
      <c r="J8168" s="1" t="s">
        <v>0</v>
      </c>
      <c r="K8168" s="1" t="s">
        <v>49</v>
      </c>
      <c r="L8168" s="1">
        <v>-1</v>
      </c>
      <c r="M8168" s="1">
        <v>124</v>
      </c>
      <c r="N8168" s="6"/>
      <c r="O8168" s="6">
        <v>124</v>
      </c>
      <c r="P8168" s="6">
        <v>-1105498.5900000001</v>
      </c>
      <c r="R8168" s="31">
        <v>-124</v>
      </c>
      <c r="S8168" s="28">
        <v>44561</v>
      </c>
    </row>
    <row r="8169" spans="1:19" x14ac:dyDescent="0.2">
      <c r="A8169" s="29">
        <v>46967</v>
      </c>
      <c r="B8169" s="1" t="s">
        <v>200</v>
      </c>
      <c r="C8169" s="27">
        <v>44552</v>
      </c>
      <c r="D8169" s="1">
        <v>53424</v>
      </c>
      <c r="J8169" s="1" t="s">
        <v>0</v>
      </c>
      <c r="K8169" s="1" t="s">
        <v>49</v>
      </c>
      <c r="L8169" s="1">
        <v>-1</v>
      </c>
      <c r="M8169" s="1">
        <v>124</v>
      </c>
      <c r="N8169" s="6"/>
      <c r="O8169" s="6">
        <v>124</v>
      </c>
      <c r="P8169" s="6">
        <v>-1105798.5900000001</v>
      </c>
      <c r="R8169" s="31">
        <v>-124</v>
      </c>
      <c r="S8169" s="28">
        <v>44561</v>
      </c>
    </row>
    <row r="8170" spans="1:19" x14ac:dyDescent="0.2">
      <c r="A8170" s="29">
        <v>46967</v>
      </c>
      <c r="B8170" s="1" t="s">
        <v>200</v>
      </c>
      <c r="C8170" s="27">
        <v>44552</v>
      </c>
      <c r="D8170" s="1">
        <v>53424</v>
      </c>
      <c r="J8170" s="1" t="s">
        <v>0</v>
      </c>
      <c r="K8170" s="1" t="s">
        <v>49</v>
      </c>
      <c r="L8170" s="1">
        <v>-1</v>
      </c>
      <c r="M8170" s="1">
        <v>124</v>
      </c>
      <c r="N8170" s="6"/>
      <c r="O8170" s="6">
        <v>124</v>
      </c>
      <c r="P8170" s="6">
        <v>-1105922.5900000001</v>
      </c>
      <c r="R8170" s="31">
        <v>-124</v>
      </c>
      <c r="S8170" s="28">
        <v>44561</v>
      </c>
    </row>
    <row r="8171" spans="1:19" x14ac:dyDescent="0.2">
      <c r="A8171" s="29">
        <v>46985</v>
      </c>
      <c r="B8171" s="1" t="s">
        <v>200</v>
      </c>
      <c r="C8171" s="27">
        <v>44552</v>
      </c>
      <c r="D8171" s="1">
        <v>53430</v>
      </c>
      <c r="J8171" s="1" t="s">
        <v>0</v>
      </c>
      <c r="K8171" s="1" t="s">
        <v>49</v>
      </c>
      <c r="L8171" s="1">
        <v>-1</v>
      </c>
      <c r="M8171" s="1">
        <v>980</v>
      </c>
      <c r="N8171" s="6"/>
      <c r="O8171" s="6">
        <v>980</v>
      </c>
      <c r="P8171" s="6">
        <v>-1107535.0900000001</v>
      </c>
      <c r="R8171" s="31">
        <v>-980</v>
      </c>
      <c r="S8171" s="28">
        <v>44561</v>
      </c>
    </row>
    <row r="8172" spans="1:19" x14ac:dyDescent="0.2">
      <c r="A8172" s="29">
        <v>46985</v>
      </c>
      <c r="B8172" s="1" t="s">
        <v>200</v>
      </c>
      <c r="C8172" s="27">
        <v>44552</v>
      </c>
      <c r="D8172" s="1">
        <v>53430</v>
      </c>
      <c r="J8172" s="1" t="s">
        <v>0</v>
      </c>
      <c r="K8172" s="1" t="s">
        <v>49</v>
      </c>
      <c r="L8172" s="1">
        <v>-1</v>
      </c>
      <c r="M8172" s="1">
        <v>88</v>
      </c>
      <c r="N8172" s="6"/>
      <c r="O8172" s="6">
        <v>88</v>
      </c>
      <c r="P8172" s="6">
        <v>-1100540.02</v>
      </c>
      <c r="R8172" s="31">
        <v>-88</v>
      </c>
      <c r="S8172" s="28">
        <v>44561</v>
      </c>
    </row>
    <row r="8173" spans="1:19" x14ac:dyDescent="0.2">
      <c r="A8173" s="29">
        <v>46985</v>
      </c>
      <c r="B8173" s="1" t="s">
        <v>200</v>
      </c>
      <c r="C8173" s="27">
        <v>44552</v>
      </c>
      <c r="D8173" s="1">
        <v>53430</v>
      </c>
      <c r="J8173" s="1" t="s">
        <v>0</v>
      </c>
      <c r="K8173" s="1" t="s">
        <v>49</v>
      </c>
      <c r="L8173" s="1">
        <v>-1</v>
      </c>
      <c r="M8173" s="1">
        <v>88</v>
      </c>
      <c r="N8173" s="6"/>
      <c r="O8173" s="6">
        <v>88</v>
      </c>
      <c r="P8173" s="6">
        <v>-1107623.0900000001</v>
      </c>
      <c r="R8173" s="31">
        <v>-88</v>
      </c>
      <c r="S8173" s="28">
        <v>44561</v>
      </c>
    </row>
    <row r="8174" spans="1:19" x14ac:dyDescent="0.2">
      <c r="A8174" s="29">
        <v>46989</v>
      </c>
      <c r="B8174" s="1" t="s">
        <v>200</v>
      </c>
      <c r="C8174" s="27">
        <v>44552</v>
      </c>
      <c r="D8174" s="1">
        <v>53431</v>
      </c>
      <c r="J8174" s="1" t="s">
        <v>0</v>
      </c>
      <c r="K8174" s="1" t="s">
        <v>49</v>
      </c>
      <c r="L8174" s="1">
        <v>-2.25</v>
      </c>
      <c r="M8174" s="1">
        <v>110</v>
      </c>
      <c r="N8174" s="6"/>
      <c r="O8174" s="6">
        <v>247.5</v>
      </c>
      <c r="P8174" s="6">
        <v>-1101052.52</v>
      </c>
      <c r="R8174" s="31">
        <v>-247.5</v>
      </c>
      <c r="S8174" s="28">
        <v>44561</v>
      </c>
    </row>
    <row r="8175" spans="1:19" x14ac:dyDescent="0.2">
      <c r="A8175" s="29">
        <v>46989</v>
      </c>
      <c r="B8175" s="1" t="s">
        <v>200</v>
      </c>
      <c r="C8175" s="27">
        <v>44552</v>
      </c>
      <c r="D8175" s="1">
        <v>53431</v>
      </c>
      <c r="J8175" s="1" t="s">
        <v>0</v>
      </c>
      <c r="K8175" s="1" t="s">
        <v>49</v>
      </c>
      <c r="L8175" s="1">
        <v>-1</v>
      </c>
      <c r="M8175" s="1">
        <v>155</v>
      </c>
      <c r="N8175" s="6"/>
      <c r="O8175" s="6">
        <v>155</v>
      </c>
      <c r="P8175" s="6">
        <v>-1100805.02</v>
      </c>
      <c r="R8175" s="31">
        <v>-155</v>
      </c>
      <c r="S8175" s="28">
        <v>44561</v>
      </c>
    </row>
    <row r="8176" spans="1:19" x14ac:dyDescent="0.2">
      <c r="A8176" s="29">
        <v>46989</v>
      </c>
      <c r="B8176" s="1" t="s">
        <v>200</v>
      </c>
      <c r="C8176" s="27">
        <v>44552</v>
      </c>
      <c r="D8176" s="1">
        <v>53431</v>
      </c>
      <c r="J8176" s="1" t="s">
        <v>0</v>
      </c>
      <c r="K8176" s="1" t="s">
        <v>49</v>
      </c>
      <c r="L8176" s="1">
        <v>-1</v>
      </c>
      <c r="M8176" s="1">
        <v>155</v>
      </c>
      <c r="N8176" s="6"/>
      <c r="O8176" s="6">
        <v>155</v>
      </c>
      <c r="P8176" s="6">
        <v>-1101207.52</v>
      </c>
      <c r="R8176" s="31">
        <v>-155</v>
      </c>
      <c r="S8176" s="28">
        <v>44561</v>
      </c>
    </row>
    <row r="8177" spans="1:19" x14ac:dyDescent="0.2">
      <c r="A8177" s="29">
        <v>46989</v>
      </c>
      <c r="B8177" s="1" t="s">
        <v>200</v>
      </c>
      <c r="C8177" s="27">
        <v>44552</v>
      </c>
      <c r="D8177" s="1">
        <v>53431</v>
      </c>
      <c r="J8177" s="1" t="s">
        <v>0</v>
      </c>
      <c r="K8177" s="1" t="s">
        <v>49</v>
      </c>
      <c r="L8177" s="1">
        <v>-0.75</v>
      </c>
      <c r="M8177" s="1">
        <v>110</v>
      </c>
      <c r="N8177" s="6"/>
      <c r="O8177" s="6">
        <v>82.5</v>
      </c>
      <c r="P8177" s="6">
        <v>-1106555.0900000001</v>
      </c>
      <c r="R8177" s="31">
        <v>-82.5</v>
      </c>
      <c r="S8177" s="28">
        <v>44561</v>
      </c>
    </row>
    <row r="8178" spans="1:19" x14ac:dyDescent="0.2">
      <c r="A8178" s="29">
        <v>47010</v>
      </c>
      <c r="B8178" s="1" t="s">
        <v>200</v>
      </c>
      <c r="C8178" s="27">
        <v>44552</v>
      </c>
      <c r="D8178" s="1">
        <v>53439</v>
      </c>
      <c r="J8178" s="1" t="s">
        <v>0</v>
      </c>
      <c r="K8178" s="1" t="s">
        <v>49</v>
      </c>
      <c r="L8178" s="1">
        <v>-3.25</v>
      </c>
      <c r="M8178" s="1">
        <v>99</v>
      </c>
      <c r="N8178" s="6"/>
      <c r="O8178" s="6">
        <v>321.75</v>
      </c>
      <c r="P8178" s="6">
        <v>-1108139.3400000001</v>
      </c>
      <c r="R8178" s="31">
        <v>-321.75</v>
      </c>
      <c r="S8178" s="28">
        <v>44561</v>
      </c>
    </row>
    <row r="8179" spans="1:19" x14ac:dyDescent="0.2">
      <c r="A8179" s="29">
        <v>47010</v>
      </c>
      <c r="B8179" s="1" t="s">
        <v>200</v>
      </c>
      <c r="C8179" s="27">
        <v>44552</v>
      </c>
      <c r="D8179" s="1">
        <v>53439</v>
      </c>
      <c r="J8179" s="1" t="s">
        <v>0</v>
      </c>
      <c r="K8179" s="1" t="s">
        <v>49</v>
      </c>
      <c r="L8179" s="1">
        <v>-1</v>
      </c>
      <c r="M8179" s="1">
        <v>155</v>
      </c>
      <c r="N8179" s="6"/>
      <c r="O8179" s="6">
        <v>155</v>
      </c>
      <c r="P8179" s="6">
        <v>-1104383.0900000001</v>
      </c>
      <c r="R8179" s="31">
        <v>-155</v>
      </c>
      <c r="S8179" s="28">
        <v>44561</v>
      </c>
    </row>
    <row r="8180" spans="1:19" x14ac:dyDescent="0.2">
      <c r="A8180" s="29">
        <v>47010</v>
      </c>
      <c r="B8180" s="1" t="s">
        <v>200</v>
      </c>
      <c r="C8180" s="27">
        <v>44552</v>
      </c>
      <c r="D8180" s="1">
        <v>53439</v>
      </c>
      <c r="J8180" s="1" t="s">
        <v>0</v>
      </c>
      <c r="K8180" s="1" t="s">
        <v>49</v>
      </c>
      <c r="L8180" s="1">
        <v>-1</v>
      </c>
      <c r="M8180" s="1">
        <v>155</v>
      </c>
      <c r="N8180" s="6"/>
      <c r="O8180" s="6">
        <v>155</v>
      </c>
      <c r="P8180" s="6">
        <v>-1104620.5900000001</v>
      </c>
      <c r="R8180" s="31">
        <v>-155</v>
      </c>
      <c r="S8180" s="28">
        <v>44561</v>
      </c>
    </row>
    <row r="8181" spans="1:19" x14ac:dyDescent="0.2">
      <c r="A8181" s="29">
        <v>47010</v>
      </c>
      <c r="B8181" s="1" t="s">
        <v>200</v>
      </c>
      <c r="C8181" s="27">
        <v>44552</v>
      </c>
      <c r="D8181" s="1">
        <v>53439</v>
      </c>
      <c r="J8181" s="1" t="s">
        <v>0</v>
      </c>
      <c r="K8181" s="1" t="s">
        <v>49</v>
      </c>
      <c r="L8181" s="1">
        <v>-1</v>
      </c>
      <c r="M8181" s="1">
        <v>139.5</v>
      </c>
      <c r="N8181" s="6"/>
      <c r="O8181" s="6">
        <v>139.5</v>
      </c>
      <c r="P8181" s="6">
        <v>-1107817.5900000001</v>
      </c>
      <c r="R8181" s="31">
        <v>-139.5</v>
      </c>
      <c r="S8181" s="28">
        <v>44561</v>
      </c>
    </row>
    <row r="8182" spans="1:19" x14ac:dyDescent="0.2">
      <c r="A8182" s="29">
        <v>47010</v>
      </c>
      <c r="B8182" s="1" t="s">
        <v>200</v>
      </c>
      <c r="C8182" s="27">
        <v>44552</v>
      </c>
      <c r="D8182" s="1">
        <v>53439</v>
      </c>
      <c r="J8182" s="1" t="s">
        <v>0</v>
      </c>
      <c r="K8182" s="1" t="s">
        <v>49</v>
      </c>
      <c r="L8182" s="1">
        <v>-0.75</v>
      </c>
      <c r="M8182" s="1">
        <v>110</v>
      </c>
      <c r="N8182" s="6"/>
      <c r="O8182" s="6">
        <v>82.5</v>
      </c>
      <c r="P8182" s="6">
        <v>-1104465.5900000001</v>
      </c>
      <c r="R8182" s="31">
        <v>-82.5</v>
      </c>
      <c r="S8182" s="28">
        <v>44561</v>
      </c>
    </row>
    <row r="8183" spans="1:19" x14ac:dyDescent="0.2">
      <c r="A8183" s="29">
        <v>47010</v>
      </c>
      <c r="B8183" s="1" t="s">
        <v>200</v>
      </c>
      <c r="C8183" s="27">
        <v>44552</v>
      </c>
      <c r="D8183" s="1">
        <v>53439</v>
      </c>
      <c r="J8183" s="1" t="s">
        <v>0</v>
      </c>
      <c r="K8183" s="1" t="s">
        <v>49</v>
      </c>
      <c r="L8183" s="1">
        <v>-0.5</v>
      </c>
      <c r="M8183" s="1">
        <v>110</v>
      </c>
      <c r="N8183" s="6"/>
      <c r="O8183" s="6">
        <v>55</v>
      </c>
      <c r="P8183" s="6">
        <v>-1107678.0900000001</v>
      </c>
      <c r="R8183" s="31">
        <v>-55</v>
      </c>
      <c r="S8183" s="28">
        <v>44561</v>
      </c>
    </row>
    <row r="8184" spans="1:19" x14ac:dyDescent="0.2">
      <c r="A8184" s="29">
        <v>47015</v>
      </c>
      <c r="B8184" s="1" t="s">
        <v>200</v>
      </c>
      <c r="C8184" s="27">
        <v>44552</v>
      </c>
      <c r="D8184" s="1">
        <v>53444</v>
      </c>
      <c r="J8184" s="1" t="s">
        <v>0</v>
      </c>
      <c r="K8184" s="1" t="s">
        <v>49</v>
      </c>
      <c r="L8184" s="1">
        <v>-1</v>
      </c>
      <c r="M8184" s="1">
        <v>1782.57</v>
      </c>
      <c r="N8184" s="6"/>
      <c r="O8184" s="6">
        <v>1782.57</v>
      </c>
      <c r="P8184" s="6">
        <v>-1103788.0900000001</v>
      </c>
      <c r="R8184" s="31">
        <v>-1782.57</v>
      </c>
      <c r="S8184" s="28">
        <v>44561</v>
      </c>
    </row>
    <row r="8185" spans="1:19" x14ac:dyDescent="0.2">
      <c r="A8185" s="29">
        <v>47015</v>
      </c>
      <c r="B8185" s="1" t="s">
        <v>200</v>
      </c>
      <c r="C8185" s="27">
        <v>44552</v>
      </c>
      <c r="D8185" s="1">
        <v>53444</v>
      </c>
      <c r="J8185" s="1" t="s">
        <v>0</v>
      </c>
      <c r="K8185" s="1" t="s">
        <v>49</v>
      </c>
      <c r="L8185" s="1">
        <v>-6.25</v>
      </c>
      <c r="M8185" s="1">
        <v>88</v>
      </c>
      <c r="N8185" s="6"/>
      <c r="O8185" s="6">
        <v>550</v>
      </c>
      <c r="P8185" s="6">
        <v>-1101845.52</v>
      </c>
      <c r="R8185" s="31">
        <v>-550</v>
      </c>
      <c r="S8185" s="28">
        <v>44561</v>
      </c>
    </row>
    <row r="8186" spans="1:19" x14ac:dyDescent="0.2">
      <c r="A8186" s="29">
        <v>47015</v>
      </c>
      <c r="B8186" s="1" t="s">
        <v>200</v>
      </c>
      <c r="C8186" s="27">
        <v>44552</v>
      </c>
      <c r="D8186" s="1">
        <v>53444</v>
      </c>
      <c r="J8186" s="1" t="s">
        <v>0</v>
      </c>
      <c r="K8186" s="1" t="s">
        <v>49</v>
      </c>
      <c r="L8186" s="1">
        <v>-1</v>
      </c>
      <c r="M8186" s="1">
        <v>160</v>
      </c>
      <c r="N8186" s="6"/>
      <c r="O8186" s="6">
        <v>160</v>
      </c>
      <c r="P8186" s="6">
        <v>-1102005.52</v>
      </c>
      <c r="R8186" s="31">
        <v>-160</v>
      </c>
      <c r="S8186" s="28">
        <v>44561</v>
      </c>
    </row>
    <row r="8187" spans="1:19" x14ac:dyDescent="0.2">
      <c r="A8187" s="29">
        <v>47015</v>
      </c>
      <c r="B8187" s="1" t="s">
        <v>200</v>
      </c>
      <c r="C8187" s="27">
        <v>44552</v>
      </c>
      <c r="D8187" s="1">
        <v>53444</v>
      </c>
      <c r="J8187" s="1" t="s">
        <v>0</v>
      </c>
      <c r="K8187" s="1" t="s">
        <v>49</v>
      </c>
      <c r="L8187" s="1">
        <v>-1</v>
      </c>
      <c r="M8187" s="1">
        <v>88</v>
      </c>
      <c r="N8187" s="6"/>
      <c r="O8187" s="6">
        <v>88</v>
      </c>
      <c r="P8187" s="6">
        <v>-1101295.52</v>
      </c>
      <c r="R8187" s="31">
        <v>-88</v>
      </c>
      <c r="S8187" s="28">
        <v>44561</v>
      </c>
    </row>
    <row r="8188" spans="1:19" x14ac:dyDescent="0.2">
      <c r="A8188" s="29">
        <v>47055</v>
      </c>
      <c r="B8188" s="1" t="s">
        <v>200</v>
      </c>
      <c r="C8188" s="27">
        <v>44553</v>
      </c>
      <c r="D8188" s="1">
        <v>53457</v>
      </c>
      <c r="J8188" s="1" t="s">
        <v>0</v>
      </c>
      <c r="K8188" s="1" t="s">
        <v>49</v>
      </c>
      <c r="L8188" s="1">
        <v>-1</v>
      </c>
      <c r="M8188" s="1">
        <v>110</v>
      </c>
      <c r="N8188" s="6"/>
      <c r="O8188" s="6">
        <v>110</v>
      </c>
      <c r="P8188" s="6">
        <v>-1108386.8400000001</v>
      </c>
      <c r="R8188" s="31">
        <v>-110</v>
      </c>
      <c r="S8188" s="28">
        <v>44561</v>
      </c>
    </row>
    <row r="8189" spans="1:19" x14ac:dyDescent="0.2">
      <c r="A8189" s="29">
        <v>47059</v>
      </c>
      <c r="B8189" s="1" t="s">
        <v>200</v>
      </c>
      <c r="C8189" s="27">
        <v>44554</v>
      </c>
      <c r="D8189" s="1">
        <v>53460</v>
      </c>
      <c r="J8189" s="1" t="s">
        <v>0</v>
      </c>
      <c r="K8189" s="1" t="s">
        <v>49</v>
      </c>
      <c r="L8189" s="1">
        <v>-2.5</v>
      </c>
      <c r="M8189" s="1">
        <v>110</v>
      </c>
      <c r="N8189" s="6"/>
      <c r="O8189" s="6">
        <v>275</v>
      </c>
      <c r="P8189" s="6">
        <v>-1109109.3400000001</v>
      </c>
      <c r="R8189" s="31">
        <v>-275</v>
      </c>
      <c r="S8189" s="28">
        <v>44561</v>
      </c>
    </row>
    <row r="8190" spans="1:19" x14ac:dyDescent="0.2">
      <c r="A8190" s="29">
        <v>47059</v>
      </c>
      <c r="B8190" s="1" t="s">
        <v>200</v>
      </c>
      <c r="C8190" s="27">
        <v>44554</v>
      </c>
      <c r="D8190" s="1">
        <v>53460</v>
      </c>
      <c r="J8190" s="1" t="s">
        <v>0</v>
      </c>
      <c r="K8190" s="1" t="s">
        <v>49</v>
      </c>
      <c r="L8190" s="1">
        <v>-1</v>
      </c>
      <c r="M8190" s="1">
        <v>155</v>
      </c>
      <c r="N8190" s="6"/>
      <c r="O8190" s="6">
        <v>155</v>
      </c>
      <c r="P8190" s="6">
        <v>-1108541.8400000001</v>
      </c>
      <c r="R8190" s="31">
        <v>-155</v>
      </c>
      <c r="S8190" s="28">
        <v>44561</v>
      </c>
    </row>
    <row r="8191" spans="1:19" x14ac:dyDescent="0.2">
      <c r="A8191" s="29">
        <v>47059</v>
      </c>
      <c r="B8191" s="1" t="s">
        <v>200</v>
      </c>
      <c r="C8191" s="27">
        <v>44554</v>
      </c>
      <c r="D8191" s="1">
        <v>53460</v>
      </c>
      <c r="J8191" s="1" t="s">
        <v>0</v>
      </c>
      <c r="K8191" s="1" t="s">
        <v>49</v>
      </c>
      <c r="L8191" s="1">
        <v>-1</v>
      </c>
      <c r="M8191" s="1">
        <v>155</v>
      </c>
      <c r="N8191" s="6"/>
      <c r="O8191" s="6">
        <v>155</v>
      </c>
      <c r="P8191" s="6">
        <v>-1108834.3400000001</v>
      </c>
      <c r="R8191" s="31">
        <v>-155</v>
      </c>
      <c r="S8191" s="28">
        <v>44561</v>
      </c>
    </row>
    <row r="8192" spans="1:19" x14ac:dyDescent="0.2">
      <c r="A8192" s="29">
        <v>47059</v>
      </c>
      <c r="B8192" s="1" t="s">
        <v>200</v>
      </c>
      <c r="C8192" s="27">
        <v>44554</v>
      </c>
      <c r="D8192" s="1">
        <v>53460</v>
      </c>
      <c r="J8192" s="1" t="s">
        <v>0</v>
      </c>
      <c r="K8192" s="1" t="s">
        <v>49</v>
      </c>
      <c r="L8192" s="1">
        <v>-1.25</v>
      </c>
      <c r="M8192" s="1">
        <v>110</v>
      </c>
      <c r="N8192" s="6"/>
      <c r="O8192" s="6">
        <v>137.5</v>
      </c>
      <c r="P8192" s="6">
        <v>-1108679.3400000001</v>
      </c>
      <c r="R8192" s="31">
        <v>-137.5</v>
      </c>
      <c r="S8192" s="28">
        <v>44561</v>
      </c>
    </row>
    <row r="8193" spans="1:19" x14ac:dyDescent="0.2">
      <c r="A8193" s="29">
        <v>47060</v>
      </c>
      <c r="B8193" s="1" t="s">
        <v>200</v>
      </c>
      <c r="C8193" s="27">
        <v>44554</v>
      </c>
      <c r="D8193" s="1">
        <v>53461</v>
      </c>
      <c r="J8193" s="1" t="s">
        <v>0</v>
      </c>
      <c r="K8193" s="1" t="s">
        <v>49</v>
      </c>
      <c r="L8193" s="1">
        <v>-1</v>
      </c>
      <c r="M8193" s="1">
        <v>124</v>
      </c>
      <c r="N8193" s="6"/>
      <c r="O8193" s="6">
        <v>124</v>
      </c>
      <c r="P8193" s="6">
        <v>-1109233.3400000001</v>
      </c>
      <c r="R8193" s="31">
        <v>-124</v>
      </c>
      <c r="S8193" s="28">
        <v>44561</v>
      </c>
    </row>
    <row r="8194" spans="1:19" x14ac:dyDescent="0.2">
      <c r="A8194" s="29">
        <v>47060</v>
      </c>
      <c r="B8194" s="1" t="s">
        <v>200</v>
      </c>
      <c r="C8194" s="27">
        <v>44554</v>
      </c>
      <c r="D8194" s="1">
        <v>53461</v>
      </c>
      <c r="J8194" s="1" t="s">
        <v>0</v>
      </c>
      <c r="K8194" s="1" t="s">
        <v>49</v>
      </c>
      <c r="L8194" s="1">
        <v>-1</v>
      </c>
      <c r="M8194" s="1">
        <v>88</v>
      </c>
      <c r="N8194" s="6"/>
      <c r="O8194" s="6">
        <v>88</v>
      </c>
      <c r="P8194" s="6">
        <v>-1109321.3400000001</v>
      </c>
      <c r="R8194" s="31">
        <v>-88</v>
      </c>
      <c r="S8194" s="28">
        <v>44561</v>
      </c>
    </row>
    <row r="8195" spans="1:19" x14ac:dyDescent="0.2">
      <c r="A8195" s="29">
        <v>46711</v>
      </c>
      <c r="B8195" s="1" t="s">
        <v>200</v>
      </c>
      <c r="C8195" s="27">
        <v>44557</v>
      </c>
      <c r="D8195" s="1">
        <v>53360</v>
      </c>
      <c r="J8195" s="1" t="s">
        <v>0</v>
      </c>
      <c r="K8195" s="1" t="s">
        <v>49</v>
      </c>
      <c r="L8195" s="1">
        <v>-1</v>
      </c>
      <c r="M8195" s="1">
        <v>230</v>
      </c>
      <c r="N8195" s="6"/>
      <c r="O8195" s="6">
        <v>230</v>
      </c>
      <c r="P8195" s="6">
        <v>-1121428.8400000001</v>
      </c>
      <c r="R8195" s="31">
        <v>-230</v>
      </c>
      <c r="S8195" s="28">
        <v>44561</v>
      </c>
    </row>
    <row r="8196" spans="1:19" x14ac:dyDescent="0.2">
      <c r="A8196" s="29">
        <v>46711</v>
      </c>
      <c r="B8196" s="1" t="s">
        <v>200</v>
      </c>
      <c r="C8196" s="27">
        <v>44557</v>
      </c>
      <c r="D8196" s="1">
        <v>53360</v>
      </c>
      <c r="J8196" s="1" t="s">
        <v>0</v>
      </c>
      <c r="K8196" s="1" t="s">
        <v>49</v>
      </c>
      <c r="L8196" s="1">
        <v>-2</v>
      </c>
      <c r="M8196" s="1">
        <v>88</v>
      </c>
      <c r="N8196" s="6"/>
      <c r="O8196" s="6">
        <v>176</v>
      </c>
      <c r="P8196" s="6">
        <v>-1115822.0900000001</v>
      </c>
      <c r="R8196" s="31">
        <v>-176</v>
      </c>
      <c r="S8196" s="28">
        <v>44561</v>
      </c>
    </row>
    <row r="8197" spans="1:19" x14ac:dyDescent="0.2">
      <c r="A8197" s="29">
        <v>46711</v>
      </c>
      <c r="B8197" s="1" t="s">
        <v>200</v>
      </c>
      <c r="C8197" s="27">
        <v>44557</v>
      </c>
      <c r="D8197" s="1">
        <v>53360</v>
      </c>
      <c r="J8197" s="1" t="s">
        <v>0</v>
      </c>
      <c r="K8197" s="1" t="s">
        <v>49</v>
      </c>
      <c r="L8197" s="1">
        <v>-1</v>
      </c>
      <c r="M8197" s="1">
        <v>138</v>
      </c>
      <c r="N8197" s="6"/>
      <c r="O8197" s="6">
        <v>138</v>
      </c>
      <c r="P8197" s="6">
        <v>-1114191.3400000001</v>
      </c>
      <c r="R8197" s="31">
        <v>-138</v>
      </c>
      <c r="S8197" s="28">
        <v>44561</v>
      </c>
    </row>
    <row r="8198" spans="1:19" x14ac:dyDescent="0.2">
      <c r="A8198" s="29">
        <v>46711</v>
      </c>
      <c r="B8198" s="1" t="s">
        <v>200</v>
      </c>
      <c r="C8198" s="27">
        <v>44557</v>
      </c>
      <c r="D8198" s="1">
        <v>53360</v>
      </c>
      <c r="J8198" s="1" t="s">
        <v>0</v>
      </c>
      <c r="K8198" s="1" t="s">
        <v>49</v>
      </c>
      <c r="L8198" s="1">
        <v>-1</v>
      </c>
      <c r="M8198" s="1">
        <v>124</v>
      </c>
      <c r="N8198" s="6"/>
      <c r="O8198" s="6">
        <v>124</v>
      </c>
      <c r="P8198" s="6">
        <v>-1113855.3400000001</v>
      </c>
      <c r="R8198" s="31">
        <v>-124</v>
      </c>
      <c r="S8198" s="28">
        <v>44561</v>
      </c>
    </row>
    <row r="8199" spans="1:19" x14ac:dyDescent="0.2">
      <c r="A8199" s="29">
        <v>46711</v>
      </c>
      <c r="B8199" s="1" t="s">
        <v>200</v>
      </c>
      <c r="C8199" s="27">
        <v>44557</v>
      </c>
      <c r="D8199" s="1">
        <v>53360</v>
      </c>
      <c r="J8199" s="1" t="s">
        <v>0</v>
      </c>
      <c r="K8199" s="1" t="s">
        <v>49</v>
      </c>
      <c r="L8199" s="1">
        <v>-1</v>
      </c>
      <c r="M8199" s="1">
        <v>124</v>
      </c>
      <c r="N8199" s="6"/>
      <c r="O8199" s="6">
        <v>124</v>
      </c>
      <c r="P8199" s="6">
        <v>-1115646.0900000001</v>
      </c>
      <c r="R8199" s="31">
        <v>-124</v>
      </c>
      <c r="S8199" s="28">
        <v>44561</v>
      </c>
    </row>
    <row r="8200" spans="1:19" x14ac:dyDescent="0.2">
      <c r="A8200" s="29">
        <v>46711</v>
      </c>
      <c r="B8200" s="1" t="s">
        <v>200</v>
      </c>
      <c r="C8200" s="27">
        <v>44557</v>
      </c>
      <c r="D8200" s="1">
        <v>53360</v>
      </c>
      <c r="J8200" s="1" t="s">
        <v>0</v>
      </c>
      <c r="K8200" s="1" t="s">
        <v>49</v>
      </c>
      <c r="L8200" s="1">
        <v>-1</v>
      </c>
      <c r="M8200" s="1">
        <v>124</v>
      </c>
      <c r="N8200" s="6"/>
      <c r="O8200" s="6">
        <v>124</v>
      </c>
      <c r="P8200" s="6">
        <v>-1117608.5900000001</v>
      </c>
      <c r="R8200" s="31">
        <v>-124</v>
      </c>
      <c r="S8200" s="28">
        <v>44561</v>
      </c>
    </row>
    <row r="8201" spans="1:19" x14ac:dyDescent="0.2">
      <c r="A8201" s="29">
        <v>46711</v>
      </c>
      <c r="B8201" s="1" t="s">
        <v>200</v>
      </c>
      <c r="C8201" s="27">
        <v>44557</v>
      </c>
      <c r="D8201" s="1">
        <v>53360</v>
      </c>
      <c r="J8201" s="1" t="s">
        <v>0</v>
      </c>
      <c r="K8201" s="1" t="s">
        <v>49</v>
      </c>
      <c r="L8201" s="1">
        <v>-1</v>
      </c>
      <c r="M8201" s="1">
        <v>88</v>
      </c>
      <c r="N8201" s="6"/>
      <c r="O8201" s="6">
        <v>88</v>
      </c>
      <c r="P8201" s="6">
        <v>-1109409.3400000001</v>
      </c>
      <c r="R8201" s="31">
        <v>-88</v>
      </c>
      <c r="S8201" s="28">
        <v>44561</v>
      </c>
    </row>
    <row r="8202" spans="1:19" x14ac:dyDescent="0.2">
      <c r="A8202" s="29">
        <v>46711</v>
      </c>
      <c r="B8202" s="1" t="s">
        <v>200</v>
      </c>
      <c r="C8202" s="27">
        <v>44557</v>
      </c>
      <c r="D8202" s="1">
        <v>53360</v>
      </c>
      <c r="J8202" s="1" t="s">
        <v>0</v>
      </c>
      <c r="K8202" s="1" t="s">
        <v>49</v>
      </c>
      <c r="L8202" s="1">
        <v>-1</v>
      </c>
      <c r="M8202" s="1">
        <v>88</v>
      </c>
      <c r="N8202" s="6"/>
      <c r="O8202" s="6">
        <v>88</v>
      </c>
      <c r="P8202" s="6">
        <v>-1113987.3400000001</v>
      </c>
      <c r="R8202" s="31">
        <v>-88</v>
      </c>
      <c r="S8202" s="28">
        <v>44561</v>
      </c>
    </row>
    <row r="8203" spans="1:19" x14ac:dyDescent="0.2">
      <c r="A8203" s="29">
        <v>46711</v>
      </c>
      <c r="B8203" s="1" t="s">
        <v>200</v>
      </c>
      <c r="C8203" s="27">
        <v>44557</v>
      </c>
      <c r="D8203" s="1">
        <v>53360</v>
      </c>
      <c r="J8203" s="1" t="s">
        <v>0</v>
      </c>
      <c r="K8203" s="1" t="s">
        <v>49</v>
      </c>
      <c r="L8203" s="1">
        <v>-0.5</v>
      </c>
      <c r="M8203" s="1">
        <v>88</v>
      </c>
      <c r="N8203" s="6"/>
      <c r="O8203" s="6">
        <v>44</v>
      </c>
      <c r="P8203" s="6">
        <v>-1113899.3400000001</v>
      </c>
      <c r="R8203" s="31">
        <v>-44</v>
      </c>
      <c r="S8203" s="28">
        <v>44561</v>
      </c>
    </row>
    <row r="8204" spans="1:19" x14ac:dyDescent="0.2">
      <c r="A8204" s="29">
        <v>46711</v>
      </c>
      <c r="B8204" s="1" t="s">
        <v>200</v>
      </c>
      <c r="C8204" s="27">
        <v>44557</v>
      </c>
      <c r="D8204" s="1">
        <v>53360</v>
      </c>
      <c r="J8204" s="1" t="s">
        <v>0</v>
      </c>
      <c r="K8204" s="1" t="s">
        <v>49</v>
      </c>
      <c r="L8204" s="1">
        <v>-0.5</v>
      </c>
      <c r="M8204" s="1">
        <v>88</v>
      </c>
      <c r="N8204" s="6"/>
      <c r="O8204" s="6">
        <v>44</v>
      </c>
      <c r="P8204" s="6">
        <v>-1117652.5900000001</v>
      </c>
      <c r="R8204" s="31">
        <v>-44</v>
      </c>
      <c r="S8204" s="28">
        <v>44561</v>
      </c>
    </row>
    <row r="8205" spans="1:19" x14ac:dyDescent="0.2">
      <c r="A8205" s="29">
        <v>46711</v>
      </c>
      <c r="B8205" s="1" t="s">
        <v>200</v>
      </c>
      <c r="C8205" s="27">
        <v>44557</v>
      </c>
      <c r="D8205" s="1">
        <v>53360</v>
      </c>
      <c r="J8205" s="1" t="s">
        <v>0</v>
      </c>
      <c r="K8205" s="1" t="s">
        <v>49</v>
      </c>
      <c r="L8205" s="1">
        <v>-1</v>
      </c>
      <c r="M8205" s="1">
        <v>16</v>
      </c>
      <c r="N8205" s="6"/>
      <c r="O8205" s="6">
        <v>16</v>
      </c>
      <c r="P8205" s="6">
        <v>-1118240.5900000001</v>
      </c>
      <c r="R8205" s="31">
        <v>-16</v>
      </c>
      <c r="S8205" s="28">
        <v>44561</v>
      </c>
    </row>
    <row r="8206" spans="1:19" x14ac:dyDescent="0.2">
      <c r="A8206" s="29">
        <v>46711</v>
      </c>
      <c r="B8206" s="1" t="s">
        <v>200</v>
      </c>
      <c r="C8206" s="27">
        <v>44557</v>
      </c>
      <c r="D8206" s="1">
        <v>53360</v>
      </c>
      <c r="J8206" s="1" t="s">
        <v>0</v>
      </c>
      <c r="K8206" s="1" t="s">
        <v>49</v>
      </c>
      <c r="L8206" s="1">
        <v>-1</v>
      </c>
      <c r="M8206" s="1">
        <v>12</v>
      </c>
      <c r="N8206" s="6"/>
      <c r="O8206" s="6">
        <v>12</v>
      </c>
      <c r="P8206" s="6">
        <v>-1118252.5900000001</v>
      </c>
      <c r="R8206" s="31">
        <v>-12</v>
      </c>
      <c r="S8206" s="28">
        <v>44561</v>
      </c>
    </row>
    <row r="8207" spans="1:19" x14ac:dyDescent="0.2">
      <c r="A8207" s="29">
        <v>46764</v>
      </c>
      <c r="B8207" s="1" t="s">
        <v>200</v>
      </c>
      <c r="C8207" s="27">
        <v>44557</v>
      </c>
      <c r="D8207" s="1">
        <v>53369</v>
      </c>
      <c r="J8207" s="1" t="s">
        <v>0</v>
      </c>
      <c r="K8207" s="1" t="s">
        <v>49</v>
      </c>
      <c r="L8207" s="1">
        <v>-1</v>
      </c>
      <c r="M8207" s="1">
        <v>2120</v>
      </c>
      <c r="N8207" s="6"/>
      <c r="O8207" s="6">
        <v>2120</v>
      </c>
      <c r="P8207" s="6">
        <v>-1111529.3400000001</v>
      </c>
      <c r="R8207" s="31">
        <v>-2120</v>
      </c>
      <c r="S8207" s="28">
        <v>44561</v>
      </c>
    </row>
    <row r="8208" spans="1:19" x14ac:dyDescent="0.2">
      <c r="A8208" s="29">
        <v>46764</v>
      </c>
      <c r="B8208" s="1" t="s">
        <v>200</v>
      </c>
      <c r="C8208" s="27">
        <v>44557</v>
      </c>
      <c r="D8208" s="1">
        <v>53369</v>
      </c>
      <c r="J8208" s="1" t="s">
        <v>0</v>
      </c>
      <c r="K8208" s="1" t="s">
        <v>49</v>
      </c>
      <c r="L8208" s="1">
        <v>-1</v>
      </c>
      <c r="M8208" s="1">
        <v>848</v>
      </c>
      <c r="N8208" s="6"/>
      <c r="O8208" s="6">
        <v>848</v>
      </c>
      <c r="P8208" s="6">
        <v>-1112873.3400000001</v>
      </c>
      <c r="R8208" s="31">
        <v>-848</v>
      </c>
      <c r="S8208" s="28">
        <v>44561</v>
      </c>
    </row>
    <row r="8209" spans="1:19" x14ac:dyDescent="0.2">
      <c r="A8209" s="29">
        <v>46764</v>
      </c>
      <c r="B8209" s="1" t="s">
        <v>200</v>
      </c>
      <c r="C8209" s="27">
        <v>44557</v>
      </c>
      <c r="D8209" s="1">
        <v>53369</v>
      </c>
      <c r="J8209" s="1" t="s">
        <v>0</v>
      </c>
      <c r="K8209" s="1" t="s">
        <v>49</v>
      </c>
      <c r="L8209" s="1">
        <v>-9</v>
      </c>
      <c r="M8209" s="1">
        <v>88</v>
      </c>
      <c r="N8209" s="6"/>
      <c r="O8209" s="6">
        <v>792</v>
      </c>
      <c r="P8209" s="6">
        <v>-1113665.3400000001</v>
      </c>
      <c r="R8209" s="31">
        <v>-792</v>
      </c>
      <c r="S8209" s="28">
        <v>44561</v>
      </c>
    </row>
    <row r="8210" spans="1:19" x14ac:dyDescent="0.2">
      <c r="A8210" s="29">
        <v>46764</v>
      </c>
      <c r="B8210" s="1" t="s">
        <v>200</v>
      </c>
      <c r="C8210" s="27">
        <v>44557</v>
      </c>
      <c r="D8210" s="1">
        <v>53369</v>
      </c>
      <c r="J8210" s="1" t="s">
        <v>0</v>
      </c>
      <c r="K8210" s="1" t="s">
        <v>49</v>
      </c>
      <c r="L8210" s="1">
        <v>-2</v>
      </c>
      <c r="M8210" s="1">
        <v>248</v>
      </c>
      <c r="N8210" s="6"/>
      <c r="O8210" s="6">
        <v>496</v>
      </c>
      <c r="P8210" s="6">
        <v>-1112025.3400000001</v>
      </c>
      <c r="R8210" s="31">
        <v>-496</v>
      </c>
      <c r="S8210" s="28">
        <v>44561</v>
      </c>
    </row>
    <row r="8211" spans="1:19" x14ac:dyDescent="0.2">
      <c r="A8211" s="29">
        <v>46976</v>
      </c>
      <c r="B8211" s="1" t="s">
        <v>200</v>
      </c>
      <c r="C8211" s="27">
        <v>44557</v>
      </c>
      <c r="D8211" s="1">
        <v>53425</v>
      </c>
      <c r="J8211" s="1" t="s">
        <v>0</v>
      </c>
      <c r="K8211" s="1" t="s">
        <v>49</v>
      </c>
      <c r="L8211" s="1">
        <v>-1</v>
      </c>
      <c r="M8211" s="1">
        <v>124</v>
      </c>
      <c r="N8211" s="6"/>
      <c r="O8211" s="6">
        <v>124</v>
      </c>
      <c r="P8211" s="6">
        <v>-1115946.0900000001</v>
      </c>
      <c r="R8211" s="31">
        <v>-124</v>
      </c>
      <c r="S8211" s="28">
        <v>44561</v>
      </c>
    </row>
    <row r="8212" spans="1:19" x14ac:dyDescent="0.2">
      <c r="A8212" s="29">
        <v>46976</v>
      </c>
      <c r="B8212" s="1" t="s">
        <v>200</v>
      </c>
      <c r="C8212" s="27">
        <v>44557</v>
      </c>
      <c r="D8212" s="1">
        <v>53425</v>
      </c>
      <c r="J8212" s="1" t="s">
        <v>0</v>
      </c>
      <c r="K8212" s="1" t="s">
        <v>49</v>
      </c>
      <c r="L8212" s="1">
        <v>-0.75</v>
      </c>
      <c r="M8212" s="1">
        <v>88</v>
      </c>
      <c r="N8212" s="6"/>
      <c r="O8212" s="6">
        <v>66</v>
      </c>
      <c r="P8212" s="6">
        <v>-1113731.3400000001</v>
      </c>
      <c r="R8212" s="31">
        <v>-66</v>
      </c>
      <c r="S8212" s="28">
        <v>44561</v>
      </c>
    </row>
    <row r="8213" spans="1:19" x14ac:dyDescent="0.2">
      <c r="A8213" s="29">
        <v>46976</v>
      </c>
      <c r="B8213" s="1" t="s">
        <v>200</v>
      </c>
      <c r="C8213" s="27">
        <v>44557</v>
      </c>
      <c r="D8213" s="1">
        <v>53425</v>
      </c>
      <c r="J8213" s="1" t="s">
        <v>0</v>
      </c>
      <c r="K8213" s="1" t="s">
        <v>49</v>
      </c>
      <c r="L8213" s="1">
        <v>-0.75</v>
      </c>
      <c r="M8213" s="1">
        <v>88</v>
      </c>
      <c r="N8213" s="6"/>
      <c r="O8213" s="6">
        <v>66</v>
      </c>
      <c r="P8213" s="6">
        <v>-1114053.3400000001</v>
      </c>
      <c r="R8213" s="31">
        <v>-66</v>
      </c>
      <c r="S8213" s="28">
        <v>44561</v>
      </c>
    </row>
    <row r="8214" spans="1:19" x14ac:dyDescent="0.2">
      <c r="A8214" s="29">
        <v>46976</v>
      </c>
      <c r="B8214" s="1" t="s">
        <v>200</v>
      </c>
      <c r="C8214" s="27">
        <v>44557</v>
      </c>
      <c r="D8214" s="1">
        <v>53425</v>
      </c>
      <c r="J8214" s="1" t="s">
        <v>0</v>
      </c>
      <c r="K8214" s="1" t="s">
        <v>49</v>
      </c>
      <c r="L8214" s="1">
        <v>-0.5</v>
      </c>
      <c r="M8214" s="1">
        <v>88</v>
      </c>
      <c r="N8214" s="6"/>
      <c r="O8214" s="6">
        <v>44</v>
      </c>
      <c r="P8214" s="6">
        <v>-1116012.0900000001</v>
      </c>
      <c r="R8214" s="31">
        <v>-44</v>
      </c>
      <c r="S8214" s="28">
        <v>44561</v>
      </c>
    </row>
    <row r="8215" spans="1:19" x14ac:dyDescent="0.2">
      <c r="A8215" s="29">
        <v>46976</v>
      </c>
      <c r="B8215" s="1" t="s">
        <v>200</v>
      </c>
      <c r="C8215" s="27">
        <v>44557</v>
      </c>
      <c r="D8215" s="1">
        <v>53425</v>
      </c>
      <c r="J8215" s="1" t="s">
        <v>0</v>
      </c>
      <c r="K8215" s="1" t="s">
        <v>49</v>
      </c>
      <c r="L8215" s="1">
        <v>-0.25</v>
      </c>
      <c r="M8215" s="1">
        <v>88</v>
      </c>
      <c r="N8215" s="6"/>
      <c r="O8215" s="6">
        <v>22</v>
      </c>
      <c r="P8215" s="6">
        <v>-1115968.0900000001</v>
      </c>
      <c r="R8215" s="31">
        <v>-22</v>
      </c>
      <c r="S8215" s="28">
        <v>44561</v>
      </c>
    </row>
    <row r="8216" spans="1:19" x14ac:dyDescent="0.2">
      <c r="A8216" s="29">
        <v>46991</v>
      </c>
      <c r="B8216" s="1" t="s">
        <v>200</v>
      </c>
      <c r="C8216" s="27">
        <v>44557</v>
      </c>
      <c r="D8216" s="1">
        <v>53433</v>
      </c>
      <c r="J8216" s="1" t="s">
        <v>0</v>
      </c>
      <c r="K8216" s="1" t="s">
        <v>49</v>
      </c>
      <c r="L8216" s="1">
        <v>-4</v>
      </c>
      <c r="M8216" s="1">
        <v>88</v>
      </c>
      <c r="N8216" s="6"/>
      <c r="O8216" s="6">
        <v>352</v>
      </c>
      <c r="P8216" s="6">
        <v>-1114667.3400000001</v>
      </c>
      <c r="R8216" s="31">
        <v>-352</v>
      </c>
      <c r="S8216" s="28">
        <v>44561</v>
      </c>
    </row>
    <row r="8217" spans="1:19" x14ac:dyDescent="0.2">
      <c r="A8217" s="29">
        <v>46991</v>
      </c>
      <c r="B8217" s="1" t="s">
        <v>200</v>
      </c>
      <c r="C8217" s="27">
        <v>44557</v>
      </c>
      <c r="D8217" s="1">
        <v>53433</v>
      </c>
      <c r="J8217" s="1" t="s">
        <v>0</v>
      </c>
      <c r="K8217" s="1" t="s">
        <v>49</v>
      </c>
      <c r="L8217" s="1">
        <v>-2.5</v>
      </c>
      <c r="M8217" s="1">
        <v>88</v>
      </c>
      <c r="N8217" s="6"/>
      <c r="O8217" s="6">
        <v>220</v>
      </c>
      <c r="P8217" s="6">
        <v>-1119711.5900000001</v>
      </c>
      <c r="R8217" s="31">
        <v>-220</v>
      </c>
      <c r="S8217" s="28">
        <v>44561</v>
      </c>
    </row>
    <row r="8218" spans="1:19" x14ac:dyDescent="0.2">
      <c r="A8218" s="29">
        <v>46991</v>
      </c>
      <c r="B8218" s="1" t="s">
        <v>200</v>
      </c>
      <c r="C8218" s="27">
        <v>44557</v>
      </c>
      <c r="D8218" s="1">
        <v>53433</v>
      </c>
      <c r="J8218" s="1" t="s">
        <v>0</v>
      </c>
      <c r="K8218" s="1" t="s">
        <v>49</v>
      </c>
      <c r="L8218" s="1">
        <v>-2</v>
      </c>
      <c r="M8218" s="1">
        <v>88</v>
      </c>
      <c r="N8218" s="6"/>
      <c r="O8218" s="6">
        <v>176</v>
      </c>
      <c r="P8218" s="6">
        <v>-1115011.3400000001</v>
      </c>
      <c r="R8218" s="31">
        <v>-176</v>
      </c>
      <c r="S8218" s="28">
        <v>44561</v>
      </c>
    </row>
    <row r="8219" spans="1:19" x14ac:dyDescent="0.2">
      <c r="A8219" s="29">
        <v>46991</v>
      </c>
      <c r="B8219" s="1" t="s">
        <v>200</v>
      </c>
      <c r="C8219" s="27">
        <v>44557</v>
      </c>
      <c r="D8219" s="1">
        <v>53433</v>
      </c>
      <c r="J8219" s="1" t="s">
        <v>0</v>
      </c>
      <c r="K8219" s="1" t="s">
        <v>49</v>
      </c>
      <c r="L8219" s="1">
        <v>-1</v>
      </c>
      <c r="M8219" s="1">
        <v>124</v>
      </c>
      <c r="N8219" s="6"/>
      <c r="O8219" s="6">
        <v>124</v>
      </c>
      <c r="P8219" s="6">
        <v>-1114315.3400000001</v>
      </c>
      <c r="R8219" s="31">
        <v>-124</v>
      </c>
      <c r="S8219" s="28">
        <v>44561</v>
      </c>
    </row>
    <row r="8220" spans="1:19" x14ac:dyDescent="0.2">
      <c r="A8220" s="29">
        <v>46991</v>
      </c>
      <c r="B8220" s="1" t="s">
        <v>200</v>
      </c>
      <c r="C8220" s="27">
        <v>44557</v>
      </c>
      <c r="D8220" s="1">
        <v>53433</v>
      </c>
      <c r="J8220" s="1" t="s">
        <v>0</v>
      </c>
      <c r="K8220" s="1" t="s">
        <v>49</v>
      </c>
      <c r="L8220" s="1">
        <v>-1</v>
      </c>
      <c r="M8220" s="1">
        <v>124</v>
      </c>
      <c r="N8220" s="6"/>
      <c r="O8220" s="6">
        <v>124</v>
      </c>
      <c r="P8220" s="6">
        <v>-1114835.3400000001</v>
      </c>
      <c r="R8220" s="31">
        <v>-124</v>
      </c>
      <c r="S8220" s="28">
        <v>44561</v>
      </c>
    </row>
    <row r="8221" spans="1:19" x14ac:dyDescent="0.2">
      <c r="A8221" s="29">
        <v>46991</v>
      </c>
      <c r="B8221" s="1" t="s">
        <v>200</v>
      </c>
      <c r="C8221" s="27">
        <v>44557</v>
      </c>
      <c r="D8221" s="1">
        <v>53433</v>
      </c>
      <c r="J8221" s="1" t="s">
        <v>0</v>
      </c>
      <c r="K8221" s="1" t="s">
        <v>49</v>
      </c>
      <c r="L8221" s="1">
        <v>-0.75</v>
      </c>
      <c r="M8221" s="1">
        <v>88</v>
      </c>
      <c r="N8221" s="6"/>
      <c r="O8221" s="6">
        <v>66</v>
      </c>
      <c r="P8221" s="6">
        <v>-1119777.5900000001</v>
      </c>
      <c r="R8221" s="31">
        <v>-66</v>
      </c>
      <c r="S8221" s="28">
        <v>44561</v>
      </c>
    </row>
    <row r="8222" spans="1:19" x14ac:dyDescent="0.2">
      <c r="A8222" s="29">
        <v>46991</v>
      </c>
      <c r="B8222" s="1" t="s">
        <v>200</v>
      </c>
      <c r="C8222" s="27">
        <v>44557</v>
      </c>
      <c r="D8222" s="1">
        <v>53433</v>
      </c>
      <c r="J8222" s="1" t="s">
        <v>0</v>
      </c>
      <c r="K8222" s="1" t="s">
        <v>49</v>
      </c>
      <c r="L8222" s="1">
        <v>-0.5</v>
      </c>
      <c r="M8222" s="1">
        <v>88</v>
      </c>
      <c r="N8222" s="6"/>
      <c r="O8222" s="6">
        <v>44</v>
      </c>
      <c r="P8222" s="6">
        <v>-1114711.3400000001</v>
      </c>
      <c r="R8222" s="31">
        <v>-44</v>
      </c>
      <c r="S8222" s="28">
        <v>44561</v>
      </c>
    </row>
    <row r="8223" spans="1:19" x14ac:dyDescent="0.2">
      <c r="A8223" s="29">
        <v>46991</v>
      </c>
      <c r="B8223" s="1" t="s">
        <v>200</v>
      </c>
      <c r="C8223" s="27">
        <v>44557</v>
      </c>
      <c r="D8223" s="1">
        <v>53433</v>
      </c>
      <c r="J8223" s="1" t="s">
        <v>0</v>
      </c>
      <c r="K8223" s="1" t="s">
        <v>49</v>
      </c>
      <c r="L8223" s="1">
        <v>-0.5</v>
      </c>
      <c r="M8223" s="1">
        <v>88</v>
      </c>
      <c r="N8223" s="6"/>
      <c r="O8223" s="6">
        <v>44</v>
      </c>
      <c r="P8223" s="6">
        <v>-1119821.5900000001</v>
      </c>
      <c r="R8223" s="31">
        <v>-44</v>
      </c>
      <c r="S8223" s="28">
        <v>44561</v>
      </c>
    </row>
    <row r="8224" spans="1:19" x14ac:dyDescent="0.2">
      <c r="A8224" s="29">
        <v>46992</v>
      </c>
      <c r="B8224" s="1" t="s">
        <v>200</v>
      </c>
      <c r="C8224" s="27">
        <v>44557</v>
      </c>
      <c r="D8224" s="1">
        <v>53434</v>
      </c>
      <c r="J8224" s="1" t="s">
        <v>0</v>
      </c>
      <c r="K8224" s="1" t="s">
        <v>49</v>
      </c>
      <c r="L8224" s="1">
        <v>-4.5</v>
      </c>
      <c r="M8224" s="1">
        <v>99</v>
      </c>
      <c r="N8224" s="6"/>
      <c r="O8224" s="6">
        <v>445.5</v>
      </c>
      <c r="P8224" s="6">
        <v>-1120775.0900000001</v>
      </c>
      <c r="R8224" s="31">
        <v>-445.5</v>
      </c>
      <c r="S8224" s="28">
        <v>44561</v>
      </c>
    </row>
    <row r="8225" spans="1:19" x14ac:dyDescent="0.2">
      <c r="A8225" s="29">
        <v>46992</v>
      </c>
      <c r="B8225" s="1" t="s">
        <v>200</v>
      </c>
      <c r="C8225" s="27">
        <v>44557</v>
      </c>
      <c r="D8225" s="1">
        <v>53434</v>
      </c>
      <c r="J8225" s="1" t="s">
        <v>0</v>
      </c>
      <c r="K8225" s="1" t="s">
        <v>49</v>
      </c>
      <c r="L8225" s="1">
        <v>-3.75</v>
      </c>
      <c r="M8225" s="1">
        <v>99</v>
      </c>
      <c r="N8225" s="6"/>
      <c r="O8225" s="6">
        <v>371.25</v>
      </c>
      <c r="P8225" s="6">
        <v>-1115522.0900000001</v>
      </c>
      <c r="R8225" s="31">
        <v>-371.25</v>
      </c>
      <c r="S8225" s="28">
        <v>44561</v>
      </c>
    </row>
    <row r="8226" spans="1:19" x14ac:dyDescent="0.2">
      <c r="A8226" s="29">
        <v>46992</v>
      </c>
      <c r="B8226" s="1" t="s">
        <v>200</v>
      </c>
      <c r="C8226" s="27">
        <v>44557</v>
      </c>
      <c r="D8226" s="1">
        <v>53434</v>
      </c>
      <c r="J8226" s="1" t="s">
        <v>0</v>
      </c>
      <c r="K8226" s="1" t="s">
        <v>49</v>
      </c>
      <c r="L8226" s="1">
        <v>-1</v>
      </c>
      <c r="M8226" s="1">
        <v>188</v>
      </c>
      <c r="N8226" s="6"/>
      <c r="O8226" s="6">
        <v>188</v>
      </c>
      <c r="P8226" s="6">
        <v>-1120963.0900000001</v>
      </c>
      <c r="R8226" s="31">
        <v>-188</v>
      </c>
      <c r="S8226" s="28">
        <v>44561</v>
      </c>
    </row>
    <row r="8227" spans="1:19" x14ac:dyDescent="0.2">
      <c r="A8227" s="29">
        <v>46992</v>
      </c>
      <c r="B8227" s="1" t="s">
        <v>200</v>
      </c>
      <c r="C8227" s="27">
        <v>44557</v>
      </c>
      <c r="D8227" s="1">
        <v>53434</v>
      </c>
      <c r="J8227" s="1" t="s">
        <v>0</v>
      </c>
      <c r="K8227" s="1" t="s">
        <v>49</v>
      </c>
      <c r="L8227" s="1">
        <v>-1.5</v>
      </c>
      <c r="M8227" s="1">
        <v>99</v>
      </c>
      <c r="N8227" s="6"/>
      <c r="O8227" s="6">
        <v>148.5</v>
      </c>
      <c r="P8227" s="6">
        <v>-1119970.0900000001</v>
      </c>
      <c r="R8227" s="31">
        <v>-148.5</v>
      </c>
      <c r="S8227" s="28">
        <v>44561</v>
      </c>
    </row>
    <row r="8228" spans="1:19" x14ac:dyDescent="0.2">
      <c r="A8228" s="29">
        <v>46992</v>
      </c>
      <c r="B8228" s="1" t="s">
        <v>200</v>
      </c>
      <c r="C8228" s="27">
        <v>44557</v>
      </c>
      <c r="D8228" s="1">
        <v>53434</v>
      </c>
      <c r="J8228" s="1" t="s">
        <v>0</v>
      </c>
      <c r="K8228" s="1" t="s">
        <v>49</v>
      </c>
      <c r="L8228" s="1">
        <v>-1</v>
      </c>
      <c r="M8228" s="1">
        <v>139.5</v>
      </c>
      <c r="N8228" s="6"/>
      <c r="O8228" s="6">
        <v>139.5</v>
      </c>
      <c r="P8228" s="6">
        <v>-1115150.8400000001</v>
      </c>
      <c r="R8228" s="31">
        <v>-139.5</v>
      </c>
      <c r="S8228" s="28">
        <v>44561</v>
      </c>
    </row>
    <row r="8229" spans="1:19" x14ac:dyDescent="0.2">
      <c r="A8229" s="29">
        <v>46992</v>
      </c>
      <c r="B8229" s="1" t="s">
        <v>200</v>
      </c>
      <c r="C8229" s="27">
        <v>44557</v>
      </c>
      <c r="D8229" s="1">
        <v>53434</v>
      </c>
      <c r="J8229" s="1" t="s">
        <v>0</v>
      </c>
      <c r="K8229" s="1" t="s">
        <v>49</v>
      </c>
      <c r="L8229" s="1">
        <v>-1</v>
      </c>
      <c r="M8229" s="1">
        <v>139.5</v>
      </c>
      <c r="N8229" s="6"/>
      <c r="O8229" s="6">
        <v>139.5</v>
      </c>
      <c r="P8229" s="6">
        <v>-1117435.0900000001</v>
      </c>
      <c r="R8229" s="31">
        <v>-139.5</v>
      </c>
      <c r="S8229" s="28">
        <v>44561</v>
      </c>
    </row>
    <row r="8230" spans="1:19" x14ac:dyDescent="0.2">
      <c r="A8230" s="29">
        <v>46992</v>
      </c>
      <c r="B8230" s="1" t="s">
        <v>200</v>
      </c>
      <c r="C8230" s="27">
        <v>44557</v>
      </c>
      <c r="D8230" s="1">
        <v>53434</v>
      </c>
      <c r="J8230" s="1" t="s">
        <v>0</v>
      </c>
      <c r="K8230" s="1" t="s">
        <v>49</v>
      </c>
      <c r="L8230" s="1">
        <v>-1</v>
      </c>
      <c r="M8230" s="1">
        <v>139.5</v>
      </c>
      <c r="N8230" s="6"/>
      <c r="O8230" s="6">
        <v>139.5</v>
      </c>
      <c r="P8230" s="6">
        <v>-1120109.5900000001</v>
      </c>
      <c r="R8230" s="31">
        <v>-139.5</v>
      </c>
      <c r="S8230" s="28">
        <v>44561</v>
      </c>
    </row>
    <row r="8231" spans="1:19" x14ac:dyDescent="0.2">
      <c r="A8231" s="29">
        <v>46992</v>
      </c>
      <c r="B8231" s="1" t="s">
        <v>200</v>
      </c>
      <c r="C8231" s="27">
        <v>44557</v>
      </c>
      <c r="D8231" s="1">
        <v>53434</v>
      </c>
      <c r="J8231" s="1" t="s">
        <v>0</v>
      </c>
      <c r="K8231" s="1" t="s">
        <v>49</v>
      </c>
      <c r="L8231" s="1">
        <v>-1</v>
      </c>
      <c r="M8231" s="1">
        <v>139.5</v>
      </c>
      <c r="N8231" s="6"/>
      <c r="O8231" s="6">
        <v>139.5</v>
      </c>
      <c r="P8231" s="6">
        <v>-1121124.5900000001</v>
      </c>
      <c r="R8231" s="31">
        <v>-139.5</v>
      </c>
      <c r="S8231" s="28">
        <v>44561</v>
      </c>
    </row>
    <row r="8232" spans="1:19" x14ac:dyDescent="0.2">
      <c r="A8232" s="29">
        <v>46992</v>
      </c>
      <c r="B8232" s="1" t="s">
        <v>200</v>
      </c>
      <c r="C8232" s="27">
        <v>44557</v>
      </c>
      <c r="D8232" s="1">
        <v>53434</v>
      </c>
      <c r="J8232" s="1" t="s">
        <v>0</v>
      </c>
      <c r="K8232" s="1" t="s">
        <v>49</v>
      </c>
      <c r="L8232" s="1">
        <v>-0.75</v>
      </c>
      <c r="M8232" s="1">
        <v>99</v>
      </c>
      <c r="N8232" s="6"/>
      <c r="O8232" s="6">
        <v>74.25</v>
      </c>
      <c r="P8232" s="6">
        <v>-1121198.8400000001</v>
      </c>
      <c r="R8232" s="31">
        <v>-74.25</v>
      </c>
      <c r="S8232" s="28">
        <v>44561</v>
      </c>
    </row>
    <row r="8233" spans="1:19" x14ac:dyDescent="0.2">
      <c r="A8233" s="29">
        <v>46992</v>
      </c>
      <c r="B8233" s="1" t="s">
        <v>200</v>
      </c>
      <c r="C8233" s="27">
        <v>44557</v>
      </c>
      <c r="D8233" s="1">
        <v>53434</v>
      </c>
      <c r="J8233" s="1" t="s">
        <v>0</v>
      </c>
      <c r="K8233" s="1" t="s">
        <v>49</v>
      </c>
      <c r="L8233" s="1">
        <v>-0.5</v>
      </c>
      <c r="M8233" s="1">
        <v>99</v>
      </c>
      <c r="N8233" s="6"/>
      <c r="O8233" s="6">
        <v>49.5</v>
      </c>
      <c r="P8233" s="6">
        <v>-1117484.5900000001</v>
      </c>
      <c r="R8233" s="31">
        <v>-49.5</v>
      </c>
      <c r="S8233" s="28">
        <v>44561</v>
      </c>
    </row>
    <row r="8234" spans="1:19" x14ac:dyDescent="0.2">
      <c r="A8234" s="29">
        <v>47007</v>
      </c>
      <c r="B8234" s="1" t="s">
        <v>200</v>
      </c>
      <c r="C8234" s="27">
        <v>44557</v>
      </c>
      <c r="D8234" s="1">
        <v>53437</v>
      </c>
      <c r="J8234" s="1" t="s">
        <v>0</v>
      </c>
      <c r="K8234" s="1" t="s">
        <v>49</v>
      </c>
      <c r="L8234" s="1">
        <v>-3</v>
      </c>
      <c r="M8234" s="1">
        <v>110</v>
      </c>
      <c r="N8234" s="6"/>
      <c r="O8234" s="6">
        <v>330</v>
      </c>
      <c r="P8234" s="6">
        <v>-1117119.5900000001</v>
      </c>
      <c r="R8234" s="31">
        <v>-330</v>
      </c>
      <c r="S8234" s="28">
        <v>44561</v>
      </c>
    </row>
    <row r="8235" spans="1:19" x14ac:dyDescent="0.2">
      <c r="A8235" s="29">
        <v>47007</v>
      </c>
      <c r="B8235" s="1" t="s">
        <v>200</v>
      </c>
      <c r="C8235" s="27">
        <v>44557</v>
      </c>
      <c r="D8235" s="1">
        <v>53437</v>
      </c>
      <c r="J8235" s="1" t="s">
        <v>0</v>
      </c>
      <c r="K8235" s="1" t="s">
        <v>49</v>
      </c>
      <c r="L8235" s="1">
        <v>-3</v>
      </c>
      <c r="M8235" s="1">
        <v>110</v>
      </c>
      <c r="N8235" s="6"/>
      <c r="O8235" s="6">
        <v>330</v>
      </c>
      <c r="P8235" s="6">
        <v>-1118737.5900000001</v>
      </c>
      <c r="R8235" s="31">
        <v>-330</v>
      </c>
      <c r="S8235" s="28">
        <v>44561</v>
      </c>
    </row>
    <row r="8236" spans="1:19" x14ac:dyDescent="0.2">
      <c r="A8236" s="29">
        <v>47007</v>
      </c>
      <c r="B8236" s="1" t="s">
        <v>200</v>
      </c>
      <c r="C8236" s="27">
        <v>44557</v>
      </c>
      <c r="D8236" s="1">
        <v>53437</v>
      </c>
      <c r="J8236" s="1" t="s">
        <v>0</v>
      </c>
      <c r="K8236" s="1" t="s">
        <v>49</v>
      </c>
      <c r="L8236" s="1">
        <v>-2.75</v>
      </c>
      <c r="M8236" s="1">
        <v>110</v>
      </c>
      <c r="N8236" s="6"/>
      <c r="O8236" s="6">
        <v>302.5</v>
      </c>
      <c r="P8236" s="6">
        <v>-1116469.5900000001</v>
      </c>
      <c r="R8236" s="31">
        <v>-302.5</v>
      </c>
      <c r="S8236" s="28">
        <v>44561</v>
      </c>
    </row>
    <row r="8237" spans="1:19" x14ac:dyDescent="0.2">
      <c r="A8237" s="29">
        <v>47007</v>
      </c>
      <c r="B8237" s="1" t="s">
        <v>200</v>
      </c>
      <c r="C8237" s="27">
        <v>44557</v>
      </c>
      <c r="D8237" s="1">
        <v>53437</v>
      </c>
      <c r="J8237" s="1" t="s">
        <v>0</v>
      </c>
      <c r="K8237" s="1" t="s">
        <v>49</v>
      </c>
      <c r="L8237" s="1">
        <v>-1.5</v>
      </c>
      <c r="M8237" s="1">
        <v>110</v>
      </c>
      <c r="N8237" s="6"/>
      <c r="O8237" s="6">
        <v>165</v>
      </c>
      <c r="P8237" s="6">
        <v>-1116634.5900000001</v>
      </c>
      <c r="R8237" s="31">
        <v>-165</v>
      </c>
      <c r="S8237" s="28">
        <v>44561</v>
      </c>
    </row>
    <row r="8238" spans="1:19" x14ac:dyDescent="0.2">
      <c r="A8238" s="29">
        <v>47007</v>
      </c>
      <c r="B8238" s="1" t="s">
        <v>200</v>
      </c>
      <c r="C8238" s="27">
        <v>44557</v>
      </c>
      <c r="D8238" s="1">
        <v>53437</v>
      </c>
      <c r="J8238" s="1" t="s">
        <v>0</v>
      </c>
      <c r="K8238" s="1" t="s">
        <v>49</v>
      </c>
      <c r="L8238" s="1">
        <v>-1</v>
      </c>
      <c r="M8238" s="1">
        <v>155</v>
      </c>
      <c r="N8238" s="6"/>
      <c r="O8238" s="6">
        <v>155</v>
      </c>
      <c r="P8238" s="6">
        <v>-1116167.0900000001</v>
      </c>
      <c r="R8238" s="31">
        <v>-155</v>
      </c>
      <c r="S8238" s="28">
        <v>44561</v>
      </c>
    </row>
    <row r="8239" spans="1:19" x14ac:dyDescent="0.2">
      <c r="A8239" s="29">
        <v>47007</v>
      </c>
      <c r="B8239" s="1" t="s">
        <v>200</v>
      </c>
      <c r="C8239" s="27">
        <v>44557</v>
      </c>
      <c r="D8239" s="1">
        <v>53437</v>
      </c>
      <c r="J8239" s="1" t="s">
        <v>0</v>
      </c>
      <c r="K8239" s="1" t="s">
        <v>49</v>
      </c>
      <c r="L8239" s="1">
        <v>-1</v>
      </c>
      <c r="M8239" s="1">
        <v>155</v>
      </c>
      <c r="N8239" s="6"/>
      <c r="O8239" s="6">
        <v>155</v>
      </c>
      <c r="P8239" s="6">
        <v>-1116789.5900000001</v>
      </c>
      <c r="R8239" s="31">
        <v>-155</v>
      </c>
      <c r="S8239" s="28">
        <v>44561</v>
      </c>
    </row>
    <row r="8240" spans="1:19" x14ac:dyDescent="0.2">
      <c r="A8240" s="29">
        <v>47007</v>
      </c>
      <c r="B8240" s="1" t="s">
        <v>200</v>
      </c>
      <c r="C8240" s="27">
        <v>44557</v>
      </c>
      <c r="D8240" s="1">
        <v>53437</v>
      </c>
      <c r="J8240" s="1" t="s">
        <v>0</v>
      </c>
      <c r="K8240" s="1" t="s">
        <v>49</v>
      </c>
      <c r="L8240" s="1">
        <v>-1</v>
      </c>
      <c r="M8240" s="1">
        <v>155</v>
      </c>
      <c r="N8240" s="6"/>
      <c r="O8240" s="6">
        <v>155</v>
      </c>
      <c r="P8240" s="6">
        <v>-1118407.5900000001</v>
      </c>
      <c r="R8240" s="31">
        <v>-155</v>
      </c>
      <c r="S8240" s="28">
        <v>44561</v>
      </c>
    </row>
    <row r="8241" spans="1:19" x14ac:dyDescent="0.2">
      <c r="A8241" s="29">
        <v>47007</v>
      </c>
      <c r="B8241" s="1" t="s">
        <v>200</v>
      </c>
      <c r="C8241" s="27">
        <v>44557</v>
      </c>
      <c r="D8241" s="1">
        <v>53437</v>
      </c>
      <c r="J8241" s="1" t="s">
        <v>0</v>
      </c>
      <c r="K8241" s="1" t="s">
        <v>49</v>
      </c>
      <c r="L8241" s="1">
        <v>-0.75</v>
      </c>
      <c r="M8241" s="1">
        <v>110</v>
      </c>
      <c r="N8241" s="6"/>
      <c r="O8241" s="6">
        <v>82.5</v>
      </c>
      <c r="P8241" s="6">
        <v>-1117202.0900000001</v>
      </c>
      <c r="R8241" s="31">
        <v>-82.5</v>
      </c>
      <c r="S8241" s="28">
        <v>44561</v>
      </c>
    </row>
    <row r="8242" spans="1:19" x14ac:dyDescent="0.2">
      <c r="A8242" s="29">
        <v>47011</v>
      </c>
      <c r="B8242" s="1" t="s">
        <v>200</v>
      </c>
      <c r="C8242" s="27">
        <v>44557</v>
      </c>
      <c r="D8242" s="1">
        <v>53440</v>
      </c>
      <c r="J8242" s="1" t="s">
        <v>0</v>
      </c>
      <c r="K8242" s="1" t="s">
        <v>49</v>
      </c>
      <c r="L8242" s="1">
        <v>-6.5</v>
      </c>
      <c r="M8242" s="1">
        <v>88</v>
      </c>
      <c r="N8242" s="6"/>
      <c r="O8242" s="6">
        <v>572</v>
      </c>
      <c r="P8242" s="6">
        <v>-1118224.5900000001</v>
      </c>
      <c r="R8242" s="31">
        <v>-572</v>
      </c>
      <c r="S8242" s="28">
        <v>44561</v>
      </c>
    </row>
    <row r="8243" spans="1:19" x14ac:dyDescent="0.2">
      <c r="A8243" s="29">
        <v>47012</v>
      </c>
      <c r="B8243" s="1" t="s">
        <v>200</v>
      </c>
      <c r="C8243" s="27">
        <v>44557</v>
      </c>
      <c r="D8243" s="1">
        <v>53441</v>
      </c>
      <c r="J8243" s="1" t="s">
        <v>0</v>
      </c>
      <c r="K8243" s="1" t="s">
        <v>49</v>
      </c>
      <c r="L8243" s="1">
        <v>-0.5</v>
      </c>
      <c r="M8243" s="1">
        <v>99</v>
      </c>
      <c r="N8243" s="6"/>
      <c r="O8243" s="6">
        <v>49.5</v>
      </c>
      <c r="P8243" s="6">
        <v>-1117251.5900000001</v>
      </c>
      <c r="R8243" s="31">
        <v>-49.5</v>
      </c>
      <c r="S8243" s="28">
        <v>44561</v>
      </c>
    </row>
    <row r="8244" spans="1:19" x14ac:dyDescent="0.2">
      <c r="A8244" s="29">
        <v>47013</v>
      </c>
      <c r="B8244" s="1" t="s">
        <v>200</v>
      </c>
      <c r="C8244" s="27">
        <v>44557</v>
      </c>
      <c r="D8244" s="1">
        <v>53442</v>
      </c>
      <c r="J8244" s="1" t="s">
        <v>0</v>
      </c>
      <c r="K8244" s="1" t="s">
        <v>49</v>
      </c>
      <c r="L8244" s="1">
        <v>-1.75</v>
      </c>
      <c r="M8244" s="1">
        <v>88</v>
      </c>
      <c r="N8244" s="6"/>
      <c r="O8244" s="6">
        <v>154</v>
      </c>
      <c r="P8244" s="6">
        <v>-1120263.5900000001</v>
      </c>
      <c r="R8244" s="31">
        <v>-154</v>
      </c>
      <c r="S8244" s="28">
        <v>44561</v>
      </c>
    </row>
    <row r="8245" spans="1:19" x14ac:dyDescent="0.2">
      <c r="A8245" s="29">
        <v>47013</v>
      </c>
      <c r="B8245" s="1" t="s">
        <v>200</v>
      </c>
      <c r="C8245" s="27">
        <v>44557</v>
      </c>
      <c r="D8245" s="1">
        <v>53442</v>
      </c>
      <c r="J8245" s="1" t="s">
        <v>0</v>
      </c>
      <c r="K8245" s="1" t="s">
        <v>49</v>
      </c>
      <c r="L8245" s="1">
        <v>-0.75</v>
      </c>
      <c r="M8245" s="1">
        <v>88</v>
      </c>
      <c r="N8245" s="6"/>
      <c r="O8245" s="6">
        <v>66</v>
      </c>
      <c r="P8245" s="6">
        <v>-1120329.5900000001</v>
      </c>
      <c r="R8245" s="31">
        <v>-66</v>
      </c>
      <c r="S8245" s="28">
        <v>44561</v>
      </c>
    </row>
    <row r="8246" spans="1:19" x14ac:dyDescent="0.2">
      <c r="A8246" s="29">
        <v>47013</v>
      </c>
      <c r="B8246" s="1" t="s">
        <v>200</v>
      </c>
      <c r="C8246" s="27">
        <v>44557</v>
      </c>
      <c r="D8246" s="1">
        <v>53442</v>
      </c>
      <c r="J8246" s="1" t="s">
        <v>0</v>
      </c>
      <c r="K8246" s="1" t="s">
        <v>49</v>
      </c>
      <c r="L8246" s="1">
        <v>-0.5</v>
      </c>
      <c r="M8246" s="1">
        <v>88</v>
      </c>
      <c r="N8246" s="6"/>
      <c r="O8246" s="6">
        <v>44</v>
      </c>
      <c r="P8246" s="6">
        <v>-1117295.5900000001</v>
      </c>
      <c r="R8246" s="31">
        <v>-44</v>
      </c>
      <c r="S8246" s="28">
        <v>44561</v>
      </c>
    </row>
    <row r="8247" spans="1:19" x14ac:dyDescent="0.2">
      <c r="A8247" s="29">
        <v>47013</v>
      </c>
      <c r="B8247" s="1" t="s">
        <v>200</v>
      </c>
      <c r="C8247" s="27">
        <v>44557</v>
      </c>
      <c r="D8247" s="1">
        <v>53442</v>
      </c>
      <c r="J8247" s="1" t="s">
        <v>0</v>
      </c>
      <c r="K8247" s="1" t="s">
        <v>49</v>
      </c>
      <c r="L8247" s="1">
        <v>-0.25</v>
      </c>
      <c r="M8247" s="1">
        <v>88</v>
      </c>
      <c r="N8247" s="6"/>
      <c r="O8247" s="6">
        <v>22</v>
      </c>
      <c r="P8247" s="6">
        <v>-1120985.0900000001</v>
      </c>
      <c r="R8247" s="31">
        <v>-22</v>
      </c>
      <c r="S8247" s="28">
        <v>44561</v>
      </c>
    </row>
    <row r="8248" spans="1:19" x14ac:dyDescent="0.2">
      <c r="A8248" s="29">
        <v>47058</v>
      </c>
      <c r="B8248" s="1" t="s">
        <v>200</v>
      </c>
      <c r="C8248" s="27">
        <v>44557</v>
      </c>
      <c r="D8248" s="1">
        <v>53459</v>
      </c>
      <c r="J8248" s="1" t="s">
        <v>0</v>
      </c>
      <c r="K8248" s="1" t="s">
        <v>49</v>
      </c>
      <c r="L8248" s="1">
        <v>-2</v>
      </c>
      <c r="M8248" s="1">
        <v>88</v>
      </c>
      <c r="N8248" s="6"/>
      <c r="O8248" s="6">
        <v>176</v>
      </c>
      <c r="P8248" s="6">
        <v>-1119037.5900000001</v>
      </c>
      <c r="R8248" s="31">
        <v>-176</v>
      </c>
      <c r="S8248" s="28">
        <v>44561</v>
      </c>
    </row>
    <row r="8249" spans="1:19" x14ac:dyDescent="0.2">
      <c r="A8249" s="29">
        <v>47058</v>
      </c>
      <c r="B8249" s="1" t="s">
        <v>200</v>
      </c>
      <c r="C8249" s="27">
        <v>44557</v>
      </c>
      <c r="D8249" s="1">
        <v>53459</v>
      </c>
      <c r="J8249" s="1" t="s">
        <v>0</v>
      </c>
      <c r="K8249" s="1" t="s">
        <v>49</v>
      </c>
      <c r="L8249" s="1">
        <v>-2</v>
      </c>
      <c r="M8249" s="1">
        <v>88</v>
      </c>
      <c r="N8249" s="6"/>
      <c r="O8249" s="6">
        <v>176</v>
      </c>
      <c r="P8249" s="6">
        <v>-1119213.5900000001</v>
      </c>
      <c r="R8249" s="31">
        <v>-176</v>
      </c>
      <c r="S8249" s="28">
        <v>44561</v>
      </c>
    </row>
    <row r="8250" spans="1:19" x14ac:dyDescent="0.2">
      <c r="A8250" s="29">
        <v>47058</v>
      </c>
      <c r="B8250" s="1" t="s">
        <v>200</v>
      </c>
      <c r="C8250" s="27">
        <v>44557</v>
      </c>
      <c r="D8250" s="1">
        <v>53459</v>
      </c>
      <c r="J8250" s="1" t="s">
        <v>0</v>
      </c>
      <c r="K8250" s="1" t="s">
        <v>49</v>
      </c>
      <c r="L8250" s="1">
        <v>-1</v>
      </c>
      <c r="M8250" s="1">
        <v>124</v>
      </c>
      <c r="N8250" s="6"/>
      <c r="O8250" s="6">
        <v>124</v>
      </c>
      <c r="P8250" s="6">
        <v>-1118861.5900000001</v>
      </c>
      <c r="R8250" s="31">
        <v>-124</v>
      </c>
      <c r="S8250" s="28">
        <v>44561</v>
      </c>
    </row>
    <row r="8251" spans="1:19" x14ac:dyDescent="0.2">
      <c r="A8251" s="29">
        <v>47058</v>
      </c>
      <c r="B8251" s="1" t="s">
        <v>200</v>
      </c>
      <c r="C8251" s="27">
        <v>44557</v>
      </c>
      <c r="D8251" s="1">
        <v>53459</v>
      </c>
      <c r="J8251" s="1" t="s">
        <v>0</v>
      </c>
      <c r="K8251" s="1" t="s">
        <v>49</v>
      </c>
      <c r="L8251" s="1">
        <v>-1</v>
      </c>
      <c r="M8251" s="1">
        <v>124</v>
      </c>
      <c r="N8251" s="6"/>
      <c r="O8251" s="6">
        <v>124</v>
      </c>
      <c r="P8251" s="6">
        <v>-1119403.5900000001</v>
      </c>
      <c r="R8251" s="31">
        <v>-124</v>
      </c>
      <c r="S8251" s="28">
        <v>44561</v>
      </c>
    </row>
    <row r="8252" spans="1:19" x14ac:dyDescent="0.2">
      <c r="A8252" s="29">
        <v>47058</v>
      </c>
      <c r="B8252" s="1" t="s">
        <v>200</v>
      </c>
      <c r="C8252" s="27">
        <v>44557</v>
      </c>
      <c r="D8252" s="1">
        <v>53459</v>
      </c>
      <c r="J8252" s="1" t="s">
        <v>0</v>
      </c>
      <c r="K8252" s="1" t="s">
        <v>49</v>
      </c>
      <c r="L8252" s="1">
        <v>-1</v>
      </c>
      <c r="M8252" s="1">
        <v>88</v>
      </c>
      <c r="N8252" s="6"/>
      <c r="O8252" s="6">
        <v>88</v>
      </c>
      <c r="P8252" s="6">
        <v>-1119491.5900000001</v>
      </c>
      <c r="R8252" s="31">
        <v>-88</v>
      </c>
      <c r="S8252" s="28">
        <v>44561</v>
      </c>
    </row>
    <row r="8253" spans="1:19" x14ac:dyDescent="0.2">
      <c r="A8253" s="29">
        <v>47058</v>
      </c>
      <c r="B8253" s="1" t="s">
        <v>200</v>
      </c>
      <c r="C8253" s="27">
        <v>44557</v>
      </c>
      <c r="D8253" s="1">
        <v>53459</v>
      </c>
      <c r="J8253" s="1" t="s">
        <v>0</v>
      </c>
      <c r="K8253" s="1" t="s">
        <v>49</v>
      </c>
      <c r="L8253" s="1">
        <v>-0.75</v>
      </c>
      <c r="M8253" s="1">
        <v>88</v>
      </c>
      <c r="N8253" s="6"/>
      <c r="O8253" s="6">
        <v>66</v>
      </c>
      <c r="P8253" s="6">
        <v>-1119279.5900000001</v>
      </c>
      <c r="R8253" s="31">
        <v>-66</v>
      </c>
      <c r="S8253" s="28">
        <v>44561</v>
      </c>
    </row>
    <row r="8254" spans="1:19" x14ac:dyDescent="0.2">
      <c r="A8254" s="29">
        <v>47210</v>
      </c>
      <c r="B8254" s="1" t="s">
        <v>178</v>
      </c>
      <c r="C8254" s="27">
        <v>44560</v>
      </c>
      <c r="J8254" s="1" t="s">
        <v>0</v>
      </c>
      <c r="K8254" s="1" t="s">
        <v>48</v>
      </c>
      <c r="N8254" s="6"/>
      <c r="O8254" s="6">
        <v>191.39</v>
      </c>
      <c r="P8254" s="6">
        <v>-1121620.23</v>
      </c>
      <c r="R8254" s="31">
        <v>-191.39</v>
      </c>
      <c r="S8254" s="28">
        <v>44561</v>
      </c>
    </row>
    <row r="8255" spans="1:19" x14ac:dyDescent="0.2">
      <c r="A8255" s="29">
        <v>46979</v>
      </c>
      <c r="B8255" s="1" t="s">
        <v>200</v>
      </c>
      <c r="C8255" s="27">
        <v>44561</v>
      </c>
      <c r="D8255" s="1">
        <v>53428</v>
      </c>
      <c r="J8255" s="1" t="s">
        <v>0</v>
      </c>
      <c r="K8255" s="1" t="s">
        <v>49</v>
      </c>
      <c r="L8255" s="1">
        <v>-6</v>
      </c>
      <c r="M8255" s="1">
        <v>130</v>
      </c>
      <c r="N8255" s="6"/>
      <c r="O8255" s="6">
        <v>780</v>
      </c>
      <c r="P8255" s="6">
        <v>-1126432.23</v>
      </c>
      <c r="R8255" s="31">
        <v>-780</v>
      </c>
      <c r="S8255" s="28">
        <v>44561</v>
      </c>
    </row>
    <row r="8256" spans="1:19" x14ac:dyDescent="0.2">
      <c r="A8256" s="29">
        <v>46979</v>
      </c>
      <c r="B8256" s="1" t="s">
        <v>200</v>
      </c>
      <c r="C8256" s="27">
        <v>44561</v>
      </c>
      <c r="D8256" s="1">
        <v>53428</v>
      </c>
      <c r="J8256" s="1" t="s">
        <v>0</v>
      </c>
      <c r="K8256" s="1" t="s">
        <v>49</v>
      </c>
      <c r="L8256" s="1">
        <v>-1</v>
      </c>
      <c r="M8256" s="1">
        <v>424</v>
      </c>
      <c r="N8256" s="6"/>
      <c r="O8256" s="6">
        <v>424</v>
      </c>
      <c r="P8256" s="6">
        <v>-1125554.23</v>
      </c>
      <c r="R8256" s="31">
        <v>-424</v>
      </c>
      <c r="S8256" s="28">
        <v>44561</v>
      </c>
    </row>
    <row r="8257" spans="1:19" x14ac:dyDescent="0.2">
      <c r="A8257" s="29">
        <v>46979</v>
      </c>
      <c r="B8257" s="1" t="s">
        <v>200</v>
      </c>
      <c r="C8257" s="27">
        <v>44561</v>
      </c>
      <c r="D8257" s="1">
        <v>53428</v>
      </c>
      <c r="J8257" s="1" t="s">
        <v>0</v>
      </c>
      <c r="K8257" s="1" t="s">
        <v>49</v>
      </c>
      <c r="L8257" s="1">
        <v>-2</v>
      </c>
      <c r="M8257" s="1">
        <v>130</v>
      </c>
      <c r="N8257" s="6"/>
      <c r="O8257" s="6">
        <v>260</v>
      </c>
      <c r="P8257" s="6">
        <v>-1127468.23</v>
      </c>
      <c r="R8257" s="31">
        <v>-260</v>
      </c>
      <c r="S8257" s="28">
        <v>44561</v>
      </c>
    </row>
    <row r="8258" spans="1:19" x14ac:dyDescent="0.2">
      <c r="A8258" s="29">
        <v>46979</v>
      </c>
      <c r="B8258" s="1" t="s">
        <v>200</v>
      </c>
      <c r="C8258" s="27">
        <v>44561</v>
      </c>
      <c r="D8258" s="1">
        <v>53428</v>
      </c>
      <c r="J8258" s="1" t="s">
        <v>0</v>
      </c>
      <c r="K8258" s="1" t="s">
        <v>49</v>
      </c>
      <c r="L8258" s="1">
        <v>-2.75</v>
      </c>
      <c r="M8258" s="1">
        <v>88</v>
      </c>
      <c r="N8258" s="6"/>
      <c r="O8258" s="6">
        <v>242</v>
      </c>
      <c r="P8258" s="6">
        <v>-1122652.23</v>
      </c>
      <c r="R8258" s="31">
        <v>-242</v>
      </c>
      <c r="S8258" s="28">
        <v>44561</v>
      </c>
    </row>
    <row r="8259" spans="1:19" x14ac:dyDescent="0.2">
      <c r="A8259" s="29">
        <v>46979</v>
      </c>
      <c r="B8259" s="1" t="s">
        <v>200</v>
      </c>
      <c r="C8259" s="27">
        <v>44561</v>
      </c>
      <c r="D8259" s="1">
        <v>53428</v>
      </c>
      <c r="J8259" s="1" t="s">
        <v>0</v>
      </c>
      <c r="K8259" s="1" t="s">
        <v>49</v>
      </c>
      <c r="L8259" s="1">
        <v>-2.75</v>
      </c>
      <c r="M8259" s="1">
        <v>88</v>
      </c>
      <c r="N8259" s="6"/>
      <c r="O8259" s="6">
        <v>242</v>
      </c>
      <c r="P8259" s="6">
        <v>-1123018.23</v>
      </c>
      <c r="R8259" s="31">
        <v>-242</v>
      </c>
      <c r="S8259" s="28">
        <v>44561</v>
      </c>
    </row>
    <row r="8260" spans="1:19" x14ac:dyDescent="0.2">
      <c r="A8260" s="29">
        <v>46979</v>
      </c>
      <c r="B8260" s="1" t="s">
        <v>200</v>
      </c>
      <c r="C8260" s="27">
        <v>44561</v>
      </c>
      <c r="D8260" s="1">
        <v>53428</v>
      </c>
      <c r="J8260" s="1" t="s">
        <v>0</v>
      </c>
      <c r="K8260" s="1" t="s">
        <v>49</v>
      </c>
      <c r="L8260" s="1">
        <v>-2.75</v>
      </c>
      <c r="M8260" s="1">
        <v>88</v>
      </c>
      <c r="N8260" s="6"/>
      <c r="O8260" s="6">
        <v>242</v>
      </c>
      <c r="P8260" s="6">
        <v>-1125130.23</v>
      </c>
      <c r="R8260" s="31">
        <v>-242</v>
      </c>
      <c r="S8260" s="28">
        <v>44561</v>
      </c>
    </row>
    <row r="8261" spans="1:19" x14ac:dyDescent="0.2">
      <c r="A8261" s="29">
        <v>46979</v>
      </c>
      <c r="B8261" s="1" t="s">
        <v>200</v>
      </c>
      <c r="C8261" s="27">
        <v>44561</v>
      </c>
      <c r="D8261" s="1">
        <v>53428</v>
      </c>
      <c r="J8261" s="1" t="s">
        <v>0</v>
      </c>
      <c r="K8261" s="1" t="s">
        <v>49</v>
      </c>
      <c r="L8261" s="1">
        <v>-2.75</v>
      </c>
      <c r="M8261" s="1">
        <v>88</v>
      </c>
      <c r="N8261" s="6"/>
      <c r="O8261" s="6">
        <v>242</v>
      </c>
      <c r="P8261" s="6">
        <v>-1127834.23</v>
      </c>
      <c r="R8261" s="31">
        <v>-242</v>
      </c>
      <c r="S8261" s="28">
        <v>44561</v>
      </c>
    </row>
    <row r="8262" spans="1:19" x14ac:dyDescent="0.2">
      <c r="A8262" s="29">
        <v>46979</v>
      </c>
      <c r="B8262" s="1" t="s">
        <v>200</v>
      </c>
      <c r="C8262" s="27">
        <v>44561</v>
      </c>
      <c r="D8262" s="1">
        <v>53428</v>
      </c>
      <c r="J8262" s="1" t="s">
        <v>0</v>
      </c>
      <c r="K8262" s="1" t="s">
        <v>49</v>
      </c>
      <c r="L8262" s="1">
        <v>-2.25</v>
      </c>
      <c r="M8262" s="1">
        <v>88</v>
      </c>
      <c r="N8262" s="6"/>
      <c r="O8262" s="6">
        <v>198</v>
      </c>
      <c r="P8262" s="6">
        <v>-1126908.23</v>
      </c>
      <c r="R8262" s="31">
        <v>-198</v>
      </c>
      <c r="S8262" s="28">
        <v>44561</v>
      </c>
    </row>
    <row r="8263" spans="1:19" x14ac:dyDescent="0.2">
      <c r="A8263" s="29">
        <v>46979</v>
      </c>
      <c r="B8263" s="1" t="s">
        <v>200</v>
      </c>
      <c r="C8263" s="27">
        <v>44561</v>
      </c>
      <c r="D8263" s="1">
        <v>53428</v>
      </c>
      <c r="J8263" s="1" t="s">
        <v>0</v>
      </c>
      <c r="K8263" s="1" t="s">
        <v>49</v>
      </c>
      <c r="L8263" s="1">
        <v>-1.75</v>
      </c>
      <c r="M8263" s="1">
        <v>88</v>
      </c>
      <c r="N8263" s="6"/>
      <c r="O8263" s="6">
        <v>154</v>
      </c>
      <c r="P8263" s="6">
        <v>-1123340.23</v>
      </c>
      <c r="R8263" s="31">
        <v>-154</v>
      </c>
      <c r="S8263" s="28">
        <v>44561</v>
      </c>
    </row>
    <row r="8264" spans="1:19" x14ac:dyDescent="0.2">
      <c r="A8264" s="29">
        <v>46979</v>
      </c>
      <c r="B8264" s="1" t="s">
        <v>200</v>
      </c>
      <c r="C8264" s="27">
        <v>44561</v>
      </c>
      <c r="D8264" s="1">
        <v>53428</v>
      </c>
      <c r="J8264" s="1" t="s">
        <v>0</v>
      </c>
      <c r="K8264" s="1" t="s">
        <v>49</v>
      </c>
      <c r="L8264" s="1">
        <v>-1.75</v>
      </c>
      <c r="M8264" s="1">
        <v>88</v>
      </c>
      <c r="N8264" s="6"/>
      <c r="O8264" s="6">
        <v>154</v>
      </c>
      <c r="P8264" s="6">
        <v>-1126586.23</v>
      </c>
      <c r="R8264" s="31">
        <v>-154</v>
      </c>
      <c r="S8264" s="28">
        <v>44561</v>
      </c>
    </row>
    <row r="8265" spans="1:19" x14ac:dyDescent="0.2">
      <c r="A8265" s="29">
        <v>46979</v>
      </c>
      <c r="B8265" s="1" t="s">
        <v>200</v>
      </c>
      <c r="C8265" s="27">
        <v>44561</v>
      </c>
      <c r="D8265" s="1">
        <v>53428</v>
      </c>
      <c r="J8265" s="1" t="s">
        <v>0</v>
      </c>
      <c r="K8265" s="1" t="s">
        <v>49</v>
      </c>
      <c r="L8265" s="1">
        <v>-1.75</v>
      </c>
      <c r="M8265" s="1">
        <v>88</v>
      </c>
      <c r="N8265" s="6"/>
      <c r="O8265" s="6">
        <v>154</v>
      </c>
      <c r="P8265" s="6">
        <v>-1127988.23</v>
      </c>
      <c r="R8265" s="31">
        <v>-154</v>
      </c>
      <c r="S8265" s="28">
        <v>44561</v>
      </c>
    </row>
    <row r="8266" spans="1:19" x14ac:dyDescent="0.2">
      <c r="A8266" s="29">
        <v>46979</v>
      </c>
      <c r="B8266" s="1" t="s">
        <v>200</v>
      </c>
      <c r="C8266" s="27">
        <v>44561</v>
      </c>
      <c r="D8266" s="1">
        <v>53428</v>
      </c>
      <c r="J8266" s="1" t="s">
        <v>0</v>
      </c>
      <c r="K8266" s="1" t="s">
        <v>49</v>
      </c>
      <c r="L8266" s="1">
        <v>-1.75</v>
      </c>
      <c r="M8266" s="1">
        <v>88</v>
      </c>
      <c r="N8266" s="6"/>
      <c r="O8266" s="6">
        <v>154</v>
      </c>
      <c r="P8266" s="6">
        <v>-1133220.23</v>
      </c>
      <c r="R8266" s="31">
        <v>-154</v>
      </c>
      <c r="S8266" s="28">
        <v>44561</v>
      </c>
    </row>
    <row r="8267" spans="1:19" x14ac:dyDescent="0.2">
      <c r="A8267" s="29">
        <v>46979</v>
      </c>
      <c r="B8267" s="1" t="s">
        <v>200</v>
      </c>
      <c r="C8267" s="27">
        <v>44561</v>
      </c>
      <c r="D8267" s="1">
        <v>53428</v>
      </c>
      <c r="J8267" s="1" t="s">
        <v>0</v>
      </c>
      <c r="K8267" s="1" t="s">
        <v>49</v>
      </c>
      <c r="L8267" s="1">
        <v>-1.5</v>
      </c>
      <c r="M8267" s="1">
        <v>88</v>
      </c>
      <c r="N8267" s="6"/>
      <c r="O8267" s="6">
        <v>132</v>
      </c>
      <c r="P8267" s="6">
        <v>-1127164.23</v>
      </c>
      <c r="R8267" s="31">
        <v>-132</v>
      </c>
      <c r="S8267" s="28">
        <v>44561</v>
      </c>
    </row>
    <row r="8268" spans="1:19" x14ac:dyDescent="0.2">
      <c r="A8268" s="29">
        <v>46979</v>
      </c>
      <c r="B8268" s="1" t="s">
        <v>200</v>
      </c>
      <c r="C8268" s="27">
        <v>44561</v>
      </c>
      <c r="D8268" s="1">
        <v>53428</v>
      </c>
      <c r="J8268" s="1" t="s">
        <v>0</v>
      </c>
      <c r="K8268" s="1" t="s">
        <v>49</v>
      </c>
      <c r="L8268" s="1">
        <v>-1</v>
      </c>
      <c r="M8268" s="1">
        <v>124</v>
      </c>
      <c r="N8268" s="6"/>
      <c r="O8268" s="6">
        <v>124</v>
      </c>
      <c r="P8268" s="6">
        <v>-1121854.23</v>
      </c>
      <c r="R8268" s="31">
        <v>-124</v>
      </c>
      <c r="S8268" s="28">
        <v>44561</v>
      </c>
    </row>
    <row r="8269" spans="1:19" x14ac:dyDescent="0.2">
      <c r="A8269" s="29">
        <v>46979</v>
      </c>
      <c r="B8269" s="1" t="s">
        <v>200</v>
      </c>
      <c r="C8269" s="27">
        <v>44561</v>
      </c>
      <c r="D8269" s="1">
        <v>53428</v>
      </c>
      <c r="J8269" s="1" t="s">
        <v>0</v>
      </c>
      <c r="K8269" s="1" t="s">
        <v>49</v>
      </c>
      <c r="L8269" s="1">
        <v>-1</v>
      </c>
      <c r="M8269" s="1">
        <v>124</v>
      </c>
      <c r="N8269" s="6"/>
      <c r="O8269" s="6">
        <v>124</v>
      </c>
      <c r="P8269" s="6">
        <v>-1122066.23</v>
      </c>
      <c r="R8269" s="31">
        <v>-124</v>
      </c>
      <c r="S8269" s="28">
        <v>44561</v>
      </c>
    </row>
    <row r="8270" spans="1:19" x14ac:dyDescent="0.2">
      <c r="A8270" s="29">
        <v>46979</v>
      </c>
      <c r="B8270" s="1" t="s">
        <v>200</v>
      </c>
      <c r="C8270" s="27">
        <v>44561</v>
      </c>
      <c r="D8270" s="1">
        <v>53428</v>
      </c>
      <c r="J8270" s="1" t="s">
        <v>0</v>
      </c>
      <c r="K8270" s="1" t="s">
        <v>49</v>
      </c>
      <c r="L8270" s="1">
        <v>-1</v>
      </c>
      <c r="M8270" s="1">
        <v>124</v>
      </c>
      <c r="N8270" s="6"/>
      <c r="O8270" s="6">
        <v>124</v>
      </c>
      <c r="P8270" s="6">
        <v>-1122410.23</v>
      </c>
      <c r="R8270" s="31">
        <v>-124</v>
      </c>
      <c r="S8270" s="28">
        <v>44561</v>
      </c>
    </row>
    <row r="8271" spans="1:19" x14ac:dyDescent="0.2">
      <c r="A8271" s="29">
        <v>46979</v>
      </c>
      <c r="B8271" s="1" t="s">
        <v>200</v>
      </c>
      <c r="C8271" s="27">
        <v>44561</v>
      </c>
      <c r="D8271" s="1">
        <v>53428</v>
      </c>
      <c r="J8271" s="1" t="s">
        <v>0</v>
      </c>
      <c r="K8271" s="1" t="s">
        <v>49</v>
      </c>
      <c r="L8271" s="1">
        <v>-1</v>
      </c>
      <c r="M8271" s="1">
        <v>124</v>
      </c>
      <c r="N8271" s="6"/>
      <c r="O8271" s="6">
        <v>124</v>
      </c>
      <c r="P8271" s="6">
        <v>-1122776.23</v>
      </c>
      <c r="R8271" s="31">
        <v>-124</v>
      </c>
      <c r="S8271" s="28">
        <v>44561</v>
      </c>
    </row>
    <row r="8272" spans="1:19" x14ac:dyDescent="0.2">
      <c r="A8272" s="29">
        <v>46979</v>
      </c>
      <c r="B8272" s="1" t="s">
        <v>200</v>
      </c>
      <c r="C8272" s="27">
        <v>44561</v>
      </c>
      <c r="D8272" s="1">
        <v>53428</v>
      </c>
      <c r="J8272" s="1" t="s">
        <v>0</v>
      </c>
      <c r="K8272" s="1" t="s">
        <v>49</v>
      </c>
      <c r="L8272" s="1">
        <v>-1</v>
      </c>
      <c r="M8272" s="1">
        <v>124</v>
      </c>
      <c r="N8272" s="6"/>
      <c r="O8272" s="6">
        <v>124</v>
      </c>
      <c r="P8272" s="6">
        <v>-1123186.23</v>
      </c>
      <c r="R8272" s="31">
        <v>-124</v>
      </c>
      <c r="S8272" s="28">
        <v>44561</v>
      </c>
    </row>
    <row r="8273" spans="1:19" x14ac:dyDescent="0.2">
      <c r="A8273" s="29">
        <v>46979</v>
      </c>
      <c r="B8273" s="1" t="s">
        <v>200</v>
      </c>
      <c r="C8273" s="27">
        <v>44561</v>
      </c>
      <c r="D8273" s="1">
        <v>53428</v>
      </c>
      <c r="J8273" s="1" t="s">
        <v>0</v>
      </c>
      <c r="K8273" s="1" t="s">
        <v>49</v>
      </c>
      <c r="L8273" s="1">
        <v>-1</v>
      </c>
      <c r="M8273" s="1">
        <v>124</v>
      </c>
      <c r="N8273" s="6"/>
      <c r="O8273" s="6">
        <v>124</v>
      </c>
      <c r="P8273" s="6">
        <v>-1124654.23</v>
      </c>
      <c r="R8273" s="31">
        <v>-124</v>
      </c>
      <c r="S8273" s="28">
        <v>44561</v>
      </c>
    </row>
    <row r="8274" spans="1:19" x14ac:dyDescent="0.2">
      <c r="A8274" s="29">
        <v>46979</v>
      </c>
      <c r="B8274" s="1" t="s">
        <v>200</v>
      </c>
      <c r="C8274" s="27">
        <v>44561</v>
      </c>
      <c r="D8274" s="1">
        <v>53428</v>
      </c>
      <c r="J8274" s="1" t="s">
        <v>0</v>
      </c>
      <c r="K8274" s="1" t="s">
        <v>49</v>
      </c>
      <c r="L8274" s="1">
        <v>-1</v>
      </c>
      <c r="M8274" s="1">
        <v>124</v>
      </c>
      <c r="N8274" s="6"/>
      <c r="O8274" s="6">
        <v>124</v>
      </c>
      <c r="P8274" s="6">
        <v>-1124778.23</v>
      </c>
      <c r="R8274" s="31">
        <v>-124</v>
      </c>
      <c r="S8274" s="28">
        <v>44561</v>
      </c>
    </row>
    <row r="8275" spans="1:19" x14ac:dyDescent="0.2">
      <c r="A8275" s="29">
        <v>46979</v>
      </c>
      <c r="B8275" s="1" t="s">
        <v>200</v>
      </c>
      <c r="C8275" s="27">
        <v>44561</v>
      </c>
      <c r="D8275" s="1">
        <v>53428</v>
      </c>
      <c r="J8275" s="1" t="s">
        <v>0</v>
      </c>
      <c r="K8275" s="1" t="s">
        <v>49</v>
      </c>
      <c r="L8275" s="1">
        <v>-1</v>
      </c>
      <c r="M8275" s="1">
        <v>124</v>
      </c>
      <c r="N8275" s="6"/>
      <c r="O8275" s="6">
        <v>124</v>
      </c>
      <c r="P8275" s="6">
        <v>-1126710.23</v>
      </c>
      <c r="R8275" s="31">
        <v>-124</v>
      </c>
      <c r="S8275" s="28">
        <v>44561</v>
      </c>
    </row>
    <row r="8276" spans="1:19" x14ac:dyDescent="0.2">
      <c r="A8276" s="29">
        <v>46979</v>
      </c>
      <c r="B8276" s="1" t="s">
        <v>200</v>
      </c>
      <c r="C8276" s="27">
        <v>44561</v>
      </c>
      <c r="D8276" s="1">
        <v>53428</v>
      </c>
      <c r="J8276" s="1" t="s">
        <v>0</v>
      </c>
      <c r="K8276" s="1" t="s">
        <v>49</v>
      </c>
      <c r="L8276" s="1">
        <v>-1</v>
      </c>
      <c r="M8276" s="1">
        <v>124</v>
      </c>
      <c r="N8276" s="6"/>
      <c r="O8276" s="6">
        <v>124</v>
      </c>
      <c r="P8276" s="6">
        <v>-1127032.23</v>
      </c>
      <c r="R8276" s="31">
        <v>-124</v>
      </c>
      <c r="S8276" s="28">
        <v>44561</v>
      </c>
    </row>
    <row r="8277" spans="1:19" x14ac:dyDescent="0.2">
      <c r="A8277" s="29">
        <v>46979</v>
      </c>
      <c r="B8277" s="1" t="s">
        <v>200</v>
      </c>
      <c r="C8277" s="27">
        <v>44561</v>
      </c>
      <c r="D8277" s="1">
        <v>53428</v>
      </c>
      <c r="J8277" s="1" t="s">
        <v>0</v>
      </c>
      <c r="K8277" s="1" t="s">
        <v>49</v>
      </c>
      <c r="L8277" s="1">
        <v>-1</v>
      </c>
      <c r="M8277" s="1">
        <v>124</v>
      </c>
      <c r="N8277" s="6"/>
      <c r="O8277" s="6">
        <v>124</v>
      </c>
      <c r="P8277" s="6">
        <v>-1127592.23</v>
      </c>
      <c r="R8277" s="31">
        <v>-124</v>
      </c>
      <c r="S8277" s="28">
        <v>44561</v>
      </c>
    </row>
    <row r="8278" spans="1:19" x14ac:dyDescent="0.2">
      <c r="A8278" s="29">
        <v>46979</v>
      </c>
      <c r="B8278" s="1" t="s">
        <v>200</v>
      </c>
      <c r="C8278" s="27">
        <v>44561</v>
      </c>
      <c r="D8278" s="1">
        <v>53428</v>
      </c>
      <c r="J8278" s="1" t="s">
        <v>0</v>
      </c>
      <c r="K8278" s="1" t="s">
        <v>49</v>
      </c>
      <c r="L8278" s="1">
        <v>-1</v>
      </c>
      <c r="M8278" s="1">
        <v>124</v>
      </c>
      <c r="N8278" s="6"/>
      <c r="O8278" s="6">
        <v>124</v>
      </c>
      <c r="P8278" s="6">
        <v>-1132942.23</v>
      </c>
      <c r="R8278" s="31">
        <v>-124</v>
      </c>
      <c r="S8278" s="28">
        <v>44561</v>
      </c>
    </row>
    <row r="8279" spans="1:19" x14ac:dyDescent="0.2">
      <c r="A8279" s="29">
        <v>46979</v>
      </c>
      <c r="B8279" s="1" t="s">
        <v>200</v>
      </c>
      <c r="C8279" s="27">
        <v>44561</v>
      </c>
      <c r="D8279" s="1">
        <v>53428</v>
      </c>
      <c r="J8279" s="1" t="s">
        <v>0</v>
      </c>
      <c r="K8279" s="1" t="s">
        <v>49</v>
      </c>
      <c r="L8279" s="1">
        <v>-1</v>
      </c>
      <c r="M8279" s="1">
        <v>124</v>
      </c>
      <c r="N8279" s="6"/>
      <c r="O8279" s="6">
        <v>124</v>
      </c>
      <c r="P8279" s="6">
        <v>-1133066.23</v>
      </c>
      <c r="R8279" s="31">
        <v>-124</v>
      </c>
      <c r="S8279" s="28">
        <v>44561</v>
      </c>
    </row>
    <row r="8280" spans="1:19" x14ac:dyDescent="0.2">
      <c r="A8280" s="29">
        <v>46979</v>
      </c>
      <c r="B8280" s="1" t="s">
        <v>200</v>
      </c>
      <c r="C8280" s="27">
        <v>44561</v>
      </c>
      <c r="D8280" s="1">
        <v>53428</v>
      </c>
      <c r="J8280" s="1" t="s">
        <v>0</v>
      </c>
      <c r="K8280" s="1" t="s">
        <v>49</v>
      </c>
      <c r="L8280" s="1">
        <v>-1</v>
      </c>
      <c r="M8280" s="1">
        <v>98</v>
      </c>
      <c r="N8280" s="6"/>
      <c r="O8280" s="6">
        <v>98</v>
      </c>
      <c r="P8280" s="6">
        <v>-1125652.23</v>
      </c>
      <c r="R8280" s="31">
        <v>-98</v>
      </c>
      <c r="S8280" s="28">
        <v>44561</v>
      </c>
    </row>
    <row r="8281" spans="1:19" x14ac:dyDescent="0.2">
      <c r="A8281" s="29">
        <v>46979</v>
      </c>
      <c r="B8281" s="1" t="s">
        <v>200</v>
      </c>
      <c r="C8281" s="27">
        <v>44561</v>
      </c>
      <c r="D8281" s="1">
        <v>53428</v>
      </c>
      <c r="J8281" s="1" t="s">
        <v>0</v>
      </c>
      <c r="K8281" s="1" t="s">
        <v>49</v>
      </c>
      <c r="L8281" s="1">
        <v>-1</v>
      </c>
      <c r="M8281" s="1">
        <v>88</v>
      </c>
      <c r="N8281" s="6"/>
      <c r="O8281" s="6">
        <v>88</v>
      </c>
      <c r="P8281" s="6">
        <v>-1121942.23</v>
      </c>
      <c r="R8281" s="31">
        <v>-88</v>
      </c>
      <c r="S8281" s="28">
        <v>44561</v>
      </c>
    </row>
    <row r="8282" spans="1:19" x14ac:dyDescent="0.2">
      <c r="A8282" s="29">
        <v>46979</v>
      </c>
      <c r="B8282" s="1" t="s">
        <v>200</v>
      </c>
      <c r="C8282" s="27">
        <v>44561</v>
      </c>
      <c r="D8282" s="1">
        <v>53428</v>
      </c>
      <c r="J8282" s="1" t="s">
        <v>0</v>
      </c>
      <c r="K8282" s="1" t="s">
        <v>49</v>
      </c>
      <c r="L8282" s="1">
        <v>-1</v>
      </c>
      <c r="M8282" s="1">
        <v>88</v>
      </c>
      <c r="N8282" s="6"/>
      <c r="O8282" s="6">
        <v>88</v>
      </c>
      <c r="P8282" s="6">
        <v>-1122154.23</v>
      </c>
      <c r="R8282" s="31">
        <v>-88</v>
      </c>
      <c r="S8282" s="28">
        <v>44561</v>
      </c>
    </row>
    <row r="8283" spans="1:19" x14ac:dyDescent="0.2">
      <c r="A8283" s="29">
        <v>46979</v>
      </c>
      <c r="B8283" s="1" t="s">
        <v>200</v>
      </c>
      <c r="C8283" s="27">
        <v>44561</v>
      </c>
      <c r="D8283" s="1">
        <v>53428</v>
      </c>
      <c r="J8283" s="1" t="s">
        <v>0</v>
      </c>
      <c r="K8283" s="1" t="s">
        <v>49</v>
      </c>
      <c r="L8283" s="1">
        <v>-1</v>
      </c>
      <c r="M8283" s="1">
        <v>88</v>
      </c>
      <c r="N8283" s="6"/>
      <c r="O8283" s="6">
        <v>88</v>
      </c>
      <c r="P8283" s="6">
        <v>-1123428.23</v>
      </c>
      <c r="R8283" s="31">
        <v>-88</v>
      </c>
      <c r="S8283" s="28">
        <v>44561</v>
      </c>
    </row>
    <row r="8284" spans="1:19" x14ac:dyDescent="0.2">
      <c r="A8284" s="29">
        <v>46979</v>
      </c>
      <c r="B8284" s="1" t="s">
        <v>200</v>
      </c>
      <c r="C8284" s="27">
        <v>44561</v>
      </c>
      <c r="D8284" s="1">
        <v>53428</v>
      </c>
      <c r="J8284" s="1" t="s">
        <v>0</v>
      </c>
      <c r="K8284" s="1" t="s">
        <v>49</v>
      </c>
      <c r="L8284" s="1">
        <v>-1</v>
      </c>
      <c r="M8284" s="1">
        <v>88</v>
      </c>
      <c r="N8284" s="6"/>
      <c r="O8284" s="6">
        <v>88</v>
      </c>
      <c r="P8284" s="6">
        <v>-1124888.23</v>
      </c>
      <c r="R8284" s="31">
        <v>-88</v>
      </c>
      <c r="S8284" s="28">
        <v>44561</v>
      </c>
    </row>
    <row r="8285" spans="1:19" x14ac:dyDescent="0.2">
      <c r="A8285" s="29">
        <v>46979</v>
      </c>
      <c r="B8285" s="1" t="s">
        <v>200</v>
      </c>
      <c r="C8285" s="27">
        <v>44561</v>
      </c>
      <c r="D8285" s="1">
        <v>53428</v>
      </c>
      <c r="J8285" s="1" t="s">
        <v>0</v>
      </c>
      <c r="K8285" s="1" t="s">
        <v>49</v>
      </c>
      <c r="L8285" s="1">
        <v>-0.75</v>
      </c>
      <c r="M8285" s="1">
        <v>88</v>
      </c>
      <c r="N8285" s="6"/>
      <c r="O8285" s="6">
        <v>66</v>
      </c>
      <c r="P8285" s="6">
        <v>-1121708.23</v>
      </c>
      <c r="R8285" s="31">
        <v>-66</v>
      </c>
      <c r="S8285" s="28">
        <v>44561</v>
      </c>
    </row>
    <row r="8286" spans="1:19" x14ac:dyDescent="0.2">
      <c r="A8286" s="29">
        <v>46979</v>
      </c>
      <c r="B8286" s="1" t="s">
        <v>200</v>
      </c>
      <c r="C8286" s="27">
        <v>44561</v>
      </c>
      <c r="D8286" s="1">
        <v>53428</v>
      </c>
      <c r="J8286" s="1" t="s">
        <v>0</v>
      </c>
      <c r="K8286" s="1" t="s">
        <v>49</v>
      </c>
      <c r="L8286" s="1">
        <v>-0.75</v>
      </c>
      <c r="M8286" s="1">
        <v>88</v>
      </c>
      <c r="N8286" s="6"/>
      <c r="O8286" s="6">
        <v>66</v>
      </c>
      <c r="P8286" s="6">
        <v>-1132312.23</v>
      </c>
      <c r="R8286" s="31">
        <v>-66</v>
      </c>
      <c r="S8286" s="28">
        <v>44561</v>
      </c>
    </row>
    <row r="8287" spans="1:19" x14ac:dyDescent="0.2">
      <c r="A8287" s="29">
        <v>46979</v>
      </c>
      <c r="B8287" s="1" t="s">
        <v>200</v>
      </c>
      <c r="C8287" s="27">
        <v>44561</v>
      </c>
      <c r="D8287" s="1">
        <v>53428</v>
      </c>
      <c r="J8287" s="1" t="s">
        <v>0</v>
      </c>
      <c r="K8287" s="1" t="s">
        <v>49</v>
      </c>
      <c r="L8287" s="1">
        <v>-0.5</v>
      </c>
      <c r="M8287" s="1">
        <v>88</v>
      </c>
      <c r="N8287" s="6"/>
      <c r="O8287" s="6">
        <v>44</v>
      </c>
      <c r="P8287" s="6">
        <v>-1122242.23</v>
      </c>
      <c r="R8287" s="31">
        <v>-44</v>
      </c>
      <c r="S8287" s="28">
        <v>44561</v>
      </c>
    </row>
    <row r="8288" spans="1:19" x14ac:dyDescent="0.2">
      <c r="A8288" s="29">
        <v>46979</v>
      </c>
      <c r="B8288" s="1" t="s">
        <v>200</v>
      </c>
      <c r="C8288" s="27">
        <v>44561</v>
      </c>
      <c r="D8288" s="1">
        <v>53428</v>
      </c>
      <c r="J8288" s="1" t="s">
        <v>0</v>
      </c>
      <c r="K8288" s="1" t="s">
        <v>49</v>
      </c>
      <c r="L8288" s="1">
        <v>-0.5</v>
      </c>
      <c r="M8288" s="1">
        <v>88</v>
      </c>
      <c r="N8288" s="6"/>
      <c r="O8288" s="6">
        <v>44</v>
      </c>
      <c r="P8288" s="6">
        <v>-1122286.23</v>
      </c>
      <c r="R8288" s="31">
        <v>-44</v>
      </c>
      <c r="S8288" s="28">
        <v>44561</v>
      </c>
    </row>
    <row r="8289" spans="1:19" x14ac:dyDescent="0.2">
      <c r="A8289" s="29">
        <v>46979</v>
      </c>
      <c r="B8289" s="1" t="s">
        <v>200</v>
      </c>
      <c r="C8289" s="27">
        <v>44561</v>
      </c>
      <c r="D8289" s="1">
        <v>53428</v>
      </c>
      <c r="J8289" s="1" t="s">
        <v>0</v>
      </c>
      <c r="K8289" s="1" t="s">
        <v>49</v>
      </c>
      <c r="L8289" s="1">
        <v>-0.5</v>
      </c>
      <c r="M8289" s="1">
        <v>88</v>
      </c>
      <c r="N8289" s="6"/>
      <c r="O8289" s="6">
        <v>44</v>
      </c>
      <c r="P8289" s="6">
        <v>-1123062.23</v>
      </c>
      <c r="R8289" s="31">
        <v>-44</v>
      </c>
      <c r="S8289" s="28">
        <v>44561</v>
      </c>
    </row>
    <row r="8290" spans="1:19" x14ac:dyDescent="0.2">
      <c r="A8290" s="29">
        <v>46979</v>
      </c>
      <c r="B8290" s="1" t="s">
        <v>200</v>
      </c>
      <c r="C8290" s="27">
        <v>44561</v>
      </c>
      <c r="D8290" s="1">
        <v>53428</v>
      </c>
      <c r="J8290" s="1" t="s">
        <v>0</v>
      </c>
      <c r="K8290" s="1" t="s">
        <v>49</v>
      </c>
      <c r="L8290" s="1">
        <v>-0.5</v>
      </c>
      <c r="M8290" s="1">
        <v>88</v>
      </c>
      <c r="N8290" s="6"/>
      <c r="O8290" s="6">
        <v>44</v>
      </c>
      <c r="P8290" s="6">
        <v>-1127208.23</v>
      </c>
      <c r="R8290" s="31">
        <v>-44</v>
      </c>
      <c r="S8290" s="28">
        <v>44561</v>
      </c>
    </row>
    <row r="8291" spans="1:19" x14ac:dyDescent="0.2">
      <c r="A8291" s="29">
        <v>46979</v>
      </c>
      <c r="B8291" s="1" t="s">
        <v>200</v>
      </c>
      <c r="C8291" s="27">
        <v>44561</v>
      </c>
      <c r="D8291" s="1">
        <v>53428</v>
      </c>
      <c r="J8291" s="1" t="s">
        <v>0</v>
      </c>
      <c r="K8291" s="1" t="s">
        <v>49</v>
      </c>
      <c r="L8291" s="1">
        <v>-0.5</v>
      </c>
      <c r="M8291" s="1">
        <v>88</v>
      </c>
      <c r="N8291" s="6"/>
      <c r="O8291" s="6">
        <v>44</v>
      </c>
      <c r="P8291" s="6">
        <v>-1128032.23</v>
      </c>
      <c r="R8291" s="31">
        <v>-44</v>
      </c>
      <c r="S8291" s="28">
        <v>44561</v>
      </c>
    </row>
    <row r="8292" spans="1:19" x14ac:dyDescent="0.2">
      <c r="A8292" s="29">
        <v>46979</v>
      </c>
      <c r="B8292" s="1" t="s">
        <v>200</v>
      </c>
      <c r="C8292" s="27">
        <v>44561</v>
      </c>
      <c r="D8292" s="1">
        <v>53428</v>
      </c>
      <c r="J8292" s="1" t="s">
        <v>0</v>
      </c>
      <c r="K8292" s="1" t="s">
        <v>49</v>
      </c>
      <c r="L8292" s="1">
        <v>-0.5</v>
      </c>
      <c r="M8292" s="1">
        <v>88</v>
      </c>
      <c r="N8292" s="6"/>
      <c r="O8292" s="6">
        <v>44</v>
      </c>
      <c r="P8292" s="6">
        <v>-1132356.23</v>
      </c>
      <c r="R8292" s="31">
        <v>-44</v>
      </c>
      <c r="S8292" s="28">
        <v>44561</v>
      </c>
    </row>
    <row r="8293" spans="1:19" x14ac:dyDescent="0.2">
      <c r="A8293" s="29">
        <v>46979</v>
      </c>
      <c r="B8293" s="1" t="s">
        <v>200</v>
      </c>
      <c r="C8293" s="27">
        <v>44561</v>
      </c>
      <c r="D8293" s="1">
        <v>53428</v>
      </c>
      <c r="J8293" s="1" t="s">
        <v>0</v>
      </c>
      <c r="K8293" s="1" t="s">
        <v>49</v>
      </c>
      <c r="L8293" s="1">
        <v>-0.25</v>
      </c>
      <c r="M8293" s="1">
        <v>88</v>
      </c>
      <c r="N8293" s="6"/>
      <c r="O8293" s="6">
        <v>22</v>
      </c>
      <c r="P8293" s="6">
        <v>-1121642.23</v>
      </c>
      <c r="R8293" s="31">
        <v>-22</v>
      </c>
      <c r="S8293" s="28">
        <v>44561</v>
      </c>
    </row>
    <row r="8294" spans="1:19" x14ac:dyDescent="0.2">
      <c r="A8294" s="29">
        <v>46979</v>
      </c>
      <c r="B8294" s="1" t="s">
        <v>200</v>
      </c>
      <c r="C8294" s="27">
        <v>44561</v>
      </c>
      <c r="D8294" s="1">
        <v>53428</v>
      </c>
      <c r="J8294" s="1" t="s">
        <v>0</v>
      </c>
      <c r="K8294" s="1" t="s">
        <v>49</v>
      </c>
      <c r="L8294" s="1">
        <v>-0.25</v>
      </c>
      <c r="M8294" s="1">
        <v>88</v>
      </c>
      <c r="N8294" s="6"/>
      <c r="O8294" s="6">
        <v>22</v>
      </c>
      <c r="P8294" s="6">
        <v>-1121730.23</v>
      </c>
      <c r="R8294" s="31">
        <v>-22</v>
      </c>
      <c r="S8294" s="28">
        <v>44561</v>
      </c>
    </row>
    <row r="8295" spans="1:19" x14ac:dyDescent="0.2">
      <c r="A8295" s="29">
        <v>46979</v>
      </c>
      <c r="B8295" s="1" t="s">
        <v>200</v>
      </c>
      <c r="C8295" s="27">
        <v>44561</v>
      </c>
      <c r="D8295" s="1">
        <v>53428</v>
      </c>
      <c r="J8295" s="1" t="s">
        <v>0</v>
      </c>
      <c r="K8295" s="1" t="s">
        <v>49</v>
      </c>
      <c r="L8295" s="1">
        <v>-0.25</v>
      </c>
      <c r="M8295" s="1">
        <v>88</v>
      </c>
      <c r="N8295" s="6"/>
      <c r="O8295" s="6">
        <v>22</v>
      </c>
      <c r="P8295" s="6">
        <v>-1122176.23</v>
      </c>
      <c r="R8295" s="31">
        <v>-22</v>
      </c>
      <c r="S8295" s="28">
        <v>44561</v>
      </c>
    </row>
    <row r="8296" spans="1:19" x14ac:dyDescent="0.2">
      <c r="A8296" s="29">
        <v>46979</v>
      </c>
      <c r="B8296" s="1" t="s">
        <v>200</v>
      </c>
      <c r="C8296" s="27">
        <v>44561</v>
      </c>
      <c r="D8296" s="1">
        <v>53428</v>
      </c>
      <c r="J8296" s="1" t="s">
        <v>0</v>
      </c>
      <c r="K8296" s="1" t="s">
        <v>49</v>
      </c>
      <c r="L8296" s="1">
        <v>-0.25</v>
      </c>
      <c r="M8296" s="1">
        <v>88</v>
      </c>
      <c r="N8296" s="6"/>
      <c r="O8296" s="6">
        <v>22</v>
      </c>
      <c r="P8296" s="6">
        <v>-1122198.23</v>
      </c>
      <c r="R8296" s="31">
        <v>-22</v>
      </c>
      <c r="S8296" s="28">
        <v>44561</v>
      </c>
    </row>
    <row r="8297" spans="1:19" x14ac:dyDescent="0.2">
      <c r="A8297" s="29">
        <v>46979</v>
      </c>
      <c r="B8297" s="1" t="s">
        <v>200</v>
      </c>
      <c r="C8297" s="27">
        <v>44561</v>
      </c>
      <c r="D8297" s="1">
        <v>53428</v>
      </c>
      <c r="J8297" s="1" t="s">
        <v>0</v>
      </c>
      <c r="K8297" s="1" t="s">
        <v>49</v>
      </c>
      <c r="L8297" s="1">
        <v>-0.25</v>
      </c>
      <c r="M8297" s="1">
        <v>88</v>
      </c>
      <c r="N8297" s="6"/>
      <c r="O8297" s="6">
        <v>22</v>
      </c>
      <c r="P8297" s="6">
        <v>-1124800.23</v>
      </c>
      <c r="R8297" s="31">
        <v>-22</v>
      </c>
      <c r="S8297" s="28">
        <v>44561</v>
      </c>
    </row>
    <row r="8298" spans="1:19" x14ac:dyDescent="0.2">
      <c r="A8298" s="29">
        <v>46980</v>
      </c>
      <c r="B8298" s="1" t="s">
        <v>200</v>
      </c>
      <c r="C8298" s="27">
        <v>44561</v>
      </c>
      <c r="D8298" s="1">
        <v>53429</v>
      </c>
      <c r="J8298" s="1" t="s">
        <v>0</v>
      </c>
      <c r="K8298" s="1" t="s">
        <v>49</v>
      </c>
      <c r="L8298" s="1">
        <v>-3.5</v>
      </c>
      <c r="M8298" s="1">
        <v>88</v>
      </c>
      <c r="N8298" s="6"/>
      <c r="O8298" s="6">
        <v>308</v>
      </c>
      <c r="P8298" s="6">
        <v>-1129126.23</v>
      </c>
      <c r="R8298" s="31">
        <v>-308</v>
      </c>
      <c r="S8298" s="28">
        <v>44561</v>
      </c>
    </row>
    <row r="8299" spans="1:19" x14ac:dyDescent="0.2">
      <c r="A8299" s="29">
        <v>46980</v>
      </c>
      <c r="B8299" s="1" t="s">
        <v>200</v>
      </c>
      <c r="C8299" s="27">
        <v>44561</v>
      </c>
      <c r="D8299" s="1">
        <v>53429</v>
      </c>
      <c r="J8299" s="1" t="s">
        <v>0</v>
      </c>
      <c r="K8299" s="1" t="s">
        <v>49</v>
      </c>
      <c r="L8299" s="1">
        <v>-3.5</v>
      </c>
      <c r="M8299" s="1">
        <v>88</v>
      </c>
      <c r="N8299" s="6"/>
      <c r="O8299" s="6">
        <v>308</v>
      </c>
      <c r="P8299" s="6">
        <v>-1129558.23</v>
      </c>
      <c r="R8299" s="31">
        <v>-308</v>
      </c>
      <c r="S8299" s="28">
        <v>44561</v>
      </c>
    </row>
    <row r="8300" spans="1:19" x14ac:dyDescent="0.2">
      <c r="A8300" s="29">
        <v>46980</v>
      </c>
      <c r="B8300" s="1" t="s">
        <v>200</v>
      </c>
      <c r="C8300" s="27">
        <v>44561</v>
      </c>
      <c r="D8300" s="1">
        <v>53429</v>
      </c>
      <c r="J8300" s="1" t="s">
        <v>0</v>
      </c>
      <c r="K8300" s="1" t="s">
        <v>49</v>
      </c>
      <c r="L8300" s="1">
        <v>-3</v>
      </c>
      <c r="M8300" s="1">
        <v>88</v>
      </c>
      <c r="N8300" s="6"/>
      <c r="O8300" s="6">
        <v>264</v>
      </c>
      <c r="P8300" s="6">
        <v>-1124442.23</v>
      </c>
      <c r="R8300" s="31">
        <v>-264</v>
      </c>
      <c r="S8300" s="28">
        <v>44561</v>
      </c>
    </row>
    <row r="8301" spans="1:19" x14ac:dyDescent="0.2">
      <c r="A8301" s="29">
        <v>46980</v>
      </c>
      <c r="B8301" s="1" t="s">
        <v>200</v>
      </c>
      <c r="C8301" s="27">
        <v>44561</v>
      </c>
      <c r="D8301" s="1">
        <v>53429</v>
      </c>
      <c r="J8301" s="1" t="s">
        <v>0</v>
      </c>
      <c r="K8301" s="1" t="s">
        <v>49</v>
      </c>
      <c r="L8301" s="1">
        <v>-2</v>
      </c>
      <c r="M8301" s="1">
        <v>130</v>
      </c>
      <c r="N8301" s="6"/>
      <c r="O8301" s="6">
        <v>260</v>
      </c>
      <c r="P8301" s="6">
        <v>-1123754.23</v>
      </c>
      <c r="R8301" s="31">
        <v>-260</v>
      </c>
      <c r="S8301" s="28">
        <v>44561</v>
      </c>
    </row>
    <row r="8302" spans="1:19" x14ac:dyDescent="0.2">
      <c r="A8302" s="29">
        <v>46980</v>
      </c>
      <c r="B8302" s="1" t="s">
        <v>200</v>
      </c>
      <c r="C8302" s="27">
        <v>44561</v>
      </c>
      <c r="D8302" s="1">
        <v>53429</v>
      </c>
      <c r="J8302" s="1" t="s">
        <v>0</v>
      </c>
      <c r="K8302" s="1" t="s">
        <v>49</v>
      </c>
      <c r="L8302" s="1">
        <v>-1</v>
      </c>
      <c r="M8302" s="1">
        <v>230</v>
      </c>
      <c r="N8302" s="6"/>
      <c r="O8302" s="6">
        <v>230</v>
      </c>
      <c r="P8302" s="6">
        <v>-1128262.23</v>
      </c>
      <c r="R8302" s="31">
        <v>-230</v>
      </c>
      <c r="S8302" s="28">
        <v>44561</v>
      </c>
    </row>
    <row r="8303" spans="1:19" x14ac:dyDescent="0.2">
      <c r="A8303" s="29">
        <v>46980</v>
      </c>
      <c r="B8303" s="1" t="s">
        <v>200</v>
      </c>
      <c r="C8303" s="27">
        <v>44561</v>
      </c>
      <c r="D8303" s="1">
        <v>53429</v>
      </c>
      <c r="J8303" s="1" t="s">
        <v>0</v>
      </c>
      <c r="K8303" s="1" t="s">
        <v>49</v>
      </c>
      <c r="L8303" s="1">
        <v>-2.25</v>
      </c>
      <c r="M8303" s="1">
        <v>88</v>
      </c>
      <c r="N8303" s="6"/>
      <c r="O8303" s="6">
        <v>198</v>
      </c>
      <c r="P8303" s="6">
        <v>-1132620.23</v>
      </c>
      <c r="R8303" s="31">
        <v>-198</v>
      </c>
      <c r="S8303" s="28">
        <v>44561</v>
      </c>
    </row>
    <row r="8304" spans="1:19" x14ac:dyDescent="0.2">
      <c r="A8304" s="29">
        <v>46980</v>
      </c>
      <c r="B8304" s="1" t="s">
        <v>200</v>
      </c>
      <c r="C8304" s="27">
        <v>44561</v>
      </c>
      <c r="D8304" s="1">
        <v>53429</v>
      </c>
      <c r="J8304" s="1" t="s">
        <v>0</v>
      </c>
      <c r="K8304" s="1" t="s">
        <v>49</v>
      </c>
      <c r="L8304" s="1">
        <v>-2</v>
      </c>
      <c r="M8304" s="1">
        <v>88</v>
      </c>
      <c r="N8304" s="6"/>
      <c r="O8304" s="6">
        <v>176</v>
      </c>
      <c r="P8304" s="6">
        <v>-1128650.23</v>
      </c>
      <c r="R8304" s="31">
        <v>-176</v>
      </c>
      <c r="S8304" s="28">
        <v>44561</v>
      </c>
    </row>
    <row r="8305" spans="1:19" x14ac:dyDescent="0.2">
      <c r="A8305" s="29">
        <v>46980</v>
      </c>
      <c r="B8305" s="1" t="s">
        <v>200</v>
      </c>
      <c r="C8305" s="27">
        <v>44561</v>
      </c>
      <c r="D8305" s="1">
        <v>53429</v>
      </c>
      <c r="J8305" s="1" t="s">
        <v>0</v>
      </c>
      <c r="K8305" s="1" t="s">
        <v>49</v>
      </c>
      <c r="L8305" s="1">
        <v>-2</v>
      </c>
      <c r="M8305" s="1">
        <v>88</v>
      </c>
      <c r="N8305" s="6"/>
      <c r="O8305" s="6">
        <v>176</v>
      </c>
      <c r="P8305" s="6">
        <v>-1132818.23</v>
      </c>
      <c r="R8305" s="31">
        <v>-176</v>
      </c>
      <c r="S8305" s="28">
        <v>44561</v>
      </c>
    </row>
    <row r="8306" spans="1:19" x14ac:dyDescent="0.2">
      <c r="A8306" s="29">
        <v>46980</v>
      </c>
      <c r="B8306" s="1" t="s">
        <v>200</v>
      </c>
      <c r="C8306" s="27">
        <v>44561</v>
      </c>
      <c r="D8306" s="1">
        <v>53429</v>
      </c>
      <c r="J8306" s="1" t="s">
        <v>0</v>
      </c>
      <c r="K8306" s="1" t="s">
        <v>49</v>
      </c>
      <c r="L8306" s="1">
        <v>-2</v>
      </c>
      <c r="M8306" s="1">
        <v>88</v>
      </c>
      <c r="N8306" s="6"/>
      <c r="O8306" s="6">
        <v>176</v>
      </c>
      <c r="P8306" s="6">
        <v>-1133710.23</v>
      </c>
      <c r="R8306" s="31">
        <v>-176</v>
      </c>
      <c r="S8306" s="28">
        <v>44561</v>
      </c>
    </row>
    <row r="8307" spans="1:19" x14ac:dyDescent="0.2">
      <c r="A8307" s="29">
        <v>46980</v>
      </c>
      <c r="B8307" s="1" t="s">
        <v>200</v>
      </c>
      <c r="C8307" s="27">
        <v>44561</v>
      </c>
      <c r="D8307" s="1">
        <v>53429</v>
      </c>
      <c r="J8307" s="1" t="s">
        <v>0</v>
      </c>
      <c r="K8307" s="1" t="s">
        <v>49</v>
      </c>
      <c r="L8307" s="1">
        <v>-1</v>
      </c>
      <c r="M8307" s="1">
        <v>130</v>
      </c>
      <c r="N8307" s="6"/>
      <c r="O8307" s="6">
        <v>130</v>
      </c>
      <c r="P8307" s="6">
        <v>-1135774.23</v>
      </c>
      <c r="R8307" s="31">
        <v>-130</v>
      </c>
      <c r="S8307" s="28">
        <v>44561</v>
      </c>
    </row>
    <row r="8308" spans="1:19" x14ac:dyDescent="0.2">
      <c r="A8308" s="29">
        <v>46980</v>
      </c>
      <c r="B8308" s="1" t="s">
        <v>200</v>
      </c>
      <c r="C8308" s="27">
        <v>44561</v>
      </c>
      <c r="D8308" s="1">
        <v>53429</v>
      </c>
      <c r="J8308" s="1" t="s">
        <v>0</v>
      </c>
      <c r="K8308" s="1" t="s">
        <v>49</v>
      </c>
      <c r="L8308" s="1">
        <v>-1</v>
      </c>
      <c r="M8308" s="1">
        <v>124</v>
      </c>
      <c r="N8308" s="6"/>
      <c r="O8308" s="6">
        <v>124</v>
      </c>
      <c r="P8308" s="6">
        <v>-1124032.23</v>
      </c>
      <c r="R8308" s="31">
        <v>-124</v>
      </c>
      <c r="S8308" s="28">
        <v>44561</v>
      </c>
    </row>
    <row r="8309" spans="1:19" x14ac:dyDescent="0.2">
      <c r="A8309" s="29">
        <v>46980</v>
      </c>
      <c r="B8309" s="1" t="s">
        <v>200</v>
      </c>
      <c r="C8309" s="27">
        <v>44561</v>
      </c>
      <c r="D8309" s="1">
        <v>53429</v>
      </c>
      <c r="J8309" s="1" t="s">
        <v>0</v>
      </c>
      <c r="K8309" s="1" t="s">
        <v>49</v>
      </c>
      <c r="L8309" s="1">
        <v>-1</v>
      </c>
      <c r="M8309" s="1">
        <v>124</v>
      </c>
      <c r="N8309" s="6"/>
      <c r="O8309" s="6">
        <v>124</v>
      </c>
      <c r="P8309" s="6">
        <v>-1124178.23</v>
      </c>
      <c r="R8309" s="31">
        <v>-124</v>
      </c>
      <c r="S8309" s="28">
        <v>44561</v>
      </c>
    </row>
    <row r="8310" spans="1:19" x14ac:dyDescent="0.2">
      <c r="A8310" s="29">
        <v>46980</v>
      </c>
      <c r="B8310" s="1" t="s">
        <v>200</v>
      </c>
      <c r="C8310" s="27">
        <v>44561</v>
      </c>
      <c r="D8310" s="1">
        <v>53429</v>
      </c>
      <c r="J8310" s="1" t="s">
        <v>0</v>
      </c>
      <c r="K8310" s="1" t="s">
        <v>49</v>
      </c>
      <c r="L8310" s="1">
        <v>-1</v>
      </c>
      <c r="M8310" s="1">
        <v>124</v>
      </c>
      <c r="N8310" s="6"/>
      <c r="O8310" s="6">
        <v>124</v>
      </c>
      <c r="P8310" s="6">
        <v>-1128386.23</v>
      </c>
      <c r="R8310" s="31">
        <v>-124</v>
      </c>
      <c r="S8310" s="28">
        <v>44561</v>
      </c>
    </row>
    <row r="8311" spans="1:19" x14ac:dyDescent="0.2">
      <c r="A8311" s="29">
        <v>46980</v>
      </c>
      <c r="B8311" s="1" t="s">
        <v>200</v>
      </c>
      <c r="C8311" s="27">
        <v>44561</v>
      </c>
      <c r="D8311" s="1">
        <v>53429</v>
      </c>
      <c r="J8311" s="1" t="s">
        <v>0</v>
      </c>
      <c r="K8311" s="1" t="s">
        <v>49</v>
      </c>
      <c r="L8311" s="1">
        <v>-1</v>
      </c>
      <c r="M8311" s="1">
        <v>124</v>
      </c>
      <c r="N8311" s="6"/>
      <c r="O8311" s="6">
        <v>124</v>
      </c>
      <c r="P8311" s="6">
        <v>-1128818.23</v>
      </c>
      <c r="R8311" s="31">
        <v>-124</v>
      </c>
      <c r="S8311" s="28">
        <v>44561</v>
      </c>
    </row>
    <row r="8312" spans="1:19" x14ac:dyDescent="0.2">
      <c r="A8312" s="29">
        <v>46980</v>
      </c>
      <c r="B8312" s="1" t="s">
        <v>200</v>
      </c>
      <c r="C8312" s="27">
        <v>44561</v>
      </c>
      <c r="D8312" s="1">
        <v>53429</v>
      </c>
      <c r="J8312" s="1" t="s">
        <v>0</v>
      </c>
      <c r="K8312" s="1" t="s">
        <v>49</v>
      </c>
      <c r="L8312" s="1">
        <v>-1</v>
      </c>
      <c r="M8312" s="1">
        <v>124</v>
      </c>
      <c r="N8312" s="6"/>
      <c r="O8312" s="6">
        <v>124</v>
      </c>
      <c r="P8312" s="6">
        <v>-1129250.23</v>
      </c>
      <c r="R8312" s="31">
        <v>-124</v>
      </c>
      <c r="S8312" s="28">
        <v>44561</v>
      </c>
    </row>
    <row r="8313" spans="1:19" x14ac:dyDescent="0.2">
      <c r="A8313" s="29">
        <v>46980</v>
      </c>
      <c r="B8313" s="1" t="s">
        <v>200</v>
      </c>
      <c r="C8313" s="27">
        <v>44561</v>
      </c>
      <c r="D8313" s="1">
        <v>53429</v>
      </c>
      <c r="J8313" s="1" t="s">
        <v>0</v>
      </c>
      <c r="K8313" s="1" t="s">
        <v>49</v>
      </c>
      <c r="L8313" s="1">
        <v>-1</v>
      </c>
      <c r="M8313" s="1">
        <v>124</v>
      </c>
      <c r="N8313" s="6"/>
      <c r="O8313" s="6">
        <v>124</v>
      </c>
      <c r="P8313" s="6">
        <v>-1133534.23</v>
      </c>
      <c r="R8313" s="31">
        <v>-124</v>
      </c>
      <c r="S8313" s="28">
        <v>44561</v>
      </c>
    </row>
    <row r="8314" spans="1:19" x14ac:dyDescent="0.2">
      <c r="A8314" s="29">
        <v>46980</v>
      </c>
      <c r="B8314" s="1" t="s">
        <v>200</v>
      </c>
      <c r="C8314" s="27">
        <v>44561</v>
      </c>
      <c r="D8314" s="1">
        <v>53429</v>
      </c>
      <c r="J8314" s="1" t="s">
        <v>0</v>
      </c>
      <c r="K8314" s="1" t="s">
        <v>49</v>
      </c>
      <c r="L8314" s="1">
        <v>-1</v>
      </c>
      <c r="M8314" s="1">
        <v>88</v>
      </c>
      <c r="N8314" s="6"/>
      <c r="O8314" s="6">
        <v>88</v>
      </c>
      <c r="P8314" s="6">
        <v>-1124530.23</v>
      </c>
      <c r="R8314" s="31">
        <v>-88</v>
      </c>
      <c r="S8314" s="28">
        <v>44561</v>
      </c>
    </row>
    <row r="8315" spans="1:19" x14ac:dyDescent="0.2">
      <c r="A8315" s="29">
        <v>46980</v>
      </c>
      <c r="B8315" s="1" t="s">
        <v>200</v>
      </c>
      <c r="C8315" s="27">
        <v>44561</v>
      </c>
      <c r="D8315" s="1">
        <v>53429</v>
      </c>
      <c r="J8315" s="1" t="s">
        <v>0</v>
      </c>
      <c r="K8315" s="1" t="s">
        <v>49</v>
      </c>
      <c r="L8315" s="1">
        <v>-0.75</v>
      </c>
      <c r="M8315" s="1">
        <v>88</v>
      </c>
      <c r="N8315" s="6"/>
      <c r="O8315" s="6">
        <v>66</v>
      </c>
      <c r="P8315" s="6">
        <v>-1123494.23</v>
      </c>
      <c r="R8315" s="31">
        <v>-66</v>
      </c>
      <c r="S8315" s="28">
        <v>44561</v>
      </c>
    </row>
    <row r="8316" spans="1:19" x14ac:dyDescent="0.2">
      <c r="A8316" s="29">
        <v>46980</v>
      </c>
      <c r="B8316" s="1" t="s">
        <v>200</v>
      </c>
      <c r="C8316" s="27">
        <v>44561</v>
      </c>
      <c r="D8316" s="1">
        <v>53429</v>
      </c>
      <c r="J8316" s="1" t="s">
        <v>0</v>
      </c>
      <c r="K8316" s="1" t="s">
        <v>49</v>
      </c>
      <c r="L8316" s="1">
        <v>-0.75</v>
      </c>
      <c r="M8316" s="1">
        <v>88</v>
      </c>
      <c r="N8316" s="6"/>
      <c r="O8316" s="6">
        <v>66</v>
      </c>
      <c r="P8316" s="6">
        <v>-1128452.23</v>
      </c>
      <c r="R8316" s="31">
        <v>-66</v>
      </c>
      <c r="S8316" s="28">
        <v>44561</v>
      </c>
    </row>
    <row r="8317" spans="1:19" x14ac:dyDescent="0.2">
      <c r="A8317" s="29">
        <v>46980</v>
      </c>
      <c r="B8317" s="1" t="s">
        <v>200</v>
      </c>
      <c r="C8317" s="27">
        <v>44561</v>
      </c>
      <c r="D8317" s="1">
        <v>53429</v>
      </c>
      <c r="J8317" s="1" t="s">
        <v>0</v>
      </c>
      <c r="K8317" s="1" t="s">
        <v>49</v>
      </c>
      <c r="L8317" s="1">
        <v>-0.75</v>
      </c>
      <c r="M8317" s="1">
        <v>88</v>
      </c>
      <c r="N8317" s="6"/>
      <c r="O8317" s="6">
        <v>66</v>
      </c>
      <c r="P8317" s="6">
        <v>-1132422.23</v>
      </c>
      <c r="R8317" s="31">
        <v>-66</v>
      </c>
      <c r="S8317" s="28">
        <v>44561</v>
      </c>
    </row>
    <row r="8318" spans="1:19" x14ac:dyDescent="0.2">
      <c r="A8318" s="29">
        <v>46980</v>
      </c>
      <c r="B8318" s="1" t="s">
        <v>200</v>
      </c>
      <c r="C8318" s="27">
        <v>44561</v>
      </c>
      <c r="D8318" s="1">
        <v>53429</v>
      </c>
      <c r="J8318" s="1" t="s">
        <v>0</v>
      </c>
      <c r="K8318" s="1" t="s">
        <v>49</v>
      </c>
      <c r="L8318" s="1">
        <v>-0.5</v>
      </c>
      <c r="M8318" s="1">
        <v>88</v>
      </c>
      <c r="N8318" s="6"/>
      <c r="O8318" s="6">
        <v>44</v>
      </c>
      <c r="P8318" s="6">
        <v>-1123820.23</v>
      </c>
      <c r="R8318" s="31">
        <v>-44</v>
      </c>
      <c r="S8318" s="28">
        <v>44561</v>
      </c>
    </row>
    <row r="8319" spans="1:19" x14ac:dyDescent="0.2">
      <c r="A8319" s="29">
        <v>46980</v>
      </c>
      <c r="B8319" s="1" t="s">
        <v>200</v>
      </c>
      <c r="C8319" s="27">
        <v>44561</v>
      </c>
      <c r="D8319" s="1">
        <v>53429</v>
      </c>
      <c r="J8319" s="1" t="s">
        <v>0</v>
      </c>
      <c r="K8319" s="1" t="s">
        <v>49</v>
      </c>
      <c r="L8319" s="1">
        <v>-0.5</v>
      </c>
      <c r="M8319" s="1">
        <v>88</v>
      </c>
      <c r="N8319" s="6"/>
      <c r="O8319" s="6">
        <v>44</v>
      </c>
      <c r="P8319" s="6">
        <v>-1123864.23</v>
      </c>
      <c r="R8319" s="31">
        <v>-44</v>
      </c>
      <c r="S8319" s="28">
        <v>44561</v>
      </c>
    </row>
    <row r="8320" spans="1:19" x14ac:dyDescent="0.2">
      <c r="A8320" s="29">
        <v>46980</v>
      </c>
      <c r="B8320" s="1" t="s">
        <v>200</v>
      </c>
      <c r="C8320" s="27">
        <v>44561</v>
      </c>
      <c r="D8320" s="1">
        <v>53429</v>
      </c>
      <c r="J8320" s="1" t="s">
        <v>0</v>
      </c>
      <c r="K8320" s="1" t="s">
        <v>49</v>
      </c>
      <c r="L8320" s="1">
        <v>-0.5</v>
      </c>
      <c r="M8320" s="1">
        <v>88</v>
      </c>
      <c r="N8320" s="6"/>
      <c r="O8320" s="6">
        <v>44</v>
      </c>
      <c r="P8320" s="6">
        <v>-1123908.23</v>
      </c>
      <c r="R8320" s="31">
        <v>-44</v>
      </c>
      <c r="S8320" s="28">
        <v>44561</v>
      </c>
    </row>
    <row r="8321" spans="1:19" x14ac:dyDescent="0.2">
      <c r="A8321" s="29">
        <v>46980</v>
      </c>
      <c r="B8321" s="1" t="s">
        <v>200</v>
      </c>
      <c r="C8321" s="27">
        <v>44561</v>
      </c>
      <c r="D8321" s="1">
        <v>53429</v>
      </c>
      <c r="J8321" s="1" t="s">
        <v>0</v>
      </c>
      <c r="K8321" s="1" t="s">
        <v>49</v>
      </c>
      <c r="L8321" s="1">
        <v>-0.5</v>
      </c>
      <c r="M8321" s="1">
        <v>88</v>
      </c>
      <c r="N8321" s="6"/>
      <c r="O8321" s="6">
        <v>44</v>
      </c>
      <c r="P8321" s="6">
        <v>-1128694.23</v>
      </c>
      <c r="R8321" s="31">
        <v>-44</v>
      </c>
      <c r="S8321" s="28">
        <v>44561</v>
      </c>
    </row>
    <row r="8322" spans="1:19" x14ac:dyDescent="0.2">
      <c r="A8322" s="29">
        <v>46980</v>
      </c>
      <c r="B8322" s="1" t="s">
        <v>200</v>
      </c>
      <c r="C8322" s="27">
        <v>44561</v>
      </c>
      <c r="D8322" s="1">
        <v>53429</v>
      </c>
      <c r="J8322" s="1" t="s">
        <v>0</v>
      </c>
      <c r="K8322" s="1" t="s">
        <v>49</v>
      </c>
      <c r="L8322" s="1">
        <v>-0.5</v>
      </c>
      <c r="M8322" s="1">
        <v>88</v>
      </c>
      <c r="N8322" s="6"/>
      <c r="O8322" s="6">
        <v>44</v>
      </c>
      <c r="P8322" s="6">
        <v>-1133754.23</v>
      </c>
      <c r="R8322" s="31">
        <v>-44</v>
      </c>
      <c r="S8322" s="28">
        <v>44561</v>
      </c>
    </row>
    <row r="8323" spans="1:19" x14ac:dyDescent="0.2">
      <c r="A8323" s="29">
        <v>46980</v>
      </c>
      <c r="B8323" s="1" t="s">
        <v>200</v>
      </c>
      <c r="C8323" s="27">
        <v>44561</v>
      </c>
      <c r="D8323" s="1">
        <v>53429</v>
      </c>
      <c r="J8323" s="1" t="s">
        <v>0</v>
      </c>
      <c r="K8323" s="1" t="s">
        <v>49</v>
      </c>
      <c r="L8323" s="1">
        <v>-0.25</v>
      </c>
      <c r="M8323" s="1">
        <v>88</v>
      </c>
      <c r="N8323" s="6"/>
      <c r="O8323" s="6">
        <v>22</v>
      </c>
      <c r="P8323" s="6">
        <v>-1123776.23</v>
      </c>
      <c r="R8323" s="31">
        <v>-22</v>
      </c>
      <c r="S8323" s="28">
        <v>44561</v>
      </c>
    </row>
    <row r="8324" spans="1:19" x14ac:dyDescent="0.2">
      <c r="A8324" s="29">
        <v>46980</v>
      </c>
      <c r="B8324" s="1" t="s">
        <v>200</v>
      </c>
      <c r="C8324" s="27">
        <v>44561</v>
      </c>
      <c r="D8324" s="1">
        <v>53429</v>
      </c>
      <c r="J8324" s="1" t="s">
        <v>0</v>
      </c>
      <c r="K8324" s="1" t="s">
        <v>49</v>
      </c>
      <c r="L8324" s="1">
        <v>-0.25</v>
      </c>
      <c r="M8324" s="1">
        <v>88</v>
      </c>
      <c r="N8324" s="6"/>
      <c r="O8324" s="6">
        <v>22</v>
      </c>
      <c r="P8324" s="6">
        <v>-1124054.23</v>
      </c>
      <c r="R8324" s="31">
        <v>-22</v>
      </c>
      <c r="S8324" s="28">
        <v>44561</v>
      </c>
    </row>
    <row r="8325" spans="1:19" x14ac:dyDescent="0.2">
      <c r="A8325" s="29">
        <v>46980</v>
      </c>
      <c r="B8325" s="1" t="s">
        <v>200</v>
      </c>
      <c r="C8325" s="27">
        <v>44561</v>
      </c>
      <c r="D8325" s="1">
        <v>53429</v>
      </c>
      <c r="J8325" s="1" t="s">
        <v>0</v>
      </c>
      <c r="K8325" s="1" t="s">
        <v>49</v>
      </c>
      <c r="L8325" s="1">
        <v>-0.25</v>
      </c>
      <c r="M8325" s="1">
        <v>88</v>
      </c>
      <c r="N8325" s="6"/>
      <c r="O8325" s="6">
        <v>22</v>
      </c>
      <c r="P8325" s="6">
        <v>-1128474.23</v>
      </c>
      <c r="R8325" s="31">
        <v>-22</v>
      </c>
      <c r="S8325" s="28">
        <v>44561</v>
      </c>
    </row>
    <row r="8326" spans="1:19" x14ac:dyDescent="0.2">
      <c r="A8326" s="29">
        <v>46980</v>
      </c>
      <c r="B8326" s="1" t="s">
        <v>200</v>
      </c>
      <c r="C8326" s="27">
        <v>44561</v>
      </c>
      <c r="D8326" s="1">
        <v>53429</v>
      </c>
      <c r="J8326" s="1" t="s">
        <v>0</v>
      </c>
      <c r="K8326" s="1" t="s">
        <v>49</v>
      </c>
      <c r="L8326" s="1">
        <v>-0.25</v>
      </c>
      <c r="M8326" s="1">
        <v>88</v>
      </c>
      <c r="N8326" s="6"/>
      <c r="O8326" s="6">
        <v>22</v>
      </c>
      <c r="P8326" s="6">
        <v>-1132642.23</v>
      </c>
      <c r="R8326" s="31">
        <v>-22</v>
      </c>
      <c r="S8326" s="28">
        <v>44561</v>
      </c>
    </row>
    <row r="8327" spans="1:19" x14ac:dyDescent="0.2">
      <c r="A8327" s="29">
        <v>47078</v>
      </c>
      <c r="B8327" s="1" t="s">
        <v>200</v>
      </c>
      <c r="C8327" s="27">
        <v>44561</v>
      </c>
      <c r="D8327" s="1">
        <v>53462</v>
      </c>
      <c r="J8327" s="1" t="s">
        <v>0</v>
      </c>
      <c r="K8327" s="1" t="s">
        <v>49</v>
      </c>
      <c r="L8327" s="1">
        <v>-2</v>
      </c>
      <c r="M8327" s="1">
        <v>980</v>
      </c>
      <c r="N8327" s="6"/>
      <c r="O8327" s="6">
        <v>1960</v>
      </c>
      <c r="P8327" s="6">
        <v>-1131518.23</v>
      </c>
      <c r="R8327" s="31">
        <v>-1960</v>
      </c>
      <c r="S8327" s="28">
        <v>44561</v>
      </c>
    </row>
    <row r="8328" spans="1:19" x14ac:dyDescent="0.2">
      <c r="A8328" s="29">
        <v>47078</v>
      </c>
      <c r="B8328" s="1" t="s">
        <v>200</v>
      </c>
      <c r="C8328" s="27">
        <v>44561</v>
      </c>
      <c r="D8328" s="1">
        <v>53462</v>
      </c>
      <c r="J8328" s="1" t="s">
        <v>0</v>
      </c>
      <c r="K8328" s="1" t="s">
        <v>49</v>
      </c>
      <c r="L8328" s="1">
        <v>-1</v>
      </c>
      <c r="M8328" s="1">
        <v>230</v>
      </c>
      <c r="N8328" s="6"/>
      <c r="O8328" s="6">
        <v>230</v>
      </c>
      <c r="P8328" s="6">
        <v>-1132246.23</v>
      </c>
      <c r="R8328" s="31">
        <v>-230</v>
      </c>
      <c r="S8328" s="28">
        <v>44561</v>
      </c>
    </row>
    <row r="8329" spans="1:19" x14ac:dyDescent="0.2">
      <c r="A8329" s="29">
        <v>47078</v>
      </c>
      <c r="B8329" s="1" t="s">
        <v>200</v>
      </c>
      <c r="C8329" s="27">
        <v>44561</v>
      </c>
      <c r="D8329" s="1">
        <v>53462</v>
      </c>
      <c r="J8329" s="1" t="s">
        <v>0</v>
      </c>
      <c r="K8329" s="1" t="s">
        <v>49</v>
      </c>
      <c r="L8329" s="1">
        <v>-2.25</v>
      </c>
      <c r="M8329" s="1">
        <v>88</v>
      </c>
      <c r="N8329" s="6"/>
      <c r="O8329" s="6">
        <v>198</v>
      </c>
      <c r="P8329" s="6">
        <v>-1132016.23</v>
      </c>
      <c r="R8329" s="31">
        <v>-198</v>
      </c>
      <c r="S8329" s="28">
        <v>44561</v>
      </c>
    </row>
    <row r="8330" spans="1:19" x14ac:dyDescent="0.2">
      <c r="A8330" s="29">
        <v>47078</v>
      </c>
      <c r="B8330" s="1" t="s">
        <v>200</v>
      </c>
      <c r="C8330" s="27">
        <v>44561</v>
      </c>
      <c r="D8330" s="1">
        <v>53462</v>
      </c>
      <c r="J8330" s="1" t="s">
        <v>0</v>
      </c>
      <c r="K8330" s="1" t="s">
        <v>49</v>
      </c>
      <c r="L8330" s="1">
        <v>-2</v>
      </c>
      <c r="M8330" s="1">
        <v>88</v>
      </c>
      <c r="N8330" s="6"/>
      <c r="O8330" s="6">
        <v>176</v>
      </c>
      <c r="P8330" s="6">
        <v>-1131694.23</v>
      </c>
      <c r="R8330" s="31">
        <v>-176</v>
      </c>
      <c r="S8330" s="28">
        <v>44561</v>
      </c>
    </row>
    <row r="8331" spans="1:19" x14ac:dyDescent="0.2">
      <c r="A8331" s="29">
        <v>47078</v>
      </c>
      <c r="B8331" s="1" t="s">
        <v>200</v>
      </c>
      <c r="C8331" s="27">
        <v>44561</v>
      </c>
      <c r="D8331" s="1">
        <v>53462</v>
      </c>
      <c r="J8331" s="1" t="s">
        <v>0</v>
      </c>
      <c r="K8331" s="1" t="s">
        <v>49</v>
      </c>
      <c r="L8331" s="1">
        <v>-1</v>
      </c>
      <c r="M8331" s="1">
        <v>124</v>
      </c>
      <c r="N8331" s="6"/>
      <c r="O8331" s="6">
        <v>124</v>
      </c>
      <c r="P8331" s="6">
        <v>-1131818.23</v>
      </c>
      <c r="R8331" s="31">
        <v>-124</v>
      </c>
      <c r="S8331" s="28">
        <v>44561</v>
      </c>
    </row>
    <row r="8332" spans="1:19" x14ac:dyDescent="0.2">
      <c r="A8332" s="29">
        <v>47078</v>
      </c>
      <c r="B8332" s="1" t="s">
        <v>200</v>
      </c>
      <c r="C8332" s="27">
        <v>44561</v>
      </c>
      <c r="D8332" s="1">
        <v>53462</v>
      </c>
      <c r="J8332" s="1" t="s">
        <v>0</v>
      </c>
      <c r="K8332" s="1" t="s">
        <v>49</v>
      </c>
      <c r="L8332" s="1">
        <v>-1</v>
      </c>
      <c r="M8332" s="1">
        <v>124</v>
      </c>
      <c r="N8332" s="6"/>
      <c r="O8332" s="6">
        <v>124</v>
      </c>
      <c r="P8332" s="6">
        <v>-1133344.23</v>
      </c>
      <c r="R8332" s="31">
        <v>-124</v>
      </c>
      <c r="S8332" s="28">
        <v>44561</v>
      </c>
    </row>
    <row r="8333" spans="1:19" x14ac:dyDescent="0.2">
      <c r="A8333" s="29">
        <v>47078</v>
      </c>
      <c r="B8333" s="1" t="s">
        <v>200</v>
      </c>
      <c r="C8333" s="27">
        <v>44561</v>
      </c>
      <c r="D8333" s="1">
        <v>53462</v>
      </c>
      <c r="J8333" s="1" t="s">
        <v>0</v>
      </c>
      <c r="K8333" s="1" t="s">
        <v>49</v>
      </c>
      <c r="L8333" s="1">
        <v>-0.75</v>
      </c>
      <c r="M8333" s="1">
        <v>88</v>
      </c>
      <c r="N8333" s="6"/>
      <c r="O8333" s="6">
        <v>66</v>
      </c>
      <c r="P8333" s="6">
        <v>-1133410.23</v>
      </c>
      <c r="R8333" s="31">
        <v>-66</v>
      </c>
      <c r="S8333" s="28">
        <v>44561</v>
      </c>
    </row>
    <row r="8334" spans="1:19" x14ac:dyDescent="0.2">
      <c r="A8334" s="29">
        <v>47320</v>
      </c>
      <c r="B8334" s="1" t="s">
        <v>200</v>
      </c>
      <c r="C8334" s="27">
        <v>44561</v>
      </c>
      <c r="D8334" s="1">
        <v>53544</v>
      </c>
      <c r="J8334" s="1" t="s">
        <v>0</v>
      </c>
      <c r="K8334" s="1" t="s">
        <v>49</v>
      </c>
      <c r="L8334" s="1">
        <v>-9</v>
      </c>
      <c r="M8334" s="1">
        <v>88</v>
      </c>
      <c r="N8334" s="6"/>
      <c r="O8334" s="6">
        <v>792</v>
      </c>
      <c r="P8334" s="6">
        <v>-1136566.23</v>
      </c>
      <c r="R8334" s="31">
        <v>-792</v>
      </c>
      <c r="S8334" s="28">
        <v>44561</v>
      </c>
    </row>
    <row r="8335" spans="1:19" x14ac:dyDescent="0.2">
      <c r="A8335" s="29">
        <v>47320</v>
      </c>
      <c r="B8335" s="1" t="s">
        <v>200</v>
      </c>
      <c r="C8335" s="27">
        <v>44561</v>
      </c>
      <c r="D8335" s="1">
        <v>53544</v>
      </c>
      <c r="J8335" s="1" t="s">
        <v>0</v>
      </c>
      <c r="K8335" s="1" t="s">
        <v>49</v>
      </c>
      <c r="L8335" s="1">
        <v>-3.5</v>
      </c>
      <c r="M8335" s="1">
        <v>88</v>
      </c>
      <c r="N8335" s="6"/>
      <c r="O8335" s="6">
        <v>308</v>
      </c>
      <c r="P8335" s="6">
        <v>-1136998.23</v>
      </c>
      <c r="R8335" s="31">
        <v>-308</v>
      </c>
      <c r="S8335" s="28">
        <v>44561</v>
      </c>
    </row>
    <row r="8336" spans="1:19" x14ac:dyDescent="0.2">
      <c r="A8336" s="29">
        <v>47320</v>
      </c>
      <c r="B8336" s="1" t="s">
        <v>200</v>
      </c>
      <c r="C8336" s="27">
        <v>44561</v>
      </c>
      <c r="D8336" s="1">
        <v>53544</v>
      </c>
      <c r="J8336" s="1" t="s">
        <v>0</v>
      </c>
      <c r="K8336" s="1" t="s">
        <v>49</v>
      </c>
      <c r="L8336" s="1">
        <v>-3.25</v>
      </c>
      <c r="M8336" s="1">
        <v>88</v>
      </c>
      <c r="N8336" s="6"/>
      <c r="O8336" s="6">
        <v>286</v>
      </c>
      <c r="P8336" s="6">
        <v>-1134252.23</v>
      </c>
      <c r="R8336" s="31">
        <v>-286</v>
      </c>
      <c r="S8336" s="28">
        <v>44561</v>
      </c>
    </row>
    <row r="8337" spans="1:19" x14ac:dyDescent="0.2">
      <c r="A8337" s="29">
        <v>47320</v>
      </c>
      <c r="B8337" s="1" t="s">
        <v>200</v>
      </c>
      <c r="C8337" s="27">
        <v>44561</v>
      </c>
      <c r="D8337" s="1">
        <v>53544</v>
      </c>
      <c r="J8337" s="1" t="s">
        <v>0</v>
      </c>
      <c r="K8337" s="1" t="s">
        <v>49</v>
      </c>
      <c r="L8337" s="1">
        <v>-1.5</v>
      </c>
      <c r="M8337" s="1">
        <v>88</v>
      </c>
      <c r="N8337" s="6"/>
      <c r="O8337" s="6">
        <v>132</v>
      </c>
      <c r="P8337" s="6">
        <v>-1134728.23</v>
      </c>
      <c r="R8337" s="31">
        <v>-132</v>
      </c>
      <c r="S8337" s="28">
        <v>44561</v>
      </c>
    </row>
    <row r="8338" spans="1:19" x14ac:dyDescent="0.2">
      <c r="A8338" s="29">
        <v>47320</v>
      </c>
      <c r="B8338" s="1" t="s">
        <v>200</v>
      </c>
      <c r="C8338" s="27">
        <v>44561</v>
      </c>
      <c r="D8338" s="1">
        <v>53544</v>
      </c>
      <c r="J8338" s="1" t="s">
        <v>0</v>
      </c>
      <c r="K8338" s="1" t="s">
        <v>49</v>
      </c>
      <c r="L8338" s="1">
        <v>-1.5</v>
      </c>
      <c r="M8338" s="1">
        <v>88</v>
      </c>
      <c r="N8338" s="6"/>
      <c r="O8338" s="6">
        <v>132</v>
      </c>
      <c r="P8338" s="6">
        <v>-1135644.23</v>
      </c>
      <c r="R8338" s="31">
        <v>-132</v>
      </c>
      <c r="S8338" s="28">
        <v>44561</v>
      </c>
    </row>
    <row r="8339" spans="1:19" x14ac:dyDescent="0.2">
      <c r="A8339" s="29">
        <v>47320</v>
      </c>
      <c r="B8339" s="1" t="s">
        <v>200</v>
      </c>
      <c r="C8339" s="27">
        <v>44561</v>
      </c>
      <c r="D8339" s="1">
        <v>53544</v>
      </c>
      <c r="J8339" s="1" t="s">
        <v>0</v>
      </c>
      <c r="K8339" s="1" t="s">
        <v>49</v>
      </c>
      <c r="L8339" s="1">
        <v>-1</v>
      </c>
      <c r="M8339" s="1">
        <v>124</v>
      </c>
      <c r="N8339" s="6"/>
      <c r="O8339" s="6">
        <v>124</v>
      </c>
      <c r="P8339" s="6">
        <v>-1133966.23</v>
      </c>
      <c r="R8339" s="31">
        <v>-124</v>
      </c>
      <c r="S8339" s="28">
        <v>44561</v>
      </c>
    </row>
    <row r="8340" spans="1:19" x14ac:dyDescent="0.2">
      <c r="A8340" s="29">
        <v>47320</v>
      </c>
      <c r="B8340" s="1" t="s">
        <v>200</v>
      </c>
      <c r="C8340" s="27">
        <v>44561</v>
      </c>
      <c r="D8340" s="1">
        <v>53544</v>
      </c>
      <c r="J8340" s="1" t="s">
        <v>0</v>
      </c>
      <c r="K8340" s="1" t="s">
        <v>49</v>
      </c>
      <c r="L8340" s="1">
        <v>-1</v>
      </c>
      <c r="M8340" s="1">
        <v>124</v>
      </c>
      <c r="N8340" s="6"/>
      <c r="O8340" s="6">
        <v>124</v>
      </c>
      <c r="P8340" s="6">
        <v>-1134596.23</v>
      </c>
      <c r="R8340" s="31">
        <v>-124</v>
      </c>
      <c r="S8340" s="28">
        <v>44561</v>
      </c>
    </row>
    <row r="8341" spans="1:19" x14ac:dyDescent="0.2">
      <c r="A8341" s="29">
        <v>47320</v>
      </c>
      <c r="B8341" s="1" t="s">
        <v>200</v>
      </c>
      <c r="C8341" s="27">
        <v>44561</v>
      </c>
      <c r="D8341" s="1">
        <v>53544</v>
      </c>
      <c r="J8341" s="1" t="s">
        <v>0</v>
      </c>
      <c r="K8341" s="1" t="s">
        <v>49</v>
      </c>
      <c r="L8341" s="1">
        <v>-1</v>
      </c>
      <c r="M8341" s="1">
        <v>124</v>
      </c>
      <c r="N8341" s="6"/>
      <c r="O8341" s="6">
        <v>124</v>
      </c>
      <c r="P8341" s="6">
        <v>-1136690.23</v>
      </c>
      <c r="R8341" s="31">
        <v>-124</v>
      </c>
      <c r="S8341" s="28">
        <v>44561</v>
      </c>
    </row>
    <row r="8342" spans="1:19" x14ac:dyDescent="0.2">
      <c r="A8342" s="29">
        <v>47320</v>
      </c>
      <c r="B8342" s="1" t="s">
        <v>200</v>
      </c>
      <c r="C8342" s="27">
        <v>44561</v>
      </c>
      <c r="D8342" s="1">
        <v>53544</v>
      </c>
      <c r="J8342" s="1" t="s">
        <v>0</v>
      </c>
      <c r="K8342" s="1" t="s">
        <v>49</v>
      </c>
      <c r="L8342" s="1">
        <v>-1.25</v>
      </c>
      <c r="M8342" s="1">
        <v>88</v>
      </c>
      <c r="N8342" s="6"/>
      <c r="O8342" s="6">
        <v>110</v>
      </c>
      <c r="P8342" s="6">
        <v>-1134992.23</v>
      </c>
      <c r="R8342" s="31">
        <v>-110</v>
      </c>
      <c r="S8342" s="28">
        <v>44561</v>
      </c>
    </row>
    <row r="8343" spans="1:19" x14ac:dyDescent="0.2">
      <c r="A8343" s="29">
        <v>47320</v>
      </c>
      <c r="B8343" s="1" t="s">
        <v>200</v>
      </c>
      <c r="C8343" s="27">
        <v>44561</v>
      </c>
      <c r="D8343" s="1">
        <v>53544</v>
      </c>
      <c r="J8343" s="1" t="s">
        <v>0</v>
      </c>
      <c r="K8343" s="1" t="s">
        <v>49</v>
      </c>
      <c r="L8343" s="1">
        <v>-1.25</v>
      </c>
      <c r="M8343" s="1">
        <v>88</v>
      </c>
      <c r="N8343" s="6"/>
      <c r="O8343" s="6">
        <v>110</v>
      </c>
      <c r="P8343" s="6">
        <v>-1135380.23</v>
      </c>
      <c r="R8343" s="31">
        <v>-110</v>
      </c>
      <c r="S8343" s="28">
        <v>44561</v>
      </c>
    </row>
    <row r="8344" spans="1:19" x14ac:dyDescent="0.2">
      <c r="A8344" s="29">
        <v>47320</v>
      </c>
      <c r="B8344" s="1" t="s">
        <v>200</v>
      </c>
      <c r="C8344" s="27">
        <v>44561</v>
      </c>
      <c r="D8344" s="1">
        <v>53544</v>
      </c>
      <c r="J8344" s="1" t="s">
        <v>0</v>
      </c>
      <c r="K8344" s="1" t="s">
        <v>49</v>
      </c>
      <c r="L8344" s="1">
        <v>-1</v>
      </c>
      <c r="M8344" s="1">
        <v>98</v>
      </c>
      <c r="N8344" s="6"/>
      <c r="O8344" s="6">
        <v>98</v>
      </c>
      <c r="P8344" s="6">
        <v>-1135112.23</v>
      </c>
      <c r="R8344" s="31">
        <v>-98</v>
      </c>
      <c r="S8344" s="28">
        <v>44561</v>
      </c>
    </row>
    <row r="8345" spans="1:19" x14ac:dyDescent="0.2">
      <c r="A8345" s="29">
        <v>47320</v>
      </c>
      <c r="B8345" s="1" t="s">
        <v>200</v>
      </c>
      <c r="C8345" s="27">
        <v>44561</v>
      </c>
      <c r="D8345" s="1">
        <v>53544</v>
      </c>
      <c r="J8345" s="1" t="s">
        <v>0</v>
      </c>
      <c r="K8345" s="1" t="s">
        <v>49</v>
      </c>
      <c r="L8345" s="1">
        <v>-1</v>
      </c>
      <c r="M8345" s="1">
        <v>88</v>
      </c>
      <c r="N8345" s="6"/>
      <c r="O8345" s="6">
        <v>88</v>
      </c>
      <c r="P8345" s="6">
        <v>-1134472.23</v>
      </c>
      <c r="R8345" s="31">
        <v>-88</v>
      </c>
      <c r="S8345" s="28">
        <v>44561</v>
      </c>
    </row>
    <row r="8346" spans="1:19" x14ac:dyDescent="0.2">
      <c r="A8346" s="29">
        <v>47320</v>
      </c>
      <c r="B8346" s="1" t="s">
        <v>200</v>
      </c>
      <c r="C8346" s="27">
        <v>44561</v>
      </c>
      <c r="D8346" s="1">
        <v>53544</v>
      </c>
      <c r="J8346" s="1" t="s">
        <v>0</v>
      </c>
      <c r="K8346" s="1" t="s">
        <v>49</v>
      </c>
      <c r="L8346" s="1">
        <v>-1</v>
      </c>
      <c r="M8346" s="1">
        <v>88</v>
      </c>
      <c r="N8346" s="6"/>
      <c r="O8346" s="6">
        <v>88</v>
      </c>
      <c r="P8346" s="6">
        <v>-1135468.23</v>
      </c>
      <c r="R8346" s="31">
        <v>-88</v>
      </c>
      <c r="S8346" s="28">
        <v>44561</v>
      </c>
    </row>
    <row r="8347" spans="1:19" x14ac:dyDescent="0.2">
      <c r="A8347" s="29">
        <v>47320</v>
      </c>
      <c r="B8347" s="1" t="s">
        <v>200</v>
      </c>
      <c r="C8347" s="27">
        <v>44561</v>
      </c>
      <c r="D8347" s="1">
        <v>53544</v>
      </c>
      <c r="J8347" s="1" t="s">
        <v>0</v>
      </c>
      <c r="K8347" s="1" t="s">
        <v>49</v>
      </c>
      <c r="L8347" s="1">
        <v>-0.75</v>
      </c>
      <c r="M8347" s="1">
        <v>88</v>
      </c>
      <c r="N8347" s="6"/>
      <c r="O8347" s="6">
        <v>66</v>
      </c>
      <c r="P8347" s="6">
        <v>-1134318.23</v>
      </c>
      <c r="R8347" s="31">
        <v>-66</v>
      </c>
      <c r="S8347" s="28">
        <v>44561</v>
      </c>
    </row>
    <row r="8348" spans="1:19" x14ac:dyDescent="0.2">
      <c r="A8348" s="29">
        <v>47320</v>
      </c>
      <c r="B8348" s="1" t="s">
        <v>200</v>
      </c>
      <c r="C8348" s="27">
        <v>44561</v>
      </c>
      <c r="D8348" s="1">
        <v>53544</v>
      </c>
      <c r="J8348" s="1" t="s">
        <v>0</v>
      </c>
      <c r="K8348" s="1" t="s">
        <v>49</v>
      </c>
      <c r="L8348" s="1">
        <v>-0.75</v>
      </c>
      <c r="M8348" s="1">
        <v>88</v>
      </c>
      <c r="N8348" s="6"/>
      <c r="O8348" s="6">
        <v>66</v>
      </c>
      <c r="P8348" s="6">
        <v>-1134384.23</v>
      </c>
      <c r="R8348" s="31">
        <v>-66</v>
      </c>
      <c r="S8348" s="28">
        <v>44561</v>
      </c>
    </row>
    <row r="8349" spans="1:19" x14ac:dyDescent="0.2">
      <c r="A8349" s="29">
        <v>47320</v>
      </c>
      <c r="B8349" s="1" t="s">
        <v>200</v>
      </c>
      <c r="C8349" s="27">
        <v>44561</v>
      </c>
      <c r="D8349" s="1">
        <v>53544</v>
      </c>
      <c r="J8349" s="1" t="s">
        <v>0</v>
      </c>
      <c r="K8349" s="1" t="s">
        <v>49</v>
      </c>
      <c r="L8349" s="1">
        <v>-1</v>
      </c>
      <c r="M8349" s="1">
        <v>48</v>
      </c>
      <c r="N8349" s="6"/>
      <c r="O8349" s="6">
        <v>48</v>
      </c>
      <c r="P8349" s="6">
        <v>-1135160.23</v>
      </c>
      <c r="R8349" s="31">
        <v>-48</v>
      </c>
      <c r="S8349" s="28">
        <v>44561</v>
      </c>
    </row>
    <row r="8350" spans="1:19" x14ac:dyDescent="0.2">
      <c r="A8350" s="29">
        <v>47320</v>
      </c>
      <c r="B8350" s="1" t="s">
        <v>200</v>
      </c>
      <c r="C8350" s="27">
        <v>44561</v>
      </c>
      <c r="D8350" s="1">
        <v>53544</v>
      </c>
      <c r="J8350" s="1" t="s">
        <v>0</v>
      </c>
      <c r="K8350" s="1" t="s">
        <v>49</v>
      </c>
      <c r="L8350" s="1">
        <v>-0.5</v>
      </c>
      <c r="M8350" s="1">
        <v>88</v>
      </c>
      <c r="N8350" s="6"/>
      <c r="O8350" s="6">
        <v>44</v>
      </c>
      <c r="P8350" s="6">
        <v>-1133798.23</v>
      </c>
      <c r="R8350" s="31">
        <v>-44</v>
      </c>
      <c r="S8350" s="28">
        <v>44561</v>
      </c>
    </row>
    <row r="8351" spans="1:19" x14ac:dyDescent="0.2">
      <c r="A8351" s="29">
        <v>47320</v>
      </c>
      <c r="B8351" s="1" t="s">
        <v>200</v>
      </c>
      <c r="C8351" s="27">
        <v>44561</v>
      </c>
      <c r="D8351" s="1">
        <v>53544</v>
      </c>
      <c r="J8351" s="1" t="s">
        <v>0</v>
      </c>
      <c r="K8351" s="1" t="s">
        <v>49</v>
      </c>
      <c r="L8351" s="1">
        <v>-0.5</v>
      </c>
      <c r="M8351" s="1">
        <v>88</v>
      </c>
      <c r="N8351" s="6"/>
      <c r="O8351" s="6">
        <v>44</v>
      </c>
      <c r="P8351" s="6">
        <v>-1133842.23</v>
      </c>
      <c r="R8351" s="31">
        <v>-44</v>
      </c>
      <c r="S8351" s="28">
        <v>44561</v>
      </c>
    </row>
    <row r="8352" spans="1:19" x14ac:dyDescent="0.2">
      <c r="A8352" s="29">
        <v>47320</v>
      </c>
      <c r="B8352" s="1" t="s">
        <v>200</v>
      </c>
      <c r="C8352" s="27">
        <v>44561</v>
      </c>
      <c r="D8352" s="1">
        <v>53544</v>
      </c>
      <c r="J8352" s="1" t="s">
        <v>0</v>
      </c>
      <c r="K8352" s="1" t="s">
        <v>49</v>
      </c>
      <c r="L8352" s="1">
        <v>-0.5</v>
      </c>
      <c r="M8352" s="1">
        <v>88</v>
      </c>
      <c r="N8352" s="6"/>
      <c r="O8352" s="6">
        <v>44</v>
      </c>
      <c r="P8352" s="6">
        <v>-1134794.23</v>
      </c>
      <c r="R8352" s="31">
        <v>-44</v>
      </c>
      <c r="S8352" s="28">
        <v>44561</v>
      </c>
    </row>
    <row r="8353" spans="1:19" x14ac:dyDescent="0.2">
      <c r="A8353" s="29">
        <v>47320</v>
      </c>
      <c r="B8353" s="1" t="s">
        <v>200</v>
      </c>
      <c r="C8353" s="27">
        <v>44561</v>
      </c>
      <c r="D8353" s="1">
        <v>53544</v>
      </c>
      <c r="J8353" s="1" t="s">
        <v>0</v>
      </c>
      <c r="K8353" s="1" t="s">
        <v>49</v>
      </c>
      <c r="L8353" s="1">
        <v>-0.5</v>
      </c>
      <c r="M8353" s="1">
        <v>88</v>
      </c>
      <c r="N8353" s="6"/>
      <c r="O8353" s="6">
        <v>44</v>
      </c>
      <c r="P8353" s="6">
        <v>-1134838.23</v>
      </c>
      <c r="R8353" s="31">
        <v>-44</v>
      </c>
      <c r="S8353" s="28">
        <v>44561</v>
      </c>
    </row>
    <row r="8354" spans="1:19" x14ac:dyDescent="0.2">
      <c r="A8354" s="29">
        <v>47320</v>
      </c>
      <c r="B8354" s="1" t="s">
        <v>200</v>
      </c>
      <c r="C8354" s="27">
        <v>44561</v>
      </c>
      <c r="D8354" s="1">
        <v>53544</v>
      </c>
      <c r="J8354" s="1" t="s">
        <v>0</v>
      </c>
      <c r="K8354" s="1" t="s">
        <v>49</v>
      </c>
      <c r="L8354" s="1">
        <v>-0.5</v>
      </c>
      <c r="M8354" s="1">
        <v>88</v>
      </c>
      <c r="N8354" s="6"/>
      <c r="O8354" s="6">
        <v>44</v>
      </c>
      <c r="P8354" s="6">
        <v>-1134882.23</v>
      </c>
      <c r="R8354" s="31">
        <v>-44</v>
      </c>
      <c r="S8354" s="28">
        <v>44561</v>
      </c>
    </row>
    <row r="8355" spans="1:19" x14ac:dyDescent="0.2">
      <c r="A8355" s="29">
        <v>47320</v>
      </c>
      <c r="B8355" s="1" t="s">
        <v>200</v>
      </c>
      <c r="C8355" s="27">
        <v>44561</v>
      </c>
      <c r="D8355" s="1">
        <v>53544</v>
      </c>
      <c r="J8355" s="1" t="s">
        <v>0</v>
      </c>
      <c r="K8355" s="1" t="s">
        <v>49</v>
      </c>
      <c r="L8355" s="1">
        <v>-0.5</v>
      </c>
      <c r="M8355" s="1">
        <v>88</v>
      </c>
      <c r="N8355" s="6"/>
      <c r="O8355" s="6">
        <v>44</v>
      </c>
      <c r="P8355" s="6">
        <v>-1135204.23</v>
      </c>
      <c r="R8355" s="31">
        <v>-44</v>
      </c>
      <c r="S8355" s="28">
        <v>44561</v>
      </c>
    </row>
    <row r="8356" spans="1:19" x14ac:dyDescent="0.2">
      <c r="A8356" s="29">
        <v>47320</v>
      </c>
      <c r="B8356" s="1" t="s">
        <v>200</v>
      </c>
      <c r="C8356" s="27">
        <v>44561</v>
      </c>
      <c r="D8356" s="1">
        <v>53544</v>
      </c>
      <c r="J8356" s="1" t="s">
        <v>0</v>
      </c>
      <c r="K8356" s="1" t="s">
        <v>49</v>
      </c>
      <c r="L8356" s="1">
        <v>-0.5</v>
      </c>
      <c r="M8356" s="1">
        <v>88</v>
      </c>
      <c r="N8356" s="6"/>
      <c r="O8356" s="6">
        <v>44</v>
      </c>
      <c r="P8356" s="6">
        <v>-1135270.23</v>
      </c>
      <c r="R8356" s="31">
        <v>-44</v>
      </c>
      <c r="S8356" s="28">
        <v>44561</v>
      </c>
    </row>
    <row r="8357" spans="1:19" x14ac:dyDescent="0.2">
      <c r="A8357" s="29">
        <v>47320</v>
      </c>
      <c r="B8357" s="1" t="s">
        <v>200</v>
      </c>
      <c r="C8357" s="27">
        <v>44561</v>
      </c>
      <c r="D8357" s="1">
        <v>53544</v>
      </c>
      <c r="J8357" s="1" t="s">
        <v>0</v>
      </c>
      <c r="K8357" s="1" t="s">
        <v>49</v>
      </c>
      <c r="L8357" s="1">
        <v>-0.5</v>
      </c>
      <c r="M8357" s="1">
        <v>88</v>
      </c>
      <c r="N8357" s="6"/>
      <c r="O8357" s="6">
        <v>44</v>
      </c>
      <c r="P8357" s="6">
        <v>-1135512.23</v>
      </c>
      <c r="R8357" s="31">
        <v>-44</v>
      </c>
      <c r="S8357" s="28">
        <v>44561</v>
      </c>
    </row>
    <row r="8358" spans="1:19" x14ac:dyDescent="0.2">
      <c r="A8358" s="29">
        <v>47320</v>
      </c>
      <c r="B8358" s="1" t="s">
        <v>200</v>
      </c>
      <c r="C8358" s="27">
        <v>44561</v>
      </c>
      <c r="D8358" s="1">
        <v>53544</v>
      </c>
      <c r="J8358" s="1" t="s">
        <v>0</v>
      </c>
      <c r="K8358" s="1" t="s">
        <v>49</v>
      </c>
      <c r="L8358" s="1">
        <v>-0.5</v>
      </c>
      <c r="M8358" s="1">
        <v>88</v>
      </c>
      <c r="N8358" s="6"/>
      <c r="O8358" s="6">
        <v>44</v>
      </c>
      <c r="P8358" s="6">
        <v>-1137042.23</v>
      </c>
      <c r="R8358" s="31">
        <v>-44</v>
      </c>
      <c r="S8358" s="28">
        <v>44561</v>
      </c>
    </row>
    <row r="8359" spans="1:19" x14ac:dyDescent="0.2">
      <c r="A8359" s="29">
        <v>47320</v>
      </c>
      <c r="B8359" s="1" t="s">
        <v>200</v>
      </c>
      <c r="C8359" s="27">
        <v>44561</v>
      </c>
      <c r="D8359" s="1">
        <v>53544</v>
      </c>
      <c r="J8359" s="1" t="s">
        <v>0</v>
      </c>
      <c r="K8359" s="1" t="s">
        <v>49</v>
      </c>
      <c r="L8359" s="1">
        <v>-0.25</v>
      </c>
      <c r="M8359" s="1">
        <v>88</v>
      </c>
      <c r="N8359" s="6"/>
      <c r="O8359" s="6">
        <v>22</v>
      </c>
      <c r="P8359" s="6">
        <v>-1134750.23</v>
      </c>
      <c r="R8359" s="31">
        <v>-22</v>
      </c>
      <c r="S8359" s="28">
        <v>44561</v>
      </c>
    </row>
    <row r="8360" spans="1:19" x14ac:dyDescent="0.2">
      <c r="A8360" s="29">
        <v>47320</v>
      </c>
      <c r="B8360" s="1" t="s">
        <v>200</v>
      </c>
      <c r="C8360" s="27">
        <v>44561</v>
      </c>
      <c r="D8360" s="1">
        <v>53544</v>
      </c>
      <c r="J8360" s="1" t="s">
        <v>0</v>
      </c>
      <c r="K8360" s="1" t="s">
        <v>49</v>
      </c>
      <c r="L8360" s="1">
        <v>-0.25</v>
      </c>
      <c r="M8360" s="1">
        <v>88</v>
      </c>
      <c r="N8360" s="6"/>
      <c r="O8360" s="6">
        <v>22</v>
      </c>
      <c r="P8360" s="6">
        <v>-1135014.23</v>
      </c>
      <c r="R8360" s="31">
        <v>-22</v>
      </c>
      <c r="S8360" s="28">
        <v>44561</v>
      </c>
    </row>
    <row r="8361" spans="1:19" x14ac:dyDescent="0.2">
      <c r="A8361" s="29">
        <v>47320</v>
      </c>
      <c r="B8361" s="1" t="s">
        <v>200</v>
      </c>
      <c r="C8361" s="27">
        <v>44561</v>
      </c>
      <c r="D8361" s="1">
        <v>53544</v>
      </c>
      <c r="J8361" s="1" t="s">
        <v>0</v>
      </c>
      <c r="K8361" s="1" t="s">
        <v>49</v>
      </c>
      <c r="L8361" s="1">
        <v>-0.25</v>
      </c>
      <c r="M8361" s="1">
        <v>88</v>
      </c>
      <c r="N8361" s="6"/>
      <c r="O8361" s="6">
        <v>22</v>
      </c>
      <c r="P8361" s="6">
        <v>-1135226.23</v>
      </c>
      <c r="R8361" s="31">
        <v>-22</v>
      </c>
      <c r="S8361" s="28">
        <v>44561</v>
      </c>
    </row>
    <row r="8362" spans="1:19" x14ac:dyDescent="0.2">
      <c r="A8362" s="29">
        <v>47084</v>
      </c>
      <c r="B8362" s="1" t="s">
        <v>200</v>
      </c>
      <c r="C8362" s="27">
        <v>44562</v>
      </c>
      <c r="D8362" s="1">
        <v>53467</v>
      </c>
      <c r="J8362" s="1" t="s">
        <v>0</v>
      </c>
      <c r="K8362" s="1" t="s">
        <v>49</v>
      </c>
      <c r="L8362" s="1">
        <v>-1</v>
      </c>
      <c r="M8362" s="1">
        <v>880</v>
      </c>
      <c r="N8362" s="6"/>
      <c r="O8362" s="6">
        <v>880</v>
      </c>
      <c r="P8362" s="6">
        <v>-880</v>
      </c>
      <c r="R8362" s="31">
        <v>-880</v>
      </c>
      <c r="S8362" s="28">
        <v>44592</v>
      </c>
    </row>
    <row r="8363" spans="1:19" x14ac:dyDescent="0.2">
      <c r="A8363" s="29">
        <v>47084</v>
      </c>
      <c r="B8363" s="1" t="s">
        <v>200</v>
      </c>
      <c r="C8363" s="27">
        <v>44562</v>
      </c>
      <c r="D8363" s="1">
        <v>53467</v>
      </c>
      <c r="J8363" s="1" t="s">
        <v>0</v>
      </c>
      <c r="K8363" s="1" t="s">
        <v>49</v>
      </c>
      <c r="L8363" s="1">
        <v>-1</v>
      </c>
      <c r="M8363" s="1">
        <v>80</v>
      </c>
      <c r="N8363" s="6"/>
      <c r="O8363" s="6">
        <v>80</v>
      </c>
      <c r="P8363" s="6">
        <v>-980</v>
      </c>
      <c r="R8363" s="31">
        <v>-80</v>
      </c>
      <c r="S8363" s="28">
        <v>44592</v>
      </c>
    </row>
    <row r="8364" spans="1:19" x14ac:dyDescent="0.2">
      <c r="A8364" s="29">
        <v>47084</v>
      </c>
      <c r="B8364" s="1" t="s">
        <v>200</v>
      </c>
      <c r="C8364" s="27">
        <v>44562</v>
      </c>
      <c r="D8364" s="1">
        <v>53467</v>
      </c>
      <c r="J8364" s="1" t="s">
        <v>0</v>
      </c>
      <c r="K8364" s="1" t="s">
        <v>49</v>
      </c>
      <c r="L8364" s="1">
        <v>-1</v>
      </c>
      <c r="M8364" s="1">
        <v>20</v>
      </c>
      <c r="N8364" s="6"/>
      <c r="O8364" s="6">
        <v>20</v>
      </c>
      <c r="P8364" s="6">
        <v>-900</v>
      </c>
      <c r="R8364" s="31">
        <v>-20</v>
      </c>
      <c r="S8364" s="28">
        <v>44592</v>
      </c>
    </row>
    <row r="8365" spans="1:19" x14ac:dyDescent="0.2">
      <c r="A8365" s="29">
        <v>47085</v>
      </c>
      <c r="B8365" s="1" t="s">
        <v>200</v>
      </c>
      <c r="C8365" s="27">
        <v>44562</v>
      </c>
      <c r="D8365" s="1">
        <v>53468</v>
      </c>
      <c r="J8365" s="1" t="s">
        <v>0</v>
      </c>
      <c r="K8365" s="1" t="s">
        <v>49</v>
      </c>
      <c r="L8365" s="1">
        <v>-1</v>
      </c>
      <c r="M8365" s="1">
        <v>280</v>
      </c>
      <c r="N8365" s="6"/>
      <c r="O8365" s="6">
        <v>280</v>
      </c>
      <c r="P8365" s="6">
        <v>-1260</v>
      </c>
      <c r="R8365" s="31">
        <v>-280</v>
      </c>
      <c r="S8365" s="28">
        <v>44592</v>
      </c>
    </row>
    <row r="8366" spans="1:19" x14ac:dyDescent="0.2">
      <c r="A8366" s="29">
        <v>47085</v>
      </c>
      <c r="B8366" s="1" t="s">
        <v>200</v>
      </c>
      <c r="C8366" s="27">
        <v>44562</v>
      </c>
      <c r="D8366" s="1">
        <v>53468</v>
      </c>
      <c r="J8366" s="1" t="s">
        <v>0</v>
      </c>
      <c r="K8366" s="1" t="s">
        <v>49</v>
      </c>
      <c r="L8366" s="1">
        <v>-2</v>
      </c>
      <c r="M8366" s="1">
        <v>40</v>
      </c>
      <c r="N8366" s="6"/>
      <c r="O8366" s="6">
        <v>80</v>
      </c>
      <c r="P8366" s="6">
        <v>-1340</v>
      </c>
      <c r="R8366" s="31">
        <v>-80</v>
      </c>
      <c r="S8366" s="28">
        <v>44592</v>
      </c>
    </row>
    <row r="8367" spans="1:19" x14ac:dyDescent="0.2">
      <c r="A8367" s="29">
        <v>47086</v>
      </c>
      <c r="B8367" s="1" t="s">
        <v>200</v>
      </c>
      <c r="C8367" s="27">
        <v>44562</v>
      </c>
      <c r="D8367" s="1">
        <v>53469</v>
      </c>
      <c r="J8367" s="1" t="s">
        <v>0</v>
      </c>
      <c r="K8367" s="1" t="s">
        <v>49</v>
      </c>
      <c r="L8367" s="1">
        <v>-1</v>
      </c>
      <c r="M8367" s="1">
        <v>436</v>
      </c>
      <c r="N8367" s="6"/>
      <c r="O8367" s="6">
        <v>436</v>
      </c>
      <c r="P8367" s="6">
        <v>-1776</v>
      </c>
      <c r="R8367" s="31">
        <v>-436</v>
      </c>
      <c r="S8367" s="28">
        <v>44592</v>
      </c>
    </row>
    <row r="8368" spans="1:19" x14ac:dyDescent="0.2">
      <c r="A8368" s="29">
        <v>47086</v>
      </c>
      <c r="B8368" s="1" t="s">
        <v>200</v>
      </c>
      <c r="C8368" s="27">
        <v>44562</v>
      </c>
      <c r="D8368" s="1">
        <v>53469</v>
      </c>
      <c r="J8368" s="1" t="s">
        <v>0</v>
      </c>
      <c r="K8368" s="1" t="s">
        <v>49</v>
      </c>
      <c r="L8368" s="1">
        <v>-1</v>
      </c>
      <c r="M8368" s="1">
        <v>40</v>
      </c>
      <c r="N8368" s="6"/>
      <c r="O8368" s="6">
        <v>40</v>
      </c>
      <c r="P8368" s="6">
        <v>-1816</v>
      </c>
      <c r="R8368" s="31">
        <v>-40</v>
      </c>
      <c r="S8368" s="28">
        <v>44592</v>
      </c>
    </row>
    <row r="8369" spans="1:19" x14ac:dyDescent="0.2">
      <c r="A8369" s="29">
        <v>47087</v>
      </c>
      <c r="B8369" s="1" t="s">
        <v>200</v>
      </c>
      <c r="C8369" s="27">
        <v>44562</v>
      </c>
      <c r="D8369" s="1">
        <v>53470</v>
      </c>
      <c r="J8369" s="1" t="s">
        <v>0</v>
      </c>
      <c r="K8369" s="1" t="s">
        <v>49</v>
      </c>
      <c r="L8369" s="1">
        <v>-1</v>
      </c>
      <c r="M8369" s="1">
        <v>900</v>
      </c>
      <c r="N8369" s="6"/>
      <c r="O8369" s="6">
        <v>900</v>
      </c>
      <c r="P8369" s="6">
        <v>-2716</v>
      </c>
      <c r="R8369" s="31">
        <v>-900</v>
      </c>
      <c r="S8369" s="28">
        <v>44592</v>
      </c>
    </row>
    <row r="8370" spans="1:19" x14ac:dyDescent="0.2">
      <c r="A8370" s="29">
        <v>47087</v>
      </c>
      <c r="B8370" s="1" t="s">
        <v>200</v>
      </c>
      <c r="C8370" s="27">
        <v>44562</v>
      </c>
      <c r="D8370" s="1">
        <v>53470</v>
      </c>
      <c r="J8370" s="1" t="s">
        <v>0</v>
      </c>
      <c r="K8370" s="1" t="s">
        <v>49</v>
      </c>
      <c r="L8370" s="1">
        <v>-1</v>
      </c>
      <c r="M8370" s="1">
        <v>80</v>
      </c>
      <c r="N8370" s="6"/>
      <c r="O8370" s="6">
        <v>80</v>
      </c>
      <c r="P8370" s="6">
        <v>-2796</v>
      </c>
      <c r="R8370" s="31">
        <v>-80</v>
      </c>
      <c r="S8370" s="28">
        <v>44592</v>
      </c>
    </row>
    <row r="8371" spans="1:19" x14ac:dyDescent="0.2">
      <c r="A8371" s="29">
        <v>47088</v>
      </c>
      <c r="B8371" s="1" t="s">
        <v>200</v>
      </c>
      <c r="C8371" s="27">
        <v>44562</v>
      </c>
      <c r="D8371" s="1">
        <v>53471</v>
      </c>
      <c r="J8371" s="1" t="s">
        <v>0</v>
      </c>
      <c r="K8371" s="1" t="s">
        <v>49</v>
      </c>
      <c r="L8371" s="1">
        <v>-1</v>
      </c>
      <c r="M8371" s="1">
        <v>740</v>
      </c>
      <c r="N8371" s="6"/>
      <c r="O8371" s="6">
        <v>740</v>
      </c>
      <c r="P8371" s="6">
        <v>-3536</v>
      </c>
      <c r="R8371" s="31">
        <v>-740</v>
      </c>
      <c r="S8371" s="28">
        <v>44592</v>
      </c>
    </row>
    <row r="8372" spans="1:19" x14ac:dyDescent="0.2">
      <c r="A8372" s="29">
        <v>47088</v>
      </c>
      <c r="B8372" s="1" t="s">
        <v>200</v>
      </c>
      <c r="C8372" s="27">
        <v>44562</v>
      </c>
      <c r="D8372" s="1">
        <v>53471</v>
      </c>
      <c r="J8372" s="1" t="s">
        <v>0</v>
      </c>
      <c r="K8372" s="1" t="s">
        <v>49</v>
      </c>
      <c r="L8372" s="1">
        <v>-1</v>
      </c>
      <c r="M8372" s="1">
        <v>80</v>
      </c>
      <c r="N8372" s="6"/>
      <c r="O8372" s="6">
        <v>80</v>
      </c>
      <c r="P8372" s="6">
        <v>-3616</v>
      </c>
      <c r="R8372" s="31">
        <v>-80</v>
      </c>
      <c r="S8372" s="28">
        <v>44592</v>
      </c>
    </row>
    <row r="8373" spans="1:19" x14ac:dyDescent="0.2">
      <c r="A8373" s="29">
        <v>47088</v>
      </c>
      <c r="B8373" s="1" t="s">
        <v>200</v>
      </c>
      <c r="C8373" s="27">
        <v>44562</v>
      </c>
      <c r="D8373" s="1">
        <v>53471</v>
      </c>
      <c r="J8373" s="1" t="s">
        <v>0</v>
      </c>
      <c r="K8373" s="1" t="s">
        <v>49</v>
      </c>
      <c r="L8373" s="1">
        <v>-2</v>
      </c>
      <c r="M8373" s="1">
        <v>40</v>
      </c>
      <c r="N8373" s="6"/>
      <c r="O8373" s="6">
        <v>80</v>
      </c>
      <c r="P8373" s="6">
        <v>-3696</v>
      </c>
      <c r="R8373" s="31">
        <v>-80</v>
      </c>
      <c r="S8373" s="28">
        <v>44592</v>
      </c>
    </row>
    <row r="8374" spans="1:19" x14ac:dyDescent="0.2">
      <c r="A8374" s="29">
        <v>47089</v>
      </c>
      <c r="B8374" s="1" t="s">
        <v>200</v>
      </c>
      <c r="C8374" s="27">
        <v>44562</v>
      </c>
      <c r="D8374" s="1">
        <v>53472</v>
      </c>
      <c r="J8374" s="1" t="s">
        <v>0</v>
      </c>
      <c r="K8374" s="1" t="s">
        <v>49</v>
      </c>
      <c r="L8374" s="1">
        <v>-1</v>
      </c>
      <c r="M8374" s="1">
        <v>806</v>
      </c>
      <c r="N8374" s="6"/>
      <c r="O8374" s="6">
        <v>806</v>
      </c>
      <c r="P8374" s="6">
        <v>-4502</v>
      </c>
      <c r="R8374" s="31">
        <v>-806</v>
      </c>
      <c r="S8374" s="28">
        <v>44592</v>
      </c>
    </row>
    <row r="8375" spans="1:19" x14ac:dyDescent="0.2">
      <c r="A8375" s="29">
        <v>47089</v>
      </c>
      <c r="B8375" s="1" t="s">
        <v>200</v>
      </c>
      <c r="C8375" s="27">
        <v>44562</v>
      </c>
      <c r="D8375" s="1">
        <v>53472</v>
      </c>
      <c r="J8375" s="1" t="s">
        <v>0</v>
      </c>
      <c r="K8375" s="1" t="s">
        <v>49</v>
      </c>
      <c r="L8375" s="1">
        <v>-1</v>
      </c>
      <c r="M8375" s="1">
        <v>80</v>
      </c>
      <c r="N8375" s="6"/>
      <c r="O8375" s="6">
        <v>80</v>
      </c>
      <c r="P8375" s="6">
        <v>-4582</v>
      </c>
      <c r="R8375" s="31">
        <v>-80</v>
      </c>
      <c r="S8375" s="28">
        <v>44592</v>
      </c>
    </row>
    <row r="8376" spans="1:19" x14ac:dyDescent="0.2">
      <c r="A8376" s="29">
        <v>47090</v>
      </c>
      <c r="B8376" s="1" t="s">
        <v>200</v>
      </c>
      <c r="C8376" s="27">
        <v>44562</v>
      </c>
      <c r="D8376" s="1">
        <v>53473</v>
      </c>
      <c r="J8376" s="1" t="s">
        <v>0</v>
      </c>
      <c r="K8376" s="1" t="s">
        <v>49</v>
      </c>
      <c r="L8376" s="1">
        <v>-1</v>
      </c>
      <c r="M8376" s="1">
        <v>460</v>
      </c>
      <c r="N8376" s="6"/>
      <c r="O8376" s="6">
        <v>460</v>
      </c>
      <c r="P8376" s="6">
        <v>-5042</v>
      </c>
      <c r="R8376" s="31">
        <v>-460</v>
      </c>
      <c r="S8376" s="28">
        <v>44592</v>
      </c>
    </row>
    <row r="8377" spans="1:19" x14ac:dyDescent="0.2">
      <c r="A8377" s="29">
        <v>47090</v>
      </c>
      <c r="B8377" s="1" t="s">
        <v>200</v>
      </c>
      <c r="C8377" s="27">
        <v>44562</v>
      </c>
      <c r="D8377" s="1">
        <v>53473</v>
      </c>
      <c r="J8377" s="1" t="s">
        <v>0</v>
      </c>
      <c r="K8377" s="1" t="s">
        <v>49</v>
      </c>
      <c r="L8377" s="1">
        <v>-1</v>
      </c>
      <c r="M8377" s="1">
        <v>80</v>
      </c>
      <c r="N8377" s="6"/>
      <c r="O8377" s="6">
        <v>80</v>
      </c>
      <c r="P8377" s="6">
        <v>-5122</v>
      </c>
      <c r="R8377" s="31">
        <v>-80</v>
      </c>
      <c r="S8377" s="28">
        <v>44592</v>
      </c>
    </row>
    <row r="8378" spans="1:19" x14ac:dyDescent="0.2">
      <c r="A8378" s="29">
        <v>47091</v>
      </c>
      <c r="B8378" s="1" t="s">
        <v>200</v>
      </c>
      <c r="C8378" s="27">
        <v>44562</v>
      </c>
      <c r="D8378" s="1">
        <v>53474</v>
      </c>
      <c r="J8378" s="1" t="s">
        <v>0</v>
      </c>
      <c r="K8378" s="1" t="s">
        <v>49</v>
      </c>
      <c r="L8378" s="1">
        <v>-1</v>
      </c>
      <c r="M8378" s="1">
        <v>540</v>
      </c>
      <c r="N8378" s="6"/>
      <c r="O8378" s="6">
        <v>540</v>
      </c>
      <c r="P8378" s="6">
        <v>-5662</v>
      </c>
      <c r="R8378" s="31">
        <v>-540</v>
      </c>
      <c r="S8378" s="28">
        <v>44592</v>
      </c>
    </row>
    <row r="8379" spans="1:19" x14ac:dyDescent="0.2">
      <c r="A8379" s="29">
        <v>47091</v>
      </c>
      <c r="B8379" s="1" t="s">
        <v>200</v>
      </c>
      <c r="C8379" s="27">
        <v>44562</v>
      </c>
      <c r="D8379" s="1">
        <v>53474</v>
      </c>
      <c r="J8379" s="1" t="s">
        <v>0</v>
      </c>
      <c r="K8379" s="1" t="s">
        <v>49</v>
      </c>
      <c r="L8379" s="1">
        <v>-4</v>
      </c>
      <c r="M8379" s="1">
        <v>40</v>
      </c>
      <c r="N8379" s="6"/>
      <c r="O8379" s="6">
        <v>160</v>
      </c>
      <c r="P8379" s="6">
        <v>-5822</v>
      </c>
      <c r="R8379" s="31">
        <v>-160</v>
      </c>
      <c r="S8379" s="28">
        <v>44592</v>
      </c>
    </row>
    <row r="8380" spans="1:19" x14ac:dyDescent="0.2">
      <c r="A8380" s="29">
        <v>47092</v>
      </c>
      <c r="B8380" s="1" t="s">
        <v>200</v>
      </c>
      <c r="C8380" s="27">
        <v>44562</v>
      </c>
      <c r="D8380" s="1">
        <v>53475</v>
      </c>
      <c r="J8380" s="1" t="s">
        <v>0</v>
      </c>
      <c r="K8380" s="1" t="s">
        <v>49</v>
      </c>
      <c r="L8380" s="1">
        <v>-1</v>
      </c>
      <c r="M8380" s="1">
        <v>80</v>
      </c>
      <c r="N8380" s="6"/>
      <c r="O8380" s="6">
        <v>80</v>
      </c>
      <c r="P8380" s="6">
        <v>-5902</v>
      </c>
      <c r="R8380" s="31">
        <v>-80</v>
      </c>
      <c r="S8380" s="28">
        <v>44592</v>
      </c>
    </row>
    <row r="8381" spans="1:19" x14ac:dyDescent="0.2">
      <c r="A8381" s="29">
        <v>47093</v>
      </c>
      <c r="B8381" s="1" t="s">
        <v>200</v>
      </c>
      <c r="C8381" s="27">
        <v>44562</v>
      </c>
      <c r="D8381" s="1">
        <v>53476</v>
      </c>
      <c r="J8381" s="1" t="s">
        <v>0</v>
      </c>
      <c r="K8381" s="1" t="s">
        <v>49</v>
      </c>
      <c r="L8381" s="1">
        <v>-1</v>
      </c>
      <c r="M8381" s="1">
        <v>216</v>
      </c>
      <c r="N8381" s="6"/>
      <c r="O8381" s="6">
        <v>216</v>
      </c>
      <c r="P8381" s="6">
        <v>-6118</v>
      </c>
      <c r="R8381" s="31">
        <v>-216</v>
      </c>
      <c r="S8381" s="28">
        <v>44592</v>
      </c>
    </row>
    <row r="8382" spans="1:19" x14ac:dyDescent="0.2">
      <c r="A8382" s="29">
        <v>47093</v>
      </c>
      <c r="B8382" s="1" t="s">
        <v>200</v>
      </c>
      <c r="C8382" s="27">
        <v>44562</v>
      </c>
      <c r="D8382" s="1">
        <v>53476</v>
      </c>
      <c r="J8382" s="1" t="s">
        <v>0</v>
      </c>
      <c r="K8382" s="1" t="s">
        <v>49</v>
      </c>
      <c r="L8382" s="1">
        <v>-1</v>
      </c>
      <c r="M8382" s="1">
        <v>80</v>
      </c>
      <c r="N8382" s="6"/>
      <c r="O8382" s="6">
        <v>80</v>
      </c>
      <c r="P8382" s="6">
        <v>-6198</v>
      </c>
      <c r="R8382" s="31">
        <v>-80</v>
      </c>
      <c r="S8382" s="28">
        <v>44592</v>
      </c>
    </row>
    <row r="8383" spans="1:19" x14ac:dyDescent="0.2">
      <c r="A8383" s="29">
        <v>47094</v>
      </c>
      <c r="B8383" s="1" t="s">
        <v>200</v>
      </c>
      <c r="C8383" s="27">
        <v>44562</v>
      </c>
      <c r="D8383" s="1">
        <v>53477</v>
      </c>
      <c r="J8383" s="1" t="s">
        <v>0</v>
      </c>
      <c r="K8383" s="1" t="s">
        <v>49</v>
      </c>
      <c r="L8383" s="1">
        <v>-1</v>
      </c>
      <c r="M8383" s="1">
        <v>442</v>
      </c>
      <c r="N8383" s="6"/>
      <c r="O8383" s="6">
        <v>442</v>
      </c>
      <c r="P8383" s="6">
        <v>-6640</v>
      </c>
      <c r="R8383" s="31">
        <v>-442</v>
      </c>
      <c r="S8383" s="28">
        <v>44592</v>
      </c>
    </row>
    <row r="8384" spans="1:19" x14ac:dyDescent="0.2">
      <c r="A8384" s="29">
        <v>47094</v>
      </c>
      <c r="B8384" s="1" t="s">
        <v>200</v>
      </c>
      <c r="C8384" s="27">
        <v>44562</v>
      </c>
      <c r="D8384" s="1">
        <v>53477</v>
      </c>
      <c r="J8384" s="1" t="s">
        <v>0</v>
      </c>
      <c r="K8384" s="1" t="s">
        <v>49</v>
      </c>
      <c r="L8384" s="1">
        <v>-2</v>
      </c>
      <c r="M8384" s="1">
        <v>40</v>
      </c>
      <c r="N8384" s="6"/>
      <c r="O8384" s="6">
        <v>80</v>
      </c>
      <c r="P8384" s="6">
        <v>-6720</v>
      </c>
      <c r="R8384" s="31">
        <v>-80</v>
      </c>
      <c r="S8384" s="28">
        <v>44592</v>
      </c>
    </row>
    <row r="8385" spans="1:19" x14ac:dyDescent="0.2">
      <c r="A8385" s="29">
        <v>47094</v>
      </c>
      <c r="B8385" s="1" t="s">
        <v>200</v>
      </c>
      <c r="C8385" s="27">
        <v>44562</v>
      </c>
      <c r="D8385" s="1">
        <v>53477</v>
      </c>
      <c r="J8385" s="1" t="s">
        <v>0</v>
      </c>
      <c r="K8385" s="1" t="s">
        <v>49</v>
      </c>
      <c r="L8385" s="1">
        <v>-1</v>
      </c>
      <c r="M8385" s="1">
        <v>80</v>
      </c>
      <c r="N8385" s="6"/>
      <c r="O8385" s="6">
        <v>80</v>
      </c>
      <c r="P8385" s="6">
        <v>-6800</v>
      </c>
      <c r="R8385" s="31">
        <v>-80</v>
      </c>
      <c r="S8385" s="28">
        <v>44592</v>
      </c>
    </row>
    <row r="8386" spans="1:19" x14ac:dyDescent="0.2">
      <c r="A8386" s="29">
        <v>47095</v>
      </c>
      <c r="B8386" s="1" t="s">
        <v>200</v>
      </c>
      <c r="C8386" s="27">
        <v>44562</v>
      </c>
      <c r="D8386" s="1">
        <v>53478</v>
      </c>
      <c r="J8386" s="1" t="s">
        <v>0</v>
      </c>
      <c r="K8386" s="1" t="s">
        <v>49</v>
      </c>
      <c r="L8386" s="1">
        <v>-1</v>
      </c>
      <c r="M8386" s="1">
        <v>1100</v>
      </c>
      <c r="N8386" s="6"/>
      <c r="O8386" s="6">
        <v>1100</v>
      </c>
      <c r="P8386" s="6">
        <v>-7900</v>
      </c>
      <c r="R8386" s="31">
        <v>-1100</v>
      </c>
      <c r="S8386" s="28">
        <v>44592</v>
      </c>
    </row>
    <row r="8387" spans="1:19" x14ac:dyDescent="0.2">
      <c r="A8387" s="29">
        <v>47096</v>
      </c>
      <c r="B8387" s="1" t="s">
        <v>200</v>
      </c>
      <c r="C8387" s="27">
        <v>44562</v>
      </c>
      <c r="D8387" s="1">
        <v>53479</v>
      </c>
      <c r="J8387" s="1" t="s">
        <v>0</v>
      </c>
      <c r="K8387" s="1" t="s">
        <v>49</v>
      </c>
      <c r="L8387" s="1">
        <v>-1</v>
      </c>
      <c r="M8387" s="1">
        <v>386</v>
      </c>
      <c r="N8387" s="6"/>
      <c r="O8387" s="6">
        <v>386</v>
      </c>
      <c r="P8387" s="6">
        <v>-8286</v>
      </c>
      <c r="R8387" s="31">
        <v>-386</v>
      </c>
      <c r="S8387" s="28">
        <v>44592</v>
      </c>
    </row>
    <row r="8388" spans="1:19" x14ac:dyDescent="0.2">
      <c r="A8388" s="29">
        <v>47096</v>
      </c>
      <c r="B8388" s="1" t="s">
        <v>200</v>
      </c>
      <c r="C8388" s="27">
        <v>44562</v>
      </c>
      <c r="D8388" s="1">
        <v>53479</v>
      </c>
      <c r="J8388" s="1" t="s">
        <v>0</v>
      </c>
      <c r="K8388" s="1" t="s">
        <v>49</v>
      </c>
      <c r="L8388" s="1">
        <v>-1</v>
      </c>
      <c r="M8388" s="1">
        <v>80</v>
      </c>
      <c r="N8388" s="6"/>
      <c r="O8388" s="6">
        <v>80</v>
      </c>
      <c r="P8388" s="6">
        <v>-8366</v>
      </c>
      <c r="R8388" s="31">
        <v>-80</v>
      </c>
      <c r="S8388" s="28">
        <v>44592</v>
      </c>
    </row>
    <row r="8389" spans="1:19" x14ac:dyDescent="0.2">
      <c r="A8389" s="29">
        <v>47097</v>
      </c>
      <c r="B8389" s="1" t="s">
        <v>200</v>
      </c>
      <c r="C8389" s="27">
        <v>44562</v>
      </c>
      <c r="D8389" s="1">
        <v>53480</v>
      </c>
      <c r="J8389" s="1" t="s">
        <v>0</v>
      </c>
      <c r="K8389" s="1" t="s">
        <v>49</v>
      </c>
      <c r="L8389" s="1">
        <v>-1</v>
      </c>
      <c r="M8389" s="1">
        <v>380</v>
      </c>
      <c r="N8389" s="6"/>
      <c r="O8389" s="6">
        <v>380</v>
      </c>
      <c r="P8389" s="6">
        <v>-8746</v>
      </c>
      <c r="R8389" s="31">
        <v>-380</v>
      </c>
      <c r="S8389" s="28">
        <v>44592</v>
      </c>
    </row>
    <row r="8390" spans="1:19" x14ac:dyDescent="0.2">
      <c r="A8390" s="29">
        <v>47098</v>
      </c>
      <c r="B8390" s="1" t="s">
        <v>200</v>
      </c>
      <c r="C8390" s="27">
        <v>44562</v>
      </c>
      <c r="D8390" s="1">
        <v>53481</v>
      </c>
      <c r="J8390" s="1" t="s">
        <v>0</v>
      </c>
      <c r="K8390" s="1" t="s">
        <v>49</v>
      </c>
      <c r="L8390" s="1">
        <v>-1</v>
      </c>
      <c r="M8390" s="1">
        <v>536</v>
      </c>
      <c r="N8390" s="6"/>
      <c r="O8390" s="6">
        <v>536</v>
      </c>
      <c r="P8390" s="6">
        <v>-9282</v>
      </c>
      <c r="R8390" s="31">
        <v>-536</v>
      </c>
      <c r="S8390" s="28">
        <v>44592</v>
      </c>
    </row>
    <row r="8391" spans="1:19" x14ac:dyDescent="0.2">
      <c r="A8391" s="29">
        <v>47098</v>
      </c>
      <c r="B8391" s="1" t="s">
        <v>200</v>
      </c>
      <c r="C8391" s="27">
        <v>44562</v>
      </c>
      <c r="D8391" s="1">
        <v>53481</v>
      </c>
      <c r="J8391" s="1" t="s">
        <v>0</v>
      </c>
      <c r="K8391" s="1" t="s">
        <v>49</v>
      </c>
      <c r="L8391" s="1">
        <v>-1</v>
      </c>
      <c r="M8391" s="1">
        <v>80</v>
      </c>
      <c r="N8391" s="6"/>
      <c r="O8391" s="6">
        <v>80</v>
      </c>
      <c r="P8391" s="6">
        <v>-9362</v>
      </c>
      <c r="R8391" s="31">
        <v>-80</v>
      </c>
      <c r="S8391" s="28">
        <v>44592</v>
      </c>
    </row>
    <row r="8392" spans="1:19" x14ac:dyDescent="0.2">
      <c r="A8392" s="29">
        <v>47099</v>
      </c>
      <c r="B8392" s="1" t="s">
        <v>200</v>
      </c>
      <c r="C8392" s="27">
        <v>44562</v>
      </c>
      <c r="D8392" s="1">
        <v>53482</v>
      </c>
      <c r="J8392" s="1" t="s">
        <v>0</v>
      </c>
      <c r="K8392" s="1" t="s">
        <v>49</v>
      </c>
      <c r="L8392" s="1">
        <v>-1</v>
      </c>
      <c r="M8392" s="1">
        <v>500</v>
      </c>
      <c r="N8392" s="6"/>
      <c r="O8392" s="6">
        <v>500</v>
      </c>
      <c r="P8392" s="6">
        <v>-9862</v>
      </c>
      <c r="R8392" s="31">
        <v>-500</v>
      </c>
      <c r="S8392" s="28">
        <v>44592</v>
      </c>
    </row>
    <row r="8393" spans="1:19" x14ac:dyDescent="0.2">
      <c r="A8393" s="29">
        <v>47100</v>
      </c>
      <c r="B8393" s="1" t="s">
        <v>200</v>
      </c>
      <c r="C8393" s="27">
        <v>44562</v>
      </c>
      <c r="D8393" s="1">
        <v>53483</v>
      </c>
      <c r="J8393" s="1" t="s">
        <v>0</v>
      </c>
      <c r="K8393" s="1" t="s">
        <v>49</v>
      </c>
      <c r="L8393" s="1">
        <v>-1</v>
      </c>
      <c r="M8393" s="1">
        <v>900</v>
      </c>
      <c r="N8393" s="6"/>
      <c r="O8393" s="6">
        <v>900</v>
      </c>
      <c r="P8393" s="6">
        <v>-10762</v>
      </c>
      <c r="R8393" s="31">
        <v>-900</v>
      </c>
      <c r="S8393" s="28">
        <v>44592</v>
      </c>
    </row>
    <row r="8394" spans="1:19" x14ac:dyDescent="0.2">
      <c r="A8394" s="29">
        <v>47100</v>
      </c>
      <c r="B8394" s="1" t="s">
        <v>200</v>
      </c>
      <c r="C8394" s="27">
        <v>44562</v>
      </c>
      <c r="D8394" s="1">
        <v>53483</v>
      </c>
      <c r="J8394" s="1" t="s">
        <v>0</v>
      </c>
      <c r="K8394" s="1" t="s">
        <v>49</v>
      </c>
      <c r="L8394" s="1">
        <v>-1</v>
      </c>
      <c r="M8394" s="1">
        <v>80</v>
      </c>
      <c r="N8394" s="6"/>
      <c r="O8394" s="6">
        <v>80</v>
      </c>
      <c r="P8394" s="6">
        <v>-10842</v>
      </c>
      <c r="R8394" s="31">
        <v>-80</v>
      </c>
      <c r="S8394" s="28">
        <v>44592</v>
      </c>
    </row>
    <row r="8395" spans="1:19" x14ac:dyDescent="0.2">
      <c r="A8395" s="29">
        <v>47101</v>
      </c>
      <c r="B8395" s="1" t="s">
        <v>200</v>
      </c>
      <c r="C8395" s="27">
        <v>44562</v>
      </c>
      <c r="D8395" s="1">
        <v>53484</v>
      </c>
      <c r="J8395" s="1" t="s">
        <v>0</v>
      </c>
      <c r="K8395" s="1" t="s">
        <v>49</v>
      </c>
      <c r="L8395" s="1">
        <v>-1</v>
      </c>
      <c r="M8395" s="1">
        <v>5900</v>
      </c>
      <c r="N8395" s="6"/>
      <c r="O8395" s="6">
        <v>5900</v>
      </c>
      <c r="P8395" s="6">
        <v>-16742</v>
      </c>
      <c r="R8395" s="31">
        <v>-5900</v>
      </c>
      <c r="S8395" s="28">
        <v>44592</v>
      </c>
    </row>
    <row r="8396" spans="1:19" x14ac:dyDescent="0.2">
      <c r="A8396" s="29">
        <v>47101</v>
      </c>
      <c r="B8396" s="1" t="s">
        <v>200</v>
      </c>
      <c r="C8396" s="27">
        <v>44562</v>
      </c>
      <c r="D8396" s="1">
        <v>53484</v>
      </c>
      <c r="J8396" s="1" t="s">
        <v>0</v>
      </c>
      <c r="K8396" s="1" t="s">
        <v>49</v>
      </c>
      <c r="L8396" s="1">
        <v>-7</v>
      </c>
      <c r="M8396" s="1">
        <v>80</v>
      </c>
      <c r="N8396" s="6"/>
      <c r="O8396" s="6">
        <v>560</v>
      </c>
      <c r="P8396" s="6">
        <v>-17302</v>
      </c>
      <c r="R8396" s="31">
        <v>-560</v>
      </c>
      <c r="S8396" s="28">
        <v>44592</v>
      </c>
    </row>
    <row r="8397" spans="1:19" x14ac:dyDescent="0.2">
      <c r="A8397" s="29">
        <v>47102</v>
      </c>
      <c r="B8397" s="1" t="s">
        <v>200</v>
      </c>
      <c r="C8397" s="27">
        <v>44562</v>
      </c>
      <c r="D8397" s="1">
        <v>53485</v>
      </c>
      <c r="J8397" s="1" t="s">
        <v>0</v>
      </c>
      <c r="K8397" s="1" t="s">
        <v>49</v>
      </c>
      <c r="L8397" s="1">
        <v>-1</v>
      </c>
      <c r="M8397" s="1">
        <v>156</v>
      </c>
      <c r="N8397" s="6"/>
      <c r="O8397" s="6">
        <v>156</v>
      </c>
      <c r="P8397" s="6">
        <v>-17458</v>
      </c>
      <c r="R8397" s="31">
        <v>-156</v>
      </c>
      <c r="S8397" s="28">
        <v>44592</v>
      </c>
    </row>
    <row r="8398" spans="1:19" x14ac:dyDescent="0.2">
      <c r="A8398" s="29">
        <v>47102</v>
      </c>
      <c r="B8398" s="1" t="s">
        <v>200</v>
      </c>
      <c r="C8398" s="27">
        <v>44562</v>
      </c>
      <c r="D8398" s="1">
        <v>53485</v>
      </c>
      <c r="J8398" s="1" t="s">
        <v>0</v>
      </c>
      <c r="K8398" s="1" t="s">
        <v>49</v>
      </c>
      <c r="L8398" s="1">
        <v>-2</v>
      </c>
      <c r="M8398" s="1">
        <v>40</v>
      </c>
      <c r="N8398" s="6"/>
      <c r="O8398" s="6">
        <v>80</v>
      </c>
      <c r="P8398" s="6">
        <v>-17538</v>
      </c>
      <c r="R8398" s="31">
        <v>-80</v>
      </c>
      <c r="S8398" s="28">
        <v>44592</v>
      </c>
    </row>
    <row r="8399" spans="1:19" x14ac:dyDescent="0.2">
      <c r="A8399" s="29">
        <v>47103</v>
      </c>
      <c r="B8399" s="1" t="s">
        <v>200</v>
      </c>
      <c r="C8399" s="27">
        <v>44562</v>
      </c>
      <c r="D8399" s="1">
        <v>53486</v>
      </c>
      <c r="J8399" s="1" t="s">
        <v>0</v>
      </c>
      <c r="K8399" s="1" t="s">
        <v>49</v>
      </c>
      <c r="L8399" s="1">
        <v>-1</v>
      </c>
      <c r="M8399" s="1">
        <v>1728</v>
      </c>
      <c r="N8399" s="6"/>
      <c r="O8399" s="6">
        <v>1728</v>
      </c>
      <c r="P8399" s="6">
        <v>-19266</v>
      </c>
      <c r="R8399" s="31">
        <v>-1728</v>
      </c>
      <c r="S8399" s="28">
        <v>44592</v>
      </c>
    </row>
    <row r="8400" spans="1:19" x14ac:dyDescent="0.2">
      <c r="A8400" s="29">
        <v>47103</v>
      </c>
      <c r="B8400" s="1" t="s">
        <v>200</v>
      </c>
      <c r="C8400" s="27">
        <v>44562</v>
      </c>
      <c r="D8400" s="1">
        <v>53486</v>
      </c>
      <c r="J8400" s="1" t="s">
        <v>0</v>
      </c>
      <c r="K8400" s="1" t="s">
        <v>49</v>
      </c>
      <c r="L8400" s="1">
        <v>-2</v>
      </c>
      <c r="M8400" s="1">
        <v>80</v>
      </c>
      <c r="N8400" s="6"/>
      <c r="O8400" s="6">
        <v>160</v>
      </c>
      <c r="P8400" s="6">
        <v>-19426</v>
      </c>
      <c r="R8400" s="31">
        <v>-160</v>
      </c>
      <c r="S8400" s="28">
        <v>44592</v>
      </c>
    </row>
    <row r="8401" spans="1:19" x14ac:dyDescent="0.2">
      <c r="A8401" s="29">
        <v>47104</v>
      </c>
      <c r="B8401" s="1" t="s">
        <v>200</v>
      </c>
      <c r="C8401" s="27">
        <v>44562</v>
      </c>
      <c r="D8401" s="1">
        <v>53487</v>
      </c>
      <c r="J8401" s="1" t="s">
        <v>0</v>
      </c>
      <c r="K8401" s="1" t="s">
        <v>49</v>
      </c>
      <c r="L8401" s="1">
        <v>-1</v>
      </c>
      <c r="M8401" s="1">
        <v>1292</v>
      </c>
      <c r="N8401" s="6"/>
      <c r="O8401" s="6">
        <v>1292</v>
      </c>
      <c r="P8401" s="6">
        <v>-20718</v>
      </c>
      <c r="R8401" s="31">
        <v>-1292</v>
      </c>
      <c r="S8401" s="28">
        <v>44592</v>
      </c>
    </row>
    <row r="8402" spans="1:19" x14ac:dyDescent="0.2">
      <c r="A8402" s="29">
        <v>47104</v>
      </c>
      <c r="B8402" s="1" t="s">
        <v>200</v>
      </c>
      <c r="C8402" s="27">
        <v>44562</v>
      </c>
      <c r="D8402" s="1">
        <v>53487</v>
      </c>
      <c r="J8402" s="1" t="s">
        <v>0</v>
      </c>
      <c r="K8402" s="1" t="s">
        <v>49</v>
      </c>
      <c r="L8402" s="1">
        <v>-1</v>
      </c>
      <c r="M8402" s="1">
        <v>574</v>
      </c>
      <c r="N8402" s="6"/>
      <c r="O8402" s="6">
        <v>574</v>
      </c>
      <c r="P8402" s="6">
        <v>-21632</v>
      </c>
      <c r="R8402" s="31">
        <v>-574</v>
      </c>
      <c r="S8402" s="28">
        <v>44592</v>
      </c>
    </row>
    <row r="8403" spans="1:19" x14ac:dyDescent="0.2">
      <c r="A8403" s="29">
        <v>47104</v>
      </c>
      <c r="B8403" s="1" t="s">
        <v>200</v>
      </c>
      <c r="C8403" s="27">
        <v>44562</v>
      </c>
      <c r="D8403" s="1">
        <v>53487</v>
      </c>
      <c r="J8403" s="1" t="s">
        <v>0</v>
      </c>
      <c r="K8403" s="1" t="s">
        <v>49</v>
      </c>
      <c r="L8403" s="1">
        <v>-4</v>
      </c>
      <c r="M8403" s="1">
        <v>80</v>
      </c>
      <c r="N8403" s="6"/>
      <c r="O8403" s="6">
        <v>320</v>
      </c>
      <c r="P8403" s="6">
        <v>-21038</v>
      </c>
      <c r="R8403" s="31">
        <v>-320</v>
      </c>
      <c r="S8403" s="28">
        <v>44592</v>
      </c>
    </row>
    <row r="8404" spans="1:19" x14ac:dyDescent="0.2">
      <c r="A8404" s="29">
        <v>47104</v>
      </c>
      <c r="B8404" s="1" t="s">
        <v>200</v>
      </c>
      <c r="C8404" s="27">
        <v>44562</v>
      </c>
      <c r="D8404" s="1">
        <v>53487</v>
      </c>
      <c r="J8404" s="1" t="s">
        <v>0</v>
      </c>
      <c r="K8404" s="1" t="s">
        <v>49</v>
      </c>
      <c r="L8404" s="1">
        <v>-1</v>
      </c>
      <c r="M8404" s="1">
        <v>20</v>
      </c>
      <c r="N8404" s="6"/>
      <c r="O8404" s="6">
        <v>20</v>
      </c>
      <c r="P8404" s="6">
        <v>-21058</v>
      </c>
      <c r="R8404" s="31">
        <v>-20</v>
      </c>
      <c r="S8404" s="28">
        <v>44592</v>
      </c>
    </row>
    <row r="8405" spans="1:19" x14ac:dyDescent="0.2">
      <c r="A8405" s="29">
        <v>47105</v>
      </c>
      <c r="B8405" s="1" t="s">
        <v>200</v>
      </c>
      <c r="C8405" s="27">
        <v>44562</v>
      </c>
      <c r="D8405" s="1">
        <v>53488</v>
      </c>
      <c r="J8405" s="1" t="s">
        <v>0</v>
      </c>
      <c r="K8405" s="1" t="s">
        <v>49</v>
      </c>
      <c r="L8405" s="1">
        <v>-1</v>
      </c>
      <c r="M8405" s="1">
        <v>1262</v>
      </c>
      <c r="N8405" s="6"/>
      <c r="O8405" s="6">
        <v>1262</v>
      </c>
      <c r="P8405" s="6">
        <v>-22894</v>
      </c>
      <c r="R8405" s="31">
        <v>-1262</v>
      </c>
      <c r="S8405" s="28">
        <v>44592</v>
      </c>
    </row>
    <row r="8406" spans="1:19" x14ac:dyDescent="0.2">
      <c r="A8406" s="29">
        <v>47105</v>
      </c>
      <c r="B8406" s="1" t="s">
        <v>200</v>
      </c>
      <c r="C8406" s="27">
        <v>44562</v>
      </c>
      <c r="D8406" s="1">
        <v>53488</v>
      </c>
      <c r="J8406" s="1" t="s">
        <v>0</v>
      </c>
      <c r="K8406" s="1" t="s">
        <v>49</v>
      </c>
      <c r="L8406" s="1">
        <v>-2</v>
      </c>
      <c r="M8406" s="1">
        <v>80</v>
      </c>
      <c r="N8406" s="6"/>
      <c r="O8406" s="6">
        <v>160</v>
      </c>
      <c r="P8406" s="6">
        <v>-23054</v>
      </c>
      <c r="R8406" s="31">
        <v>-160</v>
      </c>
      <c r="S8406" s="28">
        <v>44592</v>
      </c>
    </row>
    <row r="8407" spans="1:19" x14ac:dyDescent="0.2">
      <c r="A8407" s="29">
        <v>47106</v>
      </c>
      <c r="B8407" s="1" t="s">
        <v>200</v>
      </c>
      <c r="C8407" s="27">
        <v>44562</v>
      </c>
      <c r="D8407" s="1">
        <v>53489</v>
      </c>
      <c r="J8407" s="1" t="s">
        <v>0</v>
      </c>
      <c r="K8407" s="1" t="s">
        <v>49</v>
      </c>
      <c r="L8407" s="1">
        <v>-1</v>
      </c>
      <c r="M8407" s="1">
        <v>1350</v>
      </c>
      <c r="N8407" s="6"/>
      <c r="O8407" s="6">
        <v>1350</v>
      </c>
      <c r="P8407" s="6">
        <v>-24404</v>
      </c>
      <c r="R8407" s="31">
        <v>-1350</v>
      </c>
      <c r="S8407" s="28">
        <v>44592</v>
      </c>
    </row>
    <row r="8408" spans="1:19" x14ac:dyDescent="0.2">
      <c r="A8408" s="29">
        <v>47106</v>
      </c>
      <c r="B8408" s="1" t="s">
        <v>200</v>
      </c>
      <c r="C8408" s="27">
        <v>44562</v>
      </c>
      <c r="D8408" s="1">
        <v>53489</v>
      </c>
      <c r="J8408" s="1" t="s">
        <v>0</v>
      </c>
      <c r="K8408" s="1" t="s">
        <v>49</v>
      </c>
      <c r="L8408" s="1">
        <v>-2</v>
      </c>
      <c r="M8408" s="1">
        <v>80</v>
      </c>
      <c r="N8408" s="6"/>
      <c r="O8408" s="6">
        <v>160</v>
      </c>
      <c r="P8408" s="6">
        <v>-24564</v>
      </c>
      <c r="R8408" s="31">
        <v>-160</v>
      </c>
      <c r="S8408" s="28">
        <v>44592</v>
      </c>
    </row>
    <row r="8409" spans="1:19" x14ac:dyDescent="0.2">
      <c r="A8409" s="29">
        <v>47107</v>
      </c>
      <c r="B8409" s="1" t="s">
        <v>200</v>
      </c>
      <c r="C8409" s="27">
        <v>44562</v>
      </c>
      <c r="D8409" s="1">
        <v>53490</v>
      </c>
      <c r="J8409" s="1" t="s">
        <v>0</v>
      </c>
      <c r="K8409" s="1" t="s">
        <v>49</v>
      </c>
      <c r="L8409" s="1">
        <v>-1</v>
      </c>
      <c r="M8409" s="1">
        <v>574</v>
      </c>
      <c r="N8409" s="6"/>
      <c r="O8409" s="6">
        <v>574</v>
      </c>
      <c r="P8409" s="6">
        <v>-25499.62</v>
      </c>
      <c r="R8409" s="31">
        <v>-574</v>
      </c>
      <c r="S8409" s="28">
        <v>44592</v>
      </c>
    </row>
    <row r="8410" spans="1:19" x14ac:dyDescent="0.2">
      <c r="A8410" s="29">
        <v>47107</v>
      </c>
      <c r="B8410" s="1" t="s">
        <v>200</v>
      </c>
      <c r="C8410" s="27">
        <v>44562</v>
      </c>
      <c r="D8410" s="1">
        <v>53490</v>
      </c>
      <c r="J8410" s="1" t="s">
        <v>0</v>
      </c>
      <c r="K8410" s="1" t="s">
        <v>49</v>
      </c>
      <c r="L8410" s="1">
        <v>-1</v>
      </c>
      <c r="M8410" s="1">
        <v>361.62</v>
      </c>
      <c r="N8410" s="6"/>
      <c r="O8410" s="6">
        <v>361.62</v>
      </c>
      <c r="P8410" s="6">
        <v>-24925.62</v>
      </c>
      <c r="R8410" s="31">
        <v>-361.62</v>
      </c>
      <c r="S8410" s="28">
        <v>44592</v>
      </c>
    </row>
    <row r="8411" spans="1:19" x14ac:dyDescent="0.2">
      <c r="A8411" s="29">
        <v>47108</v>
      </c>
      <c r="B8411" s="1" t="s">
        <v>200</v>
      </c>
      <c r="C8411" s="27">
        <v>44562</v>
      </c>
      <c r="D8411" s="1">
        <v>53491</v>
      </c>
      <c r="J8411" s="1" t="s">
        <v>0</v>
      </c>
      <c r="K8411" s="1" t="s">
        <v>49</v>
      </c>
      <c r="L8411" s="1">
        <v>-1</v>
      </c>
      <c r="M8411" s="1">
        <v>3172</v>
      </c>
      <c r="N8411" s="6"/>
      <c r="O8411" s="6">
        <v>3172</v>
      </c>
      <c r="P8411" s="6">
        <v>-28671.62</v>
      </c>
      <c r="R8411" s="31">
        <v>-3172</v>
      </c>
      <c r="S8411" s="28">
        <v>44592</v>
      </c>
    </row>
    <row r="8412" spans="1:19" x14ac:dyDescent="0.2">
      <c r="A8412" s="29">
        <v>47108</v>
      </c>
      <c r="B8412" s="1" t="s">
        <v>200</v>
      </c>
      <c r="C8412" s="27">
        <v>44562</v>
      </c>
      <c r="D8412" s="1">
        <v>53491</v>
      </c>
      <c r="J8412" s="1" t="s">
        <v>0</v>
      </c>
      <c r="K8412" s="1" t="s">
        <v>49</v>
      </c>
      <c r="L8412" s="1">
        <v>-4</v>
      </c>
      <c r="M8412" s="1">
        <v>80</v>
      </c>
      <c r="N8412" s="6"/>
      <c r="O8412" s="6">
        <v>320</v>
      </c>
      <c r="P8412" s="6">
        <v>-28991.62</v>
      </c>
      <c r="R8412" s="31">
        <v>-320</v>
      </c>
      <c r="S8412" s="28">
        <v>44592</v>
      </c>
    </row>
    <row r="8413" spans="1:19" x14ac:dyDescent="0.2">
      <c r="A8413" s="29">
        <v>47109</v>
      </c>
      <c r="B8413" s="1" t="s">
        <v>200</v>
      </c>
      <c r="C8413" s="27">
        <v>44562</v>
      </c>
      <c r="D8413" s="1">
        <v>53492</v>
      </c>
      <c r="J8413" s="1" t="s">
        <v>0</v>
      </c>
      <c r="K8413" s="1" t="s">
        <v>49</v>
      </c>
      <c r="L8413" s="1">
        <v>-1</v>
      </c>
      <c r="M8413" s="1">
        <v>564</v>
      </c>
      <c r="N8413" s="6"/>
      <c r="O8413" s="6">
        <v>564</v>
      </c>
      <c r="P8413" s="6">
        <v>-29555.62</v>
      </c>
      <c r="R8413" s="31">
        <v>-564</v>
      </c>
      <c r="S8413" s="28">
        <v>44592</v>
      </c>
    </row>
    <row r="8414" spans="1:19" x14ac:dyDescent="0.2">
      <c r="A8414" s="29">
        <v>47109</v>
      </c>
      <c r="B8414" s="1" t="s">
        <v>200</v>
      </c>
      <c r="C8414" s="27">
        <v>44562</v>
      </c>
      <c r="D8414" s="1">
        <v>53492</v>
      </c>
      <c r="J8414" s="1" t="s">
        <v>0</v>
      </c>
      <c r="K8414" s="1" t="s">
        <v>49</v>
      </c>
      <c r="L8414" s="1">
        <v>-1</v>
      </c>
      <c r="M8414" s="1">
        <v>80</v>
      </c>
      <c r="N8414" s="6"/>
      <c r="O8414" s="6">
        <v>80</v>
      </c>
      <c r="P8414" s="6">
        <v>-29635.62</v>
      </c>
      <c r="R8414" s="31">
        <v>-80</v>
      </c>
      <c r="S8414" s="28">
        <v>44592</v>
      </c>
    </row>
    <row r="8415" spans="1:19" x14ac:dyDescent="0.2">
      <c r="A8415" s="29">
        <v>47110</v>
      </c>
      <c r="B8415" s="1" t="s">
        <v>200</v>
      </c>
      <c r="C8415" s="27">
        <v>44562</v>
      </c>
      <c r="D8415" s="1">
        <v>53493</v>
      </c>
      <c r="J8415" s="1" t="s">
        <v>0</v>
      </c>
      <c r="K8415" s="1" t="s">
        <v>49</v>
      </c>
      <c r="L8415" s="1">
        <v>-1</v>
      </c>
      <c r="M8415" s="1">
        <v>1080</v>
      </c>
      <c r="N8415" s="6"/>
      <c r="O8415" s="6">
        <v>1080</v>
      </c>
      <c r="P8415" s="6">
        <v>-30715.62</v>
      </c>
      <c r="R8415" s="31">
        <v>-1080</v>
      </c>
      <c r="S8415" s="28">
        <v>44592</v>
      </c>
    </row>
    <row r="8416" spans="1:19" x14ac:dyDescent="0.2">
      <c r="A8416" s="29">
        <v>47111</v>
      </c>
      <c r="B8416" s="1" t="s">
        <v>200</v>
      </c>
      <c r="C8416" s="27">
        <v>44562</v>
      </c>
      <c r="D8416" s="1">
        <v>53494</v>
      </c>
      <c r="J8416" s="1" t="s">
        <v>0</v>
      </c>
      <c r="K8416" s="1" t="s">
        <v>49</v>
      </c>
      <c r="L8416" s="1">
        <v>-1</v>
      </c>
      <c r="M8416" s="1">
        <v>3900</v>
      </c>
      <c r="N8416" s="6"/>
      <c r="O8416" s="6">
        <v>3900</v>
      </c>
      <c r="P8416" s="6">
        <v>-34615.620000000003</v>
      </c>
      <c r="R8416" s="31">
        <v>-3900</v>
      </c>
      <c r="S8416" s="28">
        <v>44592</v>
      </c>
    </row>
    <row r="8417" spans="1:19" x14ac:dyDescent="0.2">
      <c r="A8417" s="29">
        <v>47112</v>
      </c>
      <c r="B8417" s="1" t="s">
        <v>200</v>
      </c>
      <c r="C8417" s="27">
        <v>44562</v>
      </c>
      <c r="D8417" s="1">
        <v>53495</v>
      </c>
      <c r="J8417" s="1" t="s">
        <v>0</v>
      </c>
      <c r="K8417" s="1" t="s">
        <v>49</v>
      </c>
      <c r="L8417" s="1">
        <v>-1</v>
      </c>
      <c r="M8417" s="1">
        <v>2148</v>
      </c>
      <c r="N8417" s="6"/>
      <c r="O8417" s="6">
        <v>2148</v>
      </c>
      <c r="P8417" s="6">
        <v>-36763.620000000003</v>
      </c>
      <c r="R8417" s="31">
        <v>-2148</v>
      </c>
      <c r="S8417" s="28">
        <v>44592</v>
      </c>
    </row>
    <row r="8418" spans="1:19" x14ac:dyDescent="0.2">
      <c r="A8418" s="29">
        <v>47112</v>
      </c>
      <c r="B8418" s="1" t="s">
        <v>200</v>
      </c>
      <c r="C8418" s="27">
        <v>44562</v>
      </c>
      <c r="D8418" s="1">
        <v>53495</v>
      </c>
      <c r="J8418" s="1" t="s">
        <v>0</v>
      </c>
      <c r="K8418" s="1" t="s">
        <v>49</v>
      </c>
      <c r="L8418" s="1">
        <v>-1</v>
      </c>
      <c r="M8418" s="1">
        <v>80</v>
      </c>
      <c r="N8418" s="6"/>
      <c r="O8418" s="6">
        <v>80</v>
      </c>
      <c r="P8418" s="6">
        <v>-36843.620000000003</v>
      </c>
      <c r="R8418" s="31">
        <v>-80</v>
      </c>
      <c r="S8418" s="28">
        <v>44592</v>
      </c>
    </row>
    <row r="8419" spans="1:19" x14ac:dyDescent="0.2">
      <c r="A8419" s="29">
        <v>47113</v>
      </c>
      <c r="B8419" s="1" t="s">
        <v>200</v>
      </c>
      <c r="C8419" s="27">
        <v>44562</v>
      </c>
      <c r="D8419" s="1">
        <v>53496</v>
      </c>
      <c r="J8419" s="1" t="s">
        <v>0</v>
      </c>
      <c r="K8419" s="1" t="s">
        <v>49</v>
      </c>
      <c r="L8419" s="1">
        <v>-1</v>
      </c>
      <c r="M8419" s="1">
        <v>280</v>
      </c>
      <c r="N8419" s="6"/>
      <c r="O8419" s="6">
        <v>280</v>
      </c>
      <c r="P8419" s="6">
        <v>-37123.620000000003</v>
      </c>
      <c r="R8419" s="31">
        <v>-280</v>
      </c>
      <c r="S8419" s="28">
        <v>44592</v>
      </c>
    </row>
    <row r="8420" spans="1:19" x14ac:dyDescent="0.2">
      <c r="A8420" s="29">
        <v>47113</v>
      </c>
      <c r="B8420" s="1" t="s">
        <v>200</v>
      </c>
      <c r="C8420" s="27">
        <v>44562</v>
      </c>
      <c r="D8420" s="1">
        <v>53496</v>
      </c>
      <c r="J8420" s="1" t="s">
        <v>0</v>
      </c>
      <c r="K8420" s="1" t="s">
        <v>49</v>
      </c>
      <c r="L8420" s="1">
        <v>-1</v>
      </c>
      <c r="M8420" s="1">
        <v>80</v>
      </c>
      <c r="N8420" s="6"/>
      <c r="O8420" s="6">
        <v>80</v>
      </c>
      <c r="P8420" s="6">
        <v>-37203.620000000003</v>
      </c>
      <c r="R8420" s="31">
        <v>-80</v>
      </c>
      <c r="S8420" s="28">
        <v>44592</v>
      </c>
    </row>
    <row r="8421" spans="1:19" x14ac:dyDescent="0.2">
      <c r="A8421" s="29">
        <v>47114</v>
      </c>
      <c r="B8421" s="1" t="s">
        <v>200</v>
      </c>
      <c r="C8421" s="27">
        <v>44562</v>
      </c>
      <c r="D8421" s="1">
        <v>53497</v>
      </c>
      <c r="J8421" s="1" t="s">
        <v>0</v>
      </c>
      <c r="K8421" s="1" t="s">
        <v>49</v>
      </c>
      <c r="L8421" s="1">
        <v>-1</v>
      </c>
      <c r="M8421" s="1">
        <v>1340</v>
      </c>
      <c r="N8421" s="6"/>
      <c r="O8421" s="6">
        <v>1340</v>
      </c>
      <c r="P8421" s="6">
        <v>-38543.620000000003</v>
      </c>
      <c r="R8421" s="31">
        <v>-1340</v>
      </c>
      <c r="S8421" s="28">
        <v>44592</v>
      </c>
    </row>
    <row r="8422" spans="1:19" x14ac:dyDescent="0.2">
      <c r="A8422" s="29">
        <v>47114</v>
      </c>
      <c r="B8422" s="1" t="s">
        <v>200</v>
      </c>
      <c r="C8422" s="27">
        <v>44562</v>
      </c>
      <c r="D8422" s="1">
        <v>53497</v>
      </c>
      <c r="J8422" s="1" t="s">
        <v>0</v>
      </c>
      <c r="K8422" s="1" t="s">
        <v>49</v>
      </c>
      <c r="L8422" s="1">
        <v>-2</v>
      </c>
      <c r="M8422" s="1">
        <v>80</v>
      </c>
      <c r="N8422" s="6"/>
      <c r="O8422" s="6">
        <v>160</v>
      </c>
      <c r="P8422" s="6">
        <v>-38703.620000000003</v>
      </c>
      <c r="R8422" s="31">
        <v>-160</v>
      </c>
      <c r="S8422" s="28">
        <v>44592</v>
      </c>
    </row>
    <row r="8423" spans="1:19" x14ac:dyDescent="0.2">
      <c r="A8423" s="29">
        <v>47115</v>
      </c>
      <c r="B8423" s="1" t="s">
        <v>200</v>
      </c>
      <c r="C8423" s="27">
        <v>44562</v>
      </c>
      <c r="D8423" s="1">
        <v>53498</v>
      </c>
      <c r="J8423" s="1" t="s">
        <v>0</v>
      </c>
      <c r="K8423" s="1" t="s">
        <v>49</v>
      </c>
      <c r="L8423" s="1">
        <v>-1</v>
      </c>
      <c r="M8423" s="1">
        <v>380</v>
      </c>
      <c r="N8423" s="6"/>
      <c r="O8423" s="6">
        <v>380</v>
      </c>
      <c r="P8423" s="6">
        <v>-39083.620000000003</v>
      </c>
      <c r="R8423" s="31">
        <v>-380</v>
      </c>
      <c r="S8423" s="28">
        <v>44592</v>
      </c>
    </row>
    <row r="8424" spans="1:19" x14ac:dyDescent="0.2">
      <c r="A8424" s="29">
        <v>47115</v>
      </c>
      <c r="B8424" s="1" t="s">
        <v>200</v>
      </c>
      <c r="C8424" s="27">
        <v>44562</v>
      </c>
      <c r="D8424" s="1">
        <v>53498</v>
      </c>
      <c r="J8424" s="1" t="s">
        <v>0</v>
      </c>
      <c r="K8424" s="1" t="s">
        <v>49</v>
      </c>
      <c r="L8424" s="1">
        <v>-1</v>
      </c>
      <c r="M8424" s="1">
        <v>80</v>
      </c>
      <c r="N8424" s="6"/>
      <c r="O8424" s="6">
        <v>80</v>
      </c>
      <c r="P8424" s="6">
        <v>-39163.620000000003</v>
      </c>
      <c r="R8424" s="31">
        <v>-80</v>
      </c>
      <c r="S8424" s="28">
        <v>44592</v>
      </c>
    </row>
    <row r="8425" spans="1:19" x14ac:dyDescent="0.2">
      <c r="A8425" s="29">
        <v>47116</v>
      </c>
      <c r="B8425" s="1" t="s">
        <v>200</v>
      </c>
      <c r="C8425" s="27">
        <v>44562</v>
      </c>
      <c r="D8425" s="1">
        <v>53499</v>
      </c>
      <c r="J8425" s="1" t="s">
        <v>0</v>
      </c>
      <c r="K8425" s="1" t="s">
        <v>49</v>
      </c>
      <c r="L8425" s="1">
        <v>-1</v>
      </c>
      <c r="M8425" s="1">
        <v>680</v>
      </c>
      <c r="N8425" s="6"/>
      <c r="O8425" s="6">
        <v>680</v>
      </c>
      <c r="P8425" s="6">
        <v>-39843.620000000003</v>
      </c>
      <c r="R8425" s="31">
        <v>-680</v>
      </c>
      <c r="S8425" s="28">
        <v>44592</v>
      </c>
    </row>
    <row r="8426" spans="1:19" x14ac:dyDescent="0.2">
      <c r="A8426" s="29">
        <v>47116</v>
      </c>
      <c r="B8426" s="1" t="s">
        <v>200</v>
      </c>
      <c r="C8426" s="27">
        <v>44562</v>
      </c>
      <c r="D8426" s="1">
        <v>53499</v>
      </c>
      <c r="J8426" s="1" t="s">
        <v>0</v>
      </c>
      <c r="K8426" s="1" t="s">
        <v>49</v>
      </c>
      <c r="L8426" s="1">
        <v>-1</v>
      </c>
      <c r="M8426" s="1">
        <v>80</v>
      </c>
      <c r="N8426" s="6"/>
      <c r="O8426" s="6">
        <v>80</v>
      </c>
      <c r="P8426" s="6">
        <v>-39923.620000000003</v>
      </c>
      <c r="R8426" s="31">
        <v>-80</v>
      </c>
      <c r="S8426" s="28">
        <v>44592</v>
      </c>
    </row>
    <row r="8427" spans="1:19" x14ac:dyDescent="0.2">
      <c r="A8427" s="29">
        <v>47117</v>
      </c>
      <c r="B8427" s="1" t="s">
        <v>200</v>
      </c>
      <c r="C8427" s="27">
        <v>44562</v>
      </c>
      <c r="D8427" s="1">
        <v>53500</v>
      </c>
      <c r="J8427" s="1" t="s">
        <v>0</v>
      </c>
      <c r="K8427" s="1" t="s">
        <v>49</v>
      </c>
      <c r="L8427" s="1">
        <v>-1</v>
      </c>
      <c r="M8427" s="1">
        <v>380</v>
      </c>
      <c r="N8427" s="6"/>
      <c r="O8427" s="6">
        <v>380</v>
      </c>
      <c r="P8427" s="6">
        <v>-40303.620000000003</v>
      </c>
      <c r="R8427" s="31">
        <v>-380</v>
      </c>
      <c r="S8427" s="28">
        <v>44592</v>
      </c>
    </row>
    <row r="8428" spans="1:19" x14ac:dyDescent="0.2">
      <c r="A8428" s="29">
        <v>47117</v>
      </c>
      <c r="B8428" s="1" t="s">
        <v>200</v>
      </c>
      <c r="C8428" s="27">
        <v>44562</v>
      </c>
      <c r="D8428" s="1">
        <v>53500</v>
      </c>
      <c r="J8428" s="1" t="s">
        <v>0</v>
      </c>
      <c r="K8428" s="1" t="s">
        <v>49</v>
      </c>
      <c r="L8428" s="1">
        <v>-1</v>
      </c>
      <c r="M8428" s="1">
        <v>80</v>
      </c>
      <c r="N8428" s="6"/>
      <c r="O8428" s="6">
        <v>80</v>
      </c>
      <c r="P8428" s="6">
        <v>-40383.620000000003</v>
      </c>
      <c r="R8428" s="31">
        <v>-80</v>
      </c>
      <c r="S8428" s="28">
        <v>44592</v>
      </c>
    </row>
    <row r="8429" spans="1:19" x14ac:dyDescent="0.2">
      <c r="A8429" s="29">
        <v>47118</v>
      </c>
      <c r="B8429" s="1" t="s">
        <v>200</v>
      </c>
      <c r="C8429" s="27">
        <v>44562</v>
      </c>
      <c r="D8429" s="1">
        <v>53501</v>
      </c>
      <c r="J8429" s="1" t="s">
        <v>0</v>
      </c>
      <c r="K8429" s="1" t="s">
        <v>49</v>
      </c>
      <c r="L8429" s="1">
        <v>-1</v>
      </c>
      <c r="M8429" s="1">
        <v>540</v>
      </c>
      <c r="N8429" s="6"/>
      <c r="O8429" s="6">
        <v>540</v>
      </c>
      <c r="P8429" s="6">
        <v>-40923.620000000003</v>
      </c>
      <c r="R8429" s="31">
        <v>-540</v>
      </c>
      <c r="S8429" s="28">
        <v>44592</v>
      </c>
    </row>
    <row r="8430" spans="1:19" x14ac:dyDescent="0.2">
      <c r="A8430" s="29">
        <v>47118</v>
      </c>
      <c r="B8430" s="1" t="s">
        <v>200</v>
      </c>
      <c r="C8430" s="27">
        <v>44562</v>
      </c>
      <c r="D8430" s="1">
        <v>53501</v>
      </c>
      <c r="J8430" s="1" t="s">
        <v>0</v>
      </c>
      <c r="K8430" s="1" t="s">
        <v>49</v>
      </c>
      <c r="L8430" s="1">
        <v>-1</v>
      </c>
      <c r="M8430" s="1">
        <v>80</v>
      </c>
      <c r="N8430" s="6"/>
      <c r="O8430" s="6">
        <v>80</v>
      </c>
      <c r="P8430" s="6">
        <v>-41003.620000000003</v>
      </c>
      <c r="R8430" s="31">
        <v>-80</v>
      </c>
      <c r="S8430" s="28">
        <v>44592</v>
      </c>
    </row>
    <row r="8431" spans="1:19" x14ac:dyDescent="0.2">
      <c r="A8431" s="29">
        <v>47119</v>
      </c>
      <c r="B8431" s="1" t="s">
        <v>200</v>
      </c>
      <c r="C8431" s="27">
        <v>44562</v>
      </c>
      <c r="D8431" s="1">
        <v>53502</v>
      </c>
      <c r="J8431" s="1" t="s">
        <v>0</v>
      </c>
      <c r="K8431" s="1" t="s">
        <v>49</v>
      </c>
      <c r="L8431" s="1">
        <v>-1</v>
      </c>
      <c r="M8431" s="1">
        <v>2560</v>
      </c>
      <c r="N8431" s="6"/>
      <c r="O8431" s="6">
        <v>2560</v>
      </c>
      <c r="P8431" s="6">
        <v>-43563.62</v>
      </c>
      <c r="R8431" s="31">
        <v>-2560</v>
      </c>
      <c r="S8431" s="28">
        <v>44592</v>
      </c>
    </row>
    <row r="8432" spans="1:19" x14ac:dyDescent="0.2">
      <c r="A8432" s="29">
        <v>47119</v>
      </c>
      <c r="B8432" s="1" t="s">
        <v>200</v>
      </c>
      <c r="C8432" s="27">
        <v>44562</v>
      </c>
      <c r="D8432" s="1">
        <v>53502</v>
      </c>
      <c r="J8432" s="1" t="s">
        <v>0</v>
      </c>
      <c r="K8432" s="1" t="s">
        <v>49</v>
      </c>
      <c r="L8432" s="1">
        <v>-5</v>
      </c>
      <c r="M8432" s="1">
        <v>80</v>
      </c>
      <c r="N8432" s="6"/>
      <c r="O8432" s="6">
        <v>400</v>
      </c>
      <c r="P8432" s="6">
        <v>-43963.62</v>
      </c>
      <c r="R8432" s="31">
        <v>-400</v>
      </c>
      <c r="S8432" s="28">
        <v>44592</v>
      </c>
    </row>
    <row r="8433" spans="1:19" x14ac:dyDescent="0.2">
      <c r="A8433" s="29">
        <v>47120</v>
      </c>
      <c r="B8433" s="1" t="s">
        <v>200</v>
      </c>
      <c r="C8433" s="27">
        <v>44562</v>
      </c>
      <c r="D8433" s="1">
        <v>53503</v>
      </c>
      <c r="J8433" s="1" t="s">
        <v>0</v>
      </c>
      <c r="K8433" s="1" t="s">
        <v>49</v>
      </c>
      <c r="L8433" s="1">
        <v>-1</v>
      </c>
      <c r="M8433" s="1">
        <v>940</v>
      </c>
      <c r="N8433" s="6"/>
      <c r="O8433" s="6">
        <v>940</v>
      </c>
      <c r="P8433" s="6">
        <v>-44903.62</v>
      </c>
      <c r="R8433" s="31">
        <v>-940</v>
      </c>
      <c r="S8433" s="28">
        <v>44592</v>
      </c>
    </row>
    <row r="8434" spans="1:19" x14ac:dyDescent="0.2">
      <c r="A8434" s="29">
        <v>47120</v>
      </c>
      <c r="B8434" s="1" t="s">
        <v>200</v>
      </c>
      <c r="C8434" s="27">
        <v>44562</v>
      </c>
      <c r="D8434" s="1">
        <v>53503</v>
      </c>
      <c r="J8434" s="1" t="s">
        <v>0</v>
      </c>
      <c r="K8434" s="1" t="s">
        <v>49</v>
      </c>
      <c r="L8434" s="1">
        <v>-1</v>
      </c>
      <c r="M8434" s="1">
        <v>80</v>
      </c>
      <c r="N8434" s="6"/>
      <c r="O8434" s="6">
        <v>80</v>
      </c>
      <c r="P8434" s="6">
        <v>-44983.62</v>
      </c>
      <c r="R8434" s="31">
        <v>-80</v>
      </c>
      <c r="S8434" s="28">
        <v>44592</v>
      </c>
    </row>
    <row r="8435" spans="1:19" x14ac:dyDescent="0.2">
      <c r="A8435" s="29">
        <v>47121</v>
      </c>
      <c r="B8435" s="1" t="s">
        <v>200</v>
      </c>
      <c r="C8435" s="27">
        <v>44562</v>
      </c>
      <c r="D8435" s="1">
        <v>53504</v>
      </c>
      <c r="J8435" s="1" t="s">
        <v>0</v>
      </c>
      <c r="K8435" s="1" t="s">
        <v>49</v>
      </c>
      <c r="L8435" s="1">
        <v>-1</v>
      </c>
      <c r="M8435" s="1">
        <v>360</v>
      </c>
      <c r="N8435" s="6"/>
      <c r="O8435" s="6">
        <v>360</v>
      </c>
      <c r="P8435" s="6">
        <v>-45343.62</v>
      </c>
      <c r="R8435" s="31">
        <v>-360</v>
      </c>
      <c r="S8435" s="28">
        <v>44592</v>
      </c>
    </row>
    <row r="8436" spans="1:19" x14ac:dyDescent="0.2">
      <c r="A8436" s="29">
        <v>47122</v>
      </c>
      <c r="B8436" s="1" t="s">
        <v>200</v>
      </c>
      <c r="C8436" s="27">
        <v>44562</v>
      </c>
      <c r="D8436" s="1">
        <v>53505</v>
      </c>
      <c r="J8436" s="1" t="s">
        <v>0</v>
      </c>
      <c r="K8436" s="1" t="s">
        <v>49</v>
      </c>
      <c r="L8436" s="1">
        <v>-1</v>
      </c>
      <c r="M8436" s="1">
        <v>360</v>
      </c>
      <c r="N8436" s="6"/>
      <c r="O8436" s="6">
        <v>360</v>
      </c>
      <c r="P8436" s="6">
        <v>-45703.62</v>
      </c>
      <c r="R8436" s="31">
        <v>-360</v>
      </c>
      <c r="S8436" s="28">
        <v>44592</v>
      </c>
    </row>
    <row r="8437" spans="1:19" x14ac:dyDescent="0.2">
      <c r="A8437" s="29">
        <v>47123</v>
      </c>
      <c r="B8437" s="1" t="s">
        <v>200</v>
      </c>
      <c r="C8437" s="27">
        <v>44562</v>
      </c>
      <c r="D8437" s="1">
        <v>53506</v>
      </c>
      <c r="J8437" s="1" t="s">
        <v>0</v>
      </c>
      <c r="K8437" s="1" t="s">
        <v>49</v>
      </c>
      <c r="L8437" s="1">
        <v>-1</v>
      </c>
      <c r="M8437" s="1">
        <v>360</v>
      </c>
      <c r="N8437" s="6"/>
      <c r="O8437" s="6">
        <v>360</v>
      </c>
      <c r="P8437" s="6">
        <v>-46063.62</v>
      </c>
      <c r="R8437" s="31">
        <v>-360</v>
      </c>
      <c r="S8437" s="28">
        <v>44592</v>
      </c>
    </row>
    <row r="8438" spans="1:19" x14ac:dyDescent="0.2">
      <c r="A8438" s="29">
        <v>47124</v>
      </c>
      <c r="B8438" s="1" t="s">
        <v>200</v>
      </c>
      <c r="C8438" s="27">
        <v>44562</v>
      </c>
      <c r="D8438" s="1">
        <v>53507</v>
      </c>
      <c r="J8438" s="1" t="s">
        <v>0</v>
      </c>
      <c r="K8438" s="1" t="s">
        <v>49</v>
      </c>
      <c r="L8438" s="1">
        <v>-1</v>
      </c>
      <c r="M8438" s="1">
        <v>360</v>
      </c>
      <c r="N8438" s="6"/>
      <c r="O8438" s="6">
        <v>360</v>
      </c>
      <c r="P8438" s="6">
        <v>-46423.62</v>
      </c>
      <c r="R8438" s="31">
        <v>-360</v>
      </c>
      <c r="S8438" s="28">
        <v>44592</v>
      </c>
    </row>
    <row r="8439" spans="1:19" x14ac:dyDescent="0.2">
      <c r="A8439" s="29">
        <v>47125</v>
      </c>
      <c r="B8439" s="1" t="s">
        <v>200</v>
      </c>
      <c r="C8439" s="27">
        <v>44562</v>
      </c>
      <c r="D8439" s="1">
        <v>53508</v>
      </c>
      <c r="J8439" s="1" t="s">
        <v>0</v>
      </c>
      <c r="K8439" s="1" t="s">
        <v>49</v>
      </c>
      <c r="L8439" s="1">
        <v>-1</v>
      </c>
      <c r="M8439" s="1">
        <v>780</v>
      </c>
      <c r="N8439" s="6"/>
      <c r="O8439" s="6">
        <v>780</v>
      </c>
      <c r="P8439" s="6">
        <v>-47203.62</v>
      </c>
      <c r="R8439" s="31">
        <v>-780</v>
      </c>
      <c r="S8439" s="28">
        <v>44592</v>
      </c>
    </row>
    <row r="8440" spans="1:19" x14ac:dyDescent="0.2">
      <c r="A8440" s="29">
        <v>47125</v>
      </c>
      <c r="B8440" s="1" t="s">
        <v>200</v>
      </c>
      <c r="C8440" s="27">
        <v>44562</v>
      </c>
      <c r="D8440" s="1">
        <v>53508</v>
      </c>
      <c r="J8440" s="1" t="s">
        <v>0</v>
      </c>
      <c r="K8440" s="1" t="s">
        <v>49</v>
      </c>
      <c r="L8440" s="1">
        <v>-1</v>
      </c>
      <c r="M8440" s="1">
        <v>80</v>
      </c>
      <c r="N8440" s="6"/>
      <c r="O8440" s="6">
        <v>80</v>
      </c>
      <c r="P8440" s="6">
        <v>-47283.62</v>
      </c>
      <c r="R8440" s="31">
        <v>-80</v>
      </c>
      <c r="S8440" s="28">
        <v>44592</v>
      </c>
    </row>
    <row r="8441" spans="1:19" x14ac:dyDescent="0.2">
      <c r="A8441" s="29">
        <v>47126</v>
      </c>
      <c r="B8441" s="1" t="s">
        <v>200</v>
      </c>
      <c r="C8441" s="27">
        <v>44562</v>
      </c>
      <c r="D8441" s="1">
        <v>53509</v>
      </c>
      <c r="J8441" s="1" t="s">
        <v>0</v>
      </c>
      <c r="K8441" s="1" t="s">
        <v>49</v>
      </c>
      <c r="L8441" s="1">
        <v>-1</v>
      </c>
      <c r="M8441" s="1">
        <v>608</v>
      </c>
      <c r="N8441" s="6"/>
      <c r="O8441" s="6">
        <v>608</v>
      </c>
      <c r="P8441" s="6">
        <v>-47891.62</v>
      </c>
      <c r="R8441" s="31">
        <v>-608</v>
      </c>
      <c r="S8441" s="28">
        <v>44592</v>
      </c>
    </row>
    <row r="8442" spans="1:19" x14ac:dyDescent="0.2">
      <c r="A8442" s="29">
        <v>47126</v>
      </c>
      <c r="B8442" s="1" t="s">
        <v>200</v>
      </c>
      <c r="C8442" s="27">
        <v>44562</v>
      </c>
      <c r="D8442" s="1">
        <v>53509</v>
      </c>
      <c r="J8442" s="1" t="s">
        <v>0</v>
      </c>
      <c r="K8442" s="1" t="s">
        <v>49</v>
      </c>
      <c r="L8442" s="1">
        <v>-1</v>
      </c>
      <c r="M8442" s="1">
        <v>80</v>
      </c>
      <c r="N8442" s="6"/>
      <c r="O8442" s="6">
        <v>80</v>
      </c>
      <c r="P8442" s="6">
        <v>-47971.62</v>
      </c>
      <c r="R8442" s="31">
        <v>-80</v>
      </c>
      <c r="S8442" s="28">
        <v>44592</v>
      </c>
    </row>
    <row r="8443" spans="1:19" x14ac:dyDescent="0.2">
      <c r="A8443" s="29">
        <v>47127</v>
      </c>
      <c r="B8443" s="1" t="s">
        <v>200</v>
      </c>
      <c r="C8443" s="27">
        <v>44562</v>
      </c>
      <c r="D8443" s="1">
        <v>53510</v>
      </c>
      <c r="J8443" s="1" t="s">
        <v>0</v>
      </c>
      <c r="K8443" s="1" t="s">
        <v>49</v>
      </c>
      <c r="L8443" s="1">
        <v>-1</v>
      </c>
      <c r="M8443" s="1">
        <v>1660</v>
      </c>
      <c r="N8443" s="6"/>
      <c r="O8443" s="6">
        <v>1660</v>
      </c>
      <c r="P8443" s="6">
        <v>-49631.62</v>
      </c>
      <c r="R8443" s="31">
        <v>-1660</v>
      </c>
      <c r="S8443" s="28">
        <v>44592</v>
      </c>
    </row>
    <row r="8444" spans="1:19" x14ac:dyDescent="0.2">
      <c r="A8444" s="29">
        <v>47151</v>
      </c>
      <c r="B8444" s="1" t="s">
        <v>200</v>
      </c>
      <c r="C8444" s="27">
        <v>44565</v>
      </c>
      <c r="D8444" s="1">
        <v>53518</v>
      </c>
      <c r="J8444" s="1" t="s">
        <v>0</v>
      </c>
      <c r="K8444" s="1" t="s">
        <v>49</v>
      </c>
      <c r="L8444" s="1">
        <v>-1</v>
      </c>
      <c r="M8444" s="1">
        <v>130</v>
      </c>
      <c r="N8444" s="6"/>
      <c r="O8444" s="6">
        <v>130</v>
      </c>
      <c r="P8444" s="6">
        <v>-49761.62</v>
      </c>
      <c r="R8444" s="31">
        <v>-130</v>
      </c>
      <c r="S8444" s="28">
        <v>44592</v>
      </c>
    </row>
    <row r="8445" spans="1:19" x14ac:dyDescent="0.2">
      <c r="A8445" s="29">
        <v>47151</v>
      </c>
      <c r="B8445" s="1" t="s">
        <v>200</v>
      </c>
      <c r="C8445" s="27">
        <v>44565</v>
      </c>
      <c r="D8445" s="1">
        <v>53518</v>
      </c>
      <c r="J8445" s="1" t="s">
        <v>0</v>
      </c>
      <c r="K8445" s="1" t="s">
        <v>49</v>
      </c>
      <c r="L8445" s="1">
        <v>-1</v>
      </c>
      <c r="M8445" s="1">
        <v>124</v>
      </c>
      <c r="N8445" s="6"/>
      <c r="O8445" s="6">
        <v>124</v>
      </c>
      <c r="P8445" s="6">
        <v>-49929.62</v>
      </c>
      <c r="R8445" s="31">
        <v>-124</v>
      </c>
      <c r="S8445" s="28">
        <v>44592</v>
      </c>
    </row>
    <row r="8446" spans="1:19" x14ac:dyDescent="0.2">
      <c r="A8446" s="29">
        <v>47151</v>
      </c>
      <c r="B8446" s="1" t="s">
        <v>200</v>
      </c>
      <c r="C8446" s="27">
        <v>44565</v>
      </c>
      <c r="D8446" s="1">
        <v>53518</v>
      </c>
      <c r="J8446" s="1" t="s">
        <v>0</v>
      </c>
      <c r="K8446" s="1" t="s">
        <v>49</v>
      </c>
      <c r="L8446" s="1">
        <v>-0.5</v>
      </c>
      <c r="M8446" s="1">
        <v>88</v>
      </c>
      <c r="N8446" s="6"/>
      <c r="O8446" s="6">
        <v>44</v>
      </c>
      <c r="P8446" s="6">
        <v>-49805.62</v>
      </c>
      <c r="R8446" s="31">
        <v>-44</v>
      </c>
      <c r="S8446" s="28">
        <v>44592</v>
      </c>
    </row>
    <row r="8447" spans="1:19" x14ac:dyDescent="0.2">
      <c r="A8447" s="29">
        <v>47151</v>
      </c>
      <c r="B8447" s="1" t="s">
        <v>200</v>
      </c>
      <c r="C8447" s="27">
        <v>44565</v>
      </c>
      <c r="D8447" s="1">
        <v>53518</v>
      </c>
      <c r="J8447" s="1" t="s">
        <v>0</v>
      </c>
      <c r="K8447" s="1" t="s">
        <v>49</v>
      </c>
      <c r="L8447" s="1">
        <v>-0.5</v>
      </c>
      <c r="M8447" s="1">
        <v>88</v>
      </c>
      <c r="N8447" s="6"/>
      <c r="O8447" s="6">
        <v>44</v>
      </c>
      <c r="P8447" s="6">
        <v>-49973.62</v>
      </c>
      <c r="R8447" s="31">
        <v>-44</v>
      </c>
      <c r="S8447" s="28">
        <v>44592</v>
      </c>
    </row>
    <row r="8448" spans="1:19" x14ac:dyDescent="0.2">
      <c r="A8448" s="29">
        <v>47151</v>
      </c>
      <c r="B8448" s="1" t="s">
        <v>200</v>
      </c>
      <c r="C8448" s="27">
        <v>44565</v>
      </c>
      <c r="D8448" s="1">
        <v>53518</v>
      </c>
      <c r="J8448" s="1" t="s">
        <v>0</v>
      </c>
      <c r="K8448" s="1" t="s">
        <v>49</v>
      </c>
      <c r="L8448" s="1">
        <v>-0.5</v>
      </c>
      <c r="M8448" s="1">
        <v>88</v>
      </c>
      <c r="N8448" s="6"/>
      <c r="O8448" s="6">
        <v>44</v>
      </c>
      <c r="P8448" s="6">
        <v>-50017.62</v>
      </c>
      <c r="R8448" s="31">
        <v>-44</v>
      </c>
      <c r="S8448" s="28">
        <v>44592</v>
      </c>
    </row>
    <row r="8449" spans="1:19" x14ac:dyDescent="0.2">
      <c r="A8449" s="29">
        <v>47186</v>
      </c>
      <c r="B8449" s="1" t="s">
        <v>200</v>
      </c>
      <c r="C8449" s="27">
        <v>44567</v>
      </c>
      <c r="D8449" s="1">
        <v>53529</v>
      </c>
      <c r="J8449" s="1" t="s">
        <v>0</v>
      </c>
      <c r="K8449" s="1" t="s">
        <v>49</v>
      </c>
      <c r="L8449" s="1">
        <v>-1.5</v>
      </c>
      <c r="M8449" s="1">
        <v>110</v>
      </c>
      <c r="N8449" s="6"/>
      <c r="O8449" s="6">
        <v>165</v>
      </c>
      <c r="P8449" s="6">
        <v>-50182.62</v>
      </c>
      <c r="R8449" s="31">
        <v>-165</v>
      </c>
      <c r="S8449" s="28">
        <v>44592</v>
      </c>
    </row>
    <row r="8450" spans="1:19" x14ac:dyDescent="0.2">
      <c r="A8450" s="29">
        <v>47187</v>
      </c>
      <c r="B8450" s="1" t="s">
        <v>200</v>
      </c>
      <c r="C8450" s="27">
        <v>44567</v>
      </c>
      <c r="D8450" s="1">
        <v>53530</v>
      </c>
      <c r="J8450" s="1" t="s">
        <v>0</v>
      </c>
      <c r="K8450" s="1" t="s">
        <v>49</v>
      </c>
      <c r="L8450" s="1">
        <v>-7</v>
      </c>
      <c r="M8450" s="1">
        <v>88</v>
      </c>
      <c r="N8450" s="6"/>
      <c r="O8450" s="6">
        <v>616</v>
      </c>
      <c r="P8450" s="6">
        <v>-51640.62</v>
      </c>
      <c r="R8450" s="31">
        <v>-616</v>
      </c>
      <c r="S8450" s="28">
        <v>44592</v>
      </c>
    </row>
    <row r="8451" spans="1:19" x14ac:dyDescent="0.2">
      <c r="A8451" s="29">
        <v>47187</v>
      </c>
      <c r="B8451" s="1" t="s">
        <v>200</v>
      </c>
      <c r="C8451" s="27">
        <v>44567</v>
      </c>
      <c r="D8451" s="1">
        <v>53530</v>
      </c>
      <c r="J8451" s="1" t="s">
        <v>0</v>
      </c>
      <c r="K8451" s="1" t="s">
        <v>49</v>
      </c>
      <c r="L8451" s="1">
        <v>-6.75</v>
      </c>
      <c r="M8451" s="1">
        <v>88</v>
      </c>
      <c r="N8451" s="6"/>
      <c r="O8451" s="6">
        <v>594</v>
      </c>
      <c r="P8451" s="6">
        <v>-50900.62</v>
      </c>
      <c r="R8451" s="31">
        <v>-594</v>
      </c>
      <c r="S8451" s="28">
        <v>44592</v>
      </c>
    </row>
    <row r="8452" spans="1:19" x14ac:dyDescent="0.2">
      <c r="A8452" s="29">
        <v>47187</v>
      </c>
      <c r="B8452" s="1" t="s">
        <v>200</v>
      </c>
      <c r="C8452" s="27">
        <v>44567</v>
      </c>
      <c r="D8452" s="1">
        <v>53530</v>
      </c>
      <c r="J8452" s="1" t="s">
        <v>0</v>
      </c>
      <c r="K8452" s="1" t="s">
        <v>49</v>
      </c>
      <c r="L8452" s="1">
        <v>-1</v>
      </c>
      <c r="M8452" s="1">
        <v>124</v>
      </c>
      <c r="N8452" s="6"/>
      <c r="O8452" s="6">
        <v>124</v>
      </c>
      <c r="P8452" s="6">
        <v>-50306.62</v>
      </c>
      <c r="R8452" s="31">
        <v>-124</v>
      </c>
      <c r="S8452" s="28">
        <v>44592</v>
      </c>
    </row>
    <row r="8453" spans="1:19" x14ac:dyDescent="0.2">
      <c r="A8453" s="29">
        <v>47187</v>
      </c>
      <c r="B8453" s="1" t="s">
        <v>200</v>
      </c>
      <c r="C8453" s="27">
        <v>44567</v>
      </c>
      <c r="D8453" s="1">
        <v>53530</v>
      </c>
      <c r="J8453" s="1" t="s">
        <v>0</v>
      </c>
      <c r="K8453" s="1" t="s">
        <v>49</v>
      </c>
      <c r="L8453" s="1">
        <v>-1</v>
      </c>
      <c r="M8453" s="1">
        <v>124</v>
      </c>
      <c r="N8453" s="6"/>
      <c r="O8453" s="6">
        <v>124</v>
      </c>
      <c r="P8453" s="6">
        <v>-51024.62</v>
      </c>
      <c r="R8453" s="31">
        <v>-124</v>
      </c>
      <c r="S8453" s="28">
        <v>44592</v>
      </c>
    </row>
    <row r="8454" spans="1:19" x14ac:dyDescent="0.2">
      <c r="A8454" s="29">
        <v>46990</v>
      </c>
      <c r="B8454" s="1" t="s">
        <v>200</v>
      </c>
      <c r="C8454" s="27">
        <v>44568</v>
      </c>
      <c r="D8454" s="1">
        <v>53432</v>
      </c>
      <c r="J8454" s="1" t="s">
        <v>0</v>
      </c>
      <c r="K8454" s="1" t="s">
        <v>49</v>
      </c>
      <c r="L8454" s="1">
        <v>-2.5</v>
      </c>
      <c r="M8454" s="1">
        <v>88</v>
      </c>
      <c r="N8454" s="6"/>
      <c r="O8454" s="6">
        <v>220</v>
      </c>
      <c r="P8454" s="6">
        <v>-55243.62</v>
      </c>
      <c r="R8454" s="31">
        <v>-220</v>
      </c>
      <c r="S8454" s="28">
        <v>44592</v>
      </c>
    </row>
    <row r="8455" spans="1:19" x14ac:dyDescent="0.2">
      <c r="A8455" s="29">
        <v>46990</v>
      </c>
      <c r="B8455" s="1" t="s">
        <v>200</v>
      </c>
      <c r="C8455" s="27">
        <v>44568</v>
      </c>
      <c r="D8455" s="1">
        <v>53432</v>
      </c>
      <c r="J8455" s="1" t="s">
        <v>0</v>
      </c>
      <c r="K8455" s="1" t="s">
        <v>49</v>
      </c>
      <c r="L8455" s="1">
        <v>-1</v>
      </c>
      <c r="M8455" s="1">
        <v>124</v>
      </c>
      <c r="N8455" s="6"/>
      <c r="O8455" s="6">
        <v>124</v>
      </c>
      <c r="P8455" s="6">
        <v>-51764.62</v>
      </c>
      <c r="R8455" s="31">
        <v>-124</v>
      </c>
      <c r="S8455" s="28">
        <v>44592</v>
      </c>
    </row>
    <row r="8456" spans="1:19" x14ac:dyDescent="0.2">
      <c r="A8456" s="29">
        <v>46990</v>
      </c>
      <c r="B8456" s="1" t="s">
        <v>200</v>
      </c>
      <c r="C8456" s="27">
        <v>44568</v>
      </c>
      <c r="D8456" s="1">
        <v>53432</v>
      </c>
      <c r="J8456" s="1" t="s">
        <v>0</v>
      </c>
      <c r="K8456" s="1" t="s">
        <v>49</v>
      </c>
      <c r="L8456" s="1">
        <v>-0.5</v>
      </c>
      <c r="M8456" s="1">
        <v>88</v>
      </c>
      <c r="N8456" s="6"/>
      <c r="O8456" s="6">
        <v>44</v>
      </c>
      <c r="P8456" s="6">
        <v>-51808.62</v>
      </c>
      <c r="R8456" s="31">
        <v>-44</v>
      </c>
      <c r="S8456" s="28">
        <v>44592</v>
      </c>
    </row>
    <row r="8457" spans="1:19" x14ac:dyDescent="0.2">
      <c r="A8457" s="29">
        <v>46990</v>
      </c>
      <c r="B8457" s="1" t="s">
        <v>200</v>
      </c>
      <c r="C8457" s="27">
        <v>44568</v>
      </c>
      <c r="D8457" s="1">
        <v>53432</v>
      </c>
      <c r="J8457" s="1" t="s">
        <v>0</v>
      </c>
      <c r="K8457" s="1" t="s">
        <v>49</v>
      </c>
      <c r="L8457" s="1">
        <v>-0.5</v>
      </c>
      <c r="M8457" s="1">
        <v>88</v>
      </c>
      <c r="N8457" s="6"/>
      <c r="O8457" s="6">
        <v>44</v>
      </c>
      <c r="P8457" s="6">
        <v>-56863.12</v>
      </c>
      <c r="R8457" s="31">
        <v>-44</v>
      </c>
      <c r="S8457" s="28">
        <v>44592</v>
      </c>
    </row>
    <row r="8458" spans="1:19" x14ac:dyDescent="0.2">
      <c r="A8458" s="29">
        <v>47054</v>
      </c>
      <c r="B8458" s="1" t="s">
        <v>200</v>
      </c>
      <c r="C8458" s="27">
        <v>44568</v>
      </c>
      <c r="D8458" s="1">
        <v>53456</v>
      </c>
      <c r="J8458" s="1" t="s">
        <v>0</v>
      </c>
      <c r="K8458" s="1" t="s">
        <v>49</v>
      </c>
      <c r="L8458" s="1">
        <v>-6</v>
      </c>
      <c r="M8458" s="1">
        <v>130</v>
      </c>
      <c r="N8458" s="6"/>
      <c r="O8458" s="6">
        <v>780</v>
      </c>
      <c r="P8458" s="6">
        <v>-53386.62</v>
      </c>
      <c r="R8458" s="31">
        <v>-780</v>
      </c>
      <c r="S8458" s="28">
        <v>44592</v>
      </c>
    </row>
    <row r="8459" spans="1:19" x14ac:dyDescent="0.2">
      <c r="A8459" s="29">
        <v>47054</v>
      </c>
      <c r="B8459" s="1" t="s">
        <v>200</v>
      </c>
      <c r="C8459" s="27">
        <v>44568</v>
      </c>
      <c r="D8459" s="1">
        <v>53456</v>
      </c>
      <c r="J8459" s="1" t="s">
        <v>0</v>
      </c>
      <c r="K8459" s="1" t="s">
        <v>49</v>
      </c>
      <c r="L8459" s="1">
        <v>-3.25</v>
      </c>
      <c r="M8459" s="1">
        <v>88</v>
      </c>
      <c r="N8459" s="6"/>
      <c r="O8459" s="6">
        <v>286</v>
      </c>
      <c r="P8459" s="6">
        <v>-52606.62</v>
      </c>
      <c r="R8459" s="31">
        <v>-286</v>
      </c>
      <c r="S8459" s="28">
        <v>44592</v>
      </c>
    </row>
    <row r="8460" spans="1:19" x14ac:dyDescent="0.2">
      <c r="A8460" s="29">
        <v>47054</v>
      </c>
      <c r="B8460" s="1" t="s">
        <v>200</v>
      </c>
      <c r="C8460" s="27">
        <v>44568</v>
      </c>
      <c r="D8460" s="1">
        <v>53456</v>
      </c>
      <c r="J8460" s="1" t="s">
        <v>0</v>
      </c>
      <c r="K8460" s="1" t="s">
        <v>49</v>
      </c>
      <c r="L8460" s="1">
        <v>-3</v>
      </c>
      <c r="M8460" s="1">
        <v>88</v>
      </c>
      <c r="N8460" s="6"/>
      <c r="O8460" s="6">
        <v>264</v>
      </c>
      <c r="P8460" s="6">
        <v>-52196.62</v>
      </c>
      <c r="R8460" s="31">
        <v>-264</v>
      </c>
      <c r="S8460" s="28">
        <v>44592</v>
      </c>
    </row>
    <row r="8461" spans="1:19" x14ac:dyDescent="0.2">
      <c r="A8461" s="29">
        <v>47054</v>
      </c>
      <c r="B8461" s="1" t="s">
        <v>200</v>
      </c>
      <c r="C8461" s="27">
        <v>44568</v>
      </c>
      <c r="D8461" s="1">
        <v>53456</v>
      </c>
      <c r="J8461" s="1" t="s">
        <v>0</v>
      </c>
      <c r="K8461" s="1" t="s">
        <v>49</v>
      </c>
      <c r="L8461" s="1">
        <v>-1</v>
      </c>
      <c r="M8461" s="1">
        <v>230</v>
      </c>
      <c r="N8461" s="6"/>
      <c r="O8461" s="6">
        <v>230</v>
      </c>
      <c r="P8461" s="6">
        <v>-53748.62</v>
      </c>
      <c r="R8461" s="31">
        <v>-230</v>
      </c>
      <c r="S8461" s="28">
        <v>44592</v>
      </c>
    </row>
    <row r="8462" spans="1:19" x14ac:dyDescent="0.2">
      <c r="A8462" s="29">
        <v>47054</v>
      </c>
      <c r="B8462" s="1" t="s">
        <v>200</v>
      </c>
      <c r="C8462" s="27">
        <v>44568</v>
      </c>
      <c r="D8462" s="1">
        <v>53456</v>
      </c>
      <c r="J8462" s="1" t="s">
        <v>0</v>
      </c>
      <c r="K8462" s="1" t="s">
        <v>49</v>
      </c>
      <c r="L8462" s="1">
        <v>-2</v>
      </c>
      <c r="M8462" s="1">
        <v>88</v>
      </c>
      <c r="N8462" s="6"/>
      <c r="O8462" s="6">
        <v>176</v>
      </c>
      <c r="P8462" s="6">
        <v>-54048.62</v>
      </c>
      <c r="R8462" s="31">
        <v>-176</v>
      </c>
      <c r="S8462" s="28">
        <v>44592</v>
      </c>
    </row>
    <row r="8463" spans="1:19" x14ac:dyDescent="0.2">
      <c r="A8463" s="29">
        <v>47054</v>
      </c>
      <c r="B8463" s="1" t="s">
        <v>200</v>
      </c>
      <c r="C8463" s="27">
        <v>44568</v>
      </c>
      <c r="D8463" s="1">
        <v>53456</v>
      </c>
      <c r="J8463" s="1" t="s">
        <v>0</v>
      </c>
      <c r="K8463" s="1" t="s">
        <v>49</v>
      </c>
      <c r="L8463" s="1">
        <v>-2</v>
      </c>
      <c r="M8463" s="1">
        <v>88</v>
      </c>
      <c r="N8463" s="6"/>
      <c r="O8463" s="6">
        <v>176</v>
      </c>
      <c r="P8463" s="6">
        <v>-54348.62</v>
      </c>
      <c r="R8463" s="31">
        <v>-176</v>
      </c>
      <c r="S8463" s="28">
        <v>44592</v>
      </c>
    </row>
    <row r="8464" spans="1:19" x14ac:dyDescent="0.2">
      <c r="A8464" s="29">
        <v>47054</v>
      </c>
      <c r="B8464" s="1" t="s">
        <v>200</v>
      </c>
      <c r="C8464" s="27">
        <v>44568</v>
      </c>
      <c r="D8464" s="1">
        <v>53456</v>
      </c>
      <c r="J8464" s="1" t="s">
        <v>0</v>
      </c>
      <c r="K8464" s="1" t="s">
        <v>49</v>
      </c>
      <c r="L8464" s="1">
        <v>-1.5</v>
      </c>
      <c r="M8464" s="1">
        <v>88</v>
      </c>
      <c r="N8464" s="6"/>
      <c r="O8464" s="6">
        <v>132</v>
      </c>
      <c r="P8464" s="6">
        <v>-53518.62</v>
      </c>
      <c r="R8464" s="31">
        <v>-132</v>
      </c>
      <c r="S8464" s="28">
        <v>44592</v>
      </c>
    </row>
    <row r="8465" spans="1:19" x14ac:dyDescent="0.2">
      <c r="A8465" s="29">
        <v>47054</v>
      </c>
      <c r="B8465" s="1" t="s">
        <v>200</v>
      </c>
      <c r="C8465" s="27">
        <v>44568</v>
      </c>
      <c r="D8465" s="1">
        <v>53456</v>
      </c>
      <c r="J8465" s="1" t="s">
        <v>0</v>
      </c>
      <c r="K8465" s="1" t="s">
        <v>49</v>
      </c>
      <c r="L8465" s="1">
        <v>-1</v>
      </c>
      <c r="M8465" s="1">
        <v>124</v>
      </c>
      <c r="N8465" s="6"/>
      <c r="O8465" s="6">
        <v>124</v>
      </c>
      <c r="P8465" s="6">
        <v>-51932.62</v>
      </c>
      <c r="R8465" s="31">
        <v>-124</v>
      </c>
      <c r="S8465" s="28">
        <v>44592</v>
      </c>
    </row>
    <row r="8466" spans="1:19" x14ac:dyDescent="0.2">
      <c r="A8466" s="29">
        <v>47054</v>
      </c>
      <c r="B8466" s="1" t="s">
        <v>200</v>
      </c>
      <c r="C8466" s="27">
        <v>44568</v>
      </c>
      <c r="D8466" s="1">
        <v>53456</v>
      </c>
      <c r="J8466" s="1" t="s">
        <v>0</v>
      </c>
      <c r="K8466" s="1" t="s">
        <v>49</v>
      </c>
      <c r="L8466" s="1">
        <v>-1</v>
      </c>
      <c r="M8466" s="1">
        <v>124</v>
      </c>
      <c r="N8466" s="6"/>
      <c r="O8466" s="6">
        <v>124</v>
      </c>
      <c r="P8466" s="6">
        <v>-52320.62</v>
      </c>
      <c r="R8466" s="31">
        <v>-124</v>
      </c>
      <c r="S8466" s="28">
        <v>44592</v>
      </c>
    </row>
    <row r="8467" spans="1:19" x14ac:dyDescent="0.2">
      <c r="A8467" s="29">
        <v>47054</v>
      </c>
      <c r="B8467" s="1" t="s">
        <v>200</v>
      </c>
      <c r="C8467" s="27">
        <v>44568</v>
      </c>
      <c r="D8467" s="1">
        <v>53456</v>
      </c>
      <c r="J8467" s="1" t="s">
        <v>0</v>
      </c>
      <c r="K8467" s="1" t="s">
        <v>49</v>
      </c>
      <c r="L8467" s="1">
        <v>-1</v>
      </c>
      <c r="M8467" s="1">
        <v>124</v>
      </c>
      <c r="N8467" s="6"/>
      <c r="O8467" s="6">
        <v>124</v>
      </c>
      <c r="P8467" s="6">
        <v>-53872.62</v>
      </c>
      <c r="R8467" s="31">
        <v>-124</v>
      </c>
      <c r="S8467" s="28">
        <v>44592</v>
      </c>
    </row>
    <row r="8468" spans="1:19" x14ac:dyDescent="0.2">
      <c r="A8468" s="29">
        <v>47054</v>
      </c>
      <c r="B8468" s="1" t="s">
        <v>200</v>
      </c>
      <c r="C8468" s="27">
        <v>44568</v>
      </c>
      <c r="D8468" s="1">
        <v>53456</v>
      </c>
      <c r="J8468" s="1" t="s">
        <v>0</v>
      </c>
      <c r="K8468" s="1" t="s">
        <v>49</v>
      </c>
      <c r="L8468" s="1">
        <v>-1</v>
      </c>
      <c r="M8468" s="1">
        <v>124</v>
      </c>
      <c r="N8468" s="6"/>
      <c r="O8468" s="6">
        <v>124</v>
      </c>
      <c r="P8468" s="6">
        <v>-54172.62</v>
      </c>
      <c r="R8468" s="31">
        <v>-124</v>
      </c>
      <c r="S8468" s="28">
        <v>44592</v>
      </c>
    </row>
    <row r="8469" spans="1:19" x14ac:dyDescent="0.2">
      <c r="A8469" s="29">
        <v>47054</v>
      </c>
      <c r="B8469" s="1" t="s">
        <v>200</v>
      </c>
      <c r="C8469" s="27">
        <v>44568</v>
      </c>
      <c r="D8469" s="1">
        <v>53456</v>
      </c>
      <c r="J8469" s="1" t="s">
        <v>0</v>
      </c>
      <c r="K8469" s="1" t="s">
        <v>49</v>
      </c>
      <c r="L8469" s="1">
        <v>-1</v>
      </c>
      <c r="M8469" s="1">
        <v>88</v>
      </c>
      <c r="N8469" s="6"/>
      <c r="O8469" s="6">
        <v>88</v>
      </c>
      <c r="P8469" s="6">
        <v>-57829.120000000003</v>
      </c>
      <c r="R8469" s="31">
        <v>-88</v>
      </c>
      <c r="S8469" s="28">
        <v>44592</v>
      </c>
    </row>
    <row r="8470" spans="1:19" x14ac:dyDescent="0.2">
      <c r="A8470" s="29">
        <v>47054</v>
      </c>
      <c r="B8470" s="1" t="s">
        <v>200</v>
      </c>
      <c r="C8470" s="27">
        <v>44568</v>
      </c>
      <c r="D8470" s="1">
        <v>53456</v>
      </c>
      <c r="J8470" s="1" t="s">
        <v>0</v>
      </c>
      <c r="K8470" s="1" t="s">
        <v>49</v>
      </c>
      <c r="L8470" s="1">
        <v>-0.5</v>
      </c>
      <c r="M8470" s="1">
        <v>88</v>
      </c>
      <c r="N8470" s="6"/>
      <c r="O8470" s="6">
        <v>44</v>
      </c>
      <c r="P8470" s="6">
        <v>-57741.120000000003</v>
      </c>
      <c r="R8470" s="31">
        <v>-44</v>
      </c>
      <c r="S8470" s="28">
        <v>44592</v>
      </c>
    </row>
    <row r="8471" spans="1:19" x14ac:dyDescent="0.2">
      <c r="A8471" s="29">
        <v>47080</v>
      </c>
      <c r="B8471" s="1" t="s">
        <v>200</v>
      </c>
      <c r="C8471" s="27">
        <v>44568</v>
      </c>
      <c r="D8471" s="1">
        <v>53463</v>
      </c>
      <c r="J8471" s="1" t="s">
        <v>0</v>
      </c>
      <c r="K8471" s="1" t="s">
        <v>49</v>
      </c>
      <c r="L8471" s="1">
        <v>-1</v>
      </c>
      <c r="M8471" s="1">
        <v>424</v>
      </c>
      <c r="N8471" s="6"/>
      <c r="O8471" s="6">
        <v>424</v>
      </c>
      <c r="P8471" s="6">
        <v>-57287.12</v>
      </c>
      <c r="R8471" s="31">
        <v>-424</v>
      </c>
      <c r="S8471" s="28">
        <v>44592</v>
      </c>
    </row>
    <row r="8472" spans="1:19" x14ac:dyDescent="0.2">
      <c r="A8472" s="29">
        <v>47080</v>
      </c>
      <c r="B8472" s="1" t="s">
        <v>200</v>
      </c>
      <c r="C8472" s="27">
        <v>44568</v>
      </c>
      <c r="D8472" s="1">
        <v>53463</v>
      </c>
      <c r="J8472" s="1" t="s">
        <v>0</v>
      </c>
      <c r="K8472" s="1" t="s">
        <v>49</v>
      </c>
      <c r="L8472" s="1">
        <v>-1</v>
      </c>
      <c r="M8472" s="1">
        <v>248</v>
      </c>
      <c r="N8472" s="6"/>
      <c r="O8472" s="6">
        <v>248</v>
      </c>
      <c r="P8472" s="6">
        <v>-57673.120000000003</v>
      </c>
      <c r="R8472" s="31">
        <v>-248</v>
      </c>
      <c r="S8472" s="28">
        <v>44592</v>
      </c>
    </row>
    <row r="8473" spans="1:19" x14ac:dyDescent="0.2">
      <c r="A8473" s="29">
        <v>47080</v>
      </c>
      <c r="B8473" s="1" t="s">
        <v>200</v>
      </c>
      <c r="C8473" s="27">
        <v>44568</v>
      </c>
      <c r="D8473" s="1">
        <v>53463</v>
      </c>
      <c r="J8473" s="1" t="s">
        <v>0</v>
      </c>
      <c r="K8473" s="1" t="s">
        <v>49</v>
      </c>
      <c r="L8473" s="1">
        <v>-1</v>
      </c>
      <c r="M8473" s="1">
        <v>139.5</v>
      </c>
      <c r="N8473" s="6"/>
      <c r="O8473" s="6">
        <v>139.5</v>
      </c>
      <c r="P8473" s="6">
        <v>-54488.12</v>
      </c>
      <c r="R8473" s="31">
        <v>-139.5</v>
      </c>
      <c r="S8473" s="28">
        <v>44592</v>
      </c>
    </row>
    <row r="8474" spans="1:19" x14ac:dyDescent="0.2">
      <c r="A8474" s="29">
        <v>47080</v>
      </c>
      <c r="B8474" s="1" t="s">
        <v>200</v>
      </c>
      <c r="C8474" s="27">
        <v>44568</v>
      </c>
      <c r="D8474" s="1">
        <v>53463</v>
      </c>
      <c r="J8474" s="1" t="s">
        <v>0</v>
      </c>
      <c r="K8474" s="1" t="s">
        <v>49</v>
      </c>
      <c r="L8474" s="1">
        <v>-1</v>
      </c>
      <c r="M8474" s="1">
        <v>139.5</v>
      </c>
      <c r="N8474" s="6"/>
      <c r="O8474" s="6">
        <v>139.5</v>
      </c>
      <c r="P8474" s="6">
        <v>-54726.62</v>
      </c>
      <c r="R8474" s="31">
        <v>-139.5</v>
      </c>
      <c r="S8474" s="28">
        <v>44592</v>
      </c>
    </row>
    <row r="8475" spans="1:19" x14ac:dyDescent="0.2">
      <c r="A8475" s="29">
        <v>47080</v>
      </c>
      <c r="B8475" s="1" t="s">
        <v>200</v>
      </c>
      <c r="C8475" s="27">
        <v>44568</v>
      </c>
      <c r="D8475" s="1">
        <v>53463</v>
      </c>
      <c r="J8475" s="1" t="s">
        <v>0</v>
      </c>
      <c r="K8475" s="1" t="s">
        <v>49</v>
      </c>
      <c r="L8475" s="1">
        <v>-1</v>
      </c>
      <c r="M8475" s="1">
        <v>139.5</v>
      </c>
      <c r="N8475" s="6"/>
      <c r="O8475" s="6">
        <v>139.5</v>
      </c>
      <c r="P8475" s="6">
        <v>-56670.62</v>
      </c>
      <c r="R8475" s="31">
        <v>-139.5</v>
      </c>
      <c r="S8475" s="28">
        <v>44592</v>
      </c>
    </row>
    <row r="8476" spans="1:19" x14ac:dyDescent="0.2">
      <c r="A8476" s="29">
        <v>47080</v>
      </c>
      <c r="B8476" s="1" t="s">
        <v>200</v>
      </c>
      <c r="C8476" s="27">
        <v>44568</v>
      </c>
      <c r="D8476" s="1">
        <v>53463</v>
      </c>
      <c r="J8476" s="1" t="s">
        <v>0</v>
      </c>
      <c r="K8476" s="1" t="s">
        <v>49</v>
      </c>
      <c r="L8476" s="1">
        <v>-1</v>
      </c>
      <c r="M8476" s="1">
        <v>99</v>
      </c>
      <c r="N8476" s="6"/>
      <c r="O8476" s="6">
        <v>99</v>
      </c>
      <c r="P8476" s="6">
        <v>-54587.12</v>
      </c>
      <c r="R8476" s="31">
        <v>-99</v>
      </c>
      <c r="S8476" s="28">
        <v>44592</v>
      </c>
    </row>
    <row r="8477" spans="1:19" x14ac:dyDescent="0.2">
      <c r="A8477" s="29">
        <v>47080</v>
      </c>
      <c r="B8477" s="1" t="s">
        <v>200</v>
      </c>
      <c r="C8477" s="27">
        <v>44568</v>
      </c>
      <c r="D8477" s="1">
        <v>53463</v>
      </c>
      <c r="J8477" s="1" t="s">
        <v>0</v>
      </c>
      <c r="K8477" s="1" t="s">
        <v>49</v>
      </c>
      <c r="L8477" s="1">
        <v>-1</v>
      </c>
      <c r="M8477" s="1">
        <v>99</v>
      </c>
      <c r="N8477" s="6"/>
      <c r="O8477" s="6">
        <v>99</v>
      </c>
      <c r="P8477" s="6">
        <v>-54825.62</v>
      </c>
      <c r="R8477" s="31">
        <v>-99</v>
      </c>
      <c r="S8477" s="28">
        <v>44592</v>
      </c>
    </row>
    <row r="8478" spans="1:19" x14ac:dyDescent="0.2">
      <c r="A8478" s="29">
        <v>47080</v>
      </c>
      <c r="B8478" s="1" t="s">
        <v>200</v>
      </c>
      <c r="C8478" s="27">
        <v>44568</v>
      </c>
      <c r="D8478" s="1">
        <v>53463</v>
      </c>
      <c r="J8478" s="1" t="s">
        <v>0</v>
      </c>
      <c r="K8478" s="1" t="s">
        <v>49</v>
      </c>
      <c r="L8478" s="1">
        <v>-1</v>
      </c>
      <c r="M8478" s="1">
        <v>99</v>
      </c>
      <c r="N8478" s="6"/>
      <c r="O8478" s="6">
        <v>99</v>
      </c>
      <c r="P8478" s="6">
        <v>-56769.62</v>
      </c>
      <c r="R8478" s="31">
        <v>-99</v>
      </c>
      <c r="S8478" s="28">
        <v>44592</v>
      </c>
    </row>
    <row r="8479" spans="1:19" x14ac:dyDescent="0.2">
      <c r="A8479" s="29">
        <v>47080</v>
      </c>
      <c r="B8479" s="1" t="s">
        <v>200</v>
      </c>
      <c r="C8479" s="27">
        <v>44568</v>
      </c>
      <c r="D8479" s="1">
        <v>53463</v>
      </c>
      <c r="J8479" s="1" t="s">
        <v>0</v>
      </c>
      <c r="K8479" s="1" t="s">
        <v>49</v>
      </c>
      <c r="L8479" s="1">
        <v>-1</v>
      </c>
      <c r="M8479" s="1">
        <v>98</v>
      </c>
      <c r="N8479" s="6"/>
      <c r="O8479" s="6">
        <v>98</v>
      </c>
      <c r="P8479" s="6">
        <v>-57385.120000000003</v>
      </c>
      <c r="R8479" s="31">
        <v>-98</v>
      </c>
      <c r="S8479" s="28">
        <v>44592</v>
      </c>
    </row>
    <row r="8480" spans="1:19" x14ac:dyDescent="0.2">
      <c r="A8480" s="29">
        <v>47080</v>
      </c>
      <c r="B8480" s="1" t="s">
        <v>200</v>
      </c>
      <c r="C8480" s="27">
        <v>44568</v>
      </c>
      <c r="D8480" s="1">
        <v>53463</v>
      </c>
      <c r="J8480" s="1" t="s">
        <v>0</v>
      </c>
      <c r="K8480" s="1" t="s">
        <v>49</v>
      </c>
      <c r="L8480" s="1">
        <v>-0.5</v>
      </c>
      <c r="M8480" s="1">
        <v>99</v>
      </c>
      <c r="N8480" s="6"/>
      <c r="O8480" s="6">
        <v>49.5</v>
      </c>
      <c r="P8480" s="6">
        <v>-55901.120000000003</v>
      </c>
      <c r="R8480" s="31">
        <v>-49.5</v>
      </c>
      <c r="S8480" s="28">
        <v>44592</v>
      </c>
    </row>
    <row r="8481" spans="1:19" x14ac:dyDescent="0.2">
      <c r="A8481" s="29">
        <v>47080</v>
      </c>
      <c r="B8481" s="1" t="s">
        <v>200</v>
      </c>
      <c r="C8481" s="27">
        <v>44568</v>
      </c>
      <c r="D8481" s="1">
        <v>53463</v>
      </c>
      <c r="J8481" s="1" t="s">
        <v>0</v>
      </c>
      <c r="K8481" s="1" t="s">
        <v>49</v>
      </c>
      <c r="L8481" s="1">
        <v>-0.5</v>
      </c>
      <c r="M8481" s="1">
        <v>99</v>
      </c>
      <c r="N8481" s="6"/>
      <c r="O8481" s="6">
        <v>49.5</v>
      </c>
      <c r="P8481" s="6">
        <v>-56819.12</v>
      </c>
      <c r="R8481" s="31">
        <v>-49.5</v>
      </c>
      <c r="S8481" s="28">
        <v>44592</v>
      </c>
    </row>
    <row r="8482" spans="1:19" x14ac:dyDescent="0.2">
      <c r="A8482" s="29">
        <v>47080</v>
      </c>
      <c r="B8482" s="1" t="s">
        <v>200</v>
      </c>
      <c r="C8482" s="27">
        <v>44568</v>
      </c>
      <c r="D8482" s="1">
        <v>53463</v>
      </c>
      <c r="J8482" s="1" t="s">
        <v>0</v>
      </c>
      <c r="K8482" s="1" t="s">
        <v>49</v>
      </c>
      <c r="L8482" s="1">
        <v>-2</v>
      </c>
      <c r="M8482" s="1">
        <v>12</v>
      </c>
      <c r="N8482" s="6"/>
      <c r="O8482" s="6">
        <v>24</v>
      </c>
      <c r="P8482" s="6">
        <v>-57425.120000000003</v>
      </c>
      <c r="R8482" s="31">
        <v>-24</v>
      </c>
      <c r="S8482" s="28">
        <v>44592</v>
      </c>
    </row>
    <row r="8483" spans="1:19" x14ac:dyDescent="0.2">
      <c r="A8483" s="29">
        <v>47080</v>
      </c>
      <c r="B8483" s="1" t="s">
        <v>200</v>
      </c>
      <c r="C8483" s="27">
        <v>44568</v>
      </c>
      <c r="D8483" s="1">
        <v>53463</v>
      </c>
      <c r="J8483" s="1" t="s">
        <v>0</v>
      </c>
      <c r="K8483" s="1" t="s">
        <v>49</v>
      </c>
      <c r="L8483" s="1">
        <v>-1</v>
      </c>
      <c r="M8483" s="1">
        <v>16</v>
      </c>
      <c r="N8483" s="6"/>
      <c r="O8483" s="6">
        <v>16</v>
      </c>
      <c r="P8483" s="6">
        <v>-57401.120000000003</v>
      </c>
      <c r="R8483" s="31">
        <v>-16</v>
      </c>
      <c r="S8483" s="28">
        <v>44592</v>
      </c>
    </row>
    <row r="8484" spans="1:19" x14ac:dyDescent="0.2">
      <c r="A8484" s="29">
        <v>47082</v>
      </c>
      <c r="B8484" s="1" t="s">
        <v>200</v>
      </c>
      <c r="C8484" s="27">
        <v>44568</v>
      </c>
      <c r="D8484" s="1">
        <v>53465</v>
      </c>
      <c r="J8484" s="1" t="s">
        <v>0</v>
      </c>
      <c r="K8484" s="1" t="s">
        <v>49</v>
      </c>
      <c r="L8484" s="1">
        <v>-2.25</v>
      </c>
      <c r="M8484" s="1">
        <v>88</v>
      </c>
      <c r="N8484" s="6"/>
      <c r="O8484" s="6">
        <v>198</v>
      </c>
      <c r="P8484" s="6">
        <v>-55023.62</v>
      </c>
      <c r="R8484" s="31">
        <v>-198</v>
      </c>
      <c r="S8484" s="28">
        <v>44592</v>
      </c>
    </row>
    <row r="8485" spans="1:19" x14ac:dyDescent="0.2">
      <c r="A8485" s="29">
        <v>47128</v>
      </c>
      <c r="B8485" s="1" t="s">
        <v>200</v>
      </c>
      <c r="C8485" s="27">
        <v>44568</v>
      </c>
      <c r="D8485" s="1">
        <v>53511</v>
      </c>
      <c r="J8485" s="1" t="s">
        <v>0</v>
      </c>
      <c r="K8485" s="1" t="s">
        <v>49</v>
      </c>
      <c r="L8485" s="1">
        <v>-4.5</v>
      </c>
      <c r="M8485" s="1">
        <v>88</v>
      </c>
      <c r="N8485" s="6"/>
      <c r="O8485" s="6">
        <v>396</v>
      </c>
      <c r="P8485" s="6">
        <v>-55763.62</v>
      </c>
      <c r="R8485" s="31">
        <v>-396</v>
      </c>
      <c r="S8485" s="28">
        <v>44592</v>
      </c>
    </row>
    <row r="8486" spans="1:19" x14ac:dyDescent="0.2">
      <c r="A8486" s="29">
        <v>47128</v>
      </c>
      <c r="B8486" s="1" t="s">
        <v>200</v>
      </c>
      <c r="C8486" s="27">
        <v>44568</v>
      </c>
      <c r="D8486" s="1">
        <v>53511</v>
      </c>
      <c r="J8486" s="1" t="s">
        <v>0</v>
      </c>
      <c r="K8486" s="1" t="s">
        <v>49</v>
      </c>
      <c r="L8486" s="1">
        <v>-1.75</v>
      </c>
      <c r="M8486" s="1">
        <v>88</v>
      </c>
      <c r="N8486" s="6"/>
      <c r="O8486" s="6">
        <v>154</v>
      </c>
      <c r="P8486" s="6">
        <v>-56055.12</v>
      </c>
      <c r="R8486" s="31">
        <v>-154</v>
      </c>
      <c r="S8486" s="28">
        <v>44592</v>
      </c>
    </row>
    <row r="8487" spans="1:19" x14ac:dyDescent="0.2">
      <c r="A8487" s="29">
        <v>47128</v>
      </c>
      <c r="B8487" s="1" t="s">
        <v>200</v>
      </c>
      <c r="C8487" s="27">
        <v>44568</v>
      </c>
      <c r="D8487" s="1">
        <v>53511</v>
      </c>
      <c r="J8487" s="1" t="s">
        <v>0</v>
      </c>
      <c r="K8487" s="1" t="s">
        <v>49</v>
      </c>
      <c r="L8487" s="1">
        <v>-1</v>
      </c>
      <c r="M8487" s="1">
        <v>124</v>
      </c>
      <c r="N8487" s="6"/>
      <c r="O8487" s="6">
        <v>124</v>
      </c>
      <c r="P8487" s="6">
        <v>-55367.62</v>
      </c>
      <c r="R8487" s="31">
        <v>-124</v>
      </c>
      <c r="S8487" s="28">
        <v>44592</v>
      </c>
    </row>
    <row r="8488" spans="1:19" x14ac:dyDescent="0.2">
      <c r="A8488" s="29">
        <v>47128</v>
      </c>
      <c r="B8488" s="1" t="s">
        <v>200</v>
      </c>
      <c r="C8488" s="27">
        <v>44568</v>
      </c>
      <c r="D8488" s="1">
        <v>53511</v>
      </c>
      <c r="J8488" s="1" t="s">
        <v>0</v>
      </c>
      <c r="K8488" s="1" t="s">
        <v>49</v>
      </c>
      <c r="L8488" s="1">
        <v>-1</v>
      </c>
      <c r="M8488" s="1">
        <v>88</v>
      </c>
      <c r="N8488" s="6"/>
      <c r="O8488" s="6">
        <v>88</v>
      </c>
      <c r="P8488" s="6">
        <v>-55851.62</v>
      </c>
      <c r="R8488" s="31">
        <v>-88</v>
      </c>
      <c r="S8488" s="28">
        <v>44592</v>
      </c>
    </row>
    <row r="8489" spans="1:19" x14ac:dyDescent="0.2">
      <c r="A8489" s="29">
        <v>47128</v>
      </c>
      <c r="B8489" s="1" t="s">
        <v>200</v>
      </c>
      <c r="C8489" s="27">
        <v>44568</v>
      </c>
      <c r="D8489" s="1">
        <v>53511</v>
      </c>
      <c r="J8489" s="1" t="s">
        <v>0</v>
      </c>
      <c r="K8489" s="1" t="s">
        <v>49</v>
      </c>
      <c r="L8489" s="1">
        <v>-1</v>
      </c>
      <c r="M8489" s="1">
        <v>88</v>
      </c>
      <c r="N8489" s="6"/>
      <c r="O8489" s="6">
        <v>88</v>
      </c>
      <c r="P8489" s="6">
        <v>-57917.120000000003</v>
      </c>
      <c r="R8489" s="31">
        <v>-88</v>
      </c>
      <c r="S8489" s="28">
        <v>44592</v>
      </c>
    </row>
    <row r="8490" spans="1:19" x14ac:dyDescent="0.2">
      <c r="A8490" s="29">
        <v>47157</v>
      </c>
      <c r="B8490" s="1" t="s">
        <v>200</v>
      </c>
      <c r="C8490" s="27">
        <v>44568</v>
      </c>
      <c r="D8490" s="1">
        <v>53524</v>
      </c>
      <c r="J8490" s="1" t="s">
        <v>0</v>
      </c>
      <c r="K8490" s="1" t="s">
        <v>49</v>
      </c>
      <c r="L8490" s="1">
        <v>-1.25</v>
      </c>
      <c r="M8490" s="1">
        <v>88</v>
      </c>
      <c r="N8490" s="6"/>
      <c r="O8490" s="6">
        <v>110</v>
      </c>
      <c r="P8490" s="6">
        <v>-56165.120000000003</v>
      </c>
      <c r="R8490" s="31">
        <v>-110</v>
      </c>
      <c r="S8490" s="28">
        <v>44592</v>
      </c>
    </row>
    <row r="8491" spans="1:19" x14ac:dyDescent="0.2">
      <c r="A8491" s="29">
        <v>47185</v>
      </c>
      <c r="B8491" s="1" t="s">
        <v>200</v>
      </c>
      <c r="C8491" s="27">
        <v>44568</v>
      </c>
      <c r="D8491" s="1">
        <v>53528</v>
      </c>
      <c r="J8491" s="1" t="s">
        <v>0</v>
      </c>
      <c r="K8491" s="1" t="s">
        <v>49</v>
      </c>
      <c r="L8491" s="1">
        <v>-2</v>
      </c>
      <c r="M8491" s="1">
        <v>88</v>
      </c>
      <c r="N8491" s="6"/>
      <c r="O8491" s="6">
        <v>176</v>
      </c>
      <c r="P8491" s="6">
        <v>-56531.12</v>
      </c>
      <c r="R8491" s="31">
        <v>-176</v>
      </c>
      <c r="S8491" s="28">
        <v>44592</v>
      </c>
    </row>
    <row r="8492" spans="1:19" x14ac:dyDescent="0.2">
      <c r="A8492" s="29">
        <v>47185</v>
      </c>
      <c r="B8492" s="1" t="s">
        <v>200</v>
      </c>
      <c r="C8492" s="27">
        <v>44568</v>
      </c>
      <c r="D8492" s="1">
        <v>53528</v>
      </c>
      <c r="J8492" s="1" t="s">
        <v>0</v>
      </c>
      <c r="K8492" s="1" t="s">
        <v>49</v>
      </c>
      <c r="L8492" s="1">
        <v>-1</v>
      </c>
      <c r="M8492" s="1">
        <v>124</v>
      </c>
      <c r="N8492" s="6"/>
      <c r="O8492" s="6">
        <v>124</v>
      </c>
      <c r="P8492" s="6">
        <v>-56355.12</v>
      </c>
      <c r="R8492" s="31">
        <v>-124</v>
      </c>
      <c r="S8492" s="28">
        <v>44592</v>
      </c>
    </row>
    <row r="8493" spans="1:19" x14ac:dyDescent="0.2">
      <c r="A8493" s="29">
        <v>47185</v>
      </c>
      <c r="B8493" s="1" t="s">
        <v>200</v>
      </c>
      <c r="C8493" s="27">
        <v>44568</v>
      </c>
      <c r="D8493" s="1">
        <v>53528</v>
      </c>
      <c r="J8493" s="1" t="s">
        <v>0</v>
      </c>
      <c r="K8493" s="1" t="s">
        <v>49</v>
      </c>
      <c r="L8493" s="1">
        <v>-0.5</v>
      </c>
      <c r="M8493" s="1">
        <v>88</v>
      </c>
      <c r="N8493" s="6"/>
      <c r="O8493" s="6">
        <v>44</v>
      </c>
      <c r="P8493" s="6">
        <v>-56209.120000000003</v>
      </c>
      <c r="R8493" s="31">
        <v>-44</v>
      </c>
      <c r="S8493" s="28">
        <v>44592</v>
      </c>
    </row>
    <row r="8494" spans="1:19" x14ac:dyDescent="0.2">
      <c r="A8494" s="29">
        <v>47185</v>
      </c>
      <c r="B8494" s="1" t="s">
        <v>200</v>
      </c>
      <c r="C8494" s="27">
        <v>44568</v>
      </c>
      <c r="D8494" s="1">
        <v>53528</v>
      </c>
      <c r="J8494" s="1" t="s">
        <v>0</v>
      </c>
      <c r="K8494" s="1" t="s">
        <v>49</v>
      </c>
      <c r="L8494" s="1">
        <v>-0.25</v>
      </c>
      <c r="M8494" s="1">
        <v>88</v>
      </c>
      <c r="N8494" s="6"/>
      <c r="O8494" s="6">
        <v>22</v>
      </c>
      <c r="P8494" s="6">
        <v>-56231.12</v>
      </c>
      <c r="R8494" s="31">
        <v>-22</v>
      </c>
      <c r="S8494" s="28">
        <v>44592</v>
      </c>
    </row>
    <row r="8495" spans="1:19" x14ac:dyDescent="0.2">
      <c r="A8495" s="29">
        <v>47185</v>
      </c>
      <c r="B8495" s="1" t="s">
        <v>200</v>
      </c>
      <c r="C8495" s="27">
        <v>44568</v>
      </c>
      <c r="D8495" s="1">
        <v>53528</v>
      </c>
      <c r="J8495" s="1" t="s">
        <v>0</v>
      </c>
      <c r="K8495" s="1" t="s">
        <v>49</v>
      </c>
      <c r="L8495" s="1">
        <v>-1</v>
      </c>
      <c r="M8495" s="1">
        <v>16</v>
      </c>
      <c r="N8495" s="6"/>
      <c r="O8495" s="6">
        <v>16</v>
      </c>
      <c r="P8495" s="6">
        <v>-57689.120000000003</v>
      </c>
      <c r="R8495" s="31">
        <v>-16</v>
      </c>
      <c r="S8495" s="28">
        <v>44592</v>
      </c>
    </row>
    <row r="8496" spans="1:19" x14ac:dyDescent="0.2">
      <c r="A8496" s="29">
        <v>47185</v>
      </c>
      <c r="B8496" s="1" t="s">
        <v>200</v>
      </c>
      <c r="C8496" s="27">
        <v>44568</v>
      </c>
      <c r="D8496" s="1">
        <v>53528</v>
      </c>
      <c r="J8496" s="1" t="s">
        <v>0</v>
      </c>
      <c r="K8496" s="1" t="s">
        <v>49</v>
      </c>
      <c r="L8496" s="1">
        <v>-1</v>
      </c>
      <c r="M8496" s="1">
        <v>8</v>
      </c>
      <c r="N8496" s="6"/>
      <c r="O8496" s="6">
        <v>8</v>
      </c>
      <c r="P8496" s="6">
        <v>-57697.120000000003</v>
      </c>
      <c r="R8496" s="31">
        <v>-8</v>
      </c>
      <c r="S8496" s="28">
        <v>44592</v>
      </c>
    </row>
    <row r="8497" spans="1:19" x14ac:dyDescent="0.2">
      <c r="A8497" s="29">
        <v>47304</v>
      </c>
      <c r="B8497" s="1" t="s">
        <v>200</v>
      </c>
      <c r="C8497" s="27">
        <v>44573</v>
      </c>
      <c r="D8497" s="1">
        <v>53535</v>
      </c>
      <c r="J8497" s="1" t="s">
        <v>0</v>
      </c>
      <c r="K8497" s="1" t="s">
        <v>49</v>
      </c>
      <c r="L8497" s="1">
        <v>-1</v>
      </c>
      <c r="M8497" s="1">
        <v>1398</v>
      </c>
      <c r="N8497" s="6"/>
      <c r="O8497" s="6">
        <v>1398</v>
      </c>
      <c r="P8497" s="6">
        <v>-59315.12</v>
      </c>
      <c r="R8497" s="31">
        <v>-1398</v>
      </c>
      <c r="S8497" s="28">
        <v>44592</v>
      </c>
    </row>
    <row r="8498" spans="1:19" x14ac:dyDescent="0.2">
      <c r="A8498" s="29">
        <v>47304</v>
      </c>
      <c r="B8498" s="1" t="s">
        <v>200</v>
      </c>
      <c r="C8498" s="27">
        <v>44573</v>
      </c>
      <c r="D8498" s="1">
        <v>53535</v>
      </c>
      <c r="J8498" s="1" t="s">
        <v>0</v>
      </c>
      <c r="K8498" s="1" t="s">
        <v>49</v>
      </c>
      <c r="L8498" s="1">
        <v>-1</v>
      </c>
      <c r="M8498" s="1">
        <v>88</v>
      </c>
      <c r="N8498" s="6"/>
      <c r="O8498" s="6">
        <v>88</v>
      </c>
      <c r="P8498" s="6">
        <v>-59403.12</v>
      </c>
      <c r="R8498" s="31">
        <v>-88</v>
      </c>
      <c r="S8498" s="28">
        <v>44592</v>
      </c>
    </row>
    <row r="8499" spans="1:19" x14ac:dyDescent="0.2">
      <c r="A8499" s="29">
        <v>47301</v>
      </c>
      <c r="B8499" s="1" t="s">
        <v>200</v>
      </c>
      <c r="C8499" s="27">
        <v>44582</v>
      </c>
      <c r="D8499" s="1">
        <v>53534</v>
      </c>
      <c r="J8499" s="1" t="s">
        <v>0</v>
      </c>
      <c r="K8499" s="1" t="s">
        <v>49</v>
      </c>
      <c r="L8499" s="1">
        <v>-2.25</v>
      </c>
      <c r="M8499" s="1">
        <v>110</v>
      </c>
      <c r="N8499" s="6"/>
      <c r="O8499" s="6">
        <v>247.5</v>
      </c>
      <c r="P8499" s="6">
        <v>-59881.62</v>
      </c>
      <c r="R8499" s="31">
        <v>-247.5</v>
      </c>
      <c r="S8499" s="28">
        <v>44592</v>
      </c>
    </row>
    <row r="8500" spans="1:19" x14ac:dyDescent="0.2">
      <c r="A8500" s="29">
        <v>47301</v>
      </c>
      <c r="B8500" s="1" t="s">
        <v>200</v>
      </c>
      <c r="C8500" s="27">
        <v>44582</v>
      </c>
      <c r="D8500" s="1">
        <v>53534</v>
      </c>
      <c r="J8500" s="1" t="s">
        <v>0</v>
      </c>
      <c r="K8500" s="1" t="s">
        <v>49</v>
      </c>
      <c r="L8500" s="1">
        <v>-1.75</v>
      </c>
      <c r="M8500" s="1">
        <v>110</v>
      </c>
      <c r="N8500" s="6"/>
      <c r="O8500" s="6">
        <v>192.5</v>
      </c>
      <c r="P8500" s="6">
        <v>-61216.62</v>
      </c>
      <c r="R8500" s="31">
        <v>-192.5</v>
      </c>
      <c r="S8500" s="28">
        <v>44592</v>
      </c>
    </row>
    <row r="8501" spans="1:19" x14ac:dyDescent="0.2">
      <c r="A8501" s="29">
        <v>47301</v>
      </c>
      <c r="B8501" s="1" t="s">
        <v>200</v>
      </c>
      <c r="C8501" s="27">
        <v>44582</v>
      </c>
      <c r="D8501" s="1">
        <v>53534</v>
      </c>
      <c r="J8501" s="1" t="s">
        <v>0</v>
      </c>
      <c r="K8501" s="1" t="s">
        <v>49</v>
      </c>
      <c r="L8501" s="1">
        <v>-1</v>
      </c>
      <c r="M8501" s="1">
        <v>155</v>
      </c>
      <c r="N8501" s="6"/>
      <c r="O8501" s="6">
        <v>155</v>
      </c>
      <c r="P8501" s="6">
        <v>-59634.12</v>
      </c>
      <c r="R8501" s="31">
        <v>-155</v>
      </c>
      <c r="S8501" s="28">
        <v>44592</v>
      </c>
    </row>
    <row r="8502" spans="1:19" x14ac:dyDescent="0.2">
      <c r="A8502" s="29">
        <v>47301</v>
      </c>
      <c r="B8502" s="1" t="s">
        <v>200</v>
      </c>
      <c r="C8502" s="27">
        <v>44582</v>
      </c>
      <c r="D8502" s="1">
        <v>53534</v>
      </c>
      <c r="J8502" s="1" t="s">
        <v>0</v>
      </c>
      <c r="K8502" s="1" t="s">
        <v>49</v>
      </c>
      <c r="L8502" s="1">
        <v>-1</v>
      </c>
      <c r="M8502" s="1">
        <v>155</v>
      </c>
      <c r="N8502" s="6"/>
      <c r="O8502" s="6">
        <v>155</v>
      </c>
      <c r="P8502" s="6">
        <v>-61024.12</v>
      </c>
      <c r="R8502" s="31">
        <v>-155</v>
      </c>
      <c r="S8502" s="28">
        <v>44592</v>
      </c>
    </row>
    <row r="8503" spans="1:19" x14ac:dyDescent="0.2">
      <c r="A8503" s="29">
        <v>47301</v>
      </c>
      <c r="B8503" s="1" t="s">
        <v>200</v>
      </c>
      <c r="C8503" s="27">
        <v>44582</v>
      </c>
      <c r="D8503" s="1">
        <v>53534</v>
      </c>
      <c r="J8503" s="1" t="s">
        <v>0</v>
      </c>
      <c r="K8503" s="1" t="s">
        <v>49</v>
      </c>
      <c r="L8503" s="1">
        <v>-2</v>
      </c>
      <c r="M8503" s="1">
        <v>18</v>
      </c>
      <c r="N8503" s="6"/>
      <c r="O8503" s="6">
        <v>36</v>
      </c>
      <c r="P8503" s="6">
        <v>-59455.12</v>
      </c>
      <c r="R8503" s="31">
        <v>-36</v>
      </c>
      <c r="S8503" s="28">
        <v>44592</v>
      </c>
    </row>
    <row r="8504" spans="1:19" x14ac:dyDescent="0.2">
      <c r="A8504" s="29">
        <v>47301</v>
      </c>
      <c r="B8504" s="1" t="s">
        <v>200</v>
      </c>
      <c r="C8504" s="27">
        <v>44582</v>
      </c>
      <c r="D8504" s="1">
        <v>53534</v>
      </c>
      <c r="J8504" s="1" t="s">
        <v>0</v>
      </c>
      <c r="K8504" s="1" t="s">
        <v>49</v>
      </c>
      <c r="L8504" s="1">
        <v>-2</v>
      </c>
      <c r="M8504" s="1">
        <v>12</v>
      </c>
      <c r="N8504" s="6"/>
      <c r="O8504" s="6">
        <v>24</v>
      </c>
      <c r="P8504" s="6">
        <v>-59479.12</v>
      </c>
      <c r="R8504" s="31">
        <v>-24</v>
      </c>
      <c r="S8504" s="28">
        <v>44592</v>
      </c>
    </row>
    <row r="8505" spans="1:19" x14ac:dyDescent="0.2">
      <c r="A8505" s="29">
        <v>47301</v>
      </c>
      <c r="B8505" s="1" t="s">
        <v>200</v>
      </c>
      <c r="C8505" s="27">
        <v>44582</v>
      </c>
      <c r="D8505" s="1">
        <v>53534</v>
      </c>
      <c r="J8505" s="1" t="s">
        <v>0</v>
      </c>
      <c r="K8505" s="1" t="s">
        <v>49</v>
      </c>
      <c r="L8505" s="1">
        <v>-1</v>
      </c>
      <c r="M8505" s="1">
        <v>16</v>
      </c>
      <c r="N8505" s="6"/>
      <c r="O8505" s="6">
        <v>16</v>
      </c>
      <c r="P8505" s="6">
        <v>-59419.12</v>
      </c>
      <c r="R8505" s="31">
        <v>-16</v>
      </c>
      <c r="S8505" s="28">
        <v>44592</v>
      </c>
    </row>
    <row r="8506" spans="1:19" x14ac:dyDescent="0.2">
      <c r="A8506" s="29">
        <v>47301</v>
      </c>
      <c r="B8506" s="1" t="s">
        <v>200</v>
      </c>
      <c r="C8506" s="27">
        <v>44582</v>
      </c>
      <c r="D8506" s="1">
        <v>53534</v>
      </c>
      <c r="J8506" s="1" t="s">
        <v>0</v>
      </c>
      <c r="K8506" s="1" t="s">
        <v>49</v>
      </c>
      <c r="L8506" s="1">
        <v>-2</v>
      </c>
      <c r="M8506" s="1">
        <v>8</v>
      </c>
      <c r="N8506" s="6"/>
      <c r="O8506" s="6">
        <v>16</v>
      </c>
      <c r="P8506" s="6">
        <v>-62134.62</v>
      </c>
      <c r="R8506" s="31">
        <v>-16</v>
      </c>
      <c r="S8506" s="28">
        <v>44592</v>
      </c>
    </row>
    <row r="8507" spans="1:19" x14ac:dyDescent="0.2">
      <c r="A8507" s="29">
        <v>47301</v>
      </c>
      <c r="B8507" s="1" t="s">
        <v>200</v>
      </c>
      <c r="C8507" s="27">
        <v>44582</v>
      </c>
      <c r="D8507" s="1">
        <v>53534</v>
      </c>
      <c r="J8507" s="1" t="s">
        <v>0</v>
      </c>
      <c r="K8507" s="1" t="s">
        <v>49</v>
      </c>
      <c r="L8507" s="1">
        <v>-1</v>
      </c>
      <c r="M8507" s="1">
        <v>8</v>
      </c>
      <c r="N8507" s="6"/>
      <c r="O8507" s="6">
        <v>8</v>
      </c>
      <c r="P8507" s="6">
        <v>-62118.62</v>
      </c>
      <c r="R8507" s="31">
        <v>-8</v>
      </c>
      <c r="S8507" s="28">
        <v>44592</v>
      </c>
    </row>
    <row r="8508" spans="1:19" x14ac:dyDescent="0.2">
      <c r="A8508" s="29">
        <v>47319</v>
      </c>
      <c r="B8508" s="1" t="s">
        <v>200</v>
      </c>
      <c r="C8508" s="27">
        <v>44582</v>
      </c>
      <c r="D8508" s="1">
        <v>53543</v>
      </c>
      <c r="J8508" s="1" t="s">
        <v>0</v>
      </c>
      <c r="K8508" s="1" t="s">
        <v>49</v>
      </c>
      <c r="L8508" s="1">
        <v>-0.75</v>
      </c>
      <c r="M8508" s="1">
        <v>110</v>
      </c>
      <c r="N8508" s="6"/>
      <c r="O8508" s="6">
        <v>82.5</v>
      </c>
      <c r="P8508" s="6">
        <v>-59964.12</v>
      </c>
      <c r="R8508" s="31">
        <v>-82.5</v>
      </c>
      <c r="S8508" s="28">
        <v>44592</v>
      </c>
    </row>
    <row r="8509" spans="1:19" x14ac:dyDescent="0.2">
      <c r="A8509" s="29">
        <v>47319</v>
      </c>
      <c r="B8509" s="1" t="s">
        <v>200</v>
      </c>
      <c r="C8509" s="27">
        <v>44582</v>
      </c>
      <c r="D8509" s="1">
        <v>53543</v>
      </c>
      <c r="J8509" s="1" t="s">
        <v>0</v>
      </c>
      <c r="K8509" s="1" t="s">
        <v>49</v>
      </c>
      <c r="L8509" s="1">
        <v>-0.75</v>
      </c>
      <c r="M8509" s="1">
        <v>110</v>
      </c>
      <c r="N8509" s="6"/>
      <c r="O8509" s="6">
        <v>82.5</v>
      </c>
      <c r="P8509" s="6">
        <v>-60786.62</v>
      </c>
      <c r="R8509" s="31">
        <v>-82.5</v>
      </c>
      <c r="S8509" s="28">
        <v>44592</v>
      </c>
    </row>
    <row r="8510" spans="1:19" x14ac:dyDescent="0.2">
      <c r="A8510" s="29">
        <v>47319</v>
      </c>
      <c r="B8510" s="1" t="s">
        <v>200</v>
      </c>
      <c r="C8510" s="27">
        <v>44582</v>
      </c>
      <c r="D8510" s="1">
        <v>53543</v>
      </c>
      <c r="J8510" s="1" t="s">
        <v>0</v>
      </c>
      <c r="K8510" s="1" t="s">
        <v>49</v>
      </c>
      <c r="L8510" s="1">
        <v>-0.75</v>
      </c>
      <c r="M8510" s="1">
        <v>110</v>
      </c>
      <c r="N8510" s="6"/>
      <c r="O8510" s="6">
        <v>82.5</v>
      </c>
      <c r="P8510" s="6">
        <v>-60869.120000000003</v>
      </c>
      <c r="R8510" s="31">
        <v>-82.5</v>
      </c>
      <c r="S8510" s="28">
        <v>44592</v>
      </c>
    </row>
    <row r="8511" spans="1:19" x14ac:dyDescent="0.2">
      <c r="A8511" s="29">
        <v>47321</v>
      </c>
      <c r="B8511" s="1" t="s">
        <v>200</v>
      </c>
      <c r="C8511" s="27">
        <v>44582</v>
      </c>
      <c r="D8511" s="1">
        <v>53545</v>
      </c>
      <c r="J8511" s="1" t="s">
        <v>0</v>
      </c>
      <c r="K8511" s="1" t="s">
        <v>49</v>
      </c>
      <c r="L8511" s="1">
        <v>-7</v>
      </c>
      <c r="M8511" s="1">
        <v>88</v>
      </c>
      <c r="N8511" s="6"/>
      <c r="O8511" s="6">
        <v>616</v>
      </c>
      <c r="P8511" s="6">
        <v>-60704.12</v>
      </c>
      <c r="R8511" s="31">
        <v>-616</v>
      </c>
      <c r="S8511" s="28">
        <v>44592</v>
      </c>
    </row>
    <row r="8512" spans="1:19" x14ac:dyDescent="0.2">
      <c r="A8512" s="29">
        <v>47321</v>
      </c>
      <c r="B8512" s="1" t="s">
        <v>200</v>
      </c>
      <c r="C8512" s="27">
        <v>44582</v>
      </c>
      <c r="D8512" s="1">
        <v>53545</v>
      </c>
      <c r="J8512" s="1" t="s">
        <v>0</v>
      </c>
      <c r="K8512" s="1" t="s">
        <v>49</v>
      </c>
      <c r="L8512" s="1">
        <v>-7</v>
      </c>
      <c r="M8512" s="1">
        <v>88</v>
      </c>
      <c r="N8512" s="6"/>
      <c r="O8512" s="6">
        <v>616</v>
      </c>
      <c r="P8512" s="6">
        <v>-62110.62</v>
      </c>
      <c r="R8512" s="31">
        <v>-616</v>
      </c>
      <c r="S8512" s="28">
        <v>44592</v>
      </c>
    </row>
    <row r="8513" spans="1:19" x14ac:dyDescent="0.2">
      <c r="A8513" s="29">
        <v>47321</v>
      </c>
      <c r="B8513" s="1" t="s">
        <v>200</v>
      </c>
      <c r="C8513" s="27">
        <v>44582</v>
      </c>
      <c r="D8513" s="1">
        <v>53545</v>
      </c>
      <c r="J8513" s="1" t="s">
        <v>0</v>
      </c>
      <c r="K8513" s="1" t="s">
        <v>49</v>
      </c>
      <c r="L8513" s="1">
        <v>-1</v>
      </c>
      <c r="M8513" s="1">
        <v>124</v>
      </c>
      <c r="N8513" s="6"/>
      <c r="O8513" s="6">
        <v>124</v>
      </c>
      <c r="P8513" s="6">
        <v>-60088.12</v>
      </c>
      <c r="R8513" s="31">
        <v>-124</v>
      </c>
      <c r="S8513" s="28">
        <v>44592</v>
      </c>
    </row>
    <row r="8514" spans="1:19" x14ac:dyDescent="0.2">
      <c r="A8514" s="29">
        <v>47321</v>
      </c>
      <c r="B8514" s="1" t="s">
        <v>200</v>
      </c>
      <c r="C8514" s="27">
        <v>44582</v>
      </c>
      <c r="D8514" s="1">
        <v>53545</v>
      </c>
      <c r="J8514" s="1" t="s">
        <v>0</v>
      </c>
      <c r="K8514" s="1" t="s">
        <v>49</v>
      </c>
      <c r="L8514" s="1">
        <v>-1</v>
      </c>
      <c r="M8514" s="1">
        <v>124</v>
      </c>
      <c r="N8514" s="6"/>
      <c r="O8514" s="6">
        <v>124</v>
      </c>
      <c r="P8514" s="6">
        <v>-61494.62</v>
      </c>
      <c r="R8514" s="31">
        <v>-124</v>
      </c>
      <c r="S8514" s="28">
        <v>44592</v>
      </c>
    </row>
    <row r="8515" spans="1:19" x14ac:dyDescent="0.2">
      <c r="A8515" s="29">
        <v>47321</v>
      </c>
      <c r="B8515" s="1" t="s">
        <v>200</v>
      </c>
      <c r="C8515" s="27">
        <v>44582</v>
      </c>
      <c r="D8515" s="1">
        <v>53545</v>
      </c>
      <c r="J8515" s="1" t="s">
        <v>0</v>
      </c>
      <c r="K8515" s="1" t="s">
        <v>49</v>
      </c>
      <c r="L8515" s="1">
        <v>-0.75</v>
      </c>
      <c r="M8515" s="1">
        <v>88</v>
      </c>
      <c r="N8515" s="6"/>
      <c r="O8515" s="6">
        <v>66</v>
      </c>
      <c r="P8515" s="6">
        <v>-61370.62</v>
      </c>
      <c r="R8515" s="31">
        <v>-66</v>
      </c>
      <c r="S8515" s="28">
        <v>44592</v>
      </c>
    </row>
    <row r="8516" spans="1:19" x14ac:dyDescent="0.2">
      <c r="A8516" s="29">
        <v>47321</v>
      </c>
      <c r="B8516" s="1" t="s">
        <v>200</v>
      </c>
      <c r="C8516" s="27">
        <v>44582</v>
      </c>
      <c r="D8516" s="1">
        <v>53545</v>
      </c>
      <c r="J8516" s="1" t="s">
        <v>0</v>
      </c>
      <c r="K8516" s="1" t="s">
        <v>49</v>
      </c>
      <c r="L8516" s="1">
        <v>-0.5</v>
      </c>
      <c r="M8516" s="1">
        <v>88</v>
      </c>
      <c r="N8516" s="6"/>
      <c r="O8516" s="6">
        <v>44</v>
      </c>
      <c r="P8516" s="6">
        <v>-61260.62</v>
      </c>
      <c r="R8516" s="31">
        <v>-44</v>
      </c>
      <c r="S8516" s="28">
        <v>44592</v>
      </c>
    </row>
    <row r="8517" spans="1:19" x14ac:dyDescent="0.2">
      <c r="A8517" s="29">
        <v>47321</v>
      </c>
      <c r="B8517" s="1" t="s">
        <v>200</v>
      </c>
      <c r="C8517" s="27">
        <v>44582</v>
      </c>
      <c r="D8517" s="1">
        <v>53545</v>
      </c>
      <c r="J8517" s="1" t="s">
        <v>0</v>
      </c>
      <c r="K8517" s="1" t="s">
        <v>49</v>
      </c>
      <c r="L8517" s="1">
        <v>-0.5</v>
      </c>
      <c r="M8517" s="1">
        <v>88</v>
      </c>
      <c r="N8517" s="6"/>
      <c r="O8517" s="6">
        <v>44</v>
      </c>
      <c r="P8517" s="6">
        <v>-61304.62</v>
      </c>
      <c r="R8517" s="31">
        <v>-44</v>
      </c>
      <c r="S8517" s="28">
        <v>44592</v>
      </c>
    </row>
    <row r="8518" spans="1:19" x14ac:dyDescent="0.2">
      <c r="A8518" s="29">
        <v>47081</v>
      </c>
      <c r="B8518" s="1" t="s">
        <v>200</v>
      </c>
      <c r="C8518" s="27">
        <v>44587</v>
      </c>
      <c r="D8518" s="1">
        <v>53464</v>
      </c>
      <c r="J8518" s="1" t="s">
        <v>0</v>
      </c>
      <c r="K8518" s="1" t="s">
        <v>49</v>
      </c>
      <c r="L8518" s="1">
        <v>-3.75</v>
      </c>
      <c r="M8518" s="1">
        <v>110</v>
      </c>
      <c r="N8518" s="6"/>
      <c r="O8518" s="6">
        <v>412.5</v>
      </c>
      <c r="P8518" s="6">
        <v>-66534.62</v>
      </c>
      <c r="R8518" s="31">
        <v>-412.5</v>
      </c>
      <c r="S8518" s="28">
        <v>44592</v>
      </c>
    </row>
    <row r="8519" spans="1:19" x14ac:dyDescent="0.2">
      <c r="A8519" s="29">
        <v>47081</v>
      </c>
      <c r="B8519" s="1" t="s">
        <v>200</v>
      </c>
      <c r="C8519" s="27">
        <v>44587</v>
      </c>
      <c r="D8519" s="1">
        <v>53464</v>
      </c>
      <c r="J8519" s="1" t="s">
        <v>0</v>
      </c>
      <c r="K8519" s="1" t="s">
        <v>49</v>
      </c>
      <c r="L8519" s="1">
        <v>-3.25</v>
      </c>
      <c r="M8519" s="1">
        <v>110</v>
      </c>
      <c r="N8519" s="6"/>
      <c r="O8519" s="6">
        <v>357.5</v>
      </c>
      <c r="P8519" s="6">
        <v>-64202.12</v>
      </c>
      <c r="R8519" s="31">
        <v>-357.5</v>
      </c>
      <c r="S8519" s="28">
        <v>44592</v>
      </c>
    </row>
    <row r="8520" spans="1:19" x14ac:dyDescent="0.2">
      <c r="A8520" s="29">
        <v>47081</v>
      </c>
      <c r="B8520" s="1" t="s">
        <v>200</v>
      </c>
      <c r="C8520" s="27">
        <v>44587</v>
      </c>
      <c r="D8520" s="1">
        <v>53464</v>
      </c>
      <c r="J8520" s="1" t="s">
        <v>0</v>
      </c>
      <c r="K8520" s="1" t="s">
        <v>49</v>
      </c>
      <c r="L8520" s="1">
        <v>-3</v>
      </c>
      <c r="M8520" s="1">
        <v>110</v>
      </c>
      <c r="N8520" s="6"/>
      <c r="O8520" s="6">
        <v>330</v>
      </c>
      <c r="P8520" s="6">
        <v>-62619.62</v>
      </c>
      <c r="R8520" s="31">
        <v>-330</v>
      </c>
      <c r="S8520" s="28">
        <v>44592</v>
      </c>
    </row>
    <row r="8521" spans="1:19" x14ac:dyDescent="0.2">
      <c r="A8521" s="29">
        <v>47081</v>
      </c>
      <c r="B8521" s="1" t="s">
        <v>200</v>
      </c>
      <c r="C8521" s="27">
        <v>44587</v>
      </c>
      <c r="D8521" s="1">
        <v>53464</v>
      </c>
      <c r="J8521" s="1" t="s">
        <v>0</v>
      </c>
      <c r="K8521" s="1" t="s">
        <v>49</v>
      </c>
      <c r="L8521" s="1">
        <v>-3</v>
      </c>
      <c r="M8521" s="1">
        <v>110</v>
      </c>
      <c r="N8521" s="6"/>
      <c r="O8521" s="6">
        <v>330</v>
      </c>
      <c r="P8521" s="6">
        <v>-65584.62</v>
      </c>
      <c r="R8521" s="31">
        <v>-330</v>
      </c>
      <c r="S8521" s="28">
        <v>44592</v>
      </c>
    </row>
    <row r="8522" spans="1:19" x14ac:dyDescent="0.2">
      <c r="A8522" s="29">
        <v>47081</v>
      </c>
      <c r="B8522" s="1" t="s">
        <v>200</v>
      </c>
      <c r="C8522" s="27">
        <v>44587</v>
      </c>
      <c r="D8522" s="1">
        <v>53464</v>
      </c>
      <c r="J8522" s="1" t="s">
        <v>0</v>
      </c>
      <c r="K8522" s="1" t="s">
        <v>49</v>
      </c>
      <c r="L8522" s="1">
        <v>-3</v>
      </c>
      <c r="M8522" s="1">
        <v>110</v>
      </c>
      <c r="N8522" s="6"/>
      <c r="O8522" s="6">
        <v>330</v>
      </c>
      <c r="P8522" s="6">
        <v>-69801.119999999995</v>
      </c>
      <c r="R8522" s="31">
        <v>-330</v>
      </c>
      <c r="S8522" s="28">
        <v>44592</v>
      </c>
    </row>
    <row r="8523" spans="1:19" x14ac:dyDescent="0.2">
      <c r="A8523" s="29">
        <v>47081</v>
      </c>
      <c r="B8523" s="1" t="s">
        <v>200</v>
      </c>
      <c r="C8523" s="27">
        <v>44587</v>
      </c>
      <c r="D8523" s="1">
        <v>53464</v>
      </c>
      <c r="J8523" s="1" t="s">
        <v>0</v>
      </c>
      <c r="K8523" s="1" t="s">
        <v>49</v>
      </c>
      <c r="L8523" s="1">
        <v>-3</v>
      </c>
      <c r="M8523" s="1">
        <v>110</v>
      </c>
      <c r="N8523" s="6"/>
      <c r="O8523" s="6">
        <v>330</v>
      </c>
      <c r="P8523" s="6">
        <v>-72578.87</v>
      </c>
      <c r="R8523" s="31">
        <v>-330</v>
      </c>
      <c r="S8523" s="28">
        <v>44592</v>
      </c>
    </row>
    <row r="8524" spans="1:19" x14ac:dyDescent="0.2">
      <c r="A8524" s="29">
        <v>47081</v>
      </c>
      <c r="B8524" s="1" t="s">
        <v>200</v>
      </c>
      <c r="C8524" s="27">
        <v>44587</v>
      </c>
      <c r="D8524" s="1">
        <v>53464</v>
      </c>
      <c r="J8524" s="1" t="s">
        <v>0</v>
      </c>
      <c r="K8524" s="1" t="s">
        <v>49</v>
      </c>
      <c r="L8524" s="1">
        <v>-1.5</v>
      </c>
      <c r="M8524" s="1">
        <v>110</v>
      </c>
      <c r="N8524" s="6"/>
      <c r="O8524" s="6">
        <v>165</v>
      </c>
      <c r="P8524" s="6">
        <v>-64714.62</v>
      </c>
      <c r="R8524" s="31">
        <v>-165</v>
      </c>
      <c r="S8524" s="28">
        <v>44592</v>
      </c>
    </row>
    <row r="8525" spans="1:19" x14ac:dyDescent="0.2">
      <c r="A8525" s="29">
        <v>47081</v>
      </c>
      <c r="B8525" s="1" t="s">
        <v>200</v>
      </c>
      <c r="C8525" s="27">
        <v>44587</v>
      </c>
      <c r="D8525" s="1">
        <v>53464</v>
      </c>
      <c r="J8525" s="1" t="s">
        <v>0</v>
      </c>
      <c r="K8525" s="1" t="s">
        <v>49</v>
      </c>
      <c r="L8525" s="1">
        <v>-1</v>
      </c>
      <c r="M8525" s="1">
        <v>155</v>
      </c>
      <c r="N8525" s="6"/>
      <c r="O8525" s="6">
        <v>155</v>
      </c>
      <c r="P8525" s="6">
        <v>-62289.62</v>
      </c>
      <c r="R8525" s="31">
        <v>-155</v>
      </c>
      <c r="S8525" s="28">
        <v>44592</v>
      </c>
    </row>
    <row r="8526" spans="1:19" x14ac:dyDescent="0.2">
      <c r="A8526" s="29">
        <v>47081</v>
      </c>
      <c r="B8526" s="1" t="s">
        <v>200</v>
      </c>
      <c r="C8526" s="27">
        <v>44587</v>
      </c>
      <c r="D8526" s="1">
        <v>53464</v>
      </c>
      <c r="J8526" s="1" t="s">
        <v>0</v>
      </c>
      <c r="K8526" s="1" t="s">
        <v>49</v>
      </c>
      <c r="L8526" s="1">
        <v>-1</v>
      </c>
      <c r="M8526" s="1">
        <v>155</v>
      </c>
      <c r="N8526" s="6"/>
      <c r="O8526" s="6">
        <v>155</v>
      </c>
      <c r="P8526" s="6">
        <v>-63844.62</v>
      </c>
      <c r="R8526" s="31">
        <v>-155</v>
      </c>
      <c r="S8526" s="28">
        <v>44592</v>
      </c>
    </row>
    <row r="8527" spans="1:19" x14ac:dyDescent="0.2">
      <c r="A8527" s="29">
        <v>47081</v>
      </c>
      <c r="B8527" s="1" t="s">
        <v>200</v>
      </c>
      <c r="C8527" s="27">
        <v>44587</v>
      </c>
      <c r="D8527" s="1">
        <v>53464</v>
      </c>
      <c r="J8527" s="1" t="s">
        <v>0</v>
      </c>
      <c r="K8527" s="1" t="s">
        <v>49</v>
      </c>
      <c r="L8527" s="1">
        <v>-1</v>
      </c>
      <c r="M8527" s="1">
        <v>155</v>
      </c>
      <c r="N8527" s="6"/>
      <c r="O8527" s="6">
        <v>155</v>
      </c>
      <c r="P8527" s="6">
        <v>-64412.12</v>
      </c>
      <c r="R8527" s="31">
        <v>-155</v>
      </c>
      <c r="S8527" s="28">
        <v>44592</v>
      </c>
    </row>
    <row r="8528" spans="1:19" x14ac:dyDescent="0.2">
      <c r="A8528" s="29">
        <v>47081</v>
      </c>
      <c r="B8528" s="1" t="s">
        <v>200</v>
      </c>
      <c r="C8528" s="27">
        <v>44587</v>
      </c>
      <c r="D8528" s="1">
        <v>53464</v>
      </c>
      <c r="J8528" s="1" t="s">
        <v>0</v>
      </c>
      <c r="K8528" s="1" t="s">
        <v>49</v>
      </c>
      <c r="L8528" s="1">
        <v>-1</v>
      </c>
      <c r="M8528" s="1">
        <v>155</v>
      </c>
      <c r="N8528" s="6"/>
      <c r="O8528" s="6">
        <v>155</v>
      </c>
      <c r="P8528" s="6">
        <v>-65254.62</v>
      </c>
      <c r="R8528" s="31">
        <v>-155</v>
      </c>
      <c r="S8528" s="28">
        <v>44592</v>
      </c>
    </row>
    <row r="8529" spans="1:19" x14ac:dyDescent="0.2">
      <c r="A8529" s="29">
        <v>47081</v>
      </c>
      <c r="B8529" s="1" t="s">
        <v>200</v>
      </c>
      <c r="C8529" s="27">
        <v>44587</v>
      </c>
      <c r="D8529" s="1">
        <v>53464</v>
      </c>
      <c r="J8529" s="1" t="s">
        <v>0</v>
      </c>
      <c r="K8529" s="1" t="s">
        <v>49</v>
      </c>
      <c r="L8529" s="1">
        <v>-1</v>
      </c>
      <c r="M8529" s="1">
        <v>155</v>
      </c>
      <c r="N8529" s="6"/>
      <c r="O8529" s="6">
        <v>155</v>
      </c>
      <c r="P8529" s="6">
        <v>-66122.12</v>
      </c>
      <c r="R8529" s="31">
        <v>-155</v>
      </c>
      <c r="S8529" s="28">
        <v>44592</v>
      </c>
    </row>
    <row r="8530" spans="1:19" x14ac:dyDescent="0.2">
      <c r="A8530" s="29">
        <v>47081</v>
      </c>
      <c r="B8530" s="1" t="s">
        <v>200</v>
      </c>
      <c r="C8530" s="27">
        <v>44587</v>
      </c>
      <c r="D8530" s="1">
        <v>53464</v>
      </c>
      <c r="J8530" s="1" t="s">
        <v>0</v>
      </c>
      <c r="K8530" s="1" t="s">
        <v>49</v>
      </c>
      <c r="L8530" s="1">
        <v>-1</v>
      </c>
      <c r="M8530" s="1">
        <v>155</v>
      </c>
      <c r="N8530" s="6"/>
      <c r="O8530" s="6">
        <v>155</v>
      </c>
      <c r="P8530" s="6">
        <v>-69471.12</v>
      </c>
      <c r="R8530" s="31">
        <v>-155</v>
      </c>
      <c r="S8530" s="28">
        <v>44592</v>
      </c>
    </row>
    <row r="8531" spans="1:19" x14ac:dyDescent="0.2">
      <c r="A8531" s="29">
        <v>47081</v>
      </c>
      <c r="B8531" s="1" t="s">
        <v>200</v>
      </c>
      <c r="C8531" s="27">
        <v>44587</v>
      </c>
      <c r="D8531" s="1">
        <v>53464</v>
      </c>
      <c r="J8531" s="1" t="s">
        <v>0</v>
      </c>
      <c r="K8531" s="1" t="s">
        <v>49</v>
      </c>
      <c r="L8531" s="1">
        <v>-1</v>
      </c>
      <c r="M8531" s="1">
        <v>155</v>
      </c>
      <c r="N8531" s="6"/>
      <c r="O8531" s="6">
        <v>155</v>
      </c>
      <c r="P8531" s="6">
        <v>-69956.12</v>
      </c>
      <c r="R8531" s="31">
        <v>-155</v>
      </c>
      <c r="S8531" s="28">
        <v>44592</v>
      </c>
    </row>
    <row r="8532" spans="1:19" x14ac:dyDescent="0.2">
      <c r="A8532" s="29">
        <v>47081</v>
      </c>
      <c r="B8532" s="1" t="s">
        <v>200</v>
      </c>
      <c r="C8532" s="27">
        <v>44587</v>
      </c>
      <c r="D8532" s="1">
        <v>53464</v>
      </c>
      <c r="J8532" s="1" t="s">
        <v>0</v>
      </c>
      <c r="K8532" s="1" t="s">
        <v>49</v>
      </c>
      <c r="L8532" s="1">
        <v>-1.25</v>
      </c>
      <c r="M8532" s="1">
        <v>110</v>
      </c>
      <c r="N8532" s="6"/>
      <c r="O8532" s="6">
        <v>137.5</v>
      </c>
      <c r="P8532" s="6">
        <v>-64549.62</v>
      </c>
      <c r="R8532" s="31">
        <v>-137.5</v>
      </c>
      <c r="S8532" s="28">
        <v>44592</v>
      </c>
    </row>
    <row r="8533" spans="1:19" x14ac:dyDescent="0.2">
      <c r="A8533" s="29">
        <v>47081</v>
      </c>
      <c r="B8533" s="1" t="s">
        <v>200</v>
      </c>
      <c r="C8533" s="27">
        <v>44587</v>
      </c>
      <c r="D8533" s="1">
        <v>53464</v>
      </c>
      <c r="J8533" s="1" t="s">
        <v>0</v>
      </c>
      <c r="K8533" s="1" t="s">
        <v>49</v>
      </c>
      <c r="L8533" s="1">
        <v>-1</v>
      </c>
      <c r="M8533" s="1">
        <v>110</v>
      </c>
      <c r="N8533" s="6"/>
      <c r="O8533" s="6">
        <v>110</v>
      </c>
      <c r="P8533" s="6">
        <v>-72248.87</v>
      </c>
      <c r="R8533" s="31">
        <v>-110</v>
      </c>
      <c r="S8533" s="28">
        <v>44592</v>
      </c>
    </row>
    <row r="8534" spans="1:19" x14ac:dyDescent="0.2">
      <c r="A8534" s="29">
        <v>47081</v>
      </c>
      <c r="B8534" s="1" t="s">
        <v>200</v>
      </c>
      <c r="C8534" s="27">
        <v>44587</v>
      </c>
      <c r="D8534" s="1">
        <v>53464</v>
      </c>
      <c r="J8534" s="1" t="s">
        <v>0</v>
      </c>
      <c r="K8534" s="1" t="s">
        <v>49</v>
      </c>
      <c r="L8534" s="1">
        <v>-0.5</v>
      </c>
      <c r="M8534" s="1">
        <v>110</v>
      </c>
      <c r="N8534" s="6"/>
      <c r="O8534" s="6">
        <v>55</v>
      </c>
      <c r="P8534" s="6">
        <v>-64257.120000000003</v>
      </c>
      <c r="R8534" s="31">
        <v>-55</v>
      </c>
      <c r="S8534" s="28">
        <v>44592</v>
      </c>
    </row>
    <row r="8535" spans="1:19" x14ac:dyDescent="0.2">
      <c r="A8535" s="29">
        <v>47081</v>
      </c>
      <c r="B8535" s="1" t="s">
        <v>200</v>
      </c>
      <c r="C8535" s="27">
        <v>44587</v>
      </c>
      <c r="D8535" s="1">
        <v>53464</v>
      </c>
      <c r="J8535" s="1" t="s">
        <v>0</v>
      </c>
      <c r="K8535" s="1" t="s">
        <v>49</v>
      </c>
      <c r="L8535" s="1">
        <v>-0.5</v>
      </c>
      <c r="M8535" s="1">
        <v>110</v>
      </c>
      <c r="N8535" s="6"/>
      <c r="O8535" s="6">
        <v>55</v>
      </c>
      <c r="P8535" s="6">
        <v>-64769.62</v>
      </c>
      <c r="R8535" s="31">
        <v>-55</v>
      </c>
      <c r="S8535" s="28">
        <v>44592</v>
      </c>
    </row>
    <row r="8536" spans="1:19" x14ac:dyDescent="0.2">
      <c r="A8536" s="29">
        <v>47081</v>
      </c>
      <c r="B8536" s="1" t="s">
        <v>200</v>
      </c>
      <c r="C8536" s="27">
        <v>44587</v>
      </c>
      <c r="D8536" s="1">
        <v>53464</v>
      </c>
      <c r="J8536" s="1" t="s">
        <v>0</v>
      </c>
      <c r="K8536" s="1" t="s">
        <v>49</v>
      </c>
      <c r="L8536" s="1">
        <v>-0.5</v>
      </c>
      <c r="M8536" s="1">
        <v>110</v>
      </c>
      <c r="N8536" s="6"/>
      <c r="O8536" s="6">
        <v>55</v>
      </c>
      <c r="P8536" s="6">
        <v>-66589.62</v>
      </c>
      <c r="R8536" s="31">
        <v>-55</v>
      </c>
      <c r="S8536" s="28">
        <v>44592</v>
      </c>
    </row>
    <row r="8537" spans="1:19" x14ac:dyDescent="0.2">
      <c r="A8537" s="29">
        <v>47081</v>
      </c>
      <c r="B8537" s="1" t="s">
        <v>200</v>
      </c>
      <c r="C8537" s="27">
        <v>44587</v>
      </c>
      <c r="D8537" s="1">
        <v>53464</v>
      </c>
      <c r="J8537" s="1" t="s">
        <v>0</v>
      </c>
      <c r="K8537" s="1" t="s">
        <v>49</v>
      </c>
      <c r="L8537" s="1">
        <v>-0.5</v>
      </c>
      <c r="M8537" s="1">
        <v>110</v>
      </c>
      <c r="N8537" s="6"/>
      <c r="O8537" s="6">
        <v>55</v>
      </c>
      <c r="P8537" s="6">
        <v>-69316.12</v>
      </c>
      <c r="R8537" s="31">
        <v>-55</v>
      </c>
      <c r="S8537" s="28">
        <v>44592</v>
      </c>
    </row>
    <row r="8538" spans="1:19" x14ac:dyDescent="0.2">
      <c r="A8538" s="29">
        <v>47081</v>
      </c>
      <c r="B8538" s="1" t="s">
        <v>200</v>
      </c>
      <c r="C8538" s="27">
        <v>44587</v>
      </c>
      <c r="D8538" s="1">
        <v>53464</v>
      </c>
      <c r="J8538" s="1" t="s">
        <v>0</v>
      </c>
      <c r="K8538" s="1" t="s">
        <v>49</v>
      </c>
      <c r="L8538" s="1">
        <v>-0.5</v>
      </c>
      <c r="M8538" s="1">
        <v>110</v>
      </c>
      <c r="N8538" s="6"/>
      <c r="O8538" s="6">
        <v>55</v>
      </c>
      <c r="P8538" s="6">
        <v>-70011.12</v>
      </c>
      <c r="R8538" s="31">
        <v>-55</v>
      </c>
      <c r="S8538" s="28">
        <v>44592</v>
      </c>
    </row>
    <row r="8539" spans="1:19" x14ac:dyDescent="0.2">
      <c r="A8539" s="29">
        <v>47081</v>
      </c>
      <c r="B8539" s="1" t="s">
        <v>200</v>
      </c>
      <c r="C8539" s="27">
        <v>44587</v>
      </c>
      <c r="D8539" s="1">
        <v>53464</v>
      </c>
      <c r="J8539" s="1" t="s">
        <v>0</v>
      </c>
      <c r="K8539" s="1" t="s">
        <v>49</v>
      </c>
      <c r="L8539" s="1">
        <v>-0.25</v>
      </c>
      <c r="M8539" s="1">
        <v>110</v>
      </c>
      <c r="N8539" s="6"/>
      <c r="O8539" s="6">
        <v>27.5</v>
      </c>
      <c r="P8539" s="6">
        <v>-65612.12</v>
      </c>
      <c r="R8539" s="31">
        <v>-27.5</v>
      </c>
      <c r="S8539" s="28">
        <v>44592</v>
      </c>
    </row>
    <row r="8540" spans="1:19" x14ac:dyDescent="0.2">
      <c r="A8540" s="29">
        <v>47132</v>
      </c>
      <c r="B8540" s="1" t="s">
        <v>200</v>
      </c>
      <c r="C8540" s="27">
        <v>44587</v>
      </c>
      <c r="D8540" s="1">
        <v>53513</v>
      </c>
      <c r="J8540" s="1" t="s">
        <v>0</v>
      </c>
      <c r="K8540" s="1" t="s">
        <v>49</v>
      </c>
      <c r="L8540" s="1">
        <v>-2</v>
      </c>
      <c r="M8540" s="1">
        <v>110</v>
      </c>
      <c r="N8540" s="6"/>
      <c r="O8540" s="6">
        <v>220</v>
      </c>
      <c r="P8540" s="6">
        <v>-63689.62</v>
      </c>
      <c r="R8540" s="31">
        <v>-220</v>
      </c>
      <c r="S8540" s="28">
        <v>44592</v>
      </c>
    </row>
    <row r="8541" spans="1:19" x14ac:dyDescent="0.2">
      <c r="A8541" s="29">
        <v>47132</v>
      </c>
      <c r="B8541" s="1" t="s">
        <v>200</v>
      </c>
      <c r="C8541" s="27">
        <v>44587</v>
      </c>
      <c r="D8541" s="1">
        <v>53513</v>
      </c>
      <c r="J8541" s="1" t="s">
        <v>0</v>
      </c>
      <c r="K8541" s="1" t="s">
        <v>49</v>
      </c>
      <c r="L8541" s="1">
        <v>-0.75</v>
      </c>
      <c r="M8541" s="1">
        <v>110</v>
      </c>
      <c r="N8541" s="6"/>
      <c r="O8541" s="6">
        <v>82.5</v>
      </c>
      <c r="P8541" s="6">
        <v>-62702.12</v>
      </c>
      <c r="R8541" s="31">
        <v>-82.5</v>
      </c>
      <c r="S8541" s="28">
        <v>44592</v>
      </c>
    </row>
    <row r="8542" spans="1:19" x14ac:dyDescent="0.2">
      <c r="A8542" s="29">
        <v>47132</v>
      </c>
      <c r="B8542" s="1" t="s">
        <v>200</v>
      </c>
      <c r="C8542" s="27">
        <v>44587</v>
      </c>
      <c r="D8542" s="1">
        <v>53513</v>
      </c>
      <c r="J8542" s="1" t="s">
        <v>0</v>
      </c>
      <c r="K8542" s="1" t="s">
        <v>49</v>
      </c>
      <c r="L8542" s="1">
        <v>-0.5</v>
      </c>
      <c r="M8542" s="1">
        <v>110</v>
      </c>
      <c r="N8542" s="6"/>
      <c r="O8542" s="6">
        <v>55</v>
      </c>
      <c r="P8542" s="6">
        <v>-62757.120000000003</v>
      </c>
      <c r="R8542" s="31">
        <v>-55</v>
      </c>
      <c r="S8542" s="28">
        <v>44592</v>
      </c>
    </row>
    <row r="8543" spans="1:19" x14ac:dyDescent="0.2">
      <c r="A8543" s="29">
        <v>47132</v>
      </c>
      <c r="B8543" s="1" t="s">
        <v>200</v>
      </c>
      <c r="C8543" s="27">
        <v>44587</v>
      </c>
      <c r="D8543" s="1">
        <v>53513</v>
      </c>
      <c r="J8543" s="1" t="s">
        <v>0</v>
      </c>
      <c r="K8543" s="1" t="s">
        <v>49</v>
      </c>
      <c r="L8543" s="1">
        <v>-0.5</v>
      </c>
      <c r="M8543" s="1">
        <v>110</v>
      </c>
      <c r="N8543" s="6"/>
      <c r="O8543" s="6">
        <v>55</v>
      </c>
      <c r="P8543" s="6">
        <v>-63469.62</v>
      </c>
      <c r="R8543" s="31">
        <v>-55</v>
      </c>
      <c r="S8543" s="28">
        <v>44592</v>
      </c>
    </row>
    <row r="8544" spans="1:19" x14ac:dyDescent="0.2">
      <c r="A8544" s="29">
        <v>47148</v>
      </c>
      <c r="B8544" s="1" t="s">
        <v>200</v>
      </c>
      <c r="C8544" s="27">
        <v>44587</v>
      </c>
      <c r="D8544" s="1">
        <v>53515</v>
      </c>
      <c r="J8544" s="1" t="s">
        <v>0</v>
      </c>
      <c r="K8544" s="1" t="s">
        <v>49</v>
      </c>
      <c r="L8544" s="1">
        <v>-1</v>
      </c>
      <c r="M8544" s="1">
        <v>980</v>
      </c>
      <c r="N8544" s="6"/>
      <c r="O8544" s="6">
        <v>980</v>
      </c>
      <c r="P8544" s="6">
        <v>-73875.12</v>
      </c>
      <c r="R8544" s="31">
        <v>-980</v>
      </c>
      <c r="S8544" s="28">
        <v>44592</v>
      </c>
    </row>
    <row r="8545" spans="1:19" x14ac:dyDescent="0.2">
      <c r="A8545" s="29">
        <v>47148</v>
      </c>
      <c r="B8545" s="1" t="s">
        <v>200</v>
      </c>
      <c r="C8545" s="27">
        <v>44587</v>
      </c>
      <c r="D8545" s="1">
        <v>53515</v>
      </c>
      <c r="J8545" s="1" t="s">
        <v>0</v>
      </c>
      <c r="K8545" s="1" t="s">
        <v>49</v>
      </c>
      <c r="L8545" s="1">
        <v>-3.75</v>
      </c>
      <c r="M8545" s="1">
        <v>88</v>
      </c>
      <c r="N8545" s="6"/>
      <c r="O8545" s="6">
        <v>330</v>
      </c>
      <c r="P8545" s="6">
        <v>-72094.87</v>
      </c>
      <c r="R8545" s="31">
        <v>-330</v>
      </c>
      <c r="S8545" s="28">
        <v>44592</v>
      </c>
    </row>
    <row r="8546" spans="1:19" x14ac:dyDescent="0.2">
      <c r="A8546" s="29">
        <v>47148</v>
      </c>
      <c r="B8546" s="1" t="s">
        <v>200</v>
      </c>
      <c r="C8546" s="27">
        <v>44587</v>
      </c>
      <c r="D8546" s="1">
        <v>53515</v>
      </c>
      <c r="J8546" s="1" t="s">
        <v>0</v>
      </c>
      <c r="K8546" s="1" t="s">
        <v>49</v>
      </c>
      <c r="L8546" s="1">
        <v>-1</v>
      </c>
      <c r="M8546" s="1">
        <v>188</v>
      </c>
      <c r="N8546" s="6"/>
      <c r="O8546" s="6">
        <v>188</v>
      </c>
      <c r="P8546" s="6">
        <v>-63414.62</v>
      </c>
      <c r="R8546" s="31">
        <v>-188</v>
      </c>
      <c r="S8546" s="28">
        <v>44592</v>
      </c>
    </row>
    <row r="8547" spans="1:19" x14ac:dyDescent="0.2">
      <c r="A8547" s="29">
        <v>47148</v>
      </c>
      <c r="B8547" s="1" t="s">
        <v>200</v>
      </c>
      <c r="C8547" s="27">
        <v>44587</v>
      </c>
      <c r="D8547" s="1">
        <v>53515</v>
      </c>
      <c r="J8547" s="1" t="s">
        <v>0</v>
      </c>
      <c r="K8547" s="1" t="s">
        <v>49</v>
      </c>
      <c r="L8547" s="1">
        <v>-2</v>
      </c>
      <c r="M8547" s="1">
        <v>88</v>
      </c>
      <c r="N8547" s="6"/>
      <c r="O8547" s="6">
        <v>176</v>
      </c>
      <c r="P8547" s="6">
        <v>-63057.120000000003</v>
      </c>
      <c r="R8547" s="31">
        <v>-176</v>
      </c>
      <c r="S8547" s="28">
        <v>44592</v>
      </c>
    </row>
    <row r="8548" spans="1:19" x14ac:dyDescent="0.2">
      <c r="A8548" s="29">
        <v>47148</v>
      </c>
      <c r="B8548" s="1" t="s">
        <v>200</v>
      </c>
      <c r="C8548" s="27">
        <v>44587</v>
      </c>
      <c r="D8548" s="1">
        <v>53515</v>
      </c>
      <c r="J8548" s="1" t="s">
        <v>0</v>
      </c>
      <c r="K8548" s="1" t="s">
        <v>49</v>
      </c>
      <c r="L8548" s="1">
        <v>-1</v>
      </c>
      <c r="M8548" s="1">
        <v>124</v>
      </c>
      <c r="N8548" s="6"/>
      <c r="O8548" s="6">
        <v>124</v>
      </c>
      <c r="P8548" s="6">
        <v>-62881.120000000003</v>
      </c>
      <c r="R8548" s="31">
        <v>-124</v>
      </c>
      <c r="S8548" s="28">
        <v>44592</v>
      </c>
    </row>
    <row r="8549" spans="1:19" x14ac:dyDescent="0.2">
      <c r="A8549" s="29">
        <v>47148</v>
      </c>
      <c r="B8549" s="1" t="s">
        <v>200</v>
      </c>
      <c r="C8549" s="27">
        <v>44587</v>
      </c>
      <c r="D8549" s="1">
        <v>53515</v>
      </c>
      <c r="J8549" s="1" t="s">
        <v>0</v>
      </c>
      <c r="K8549" s="1" t="s">
        <v>49</v>
      </c>
      <c r="L8549" s="1">
        <v>-1</v>
      </c>
      <c r="M8549" s="1">
        <v>124</v>
      </c>
      <c r="N8549" s="6"/>
      <c r="O8549" s="6">
        <v>124</v>
      </c>
      <c r="P8549" s="6">
        <v>-71764.87</v>
      </c>
      <c r="R8549" s="31">
        <v>-124</v>
      </c>
      <c r="S8549" s="28">
        <v>44592</v>
      </c>
    </row>
    <row r="8550" spans="1:19" x14ac:dyDescent="0.2">
      <c r="A8550" s="29">
        <v>47148</v>
      </c>
      <c r="B8550" s="1" t="s">
        <v>200</v>
      </c>
      <c r="C8550" s="27">
        <v>44587</v>
      </c>
      <c r="D8550" s="1">
        <v>53515</v>
      </c>
      <c r="J8550" s="1" t="s">
        <v>0</v>
      </c>
      <c r="K8550" s="1" t="s">
        <v>49</v>
      </c>
      <c r="L8550" s="1">
        <v>-1.25</v>
      </c>
      <c r="M8550" s="1">
        <v>88</v>
      </c>
      <c r="N8550" s="6"/>
      <c r="O8550" s="6">
        <v>110</v>
      </c>
      <c r="P8550" s="6">
        <v>-69217.119999999995</v>
      </c>
      <c r="R8550" s="31">
        <v>-110</v>
      </c>
      <c r="S8550" s="28">
        <v>44592</v>
      </c>
    </row>
    <row r="8551" spans="1:19" x14ac:dyDescent="0.2">
      <c r="A8551" s="29">
        <v>47148</v>
      </c>
      <c r="B8551" s="1" t="s">
        <v>200</v>
      </c>
      <c r="C8551" s="27">
        <v>44587</v>
      </c>
      <c r="D8551" s="1">
        <v>53515</v>
      </c>
      <c r="J8551" s="1" t="s">
        <v>0</v>
      </c>
      <c r="K8551" s="1" t="s">
        <v>49</v>
      </c>
      <c r="L8551" s="1">
        <v>-1</v>
      </c>
      <c r="M8551" s="1">
        <v>74</v>
      </c>
      <c r="N8551" s="6"/>
      <c r="O8551" s="6">
        <v>74</v>
      </c>
      <c r="P8551" s="6">
        <v>-74031.12</v>
      </c>
      <c r="R8551" s="31">
        <v>-74</v>
      </c>
      <c r="S8551" s="28">
        <v>44592</v>
      </c>
    </row>
    <row r="8552" spans="1:19" x14ac:dyDescent="0.2">
      <c r="A8552" s="29">
        <v>47148</v>
      </c>
      <c r="B8552" s="1" t="s">
        <v>200</v>
      </c>
      <c r="C8552" s="27">
        <v>44587</v>
      </c>
      <c r="D8552" s="1">
        <v>53515</v>
      </c>
      <c r="J8552" s="1" t="s">
        <v>0</v>
      </c>
      <c r="K8552" s="1" t="s">
        <v>49</v>
      </c>
      <c r="L8552" s="1">
        <v>-1</v>
      </c>
      <c r="M8552" s="1">
        <v>66</v>
      </c>
      <c r="N8552" s="6"/>
      <c r="O8552" s="6">
        <v>66</v>
      </c>
      <c r="P8552" s="6">
        <v>-73941.119999999995</v>
      </c>
      <c r="R8552" s="31">
        <v>-66</v>
      </c>
      <c r="S8552" s="28">
        <v>44592</v>
      </c>
    </row>
    <row r="8553" spans="1:19" x14ac:dyDescent="0.2">
      <c r="A8553" s="29">
        <v>47148</v>
      </c>
      <c r="B8553" s="1" t="s">
        <v>200</v>
      </c>
      <c r="C8553" s="27">
        <v>44587</v>
      </c>
      <c r="D8553" s="1">
        <v>53515</v>
      </c>
      <c r="J8553" s="1" t="s">
        <v>0</v>
      </c>
      <c r="K8553" s="1" t="s">
        <v>49</v>
      </c>
      <c r="L8553" s="1">
        <v>-3</v>
      </c>
      <c r="M8553" s="1">
        <v>18</v>
      </c>
      <c r="N8553" s="6"/>
      <c r="O8553" s="6">
        <v>54</v>
      </c>
      <c r="P8553" s="6">
        <v>-63226.62</v>
      </c>
      <c r="R8553" s="31">
        <v>-54</v>
      </c>
      <c r="S8553" s="28">
        <v>44592</v>
      </c>
    </row>
    <row r="8554" spans="1:19" x14ac:dyDescent="0.2">
      <c r="A8554" s="29">
        <v>47148</v>
      </c>
      <c r="B8554" s="1" t="s">
        <v>200</v>
      </c>
      <c r="C8554" s="27">
        <v>44587</v>
      </c>
      <c r="D8554" s="1">
        <v>53515</v>
      </c>
      <c r="J8554" s="1" t="s">
        <v>0</v>
      </c>
      <c r="K8554" s="1" t="s">
        <v>49</v>
      </c>
      <c r="L8554" s="1">
        <v>-0.5</v>
      </c>
      <c r="M8554" s="1">
        <v>88</v>
      </c>
      <c r="N8554" s="6"/>
      <c r="O8554" s="6">
        <v>44</v>
      </c>
      <c r="P8554" s="6">
        <v>-63101.120000000003</v>
      </c>
      <c r="R8554" s="31">
        <v>-44</v>
      </c>
      <c r="S8554" s="28">
        <v>44592</v>
      </c>
    </row>
    <row r="8555" spans="1:19" x14ac:dyDescent="0.2">
      <c r="A8555" s="29">
        <v>47148</v>
      </c>
      <c r="B8555" s="1" t="s">
        <v>200</v>
      </c>
      <c r="C8555" s="27">
        <v>44587</v>
      </c>
      <c r="D8555" s="1">
        <v>53515</v>
      </c>
      <c r="J8555" s="1" t="s">
        <v>0</v>
      </c>
      <c r="K8555" s="1" t="s">
        <v>49</v>
      </c>
      <c r="L8555" s="1">
        <v>-0.5</v>
      </c>
      <c r="M8555" s="1">
        <v>88</v>
      </c>
      <c r="N8555" s="6"/>
      <c r="O8555" s="6">
        <v>44</v>
      </c>
      <c r="P8555" s="6">
        <v>-69261.119999999995</v>
      </c>
      <c r="R8555" s="31">
        <v>-44</v>
      </c>
      <c r="S8555" s="28">
        <v>44592</v>
      </c>
    </row>
    <row r="8556" spans="1:19" x14ac:dyDescent="0.2">
      <c r="A8556" s="29">
        <v>47148</v>
      </c>
      <c r="B8556" s="1" t="s">
        <v>200</v>
      </c>
      <c r="C8556" s="27">
        <v>44587</v>
      </c>
      <c r="D8556" s="1">
        <v>53515</v>
      </c>
      <c r="J8556" s="1" t="s">
        <v>0</v>
      </c>
      <c r="K8556" s="1" t="s">
        <v>49</v>
      </c>
      <c r="L8556" s="1">
        <v>-0.5</v>
      </c>
      <c r="M8556" s="1">
        <v>88</v>
      </c>
      <c r="N8556" s="6"/>
      <c r="O8556" s="6">
        <v>44</v>
      </c>
      <c r="P8556" s="6">
        <v>-72138.87</v>
      </c>
      <c r="R8556" s="31">
        <v>-44</v>
      </c>
      <c r="S8556" s="28">
        <v>44592</v>
      </c>
    </row>
    <row r="8557" spans="1:19" x14ac:dyDescent="0.2">
      <c r="A8557" s="29">
        <v>47148</v>
      </c>
      <c r="B8557" s="1" t="s">
        <v>200</v>
      </c>
      <c r="C8557" s="27">
        <v>44587</v>
      </c>
      <c r="D8557" s="1">
        <v>53515</v>
      </c>
      <c r="J8557" s="1" t="s">
        <v>0</v>
      </c>
      <c r="K8557" s="1" t="s">
        <v>49</v>
      </c>
      <c r="L8557" s="1">
        <v>-0.25</v>
      </c>
      <c r="M8557" s="1">
        <v>88</v>
      </c>
      <c r="N8557" s="6"/>
      <c r="O8557" s="6">
        <v>22</v>
      </c>
      <c r="P8557" s="6">
        <v>-63172.62</v>
      </c>
      <c r="R8557" s="31">
        <v>-22</v>
      </c>
      <c r="S8557" s="28">
        <v>44592</v>
      </c>
    </row>
    <row r="8558" spans="1:19" x14ac:dyDescent="0.2">
      <c r="A8558" s="29">
        <v>47148</v>
      </c>
      <c r="B8558" s="1" t="s">
        <v>200</v>
      </c>
      <c r="C8558" s="27">
        <v>44587</v>
      </c>
      <c r="D8558" s="1">
        <v>53515</v>
      </c>
      <c r="J8558" s="1" t="s">
        <v>0</v>
      </c>
      <c r="K8558" s="1" t="s">
        <v>49</v>
      </c>
      <c r="L8558" s="1">
        <v>-1</v>
      </c>
      <c r="M8558" s="1">
        <v>16</v>
      </c>
      <c r="N8558" s="6"/>
      <c r="O8558" s="6">
        <v>16</v>
      </c>
      <c r="P8558" s="6">
        <v>-73957.119999999995</v>
      </c>
      <c r="R8558" s="31">
        <v>-16</v>
      </c>
      <c r="S8558" s="28">
        <v>44592</v>
      </c>
    </row>
    <row r="8559" spans="1:19" x14ac:dyDescent="0.2">
      <c r="A8559" s="29">
        <v>47154</v>
      </c>
      <c r="B8559" s="1" t="s">
        <v>200</v>
      </c>
      <c r="C8559" s="27">
        <v>44587</v>
      </c>
      <c r="D8559" s="1">
        <v>53521</v>
      </c>
      <c r="J8559" s="1" t="s">
        <v>0</v>
      </c>
      <c r="K8559" s="1" t="s">
        <v>49</v>
      </c>
      <c r="L8559" s="1">
        <v>-2.75</v>
      </c>
      <c r="M8559" s="1">
        <v>99</v>
      </c>
      <c r="N8559" s="6"/>
      <c r="O8559" s="6">
        <v>272.25</v>
      </c>
      <c r="P8559" s="6">
        <v>-71154.87</v>
      </c>
      <c r="R8559" s="31">
        <v>-272.25</v>
      </c>
      <c r="S8559" s="28">
        <v>44592</v>
      </c>
    </row>
    <row r="8560" spans="1:19" x14ac:dyDescent="0.2">
      <c r="A8560" s="29">
        <v>47154</v>
      </c>
      <c r="B8560" s="1" t="s">
        <v>200</v>
      </c>
      <c r="C8560" s="27">
        <v>44587</v>
      </c>
      <c r="D8560" s="1">
        <v>53521</v>
      </c>
      <c r="J8560" s="1" t="s">
        <v>0</v>
      </c>
      <c r="K8560" s="1" t="s">
        <v>49</v>
      </c>
      <c r="L8560" s="1">
        <v>-1</v>
      </c>
      <c r="M8560" s="1">
        <v>139.5</v>
      </c>
      <c r="N8560" s="6"/>
      <c r="O8560" s="6">
        <v>139.5</v>
      </c>
      <c r="P8560" s="6">
        <v>-70882.62</v>
      </c>
      <c r="R8560" s="31">
        <v>-139.5</v>
      </c>
      <c r="S8560" s="28">
        <v>44592</v>
      </c>
    </row>
    <row r="8561" spans="1:19" x14ac:dyDescent="0.2">
      <c r="A8561" s="29">
        <v>47154</v>
      </c>
      <c r="B8561" s="1" t="s">
        <v>200</v>
      </c>
      <c r="C8561" s="27">
        <v>44587</v>
      </c>
      <c r="D8561" s="1">
        <v>53521</v>
      </c>
      <c r="J8561" s="1" t="s">
        <v>0</v>
      </c>
      <c r="K8561" s="1" t="s">
        <v>49</v>
      </c>
      <c r="L8561" s="1">
        <v>-0.75</v>
      </c>
      <c r="M8561" s="1">
        <v>99</v>
      </c>
      <c r="N8561" s="6"/>
      <c r="O8561" s="6">
        <v>74.25</v>
      </c>
      <c r="P8561" s="6">
        <v>-72895.12</v>
      </c>
      <c r="R8561" s="31">
        <v>-74.25</v>
      </c>
      <c r="S8561" s="28">
        <v>44592</v>
      </c>
    </row>
    <row r="8562" spans="1:19" x14ac:dyDescent="0.2">
      <c r="A8562" s="29">
        <v>47154</v>
      </c>
      <c r="B8562" s="1" t="s">
        <v>200</v>
      </c>
      <c r="C8562" s="27">
        <v>44587</v>
      </c>
      <c r="D8562" s="1">
        <v>53521</v>
      </c>
      <c r="J8562" s="1" t="s">
        <v>0</v>
      </c>
      <c r="K8562" s="1" t="s">
        <v>49</v>
      </c>
      <c r="L8562" s="1">
        <v>-0.5</v>
      </c>
      <c r="M8562" s="1">
        <v>99</v>
      </c>
      <c r="N8562" s="6"/>
      <c r="O8562" s="6">
        <v>49.5</v>
      </c>
      <c r="P8562" s="6">
        <v>-63150.62</v>
      </c>
      <c r="R8562" s="31">
        <v>-49.5</v>
      </c>
      <c r="S8562" s="28">
        <v>44592</v>
      </c>
    </row>
    <row r="8563" spans="1:19" x14ac:dyDescent="0.2">
      <c r="A8563" s="29">
        <v>47305</v>
      </c>
      <c r="B8563" s="1" t="s">
        <v>200</v>
      </c>
      <c r="C8563" s="27">
        <v>44587</v>
      </c>
      <c r="D8563" s="1">
        <v>53536</v>
      </c>
      <c r="J8563" s="1" t="s">
        <v>0</v>
      </c>
      <c r="K8563" s="1" t="s">
        <v>49</v>
      </c>
      <c r="L8563" s="1">
        <v>-2.25</v>
      </c>
      <c r="M8563" s="1">
        <v>88</v>
      </c>
      <c r="N8563" s="6"/>
      <c r="O8563" s="6">
        <v>198</v>
      </c>
      <c r="P8563" s="6">
        <v>-72776.87</v>
      </c>
      <c r="R8563" s="31">
        <v>-198</v>
      </c>
      <c r="S8563" s="28">
        <v>44592</v>
      </c>
    </row>
    <row r="8564" spans="1:19" x14ac:dyDescent="0.2">
      <c r="A8564" s="29">
        <v>47305</v>
      </c>
      <c r="B8564" s="1" t="s">
        <v>200</v>
      </c>
      <c r="C8564" s="27">
        <v>44587</v>
      </c>
      <c r="D8564" s="1">
        <v>53536</v>
      </c>
      <c r="J8564" s="1" t="s">
        <v>0</v>
      </c>
      <c r="K8564" s="1" t="s">
        <v>49</v>
      </c>
      <c r="L8564" s="1">
        <v>-2</v>
      </c>
      <c r="M8564" s="1">
        <v>88</v>
      </c>
      <c r="N8564" s="6"/>
      <c r="O8564" s="6">
        <v>176</v>
      </c>
      <c r="P8564" s="6">
        <v>-65912.12</v>
      </c>
      <c r="R8564" s="31">
        <v>-176</v>
      </c>
      <c r="S8564" s="28">
        <v>44592</v>
      </c>
    </row>
    <row r="8565" spans="1:19" x14ac:dyDescent="0.2">
      <c r="A8565" s="29">
        <v>47305</v>
      </c>
      <c r="B8565" s="1" t="s">
        <v>200</v>
      </c>
      <c r="C8565" s="27">
        <v>44587</v>
      </c>
      <c r="D8565" s="1">
        <v>53536</v>
      </c>
      <c r="J8565" s="1" t="s">
        <v>0</v>
      </c>
      <c r="K8565" s="1" t="s">
        <v>49</v>
      </c>
      <c r="L8565" s="1">
        <v>-1.5</v>
      </c>
      <c r="M8565" s="1">
        <v>88</v>
      </c>
      <c r="N8565" s="6"/>
      <c r="O8565" s="6">
        <v>132</v>
      </c>
      <c r="P8565" s="6">
        <v>-70267.12</v>
      </c>
      <c r="R8565" s="31">
        <v>-132</v>
      </c>
      <c r="S8565" s="28">
        <v>44592</v>
      </c>
    </row>
    <row r="8566" spans="1:19" x14ac:dyDescent="0.2">
      <c r="A8566" s="29">
        <v>47305</v>
      </c>
      <c r="B8566" s="1" t="s">
        <v>200</v>
      </c>
      <c r="C8566" s="27">
        <v>44587</v>
      </c>
      <c r="D8566" s="1">
        <v>53536</v>
      </c>
      <c r="J8566" s="1" t="s">
        <v>0</v>
      </c>
      <c r="K8566" s="1" t="s">
        <v>49</v>
      </c>
      <c r="L8566" s="1">
        <v>-1</v>
      </c>
      <c r="M8566" s="1">
        <v>124</v>
      </c>
      <c r="N8566" s="6"/>
      <c r="O8566" s="6">
        <v>124</v>
      </c>
      <c r="P8566" s="6">
        <v>-65736.12</v>
      </c>
      <c r="R8566" s="31">
        <v>-124</v>
      </c>
      <c r="S8566" s="28">
        <v>44592</v>
      </c>
    </row>
    <row r="8567" spans="1:19" x14ac:dyDescent="0.2">
      <c r="A8567" s="29">
        <v>47305</v>
      </c>
      <c r="B8567" s="1" t="s">
        <v>200</v>
      </c>
      <c r="C8567" s="27">
        <v>44587</v>
      </c>
      <c r="D8567" s="1">
        <v>53536</v>
      </c>
      <c r="J8567" s="1" t="s">
        <v>0</v>
      </c>
      <c r="K8567" s="1" t="s">
        <v>49</v>
      </c>
      <c r="L8567" s="1">
        <v>-1</v>
      </c>
      <c r="M8567" s="1">
        <v>124</v>
      </c>
      <c r="N8567" s="6"/>
      <c r="O8567" s="6">
        <v>124</v>
      </c>
      <c r="P8567" s="6">
        <v>-70135.12</v>
      </c>
      <c r="R8567" s="31">
        <v>-124</v>
      </c>
      <c r="S8567" s="28">
        <v>44592</v>
      </c>
    </row>
    <row r="8568" spans="1:19" x14ac:dyDescent="0.2">
      <c r="A8568" s="29">
        <v>47305</v>
      </c>
      <c r="B8568" s="1" t="s">
        <v>200</v>
      </c>
      <c r="C8568" s="27">
        <v>44587</v>
      </c>
      <c r="D8568" s="1">
        <v>53536</v>
      </c>
      <c r="J8568" s="1" t="s">
        <v>0</v>
      </c>
      <c r="K8568" s="1" t="s">
        <v>49</v>
      </c>
      <c r="L8568" s="1">
        <v>-0.5</v>
      </c>
      <c r="M8568" s="1">
        <v>88</v>
      </c>
      <c r="N8568" s="6"/>
      <c r="O8568" s="6">
        <v>44</v>
      </c>
      <c r="P8568" s="6">
        <v>-64813.62</v>
      </c>
      <c r="R8568" s="31">
        <v>-44</v>
      </c>
      <c r="S8568" s="28">
        <v>44592</v>
      </c>
    </row>
    <row r="8569" spans="1:19" x14ac:dyDescent="0.2">
      <c r="A8569" s="29">
        <v>47306</v>
      </c>
      <c r="B8569" s="1" t="s">
        <v>200</v>
      </c>
      <c r="C8569" s="27">
        <v>44587</v>
      </c>
      <c r="D8569" s="1">
        <v>53537</v>
      </c>
      <c r="J8569" s="1" t="s">
        <v>0</v>
      </c>
      <c r="K8569" s="1" t="s">
        <v>49</v>
      </c>
      <c r="L8569" s="1">
        <v>-1</v>
      </c>
      <c r="M8569" s="1">
        <v>1080</v>
      </c>
      <c r="N8569" s="6"/>
      <c r="O8569" s="6">
        <v>1080</v>
      </c>
      <c r="P8569" s="6">
        <v>-69075.12</v>
      </c>
      <c r="R8569" s="31">
        <v>-1080</v>
      </c>
      <c r="S8569" s="28">
        <v>44592</v>
      </c>
    </row>
    <row r="8570" spans="1:19" x14ac:dyDescent="0.2">
      <c r="A8570" s="29">
        <v>47306</v>
      </c>
      <c r="B8570" s="1" t="s">
        <v>200</v>
      </c>
      <c r="C8570" s="27">
        <v>44587</v>
      </c>
      <c r="D8570" s="1">
        <v>53537</v>
      </c>
      <c r="J8570" s="1" t="s">
        <v>0</v>
      </c>
      <c r="K8570" s="1" t="s">
        <v>49</v>
      </c>
      <c r="L8570" s="1">
        <v>-1.75</v>
      </c>
      <c r="M8570" s="1">
        <v>88</v>
      </c>
      <c r="N8570" s="6"/>
      <c r="O8570" s="6">
        <v>154</v>
      </c>
      <c r="P8570" s="6">
        <v>-70421.119999999995</v>
      </c>
      <c r="R8570" s="31">
        <v>-154</v>
      </c>
      <c r="S8570" s="28">
        <v>44592</v>
      </c>
    </row>
    <row r="8571" spans="1:19" x14ac:dyDescent="0.2">
      <c r="A8571" s="29">
        <v>47306</v>
      </c>
      <c r="B8571" s="1" t="s">
        <v>200</v>
      </c>
      <c r="C8571" s="27">
        <v>44587</v>
      </c>
      <c r="D8571" s="1">
        <v>53537</v>
      </c>
      <c r="J8571" s="1" t="s">
        <v>0</v>
      </c>
      <c r="K8571" s="1" t="s">
        <v>49</v>
      </c>
      <c r="L8571" s="1">
        <v>-1.5</v>
      </c>
      <c r="M8571" s="1">
        <v>88</v>
      </c>
      <c r="N8571" s="6"/>
      <c r="O8571" s="6">
        <v>132</v>
      </c>
      <c r="P8571" s="6">
        <v>-64945.62</v>
      </c>
      <c r="R8571" s="31">
        <v>-132</v>
      </c>
      <c r="S8571" s="28">
        <v>44592</v>
      </c>
    </row>
    <row r="8572" spans="1:19" x14ac:dyDescent="0.2">
      <c r="A8572" s="29">
        <v>47306</v>
      </c>
      <c r="B8572" s="1" t="s">
        <v>200</v>
      </c>
      <c r="C8572" s="27">
        <v>44587</v>
      </c>
      <c r="D8572" s="1">
        <v>53537</v>
      </c>
      <c r="J8572" s="1" t="s">
        <v>0</v>
      </c>
      <c r="K8572" s="1" t="s">
        <v>49</v>
      </c>
      <c r="L8572" s="1">
        <v>-1.25</v>
      </c>
      <c r="M8572" s="1">
        <v>88</v>
      </c>
      <c r="N8572" s="6"/>
      <c r="O8572" s="6">
        <v>110</v>
      </c>
      <c r="P8572" s="6">
        <v>-66787.62</v>
      </c>
      <c r="R8572" s="31">
        <v>-110</v>
      </c>
      <c r="S8572" s="28">
        <v>44592</v>
      </c>
    </row>
    <row r="8573" spans="1:19" x14ac:dyDescent="0.2">
      <c r="A8573" s="29">
        <v>47306</v>
      </c>
      <c r="B8573" s="1" t="s">
        <v>200</v>
      </c>
      <c r="C8573" s="27">
        <v>44587</v>
      </c>
      <c r="D8573" s="1">
        <v>53537</v>
      </c>
      <c r="J8573" s="1" t="s">
        <v>0</v>
      </c>
      <c r="K8573" s="1" t="s">
        <v>49</v>
      </c>
      <c r="L8573" s="1">
        <v>-1.25</v>
      </c>
      <c r="M8573" s="1">
        <v>88</v>
      </c>
      <c r="N8573" s="6"/>
      <c r="O8573" s="6">
        <v>110</v>
      </c>
      <c r="P8573" s="6">
        <v>-67951.12</v>
      </c>
      <c r="R8573" s="31">
        <v>-110</v>
      </c>
      <c r="S8573" s="28">
        <v>44592</v>
      </c>
    </row>
    <row r="8574" spans="1:19" x14ac:dyDescent="0.2">
      <c r="A8574" s="29">
        <v>47306</v>
      </c>
      <c r="B8574" s="1" t="s">
        <v>200</v>
      </c>
      <c r="C8574" s="27">
        <v>44587</v>
      </c>
      <c r="D8574" s="1">
        <v>53537</v>
      </c>
      <c r="J8574" s="1" t="s">
        <v>0</v>
      </c>
      <c r="K8574" s="1" t="s">
        <v>49</v>
      </c>
      <c r="L8574" s="1">
        <v>-1</v>
      </c>
      <c r="M8574" s="1">
        <v>88</v>
      </c>
      <c r="N8574" s="6"/>
      <c r="O8574" s="6">
        <v>88</v>
      </c>
      <c r="P8574" s="6">
        <v>-66677.62</v>
      </c>
      <c r="R8574" s="31">
        <v>-88</v>
      </c>
      <c r="S8574" s="28">
        <v>44592</v>
      </c>
    </row>
    <row r="8575" spans="1:19" x14ac:dyDescent="0.2">
      <c r="A8575" s="29">
        <v>47306</v>
      </c>
      <c r="B8575" s="1" t="s">
        <v>200</v>
      </c>
      <c r="C8575" s="27">
        <v>44587</v>
      </c>
      <c r="D8575" s="1">
        <v>53537</v>
      </c>
      <c r="J8575" s="1" t="s">
        <v>0</v>
      </c>
      <c r="K8575" s="1" t="s">
        <v>49</v>
      </c>
      <c r="L8575" s="1">
        <v>-1</v>
      </c>
      <c r="M8575" s="1">
        <v>88</v>
      </c>
      <c r="N8575" s="6"/>
      <c r="O8575" s="6">
        <v>88</v>
      </c>
      <c r="P8575" s="6">
        <v>-67841.119999999995</v>
      </c>
      <c r="R8575" s="31">
        <v>-88</v>
      </c>
      <c r="S8575" s="28">
        <v>44592</v>
      </c>
    </row>
    <row r="8576" spans="1:19" x14ac:dyDescent="0.2">
      <c r="A8576" s="29">
        <v>47306</v>
      </c>
      <c r="B8576" s="1" t="s">
        <v>200</v>
      </c>
      <c r="C8576" s="27">
        <v>44587</v>
      </c>
      <c r="D8576" s="1">
        <v>53537</v>
      </c>
      <c r="J8576" s="1" t="s">
        <v>0</v>
      </c>
      <c r="K8576" s="1" t="s">
        <v>49</v>
      </c>
      <c r="L8576" s="1">
        <v>-0.5</v>
      </c>
      <c r="M8576" s="1">
        <v>88</v>
      </c>
      <c r="N8576" s="6"/>
      <c r="O8576" s="6">
        <v>44</v>
      </c>
      <c r="P8576" s="6">
        <v>-66831.62</v>
      </c>
      <c r="R8576" s="31">
        <v>-44</v>
      </c>
      <c r="S8576" s="28">
        <v>44592</v>
      </c>
    </row>
    <row r="8577" spans="1:19" x14ac:dyDescent="0.2">
      <c r="A8577" s="29">
        <v>47306</v>
      </c>
      <c r="B8577" s="1" t="s">
        <v>200</v>
      </c>
      <c r="C8577" s="27">
        <v>44587</v>
      </c>
      <c r="D8577" s="1">
        <v>53537</v>
      </c>
      <c r="J8577" s="1" t="s">
        <v>0</v>
      </c>
      <c r="K8577" s="1" t="s">
        <v>49</v>
      </c>
      <c r="L8577" s="1">
        <v>-0.5</v>
      </c>
      <c r="M8577" s="1">
        <v>88</v>
      </c>
      <c r="N8577" s="6"/>
      <c r="O8577" s="6">
        <v>44</v>
      </c>
      <c r="P8577" s="6">
        <v>-72820.87</v>
      </c>
      <c r="R8577" s="31">
        <v>-44</v>
      </c>
      <c r="S8577" s="28">
        <v>44592</v>
      </c>
    </row>
    <row r="8578" spans="1:19" x14ac:dyDescent="0.2">
      <c r="A8578" s="29">
        <v>47306</v>
      </c>
      <c r="B8578" s="1" t="s">
        <v>200</v>
      </c>
      <c r="C8578" s="27">
        <v>44587</v>
      </c>
      <c r="D8578" s="1">
        <v>53537</v>
      </c>
      <c r="J8578" s="1" t="s">
        <v>0</v>
      </c>
      <c r="K8578" s="1" t="s">
        <v>49</v>
      </c>
      <c r="L8578" s="1">
        <v>-1</v>
      </c>
      <c r="M8578" s="1">
        <v>32</v>
      </c>
      <c r="N8578" s="6"/>
      <c r="O8578" s="6">
        <v>32</v>
      </c>
      <c r="P8578" s="6">
        <v>-69107.12</v>
      </c>
      <c r="R8578" s="31">
        <v>-32</v>
      </c>
      <c r="S8578" s="28">
        <v>44592</v>
      </c>
    </row>
    <row r="8579" spans="1:19" x14ac:dyDescent="0.2">
      <c r="A8579" s="29">
        <v>47307</v>
      </c>
      <c r="B8579" s="1" t="s">
        <v>200</v>
      </c>
      <c r="C8579" s="27">
        <v>44587</v>
      </c>
      <c r="D8579" s="1">
        <v>53538</v>
      </c>
      <c r="J8579" s="1" t="s">
        <v>0</v>
      </c>
      <c r="K8579" s="1" t="s">
        <v>49</v>
      </c>
      <c r="L8579" s="1">
        <v>-1</v>
      </c>
      <c r="M8579" s="1">
        <v>99</v>
      </c>
      <c r="N8579" s="6"/>
      <c r="O8579" s="6">
        <v>99</v>
      </c>
      <c r="P8579" s="6">
        <v>-65044.62</v>
      </c>
      <c r="R8579" s="31">
        <v>-99</v>
      </c>
      <c r="S8579" s="28">
        <v>44592</v>
      </c>
    </row>
    <row r="8580" spans="1:19" x14ac:dyDescent="0.2">
      <c r="A8580" s="29">
        <v>47318</v>
      </c>
      <c r="B8580" s="1" t="s">
        <v>200</v>
      </c>
      <c r="C8580" s="27">
        <v>44587</v>
      </c>
      <c r="D8580" s="1">
        <v>53542</v>
      </c>
      <c r="J8580" s="1" t="s">
        <v>0</v>
      </c>
      <c r="K8580" s="1" t="s">
        <v>49</v>
      </c>
      <c r="L8580" s="1">
        <v>-0.5</v>
      </c>
      <c r="M8580" s="1">
        <v>110</v>
      </c>
      <c r="N8580" s="6"/>
      <c r="O8580" s="6">
        <v>55</v>
      </c>
      <c r="P8580" s="6">
        <v>-65099.62</v>
      </c>
      <c r="R8580" s="31">
        <v>-55</v>
      </c>
      <c r="S8580" s="28">
        <v>44592</v>
      </c>
    </row>
    <row r="8581" spans="1:19" x14ac:dyDescent="0.2">
      <c r="A8581" s="29">
        <v>47318</v>
      </c>
      <c r="B8581" s="1" t="s">
        <v>200</v>
      </c>
      <c r="C8581" s="27">
        <v>44587</v>
      </c>
      <c r="D8581" s="1">
        <v>53542</v>
      </c>
      <c r="J8581" s="1" t="s">
        <v>0</v>
      </c>
      <c r="K8581" s="1" t="s">
        <v>49</v>
      </c>
      <c r="L8581" s="1">
        <v>-0.5</v>
      </c>
      <c r="M8581" s="1">
        <v>110</v>
      </c>
      <c r="N8581" s="6"/>
      <c r="O8581" s="6">
        <v>55</v>
      </c>
      <c r="P8581" s="6">
        <v>-65967.12</v>
      </c>
      <c r="R8581" s="31">
        <v>-55</v>
      </c>
      <c r="S8581" s="28">
        <v>44592</v>
      </c>
    </row>
    <row r="8582" spans="1:19" x14ac:dyDescent="0.2">
      <c r="A8582" s="29">
        <v>47363</v>
      </c>
      <c r="B8582" s="1" t="s">
        <v>200</v>
      </c>
      <c r="C8582" s="27">
        <v>44587</v>
      </c>
      <c r="D8582" s="1">
        <v>53548</v>
      </c>
      <c r="J8582" s="1" t="s">
        <v>0</v>
      </c>
      <c r="K8582" s="1" t="s">
        <v>49</v>
      </c>
      <c r="L8582" s="1">
        <v>-1.75</v>
      </c>
      <c r="M8582" s="1">
        <v>88</v>
      </c>
      <c r="N8582" s="6"/>
      <c r="O8582" s="6">
        <v>154</v>
      </c>
      <c r="P8582" s="6">
        <v>-66985.62</v>
      </c>
      <c r="R8582" s="31">
        <v>-154</v>
      </c>
      <c r="S8582" s="28">
        <v>44592</v>
      </c>
    </row>
    <row r="8583" spans="1:19" x14ac:dyDescent="0.2">
      <c r="A8583" s="29">
        <v>47364</v>
      </c>
      <c r="B8583" s="1" t="s">
        <v>200</v>
      </c>
      <c r="C8583" s="27">
        <v>44587</v>
      </c>
      <c r="D8583" s="1">
        <v>53549</v>
      </c>
      <c r="J8583" s="1" t="s">
        <v>0</v>
      </c>
      <c r="K8583" s="1" t="s">
        <v>49</v>
      </c>
      <c r="L8583" s="1">
        <v>-3</v>
      </c>
      <c r="M8583" s="1">
        <v>88</v>
      </c>
      <c r="N8583" s="6"/>
      <c r="O8583" s="6">
        <v>264</v>
      </c>
      <c r="P8583" s="6">
        <v>-67665.119999999995</v>
      </c>
      <c r="R8583" s="31">
        <v>-264</v>
      </c>
      <c r="S8583" s="28">
        <v>44592</v>
      </c>
    </row>
    <row r="8584" spans="1:19" x14ac:dyDescent="0.2">
      <c r="A8584" s="29">
        <v>47364</v>
      </c>
      <c r="B8584" s="1" t="s">
        <v>200</v>
      </c>
      <c r="C8584" s="27">
        <v>44587</v>
      </c>
      <c r="D8584" s="1">
        <v>53549</v>
      </c>
      <c r="J8584" s="1" t="s">
        <v>0</v>
      </c>
      <c r="K8584" s="1" t="s">
        <v>49</v>
      </c>
      <c r="L8584" s="1">
        <v>-2.75</v>
      </c>
      <c r="M8584" s="1">
        <v>88</v>
      </c>
      <c r="N8584" s="6"/>
      <c r="O8584" s="6">
        <v>242</v>
      </c>
      <c r="P8584" s="6">
        <v>-67227.62</v>
      </c>
      <c r="R8584" s="31">
        <v>-242</v>
      </c>
      <c r="S8584" s="28">
        <v>44592</v>
      </c>
    </row>
    <row r="8585" spans="1:19" x14ac:dyDescent="0.2">
      <c r="A8585" s="29">
        <v>47364</v>
      </c>
      <c r="B8585" s="1" t="s">
        <v>200</v>
      </c>
      <c r="C8585" s="27">
        <v>44587</v>
      </c>
      <c r="D8585" s="1">
        <v>53549</v>
      </c>
      <c r="J8585" s="1" t="s">
        <v>0</v>
      </c>
      <c r="K8585" s="1" t="s">
        <v>49</v>
      </c>
      <c r="L8585" s="1">
        <v>-1.5</v>
      </c>
      <c r="M8585" s="1">
        <v>88</v>
      </c>
      <c r="N8585" s="6"/>
      <c r="O8585" s="6">
        <v>132</v>
      </c>
      <c r="P8585" s="6">
        <v>-70677.119999999995</v>
      </c>
      <c r="R8585" s="31">
        <v>-132</v>
      </c>
      <c r="S8585" s="28">
        <v>44592</v>
      </c>
    </row>
    <row r="8586" spans="1:19" x14ac:dyDescent="0.2">
      <c r="A8586" s="29">
        <v>47364</v>
      </c>
      <c r="B8586" s="1" t="s">
        <v>200</v>
      </c>
      <c r="C8586" s="27">
        <v>44587</v>
      </c>
      <c r="D8586" s="1">
        <v>53549</v>
      </c>
      <c r="J8586" s="1" t="s">
        <v>0</v>
      </c>
      <c r="K8586" s="1" t="s">
        <v>49</v>
      </c>
      <c r="L8586" s="1">
        <v>-1</v>
      </c>
      <c r="M8586" s="1">
        <v>124</v>
      </c>
      <c r="N8586" s="6"/>
      <c r="O8586" s="6">
        <v>124</v>
      </c>
      <c r="P8586" s="6">
        <v>-67401.119999999995</v>
      </c>
      <c r="R8586" s="31">
        <v>-124</v>
      </c>
      <c r="S8586" s="28">
        <v>44592</v>
      </c>
    </row>
    <row r="8587" spans="1:19" x14ac:dyDescent="0.2">
      <c r="A8587" s="29">
        <v>47364</v>
      </c>
      <c r="B8587" s="1" t="s">
        <v>200</v>
      </c>
      <c r="C8587" s="27">
        <v>44587</v>
      </c>
      <c r="D8587" s="1">
        <v>53549</v>
      </c>
      <c r="J8587" s="1" t="s">
        <v>0</v>
      </c>
      <c r="K8587" s="1" t="s">
        <v>49</v>
      </c>
      <c r="L8587" s="1">
        <v>-1</v>
      </c>
      <c r="M8587" s="1">
        <v>124</v>
      </c>
      <c r="N8587" s="6"/>
      <c r="O8587" s="6">
        <v>124</v>
      </c>
      <c r="P8587" s="6">
        <v>-70545.119999999995</v>
      </c>
      <c r="R8587" s="31">
        <v>-124</v>
      </c>
      <c r="S8587" s="28">
        <v>44592</v>
      </c>
    </row>
    <row r="8588" spans="1:19" x14ac:dyDescent="0.2">
      <c r="A8588" s="29">
        <v>47364</v>
      </c>
      <c r="B8588" s="1" t="s">
        <v>200</v>
      </c>
      <c r="C8588" s="27">
        <v>44587</v>
      </c>
      <c r="D8588" s="1">
        <v>53549</v>
      </c>
      <c r="J8588" s="1" t="s">
        <v>0</v>
      </c>
      <c r="K8588" s="1" t="s">
        <v>49</v>
      </c>
      <c r="L8588" s="1">
        <v>-0.75</v>
      </c>
      <c r="M8588" s="1">
        <v>88</v>
      </c>
      <c r="N8588" s="6"/>
      <c r="O8588" s="6">
        <v>66</v>
      </c>
      <c r="P8588" s="6">
        <v>-70743.12</v>
      </c>
      <c r="R8588" s="31">
        <v>-66</v>
      </c>
      <c r="S8588" s="28">
        <v>44592</v>
      </c>
    </row>
    <row r="8589" spans="1:19" x14ac:dyDescent="0.2">
      <c r="A8589" s="29">
        <v>47364</v>
      </c>
      <c r="B8589" s="1" t="s">
        <v>200</v>
      </c>
      <c r="C8589" s="27">
        <v>44587</v>
      </c>
      <c r="D8589" s="1">
        <v>53549</v>
      </c>
      <c r="J8589" s="1" t="s">
        <v>0</v>
      </c>
      <c r="K8589" s="1" t="s">
        <v>49</v>
      </c>
      <c r="L8589" s="1">
        <v>-0.5</v>
      </c>
      <c r="M8589" s="1">
        <v>88</v>
      </c>
      <c r="N8589" s="6"/>
      <c r="O8589" s="6">
        <v>44</v>
      </c>
      <c r="P8589" s="6">
        <v>-67709.119999999995</v>
      </c>
      <c r="R8589" s="31">
        <v>-44</v>
      </c>
      <c r="S8589" s="28">
        <v>44592</v>
      </c>
    </row>
    <row r="8590" spans="1:19" x14ac:dyDescent="0.2">
      <c r="A8590" s="29">
        <v>47366</v>
      </c>
      <c r="B8590" s="1" t="s">
        <v>200</v>
      </c>
      <c r="C8590" s="27">
        <v>44587</v>
      </c>
      <c r="D8590" s="1">
        <v>53551</v>
      </c>
      <c r="J8590" s="1" t="s">
        <v>0</v>
      </c>
      <c r="K8590" s="1" t="s">
        <v>49</v>
      </c>
      <c r="L8590" s="1">
        <v>-0.5</v>
      </c>
      <c r="M8590" s="1">
        <v>99</v>
      </c>
      <c r="N8590" s="6"/>
      <c r="O8590" s="6">
        <v>49.5</v>
      </c>
      <c r="P8590" s="6">
        <v>-67277.119999999995</v>
      </c>
      <c r="R8590" s="31">
        <v>-49.5</v>
      </c>
      <c r="S8590" s="28">
        <v>44592</v>
      </c>
    </row>
    <row r="8591" spans="1:19" x14ac:dyDescent="0.2">
      <c r="A8591" s="29">
        <v>47367</v>
      </c>
      <c r="B8591" s="1" t="s">
        <v>200</v>
      </c>
      <c r="C8591" s="27">
        <v>44587</v>
      </c>
      <c r="D8591" s="1">
        <v>53552</v>
      </c>
      <c r="J8591" s="1" t="s">
        <v>0</v>
      </c>
      <c r="K8591" s="1" t="s">
        <v>49</v>
      </c>
      <c r="L8591" s="1">
        <v>-0.5</v>
      </c>
      <c r="M8591" s="1">
        <v>88</v>
      </c>
      <c r="N8591" s="6"/>
      <c r="O8591" s="6">
        <v>44</v>
      </c>
      <c r="P8591" s="6">
        <v>-67753.119999999995</v>
      </c>
      <c r="R8591" s="31">
        <v>-44</v>
      </c>
      <c r="S8591" s="28">
        <v>44592</v>
      </c>
    </row>
    <row r="8592" spans="1:19" x14ac:dyDescent="0.2">
      <c r="A8592" s="29">
        <v>47369</v>
      </c>
      <c r="B8592" s="1" t="s">
        <v>200</v>
      </c>
      <c r="C8592" s="27">
        <v>44587</v>
      </c>
      <c r="D8592" s="1">
        <v>53554</v>
      </c>
      <c r="J8592" s="1" t="s">
        <v>0</v>
      </c>
      <c r="K8592" s="1" t="s">
        <v>49</v>
      </c>
      <c r="L8592" s="1">
        <v>-0.5</v>
      </c>
      <c r="M8592" s="1">
        <v>88</v>
      </c>
      <c r="N8592" s="6"/>
      <c r="O8592" s="6">
        <v>44</v>
      </c>
      <c r="P8592" s="6">
        <v>-67995.12</v>
      </c>
      <c r="R8592" s="31">
        <v>-44</v>
      </c>
      <c r="S8592" s="28">
        <v>44592</v>
      </c>
    </row>
    <row r="8593" spans="1:19" x14ac:dyDescent="0.2">
      <c r="A8593" s="29">
        <v>47388</v>
      </c>
      <c r="B8593" s="1" t="s">
        <v>200</v>
      </c>
      <c r="C8593" s="27">
        <v>44587</v>
      </c>
      <c r="D8593" s="1">
        <v>53555</v>
      </c>
      <c r="J8593" s="1" t="s">
        <v>0</v>
      </c>
      <c r="K8593" s="1" t="s">
        <v>49</v>
      </c>
      <c r="L8593" s="1">
        <v>-2.75</v>
      </c>
      <c r="M8593" s="1">
        <v>99</v>
      </c>
      <c r="N8593" s="6"/>
      <c r="O8593" s="6">
        <v>272.25</v>
      </c>
      <c r="P8593" s="6">
        <v>-71566.62</v>
      </c>
      <c r="R8593" s="31">
        <v>-272.25</v>
      </c>
      <c r="S8593" s="28">
        <v>44592</v>
      </c>
    </row>
    <row r="8594" spans="1:19" x14ac:dyDescent="0.2">
      <c r="A8594" s="29">
        <v>47388</v>
      </c>
      <c r="B8594" s="1" t="s">
        <v>200</v>
      </c>
      <c r="C8594" s="27">
        <v>44587</v>
      </c>
      <c r="D8594" s="1">
        <v>53555</v>
      </c>
      <c r="J8594" s="1" t="s">
        <v>0</v>
      </c>
      <c r="K8594" s="1" t="s">
        <v>49</v>
      </c>
      <c r="L8594" s="1">
        <v>-1</v>
      </c>
      <c r="M8594" s="1">
        <v>139.5</v>
      </c>
      <c r="N8594" s="6"/>
      <c r="O8594" s="6">
        <v>139.5</v>
      </c>
      <c r="P8594" s="6">
        <v>-71294.37</v>
      </c>
      <c r="R8594" s="31">
        <v>-139.5</v>
      </c>
      <c r="S8594" s="28">
        <v>44592</v>
      </c>
    </row>
    <row r="8595" spans="1:19" x14ac:dyDescent="0.2">
      <c r="A8595" s="29">
        <v>47388</v>
      </c>
      <c r="B8595" s="1" t="s">
        <v>200</v>
      </c>
      <c r="C8595" s="27">
        <v>44587</v>
      </c>
      <c r="D8595" s="1">
        <v>53555</v>
      </c>
      <c r="J8595" s="1" t="s">
        <v>0</v>
      </c>
      <c r="K8595" s="1" t="s">
        <v>49</v>
      </c>
      <c r="L8595" s="1">
        <v>-0.75</v>
      </c>
      <c r="M8595" s="1">
        <v>99</v>
      </c>
      <c r="N8595" s="6"/>
      <c r="O8595" s="6">
        <v>74.25</v>
      </c>
      <c r="P8595" s="6">
        <v>-71640.87</v>
      </c>
      <c r="R8595" s="31">
        <v>-74.25</v>
      </c>
      <c r="S8595" s="28">
        <v>44592</v>
      </c>
    </row>
    <row r="8596" spans="1:19" x14ac:dyDescent="0.2">
      <c r="A8596" s="29">
        <v>47149</v>
      </c>
      <c r="B8596" s="1" t="s">
        <v>200</v>
      </c>
      <c r="C8596" s="27">
        <v>44588</v>
      </c>
      <c r="D8596" s="1">
        <v>53516</v>
      </c>
      <c r="J8596" s="1" t="s">
        <v>0</v>
      </c>
      <c r="K8596" s="1" t="s">
        <v>49</v>
      </c>
      <c r="L8596" s="1">
        <v>-4</v>
      </c>
      <c r="M8596" s="1">
        <v>88</v>
      </c>
      <c r="N8596" s="6"/>
      <c r="O8596" s="6">
        <v>352</v>
      </c>
      <c r="P8596" s="6">
        <v>-85049.12</v>
      </c>
      <c r="R8596" s="31">
        <v>-352</v>
      </c>
      <c r="S8596" s="28">
        <v>44592</v>
      </c>
    </row>
    <row r="8597" spans="1:19" x14ac:dyDescent="0.2">
      <c r="A8597" s="29">
        <v>47149</v>
      </c>
      <c r="B8597" s="1" t="s">
        <v>200</v>
      </c>
      <c r="C8597" s="27">
        <v>44588</v>
      </c>
      <c r="D8597" s="1">
        <v>53516</v>
      </c>
      <c r="J8597" s="1" t="s">
        <v>0</v>
      </c>
      <c r="K8597" s="1" t="s">
        <v>49</v>
      </c>
      <c r="L8597" s="1">
        <v>-2</v>
      </c>
      <c r="M8597" s="1">
        <v>88</v>
      </c>
      <c r="N8597" s="6"/>
      <c r="O8597" s="6">
        <v>176</v>
      </c>
      <c r="P8597" s="6">
        <v>-77779.12</v>
      </c>
      <c r="R8597" s="31">
        <v>-176</v>
      </c>
      <c r="S8597" s="28">
        <v>44592</v>
      </c>
    </row>
    <row r="8598" spans="1:19" x14ac:dyDescent="0.2">
      <c r="A8598" s="29">
        <v>47149</v>
      </c>
      <c r="B8598" s="1" t="s">
        <v>200</v>
      </c>
      <c r="C8598" s="27">
        <v>44588</v>
      </c>
      <c r="D8598" s="1">
        <v>53516</v>
      </c>
      <c r="J8598" s="1" t="s">
        <v>0</v>
      </c>
      <c r="K8598" s="1" t="s">
        <v>49</v>
      </c>
      <c r="L8598" s="1">
        <v>-1</v>
      </c>
      <c r="M8598" s="1">
        <v>124</v>
      </c>
      <c r="N8598" s="6"/>
      <c r="O8598" s="6">
        <v>124</v>
      </c>
      <c r="P8598" s="6">
        <v>-77603.12</v>
      </c>
      <c r="R8598" s="31">
        <v>-124</v>
      </c>
      <c r="S8598" s="28">
        <v>44592</v>
      </c>
    </row>
    <row r="8599" spans="1:19" x14ac:dyDescent="0.2">
      <c r="A8599" s="29">
        <v>47149</v>
      </c>
      <c r="B8599" s="1" t="s">
        <v>200</v>
      </c>
      <c r="C8599" s="27">
        <v>44588</v>
      </c>
      <c r="D8599" s="1">
        <v>53516</v>
      </c>
      <c r="J8599" s="1" t="s">
        <v>0</v>
      </c>
      <c r="K8599" s="1" t="s">
        <v>49</v>
      </c>
      <c r="L8599" s="1">
        <v>-1</v>
      </c>
      <c r="M8599" s="1">
        <v>124</v>
      </c>
      <c r="N8599" s="6"/>
      <c r="O8599" s="6">
        <v>124</v>
      </c>
      <c r="P8599" s="6">
        <v>-84697.12</v>
      </c>
      <c r="R8599" s="31">
        <v>-124</v>
      </c>
      <c r="S8599" s="28">
        <v>44592</v>
      </c>
    </row>
    <row r="8600" spans="1:19" x14ac:dyDescent="0.2">
      <c r="A8600" s="29">
        <v>47149</v>
      </c>
      <c r="B8600" s="1" t="s">
        <v>200</v>
      </c>
      <c r="C8600" s="27">
        <v>44588</v>
      </c>
      <c r="D8600" s="1">
        <v>53516</v>
      </c>
      <c r="J8600" s="1" t="s">
        <v>0</v>
      </c>
      <c r="K8600" s="1" t="s">
        <v>49</v>
      </c>
      <c r="L8600" s="1">
        <v>-1.25</v>
      </c>
      <c r="M8600" s="1">
        <v>88</v>
      </c>
      <c r="N8600" s="6"/>
      <c r="O8600" s="6">
        <v>110</v>
      </c>
      <c r="P8600" s="6">
        <v>-86983.12</v>
      </c>
      <c r="R8600" s="31">
        <v>-110</v>
      </c>
      <c r="S8600" s="28">
        <v>44592</v>
      </c>
    </row>
    <row r="8601" spans="1:19" x14ac:dyDescent="0.2">
      <c r="A8601" s="29">
        <v>47149</v>
      </c>
      <c r="B8601" s="1" t="s">
        <v>200</v>
      </c>
      <c r="C8601" s="27">
        <v>44588</v>
      </c>
      <c r="D8601" s="1">
        <v>53516</v>
      </c>
      <c r="J8601" s="1" t="s">
        <v>0</v>
      </c>
      <c r="K8601" s="1" t="s">
        <v>49</v>
      </c>
      <c r="L8601" s="1">
        <v>-1</v>
      </c>
      <c r="M8601" s="1">
        <v>98</v>
      </c>
      <c r="N8601" s="6"/>
      <c r="O8601" s="6">
        <v>98</v>
      </c>
      <c r="P8601" s="6">
        <v>-74923.12</v>
      </c>
      <c r="R8601" s="31">
        <v>-98</v>
      </c>
      <c r="S8601" s="28">
        <v>44592</v>
      </c>
    </row>
    <row r="8602" spans="1:19" x14ac:dyDescent="0.2">
      <c r="A8602" s="29">
        <v>47149</v>
      </c>
      <c r="B8602" s="1" t="s">
        <v>200</v>
      </c>
      <c r="C8602" s="27">
        <v>44588</v>
      </c>
      <c r="D8602" s="1">
        <v>53516</v>
      </c>
      <c r="J8602" s="1" t="s">
        <v>0</v>
      </c>
      <c r="K8602" s="1" t="s">
        <v>49</v>
      </c>
      <c r="L8602" s="1">
        <v>-1</v>
      </c>
      <c r="M8602" s="1">
        <v>66</v>
      </c>
      <c r="N8602" s="6"/>
      <c r="O8602" s="6">
        <v>66</v>
      </c>
      <c r="P8602" s="6">
        <v>-74825.119999999995</v>
      </c>
      <c r="R8602" s="31">
        <v>-66</v>
      </c>
      <c r="S8602" s="28">
        <v>44592</v>
      </c>
    </row>
    <row r="8603" spans="1:19" x14ac:dyDescent="0.2">
      <c r="A8603" s="29">
        <v>47149</v>
      </c>
      <c r="B8603" s="1" t="s">
        <v>200</v>
      </c>
      <c r="C8603" s="27">
        <v>44588</v>
      </c>
      <c r="D8603" s="1">
        <v>53516</v>
      </c>
      <c r="J8603" s="1" t="s">
        <v>0</v>
      </c>
      <c r="K8603" s="1" t="s">
        <v>49</v>
      </c>
      <c r="L8603" s="1">
        <v>-0.75</v>
      </c>
      <c r="M8603" s="1">
        <v>88</v>
      </c>
      <c r="N8603" s="6"/>
      <c r="O8603" s="6">
        <v>66</v>
      </c>
      <c r="P8603" s="6">
        <v>-77845.119999999995</v>
      </c>
      <c r="R8603" s="31">
        <v>-66</v>
      </c>
      <c r="S8603" s="28">
        <v>44592</v>
      </c>
    </row>
    <row r="8604" spans="1:19" x14ac:dyDescent="0.2">
      <c r="A8604" s="29">
        <v>47149</v>
      </c>
      <c r="B8604" s="1" t="s">
        <v>200</v>
      </c>
      <c r="C8604" s="27">
        <v>44588</v>
      </c>
      <c r="D8604" s="1">
        <v>53516</v>
      </c>
      <c r="J8604" s="1" t="s">
        <v>0</v>
      </c>
      <c r="K8604" s="1" t="s">
        <v>49</v>
      </c>
      <c r="L8604" s="1">
        <v>-0.5</v>
      </c>
      <c r="M8604" s="1">
        <v>88</v>
      </c>
      <c r="N8604" s="6"/>
      <c r="O8604" s="6">
        <v>44</v>
      </c>
      <c r="P8604" s="6">
        <v>-85093.119999999995</v>
      </c>
      <c r="R8604" s="31">
        <v>-44</v>
      </c>
      <c r="S8604" s="28">
        <v>44592</v>
      </c>
    </row>
    <row r="8605" spans="1:19" x14ac:dyDescent="0.2">
      <c r="A8605" s="29">
        <v>47149</v>
      </c>
      <c r="B8605" s="1" t="s">
        <v>200</v>
      </c>
      <c r="C8605" s="27">
        <v>44588</v>
      </c>
      <c r="D8605" s="1">
        <v>53516</v>
      </c>
      <c r="J8605" s="1" t="s">
        <v>0</v>
      </c>
      <c r="K8605" s="1" t="s">
        <v>49</v>
      </c>
      <c r="L8605" s="1">
        <v>-1</v>
      </c>
      <c r="M8605" s="1">
        <v>12</v>
      </c>
      <c r="N8605" s="6"/>
      <c r="O8605" s="6">
        <v>12</v>
      </c>
      <c r="P8605" s="6">
        <v>-74935.12</v>
      </c>
      <c r="R8605" s="31">
        <v>-12</v>
      </c>
      <c r="S8605" s="28">
        <v>44592</v>
      </c>
    </row>
    <row r="8606" spans="1:19" x14ac:dyDescent="0.2">
      <c r="A8606" s="29">
        <v>47155</v>
      </c>
      <c r="B8606" s="1" t="s">
        <v>200</v>
      </c>
      <c r="C8606" s="27">
        <v>44588</v>
      </c>
      <c r="D8606" s="1">
        <v>53522</v>
      </c>
      <c r="J8606" s="1" t="s">
        <v>0</v>
      </c>
      <c r="K8606" s="1" t="s">
        <v>49</v>
      </c>
      <c r="L8606" s="1">
        <v>-4.75</v>
      </c>
      <c r="M8606" s="1">
        <v>88</v>
      </c>
      <c r="N8606" s="6"/>
      <c r="O8606" s="6">
        <v>418</v>
      </c>
      <c r="P8606" s="6">
        <v>-87797.119999999995</v>
      </c>
      <c r="R8606" s="31">
        <v>-418</v>
      </c>
      <c r="S8606" s="28">
        <v>44592</v>
      </c>
    </row>
    <row r="8607" spans="1:19" x14ac:dyDescent="0.2">
      <c r="A8607" s="29">
        <v>47155</v>
      </c>
      <c r="B8607" s="1" t="s">
        <v>200</v>
      </c>
      <c r="C8607" s="27">
        <v>44588</v>
      </c>
      <c r="D8607" s="1">
        <v>53522</v>
      </c>
      <c r="J8607" s="1" t="s">
        <v>0</v>
      </c>
      <c r="K8607" s="1" t="s">
        <v>49</v>
      </c>
      <c r="L8607" s="1">
        <v>-2.75</v>
      </c>
      <c r="M8607" s="1">
        <v>88</v>
      </c>
      <c r="N8607" s="6"/>
      <c r="O8607" s="6">
        <v>242</v>
      </c>
      <c r="P8607" s="6">
        <v>-75561.119999999995</v>
      </c>
      <c r="R8607" s="31">
        <v>-242</v>
      </c>
      <c r="S8607" s="28">
        <v>44592</v>
      </c>
    </row>
    <row r="8608" spans="1:19" x14ac:dyDescent="0.2">
      <c r="A8608" s="29">
        <v>47155</v>
      </c>
      <c r="B8608" s="1" t="s">
        <v>200</v>
      </c>
      <c r="C8608" s="27">
        <v>44588</v>
      </c>
      <c r="D8608" s="1">
        <v>53522</v>
      </c>
      <c r="J8608" s="1" t="s">
        <v>0</v>
      </c>
      <c r="K8608" s="1" t="s">
        <v>49</v>
      </c>
      <c r="L8608" s="1">
        <v>-2.25</v>
      </c>
      <c r="M8608" s="1">
        <v>88</v>
      </c>
      <c r="N8608" s="6"/>
      <c r="O8608" s="6">
        <v>198</v>
      </c>
      <c r="P8608" s="6">
        <v>-75319.12</v>
      </c>
      <c r="R8608" s="31">
        <v>-198</v>
      </c>
      <c r="S8608" s="28">
        <v>44592</v>
      </c>
    </row>
    <row r="8609" spans="1:19" x14ac:dyDescent="0.2">
      <c r="A8609" s="29">
        <v>47155</v>
      </c>
      <c r="B8609" s="1" t="s">
        <v>200</v>
      </c>
      <c r="C8609" s="27">
        <v>44588</v>
      </c>
      <c r="D8609" s="1">
        <v>53522</v>
      </c>
      <c r="J8609" s="1" t="s">
        <v>0</v>
      </c>
      <c r="K8609" s="1" t="s">
        <v>49</v>
      </c>
      <c r="L8609" s="1">
        <v>-2</v>
      </c>
      <c r="M8609" s="1">
        <v>88</v>
      </c>
      <c r="N8609" s="6"/>
      <c r="O8609" s="6">
        <v>176</v>
      </c>
      <c r="P8609" s="6">
        <v>-81951.12</v>
      </c>
      <c r="R8609" s="31">
        <v>-176</v>
      </c>
      <c r="S8609" s="28">
        <v>44592</v>
      </c>
    </row>
    <row r="8610" spans="1:19" x14ac:dyDescent="0.2">
      <c r="A8610" s="29">
        <v>47155</v>
      </c>
      <c r="B8610" s="1" t="s">
        <v>200</v>
      </c>
      <c r="C8610" s="27">
        <v>44588</v>
      </c>
      <c r="D8610" s="1">
        <v>53522</v>
      </c>
      <c r="J8610" s="1" t="s">
        <v>0</v>
      </c>
      <c r="K8610" s="1" t="s">
        <v>49</v>
      </c>
      <c r="L8610" s="1">
        <v>-1.5</v>
      </c>
      <c r="M8610" s="1">
        <v>88</v>
      </c>
      <c r="N8610" s="6"/>
      <c r="O8610" s="6">
        <v>132</v>
      </c>
      <c r="P8610" s="6">
        <v>-81775.12</v>
      </c>
      <c r="R8610" s="31">
        <v>-132</v>
      </c>
      <c r="S8610" s="28">
        <v>44592</v>
      </c>
    </row>
    <row r="8611" spans="1:19" x14ac:dyDescent="0.2">
      <c r="A8611" s="29">
        <v>47155</v>
      </c>
      <c r="B8611" s="1" t="s">
        <v>200</v>
      </c>
      <c r="C8611" s="27">
        <v>44588</v>
      </c>
      <c r="D8611" s="1">
        <v>53522</v>
      </c>
      <c r="J8611" s="1" t="s">
        <v>0</v>
      </c>
      <c r="K8611" s="1" t="s">
        <v>49</v>
      </c>
      <c r="L8611" s="1">
        <v>-1.5</v>
      </c>
      <c r="M8611" s="1">
        <v>88</v>
      </c>
      <c r="N8611" s="6"/>
      <c r="O8611" s="6">
        <v>132</v>
      </c>
      <c r="P8611" s="6">
        <v>-82207.12</v>
      </c>
      <c r="R8611" s="31">
        <v>-132</v>
      </c>
      <c r="S8611" s="28">
        <v>44592</v>
      </c>
    </row>
    <row r="8612" spans="1:19" x14ac:dyDescent="0.2">
      <c r="A8612" s="29">
        <v>47155</v>
      </c>
      <c r="B8612" s="1" t="s">
        <v>200</v>
      </c>
      <c r="C8612" s="27">
        <v>44588</v>
      </c>
      <c r="D8612" s="1">
        <v>53522</v>
      </c>
      <c r="J8612" s="1" t="s">
        <v>0</v>
      </c>
      <c r="K8612" s="1" t="s">
        <v>49</v>
      </c>
      <c r="L8612" s="1">
        <v>-1</v>
      </c>
      <c r="M8612" s="1">
        <v>124</v>
      </c>
      <c r="N8612" s="6"/>
      <c r="O8612" s="6">
        <v>124</v>
      </c>
      <c r="P8612" s="6">
        <v>-77969.119999999995</v>
      </c>
      <c r="R8612" s="31">
        <v>-124</v>
      </c>
      <c r="S8612" s="28">
        <v>44592</v>
      </c>
    </row>
    <row r="8613" spans="1:19" x14ac:dyDescent="0.2">
      <c r="A8613" s="29">
        <v>47155</v>
      </c>
      <c r="B8613" s="1" t="s">
        <v>200</v>
      </c>
      <c r="C8613" s="27">
        <v>44588</v>
      </c>
      <c r="D8613" s="1">
        <v>53522</v>
      </c>
      <c r="J8613" s="1" t="s">
        <v>0</v>
      </c>
      <c r="K8613" s="1" t="s">
        <v>49</v>
      </c>
      <c r="L8613" s="1">
        <v>-1</v>
      </c>
      <c r="M8613" s="1">
        <v>124</v>
      </c>
      <c r="N8613" s="6"/>
      <c r="O8613" s="6">
        <v>124</v>
      </c>
      <c r="P8613" s="6">
        <v>-80567.12</v>
      </c>
      <c r="R8613" s="31">
        <v>-124</v>
      </c>
      <c r="S8613" s="28">
        <v>44592</v>
      </c>
    </row>
    <row r="8614" spans="1:19" x14ac:dyDescent="0.2">
      <c r="A8614" s="29">
        <v>47155</v>
      </c>
      <c r="B8614" s="1" t="s">
        <v>200</v>
      </c>
      <c r="C8614" s="27">
        <v>44588</v>
      </c>
      <c r="D8614" s="1">
        <v>53522</v>
      </c>
      <c r="J8614" s="1" t="s">
        <v>0</v>
      </c>
      <c r="K8614" s="1" t="s">
        <v>49</v>
      </c>
      <c r="L8614" s="1">
        <v>-1</v>
      </c>
      <c r="M8614" s="1">
        <v>124</v>
      </c>
      <c r="N8614" s="6"/>
      <c r="O8614" s="6">
        <v>124</v>
      </c>
      <c r="P8614" s="6">
        <v>-81643.12</v>
      </c>
      <c r="R8614" s="31">
        <v>-124</v>
      </c>
      <c r="S8614" s="28">
        <v>44592</v>
      </c>
    </row>
    <row r="8615" spans="1:19" x14ac:dyDescent="0.2">
      <c r="A8615" s="29">
        <v>47155</v>
      </c>
      <c r="B8615" s="1" t="s">
        <v>200</v>
      </c>
      <c r="C8615" s="27">
        <v>44588</v>
      </c>
      <c r="D8615" s="1">
        <v>53522</v>
      </c>
      <c r="J8615" s="1" t="s">
        <v>0</v>
      </c>
      <c r="K8615" s="1" t="s">
        <v>49</v>
      </c>
      <c r="L8615" s="1">
        <v>-1</v>
      </c>
      <c r="M8615" s="1">
        <v>124</v>
      </c>
      <c r="N8615" s="6"/>
      <c r="O8615" s="6">
        <v>124</v>
      </c>
      <c r="P8615" s="6">
        <v>-82075.12</v>
      </c>
      <c r="R8615" s="31">
        <v>-124</v>
      </c>
      <c r="S8615" s="28">
        <v>44592</v>
      </c>
    </row>
    <row r="8616" spans="1:19" x14ac:dyDescent="0.2">
      <c r="A8616" s="29">
        <v>47155</v>
      </c>
      <c r="B8616" s="1" t="s">
        <v>200</v>
      </c>
      <c r="C8616" s="27">
        <v>44588</v>
      </c>
      <c r="D8616" s="1">
        <v>53522</v>
      </c>
      <c r="J8616" s="1" t="s">
        <v>0</v>
      </c>
      <c r="K8616" s="1" t="s">
        <v>49</v>
      </c>
      <c r="L8616" s="1">
        <v>-1</v>
      </c>
      <c r="M8616" s="1">
        <v>124</v>
      </c>
      <c r="N8616" s="6"/>
      <c r="O8616" s="6">
        <v>124</v>
      </c>
      <c r="P8616" s="6">
        <v>-87921.12</v>
      </c>
      <c r="R8616" s="31">
        <v>-124</v>
      </c>
      <c r="S8616" s="28">
        <v>44592</v>
      </c>
    </row>
    <row r="8617" spans="1:19" x14ac:dyDescent="0.2">
      <c r="A8617" s="29">
        <v>47155</v>
      </c>
      <c r="B8617" s="1" t="s">
        <v>200</v>
      </c>
      <c r="C8617" s="27">
        <v>44588</v>
      </c>
      <c r="D8617" s="1">
        <v>53522</v>
      </c>
      <c r="J8617" s="1" t="s">
        <v>0</v>
      </c>
      <c r="K8617" s="1" t="s">
        <v>49</v>
      </c>
      <c r="L8617" s="1">
        <v>-1</v>
      </c>
      <c r="M8617" s="1">
        <v>88</v>
      </c>
      <c r="N8617" s="6"/>
      <c r="O8617" s="6">
        <v>88</v>
      </c>
      <c r="P8617" s="6">
        <v>-74339.12</v>
      </c>
      <c r="R8617" s="31">
        <v>-88</v>
      </c>
      <c r="S8617" s="28">
        <v>44592</v>
      </c>
    </row>
    <row r="8618" spans="1:19" x14ac:dyDescent="0.2">
      <c r="A8618" s="29">
        <v>47155</v>
      </c>
      <c r="B8618" s="1" t="s">
        <v>200</v>
      </c>
      <c r="C8618" s="27">
        <v>44588</v>
      </c>
      <c r="D8618" s="1">
        <v>53522</v>
      </c>
      <c r="J8618" s="1" t="s">
        <v>0</v>
      </c>
      <c r="K8618" s="1" t="s">
        <v>49</v>
      </c>
      <c r="L8618" s="1">
        <v>-1</v>
      </c>
      <c r="M8618" s="1">
        <v>88</v>
      </c>
      <c r="N8618" s="6"/>
      <c r="O8618" s="6">
        <v>88</v>
      </c>
      <c r="P8618" s="6">
        <v>-80655.12</v>
      </c>
      <c r="R8618" s="31">
        <v>-88</v>
      </c>
      <c r="S8618" s="28">
        <v>44592</v>
      </c>
    </row>
    <row r="8619" spans="1:19" x14ac:dyDescent="0.2">
      <c r="A8619" s="29">
        <v>47155</v>
      </c>
      <c r="B8619" s="1" t="s">
        <v>200</v>
      </c>
      <c r="C8619" s="27">
        <v>44588</v>
      </c>
      <c r="D8619" s="1">
        <v>53522</v>
      </c>
      <c r="J8619" s="1" t="s">
        <v>0</v>
      </c>
      <c r="K8619" s="1" t="s">
        <v>49</v>
      </c>
      <c r="L8619" s="1">
        <v>-0.75</v>
      </c>
      <c r="M8619" s="1">
        <v>88</v>
      </c>
      <c r="N8619" s="6"/>
      <c r="O8619" s="6">
        <v>66</v>
      </c>
      <c r="P8619" s="6">
        <v>-74097.119999999995</v>
      </c>
      <c r="R8619" s="31">
        <v>-66</v>
      </c>
      <c r="S8619" s="28">
        <v>44592</v>
      </c>
    </row>
    <row r="8620" spans="1:19" x14ac:dyDescent="0.2">
      <c r="A8620" s="29">
        <v>47155</v>
      </c>
      <c r="B8620" s="1" t="s">
        <v>200</v>
      </c>
      <c r="C8620" s="27">
        <v>44588</v>
      </c>
      <c r="D8620" s="1">
        <v>53522</v>
      </c>
      <c r="J8620" s="1" t="s">
        <v>0</v>
      </c>
      <c r="K8620" s="1" t="s">
        <v>49</v>
      </c>
      <c r="L8620" s="1">
        <v>-0.75</v>
      </c>
      <c r="M8620" s="1">
        <v>88</v>
      </c>
      <c r="N8620" s="6"/>
      <c r="O8620" s="6">
        <v>66</v>
      </c>
      <c r="P8620" s="6">
        <v>-74163.12</v>
      </c>
      <c r="R8620" s="31">
        <v>-66</v>
      </c>
      <c r="S8620" s="28">
        <v>44592</v>
      </c>
    </row>
    <row r="8621" spans="1:19" x14ac:dyDescent="0.2">
      <c r="A8621" s="29">
        <v>47155</v>
      </c>
      <c r="B8621" s="1" t="s">
        <v>200</v>
      </c>
      <c r="C8621" s="27">
        <v>44588</v>
      </c>
      <c r="D8621" s="1">
        <v>53522</v>
      </c>
      <c r="J8621" s="1" t="s">
        <v>0</v>
      </c>
      <c r="K8621" s="1" t="s">
        <v>49</v>
      </c>
      <c r="L8621" s="1">
        <v>-0.5</v>
      </c>
      <c r="M8621" s="1">
        <v>88</v>
      </c>
      <c r="N8621" s="6"/>
      <c r="O8621" s="6">
        <v>44</v>
      </c>
      <c r="P8621" s="6">
        <v>-74251.12</v>
      </c>
      <c r="R8621" s="31">
        <v>-44</v>
      </c>
      <c r="S8621" s="28">
        <v>44592</v>
      </c>
    </row>
    <row r="8622" spans="1:19" x14ac:dyDescent="0.2">
      <c r="A8622" s="29">
        <v>47155</v>
      </c>
      <c r="B8622" s="1" t="s">
        <v>200</v>
      </c>
      <c r="C8622" s="27">
        <v>44588</v>
      </c>
      <c r="D8622" s="1">
        <v>53522</v>
      </c>
      <c r="J8622" s="1" t="s">
        <v>0</v>
      </c>
      <c r="K8622" s="1" t="s">
        <v>49</v>
      </c>
      <c r="L8622" s="1">
        <v>-0.5</v>
      </c>
      <c r="M8622" s="1">
        <v>88</v>
      </c>
      <c r="N8622" s="6"/>
      <c r="O8622" s="6">
        <v>44</v>
      </c>
      <c r="P8622" s="6">
        <v>-75121.119999999995</v>
      </c>
      <c r="R8622" s="31">
        <v>-44</v>
      </c>
      <c r="S8622" s="28">
        <v>44592</v>
      </c>
    </row>
    <row r="8623" spans="1:19" x14ac:dyDescent="0.2">
      <c r="A8623" s="29">
        <v>47184</v>
      </c>
      <c r="B8623" s="1" t="s">
        <v>200</v>
      </c>
      <c r="C8623" s="27">
        <v>44588</v>
      </c>
      <c r="D8623" s="1">
        <v>53527</v>
      </c>
      <c r="J8623" s="1" t="s">
        <v>0</v>
      </c>
      <c r="K8623" s="1" t="s">
        <v>49</v>
      </c>
      <c r="L8623" s="1">
        <v>-2.5</v>
      </c>
      <c r="M8623" s="1">
        <v>88</v>
      </c>
      <c r="N8623" s="6"/>
      <c r="O8623" s="6">
        <v>220</v>
      </c>
      <c r="P8623" s="6">
        <v>-84573.119999999995</v>
      </c>
      <c r="R8623" s="31">
        <v>-220</v>
      </c>
      <c r="S8623" s="28">
        <v>44592</v>
      </c>
    </row>
    <row r="8624" spans="1:19" x14ac:dyDescent="0.2">
      <c r="A8624" s="29">
        <v>47184</v>
      </c>
      <c r="B8624" s="1" t="s">
        <v>200</v>
      </c>
      <c r="C8624" s="27">
        <v>44588</v>
      </c>
      <c r="D8624" s="1">
        <v>53527</v>
      </c>
      <c r="J8624" s="1" t="s">
        <v>0</v>
      </c>
      <c r="K8624" s="1" t="s">
        <v>49</v>
      </c>
      <c r="L8624" s="1">
        <v>-2</v>
      </c>
      <c r="M8624" s="1">
        <v>88</v>
      </c>
      <c r="N8624" s="6"/>
      <c r="O8624" s="6">
        <v>176</v>
      </c>
      <c r="P8624" s="6">
        <v>-80201.119999999995</v>
      </c>
      <c r="R8624" s="31">
        <v>-176</v>
      </c>
      <c r="S8624" s="28">
        <v>44592</v>
      </c>
    </row>
    <row r="8625" spans="1:19" x14ac:dyDescent="0.2">
      <c r="A8625" s="29">
        <v>47184</v>
      </c>
      <c r="B8625" s="1" t="s">
        <v>200</v>
      </c>
      <c r="C8625" s="27">
        <v>44588</v>
      </c>
      <c r="D8625" s="1">
        <v>53527</v>
      </c>
      <c r="J8625" s="1" t="s">
        <v>0</v>
      </c>
      <c r="K8625" s="1" t="s">
        <v>49</v>
      </c>
      <c r="L8625" s="1">
        <v>-1.75</v>
      </c>
      <c r="M8625" s="1">
        <v>88</v>
      </c>
      <c r="N8625" s="6"/>
      <c r="O8625" s="6">
        <v>154</v>
      </c>
      <c r="P8625" s="6">
        <v>-86719.12</v>
      </c>
      <c r="R8625" s="31">
        <v>-154</v>
      </c>
      <c r="S8625" s="28">
        <v>44592</v>
      </c>
    </row>
    <row r="8626" spans="1:19" x14ac:dyDescent="0.2">
      <c r="A8626" s="29">
        <v>47184</v>
      </c>
      <c r="B8626" s="1" t="s">
        <v>200</v>
      </c>
      <c r="C8626" s="27">
        <v>44588</v>
      </c>
      <c r="D8626" s="1">
        <v>53527</v>
      </c>
      <c r="J8626" s="1" t="s">
        <v>0</v>
      </c>
      <c r="K8626" s="1" t="s">
        <v>49</v>
      </c>
      <c r="L8626" s="1">
        <v>-1.75</v>
      </c>
      <c r="M8626" s="1">
        <v>88</v>
      </c>
      <c r="N8626" s="6"/>
      <c r="O8626" s="6">
        <v>154</v>
      </c>
      <c r="P8626" s="6">
        <v>-86873.12</v>
      </c>
      <c r="R8626" s="31">
        <v>-154</v>
      </c>
      <c r="S8626" s="28">
        <v>44592</v>
      </c>
    </row>
    <row r="8627" spans="1:19" x14ac:dyDescent="0.2">
      <c r="A8627" s="29">
        <v>47184</v>
      </c>
      <c r="B8627" s="1" t="s">
        <v>200</v>
      </c>
      <c r="C8627" s="27">
        <v>44588</v>
      </c>
      <c r="D8627" s="1">
        <v>53527</v>
      </c>
      <c r="J8627" s="1" t="s">
        <v>0</v>
      </c>
      <c r="K8627" s="1" t="s">
        <v>49</v>
      </c>
      <c r="L8627" s="1">
        <v>-1</v>
      </c>
      <c r="M8627" s="1">
        <v>124</v>
      </c>
      <c r="N8627" s="6"/>
      <c r="O8627" s="6">
        <v>124</v>
      </c>
      <c r="P8627" s="6">
        <v>-80025.119999999995</v>
      </c>
      <c r="R8627" s="31">
        <v>-124</v>
      </c>
      <c r="S8627" s="28">
        <v>44592</v>
      </c>
    </row>
    <row r="8628" spans="1:19" x14ac:dyDescent="0.2">
      <c r="A8628" s="29">
        <v>47184</v>
      </c>
      <c r="B8628" s="1" t="s">
        <v>200</v>
      </c>
      <c r="C8628" s="27">
        <v>44588</v>
      </c>
      <c r="D8628" s="1">
        <v>53527</v>
      </c>
      <c r="J8628" s="1" t="s">
        <v>0</v>
      </c>
      <c r="K8628" s="1" t="s">
        <v>49</v>
      </c>
      <c r="L8628" s="1">
        <v>-1</v>
      </c>
      <c r="M8628" s="1">
        <v>124</v>
      </c>
      <c r="N8628" s="6"/>
      <c r="O8628" s="6">
        <v>124</v>
      </c>
      <c r="P8628" s="6">
        <v>-84353.12</v>
      </c>
      <c r="R8628" s="31">
        <v>-124</v>
      </c>
      <c r="S8628" s="28">
        <v>44592</v>
      </c>
    </row>
    <row r="8629" spans="1:19" x14ac:dyDescent="0.2">
      <c r="A8629" s="29">
        <v>47184</v>
      </c>
      <c r="B8629" s="1" t="s">
        <v>200</v>
      </c>
      <c r="C8629" s="27">
        <v>44588</v>
      </c>
      <c r="D8629" s="1">
        <v>53527</v>
      </c>
      <c r="J8629" s="1" t="s">
        <v>0</v>
      </c>
      <c r="K8629" s="1" t="s">
        <v>49</v>
      </c>
      <c r="L8629" s="1">
        <v>-1</v>
      </c>
      <c r="M8629" s="1">
        <v>112</v>
      </c>
      <c r="N8629" s="6"/>
      <c r="O8629" s="6">
        <v>112</v>
      </c>
      <c r="P8629" s="6">
        <v>-74759.12</v>
      </c>
      <c r="R8629" s="31">
        <v>-112</v>
      </c>
      <c r="S8629" s="28">
        <v>44592</v>
      </c>
    </row>
    <row r="8630" spans="1:19" x14ac:dyDescent="0.2">
      <c r="A8630" s="29">
        <v>47184</v>
      </c>
      <c r="B8630" s="1" t="s">
        <v>200</v>
      </c>
      <c r="C8630" s="27">
        <v>44588</v>
      </c>
      <c r="D8630" s="1">
        <v>53527</v>
      </c>
      <c r="J8630" s="1" t="s">
        <v>0</v>
      </c>
      <c r="K8630" s="1" t="s">
        <v>49</v>
      </c>
      <c r="L8630" s="1">
        <v>-0.75</v>
      </c>
      <c r="M8630" s="1">
        <v>88</v>
      </c>
      <c r="N8630" s="6"/>
      <c r="O8630" s="6">
        <v>66</v>
      </c>
      <c r="P8630" s="6">
        <v>-84229.119999999995</v>
      </c>
      <c r="R8630" s="31">
        <v>-66</v>
      </c>
      <c r="S8630" s="28">
        <v>44592</v>
      </c>
    </row>
    <row r="8631" spans="1:19" x14ac:dyDescent="0.2">
      <c r="A8631" s="29">
        <v>47184</v>
      </c>
      <c r="B8631" s="1" t="s">
        <v>200</v>
      </c>
      <c r="C8631" s="27">
        <v>44588</v>
      </c>
      <c r="D8631" s="1">
        <v>53527</v>
      </c>
      <c r="J8631" s="1" t="s">
        <v>0</v>
      </c>
      <c r="K8631" s="1" t="s">
        <v>49</v>
      </c>
      <c r="L8631" s="1">
        <v>-0.5</v>
      </c>
      <c r="M8631" s="1">
        <v>88</v>
      </c>
      <c r="N8631" s="6"/>
      <c r="O8631" s="6">
        <v>44</v>
      </c>
      <c r="P8631" s="6">
        <v>-74207.12</v>
      </c>
      <c r="R8631" s="31">
        <v>-44</v>
      </c>
      <c r="S8631" s="28">
        <v>44592</v>
      </c>
    </row>
    <row r="8632" spans="1:19" x14ac:dyDescent="0.2">
      <c r="A8632" s="29">
        <v>47184</v>
      </c>
      <c r="B8632" s="1" t="s">
        <v>200</v>
      </c>
      <c r="C8632" s="27">
        <v>44588</v>
      </c>
      <c r="D8632" s="1">
        <v>53527</v>
      </c>
      <c r="J8632" s="1" t="s">
        <v>0</v>
      </c>
      <c r="K8632" s="1" t="s">
        <v>49</v>
      </c>
      <c r="L8632" s="1">
        <v>-0.5</v>
      </c>
      <c r="M8632" s="1">
        <v>88</v>
      </c>
      <c r="N8632" s="6"/>
      <c r="O8632" s="6">
        <v>44</v>
      </c>
      <c r="P8632" s="6">
        <v>-80699.12</v>
      </c>
      <c r="R8632" s="31">
        <v>-44</v>
      </c>
      <c r="S8632" s="28">
        <v>44592</v>
      </c>
    </row>
    <row r="8633" spans="1:19" x14ac:dyDescent="0.2">
      <c r="A8633" s="29">
        <v>47184</v>
      </c>
      <c r="B8633" s="1" t="s">
        <v>200</v>
      </c>
      <c r="C8633" s="27">
        <v>44588</v>
      </c>
      <c r="D8633" s="1">
        <v>53527</v>
      </c>
      <c r="J8633" s="1" t="s">
        <v>0</v>
      </c>
      <c r="K8633" s="1" t="s">
        <v>49</v>
      </c>
      <c r="L8633" s="1">
        <v>-0.5</v>
      </c>
      <c r="M8633" s="1">
        <v>88</v>
      </c>
      <c r="N8633" s="6"/>
      <c r="O8633" s="6">
        <v>44</v>
      </c>
      <c r="P8633" s="6">
        <v>-86565.119999999995</v>
      </c>
      <c r="R8633" s="31">
        <v>-44</v>
      </c>
      <c r="S8633" s="28">
        <v>44592</v>
      </c>
    </row>
    <row r="8634" spans="1:19" x14ac:dyDescent="0.2">
      <c r="A8634" s="29">
        <v>47184</v>
      </c>
      <c r="B8634" s="1" t="s">
        <v>200</v>
      </c>
      <c r="C8634" s="27">
        <v>44588</v>
      </c>
      <c r="D8634" s="1">
        <v>53527</v>
      </c>
      <c r="J8634" s="1" t="s">
        <v>0</v>
      </c>
      <c r="K8634" s="1" t="s">
        <v>49</v>
      </c>
      <c r="L8634" s="1">
        <v>-1</v>
      </c>
      <c r="M8634" s="1">
        <v>16</v>
      </c>
      <c r="N8634" s="6"/>
      <c r="O8634" s="6">
        <v>16</v>
      </c>
      <c r="P8634" s="6">
        <v>-83553.119999999995</v>
      </c>
      <c r="R8634" s="31">
        <v>-16</v>
      </c>
      <c r="S8634" s="28">
        <v>44592</v>
      </c>
    </row>
    <row r="8635" spans="1:19" x14ac:dyDescent="0.2">
      <c r="A8635" s="29">
        <v>47184</v>
      </c>
      <c r="B8635" s="1" t="s">
        <v>200</v>
      </c>
      <c r="C8635" s="27">
        <v>44588</v>
      </c>
      <c r="D8635" s="1">
        <v>53527</v>
      </c>
      <c r="J8635" s="1" t="s">
        <v>0</v>
      </c>
      <c r="K8635" s="1" t="s">
        <v>49</v>
      </c>
      <c r="L8635" s="1">
        <v>-1</v>
      </c>
      <c r="M8635" s="1">
        <v>12</v>
      </c>
      <c r="N8635" s="6"/>
      <c r="O8635" s="6">
        <v>12</v>
      </c>
      <c r="P8635" s="6">
        <v>-83537.119999999995</v>
      </c>
      <c r="R8635" s="31">
        <v>-12</v>
      </c>
      <c r="S8635" s="28">
        <v>44592</v>
      </c>
    </row>
    <row r="8636" spans="1:19" x14ac:dyDescent="0.2">
      <c r="A8636" s="29">
        <v>47189</v>
      </c>
      <c r="B8636" s="1" t="s">
        <v>200</v>
      </c>
      <c r="C8636" s="27">
        <v>44588</v>
      </c>
      <c r="D8636" s="1">
        <v>53532</v>
      </c>
      <c r="J8636" s="1" t="s">
        <v>0</v>
      </c>
      <c r="K8636" s="1" t="s">
        <v>49</v>
      </c>
      <c r="L8636" s="1">
        <v>-3.5</v>
      </c>
      <c r="M8636" s="1">
        <v>88</v>
      </c>
      <c r="N8636" s="6"/>
      <c r="O8636" s="6">
        <v>308</v>
      </c>
      <c r="P8636" s="6">
        <v>-74647.12</v>
      </c>
      <c r="R8636" s="31">
        <v>-308</v>
      </c>
      <c r="S8636" s="28">
        <v>44592</v>
      </c>
    </row>
    <row r="8637" spans="1:19" x14ac:dyDescent="0.2">
      <c r="A8637" s="29">
        <v>47189</v>
      </c>
      <c r="B8637" s="1" t="s">
        <v>200</v>
      </c>
      <c r="C8637" s="27">
        <v>44588</v>
      </c>
      <c r="D8637" s="1">
        <v>53532</v>
      </c>
      <c r="J8637" s="1" t="s">
        <v>0</v>
      </c>
      <c r="K8637" s="1" t="s">
        <v>49</v>
      </c>
      <c r="L8637" s="1">
        <v>-3.5</v>
      </c>
      <c r="M8637" s="1">
        <v>88</v>
      </c>
      <c r="N8637" s="6"/>
      <c r="O8637" s="6">
        <v>308</v>
      </c>
      <c r="P8637" s="6">
        <v>-76791.12</v>
      </c>
      <c r="R8637" s="31">
        <v>-308</v>
      </c>
      <c r="S8637" s="28">
        <v>44592</v>
      </c>
    </row>
    <row r="8638" spans="1:19" x14ac:dyDescent="0.2">
      <c r="A8638" s="29">
        <v>47189</v>
      </c>
      <c r="B8638" s="1" t="s">
        <v>200</v>
      </c>
      <c r="C8638" s="27">
        <v>44588</v>
      </c>
      <c r="D8638" s="1">
        <v>53532</v>
      </c>
      <c r="J8638" s="1" t="s">
        <v>0</v>
      </c>
      <c r="K8638" s="1" t="s">
        <v>49</v>
      </c>
      <c r="L8638" s="1">
        <v>-3.5</v>
      </c>
      <c r="M8638" s="1">
        <v>88</v>
      </c>
      <c r="N8638" s="6"/>
      <c r="O8638" s="6">
        <v>308</v>
      </c>
      <c r="P8638" s="6">
        <v>-79857.119999999995</v>
      </c>
      <c r="R8638" s="31">
        <v>-308</v>
      </c>
      <c r="S8638" s="28">
        <v>44592</v>
      </c>
    </row>
    <row r="8639" spans="1:19" x14ac:dyDescent="0.2">
      <c r="A8639" s="29">
        <v>47189</v>
      </c>
      <c r="B8639" s="1" t="s">
        <v>200</v>
      </c>
      <c r="C8639" s="27">
        <v>44588</v>
      </c>
      <c r="D8639" s="1">
        <v>53532</v>
      </c>
      <c r="J8639" s="1" t="s">
        <v>0</v>
      </c>
      <c r="K8639" s="1" t="s">
        <v>49</v>
      </c>
      <c r="L8639" s="1">
        <v>-2.25</v>
      </c>
      <c r="M8639" s="1">
        <v>88</v>
      </c>
      <c r="N8639" s="6"/>
      <c r="O8639" s="6">
        <v>198</v>
      </c>
      <c r="P8639" s="6">
        <v>-85291.12</v>
      </c>
      <c r="R8639" s="31">
        <v>-198</v>
      </c>
      <c r="S8639" s="28">
        <v>44592</v>
      </c>
    </row>
    <row r="8640" spans="1:19" x14ac:dyDescent="0.2">
      <c r="A8640" s="29">
        <v>47189</v>
      </c>
      <c r="B8640" s="1" t="s">
        <v>200</v>
      </c>
      <c r="C8640" s="27">
        <v>44588</v>
      </c>
      <c r="D8640" s="1">
        <v>53532</v>
      </c>
      <c r="J8640" s="1" t="s">
        <v>0</v>
      </c>
      <c r="K8640" s="1" t="s">
        <v>49</v>
      </c>
      <c r="L8640" s="1">
        <v>-1.75</v>
      </c>
      <c r="M8640" s="1">
        <v>88</v>
      </c>
      <c r="N8640" s="6"/>
      <c r="O8640" s="6">
        <v>154</v>
      </c>
      <c r="P8640" s="6">
        <v>-83203.12</v>
      </c>
      <c r="R8640" s="31">
        <v>-154</v>
      </c>
      <c r="S8640" s="28">
        <v>44592</v>
      </c>
    </row>
    <row r="8641" spans="1:19" x14ac:dyDescent="0.2">
      <c r="A8641" s="29">
        <v>47189</v>
      </c>
      <c r="B8641" s="1" t="s">
        <v>200</v>
      </c>
      <c r="C8641" s="27">
        <v>44588</v>
      </c>
      <c r="D8641" s="1">
        <v>53532</v>
      </c>
      <c r="J8641" s="1" t="s">
        <v>0</v>
      </c>
      <c r="K8641" s="1" t="s">
        <v>49</v>
      </c>
      <c r="L8641" s="1">
        <v>-1.75</v>
      </c>
      <c r="M8641" s="1">
        <v>88</v>
      </c>
      <c r="N8641" s="6"/>
      <c r="O8641" s="6">
        <v>154</v>
      </c>
      <c r="P8641" s="6">
        <v>-83481.119999999995</v>
      </c>
      <c r="R8641" s="31">
        <v>-154</v>
      </c>
      <c r="S8641" s="28">
        <v>44592</v>
      </c>
    </row>
    <row r="8642" spans="1:19" x14ac:dyDescent="0.2">
      <c r="A8642" s="29">
        <v>47189</v>
      </c>
      <c r="B8642" s="1" t="s">
        <v>200</v>
      </c>
      <c r="C8642" s="27">
        <v>44588</v>
      </c>
      <c r="D8642" s="1">
        <v>53532</v>
      </c>
      <c r="J8642" s="1" t="s">
        <v>0</v>
      </c>
      <c r="K8642" s="1" t="s">
        <v>49</v>
      </c>
      <c r="L8642" s="1">
        <v>-1.5</v>
      </c>
      <c r="M8642" s="1">
        <v>88</v>
      </c>
      <c r="N8642" s="6"/>
      <c r="O8642" s="6">
        <v>132</v>
      </c>
      <c r="P8642" s="6">
        <v>-77047.12</v>
      </c>
      <c r="R8642" s="31">
        <v>-132</v>
      </c>
      <c r="S8642" s="28">
        <v>44592</v>
      </c>
    </row>
    <row r="8643" spans="1:19" x14ac:dyDescent="0.2">
      <c r="A8643" s="29">
        <v>47189</v>
      </c>
      <c r="B8643" s="1" t="s">
        <v>200</v>
      </c>
      <c r="C8643" s="27">
        <v>44588</v>
      </c>
      <c r="D8643" s="1">
        <v>53532</v>
      </c>
      <c r="J8643" s="1" t="s">
        <v>0</v>
      </c>
      <c r="K8643" s="1" t="s">
        <v>49</v>
      </c>
      <c r="L8643" s="1">
        <v>-1</v>
      </c>
      <c r="M8643" s="1">
        <v>124</v>
      </c>
      <c r="N8643" s="6"/>
      <c r="O8643" s="6">
        <v>124</v>
      </c>
      <c r="P8643" s="6">
        <v>-75059.12</v>
      </c>
      <c r="R8643" s="31">
        <v>-124</v>
      </c>
      <c r="S8643" s="28">
        <v>44592</v>
      </c>
    </row>
    <row r="8644" spans="1:19" x14ac:dyDescent="0.2">
      <c r="A8644" s="29">
        <v>47189</v>
      </c>
      <c r="B8644" s="1" t="s">
        <v>200</v>
      </c>
      <c r="C8644" s="27">
        <v>44588</v>
      </c>
      <c r="D8644" s="1">
        <v>53532</v>
      </c>
      <c r="J8644" s="1" t="s">
        <v>0</v>
      </c>
      <c r="K8644" s="1" t="s">
        <v>49</v>
      </c>
      <c r="L8644" s="1">
        <v>-1</v>
      </c>
      <c r="M8644" s="1">
        <v>124</v>
      </c>
      <c r="N8644" s="6"/>
      <c r="O8644" s="6">
        <v>124</v>
      </c>
      <c r="P8644" s="6">
        <v>-76483.12</v>
      </c>
      <c r="R8644" s="31">
        <v>-124</v>
      </c>
      <c r="S8644" s="28">
        <v>44592</v>
      </c>
    </row>
    <row r="8645" spans="1:19" x14ac:dyDescent="0.2">
      <c r="A8645" s="29">
        <v>47189</v>
      </c>
      <c r="B8645" s="1" t="s">
        <v>200</v>
      </c>
      <c r="C8645" s="27">
        <v>44588</v>
      </c>
      <c r="D8645" s="1">
        <v>53532</v>
      </c>
      <c r="J8645" s="1" t="s">
        <v>0</v>
      </c>
      <c r="K8645" s="1" t="s">
        <v>49</v>
      </c>
      <c r="L8645" s="1">
        <v>-1</v>
      </c>
      <c r="M8645" s="1">
        <v>124</v>
      </c>
      <c r="N8645" s="6"/>
      <c r="O8645" s="6">
        <v>124</v>
      </c>
      <c r="P8645" s="6">
        <v>-76915.12</v>
      </c>
      <c r="R8645" s="31">
        <v>-124</v>
      </c>
      <c r="S8645" s="28">
        <v>44592</v>
      </c>
    </row>
    <row r="8646" spans="1:19" x14ac:dyDescent="0.2">
      <c r="A8646" s="29">
        <v>47189</v>
      </c>
      <c r="B8646" s="1" t="s">
        <v>200</v>
      </c>
      <c r="C8646" s="27">
        <v>44588</v>
      </c>
      <c r="D8646" s="1">
        <v>53532</v>
      </c>
      <c r="J8646" s="1" t="s">
        <v>0</v>
      </c>
      <c r="K8646" s="1" t="s">
        <v>49</v>
      </c>
      <c r="L8646" s="1">
        <v>-1</v>
      </c>
      <c r="M8646" s="1">
        <v>124</v>
      </c>
      <c r="N8646" s="6"/>
      <c r="O8646" s="6">
        <v>124</v>
      </c>
      <c r="P8646" s="6">
        <v>-83049.119999999995</v>
      </c>
      <c r="R8646" s="31">
        <v>-124</v>
      </c>
      <c r="S8646" s="28">
        <v>44592</v>
      </c>
    </row>
    <row r="8647" spans="1:19" x14ac:dyDescent="0.2">
      <c r="A8647" s="29">
        <v>47189</v>
      </c>
      <c r="B8647" s="1" t="s">
        <v>200</v>
      </c>
      <c r="C8647" s="27">
        <v>44588</v>
      </c>
      <c r="D8647" s="1">
        <v>53532</v>
      </c>
      <c r="J8647" s="1" t="s">
        <v>0</v>
      </c>
      <c r="K8647" s="1" t="s">
        <v>49</v>
      </c>
      <c r="L8647" s="1">
        <v>-1</v>
      </c>
      <c r="M8647" s="1">
        <v>124</v>
      </c>
      <c r="N8647" s="6"/>
      <c r="O8647" s="6">
        <v>124</v>
      </c>
      <c r="P8647" s="6">
        <v>-83327.12</v>
      </c>
      <c r="R8647" s="31">
        <v>-124</v>
      </c>
      <c r="S8647" s="28">
        <v>44592</v>
      </c>
    </row>
    <row r="8648" spans="1:19" x14ac:dyDescent="0.2">
      <c r="A8648" s="29">
        <v>47189</v>
      </c>
      <c r="B8648" s="1" t="s">
        <v>200</v>
      </c>
      <c r="C8648" s="27">
        <v>44588</v>
      </c>
      <c r="D8648" s="1">
        <v>53532</v>
      </c>
      <c r="J8648" s="1" t="s">
        <v>0</v>
      </c>
      <c r="K8648" s="1" t="s">
        <v>49</v>
      </c>
      <c r="L8648" s="1">
        <v>-1.25</v>
      </c>
      <c r="M8648" s="1">
        <v>88</v>
      </c>
      <c r="N8648" s="6"/>
      <c r="O8648" s="6">
        <v>110</v>
      </c>
      <c r="P8648" s="6">
        <v>-79549.119999999995</v>
      </c>
      <c r="R8648" s="31">
        <v>-110</v>
      </c>
      <c r="S8648" s="28">
        <v>44592</v>
      </c>
    </row>
    <row r="8649" spans="1:19" x14ac:dyDescent="0.2">
      <c r="A8649" s="29">
        <v>47189</v>
      </c>
      <c r="B8649" s="1" t="s">
        <v>200</v>
      </c>
      <c r="C8649" s="27">
        <v>44588</v>
      </c>
      <c r="D8649" s="1">
        <v>53532</v>
      </c>
      <c r="J8649" s="1" t="s">
        <v>0</v>
      </c>
      <c r="K8649" s="1" t="s">
        <v>49</v>
      </c>
      <c r="L8649" s="1">
        <v>-0.75</v>
      </c>
      <c r="M8649" s="1">
        <v>88</v>
      </c>
      <c r="N8649" s="6"/>
      <c r="O8649" s="6">
        <v>66</v>
      </c>
      <c r="P8649" s="6">
        <v>-76359.12</v>
      </c>
      <c r="R8649" s="31">
        <v>-66</v>
      </c>
      <c r="S8649" s="28">
        <v>44592</v>
      </c>
    </row>
    <row r="8650" spans="1:19" x14ac:dyDescent="0.2">
      <c r="A8650" s="29">
        <v>47189</v>
      </c>
      <c r="B8650" s="1" t="s">
        <v>200</v>
      </c>
      <c r="C8650" s="27">
        <v>44588</v>
      </c>
      <c r="D8650" s="1">
        <v>53532</v>
      </c>
      <c r="J8650" s="1" t="s">
        <v>0</v>
      </c>
      <c r="K8650" s="1" t="s">
        <v>49</v>
      </c>
      <c r="L8650" s="1">
        <v>-0.5</v>
      </c>
      <c r="M8650" s="1">
        <v>88</v>
      </c>
      <c r="N8650" s="6"/>
      <c r="O8650" s="6">
        <v>44</v>
      </c>
      <c r="P8650" s="6">
        <v>-79901.119999999995</v>
      </c>
      <c r="R8650" s="31">
        <v>-44</v>
      </c>
      <c r="S8650" s="28">
        <v>44592</v>
      </c>
    </row>
    <row r="8651" spans="1:19" x14ac:dyDescent="0.2">
      <c r="A8651" s="29">
        <v>47189</v>
      </c>
      <c r="B8651" s="1" t="s">
        <v>200</v>
      </c>
      <c r="C8651" s="27">
        <v>44588</v>
      </c>
      <c r="D8651" s="1">
        <v>53532</v>
      </c>
      <c r="J8651" s="1" t="s">
        <v>0</v>
      </c>
      <c r="K8651" s="1" t="s">
        <v>49</v>
      </c>
      <c r="L8651" s="1">
        <v>-0.5</v>
      </c>
      <c r="M8651" s="1">
        <v>88</v>
      </c>
      <c r="N8651" s="6"/>
      <c r="O8651" s="6">
        <v>44</v>
      </c>
      <c r="P8651" s="6">
        <v>-83525.119999999995</v>
      </c>
      <c r="R8651" s="31">
        <v>-44</v>
      </c>
      <c r="S8651" s="28">
        <v>44592</v>
      </c>
    </row>
    <row r="8652" spans="1:19" x14ac:dyDescent="0.2">
      <c r="A8652" s="29">
        <v>47189</v>
      </c>
      <c r="B8652" s="1" t="s">
        <v>200</v>
      </c>
      <c r="C8652" s="27">
        <v>44588</v>
      </c>
      <c r="D8652" s="1">
        <v>53532</v>
      </c>
      <c r="J8652" s="1" t="s">
        <v>0</v>
      </c>
      <c r="K8652" s="1" t="s">
        <v>49</v>
      </c>
      <c r="L8652" s="1">
        <v>-2</v>
      </c>
      <c r="M8652" s="1">
        <v>12</v>
      </c>
      <c r="N8652" s="6"/>
      <c r="O8652" s="6">
        <v>24</v>
      </c>
      <c r="P8652" s="6">
        <v>-75069.119999999995</v>
      </c>
      <c r="R8652" s="31">
        <v>-24</v>
      </c>
      <c r="S8652" s="28">
        <v>44592</v>
      </c>
    </row>
    <row r="8653" spans="1:19" x14ac:dyDescent="0.2">
      <c r="A8653" s="29">
        <v>47189</v>
      </c>
      <c r="B8653" s="1" t="s">
        <v>200</v>
      </c>
      <c r="C8653" s="27">
        <v>44588</v>
      </c>
      <c r="D8653" s="1">
        <v>53532</v>
      </c>
      <c r="J8653" s="1" t="s">
        <v>0</v>
      </c>
      <c r="K8653" s="1" t="s">
        <v>49</v>
      </c>
      <c r="L8653" s="1">
        <v>-0.25</v>
      </c>
      <c r="M8653" s="1">
        <v>88</v>
      </c>
      <c r="N8653" s="6"/>
      <c r="O8653" s="6">
        <v>22</v>
      </c>
      <c r="P8653" s="6">
        <v>-75081.119999999995</v>
      </c>
      <c r="R8653" s="31">
        <v>-22</v>
      </c>
      <c r="S8653" s="28">
        <v>44592</v>
      </c>
    </row>
    <row r="8654" spans="1:19" x14ac:dyDescent="0.2">
      <c r="A8654" s="29">
        <v>47189</v>
      </c>
      <c r="B8654" s="1" t="s">
        <v>200</v>
      </c>
      <c r="C8654" s="27">
        <v>44588</v>
      </c>
      <c r="D8654" s="1">
        <v>53532</v>
      </c>
      <c r="J8654" s="1" t="s">
        <v>0</v>
      </c>
      <c r="K8654" s="1" t="s">
        <v>49</v>
      </c>
      <c r="L8654" s="1">
        <v>-1</v>
      </c>
      <c r="M8654" s="1">
        <v>8</v>
      </c>
      <c r="N8654" s="6"/>
      <c r="O8654" s="6">
        <v>8</v>
      </c>
      <c r="P8654" s="6">
        <v>-75077.119999999995</v>
      </c>
      <c r="R8654" s="31">
        <v>-8</v>
      </c>
      <c r="S8654" s="28">
        <v>44592</v>
      </c>
    </row>
    <row r="8655" spans="1:19" x14ac:dyDescent="0.2">
      <c r="A8655" s="29">
        <v>47189</v>
      </c>
      <c r="B8655" s="1" t="s">
        <v>200</v>
      </c>
      <c r="C8655" s="27">
        <v>44588</v>
      </c>
      <c r="D8655" s="1">
        <v>53532</v>
      </c>
      <c r="J8655" s="1" t="s">
        <v>0</v>
      </c>
      <c r="K8655" s="1" t="s">
        <v>49</v>
      </c>
      <c r="L8655" s="1">
        <v>-1</v>
      </c>
      <c r="M8655" s="1">
        <v>-36</v>
      </c>
      <c r="N8655" s="6">
        <v>36</v>
      </c>
      <c r="O8655" s="6"/>
      <c r="P8655" s="6">
        <v>-75045.119999999995</v>
      </c>
      <c r="R8655" s="31">
        <v>36</v>
      </c>
      <c r="S8655" s="28">
        <v>44592</v>
      </c>
    </row>
    <row r="8656" spans="1:19" x14ac:dyDescent="0.2">
      <c r="A8656" s="29">
        <v>47190</v>
      </c>
      <c r="B8656" s="1" t="s">
        <v>200</v>
      </c>
      <c r="C8656" s="27">
        <v>44588</v>
      </c>
      <c r="D8656" s="1">
        <v>53533</v>
      </c>
      <c r="J8656" s="1" t="s">
        <v>0</v>
      </c>
      <c r="K8656" s="1" t="s">
        <v>49</v>
      </c>
      <c r="L8656" s="1">
        <v>-2.25</v>
      </c>
      <c r="M8656" s="1">
        <v>88</v>
      </c>
      <c r="N8656" s="6"/>
      <c r="O8656" s="6">
        <v>198</v>
      </c>
      <c r="P8656" s="6">
        <v>-77479.12</v>
      </c>
      <c r="R8656" s="31">
        <v>-198</v>
      </c>
      <c r="S8656" s="28">
        <v>44592</v>
      </c>
    </row>
    <row r="8657" spans="1:19" x14ac:dyDescent="0.2">
      <c r="A8657" s="29">
        <v>47190</v>
      </c>
      <c r="B8657" s="1" t="s">
        <v>200</v>
      </c>
      <c r="C8657" s="27">
        <v>44588</v>
      </c>
      <c r="D8657" s="1">
        <v>53533</v>
      </c>
      <c r="J8657" s="1" t="s">
        <v>0</v>
      </c>
      <c r="K8657" s="1" t="s">
        <v>49</v>
      </c>
      <c r="L8657" s="1">
        <v>-1</v>
      </c>
      <c r="M8657" s="1">
        <v>124</v>
      </c>
      <c r="N8657" s="6"/>
      <c r="O8657" s="6">
        <v>124</v>
      </c>
      <c r="P8657" s="6">
        <v>-77281.119999999995</v>
      </c>
      <c r="R8657" s="31">
        <v>-124</v>
      </c>
      <c r="S8657" s="28">
        <v>44592</v>
      </c>
    </row>
    <row r="8658" spans="1:19" x14ac:dyDescent="0.2">
      <c r="A8658" s="29">
        <v>47190</v>
      </c>
      <c r="B8658" s="1" t="s">
        <v>200</v>
      </c>
      <c r="C8658" s="27">
        <v>44588</v>
      </c>
      <c r="D8658" s="1">
        <v>53533</v>
      </c>
      <c r="J8658" s="1" t="s">
        <v>0</v>
      </c>
      <c r="K8658" s="1" t="s">
        <v>49</v>
      </c>
      <c r="L8658" s="1">
        <v>-1.25</v>
      </c>
      <c r="M8658" s="1">
        <v>88</v>
      </c>
      <c r="N8658" s="6"/>
      <c r="O8658" s="6">
        <v>110</v>
      </c>
      <c r="P8658" s="6">
        <v>-77157.119999999995</v>
      </c>
      <c r="R8658" s="31">
        <v>-110</v>
      </c>
      <c r="S8658" s="28">
        <v>44592</v>
      </c>
    </row>
    <row r="8659" spans="1:19" x14ac:dyDescent="0.2">
      <c r="A8659" s="29">
        <v>47308</v>
      </c>
      <c r="B8659" s="1" t="s">
        <v>200</v>
      </c>
      <c r="C8659" s="27">
        <v>44588</v>
      </c>
      <c r="D8659" s="1">
        <v>53539</v>
      </c>
      <c r="J8659" s="1" t="s">
        <v>0</v>
      </c>
      <c r="K8659" s="1" t="s">
        <v>49</v>
      </c>
      <c r="L8659" s="1">
        <v>-5</v>
      </c>
      <c r="M8659" s="1">
        <v>130</v>
      </c>
      <c r="N8659" s="6"/>
      <c r="O8659" s="6">
        <v>650</v>
      </c>
      <c r="P8659" s="6">
        <v>-79183.12</v>
      </c>
      <c r="R8659" s="31">
        <v>-650</v>
      </c>
      <c r="S8659" s="28">
        <v>44592</v>
      </c>
    </row>
    <row r="8660" spans="1:19" x14ac:dyDescent="0.2">
      <c r="A8660" s="29">
        <v>47308</v>
      </c>
      <c r="B8660" s="1" t="s">
        <v>200</v>
      </c>
      <c r="C8660" s="27">
        <v>44588</v>
      </c>
      <c r="D8660" s="1">
        <v>53539</v>
      </c>
      <c r="J8660" s="1" t="s">
        <v>0</v>
      </c>
      <c r="K8660" s="1" t="s">
        <v>49</v>
      </c>
      <c r="L8660" s="1">
        <v>-6</v>
      </c>
      <c r="M8660" s="1">
        <v>88</v>
      </c>
      <c r="N8660" s="6"/>
      <c r="O8660" s="6">
        <v>528</v>
      </c>
      <c r="P8660" s="6">
        <v>-82925.119999999995</v>
      </c>
      <c r="R8660" s="31">
        <v>-528</v>
      </c>
      <c r="S8660" s="28">
        <v>44592</v>
      </c>
    </row>
    <row r="8661" spans="1:19" x14ac:dyDescent="0.2">
      <c r="A8661" s="29">
        <v>47308</v>
      </c>
      <c r="B8661" s="1" t="s">
        <v>200</v>
      </c>
      <c r="C8661" s="27">
        <v>44588</v>
      </c>
      <c r="D8661" s="1">
        <v>53539</v>
      </c>
      <c r="J8661" s="1" t="s">
        <v>0</v>
      </c>
      <c r="K8661" s="1" t="s">
        <v>49</v>
      </c>
      <c r="L8661" s="1">
        <v>-5</v>
      </c>
      <c r="M8661" s="1">
        <v>88</v>
      </c>
      <c r="N8661" s="6"/>
      <c r="O8661" s="6">
        <v>440</v>
      </c>
      <c r="P8661" s="6">
        <v>-78533.119999999995</v>
      </c>
      <c r="R8661" s="31">
        <v>-440</v>
      </c>
      <c r="S8661" s="28">
        <v>44592</v>
      </c>
    </row>
    <row r="8662" spans="1:19" x14ac:dyDescent="0.2">
      <c r="A8662" s="29">
        <v>47308</v>
      </c>
      <c r="B8662" s="1" t="s">
        <v>200</v>
      </c>
      <c r="C8662" s="27">
        <v>44588</v>
      </c>
      <c r="D8662" s="1">
        <v>53539</v>
      </c>
      <c r="J8662" s="1" t="s">
        <v>0</v>
      </c>
      <c r="K8662" s="1" t="s">
        <v>49</v>
      </c>
      <c r="L8662" s="1">
        <v>-3.5</v>
      </c>
      <c r="M8662" s="1">
        <v>88</v>
      </c>
      <c r="N8662" s="6"/>
      <c r="O8662" s="6">
        <v>308</v>
      </c>
      <c r="P8662" s="6">
        <v>-86455.12</v>
      </c>
      <c r="R8662" s="31">
        <v>-308</v>
      </c>
      <c r="S8662" s="28">
        <v>44592</v>
      </c>
    </row>
    <row r="8663" spans="1:19" x14ac:dyDescent="0.2">
      <c r="A8663" s="29">
        <v>47308</v>
      </c>
      <c r="B8663" s="1" t="s">
        <v>200</v>
      </c>
      <c r="C8663" s="27">
        <v>44588</v>
      </c>
      <c r="D8663" s="1">
        <v>53539</v>
      </c>
      <c r="J8663" s="1" t="s">
        <v>0</v>
      </c>
      <c r="K8663" s="1" t="s">
        <v>49</v>
      </c>
      <c r="L8663" s="1">
        <v>-1.5</v>
      </c>
      <c r="M8663" s="1">
        <v>88</v>
      </c>
      <c r="N8663" s="6"/>
      <c r="O8663" s="6">
        <v>132</v>
      </c>
      <c r="P8663" s="6">
        <v>-80443.12</v>
      </c>
      <c r="R8663" s="31">
        <v>-132</v>
      </c>
      <c r="S8663" s="28">
        <v>44592</v>
      </c>
    </row>
    <row r="8664" spans="1:19" x14ac:dyDescent="0.2">
      <c r="A8664" s="29">
        <v>47308</v>
      </c>
      <c r="B8664" s="1" t="s">
        <v>200</v>
      </c>
      <c r="C8664" s="27">
        <v>44588</v>
      </c>
      <c r="D8664" s="1">
        <v>53539</v>
      </c>
      <c r="J8664" s="1" t="s">
        <v>0</v>
      </c>
      <c r="K8664" s="1" t="s">
        <v>49</v>
      </c>
      <c r="L8664" s="1">
        <v>-1</v>
      </c>
      <c r="M8664" s="1">
        <v>124</v>
      </c>
      <c r="N8664" s="6"/>
      <c r="O8664" s="6">
        <v>124</v>
      </c>
      <c r="P8664" s="6">
        <v>-78093.119999999995</v>
      </c>
      <c r="R8664" s="31">
        <v>-124</v>
      </c>
      <c r="S8664" s="28">
        <v>44592</v>
      </c>
    </row>
    <row r="8665" spans="1:19" x14ac:dyDescent="0.2">
      <c r="A8665" s="29">
        <v>47308</v>
      </c>
      <c r="B8665" s="1" t="s">
        <v>200</v>
      </c>
      <c r="C8665" s="27">
        <v>44588</v>
      </c>
      <c r="D8665" s="1">
        <v>53539</v>
      </c>
      <c r="J8665" s="1" t="s">
        <v>0</v>
      </c>
      <c r="K8665" s="1" t="s">
        <v>49</v>
      </c>
      <c r="L8665" s="1">
        <v>-1</v>
      </c>
      <c r="M8665" s="1">
        <v>124</v>
      </c>
      <c r="N8665" s="6"/>
      <c r="O8665" s="6">
        <v>124</v>
      </c>
      <c r="P8665" s="6">
        <v>-82397.119999999995</v>
      </c>
      <c r="R8665" s="31">
        <v>-124</v>
      </c>
      <c r="S8665" s="28">
        <v>44592</v>
      </c>
    </row>
    <row r="8666" spans="1:19" x14ac:dyDescent="0.2">
      <c r="A8666" s="29">
        <v>47308</v>
      </c>
      <c r="B8666" s="1" t="s">
        <v>200</v>
      </c>
      <c r="C8666" s="27">
        <v>44588</v>
      </c>
      <c r="D8666" s="1">
        <v>53539</v>
      </c>
      <c r="J8666" s="1" t="s">
        <v>0</v>
      </c>
      <c r="K8666" s="1" t="s">
        <v>49</v>
      </c>
      <c r="L8666" s="1">
        <v>-1</v>
      </c>
      <c r="M8666" s="1">
        <v>124</v>
      </c>
      <c r="N8666" s="6"/>
      <c r="O8666" s="6">
        <v>124</v>
      </c>
      <c r="P8666" s="6">
        <v>-86147.12</v>
      </c>
      <c r="R8666" s="31">
        <v>-124</v>
      </c>
      <c r="S8666" s="28">
        <v>44592</v>
      </c>
    </row>
    <row r="8667" spans="1:19" x14ac:dyDescent="0.2">
      <c r="A8667" s="29">
        <v>47308</v>
      </c>
      <c r="B8667" s="1" t="s">
        <v>200</v>
      </c>
      <c r="C8667" s="27">
        <v>44588</v>
      </c>
      <c r="D8667" s="1">
        <v>53539</v>
      </c>
      <c r="J8667" s="1" t="s">
        <v>0</v>
      </c>
      <c r="K8667" s="1" t="s">
        <v>49</v>
      </c>
      <c r="L8667" s="1">
        <v>-1</v>
      </c>
      <c r="M8667" s="1">
        <v>88</v>
      </c>
      <c r="N8667" s="6"/>
      <c r="O8667" s="6">
        <v>88</v>
      </c>
      <c r="P8667" s="6">
        <v>-87379.12</v>
      </c>
      <c r="R8667" s="31">
        <v>-88</v>
      </c>
      <c r="S8667" s="28">
        <v>44592</v>
      </c>
    </row>
    <row r="8668" spans="1:19" x14ac:dyDescent="0.2">
      <c r="A8668" s="29">
        <v>47308</v>
      </c>
      <c r="B8668" s="1" t="s">
        <v>200</v>
      </c>
      <c r="C8668" s="27">
        <v>44588</v>
      </c>
      <c r="D8668" s="1">
        <v>53539</v>
      </c>
      <c r="J8668" s="1" t="s">
        <v>0</v>
      </c>
      <c r="K8668" s="1" t="s">
        <v>49</v>
      </c>
      <c r="L8668" s="1">
        <v>-0.75</v>
      </c>
      <c r="M8668" s="1">
        <v>88</v>
      </c>
      <c r="N8668" s="6"/>
      <c r="O8668" s="6">
        <v>66</v>
      </c>
      <c r="P8668" s="6">
        <v>-82273.119999999995</v>
      </c>
      <c r="R8668" s="31">
        <v>-66</v>
      </c>
      <c r="S8668" s="28">
        <v>44592</v>
      </c>
    </row>
    <row r="8669" spans="1:19" x14ac:dyDescent="0.2">
      <c r="A8669" s="29">
        <v>47308</v>
      </c>
      <c r="B8669" s="1" t="s">
        <v>200</v>
      </c>
      <c r="C8669" s="27">
        <v>44588</v>
      </c>
      <c r="D8669" s="1">
        <v>53539</v>
      </c>
      <c r="J8669" s="1" t="s">
        <v>0</v>
      </c>
      <c r="K8669" s="1" t="s">
        <v>49</v>
      </c>
      <c r="L8669" s="1">
        <v>-0.75</v>
      </c>
      <c r="M8669" s="1">
        <v>88</v>
      </c>
      <c r="N8669" s="6"/>
      <c r="O8669" s="6">
        <v>66</v>
      </c>
      <c r="P8669" s="6">
        <v>-86023.12</v>
      </c>
      <c r="R8669" s="31">
        <v>-66</v>
      </c>
      <c r="S8669" s="28">
        <v>44592</v>
      </c>
    </row>
    <row r="8670" spans="1:19" x14ac:dyDescent="0.2">
      <c r="A8670" s="29">
        <v>47308</v>
      </c>
      <c r="B8670" s="1" t="s">
        <v>200</v>
      </c>
      <c r="C8670" s="27">
        <v>44588</v>
      </c>
      <c r="D8670" s="1">
        <v>53539</v>
      </c>
      <c r="J8670" s="1" t="s">
        <v>0</v>
      </c>
      <c r="K8670" s="1" t="s">
        <v>49</v>
      </c>
      <c r="L8670" s="1">
        <v>-0.75</v>
      </c>
      <c r="M8670" s="1">
        <v>88</v>
      </c>
      <c r="N8670" s="6"/>
      <c r="O8670" s="6">
        <v>66</v>
      </c>
      <c r="P8670" s="6">
        <v>-86521.12</v>
      </c>
      <c r="R8670" s="31">
        <v>-66</v>
      </c>
      <c r="S8670" s="28">
        <v>44592</v>
      </c>
    </row>
    <row r="8671" spans="1:19" x14ac:dyDescent="0.2">
      <c r="A8671" s="29">
        <v>47309</v>
      </c>
      <c r="B8671" s="1" t="s">
        <v>200</v>
      </c>
      <c r="C8671" s="27">
        <v>44588</v>
      </c>
      <c r="D8671" s="1">
        <v>53540</v>
      </c>
      <c r="J8671" s="1" t="s">
        <v>0</v>
      </c>
      <c r="K8671" s="1" t="s">
        <v>49</v>
      </c>
      <c r="L8671" s="1">
        <v>-3.25</v>
      </c>
      <c r="M8671" s="1">
        <v>88</v>
      </c>
      <c r="N8671" s="6"/>
      <c r="O8671" s="6">
        <v>286</v>
      </c>
      <c r="P8671" s="6">
        <v>-75971.12</v>
      </c>
      <c r="R8671" s="31">
        <v>-286</v>
      </c>
      <c r="S8671" s="28">
        <v>44592</v>
      </c>
    </row>
    <row r="8672" spans="1:19" x14ac:dyDescent="0.2">
      <c r="A8672" s="29">
        <v>47309</v>
      </c>
      <c r="B8672" s="1" t="s">
        <v>200</v>
      </c>
      <c r="C8672" s="27">
        <v>44588</v>
      </c>
      <c r="D8672" s="1">
        <v>53540</v>
      </c>
      <c r="J8672" s="1" t="s">
        <v>0</v>
      </c>
      <c r="K8672" s="1" t="s">
        <v>49</v>
      </c>
      <c r="L8672" s="1">
        <v>-2</v>
      </c>
      <c r="M8672" s="1">
        <v>88</v>
      </c>
      <c r="N8672" s="6"/>
      <c r="O8672" s="6">
        <v>176</v>
      </c>
      <c r="P8672" s="6">
        <v>-81519.12</v>
      </c>
      <c r="R8672" s="31">
        <v>-176</v>
      </c>
      <c r="S8672" s="28">
        <v>44592</v>
      </c>
    </row>
    <row r="8673" spans="1:19" x14ac:dyDescent="0.2">
      <c r="A8673" s="29">
        <v>47309</v>
      </c>
      <c r="B8673" s="1" t="s">
        <v>200</v>
      </c>
      <c r="C8673" s="27">
        <v>44588</v>
      </c>
      <c r="D8673" s="1">
        <v>53540</v>
      </c>
      <c r="J8673" s="1" t="s">
        <v>0</v>
      </c>
      <c r="K8673" s="1" t="s">
        <v>49</v>
      </c>
      <c r="L8673" s="1">
        <v>-1.75</v>
      </c>
      <c r="M8673" s="1">
        <v>88</v>
      </c>
      <c r="N8673" s="6"/>
      <c r="O8673" s="6">
        <v>154</v>
      </c>
      <c r="P8673" s="6">
        <v>-76293.119999999995</v>
      </c>
      <c r="R8673" s="31">
        <v>-154</v>
      </c>
      <c r="S8673" s="28">
        <v>44592</v>
      </c>
    </row>
    <row r="8674" spans="1:19" x14ac:dyDescent="0.2">
      <c r="A8674" s="29">
        <v>47309</v>
      </c>
      <c r="B8674" s="1" t="s">
        <v>200</v>
      </c>
      <c r="C8674" s="27">
        <v>44588</v>
      </c>
      <c r="D8674" s="1">
        <v>53540</v>
      </c>
      <c r="J8674" s="1" t="s">
        <v>0</v>
      </c>
      <c r="K8674" s="1" t="s">
        <v>49</v>
      </c>
      <c r="L8674" s="1">
        <v>-1.75</v>
      </c>
      <c r="M8674" s="1">
        <v>88</v>
      </c>
      <c r="N8674" s="6"/>
      <c r="O8674" s="6">
        <v>154</v>
      </c>
      <c r="P8674" s="6">
        <v>-81219.12</v>
      </c>
      <c r="R8674" s="31">
        <v>-154</v>
      </c>
      <c r="S8674" s="28">
        <v>44592</v>
      </c>
    </row>
    <row r="8675" spans="1:19" x14ac:dyDescent="0.2">
      <c r="A8675" s="29">
        <v>47309</v>
      </c>
      <c r="B8675" s="1" t="s">
        <v>200</v>
      </c>
      <c r="C8675" s="27">
        <v>44588</v>
      </c>
      <c r="D8675" s="1">
        <v>53540</v>
      </c>
      <c r="J8675" s="1" t="s">
        <v>0</v>
      </c>
      <c r="K8675" s="1" t="s">
        <v>49</v>
      </c>
      <c r="L8675" s="1">
        <v>-1.5</v>
      </c>
      <c r="M8675" s="1">
        <v>88</v>
      </c>
      <c r="N8675" s="6"/>
      <c r="O8675" s="6">
        <v>132</v>
      </c>
      <c r="P8675" s="6">
        <v>-88353.12</v>
      </c>
      <c r="R8675" s="31">
        <v>-132</v>
      </c>
      <c r="S8675" s="28">
        <v>44592</v>
      </c>
    </row>
    <row r="8676" spans="1:19" x14ac:dyDescent="0.2">
      <c r="A8676" s="29">
        <v>47309</v>
      </c>
      <c r="B8676" s="1" t="s">
        <v>200</v>
      </c>
      <c r="C8676" s="27">
        <v>44588</v>
      </c>
      <c r="D8676" s="1">
        <v>53540</v>
      </c>
      <c r="J8676" s="1" t="s">
        <v>0</v>
      </c>
      <c r="K8676" s="1" t="s">
        <v>49</v>
      </c>
      <c r="L8676" s="1">
        <v>-1</v>
      </c>
      <c r="M8676" s="1">
        <v>124</v>
      </c>
      <c r="N8676" s="6"/>
      <c r="O8676" s="6">
        <v>124</v>
      </c>
      <c r="P8676" s="6">
        <v>-75685.119999999995</v>
      </c>
      <c r="R8676" s="31">
        <v>-124</v>
      </c>
      <c r="S8676" s="28">
        <v>44592</v>
      </c>
    </row>
    <row r="8677" spans="1:19" x14ac:dyDescent="0.2">
      <c r="A8677" s="29">
        <v>47309</v>
      </c>
      <c r="B8677" s="1" t="s">
        <v>200</v>
      </c>
      <c r="C8677" s="27">
        <v>44588</v>
      </c>
      <c r="D8677" s="1">
        <v>53540</v>
      </c>
      <c r="J8677" s="1" t="s">
        <v>0</v>
      </c>
      <c r="K8677" s="1" t="s">
        <v>49</v>
      </c>
      <c r="L8677" s="1">
        <v>-1</v>
      </c>
      <c r="M8677" s="1">
        <v>124</v>
      </c>
      <c r="N8677" s="6"/>
      <c r="O8677" s="6">
        <v>124</v>
      </c>
      <c r="P8677" s="6">
        <v>-76095.12</v>
      </c>
      <c r="R8677" s="31">
        <v>-124</v>
      </c>
      <c r="S8677" s="28">
        <v>44592</v>
      </c>
    </row>
    <row r="8678" spans="1:19" x14ac:dyDescent="0.2">
      <c r="A8678" s="29">
        <v>47309</v>
      </c>
      <c r="B8678" s="1" t="s">
        <v>200</v>
      </c>
      <c r="C8678" s="27">
        <v>44588</v>
      </c>
      <c r="D8678" s="1">
        <v>53540</v>
      </c>
      <c r="J8678" s="1" t="s">
        <v>0</v>
      </c>
      <c r="K8678" s="1" t="s">
        <v>49</v>
      </c>
      <c r="L8678" s="1">
        <v>-1</v>
      </c>
      <c r="M8678" s="1">
        <v>124</v>
      </c>
      <c r="N8678" s="6"/>
      <c r="O8678" s="6">
        <v>124</v>
      </c>
      <c r="P8678" s="6">
        <v>-81065.119999999995</v>
      </c>
      <c r="R8678" s="31">
        <v>-124</v>
      </c>
      <c r="S8678" s="28">
        <v>44592</v>
      </c>
    </row>
    <row r="8679" spans="1:19" x14ac:dyDescent="0.2">
      <c r="A8679" s="29">
        <v>47309</v>
      </c>
      <c r="B8679" s="1" t="s">
        <v>200</v>
      </c>
      <c r="C8679" s="27">
        <v>44588</v>
      </c>
      <c r="D8679" s="1">
        <v>53540</v>
      </c>
      <c r="J8679" s="1" t="s">
        <v>0</v>
      </c>
      <c r="K8679" s="1" t="s">
        <v>49</v>
      </c>
      <c r="L8679" s="1">
        <v>-1</v>
      </c>
      <c r="M8679" s="1">
        <v>124</v>
      </c>
      <c r="N8679" s="6"/>
      <c r="O8679" s="6">
        <v>124</v>
      </c>
      <c r="P8679" s="6">
        <v>-81343.12</v>
      </c>
      <c r="R8679" s="31">
        <v>-124</v>
      </c>
      <c r="S8679" s="28">
        <v>44592</v>
      </c>
    </row>
    <row r="8680" spans="1:19" x14ac:dyDescent="0.2">
      <c r="A8680" s="29">
        <v>47309</v>
      </c>
      <c r="B8680" s="1" t="s">
        <v>200</v>
      </c>
      <c r="C8680" s="27">
        <v>44588</v>
      </c>
      <c r="D8680" s="1">
        <v>53540</v>
      </c>
      <c r="J8680" s="1" t="s">
        <v>0</v>
      </c>
      <c r="K8680" s="1" t="s">
        <v>49</v>
      </c>
      <c r="L8680" s="1">
        <v>-1</v>
      </c>
      <c r="M8680" s="1">
        <v>124</v>
      </c>
      <c r="N8680" s="6"/>
      <c r="O8680" s="6">
        <v>124</v>
      </c>
      <c r="P8680" s="6">
        <v>-88045.119999999995</v>
      </c>
      <c r="R8680" s="31">
        <v>-124</v>
      </c>
      <c r="S8680" s="28">
        <v>44592</v>
      </c>
    </row>
    <row r="8681" spans="1:19" x14ac:dyDescent="0.2">
      <c r="A8681" s="29">
        <v>47309</v>
      </c>
      <c r="B8681" s="1" t="s">
        <v>200</v>
      </c>
      <c r="C8681" s="27">
        <v>44588</v>
      </c>
      <c r="D8681" s="1">
        <v>53540</v>
      </c>
      <c r="J8681" s="1" t="s">
        <v>0</v>
      </c>
      <c r="K8681" s="1" t="s">
        <v>49</v>
      </c>
      <c r="L8681" s="1">
        <v>-1</v>
      </c>
      <c r="M8681" s="1">
        <v>88</v>
      </c>
      <c r="N8681" s="6"/>
      <c r="O8681" s="6">
        <v>88</v>
      </c>
      <c r="P8681" s="6">
        <v>-79271.12</v>
      </c>
      <c r="R8681" s="31">
        <v>-88</v>
      </c>
      <c r="S8681" s="28">
        <v>44592</v>
      </c>
    </row>
    <row r="8682" spans="1:19" x14ac:dyDescent="0.2">
      <c r="A8682" s="29">
        <v>47309</v>
      </c>
      <c r="B8682" s="1" t="s">
        <v>200</v>
      </c>
      <c r="C8682" s="27">
        <v>44588</v>
      </c>
      <c r="D8682" s="1">
        <v>53540</v>
      </c>
      <c r="J8682" s="1" t="s">
        <v>0</v>
      </c>
      <c r="K8682" s="1" t="s">
        <v>49</v>
      </c>
      <c r="L8682" s="1">
        <v>-0.75</v>
      </c>
      <c r="M8682" s="1">
        <v>88</v>
      </c>
      <c r="N8682" s="6"/>
      <c r="O8682" s="6">
        <v>66</v>
      </c>
      <c r="P8682" s="6">
        <v>-88111.12</v>
      </c>
      <c r="R8682" s="31">
        <v>-66</v>
      </c>
      <c r="S8682" s="28">
        <v>44592</v>
      </c>
    </row>
    <row r="8683" spans="1:19" x14ac:dyDescent="0.2">
      <c r="A8683" s="29">
        <v>47309</v>
      </c>
      <c r="B8683" s="1" t="s">
        <v>200</v>
      </c>
      <c r="C8683" s="27">
        <v>44588</v>
      </c>
      <c r="D8683" s="1">
        <v>53540</v>
      </c>
      <c r="J8683" s="1" t="s">
        <v>0</v>
      </c>
      <c r="K8683" s="1" t="s">
        <v>49</v>
      </c>
      <c r="L8683" s="1">
        <v>-0.75</v>
      </c>
      <c r="M8683" s="1">
        <v>88</v>
      </c>
      <c r="N8683" s="6"/>
      <c r="O8683" s="6">
        <v>66</v>
      </c>
      <c r="P8683" s="6">
        <v>-88221.119999999995</v>
      </c>
      <c r="R8683" s="31">
        <v>-66</v>
      </c>
      <c r="S8683" s="28">
        <v>44592</v>
      </c>
    </row>
    <row r="8684" spans="1:19" x14ac:dyDescent="0.2">
      <c r="A8684" s="29">
        <v>47309</v>
      </c>
      <c r="B8684" s="1" t="s">
        <v>200</v>
      </c>
      <c r="C8684" s="27">
        <v>44588</v>
      </c>
      <c r="D8684" s="1">
        <v>53540</v>
      </c>
      <c r="J8684" s="1" t="s">
        <v>0</v>
      </c>
      <c r="K8684" s="1" t="s">
        <v>49</v>
      </c>
      <c r="L8684" s="1">
        <v>-0.5</v>
      </c>
      <c r="M8684" s="1">
        <v>88</v>
      </c>
      <c r="N8684" s="6"/>
      <c r="O8684" s="6">
        <v>44</v>
      </c>
      <c r="P8684" s="6">
        <v>-76139.12</v>
      </c>
      <c r="R8684" s="31">
        <v>-44</v>
      </c>
      <c r="S8684" s="28">
        <v>44592</v>
      </c>
    </row>
    <row r="8685" spans="1:19" x14ac:dyDescent="0.2">
      <c r="A8685" s="29">
        <v>47309</v>
      </c>
      <c r="B8685" s="1" t="s">
        <v>200</v>
      </c>
      <c r="C8685" s="27">
        <v>44588</v>
      </c>
      <c r="D8685" s="1">
        <v>53540</v>
      </c>
      <c r="J8685" s="1" t="s">
        <v>0</v>
      </c>
      <c r="K8685" s="1" t="s">
        <v>49</v>
      </c>
      <c r="L8685" s="1">
        <v>-0.5</v>
      </c>
      <c r="M8685" s="1">
        <v>88</v>
      </c>
      <c r="N8685" s="6"/>
      <c r="O8685" s="6">
        <v>44</v>
      </c>
      <c r="P8685" s="6">
        <v>-80941.119999999995</v>
      </c>
      <c r="R8685" s="31">
        <v>-44</v>
      </c>
      <c r="S8685" s="28">
        <v>44592</v>
      </c>
    </row>
    <row r="8686" spans="1:19" x14ac:dyDescent="0.2">
      <c r="A8686" s="29">
        <v>47309</v>
      </c>
      <c r="B8686" s="1" t="s">
        <v>200</v>
      </c>
      <c r="C8686" s="27">
        <v>44588</v>
      </c>
      <c r="D8686" s="1">
        <v>53540</v>
      </c>
      <c r="J8686" s="1" t="s">
        <v>0</v>
      </c>
      <c r="K8686" s="1" t="s">
        <v>49</v>
      </c>
      <c r="L8686" s="1">
        <v>-0.5</v>
      </c>
      <c r="M8686" s="1">
        <v>88</v>
      </c>
      <c r="N8686" s="6"/>
      <c r="O8686" s="6">
        <v>44</v>
      </c>
      <c r="P8686" s="6">
        <v>-88155.12</v>
      </c>
      <c r="R8686" s="31">
        <v>-44</v>
      </c>
      <c r="S8686" s="28">
        <v>44592</v>
      </c>
    </row>
    <row r="8687" spans="1:19" x14ac:dyDescent="0.2">
      <c r="A8687" s="29">
        <v>47323</v>
      </c>
      <c r="B8687" s="1" t="s">
        <v>200</v>
      </c>
      <c r="C8687" s="27">
        <v>44588</v>
      </c>
      <c r="D8687" s="1">
        <v>53547</v>
      </c>
      <c r="J8687" s="1" t="s">
        <v>0</v>
      </c>
      <c r="K8687" s="1" t="s">
        <v>49</v>
      </c>
      <c r="L8687" s="1">
        <v>-1</v>
      </c>
      <c r="M8687" s="1">
        <v>288</v>
      </c>
      <c r="N8687" s="6"/>
      <c r="O8687" s="6">
        <v>288</v>
      </c>
      <c r="P8687" s="6">
        <v>-84163.12</v>
      </c>
      <c r="R8687" s="31">
        <v>-288</v>
      </c>
      <c r="S8687" s="28">
        <v>44592</v>
      </c>
    </row>
    <row r="8688" spans="1:19" x14ac:dyDescent="0.2">
      <c r="A8688" s="29">
        <v>47323</v>
      </c>
      <c r="B8688" s="1" t="s">
        <v>200</v>
      </c>
      <c r="C8688" s="27">
        <v>44588</v>
      </c>
      <c r="D8688" s="1">
        <v>53547</v>
      </c>
      <c r="J8688" s="1" t="s">
        <v>0</v>
      </c>
      <c r="K8688" s="1" t="s">
        <v>49</v>
      </c>
      <c r="L8688" s="1">
        <v>-2</v>
      </c>
      <c r="M8688" s="1">
        <v>112</v>
      </c>
      <c r="N8688" s="6"/>
      <c r="O8688" s="6">
        <v>224</v>
      </c>
      <c r="P8688" s="6">
        <v>-83875.12</v>
      </c>
      <c r="R8688" s="31">
        <v>-224</v>
      </c>
      <c r="S8688" s="28">
        <v>44592</v>
      </c>
    </row>
    <row r="8689" spans="1:19" x14ac:dyDescent="0.2">
      <c r="A8689" s="29">
        <v>47323</v>
      </c>
      <c r="B8689" s="1" t="s">
        <v>200</v>
      </c>
      <c r="C8689" s="27">
        <v>44588</v>
      </c>
      <c r="D8689" s="1">
        <v>53547</v>
      </c>
      <c r="J8689" s="1" t="s">
        <v>0</v>
      </c>
      <c r="K8689" s="1" t="s">
        <v>49</v>
      </c>
      <c r="L8689" s="1">
        <v>-2.25</v>
      </c>
      <c r="M8689" s="1">
        <v>88</v>
      </c>
      <c r="N8689" s="6"/>
      <c r="O8689" s="6">
        <v>198</v>
      </c>
      <c r="P8689" s="6">
        <v>-80897.119999999995</v>
      </c>
      <c r="R8689" s="31">
        <v>-198</v>
      </c>
      <c r="S8689" s="28">
        <v>44592</v>
      </c>
    </row>
    <row r="8690" spans="1:19" x14ac:dyDescent="0.2">
      <c r="A8690" s="29">
        <v>47323</v>
      </c>
      <c r="B8690" s="1" t="s">
        <v>200</v>
      </c>
      <c r="C8690" s="27">
        <v>44588</v>
      </c>
      <c r="D8690" s="1">
        <v>53547</v>
      </c>
      <c r="J8690" s="1" t="s">
        <v>0</v>
      </c>
      <c r="K8690" s="1" t="s">
        <v>49</v>
      </c>
      <c r="L8690" s="1">
        <v>-1.75</v>
      </c>
      <c r="M8690" s="1">
        <v>88</v>
      </c>
      <c r="N8690" s="6"/>
      <c r="O8690" s="6">
        <v>154</v>
      </c>
      <c r="P8690" s="6">
        <v>-85445.119999999995</v>
      </c>
      <c r="R8690" s="31">
        <v>-154</v>
      </c>
      <c r="S8690" s="28">
        <v>44592</v>
      </c>
    </row>
    <row r="8691" spans="1:19" x14ac:dyDescent="0.2">
      <c r="A8691" s="29">
        <v>47323</v>
      </c>
      <c r="B8691" s="1" t="s">
        <v>200</v>
      </c>
      <c r="C8691" s="27">
        <v>44588</v>
      </c>
      <c r="D8691" s="1">
        <v>53547</v>
      </c>
      <c r="J8691" s="1" t="s">
        <v>0</v>
      </c>
      <c r="K8691" s="1" t="s">
        <v>49</v>
      </c>
      <c r="L8691" s="1">
        <v>-1.5</v>
      </c>
      <c r="M8691" s="1">
        <v>88</v>
      </c>
      <c r="N8691" s="6"/>
      <c r="O8691" s="6">
        <v>132</v>
      </c>
      <c r="P8691" s="6">
        <v>-85701.119999999995</v>
      </c>
      <c r="R8691" s="31">
        <v>-132</v>
      </c>
      <c r="S8691" s="28">
        <v>44592</v>
      </c>
    </row>
    <row r="8692" spans="1:19" x14ac:dyDescent="0.2">
      <c r="A8692" s="29">
        <v>47323</v>
      </c>
      <c r="B8692" s="1" t="s">
        <v>200</v>
      </c>
      <c r="C8692" s="27">
        <v>44588</v>
      </c>
      <c r="D8692" s="1">
        <v>53547</v>
      </c>
      <c r="J8692" s="1" t="s">
        <v>0</v>
      </c>
      <c r="K8692" s="1" t="s">
        <v>49</v>
      </c>
      <c r="L8692" s="1">
        <v>-1</v>
      </c>
      <c r="M8692" s="1">
        <v>124</v>
      </c>
      <c r="N8692" s="6"/>
      <c r="O8692" s="6">
        <v>124</v>
      </c>
      <c r="P8692" s="6">
        <v>-79395.12</v>
      </c>
      <c r="R8692" s="31">
        <v>-124</v>
      </c>
      <c r="S8692" s="28">
        <v>44592</v>
      </c>
    </row>
    <row r="8693" spans="1:19" x14ac:dyDescent="0.2">
      <c r="A8693" s="29">
        <v>47323</v>
      </c>
      <c r="B8693" s="1" t="s">
        <v>200</v>
      </c>
      <c r="C8693" s="27">
        <v>44588</v>
      </c>
      <c r="D8693" s="1">
        <v>53547</v>
      </c>
      <c r="J8693" s="1" t="s">
        <v>0</v>
      </c>
      <c r="K8693" s="1" t="s">
        <v>49</v>
      </c>
      <c r="L8693" s="1">
        <v>-1</v>
      </c>
      <c r="M8693" s="1">
        <v>124</v>
      </c>
      <c r="N8693" s="6"/>
      <c r="O8693" s="6">
        <v>124</v>
      </c>
      <c r="P8693" s="6">
        <v>-85569.12</v>
      </c>
      <c r="R8693" s="31">
        <v>-124</v>
      </c>
      <c r="S8693" s="28">
        <v>44592</v>
      </c>
    </row>
    <row r="8694" spans="1:19" x14ac:dyDescent="0.2">
      <c r="A8694" s="29">
        <v>47323</v>
      </c>
      <c r="B8694" s="1" t="s">
        <v>200</v>
      </c>
      <c r="C8694" s="27">
        <v>44588</v>
      </c>
      <c r="D8694" s="1">
        <v>53547</v>
      </c>
      <c r="J8694" s="1" t="s">
        <v>0</v>
      </c>
      <c r="K8694" s="1" t="s">
        <v>49</v>
      </c>
      <c r="L8694" s="1">
        <v>-1</v>
      </c>
      <c r="M8694" s="1">
        <v>124</v>
      </c>
      <c r="N8694" s="6"/>
      <c r="O8694" s="6">
        <v>124</v>
      </c>
      <c r="P8694" s="6">
        <v>-85847.12</v>
      </c>
      <c r="R8694" s="31">
        <v>-124</v>
      </c>
      <c r="S8694" s="28">
        <v>44592</v>
      </c>
    </row>
    <row r="8695" spans="1:19" x14ac:dyDescent="0.2">
      <c r="A8695" s="29">
        <v>47323</v>
      </c>
      <c r="B8695" s="1" t="s">
        <v>200</v>
      </c>
      <c r="C8695" s="27">
        <v>44588</v>
      </c>
      <c r="D8695" s="1">
        <v>53547</v>
      </c>
      <c r="J8695" s="1" t="s">
        <v>0</v>
      </c>
      <c r="K8695" s="1" t="s">
        <v>49</v>
      </c>
      <c r="L8695" s="1">
        <v>-1.25</v>
      </c>
      <c r="M8695" s="1">
        <v>88</v>
      </c>
      <c r="N8695" s="6"/>
      <c r="O8695" s="6">
        <v>110</v>
      </c>
      <c r="P8695" s="6">
        <v>-85957.119999999995</v>
      </c>
      <c r="R8695" s="31">
        <v>-110</v>
      </c>
      <c r="S8695" s="28">
        <v>44592</v>
      </c>
    </row>
    <row r="8696" spans="1:19" x14ac:dyDescent="0.2">
      <c r="A8696" s="29">
        <v>47323</v>
      </c>
      <c r="B8696" s="1" t="s">
        <v>200</v>
      </c>
      <c r="C8696" s="27">
        <v>44588</v>
      </c>
      <c r="D8696" s="1">
        <v>53547</v>
      </c>
      <c r="J8696" s="1" t="s">
        <v>0</v>
      </c>
      <c r="K8696" s="1" t="s">
        <v>49</v>
      </c>
      <c r="L8696" s="1">
        <v>-1</v>
      </c>
      <c r="M8696" s="1">
        <v>98</v>
      </c>
      <c r="N8696" s="6"/>
      <c r="O8696" s="6">
        <v>98</v>
      </c>
      <c r="P8696" s="6">
        <v>-83651.12</v>
      </c>
      <c r="R8696" s="31">
        <v>-98</v>
      </c>
      <c r="S8696" s="28">
        <v>44592</v>
      </c>
    </row>
    <row r="8697" spans="1:19" x14ac:dyDescent="0.2">
      <c r="A8697" s="29">
        <v>47323</v>
      </c>
      <c r="B8697" s="1" t="s">
        <v>200</v>
      </c>
      <c r="C8697" s="27">
        <v>44588</v>
      </c>
      <c r="D8697" s="1">
        <v>53547</v>
      </c>
      <c r="J8697" s="1" t="s">
        <v>0</v>
      </c>
      <c r="K8697" s="1" t="s">
        <v>49</v>
      </c>
      <c r="L8697" s="1">
        <v>-0.5</v>
      </c>
      <c r="M8697" s="1">
        <v>88</v>
      </c>
      <c r="N8697" s="6"/>
      <c r="O8697" s="6">
        <v>44</v>
      </c>
      <c r="P8697" s="6">
        <v>-79439.12</v>
      </c>
      <c r="R8697" s="31">
        <v>-44</v>
      </c>
      <c r="S8697" s="28">
        <v>44592</v>
      </c>
    </row>
    <row r="8698" spans="1:19" x14ac:dyDescent="0.2">
      <c r="A8698" s="29">
        <v>47323</v>
      </c>
      <c r="B8698" s="1" t="s">
        <v>200</v>
      </c>
      <c r="C8698" s="27">
        <v>44588</v>
      </c>
      <c r="D8698" s="1">
        <v>53547</v>
      </c>
      <c r="J8698" s="1" t="s">
        <v>0</v>
      </c>
      <c r="K8698" s="1" t="s">
        <v>49</v>
      </c>
      <c r="L8698" s="1">
        <v>-0.25</v>
      </c>
      <c r="M8698" s="1">
        <v>88</v>
      </c>
      <c r="N8698" s="6"/>
      <c r="O8698" s="6">
        <v>22</v>
      </c>
      <c r="P8698" s="6">
        <v>-85723.12</v>
      </c>
      <c r="R8698" s="31">
        <v>-22</v>
      </c>
      <c r="S8698" s="28">
        <v>44592</v>
      </c>
    </row>
    <row r="8699" spans="1:19" x14ac:dyDescent="0.2">
      <c r="A8699" s="29">
        <v>47365</v>
      </c>
      <c r="B8699" s="1" t="s">
        <v>200</v>
      </c>
      <c r="C8699" s="27">
        <v>44588</v>
      </c>
      <c r="D8699" s="1">
        <v>53550</v>
      </c>
      <c r="J8699" s="1" t="s">
        <v>0</v>
      </c>
      <c r="K8699" s="1" t="s">
        <v>49</v>
      </c>
      <c r="L8699" s="1">
        <v>-3.5</v>
      </c>
      <c r="M8699" s="1">
        <v>88</v>
      </c>
      <c r="N8699" s="6"/>
      <c r="O8699" s="6">
        <v>308</v>
      </c>
      <c r="P8699" s="6">
        <v>-87291.12</v>
      </c>
      <c r="R8699" s="31">
        <v>-308</v>
      </c>
      <c r="S8699" s="28">
        <v>44592</v>
      </c>
    </row>
    <row r="8700" spans="1:19" x14ac:dyDescent="0.2">
      <c r="A8700" s="29">
        <v>47365</v>
      </c>
      <c r="B8700" s="1" t="s">
        <v>200</v>
      </c>
      <c r="C8700" s="27">
        <v>44588</v>
      </c>
      <c r="D8700" s="1">
        <v>53550</v>
      </c>
      <c r="J8700" s="1" t="s">
        <v>0</v>
      </c>
      <c r="K8700" s="1" t="s">
        <v>49</v>
      </c>
      <c r="L8700" s="1">
        <v>-1</v>
      </c>
      <c r="M8700" s="1">
        <v>88</v>
      </c>
      <c r="N8700" s="6"/>
      <c r="O8700" s="6">
        <v>88</v>
      </c>
      <c r="P8700" s="6">
        <v>-80289.119999999995</v>
      </c>
      <c r="R8700" s="31">
        <v>-88</v>
      </c>
      <c r="S8700" s="28">
        <v>44592</v>
      </c>
    </row>
    <row r="8701" spans="1:19" x14ac:dyDescent="0.2">
      <c r="A8701" s="29">
        <v>47365</v>
      </c>
      <c r="B8701" s="1" t="s">
        <v>200</v>
      </c>
      <c r="C8701" s="27">
        <v>44588</v>
      </c>
      <c r="D8701" s="1">
        <v>53550</v>
      </c>
      <c r="J8701" s="1" t="s">
        <v>0</v>
      </c>
      <c r="K8701" s="1" t="s">
        <v>49</v>
      </c>
      <c r="L8701" s="1">
        <v>-0.25</v>
      </c>
      <c r="M8701" s="1">
        <v>88</v>
      </c>
      <c r="N8701" s="6"/>
      <c r="O8701" s="6">
        <v>22</v>
      </c>
      <c r="P8701" s="6">
        <v>-80311.12</v>
      </c>
      <c r="R8701" s="31">
        <v>-22</v>
      </c>
      <c r="S8701" s="28">
        <v>44592</v>
      </c>
    </row>
    <row r="8702" spans="1:19" x14ac:dyDescent="0.2">
      <c r="A8702" s="29">
        <v>47158</v>
      </c>
      <c r="B8702" s="1" t="s">
        <v>200</v>
      </c>
      <c r="C8702" s="27">
        <v>44592</v>
      </c>
      <c r="D8702" s="1">
        <v>53525</v>
      </c>
      <c r="J8702" s="1" t="s">
        <v>0</v>
      </c>
      <c r="K8702" s="1" t="s">
        <v>49</v>
      </c>
      <c r="L8702" s="1">
        <v>-5.75</v>
      </c>
      <c r="M8702" s="1">
        <v>88</v>
      </c>
      <c r="N8702" s="6"/>
      <c r="O8702" s="6">
        <v>506</v>
      </c>
      <c r="P8702" s="6">
        <v>-94153.12</v>
      </c>
      <c r="R8702" s="31">
        <v>-506</v>
      </c>
      <c r="S8702" s="28">
        <v>44592</v>
      </c>
    </row>
    <row r="8703" spans="1:19" x14ac:dyDescent="0.2">
      <c r="A8703" s="29">
        <v>47158</v>
      </c>
      <c r="B8703" s="1" t="s">
        <v>200</v>
      </c>
      <c r="C8703" s="27">
        <v>44592</v>
      </c>
      <c r="D8703" s="1">
        <v>53525</v>
      </c>
      <c r="J8703" s="1" t="s">
        <v>0</v>
      </c>
      <c r="K8703" s="1" t="s">
        <v>49</v>
      </c>
      <c r="L8703" s="1">
        <v>-5</v>
      </c>
      <c r="M8703" s="1">
        <v>88</v>
      </c>
      <c r="N8703" s="6"/>
      <c r="O8703" s="6">
        <v>440</v>
      </c>
      <c r="P8703" s="6">
        <v>-95709.119999999995</v>
      </c>
      <c r="R8703" s="31">
        <v>-440</v>
      </c>
      <c r="S8703" s="28">
        <v>44592</v>
      </c>
    </row>
    <row r="8704" spans="1:19" x14ac:dyDescent="0.2">
      <c r="A8704" s="29">
        <v>47158</v>
      </c>
      <c r="B8704" s="1" t="s">
        <v>200</v>
      </c>
      <c r="C8704" s="27">
        <v>44592</v>
      </c>
      <c r="D8704" s="1">
        <v>53525</v>
      </c>
      <c r="J8704" s="1" t="s">
        <v>0</v>
      </c>
      <c r="K8704" s="1" t="s">
        <v>49</v>
      </c>
      <c r="L8704" s="1">
        <v>-5</v>
      </c>
      <c r="M8704" s="1">
        <v>88</v>
      </c>
      <c r="N8704" s="6"/>
      <c r="O8704" s="6">
        <v>440</v>
      </c>
      <c r="P8704" s="6">
        <v>-96273.12</v>
      </c>
      <c r="R8704" s="31">
        <v>-440</v>
      </c>
      <c r="S8704" s="28">
        <v>44592</v>
      </c>
    </row>
    <row r="8705" spans="1:19" x14ac:dyDescent="0.2">
      <c r="A8705" s="29">
        <v>47158</v>
      </c>
      <c r="B8705" s="1" t="s">
        <v>200</v>
      </c>
      <c r="C8705" s="27">
        <v>44592</v>
      </c>
      <c r="D8705" s="1">
        <v>53525</v>
      </c>
      <c r="J8705" s="1" t="s">
        <v>0</v>
      </c>
      <c r="K8705" s="1" t="s">
        <v>49</v>
      </c>
      <c r="L8705" s="1">
        <v>-2.75</v>
      </c>
      <c r="M8705" s="1">
        <v>88</v>
      </c>
      <c r="N8705" s="6"/>
      <c r="O8705" s="6">
        <v>242</v>
      </c>
      <c r="P8705" s="6">
        <v>-88815.12</v>
      </c>
      <c r="R8705" s="31">
        <v>-242</v>
      </c>
      <c r="S8705" s="28">
        <v>44592</v>
      </c>
    </row>
    <row r="8706" spans="1:19" x14ac:dyDescent="0.2">
      <c r="A8706" s="29">
        <v>47158</v>
      </c>
      <c r="B8706" s="1" t="s">
        <v>200</v>
      </c>
      <c r="C8706" s="27">
        <v>44592</v>
      </c>
      <c r="D8706" s="1">
        <v>53525</v>
      </c>
      <c r="J8706" s="1" t="s">
        <v>0</v>
      </c>
      <c r="K8706" s="1" t="s">
        <v>49</v>
      </c>
      <c r="L8706" s="1">
        <v>-2.75</v>
      </c>
      <c r="M8706" s="1">
        <v>88</v>
      </c>
      <c r="N8706" s="6"/>
      <c r="O8706" s="6">
        <v>242</v>
      </c>
      <c r="P8706" s="6">
        <v>-94991.12</v>
      </c>
      <c r="R8706" s="31">
        <v>-242</v>
      </c>
      <c r="S8706" s="28">
        <v>44592</v>
      </c>
    </row>
    <row r="8707" spans="1:19" x14ac:dyDescent="0.2">
      <c r="A8707" s="29">
        <v>47158</v>
      </c>
      <c r="B8707" s="1" t="s">
        <v>200</v>
      </c>
      <c r="C8707" s="27">
        <v>44592</v>
      </c>
      <c r="D8707" s="1">
        <v>53525</v>
      </c>
      <c r="J8707" s="1" t="s">
        <v>0</v>
      </c>
      <c r="K8707" s="1" t="s">
        <v>49</v>
      </c>
      <c r="L8707" s="1">
        <v>-2.5</v>
      </c>
      <c r="M8707" s="1">
        <v>88</v>
      </c>
      <c r="N8707" s="6"/>
      <c r="O8707" s="6">
        <v>220</v>
      </c>
      <c r="P8707" s="6">
        <v>-92115.12</v>
      </c>
      <c r="R8707" s="31">
        <v>-220</v>
      </c>
      <c r="S8707" s="28">
        <v>44592</v>
      </c>
    </row>
    <row r="8708" spans="1:19" x14ac:dyDescent="0.2">
      <c r="A8708" s="29">
        <v>47158</v>
      </c>
      <c r="B8708" s="1" t="s">
        <v>200</v>
      </c>
      <c r="C8708" s="27">
        <v>44592</v>
      </c>
      <c r="D8708" s="1">
        <v>53525</v>
      </c>
      <c r="J8708" s="1" t="s">
        <v>0</v>
      </c>
      <c r="K8708" s="1" t="s">
        <v>49</v>
      </c>
      <c r="L8708" s="1">
        <v>-2.5</v>
      </c>
      <c r="M8708" s="1">
        <v>88</v>
      </c>
      <c r="N8708" s="6"/>
      <c r="O8708" s="6">
        <v>220</v>
      </c>
      <c r="P8708" s="6">
        <v>-94541.119999999995</v>
      </c>
      <c r="R8708" s="31">
        <v>-220</v>
      </c>
      <c r="S8708" s="28">
        <v>44592</v>
      </c>
    </row>
    <row r="8709" spans="1:19" x14ac:dyDescent="0.2">
      <c r="A8709" s="29">
        <v>47158</v>
      </c>
      <c r="B8709" s="1" t="s">
        <v>200</v>
      </c>
      <c r="C8709" s="27">
        <v>44592</v>
      </c>
      <c r="D8709" s="1">
        <v>53525</v>
      </c>
      <c r="J8709" s="1" t="s">
        <v>0</v>
      </c>
      <c r="K8709" s="1" t="s">
        <v>49</v>
      </c>
      <c r="L8709" s="1">
        <v>-2.25</v>
      </c>
      <c r="M8709" s="1">
        <v>88</v>
      </c>
      <c r="N8709" s="6"/>
      <c r="O8709" s="6">
        <v>198</v>
      </c>
      <c r="P8709" s="6">
        <v>-91169.12</v>
      </c>
      <c r="R8709" s="31">
        <v>-198</v>
      </c>
      <c r="S8709" s="28">
        <v>44592</v>
      </c>
    </row>
    <row r="8710" spans="1:19" x14ac:dyDescent="0.2">
      <c r="A8710" s="29">
        <v>47158</v>
      </c>
      <c r="B8710" s="1" t="s">
        <v>200</v>
      </c>
      <c r="C8710" s="27">
        <v>44592</v>
      </c>
      <c r="D8710" s="1">
        <v>53525</v>
      </c>
      <c r="J8710" s="1" t="s">
        <v>0</v>
      </c>
      <c r="K8710" s="1" t="s">
        <v>49</v>
      </c>
      <c r="L8710" s="1">
        <v>-2</v>
      </c>
      <c r="M8710" s="1">
        <v>88</v>
      </c>
      <c r="N8710" s="6"/>
      <c r="O8710" s="6">
        <v>176</v>
      </c>
      <c r="P8710" s="6">
        <v>-88529.12</v>
      </c>
      <c r="R8710" s="31">
        <v>-176</v>
      </c>
      <c r="S8710" s="28">
        <v>44592</v>
      </c>
    </row>
    <row r="8711" spans="1:19" x14ac:dyDescent="0.2">
      <c r="A8711" s="29">
        <v>47158</v>
      </c>
      <c r="B8711" s="1" t="s">
        <v>200</v>
      </c>
      <c r="C8711" s="27">
        <v>44592</v>
      </c>
      <c r="D8711" s="1">
        <v>53525</v>
      </c>
      <c r="J8711" s="1" t="s">
        <v>0</v>
      </c>
      <c r="K8711" s="1" t="s">
        <v>49</v>
      </c>
      <c r="L8711" s="1">
        <v>-2</v>
      </c>
      <c r="M8711" s="1">
        <v>88</v>
      </c>
      <c r="N8711" s="6"/>
      <c r="O8711" s="6">
        <v>176</v>
      </c>
      <c r="P8711" s="6">
        <v>-88991.12</v>
      </c>
      <c r="R8711" s="31">
        <v>-176</v>
      </c>
      <c r="S8711" s="28">
        <v>44592</v>
      </c>
    </row>
    <row r="8712" spans="1:19" x14ac:dyDescent="0.2">
      <c r="A8712" s="29">
        <v>47158</v>
      </c>
      <c r="B8712" s="1" t="s">
        <v>200</v>
      </c>
      <c r="C8712" s="27">
        <v>44592</v>
      </c>
      <c r="D8712" s="1">
        <v>53525</v>
      </c>
      <c r="J8712" s="1" t="s">
        <v>0</v>
      </c>
      <c r="K8712" s="1" t="s">
        <v>49</v>
      </c>
      <c r="L8712" s="1">
        <v>-2</v>
      </c>
      <c r="M8712" s="1">
        <v>88</v>
      </c>
      <c r="N8712" s="6"/>
      <c r="O8712" s="6">
        <v>176</v>
      </c>
      <c r="P8712" s="6">
        <v>-92951.12</v>
      </c>
      <c r="R8712" s="31">
        <v>-176</v>
      </c>
      <c r="S8712" s="28">
        <v>44592</v>
      </c>
    </row>
    <row r="8713" spans="1:19" x14ac:dyDescent="0.2">
      <c r="A8713" s="29">
        <v>47158</v>
      </c>
      <c r="B8713" s="1" t="s">
        <v>200</v>
      </c>
      <c r="C8713" s="27">
        <v>44592</v>
      </c>
      <c r="D8713" s="1">
        <v>53525</v>
      </c>
      <c r="J8713" s="1" t="s">
        <v>0</v>
      </c>
      <c r="K8713" s="1" t="s">
        <v>49</v>
      </c>
      <c r="L8713" s="1">
        <v>-2</v>
      </c>
      <c r="M8713" s="1">
        <v>88</v>
      </c>
      <c r="N8713" s="6"/>
      <c r="O8713" s="6">
        <v>176</v>
      </c>
      <c r="P8713" s="6">
        <v>-93501.119999999995</v>
      </c>
      <c r="R8713" s="31">
        <v>-176</v>
      </c>
      <c r="S8713" s="28">
        <v>44592</v>
      </c>
    </row>
    <row r="8714" spans="1:19" x14ac:dyDescent="0.2">
      <c r="A8714" s="29">
        <v>47158</v>
      </c>
      <c r="B8714" s="1" t="s">
        <v>200</v>
      </c>
      <c r="C8714" s="27">
        <v>44592</v>
      </c>
      <c r="D8714" s="1">
        <v>53525</v>
      </c>
      <c r="J8714" s="1" t="s">
        <v>0</v>
      </c>
      <c r="K8714" s="1" t="s">
        <v>49</v>
      </c>
      <c r="L8714" s="1">
        <v>-2</v>
      </c>
      <c r="M8714" s="1">
        <v>88</v>
      </c>
      <c r="N8714" s="6"/>
      <c r="O8714" s="6">
        <v>176</v>
      </c>
      <c r="P8714" s="6">
        <v>-96845.119999999995</v>
      </c>
      <c r="R8714" s="31">
        <v>-176</v>
      </c>
      <c r="S8714" s="28">
        <v>44592</v>
      </c>
    </row>
    <row r="8715" spans="1:19" x14ac:dyDescent="0.2">
      <c r="A8715" s="29">
        <v>47158</v>
      </c>
      <c r="B8715" s="1" t="s">
        <v>200</v>
      </c>
      <c r="C8715" s="27">
        <v>44592</v>
      </c>
      <c r="D8715" s="1">
        <v>53525</v>
      </c>
      <c r="J8715" s="1" t="s">
        <v>0</v>
      </c>
      <c r="K8715" s="1" t="s">
        <v>49</v>
      </c>
      <c r="L8715" s="1">
        <v>-1.75</v>
      </c>
      <c r="M8715" s="1">
        <v>88</v>
      </c>
      <c r="N8715" s="6"/>
      <c r="O8715" s="6">
        <v>154</v>
      </c>
      <c r="P8715" s="6">
        <v>-89255.12</v>
      </c>
      <c r="R8715" s="31">
        <v>-154</v>
      </c>
      <c r="S8715" s="28">
        <v>44592</v>
      </c>
    </row>
    <row r="8716" spans="1:19" x14ac:dyDescent="0.2">
      <c r="A8716" s="29">
        <v>47158</v>
      </c>
      <c r="B8716" s="1" t="s">
        <v>200</v>
      </c>
      <c r="C8716" s="27">
        <v>44592</v>
      </c>
      <c r="D8716" s="1">
        <v>53525</v>
      </c>
      <c r="J8716" s="1" t="s">
        <v>0</v>
      </c>
      <c r="K8716" s="1" t="s">
        <v>49</v>
      </c>
      <c r="L8716" s="1">
        <v>-1.75</v>
      </c>
      <c r="M8716" s="1">
        <v>88</v>
      </c>
      <c r="N8716" s="6"/>
      <c r="O8716" s="6">
        <v>154</v>
      </c>
      <c r="P8716" s="6">
        <v>-96493.119999999995</v>
      </c>
      <c r="R8716" s="31">
        <v>-154</v>
      </c>
      <c r="S8716" s="28">
        <v>44592</v>
      </c>
    </row>
    <row r="8717" spans="1:19" x14ac:dyDescent="0.2">
      <c r="A8717" s="29">
        <v>47158</v>
      </c>
      <c r="B8717" s="1" t="s">
        <v>200</v>
      </c>
      <c r="C8717" s="27">
        <v>44592</v>
      </c>
      <c r="D8717" s="1">
        <v>53525</v>
      </c>
      <c r="J8717" s="1" t="s">
        <v>0</v>
      </c>
      <c r="K8717" s="1" t="s">
        <v>49</v>
      </c>
      <c r="L8717" s="1">
        <v>-1.5</v>
      </c>
      <c r="M8717" s="1">
        <v>88</v>
      </c>
      <c r="N8717" s="6"/>
      <c r="O8717" s="6">
        <v>132</v>
      </c>
      <c r="P8717" s="6">
        <v>-90179.12</v>
      </c>
      <c r="R8717" s="31">
        <v>-132</v>
      </c>
      <c r="S8717" s="28">
        <v>44592</v>
      </c>
    </row>
    <row r="8718" spans="1:19" x14ac:dyDescent="0.2">
      <c r="A8718" s="29">
        <v>47158</v>
      </c>
      <c r="B8718" s="1" t="s">
        <v>200</v>
      </c>
      <c r="C8718" s="27">
        <v>44592</v>
      </c>
      <c r="D8718" s="1">
        <v>53525</v>
      </c>
      <c r="J8718" s="1" t="s">
        <v>0</v>
      </c>
      <c r="K8718" s="1" t="s">
        <v>49</v>
      </c>
      <c r="L8718" s="1">
        <v>-1.5</v>
      </c>
      <c r="M8718" s="1">
        <v>88</v>
      </c>
      <c r="N8718" s="6"/>
      <c r="O8718" s="6">
        <v>132</v>
      </c>
      <c r="P8718" s="6">
        <v>-92599.12</v>
      </c>
      <c r="R8718" s="31">
        <v>-132</v>
      </c>
      <c r="S8718" s="28">
        <v>44592</v>
      </c>
    </row>
    <row r="8719" spans="1:19" x14ac:dyDescent="0.2">
      <c r="A8719" s="29">
        <v>47158</v>
      </c>
      <c r="B8719" s="1" t="s">
        <v>200</v>
      </c>
      <c r="C8719" s="27">
        <v>44592</v>
      </c>
      <c r="D8719" s="1">
        <v>53525</v>
      </c>
      <c r="J8719" s="1" t="s">
        <v>0</v>
      </c>
      <c r="K8719" s="1" t="s">
        <v>49</v>
      </c>
      <c r="L8719" s="1">
        <v>-1.5</v>
      </c>
      <c r="M8719" s="1">
        <v>88</v>
      </c>
      <c r="N8719" s="6"/>
      <c r="O8719" s="6">
        <v>132</v>
      </c>
      <c r="P8719" s="6">
        <v>-93259.12</v>
      </c>
      <c r="R8719" s="31">
        <v>-132</v>
      </c>
      <c r="S8719" s="28">
        <v>44592</v>
      </c>
    </row>
    <row r="8720" spans="1:19" x14ac:dyDescent="0.2">
      <c r="A8720" s="29">
        <v>47158</v>
      </c>
      <c r="B8720" s="1" t="s">
        <v>200</v>
      </c>
      <c r="C8720" s="27">
        <v>44592</v>
      </c>
      <c r="D8720" s="1">
        <v>53525</v>
      </c>
      <c r="J8720" s="1" t="s">
        <v>0</v>
      </c>
      <c r="K8720" s="1" t="s">
        <v>49</v>
      </c>
      <c r="L8720" s="1">
        <v>-1</v>
      </c>
      <c r="M8720" s="1">
        <v>124</v>
      </c>
      <c r="N8720" s="6"/>
      <c r="O8720" s="6">
        <v>124</v>
      </c>
      <c r="P8720" s="6">
        <v>-93647.12</v>
      </c>
      <c r="R8720" s="31">
        <v>-124</v>
      </c>
      <c r="S8720" s="28">
        <v>44592</v>
      </c>
    </row>
    <row r="8721" spans="1:19" x14ac:dyDescent="0.2">
      <c r="A8721" s="29">
        <v>47158</v>
      </c>
      <c r="B8721" s="1" t="s">
        <v>200</v>
      </c>
      <c r="C8721" s="27">
        <v>44592</v>
      </c>
      <c r="D8721" s="1">
        <v>53525</v>
      </c>
      <c r="J8721" s="1" t="s">
        <v>0</v>
      </c>
      <c r="K8721" s="1" t="s">
        <v>49</v>
      </c>
      <c r="L8721" s="1">
        <v>-1</v>
      </c>
      <c r="M8721" s="1">
        <v>124</v>
      </c>
      <c r="N8721" s="6"/>
      <c r="O8721" s="6">
        <v>124</v>
      </c>
      <c r="P8721" s="6">
        <v>-94321.12</v>
      </c>
      <c r="R8721" s="31">
        <v>-124</v>
      </c>
      <c r="S8721" s="28">
        <v>44592</v>
      </c>
    </row>
    <row r="8722" spans="1:19" x14ac:dyDescent="0.2">
      <c r="A8722" s="29">
        <v>47158</v>
      </c>
      <c r="B8722" s="1" t="s">
        <v>200</v>
      </c>
      <c r="C8722" s="27">
        <v>44592</v>
      </c>
      <c r="D8722" s="1">
        <v>53525</v>
      </c>
      <c r="J8722" s="1" t="s">
        <v>0</v>
      </c>
      <c r="K8722" s="1" t="s">
        <v>49</v>
      </c>
      <c r="L8722" s="1">
        <v>-1</v>
      </c>
      <c r="M8722" s="1">
        <v>124</v>
      </c>
      <c r="N8722" s="6"/>
      <c r="O8722" s="6">
        <v>124</v>
      </c>
      <c r="P8722" s="6">
        <v>-95269.119999999995</v>
      </c>
      <c r="R8722" s="31">
        <v>-124</v>
      </c>
      <c r="S8722" s="28">
        <v>44592</v>
      </c>
    </row>
    <row r="8723" spans="1:19" x14ac:dyDescent="0.2">
      <c r="A8723" s="29">
        <v>47158</v>
      </c>
      <c r="B8723" s="1" t="s">
        <v>200</v>
      </c>
      <c r="C8723" s="27">
        <v>44592</v>
      </c>
      <c r="D8723" s="1">
        <v>53525</v>
      </c>
      <c r="J8723" s="1" t="s">
        <v>0</v>
      </c>
      <c r="K8723" s="1" t="s">
        <v>49</v>
      </c>
      <c r="L8723" s="1">
        <v>-1</v>
      </c>
      <c r="M8723" s="1">
        <v>124</v>
      </c>
      <c r="N8723" s="6"/>
      <c r="O8723" s="6">
        <v>124</v>
      </c>
      <c r="P8723" s="6">
        <v>-95833.12</v>
      </c>
      <c r="R8723" s="31">
        <v>-124</v>
      </c>
      <c r="S8723" s="28">
        <v>44592</v>
      </c>
    </row>
    <row r="8724" spans="1:19" x14ac:dyDescent="0.2">
      <c r="A8724" s="29">
        <v>47158</v>
      </c>
      <c r="B8724" s="1" t="s">
        <v>200</v>
      </c>
      <c r="C8724" s="27">
        <v>44592</v>
      </c>
      <c r="D8724" s="1">
        <v>53525</v>
      </c>
      <c r="J8724" s="1" t="s">
        <v>0</v>
      </c>
      <c r="K8724" s="1" t="s">
        <v>49</v>
      </c>
      <c r="L8724" s="1">
        <v>-1.25</v>
      </c>
      <c r="M8724" s="1">
        <v>88</v>
      </c>
      <c r="N8724" s="6"/>
      <c r="O8724" s="6">
        <v>110</v>
      </c>
      <c r="P8724" s="6">
        <v>-92401.12</v>
      </c>
      <c r="R8724" s="31">
        <v>-110</v>
      </c>
      <c r="S8724" s="28">
        <v>44592</v>
      </c>
    </row>
    <row r="8725" spans="1:19" x14ac:dyDescent="0.2">
      <c r="A8725" s="29">
        <v>47158</v>
      </c>
      <c r="B8725" s="1" t="s">
        <v>200</v>
      </c>
      <c r="C8725" s="27">
        <v>44592</v>
      </c>
      <c r="D8725" s="1">
        <v>53525</v>
      </c>
      <c r="J8725" s="1" t="s">
        <v>0</v>
      </c>
      <c r="K8725" s="1" t="s">
        <v>49</v>
      </c>
      <c r="L8725" s="1">
        <v>-1.25</v>
      </c>
      <c r="M8725" s="1">
        <v>88</v>
      </c>
      <c r="N8725" s="6"/>
      <c r="O8725" s="6">
        <v>110</v>
      </c>
      <c r="P8725" s="6">
        <v>-93061.119999999995</v>
      </c>
      <c r="R8725" s="31">
        <v>-110</v>
      </c>
      <c r="S8725" s="28">
        <v>44592</v>
      </c>
    </row>
    <row r="8726" spans="1:19" x14ac:dyDescent="0.2">
      <c r="A8726" s="29">
        <v>47158</v>
      </c>
      <c r="B8726" s="1" t="s">
        <v>200</v>
      </c>
      <c r="C8726" s="27">
        <v>44592</v>
      </c>
      <c r="D8726" s="1">
        <v>53525</v>
      </c>
      <c r="J8726" s="1" t="s">
        <v>0</v>
      </c>
      <c r="K8726" s="1" t="s">
        <v>49</v>
      </c>
      <c r="L8726" s="1">
        <v>-1.25</v>
      </c>
      <c r="M8726" s="1">
        <v>88</v>
      </c>
      <c r="N8726" s="6"/>
      <c r="O8726" s="6">
        <v>110</v>
      </c>
      <c r="P8726" s="6">
        <v>-96669.119999999995</v>
      </c>
      <c r="R8726" s="31">
        <v>-110</v>
      </c>
      <c r="S8726" s="28">
        <v>44592</v>
      </c>
    </row>
    <row r="8727" spans="1:19" x14ac:dyDescent="0.2">
      <c r="A8727" s="29">
        <v>47158</v>
      </c>
      <c r="B8727" s="1" t="s">
        <v>200</v>
      </c>
      <c r="C8727" s="27">
        <v>44592</v>
      </c>
      <c r="D8727" s="1">
        <v>53525</v>
      </c>
      <c r="J8727" s="1" t="s">
        <v>0</v>
      </c>
      <c r="K8727" s="1" t="s">
        <v>49</v>
      </c>
      <c r="L8727" s="1">
        <v>-1</v>
      </c>
      <c r="M8727" s="1">
        <v>98</v>
      </c>
      <c r="N8727" s="6"/>
      <c r="O8727" s="6">
        <v>98</v>
      </c>
      <c r="P8727" s="6">
        <v>-94749.119999999995</v>
      </c>
      <c r="R8727" s="31">
        <v>-98</v>
      </c>
      <c r="S8727" s="28">
        <v>44592</v>
      </c>
    </row>
    <row r="8728" spans="1:19" x14ac:dyDescent="0.2">
      <c r="A8728" s="29">
        <v>47158</v>
      </c>
      <c r="B8728" s="1" t="s">
        <v>200</v>
      </c>
      <c r="C8728" s="27">
        <v>44592</v>
      </c>
      <c r="D8728" s="1">
        <v>53525</v>
      </c>
      <c r="J8728" s="1" t="s">
        <v>0</v>
      </c>
      <c r="K8728" s="1" t="s">
        <v>49</v>
      </c>
      <c r="L8728" s="1">
        <v>-1</v>
      </c>
      <c r="M8728" s="1">
        <v>88</v>
      </c>
      <c r="N8728" s="6"/>
      <c r="O8728" s="6">
        <v>88</v>
      </c>
      <c r="P8728" s="6">
        <v>-89079.12</v>
      </c>
      <c r="R8728" s="31">
        <v>-88</v>
      </c>
      <c r="S8728" s="28">
        <v>44592</v>
      </c>
    </row>
    <row r="8729" spans="1:19" x14ac:dyDescent="0.2">
      <c r="A8729" s="29">
        <v>47158</v>
      </c>
      <c r="B8729" s="1" t="s">
        <v>200</v>
      </c>
      <c r="C8729" s="27">
        <v>44592</v>
      </c>
      <c r="D8729" s="1">
        <v>53525</v>
      </c>
      <c r="J8729" s="1" t="s">
        <v>0</v>
      </c>
      <c r="K8729" s="1" t="s">
        <v>49</v>
      </c>
      <c r="L8729" s="1">
        <v>-1</v>
      </c>
      <c r="M8729" s="1">
        <v>88</v>
      </c>
      <c r="N8729" s="6"/>
      <c r="O8729" s="6">
        <v>88</v>
      </c>
      <c r="P8729" s="6">
        <v>-89343.12</v>
      </c>
      <c r="R8729" s="31">
        <v>-88</v>
      </c>
      <c r="S8729" s="28">
        <v>44592</v>
      </c>
    </row>
    <row r="8730" spans="1:19" x14ac:dyDescent="0.2">
      <c r="A8730" s="29">
        <v>47158</v>
      </c>
      <c r="B8730" s="1" t="s">
        <v>200</v>
      </c>
      <c r="C8730" s="27">
        <v>44592</v>
      </c>
      <c r="D8730" s="1">
        <v>53525</v>
      </c>
      <c r="J8730" s="1" t="s">
        <v>0</v>
      </c>
      <c r="K8730" s="1" t="s">
        <v>49</v>
      </c>
      <c r="L8730" s="1">
        <v>-1</v>
      </c>
      <c r="M8730" s="1">
        <v>88</v>
      </c>
      <c r="N8730" s="6"/>
      <c r="O8730" s="6">
        <v>88</v>
      </c>
      <c r="P8730" s="6">
        <v>-89717.119999999995</v>
      </c>
      <c r="R8730" s="31">
        <v>-88</v>
      </c>
      <c r="S8730" s="28">
        <v>44592</v>
      </c>
    </row>
    <row r="8731" spans="1:19" x14ac:dyDescent="0.2">
      <c r="A8731" s="29">
        <v>47158</v>
      </c>
      <c r="B8731" s="1" t="s">
        <v>200</v>
      </c>
      <c r="C8731" s="27">
        <v>44592</v>
      </c>
      <c r="D8731" s="1">
        <v>53525</v>
      </c>
      <c r="J8731" s="1" t="s">
        <v>0</v>
      </c>
      <c r="K8731" s="1" t="s">
        <v>49</v>
      </c>
      <c r="L8731" s="1">
        <v>-1</v>
      </c>
      <c r="M8731" s="1">
        <v>88</v>
      </c>
      <c r="N8731" s="6"/>
      <c r="O8731" s="6">
        <v>88</v>
      </c>
      <c r="P8731" s="6">
        <v>-90333.119999999995</v>
      </c>
      <c r="R8731" s="31">
        <v>-88</v>
      </c>
      <c r="S8731" s="28">
        <v>44592</v>
      </c>
    </row>
    <row r="8732" spans="1:19" x14ac:dyDescent="0.2">
      <c r="A8732" s="29">
        <v>47158</v>
      </c>
      <c r="B8732" s="1" t="s">
        <v>200</v>
      </c>
      <c r="C8732" s="27">
        <v>44592</v>
      </c>
      <c r="D8732" s="1">
        <v>53525</v>
      </c>
      <c r="J8732" s="1" t="s">
        <v>0</v>
      </c>
      <c r="K8732" s="1" t="s">
        <v>49</v>
      </c>
      <c r="L8732" s="1">
        <v>-1</v>
      </c>
      <c r="M8732" s="1">
        <v>88</v>
      </c>
      <c r="N8732" s="6"/>
      <c r="O8732" s="6">
        <v>88</v>
      </c>
      <c r="P8732" s="6">
        <v>-91609.12</v>
      </c>
      <c r="R8732" s="31">
        <v>-88</v>
      </c>
      <c r="S8732" s="28">
        <v>44592</v>
      </c>
    </row>
    <row r="8733" spans="1:19" x14ac:dyDescent="0.2">
      <c r="A8733" s="29">
        <v>47158</v>
      </c>
      <c r="B8733" s="1" t="s">
        <v>200</v>
      </c>
      <c r="C8733" s="27">
        <v>44592</v>
      </c>
      <c r="D8733" s="1">
        <v>53525</v>
      </c>
      <c r="J8733" s="1" t="s">
        <v>0</v>
      </c>
      <c r="K8733" s="1" t="s">
        <v>49</v>
      </c>
      <c r="L8733" s="1">
        <v>-1</v>
      </c>
      <c r="M8733" s="1">
        <v>88</v>
      </c>
      <c r="N8733" s="6"/>
      <c r="O8733" s="6">
        <v>88</v>
      </c>
      <c r="P8733" s="6">
        <v>-91785.12</v>
      </c>
      <c r="R8733" s="31">
        <v>-88</v>
      </c>
      <c r="S8733" s="28">
        <v>44592</v>
      </c>
    </row>
    <row r="8734" spans="1:19" x14ac:dyDescent="0.2">
      <c r="A8734" s="29">
        <v>47158</v>
      </c>
      <c r="B8734" s="1" t="s">
        <v>200</v>
      </c>
      <c r="C8734" s="27">
        <v>44592</v>
      </c>
      <c r="D8734" s="1">
        <v>53525</v>
      </c>
      <c r="J8734" s="1" t="s">
        <v>0</v>
      </c>
      <c r="K8734" s="1" t="s">
        <v>49</v>
      </c>
      <c r="L8734" s="1">
        <v>-1</v>
      </c>
      <c r="M8734" s="1">
        <v>88</v>
      </c>
      <c r="N8734" s="6"/>
      <c r="O8734" s="6">
        <v>88</v>
      </c>
      <c r="P8734" s="6">
        <v>-92269.119999999995</v>
      </c>
      <c r="R8734" s="31">
        <v>-88</v>
      </c>
      <c r="S8734" s="28">
        <v>44592</v>
      </c>
    </row>
    <row r="8735" spans="1:19" x14ac:dyDescent="0.2">
      <c r="A8735" s="29">
        <v>47158</v>
      </c>
      <c r="B8735" s="1" t="s">
        <v>200</v>
      </c>
      <c r="C8735" s="27">
        <v>44592</v>
      </c>
      <c r="D8735" s="1">
        <v>53525</v>
      </c>
      <c r="J8735" s="1" t="s">
        <v>0</v>
      </c>
      <c r="K8735" s="1" t="s">
        <v>49</v>
      </c>
      <c r="L8735" s="1">
        <v>-1</v>
      </c>
      <c r="M8735" s="1">
        <v>88</v>
      </c>
      <c r="N8735" s="6"/>
      <c r="O8735" s="6">
        <v>88</v>
      </c>
      <c r="P8735" s="6">
        <v>-92731.12</v>
      </c>
      <c r="R8735" s="31">
        <v>-88</v>
      </c>
      <c r="S8735" s="28">
        <v>44592</v>
      </c>
    </row>
    <row r="8736" spans="1:19" x14ac:dyDescent="0.2">
      <c r="A8736" s="29">
        <v>47158</v>
      </c>
      <c r="B8736" s="1" t="s">
        <v>200</v>
      </c>
      <c r="C8736" s="27">
        <v>44592</v>
      </c>
      <c r="D8736" s="1">
        <v>53525</v>
      </c>
      <c r="J8736" s="1" t="s">
        <v>0</v>
      </c>
      <c r="K8736" s="1" t="s">
        <v>49</v>
      </c>
      <c r="L8736" s="1">
        <v>-1</v>
      </c>
      <c r="M8736" s="1">
        <v>88</v>
      </c>
      <c r="N8736" s="6"/>
      <c r="O8736" s="6">
        <v>88</v>
      </c>
      <c r="P8736" s="6">
        <v>-94651.12</v>
      </c>
      <c r="R8736" s="31">
        <v>-88</v>
      </c>
      <c r="S8736" s="28">
        <v>44592</v>
      </c>
    </row>
    <row r="8737" spans="1:19" x14ac:dyDescent="0.2">
      <c r="A8737" s="29">
        <v>47158</v>
      </c>
      <c r="B8737" s="1" t="s">
        <v>200</v>
      </c>
      <c r="C8737" s="27">
        <v>44592</v>
      </c>
      <c r="D8737" s="1">
        <v>53525</v>
      </c>
      <c r="J8737" s="1" t="s">
        <v>0</v>
      </c>
      <c r="K8737" s="1" t="s">
        <v>49</v>
      </c>
      <c r="L8737" s="1">
        <v>-1</v>
      </c>
      <c r="M8737" s="1">
        <v>88</v>
      </c>
      <c r="N8737" s="6"/>
      <c r="O8737" s="6">
        <v>88</v>
      </c>
      <c r="P8737" s="6">
        <v>-96933.119999999995</v>
      </c>
      <c r="R8737" s="31">
        <v>-88</v>
      </c>
      <c r="S8737" s="28">
        <v>44592</v>
      </c>
    </row>
    <row r="8738" spans="1:19" x14ac:dyDescent="0.2">
      <c r="A8738" s="29">
        <v>47158</v>
      </c>
      <c r="B8738" s="1" t="s">
        <v>200</v>
      </c>
      <c r="C8738" s="27">
        <v>44592</v>
      </c>
      <c r="D8738" s="1">
        <v>53525</v>
      </c>
      <c r="J8738" s="1" t="s">
        <v>0</v>
      </c>
      <c r="K8738" s="1" t="s">
        <v>49</v>
      </c>
      <c r="L8738" s="1">
        <v>-1</v>
      </c>
      <c r="M8738" s="1">
        <v>88</v>
      </c>
      <c r="N8738" s="6"/>
      <c r="O8738" s="6">
        <v>88</v>
      </c>
      <c r="P8738" s="6">
        <v>-97263.12</v>
      </c>
      <c r="R8738" s="31">
        <v>-88</v>
      </c>
      <c r="S8738" s="28">
        <v>44592</v>
      </c>
    </row>
    <row r="8739" spans="1:19" x14ac:dyDescent="0.2">
      <c r="A8739" s="29">
        <v>47158</v>
      </c>
      <c r="B8739" s="1" t="s">
        <v>200</v>
      </c>
      <c r="C8739" s="27">
        <v>44592</v>
      </c>
      <c r="D8739" s="1">
        <v>53525</v>
      </c>
      <c r="J8739" s="1" t="s">
        <v>0</v>
      </c>
      <c r="K8739" s="1" t="s">
        <v>49</v>
      </c>
      <c r="L8739" s="1">
        <v>-0.75</v>
      </c>
      <c r="M8739" s="1">
        <v>88</v>
      </c>
      <c r="N8739" s="6"/>
      <c r="O8739" s="6">
        <v>66</v>
      </c>
      <c r="P8739" s="6">
        <v>-90421.119999999995</v>
      </c>
      <c r="R8739" s="31">
        <v>-66</v>
      </c>
      <c r="S8739" s="28">
        <v>44592</v>
      </c>
    </row>
    <row r="8740" spans="1:19" x14ac:dyDescent="0.2">
      <c r="A8740" s="29">
        <v>47158</v>
      </c>
      <c r="B8740" s="1" t="s">
        <v>200</v>
      </c>
      <c r="C8740" s="27">
        <v>44592</v>
      </c>
      <c r="D8740" s="1">
        <v>53525</v>
      </c>
      <c r="J8740" s="1" t="s">
        <v>0</v>
      </c>
      <c r="K8740" s="1" t="s">
        <v>49</v>
      </c>
      <c r="L8740" s="1">
        <v>-0.75</v>
      </c>
      <c r="M8740" s="1">
        <v>88</v>
      </c>
      <c r="N8740" s="6"/>
      <c r="O8740" s="6">
        <v>66</v>
      </c>
      <c r="P8740" s="6">
        <v>-90531.12</v>
      </c>
      <c r="R8740" s="31">
        <v>-66</v>
      </c>
      <c r="S8740" s="28">
        <v>44592</v>
      </c>
    </row>
    <row r="8741" spans="1:19" x14ac:dyDescent="0.2">
      <c r="A8741" s="29">
        <v>47158</v>
      </c>
      <c r="B8741" s="1" t="s">
        <v>200</v>
      </c>
      <c r="C8741" s="27">
        <v>44592</v>
      </c>
      <c r="D8741" s="1">
        <v>53525</v>
      </c>
      <c r="J8741" s="1" t="s">
        <v>0</v>
      </c>
      <c r="K8741" s="1" t="s">
        <v>49</v>
      </c>
      <c r="L8741" s="1">
        <v>-0.75</v>
      </c>
      <c r="M8741" s="1">
        <v>88</v>
      </c>
      <c r="N8741" s="6"/>
      <c r="O8741" s="6">
        <v>66</v>
      </c>
      <c r="P8741" s="6">
        <v>-90751.12</v>
      </c>
      <c r="R8741" s="31">
        <v>-66</v>
      </c>
      <c r="S8741" s="28">
        <v>44592</v>
      </c>
    </row>
    <row r="8742" spans="1:19" x14ac:dyDescent="0.2">
      <c r="A8742" s="29">
        <v>47158</v>
      </c>
      <c r="B8742" s="1" t="s">
        <v>200</v>
      </c>
      <c r="C8742" s="27">
        <v>44592</v>
      </c>
      <c r="D8742" s="1">
        <v>53525</v>
      </c>
      <c r="J8742" s="1" t="s">
        <v>0</v>
      </c>
      <c r="K8742" s="1" t="s">
        <v>49</v>
      </c>
      <c r="L8742" s="1">
        <v>-0.75</v>
      </c>
      <c r="M8742" s="1">
        <v>88</v>
      </c>
      <c r="N8742" s="6"/>
      <c r="O8742" s="6">
        <v>66</v>
      </c>
      <c r="P8742" s="6">
        <v>-90817.12</v>
      </c>
      <c r="R8742" s="31">
        <v>-66</v>
      </c>
      <c r="S8742" s="28">
        <v>44592</v>
      </c>
    </row>
    <row r="8743" spans="1:19" x14ac:dyDescent="0.2">
      <c r="A8743" s="29">
        <v>47158</v>
      </c>
      <c r="B8743" s="1" t="s">
        <v>200</v>
      </c>
      <c r="C8743" s="27">
        <v>44592</v>
      </c>
      <c r="D8743" s="1">
        <v>53525</v>
      </c>
      <c r="J8743" s="1" t="s">
        <v>0</v>
      </c>
      <c r="K8743" s="1" t="s">
        <v>49</v>
      </c>
      <c r="L8743" s="1">
        <v>-0.75</v>
      </c>
      <c r="M8743" s="1">
        <v>88</v>
      </c>
      <c r="N8743" s="6"/>
      <c r="O8743" s="6">
        <v>66</v>
      </c>
      <c r="P8743" s="6">
        <v>-90905.12</v>
      </c>
      <c r="R8743" s="31">
        <v>-66</v>
      </c>
      <c r="S8743" s="28">
        <v>44592</v>
      </c>
    </row>
    <row r="8744" spans="1:19" x14ac:dyDescent="0.2">
      <c r="A8744" s="29">
        <v>47158</v>
      </c>
      <c r="B8744" s="1" t="s">
        <v>200</v>
      </c>
      <c r="C8744" s="27">
        <v>44592</v>
      </c>
      <c r="D8744" s="1">
        <v>53525</v>
      </c>
      <c r="J8744" s="1" t="s">
        <v>0</v>
      </c>
      <c r="K8744" s="1" t="s">
        <v>49</v>
      </c>
      <c r="L8744" s="1">
        <v>-0.75</v>
      </c>
      <c r="M8744" s="1">
        <v>88</v>
      </c>
      <c r="N8744" s="6"/>
      <c r="O8744" s="6">
        <v>66</v>
      </c>
      <c r="P8744" s="6">
        <v>-92181.119999999995</v>
      </c>
      <c r="R8744" s="31">
        <v>-66</v>
      </c>
      <c r="S8744" s="28">
        <v>44592</v>
      </c>
    </row>
    <row r="8745" spans="1:19" x14ac:dyDescent="0.2">
      <c r="A8745" s="29">
        <v>47158</v>
      </c>
      <c r="B8745" s="1" t="s">
        <v>200</v>
      </c>
      <c r="C8745" s="27">
        <v>44592</v>
      </c>
      <c r="D8745" s="1">
        <v>53525</v>
      </c>
      <c r="J8745" s="1" t="s">
        <v>0</v>
      </c>
      <c r="K8745" s="1" t="s">
        <v>49</v>
      </c>
      <c r="L8745" s="1">
        <v>-0.75</v>
      </c>
      <c r="M8745" s="1">
        <v>88</v>
      </c>
      <c r="N8745" s="6"/>
      <c r="O8745" s="6">
        <v>66</v>
      </c>
      <c r="P8745" s="6">
        <v>-93127.12</v>
      </c>
      <c r="R8745" s="31">
        <v>-66</v>
      </c>
      <c r="S8745" s="28">
        <v>44592</v>
      </c>
    </row>
    <row r="8746" spans="1:19" x14ac:dyDescent="0.2">
      <c r="A8746" s="29">
        <v>47158</v>
      </c>
      <c r="B8746" s="1" t="s">
        <v>200</v>
      </c>
      <c r="C8746" s="27">
        <v>44592</v>
      </c>
      <c r="D8746" s="1">
        <v>53525</v>
      </c>
      <c r="J8746" s="1" t="s">
        <v>0</v>
      </c>
      <c r="K8746" s="1" t="s">
        <v>49</v>
      </c>
      <c r="L8746" s="1">
        <v>-0.75</v>
      </c>
      <c r="M8746" s="1">
        <v>88</v>
      </c>
      <c r="N8746" s="6"/>
      <c r="O8746" s="6">
        <v>66</v>
      </c>
      <c r="P8746" s="6">
        <v>-95145.12</v>
      </c>
      <c r="R8746" s="31">
        <v>-66</v>
      </c>
      <c r="S8746" s="28">
        <v>44592</v>
      </c>
    </row>
    <row r="8747" spans="1:19" x14ac:dyDescent="0.2">
      <c r="A8747" s="29">
        <v>47158</v>
      </c>
      <c r="B8747" s="1" t="s">
        <v>200</v>
      </c>
      <c r="C8747" s="27">
        <v>44592</v>
      </c>
      <c r="D8747" s="1">
        <v>53525</v>
      </c>
      <c r="J8747" s="1" t="s">
        <v>0</v>
      </c>
      <c r="K8747" s="1" t="s">
        <v>49</v>
      </c>
      <c r="L8747" s="1">
        <v>-0.75</v>
      </c>
      <c r="M8747" s="1">
        <v>88</v>
      </c>
      <c r="N8747" s="6"/>
      <c r="O8747" s="6">
        <v>66</v>
      </c>
      <c r="P8747" s="6">
        <v>-96339.12</v>
      </c>
      <c r="R8747" s="31">
        <v>-66</v>
      </c>
      <c r="S8747" s="28">
        <v>44592</v>
      </c>
    </row>
    <row r="8748" spans="1:19" x14ac:dyDescent="0.2">
      <c r="A8748" s="29">
        <v>47158</v>
      </c>
      <c r="B8748" s="1" t="s">
        <v>200</v>
      </c>
      <c r="C8748" s="27">
        <v>44592</v>
      </c>
      <c r="D8748" s="1">
        <v>53525</v>
      </c>
      <c r="J8748" s="1" t="s">
        <v>0</v>
      </c>
      <c r="K8748" s="1" t="s">
        <v>49</v>
      </c>
      <c r="L8748" s="1">
        <v>-0.75</v>
      </c>
      <c r="M8748" s="1">
        <v>88</v>
      </c>
      <c r="N8748" s="6"/>
      <c r="O8748" s="6">
        <v>66</v>
      </c>
      <c r="P8748" s="6">
        <v>-97021.119999999995</v>
      </c>
      <c r="R8748" s="31">
        <v>-66</v>
      </c>
      <c r="S8748" s="28">
        <v>44592</v>
      </c>
    </row>
    <row r="8749" spans="1:19" x14ac:dyDescent="0.2">
      <c r="A8749" s="29">
        <v>47158</v>
      </c>
      <c r="B8749" s="1" t="s">
        <v>200</v>
      </c>
      <c r="C8749" s="27">
        <v>44592</v>
      </c>
      <c r="D8749" s="1">
        <v>53525</v>
      </c>
      <c r="J8749" s="1" t="s">
        <v>0</v>
      </c>
      <c r="K8749" s="1" t="s">
        <v>49</v>
      </c>
      <c r="L8749" s="1">
        <v>-0.75</v>
      </c>
      <c r="M8749" s="1">
        <v>88</v>
      </c>
      <c r="N8749" s="6"/>
      <c r="O8749" s="6">
        <v>66</v>
      </c>
      <c r="P8749" s="6">
        <v>-97153.12</v>
      </c>
      <c r="R8749" s="31">
        <v>-66</v>
      </c>
      <c r="S8749" s="28">
        <v>44592</v>
      </c>
    </row>
    <row r="8750" spans="1:19" x14ac:dyDescent="0.2">
      <c r="A8750" s="29">
        <v>47158</v>
      </c>
      <c r="B8750" s="1" t="s">
        <v>200</v>
      </c>
      <c r="C8750" s="27">
        <v>44592</v>
      </c>
      <c r="D8750" s="1">
        <v>53525</v>
      </c>
      <c r="J8750" s="1" t="s">
        <v>0</v>
      </c>
      <c r="K8750" s="1" t="s">
        <v>49</v>
      </c>
      <c r="L8750" s="1">
        <v>-0.5</v>
      </c>
      <c r="M8750" s="1">
        <v>88</v>
      </c>
      <c r="N8750" s="6"/>
      <c r="O8750" s="6">
        <v>44</v>
      </c>
      <c r="P8750" s="6">
        <v>-88573.119999999995</v>
      </c>
      <c r="R8750" s="31">
        <v>-44</v>
      </c>
      <c r="S8750" s="28">
        <v>44592</v>
      </c>
    </row>
    <row r="8751" spans="1:19" x14ac:dyDescent="0.2">
      <c r="A8751" s="29">
        <v>47158</v>
      </c>
      <c r="B8751" s="1" t="s">
        <v>200</v>
      </c>
      <c r="C8751" s="27">
        <v>44592</v>
      </c>
      <c r="D8751" s="1">
        <v>53525</v>
      </c>
      <c r="J8751" s="1" t="s">
        <v>0</v>
      </c>
      <c r="K8751" s="1" t="s">
        <v>49</v>
      </c>
      <c r="L8751" s="1">
        <v>-0.5</v>
      </c>
      <c r="M8751" s="1">
        <v>88</v>
      </c>
      <c r="N8751" s="6"/>
      <c r="O8751" s="6">
        <v>44</v>
      </c>
      <c r="P8751" s="6">
        <v>-89387.12</v>
      </c>
      <c r="R8751" s="31">
        <v>-44</v>
      </c>
      <c r="S8751" s="28">
        <v>44592</v>
      </c>
    </row>
    <row r="8752" spans="1:19" x14ac:dyDescent="0.2">
      <c r="A8752" s="29">
        <v>47158</v>
      </c>
      <c r="B8752" s="1" t="s">
        <v>200</v>
      </c>
      <c r="C8752" s="27">
        <v>44592</v>
      </c>
      <c r="D8752" s="1">
        <v>53525</v>
      </c>
      <c r="J8752" s="1" t="s">
        <v>0</v>
      </c>
      <c r="K8752" s="1" t="s">
        <v>49</v>
      </c>
      <c r="L8752" s="1">
        <v>-0.5</v>
      </c>
      <c r="M8752" s="1">
        <v>88</v>
      </c>
      <c r="N8752" s="6"/>
      <c r="O8752" s="6">
        <v>44</v>
      </c>
      <c r="P8752" s="6">
        <v>-89431.12</v>
      </c>
      <c r="R8752" s="31">
        <v>-44</v>
      </c>
      <c r="S8752" s="28">
        <v>44592</v>
      </c>
    </row>
    <row r="8753" spans="1:19" x14ac:dyDescent="0.2">
      <c r="A8753" s="29">
        <v>47158</v>
      </c>
      <c r="B8753" s="1" t="s">
        <v>200</v>
      </c>
      <c r="C8753" s="27">
        <v>44592</v>
      </c>
      <c r="D8753" s="1">
        <v>53525</v>
      </c>
      <c r="J8753" s="1" t="s">
        <v>0</v>
      </c>
      <c r="K8753" s="1" t="s">
        <v>49</v>
      </c>
      <c r="L8753" s="1">
        <v>-0.5</v>
      </c>
      <c r="M8753" s="1">
        <v>88</v>
      </c>
      <c r="N8753" s="6"/>
      <c r="O8753" s="6">
        <v>44</v>
      </c>
      <c r="P8753" s="6">
        <v>-89497.12</v>
      </c>
      <c r="R8753" s="31">
        <v>-44</v>
      </c>
      <c r="S8753" s="28">
        <v>44592</v>
      </c>
    </row>
    <row r="8754" spans="1:19" x14ac:dyDescent="0.2">
      <c r="A8754" s="29">
        <v>47158</v>
      </c>
      <c r="B8754" s="1" t="s">
        <v>200</v>
      </c>
      <c r="C8754" s="27">
        <v>44592</v>
      </c>
      <c r="D8754" s="1">
        <v>53525</v>
      </c>
      <c r="J8754" s="1" t="s">
        <v>0</v>
      </c>
      <c r="K8754" s="1" t="s">
        <v>49</v>
      </c>
      <c r="L8754" s="1">
        <v>-0.5</v>
      </c>
      <c r="M8754" s="1">
        <v>88</v>
      </c>
      <c r="N8754" s="6"/>
      <c r="O8754" s="6">
        <v>44</v>
      </c>
      <c r="P8754" s="6">
        <v>-89541.119999999995</v>
      </c>
      <c r="R8754" s="31">
        <v>-44</v>
      </c>
      <c r="S8754" s="28">
        <v>44592</v>
      </c>
    </row>
    <row r="8755" spans="1:19" x14ac:dyDescent="0.2">
      <c r="A8755" s="29">
        <v>47158</v>
      </c>
      <c r="B8755" s="1" t="s">
        <v>200</v>
      </c>
      <c r="C8755" s="27">
        <v>44592</v>
      </c>
      <c r="D8755" s="1">
        <v>53525</v>
      </c>
      <c r="J8755" s="1" t="s">
        <v>0</v>
      </c>
      <c r="K8755" s="1" t="s">
        <v>49</v>
      </c>
      <c r="L8755" s="1">
        <v>-0.5</v>
      </c>
      <c r="M8755" s="1">
        <v>88</v>
      </c>
      <c r="N8755" s="6"/>
      <c r="O8755" s="6">
        <v>44</v>
      </c>
      <c r="P8755" s="6">
        <v>-89629.119999999995</v>
      </c>
      <c r="R8755" s="31">
        <v>-44</v>
      </c>
      <c r="S8755" s="28">
        <v>44592</v>
      </c>
    </row>
    <row r="8756" spans="1:19" x14ac:dyDescent="0.2">
      <c r="A8756" s="29">
        <v>47158</v>
      </c>
      <c r="B8756" s="1" t="s">
        <v>200</v>
      </c>
      <c r="C8756" s="27">
        <v>44592</v>
      </c>
      <c r="D8756" s="1">
        <v>53525</v>
      </c>
      <c r="J8756" s="1" t="s">
        <v>0</v>
      </c>
      <c r="K8756" s="1" t="s">
        <v>49</v>
      </c>
      <c r="L8756" s="1">
        <v>-0.5</v>
      </c>
      <c r="M8756" s="1">
        <v>88</v>
      </c>
      <c r="N8756" s="6"/>
      <c r="O8756" s="6">
        <v>44</v>
      </c>
      <c r="P8756" s="6">
        <v>-89761.12</v>
      </c>
      <c r="R8756" s="31">
        <v>-44</v>
      </c>
      <c r="S8756" s="28">
        <v>44592</v>
      </c>
    </row>
    <row r="8757" spans="1:19" x14ac:dyDescent="0.2">
      <c r="A8757" s="29">
        <v>47158</v>
      </c>
      <c r="B8757" s="1" t="s">
        <v>200</v>
      </c>
      <c r="C8757" s="27">
        <v>44592</v>
      </c>
      <c r="D8757" s="1">
        <v>53525</v>
      </c>
      <c r="J8757" s="1" t="s">
        <v>0</v>
      </c>
      <c r="K8757" s="1" t="s">
        <v>49</v>
      </c>
      <c r="L8757" s="1">
        <v>-0.5</v>
      </c>
      <c r="M8757" s="1">
        <v>88</v>
      </c>
      <c r="N8757" s="6"/>
      <c r="O8757" s="6">
        <v>44</v>
      </c>
      <c r="P8757" s="6">
        <v>-89827.12</v>
      </c>
      <c r="R8757" s="31">
        <v>-44</v>
      </c>
      <c r="S8757" s="28">
        <v>44592</v>
      </c>
    </row>
    <row r="8758" spans="1:19" x14ac:dyDescent="0.2">
      <c r="A8758" s="29">
        <v>47158</v>
      </c>
      <c r="B8758" s="1" t="s">
        <v>200</v>
      </c>
      <c r="C8758" s="27">
        <v>44592</v>
      </c>
      <c r="D8758" s="1">
        <v>53525</v>
      </c>
      <c r="J8758" s="1" t="s">
        <v>0</v>
      </c>
      <c r="K8758" s="1" t="s">
        <v>49</v>
      </c>
      <c r="L8758" s="1">
        <v>-0.5</v>
      </c>
      <c r="M8758" s="1">
        <v>88</v>
      </c>
      <c r="N8758" s="6"/>
      <c r="O8758" s="6">
        <v>44</v>
      </c>
      <c r="P8758" s="6">
        <v>-89893.119999999995</v>
      </c>
      <c r="R8758" s="31">
        <v>-44</v>
      </c>
      <c r="S8758" s="28">
        <v>44592</v>
      </c>
    </row>
    <row r="8759" spans="1:19" x14ac:dyDescent="0.2">
      <c r="A8759" s="29">
        <v>47158</v>
      </c>
      <c r="B8759" s="1" t="s">
        <v>200</v>
      </c>
      <c r="C8759" s="27">
        <v>44592</v>
      </c>
      <c r="D8759" s="1">
        <v>53525</v>
      </c>
      <c r="J8759" s="1" t="s">
        <v>0</v>
      </c>
      <c r="K8759" s="1" t="s">
        <v>49</v>
      </c>
      <c r="L8759" s="1">
        <v>-0.5</v>
      </c>
      <c r="M8759" s="1">
        <v>88</v>
      </c>
      <c r="N8759" s="6"/>
      <c r="O8759" s="6">
        <v>44</v>
      </c>
      <c r="P8759" s="6">
        <v>-89937.12</v>
      </c>
      <c r="R8759" s="31">
        <v>-44</v>
      </c>
      <c r="S8759" s="28">
        <v>44592</v>
      </c>
    </row>
    <row r="8760" spans="1:19" x14ac:dyDescent="0.2">
      <c r="A8760" s="29">
        <v>47158</v>
      </c>
      <c r="B8760" s="1" t="s">
        <v>200</v>
      </c>
      <c r="C8760" s="27">
        <v>44592</v>
      </c>
      <c r="D8760" s="1">
        <v>53525</v>
      </c>
      <c r="J8760" s="1" t="s">
        <v>0</v>
      </c>
      <c r="K8760" s="1" t="s">
        <v>49</v>
      </c>
      <c r="L8760" s="1">
        <v>-0.5</v>
      </c>
      <c r="M8760" s="1">
        <v>88</v>
      </c>
      <c r="N8760" s="6"/>
      <c r="O8760" s="6">
        <v>44</v>
      </c>
      <c r="P8760" s="6">
        <v>-89981.119999999995</v>
      </c>
      <c r="R8760" s="31">
        <v>-44</v>
      </c>
      <c r="S8760" s="28">
        <v>44592</v>
      </c>
    </row>
    <row r="8761" spans="1:19" x14ac:dyDescent="0.2">
      <c r="A8761" s="29">
        <v>47158</v>
      </c>
      <c r="B8761" s="1" t="s">
        <v>200</v>
      </c>
      <c r="C8761" s="27">
        <v>44592</v>
      </c>
      <c r="D8761" s="1">
        <v>53525</v>
      </c>
      <c r="J8761" s="1" t="s">
        <v>0</v>
      </c>
      <c r="K8761" s="1" t="s">
        <v>49</v>
      </c>
      <c r="L8761" s="1">
        <v>-0.5</v>
      </c>
      <c r="M8761" s="1">
        <v>88</v>
      </c>
      <c r="N8761" s="6"/>
      <c r="O8761" s="6">
        <v>44</v>
      </c>
      <c r="P8761" s="6">
        <v>-90047.12</v>
      </c>
      <c r="R8761" s="31">
        <v>-44</v>
      </c>
      <c r="S8761" s="28">
        <v>44592</v>
      </c>
    </row>
    <row r="8762" spans="1:19" x14ac:dyDescent="0.2">
      <c r="A8762" s="29">
        <v>47158</v>
      </c>
      <c r="B8762" s="1" t="s">
        <v>200</v>
      </c>
      <c r="C8762" s="27">
        <v>44592</v>
      </c>
      <c r="D8762" s="1">
        <v>53525</v>
      </c>
      <c r="J8762" s="1" t="s">
        <v>0</v>
      </c>
      <c r="K8762" s="1" t="s">
        <v>49</v>
      </c>
      <c r="L8762" s="1">
        <v>-0.5</v>
      </c>
      <c r="M8762" s="1">
        <v>88</v>
      </c>
      <c r="N8762" s="6"/>
      <c r="O8762" s="6">
        <v>44</v>
      </c>
      <c r="P8762" s="6">
        <v>-90223.12</v>
      </c>
      <c r="R8762" s="31">
        <v>-44</v>
      </c>
      <c r="S8762" s="28">
        <v>44592</v>
      </c>
    </row>
    <row r="8763" spans="1:19" x14ac:dyDescent="0.2">
      <c r="A8763" s="29">
        <v>47158</v>
      </c>
      <c r="B8763" s="1" t="s">
        <v>200</v>
      </c>
      <c r="C8763" s="27">
        <v>44592</v>
      </c>
      <c r="D8763" s="1">
        <v>53525</v>
      </c>
      <c r="J8763" s="1" t="s">
        <v>0</v>
      </c>
      <c r="K8763" s="1" t="s">
        <v>49</v>
      </c>
      <c r="L8763" s="1">
        <v>-0.5</v>
      </c>
      <c r="M8763" s="1">
        <v>88</v>
      </c>
      <c r="N8763" s="6"/>
      <c r="O8763" s="6">
        <v>44</v>
      </c>
      <c r="P8763" s="6">
        <v>-90465.12</v>
      </c>
      <c r="R8763" s="31">
        <v>-44</v>
      </c>
      <c r="S8763" s="28">
        <v>44592</v>
      </c>
    </row>
    <row r="8764" spans="1:19" x14ac:dyDescent="0.2">
      <c r="A8764" s="29">
        <v>47158</v>
      </c>
      <c r="B8764" s="1" t="s">
        <v>200</v>
      </c>
      <c r="C8764" s="27">
        <v>44592</v>
      </c>
      <c r="D8764" s="1">
        <v>53525</v>
      </c>
      <c r="J8764" s="1" t="s">
        <v>0</v>
      </c>
      <c r="K8764" s="1" t="s">
        <v>49</v>
      </c>
      <c r="L8764" s="1">
        <v>-0.5</v>
      </c>
      <c r="M8764" s="1">
        <v>88</v>
      </c>
      <c r="N8764" s="6"/>
      <c r="O8764" s="6">
        <v>44</v>
      </c>
      <c r="P8764" s="6">
        <v>-90575.12</v>
      </c>
      <c r="R8764" s="31">
        <v>-44</v>
      </c>
      <c r="S8764" s="28">
        <v>44592</v>
      </c>
    </row>
    <row r="8765" spans="1:19" x14ac:dyDescent="0.2">
      <c r="A8765" s="29">
        <v>47158</v>
      </c>
      <c r="B8765" s="1" t="s">
        <v>200</v>
      </c>
      <c r="C8765" s="27">
        <v>44592</v>
      </c>
      <c r="D8765" s="1">
        <v>53525</v>
      </c>
      <c r="J8765" s="1" t="s">
        <v>0</v>
      </c>
      <c r="K8765" s="1" t="s">
        <v>49</v>
      </c>
      <c r="L8765" s="1">
        <v>-0.5</v>
      </c>
      <c r="M8765" s="1">
        <v>88</v>
      </c>
      <c r="N8765" s="6"/>
      <c r="O8765" s="6">
        <v>44</v>
      </c>
      <c r="P8765" s="6">
        <v>-90619.12</v>
      </c>
      <c r="R8765" s="31">
        <v>-44</v>
      </c>
      <c r="S8765" s="28">
        <v>44592</v>
      </c>
    </row>
    <row r="8766" spans="1:19" x14ac:dyDescent="0.2">
      <c r="A8766" s="29">
        <v>47158</v>
      </c>
      <c r="B8766" s="1" t="s">
        <v>200</v>
      </c>
      <c r="C8766" s="27">
        <v>44592</v>
      </c>
      <c r="D8766" s="1">
        <v>53525</v>
      </c>
      <c r="J8766" s="1" t="s">
        <v>0</v>
      </c>
      <c r="K8766" s="1" t="s">
        <v>49</v>
      </c>
      <c r="L8766" s="1">
        <v>-0.5</v>
      </c>
      <c r="M8766" s="1">
        <v>88</v>
      </c>
      <c r="N8766" s="6"/>
      <c r="O8766" s="6">
        <v>44</v>
      </c>
      <c r="P8766" s="6">
        <v>-90663.12</v>
      </c>
      <c r="R8766" s="31">
        <v>-44</v>
      </c>
      <c r="S8766" s="28">
        <v>44592</v>
      </c>
    </row>
    <row r="8767" spans="1:19" x14ac:dyDescent="0.2">
      <c r="A8767" s="29">
        <v>47158</v>
      </c>
      <c r="B8767" s="1" t="s">
        <v>200</v>
      </c>
      <c r="C8767" s="27">
        <v>44592</v>
      </c>
      <c r="D8767" s="1">
        <v>53525</v>
      </c>
      <c r="J8767" s="1" t="s">
        <v>0</v>
      </c>
      <c r="K8767" s="1" t="s">
        <v>49</v>
      </c>
      <c r="L8767" s="1">
        <v>-0.5</v>
      </c>
      <c r="M8767" s="1">
        <v>88</v>
      </c>
      <c r="N8767" s="6"/>
      <c r="O8767" s="6">
        <v>44</v>
      </c>
      <c r="P8767" s="6">
        <v>-90949.119999999995</v>
      </c>
      <c r="R8767" s="31">
        <v>-44</v>
      </c>
      <c r="S8767" s="28">
        <v>44592</v>
      </c>
    </row>
    <row r="8768" spans="1:19" x14ac:dyDescent="0.2">
      <c r="A8768" s="29">
        <v>47158</v>
      </c>
      <c r="B8768" s="1" t="s">
        <v>200</v>
      </c>
      <c r="C8768" s="27">
        <v>44592</v>
      </c>
      <c r="D8768" s="1">
        <v>53525</v>
      </c>
      <c r="J8768" s="1" t="s">
        <v>0</v>
      </c>
      <c r="K8768" s="1" t="s">
        <v>49</v>
      </c>
      <c r="L8768" s="1">
        <v>-0.5</v>
      </c>
      <c r="M8768" s="1">
        <v>88</v>
      </c>
      <c r="N8768" s="6"/>
      <c r="O8768" s="6">
        <v>44</v>
      </c>
      <c r="P8768" s="6">
        <v>-91235.12</v>
      </c>
      <c r="R8768" s="31">
        <v>-44</v>
      </c>
      <c r="S8768" s="28">
        <v>44592</v>
      </c>
    </row>
    <row r="8769" spans="1:19" x14ac:dyDescent="0.2">
      <c r="A8769" s="29">
        <v>47158</v>
      </c>
      <c r="B8769" s="1" t="s">
        <v>200</v>
      </c>
      <c r="C8769" s="27">
        <v>44592</v>
      </c>
      <c r="D8769" s="1">
        <v>53525</v>
      </c>
      <c r="J8769" s="1" t="s">
        <v>0</v>
      </c>
      <c r="K8769" s="1" t="s">
        <v>49</v>
      </c>
      <c r="L8769" s="1">
        <v>-0.5</v>
      </c>
      <c r="M8769" s="1">
        <v>88</v>
      </c>
      <c r="N8769" s="6"/>
      <c r="O8769" s="6">
        <v>44</v>
      </c>
      <c r="P8769" s="6">
        <v>-91301.119999999995</v>
      </c>
      <c r="R8769" s="31">
        <v>-44</v>
      </c>
      <c r="S8769" s="28">
        <v>44592</v>
      </c>
    </row>
    <row r="8770" spans="1:19" x14ac:dyDescent="0.2">
      <c r="A8770" s="29">
        <v>47158</v>
      </c>
      <c r="B8770" s="1" t="s">
        <v>200</v>
      </c>
      <c r="C8770" s="27">
        <v>44592</v>
      </c>
      <c r="D8770" s="1">
        <v>53525</v>
      </c>
      <c r="J8770" s="1" t="s">
        <v>0</v>
      </c>
      <c r="K8770" s="1" t="s">
        <v>49</v>
      </c>
      <c r="L8770" s="1">
        <v>-0.5</v>
      </c>
      <c r="M8770" s="1">
        <v>88</v>
      </c>
      <c r="N8770" s="6"/>
      <c r="O8770" s="6">
        <v>44</v>
      </c>
      <c r="P8770" s="6">
        <v>-91345.12</v>
      </c>
      <c r="R8770" s="31">
        <v>-44</v>
      </c>
      <c r="S8770" s="28">
        <v>44592</v>
      </c>
    </row>
    <row r="8771" spans="1:19" x14ac:dyDescent="0.2">
      <c r="A8771" s="29">
        <v>47158</v>
      </c>
      <c r="B8771" s="1" t="s">
        <v>200</v>
      </c>
      <c r="C8771" s="27">
        <v>44592</v>
      </c>
      <c r="D8771" s="1">
        <v>53525</v>
      </c>
      <c r="J8771" s="1" t="s">
        <v>0</v>
      </c>
      <c r="K8771" s="1" t="s">
        <v>49</v>
      </c>
      <c r="L8771" s="1">
        <v>-0.5</v>
      </c>
      <c r="M8771" s="1">
        <v>88</v>
      </c>
      <c r="N8771" s="6"/>
      <c r="O8771" s="6">
        <v>44</v>
      </c>
      <c r="P8771" s="6">
        <v>-91389.119999999995</v>
      </c>
      <c r="R8771" s="31">
        <v>-44</v>
      </c>
      <c r="S8771" s="28">
        <v>44592</v>
      </c>
    </row>
    <row r="8772" spans="1:19" x14ac:dyDescent="0.2">
      <c r="A8772" s="29">
        <v>47158</v>
      </c>
      <c r="B8772" s="1" t="s">
        <v>200</v>
      </c>
      <c r="C8772" s="27">
        <v>44592</v>
      </c>
      <c r="D8772" s="1">
        <v>53525</v>
      </c>
      <c r="J8772" s="1" t="s">
        <v>0</v>
      </c>
      <c r="K8772" s="1" t="s">
        <v>49</v>
      </c>
      <c r="L8772" s="1">
        <v>-0.5</v>
      </c>
      <c r="M8772" s="1">
        <v>88</v>
      </c>
      <c r="N8772" s="6"/>
      <c r="O8772" s="6">
        <v>44</v>
      </c>
      <c r="P8772" s="6">
        <v>-91477.119999999995</v>
      </c>
      <c r="R8772" s="31">
        <v>-44</v>
      </c>
      <c r="S8772" s="28">
        <v>44592</v>
      </c>
    </row>
    <row r="8773" spans="1:19" x14ac:dyDescent="0.2">
      <c r="A8773" s="29">
        <v>47158</v>
      </c>
      <c r="B8773" s="1" t="s">
        <v>200</v>
      </c>
      <c r="C8773" s="27">
        <v>44592</v>
      </c>
      <c r="D8773" s="1">
        <v>53525</v>
      </c>
      <c r="J8773" s="1" t="s">
        <v>0</v>
      </c>
      <c r="K8773" s="1" t="s">
        <v>49</v>
      </c>
      <c r="L8773" s="1">
        <v>-0.5</v>
      </c>
      <c r="M8773" s="1">
        <v>88</v>
      </c>
      <c r="N8773" s="6"/>
      <c r="O8773" s="6">
        <v>44</v>
      </c>
      <c r="P8773" s="6">
        <v>-91521.12</v>
      </c>
      <c r="R8773" s="31">
        <v>-44</v>
      </c>
      <c r="S8773" s="28">
        <v>44592</v>
      </c>
    </row>
    <row r="8774" spans="1:19" x14ac:dyDescent="0.2">
      <c r="A8774" s="29">
        <v>47158</v>
      </c>
      <c r="B8774" s="1" t="s">
        <v>200</v>
      </c>
      <c r="C8774" s="27">
        <v>44592</v>
      </c>
      <c r="D8774" s="1">
        <v>53525</v>
      </c>
      <c r="J8774" s="1" t="s">
        <v>0</v>
      </c>
      <c r="K8774" s="1" t="s">
        <v>49</v>
      </c>
      <c r="L8774" s="1">
        <v>-0.5</v>
      </c>
      <c r="M8774" s="1">
        <v>88</v>
      </c>
      <c r="N8774" s="6"/>
      <c r="O8774" s="6">
        <v>44</v>
      </c>
      <c r="P8774" s="6">
        <v>-91697.12</v>
      </c>
      <c r="R8774" s="31">
        <v>-44</v>
      </c>
      <c r="S8774" s="28">
        <v>44592</v>
      </c>
    </row>
    <row r="8775" spans="1:19" x14ac:dyDescent="0.2">
      <c r="A8775" s="29">
        <v>47158</v>
      </c>
      <c r="B8775" s="1" t="s">
        <v>200</v>
      </c>
      <c r="C8775" s="27">
        <v>44592</v>
      </c>
      <c r="D8775" s="1">
        <v>53525</v>
      </c>
      <c r="J8775" s="1" t="s">
        <v>0</v>
      </c>
      <c r="K8775" s="1" t="s">
        <v>49</v>
      </c>
      <c r="L8775" s="1">
        <v>-0.5</v>
      </c>
      <c r="M8775" s="1">
        <v>88</v>
      </c>
      <c r="N8775" s="6"/>
      <c r="O8775" s="6">
        <v>44</v>
      </c>
      <c r="P8775" s="6">
        <v>-91829.119999999995</v>
      </c>
      <c r="R8775" s="31">
        <v>-44</v>
      </c>
      <c r="S8775" s="28">
        <v>44592</v>
      </c>
    </row>
    <row r="8776" spans="1:19" x14ac:dyDescent="0.2">
      <c r="A8776" s="29">
        <v>47158</v>
      </c>
      <c r="B8776" s="1" t="s">
        <v>200</v>
      </c>
      <c r="C8776" s="27">
        <v>44592</v>
      </c>
      <c r="D8776" s="1">
        <v>53525</v>
      </c>
      <c r="J8776" s="1" t="s">
        <v>0</v>
      </c>
      <c r="K8776" s="1" t="s">
        <v>49</v>
      </c>
      <c r="L8776" s="1">
        <v>-0.5</v>
      </c>
      <c r="M8776" s="1">
        <v>88</v>
      </c>
      <c r="N8776" s="6"/>
      <c r="O8776" s="6">
        <v>44</v>
      </c>
      <c r="P8776" s="6">
        <v>-92467.12</v>
      </c>
      <c r="R8776" s="31">
        <v>-44</v>
      </c>
      <c r="S8776" s="28">
        <v>44592</v>
      </c>
    </row>
    <row r="8777" spans="1:19" x14ac:dyDescent="0.2">
      <c r="A8777" s="29">
        <v>47158</v>
      </c>
      <c r="B8777" s="1" t="s">
        <v>200</v>
      </c>
      <c r="C8777" s="27">
        <v>44592</v>
      </c>
      <c r="D8777" s="1">
        <v>53525</v>
      </c>
      <c r="J8777" s="1" t="s">
        <v>0</v>
      </c>
      <c r="K8777" s="1" t="s">
        <v>49</v>
      </c>
      <c r="L8777" s="1">
        <v>-0.5</v>
      </c>
      <c r="M8777" s="1">
        <v>88</v>
      </c>
      <c r="N8777" s="6"/>
      <c r="O8777" s="6">
        <v>44</v>
      </c>
      <c r="P8777" s="6">
        <v>-93325.119999999995</v>
      </c>
      <c r="R8777" s="31">
        <v>-44</v>
      </c>
      <c r="S8777" s="28">
        <v>44592</v>
      </c>
    </row>
    <row r="8778" spans="1:19" x14ac:dyDescent="0.2">
      <c r="A8778" s="29">
        <v>47158</v>
      </c>
      <c r="B8778" s="1" t="s">
        <v>200</v>
      </c>
      <c r="C8778" s="27">
        <v>44592</v>
      </c>
      <c r="D8778" s="1">
        <v>53525</v>
      </c>
      <c r="J8778" s="1" t="s">
        <v>0</v>
      </c>
      <c r="K8778" s="1" t="s">
        <v>49</v>
      </c>
      <c r="L8778" s="1">
        <v>-0.5</v>
      </c>
      <c r="M8778" s="1">
        <v>88</v>
      </c>
      <c r="N8778" s="6"/>
      <c r="O8778" s="6">
        <v>44</v>
      </c>
      <c r="P8778" s="6">
        <v>-94197.119999999995</v>
      </c>
      <c r="R8778" s="31">
        <v>-44</v>
      </c>
      <c r="S8778" s="28">
        <v>44592</v>
      </c>
    </row>
    <row r="8779" spans="1:19" x14ac:dyDescent="0.2">
      <c r="A8779" s="29">
        <v>47158</v>
      </c>
      <c r="B8779" s="1" t="s">
        <v>200</v>
      </c>
      <c r="C8779" s="27">
        <v>44592</v>
      </c>
      <c r="D8779" s="1">
        <v>53525</v>
      </c>
      <c r="J8779" s="1" t="s">
        <v>0</v>
      </c>
      <c r="K8779" s="1" t="s">
        <v>49</v>
      </c>
      <c r="L8779" s="1">
        <v>-0.5</v>
      </c>
      <c r="M8779" s="1">
        <v>88</v>
      </c>
      <c r="N8779" s="6"/>
      <c r="O8779" s="6">
        <v>44</v>
      </c>
      <c r="P8779" s="6">
        <v>-95035.12</v>
      </c>
      <c r="R8779" s="31">
        <v>-44</v>
      </c>
      <c r="S8779" s="28">
        <v>44592</v>
      </c>
    </row>
    <row r="8780" spans="1:19" x14ac:dyDescent="0.2">
      <c r="A8780" s="29">
        <v>47158</v>
      </c>
      <c r="B8780" s="1" t="s">
        <v>200</v>
      </c>
      <c r="C8780" s="27">
        <v>44592</v>
      </c>
      <c r="D8780" s="1">
        <v>53525</v>
      </c>
      <c r="J8780" s="1" t="s">
        <v>0</v>
      </c>
      <c r="K8780" s="1" t="s">
        <v>49</v>
      </c>
      <c r="L8780" s="1">
        <v>-0.5</v>
      </c>
      <c r="M8780" s="1">
        <v>88</v>
      </c>
      <c r="N8780" s="6"/>
      <c r="O8780" s="6">
        <v>44</v>
      </c>
      <c r="P8780" s="6">
        <v>-95079.12</v>
      </c>
      <c r="R8780" s="31">
        <v>-44</v>
      </c>
      <c r="S8780" s="28">
        <v>44592</v>
      </c>
    </row>
    <row r="8781" spans="1:19" x14ac:dyDescent="0.2">
      <c r="A8781" s="29">
        <v>47158</v>
      </c>
      <c r="B8781" s="1" t="s">
        <v>200</v>
      </c>
      <c r="C8781" s="27">
        <v>44592</v>
      </c>
      <c r="D8781" s="1">
        <v>53525</v>
      </c>
      <c r="J8781" s="1" t="s">
        <v>0</v>
      </c>
      <c r="K8781" s="1" t="s">
        <v>49</v>
      </c>
      <c r="L8781" s="1">
        <v>-0.5</v>
      </c>
      <c r="M8781" s="1">
        <v>88</v>
      </c>
      <c r="N8781" s="6"/>
      <c r="O8781" s="6">
        <v>44</v>
      </c>
      <c r="P8781" s="6">
        <v>-96537.12</v>
      </c>
      <c r="R8781" s="31">
        <v>-44</v>
      </c>
      <c r="S8781" s="28">
        <v>44592</v>
      </c>
    </row>
    <row r="8782" spans="1:19" x14ac:dyDescent="0.2">
      <c r="A8782" s="29">
        <v>47158</v>
      </c>
      <c r="B8782" s="1" t="s">
        <v>200</v>
      </c>
      <c r="C8782" s="27">
        <v>44592</v>
      </c>
      <c r="D8782" s="1">
        <v>53525</v>
      </c>
      <c r="J8782" s="1" t="s">
        <v>0</v>
      </c>
      <c r="K8782" s="1" t="s">
        <v>49</v>
      </c>
      <c r="L8782" s="1">
        <v>-0.25</v>
      </c>
      <c r="M8782" s="1">
        <v>88</v>
      </c>
      <c r="N8782" s="6"/>
      <c r="O8782" s="6">
        <v>22</v>
      </c>
      <c r="P8782" s="6">
        <v>-89101.119999999995</v>
      </c>
      <c r="R8782" s="31">
        <v>-22</v>
      </c>
      <c r="S8782" s="28">
        <v>44592</v>
      </c>
    </row>
    <row r="8783" spans="1:19" x14ac:dyDescent="0.2">
      <c r="A8783" s="29">
        <v>47158</v>
      </c>
      <c r="B8783" s="1" t="s">
        <v>200</v>
      </c>
      <c r="C8783" s="27">
        <v>44592</v>
      </c>
      <c r="D8783" s="1">
        <v>53525</v>
      </c>
      <c r="J8783" s="1" t="s">
        <v>0</v>
      </c>
      <c r="K8783" s="1" t="s">
        <v>49</v>
      </c>
      <c r="L8783" s="1">
        <v>-0.25</v>
      </c>
      <c r="M8783" s="1">
        <v>88</v>
      </c>
      <c r="N8783" s="6"/>
      <c r="O8783" s="6">
        <v>22</v>
      </c>
      <c r="P8783" s="6">
        <v>-89453.119999999995</v>
      </c>
      <c r="R8783" s="31">
        <v>-22</v>
      </c>
      <c r="S8783" s="28">
        <v>44592</v>
      </c>
    </row>
    <row r="8784" spans="1:19" x14ac:dyDescent="0.2">
      <c r="A8784" s="29">
        <v>47158</v>
      </c>
      <c r="B8784" s="1" t="s">
        <v>200</v>
      </c>
      <c r="C8784" s="27">
        <v>44592</v>
      </c>
      <c r="D8784" s="1">
        <v>53525</v>
      </c>
      <c r="J8784" s="1" t="s">
        <v>0</v>
      </c>
      <c r="K8784" s="1" t="s">
        <v>49</v>
      </c>
      <c r="L8784" s="1">
        <v>-0.25</v>
      </c>
      <c r="M8784" s="1">
        <v>88</v>
      </c>
      <c r="N8784" s="6"/>
      <c r="O8784" s="6">
        <v>22</v>
      </c>
      <c r="P8784" s="6">
        <v>-89563.12</v>
      </c>
      <c r="R8784" s="31">
        <v>-22</v>
      </c>
      <c r="S8784" s="28">
        <v>44592</v>
      </c>
    </row>
    <row r="8785" spans="1:19" x14ac:dyDescent="0.2">
      <c r="A8785" s="29">
        <v>47158</v>
      </c>
      <c r="B8785" s="1" t="s">
        <v>200</v>
      </c>
      <c r="C8785" s="27">
        <v>44592</v>
      </c>
      <c r="D8785" s="1">
        <v>53525</v>
      </c>
      <c r="J8785" s="1" t="s">
        <v>0</v>
      </c>
      <c r="K8785" s="1" t="s">
        <v>49</v>
      </c>
      <c r="L8785" s="1">
        <v>-0.25</v>
      </c>
      <c r="M8785" s="1">
        <v>88</v>
      </c>
      <c r="N8785" s="6"/>
      <c r="O8785" s="6">
        <v>22</v>
      </c>
      <c r="P8785" s="6">
        <v>-89585.12</v>
      </c>
      <c r="R8785" s="31">
        <v>-22</v>
      </c>
      <c r="S8785" s="28">
        <v>44592</v>
      </c>
    </row>
    <row r="8786" spans="1:19" x14ac:dyDescent="0.2">
      <c r="A8786" s="29">
        <v>47158</v>
      </c>
      <c r="B8786" s="1" t="s">
        <v>200</v>
      </c>
      <c r="C8786" s="27">
        <v>44592</v>
      </c>
      <c r="D8786" s="1">
        <v>53525</v>
      </c>
      <c r="J8786" s="1" t="s">
        <v>0</v>
      </c>
      <c r="K8786" s="1" t="s">
        <v>49</v>
      </c>
      <c r="L8786" s="1">
        <v>-0.25</v>
      </c>
      <c r="M8786" s="1">
        <v>88</v>
      </c>
      <c r="N8786" s="6"/>
      <c r="O8786" s="6">
        <v>22</v>
      </c>
      <c r="P8786" s="6">
        <v>-89783.12</v>
      </c>
      <c r="R8786" s="31">
        <v>-22</v>
      </c>
      <c r="S8786" s="28">
        <v>44592</v>
      </c>
    </row>
    <row r="8787" spans="1:19" x14ac:dyDescent="0.2">
      <c r="A8787" s="29">
        <v>47158</v>
      </c>
      <c r="B8787" s="1" t="s">
        <v>200</v>
      </c>
      <c r="C8787" s="27">
        <v>44592</v>
      </c>
      <c r="D8787" s="1">
        <v>53525</v>
      </c>
      <c r="J8787" s="1" t="s">
        <v>0</v>
      </c>
      <c r="K8787" s="1" t="s">
        <v>49</v>
      </c>
      <c r="L8787" s="1">
        <v>-0.25</v>
      </c>
      <c r="M8787" s="1">
        <v>88</v>
      </c>
      <c r="N8787" s="6"/>
      <c r="O8787" s="6">
        <v>22</v>
      </c>
      <c r="P8787" s="6">
        <v>-89849.12</v>
      </c>
      <c r="R8787" s="31">
        <v>-22</v>
      </c>
      <c r="S8787" s="28">
        <v>44592</v>
      </c>
    </row>
    <row r="8788" spans="1:19" x14ac:dyDescent="0.2">
      <c r="A8788" s="29">
        <v>47158</v>
      </c>
      <c r="B8788" s="1" t="s">
        <v>200</v>
      </c>
      <c r="C8788" s="27">
        <v>44592</v>
      </c>
      <c r="D8788" s="1">
        <v>53525</v>
      </c>
      <c r="J8788" s="1" t="s">
        <v>0</v>
      </c>
      <c r="K8788" s="1" t="s">
        <v>49</v>
      </c>
      <c r="L8788" s="1">
        <v>-0.25</v>
      </c>
      <c r="M8788" s="1">
        <v>88</v>
      </c>
      <c r="N8788" s="6"/>
      <c r="O8788" s="6">
        <v>22</v>
      </c>
      <c r="P8788" s="6">
        <v>-90003.12</v>
      </c>
      <c r="R8788" s="31">
        <v>-22</v>
      </c>
      <c r="S8788" s="28">
        <v>44592</v>
      </c>
    </row>
    <row r="8789" spans="1:19" x14ac:dyDescent="0.2">
      <c r="A8789" s="29">
        <v>47158</v>
      </c>
      <c r="B8789" s="1" t="s">
        <v>200</v>
      </c>
      <c r="C8789" s="27">
        <v>44592</v>
      </c>
      <c r="D8789" s="1">
        <v>53525</v>
      </c>
      <c r="J8789" s="1" t="s">
        <v>0</v>
      </c>
      <c r="K8789" s="1" t="s">
        <v>49</v>
      </c>
      <c r="L8789" s="1">
        <v>-0.25</v>
      </c>
      <c r="M8789" s="1">
        <v>88</v>
      </c>
      <c r="N8789" s="6"/>
      <c r="O8789" s="6">
        <v>22</v>
      </c>
      <c r="P8789" s="6">
        <v>-90245.119999999995</v>
      </c>
      <c r="R8789" s="31">
        <v>-22</v>
      </c>
      <c r="S8789" s="28">
        <v>44592</v>
      </c>
    </row>
    <row r="8790" spans="1:19" x14ac:dyDescent="0.2">
      <c r="A8790" s="29">
        <v>47158</v>
      </c>
      <c r="B8790" s="1" t="s">
        <v>200</v>
      </c>
      <c r="C8790" s="27">
        <v>44592</v>
      </c>
      <c r="D8790" s="1">
        <v>53525</v>
      </c>
      <c r="J8790" s="1" t="s">
        <v>0</v>
      </c>
      <c r="K8790" s="1" t="s">
        <v>49</v>
      </c>
      <c r="L8790" s="1">
        <v>-0.25</v>
      </c>
      <c r="M8790" s="1">
        <v>88</v>
      </c>
      <c r="N8790" s="6"/>
      <c r="O8790" s="6">
        <v>22</v>
      </c>
      <c r="P8790" s="6">
        <v>-90355.12</v>
      </c>
      <c r="R8790" s="31">
        <v>-22</v>
      </c>
      <c r="S8790" s="28">
        <v>44592</v>
      </c>
    </row>
    <row r="8791" spans="1:19" x14ac:dyDescent="0.2">
      <c r="A8791" s="29">
        <v>47158</v>
      </c>
      <c r="B8791" s="1" t="s">
        <v>200</v>
      </c>
      <c r="C8791" s="27">
        <v>44592</v>
      </c>
      <c r="D8791" s="1">
        <v>53525</v>
      </c>
      <c r="J8791" s="1" t="s">
        <v>0</v>
      </c>
      <c r="K8791" s="1" t="s">
        <v>49</v>
      </c>
      <c r="L8791" s="1">
        <v>-0.25</v>
      </c>
      <c r="M8791" s="1">
        <v>88</v>
      </c>
      <c r="N8791" s="6"/>
      <c r="O8791" s="6">
        <v>22</v>
      </c>
      <c r="P8791" s="6">
        <v>-90685.119999999995</v>
      </c>
      <c r="R8791" s="31">
        <v>-22</v>
      </c>
      <c r="S8791" s="28">
        <v>44592</v>
      </c>
    </row>
    <row r="8792" spans="1:19" x14ac:dyDescent="0.2">
      <c r="A8792" s="29">
        <v>47158</v>
      </c>
      <c r="B8792" s="1" t="s">
        <v>200</v>
      </c>
      <c r="C8792" s="27">
        <v>44592</v>
      </c>
      <c r="D8792" s="1">
        <v>53525</v>
      </c>
      <c r="J8792" s="1" t="s">
        <v>0</v>
      </c>
      <c r="K8792" s="1" t="s">
        <v>49</v>
      </c>
      <c r="L8792" s="1">
        <v>-0.25</v>
      </c>
      <c r="M8792" s="1">
        <v>88</v>
      </c>
      <c r="N8792" s="6"/>
      <c r="O8792" s="6">
        <v>22</v>
      </c>
      <c r="P8792" s="6">
        <v>-90839.12</v>
      </c>
      <c r="R8792" s="31">
        <v>-22</v>
      </c>
      <c r="S8792" s="28">
        <v>44592</v>
      </c>
    </row>
    <row r="8793" spans="1:19" x14ac:dyDescent="0.2">
      <c r="A8793" s="29">
        <v>47158</v>
      </c>
      <c r="B8793" s="1" t="s">
        <v>200</v>
      </c>
      <c r="C8793" s="27">
        <v>44592</v>
      </c>
      <c r="D8793" s="1">
        <v>53525</v>
      </c>
      <c r="J8793" s="1" t="s">
        <v>0</v>
      </c>
      <c r="K8793" s="1" t="s">
        <v>49</v>
      </c>
      <c r="L8793" s="1">
        <v>-0.25</v>
      </c>
      <c r="M8793" s="1">
        <v>88</v>
      </c>
      <c r="N8793" s="6"/>
      <c r="O8793" s="6">
        <v>22</v>
      </c>
      <c r="P8793" s="6">
        <v>-90971.12</v>
      </c>
      <c r="R8793" s="31">
        <v>-22</v>
      </c>
      <c r="S8793" s="28">
        <v>44592</v>
      </c>
    </row>
    <row r="8794" spans="1:19" x14ac:dyDescent="0.2">
      <c r="A8794" s="29">
        <v>47158</v>
      </c>
      <c r="B8794" s="1" t="s">
        <v>200</v>
      </c>
      <c r="C8794" s="27">
        <v>44592</v>
      </c>
      <c r="D8794" s="1">
        <v>53525</v>
      </c>
      <c r="J8794" s="1" t="s">
        <v>0</v>
      </c>
      <c r="K8794" s="1" t="s">
        <v>49</v>
      </c>
      <c r="L8794" s="1">
        <v>-0.25</v>
      </c>
      <c r="M8794" s="1">
        <v>88</v>
      </c>
      <c r="N8794" s="6"/>
      <c r="O8794" s="6">
        <v>22</v>
      </c>
      <c r="P8794" s="6">
        <v>-91191.12</v>
      </c>
      <c r="R8794" s="31">
        <v>-22</v>
      </c>
      <c r="S8794" s="28">
        <v>44592</v>
      </c>
    </row>
    <row r="8795" spans="1:19" x14ac:dyDescent="0.2">
      <c r="A8795" s="29">
        <v>47158</v>
      </c>
      <c r="B8795" s="1" t="s">
        <v>200</v>
      </c>
      <c r="C8795" s="27">
        <v>44592</v>
      </c>
      <c r="D8795" s="1">
        <v>53525</v>
      </c>
      <c r="J8795" s="1" t="s">
        <v>0</v>
      </c>
      <c r="K8795" s="1" t="s">
        <v>49</v>
      </c>
      <c r="L8795" s="1">
        <v>-0.25</v>
      </c>
      <c r="M8795" s="1">
        <v>88</v>
      </c>
      <c r="N8795" s="6"/>
      <c r="O8795" s="6">
        <v>22</v>
      </c>
      <c r="P8795" s="6">
        <v>-91257.12</v>
      </c>
      <c r="R8795" s="31">
        <v>-22</v>
      </c>
      <c r="S8795" s="28">
        <v>44592</v>
      </c>
    </row>
    <row r="8796" spans="1:19" x14ac:dyDescent="0.2">
      <c r="A8796" s="29">
        <v>47158</v>
      </c>
      <c r="B8796" s="1" t="s">
        <v>200</v>
      </c>
      <c r="C8796" s="27">
        <v>44592</v>
      </c>
      <c r="D8796" s="1">
        <v>53525</v>
      </c>
      <c r="J8796" s="1" t="s">
        <v>0</v>
      </c>
      <c r="K8796" s="1" t="s">
        <v>49</v>
      </c>
      <c r="L8796" s="1">
        <v>-0.25</v>
      </c>
      <c r="M8796" s="1">
        <v>88</v>
      </c>
      <c r="N8796" s="6"/>
      <c r="O8796" s="6">
        <v>22</v>
      </c>
      <c r="P8796" s="6">
        <v>-91411.12</v>
      </c>
      <c r="R8796" s="31">
        <v>-22</v>
      </c>
      <c r="S8796" s="28">
        <v>44592</v>
      </c>
    </row>
    <row r="8797" spans="1:19" x14ac:dyDescent="0.2">
      <c r="A8797" s="29">
        <v>47158</v>
      </c>
      <c r="B8797" s="1" t="s">
        <v>200</v>
      </c>
      <c r="C8797" s="27">
        <v>44592</v>
      </c>
      <c r="D8797" s="1">
        <v>53525</v>
      </c>
      <c r="J8797" s="1" t="s">
        <v>0</v>
      </c>
      <c r="K8797" s="1" t="s">
        <v>49</v>
      </c>
      <c r="L8797" s="1">
        <v>-0.25</v>
      </c>
      <c r="M8797" s="1">
        <v>88</v>
      </c>
      <c r="N8797" s="6"/>
      <c r="O8797" s="6">
        <v>22</v>
      </c>
      <c r="P8797" s="6">
        <v>-91433.12</v>
      </c>
      <c r="R8797" s="31">
        <v>-22</v>
      </c>
      <c r="S8797" s="28">
        <v>44592</v>
      </c>
    </row>
    <row r="8798" spans="1:19" x14ac:dyDescent="0.2">
      <c r="A8798" s="29">
        <v>47158</v>
      </c>
      <c r="B8798" s="1" t="s">
        <v>200</v>
      </c>
      <c r="C8798" s="27">
        <v>44592</v>
      </c>
      <c r="D8798" s="1">
        <v>53525</v>
      </c>
      <c r="J8798" s="1" t="s">
        <v>0</v>
      </c>
      <c r="K8798" s="1" t="s">
        <v>49</v>
      </c>
      <c r="L8798" s="1">
        <v>-0.25</v>
      </c>
      <c r="M8798" s="1">
        <v>88</v>
      </c>
      <c r="N8798" s="6"/>
      <c r="O8798" s="6">
        <v>22</v>
      </c>
      <c r="P8798" s="6">
        <v>-91631.12</v>
      </c>
      <c r="R8798" s="31">
        <v>-22</v>
      </c>
      <c r="S8798" s="28">
        <v>44592</v>
      </c>
    </row>
    <row r="8799" spans="1:19" x14ac:dyDescent="0.2">
      <c r="A8799" s="29">
        <v>47158</v>
      </c>
      <c r="B8799" s="1" t="s">
        <v>200</v>
      </c>
      <c r="C8799" s="27">
        <v>44592</v>
      </c>
      <c r="D8799" s="1">
        <v>53525</v>
      </c>
      <c r="J8799" s="1" t="s">
        <v>0</v>
      </c>
      <c r="K8799" s="1" t="s">
        <v>49</v>
      </c>
      <c r="L8799" s="1">
        <v>-0.25</v>
      </c>
      <c r="M8799" s="1">
        <v>88</v>
      </c>
      <c r="N8799" s="6"/>
      <c r="O8799" s="6">
        <v>22</v>
      </c>
      <c r="P8799" s="6">
        <v>-91653.119999999995</v>
      </c>
      <c r="R8799" s="31">
        <v>-22</v>
      </c>
      <c r="S8799" s="28">
        <v>44592</v>
      </c>
    </row>
    <row r="8800" spans="1:19" x14ac:dyDescent="0.2">
      <c r="A8800" s="29">
        <v>47158</v>
      </c>
      <c r="B8800" s="1" t="s">
        <v>200</v>
      </c>
      <c r="C8800" s="27">
        <v>44592</v>
      </c>
      <c r="D8800" s="1">
        <v>53525</v>
      </c>
      <c r="J8800" s="1" t="s">
        <v>0</v>
      </c>
      <c r="K8800" s="1" t="s">
        <v>49</v>
      </c>
      <c r="L8800" s="1">
        <v>-0.25</v>
      </c>
      <c r="M8800" s="1">
        <v>88</v>
      </c>
      <c r="N8800" s="6"/>
      <c r="O8800" s="6">
        <v>22</v>
      </c>
      <c r="P8800" s="6">
        <v>-91851.12</v>
      </c>
      <c r="R8800" s="31">
        <v>-22</v>
      </c>
      <c r="S8800" s="28">
        <v>44592</v>
      </c>
    </row>
    <row r="8801" spans="1:19" x14ac:dyDescent="0.2">
      <c r="A8801" s="29">
        <v>47158</v>
      </c>
      <c r="B8801" s="1" t="s">
        <v>200</v>
      </c>
      <c r="C8801" s="27">
        <v>44592</v>
      </c>
      <c r="D8801" s="1">
        <v>53525</v>
      </c>
      <c r="J8801" s="1" t="s">
        <v>0</v>
      </c>
      <c r="K8801" s="1" t="s">
        <v>49</v>
      </c>
      <c r="L8801" s="1">
        <v>-0.25</v>
      </c>
      <c r="M8801" s="1">
        <v>88</v>
      </c>
      <c r="N8801" s="6"/>
      <c r="O8801" s="6">
        <v>22</v>
      </c>
      <c r="P8801" s="6">
        <v>-91873.12</v>
      </c>
      <c r="R8801" s="31">
        <v>-22</v>
      </c>
      <c r="S8801" s="28">
        <v>44592</v>
      </c>
    </row>
    <row r="8802" spans="1:19" x14ac:dyDescent="0.2">
      <c r="A8802" s="29">
        <v>47158</v>
      </c>
      <c r="B8802" s="1" t="s">
        <v>200</v>
      </c>
      <c r="C8802" s="27">
        <v>44592</v>
      </c>
      <c r="D8802" s="1">
        <v>53525</v>
      </c>
      <c r="J8802" s="1" t="s">
        <v>0</v>
      </c>
      <c r="K8802" s="1" t="s">
        <v>49</v>
      </c>
      <c r="L8802" s="1">
        <v>-0.25</v>
      </c>
      <c r="M8802" s="1">
        <v>88</v>
      </c>
      <c r="N8802" s="6"/>
      <c r="O8802" s="6">
        <v>22</v>
      </c>
      <c r="P8802" s="6">
        <v>-91895.12</v>
      </c>
      <c r="R8802" s="31">
        <v>-22</v>
      </c>
      <c r="S8802" s="28">
        <v>44592</v>
      </c>
    </row>
    <row r="8803" spans="1:19" x14ac:dyDescent="0.2">
      <c r="A8803" s="29">
        <v>47158</v>
      </c>
      <c r="B8803" s="1" t="s">
        <v>200</v>
      </c>
      <c r="C8803" s="27">
        <v>44592</v>
      </c>
      <c r="D8803" s="1">
        <v>53525</v>
      </c>
      <c r="J8803" s="1" t="s">
        <v>0</v>
      </c>
      <c r="K8803" s="1" t="s">
        <v>49</v>
      </c>
      <c r="L8803" s="1">
        <v>-0.25</v>
      </c>
      <c r="M8803" s="1">
        <v>88</v>
      </c>
      <c r="N8803" s="6"/>
      <c r="O8803" s="6">
        <v>22</v>
      </c>
      <c r="P8803" s="6">
        <v>-92291.12</v>
      </c>
      <c r="R8803" s="31">
        <v>-22</v>
      </c>
      <c r="S8803" s="28">
        <v>44592</v>
      </c>
    </row>
    <row r="8804" spans="1:19" x14ac:dyDescent="0.2">
      <c r="A8804" s="29">
        <v>47158</v>
      </c>
      <c r="B8804" s="1" t="s">
        <v>200</v>
      </c>
      <c r="C8804" s="27">
        <v>44592</v>
      </c>
      <c r="D8804" s="1">
        <v>53525</v>
      </c>
      <c r="J8804" s="1" t="s">
        <v>0</v>
      </c>
      <c r="K8804" s="1" t="s">
        <v>49</v>
      </c>
      <c r="L8804" s="1">
        <v>-0.25</v>
      </c>
      <c r="M8804" s="1">
        <v>88</v>
      </c>
      <c r="N8804" s="6"/>
      <c r="O8804" s="6">
        <v>22</v>
      </c>
      <c r="P8804" s="6">
        <v>-92423.12</v>
      </c>
      <c r="R8804" s="31">
        <v>-22</v>
      </c>
      <c r="S8804" s="28">
        <v>44592</v>
      </c>
    </row>
    <row r="8805" spans="1:19" x14ac:dyDescent="0.2">
      <c r="A8805" s="29">
        <v>47158</v>
      </c>
      <c r="B8805" s="1" t="s">
        <v>200</v>
      </c>
      <c r="C8805" s="27">
        <v>44592</v>
      </c>
      <c r="D8805" s="1">
        <v>53525</v>
      </c>
      <c r="J8805" s="1" t="s">
        <v>0</v>
      </c>
      <c r="K8805" s="1" t="s">
        <v>49</v>
      </c>
      <c r="L8805" s="1">
        <v>-0.25</v>
      </c>
      <c r="M8805" s="1">
        <v>88</v>
      </c>
      <c r="N8805" s="6"/>
      <c r="O8805" s="6">
        <v>22</v>
      </c>
      <c r="P8805" s="6">
        <v>-92621.119999999995</v>
      </c>
      <c r="R8805" s="31">
        <v>-22</v>
      </c>
      <c r="S8805" s="28">
        <v>44592</v>
      </c>
    </row>
    <row r="8806" spans="1:19" x14ac:dyDescent="0.2">
      <c r="A8806" s="29">
        <v>47158</v>
      </c>
      <c r="B8806" s="1" t="s">
        <v>200</v>
      </c>
      <c r="C8806" s="27">
        <v>44592</v>
      </c>
      <c r="D8806" s="1">
        <v>53525</v>
      </c>
      <c r="J8806" s="1" t="s">
        <v>0</v>
      </c>
      <c r="K8806" s="1" t="s">
        <v>49</v>
      </c>
      <c r="L8806" s="1">
        <v>-0.25</v>
      </c>
      <c r="M8806" s="1">
        <v>88</v>
      </c>
      <c r="N8806" s="6"/>
      <c r="O8806" s="6">
        <v>22</v>
      </c>
      <c r="P8806" s="6">
        <v>-92643.12</v>
      </c>
      <c r="R8806" s="31">
        <v>-22</v>
      </c>
      <c r="S8806" s="28">
        <v>44592</v>
      </c>
    </row>
    <row r="8807" spans="1:19" x14ac:dyDescent="0.2">
      <c r="A8807" s="29">
        <v>47158</v>
      </c>
      <c r="B8807" s="1" t="s">
        <v>200</v>
      </c>
      <c r="C8807" s="27">
        <v>44592</v>
      </c>
      <c r="D8807" s="1">
        <v>53525</v>
      </c>
      <c r="J8807" s="1" t="s">
        <v>0</v>
      </c>
      <c r="K8807" s="1" t="s">
        <v>49</v>
      </c>
      <c r="L8807" s="1">
        <v>-0.25</v>
      </c>
      <c r="M8807" s="1">
        <v>88</v>
      </c>
      <c r="N8807" s="6"/>
      <c r="O8807" s="6">
        <v>22</v>
      </c>
      <c r="P8807" s="6">
        <v>-92753.12</v>
      </c>
      <c r="R8807" s="31">
        <v>-22</v>
      </c>
      <c r="S8807" s="28">
        <v>44592</v>
      </c>
    </row>
    <row r="8808" spans="1:19" x14ac:dyDescent="0.2">
      <c r="A8808" s="29">
        <v>47158</v>
      </c>
      <c r="B8808" s="1" t="s">
        <v>200</v>
      </c>
      <c r="C8808" s="27">
        <v>44592</v>
      </c>
      <c r="D8808" s="1">
        <v>53525</v>
      </c>
      <c r="J8808" s="1" t="s">
        <v>0</v>
      </c>
      <c r="K8808" s="1" t="s">
        <v>49</v>
      </c>
      <c r="L8808" s="1">
        <v>-0.25</v>
      </c>
      <c r="M8808" s="1">
        <v>88</v>
      </c>
      <c r="N8808" s="6"/>
      <c r="O8808" s="6">
        <v>22</v>
      </c>
      <c r="P8808" s="6">
        <v>-92775.12</v>
      </c>
      <c r="R8808" s="31">
        <v>-22</v>
      </c>
      <c r="S8808" s="28">
        <v>44592</v>
      </c>
    </row>
    <row r="8809" spans="1:19" x14ac:dyDescent="0.2">
      <c r="A8809" s="29">
        <v>47158</v>
      </c>
      <c r="B8809" s="1" t="s">
        <v>200</v>
      </c>
      <c r="C8809" s="27">
        <v>44592</v>
      </c>
      <c r="D8809" s="1">
        <v>53525</v>
      </c>
      <c r="J8809" s="1" t="s">
        <v>0</v>
      </c>
      <c r="K8809" s="1" t="s">
        <v>49</v>
      </c>
      <c r="L8809" s="1">
        <v>-0.25</v>
      </c>
      <c r="M8809" s="1">
        <v>88</v>
      </c>
      <c r="N8809" s="6"/>
      <c r="O8809" s="6">
        <v>22</v>
      </c>
      <c r="P8809" s="6">
        <v>-93281.12</v>
      </c>
      <c r="R8809" s="31">
        <v>-22</v>
      </c>
      <c r="S8809" s="28">
        <v>44592</v>
      </c>
    </row>
    <row r="8810" spans="1:19" x14ac:dyDescent="0.2">
      <c r="A8810" s="29">
        <v>47158</v>
      </c>
      <c r="B8810" s="1" t="s">
        <v>200</v>
      </c>
      <c r="C8810" s="27">
        <v>44592</v>
      </c>
      <c r="D8810" s="1">
        <v>53525</v>
      </c>
      <c r="J8810" s="1" t="s">
        <v>0</v>
      </c>
      <c r="K8810" s="1" t="s">
        <v>49</v>
      </c>
      <c r="L8810" s="1">
        <v>-0.25</v>
      </c>
      <c r="M8810" s="1">
        <v>88</v>
      </c>
      <c r="N8810" s="6"/>
      <c r="O8810" s="6">
        <v>22</v>
      </c>
      <c r="P8810" s="6">
        <v>-93523.12</v>
      </c>
      <c r="R8810" s="31">
        <v>-22</v>
      </c>
      <c r="S8810" s="28">
        <v>44592</v>
      </c>
    </row>
    <row r="8811" spans="1:19" x14ac:dyDescent="0.2">
      <c r="A8811" s="29">
        <v>47158</v>
      </c>
      <c r="B8811" s="1" t="s">
        <v>200</v>
      </c>
      <c r="C8811" s="27">
        <v>44592</v>
      </c>
      <c r="D8811" s="1">
        <v>53525</v>
      </c>
      <c r="J8811" s="1" t="s">
        <v>0</v>
      </c>
      <c r="K8811" s="1" t="s">
        <v>49</v>
      </c>
      <c r="L8811" s="1">
        <v>-0.25</v>
      </c>
      <c r="M8811" s="1">
        <v>88</v>
      </c>
      <c r="N8811" s="6"/>
      <c r="O8811" s="6">
        <v>22</v>
      </c>
      <c r="P8811" s="6">
        <v>-94563.12</v>
      </c>
      <c r="R8811" s="31">
        <v>-22</v>
      </c>
      <c r="S8811" s="28">
        <v>44592</v>
      </c>
    </row>
    <row r="8812" spans="1:19" x14ac:dyDescent="0.2">
      <c r="A8812" s="29">
        <v>47158</v>
      </c>
      <c r="B8812" s="1" t="s">
        <v>200</v>
      </c>
      <c r="C8812" s="27">
        <v>44592</v>
      </c>
      <c r="D8812" s="1">
        <v>53525</v>
      </c>
      <c r="J8812" s="1" t="s">
        <v>0</v>
      </c>
      <c r="K8812" s="1" t="s">
        <v>49</v>
      </c>
      <c r="L8812" s="1">
        <v>-0.25</v>
      </c>
      <c r="M8812" s="1">
        <v>88</v>
      </c>
      <c r="N8812" s="6"/>
      <c r="O8812" s="6">
        <v>22</v>
      </c>
      <c r="P8812" s="6">
        <v>-96559.12</v>
      </c>
      <c r="R8812" s="31">
        <v>-22</v>
      </c>
      <c r="S8812" s="28">
        <v>44592</v>
      </c>
    </row>
    <row r="8813" spans="1:19" x14ac:dyDescent="0.2">
      <c r="A8813" s="29">
        <v>47158</v>
      </c>
      <c r="B8813" s="1" t="s">
        <v>200</v>
      </c>
      <c r="C8813" s="27">
        <v>44592</v>
      </c>
      <c r="D8813" s="1">
        <v>53525</v>
      </c>
      <c r="J8813" s="1" t="s">
        <v>0</v>
      </c>
      <c r="K8813" s="1" t="s">
        <v>49</v>
      </c>
      <c r="L8813" s="1">
        <v>-0.25</v>
      </c>
      <c r="M8813" s="1">
        <v>88</v>
      </c>
      <c r="N8813" s="6"/>
      <c r="O8813" s="6">
        <v>22</v>
      </c>
      <c r="P8813" s="6">
        <v>-96955.12</v>
      </c>
      <c r="R8813" s="31">
        <v>-22</v>
      </c>
      <c r="S8813" s="28">
        <v>44592</v>
      </c>
    </row>
    <row r="8814" spans="1:19" x14ac:dyDescent="0.2">
      <c r="A8814" s="29">
        <v>47158</v>
      </c>
      <c r="B8814" s="1" t="s">
        <v>200</v>
      </c>
      <c r="C8814" s="27">
        <v>44592</v>
      </c>
      <c r="D8814" s="1">
        <v>53525</v>
      </c>
      <c r="J8814" s="1" t="s">
        <v>0</v>
      </c>
      <c r="K8814" s="1" t="s">
        <v>49</v>
      </c>
      <c r="L8814" s="1">
        <v>-0.25</v>
      </c>
      <c r="M8814" s="1">
        <v>88</v>
      </c>
      <c r="N8814" s="6"/>
      <c r="O8814" s="6">
        <v>22</v>
      </c>
      <c r="P8814" s="6">
        <v>-97043.12</v>
      </c>
      <c r="R8814" s="31">
        <v>-22</v>
      </c>
      <c r="S8814" s="28">
        <v>44592</v>
      </c>
    </row>
    <row r="8815" spans="1:19" x14ac:dyDescent="0.2">
      <c r="A8815" s="29">
        <v>47158</v>
      </c>
      <c r="B8815" s="1" t="s">
        <v>200</v>
      </c>
      <c r="C8815" s="27">
        <v>44592</v>
      </c>
      <c r="D8815" s="1">
        <v>53525</v>
      </c>
      <c r="J8815" s="1" t="s">
        <v>0</v>
      </c>
      <c r="K8815" s="1" t="s">
        <v>49</v>
      </c>
      <c r="L8815" s="1">
        <v>-0.25</v>
      </c>
      <c r="M8815" s="1">
        <v>88</v>
      </c>
      <c r="N8815" s="6"/>
      <c r="O8815" s="6">
        <v>22</v>
      </c>
      <c r="P8815" s="6">
        <v>-97065.12</v>
      </c>
      <c r="R8815" s="31">
        <v>-22</v>
      </c>
      <c r="S8815" s="28">
        <v>44592</v>
      </c>
    </row>
    <row r="8816" spans="1:19" x14ac:dyDescent="0.2">
      <c r="A8816" s="29">
        <v>47158</v>
      </c>
      <c r="B8816" s="1" t="s">
        <v>200</v>
      </c>
      <c r="C8816" s="27">
        <v>44592</v>
      </c>
      <c r="D8816" s="1">
        <v>53525</v>
      </c>
      <c r="J8816" s="1" t="s">
        <v>0</v>
      </c>
      <c r="K8816" s="1" t="s">
        <v>49</v>
      </c>
      <c r="L8816" s="1">
        <v>-0.25</v>
      </c>
      <c r="M8816" s="1">
        <v>88</v>
      </c>
      <c r="N8816" s="6"/>
      <c r="O8816" s="6">
        <v>22</v>
      </c>
      <c r="P8816" s="6">
        <v>-97087.12</v>
      </c>
      <c r="R8816" s="31">
        <v>-22</v>
      </c>
      <c r="S8816" s="28">
        <v>44592</v>
      </c>
    </row>
    <row r="8817" spans="1:19" x14ac:dyDescent="0.2">
      <c r="A8817" s="29">
        <v>47158</v>
      </c>
      <c r="B8817" s="1" t="s">
        <v>200</v>
      </c>
      <c r="C8817" s="27">
        <v>44592</v>
      </c>
      <c r="D8817" s="1">
        <v>53525</v>
      </c>
      <c r="J8817" s="1" t="s">
        <v>0</v>
      </c>
      <c r="K8817" s="1" t="s">
        <v>49</v>
      </c>
      <c r="L8817" s="1">
        <v>-0.25</v>
      </c>
      <c r="M8817" s="1">
        <v>88</v>
      </c>
      <c r="N8817" s="6"/>
      <c r="O8817" s="6">
        <v>22</v>
      </c>
      <c r="P8817" s="6">
        <v>-97175.12</v>
      </c>
      <c r="R8817" s="31">
        <v>-22</v>
      </c>
      <c r="S8817" s="28">
        <v>44592</v>
      </c>
    </row>
    <row r="8818" spans="1:19" x14ac:dyDescent="0.2">
      <c r="A8818" s="29">
        <v>47676</v>
      </c>
      <c r="B8818" s="1" t="s">
        <v>200</v>
      </c>
      <c r="C8818" s="27">
        <v>44592</v>
      </c>
      <c r="D8818" s="1">
        <v>53640</v>
      </c>
      <c r="J8818" s="1" t="s">
        <v>0</v>
      </c>
      <c r="K8818" s="1" t="s">
        <v>49</v>
      </c>
      <c r="L8818" s="1">
        <v>-3</v>
      </c>
      <c r="M8818" s="1">
        <v>88</v>
      </c>
      <c r="N8818" s="6"/>
      <c r="O8818" s="6">
        <v>264</v>
      </c>
      <c r="P8818" s="6">
        <v>-97717.119999999995</v>
      </c>
      <c r="R8818" s="31">
        <v>-264</v>
      </c>
      <c r="S8818" s="28">
        <v>44592</v>
      </c>
    </row>
    <row r="8819" spans="1:19" x14ac:dyDescent="0.2">
      <c r="A8819" s="29">
        <v>47676</v>
      </c>
      <c r="B8819" s="1" t="s">
        <v>200</v>
      </c>
      <c r="C8819" s="27">
        <v>44592</v>
      </c>
      <c r="D8819" s="1">
        <v>53640</v>
      </c>
      <c r="J8819" s="1" t="s">
        <v>0</v>
      </c>
      <c r="K8819" s="1" t="s">
        <v>49</v>
      </c>
      <c r="L8819" s="1">
        <v>-2.25</v>
      </c>
      <c r="M8819" s="1">
        <v>88</v>
      </c>
      <c r="N8819" s="6"/>
      <c r="O8819" s="6">
        <v>198</v>
      </c>
      <c r="P8819" s="6">
        <v>-97915.12</v>
      </c>
      <c r="R8819" s="31">
        <v>-198</v>
      </c>
      <c r="S8819" s="28">
        <v>44592</v>
      </c>
    </row>
    <row r="8820" spans="1:19" x14ac:dyDescent="0.2">
      <c r="A8820" s="29">
        <v>47676</v>
      </c>
      <c r="B8820" s="1" t="s">
        <v>200</v>
      </c>
      <c r="C8820" s="27">
        <v>44592</v>
      </c>
      <c r="D8820" s="1">
        <v>53640</v>
      </c>
      <c r="J8820" s="1" t="s">
        <v>0</v>
      </c>
      <c r="K8820" s="1" t="s">
        <v>49</v>
      </c>
      <c r="L8820" s="1">
        <v>-1.75</v>
      </c>
      <c r="M8820" s="1">
        <v>88</v>
      </c>
      <c r="N8820" s="6"/>
      <c r="O8820" s="6">
        <v>154</v>
      </c>
      <c r="P8820" s="6">
        <v>-98237.119999999995</v>
      </c>
      <c r="R8820" s="31">
        <v>-154</v>
      </c>
      <c r="S8820" s="28">
        <v>44592</v>
      </c>
    </row>
    <row r="8821" spans="1:19" x14ac:dyDescent="0.2">
      <c r="A8821" s="29">
        <v>47676</v>
      </c>
      <c r="B8821" s="1" t="s">
        <v>200</v>
      </c>
      <c r="C8821" s="27">
        <v>44592</v>
      </c>
      <c r="D8821" s="1">
        <v>53640</v>
      </c>
      <c r="J8821" s="1" t="s">
        <v>0</v>
      </c>
      <c r="K8821" s="1" t="s">
        <v>49</v>
      </c>
      <c r="L8821" s="1">
        <v>-1</v>
      </c>
      <c r="M8821" s="1">
        <v>124</v>
      </c>
      <c r="N8821" s="6"/>
      <c r="O8821" s="6">
        <v>124</v>
      </c>
      <c r="P8821" s="6">
        <v>-97453.119999999995</v>
      </c>
      <c r="R8821" s="31">
        <v>-124</v>
      </c>
      <c r="S8821" s="28">
        <v>44592</v>
      </c>
    </row>
    <row r="8822" spans="1:19" x14ac:dyDescent="0.2">
      <c r="A8822" s="29">
        <v>47676</v>
      </c>
      <c r="B8822" s="1" t="s">
        <v>200</v>
      </c>
      <c r="C8822" s="27">
        <v>44592</v>
      </c>
      <c r="D8822" s="1">
        <v>53640</v>
      </c>
      <c r="J8822" s="1" t="s">
        <v>0</v>
      </c>
      <c r="K8822" s="1" t="s">
        <v>49</v>
      </c>
      <c r="L8822" s="1">
        <v>-1</v>
      </c>
      <c r="M8822" s="1">
        <v>124</v>
      </c>
      <c r="N8822" s="6"/>
      <c r="O8822" s="6">
        <v>124</v>
      </c>
      <c r="P8822" s="6">
        <v>-98083.12</v>
      </c>
      <c r="R8822" s="31">
        <v>-124</v>
      </c>
      <c r="S8822" s="28">
        <v>44592</v>
      </c>
    </row>
    <row r="8823" spans="1:19" x14ac:dyDescent="0.2">
      <c r="A8823" s="29">
        <v>47676</v>
      </c>
      <c r="B8823" s="1" t="s">
        <v>200</v>
      </c>
      <c r="C8823" s="27">
        <v>44592</v>
      </c>
      <c r="D8823" s="1">
        <v>53640</v>
      </c>
      <c r="J8823" s="1" t="s">
        <v>0</v>
      </c>
      <c r="K8823" s="1" t="s">
        <v>49</v>
      </c>
      <c r="L8823" s="1">
        <v>-1</v>
      </c>
      <c r="M8823" s="1">
        <v>124</v>
      </c>
      <c r="N8823" s="6"/>
      <c r="O8823" s="6">
        <v>124</v>
      </c>
      <c r="P8823" s="6">
        <v>-98515.12</v>
      </c>
      <c r="R8823" s="31">
        <v>-124</v>
      </c>
      <c r="S8823" s="28">
        <v>44592</v>
      </c>
    </row>
    <row r="8824" spans="1:19" x14ac:dyDescent="0.2">
      <c r="A8824" s="29">
        <v>47676</v>
      </c>
      <c r="B8824" s="1" t="s">
        <v>200</v>
      </c>
      <c r="C8824" s="27">
        <v>44592</v>
      </c>
      <c r="D8824" s="1">
        <v>53640</v>
      </c>
      <c r="J8824" s="1" t="s">
        <v>0</v>
      </c>
      <c r="K8824" s="1" t="s">
        <v>49</v>
      </c>
      <c r="L8824" s="1">
        <v>-1.25</v>
      </c>
      <c r="M8824" s="1">
        <v>88</v>
      </c>
      <c r="N8824" s="6"/>
      <c r="O8824" s="6">
        <v>110</v>
      </c>
      <c r="P8824" s="6">
        <v>-98625.12</v>
      </c>
      <c r="R8824" s="31">
        <v>-110</v>
      </c>
      <c r="S8824" s="28">
        <v>44592</v>
      </c>
    </row>
    <row r="8825" spans="1:19" x14ac:dyDescent="0.2">
      <c r="A8825" s="29">
        <v>47676</v>
      </c>
      <c r="B8825" s="1" t="s">
        <v>200</v>
      </c>
      <c r="C8825" s="27">
        <v>44592</v>
      </c>
      <c r="D8825" s="1">
        <v>53640</v>
      </c>
      <c r="J8825" s="1" t="s">
        <v>0</v>
      </c>
      <c r="K8825" s="1" t="s">
        <v>49</v>
      </c>
      <c r="L8825" s="1">
        <v>-0.75</v>
      </c>
      <c r="M8825" s="1">
        <v>88</v>
      </c>
      <c r="N8825" s="6"/>
      <c r="O8825" s="6">
        <v>66</v>
      </c>
      <c r="P8825" s="6">
        <v>-98347.12</v>
      </c>
      <c r="R8825" s="31">
        <v>-66</v>
      </c>
      <c r="S8825" s="28">
        <v>44592</v>
      </c>
    </row>
    <row r="8826" spans="1:19" x14ac:dyDescent="0.2">
      <c r="A8826" s="29">
        <v>47676</v>
      </c>
      <c r="B8826" s="1" t="s">
        <v>200</v>
      </c>
      <c r="C8826" s="27">
        <v>44592</v>
      </c>
      <c r="D8826" s="1">
        <v>53640</v>
      </c>
      <c r="J8826" s="1" t="s">
        <v>0</v>
      </c>
      <c r="K8826" s="1" t="s">
        <v>49</v>
      </c>
      <c r="L8826" s="1">
        <v>-0.5</v>
      </c>
      <c r="M8826" s="1">
        <v>88</v>
      </c>
      <c r="N8826" s="6"/>
      <c r="O8826" s="6">
        <v>44</v>
      </c>
      <c r="P8826" s="6">
        <v>-97329.12</v>
      </c>
      <c r="R8826" s="31">
        <v>-44</v>
      </c>
      <c r="S8826" s="28">
        <v>44592</v>
      </c>
    </row>
    <row r="8827" spans="1:19" x14ac:dyDescent="0.2">
      <c r="A8827" s="29">
        <v>47676</v>
      </c>
      <c r="B8827" s="1" t="s">
        <v>200</v>
      </c>
      <c r="C8827" s="27">
        <v>44592</v>
      </c>
      <c r="D8827" s="1">
        <v>53640</v>
      </c>
      <c r="J8827" s="1" t="s">
        <v>0</v>
      </c>
      <c r="K8827" s="1" t="s">
        <v>49</v>
      </c>
      <c r="L8827" s="1">
        <v>-0.5</v>
      </c>
      <c r="M8827" s="1">
        <v>88</v>
      </c>
      <c r="N8827" s="6"/>
      <c r="O8827" s="6">
        <v>44</v>
      </c>
      <c r="P8827" s="6">
        <v>-97959.12</v>
      </c>
      <c r="R8827" s="31">
        <v>-44</v>
      </c>
      <c r="S8827" s="28">
        <v>44592</v>
      </c>
    </row>
    <row r="8828" spans="1:19" x14ac:dyDescent="0.2">
      <c r="A8828" s="29">
        <v>47676</v>
      </c>
      <c r="B8828" s="1" t="s">
        <v>200</v>
      </c>
      <c r="C8828" s="27">
        <v>44592</v>
      </c>
      <c r="D8828" s="1">
        <v>53640</v>
      </c>
      <c r="J8828" s="1" t="s">
        <v>0</v>
      </c>
      <c r="K8828" s="1" t="s">
        <v>49</v>
      </c>
      <c r="L8828" s="1">
        <v>-0.5</v>
      </c>
      <c r="M8828" s="1">
        <v>88</v>
      </c>
      <c r="N8828" s="6"/>
      <c r="O8828" s="6">
        <v>44</v>
      </c>
      <c r="P8828" s="6">
        <v>-98391.12</v>
      </c>
      <c r="R8828" s="31">
        <v>-44</v>
      </c>
      <c r="S8828" s="28">
        <v>44592</v>
      </c>
    </row>
    <row r="8829" spans="1:19" x14ac:dyDescent="0.2">
      <c r="A8829" s="29">
        <v>47676</v>
      </c>
      <c r="B8829" s="1" t="s">
        <v>200</v>
      </c>
      <c r="C8829" s="27">
        <v>44592</v>
      </c>
      <c r="D8829" s="1">
        <v>53640</v>
      </c>
      <c r="J8829" s="1" t="s">
        <v>0</v>
      </c>
      <c r="K8829" s="1" t="s">
        <v>49</v>
      </c>
      <c r="L8829" s="1">
        <v>-0.25</v>
      </c>
      <c r="M8829" s="1">
        <v>88</v>
      </c>
      <c r="N8829" s="6"/>
      <c r="O8829" s="6">
        <v>22</v>
      </c>
      <c r="P8829" s="6">
        <v>-97285.119999999995</v>
      </c>
      <c r="R8829" s="31">
        <v>-22</v>
      </c>
      <c r="S8829" s="28">
        <v>44592</v>
      </c>
    </row>
    <row r="8830" spans="1:19" x14ac:dyDescent="0.2">
      <c r="A8830" s="29">
        <v>47676</v>
      </c>
      <c r="B8830" s="1" t="s">
        <v>200</v>
      </c>
      <c r="C8830" s="27">
        <v>44592</v>
      </c>
      <c r="D8830" s="1">
        <v>53640</v>
      </c>
      <c r="J8830" s="1" t="s">
        <v>0</v>
      </c>
      <c r="K8830" s="1" t="s">
        <v>49</v>
      </c>
      <c r="L8830" s="1">
        <v>-0.25</v>
      </c>
      <c r="M8830" s="1">
        <v>88</v>
      </c>
      <c r="N8830" s="6"/>
      <c r="O8830" s="6">
        <v>22</v>
      </c>
      <c r="P8830" s="6">
        <v>-98259.12</v>
      </c>
      <c r="R8830" s="31">
        <v>-22</v>
      </c>
      <c r="S8830" s="28">
        <v>44592</v>
      </c>
    </row>
    <row r="8831" spans="1:19" x14ac:dyDescent="0.2">
      <c r="A8831" s="29">
        <v>47676</v>
      </c>
      <c r="B8831" s="1" t="s">
        <v>200</v>
      </c>
      <c r="C8831" s="27">
        <v>44592</v>
      </c>
      <c r="D8831" s="1">
        <v>53640</v>
      </c>
      <c r="J8831" s="1" t="s">
        <v>0</v>
      </c>
      <c r="K8831" s="1" t="s">
        <v>49</v>
      </c>
      <c r="L8831" s="1">
        <v>-0.25</v>
      </c>
      <c r="M8831" s="1">
        <v>88</v>
      </c>
      <c r="N8831" s="6"/>
      <c r="O8831" s="6">
        <v>22</v>
      </c>
      <c r="P8831" s="6">
        <v>-98281.12</v>
      </c>
      <c r="R8831" s="31">
        <v>-22</v>
      </c>
      <c r="S8831" s="28">
        <v>44592</v>
      </c>
    </row>
    <row r="8832" spans="1:19" x14ac:dyDescent="0.2">
      <c r="A8832" s="29">
        <v>47397</v>
      </c>
      <c r="B8832" s="1" t="s">
        <v>200</v>
      </c>
      <c r="C8832" s="27">
        <v>44593</v>
      </c>
      <c r="D8832" s="1">
        <v>53557</v>
      </c>
      <c r="J8832" s="1" t="s">
        <v>0</v>
      </c>
      <c r="K8832" s="1" t="s">
        <v>49</v>
      </c>
      <c r="L8832" s="1">
        <v>-1</v>
      </c>
      <c r="M8832" s="1">
        <v>880</v>
      </c>
      <c r="N8832" s="6"/>
      <c r="O8832" s="6">
        <v>880</v>
      </c>
      <c r="P8832" s="6">
        <v>-99505.12</v>
      </c>
      <c r="R8832" s="31">
        <v>-880</v>
      </c>
      <c r="S8832" s="28">
        <v>44620</v>
      </c>
    </row>
    <row r="8833" spans="1:19" x14ac:dyDescent="0.2">
      <c r="A8833" s="29">
        <v>47397</v>
      </c>
      <c r="B8833" s="1" t="s">
        <v>200</v>
      </c>
      <c r="C8833" s="27">
        <v>44593</v>
      </c>
      <c r="D8833" s="1">
        <v>53557</v>
      </c>
      <c r="J8833" s="1" t="s">
        <v>0</v>
      </c>
      <c r="K8833" s="1" t="s">
        <v>49</v>
      </c>
      <c r="L8833" s="1">
        <v>-1</v>
      </c>
      <c r="M8833" s="1">
        <v>80</v>
      </c>
      <c r="N8833" s="6"/>
      <c r="O8833" s="6">
        <v>80</v>
      </c>
      <c r="P8833" s="6">
        <v>-99605.119999999995</v>
      </c>
      <c r="R8833" s="31">
        <v>-80</v>
      </c>
      <c r="S8833" s="28">
        <v>44620</v>
      </c>
    </row>
    <row r="8834" spans="1:19" x14ac:dyDescent="0.2">
      <c r="A8834" s="29">
        <v>47397</v>
      </c>
      <c r="B8834" s="1" t="s">
        <v>200</v>
      </c>
      <c r="C8834" s="27">
        <v>44593</v>
      </c>
      <c r="D8834" s="1">
        <v>53557</v>
      </c>
      <c r="J8834" s="1" t="s">
        <v>0</v>
      </c>
      <c r="K8834" s="1" t="s">
        <v>49</v>
      </c>
      <c r="L8834" s="1">
        <v>-1</v>
      </c>
      <c r="M8834" s="1">
        <v>20</v>
      </c>
      <c r="N8834" s="6"/>
      <c r="O8834" s="6">
        <v>20</v>
      </c>
      <c r="P8834" s="6">
        <v>-99525.119999999995</v>
      </c>
      <c r="R8834" s="31">
        <v>-20</v>
      </c>
      <c r="S8834" s="28">
        <v>44620</v>
      </c>
    </row>
    <row r="8835" spans="1:19" x14ac:dyDescent="0.2">
      <c r="A8835" s="29">
        <v>47398</v>
      </c>
      <c r="B8835" s="1" t="s">
        <v>200</v>
      </c>
      <c r="C8835" s="27">
        <v>44593</v>
      </c>
      <c r="D8835" s="1">
        <v>53558</v>
      </c>
      <c r="J8835" s="1" t="s">
        <v>0</v>
      </c>
      <c r="K8835" s="1" t="s">
        <v>49</v>
      </c>
      <c r="L8835" s="1">
        <v>-1</v>
      </c>
      <c r="M8835" s="1">
        <v>280</v>
      </c>
      <c r="N8835" s="6"/>
      <c r="O8835" s="6">
        <v>280</v>
      </c>
      <c r="P8835" s="6">
        <v>-99885.119999999995</v>
      </c>
      <c r="R8835" s="31">
        <v>-280</v>
      </c>
      <c r="S8835" s="28">
        <v>44620</v>
      </c>
    </row>
    <row r="8836" spans="1:19" x14ac:dyDescent="0.2">
      <c r="A8836" s="29">
        <v>47398</v>
      </c>
      <c r="B8836" s="1" t="s">
        <v>200</v>
      </c>
      <c r="C8836" s="27">
        <v>44593</v>
      </c>
      <c r="D8836" s="1">
        <v>53558</v>
      </c>
      <c r="J8836" s="1" t="s">
        <v>0</v>
      </c>
      <c r="K8836" s="1" t="s">
        <v>49</v>
      </c>
      <c r="L8836" s="1">
        <v>-2</v>
      </c>
      <c r="M8836" s="1">
        <v>40</v>
      </c>
      <c r="N8836" s="6"/>
      <c r="O8836" s="6">
        <v>80</v>
      </c>
      <c r="P8836" s="6">
        <v>-99965.119999999995</v>
      </c>
      <c r="R8836" s="31">
        <v>-80</v>
      </c>
      <c r="S8836" s="28">
        <v>44620</v>
      </c>
    </row>
    <row r="8837" spans="1:19" x14ac:dyDescent="0.2">
      <c r="A8837" s="29">
        <v>47399</v>
      </c>
      <c r="B8837" s="1" t="s">
        <v>200</v>
      </c>
      <c r="C8837" s="27">
        <v>44593</v>
      </c>
      <c r="D8837" s="1">
        <v>53559</v>
      </c>
      <c r="J8837" s="1" t="s">
        <v>0</v>
      </c>
      <c r="K8837" s="1" t="s">
        <v>49</v>
      </c>
      <c r="L8837" s="1">
        <v>-1</v>
      </c>
      <c r="M8837" s="1">
        <v>436</v>
      </c>
      <c r="N8837" s="6"/>
      <c r="O8837" s="6">
        <v>436</v>
      </c>
      <c r="P8837" s="6">
        <v>-100401.12</v>
      </c>
      <c r="R8837" s="31">
        <v>-436</v>
      </c>
      <c r="S8837" s="28">
        <v>44620</v>
      </c>
    </row>
    <row r="8838" spans="1:19" x14ac:dyDescent="0.2">
      <c r="A8838" s="29">
        <v>47399</v>
      </c>
      <c r="B8838" s="1" t="s">
        <v>200</v>
      </c>
      <c r="C8838" s="27">
        <v>44593</v>
      </c>
      <c r="D8838" s="1">
        <v>53559</v>
      </c>
      <c r="J8838" s="1" t="s">
        <v>0</v>
      </c>
      <c r="K8838" s="1" t="s">
        <v>49</v>
      </c>
      <c r="L8838" s="1">
        <v>-1</v>
      </c>
      <c r="M8838" s="1">
        <v>40</v>
      </c>
      <c r="N8838" s="6"/>
      <c r="O8838" s="6">
        <v>40</v>
      </c>
      <c r="P8838" s="6">
        <v>-100441.12</v>
      </c>
      <c r="R8838" s="31">
        <v>-40</v>
      </c>
      <c r="S8838" s="28">
        <v>44620</v>
      </c>
    </row>
    <row r="8839" spans="1:19" x14ac:dyDescent="0.2">
      <c r="A8839" s="29">
        <v>47400</v>
      </c>
      <c r="B8839" s="1" t="s">
        <v>200</v>
      </c>
      <c r="C8839" s="27">
        <v>44593</v>
      </c>
      <c r="D8839" s="1">
        <v>53560</v>
      </c>
      <c r="J8839" s="1" t="s">
        <v>0</v>
      </c>
      <c r="K8839" s="1" t="s">
        <v>49</v>
      </c>
      <c r="L8839" s="1">
        <v>-1</v>
      </c>
      <c r="M8839" s="1">
        <v>900</v>
      </c>
      <c r="N8839" s="6"/>
      <c r="O8839" s="6">
        <v>900</v>
      </c>
      <c r="P8839" s="6">
        <v>-101341.12</v>
      </c>
      <c r="R8839" s="31">
        <v>-900</v>
      </c>
      <c r="S8839" s="28">
        <v>44620</v>
      </c>
    </row>
    <row r="8840" spans="1:19" x14ac:dyDescent="0.2">
      <c r="A8840" s="29">
        <v>47400</v>
      </c>
      <c r="B8840" s="1" t="s">
        <v>200</v>
      </c>
      <c r="C8840" s="27">
        <v>44593</v>
      </c>
      <c r="D8840" s="1">
        <v>53560</v>
      </c>
      <c r="J8840" s="1" t="s">
        <v>0</v>
      </c>
      <c r="K8840" s="1" t="s">
        <v>49</v>
      </c>
      <c r="L8840" s="1">
        <v>-1</v>
      </c>
      <c r="M8840" s="1">
        <v>80</v>
      </c>
      <c r="N8840" s="6"/>
      <c r="O8840" s="6">
        <v>80</v>
      </c>
      <c r="P8840" s="6">
        <v>-101421.12</v>
      </c>
      <c r="R8840" s="31">
        <v>-80</v>
      </c>
      <c r="S8840" s="28">
        <v>44620</v>
      </c>
    </row>
    <row r="8841" spans="1:19" x14ac:dyDescent="0.2">
      <c r="A8841" s="29">
        <v>47401</v>
      </c>
      <c r="B8841" s="1" t="s">
        <v>200</v>
      </c>
      <c r="C8841" s="27">
        <v>44593</v>
      </c>
      <c r="D8841" s="1">
        <v>53561</v>
      </c>
      <c r="J8841" s="1" t="s">
        <v>0</v>
      </c>
      <c r="K8841" s="1" t="s">
        <v>49</v>
      </c>
      <c r="L8841" s="1">
        <v>-1</v>
      </c>
      <c r="M8841" s="1">
        <v>740</v>
      </c>
      <c r="N8841" s="6"/>
      <c r="O8841" s="6">
        <v>740</v>
      </c>
      <c r="P8841" s="6">
        <v>-102161.12</v>
      </c>
      <c r="R8841" s="31">
        <v>-740</v>
      </c>
      <c r="S8841" s="28">
        <v>44620</v>
      </c>
    </row>
    <row r="8842" spans="1:19" x14ac:dyDescent="0.2">
      <c r="A8842" s="29">
        <v>47401</v>
      </c>
      <c r="B8842" s="1" t="s">
        <v>200</v>
      </c>
      <c r="C8842" s="27">
        <v>44593</v>
      </c>
      <c r="D8842" s="1">
        <v>53561</v>
      </c>
      <c r="J8842" s="1" t="s">
        <v>0</v>
      </c>
      <c r="K8842" s="1" t="s">
        <v>49</v>
      </c>
      <c r="L8842" s="1">
        <v>-1</v>
      </c>
      <c r="M8842" s="1">
        <v>80</v>
      </c>
      <c r="N8842" s="6"/>
      <c r="O8842" s="6">
        <v>80</v>
      </c>
      <c r="P8842" s="6">
        <v>-102241.12</v>
      </c>
      <c r="R8842" s="31">
        <v>-80</v>
      </c>
      <c r="S8842" s="28">
        <v>44620</v>
      </c>
    </row>
    <row r="8843" spans="1:19" x14ac:dyDescent="0.2">
      <c r="A8843" s="29">
        <v>47401</v>
      </c>
      <c r="B8843" s="1" t="s">
        <v>200</v>
      </c>
      <c r="C8843" s="27">
        <v>44593</v>
      </c>
      <c r="D8843" s="1">
        <v>53561</v>
      </c>
      <c r="J8843" s="1" t="s">
        <v>0</v>
      </c>
      <c r="K8843" s="1" t="s">
        <v>49</v>
      </c>
      <c r="L8843" s="1">
        <v>-2</v>
      </c>
      <c r="M8843" s="1">
        <v>40</v>
      </c>
      <c r="N8843" s="6"/>
      <c r="O8843" s="6">
        <v>80</v>
      </c>
      <c r="P8843" s="6">
        <v>-102321.12</v>
      </c>
      <c r="R8843" s="31">
        <v>-80</v>
      </c>
      <c r="S8843" s="28">
        <v>44620</v>
      </c>
    </row>
    <row r="8844" spans="1:19" x14ac:dyDescent="0.2">
      <c r="A8844" s="29">
        <v>47402</v>
      </c>
      <c r="B8844" s="1" t="s">
        <v>200</v>
      </c>
      <c r="C8844" s="27">
        <v>44593</v>
      </c>
      <c r="D8844" s="1">
        <v>53562</v>
      </c>
      <c r="J8844" s="1" t="s">
        <v>0</v>
      </c>
      <c r="K8844" s="1" t="s">
        <v>49</v>
      </c>
      <c r="L8844" s="1">
        <v>-1</v>
      </c>
      <c r="M8844" s="1">
        <v>806</v>
      </c>
      <c r="N8844" s="6"/>
      <c r="O8844" s="6">
        <v>806</v>
      </c>
      <c r="P8844" s="6">
        <v>-103127.12</v>
      </c>
      <c r="R8844" s="31">
        <v>-806</v>
      </c>
      <c r="S8844" s="28">
        <v>44620</v>
      </c>
    </row>
    <row r="8845" spans="1:19" x14ac:dyDescent="0.2">
      <c r="A8845" s="29">
        <v>47402</v>
      </c>
      <c r="B8845" s="1" t="s">
        <v>200</v>
      </c>
      <c r="C8845" s="27">
        <v>44593</v>
      </c>
      <c r="D8845" s="1">
        <v>53562</v>
      </c>
      <c r="J8845" s="1" t="s">
        <v>0</v>
      </c>
      <c r="K8845" s="1" t="s">
        <v>49</v>
      </c>
      <c r="L8845" s="1">
        <v>-1</v>
      </c>
      <c r="M8845" s="1">
        <v>80</v>
      </c>
      <c r="N8845" s="6"/>
      <c r="O8845" s="6">
        <v>80</v>
      </c>
      <c r="P8845" s="6">
        <v>-103207.12</v>
      </c>
      <c r="R8845" s="31">
        <v>-80</v>
      </c>
      <c r="S8845" s="28">
        <v>44620</v>
      </c>
    </row>
    <row r="8846" spans="1:19" x14ac:dyDescent="0.2">
      <c r="A8846" s="29">
        <v>47403</v>
      </c>
      <c r="B8846" s="1" t="s">
        <v>200</v>
      </c>
      <c r="C8846" s="27">
        <v>44593</v>
      </c>
      <c r="D8846" s="1">
        <v>53563</v>
      </c>
      <c r="J8846" s="1" t="s">
        <v>0</v>
      </c>
      <c r="K8846" s="1" t="s">
        <v>49</v>
      </c>
      <c r="L8846" s="1">
        <v>-1</v>
      </c>
      <c r="M8846" s="1">
        <v>460</v>
      </c>
      <c r="N8846" s="6"/>
      <c r="O8846" s="6">
        <v>460</v>
      </c>
      <c r="P8846" s="6">
        <v>-103667.12</v>
      </c>
      <c r="R8846" s="31">
        <v>-460</v>
      </c>
      <c r="S8846" s="28">
        <v>44620</v>
      </c>
    </row>
    <row r="8847" spans="1:19" x14ac:dyDescent="0.2">
      <c r="A8847" s="29">
        <v>47403</v>
      </c>
      <c r="B8847" s="1" t="s">
        <v>200</v>
      </c>
      <c r="C8847" s="27">
        <v>44593</v>
      </c>
      <c r="D8847" s="1">
        <v>53563</v>
      </c>
      <c r="J8847" s="1" t="s">
        <v>0</v>
      </c>
      <c r="K8847" s="1" t="s">
        <v>49</v>
      </c>
      <c r="L8847" s="1">
        <v>-1</v>
      </c>
      <c r="M8847" s="1">
        <v>80</v>
      </c>
      <c r="N8847" s="6"/>
      <c r="O8847" s="6">
        <v>80</v>
      </c>
      <c r="P8847" s="6">
        <v>-103747.12</v>
      </c>
      <c r="R8847" s="31">
        <v>-80</v>
      </c>
      <c r="S8847" s="28">
        <v>44620</v>
      </c>
    </row>
    <row r="8848" spans="1:19" x14ac:dyDescent="0.2">
      <c r="A8848" s="29">
        <v>47404</v>
      </c>
      <c r="B8848" s="1" t="s">
        <v>200</v>
      </c>
      <c r="C8848" s="27">
        <v>44593</v>
      </c>
      <c r="D8848" s="1">
        <v>53564</v>
      </c>
      <c r="J8848" s="1" t="s">
        <v>0</v>
      </c>
      <c r="K8848" s="1" t="s">
        <v>49</v>
      </c>
      <c r="L8848" s="1">
        <v>-1</v>
      </c>
      <c r="M8848" s="1">
        <v>540</v>
      </c>
      <c r="N8848" s="6"/>
      <c r="O8848" s="6">
        <v>540</v>
      </c>
      <c r="P8848" s="6">
        <v>-104287.12</v>
      </c>
      <c r="R8848" s="31">
        <v>-540</v>
      </c>
      <c r="S8848" s="28">
        <v>44620</v>
      </c>
    </row>
    <row r="8849" spans="1:19" x14ac:dyDescent="0.2">
      <c r="A8849" s="29">
        <v>47404</v>
      </c>
      <c r="B8849" s="1" t="s">
        <v>200</v>
      </c>
      <c r="C8849" s="27">
        <v>44593</v>
      </c>
      <c r="D8849" s="1">
        <v>53564</v>
      </c>
      <c r="J8849" s="1" t="s">
        <v>0</v>
      </c>
      <c r="K8849" s="1" t="s">
        <v>49</v>
      </c>
      <c r="L8849" s="1">
        <v>-4</v>
      </c>
      <c r="M8849" s="1">
        <v>40</v>
      </c>
      <c r="N8849" s="6"/>
      <c r="O8849" s="6">
        <v>160</v>
      </c>
      <c r="P8849" s="6">
        <v>-104447.12</v>
      </c>
      <c r="R8849" s="31">
        <v>-160</v>
      </c>
      <c r="S8849" s="28">
        <v>44620</v>
      </c>
    </row>
    <row r="8850" spans="1:19" x14ac:dyDescent="0.2">
      <c r="A8850" s="29">
        <v>47405</v>
      </c>
      <c r="B8850" s="1" t="s">
        <v>200</v>
      </c>
      <c r="C8850" s="27">
        <v>44593</v>
      </c>
      <c r="D8850" s="1">
        <v>53565</v>
      </c>
      <c r="J8850" s="1" t="s">
        <v>0</v>
      </c>
      <c r="K8850" s="1" t="s">
        <v>49</v>
      </c>
      <c r="L8850" s="1">
        <v>-1</v>
      </c>
      <c r="M8850" s="1">
        <v>80</v>
      </c>
      <c r="N8850" s="6"/>
      <c r="O8850" s="6">
        <v>80</v>
      </c>
      <c r="P8850" s="6">
        <v>-104527.12</v>
      </c>
      <c r="R8850" s="31">
        <v>-80</v>
      </c>
      <c r="S8850" s="28">
        <v>44620</v>
      </c>
    </row>
    <row r="8851" spans="1:19" x14ac:dyDescent="0.2">
      <c r="A8851" s="29">
        <v>47406</v>
      </c>
      <c r="B8851" s="1" t="s">
        <v>200</v>
      </c>
      <c r="C8851" s="27">
        <v>44593</v>
      </c>
      <c r="D8851" s="1">
        <v>53566</v>
      </c>
      <c r="J8851" s="1" t="s">
        <v>0</v>
      </c>
      <c r="K8851" s="1" t="s">
        <v>49</v>
      </c>
      <c r="L8851" s="1">
        <v>-1</v>
      </c>
      <c r="M8851" s="1">
        <v>216</v>
      </c>
      <c r="N8851" s="6"/>
      <c r="O8851" s="6">
        <v>216</v>
      </c>
      <c r="P8851" s="6">
        <v>-104743.12</v>
      </c>
      <c r="R8851" s="31">
        <v>-216</v>
      </c>
      <c r="S8851" s="28">
        <v>44620</v>
      </c>
    </row>
    <row r="8852" spans="1:19" x14ac:dyDescent="0.2">
      <c r="A8852" s="29">
        <v>47406</v>
      </c>
      <c r="B8852" s="1" t="s">
        <v>200</v>
      </c>
      <c r="C8852" s="27">
        <v>44593</v>
      </c>
      <c r="D8852" s="1">
        <v>53566</v>
      </c>
      <c r="J8852" s="1" t="s">
        <v>0</v>
      </c>
      <c r="K8852" s="1" t="s">
        <v>49</v>
      </c>
      <c r="L8852" s="1">
        <v>-1</v>
      </c>
      <c r="M8852" s="1">
        <v>80</v>
      </c>
      <c r="N8852" s="6"/>
      <c r="O8852" s="6">
        <v>80</v>
      </c>
      <c r="P8852" s="6">
        <v>-104823.12</v>
      </c>
      <c r="R8852" s="31">
        <v>-80</v>
      </c>
      <c r="S8852" s="28">
        <v>44620</v>
      </c>
    </row>
    <row r="8853" spans="1:19" x14ac:dyDescent="0.2">
      <c r="A8853" s="29">
        <v>47407</v>
      </c>
      <c r="B8853" s="1" t="s">
        <v>200</v>
      </c>
      <c r="C8853" s="27">
        <v>44593</v>
      </c>
      <c r="D8853" s="1">
        <v>53567</v>
      </c>
      <c r="J8853" s="1" t="s">
        <v>0</v>
      </c>
      <c r="K8853" s="1" t="s">
        <v>49</v>
      </c>
      <c r="L8853" s="1">
        <v>-1</v>
      </c>
      <c r="M8853" s="1">
        <v>442</v>
      </c>
      <c r="N8853" s="6"/>
      <c r="O8853" s="6">
        <v>442</v>
      </c>
      <c r="P8853" s="6">
        <v>-105265.12</v>
      </c>
      <c r="R8853" s="31">
        <v>-442</v>
      </c>
      <c r="S8853" s="28">
        <v>44620</v>
      </c>
    </row>
    <row r="8854" spans="1:19" x14ac:dyDescent="0.2">
      <c r="A8854" s="29">
        <v>47407</v>
      </c>
      <c r="B8854" s="1" t="s">
        <v>200</v>
      </c>
      <c r="C8854" s="27">
        <v>44593</v>
      </c>
      <c r="D8854" s="1">
        <v>53567</v>
      </c>
      <c r="J8854" s="1" t="s">
        <v>0</v>
      </c>
      <c r="K8854" s="1" t="s">
        <v>49</v>
      </c>
      <c r="L8854" s="1">
        <v>-2</v>
      </c>
      <c r="M8854" s="1">
        <v>40</v>
      </c>
      <c r="N8854" s="6"/>
      <c r="O8854" s="6">
        <v>80</v>
      </c>
      <c r="P8854" s="6">
        <v>-105345.12</v>
      </c>
      <c r="R8854" s="31">
        <v>-80</v>
      </c>
      <c r="S8854" s="28">
        <v>44620</v>
      </c>
    </row>
    <row r="8855" spans="1:19" x14ac:dyDescent="0.2">
      <c r="A8855" s="29">
        <v>47407</v>
      </c>
      <c r="B8855" s="1" t="s">
        <v>200</v>
      </c>
      <c r="C8855" s="27">
        <v>44593</v>
      </c>
      <c r="D8855" s="1">
        <v>53567</v>
      </c>
      <c r="J8855" s="1" t="s">
        <v>0</v>
      </c>
      <c r="K8855" s="1" t="s">
        <v>49</v>
      </c>
      <c r="L8855" s="1">
        <v>-1</v>
      </c>
      <c r="M8855" s="1">
        <v>80</v>
      </c>
      <c r="N8855" s="6"/>
      <c r="O8855" s="6">
        <v>80</v>
      </c>
      <c r="P8855" s="6">
        <v>-105425.12</v>
      </c>
      <c r="R8855" s="31">
        <v>-80</v>
      </c>
      <c r="S8855" s="28">
        <v>44620</v>
      </c>
    </row>
    <row r="8856" spans="1:19" x14ac:dyDescent="0.2">
      <c r="A8856" s="29">
        <v>47408</v>
      </c>
      <c r="B8856" s="1" t="s">
        <v>200</v>
      </c>
      <c r="C8856" s="27">
        <v>44593</v>
      </c>
      <c r="D8856" s="1">
        <v>53568</v>
      </c>
      <c r="J8856" s="1" t="s">
        <v>0</v>
      </c>
      <c r="K8856" s="1" t="s">
        <v>49</v>
      </c>
      <c r="L8856" s="1">
        <v>-1</v>
      </c>
      <c r="M8856" s="1">
        <v>1100</v>
      </c>
      <c r="N8856" s="6"/>
      <c r="O8856" s="6">
        <v>1100</v>
      </c>
      <c r="P8856" s="6">
        <v>-106525.12</v>
      </c>
      <c r="R8856" s="31">
        <v>-1100</v>
      </c>
      <c r="S8856" s="28">
        <v>44620</v>
      </c>
    </row>
    <row r="8857" spans="1:19" x14ac:dyDescent="0.2">
      <c r="A8857" s="29">
        <v>47409</v>
      </c>
      <c r="B8857" s="1" t="s">
        <v>200</v>
      </c>
      <c r="C8857" s="27">
        <v>44593</v>
      </c>
      <c r="D8857" s="1">
        <v>53569</v>
      </c>
      <c r="J8857" s="1" t="s">
        <v>0</v>
      </c>
      <c r="K8857" s="1" t="s">
        <v>49</v>
      </c>
      <c r="L8857" s="1">
        <v>-1</v>
      </c>
      <c r="M8857" s="1">
        <v>386</v>
      </c>
      <c r="N8857" s="6"/>
      <c r="O8857" s="6">
        <v>386</v>
      </c>
      <c r="P8857" s="6">
        <v>-106911.12</v>
      </c>
      <c r="R8857" s="31">
        <v>-386</v>
      </c>
      <c r="S8857" s="28">
        <v>44620</v>
      </c>
    </row>
    <row r="8858" spans="1:19" x14ac:dyDescent="0.2">
      <c r="A8858" s="29">
        <v>47409</v>
      </c>
      <c r="B8858" s="1" t="s">
        <v>200</v>
      </c>
      <c r="C8858" s="27">
        <v>44593</v>
      </c>
      <c r="D8858" s="1">
        <v>53569</v>
      </c>
      <c r="J8858" s="1" t="s">
        <v>0</v>
      </c>
      <c r="K8858" s="1" t="s">
        <v>49</v>
      </c>
      <c r="L8858" s="1">
        <v>-1</v>
      </c>
      <c r="M8858" s="1">
        <v>80</v>
      </c>
      <c r="N8858" s="6"/>
      <c r="O8858" s="6">
        <v>80</v>
      </c>
      <c r="P8858" s="6">
        <v>-106991.12</v>
      </c>
      <c r="R8858" s="31">
        <v>-80</v>
      </c>
      <c r="S8858" s="28">
        <v>44620</v>
      </c>
    </row>
    <row r="8859" spans="1:19" x14ac:dyDescent="0.2">
      <c r="A8859" s="29">
        <v>47410</v>
      </c>
      <c r="B8859" s="1" t="s">
        <v>200</v>
      </c>
      <c r="C8859" s="27">
        <v>44593</v>
      </c>
      <c r="D8859" s="1">
        <v>53570</v>
      </c>
      <c r="J8859" s="1" t="s">
        <v>0</v>
      </c>
      <c r="K8859" s="1" t="s">
        <v>49</v>
      </c>
      <c r="L8859" s="1">
        <v>-1</v>
      </c>
      <c r="M8859" s="1">
        <v>380</v>
      </c>
      <c r="N8859" s="6"/>
      <c r="O8859" s="6">
        <v>380</v>
      </c>
      <c r="P8859" s="6">
        <v>-107371.12</v>
      </c>
      <c r="R8859" s="31">
        <v>-380</v>
      </c>
      <c r="S8859" s="28">
        <v>44620</v>
      </c>
    </row>
    <row r="8860" spans="1:19" x14ac:dyDescent="0.2">
      <c r="A8860" s="29">
        <v>47411</v>
      </c>
      <c r="B8860" s="1" t="s">
        <v>200</v>
      </c>
      <c r="C8860" s="27">
        <v>44593</v>
      </c>
      <c r="D8860" s="1">
        <v>53571</v>
      </c>
      <c r="J8860" s="1" t="s">
        <v>0</v>
      </c>
      <c r="K8860" s="1" t="s">
        <v>49</v>
      </c>
      <c r="L8860" s="1">
        <v>-1</v>
      </c>
      <c r="M8860" s="1">
        <v>536</v>
      </c>
      <c r="N8860" s="6"/>
      <c r="O8860" s="6">
        <v>536</v>
      </c>
      <c r="P8860" s="6">
        <v>-107907.12</v>
      </c>
      <c r="R8860" s="31">
        <v>-536</v>
      </c>
      <c r="S8860" s="28">
        <v>44620</v>
      </c>
    </row>
    <row r="8861" spans="1:19" x14ac:dyDescent="0.2">
      <c r="A8861" s="29">
        <v>47411</v>
      </c>
      <c r="B8861" s="1" t="s">
        <v>200</v>
      </c>
      <c r="C8861" s="27">
        <v>44593</v>
      </c>
      <c r="D8861" s="1">
        <v>53571</v>
      </c>
      <c r="J8861" s="1" t="s">
        <v>0</v>
      </c>
      <c r="K8861" s="1" t="s">
        <v>49</v>
      </c>
      <c r="L8861" s="1">
        <v>-1</v>
      </c>
      <c r="M8861" s="1">
        <v>80</v>
      </c>
      <c r="N8861" s="6"/>
      <c r="O8861" s="6">
        <v>80</v>
      </c>
      <c r="P8861" s="6">
        <v>-107987.12</v>
      </c>
      <c r="R8861" s="31">
        <v>-80</v>
      </c>
      <c r="S8861" s="28">
        <v>44620</v>
      </c>
    </row>
    <row r="8862" spans="1:19" x14ac:dyDescent="0.2">
      <c r="A8862" s="29">
        <v>47412</v>
      </c>
      <c r="B8862" s="1" t="s">
        <v>200</v>
      </c>
      <c r="C8862" s="27">
        <v>44593</v>
      </c>
      <c r="D8862" s="1">
        <v>53572</v>
      </c>
      <c r="J8862" s="1" t="s">
        <v>0</v>
      </c>
      <c r="K8862" s="1" t="s">
        <v>49</v>
      </c>
      <c r="L8862" s="1">
        <v>-1</v>
      </c>
      <c r="M8862" s="1">
        <v>500</v>
      </c>
      <c r="N8862" s="6"/>
      <c r="O8862" s="6">
        <v>500</v>
      </c>
      <c r="P8862" s="6">
        <v>-108487.12</v>
      </c>
      <c r="R8862" s="31">
        <v>-500</v>
      </c>
      <c r="S8862" s="28">
        <v>44620</v>
      </c>
    </row>
    <row r="8863" spans="1:19" x14ac:dyDescent="0.2">
      <c r="A8863" s="29">
        <v>47413</v>
      </c>
      <c r="B8863" s="1" t="s">
        <v>200</v>
      </c>
      <c r="C8863" s="27">
        <v>44593</v>
      </c>
      <c r="D8863" s="1">
        <v>53573</v>
      </c>
      <c r="J8863" s="1" t="s">
        <v>0</v>
      </c>
      <c r="K8863" s="1" t="s">
        <v>49</v>
      </c>
      <c r="L8863" s="1">
        <v>-1</v>
      </c>
      <c r="M8863" s="1">
        <v>900</v>
      </c>
      <c r="N8863" s="6"/>
      <c r="O8863" s="6">
        <v>900</v>
      </c>
      <c r="P8863" s="6">
        <v>-109387.12</v>
      </c>
      <c r="R8863" s="31">
        <v>-900</v>
      </c>
      <c r="S8863" s="28">
        <v>44620</v>
      </c>
    </row>
    <row r="8864" spans="1:19" x14ac:dyDescent="0.2">
      <c r="A8864" s="29">
        <v>47413</v>
      </c>
      <c r="B8864" s="1" t="s">
        <v>200</v>
      </c>
      <c r="C8864" s="27">
        <v>44593</v>
      </c>
      <c r="D8864" s="1">
        <v>53573</v>
      </c>
      <c r="J8864" s="1" t="s">
        <v>0</v>
      </c>
      <c r="K8864" s="1" t="s">
        <v>49</v>
      </c>
      <c r="L8864" s="1">
        <v>-1</v>
      </c>
      <c r="M8864" s="1">
        <v>80</v>
      </c>
      <c r="N8864" s="6"/>
      <c r="O8864" s="6">
        <v>80</v>
      </c>
      <c r="P8864" s="6">
        <v>-109467.12</v>
      </c>
      <c r="R8864" s="31">
        <v>-80</v>
      </c>
      <c r="S8864" s="28">
        <v>44620</v>
      </c>
    </row>
    <row r="8865" spans="1:19" x14ac:dyDescent="0.2">
      <c r="A8865" s="29">
        <v>47414</v>
      </c>
      <c r="B8865" s="1" t="s">
        <v>200</v>
      </c>
      <c r="C8865" s="27">
        <v>44593</v>
      </c>
      <c r="D8865" s="1">
        <v>53574</v>
      </c>
      <c r="J8865" s="1" t="s">
        <v>0</v>
      </c>
      <c r="K8865" s="1" t="s">
        <v>49</v>
      </c>
      <c r="L8865" s="1">
        <v>-1</v>
      </c>
      <c r="M8865" s="1">
        <v>5900</v>
      </c>
      <c r="N8865" s="6"/>
      <c r="O8865" s="6">
        <v>5900</v>
      </c>
      <c r="P8865" s="6">
        <v>-115367.12</v>
      </c>
      <c r="R8865" s="31">
        <v>-5900</v>
      </c>
      <c r="S8865" s="28">
        <v>44620</v>
      </c>
    </row>
    <row r="8866" spans="1:19" x14ac:dyDescent="0.2">
      <c r="A8866" s="29">
        <v>47414</v>
      </c>
      <c r="B8866" s="1" t="s">
        <v>200</v>
      </c>
      <c r="C8866" s="27">
        <v>44593</v>
      </c>
      <c r="D8866" s="1">
        <v>53574</v>
      </c>
      <c r="J8866" s="1" t="s">
        <v>0</v>
      </c>
      <c r="K8866" s="1" t="s">
        <v>49</v>
      </c>
      <c r="L8866" s="1">
        <v>-7</v>
      </c>
      <c r="M8866" s="1">
        <v>80</v>
      </c>
      <c r="N8866" s="6"/>
      <c r="O8866" s="6">
        <v>560</v>
      </c>
      <c r="P8866" s="6">
        <v>-115927.12</v>
      </c>
      <c r="R8866" s="31">
        <v>-560</v>
      </c>
      <c r="S8866" s="28">
        <v>44620</v>
      </c>
    </row>
    <row r="8867" spans="1:19" x14ac:dyDescent="0.2">
      <c r="A8867" s="29">
        <v>47415</v>
      </c>
      <c r="B8867" s="1" t="s">
        <v>200</v>
      </c>
      <c r="C8867" s="27">
        <v>44593</v>
      </c>
      <c r="D8867" s="1">
        <v>53575</v>
      </c>
      <c r="J8867" s="1" t="s">
        <v>0</v>
      </c>
      <c r="K8867" s="1" t="s">
        <v>49</v>
      </c>
      <c r="L8867" s="1">
        <v>-1</v>
      </c>
      <c r="M8867" s="1">
        <v>156</v>
      </c>
      <c r="N8867" s="6"/>
      <c r="O8867" s="6">
        <v>156</v>
      </c>
      <c r="P8867" s="6">
        <v>-116083.12</v>
      </c>
      <c r="R8867" s="31">
        <v>-156</v>
      </c>
      <c r="S8867" s="28">
        <v>44620</v>
      </c>
    </row>
    <row r="8868" spans="1:19" x14ac:dyDescent="0.2">
      <c r="A8868" s="29">
        <v>47415</v>
      </c>
      <c r="B8868" s="1" t="s">
        <v>200</v>
      </c>
      <c r="C8868" s="27">
        <v>44593</v>
      </c>
      <c r="D8868" s="1">
        <v>53575</v>
      </c>
      <c r="J8868" s="1" t="s">
        <v>0</v>
      </c>
      <c r="K8868" s="1" t="s">
        <v>49</v>
      </c>
      <c r="L8868" s="1">
        <v>-2</v>
      </c>
      <c r="M8868" s="1">
        <v>40</v>
      </c>
      <c r="N8868" s="6"/>
      <c r="O8868" s="6">
        <v>80</v>
      </c>
      <c r="P8868" s="6">
        <v>-116163.12</v>
      </c>
      <c r="R8868" s="31">
        <v>-80</v>
      </c>
      <c r="S8868" s="28">
        <v>44620</v>
      </c>
    </row>
    <row r="8869" spans="1:19" x14ac:dyDescent="0.2">
      <c r="A8869" s="29">
        <v>47416</v>
      </c>
      <c r="B8869" s="1" t="s">
        <v>200</v>
      </c>
      <c r="C8869" s="27">
        <v>44593</v>
      </c>
      <c r="D8869" s="1">
        <v>53576</v>
      </c>
      <c r="J8869" s="1" t="s">
        <v>0</v>
      </c>
      <c r="K8869" s="1" t="s">
        <v>49</v>
      </c>
      <c r="L8869" s="1">
        <v>-1</v>
      </c>
      <c r="M8869" s="1">
        <v>1728</v>
      </c>
      <c r="N8869" s="6"/>
      <c r="O8869" s="6">
        <v>1728</v>
      </c>
      <c r="P8869" s="6">
        <v>-117891.12</v>
      </c>
      <c r="R8869" s="31">
        <v>-1728</v>
      </c>
      <c r="S8869" s="28">
        <v>44620</v>
      </c>
    </row>
    <row r="8870" spans="1:19" x14ac:dyDescent="0.2">
      <c r="A8870" s="29">
        <v>47416</v>
      </c>
      <c r="B8870" s="1" t="s">
        <v>200</v>
      </c>
      <c r="C8870" s="27">
        <v>44593</v>
      </c>
      <c r="D8870" s="1">
        <v>53576</v>
      </c>
      <c r="J8870" s="1" t="s">
        <v>0</v>
      </c>
      <c r="K8870" s="1" t="s">
        <v>49</v>
      </c>
      <c r="L8870" s="1">
        <v>-2</v>
      </c>
      <c r="M8870" s="1">
        <v>80</v>
      </c>
      <c r="N8870" s="6"/>
      <c r="O8870" s="6">
        <v>160</v>
      </c>
      <c r="P8870" s="6">
        <v>-118051.12</v>
      </c>
      <c r="R8870" s="31">
        <v>-160</v>
      </c>
      <c r="S8870" s="28">
        <v>44620</v>
      </c>
    </row>
    <row r="8871" spans="1:19" x14ac:dyDescent="0.2">
      <c r="A8871" s="29">
        <v>47417</v>
      </c>
      <c r="B8871" s="1" t="s">
        <v>200</v>
      </c>
      <c r="C8871" s="27">
        <v>44593</v>
      </c>
      <c r="D8871" s="1">
        <v>53577</v>
      </c>
      <c r="J8871" s="1" t="s">
        <v>0</v>
      </c>
      <c r="K8871" s="1" t="s">
        <v>49</v>
      </c>
      <c r="L8871" s="1">
        <v>-1</v>
      </c>
      <c r="M8871" s="1">
        <v>1292</v>
      </c>
      <c r="N8871" s="6"/>
      <c r="O8871" s="6">
        <v>1292</v>
      </c>
      <c r="P8871" s="6">
        <v>-119343.12</v>
      </c>
      <c r="R8871" s="31">
        <v>-1292</v>
      </c>
      <c r="S8871" s="28">
        <v>44620</v>
      </c>
    </row>
    <row r="8872" spans="1:19" x14ac:dyDescent="0.2">
      <c r="A8872" s="29">
        <v>47417</v>
      </c>
      <c r="B8872" s="1" t="s">
        <v>200</v>
      </c>
      <c r="C8872" s="27">
        <v>44593</v>
      </c>
      <c r="D8872" s="1">
        <v>53577</v>
      </c>
      <c r="J8872" s="1" t="s">
        <v>0</v>
      </c>
      <c r="K8872" s="1" t="s">
        <v>49</v>
      </c>
      <c r="L8872" s="1">
        <v>-1</v>
      </c>
      <c r="M8872" s="1">
        <v>574</v>
      </c>
      <c r="N8872" s="6"/>
      <c r="O8872" s="6">
        <v>574</v>
      </c>
      <c r="P8872" s="6">
        <v>-120257.12</v>
      </c>
      <c r="R8872" s="31">
        <v>-574</v>
      </c>
      <c r="S8872" s="28">
        <v>44620</v>
      </c>
    </row>
    <row r="8873" spans="1:19" x14ac:dyDescent="0.2">
      <c r="A8873" s="29">
        <v>47417</v>
      </c>
      <c r="B8873" s="1" t="s">
        <v>200</v>
      </c>
      <c r="C8873" s="27">
        <v>44593</v>
      </c>
      <c r="D8873" s="1">
        <v>53577</v>
      </c>
      <c r="J8873" s="1" t="s">
        <v>0</v>
      </c>
      <c r="K8873" s="1" t="s">
        <v>49</v>
      </c>
      <c r="L8873" s="1">
        <v>-4</v>
      </c>
      <c r="M8873" s="1">
        <v>80</v>
      </c>
      <c r="N8873" s="6"/>
      <c r="O8873" s="6">
        <v>320</v>
      </c>
      <c r="P8873" s="6">
        <v>-119663.12</v>
      </c>
      <c r="R8873" s="31">
        <v>-320</v>
      </c>
      <c r="S8873" s="28">
        <v>44620</v>
      </c>
    </row>
    <row r="8874" spans="1:19" x14ac:dyDescent="0.2">
      <c r="A8874" s="29">
        <v>47417</v>
      </c>
      <c r="B8874" s="1" t="s">
        <v>200</v>
      </c>
      <c r="C8874" s="27">
        <v>44593</v>
      </c>
      <c r="D8874" s="1">
        <v>53577</v>
      </c>
      <c r="J8874" s="1" t="s">
        <v>0</v>
      </c>
      <c r="K8874" s="1" t="s">
        <v>49</v>
      </c>
      <c r="L8874" s="1">
        <v>-1</v>
      </c>
      <c r="M8874" s="1">
        <v>20</v>
      </c>
      <c r="N8874" s="6"/>
      <c r="O8874" s="6">
        <v>20</v>
      </c>
      <c r="P8874" s="6">
        <v>-119683.12</v>
      </c>
      <c r="R8874" s="31">
        <v>-20</v>
      </c>
      <c r="S8874" s="28">
        <v>44620</v>
      </c>
    </row>
    <row r="8875" spans="1:19" x14ac:dyDescent="0.2">
      <c r="A8875" s="29">
        <v>47418</v>
      </c>
      <c r="B8875" s="1" t="s">
        <v>200</v>
      </c>
      <c r="C8875" s="27">
        <v>44593</v>
      </c>
      <c r="D8875" s="1">
        <v>53578</v>
      </c>
      <c r="J8875" s="1" t="s">
        <v>0</v>
      </c>
      <c r="K8875" s="1" t="s">
        <v>49</v>
      </c>
      <c r="L8875" s="1">
        <v>-1</v>
      </c>
      <c r="M8875" s="1">
        <v>1262</v>
      </c>
      <c r="N8875" s="6"/>
      <c r="O8875" s="6">
        <v>1262</v>
      </c>
      <c r="P8875" s="6">
        <v>-121519.12</v>
      </c>
      <c r="R8875" s="31">
        <v>-1262</v>
      </c>
      <c r="S8875" s="28">
        <v>44620</v>
      </c>
    </row>
    <row r="8876" spans="1:19" x14ac:dyDescent="0.2">
      <c r="A8876" s="29">
        <v>47418</v>
      </c>
      <c r="B8876" s="1" t="s">
        <v>200</v>
      </c>
      <c r="C8876" s="27">
        <v>44593</v>
      </c>
      <c r="D8876" s="1">
        <v>53578</v>
      </c>
      <c r="J8876" s="1" t="s">
        <v>0</v>
      </c>
      <c r="K8876" s="1" t="s">
        <v>49</v>
      </c>
      <c r="L8876" s="1">
        <v>-2</v>
      </c>
      <c r="M8876" s="1">
        <v>80</v>
      </c>
      <c r="N8876" s="6"/>
      <c r="O8876" s="6">
        <v>160</v>
      </c>
      <c r="P8876" s="6">
        <v>-121679.12</v>
      </c>
      <c r="R8876" s="31">
        <v>-160</v>
      </c>
      <c r="S8876" s="28">
        <v>44620</v>
      </c>
    </row>
    <row r="8877" spans="1:19" x14ac:dyDescent="0.2">
      <c r="A8877" s="29">
        <v>47419</v>
      </c>
      <c r="B8877" s="1" t="s">
        <v>200</v>
      </c>
      <c r="C8877" s="27">
        <v>44593</v>
      </c>
      <c r="D8877" s="1">
        <v>53579</v>
      </c>
      <c r="J8877" s="1" t="s">
        <v>0</v>
      </c>
      <c r="K8877" s="1" t="s">
        <v>49</v>
      </c>
      <c r="L8877" s="1">
        <v>-1</v>
      </c>
      <c r="M8877" s="1">
        <v>1350</v>
      </c>
      <c r="N8877" s="6"/>
      <c r="O8877" s="6">
        <v>1350</v>
      </c>
      <c r="P8877" s="6">
        <v>-123029.12</v>
      </c>
      <c r="R8877" s="31">
        <v>-1350</v>
      </c>
      <c r="S8877" s="28">
        <v>44620</v>
      </c>
    </row>
    <row r="8878" spans="1:19" x14ac:dyDescent="0.2">
      <c r="A8878" s="29">
        <v>47419</v>
      </c>
      <c r="B8878" s="1" t="s">
        <v>200</v>
      </c>
      <c r="C8878" s="27">
        <v>44593</v>
      </c>
      <c r="D8878" s="1">
        <v>53579</v>
      </c>
      <c r="J8878" s="1" t="s">
        <v>0</v>
      </c>
      <c r="K8878" s="1" t="s">
        <v>49</v>
      </c>
      <c r="L8878" s="1">
        <v>-2</v>
      </c>
      <c r="M8878" s="1">
        <v>80</v>
      </c>
      <c r="N8878" s="6"/>
      <c r="O8878" s="6">
        <v>160</v>
      </c>
      <c r="P8878" s="6">
        <v>-123189.12</v>
      </c>
      <c r="R8878" s="31">
        <v>-160</v>
      </c>
      <c r="S8878" s="28">
        <v>44620</v>
      </c>
    </row>
    <row r="8879" spans="1:19" x14ac:dyDescent="0.2">
      <c r="A8879" s="29">
        <v>47420</v>
      </c>
      <c r="B8879" s="1" t="s">
        <v>200</v>
      </c>
      <c r="C8879" s="27">
        <v>44593</v>
      </c>
      <c r="D8879" s="1">
        <v>53580</v>
      </c>
      <c r="J8879" s="1" t="s">
        <v>0</v>
      </c>
      <c r="K8879" s="1" t="s">
        <v>49</v>
      </c>
      <c r="L8879" s="1">
        <v>-1</v>
      </c>
      <c r="M8879" s="1">
        <v>574</v>
      </c>
      <c r="N8879" s="6"/>
      <c r="O8879" s="6">
        <v>574</v>
      </c>
      <c r="P8879" s="6">
        <v>-124124.74</v>
      </c>
      <c r="R8879" s="31">
        <v>-574</v>
      </c>
      <c r="S8879" s="28">
        <v>44620</v>
      </c>
    </row>
    <row r="8880" spans="1:19" x14ac:dyDescent="0.2">
      <c r="A8880" s="29">
        <v>47420</v>
      </c>
      <c r="B8880" s="1" t="s">
        <v>200</v>
      </c>
      <c r="C8880" s="27">
        <v>44593</v>
      </c>
      <c r="D8880" s="1">
        <v>53580</v>
      </c>
      <c r="J8880" s="1" t="s">
        <v>0</v>
      </c>
      <c r="K8880" s="1" t="s">
        <v>49</v>
      </c>
      <c r="L8880" s="1">
        <v>-1</v>
      </c>
      <c r="M8880" s="1">
        <v>361.62</v>
      </c>
      <c r="N8880" s="6"/>
      <c r="O8880" s="6">
        <v>361.62</v>
      </c>
      <c r="P8880" s="6">
        <v>-123550.74</v>
      </c>
      <c r="R8880" s="31">
        <v>-361.62</v>
      </c>
      <c r="S8880" s="28">
        <v>44620</v>
      </c>
    </row>
    <row r="8881" spans="1:19" x14ac:dyDescent="0.2">
      <c r="A8881" s="29">
        <v>47421</v>
      </c>
      <c r="B8881" s="1" t="s">
        <v>200</v>
      </c>
      <c r="C8881" s="27">
        <v>44593</v>
      </c>
      <c r="D8881" s="1">
        <v>53581</v>
      </c>
      <c r="J8881" s="1" t="s">
        <v>0</v>
      </c>
      <c r="K8881" s="1" t="s">
        <v>49</v>
      </c>
      <c r="L8881" s="1">
        <v>-1</v>
      </c>
      <c r="M8881" s="1">
        <v>3172</v>
      </c>
      <c r="N8881" s="6"/>
      <c r="O8881" s="6">
        <v>3172</v>
      </c>
      <c r="P8881" s="6">
        <v>-127296.74</v>
      </c>
      <c r="R8881" s="31">
        <v>-3172</v>
      </c>
      <c r="S8881" s="28">
        <v>44620</v>
      </c>
    </row>
    <row r="8882" spans="1:19" x14ac:dyDescent="0.2">
      <c r="A8882" s="29">
        <v>47421</v>
      </c>
      <c r="B8882" s="1" t="s">
        <v>200</v>
      </c>
      <c r="C8882" s="27">
        <v>44593</v>
      </c>
      <c r="D8882" s="1">
        <v>53581</v>
      </c>
      <c r="J8882" s="1" t="s">
        <v>0</v>
      </c>
      <c r="K8882" s="1" t="s">
        <v>49</v>
      </c>
      <c r="L8882" s="1">
        <v>-4</v>
      </c>
      <c r="M8882" s="1">
        <v>80</v>
      </c>
      <c r="N8882" s="6"/>
      <c r="O8882" s="6">
        <v>320</v>
      </c>
      <c r="P8882" s="6">
        <v>-127616.74</v>
      </c>
      <c r="R8882" s="31">
        <v>-320</v>
      </c>
      <c r="S8882" s="28">
        <v>44620</v>
      </c>
    </row>
    <row r="8883" spans="1:19" x14ac:dyDescent="0.2">
      <c r="A8883" s="29">
        <v>47422</v>
      </c>
      <c r="B8883" s="1" t="s">
        <v>200</v>
      </c>
      <c r="C8883" s="27">
        <v>44593</v>
      </c>
      <c r="D8883" s="1">
        <v>53582</v>
      </c>
      <c r="J8883" s="1" t="s">
        <v>0</v>
      </c>
      <c r="K8883" s="1" t="s">
        <v>49</v>
      </c>
      <c r="L8883" s="1">
        <v>-1</v>
      </c>
      <c r="M8883" s="1">
        <v>564</v>
      </c>
      <c r="N8883" s="6"/>
      <c r="O8883" s="6">
        <v>564</v>
      </c>
      <c r="P8883" s="6">
        <v>-128180.74</v>
      </c>
      <c r="R8883" s="31">
        <v>-564</v>
      </c>
      <c r="S8883" s="28">
        <v>44620</v>
      </c>
    </row>
    <row r="8884" spans="1:19" x14ac:dyDescent="0.2">
      <c r="A8884" s="29">
        <v>47422</v>
      </c>
      <c r="B8884" s="1" t="s">
        <v>200</v>
      </c>
      <c r="C8884" s="27">
        <v>44593</v>
      </c>
      <c r="D8884" s="1">
        <v>53582</v>
      </c>
      <c r="J8884" s="1" t="s">
        <v>0</v>
      </c>
      <c r="K8884" s="1" t="s">
        <v>49</v>
      </c>
      <c r="L8884" s="1">
        <v>-1</v>
      </c>
      <c r="M8884" s="1">
        <v>80</v>
      </c>
      <c r="N8884" s="6"/>
      <c r="O8884" s="6">
        <v>80</v>
      </c>
      <c r="P8884" s="6">
        <v>-128260.74</v>
      </c>
      <c r="R8884" s="31">
        <v>-80</v>
      </c>
      <c r="S8884" s="28">
        <v>44620</v>
      </c>
    </row>
    <row r="8885" spans="1:19" x14ac:dyDescent="0.2">
      <c r="A8885" s="29">
        <v>47423</v>
      </c>
      <c r="B8885" s="1" t="s">
        <v>200</v>
      </c>
      <c r="C8885" s="27">
        <v>44593</v>
      </c>
      <c r="D8885" s="1">
        <v>53583</v>
      </c>
      <c r="J8885" s="1" t="s">
        <v>0</v>
      </c>
      <c r="K8885" s="1" t="s">
        <v>49</v>
      </c>
      <c r="L8885" s="1">
        <v>-1</v>
      </c>
      <c r="M8885" s="1">
        <v>1080</v>
      </c>
      <c r="N8885" s="6"/>
      <c r="O8885" s="6">
        <v>1080</v>
      </c>
      <c r="P8885" s="6">
        <v>-129340.74</v>
      </c>
      <c r="R8885" s="31">
        <v>-1080</v>
      </c>
      <c r="S8885" s="28">
        <v>44620</v>
      </c>
    </row>
    <row r="8886" spans="1:19" x14ac:dyDescent="0.2">
      <c r="A8886" s="29">
        <v>47424</v>
      </c>
      <c r="B8886" s="1" t="s">
        <v>200</v>
      </c>
      <c r="C8886" s="27">
        <v>44593</v>
      </c>
      <c r="D8886" s="1">
        <v>53584</v>
      </c>
      <c r="J8886" s="1" t="s">
        <v>0</v>
      </c>
      <c r="K8886" s="1" t="s">
        <v>49</v>
      </c>
      <c r="L8886" s="1">
        <v>-1</v>
      </c>
      <c r="M8886" s="1">
        <v>3900</v>
      </c>
      <c r="N8886" s="6"/>
      <c r="O8886" s="6">
        <v>3900</v>
      </c>
      <c r="P8886" s="6">
        <v>-133240.74</v>
      </c>
      <c r="R8886" s="31">
        <v>-3900</v>
      </c>
      <c r="S8886" s="28">
        <v>44620</v>
      </c>
    </row>
    <row r="8887" spans="1:19" x14ac:dyDescent="0.2">
      <c r="A8887" s="29">
        <v>47425</v>
      </c>
      <c r="B8887" s="1" t="s">
        <v>200</v>
      </c>
      <c r="C8887" s="27">
        <v>44593</v>
      </c>
      <c r="D8887" s="1">
        <v>53585</v>
      </c>
      <c r="J8887" s="1" t="s">
        <v>0</v>
      </c>
      <c r="K8887" s="1" t="s">
        <v>49</v>
      </c>
      <c r="L8887" s="1">
        <v>-1</v>
      </c>
      <c r="M8887" s="1">
        <v>2148</v>
      </c>
      <c r="N8887" s="6"/>
      <c r="O8887" s="6">
        <v>2148</v>
      </c>
      <c r="P8887" s="6">
        <v>-135388.74</v>
      </c>
      <c r="R8887" s="31">
        <v>-2148</v>
      </c>
      <c r="S8887" s="28">
        <v>44620</v>
      </c>
    </row>
    <row r="8888" spans="1:19" x14ac:dyDescent="0.2">
      <c r="A8888" s="29">
        <v>47425</v>
      </c>
      <c r="B8888" s="1" t="s">
        <v>200</v>
      </c>
      <c r="C8888" s="27">
        <v>44593</v>
      </c>
      <c r="D8888" s="1">
        <v>53585</v>
      </c>
      <c r="J8888" s="1" t="s">
        <v>0</v>
      </c>
      <c r="K8888" s="1" t="s">
        <v>49</v>
      </c>
      <c r="L8888" s="1">
        <v>-1</v>
      </c>
      <c r="M8888" s="1">
        <v>80</v>
      </c>
      <c r="N8888" s="6"/>
      <c r="O8888" s="6">
        <v>80</v>
      </c>
      <c r="P8888" s="6">
        <v>-135468.74</v>
      </c>
      <c r="R8888" s="31">
        <v>-80</v>
      </c>
      <c r="S8888" s="28">
        <v>44620</v>
      </c>
    </row>
    <row r="8889" spans="1:19" x14ac:dyDescent="0.2">
      <c r="A8889" s="29">
        <v>47426</v>
      </c>
      <c r="B8889" s="1" t="s">
        <v>200</v>
      </c>
      <c r="C8889" s="27">
        <v>44593</v>
      </c>
      <c r="D8889" s="1">
        <v>53586</v>
      </c>
      <c r="J8889" s="1" t="s">
        <v>0</v>
      </c>
      <c r="K8889" s="1" t="s">
        <v>49</v>
      </c>
      <c r="L8889" s="1">
        <v>-1</v>
      </c>
      <c r="M8889" s="1">
        <v>280</v>
      </c>
      <c r="N8889" s="6"/>
      <c r="O8889" s="6">
        <v>280</v>
      </c>
      <c r="P8889" s="6">
        <v>-135748.74</v>
      </c>
      <c r="R8889" s="31">
        <v>-280</v>
      </c>
      <c r="S8889" s="28">
        <v>44620</v>
      </c>
    </row>
    <row r="8890" spans="1:19" x14ac:dyDescent="0.2">
      <c r="A8890" s="29">
        <v>47426</v>
      </c>
      <c r="B8890" s="1" t="s">
        <v>200</v>
      </c>
      <c r="C8890" s="27">
        <v>44593</v>
      </c>
      <c r="D8890" s="1">
        <v>53586</v>
      </c>
      <c r="J8890" s="1" t="s">
        <v>0</v>
      </c>
      <c r="K8890" s="1" t="s">
        <v>49</v>
      </c>
      <c r="L8890" s="1">
        <v>-1</v>
      </c>
      <c r="M8890" s="1">
        <v>80</v>
      </c>
      <c r="N8890" s="6"/>
      <c r="O8890" s="6">
        <v>80</v>
      </c>
      <c r="P8890" s="6">
        <v>-135828.74</v>
      </c>
      <c r="R8890" s="31">
        <v>-80</v>
      </c>
      <c r="S8890" s="28">
        <v>44620</v>
      </c>
    </row>
    <row r="8891" spans="1:19" x14ac:dyDescent="0.2">
      <c r="A8891" s="29">
        <v>47427</v>
      </c>
      <c r="B8891" s="1" t="s">
        <v>200</v>
      </c>
      <c r="C8891" s="27">
        <v>44593</v>
      </c>
      <c r="D8891" s="1">
        <v>53587</v>
      </c>
      <c r="J8891" s="1" t="s">
        <v>0</v>
      </c>
      <c r="K8891" s="1" t="s">
        <v>49</v>
      </c>
      <c r="L8891" s="1">
        <v>-1</v>
      </c>
      <c r="M8891" s="1">
        <v>1340</v>
      </c>
      <c r="N8891" s="6"/>
      <c r="O8891" s="6">
        <v>1340</v>
      </c>
      <c r="P8891" s="6">
        <v>-137168.74</v>
      </c>
      <c r="R8891" s="31">
        <v>-1340</v>
      </c>
      <c r="S8891" s="28">
        <v>44620</v>
      </c>
    </row>
    <row r="8892" spans="1:19" x14ac:dyDescent="0.2">
      <c r="A8892" s="29">
        <v>47427</v>
      </c>
      <c r="B8892" s="1" t="s">
        <v>200</v>
      </c>
      <c r="C8892" s="27">
        <v>44593</v>
      </c>
      <c r="D8892" s="1">
        <v>53587</v>
      </c>
      <c r="J8892" s="1" t="s">
        <v>0</v>
      </c>
      <c r="K8892" s="1" t="s">
        <v>49</v>
      </c>
      <c r="L8892" s="1">
        <v>-2</v>
      </c>
      <c r="M8892" s="1">
        <v>80</v>
      </c>
      <c r="N8892" s="6"/>
      <c r="O8892" s="6">
        <v>160</v>
      </c>
      <c r="P8892" s="6">
        <v>-137328.74</v>
      </c>
      <c r="R8892" s="31">
        <v>-160</v>
      </c>
      <c r="S8892" s="28">
        <v>44620</v>
      </c>
    </row>
    <row r="8893" spans="1:19" x14ac:dyDescent="0.2">
      <c r="A8893" s="29">
        <v>47428</v>
      </c>
      <c r="B8893" s="1" t="s">
        <v>200</v>
      </c>
      <c r="C8893" s="27">
        <v>44593</v>
      </c>
      <c r="D8893" s="1">
        <v>53588</v>
      </c>
      <c r="J8893" s="1" t="s">
        <v>0</v>
      </c>
      <c r="K8893" s="1" t="s">
        <v>49</v>
      </c>
      <c r="L8893" s="1">
        <v>-1</v>
      </c>
      <c r="M8893" s="1">
        <v>380</v>
      </c>
      <c r="N8893" s="6"/>
      <c r="O8893" s="6">
        <v>380</v>
      </c>
      <c r="P8893" s="6">
        <v>-137708.74</v>
      </c>
      <c r="R8893" s="31">
        <v>-380</v>
      </c>
      <c r="S8893" s="28">
        <v>44620</v>
      </c>
    </row>
    <row r="8894" spans="1:19" x14ac:dyDescent="0.2">
      <c r="A8894" s="29">
        <v>47428</v>
      </c>
      <c r="B8894" s="1" t="s">
        <v>200</v>
      </c>
      <c r="C8894" s="27">
        <v>44593</v>
      </c>
      <c r="D8894" s="1">
        <v>53588</v>
      </c>
      <c r="J8894" s="1" t="s">
        <v>0</v>
      </c>
      <c r="K8894" s="1" t="s">
        <v>49</v>
      </c>
      <c r="L8894" s="1">
        <v>-1</v>
      </c>
      <c r="M8894" s="1">
        <v>80</v>
      </c>
      <c r="N8894" s="6"/>
      <c r="O8894" s="6">
        <v>80</v>
      </c>
      <c r="P8894" s="6">
        <v>-137788.74</v>
      </c>
      <c r="R8894" s="31">
        <v>-80</v>
      </c>
      <c r="S8894" s="28">
        <v>44620</v>
      </c>
    </row>
    <row r="8895" spans="1:19" x14ac:dyDescent="0.2">
      <c r="A8895" s="29">
        <v>47429</v>
      </c>
      <c r="B8895" s="1" t="s">
        <v>200</v>
      </c>
      <c r="C8895" s="27">
        <v>44593</v>
      </c>
      <c r="D8895" s="1">
        <v>53589</v>
      </c>
      <c r="J8895" s="1" t="s">
        <v>0</v>
      </c>
      <c r="K8895" s="1" t="s">
        <v>49</v>
      </c>
      <c r="L8895" s="1">
        <v>-1</v>
      </c>
      <c r="M8895" s="1">
        <v>680</v>
      </c>
      <c r="N8895" s="6"/>
      <c r="O8895" s="6">
        <v>680</v>
      </c>
      <c r="P8895" s="6">
        <v>-138468.74</v>
      </c>
      <c r="R8895" s="31">
        <v>-680</v>
      </c>
      <c r="S8895" s="28">
        <v>44620</v>
      </c>
    </row>
    <row r="8896" spans="1:19" x14ac:dyDescent="0.2">
      <c r="A8896" s="29">
        <v>47429</v>
      </c>
      <c r="B8896" s="1" t="s">
        <v>200</v>
      </c>
      <c r="C8896" s="27">
        <v>44593</v>
      </c>
      <c r="D8896" s="1">
        <v>53589</v>
      </c>
      <c r="J8896" s="1" t="s">
        <v>0</v>
      </c>
      <c r="K8896" s="1" t="s">
        <v>49</v>
      </c>
      <c r="L8896" s="1">
        <v>-1</v>
      </c>
      <c r="M8896" s="1">
        <v>80</v>
      </c>
      <c r="N8896" s="6"/>
      <c r="O8896" s="6">
        <v>80</v>
      </c>
      <c r="P8896" s="6">
        <v>-138548.74</v>
      </c>
      <c r="R8896" s="31">
        <v>-80</v>
      </c>
      <c r="S8896" s="28">
        <v>44620</v>
      </c>
    </row>
    <row r="8897" spans="1:19" x14ac:dyDescent="0.2">
      <c r="A8897" s="29">
        <v>47430</v>
      </c>
      <c r="B8897" s="1" t="s">
        <v>200</v>
      </c>
      <c r="C8897" s="27">
        <v>44593</v>
      </c>
      <c r="D8897" s="1">
        <v>53590</v>
      </c>
      <c r="J8897" s="1" t="s">
        <v>0</v>
      </c>
      <c r="K8897" s="1" t="s">
        <v>49</v>
      </c>
      <c r="L8897" s="1">
        <v>-1</v>
      </c>
      <c r="M8897" s="1">
        <v>380</v>
      </c>
      <c r="N8897" s="6"/>
      <c r="O8897" s="6">
        <v>380</v>
      </c>
      <c r="P8897" s="6">
        <v>-138928.74</v>
      </c>
      <c r="R8897" s="31">
        <v>-380</v>
      </c>
      <c r="S8897" s="28">
        <v>44620</v>
      </c>
    </row>
    <row r="8898" spans="1:19" x14ac:dyDescent="0.2">
      <c r="A8898" s="29">
        <v>47430</v>
      </c>
      <c r="B8898" s="1" t="s">
        <v>200</v>
      </c>
      <c r="C8898" s="27">
        <v>44593</v>
      </c>
      <c r="D8898" s="1">
        <v>53590</v>
      </c>
      <c r="J8898" s="1" t="s">
        <v>0</v>
      </c>
      <c r="K8898" s="1" t="s">
        <v>49</v>
      </c>
      <c r="L8898" s="1">
        <v>-1</v>
      </c>
      <c r="M8898" s="1">
        <v>80</v>
      </c>
      <c r="N8898" s="6"/>
      <c r="O8898" s="6">
        <v>80</v>
      </c>
      <c r="P8898" s="6">
        <v>-139008.74</v>
      </c>
      <c r="R8898" s="31">
        <v>-80</v>
      </c>
      <c r="S8898" s="28">
        <v>44620</v>
      </c>
    </row>
    <row r="8899" spans="1:19" x14ac:dyDescent="0.2">
      <c r="A8899" s="29">
        <v>47431</v>
      </c>
      <c r="B8899" s="1" t="s">
        <v>200</v>
      </c>
      <c r="C8899" s="27">
        <v>44593</v>
      </c>
      <c r="D8899" s="1">
        <v>53591</v>
      </c>
      <c r="J8899" s="1" t="s">
        <v>0</v>
      </c>
      <c r="K8899" s="1" t="s">
        <v>49</v>
      </c>
      <c r="L8899" s="1">
        <v>-1</v>
      </c>
      <c r="M8899" s="1">
        <v>540</v>
      </c>
      <c r="N8899" s="6"/>
      <c r="O8899" s="6">
        <v>540</v>
      </c>
      <c r="P8899" s="6">
        <v>-139548.74</v>
      </c>
      <c r="R8899" s="31">
        <v>-540</v>
      </c>
      <c r="S8899" s="28">
        <v>44620</v>
      </c>
    </row>
    <row r="8900" spans="1:19" x14ac:dyDescent="0.2">
      <c r="A8900" s="29">
        <v>47431</v>
      </c>
      <c r="B8900" s="1" t="s">
        <v>200</v>
      </c>
      <c r="C8900" s="27">
        <v>44593</v>
      </c>
      <c r="D8900" s="1">
        <v>53591</v>
      </c>
      <c r="J8900" s="1" t="s">
        <v>0</v>
      </c>
      <c r="K8900" s="1" t="s">
        <v>49</v>
      </c>
      <c r="L8900" s="1">
        <v>-1</v>
      </c>
      <c r="M8900" s="1">
        <v>80</v>
      </c>
      <c r="N8900" s="6"/>
      <c r="O8900" s="6">
        <v>80</v>
      </c>
      <c r="P8900" s="6">
        <v>-139628.74</v>
      </c>
      <c r="R8900" s="31">
        <v>-80</v>
      </c>
      <c r="S8900" s="28">
        <v>44620</v>
      </c>
    </row>
    <row r="8901" spans="1:19" x14ac:dyDescent="0.2">
      <c r="A8901" s="29">
        <v>47432</v>
      </c>
      <c r="B8901" s="1" t="s">
        <v>200</v>
      </c>
      <c r="C8901" s="27">
        <v>44593</v>
      </c>
      <c r="D8901" s="1">
        <v>53592</v>
      </c>
      <c r="J8901" s="1" t="s">
        <v>0</v>
      </c>
      <c r="K8901" s="1" t="s">
        <v>49</v>
      </c>
      <c r="L8901" s="1">
        <v>-1</v>
      </c>
      <c r="M8901" s="1">
        <v>2560</v>
      </c>
      <c r="N8901" s="6"/>
      <c r="O8901" s="6">
        <v>2560</v>
      </c>
      <c r="P8901" s="6">
        <v>-142188.74</v>
      </c>
      <c r="R8901" s="31">
        <v>-2560</v>
      </c>
      <c r="S8901" s="28">
        <v>44620</v>
      </c>
    </row>
    <row r="8902" spans="1:19" x14ac:dyDescent="0.2">
      <c r="A8902" s="29">
        <v>47432</v>
      </c>
      <c r="B8902" s="1" t="s">
        <v>200</v>
      </c>
      <c r="C8902" s="27">
        <v>44593</v>
      </c>
      <c r="D8902" s="1">
        <v>53592</v>
      </c>
      <c r="J8902" s="1" t="s">
        <v>0</v>
      </c>
      <c r="K8902" s="1" t="s">
        <v>49</v>
      </c>
      <c r="L8902" s="1">
        <v>-5</v>
      </c>
      <c r="M8902" s="1">
        <v>80</v>
      </c>
      <c r="N8902" s="6"/>
      <c r="O8902" s="6">
        <v>400</v>
      </c>
      <c r="P8902" s="6">
        <v>-142588.74</v>
      </c>
      <c r="R8902" s="31">
        <v>-400</v>
      </c>
      <c r="S8902" s="28">
        <v>44620</v>
      </c>
    </row>
    <row r="8903" spans="1:19" x14ac:dyDescent="0.2">
      <c r="A8903" s="29">
        <v>47433</v>
      </c>
      <c r="B8903" s="1" t="s">
        <v>200</v>
      </c>
      <c r="C8903" s="27">
        <v>44593</v>
      </c>
      <c r="D8903" s="1">
        <v>53593</v>
      </c>
      <c r="J8903" s="1" t="s">
        <v>0</v>
      </c>
      <c r="K8903" s="1" t="s">
        <v>49</v>
      </c>
      <c r="L8903" s="1">
        <v>-1</v>
      </c>
      <c r="M8903" s="1">
        <v>940</v>
      </c>
      <c r="N8903" s="6"/>
      <c r="O8903" s="6">
        <v>940</v>
      </c>
      <c r="P8903" s="6">
        <v>-143528.74</v>
      </c>
      <c r="R8903" s="31">
        <v>-940</v>
      </c>
      <c r="S8903" s="28">
        <v>44620</v>
      </c>
    </row>
    <row r="8904" spans="1:19" x14ac:dyDescent="0.2">
      <c r="A8904" s="29">
        <v>47433</v>
      </c>
      <c r="B8904" s="1" t="s">
        <v>200</v>
      </c>
      <c r="C8904" s="27">
        <v>44593</v>
      </c>
      <c r="D8904" s="1">
        <v>53593</v>
      </c>
      <c r="J8904" s="1" t="s">
        <v>0</v>
      </c>
      <c r="K8904" s="1" t="s">
        <v>49</v>
      </c>
      <c r="L8904" s="1">
        <v>-1</v>
      </c>
      <c r="M8904" s="1">
        <v>80</v>
      </c>
      <c r="N8904" s="6"/>
      <c r="O8904" s="6">
        <v>80</v>
      </c>
      <c r="P8904" s="6">
        <v>-143608.74</v>
      </c>
      <c r="R8904" s="31">
        <v>-80</v>
      </c>
      <c r="S8904" s="28">
        <v>44620</v>
      </c>
    </row>
    <row r="8905" spans="1:19" x14ac:dyDescent="0.2">
      <c r="A8905" s="29">
        <v>47434</v>
      </c>
      <c r="B8905" s="1" t="s">
        <v>200</v>
      </c>
      <c r="C8905" s="27">
        <v>44593</v>
      </c>
      <c r="D8905" s="1">
        <v>53594</v>
      </c>
      <c r="J8905" s="1" t="s">
        <v>0</v>
      </c>
      <c r="K8905" s="1" t="s">
        <v>49</v>
      </c>
      <c r="L8905" s="1">
        <v>-1</v>
      </c>
      <c r="M8905" s="1">
        <v>360</v>
      </c>
      <c r="N8905" s="6"/>
      <c r="O8905" s="6">
        <v>360</v>
      </c>
      <c r="P8905" s="6">
        <v>-143968.74</v>
      </c>
      <c r="R8905" s="31">
        <v>-360</v>
      </c>
      <c r="S8905" s="28">
        <v>44620</v>
      </c>
    </row>
    <row r="8906" spans="1:19" x14ac:dyDescent="0.2">
      <c r="A8906" s="29">
        <v>47435</v>
      </c>
      <c r="B8906" s="1" t="s">
        <v>200</v>
      </c>
      <c r="C8906" s="27">
        <v>44593</v>
      </c>
      <c r="D8906" s="1">
        <v>53595</v>
      </c>
      <c r="J8906" s="1" t="s">
        <v>0</v>
      </c>
      <c r="K8906" s="1" t="s">
        <v>49</v>
      </c>
      <c r="L8906" s="1">
        <v>-1</v>
      </c>
      <c r="M8906" s="1">
        <v>360</v>
      </c>
      <c r="N8906" s="6"/>
      <c r="O8906" s="6">
        <v>360</v>
      </c>
      <c r="P8906" s="6">
        <v>-144328.74</v>
      </c>
      <c r="R8906" s="31">
        <v>-360</v>
      </c>
      <c r="S8906" s="28">
        <v>44620</v>
      </c>
    </row>
    <row r="8907" spans="1:19" x14ac:dyDescent="0.2">
      <c r="A8907" s="29">
        <v>47436</v>
      </c>
      <c r="B8907" s="1" t="s">
        <v>200</v>
      </c>
      <c r="C8907" s="27">
        <v>44593</v>
      </c>
      <c r="D8907" s="1">
        <v>53596</v>
      </c>
      <c r="J8907" s="1" t="s">
        <v>0</v>
      </c>
      <c r="K8907" s="1" t="s">
        <v>49</v>
      </c>
      <c r="L8907" s="1">
        <v>-1</v>
      </c>
      <c r="M8907" s="1">
        <v>360</v>
      </c>
      <c r="N8907" s="6"/>
      <c r="O8907" s="6">
        <v>360</v>
      </c>
      <c r="P8907" s="6">
        <v>-144688.74</v>
      </c>
      <c r="R8907" s="31">
        <v>-360</v>
      </c>
      <c r="S8907" s="28">
        <v>44620</v>
      </c>
    </row>
    <row r="8908" spans="1:19" x14ac:dyDescent="0.2">
      <c r="A8908" s="29">
        <v>47437</v>
      </c>
      <c r="B8908" s="1" t="s">
        <v>200</v>
      </c>
      <c r="C8908" s="27">
        <v>44593</v>
      </c>
      <c r="D8908" s="1">
        <v>53597</v>
      </c>
      <c r="J8908" s="1" t="s">
        <v>0</v>
      </c>
      <c r="K8908" s="1" t="s">
        <v>49</v>
      </c>
      <c r="L8908" s="1">
        <v>-1</v>
      </c>
      <c r="M8908" s="1">
        <v>360</v>
      </c>
      <c r="N8908" s="6"/>
      <c r="O8908" s="6">
        <v>360</v>
      </c>
      <c r="P8908" s="6">
        <v>-145048.74</v>
      </c>
      <c r="R8908" s="31">
        <v>-360</v>
      </c>
      <c r="S8908" s="28">
        <v>44620</v>
      </c>
    </row>
    <row r="8909" spans="1:19" x14ac:dyDescent="0.2">
      <c r="A8909" s="29">
        <v>47438</v>
      </c>
      <c r="B8909" s="1" t="s">
        <v>200</v>
      </c>
      <c r="C8909" s="27">
        <v>44593</v>
      </c>
      <c r="D8909" s="1">
        <v>53598</v>
      </c>
      <c r="J8909" s="1" t="s">
        <v>0</v>
      </c>
      <c r="K8909" s="1" t="s">
        <v>49</v>
      </c>
      <c r="L8909" s="1">
        <v>-1</v>
      </c>
      <c r="M8909" s="1">
        <v>780</v>
      </c>
      <c r="N8909" s="6"/>
      <c r="O8909" s="6">
        <v>780</v>
      </c>
      <c r="P8909" s="6">
        <v>-145828.74</v>
      </c>
      <c r="R8909" s="31">
        <v>-780</v>
      </c>
      <c r="S8909" s="28">
        <v>44620</v>
      </c>
    </row>
    <row r="8910" spans="1:19" x14ac:dyDescent="0.2">
      <c r="A8910" s="29">
        <v>47438</v>
      </c>
      <c r="B8910" s="1" t="s">
        <v>200</v>
      </c>
      <c r="C8910" s="27">
        <v>44593</v>
      </c>
      <c r="D8910" s="1">
        <v>53598</v>
      </c>
      <c r="J8910" s="1" t="s">
        <v>0</v>
      </c>
      <c r="K8910" s="1" t="s">
        <v>49</v>
      </c>
      <c r="L8910" s="1">
        <v>-1</v>
      </c>
      <c r="M8910" s="1">
        <v>80</v>
      </c>
      <c r="N8910" s="6"/>
      <c r="O8910" s="6">
        <v>80</v>
      </c>
      <c r="P8910" s="6">
        <v>-145908.74</v>
      </c>
      <c r="R8910" s="31">
        <v>-80</v>
      </c>
      <c r="S8910" s="28">
        <v>44620</v>
      </c>
    </row>
    <row r="8911" spans="1:19" x14ac:dyDescent="0.2">
      <c r="A8911" s="29">
        <v>47439</v>
      </c>
      <c r="B8911" s="1" t="s">
        <v>200</v>
      </c>
      <c r="C8911" s="27">
        <v>44593</v>
      </c>
      <c r="D8911" s="1">
        <v>53599</v>
      </c>
      <c r="J8911" s="1" t="s">
        <v>0</v>
      </c>
      <c r="K8911" s="1" t="s">
        <v>49</v>
      </c>
      <c r="L8911" s="1">
        <v>-1</v>
      </c>
      <c r="M8911" s="1">
        <v>608</v>
      </c>
      <c r="N8911" s="6"/>
      <c r="O8911" s="6">
        <v>608</v>
      </c>
      <c r="P8911" s="6">
        <v>-146516.74</v>
      </c>
      <c r="R8911" s="31">
        <v>-608</v>
      </c>
      <c r="S8911" s="28">
        <v>44620</v>
      </c>
    </row>
    <row r="8912" spans="1:19" x14ac:dyDescent="0.2">
      <c r="A8912" s="29">
        <v>47439</v>
      </c>
      <c r="B8912" s="1" t="s">
        <v>200</v>
      </c>
      <c r="C8912" s="27">
        <v>44593</v>
      </c>
      <c r="D8912" s="1">
        <v>53599</v>
      </c>
      <c r="J8912" s="1" t="s">
        <v>0</v>
      </c>
      <c r="K8912" s="1" t="s">
        <v>49</v>
      </c>
      <c r="L8912" s="1">
        <v>-1</v>
      </c>
      <c r="M8912" s="1">
        <v>80</v>
      </c>
      <c r="N8912" s="6"/>
      <c r="O8912" s="6">
        <v>80</v>
      </c>
      <c r="P8912" s="6">
        <v>-146596.74</v>
      </c>
      <c r="R8912" s="31">
        <v>-80</v>
      </c>
      <c r="S8912" s="28">
        <v>44620</v>
      </c>
    </row>
    <row r="8913" spans="1:19" x14ac:dyDescent="0.2">
      <c r="A8913" s="29">
        <v>47440</v>
      </c>
      <c r="B8913" s="1" t="s">
        <v>200</v>
      </c>
      <c r="C8913" s="27">
        <v>44593</v>
      </c>
      <c r="D8913" s="1">
        <v>53600</v>
      </c>
      <c r="J8913" s="1" t="s">
        <v>0</v>
      </c>
      <c r="K8913" s="1" t="s">
        <v>49</v>
      </c>
      <c r="L8913" s="1">
        <v>-1</v>
      </c>
      <c r="M8913" s="1">
        <v>1660</v>
      </c>
      <c r="N8913" s="6"/>
      <c r="O8913" s="6">
        <v>1660</v>
      </c>
      <c r="P8913" s="6">
        <v>-148256.74</v>
      </c>
      <c r="R8913" s="31">
        <v>-1660</v>
      </c>
      <c r="S8913" s="28">
        <v>44620</v>
      </c>
    </row>
    <row r="8914" spans="1:19" x14ac:dyDescent="0.2">
      <c r="A8914" s="29">
        <v>47882</v>
      </c>
      <c r="B8914" s="1" t="s">
        <v>178</v>
      </c>
      <c r="C8914" s="27">
        <v>44593</v>
      </c>
      <c r="J8914" s="1" t="s">
        <v>0</v>
      </c>
      <c r="K8914" s="1" t="s">
        <v>48</v>
      </c>
      <c r="N8914" s="6"/>
      <c r="O8914" s="6">
        <v>192.87</v>
      </c>
      <c r="P8914" s="6">
        <v>-148449.60999999999</v>
      </c>
      <c r="R8914" s="31">
        <v>-192.87</v>
      </c>
      <c r="S8914" s="28">
        <v>44620</v>
      </c>
    </row>
    <row r="8915" spans="1:19" x14ac:dyDescent="0.2">
      <c r="A8915" s="29">
        <v>47528</v>
      </c>
      <c r="B8915" s="1" t="s">
        <v>200</v>
      </c>
      <c r="C8915" s="27">
        <v>44606</v>
      </c>
      <c r="D8915" s="1">
        <v>53612</v>
      </c>
      <c r="J8915" s="1" t="s">
        <v>0</v>
      </c>
      <c r="K8915" s="1" t="s">
        <v>49</v>
      </c>
      <c r="L8915" s="1">
        <v>-1</v>
      </c>
      <c r="M8915" s="1">
        <v>90</v>
      </c>
      <c r="N8915" s="6"/>
      <c r="O8915" s="6">
        <v>90</v>
      </c>
      <c r="P8915" s="6">
        <v>-148539.60999999999</v>
      </c>
      <c r="R8915" s="31">
        <v>-90</v>
      </c>
      <c r="S8915" s="28">
        <v>44620</v>
      </c>
    </row>
    <row r="8916" spans="1:19" x14ac:dyDescent="0.2">
      <c r="A8916" s="29">
        <v>47322</v>
      </c>
      <c r="B8916" s="1" t="s">
        <v>200</v>
      </c>
      <c r="C8916" s="27">
        <v>44607</v>
      </c>
      <c r="D8916" s="1">
        <v>53546</v>
      </c>
      <c r="J8916" s="1" t="s">
        <v>0</v>
      </c>
      <c r="K8916" s="1" t="s">
        <v>49</v>
      </c>
      <c r="L8916" s="1">
        <v>-0.5</v>
      </c>
      <c r="M8916" s="1">
        <v>88</v>
      </c>
      <c r="N8916" s="6"/>
      <c r="O8916" s="6">
        <v>44</v>
      </c>
      <c r="P8916" s="6">
        <v>-148583.60999999999</v>
      </c>
      <c r="R8916" s="31">
        <v>-44</v>
      </c>
      <c r="S8916" s="28">
        <v>44620</v>
      </c>
    </row>
    <row r="8917" spans="1:19" x14ac:dyDescent="0.2">
      <c r="A8917" s="29">
        <v>47322</v>
      </c>
      <c r="B8917" s="1" t="s">
        <v>200</v>
      </c>
      <c r="C8917" s="27">
        <v>44607</v>
      </c>
      <c r="D8917" s="1">
        <v>53546</v>
      </c>
      <c r="J8917" s="1" t="s">
        <v>0</v>
      </c>
      <c r="K8917" s="1" t="s">
        <v>49</v>
      </c>
      <c r="L8917" s="1">
        <v>-0.5</v>
      </c>
      <c r="M8917" s="1">
        <v>88</v>
      </c>
      <c r="N8917" s="6"/>
      <c r="O8917" s="6">
        <v>44</v>
      </c>
      <c r="P8917" s="6">
        <v>-148627.60999999999</v>
      </c>
      <c r="R8917" s="31">
        <v>-44</v>
      </c>
      <c r="S8917" s="28">
        <v>44620</v>
      </c>
    </row>
    <row r="8918" spans="1:19" x14ac:dyDescent="0.2">
      <c r="A8918" s="29">
        <v>47392</v>
      </c>
      <c r="B8918" s="1" t="s">
        <v>200</v>
      </c>
      <c r="C8918" s="27">
        <v>44607</v>
      </c>
      <c r="D8918" s="1">
        <v>53556</v>
      </c>
      <c r="J8918" s="1" t="s">
        <v>0</v>
      </c>
      <c r="K8918" s="1" t="s">
        <v>49</v>
      </c>
      <c r="L8918" s="1">
        <v>-1</v>
      </c>
      <c r="M8918" s="1">
        <v>1488</v>
      </c>
      <c r="N8918" s="6"/>
      <c r="O8918" s="6">
        <v>1488</v>
      </c>
      <c r="P8918" s="6">
        <v>-150943.60999999999</v>
      </c>
      <c r="R8918" s="31">
        <v>-1488</v>
      </c>
      <c r="S8918" s="28">
        <v>44620</v>
      </c>
    </row>
    <row r="8919" spans="1:19" x14ac:dyDescent="0.2">
      <c r="A8919" s="29">
        <v>47392</v>
      </c>
      <c r="B8919" s="1" t="s">
        <v>200</v>
      </c>
      <c r="C8919" s="27">
        <v>44607</v>
      </c>
      <c r="D8919" s="1">
        <v>53556</v>
      </c>
      <c r="J8919" s="1" t="s">
        <v>0</v>
      </c>
      <c r="K8919" s="1" t="s">
        <v>49</v>
      </c>
      <c r="L8919" s="1">
        <v>-7</v>
      </c>
      <c r="M8919" s="1">
        <v>88</v>
      </c>
      <c r="N8919" s="6"/>
      <c r="O8919" s="6">
        <v>616</v>
      </c>
      <c r="P8919" s="6">
        <v>-149367.60999999999</v>
      </c>
      <c r="R8919" s="31">
        <v>-616</v>
      </c>
      <c r="S8919" s="28">
        <v>44620</v>
      </c>
    </row>
    <row r="8920" spans="1:19" x14ac:dyDescent="0.2">
      <c r="A8920" s="29">
        <v>47392</v>
      </c>
      <c r="B8920" s="1" t="s">
        <v>200</v>
      </c>
      <c r="C8920" s="27">
        <v>44607</v>
      </c>
      <c r="D8920" s="1">
        <v>53556</v>
      </c>
      <c r="J8920" s="1" t="s">
        <v>0</v>
      </c>
      <c r="K8920" s="1" t="s">
        <v>49</v>
      </c>
      <c r="L8920" s="1">
        <v>-7</v>
      </c>
      <c r="M8920" s="1">
        <v>88</v>
      </c>
      <c r="N8920" s="6"/>
      <c r="O8920" s="6">
        <v>616</v>
      </c>
      <c r="P8920" s="6">
        <v>-151683.60999999999</v>
      </c>
      <c r="R8920" s="31">
        <v>-616</v>
      </c>
      <c r="S8920" s="28">
        <v>44620</v>
      </c>
    </row>
    <row r="8921" spans="1:19" x14ac:dyDescent="0.2">
      <c r="A8921" s="29">
        <v>47392</v>
      </c>
      <c r="B8921" s="1" t="s">
        <v>200</v>
      </c>
      <c r="C8921" s="27">
        <v>44607</v>
      </c>
      <c r="D8921" s="1">
        <v>53556</v>
      </c>
      <c r="J8921" s="1" t="s">
        <v>0</v>
      </c>
      <c r="K8921" s="1" t="s">
        <v>49</v>
      </c>
      <c r="L8921" s="1">
        <v>-7</v>
      </c>
      <c r="M8921" s="1">
        <v>88</v>
      </c>
      <c r="N8921" s="6"/>
      <c r="O8921" s="6">
        <v>616</v>
      </c>
      <c r="P8921" s="6">
        <v>-152423.60999999999</v>
      </c>
      <c r="R8921" s="31">
        <v>-616</v>
      </c>
      <c r="S8921" s="28">
        <v>44620</v>
      </c>
    </row>
    <row r="8922" spans="1:19" x14ac:dyDescent="0.2">
      <c r="A8922" s="29">
        <v>47392</v>
      </c>
      <c r="B8922" s="1" t="s">
        <v>200</v>
      </c>
      <c r="C8922" s="27">
        <v>44607</v>
      </c>
      <c r="D8922" s="1">
        <v>53556</v>
      </c>
      <c r="J8922" s="1" t="s">
        <v>0</v>
      </c>
      <c r="K8922" s="1" t="s">
        <v>49</v>
      </c>
      <c r="L8922" s="1">
        <v>-1</v>
      </c>
      <c r="M8922" s="1">
        <v>124</v>
      </c>
      <c r="N8922" s="6"/>
      <c r="O8922" s="6">
        <v>124</v>
      </c>
      <c r="P8922" s="6">
        <v>-148751.60999999999</v>
      </c>
      <c r="R8922" s="31">
        <v>-124</v>
      </c>
      <c r="S8922" s="28">
        <v>44620</v>
      </c>
    </row>
    <row r="8923" spans="1:19" x14ac:dyDescent="0.2">
      <c r="A8923" s="29">
        <v>47392</v>
      </c>
      <c r="B8923" s="1" t="s">
        <v>200</v>
      </c>
      <c r="C8923" s="27">
        <v>44607</v>
      </c>
      <c r="D8923" s="1">
        <v>53556</v>
      </c>
      <c r="J8923" s="1" t="s">
        <v>0</v>
      </c>
      <c r="K8923" s="1" t="s">
        <v>49</v>
      </c>
      <c r="L8923" s="1">
        <v>-1</v>
      </c>
      <c r="M8923" s="1">
        <v>124</v>
      </c>
      <c r="N8923" s="6"/>
      <c r="O8923" s="6">
        <v>124</v>
      </c>
      <c r="P8923" s="6">
        <v>-151067.60999999999</v>
      </c>
      <c r="R8923" s="31">
        <v>-124</v>
      </c>
      <c r="S8923" s="28">
        <v>44620</v>
      </c>
    </row>
    <row r="8924" spans="1:19" x14ac:dyDescent="0.2">
      <c r="A8924" s="29">
        <v>47392</v>
      </c>
      <c r="B8924" s="1" t="s">
        <v>200</v>
      </c>
      <c r="C8924" s="27">
        <v>44607</v>
      </c>
      <c r="D8924" s="1">
        <v>53556</v>
      </c>
      <c r="J8924" s="1" t="s">
        <v>0</v>
      </c>
      <c r="K8924" s="1" t="s">
        <v>49</v>
      </c>
      <c r="L8924" s="1">
        <v>-1</v>
      </c>
      <c r="M8924" s="1">
        <v>124</v>
      </c>
      <c r="N8924" s="6"/>
      <c r="O8924" s="6">
        <v>124</v>
      </c>
      <c r="P8924" s="6">
        <v>-151807.60999999999</v>
      </c>
      <c r="R8924" s="31">
        <v>-124</v>
      </c>
      <c r="S8924" s="28">
        <v>44620</v>
      </c>
    </row>
    <row r="8925" spans="1:19" x14ac:dyDescent="0.2">
      <c r="A8925" s="29">
        <v>47392</v>
      </c>
      <c r="B8925" s="1" t="s">
        <v>200</v>
      </c>
      <c r="C8925" s="27">
        <v>44607</v>
      </c>
      <c r="D8925" s="1">
        <v>53556</v>
      </c>
      <c r="J8925" s="1" t="s">
        <v>0</v>
      </c>
      <c r="K8925" s="1" t="s">
        <v>49</v>
      </c>
      <c r="L8925" s="1">
        <v>-1</v>
      </c>
      <c r="M8925" s="1">
        <v>88</v>
      </c>
      <c r="N8925" s="6"/>
      <c r="O8925" s="6">
        <v>88</v>
      </c>
      <c r="P8925" s="6">
        <v>-149455.60999999999</v>
      </c>
      <c r="R8925" s="31">
        <v>-88</v>
      </c>
      <c r="S8925" s="28">
        <v>44620</v>
      </c>
    </row>
    <row r="8926" spans="1:19" x14ac:dyDescent="0.2">
      <c r="A8926" s="29">
        <v>47537</v>
      </c>
      <c r="B8926" s="1" t="s">
        <v>200</v>
      </c>
      <c r="C8926" s="27">
        <v>44607</v>
      </c>
      <c r="D8926" s="1">
        <v>53618</v>
      </c>
      <c r="J8926" s="1" t="s">
        <v>0</v>
      </c>
      <c r="K8926" s="1" t="s">
        <v>49</v>
      </c>
      <c r="L8926" s="1">
        <v>-1.5</v>
      </c>
      <c r="M8926" s="1">
        <v>99</v>
      </c>
      <c r="N8926" s="6"/>
      <c r="O8926" s="6">
        <v>148.5</v>
      </c>
      <c r="P8926" s="6">
        <v>-152621.60999999999</v>
      </c>
      <c r="R8926" s="31">
        <v>-148.5</v>
      </c>
      <c r="S8926" s="28">
        <v>44620</v>
      </c>
    </row>
    <row r="8927" spans="1:19" x14ac:dyDescent="0.2">
      <c r="A8927" s="29">
        <v>47537</v>
      </c>
      <c r="B8927" s="1" t="s">
        <v>200</v>
      </c>
      <c r="C8927" s="27">
        <v>44607</v>
      </c>
      <c r="D8927" s="1">
        <v>53618</v>
      </c>
      <c r="J8927" s="1" t="s">
        <v>0</v>
      </c>
      <c r="K8927" s="1" t="s">
        <v>49</v>
      </c>
      <c r="L8927" s="1">
        <v>-0.5</v>
      </c>
      <c r="M8927" s="1">
        <v>99</v>
      </c>
      <c r="N8927" s="6"/>
      <c r="O8927" s="6">
        <v>49.5</v>
      </c>
      <c r="P8927" s="6">
        <v>-152473.10999999999</v>
      </c>
      <c r="R8927" s="31">
        <v>-49.5</v>
      </c>
      <c r="S8927" s="28">
        <v>44620</v>
      </c>
    </row>
    <row r="8928" spans="1:19" x14ac:dyDescent="0.2">
      <c r="A8928" s="29">
        <v>47537</v>
      </c>
      <c r="B8928" s="1" t="s">
        <v>200</v>
      </c>
      <c r="C8928" s="27">
        <v>44607</v>
      </c>
      <c r="D8928" s="1">
        <v>53618</v>
      </c>
      <c r="J8928" s="1" t="s">
        <v>0</v>
      </c>
      <c r="K8928" s="1" t="s">
        <v>49</v>
      </c>
      <c r="L8928" s="1">
        <v>-0.25</v>
      </c>
      <c r="M8928" s="1">
        <v>99</v>
      </c>
      <c r="N8928" s="6"/>
      <c r="O8928" s="6">
        <v>24.75</v>
      </c>
      <c r="P8928" s="6">
        <v>-152646.35999999999</v>
      </c>
      <c r="R8928" s="31">
        <v>-24.75</v>
      </c>
      <c r="S8928" s="28">
        <v>44620</v>
      </c>
    </row>
    <row r="8929" spans="1:19" x14ac:dyDescent="0.2">
      <c r="A8929" s="29">
        <v>47542</v>
      </c>
      <c r="B8929" s="1" t="s">
        <v>200</v>
      </c>
      <c r="C8929" s="27">
        <v>44608</v>
      </c>
      <c r="D8929" s="1">
        <v>53620</v>
      </c>
      <c r="J8929" s="1" t="s">
        <v>0</v>
      </c>
      <c r="K8929" s="1" t="s">
        <v>49</v>
      </c>
      <c r="L8929" s="1">
        <v>-1</v>
      </c>
      <c r="M8929" s="1">
        <v>155</v>
      </c>
      <c r="N8929" s="6"/>
      <c r="O8929" s="6">
        <v>155</v>
      </c>
      <c r="P8929" s="6">
        <v>-152801.35999999999</v>
      </c>
      <c r="R8929" s="31">
        <v>-155</v>
      </c>
      <c r="S8929" s="28">
        <v>44620</v>
      </c>
    </row>
    <row r="8930" spans="1:19" x14ac:dyDescent="0.2">
      <c r="A8930" s="29">
        <v>47542</v>
      </c>
      <c r="B8930" s="1" t="s">
        <v>200</v>
      </c>
      <c r="C8930" s="27">
        <v>44608</v>
      </c>
      <c r="D8930" s="1">
        <v>53620</v>
      </c>
      <c r="J8930" s="1" t="s">
        <v>0</v>
      </c>
      <c r="K8930" s="1" t="s">
        <v>49</v>
      </c>
      <c r="L8930" s="1">
        <v>-1</v>
      </c>
      <c r="M8930" s="1">
        <v>155</v>
      </c>
      <c r="N8930" s="6"/>
      <c r="O8930" s="6">
        <v>155</v>
      </c>
      <c r="P8930" s="6">
        <v>-152956.35999999999</v>
      </c>
      <c r="R8930" s="31">
        <v>-155</v>
      </c>
      <c r="S8930" s="28">
        <v>44620</v>
      </c>
    </row>
    <row r="8931" spans="1:19" x14ac:dyDescent="0.2">
      <c r="A8931" s="29">
        <v>47656</v>
      </c>
      <c r="B8931" s="1" t="s">
        <v>200</v>
      </c>
      <c r="C8931" s="27">
        <v>44610</v>
      </c>
      <c r="D8931" s="1">
        <v>53631</v>
      </c>
      <c r="J8931" s="1" t="s">
        <v>0</v>
      </c>
      <c r="K8931" s="1" t="s">
        <v>49</v>
      </c>
      <c r="L8931" s="1">
        <v>-1.75</v>
      </c>
      <c r="M8931" s="1">
        <v>110</v>
      </c>
      <c r="N8931" s="6"/>
      <c r="O8931" s="6">
        <v>192.5</v>
      </c>
      <c r="P8931" s="6">
        <v>-153303.85999999999</v>
      </c>
      <c r="R8931" s="31">
        <v>-192.5</v>
      </c>
      <c r="S8931" s="28">
        <v>44620</v>
      </c>
    </row>
    <row r="8932" spans="1:19" x14ac:dyDescent="0.2">
      <c r="A8932" s="29">
        <v>47656</v>
      </c>
      <c r="B8932" s="1" t="s">
        <v>200</v>
      </c>
      <c r="C8932" s="27">
        <v>44610</v>
      </c>
      <c r="D8932" s="1">
        <v>53631</v>
      </c>
      <c r="J8932" s="1" t="s">
        <v>0</v>
      </c>
      <c r="K8932" s="1" t="s">
        <v>49</v>
      </c>
      <c r="L8932" s="1">
        <v>-1</v>
      </c>
      <c r="M8932" s="1">
        <v>155</v>
      </c>
      <c r="N8932" s="6"/>
      <c r="O8932" s="6">
        <v>155</v>
      </c>
      <c r="P8932" s="6">
        <v>-153111.35999999999</v>
      </c>
      <c r="R8932" s="31">
        <v>-155</v>
      </c>
      <c r="S8932" s="28">
        <v>44620</v>
      </c>
    </row>
    <row r="8933" spans="1:19" x14ac:dyDescent="0.2">
      <c r="A8933" s="29">
        <v>47656</v>
      </c>
      <c r="B8933" s="1" t="s">
        <v>200</v>
      </c>
      <c r="C8933" s="27">
        <v>44610</v>
      </c>
      <c r="D8933" s="1">
        <v>53631</v>
      </c>
      <c r="J8933" s="1" t="s">
        <v>0</v>
      </c>
      <c r="K8933" s="1" t="s">
        <v>49</v>
      </c>
      <c r="L8933" s="1">
        <v>-1</v>
      </c>
      <c r="M8933" s="1">
        <v>11</v>
      </c>
      <c r="N8933" s="6"/>
      <c r="O8933" s="6">
        <v>11</v>
      </c>
      <c r="P8933" s="6">
        <v>-153314.85999999999</v>
      </c>
      <c r="R8933" s="31">
        <v>-11</v>
      </c>
      <c r="S8933" s="28">
        <v>44620</v>
      </c>
    </row>
    <row r="8934" spans="1:19" x14ac:dyDescent="0.2">
      <c r="A8934" s="29">
        <v>47534</v>
      </c>
      <c r="B8934" s="1" t="s">
        <v>200</v>
      </c>
      <c r="C8934" s="27">
        <v>44613</v>
      </c>
      <c r="D8934" s="1">
        <v>53615</v>
      </c>
      <c r="J8934" s="1" t="s">
        <v>0</v>
      </c>
      <c r="K8934" s="1" t="s">
        <v>49</v>
      </c>
      <c r="L8934" s="1">
        <v>-1</v>
      </c>
      <c r="M8934" s="1">
        <v>124</v>
      </c>
      <c r="N8934" s="6"/>
      <c r="O8934" s="6">
        <v>124</v>
      </c>
      <c r="P8934" s="6">
        <v>-153438.85999999999</v>
      </c>
      <c r="R8934" s="31">
        <v>-124</v>
      </c>
      <c r="S8934" s="28">
        <v>44620</v>
      </c>
    </row>
    <row r="8935" spans="1:19" x14ac:dyDescent="0.2">
      <c r="A8935" s="29">
        <v>47534</v>
      </c>
      <c r="B8935" s="1" t="s">
        <v>200</v>
      </c>
      <c r="C8935" s="27">
        <v>44613</v>
      </c>
      <c r="D8935" s="1">
        <v>53615</v>
      </c>
      <c r="J8935" s="1" t="s">
        <v>0</v>
      </c>
      <c r="K8935" s="1" t="s">
        <v>49</v>
      </c>
      <c r="L8935" s="1">
        <v>-0.25</v>
      </c>
      <c r="M8935" s="1">
        <v>88</v>
      </c>
      <c r="N8935" s="6"/>
      <c r="O8935" s="6">
        <v>22</v>
      </c>
      <c r="P8935" s="6">
        <v>-153460.85999999999</v>
      </c>
      <c r="R8935" s="31">
        <v>-22</v>
      </c>
      <c r="S8935" s="28">
        <v>44620</v>
      </c>
    </row>
    <row r="8936" spans="1:19" x14ac:dyDescent="0.2">
      <c r="A8936" s="29">
        <v>47535</v>
      </c>
      <c r="B8936" s="1" t="s">
        <v>200</v>
      </c>
      <c r="C8936" s="27">
        <v>44613</v>
      </c>
      <c r="D8936" s="1">
        <v>53616</v>
      </c>
      <c r="J8936" s="1" t="s">
        <v>0</v>
      </c>
      <c r="K8936" s="1" t="s">
        <v>49</v>
      </c>
      <c r="L8936" s="1">
        <v>-1</v>
      </c>
      <c r="M8936" s="1">
        <v>155</v>
      </c>
      <c r="N8936" s="6"/>
      <c r="O8936" s="6">
        <v>155</v>
      </c>
      <c r="P8936" s="6">
        <v>-153615.85999999999</v>
      </c>
      <c r="R8936" s="31">
        <v>-155</v>
      </c>
      <c r="S8936" s="28">
        <v>44620</v>
      </c>
    </row>
    <row r="8937" spans="1:19" x14ac:dyDescent="0.2">
      <c r="A8937" s="29">
        <v>47535</v>
      </c>
      <c r="B8937" s="1" t="s">
        <v>200</v>
      </c>
      <c r="C8937" s="27">
        <v>44613</v>
      </c>
      <c r="D8937" s="1">
        <v>53616</v>
      </c>
      <c r="J8937" s="1" t="s">
        <v>0</v>
      </c>
      <c r="K8937" s="1" t="s">
        <v>49</v>
      </c>
      <c r="L8937" s="1">
        <v>-0.75</v>
      </c>
      <c r="M8937" s="1">
        <v>110</v>
      </c>
      <c r="N8937" s="6"/>
      <c r="O8937" s="6">
        <v>82.5</v>
      </c>
      <c r="P8937" s="6">
        <v>-153698.35999999999</v>
      </c>
      <c r="R8937" s="31">
        <v>-82.5</v>
      </c>
      <c r="S8937" s="28">
        <v>44620</v>
      </c>
    </row>
    <row r="8938" spans="1:19" x14ac:dyDescent="0.2">
      <c r="A8938" s="29">
        <v>47653</v>
      </c>
      <c r="B8938" s="1" t="s">
        <v>200</v>
      </c>
      <c r="C8938" s="27">
        <v>44613</v>
      </c>
      <c r="D8938" s="1">
        <v>53628</v>
      </c>
      <c r="J8938" s="1" t="s">
        <v>0</v>
      </c>
      <c r="K8938" s="1" t="s">
        <v>49</v>
      </c>
      <c r="L8938" s="1">
        <v>-2.75</v>
      </c>
      <c r="M8938" s="1">
        <v>99</v>
      </c>
      <c r="N8938" s="6"/>
      <c r="O8938" s="6">
        <v>272.25</v>
      </c>
      <c r="P8938" s="6">
        <v>-154980.85999999999</v>
      </c>
      <c r="R8938" s="31">
        <v>-272.25</v>
      </c>
      <c r="S8938" s="28">
        <v>44620</v>
      </c>
    </row>
    <row r="8939" spans="1:19" x14ac:dyDescent="0.2">
      <c r="A8939" s="29">
        <v>47653</v>
      </c>
      <c r="B8939" s="1" t="s">
        <v>200</v>
      </c>
      <c r="C8939" s="27">
        <v>44613</v>
      </c>
      <c r="D8939" s="1">
        <v>53628</v>
      </c>
      <c r="J8939" s="1" t="s">
        <v>0</v>
      </c>
      <c r="K8939" s="1" t="s">
        <v>49</v>
      </c>
      <c r="L8939" s="1">
        <v>-1.5</v>
      </c>
      <c r="M8939" s="1">
        <v>99</v>
      </c>
      <c r="N8939" s="6"/>
      <c r="O8939" s="6">
        <v>148.5</v>
      </c>
      <c r="P8939" s="6">
        <v>-153846.85999999999</v>
      </c>
      <c r="R8939" s="31">
        <v>-148.5</v>
      </c>
      <c r="S8939" s="28">
        <v>44620</v>
      </c>
    </row>
    <row r="8940" spans="1:19" x14ac:dyDescent="0.2">
      <c r="A8940" s="29">
        <v>47653</v>
      </c>
      <c r="B8940" s="1" t="s">
        <v>200</v>
      </c>
      <c r="C8940" s="27">
        <v>44613</v>
      </c>
      <c r="D8940" s="1">
        <v>53628</v>
      </c>
      <c r="J8940" s="1" t="s">
        <v>0</v>
      </c>
      <c r="K8940" s="1" t="s">
        <v>49</v>
      </c>
      <c r="L8940" s="1">
        <v>-1</v>
      </c>
      <c r="M8940" s="1">
        <v>139.5</v>
      </c>
      <c r="N8940" s="6"/>
      <c r="O8940" s="6">
        <v>139.5</v>
      </c>
      <c r="P8940" s="6">
        <v>-153986.35999999999</v>
      </c>
      <c r="R8940" s="31">
        <v>-139.5</v>
      </c>
      <c r="S8940" s="28">
        <v>44620</v>
      </c>
    </row>
    <row r="8941" spans="1:19" x14ac:dyDescent="0.2">
      <c r="A8941" s="29">
        <v>47653</v>
      </c>
      <c r="B8941" s="1" t="s">
        <v>200</v>
      </c>
      <c r="C8941" s="27">
        <v>44613</v>
      </c>
      <c r="D8941" s="1">
        <v>53628</v>
      </c>
      <c r="J8941" s="1" t="s">
        <v>0</v>
      </c>
      <c r="K8941" s="1" t="s">
        <v>49</v>
      </c>
      <c r="L8941" s="1">
        <v>-1</v>
      </c>
      <c r="M8941" s="1">
        <v>99</v>
      </c>
      <c r="N8941" s="6"/>
      <c r="O8941" s="6">
        <v>99</v>
      </c>
      <c r="P8941" s="6">
        <v>-155079.85999999999</v>
      </c>
      <c r="R8941" s="31">
        <v>-99</v>
      </c>
      <c r="S8941" s="28">
        <v>44620</v>
      </c>
    </row>
    <row r="8942" spans="1:19" x14ac:dyDescent="0.2">
      <c r="A8942" s="29">
        <v>47653</v>
      </c>
      <c r="B8942" s="1" t="s">
        <v>200</v>
      </c>
      <c r="C8942" s="27">
        <v>44613</v>
      </c>
      <c r="D8942" s="1">
        <v>53628</v>
      </c>
      <c r="J8942" s="1" t="s">
        <v>0</v>
      </c>
      <c r="K8942" s="1" t="s">
        <v>49</v>
      </c>
      <c r="L8942" s="1">
        <v>-0.75</v>
      </c>
      <c r="M8942" s="1">
        <v>99</v>
      </c>
      <c r="N8942" s="6"/>
      <c r="O8942" s="6">
        <v>74.25</v>
      </c>
      <c r="P8942" s="6">
        <v>-154060.60999999999</v>
      </c>
      <c r="R8942" s="31">
        <v>-74.25</v>
      </c>
      <c r="S8942" s="28">
        <v>44620</v>
      </c>
    </row>
    <row r="8943" spans="1:19" x14ac:dyDescent="0.2">
      <c r="A8943" s="29">
        <v>47661</v>
      </c>
      <c r="B8943" s="1" t="s">
        <v>200</v>
      </c>
      <c r="C8943" s="27">
        <v>44613</v>
      </c>
      <c r="D8943" s="1">
        <v>53632</v>
      </c>
      <c r="J8943" s="1" t="s">
        <v>0</v>
      </c>
      <c r="K8943" s="1" t="s">
        <v>49</v>
      </c>
      <c r="L8943" s="1">
        <v>-1</v>
      </c>
      <c r="M8943" s="1">
        <v>155</v>
      </c>
      <c r="N8943" s="6"/>
      <c r="O8943" s="6">
        <v>155</v>
      </c>
      <c r="P8943" s="6">
        <v>-154416.10999999999</v>
      </c>
      <c r="R8943" s="31">
        <v>-155</v>
      </c>
      <c r="S8943" s="28">
        <v>44620</v>
      </c>
    </row>
    <row r="8944" spans="1:19" x14ac:dyDescent="0.2">
      <c r="A8944" s="29">
        <v>47661</v>
      </c>
      <c r="B8944" s="1" t="s">
        <v>200</v>
      </c>
      <c r="C8944" s="27">
        <v>44613</v>
      </c>
      <c r="D8944" s="1">
        <v>53632</v>
      </c>
      <c r="J8944" s="1" t="s">
        <v>0</v>
      </c>
      <c r="K8944" s="1" t="s">
        <v>49</v>
      </c>
      <c r="L8944" s="1">
        <v>-1</v>
      </c>
      <c r="M8944" s="1">
        <v>110</v>
      </c>
      <c r="N8944" s="6"/>
      <c r="O8944" s="6">
        <v>110</v>
      </c>
      <c r="P8944" s="6">
        <v>-154526.10999999999</v>
      </c>
      <c r="R8944" s="31">
        <v>-110</v>
      </c>
      <c r="S8944" s="28">
        <v>44620</v>
      </c>
    </row>
    <row r="8945" spans="1:19" x14ac:dyDescent="0.2">
      <c r="A8945" s="29">
        <v>47661</v>
      </c>
      <c r="B8945" s="1" t="s">
        <v>200</v>
      </c>
      <c r="C8945" s="27">
        <v>44613</v>
      </c>
      <c r="D8945" s="1">
        <v>53632</v>
      </c>
      <c r="J8945" s="1" t="s">
        <v>0</v>
      </c>
      <c r="K8945" s="1" t="s">
        <v>49</v>
      </c>
      <c r="L8945" s="1">
        <v>-1</v>
      </c>
      <c r="M8945" s="1">
        <v>8</v>
      </c>
      <c r="N8945" s="6"/>
      <c r="O8945" s="6">
        <v>8</v>
      </c>
      <c r="P8945" s="6">
        <v>-154068.60999999999</v>
      </c>
      <c r="R8945" s="31">
        <v>-8</v>
      </c>
      <c r="S8945" s="28">
        <v>44620</v>
      </c>
    </row>
    <row r="8946" spans="1:19" x14ac:dyDescent="0.2">
      <c r="A8946" s="29">
        <v>47668</v>
      </c>
      <c r="B8946" s="1" t="s">
        <v>200</v>
      </c>
      <c r="C8946" s="27">
        <v>44613</v>
      </c>
      <c r="D8946" s="1">
        <v>53636</v>
      </c>
      <c r="J8946" s="1" t="s">
        <v>0</v>
      </c>
      <c r="K8946" s="1" t="s">
        <v>49</v>
      </c>
      <c r="L8946" s="1">
        <v>-1</v>
      </c>
      <c r="M8946" s="1">
        <v>110</v>
      </c>
      <c r="N8946" s="6"/>
      <c r="O8946" s="6">
        <v>110</v>
      </c>
      <c r="P8946" s="6">
        <v>-154178.60999999999</v>
      </c>
      <c r="R8946" s="31">
        <v>-110</v>
      </c>
      <c r="S8946" s="28">
        <v>44620</v>
      </c>
    </row>
    <row r="8947" spans="1:19" x14ac:dyDescent="0.2">
      <c r="A8947" s="29">
        <v>47668</v>
      </c>
      <c r="B8947" s="1" t="s">
        <v>200</v>
      </c>
      <c r="C8947" s="27">
        <v>44613</v>
      </c>
      <c r="D8947" s="1">
        <v>53636</v>
      </c>
      <c r="J8947" s="1" t="s">
        <v>0</v>
      </c>
      <c r="K8947" s="1" t="s">
        <v>49</v>
      </c>
      <c r="L8947" s="1">
        <v>-0.75</v>
      </c>
      <c r="M8947" s="1">
        <v>110</v>
      </c>
      <c r="N8947" s="6"/>
      <c r="O8947" s="6">
        <v>82.5</v>
      </c>
      <c r="P8947" s="6">
        <v>-154261.10999999999</v>
      </c>
      <c r="R8947" s="31">
        <v>-82.5</v>
      </c>
      <c r="S8947" s="28">
        <v>44620</v>
      </c>
    </row>
    <row r="8948" spans="1:19" x14ac:dyDescent="0.2">
      <c r="A8948" s="29">
        <v>47669</v>
      </c>
      <c r="B8948" s="1" t="s">
        <v>200</v>
      </c>
      <c r="C8948" s="27">
        <v>44613</v>
      </c>
      <c r="D8948" s="1">
        <v>53637</v>
      </c>
      <c r="J8948" s="1" t="s">
        <v>0</v>
      </c>
      <c r="K8948" s="1" t="s">
        <v>49</v>
      </c>
      <c r="L8948" s="1">
        <v>-1</v>
      </c>
      <c r="M8948" s="1">
        <v>182.5</v>
      </c>
      <c r="N8948" s="6"/>
      <c r="O8948" s="6">
        <v>182.5</v>
      </c>
      <c r="P8948" s="6">
        <v>-154708.60999999999</v>
      </c>
      <c r="R8948" s="31">
        <v>-182.5</v>
      </c>
      <c r="S8948" s="28">
        <v>44620</v>
      </c>
    </row>
    <row r="8949" spans="1:19" x14ac:dyDescent="0.2">
      <c r="A8949" s="29">
        <v>47670</v>
      </c>
      <c r="B8949" s="1" t="s">
        <v>200</v>
      </c>
      <c r="C8949" s="27">
        <v>44613</v>
      </c>
      <c r="D8949" s="1">
        <v>53638</v>
      </c>
      <c r="J8949" s="1" t="s">
        <v>0</v>
      </c>
      <c r="K8949" s="1" t="s">
        <v>49</v>
      </c>
      <c r="L8949" s="1">
        <v>-4</v>
      </c>
      <c r="M8949" s="1">
        <v>88</v>
      </c>
      <c r="N8949" s="6"/>
      <c r="O8949" s="6">
        <v>352</v>
      </c>
      <c r="P8949" s="6">
        <v>-155607.85999999999</v>
      </c>
      <c r="R8949" s="31">
        <v>-352</v>
      </c>
      <c r="S8949" s="28">
        <v>44620</v>
      </c>
    </row>
    <row r="8950" spans="1:19" x14ac:dyDescent="0.2">
      <c r="A8950" s="29">
        <v>47670</v>
      </c>
      <c r="B8950" s="1" t="s">
        <v>200</v>
      </c>
      <c r="C8950" s="27">
        <v>44613</v>
      </c>
      <c r="D8950" s="1">
        <v>53638</v>
      </c>
      <c r="J8950" s="1" t="s">
        <v>0</v>
      </c>
      <c r="K8950" s="1" t="s">
        <v>49</v>
      </c>
      <c r="L8950" s="1">
        <v>-1.5</v>
      </c>
      <c r="M8950" s="1">
        <v>88</v>
      </c>
      <c r="N8950" s="6"/>
      <c r="O8950" s="6">
        <v>132</v>
      </c>
      <c r="P8950" s="6">
        <v>-155255.85999999999</v>
      </c>
      <c r="R8950" s="31">
        <v>-132</v>
      </c>
      <c r="S8950" s="28">
        <v>44620</v>
      </c>
    </row>
    <row r="8951" spans="1:19" x14ac:dyDescent="0.2">
      <c r="A8951" s="29">
        <v>47670</v>
      </c>
      <c r="B8951" s="1" t="s">
        <v>200</v>
      </c>
      <c r="C8951" s="27">
        <v>44613</v>
      </c>
      <c r="D8951" s="1">
        <v>53638</v>
      </c>
      <c r="J8951" s="1" t="s">
        <v>0</v>
      </c>
      <c r="K8951" s="1" t="s">
        <v>49</v>
      </c>
      <c r="L8951" s="1">
        <v>-0.5</v>
      </c>
      <c r="M8951" s="1">
        <v>88</v>
      </c>
      <c r="N8951" s="6"/>
      <c r="O8951" s="6">
        <v>44</v>
      </c>
      <c r="P8951" s="6">
        <v>-155123.85999999999</v>
      </c>
      <c r="R8951" s="31">
        <v>-44</v>
      </c>
      <c r="S8951" s="28">
        <v>44620</v>
      </c>
    </row>
    <row r="8952" spans="1:19" x14ac:dyDescent="0.2">
      <c r="A8952" s="29">
        <v>47462</v>
      </c>
      <c r="B8952" s="1" t="s">
        <v>200</v>
      </c>
      <c r="C8952" s="27">
        <v>44614</v>
      </c>
      <c r="D8952" s="1">
        <v>53601</v>
      </c>
      <c r="J8952" s="1" t="s">
        <v>0</v>
      </c>
      <c r="K8952" s="1" t="s">
        <v>49</v>
      </c>
      <c r="L8952" s="1">
        <v>-7</v>
      </c>
      <c r="M8952" s="1">
        <v>110</v>
      </c>
      <c r="N8952" s="6"/>
      <c r="O8952" s="6">
        <v>770</v>
      </c>
      <c r="P8952" s="6">
        <v>-161993.85999999999</v>
      </c>
      <c r="R8952" s="31">
        <v>-770</v>
      </c>
      <c r="S8952" s="28">
        <v>44620</v>
      </c>
    </row>
    <row r="8953" spans="1:19" x14ac:dyDescent="0.2">
      <c r="A8953" s="29">
        <v>47462</v>
      </c>
      <c r="B8953" s="1" t="s">
        <v>200</v>
      </c>
      <c r="C8953" s="27">
        <v>44614</v>
      </c>
      <c r="D8953" s="1">
        <v>53601</v>
      </c>
      <c r="J8953" s="1" t="s">
        <v>0</v>
      </c>
      <c r="K8953" s="1" t="s">
        <v>49</v>
      </c>
      <c r="L8953" s="1">
        <v>-7</v>
      </c>
      <c r="M8953" s="1">
        <v>110</v>
      </c>
      <c r="N8953" s="6"/>
      <c r="O8953" s="6">
        <v>770</v>
      </c>
      <c r="P8953" s="6">
        <v>-166120.85999999999</v>
      </c>
      <c r="R8953" s="31">
        <v>-770</v>
      </c>
      <c r="S8953" s="28">
        <v>44620</v>
      </c>
    </row>
    <row r="8954" spans="1:19" x14ac:dyDescent="0.2">
      <c r="A8954" s="29">
        <v>47462</v>
      </c>
      <c r="B8954" s="1" t="s">
        <v>200</v>
      </c>
      <c r="C8954" s="27">
        <v>44614</v>
      </c>
      <c r="D8954" s="1">
        <v>53601</v>
      </c>
      <c r="J8954" s="1" t="s">
        <v>0</v>
      </c>
      <c r="K8954" s="1" t="s">
        <v>49</v>
      </c>
      <c r="L8954" s="1">
        <v>-3</v>
      </c>
      <c r="M8954" s="1">
        <v>110</v>
      </c>
      <c r="N8954" s="6"/>
      <c r="O8954" s="6">
        <v>330</v>
      </c>
      <c r="P8954" s="6">
        <v>-158187.35999999999</v>
      </c>
      <c r="R8954" s="31">
        <v>-330</v>
      </c>
      <c r="S8954" s="28">
        <v>44620</v>
      </c>
    </row>
    <row r="8955" spans="1:19" x14ac:dyDescent="0.2">
      <c r="A8955" s="29">
        <v>47462</v>
      </c>
      <c r="B8955" s="1" t="s">
        <v>200</v>
      </c>
      <c r="C8955" s="27">
        <v>44614</v>
      </c>
      <c r="D8955" s="1">
        <v>53601</v>
      </c>
      <c r="J8955" s="1" t="s">
        <v>0</v>
      </c>
      <c r="K8955" s="1" t="s">
        <v>49</v>
      </c>
      <c r="L8955" s="1">
        <v>-1</v>
      </c>
      <c r="M8955" s="1">
        <v>155</v>
      </c>
      <c r="N8955" s="6"/>
      <c r="O8955" s="6">
        <v>155</v>
      </c>
      <c r="P8955" s="6">
        <v>-161223.85999999999</v>
      </c>
      <c r="R8955" s="31">
        <v>-155</v>
      </c>
      <c r="S8955" s="28">
        <v>44620</v>
      </c>
    </row>
    <row r="8956" spans="1:19" x14ac:dyDescent="0.2">
      <c r="A8956" s="29">
        <v>47462</v>
      </c>
      <c r="B8956" s="1" t="s">
        <v>200</v>
      </c>
      <c r="C8956" s="27">
        <v>44614</v>
      </c>
      <c r="D8956" s="1">
        <v>53601</v>
      </c>
      <c r="J8956" s="1" t="s">
        <v>0</v>
      </c>
      <c r="K8956" s="1" t="s">
        <v>49</v>
      </c>
      <c r="L8956" s="1">
        <v>-1</v>
      </c>
      <c r="M8956" s="1">
        <v>155</v>
      </c>
      <c r="N8956" s="6"/>
      <c r="O8956" s="6">
        <v>155</v>
      </c>
      <c r="P8956" s="6">
        <v>-165350.85999999999</v>
      </c>
      <c r="R8956" s="31">
        <v>-155</v>
      </c>
      <c r="S8956" s="28">
        <v>44620</v>
      </c>
    </row>
    <row r="8957" spans="1:19" x14ac:dyDescent="0.2">
      <c r="A8957" s="29">
        <v>47462</v>
      </c>
      <c r="B8957" s="1" t="s">
        <v>200</v>
      </c>
      <c r="C8957" s="27">
        <v>44614</v>
      </c>
      <c r="D8957" s="1">
        <v>53601</v>
      </c>
      <c r="J8957" s="1" t="s">
        <v>0</v>
      </c>
      <c r="K8957" s="1" t="s">
        <v>49</v>
      </c>
      <c r="L8957" s="1">
        <v>-0.75</v>
      </c>
      <c r="M8957" s="1">
        <v>110</v>
      </c>
      <c r="N8957" s="6"/>
      <c r="O8957" s="6">
        <v>82.5</v>
      </c>
      <c r="P8957" s="6">
        <v>-155745.35999999999</v>
      </c>
      <c r="R8957" s="31">
        <v>-82.5</v>
      </c>
      <c r="S8957" s="28">
        <v>44620</v>
      </c>
    </row>
    <row r="8958" spans="1:19" x14ac:dyDescent="0.2">
      <c r="A8958" s="29">
        <v>47462</v>
      </c>
      <c r="B8958" s="1" t="s">
        <v>200</v>
      </c>
      <c r="C8958" s="27">
        <v>44614</v>
      </c>
      <c r="D8958" s="1">
        <v>53601</v>
      </c>
      <c r="J8958" s="1" t="s">
        <v>0</v>
      </c>
      <c r="K8958" s="1" t="s">
        <v>49</v>
      </c>
      <c r="L8958" s="1">
        <v>-0.75</v>
      </c>
      <c r="M8958" s="1">
        <v>110</v>
      </c>
      <c r="N8958" s="6"/>
      <c r="O8958" s="6">
        <v>82.5</v>
      </c>
      <c r="P8958" s="6">
        <v>-165195.85999999999</v>
      </c>
      <c r="R8958" s="31">
        <v>-82.5</v>
      </c>
      <c r="S8958" s="28">
        <v>44620</v>
      </c>
    </row>
    <row r="8959" spans="1:19" x14ac:dyDescent="0.2">
      <c r="A8959" s="29">
        <v>47462</v>
      </c>
      <c r="B8959" s="1" t="s">
        <v>200</v>
      </c>
      <c r="C8959" s="27">
        <v>44614</v>
      </c>
      <c r="D8959" s="1">
        <v>53601</v>
      </c>
      <c r="J8959" s="1" t="s">
        <v>0</v>
      </c>
      <c r="K8959" s="1" t="s">
        <v>49</v>
      </c>
      <c r="L8959" s="1">
        <v>-0.5</v>
      </c>
      <c r="M8959" s="1">
        <v>110</v>
      </c>
      <c r="N8959" s="6"/>
      <c r="O8959" s="6">
        <v>55</v>
      </c>
      <c r="P8959" s="6">
        <v>-155662.85999999999</v>
      </c>
      <c r="R8959" s="31">
        <v>-55</v>
      </c>
      <c r="S8959" s="28">
        <v>44620</v>
      </c>
    </row>
    <row r="8960" spans="1:19" x14ac:dyDescent="0.2">
      <c r="A8960" s="29">
        <v>47463</v>
      </c>
      <c r="B8960" s="1" t="s">
        <v>200</v>
      </c>
      <c r="C8960" s="27">
        <v>44614</v>
      </c>
      <c r="D8960" s="1">
        <v>53602</v>
      </c>
      <c r="J8960" s="1" t="s">
        <v>0</v>
      </c>
      <c r="K8960" s="1" t="s">
        <v>49</v>
      </c>
      <c r="L8960" s="1">
        <v>-2</v>
      </c>
      <c r="M8960" s="1">
        <v>94</v>
      </c>
      <c r="N8960" s="6"/>
      <c r="O8960" s="6">
        <v>188</v>
      </c>
      <c r="P8960" s="6">
        <v>-163251.35999999999</v>
      </c>
      <c r="R8960" s="31">
        <v>-188</v>
      </c>
      <c r="S8960" s="28">
        <v>44620</v>
      </c>
    </row>
    <row r="8961" spans="1:19" x14ac:dyDescent="0.2">
      <c r="A8961" s="29">
        <v>47463</v>
      </c>
      <c r="B8961" s="1" t="s">
        <v>200</v>
      </c>
      <c r="C8961" s="27">
        <v>44614</v>
      </c>
      <c r="D8961" s="1">
        <v>53602</v>
      </c>
      <c r="J8961" s="1" t="s">
        <v>0</v>
      </c>
      <c r="K8961" s="1" t="s">
        <v>49</v>
      </c>
      <c r="L8961" s="1">
        <v>-2</v>
      </c>
      <c r="M8961" s="1">
        <v>88</v>
      </c>
      <c r="N8961" s="6"/>
      <c r="O8961" s="6">
        <v>176</v>
      </c>
      <c r="P8961" s="6">
        <v>-155921.35999999999</v>
      </c>
      <c r="R8961" s="31">
        <v>-176</v>
      </c>
      <c r="S8961" s="28">
        <v>44620</v>
      </c>
    </row>
    <row r="8962" spans="1:19" x14ac:dyDescent="0.2">
      <c r="A8962" s="29">
        <v>47463</v>
      </c>
      <c r="B8962" s="1" t="s">
        <v>200</v>
      </c>
      <c r="C8962" s="27">
        <v>44614</v>
      </c>
      <c r="D8962" s="1">
        <v>53602</v>
      </c>
      <c r="J8962" s="1" t="s">
        <v>0</v>
      </c>
      <c r="K8962" s="1" t="s">
        <v>49</v>
      </c>
      <c r="L8962" s="1">
        <v>-0.75</v>
      </c>
      <c r="M8962" s="1">
        <v>88</v>
      </c>
      <c r="N8962" s="6"/>
      <c r="O8962" s="6">
        <v>66</v>
      </c>
      <c r="P8962" s="6">
        <v>-160451.35999999999</v>
      </c>
      <c r="R8962" s="31">
        <v>-66</v>
      </c>
      <c r="S8962" s="28">
        <v>44620</v>
      </c>
    </row>
    <row r="8963" spans="1:19" x14ac:dyDescent="0.2">
      <c r="A8963" s="29">
        <v>47463</v>
      </c>
      <c r="B8963" s="1" t="s">
        <v>200</v>
      </c>
      <c r="C8963" s="27">
        <v>44614</v>
      </c>
      <c r="D8963" s="1">
        <v>53602</v>
      </c>
      <c r="J8963" s="1" t="s">
        <v>0</v>
      </c>
      <c r="K8963" s="1" t="s">
        <v>49</v>
      </c>
      <c r="L8963" s="1">
        <v>-0.75</v>
      </c>
      <c r="M8963" s="1">
        <v>88</v>
      </c>
      <c r="N8963" s="6"/>
      <c r="O8963" s="6">
        <v>66</v>
      </c>
      <c r="P8963" s="6">
        <v>-164835.35999999999</v>
      </c>
      <c r="R8963" s="31">
        <v>-66</v>
      </c>
      <c r="S8963" s="28">
        <v>44620</v>
      </c>
    </row>
    <row r="8964" spans="1:19" x14ac:dyDescent="0.2">
      <c r="A8964" s="29">
        <v>47463</v>
      </c>
      <c r="B8964" s="1" t="s">
        <v>200</v>
      </c>
      <c r="C8964" s="27">
        <v>44614</v>
      </c>
      <c r="D8964" s="1">
        <v>53602</v>
      </c>
      <c r="J8964" s="1" t="s">
        <v>0</v>
      </c>
      <c r="K8964" s="1" t="s">
        <v>49</v>
      </c>
      <c r="L8964" s="1">
        <v>-0.5</v>
      </c>
      <c r="M8964" s="1">
        <v>88</v>
      </c>
      <c r="N8964" s="6"/>
      <c r="O8964" s="6">
        <v>44</v>
      </c>
      <c r="P8964" s="6">
        <v>-160495.35999999999</v>
      </c>
      <c r="R8964" s="31">
        <v>-44</v>
      </c>
      <c r="S8964" s="28">
        <v>44620</v>
      </c>
    </row>
    <row r="8965" spans="1:19" x14ac:dyDescent="0.2">
      <c r="A8965" s="29">
        <v>47463</v>
      </c>
      <c r="B8965" s="1" t="s">
        <v>200</v>
      </c>
      <c r="C8965" s="27">
        <v>44614</v>
      </c>
      <c r="D8965" s="1">
        <v>53602</v>
      </c>
      <c r="J8965" s="1" t="s">
        <v>0</v>
      </c>
      <c r="K8965" s="1" t="s">
        <v>49</v>
      </c>
      <c r="L8965" s="1">
        <v>-0.25</v>
      </c>
      <c r="M8965" s="1">
        <v>88</v>
      </c>
      <c r="N8965" s="6"/>
      <c r="O8965" s="6">
        <v>22</v>
      </c>
      <c r="P8965" s="6">
        <v>-159689.35999999999</v>
      </c>
      <c r="R8965" s="31">
        <v>-22</v>
      </c>
      <c r="S8965" s="28">
        <v>44620</v>
      </c>
    </row>
    <row r="8966" spans="1:19" x14ac:dyDescent="0.2">
      <c r="A8966" s="29">
        <v>47464</v>
      </c>
      <c r="B8966" s="1" t="s">
        <v>200</v>
      </c>
      <c r="C8966" s="27">
        <v>44614</v>
      </c>
      <c r="D8966" s="1">
        <v>53603</v>
      </c>
      <c r="J8966" s="1" t="s">
        <v>0</v>
      </c>
      <c r="K8966" s="1" t="s">
        <v>49</v>
      </c>
      <c r="L8966" s="1">
        <v>-2.75</v>
      </c>
      <c r="M8966" s="1">
        <v>88</v>
      </c>
      <c r="N8966" s="6"/>
      <c r="O8966" s="6">
        <v>242</v>
      </c>
      <c r="P8966" s="6">
        <v>-167506.35999999999</v>
      </c>
      <c r="R8966" s="31">
        <v>-242</v>
      </c>
      <c r="S8966" s="28">
        <v>44620</v>
      </c>
    </row>
    <row r="8967" spans="1:19" x14ac:dyDescent="0.2">
      <c r="A8967" s="29">
        <v>47464</v>
      </c>
      <c r="B8967" s="1" t="s">
        <v>200</v>
      </c>
      <c r="C8967" s="27">
        <v>44614</v>
      </c>
      <c r="D8967" s="1">
        <v>53603</v>
      </c>
      <c r="J8967" s="1" t="s">
        <v>0</v>
      </c>
      <c r="K8967" s="1" t="s">
        <v>49</v>
      </c>
      <c r="L8967" s="1">
        <v>-1</v>
      </c>
      <c r="M8967" s="1">
        <v>240</v>
      </c>
      <c r="N8967" s="6"/>
      <c r="O8967" s="6">
        <v>240</v>
      </c>
      <c r="P8967" s="6">
        <v>-167264.35999999999</v>
      </c>
      <c r="R8967" s="31">
        <v>-240</v>
      </c>
      <c r="S8967" s="28">
        <v>44620</v>
      </c>
    </row>
    <row r="8968" spans="1:19" x14ac:dyDescent="0.2">
      <c r="A8968" s="29">
        <v>47464</v>
      </c>
      <c r="B8968" s="1" t="s">
        <v>200</v>
      </c>
      <c r="C8968" s="27">
        <v>44614</v>
      </c>
      <c r="D8968" s="1">
        <v>53603</v>
      </c>
      <c r="J8968" s="1" t="s">
        <v>0</v>
      </c>
      <c r="K8968" s="1" t="s">
        <v>49</v>
      </c>
      <c r="L8968" s="1">
        <v>-1</v>
      </c>
      <c r="M8968" s="1">
        <v>124</v>
      </c>
      <c r="N8968" s="6"/>
      <c r="O8968" s="6">
        <v>124</v>
      </c>
      <c r="P8968" s="6">
        <v>-160831.35999999999</v>
      </c>
      <c r="R8968" s="31">
        <v>-124</v>
      </c>
      <c r="S8968" s="28">
        <v>44620</v>
      </c>
    </row>
    <row r="8969" spans="1:19" x14ac:dyDescent="0.2">
      <c r="A8969" s="29">
        <v>47464</v>
      </c>
      <c r="B8969" s="1" t="s">
        <v>200</v>
      </c>
      <c r="C8969" s="27">
        <v>44614</v>
      </c>
      <c r="D8969" s="1">
        <v>53603</v>
      </c>
      <c r="J8969" s="1" t="s">
        <v>0</v>
      </c>
      <c r="K8969" s="1" t="s">
        <v>49</v>
      </c>
      <c r="L8969" s="1">
        <v>-1</v>
      </c>
      <c r="M8969" s="1">
        <v>88</v>
      </c>
      <c r="N8969" s="6"/>
      <c r="O8969" s="6">
        <v>88</v>
      </c>
      <c r="P8969" s="6">
        <v>-156009.35999999999</v>
      </c>
      <c r="R8969" s="31">
        <v>-88</v>
      </c>
      <c r="S8969" s="28">
        <v>44620</v>
      </c>
    </row>
    <row r="8970" spans="1:19" x14ac:dyDescent="0.2">
      <c r="A8970" s="29">
        <v>47466</v>
      </c>
      <c r="B8970" s="1" t="s">
        <v>200</v>
      </c>
      <c r="C8970" s="27">
        <v>44614</v>
      </c>
      <c r="D8970" s="1">
        <v>53605</v>
      </c>
      <c r="J8970" s="1" t="s">
        <v>0</v>
      </c>
      <c r="K8970" s="1" t="s">
        <v>49</v>
      </c>
      <c r="L8970" s="1">
        <v>-1</v>
      </c>
      <c r="M8970" s="1">
        <v>124</v>
      </c>
      <c r="N8970" s="6"/>
      <c r="O8970" s="6">
        <v>124</v>
      </c>
      <c r="P8970" s="6">
        <v>-156133.35999999999</v>
      </c>
      <c r="R8970" s="31">
        <v>-124</v>
      </c>
      <c r="S8970" s="28">
        <v>44620</v>
      </c>
    </row>
    <row r="8971" spans="1:19" x14ac:dyDescent="0.2">
      <c r="A8971" s="29">
        <v>47467</v>
      </c>
      <c r="B8971" s="1" t="s">
        <v>200</v>
      </c>
      <c r="C8971" s="27">
        <v>44614</v>
      </c>
      <c r="D8971" s="1">
        <v>53606</v>
      </c>
      <c r="J8971" s="1" t="s">
        <v>0</v>
      </c>
      <c r="K8971" s="1" t="s">
        <v>49</v>
      </c>
      <c r="L8971" s="1">
        <v>-1</v>
      </c>
      <c r="M8971" s="1">
        <v>88</v>
      </c>
      <c r="N8971" s="6"/>
      <c r="O8971" s="6">
        <v>88</v>
      </c>
      <c r="P8971" s="6">
        <v>-160341.35999999999</v>
      </c>
      <c r="R8971" s="31">
        <v>-88</v>
      </c>
      <c r="S8971" s="28">
        <v>44620</v>
      </c>
    </row>
    <row r="8972" spans="1:19" x14ac:dyDescent="0.2">
      <c r="A8972" s="29">
        <v>47467</v>
      </c>
      <c r="B8972" s="1" t="s">
        <v>200</v>
      </c>
      <c r="C8972" s="27">
        <v>44614</v>
      </c>
      <c r="D8972" s="1">
        <v>53606</v>
      </c>
      <c r="J8972" s="1" t="s">
        <v>0</v>
      </c>
      <c r="K8972" s="1" t="s">
        <v>49</v>
      </c>
      <c r="L8972" s="1">
        <v>-0.5</v>
      </c>
      <c r="M8972" s="1">
        <v>88</v>
      </c>
      <c r="N8972" s="6"/>
      <c r="O8972" s="6">
        <v>44</v>
      </c>
      <c r="P8972" s="6">
        <v>-156177.35999999999</v>
      </c>
      <c r="R8972" s="31">
        <v>-44</v>
      </c>
      <c r="S8972" s="28">
        <v>44620</v>
      </c>
    </row>
    <row r="8973" spans="1:19" x14ac:dyDescent="0.2">
      <c r="A8973" s="29">
        <v>47467</v>
      </c>
      <c r="B8973" s="1" t="s">
        <v>200</v>
      </c>
      <c r="C8973" s="27">
        <v>44614</v>
      </c>
      <c r="D8973" s="1">
        <v>53606</v>
      </c>
      <c r="J8973" s="1" t="s">
        <v>0</v>
      </c>
      <c r="K8973" s="1" t="s">
        <v>49</v>
      </c>
      <c r="L8973" s="1">
        <v>-0.5</v>
      </c>
      <c r="M8973" s="1">
        <v>88</v>
      </c>
      <c r="N8973" s="6"/>
      <c r="O8973" s="6">
        <v>44</v>
      </c>
      <c r="P8973" s="6">
        <v>-160253.35999999999</v>
      </c>
      <c r="R8973" s="31">
        <v>-44</v>
      </c>
      <c r="S8973" s="28">
        <v>44620</v>
      </c>
    </row>
    <row r="8974" spans="1:19" x14ac:dyDescent="0.2">
      <c r="A8974" s="29">
        <v>47467</v>
      </c>
      <c r="B8974" s="1" t="s">
        <v>200</v>
      </c>
      <c r="C8974" s="27">
        <v>44614</v>
      </c>
      <c r="D8974" s="1">
        <v>53606</v>
      </c>
      <c r="J8974" s="1" t="s">
        <v>0</v>
      </c>
      <c r="K8974" s="1" t="s">
        <v>49</v>
      </c>
      <c r="L8974" s="1">
        <v>-0.5</v>
      </c>
      <c r="M8974" s="1">
        <v>88</v>
      </c>
      <c r="N8974" s="6"/>
      <c r="O8974" s="6">
        <v>44</v>
      </c>
      <c r="P8974" s="6">
        <v>-160385.35999999999</v>
      </c>
      <c r="R8974" s="31">
        <v>-44</v>
      </c>
      <c r="S8974" s="28">
        <v>44620</v>
      </c>
    </row>
    <row r="8975" spans="1:19" x14ac:dyDescent="0.2">
      <c r="A8975" s="29">
        <v>47471</v>
      </c>
      <c r="B8975" s="1" t="s">
        <v>200</v>
      </c>
      <c r="C8975" s="27">
        <v>44614</v>
      </c>
      <c r="D8975" s="1">
        <v>53610</v>
      </c>
      <c r="J8975" s="1" t="s">
        <v>0</v>
      </c>
      <c r="K8975" s="1" t="s">
        <v>49</v>
      </c>
      <c r="L8975" s="1">
        <v>-6.25</v>
      </c>
      <c r="M8975" s="1">
        <v>88</v>
      </c>
      <c r="N8975" s="6"/>
      <c r="O8975" s="6">
        <v>550</v>
      </c>
      <c r="P8975" s="6">
        <v>-157041.35999999999</v>
      </c>
      <c r="R8975" s="31">
        <v>-550</v>
      </c>
      <c r="S8975" s="28">
        <v>44620</v>
      </c>
    </row>
    <row r="8976" spans="1:19" x14ac:dyDescent="0.2">
      <c r="A8976" s="29">
        <v>47471</v>
      </c>
      <c r="B8976" s="1" t="s">
        <v>200</v>
      </c>
      <c r="C8976" s="27">
        <v>44614</v>
      </c>
      <c r="D8976" s="1">
        <v>53610</v>
      </c>
      <c r="J8976" s="1" t="s">
        <v>0</v>
      </c>
      <c r="K8976" s="1" t="s">
        <v>49</v>
      </c>
      <c r="L8976" s="1">
        <v>-6.25</v>
      </c>
      <c r="M8976" s="1">
        <v>88</v>
      </c>
      <c r="N8976" s="6"/>
      <c r="O8976" s="6">
        <v>550</v>
      </c>
      <c r="P8976" s="6">
        <v>-157715.35999999999</v>
      </c>
      <c r="R8976" s="31">
        <v>-550</v>
      </c>
      <c r="S8976" s="28">
        <v>44620</v>
      </c>
    </row>
    <row r="8977" spans="1:19" x14ac:dyDescent="0.2">
      <c r="A8977" s="29">
        <v>47471</v>
      </c>
      <c r="B8977" s="1" t="s">
        <v>200</v>
      </c>
      <c r="C8977" s="27">
        <v>44614</v>
      </c>
      <c r="D8977" s="1">
        <v>53610</v>
      </c>
      <c r="J8977" s="1" t="s">
        <v>0</v>
      </c>
      <c r="K8977" s="1" t="s">
        <v>49</v>
      </c>
      <c r="L8977" s="1">
        <v>-4.25</v>
      </c>
      <c r="M8977" s="1">
        <v>88</v>
      </c>
      <c r="N8977" s="6"/>
      <c r="O8977" s="6">
        <v>374</v>
      </c>
      <c r="P8977" s="6">
        <v>-159667.35999999999</v>
      </c>
      <c r="R8977" s="31">
        <v>-374</v>
      </c>
      <c r="S8977" s="28">
        <v>44620</v>
      </c>
    </row>
    <row r="8978" spans="1:19" x14ac:dyDescent="0.2">
      <c r="A8978" s="29">
        <v>47471</v>
      </c>
      <c r="B8978" s="1" t="s">
        <v>200</v>
      </c>
      <c r="C8978" s="27">
        <v>44614</v>
      </c>
      <c r="D8978" s="1">
        <v>53610</v>
      </c>
      <c r="J8978" s="1" t="s">
        <v>0</v>
      </c>
      <c r="K8978" s="1" t="s">
        <v>49</v>
      </c>
      <c r="L8978" s="1">
        <v>-3.5</v>
      </c>
      <c r="M8978" s="1">
        <v>88</v>
      </c>
      <c r="N8978" s="6"/>
      <c r="O8978" s="6">
        <v>308</v>
      </c>
      <c r="P8978" s="6">
        <v>-158795.35999999999</v>
      </c>
      <c r="R8978" s="31">
        <v>-308</v>
      </c>
      <c r="S8978" s="28">
        <v>44620</v>
      </c>
    </row>
    <row r="8979" spans="1:19" x14ac:dyDescent="0.2">
      <c r="A8979" s="29">
        <v>47471</v>
      </c>
      <c r="B8979" s="1" t="s">
        <v>200</v>
      </c>
      <c r="C8979" s="27">
        <v>44614</v>
      </c>
      <c r="D8979" s="1">
        <v>53610</v>
      </c>
      <c r="J8979" s="1" t="s">
        <v>0</v>
      </c>
      <c r="K8979" s="1" t="s">
        <v>49</v>
      </c>
      <c r="L8979" s="1">
        <v>-3.5</v>
      </c>
      <c r="M8979" s="1">
        <v>88</v>
      </c>
      <c r="N8979" s="6"/>
      <c r="O8979" s="6">
        <v>308</v>
      </c>
      <c r="P8979" s="6">
        <v>-159293.35999999999</v>
      </c>
      <c r="R8979" s="31">
        <v>-308</v>
      </c>
      <c r="S8979" s="28">
        <v>44620</v>
      </c>
    </row>
    <row r="8980" spans="1:19" x14ac:dyDescent="0.2">
      <c r="A8980" s="29">
        <v>47471</v>
      </c>
      <c r="B8980" s="1" t="s">
        <v>200</v>
      </c>
      <c r="C8980" s="27">
        <v>44614</v>
      </c>
      <c r="D8980" s="1">
        <v>53610</v>
      </c>
      <c r="J8980" s="1" t="s">
        <v>0</v>
      </c>
      <c r="K8980" s="1" t="s">
        <v>49</v>
      </c>
      <c r="L8980" s="1">
        <v>-1</v>
      </c>
      <c r="M8980" s="1">
        <v>124</v>
      </c>
      <c r="N8980" s="6"/>
      <c r="O8980" s="6">
        <v>124</v>
      </c>
      <c r="P8980" s="6">
        <v>-156301.35999999999</v>
      </c>
      <c r="R8980" s="31">
        <v>-124</v>
      </c>
      <c r="S8980" s="28">
        <v>44620</v>
      </c>
    </row>
    <row r="8981" spans="1:19" x14ac:dyDescent="0.2">
      <c r="A8981" s="29">
        <v>47471</v>
      </c>
      <c r="B8981" s="1" t="s">
        <v>200</v>
      </c>
      <c r="C8981" s="27">
        <v>44614</v>
      </c>
      <c r="D8981" s="1">
        <v>53610</v>
      </c>
      <c r="J8981" s="1" t="s">
        <v>0</v>
      </c>
      <c r="K8981" s="1" t="s">
        <v>49</v>
      </c>
      <c r="L8981" s="1">
        <v>-1</v>
      </c>
      <c r="M8981" s="1">
        <v>124</v>
      </c>
      <c r="N8981" s="6"/>
      <c r="O8981" s="6">
        <v>124</v>
      </c>
      <c r="P8981" s="6">
        <v>-156491.35999999999</v>
      </c>
      <c r="R8981" s="31">
        <v>-124</v>
      </c>
      <c r="S8981" s="28">
        <v>44620</v>
      </c>
    </row>
    <row r="8982" spans="1:19" x14ac:dyDescent="0.2">
      <c r="A8982" s="29">
        <v>47471</v>
      </c>
      <c r="B8982" s="1" t="s">
        <v>200</v>
      </c>
      <c r="C8982" s="27">
        <v>44614</v>
      </c>
      <c r="D8982" s="1">
        <v>53610</v>
      </c>
      <c r="J8982" s="1" t="s">
        <v>0</v>
      </c>
      <c r="K8982" s="1" t="s">
        <v>49</v>
      </c>
      <c r="L8982" s="1">
        <v>-1</v>
      </c>
      <c r="M8982" s="1">
        <v>124</v>
      </c>
      <c r="N8982" s="6"/>
      <c r="O8982" s="6">
        <v>124</v>
      </c>
      <c r="P8982" s="6">
        <v>-157165.35999999999</v>
      </c>
      <c r="R8982" s="31">
        <v>-124</v>
      </c>
      <c r="S8982" s="28">
        <v>44620</v>
      </c>
    </row>
    <row r="8983" spans="1:19" x14ac:dyDescent="0.2">
      <c r="A8983" s="29">
        <v>47471</v>
      </c>
      <c r="B8983" s="1" t="s">
        <v>200</v>
      </c>
      <c r="C8983" s="27">
        <v>44614</v>
      </c>
      <c r="D8983" s="1">
        <v>53610</v>
      </c>
      <c r="J8983" s="1" t="s">
        <v>0</v>
      </c>
      <c r="K8983" s="1" t="s">
        <v>49</v>
      </c>
      <c r="L8983" s="1">
        <v>-1</v>
      </c>
      <c r="M8983" s="1">
        <v>124</v>
      </c>
      <c r="N8983" s="6"/>
      <c r="O8983" s="6">
        <v>124</v>
      </c>
      <c r="P8983" s="6">
        <v>-158487.35999999999</v>
      </c>
      <c r="R8983" s="31">
        <v>-124</v>
      </c>
      <c r="S8983" s="28">
        <v>44620</v>
      </c>
    </row>
    <row r="8984" spans="1:19" x14ac:dyDescent="0.2">
      <c r="A8984" s="29">
        <v>47471</v>
      </c>
      <c r="B8984" s="1" t="s">
        <v>200</v>
      </c>
      <c r="C8984" s="27">
        <v>44614</v>
      </c>
      <c r="D8984" s="1">
        <v>53610</v>
      </c>
      <c r="J8984" s="1" t="s">
        <v>0</v>
      </c>
      <c r="K8984" s="1" t="s">
        <v>49</v>
      </c>
      <c r="L8984" s="1">
        <v>-1</v>
      </c>
      <c r="M8984" s="1">
        <v>124</v>
      </c>
      <c r="N8984" s="6"/>
      <c r="O8984" s="6">
        <v>124</v>
      </c>
      <c r="P8984" s="6">
        <v>-158985.35999999999</v>
      </c>
      <c r="R8984" s="31">
        <v>-124</v>
      </c>
      <c r="S8984" s="28">
        <v>44620</v>
      </c>
    </row>
    <row r="8985" spans="1:19" x14ac:dyDescent="0.2">
      <c r="A8985" s="29">
        <v>47471</v>
      </c>
      <c r="B8985" s="1" t="s">
        <v>200</v>
      </c>
      <c r="C8985" s="27">
        <v>44614</v>
      </c>
      <c r="D8985" s="1">
        <v>53610</v>
      </c>
      <c r="J8985" s="1" t="s">
        <v>0</v>
      </c>
      <c r="K8985" s="1" t="s">
        <v>49</v>
      </c>
      <c r="L8985" s="1">
        <v>-0.75</v>
      </c>
      <c r="M8985" s="1">
        <v>88</v>
      </c>
      <c r="N8985" s="6"/>
      <c r="O8985" s="6">
        <v>66</v>
      </c>
      <c r="P8985" s="6">
        <v>-156367.35999999999</v>
      </c>
      <c r="R8985" s="31">
        <v>-66</v>
      </c>
      <c r="S8985" s="28">
        <v>44620</v>
      </c>
    </row>
    <row r="8986" spans="1:19" x14ac:dyDescent="0.2">
      <c r="A8986" s="29">
        <v>47471</v>
      </c>
      <c r="B8986" s="1" t="s">
        <v>200</v>
      </c>
      <c r="C8986" s="27">
        <v>44614</v>
      </c>
      <c r="D8986" s="1">
        <v>53610</v>
      </c>
      <c r="J8986" s="1" t="s">
        <v>0</v>
      </c>
      <c r="K8986" s="1" t="s">
        <v>49</v>
      </c>
      <c r="L8986" s="1">
        <v>-0.75</v>
      </c>
      <c r="M8986" s="1">
        <v>88</v>
      </c>
      <c r="N8986" s="6"/>
      <c r="O8986" s="6">
        <v>66</v>
      </c>
      <c r="P8986" s="6">
        <v>-158861.35999999999</v>
      </c>
      <c r="R8986" s="31">
        <v>-66</v>
      </c>
      <c r="S8986" s="28">
        <v>44620</v>
      </c>
    </row>
    <row r="8987" spans="1:19" x14ac:dyDescent="0.2">
      <c r="A8987" s="29">
        <v>47471</v>
      </c>
      <c r="B8987" s="1" t="s">
        <v>200</v>
      </c>
      <c r="C8987" s="27">
        <v>44614</v>
      </c>
      <c r="D8987" s="1">
        <v>53610</v>
      </c>
      <c r="J8987" s="1" t="s">
        <v>0</v>
      </c>
      <c r="K8987" s="1" t="s">
        <v>49</v>
      </c>
      <c r="L8987" s="1">
        <v>-0.5</v>
      </c>
      <c r="M8987" s="1">
        <v>88</v>
      </c>
      <c r="N8987" s="6"/>
      <c r="O8987" s="6">
        <v>44</v>
      </c>
      <c r="P8987" s="6">
        <v>-157759.35999999999</v>
      </c>
      <c r="R8987" s="31">
        <v>-44</v>
      </c>
      <c r="S8987" s="28">
        <v>44620</v>
      </c>
    </row>
    <row r="8988" spans="1:19" x14ac:dyDescent="0.2">
      <c r="A8988" s="29">
        <v>47471</v>
      </c>
      <c r="B8988" s="1" t="s">
        <v>200</v>
      </c>
      <c r="C8988" s="27">
        <v>44614</v>
      </c>
      <c r="D8988" s="1">
        <v>53610</v>
      </c>
      <c r="J8988" s="1" t="s">
        <v>0</v>
      </c>
      <c r="K8988" s="1" t="s">
        <v>49</v>
      </c>
      <c r="L8988" s="1">
        <v>-0.5</v>
      </c>
      <c r="M8988" s="1">
        <v>88</v>
      </c>
      <c r="N8988" s="6"/>
      <c r="O8988" s="6">
        <v>44</v>
      </c>
      <c r="P8988" s="6">
        <v>-158363.35999999999</v>
      </c>
      <c r="R8988" s="31">
        <v>-44</v>
      </c>
      <c r="S8988" s="28">
        <v>44620</v>
      </c>
    </row>
    <row r="8989" spans="1:19" x14ac:dyDescent="0.2">
      <c r="A8989" s="29">
        <v>47530</v>
      </c>
      <c r="B8989" s="1" t="s">
        <v>200</v>
      </c>
      <c r="C8989" s="27">
        <v>44614</v>
      </c>
      <c r="D8989" s="1">
        <v>53613</v>
      </c>
      <c r="J8989" s="1" t="s">
        <v>0</v>
      </c>
      <c r="K8989" s="1" t="s">
        <v>49</v>
      </c>
      <c r="L8989" s="1">
        <v>-1.75</v>
      </c>
      <c r="M8989" s="1">
        <v>88</v>
      </c>
      <c r="N8989" s="6"/>
      <c r="O8989" s="6">
        <v>154</v>
      </c>
      <c r="P8989" s="6">
        <v>-165113.35999999999</v>
      </c>
      <c r="R8989" s="31">
        <v>-154</v>
      </c>
      <c r="S8989" s="28">
        <v>44620</v>
      </c>
    </row>
    <row r="8990" spans="1:19" x14ac:dyDescent="0.2">
      <c r="A8990" s="29">
        <v>47530</v>
      </c>
      <c r="B8990" s="1" t="s">
        <v>200</v>
      </c>
      <c r="C8990" s="27">
        <v>44614</v>
      </c>
      <c r="D8990" s="1">
        <v>53613</v>
      </c>
      <c r="J8990" s="1" t="s">
        <v>0</v>
      </c>
      <c r="K8990" s="1" t="s">
        <v>49</v>
      </c>
      <c r="L8990" s="1">
        <v>-1</v>
      </c>
      <c r="M8990" s="1">
        <v>124</v>
      </c>
      <c r="N8990" s="6"/>
      <c r="O8990" s="6">
        <v>124</v>
      </c>
      <c r="P8990" s="6">
        <v>-160619.35999999999</v>
      </c>
      <c r="R8990" s="31">
        <v>-124</v>
      </c>
      <c r="S8990" s="28">
        <v>44620</v>
      </c>
    </row>
    <row r="8991" spans="1:19" x14ac:dyDescent="0.2">
      <c r="A8991" s="29">
        <v>47530</v>
      </c>
      <c r="B8991" s="1" t="s">
        <v>200</v>
      </c>
      <c r="C8991" s="27">
        <v>44614</v>
      </c>
      <c r="D8991" s="1">
        <v>53613</v>
      </c>
      <c r="J8991" s="1" t="s">
        <v>0</v>
      </c>
      <c r="K8991" s="1" t="s">
        <v>49</v>
      </c>
      <c r="L8991" s="1">
        <v>-1</v>
      </c>
      <c r="M8991" s="1">
        <v>124</v>
      </c>
      <c r="N8991" s="6"/>
      <c r="O8991" s="6">
        <v>124</v>
      </c>
      <c r="P8991" s="6">
        <v>-164959.35999999999</v>
      </c>
      <c r="R8991" s="31">
        <v>-124</v>
      </c>
      <c r="S8991" s="28">
        <v>44620</v>
      </c>
    </row>
    <row r="8992" spans="1:19" x14ac:dyDescent="0.2">
      <c r="A8992" s="29">
        <v>47530</v>
      </c>
      <c r="B8992" s="1" t="s">
        <v>200</v>
      </c>
      <c r="C8992" s="27">
        <v>44614</v>
      </c>
      <c r="D8992" s="1">
        <v>53613</v>
      </c>
      <c r="J8992" s="1" t="s">
        <v>0</v>
      </c>
      <c r="K8992" s="1" t="s">
        <v>49</v>
      </c>
      <c r="L8992" s="1">
        <v>-1</v>
      </c>
      <c r="M8992" s="1">
        <v>98</v>
      </c>
      <c r="N8992" s="6"/>
      <c r="O8992" s="6">
        <v>98</v>
      </c>
      <c r="P8992" s="6">
        <v>-157857.35999999999</v>
      </c>
      <c r="R8992" s="31">
        <v>-98</v>
      </c>
      <c r="S8992" s="28">
        <v>44620</v>
      </c>
    </row>
    <row r="8993" spans="1:19" x14ac:dyDescent="0.2">
      <c r="A8993" s="29">
        <v>47530</v>
      </c>
      <c r="B8993" s="1" t="s">
        <v>200</v>
      </c>
      <c r="C8993" s="27">
        <v>44614</v>
      </c>
      <c r="D8993" s="1">
        <v>53613</v>
      </c>
      <c r="J8993" s="1" t="s">
        <v>0</v>
      </c>
      <c r="K8993" s="1" t="s">
        <v>49</v>
      </c>
      <c r="L8993" s="1">
        <v>-1</v>
      </c>
      <c r="M8993" s="1">
        <v>88</v>
      </c>
      <c r="N8993" s="6"/>
      <c r="O8993" s="6">
        <v>88</v>
      </c>
      <c r="P8993" s="6">
        <v>-160707.35999999999</v>
      </c>
      <c r="R8993" s="31">
        <v>-88</v>
      </c>
      <c r="S8993" s="28">
        <v>44620</v>
      </c>
    </row>
    <row r="8994" spans="1:19" x14ac:dyDescent="0.2">
      <c r="A8994" s="29">
        <v>47536</v>
      </c>
      <c r="B8994" s="1" t="s">
        <v>200</v>
      </c>
      <c r="C8994" s="27">
        <v>44614</v>
      </c>
      <c r="D8994" s="1">
        <v>53617</v>
      </c>
      <c r="J8994" s="1" t="s">
        <v>0</v>
      </c>
      <c r="K8994" s="1" t="s">
        <v>49</v>
      </c>
      <c r="L8994" s="1">
        <v>-1</v>
      </c>
      <c r="M8994" s="1">
        <v>482</v>
      </c>
      <c r="N8994" s="6"/>
      <c r="O8994" s="6">
        <v>482</v>
      </c>
      <c r="P8994" s="6">
        <v>-164769.35999999999</v>
      </c>
      <c r="R8994" s="31">
        <v>-482</v>
      </c>
      <c r="S8994" s="28">
        <v>44620</v>
      </c>
    </row>
    <row r="8995" spans="1:19" x14ac:dyDescent="0.2">
      <c r="A8995" s="29">
        <v>47536</v>
      </c>
      <c r="B8995" s="1" t="s">
        <v>200</v>
      </c>
      <c r="C8995" s="27">
        <v>44614</v>
      </c>
      <c r="D8995" s="1">
        <v>53617</v>
      </c>
      <c r="J8995" s="1" t="s">
        <v>0</v>
      </c>
      <c r="K8995" s="1" t="s">
        <v>49</v>
      </c>
      <c r="L8995" s="1">
        <v>-1</v>
      </c>
      <c r="M8995" s="1">
        <v>124</v>
      </c>
      <c r="N8995" s="6"/>
      <c r="O8995" s="6">
        <v>124</v>
      </c>
      <c r="P8995" s="6">
        <v>-162513.85999999999</v>
      </c>
      <c r="R8995" s="31">
        <v>-124</v>
      </c>
      <c r="S8995" s="28">
        <v>44620</v>
      </c>
    </row>
    <row r="8996" spans="1:19" x14ac:dyDescent="0.2">
      <c r="A8996" s="29">
        <v>47536</v>
      </c>
      <c r="B8996" s="1" t="s">
        <v>200</v>
      </c>
      <c r="C8996" s="27">
        <v>44614</v>
      </c>
      <c r="D8996" s="1">
        <v>53617</v>
      </c>
      <c r="J8996" s="1" t="s">
        <v>0</v>
      </c>
      <c r="K8996" s="1" t="s">
        <v>49</v>
      </c>
      <c r="L8996" s="1">
        <v>-1</v>
      </c>
      <c r="M8996" s="1">
        <v>124</v>
      </c>
      <c r="N8996" s="6"/>
      <c r="O8996" s="6">
        <v>124</v>
      </c>
      <c r="P8996" s="6">
        <v>-162747.85999999999</v>
      </c>
      <c r="R8996" s="31">
        <v>-124</v>
      </c>
      <c r="S8996" s="28">
        <v>44620</v>
      </c>
    </row>
    <row r="8997" spans="1:19" x14ac:dyDescent="0.2">
      <c r="A8997" s="29">
        <v>47536</v>
      </c>
      <c r="B8997" s="1" t="s">
        <v>200</v>
      </c>
      <c r="C8997" s="27">
        <v>44614</v>
      </c>
      <c r="D8997" s="1">
        <v>53617</v>
      </c>
      <c r="J8997" s="1" t="s">
        <v>0</v>
      </c>
      <c r="K8997" s="1" t="s">
        <v>49</v>
      </c>
      <c r="L8997" s="1">
        <v>-1</v>
      </c>
      <c r="M8997" s="1">
        <v>124</v>
      </c>
      <c r="N8997" s="6"/>
      <c r="O8997" s="6">
        <v>124</v>
      </c>
      <c r="P8997" s="6">
        <v>-166748.85999999999</v>
      </c>
      <c r="R8997" s="31">
        <v>-124</v>
      </c>
      <c r="S8997" s="28">
        <v>44620</v>
      </c>
    </row>
    <row r="8998" spans="1:19" x14ac:dyDescent="0.2">
      <c r="A8998" s="29">
        <v>47536</v>
      </c>
      <c r="B8998" s="1" t="s">
        <v>200</v>
      </c>
      <c r="C8998" s="27">
        <v>44614</v>
      </c>
      <c r="D8998" s="1">
        <v>53617</v>
      </c>
      <c r="J8998" s="1" t="s">
        <v>0</v>
      </c>
      <c r="K8998" s="1" t="s">
        <v>49</v>
      </c>
      <c r="L8998" s="1">
        <v>-1.25</v>
      </c>
      <c r="M8998" s="1">
        <v>88</v>
      </c>
      <c r="N8998" s="6"/>
      <c r="O8998" s="6">
        <v>110</v>
      </c>
      <c r="P8998" s="6">
        <v>-166946.85999999999</v>
      </c>
      <c r="R8998" s="31">
        <v>-110</v>
      </c>
      <c r="S8998" s="28">
        <v>44620</v>
      </c>
    </row>
    <row r="8999" spans="1:19" x14ac:dyDescent="0.2">
      <c r="A8999" s="29">
        <v>47536</v>
      </c>
      <c r="B8999" s="1" t="s">
        <v>200</v>
      </c>
      <c r="C8999" s="27">
        <v>44614</v>
      </c>
      <c r="D8999" s="1">
        <v>53617</v>
      </c>
      <c r="J8999" s="1" t="s">
        <v>0</v>
      </c>
      <c r="K8999" s="1" t="s">
        <v>49</v>
      </c>
      <c r="L8999" s="1">
        <v>-1</v>
      </c>
      <c r="M8999" s="1">
        <v>88</v>
      </c>
      <c r="N8999" s="6"/>
      <c r="O8999" s="6">
        <v>88</v>
      </c>
      <c r="P8999" s="6">
        <v>-162623.85999999999</v>
      </c>
      <c r="R8999" s="31">
        <v>-88</v>
      </c>
      <c r="S8999" s="28">
        <v>44620</v>
      </c>
    </row>
    <row r="9000" spans="1:19" x14ac:dyDescent="0.2">
      <c r="A9000" s="29">
        <v>47536</v>
      </c>
      <c r="B9000" s="1" t="s">
        <v>200</v>
      </c>
      <c r="C9000" s="27">
        <v>44614</v>
      </c>
      <c r="D9000" s="1">
        <v>53617</v>
      </c>
      <c r="J9000" s="1" t="s">
        <v>0</v>
      </c>
      <c r="K9000" s="1" t="s">
        <v>49</v>
      </c>
      <c r="L9000" s="1">
        <v>-1</v>
      </c>
      <c r="M9000" s="1">
        <v>88</v>
      </c>
      <c r="N9000" s="6"/>
      <c r="O9000" s="6">
        <v>88</v>
      </c>
      <c r="P9000" s="6">
        <v>-166836.85999999999</v>
      </c>
      <c r="R9000" s="31">
        <v>-88</v>
      </c>
      <c r="S9000" s="28">
        <v>44620</v>
      </c>
    </row>
    <row r="9001" spans="1:19" x14ac:dyDescent="0.2">
      <c r="A9001" s="29">
        <v>47536</v>
      </c>
      <c r="B9001" s="1" t="s">
        <v>200</v>
      </c>
      <c r="C9001" s="27">
        <v>44614</v>
      </c>
      <c r="D9001" s="1">
        <v>53617</v>
      </c>
      <c r="J9001" s="1" t="s">
        <v>0</v>
      </c>
      <c r="K9001" s="1" t="s">
        <v>49</v>
      </c>
      <c r="L9001" s="1">
        <v>-0.75</v>
      </c>
      <c r="M9001" s="1">
        <v>88</v>
      </c>
      <c r="N9001" s="6"/>
      <c r="O9001" s="6">
        <v>66</v>
      </c>
      <c r="P9001" s="6">
        <v>-162389.85999999999</v>
      </c>
      <c r="R9001" s="31">
        <v>-66</v>
      </c>
      <c r="S9001" s="28">
        <v>44620</v>
      </c>
    </row>
    <row r="9002" spans="1:19" x14ac:dyDescent="0.2">
      <c r="A9002" s="29">
        <v>47536</v>
      </c>
      <c r="B9002" s="1" t="s">
        <v>200</v>
      </c>
      <c r="C9002" s="27">
        <v>44614</v>
      </c>
      <c r="D9002" s="1">
        <v>53617</v>
      </c>
      <c r="J9002" s="1" t="s">
        <v>0</v>
      </c>
      <c r="K9002" s="1" t="s">
        <v>49</v>
      </c>
      <c r="L9002" s="1">
        <v>-0.5</v>
      </c>
      <c r="M9002" s="1">
        <v>88</v>
      </c>
      <c r="N9002" s="6"/>
      <c r="O9002" s="6">
        <v>44</v>
      </c>
      <c r="P9002" s="6">
        <v>-158231.35999999999</v>
      </c>
      <c r="R9002" s="31">
        <v>-44</v>
      </c>
      <c r="S9002" s="28">
        <v>44620</v>
      </c>
    </row>
    <row r="9003" spans="1:19" x14ac:dyDescent="0.2">
      <c r="A9003" s="29">
        <v>47536</v>
      </c>
      <c r="B9003" s="1" t="s">
        <v>200</v>
      </c>
      <c r="C9003" s="27">
        <v>44614</v>
      </c>
      <c r="D9003" s="1">
        <v>53617</v>
      </c>
      <c r="J9003" s="1" t="s">
        <v>0</v>
      </c>
      <c r="K9003" s="1" t="s">
        <v>49</v>
      </c>
      <c r="L9003" s="1">
        <v>-0.5</v>
      </c>
      <c r="M9003" s="1">
        <v>88</v>
      </c>
      <c r="N9003" s="6"/>
      <c r="O9003" s="6">
        <v>44</v>
      </c>
      <c r="P9003" s="6">
        <v>-158275.35999999999</v>
      </c>
      <c r="R9003" s="31">
        <v>-44</v>
      </c>
      <c r="S9003" s="28">
        <v>44620</v>
      </c>
    </row>
    <row r="9004" spans="1:19" x14ac:dyDescent="0.2">
      <c r="A9004" s="29">
        <v>47536</v>
      </c>
      <c r="B9004" s="1" t="s">
        <v>200</v>
      </c>
      <c r="C9004" s="27">
        <v>44614</v>
      </c>
      <c r="D9004" s="1">
        <v>53617</v>
      </c>
      <c r="J9004" s="1" t="s">
        <v>0</v>
      </c>
      <c r="K9004" s="1" t="s">
        <v>49</v>
      </c>
      <c r="L9004" s="1">
        <v>-0.5</v>
      </c>
      <c r="M9004" s="1">
        <v>88</v>
      </c>
      <c r="N9004" s="6"/>
      <c r="O9004" s="6">
        <v>44</v>
      </c>
      <c r="P9004" s="6">
        <v>-158319.35999999999</v>
      </c>
      <c r="R9004" s="31">
        <v>-44</v>
      </c>
      <c r="S9004" s="28">
        <v>44620</v>
      </c>
    </row>
    <row r="9005" spans="1:19" x14ac:dyDescent="0.2">
      <c r="A9005" s="29">
        <v>47536</v>
      </c>
      <c r="B9005" s="1" t="s">
        <v>200</v>
      </c>
      <c r="C9005" s="27">
        <v>44614</v>
      </c>
      <c r="D9005" s="1">
        <v>53617</v>
      </c>
      <c r="J9005" s="1" t="s">
        <v>0</v>
      </c>
      <c r="K9005" s="1" t="s">
        <v>49</v>
      </c>
      <c r="L9005" s="1">
        <v>-0.25</v>
      </c>
      <c r="M9005" s="1">
        <v>88</v>
      </c>
      <c r="N9005" s="6"/>
      <c r="O9005" s="6">
        <v>22</v>
      </c>
      <c r="P9005" s="6">
        <v>-162323.85999999999</v>
      </c>
      <c r="R9005" s="31">
        <v>-22</v>
      </c>
      <c r="S9005" s="28">
        <v>44620</v>
      </c>
    </row>
    <row r="9006" spans="1:19" x14ac:dyDescent="0.2">
      <c r="A9006" s="29">
        <v>47536</v>
      </c>
      <c r="B9006" s="1" t="s">
        <v>200</v>
      </c>
      <c r="C9006" s="27">
        <v>44614</v>
      </c>
      <c r="D9006" s="1">
        <v>53617</v>
      </c>
      <c r="J9006" s="1" t="s">
        <v>0</v>
      </c>
      <c r="K9006" s="1" t="s">
        <v>49</v>
      </c>
      <c r="L9006" s="1">
        <v>-0.25</v>
      </c>
      <c r="M9006" s="1">
        <v>88</v>
      </c>
      <c r="N9006" s="6"/>
      <c r="O9006" s="6">
        <v>22</v>
      </c>
      <c r="P9006" s="6">
        <v>-162535.85999999999</v>
      </c>
      <c r="R9006" s="31">
        <v>-22</v>
      </c>
      <c r="S9006" s="28">
        <v>44620</v>
      </c>
    </row>
    <row r="9007" spans="1:19" x14ac:dyDescent="0.2">
      <c r="A9007" s="29">
        <v>47536</v>
      </c>
      <c r="B9007" s="1" t="s">
        <v>200</v>
      </c>
      <c r="C9007" s="27">
        <v>44614</v>
      </c>
      <c r="D9007" s="1">
        <v>53617</v>
      </c>
      <c r="J9007" s="1" t="s">
        <v>0</v>
      </c>
      <c r="K9007" s="1" t="s">
        <v>49</v>
      </c>
      <c r="L9007" s="1">
        <v>-0.25</v>
      </c>
      <c r="M9007" s="1">
        <v>88</v>
      </c>
      <c r="N9007" s="6"/>
      <c r="O9007" s="6">
        <v>22</v>
      </c>
      <c r="P9007" s="6">
        <v>-162769.85999999999</v>
      </c>
      <c r="R9007" s="31">
        <v>-22</v>
      </c>
      <c r="S9007" s="28">
        <v>44620</v>
      </c>
    </row>
    <row r="9008" spans="1:19" x14ac:dyDescent="0.2">
      <c r="A9008" s="29">
        <v>47536</v>
      </c>
      <c r="B9008" s="1" t="s">
        <v>200</v>
      </c>
      <c r="C9008" s="27">
        <v>44614</v>
      </c>
      <c r="D9008" s="1">
        <v>53617</v>
      </c>
      <c r="J9008" s="1" t="s">
        <v>0</v>
      </c>
      <c r="K9008" s="1" t="s">
        <v>49</v>
      </c>
      <c r="L9008" s="1">
        <v>-0.25</v>
      </c>
      <c r="M9008" s="1">
        <v>88</v>
      </c>
      <c r="N9008" s="6"/>
      <c r="O9008" s="6">
        <v>22</v>
      </c>
      <c r="P9008" s="6">
        <v>-166624.85999999999</v>
      </c>
      <c r="R9008" s="31">
        <v>-22</v>
      </c>
      <c r="S9008" s="28">
        <v>44620</v>
      </c>
    </row>
    <row r="9009" spans="1:19" x14ac:dyDescent="0.2">
      <c r="A9009" s="29">
        <v>47543</v>
      </c>
      <c r="B9009" s="1" t="s">
        <v>200</v>
      </c>
      <c r="C9009" s="27">
        <v>44614</v>
      </c>
      <c r="D9009" s="1">
        <v>53621</v>
      </c>
      <c r="J9009" s="1" t="s">
        <v>0</v>
      </c>
      <c r="K9009" s="1" t="s">
        <v>49</v>
      </c>
      <c r="L9009" s="1">
        <v>-1</v>
      </c>
      <c r="M9009" s="1">
        <v>980</v>
      </c>
      <c r="N9009" s="6"/>
      <c r="O9009" s="6">
        <v>980</v>
      </c>
      <c r="P9009" s="6">
        <v>-164231.35999999999</v>
      </c>
      <c r="R9009" s="31">
        <v>-980</v>
      </c>
      <c r="S9009" s="28">
        <v>44620</v>
      </c>
    </row>
    <row r="9010" spans="1:19" x14ac:dyDescent="0.2">
      <c r="A9010" s="29">
        <v>47543</v>
      </c>
      <c r="B9010" s="1" t="s">
        <v>200</v>
      </c>
      <c r="C9010" s="27">
        <v>44614</v>
      </c>
      <c r="D9010" s="1">
        <v>53621</v>
      </c>
      <c r="J9010" s="1" t="s">
        <v>0</v>
      </c>
      <c r="K9010" s="1" t="s">
        <v>49</v>
      </c>
      <c r="L9010" s="1">
        <v>-3.5</v>
      </c>
      <c r="M9010" s="1">
        <v>88</v>
      </c>
      <c r="N9010" s="6"/>
      <c r="O9010" s="6">
        <v>308</v>
      </c>
      <c r="P9010" s="6">
        <v>-160209.35999999999</v>
      </c>
      <c r="R9010" s="31">
        <v>-308</v>
      </c>
      <c r="S9010" s="28">
        <v>44620</v>
      </c>
    </row>
    <row r="9011" spans="1:19" x14ac:dyDescent="0.2">
      <c r="A9011" s="29">
        <v>47543</v>
      </c>
      <c r="B9011" s="1" t="s">
        <v>200</v>
      </c>
      <c r="C9011" s="27">
        <v>44614</v>
      </c>
      <c r="D9011" s="1">
        <v>53621</v>
      </c>
      <c r="J9011" s="1" t="s">
        <v>0</v>
      </c>
      <c r="K9011" s="1" t="s">
        <v>49</v>
      </c>
      <c r="L9011" s="1">
        <v>-1</v>
      </c>
      <c r="M9011" s="1">
        <v>124</v>
      </c>
      <c r="N9011" s="6"/>
      <c r="O9011" s="6">
        <v>124</v>
      </c>
      <c r="P9011" s="6">
        <v>-159901.35999999999</v>
      </c>
      <c r="R9011" s="31">
        <v>-124</v>
      </c>
      <c r="S9011" s="28">
        <v>44620</v>
      </c>
    </row>
    <row r="9012" spans="1:19" x14ac:dyDescent="0.2">
      <c r="A9012" s="29">
        <v>47543</v>
      </c>
      <c r="B9012" s="1" t="s">
        <v>200</v>
      </c>
      <c r="C9012" s="27">
        <v>44614</v>
      </c>
      <c r="D9012" s="1">
        <v>53621</v>
      </c>
      <c r="J9012" s="1" t="s">
        <v>0</v>
      </c>
      <c r="K9012" s="1" t="s">
        <v>49</v>
      </c>
      <c r="L9012" s="1">
        <v>-1.25</v>
      </c>
      <c r="M9012" s="1">
        <v>88</v>
      </c>
      <c r="N9012" s="6"/>
      <c r="O9012" s="6">
        <v>110</v>
      </c>
      <c r="P9012" s="6">
        <v>-166602.85999999999</v>
      </c>
      <c r="R9012" s="31">
        <v>-110</v>
      </c>
      <c r="S9012" s="28">
        <v>44620</v>
      </c>
    </row>
    <row r="9013" spans="1:19" x14ac:dyDescent="0.2">
      <c r="A9013" s="29">
        <v>47543</v>
      </c>
      <c r="B9013" s="1" t="s">
        <v>200</v>
      </c>
      <c r="C9013" s="27">
        <v>44614</v>
      </c>
      <c r="D9013" s="1">
        <v>53621</v>
      </c>
      <c r="J9013" s="1" t="s">
        <v>0</v>
      </c>
      <c r="K9013" s="1" t="s">
        <v>49</v>
      </c>
      <c r="L9013" s="1">
        <v>-1</v>
      </c>
      <c r="M9013" s="1">
        <v>88</v>
      </c>
      <c r="N9013" s="6"/>
      <c r="O9013" s="6">
        <v>88</v>
      </c>
      <c r="P9013" s="6">
        <v>-159777.35999999999</v>
      </c>
      <c r="R9013" s="31">
        <v>-88</v>
      </c>
      <c r="S9013" s="28">
        <v>44620</v>
      </c>
    </row>
    <row r="9014" spans="1:19" x14ac:dyDescent="0.2">
      <c r="A9014" s="29">
        <v>47543</v>
      </c>
      <c r="B9014" s="1" t="s">
        <v>200</v>
      </c>
      <c r="C9014" s="27">
        <v>44614</v>
      </c>
      <c r="D9014" s="1">
        <v>53621</v>
      </c>
      <c r="J9014" s="1" t="s">
        <v>0</v>
      </c>
      <c r="K9014" s="1" t="s">
        <v>49</v>
      </c>
      <c r="L9014" s="1">
        <v>-1</v>
      </c>
      <c r="M9014" s="1">
        <v>28</v>
      </c>
      <c r="N9014" s="6"/>
      <c r="O9014" s="6">
        <v>28</v>
      </c>
      <c r="P9014" s="6">
        <v>-164259.35999999999</v>
      </c>
      <c r="R9014" s="31">
        <v>-28</v>
      </c>
      <c r="S9014" s="28">
        <v>44620</v>
      </c>
    </row>
    <row r="9015" spans="1:19" x14ac:dyDescent="0.2">
      <c r="A9015" s="29">
        <v>47646</v>
      </c>
      <c r="B9015" s="1" t="s">
        <v>200</v>
      </c>
      <c r="C9015" s="27">
        <v>44614</v>
      </c>
      <c r="D9015" s="1">
        <v>53625</v>
      </c>
      <c r="J9015" s="1" t="s">
        <v>0</v>
      </c>
      <c r="K9015" s="1" t="s">
        <v>49</v>
      </c>
      <c r="L9015" s="1">
        <v>-1</v>
      </c>
      <c r="M9015" s="1">
        <v>155</v>
      </c>
      <c r="N9015" s="6"/>
      <c r="O9015" s="6">
        <v>155</v>
      </c>
      <c r="P9015" s="6">
        <v>-160986.35999999999</v>
      </c>
      <c r="R9015" s="31">
        <v>-155</v>
      </c>
      <c r="S9015" s="28">
        <v>44620</v>
      </c>
    </row>
    <row r="9016" spans="1:19" x14ac:dyDescent="0.2">
      <c r="A9016" s="29">
        <v>47646</v>
      </c>
      <c r="B9016" s="1" t="s">
        <v>200</v>
      </c>
      <c r="C9016" s="27">
        <v>44614</v>
      </c>
      <c r="D9016" s="1">
        <v>53625</v>
      </c>
      <c r="J9016" s="1" t="s">
        <v>0</v>
      </c>
      <c r="K9016" s="1" t="s">
        <v>49</v>
      </c>
      <c r="L9016" s="1">
        <v>-0.75</v>
      </c>
      <c r="M9016" s="1">
        <v>110</v>
      </c>
      <c r="N9016" s="6"/>
      <c r="O9016" s="6">
        <v>82.5</v>
      </c>
      <c r="P9016" s="6">
        <v>-161068.85999999999</v>
      </c>
      <c r="R9016" s="31">
        <v>-82.5</v>
      </c>
      <c r="S9016" s="28">
        <v>44620</v>
      </c>
    </row>
    <row r="9017" spans="1:19" x14ac:dyDescent="0.2">
      <c r="A9017" s="29">
        <v>47650</v>
      </c>
      <c r="B9017" s="1" t="s">
        <v>200</v>
      </c>
      <c r="C9017" s="27">
        <v>44614</v>
      </c>
      <c r="D9017" s="1">
        <v>53626</v>
      </c>
      <c r="J9017" s="1" t="s">
        <v>0</v>
      </c>
      <c r="K9017" s="1" t="s">
        <v>49</v>
      </c>
      <c r="L9017" s="1">
        <v>-1.25</v>
      </c>
      <c r="M9017" s="1">
        <v>88</v>
      </c>
      <c r="N9017" s="6"/>
      <c r="O9017" s="6">
        <v>110</v>
      </c>
      <c r="P9017" s="6">
        <v>-162103.85999999999</v>
      </c>
      <c r="R9017" s="31">
        <v>-110</v>
      </c>
      <c r="S9017" s="28">
        <v>44620</v>
      </c>
    </row>
    <row r="9018" spans="1:19" x14ac:dyDescent="0.2">
      <c r="A9018" s="29">
        <v>47652</v>
      </c>
      <c r="B9018" s="1" t="s">
        <v>200</v>
      </c>
      <c r="C9018" s="27">
        <v>44614</v>
      </c>
      <c r="D9018" s="1">
        <v>53627</v>
      </c>
      <c r="J9018" s="1" t="s">
        <v>0</v>
      </c>
      <c r="K9018" s="1" t="s">
        <v>49</v>
      </c>
      <c r="L9018" s="1">
        <v>-2.75</v>
      </c>
      <c r="M9018" s="1">
        <v>88</v>
      </c>
      <c r="N9018" s="6"/>
      <c r="O9018" s="6">
        <v>242</v>
      </c>
      <c r="P9018" s="6">
        <v>-166492.85999999999</v>
      </c>
      <c r="R9018" s="31">
        <v>-242</v>
      </c>
      <c r="S9018" s="28">
        <v>44620</v>
      </c>
    </row>
    <row r="9019" spans="1:19" x14ac:dyDescent="0.2">
      <c r="A9019" s="29">
        <v>47652</v>
      </c>
      <c r="B9019" s="1" t="s">
        <v>200</v>
      </c>
      <c r="C9019" s="27">
        <v>44614</v>
      </c>
      <c r="D9019" s="1">
        <v>53627</v>
      </c>
      <c r="J9019" s="1" t="s">
        <v>0</v>
      </c>
      <c r="K9019" s="1" t="s">
        <v>49</v>
      </c>
      <c r="L9019" s="1">
        <v>-1</v>
      </c>
      <c r="M9019" s="1">
        <v>130</v>
      </c>
      <c r="N9019" s="6"/>
      <c r="O9019" s="6">
        <v>130</v>
      </c>
      <c r="P9019" s="6">
        <v>-166250.85999999999</v>
      </c>
      <c r="R9019" s="31">
        <v>-130</v>
      </c>
      <c r="S9019" s="28">
        <v>44620</v>
      </c>
    </row>
    <row r="9020" spans="1:19" x14ac:dyDescent="0.2">
      <c r="A9020" s="29">
        <v>47652</v>
      </c>
      <c r="B9020" s="1" t="s">
        <v>200</v>
      </c>
      <c r="C9020" s="27">
        <v>44614</v>
      </c>
      <c r="D9020" s="1">
        <v>53627</v>
      </c>
      <c r="J9020" s="1" t="s">
        <v>0</v>
      </c>
      <c r="K9020" s="1" t="s">
        <v>49</v>
      </c>
      <c r="L9020" s="1">
        <v>-0.75</v>
      </c>
      <c r="M9020" s="1">
        <v>88</v>
      </c>
      <c r="N9020" s="6"/>
      <c r="O9020" s="6">
        <v>66</v>
      </c>
      <c r="P9020" s="6">
        <v>-162169.85999999999</v>
      </c>
      <c r="R9020" s="31">
        <v>-66</v>
      </c>
      <c r="S9020" s="28">
        <v>44620</v>
      </c>
    </row>
    <row r="9021" spans="1:19" x14ac:dyDescent="0.2">
      <c r="A9021" s="29">
        <v>47652</v>
      </c>
      <c r="B9021" s="1" t="s">
        <v>200</v>
      </c>
      <c r="C9021" s="27">
        <v>44614</v>
      </c>
      <c r="D9021" s="1">
        <v>53627</v>
      </c>
      <c r="J9021" s="1" t="s">
        <v>0</v>
      </c>
      <c r="K9021" s="1" t="s">
        <v>49</v>
      </c>
      <c r="L9021" s="1">
        <v>-0.75</v>
      </c>
      <c r="M9021" s="1">
        <v>88</v>
      </c>
      <c r="N9021" s="6"/>
      <c r="O9021" s="6">
        <v>66</v>
      </c>
      <c r="P9021" s="6">
        <v>-162235.85999999999</v>
      </c>
      <c r="R9021" s="31">
        <v>-66</v>
      </c>
      <c r="S9021" s="28">
        <v>44620</v>
      </c>
    </row>
    <row r="9022" spans="1:19" x14ac:dyDescent="0.2">
      <c r="A9022" s="29">
        <v>47652</v>
      </c>
      <c r="B9022" s="1" t="s">
        <v>200</v>
      </c>
      <c r="C9022" s="27">
        <v>44614</v>
      </c>
      <c r="D9022" s="1">
        <v>53627</v>
      </c>
      <c r="J9022" s="1" t="s">
        <v>0</v>
      </c>
      <c r="K9022" s="1" t="s">
        <v>49</v>
      </c>
      <c r="L9022" s="1">
        <v>-0.75</v>
      </c>
      <c r="M9022" s="1">
        <v>88</v>
      </c>
      <c r="N9022" s="6"/>
      <c r="O9022" s="6">
        <v>66</v>
      </c>
      <c r="P9022" s="6">
        <v>-162301.85999999999</v>
      </c>
      <c r="R9022" s="31">
        <v>-66</v>
      </c>
      <c r="S9022" s="28">
        <v>44620</v>
      </c>
    </row>
    <row r="9023" spans="1:19" x14ac:dyDescent="0.2">
      <c r="A9023" s="29">
        <v>47652</v>
      </c>
      <c r="B9023" s="1" t="s">
        <v>200</v>
      </c>
      <c r="C9023" s="27">
        <v>44614</v>
      </c>
      <c r="D9023" s="1">
        <v>53627</v>
      </c>
      <c r="J9023" s="1" t="s">
        <v>0</v>
      </c>
      <c r="K9023" s="1" t="s">
        <v>49</v>
      </c>
      <c r="L9023" s="1">
        <v>-1</v>
      </c>
      <c r="M9023" s="1">
        <v>28</v>
      </c>
      <c r="N9023" s="6"/>
      <c r="O9023" s="6">
        <v>28</v>
      </c>
      <c r="P9023" s="6">
        <v>-164287.35999999999</v>
      </c>
      <c r="R9023" s="31">
        <v>-28</v>
      </c>
      <c r="S9023" s="28">
        <v>44620</v>
      </c>
    </row>
    <row r="9024" spans="1:19" x14ac:dyDescent="0.2">
      <c r="A9024" s="29">
        <v>47652</v>
      </c>
      <c r="B9024" s="1" t="s">
        <v>200</v>
      </c>
      <c r="C9024" s="27">
        <v>44614</v>
      </c>
      <c r="D9024" s="1">
        <v>53627</v>
      </c>
      <c r="J9024" s="1" t="s">
        <v>0</v>
      </c>
      <c r="K9024" s="1" t="s">
        <v>49</v>
      </c>
      <c r="L9024" s="1">
        <v>-1</v>
      </c>
      <c r="M9024" s="1">
        <v>28</v>
      </c>
      <c r="N9024" s="6"/>
      <c r="O9024" s="6">
        <v>28</v>
      </c>
      <c r="P9024" s="6">
        <v>-166974.85999999999</v>
      </c>
      <c r="R9024" s="31">
        <v>-28</v>
      </c>
      <c r="S9024" s="28">
        <v>44620</v>
      </c>
    </row>
    <row r="9025" spans="1:19" x14ac:dyDescent="0.2">
      <c r="A9025" s="29">
        <v>47654</v>
      </c>
      <c r="B9025" s="1" t="s">
        <v>200</v>
      </c>
      <c r="C9025" s="27">
        <v>44614</v>
      </c>
      <c r="D9025" s="1">
        <v>53629</v>
      </c>
      <c r="J9025" s="1" t="s">
        <v>0</v>
      </c>
      <c r="K9025" s="1" t="s">
        <v>49</v>
      </c>
      <c r="L9025" s="1">
        <v>-0.5</v>
      </c>
      <c r="M9025" s="1">
        <v>110</v>
      </c>
      <c r="N9025" s="6"/>
      <c r="O9025" s="6">
        <v>55</v>
      </c>
      <c r="P9025" s="6">
        <v>-162824.85999999999</v>
      </c>
      <c r="R9025" s="31">
        <v>-55</v>
      </c>
      <c r="S9025" s="28">
        <v>44620</v>
      </c>
    </row>
    <row r="9026" spans="1:19" x14ac:dyDescent="0.2">
      <c r="A9026" s="29">
        <v>47655</v>
      </c>
      <c r="B9026" s="1" t="s">
        <v>200</v>
      </c>
      <c r="C9026" s="27">
        <v>44614</v>
      </c>
      <c r="D9026" s="1">
        <v>53630</v>
      </c>
      <c r="J9026" s="1" t="s">
        <v>0</v>
      </c>
      <c r="K9026" s="1" t="s">
        <v>49</v>
      </c>
      <c r="L9026" s="1">
        <v>-1</v>
      </c>
      <c r="M9026" s="1">
        <v>139.5</v>
      </c>
      <c r="N9026" s="6"/>
      <c r="O9026" s="6">
        <v>139.5</v>
      </c>
      <c r="P9026" s="6">
        <v>-163013.85999999999</v>
      </c>
      <c r="R9026" s="31">
        <v>-139.5</v>
      </c>
      <c r="S9026" s="28">
        <v>44620</v>
      </c>
    </row>
    <row r="9027" spans="1:19" x14ac:dyDescent="0.2">
      <c r="A9027" s="29">
        <v>47655</v>
      </c>
      <c r="B9027" s="1" t="s">
        <v>200</v>
      </c>
      <c r="C9027" s="27">
        <v>44614</v>
      </c>
      <c r="D9027" s="1">
        <v>53630</v>
      </c>
      <c r="J9027" s="1" t="s">
        <v>0</v>
      </c>
      <c r="K9027" s="1" t="s">
        <v>49</v>
      </c>
      <c r="L9027" s="1">
        <v>-0.5</v>
      </c>
      <c r="M9027" s="1">
        <v>99</v>
      </c>
      <c r="N9027" s="6"/>
      <c r="O9027" s="6">
        <v>49.5</v>
      </c>
      <c r="P9027" s="6">
        <v>-162874.35999999999</v>
      </c>
      <c r="R9027" s="31">
        <v>-49.5</v>
      </c>
      <c r="S9027" s="28">
        <v>44620</v>
      </c>
    </row>
    <row r="9028" spans="1:19" x14ac:dyDescent="0.2">
      <c r="A9028" s="29">
        <v>47655</v>
      </c>
      <c r="B9028" s="1" t="s">
        <v>200</v>
      </c>
      <c r="C9028" s="27">
        <v>44614</v>
      </c>
      <c r="D9028" s="1">
        <v>53630</v>
      </c>
      <c r="J9028" s="1" t="s">
        <v>0</v>
      </c>
      <c r="K9028" s="1" t="s">
        <v>49</v>
      </c>
      <c r="L9028" s="1">
        <v>-0.5</v>
      </c>
      <c r="M9028" s="1">
        <v>99</v>
      </c>
      <c r="N9028" s="6"/>
      <c r="O9028" s="6">
        <v>49.5</v>
      </c>
      <c r="P9028" s="6">
        <v>-163063.35999999999</v>
      </c>
      <c r="R9028" s="31">
        <v>-49.5</v>
      </c>
      <c r="S9028" s="28">
        <v>44620</v>
      </c>
    </row>
    <row r="9029" spans="1:19" x14ac:dyDescent="0.2">
      <c r="A9029" s="29">
        <v>47655</v>
      </c>
      <c r="B9029" s="1" t="s">
        <v>200</v>
      </c>
      <c r="C9029" s="27">
        <v>44614</v>
      </c>
      <c r="D9029" s="1">
        <v>53630</v>
      </c>
      <c r="J9029" s="1" t="s">
        <v>0</v>
      </c>
      <c r="K9029" s="1" t="s">
        <v>49</v>
      </c>
      <c r="L9029" s="1">
        <v>-0.5</v>
      </c>
      <c r="M9029" s="1">
        <v>99</v>
      </c>
      <c r="N9029" s="6"/>
      <c r="O9029" s="6">
        <v>49.5</v>
      </c>
      <c r="P9029" s="6">
        <v>-167024.35999999999</v>
      </c>
      <c r="R9029" s="31">
        <v>-49.5</v>
      </c>
      <c r="S9029" s="28">
        <v>44620</v>
      </c>
    </row>
    <row r="9030" spans="1:19" x14ac:dyDescent="0.2">
      <c r="A9030" s="29">
        <v>47465</v>
      </c>
      <c r="B9030" s="1" t="s">
        <v>200</v>
      </c>
      <c r="C9030" s="27">
        <v>44616</v>
      </c>
      <c r="D9030" s="1">
        <v>53604</v>
      </c>
      <c r="J9030" s="1" t="s">
        <v>0</v>
      </c>
      <c r="K9030" s="1" t="s">
        <v>49</v>
      </c>
      <c r="L9030" s="1">
        <v>-2.25</v>
      </c>
      <c r="M9030" s="1">
        <v>88</v>
      </c>
      <c r="N9030" s="6"/>
      <c r="O9030" s="6">
        <v>198</v>
      </c>
      <c r="P9030" s="6">
        <v>-167704.35999999999</v>
      </c>
      <c r="R9030" s="31">
        <v>-198</v>
      </c>
      <c r="S9030" s="28">
        <v>44620</v>
      </c>
    </row>
    <row r="9031" spans="1:19" x14ac:dyDescent="0.2">
      <c r="A9031" s="29">
        <v>47465</v>
      </c>
      <c r="B9031" s="1" t="s">
        <v>200</v>
      </c>
      <c r="C9031" s="27">
        <v>44616</v>
      </c>
      <c r="D9031" s="1">
        <v>53604</v>
      </c>
      <c r="J9031" s="1" t="s">
        <v>0</v>
      </c>
      <c r="K9031" s="1" t="s">
        <v>49</v>
      </c>
      <c r="L9031" s="1">
        <v>-1.5</v>
      </c>
      <c r="M9031" s="1">
        <v>88</v>
      </c>
      <c r="N9031" s="6"/>
      <c r="O9031" s="6">
        <v>132</v>
      </c>
      <c r="P9031" s="6">
        <v>-176048.36</v>
      </c>
      <c r="R9031" s="31">
        <v>-132</v>
      </c>
      <c r="S9031" s="28">
        <v>44620</v>
      </c>
    </row>
    <row r="9032" spans="1:19" x14ac:dyDescent="0.2">
      <c r="A9032" s="29">
        <v>47465</v>
      </c>
      <c r="B9032" s="1" t="s">
        <v>200</v>
      </c>
      <c r="C9032" s="27">
        <v>44616</v>
      </c>
      <c r="D9032" s="1">
        <v>53604</v>
      </c>
      <c r="J9032" s="1" t="s">
        <v>0</v>
      </c>
      <c r="K9032" s="1" t="s">
        <v>49</v>
      </c>
      <c r="L9032" s="1">
        <v>-1</v>
      </c>
      <c r="M9032" s="1">
        <v>124</v>
      </c>
      <c r="N9032" s="6"/>
      <c r="O9032" s="6">
        <v>124</v>
      </c>
      <c r="P9032" s="6">
        <v>-171961.36</v>
      </c>
      <c r="R9032" s="31">
        <v>-124</v>
      </c>
      <c r="S9032" s="28">
        <v>44620</v>
      </c>
    </row>
    <row r="9033" spans="1:19" x14ac:dyDescent="0.2">
      <c r="A9033" s="29">
        <v>47465</v>
      </c>
      <c r="B9033" s="1" t="s">
        <v>200</v>
      </c>
      <c r="C9033" s="27">
        <v>44616</v>
      </c>
      <c r="D9033" s="1">
        <v>53604</v>
      </c>
      <c r="J9033" s="1" t="s">
        <v>0</v>
      </c>
      <c r="K9033" s="1" t="s">
        <v>49</v>
      </c>
      <c r="L9033" s="1">
        <v>-1</v>
      </c>
      <c r="M9033" s="1">
        <v>124</v>
      </c>
      <c r="N9033" s="6"/>
      <c r="O9033" s="6">
        <v>124</v>
      </c>
      <c r="P9033" s="6">
        <v>-175916.36</v>
      </c>
      <c r="R9033" s="31">
        <v>-124</v>
      </c>
      <c r="S9033" s="28">
        <v>44620</v>
      </c>
    </row>
    <row r="9034" spans="1:19" x14ac:dyDescent="0.2">
      <c r="A9034" s="29">
        <v>47465</v>
      </c>
      <c r="B9034" s="1" t="s">
        <v>200</v>
      </c>
      <c r="C9034" s="27">
        <v>44616</v>
      </c>
      <c r="D9034" s="1">
        <v>53604</v>
      </c>
      <c r="J9034" s="1" t="s">
        <v>0</v>
      </c>
      <c r="K9034" s="1" t="s">
        <v>49</v>
      </c>
      <c r="L9034" s="1">
        <v>-1</v>
      </c>
      <c r="M9034" s="1">
        <v>124</v>
      </c>
      <c r="N9034" s="6"/>
      <c r="O9034" s="6">
        <v>124</v>
      </c>
      <c r="P9034" s="6">
        <v>-176216.36</v>
      </c>
      <c r="R9034" s="31">
        <v>-124</v>
      </c>
      <c r="S9034" s="28">
        <v>44620</v>
      </c>
    </row>
    <row r="9035" spans="1:19" x14ac:dyDescent="0.2">
      <c r="A9035" s="29">
        <v>47465</v>
      </c>
      <c r="B9035" s="1" t="s">
        <v>200</v>
      </c>
      <c r="C9035" s="27">
        <v>44616</v>
      </c>
      <c r="D9035" s="1">
        <v>53604</v>
      </c>
      <c r="J9035" s="1" t="s">
        <v>0</v>
      </c>
      <c r="K9035" s="1" t="s">
        <v>49</v>
      </c>
      <c r="L9035" s="1">
        <v>-1</v>
      </c>
      <c r="M9035" s="1">
        <v>98</v>
      </c>
      <c r="N9035" s="6"/>
      <c r="O9035" s="6">
        <v>98</v>
      </c>
      <c r="P9035" s="6">
        <v>-174273.36</v>
      </c>
      <c r="R9035" s="31">
        <v>-98</v>
      </c>
      <c r="S9035" s="28">
        <v>44620</v>
      </c>
    </row>
    <row r="9036" spans="1:19" x14ac:dyDescent="0.2">
      <c r="A9036" s="29">
        <v>47465</v>
      </c>
      <c r="B9036" s="1" t="s">
        <v>200</v>
      </c>
      <c r="C9036" s="27">
        <v>44616</v>
      </c>
      <c r="D9036" s="1">
        <v>53604</v>
      </c>
      <c r="J9036" s="1" t="s">
        <v>0</v>
      </c>
      <c r="K9036" s="1" t="s">
        <v>49</v>
      </c>
      <c r="L9036" s="1">
        <v>-1</v>
      </c>
      <c r="M9036" s="1">
        <v>88</v>
      </c>
      <c r="N9036" s="6"/>
      <c r="O9036" s="6">
        <v>88</v>
      </c>
      <c r="P9036" s="6">
        <v>-172049.36</v>
      </c>
      <c r="R9036" s="31">
        <v>-88</v>
      </c>
      <c r="S9036" s="28">
        <v>44620</v>
      </c>
    </row>
    <row r="9037" spans="1:19" x14ac:dyDescent="0.2">
      <c r="A9037" s="29">
        <v>47465</v>
      </c>
      <c r="B9037" s="1" t="s">
        <v>200</v>
      </c>
      <c r="C9037" s="27">
        <v>44616</v>
      </c>
      <c r="D9037" s="1">
        <v>53604</v>
      </c>
      <c r="J9037" s="1" t="s">
        <v>0</v>
      </c>
      <c r="K9037" s="1" t="s">
        <v>49</v>
      </c>
      <c r="L9037" s="1">
        <v>-0.75</v>
      </c>
      <c r="M9037" s="1">
        <v>88</v>
      </c>
      <c r="N9037" s="6"/>
      <c r="O9037" s="6">
        <v>66</v>
      </c>
      <c r="P9037" s="6">
        <v>-169118.36</v>
      </c>
      <c r="R9037" s="31">
        <v>-66</v>
      </c>
      <c r="S9037" s="28">
        <v>44620</v>
      </c>
    </row>
    <row r="9038" spans="1:19" x14ac:dyDescent="0.2">
      <c r="A9038" s="29">
        <v>47465</v>
      </c>
      <c r="B9038" s="1" t="s">
        <v>200</v>
      </c>
      <c r="C9038" s="27">
        <v>44616</v>
      </c>
      <c r="D9038" s="1">
        <v>53604</v>
      </c>
      <c r="J9038" s="1" t="s">
        <v>0</v>
      </c>
      <c r="K9038" s="1" t="s">
        <v>49</v>
      </c>
      <c r="L9038" s="1">
        <v>-0.75</v>
      </c>
      <c r="M9038" s="1">
        <v>88</v>
      </c>
      <c r="N9038" s="6"/>
      <c r="O9038" s="6">
        <v>66</v>
      </c>
      <c r="P9038" s="6">
        <v>-172159.35999999999</v>
      </c>
      <c r="R9038" s="31">
        <v>-66</v>
      </c>
      <c r="S9038" s="28">
        <v>44620</v>
      </c>
    </row>
    <row r="9039" spans="1:19" x14ac:dyDescent="0.2">
      <c r="A9039" s="29">
        <v>47465</v>
      </c>
      <c r="B9039" s="1" t="s">
        <v>200</v>
      </c>
      <c r="C9039" s="27">
        <v>44616</v>
      </c>
      <c r="D9039" s="1">
        <v>53604</v>
      </c>
      <c r="J9039" s="1" t="s">
        <v>0</v>
      </c>
      <c r="K9039" s="1" t="s">
        <v>49</v>
      </c>
      <c r="L9039" s="1">
        <v>-0.5</v>
      </c>
      <c r="M9039" s="1">
        <v>88</v>
      </c>
      <c r="N9039" s="6"/>
      <c r="O9039" s="6">
        <v>44</v>
      </c>
      <c r="P9039" s="6">
        <v>-171793.36</v>
      </c>
      <c r="R9039" s="31">
        <v>-44</v>
      </c>
      <c r="S9039" s="28">
        <v>44620</v>
      </c>
    </row>
    <row r="9040" spans="1:19" x14ac:dyDescent="0.2">
      <c r="A9040" s="29">
        <v>47465</v>
      </c>
      <c r="B9040" s="1" t="s">
        <v>200</v>
      </c>
      <c r="C9040" s="27">
        <v>44616</v>
      </c>
      <c r="D9040" s="1">
        <v>53604</v>
      </c>
      <c r="J9040" s="1" t="s">
        <v>0</v>
      </c>
      <c r="K9040" s="1" t="s">
        <v>49</v>
      </c>
      <c r="L9040" s="1">
        <v>-0.5</v>
      </c>
      <c r="M9040" s="1">
        <v>88</v>
      </c>
      <c r="N9040" s="6"/>
      <c r="O9040" s="6">
        <v>44</v>
      </c>
      <c r="P9040" s="6">
        <v>-171837.36</v>
      </c>
      <c r="R9040" s="31">
        <v>-44</v>
      </c>
      <c r="S9040" s="28">
        <v>44620</v>
      </c>
    </row>
    <row r="9041" spans="1:19" x14ac:dyDescent="0.2">
      <c r="A9041" s="29">
        <v>47465</v>
      </c>
      <c r="B9041" s="1" t="s">
        <v>200</v>
      </c>
      <c r="C9041" s="27">
        <v>44616</v>
      </c>
      <c r="D9041" s="1">
        <v>53604</v>
      </c>
      <c r="J9041" s="1" t="s">
        <v>0</v>
      </c>
      <c r="K9041" s="1" t="s">
        <v>49</v>
      </c>
      <c r="L9041" s="1">
        <v>-0.5</v>
      </c>
      <c r="M9041" s="1">
        <v>88</v>
      </c>
      <c r="N9041" s="6"/>
      <c r="O9041" s="6">
        <v>44</v>
      </c>
      <c r="P9041" s="6">
        <v>-172093.36</v>
      </c>
      <c r="R9041" s="31">
        <v>-44</v>
      </c>
      <c r="S9041" s="28">
        <v>44620</v>
      </c>
    </row>
    <row r="9042" spans="1:19" x14ac:dyDescent="0.2">
      <c r="A9042" s="29">
        <v>47465</v>
      </c>
      <c r="B9042" s="1" t="s">
        <v>200</v>
      </c>
      <c r="C9042" s="27">
        <v>44616</v>
      </c>
      <c r="D9042" s="1">
        <v>53604</v>
      </c>
      <c r="J9042" s="1" t="s">
        <v>0</v>
      </c>
      <c r="K9042" s="1" t="s">
        <v>49</v>
      </c>
      <c r="L9042" s="1">
        <v>-0.5</v>
      </c>
      <c r="M9042" s="1">
        <v>88</v>
      </c>
      <c r="N9042" s="6"/>
      <c r="O9042" s="6">
        <v>44</v>
      </c>
      <c r="P9042" s="6">
        <v>-176092.36</v>
      </c>
      <c r="R9042" s="31">
        <v>-44</v>
      </c>
      <c r="S9042" s="28">
        <v>44620</v>
      </c>
    </row>
    <row r="9043" spans="1:19" x14ac:dyDescent="0.2">
      <c r="A9043" s="29">
        <v>47465</v>
      </c>
      <c r="B9043" s="1" t="s">
        <v>200</v>
      </c>
      <c r="C9043" s="27">
        <v>44616</v>
      </c>
      <c r="D9043" s="1">
        <v>53604</v>
      </c>
      <c r="J9043" s="1" t="s">
        <v>0</v>
      </c>
      <c r="K9043" s="1" t="s">
        <v>49</v>
      </c>
      <c r="L9043" s="1">
        <v>-1</v>
      </c>
      <c r="M9043" s="1">
        <v>28</v>
      </c>
      <c r="N9043" s="6"/>
      <c r="O9043" s="6">
        <v>28</v>
      </c>
      <c r="P9043" s="6">
        <v>-174301.36</v>
      </c>
      <c r="R9043" s="31">
        <v>-28</v>
      </c>
      <c r="S9043" s="28">
        <v>44620</v>
      </c>
    </row>
    <row r="9044" spans="1:19" x14ac:dyDescent="0.2">
      <c r="A9044" s="29">
        <v>47465</v>
      </c>
      <c r="B9044" s="1" t="s">
        <v>200</v>
      </c>
      <c r="C9044" s="27">
        <v>44616</v>
      </c>
      <c r="D9044" s="1">
        <v>53604</v>
      </c>
      <c r="J9044" s="1" t="s">
        <v>0</v>
      </c>
      <c r="K9044" s="1" t="s">
        <v>49</v>
      </c>
      <c r="L9044" s="1">
        <v>-0.25</v>
      </c>
      <c r="M9044" s="1">
        <v>88</v>
      </c>
      <c r="N9044" s="6"/>
      <c r="O9044" s="6">
        <v>22</v>
      </c>
      <c r="P9044" s="6">
        <v>-176238.36</v>
      </c>
      <c r="R9044" s="31">
        <v>-22</v>
      </c>
      <c r="S9044" s="28">
        <v>44620</v>
      </c>
    </row>
    <row r="9045" spans="1:19" x14ac:dyDescent="0.2">
      <c r="A9045" s="29">
        <v>47465</v>
      </c>
      <c r="B9045" s="1" t="s">
        <v>200</v>
      </c>
      <c r="C9045" s="27">
        <v>44616</v>
      </c>
      <c r="D9045" s="1">
        <v>53604</v>
      </c>
      <c r="J9045" s="1" t="s">
        <v>0</v>
      </c>
      <c r="K9045" s="1" t="s">
        <v>49</v>
      </c>
      <c r="L9045" s="1">
        <v>-1</v>
      </c>
      <c r="M9045" s="1">
        <v>8</v>
      </c>
      <c r="N9045" s="6"/>
      <c r="O9045" s="6">
        <v>8</v>
      </c>
      <c r="P9045" s="6">
        <v>-174309.36</v>
      </c>
      <c r="R9045" s="31">
        <v>-8</v>
      </c>
      <c r="S9045" s="28">
        <v>44620</v>
      </c>
    </row>
    <row r="9046" spans="1:19" x14ac:dyDescent="0.2">
      <c r="A9046" s="29">
        <v>47468</v>
      </c>
      <c r="B9046" s="1" t="s">
        <v>200</v>
      </c>
      <c r="C9046" s="27">
        <v>44616</v>
      </c>
      <c r="D9046" s="1">
        <v>53607</v>
      </c>
      <c r="J9046" s="1" t="s">
        <v>0</v>
      </c>
      <c r="K9046" s="1" t="s">
        <v>49</v>
      </c>
      <c r="L9046" s="1">
        <v>-6</v>
      </c>
      <c r="M9046" s="1">
        <v>88</v>
      </c>
      <c r="N9046" s="6"/>
      <c r="O9046" s="6">
        <v>528</v>
      </c>
      <c r="P9046" s="6">
        <v>-173427.36</v>
      </c>
      <c r="R9046" s="31">
        <v>-528</v>
      </c>
      <c r="S9046" s="28">
        <v>44620</v>
      </c>
    </row>
    <row r="9047" spans="1:19" x14ac:dyDescent="0.2">
      <c r="A9047" s="29">
        <v>47468</v>
      </c>
      <c r="B9047" s="1" t="s">
        <v>200</v>
      </c>
      <c r="C9047" s="27">
        <v>44616</v>
      </c>
      <c r="D9047" s="1">
        <v>53607</v>
      </c>
      <c r="J9047" s="1" t="s">
        <v>0</v>
      </c>
      <c r="K9047" s="1" t="s">
        <v>49</v>
      </c>
      <c r="L9047" s="1">
        <v>-1</v>
      </c>
      <c r="M9047" s="1">
        <v>424</v>
      </c>
      <c r="N9047" s="6"/>
      <c r="O9047" s="6">
        <v>424</v>
      </c>
      <c r="P9047" s="6">
        <v>-169052.36</v>
      </c>
      <c r="R9047" s="31">
        <v>-424</v>
      </c>
      <c r="S9047" s="28">
        <v>44620</v>
      </c>
    </row>
    <row r="9048" spans="1:19" x14ac:dyDescent="0.2">
      <c r="A9048" s="29">
        <v>47468</v>
      </c>
      <c r="B9048" s="1" t="s">
        <v>200</v>
      </c>
      <c r="C9048" s="27">
        <v>44616</v>
      </c>
      <c r="D9048" s="1">
        <v>53607</v>
      </c>
      <c r="J9048" s="1" t="s">
        <v>0</v>
      </c>
      <c r="K9048" s="1" t="s">
        <v>49</v>
      </c>
      <c r="L9048" s="1">
        <v>-4.5</v>
      </c>
      <c r="M9048" s="1">
        <v>88</v>
      </c>
      <c r="N9048" s="6"/>
      <c r="O9048" s="6">
        <v>396</v>
      </c>
      <c r="P9048" s="6">
        <v>-174175.35999999999</v>
      </c>
      <c r="R9048" s="31">
        <v>-396</v>
      </c>
      <c r="S9048" s="28">
        <v>44620</v>
      </c>
    </row>
    <row r="9049" spans="1:19" x14ac:dyDescent="0.2">
      <c r="A9049" s="29">
        <v>47468</v>
      </c>
      <c r="B9049" s="1" t="s">
        <v>200</v>
      </c>
      <c r="C9049" s="27">
        <v>44616</v>
      </c>
      <c r="D9049" s="1">
        <v>53607</v>
      </c>
      <c r="J9049" s="1" t="s">
        <v>0</v>
      </c>
      <c r="K9049" s="1" t="s">
        <v>49</v>
      </c>
      <c r="L9049" s="1">
        <v>-4</v>
      </c>
      <c r="M9049" s="1">
        <v>88</v>
      </c>
      <c r="N9049" s="6"/>
      <c r="O9049" s="6">
        <v>352</v>
      </c>
      <c r="P9049" s="6">
        <v>-173779.36</v>
      </c>
      <c r="R9049" s="31">
        <v>-352</v>
      </c>
      <c r="S9049" s="28">
        <v>44620</v>
      </c>
    </row>
    <row r="9050" spans="1:19" x14ac:dyDescent="0.2">
      <c r="A9050" s="29">
        <v>47468</v>
      </c>
      <c r="B9050" s="1" t="s">
        <v>200</v>
      </c>
      <c r="C9050" s="27">
        <v>44616</v>
      </c>
      <c r="D9050" s="1">
        <v>53607</v>
      </c>
      <c r="J9050" s="1" t="s">
        <v>0</v>
      </c>
      <c r="K9050" s="1" t="s">
        <v>49</v>
      </c>
      <c r="L9050" s="1">
        <v>-3.75</v>
      </c>
      <c r="M9050" s="1">
        <v>88</v>
      </c>
      <c r="N9050" s="6"/>
      <c r="O9050" s="6">
        <v>330</v>
      </c>
      <c r="P9050" s="6">
        <v>-178018.36</v>
      </c>
      <c r="R9050" s="31">
        <v>-330</v>
      </c>
      <c r="S9050" s="28">
        <v>44620</v>
      </c>
    </row>
    <row r="9051" spans="1:19" x14ac:dyDescent="0.2">
      <c r="A9051" s="29">
        <v>47468</v>
      </c>
      <c r="B9051" s="1" t="s">
        <v>200</v>
      </c>
      <c r="C9051" s="27">
        <v>44616</v>
      </c>
      <c r="D9051" s="1">
        <v>53607</v>
      </c>
      <c r="J9051" s="1" t="s">
        <v>0</v>
      </c>
      <c r="K9051" s="1" t="s">
        <v>49</v>
      </c>
      <c r="L9051" s="1">
        <v>-3.75</v>
      </c>
      <c r="M9051" s="1">
        <v>88</v>
      </c>
      <c r="N9051" s="6"/>
      <c r="O9051" s="6">
        <v>330</v>
      </c>
      <c r="P9051" s="6">
        <v>-178868.36</v>
      </c>
      <c r="R9051" s="31">
        <v>-330</v>
      </c>
      <c r="S9051" s="28">
        <v>44620</v>
      </c>
    </row>
    <row r="9052" spans="1:19" x14ac:dyDescent="0.2">
      <c r="A9052" s="29">
        <v>47468</v>
      </c>
      <c r="B9052" s="1" t="s">
        <v>200</v>
      </c>
      <c r="C9052" s="27">
        <v>44616</v>
      </c>
      <c r="D9052" s="1">
        <v>53607</v>
      </c>
      <c r="J9052" s="1" t="s">
        <v>0</v>
      </c>
      <c r="K9052" s="1" t="s">
        <v>49</v>
      </c>
      <c r="L9052" s="1">
        <v>-2.75</v>
      </c>
      <c r="M9052" s="1">
        <v>88</v>
      </c>
      <c r="N9052" s="6"/>
      <c r="O9052" s="6">
        <v>242</v>
      </c>
      <c r="P9052" s="6">
        <v>-178538.36</v>
      </c>
      <c r="R9052" s="31">
        <v>-242</v>
      </c>
      <c r="S9052" s="28">
        <v>44620</v>
      </c>
    </row>
    <row r="9053" spans="1:19" x14ac:dyDescent="0.2">
      <c r="A9053" s="29">
        <v>47468</v>
      </c>
      <c r="B9053" s="1" t="s">
        <v>200</v>
      </c>
      <c r="C9053" s="27">
        <v>44616</v>
      </c>
      <c r="D9053" s="1">
        <v>53607</v>
      </c>
      <c r="J9053" s="1" t="s">
        <v>0</v>
      </c>
      <c r="K9053" s="1" t="s">
        <v>49</v>
      </c>
      <c r="L9053" s="1">
        <v>-2.5</v>
      </c>
      <c r="M9053" s="1">
        <v>88</v>
      </c>
      <c r="N9053" s="6"/>
      <c r="O9053" s="6">
        <v>220</v>
      </c>
      <c r="P9053" s="6">
        <v>-179564.36</v>
      </c>
      <c r="R9053" s="31">
        <v>-220</v>
      </c>
      <c r="S9053" s="28">
        <v>44620</v>
      </c>
    </row>
    <row r="9054" spans="1:19" x14ac:dyDescent="0.2">
      <c r="A9054" s="29">
        <v>47468</v>
      </c>
      <c r="B9054" s="1" t="s">
        <v>200</v>
      </c>
      <c r="C9054" s="27">
        <v>44616</v>
      </c>
      <c r="D9054" s="1">
        <v>53607</v>
      </c>
      <c r="J9054" s="1" t="s">
        <v>0</v>
      </c>
      <c r="K9054" s="1" t="s">
        <v>49</v>
      </c>
      <c r="L9054" s="1">
        <v>-2.25</v>
      </c>
      <c r="M9054" s="1">
        <v>88</v>
      </c>
      <c r="N9054" s="6"/>
      <c r="O9054" s="6">
        <v>198</v>
      </c>
      <c r="P9054" s="6">
        <v>-172775.36</v>
      </c>
      <c r="R9054" s="31">
        <v>-198</v>
      </c>
      <c r="S9054" s="28">
        <v>44620</v>
      </c>
    </row>
    <row r="9055" spans="1:19" x14ac:dyDescent="0.2">
      <c r="A9055" s="29">
        <v>47468</v>
      </c>
      <c r="B9055" s="1" t="s">
        <v>200</v>
      </c>
      <c r="C9055" s="27">
        <v>44616</v>
      </c>
      <c r="D9055" s="1">
        <v>53607</v>
      </c>
      <c r="J9055" s="1" t="s">
        <v>0</v>
      </c>
      <c r="K9055" s="1" t="s">
        <v>49</v>
      </c>
      <c r="L9055" s="1">
        <v>-2.25</v>
      </c>
      <c r="M9055" s="1">
        <v>88</v>
      </c>
      <c r="N9055" s="6"/>
      <c r="O9055" s="6">
        <v>198</v>
      </c>
      <c r="P9055" s="6">
        <v>-179066.36</v>
      </c>
      <c r="R9055" s="31">
        <v>-198</v>
      </c>
      <c r="S9055" s="28">
        <v>44620</v>
      </c>
    </row>
    <row r="9056" spans="1:19" x14ac:dyDescent="0.2">
      <c r="A9056" s="29">
        <v>47468</v>
      </c>
      <c r="B9056" s="1" t="s">
        <v>200</v>
      </c>
      <c r="C9056" s="27">
        <v>44616</v>
      </c>
      <c r="D9056" s="1">
        <v>53607</v>
      </c>
      <c r="J9056" s="1" t="s">
        <v>0</v>
      </c>
      <c r="K9056" s="1" t="s">
        <v>49</v>
      </c>
      <c r="L9056" s="1">
        <v>-1.75</v>
      </c>
      <c r="M9056" s="1">
        <v>88</v>
      </c>
      <c r="N9056" s="6"/>
      <c r="O9056" s="6">
        <v>154</v>
      </c>
      <c r="P9056" s="6">
        <v>-169859.36</v>
      </c>
      <c r="R9056" s="31">
        <v>-154</v>
      </c>
      <c r="S9056" s="28">
        <v>44620</v>
      </c>
    </row>
    <row r="9057" spans="1:19" x14ac:dyDescent="0.2">
      <c r="A9057" s="29">
        <v>47468</v>
      </c>
      <c r="B9057" s="1" t="s">
        <v>200</v>
      </c>
      <c r="C9057" s="27">
        <v>44616</v>
      </c>
      <c r="D9057" s="1">
        <v>53607</v>
      </c>
      <c r="J9057" s="1" t="s">
        <v>0</v>
      </c>
      <c r="K9057" s="1" t="s">
        <v>49</v>
      </c>
      <c r="L9057" s="1">
        <v>-1.75</v>
      </c>
      <c r="M9057" s="1">
        <v>88</v>
      </c>
      <c r="N9057" s="6"/>
      <c r="O9057" s="6">
        <v>154</v>
      </c>
      <c r="P9057" s="6">
        <v>-178296.36</v>
      </c>
      <c r="R9057" s="31">
        <v>-154</v>
      </c>
      <c r="S9057" s="28">
        <v>44620</v>
      </c>
    </row>
    <row r="9058" spans="1:19" x14ac:dyDescent="0.2">
      <c r="A9058" s="29">
        <v>47468</v>
      </c>
      <c r="B9058" s="1" t="s">
        <v>200</v>
      </c>
      <c r="C9058" s="27">
        <v>44616</v>
      </c>
      <c r="D9058" s="1">
        <v>53607</v>
      </c>
      <c r="J9058" s="1" t="s">
        <v>0</v>
      </c>
      <c r="K9058" s="1" t="s">
        <v>49</v>
      </c>
      <c r="L9058" s="1">
        <v>-1</v>
      </c>
      <c r="M9058" s="1">
        <v>124</v>
      </c>
      <c r="N9058" s="6"/>
      <c r="O9058" s="6">
        <v>124</v>
      </c>
      <c r="P9058" s="6">
        <v>-169264.36</v>
      </c>
      <c r="R9058" s="31">
        <v>-124</v>
      </c>
      <c r="S9058" s="28">
        <v>44620</v>
      </c>
    </row>
    <row r="9059" spans="1:19" x14ac:dyDescent="0.2">
      <c r="A9059" s="29">
        <v>47468</v>
      </c>
      <c r="B9059" s="1" t="s">
        <v>200</v>
      </c>
      <c r="C9059" s="27">
        <v>44616</v>
      </c>
      <c r="D9059" s="1">
        <v>53607</v>
      </c>
      <c r="J9059" s="1" t="s">
        <v>0</v>
      </c>
      <c r="K9059" s="1" t="s">
        <v>49</v>
      </c>
      <c r="L9059" s="1">
        <v>-1</v>
      </c>
      <c r="M9059" s="1">
        <v>124</v>
      </c>
      <c r="N9059" s="6"/>
      <c r="O9059" s="6">
        <v>124</v>
      </c>
      <c r="P9059" s="6">
        <v>-172899.36</v>
      </c>
      <c r="R9059" s="31">
        <v>-124</v>
      </c>
      <c r="S9059" s="28">
        <v>44620</v>
      </c>
    </row>
    <row r="9060" spans="1:19" x14ac:dyDescent="0.2">
      <c r="A9060" s="29">
        <v>47468</v>
      </c>
      <c r="B9060" s="1" t="s">
        <v>200</v>
      </c>
      <c r="C9060" s="27">
        <v>44616</v>
      </c>
      <c r="D9060" s="1">
        <v>53607</v>
      </c>
      <c r="J9060" s="1" t="s">
        <v>0</v>
      </c>
      <c r="K9060" s="1" t="s">
        <v>49</v>
      </c>
      <c r="L9060" s="1">
        <v>-1</v>
      </c>
      <c r="M9060" s="1">
        <v>124</v>
      </c>
      <c r="N9060" s="6"/>
      <c r="O9060" s="6">
        <v>124</v>
      </c>
      <c r="P9060" s="6">
        <v>-178142.36</v>
      </c>
      <c r="R9060" s="31">
        <v>-124</v>
      </c>
      <c r="S9060" s="28">
        <v>44620</v>
      </c>
    </row>
    <row r="9061" spans="1:19" x14ac:dyDescent="0.2">
      <c r="A9061" s="29">
        <v>47468</v>
      </c>
      <c r="B9061" s="1" t="s">
        <v>200</v>
      </c>
      <c r="C9061" s="27">
        <v>44616</v>
      </c>
      <c r="D9061" s="1">
        <v>53607</v>
      </c>
      <c r="J9061" s="1" t="s">
        <v>0</v>
      </c>
      <c r="K9061" s="1" t="s">
        <v>49</v>
      </c>
      <c r="L9061" s="1">
        <v>-1</v>
      </c>
      <c r="M9061" s="1">
        <v>124</v>
      </c>
      <c r="N9061" s="6"/>
      <c r="O9061" s="6">
        <v>124</v>
      </c>
      <c r="P9061" s="6">
        <v>-179344.36</v>
      </c>
      <c r="R9061" s="31">
        <v>-124</v>
      </c>
      <c r="S9061" s="28">
        <v>44620</v>
      </c>
    </row>
    <row r="9062" spans="1:19" x14ac:dyDescent="0.2">
      <c r="A9062" s="29">
        <v>47468</v>
      </c>
      <c r="B9062" s="1" t="s">
        <v>200</v>
      </c>
      <c r="C9062" s="27">
        <v>44616</v>
      </c>
      <c r="D9062" s="1">
        <v>53607</v>
      </c>
      <c r="J9062" s="1" t="s">
        <v>0</v>
      </c>
      <c r="K9062" s="1" t="s">
        <v>49</v>
      </c>
      <c r="L9062" s="1">
        <v>-1.25</v>
      </c>
      <c r="M9062" s="1">
        <v>88</v>
      </c>
      <c r="N9062" s="6"/>
      <c r="O9062" s="6">
        <v>110</v>
      </c>
      <c r="P9062" s="6">
        <v>-179176.36</v>
      </c>
      <c r="R9062" s="31">
        <v>-110</v>
      </c>
      <c r="S9062" s="28">
        <v>44620</v>
      </c>
    </row>
    <row r="9063" spans="1:19" x14ac:dyDescent="0.2">
      <c r="A9063" s="29">
        <v>47468</v>
      </c>
      <c r="B9063" s="1" t="s">
        <v>200</v>
      </c>
      <c r="C9063" s="27">
        <v>44616</v>
      </c>
      <c r="D9063" s="1">
        <v>53607</v>
      </c>
      <c r="J9063" s="1" t="s">
        <v>0</v>
      </c>
      <c r="K9063" s="1" t="s">
        <v>49</v>
      </c>
      <c r="L9063" s="1">
        <v>-0.5</v>
      </c>
      <c r="M9063" s="1">
        <v>88</v>
      </c>
      <c r="N9063" s="6"/>
      <c r="O9063" s="6">
        <v>44</v>
      </c>
      <c r="P9063" s="6">
        <v>-169705.36</v>
      </c>
      <c r="R9063" s="31">
        <v>-44</v>
      </c>
      <c r="S9063" s="28">
        <v>44620</v>
      </c>
    </row>
    <row r="9064" spans="1:19" x14ac:dyDescent="0.2">
      <c r="A9064" s="29">
        <v>47468</v>
      </c>
      <c r="B9064" s="1" t="s">
        <v>200</v>
      </c>
      <c r="C9064" s="27">
        <v>44616</v>
      </c>
      <c r="D9064" s="1">
        <v>53607</v>
      </c>
      <c r="J9064" s="1" t="s">
        <v>0</v>
      </c>
      <c r="K9064" s="1" t="s">
        <v>49</v>
      </c>
      <c r="L9064" s="1">
        <v>-0.5</v>
      </c>
      <c r="M9064" s="1">
        <v>88</v>
      </c>
      <c r="N9064" s="6"/>
      <c r="O9064" s="6">
        <v>44</v>
      </c>
      <c r="P9064" s="6">
        <v>-179220.36</v>
      </c>
      <c r="R9064" s="31">
        <v>-44</v>
      </c>
      <c r="S9064" s="28">
        <v>44620</v>
      </c>
    </row>
    <row r="9065" spans="1:19" x14ac:dyDescent="0.2">
      <c r="A9065" s="29">
        <v>47468</v>
      </c>
      <c r="B9065" s="1" t="s">
        <v>200</v>
      </c>
      <c r="C9065" s="27">
        <v>44616</v>
      </c>
      <c r="D9065" s="1">
        <v>53607</v>
      </c>
      <c r="J9065" s="1" t="s">
        <v>0</v>
      </c>
      <c r="K9065" s="1" t="s">
        <v>49</v>
      </c>
      <c r="L9065" s="1">
        <v>-0.25</v>
      </c>
      <c r="M9065" s="1">
        <v>88</v>
      </c>
      <c r="N9065" s="6"/>
      <c r="O9065" s="6">
        <v>22</v>
      </c>
      <c r="P9065" s="6">
        <v>-169140.36</v>
      </c>
      <c r="R9065" s="31">
        <v>-22</v>
      </c>
      <c r="S9065" s="28">
        <v>44620</v>
      </c>
    </row>
    <row r="9066" spans="1:19" x14ac:dyDescent="0.2">
      <c r="A9066" s="29">
        <v>47468</v>
      </c>
      <c r="B9066" s="1" t="s">
        <v>200</v>
      </c>
      <c r="C9066" s="27">
        <v>44616</v>
      </c>
      <c r="D9066" s="1">
        <v>53607</v>
      </c>
      <c r="J9066" s="1" t="s">
        <v>0</v>
      </c>
      <c r="K9066" s="1" t="s">
        <v>49</v>
      </c>
      <c r="L9066" s="1">
        <v>-0.25</v>
      </c>
      <c r="M9066" s="1">
        <v>88</v>
      </c>
      <c r="N9066" s="6"/>
      <c r="O9066" s="6">
        <v>22</v>
      </c>
      <c r="P9066" s="6">
        <v>-169286.36</v>
      </c>
      <c r="R9066" s="31">
        <v>-22</v>
      </c>
      <c r="S9066" s="28">
        <v>44620</v>
      </c>
    </row>
    <row r="9067" spans="1:19" x14ac:dyDescent="0.2">
      <c r="A9067" s="29">
        <v>47469</v>
      </c>
      <c r="B9067" s="1" t="s">
        <v>200</v>
      </c>
      <c r="C9067" s="27">
        <v>44616</v>
      </c>
      <c r="D9067" s="1">
        <v>53608</v>
      </c>
      <c r="J9067" s="1" t="s">
        <v>0</v>
      </c>
      <c r="K9067" s="1" t="s">
        <v>49</v>
      </c>
      <c r="L9067" s="1">
        <v>-1</v>
      </c>
      <c r="M9067" s="1">
        <v>980</v>
      </c>
      <c r="N9067" s="6"/>
      <c r="O9067" s="6">
        <v>980</v>
      </c>
      <c r="P9067" s="6">
        <v>-181430.36</v>
      </c>
      <c r="R9067" s="31">
        <v>-980</v>
      </c>
      <c r="S9067" s="28">
        <v>44620</v>
      </c>
    </row>
    <row r="9068" spans="1:19" x14ac:dyDescent="0.2">
      <c r="A9068" s="29">
        <v>47469</v>
      </c>
      <c r="B9068" s="1" t="s">
        <v>200</v>
      </c>
      <c r="C9068" s="27">
        <v>44616</v>
      </c>
      <c r="D9068" s="1">
        <v>53608</v>
      </c>
      <c r="J9068" s="1" t="s">
        <v>0</v>
      </c>
      <c r="K9068" s="1" t="s">
        <v>49</v>
      </c>
      <c r="L9068" s="1">
        <v>-2.5</v>
      </c>
      <c r="M9068" s="1">
        <v>88</v>
      </c>
      <c r="N9068" s="6"/>
      <c r="O9068" s="6">
        <v>220</v>
      </c>
      <c r="P9068" s="6">
        <v>-177600.36</v>
      </c>
      <c r="R9068" s="31">
        <v>-220</v>
      </c>
      <c r="S9068" s="28">
        <v>44620</v>
      </c>
    </row>
    <row r="9069" spans="1:19" x14ac:dyDescent="0.2">
      <c r="A9069" s="29">
        <v>47469</v>
      </c>
      <c r="B9069" s="1" t="s">
        <v>200</v>
      </c>
      <c r="C9069" s="27">
        <v>44616</v>
      </c>
      <c r="D9069" s="1">
        <v>53608</v>
      </c>
      <c r="J9069" s="1" t="s">
        <v>0</v>
      </c>
      <c r="K9069" s="1" t="s">
        <v>49</v>
      </c>
      <c r="L9069" s="1">
        <v>-1.5</v>
      </c>
      <c r="M9069" s="1">
        <v>88</v>
      </c>
      <c r="N9069" s="6"/>
      <c r="O9069" s="6">
        <v>132</v>
      </c>
      <c r="P9069" s="6">
        <v>-169661.36</v>
      </c>
      <c r="R9069" s="31">
        <v>-132</v>
      </c>
      <c r="S9069" s="28">
        <v>44620</v>
      </c>
    </row>
    <row r="9070" spans="1:19" x14ac:dyDescent="0.2">
      <c r="A9070" s="29">
        <v>47469</v>
      </c>
      <c r="B9070" s="1" t="s">
        <v>200</v>
      </c>
      <c r="C9070" s="27">
        <v>44616</v>
      </c>
      <c r="D9070" s="1">
        <v>53608</v>
      </c>
      <c r="J9070" s="1" t="s">
        <v>0</v>
      </c>
      <c r="K9070" s="1" t="s">
        <v>49</v>
      </c>
      <c r="L9070" s="1">
        <v>-1</v>
      </c>
      <c r="M9070" s="1">
        <v>124</v>
      </c>
      <c r="N9070" s="6"/>
      <c r="O9070" s="6">
        <v>124</v>
      </c>
      <c r="P9070" s="6">
        <v>-180428.36</v>
      </c>
      <c r="R9070" s="31">
        <v>-124</v>
      </c>
      <c r="S9070" s="28">
        <v>44620</v>
      </c>
    </row>
    <row r="9071" spans="1:19" x14ac:dyDescent="0.2">
      <c r="A9071" s="29">
        <v>47469</v>
      </c>
      <c r="B9071" s="1" t="s">
        <v>200</v>
      </c>
      <c r="C9071" s="27">
        <v>44616</v>
      </c>
      <c r="D9071" s="1">
        <v>53608</v>
      </c>
      <c r="J9071" s="1" t="s">
        <v>0</v>
      </c>
      <c r="K9071" s="1" t="s">
        <v>49</v>
      </c>
      <c r="L9071" s="1">
        <v>-1</v>
      </c>
      <c r="M9071" s="1">
        <v>88</v>
      </c>
      <c r="N9071" s="6"/>
      <c r="O9071" s="6">
        <v>88</v>
      </c>
      <c r="P9071" s="6">
        <v>-169529.36</v>
      </c>
      <c r="R9071" s="31">
        <v>-88</v>
      </c>
      <c r="S9071" s="28">
        <v>44620</v>
      </c>
    </row>
    <row r="9072" spans="1:19" x14ac:dyDescent="0.2">
      <c r="A9072" s="29">
        <v>47469</v>
      </c>
      <c r="B9072" s="1" t="s">
        <v>200</v>
      </c>
      <c r="C9072" s="27">
        <v>44616</v>
      </c>
      <c r="D9072" s="1">
        <v>53608</v>
      </c>
      <c r="J9072" s="1" t="s">
        <v>0</v>
      </c>
      <c r="K9072" s="1" t="s">
        <v>49</v>
      </c>
      <c r="L9072" s="1">
        <v>-1</v>
      </c>
      <c r="M9072" s="1">
        <v>88</v>
      </c>
      <c r="N9072" s="6"/>
      <c r="O9072" s="6">
        <v>88</v>
      </c>
      <c r="P9072" s="6">
        <v>-177688.36</v>
      </c>
      <c r="R9072" s="31">
        <v>-88</v>
      </c>
      <c r="S9072" s="28">
        <v>44620</v>
      </c>
    </row>
    <row r="9073" spans="1:19" x14ac:dyDescent="0.2">
      <c r="A9073" s="29">
        <v>47469</v>
      </c>
      <c r="B9073" s="1" t="s">
        <v>200</v>
      </c>
      <c r="C9073" s="27">
        <v>44616</v>
      </c>
      <c r="D9073" s="1">
        <v>53608</v>
      </c>
      <c r="J9073" s="1" t="s">
        <v>0</v>
      </c>
      <c r="K9073" s="1" t="s">
        <v>49</v>
      </c>
      <c r="L9073" s="1">
        <v>-0.5</v>
      </c>
      <c r="M9073" s="1">
        <v>88</v>
      </c>
      <c r="N9073" s="6"/>
      <c r="O9073" s="6">
        <v>44</v>
      </c>
      <c r="P9073" s="6">
        <v>-172401.36</v>
      </c>
      <c r="R9073" s="31">
        <v>-44</v>
      </c>
      <c r="S9073" s="28">
        <v>44620</v>
      </c>
    </row>
    <row r="9074" spans="1:19" x14ac:dyDescent="0.2">
      <c r="A9074" s="29">
        <v>47469</v>
      </c>
      <c r="B9074" s="1" t="s">
        <v>200</v>
      </c>
      <c r="C9074" s="27">
        <v>44616</v>
      </c>
      <c r="D9074" s="1">
        <v>53608</v>
      </c>
      <c r="J9074" s="1" t="s">
        <v>0</v>
      </c>
      <c r="K9074" s="1" t="s">
        <v>49</v>
      </c>
      <c r="L9074" s="1">
        <v>-0.5</v>
      </c>
      <c r="M9074" s="1">
        <v>88</v>
      </c>
      <c r="N9074" s="6"/>
      <c r="O9074" s="6">
        <v>44</v>
      </c>
      <c r="P9074" s="6">
        <v>-177380.36</v>
      </c>
      <c r="R9074" s="31">
        <v>-44</v>
      </c>
      <c r="S9074" s="28">
        <v>44620</v>
      </c>
    </row>
    <row r="9075" spans="1:19" x14ac:dyDescent="0.2">
      <c r="A9075" s="29">
        <v>47469</v>
      </c>
      <c r="B9075" s="1" t="s">
        <v>200</v>
      </c>
      <c r="C9075" s="27">
        <v>44616</v>
      </c>
      <c r="D9075" s="1">
        <v>53608</v>
      </c>
      <c r="J9075" s="1" t="s">
        <v>0</v>
      </c>
      <c r="K9075" s="1" t="s">
        <v>49</v>
      </c>
      <c r="L9075" s="1">
        <v>-0.25</v>
      </c>
      <c r="M9075" s="1">
        <v>88</v>
      </c>
      <c r="N9075" s="6"/>
      <c r="O9075" s="6">
        <v>22</v>
      </c>
      <c r="P9075" s="6">
        <v>-180450.36</v>
      </c>
      <c r="R9075" s="31">
        <v>-22</v>
      </c>
      <c r="S9075" s="28">
        <v>44620</v>
      </c>
    </row>
    <row r="9076" spans="1:19" x14ac:dyDescent="0.2">
      <c r="A9076" s="29">
        <v>47470</v>
      </c>
      <c r="B9076" s="1" t="s">
        <v>200</v>
      </c>
      <c r="C9076" s="27">
        <v>44616</v>
      </c>
      <c r="D9076" s="1">
        <v>53609</v>
      </c>
      <c r="J9076" s="1" t="s">
        <v>0</v>
      </c>
      <c r="K9076" s="1" t="s">
        <v>49</v>
      </c>
      <c r="L9076" s="1">
        <v>-2.25</v>
      </c>
      <c r="M9076" s="1">
        <v>88</v>
      </c>
      <c r="N9076" s="6"/>
      <c r="O9076" s="6">
        <v>198</v>
      </c>
      <c r="P9076" s="6">
        <v>-167902.36</v>
      </c>
      <c r="R9076" s="31">
        <v>-198</v>
      </c>
      <c r="S9076" s="28">
        <v>44620</v>
      </c>
    </row>
    <row r="9077" spans="1:19" x14ac:dyDescent="0.2">
      <c r="A9077" s="29">
        <v>47470</v>
      </c>
      <c r="B9077" s="1" t="s">
        <v>200</v>
      </c>
      <c r="C9077" s="27">
        <v>44616</v>
      </c>
      <c r="D9077" s="1">
        <v>53609</v>
      </c>
      <c r="J9077" s="1" t="s">
        <v>0</v>
      </c>
      <c r="K9077" s="1" t="s">
        <v>49</v>
      </c>
      <c r="L9077" s="1">
        <v>-2</v>
      </c>
      <c r="M9077" s="1">
        <v>88</v>
      </c>
      <c r="N9077" s="6"/>
      <c r="O9077" s="6">
        <v>176</v>
      </c>
      <c r="P9077" s="6">
        <v>-172577.36</v>
      </c>
      <c r="R9077" s="31">
        <v>-176</v>
      </c>
      <c r="S9077" s="28">
        <v>44620</v>
      </c>
    </row>
    <row r="9078" spans="1:19" x14ac:dyDescent="0.2">
      <c r="A9078" s="29">
        <v>47470</v>
      </c>
      <c r="B9078" s="1" t="s">
        <v>200</v>
      </c>
      <c r="C9078" s="27">
        <v>44616</v>
      </c>
      <c r="D9078" s="1">
        <v>53609</v>
      </c>
      <c r="J9078" s="1" t="s">
        <v>0</v>
      </c>
      <c r="K9078" s="1" t="s">
        <v>49</v>
      </c>
      <c r="L9078" s="1">
        <v>-1</v>
      </c>
      <c r="M9078" s="1">
        <v>88</v>
      </c>
      <c r="N9078" s="6"/>
      <c r="O9078" s="6">
        <v>88</v>
      </c>
      <c r="P9078" s="6">
        <v>-172357.36</v>
      </c>
      <c r="R9078" s="31">
        <v>-88</v>
      </c>
      <c r="S9078" s="28">
        <v>44620</v>
      </c>
    </row>
    <row r="9079" spans="1:19" x14ac:dyDescent="0.2">
      <c r="A9079" s="29">
        <v>47470</v>
      </c>
      <c r="B9079" s="1" t="s">
        <v>200</v>
      </c>
      <c r="C9079" s="27">
        <v>44616</v>
      </c>
      <c r="D9079" s="1">
        <v>53609</v>
      </c>
      <c r="J9079" s="1" t="s">
        <v>0</v>
      </c>
      <c r="K9079" s="1" t="s">
        <v>49</v>
      </c>
      <c r="L9079" s="1">
        <v>-0.75</v>
      </c>
      <c r="M9079" s="1">
        <v>88</v>
      </c>
      <c r="N9079" s="6"/>
      <c r="O9079" s="6">
        <v>66</v>
      </c>
      <c r="P9079" s="6">
        <v>-172225.36</v>
      </c>
      <c r="R9079" s="31">
        <v>-66</v>
      </c>
      <c r="S9079" s="28">
        <v>44620</v>
      </c>
    </row>
    <row r="9080" spans="1:19" x14ac:dyDescent="0.2">
      <c r="A9080" s="29">
        <v>47470</v>
      </c>
      <c r="B9080" s="1" t="s">
        <v>200</v>
      </c>
      <c r="C9080" s="27">
        <v>44616</v>
      </c>
      <c r="D9080" s="1">
        <v>53609</v>
      </c>
      <c r="J9080" s="1" t="s">
        <v>0</v>
      </c>
      <c r="K9080" s="1" t="s">
        <v>49</v>
      </c>
      <c r="L9080" s="1">
        <v>-0.5</v>
      </c>
      <c r="M9080" s="1">
        <v>88</v>
      </c>
      <c r="N9080" s="6"/>
      <c r="O9080" s="6">
        <v>44</v>
      </c>
      <c r="P9080" s="6">
        <v>-172269.36</v>
      </c>
      <c r="R9080" s="31">
        <v>-44</v>
      </c>
      <c r="S9080" s="28">
        <v>44620</v>
      </c>
    </row>
    <row r="9081" spans="1:19" x14ac:dyDescent="0.2">
      <c r="A9081" s="29">
        <v>47472</v>
      </c>
      <c r="B9081" s="1" t="s">
        <v>200</v>
      </c>
      <c r="C9081" s="27">
        <v>44616</v>
      </c>
      <c r="D9081" s="1">
        <v>53611</v>
      </c>
      <c r="J9081" s="1" t="s">
        <v>0</v>
      </c>
      <c r="K9081" s="1" t="s">
        <v>49</v>
      </c>
      <c r="L9081" s="1">
        <v>-6.5</v>
      </c>
      <c r="M9081" s="1">
        <v>88</v>
      </c>
      <c r="N9081" s="6"/>
      <c r="O9081" s="6">
        <v>572</v>
      </c>
      <c r="P9081" s="6">
        <v>-171229.36</v>
      </c>
      <c r="R9081" s="31">
        <v>-572</v>
      </c>
      <c r="S9081" s="28">
        <v>44620</v>
      </c>
    </row>
    <row r="9082" spans="1:19" x14ac:dyDescent="0.2">
      <c r="A9082" s="29">
        <v>47472</v>
      </c>
      <c r="B9082" s="1" t="s">
        <v>200</v>
      </c>
      <c r="C9082" s="27">
        <v>44616</v>
      </c>
      <c r="D9082" s="1">
        <v>53611</v>
      </c>
      <c r="J9082" s="1" t="s">
        <v>0</v>
      </c>
      <c r="K9082" s="1" t="s">
        <v>49</v>
      </c>
      <c r="L9082" s="1">
        <v>-6</v>
      </c>
      <c r="M9082" s="1">
        <v>88</v>
      </c>
      <c r="N9082" s="6"/>
      <c r="O9082" s="6">
        <v>528</v>
      </c>
      <c r="P9082" s="6">
        <v>-176890.36</v>
      </c>
      <c r="R9082" s="31">
        <v>-528</v>
      </c>
      <c r="S9082" s="28">
        <v>44620</v>
      </c>
    </row>
    <row r="9083" spans="1:19" x14ac:dyDescent="0.2">
      <c r="A9083" s="29">
        <v>47472</v>
      </c>
      <c r="B9083" s="1" t="s">
        <v>200</v>
      </c>
      <c r="C9083" s="27">
        <v>44616</v>
      </c>
      <c r="D9083" s="1">
        <v>53611</v>
      </c>
      <c r="J9083" s="1" t="s">
        <v>0</v>
      </c>
      <c r="K9083" s="1" t="s">
        <v>49</v>
      </c>
      <c r="L9083" s="1">
        <v>-4.5</v>
      </c>
      <c r="M9083" s="1">
        <v>88</v>
      </c>
      <c r="N9083" s="6"/>
      <c r="O9083" s="6">
        <v>396</v>
      </c>
      <c r="P9083" s="6">
        <v>-168298.36</v>
      </c>
      <c r="R9083" s="31">
        <v>-396</v>
      </c>
      <c r="S9083" s="28">
        <v>44620</v>
      </c>
    </row>
    <row r="9084" spans="1:19" x14ac:dyDescent="0.2">
      <c r="A9084" s="29">
        <v>47472</v>
      </c>
      <c r="B9084" s="1" t="s">
        <v>200</v>
      </c>
      <c r="C9084" s="27">
        <v>44616</v>
      </c>
      <c r="D9084" s="1">
        <v>53611</v>
      </c>
      <c r="J9084" s="1" t="s">
        <v>0</v>
      </c>
      <c r="K9084" s="1" t="s">
        <v>49</v>
      </c>
      <c r="L9084" s="1">
        <v>-4.5</v>
      </c>
      <c r="M9084" s="1">
        <v>88</v>
      </c>
      <c r="N9084" s="6"/>
      <c r="O9084" s="6">
        <v>396</v>
      </c>
      <c r="P9084" s="6">
        <v>-171749.36</v>
      </c>
      <c r="R9084" s="31">
        <v>-396</v>
      </c>
      <c r="S9084" s="28">
        <v>44620</v>
      </c>
    </row>
    <row r="9085" spans="1:19" x14ac:dyDescent="0.2">
      <c r="A9085" s="29">
        <v>47472</v>
      </c>
      <c r="B9085" s="1" t="s">
        <v>200</v>
      </c>
      <c r="C9085" s="27">
        <v>44616</v>
      </c>
      <c r="D9085" s="1">
        <v>53611</v>
      </c>
      <c r="J9085" s="1" t="s">
        <v>0</v>
      </c>
      <c r="K9085" s="1" t="s">
        <v>49</v>
      </c>
      <c r="L9085" s="1">
        <v>-3.75</v>
      </c>
      <c r="M9085" s="1">
        <v>88</v>
      </c>
      <c r="N9085" s="6"/>
      <c r="O9085" s="6">
        <v>330</v>
      </c>
      <c r="P9085" s="6">
        <v>-168628.36</v>
      </c>
      <c r="R9085" s="31">
        <v>-330</v>
      </c>
      <c r="S9085" s="28">
        <v>44620</v>
      </c>
    </row>
    <row r="9086" spans="1:19" x14ac:dyDescent="0.2">
      <c r="A9086" s="29">
        <v>47472</v>
      </c>
      <c r="B9086" s="1" t="s">
        <v>200</v>
      </c>
      <c r="C9086" s="27">
        <v>44616</v>
      </c>
      <c r="D9086" s="1">
        <v>53611</v>
      </c>
      <c r="J9086" s="1" t="s">
        <v>0</v>
      </c>
      <c r="K9086" s="1" t="s">
        <v>49</v>
      </c>
      <c r="L9086" s="1">
        <v>-2</v>
      </c>
      <c r="M9086" s="1">
        <v>88</v>
      </c>
      <c r="N9086" s="6"/>
      <c r="O9086" s="6">
        <v>176</v>
      </c>
      <c r="P9086" s="6">
        <v>-170167.36</v>
      </c>
      <c r="R9086" s="31">
        <v>-176</v>
      </c>
      <c r="S9086" s="28">
        <v>44620</v>
      </c>
    </row>
    <row r="9087" spans="1:19" x14ac:dyDescent="0.2">
      <c r="A9087" s="29">
        <v>47472</v>
      </c>
      <c r="B9087" s="1" t="s">
        <v>200</v>
      </c>
      <c r="C9087" s="27">
        <v>44616</v>
      </c>
      <c r="D9087" s="1">
        <v>53611</v>
      </c>
      <c r="J9087" s="1" t="s">
        <v>0</v>
      </c>
      <c r="K9087" s="1" t="s">
        <v>49</v>
      </c>
      <c r="L9087" s="1">
        <v>-2</v>
      </c>
      <c r="M9087" s="1">
        <v>88</v>
      </c>
      <c r="N9087" s="6"/>
      <c r="O9087" s="6">
        <v>176</v>
      </c>
      <c r="P9087" s="6">
        <v>-170467.36</v>
      </c>
      <c r="R9087" s="31">
        <v>-176</v>
      </c>
      <c r="S9087" s="28">
        <v>44620</v>
      </c>
    </row>
    <row r="9088" spans="1:19" x14ac:dyDescent="0.2">
      <c r="A9088" s="29">
        <v>47472</v>
      </c>
      <c r="B9088" s="1" t="s">
        <v>200</v>
      </c>
      <c r="C9088" s="27">
        <v>44616</v>
      </c>
      <c r="D9088" s="1">
        <v>53611</v>
      </c>
      <c r="J9088" s="1" t="s">
        <v>0</v>
      </c>
      <c r="K9088" s="1" t="s">
        <v>49</v>
      </c>
      <c r="L9088" s="1">
        <v>-1.5</v>
      </c>
      <c r="M9088" s="1">
        <v>88</v>
      </c>
      <c r="N9088" s="6"/>
      <c r="O9088" s="6">
        <v>132</v>
      </c>
      <c r="P9088" s="6">
        <v>-169991.36</v>
      </c>
      <c r="R9088" s="31">
        <v>-132</v>
      </c>
      <c r="S9088" s="28">
        <v>44620</v>
      </c>
    </row>
    <row r="9089" spans="1:19" x14ac:dyDescent="0.2">
      <c r="A9089" s="29">
        <v>47472</v>
      </c>
      <c r="B9089" s="1" t="s">
        <v>200</v>
      </c>
      <c r="C9089" s="27">
        <v>44616</v>
      </c>
      <c r="D9089" s="1">
        <v>53611</v>
      </c>
      <c r="J9089" s="1" t="s">
        <v>0</v>
      </c>
      <c r="K9089" s="1" t="s">
        <v>49</v>
      </c>
      <c r="L9089" s="1">
        <v>-1</v>
      </c>
      <c r="M9089" s="1">
        <v>124</v>
      </c>
      <c r="N9089" s="6"/>
      <c r="O9089" s="6">
        <v>124</v>
      </c>
      <c r="P9089" s="6">
        <v>-170291.36</v>
      </c>
      <c r="R9089" s="31">
        <v>-124</v>
      </c>
      <c r="S9089" s="28">
        <v>44620</v>
      </c>
    </row>
    <row r="9090" spans="1:19" x14ac:dyDescent="0.2">
      <c r="A9090" s="29">
        <v>47472</v>
      </c>
      <c r="B9090" s="1" t="s">
        <v>200</v>
      </c>
      <c r="C9090" s="27">
        <v>44616</v>
      </c>
      <c r="D9090" s="1">
        <v>53611</v>
      </c>
      <c r="J9090" s="1" t="s">
        <v>0</v>
      </c>
      <c r="K9090" s="1" t="s">
        <v>49</v>
      </c>
      <c r="L9090" s="1">
        <v>-1</v>
      </c>
      <c r="M9090" s="1">
        <v>124</v>
      </c>
      <c r="N9090" s="6"/>
      <c r="O9090" s="6">
        <v>124</v>
      </c>
      <c r="P9090" s="6">
        <v>-170657.36</v>
      </c>
      <c r="R9090" s="31">
        <v>-124</v>
      </c>
      <c r="S9090" s="28">
        <v>44620</v>
      </c>
    </row>
    <row r="9091" spans="1:19" x14ac:dyDescent="0.2">
      <c r="A9091" s="29">
        <v>47472</v>
      </c>
      <c r="B9091" s="1" t="s">
        <v>200</v>
      </c>
      <c r="C9091" s="27">
        <v>44616</v>
      </c>
      <c r="D9091" s="1">
        <v>53611</v>
      </c>
      <c r="J9091" s="1" t="s">
        <v>0</v>
      </c>
      <c r="K9091" s="1" t="s">
        <v>49</v>
      </c>
      <c r="L9091" s="1">
        <v>-1</v>
      </c>
      <c r="M9091" s="1">
        <v>124</v>
      </c>
      <c r="N9091" s="6"/>
      <c r="O9091" s="6">
        <v>124</v>
      </c>
      <c r="P9091" s="6">
        <v>-171353.36</v>
      </c>
      <c r="R9091" s="31">
        <v>-124</v>
      </c>
      <c r="S9091" s="28">
        <v>44620</v>
      </c>
    </row>
    <row r="9092" spans="1:19" x14ac:dyDescent="0.2">
      <c r="A9092" s="29">
        <v>47472</v>
      </c>
      <c r="B9092" s="1" t="s">
        <v>200</v>
      </c>
      <c r="C9092" s="27">
        <v>44616</v>
      </c>
      <c r="D9092" s="1">
        <v>53611</v>
      </c>
      <c r="J9092" s="1" t="s">
        <v>0</v>
      </c>
      <c r="K9092" s="1" t="s">
        <v>49</v>
      </c>
      <c r="L9092" s="1">
        <v>-1</v>
      </c>
      <c r="M9092" s="1">
        <v>124</v>
      </c>
      <c r="N9092" s="6"/>
      <c r="O9092" s="6">
        <v>124</v>
      </c>
      <c r="P9092" s="6">
        <v>-176362.36</v>
      </c>
      <c r="R9092" s="31">
        <v>-124</v>
      </c>
      <c r="S9092" s="28">
        <v>44620</v>
      </c>
    </row>
    <row r="9093" spans="1:19" x14ac:dyDescent="0.2">
      <c r="A9093" s="29">
        <v>47472</v>
      </c>
      <c r="B9093" s="1" t="s">
        <v>200</v>
      </c>
      <c r="C9093" s="27">
        <v>44616</v>
      </c>
      <c r="D9093" s="1">
        <v>53611</v>
      </c>
      <c r="J9093" s="1" t="s">
        <v>0</v>
      </c>
      <c r="K9093" s="1" t="s">
        <v>49</v>
      </c>
      <c r="L9093" s="1">
        <v>-1</v>
      </c>
      <c r="M9093" s="1">
        <v>124</v>
      </c>
      <c r="N9093" s="6"/>
      <c r="O9093" s="6">
        <v>124</v>
      </c>
      <c r="P9093" s="6">
        <v>-177014.36</v>
      </c>
      <c r="R9093" s="31">
        <v>-124</v>
      </c>
      <c r="S9093" s="28">
        <v>44620</v>
      </c>
    </row>
    <row r="9094" spans="1:19" x14ac:dyDescent="0.2">
      <c r="A9094" s="29">
        <v>47472</v>
      </c>
      <c r="B9094" s="1" t="s">
        <v>200</v>
      </c>
      <c r="C9094" s="27">
        <v>44616</v>
      </c>
      <c r="D9094" s="1">
        <v>53611</v>
      </c>
      <c r="J9094" s="1" t="s">
        <v>0</v>
      </c>
      <c r="K9094" s="1" t="s">
        <v>49</v>
      </c>
      <c r="L9094" s="1">
        <v>-1</v>
      </c>
      <c r="M9094" s="1">
        <v>124</v>
      </c>
      <c r="N9094" s="6"/>
      <c r="O9094" s="6">
        <v>124</v>
      </c>
      <c r="P9094" s="6">
        <v>-177248.36</v>
      </c>
      <c r="R9094" s="31">
        <v>-124</v>
      </c>
      <c r="S9094" s="28">
        <v>44620</v>
      </c>
    </row>
    <row r="9095" spans="1:19" x14ac:dyDescent="0.2">
      <c r="A9095" s="29">
        <v>47472</v>
      </c>
      <c r="B9095" s="1" t="s">
        <v>200</v>
      </c>
      <c r="C9095" s="27">
        <v>44616</v>
      </c>
      <c r="D9095" s="1">
        <v>53611</v>
      </c>
      <c r="J9095" s="1" t="s">
        <v>0</v>
      </c>
      <c r="K9095" s="1" t="s">
        <v>49</v>
      </c>
      <c r="L9095" s="1">
        <v>-1.25</v>
      </c>
      <c r="M9095" s="1">
        <v>88</v>
      </c>
      <c r="N9095" s="6"/>
      <c r="O9095" s="6">
        <v>110</v>
      </c>
      <c r="P9095" s="6">
        <v>-177124.36</v>
      </c>
      <c r="R9095" s="31">
        <v>-110</v>
      </c>
      <c r="S9095" s="28">
        <v>44620</v>
      </c>
    </row>
    <row r="9096" spans="1:19" x14ac:dyDescent="0.2">
      <c r="A9096" s="29">
        <v>47472</v>
      </c>
      <c r="B9096" s="1" t="s">
        <v>200</v>
      </c>
      <c r="C9096" s="27">
        <v>44616</v>
      </c>
      <c r="D9096" s="1">
        <v>53611</v>
      </c>
      <c r="J9096" s="1" t="s">
        <v>0</v>
      </c>
      <c r="K9096" s="1" t="s">
        <v>49</v>
      </c>
      <c r="L9096" s="1">
        <v>-1</v>
      </c>
      <c r="M9096" s="1">
        <v>88</v>
      </c>
      <c r="N9096" s="6"/>
      <c r="O9096" s="6">
        <v>88</v>
      </c>
      <c r="P9096" s="6">
        <v>-177336.36</v>
      </c>
      <c r="R9096" s="31">
        <v>-88</v>
      </c>
      <c r="S9096" s="28">
        <v>44620</v>
      </c>
    </row>
    <row r="9097" spans="1:19" x14ac:dyDescent="0.2">
      <c r="A9097" s="29">
        <v>47472</v>
      </c>
      <c r="B9097" s="1" t="s">
        <v>200</v>
      </c>
      <c r="C9097" s="27">
        <v>44616</v>
      </c>
      <c r="D9097" s="1">
        <v>53611</v>
      </c>
      <c r="J9097" s="1" t="s">
        <v>0</v>
      </c>
      <c r="K9097" s="1" t="s">
        <v>49</v>
      </c>
      <c r="L9097" s="1">
        <v>-0.75</v>
      </c>
      <c r="M9097" s="1">
        <v>88</v>
      </c>
      <c r="N9097" s="6"/>
      <c r="O9097" s="6">
        <v>66</v>
      </c>
      <c r="P9097" s="6">
        <v>-170533.36</v>
      </c>
      <c r="R9097" s="31">
        <v>-66</v>
      </c>
      <c r="S9097" s="28">
        <v>44620</v>
      </c>
    </row>
    <row r="9098" spans="1:19" x14ac:dyDescent="0.2">
      <c r="A9098" s="29">
        <v>47538</v>
      </c>
      <c r="B9098" s="1" t="s">
        <v>200</v>
      </c>
      <c r="C9098" s="27">
        <v>44616</v>
      </c>
      <c r="D9098" s="1">
        <v>53619</v>
      </c>
      <c r="J9098" s="1" t="s">
        <v>0</v>
      </c>
      <c r="K9098" s="1" t="s">
        <v>49</v>
      </c>
      <c r="L9098" s="1">
        <v>-1</v>
      </c>
      <c r="M9098" s="1">
        <v>155</v>
      </c>
      <c r="N9098" s="6"/>
      <c r="O9098" s="6">
        <v>155</v>
      </c>
      <c r="P9098" s="6">
        <v>-169441.36</v>
      </c>
      <c r="R9098" s="31">
        <v>-155</v>
      </c>
      <c r="S9098" s="28">
        <v>44620</v>
      </c>
    </row>
    <row r="9099" spans="1:19" x14ac:dyDescent="0.2">
      <c r="A9099" s="29">
        <v>47538</v>
      </c>
      <c r="B9099" s="1" t="s">
        <v>200</v>
      </c>
      <c r="C9099" s="27">
        <v>44616</v>
      </c>
      <c r="D9099" s="1">
        <v>53619</v>
      </c>
      <c r="J9099" s="1" t="s">
        <v>0</v>
      </c>
      <c r="K9099" s="1" t="s">
        <v>49</v>
      </c>
      <c r="L9099" s="1">
        <v>-1</v>
      </c>
      <c r="M9099" s="1">
        <v>155</v>
      </c>
      <c r="N9099" s="6"/>
      <c r="O9099" s="6">
        <v>155</v>
      </c>
      <c r="P9099" s="6">
        <v>-174500.36</v>
      </c>
      <c r="R9099" s="31">
        <v>-155</v>
      </c>
      <c r="S9099" s="28">
        <v>44620</v>
      </c>
    </row>
    <row r="9100" spans="1:19" x14ac:dyDescent="0.2">
      <c r="A9100" s="29">
        <v>47538</v>
      </c>
      <c r="B9100" s="1" t="s">
        <v>200</v>
      </c>
      <c r="C9100" s="27">
        <v>44616</v>
      </c>
      <c r="D9100" s="1">
        <v>53619</v>
      </c>
      <c r="J9100" s="1" t="s">
        <v>0</v>
      </c>
      <c r="K9100" s="1" t="s">
        <v>49</v>
      </c>
      <c r="L9100" s="1">
        <v>-1</v>
      </c>
      <c r="M9100" s="1">
        <v>155</v>
      </c>
      <c r="N9100" s="6"/>
      <c r="O9100" s="6">
        <v>155</v>
      </c>
      <c r="P9100" s="6">
        <v>-174682.86</v>
      </c>
      <c r="R9100" s="31">
        <v>-155</v>
      </c>
      <c r="S9100" s="28">
        <v>44620</v>
      </c>
    </row>
    <row r="9101" spans="1:19" x14ac:dyDescent="0.2">
      <c r="A9101" s="29">
        <v>47538</v>
      </c>
      <c r="B9101" s="1" t="s">
        <v>200</v>
      </c>
      <c r="C9101" s="27">
        <v>44616</v>
      </c>
      <c r="D9101" s="1">
        <v>53619</v>
      </c>
      <c r="J9101" s="1" t="s">
        <v>0</v>
      </c>
      <c r="K9101" s="1" t="s">
        <v>49</v>
      </c>
      <c r="L9101" s="1">
        <v>-1</v>
      </c>
      <c r="M9101" s="1">
        <v>155</v>
      </c>
      <c r="N9101" s="6"/>
      <c r="O9101" s="6">
        <v>155</v>
      </c>
      <c r="P9101" s="6">
        <v>-174920.36</v>
      </c>
      <c r="R9101" s="31">
        <v>-155</v>
      </c>
      <c r="S9101" s="28">
        <v>44620</v>
      </c>
    </row>
    <row r="9102" spans="1:19" x14ac:dyDescent="0.2">
      <c r="A9102" s="29">
        <v>47538</v>
      </c>
      <c r="B9102" s="1" t="s">
        <v>200</v>
      </c>
      <c r="C9102" s="27">
        <v>44616</v>
      </c>
      <c r="D9102" s="1">
        <v>53619</v>
      </c>
      <c r="J9102" s="1" t="s">
        <v>0</v>
      </c>
      <c r="K9102" s="1" t="s">
        <v>49</v>
      </c>
      <c r="L9102" s="1">
        <v>-0.75</v>
      </c>
      <c r="M9102" s="1">
        <v>110</v>
      </c>
      <c r="N9102" s="6"/>
      <c r="O9102" s="6">
        <v>82.5</v>
      </c>
      <c r="P9102" s="6">
        <v>-174765.36</v>
      </c>
      <c r="R9102" s="31">
        <v>-82.5</v>
      </c>
      <c r="S9102" s="28">
        <v>44620</v>
      </c>
    </row>
    <row r="9103" spans="1:19" x14ac:dyDescent="0.2">
      <c r="A9103" s="29">
        <v>47538</v>
      </c>
      <c r="B9103" s="1" t="s">
        <v>200</v>
      </c>
      <c r="C9103" s="27">
        <v>44616</v>
      </c>
      <c r="D9103" s="1">
        <v>53619</v>
      </c>
      <c r="J9103" s="1" t="s">
        <v>0</v>
      </c>
      <c r="K9103" s="1" t="s">
        <v>49</v>
      </c>
      <c r="L9103" s="1">
        <v>-0.25</v>
      </c>
      <c r="M9103" s="1">
        <v>110</v>
      </c>
      <c r="N9103" s="6"/>
      <c r="O9103" s="6">
        <v>27.5</v>
      </c>
      <c r="P9103" s="6">
        <v>-174527.86</v>
      </c>
      <c r="R9103" s="31">
        <v>-27.5</v>
      </c>
      <c r="S9103" s="28">
        <v>44620</v>
      </c>
    </row>
    <row r="9104" spans="1:19" x14ac:dyDescent="0.2">
      <c r="A9104" s="29">
        <v>47662</v>
      </c>
      <c r="B9104" s="1" t="s">
        <v>200</v>
      </c>
      <c r="C9104" s="27">
        <v>44616</v>
      </c>
      <c r="D9104" s="1">
        <v>53633</v>
      </c>
      <c r="J9104" s="1" t="s">
        <v>0</v>
      </c>
      <c r="K9104" s="1" t="s">
        <v>49</v>
      </c>
      <c r="L9104" s="1">
        <v>-7</v>
      </c>
      <c r="M9104" s="1">
        <v>88</v>
      </c>
      <c r="N9104" s="6"/>
      <c r="O9104" s="6">
        <v>616</v>
      </c>
      <c r="P9104" s="6">
        <v>-180304.36</v>
      </c>
      <c r="R9104" s="31">
        <v>-616</v>
      </c>
      <c r="S9104" s="28">
        <v>44620</v>
      </c>
    </row>
    <row r="9105" spans="1:19" x14ac:dyDescent="0.2">
      <c r="A9105" s="29">
        <v>47662</v>
      </c>
      <c r="B9105" s="1" t="s">
        <v>200</v>
      </c>
      <c r="C9105" s="27">
        <v>44616</v>
      </c>
      <c r="D9105" s="1">
        <v>53633</v>
      </c>
      <c r="J9105" s="1" t="s">
        <v>0</v>
      </c>
      <c r="K9105" s="1" t="s">
        <v>49</v>
      </c>
      <c r="L9105" s="1">
        <v>-6.75</v>
      </c>
      <c r="M9105" s="1">
        <v>88</v>
      </c>
      <c r="N9105" s="6"/>
      <c r="O9105" s="6">
        <v>594</v>
      </c>
      <c r="P9105" s="6">
        <v>-175638.36</v>
      </c>
      <c r="R9105" s="31">
        <v>-594</v>
      </c>
      <c r="S9105" s="28">
        <v>44620</v>
      </c>
    </row>
    <row r="9106" spans="1:19" x14ac:dyDescent="0.2">
      <c r="A9106" s="29">
        <v>47662</v>
      </c>
      <c r="B9106" s="1" t="s">
        <v>200</v>
      </c>
      <c r="C9106" s="27">
        <v>44616</v>
      </c>
      <c r="D9106" s="1">
        <v>53633</v>
      </c>
      <c r="J9106" s="1" t="s">
        <v>0</v>
      </c>
      <c r="K9106" s="1" t="s">
        <v>49</v>
      </c>
      <c r="L9106" s="1">
        <v>-1</v>
      </c>
      <c r="M9106" s="1">
        <v>124</v>
      </c>
      <c r="N9106" s="6"/>
      <c r="O9106" s="6">
        <v>124</v>
      </c>
      <c r="P9106" s="6">
        <v>-175044.36</v>
      </c>
      <c r="R9106" s="31">
        <v>-124</v>
      </c>
      <c r="S9106" s="28">
        <v>44620</v>
      </c>
    </row>
    <row r="9107" spans="1:19" x14ac:dyDescent="0.2">
      <c r="A9107" s="29">
        <v>47662</v>
      </c>
      <c r="B9107" s="1" t="s">
        <v>200</v>
      </c>
      <c r="C9107" s="27">
        <v>44616</v>
      </c>
      <c r="D9107" s="1">
        <v>53633</v>
      </c>
      <c r="J9107" s="1" t="s">
        <v>0</v>
      </c>
      <c r="K9107" s="1" t="s">
        <v>49</v>
      </c>
      <c r="L9107" s="1">
        <v>-1</v>
      </c>
      <c r="M9107" s="1">
        <v>124</v>
      </c>
      <c r="N9107" s="6"/>
      <c r="O9107" s="6">
        <v>124</v>
      </c>
      <c r="P9107" s="6">
        <v>-179688.36</v>
      </c>
      <c r="R9107" s="31">
        <v>-124</v>
      </c>
      <c r="S9107" s="28">
        <v>44620</v>
      </c>
    </row>
    <row r="9108" spans="1:19" x14ac:dyDescent="0.2">
      <c r="A9108" s="29">
        <v>47662</v>
      </c>
      <c r="B9108" s="1" t="s">
        <v>200</v>
      </c>
      <c r="C9108" s="27">
        <v>44616</v>
      </c>
      <c r="D9108" s="1">
        <v>53633</v>
      </c>
      <c r="J9108" s="1" t="s">
        <v>0</v>
      </c>
      <c r="K9108" s="1" t="s">
        <v>49</v>
      </c>
      <c r="L9108" s="1">
        <v>-1</v>
      </c>
      <c r="M9108" s="1">
        <v>88</v>
      </c>
      <c r="N9108" s="6"/>
      <c r="O9108" s="6">
        <v>88</v>
      </c>
      <c r="P9108" s="6">
        <v>-175726.36</v>
      </c>
      <c r="R9108" s="31">
        <v>-88</v>
      </c>
      <c r="S9108" s="28">
        <v>44620</v>
      </c>
    </row>
    <row r="9109" spans="1:19" x14ac:dyDescent="0.2">
      <c r="A9109" s="29">
        <v>47662</v>
      </c>
      <c r="B9109" s="1" t="s">
        <v>200</v>
      </c>
      <c r="C9109" s="27">
        <v>44616</v>
      </c>
      <c r="D9109" s="1">
        <v>53633</v>
      </c>
      <c r="J9109" s="1" t="s">
        <v>0</v>
      </c>
      <c r="K9109" s="1" t="s">
        <v>49</v>
      </c>
      <c r="L9109" s="1">
        <v>-0.75</v>
      </c>
      <c r="M9109" s="1">
        <v>88</v>
      </c>
      <c r="N9109" s="6"/>
      <c r="O9109" s="6">
        <v>66</v>
      </c>
      <c r="P9109" s="6">
        <v>-175792.36</v>
      </c>
      <c r="R9109" s="31">
        <v>-66</v>
      </c>
      <c r="S9109" s="28">
        <v>44620</v>
      </c>
    </row>
    <row r="9110" spans="1:19" x14ac:dyDescent="0.2">
      <c r="A9110" s="29">
        <v>47662</v>
      </c>
      <c r="B9110" s="1" t="s">
        <v>200</v>
      </c>
      <c r="C9110" s="27">
        <v>44616</v>
      </c>
      <c r="D9110" s="1">
        <v>53633</v>
      </c>
      <c r="J9110" s="1" t="s">
        <v>0</v>
      </c>
      <c r="K9110" s="1" t="s">
        <v>49</v>
      </c>
      <c r="L9110" s="1">
        <v>-2</v>
      </c>
      <c r="M9110" s="1">
        <v>18</v>
      </c>
      <c r="N9110" s="6"/>
      <c r="O9110" s="6">
        <v>36</v>
      </c>
      <c r="P9110" s="6">
        <v>-174345.36</v>
      </c>
      <c r="R9110" s="31">
        <v>-36</v>
      </c>
      <c r="S9110" s="28">
        <v>44620</v>
      </c>
    </row>
    <row r="9111" spans="1:19" x14ac:dyDescent="0.2">
      <c r="A9111" s="29">
        <v>47677</v>
      </c>
      <c r="B9111" s="1" t="s">
        <v>200</v>
      </c>
      <c r="C9111" s="27">
        <v>44617</v>
      </c>
      <c r="D9111" s="1">
        <v>53641</v>
      </c>
      <c r="J9111" s="1" t="s">
        <v>0</v>
      </c>
      <c r="K9111" s="1" t="s">
        <v>49</v>
      </c>
      <c r="L9111" s="1">
        <v>-1</v>
      </c>
      <c r="M9111" s="1">
        <v>155</v>
      </c>
      <c r="N9111" s="6"/>
      <c r="O9111" s="6">
        <v>155</v>
      </c>
      <c r="P9111" s="6">
        <v>-181585.36</v>
      </c>
      <c r="R9111" s="31">
        <v>-155</v>
      </c>
      <c r="S9111" s="28">
        <v>44620</v>
      </c>
    </row>
    <row r="9112" spans="1:19" x14ac:dyDescent="0.2">
      <c r="A9112" s="29">
        <v>47677</v>
      </c>
      <c r="B9112" s="1" t="s">
        <v>200</v>
      </c>
      <c r="C9112" s="27">
        <v>44617</v>
      </c>
      <c r="D9112" s="1">
        <v>53641</v>
      </c>
      <c r="J9112" s="1" t="s">
        <v>0</v>
      </c>
      <c r="K9112" s="1" t="s">
        <v>49</v>
      </c>
      <c r="L9112" s="1">
        <v>-0.25</v>
      </c>
      <c r="M9112" s="1">
        <v>110</v>
      </c>
      <c r="N9112" s="6"/>
      <c r="O9112" s="6">
        <v>27.5</v>
      </c>
      <c r="P9112" s="6">
        <v>-181612.86</v>
      </c>
      <c r="R9112" s="31">
        <v>-27.5</v>
      </c>
      <c r="S9112" s="28">
        <v>44620</v>
      </c>
    </row>
    <row r="9113" spans="1:19" x14ac:dyDescent="0.2">
      <c r="A9113" s="29">
        <v>47681</v>
      </c>
      <c r="B9113" s="1" t="s">
        <v>200</v>
      </c>
      <c r="C9113" s="27">
        <v>44617</v>
      </c>
      <c r="D9113" s="1">
        <v>53645</v>
      </c>
      <c r="J9113" s="1" t="s">
        <v>0</v>
      </c>
      <c r="K9113" s="1" t="s">
        <v>49</v>
      </c>
      <c r="L9113" s="1">
        <v>-2.75</v>
      </c>
      <c r="M9113" s="1">
        <v>110</v>
      </c>
      <c r="N9113" s="6"/>
      <c r="O9113" s="6">
        <v>302.5</v>
      </c>
      <c r="P9113" s="6">
        <v>-182070.36</v>
      </c>
      <c r="R9113" s="31">
        <v>-302.5</v>
      </c>
      <c r="S9113" s="28">
        <v>44620</v>
      </c>
    </row>
    <row r="9114" spans="1:19" x14ac:dyDescent="0.2">
      <c r="A9114" s="29">
        <v>47681</v>
      </c>
      <c r="B9114" s="1" t="s">
        <v>200</v>
      </c>
      <c r="C9114" s="27">
        <v>44617</v>
      </c>
      <c r="D9114" s="1">
        <v>53645</v>
      </c>
      <c r="J9114" s="1" t="s">
        <v>0</v>
      </c>
      <c r="K9114" s="1" t="s">
        <v>49</v>
      </c>
      <c r="L9114" s="1">
        <v>-1</v>
      </c>
      <c r="M9114" s="1">
        <v>248</v>
      </c>
      <c r="N9114" s="6"/>
      <c r="O9114" s="6">
        <v>248</v>
      </c>
      <c r="P9114" s="6">
        <v>-182318.36</v>
      </c>
      <c r="R9114" s="31">
        <v>-248</v>
      </c>
      <c r="S9114" s="28">
        <v>44620</v>
      </c>
    </row>
    <row r="9115" spans="1:19" x14ac:dyDescent="0.2">
      <c r="A9115" s="29">
        <v>47681</v>
      </c>
      <c r="B9115" s="1" t="s">
        <v>200</v>
      </c>
      <c r="C9115" s="27">
        <v>44617</v>
      </c>
      <c r="D9115" s="1">
        <v>53645</v>
      </c>
      <c r="J9115" s="1" t="s">
        <v>0</v>
      </c>
      <c r="K9115" s="1" t="s">
        <v>49</v>
      </c>
      <c r="L9115" s="1">
        <v>-1</v>
      </c>
      <c r="M9115" s="1">
        <v>155</v>
      </c>
      <c r="N9115" s="6"/>
      <c r="O9115" s="6">
        <v>155</v>
      </c>
      <c r="P9115" s="6">
        <v>-181767.86</v>
      </c>
      <c r="R9115" s="31">
        <v>-155</v>
      </c>
      <c r="S9115" s="28">
        <v>44620</v>
      </c>
    </row>
    <row r="9116" spans="1:19" x14ac:dyDescent="0.2">
      <c r="A9116" s="29">
        <v>47689</v>
      </c>
      <c r="B9116" s="1" t="s">
        <v>200</v>
      </c>
      <c r="C9116" s="27">
        <v>44617</v>
      </c>
      <c r="D9116" s="1">
        <v>53652</v>
      </c>
      <c r="J9116" s="1" t="s">
        <v>0</v>
      </c>
      <c r="K9116" s="1" t="s">
        <v>49</v>
      </c>
      <c r="L9116" s="1">
        <v>-1</v>
      </c>
      <c r="M9116" s="1">
        <v>110</v>
      </c>
      <c r="N9116" s="6"/>
      <c r="O9116" s="6">
        <v>110</v>
      </c>
      <c r="P9116" s="6">
        <v>-182428.36</v>
      </c>
      <c r="R9116" s="31">
        <v>-110</v>
      </c>
      <c r="S9116" s="28">
        <v>44620</v>
      </c>
    </row>
    <row r="9117" spans="1:19" x14ac:dyDescent="0.2">
      <c r="A9117" s="29">
        <v>47553</v>
      </c>
      <c r="B9117" s="1" t="s">
        <v>200</v>
      </c>
      <c r="C9117" s="27">
        <v>44620</v>
      </c>
      <c r="D9117" s="1">
        <v>53623</v>
      </c>
      <c r="J9117" s="1" t="s">
        <v>0</v>
      </c>
      <c r="K9117" s="1" t="s">
        <v>49</v>
      </c>
      <c r="L9117" s="1">
        <v>-7.5</v>
      </c>
      <c r="M9117" s="1">
        <v>88</v>
      </c>
      <c r="N9117" s="6"/>
      <c r="O9117" s="6">
        <v>660</v>
      </c>
      <c r="P9117" s="6">
        <v>-187236.36</v>
      </c>
      <c r="R9117" s="31">
        <v>-660</v>
      </c>
      <c r="S9117" s="28">
        <v>44620</v>
      </c>
    </row>
    <row r="9118" spans="1:19" x14ac:dyDescent="0.2">
      <c r="A9118" s="29">
        <v>47553</v>
      </c>
      <c r="B9118" s="1" t="s">
        <v>200</v>
      </c>
      <c r="C9118" s="27">
        <v>44620</v>
      </c>
      <c r="D9118" s="1">
        <v>53623</v>
      </c>
      <c r="J9118" s="1" t="s">
        <v>0</v>
      </c>
      <c r="K9118" s="1" t="s">
        <v>49</v>
      </c>
      <c r="L9118" s="1">
        <v>-7.5</v>
      </c>
      <c r="M9118" s="1">
        <v>88</v>
      </c>
      <c r="N9118" s="6"/>
      <c r="O9118" s="6">
        <v>660</v>
      </c>
      <c r="P9118" s="6">
        <v>-188350.36</v>
      </c>
      <c r="R9118" s="31">
        <v>-660</v>
      </c>
      <c r="S9118" s="28">
        <v>44620</v>
      </c>
    </row>
    <row r="9119" spans="1:19" x14ac:dyDescent="0.2">
      <c r="A9119" s="29">
        <v>47553</v>
      </c>
      <c r="B9119" s="1" t="s">
        <v>200</v>
      </c>
      <c r="C9119" s="27">
        <v>44620</v>
      </c>
      <c r="D9119" s="1">
        <v>53623</v>
      </c>
      <c r="J9119" s="1" t="s">
        <v>0</v>
      </c>
      <c r="K9119" s="1" t="s">
        <v>49</v>
      </c>
      <c r="L9119" s="1">
        <v>-6.75</v>
      </c>
      <c r="M9119" s="1">
        <v>88</v>
      </c>
      <c r="N9119" s="6"/>
      <c r="O9119" s="6">
        <v>594</v>
      </c>
      <c r="P9119" s="6">
        <v>-193288.36</v>
      </c>
      <c r="R9119" s="31">
        <v>-594</v>
      </c>
      <c r="S9119" s="28">
        <v>44620</v>
      </c>
    </row>
    <row r="9120" spans="1:19" x14ac:dyDescent="0.2">
      <c r="A9120" s="29">
        <v>47553</v>
      </c>
      <c r="B9120" s="1" t="s">
        <v>200</v>
      </c>
      <c r="C9120" s="27">
        <v>44620</v>
      </c>
      <c r="D9120" s="1">
        <v>53623</v>
      </c>
      <c r="J9120" s="1" t="s">
        <v>0</v>
      </c>
      <c r="K9120" s="1" t="s">
        <v>49</v>
      </c>
      <c r="L9120" s="1">
        <v>-4.25</v>
      </c>
      <c r="M9120" s="1">
        <v>88</v>
      </c>
      <c r="N9120" s="6"/>
      <c r="O9120" s="6">
        <v>374</v>
      </c>
      <c r="P9120" s="6">
        <v>-188724.36</v>
      </c>
      <c r="R9120" s="31">
        <v>-374</v>
      </c>
      <c r="S9120" s="28">
        <v>44620</v>
      </c>
    </row>
    <row r="9121" spans="1:19" x14ac:dyDescent="0.2">
      <c r="A9121" s="29">
        <v>47553</v>
      </c>
      <c r="B9121" s="1" t="s">
        <v>200</v>
      </c>
      <c r="C9121" s="27">
        <v>44620</v>
      </c>
      <c r="D9121" s="1">
        <v>53623</v>
      </c>
      <c r="J9121" s="1" t="s">
        <v>0</v>
      </c>
      <c r="K9121" s="1" t="s">
        <v>49</v>
      </c>
      <c r="L9121" s="1">
        <v>-4</v>
      </c>
      <c r="M9121" s="1">
        <v>88</v>
      </c>
      <c r="N9121" s="6"/>
      <c r="O9121" s="6">
        <v>352</v>
      </c>
      <c r="P9121" s="6">
        <v>-183352.36</v>
      </c>
      <c r="R9121" s="31">
        <v>-352</v>
      </c>
      <c r="S9121" s="28">
        <v>44620</v>
      </c>
    </row>
    <row r="9122" spans="1:19" x14ac:dyDescent="0.2">
      <c r="A9122" s="29">
        <v>47553</v>
      </c>
      <c r="B9122" s="1" t="s">
        <v>200</v>
      </c>
      <c r="C9122" s="27">
        <v>44620</v>
      </c>
      <c r="D9122" s="1">
        <v>53623</v>
      </c>
      <c r="J9122" s="1" t="s">
        <v>0</v>
      </c>
      <c r="K9122" s="1" t="s">
        <v>49</v>
      </c>
      <c r="L9122" s="1">
        <v>-3.75</v>
      </c>
      <c r="M9122" s="1">
        <v>88</v>
      </c>
      <c r="N9122" s="6"/>
      <c r="O9122" s="6">
        <v>330</v>
      </c>
      <c r="P9122" s="6">
        <v>-187566.36</v>
      </c>
      <c r="R9122" s="31">
        <v>-330</v>
      </c>
      <c r="S9122" s="28">
        <v>44620</v>
      </c>
    </row>
    <row r="9123" spans="1:19" x14ac:dyDescent="0.2">
      <c r="A9123" s="29">
        <v>47553</v>
      </c>
      <c r="B9123" s="1" t="s">
        <v>200</v>
      </c>
      <c r="C9123" s="27">
        <v>44620</v>
      </c>
      <c r="D9123" s="1">
        <v>53623</v>
      </c>
      <c r="J9123" s="1" t="s">
        <v>0</v>
      </c>
      <c r="K9123" s="1" t="s">
        <v>49</v>
      </c>
      <c r="L9123" s="1">
        <v>-3.5</v>
      </c>
      <c r="M9123" s="1">
        <v>88</v>
      </c>
      <c r="N9123" s="6"/>
      <c r="O9123" s="6">
        <v>308</v>
      </c>
      <c r="P9123" s="6">
        <v>-182890.36</v>
      </c>
      <c r="R9123" s="31">
        <v>-308</v>
      </c>
      <c r="S9123" s="28">
        <v>44620</v>
      </c>
    </row>
    <row r="9124" spans="1:19" x14ac:dyDescent="0.2">
      <c r="A9124" s="29">
        <v>47553</v>
      </c>
      <c r="B9124" s="1" t="s">
        <v>200</v>
      </c>
      <c r="C9124" s="27">
        <v>44620</v>
      </c>
      <c r="D9124" s="1">
        <v>53623</v>
      </c>
      <c r="J9124" s="1" t="s">
        <v>0</v>
      </c>
      <c r="K9124" s="1" t="s">
        <v>49</v>
      </c>
      <c r="L9124" s="1">
        <v>-3</v>
      </c>
      <c r="M9124" s="1">
        <v>88</v>
      </c>
      <c r="N9124" s="6"/>
      <c r="O9124" s="6">
        <v>264</v>
      </c>
      <c r="P9124" s="6">
        <v>-183784.36</v>
      </c>
      <c r="R9124" s="31">
        <v>-264</v>
      </c>
      <c r="S9124" s="28">
        <v>44620</v>
      </c>
    </row>
    <row r="9125" spans="1:19" x14ac:dyDescent="0.2">
      <c r="A9125" s="29">
        <v>47553</v>
      </c>
      <c r="B9125" s="1" t="s">
        <v>200</v>
      </c>
      <c r="C9125" s="27">
        <v>44620</v>
      </c>
      <c r="D9125" s="1">
        <v>53623</v>
      </c>
      <c r="J9125" s="1" t="s">
        <v>0</v>
      </c>
      <c r="K9125" s="1" t="s">
        <v>49</v>
      </c>
      <c r="L9125" s="1">
        <v>-3</v>
      </c>
      <c r="M9125" s="1">
        <v>88</v>
      </c>
      <c r="N9125" s="6"/>
      <c r="O9125" s="6">
        <v>264</v>
      </c>
      <c r="P9125" s="6">
        <v>-184964.36</v>
      </c>
      <c r="R9125" s="31">
        <v>-264</v>
      </c>
      <c r="S9125" s="28">
        <v>44620</v>
      </c>
    </row>
    <row r="9126" spans="1:19" x14ac:dyDescent="0.2">
      <c r="A9126" s="29">
        <v>47553</v>
      </c>
      <c r="B9126" s="1" t="s">
        <v>200</v>
      </c>
      <c r="C9126" s="27">
        <v>44620</v>
      </c>
      <c r="D9126" s="1">
        <v>53623</v>
      </c>
      <c r="J9126" s="1" t="s">
        <v>0</v>
      </c>
      <c r="K9126" s="1" t="s">
        <v>49</v>
      </c>
      <c r="L9126" s="1">
        <v>-1.75</v>
      </c>
      <c r="M9126" s="1">
        <v>88</v>
      </c>
      <c r="N9126" s="6"/>
      <c r="O9126" s="6">
        <v>154</v>
      </c>
      <c r="P9126" s="6">
        <v>-191970.36</v>
      </c>
      <c r="R9126" s="31">
        <v>-154</v>
      </c>
      <c r="S9126" s="28">
        <v>44620</v>
      </c>
    </row>
    <row r="9127" spans="1:19" x14ac:dyDescent="0.2">
      <c r="A9127" s="29">
        <v>47553</v>
      </c>
      <c r="B9127" s="1" t="s">
        <v>200</v>
      </c>
      <c r="C9127" s="27">
        <v>44620</v>
      </c>
      <c r="D9127" s="1">
        <v>53623</v>
      </c>
      <c r="J9127" s="1" t="s">
        <v>0</v>
      </c>
      <c r="K9127" s="1" t="s">
        <v>49</v>
      </c>
      <c r="L9127" s="1">
        <v>-1</v>
      </c>
      <c r="M9127" s="1">
        <v>124</v>
      </c>
      <c r="N9127" s="6"/>
      <c r="O9127" s="6">
        <v>124</v>
      </c>
      <c r="P9127" s="6">
        <v>-183520.36</v>
      </c>
      <c r="R9127" s="31">
        <v>-124</v>
      </c>
      <c r="S9127" s="28">
        <v>44620</v>
      </c>
    </row>
    <row r="9128" spans="1:19" x14ac:dyDescent="0.2">
      <c r="A9128" s="29">
        <v>47553</v>
      </c>
      <c r="B9128" s="1" t="s">
        <v>200</v>
      </c>
      <c r="C9128" s="27">
        <v>44620</v>
      </c>
      <c r="D9128" s="1">
        <v>53623</v>
      </c>
      <c r="J9128" s="1" t="s">
        <v>0</v>
      </c>
      <c r="K9128" s="1" t="s">
        <v>49</v>
      </c>
      <c r="L9128" s="1">
        <v>-1</v>
      </c>
      <c r="M9128" s="1">
        <v>124</v>
      </c>
      <c r="N9128" s="6"/>
      <c r="O9128" s="6">
        <v>124</v>
      </c>
      <c r="P9128" s="6">
        <v>-184700.36</v>
      </c>
      <c r="R9128" s="31">
        <v>-124</v>
      </c>
      <c r="S9128" s="28">
        <v>44620</v>
      </c>
    </row>
    <row r="9129" spans="1:19" x14ac:dyDescent="0.2">
      <c r="A9129" s="29">
        <v>47553</v>
      </c>
      <c r="B9129" s="1" t="s">
        <v>200</v>
      </c>
      <c r="C9129" s="27">
        <v>44620</v>
      </c>
      <c r="D9129" s="1">
        <v>53623</v>
      </c>
      <c r="J9129" s="1" t="s">
        <v>0</v>
      </c>
      <c r="K9129" s="1" t="s">
        <v>49</v>
      </c>
      <c r="L9129" s="1">
        <v>-1</v>
      </c>
      <c r="M9129" s="1">
        <v>124</v>
      </c>
      <c r="N9129" s="6"/>
      <c r="O9129" s="6">
        <v>124</v>
      </c>
      <c r="P9129" s="6">
        <v>-186576.36</v>
      </c>
      <c r="R9129" s="31">
        <v>-124</v>
      </c>
      <c r="S9129" s="28">
        <v>44620</v>
      </c>
    </row>
    <row r="9130" spans="1:19" x14ac:dyDescent="0.2">
      <c r="A9130" s="29">
        <v>47553</v>
      </c>
      <c r="B9130" s="1" t="s">
        <v>200</v>
      </c>
      <c r="C9130" s="27">
        <v>44620</v>
      </c>
      <c r="D9130" s="1">
        <v>53623</v>
      </c>
      <c r="J9130" s="1" t="s">
        <v>0</v>
      </c>
      <c r="K9130" s="1" t="s">
        <v>49</v>
      </c>
      <c r="L9130" s="1">
        <v>-1</v>
      </c>
      <c r="M9130" s="1">
        <v>124</v>
      </c>
      <c r="N9130" s="6"/>
      <c r="O9130" s="6">
        <v>124</v>
      </c>
      <c r="P9130" s="6">
        <v>-187690.36</v>
      </c>
      <c r="R9130" s="31">
        <v>-124</v>
      </c>
      <c r="S9130" s="28">
        <v>44620</v>
      </c>
    </row>
    <row r="9131" spans="1:19" x14ac:dyDescent="0.2">
      <c r="A9131" s="29">
        <v>47553</v>
      </c>
      <c r="B9131" s="1" t="s">
        <v>200</v>
      </c>
      <c r="C9131" s="27">
        <v>44620</v>
      </c>
      <c r="D9131" s="1">
        <v>53623</v>
      </c>
      <c r="J9131" s="1" t="s">
        <v>0</v>
      </c>
      <c r="K9131" s="1" t="s">
        <v>49</v>
      </c>
      <c r="L9131" s="1">
        <v>-1</v>
      </c>
      <c r="M9131" s="1">
        <v>124</v>
      </c>
      <c r="N9131" s="6"/>
      <c r="O9131" s="6">
        <v>124</v>
      </c>
      <c r="P9131" s="6">
        <v>-188848.36</v>
      </c>
      <c r="R9131" s="31">
        <v>-124</v>
      </c>
      <c r="S9131" s="28">
        <v>44620</v>
      </c>
    </row>
    <row r="9132" spans="1:19" x14ac:dyDescent="0.2">
      <c r="A9132" s="29">
        <v>47553</v>
      </c>
      <c r="B9132" s="1" t="s">
        <v>200</v>
      </c>
      <c r="C9132" s="27">
        <v>44620</v>
      </c>
      <c r="D9132" s="1">
        <v>53623</v>
      </c>
      <c r="J9132" s="1" t="s">
        <v>0</v>
      </c>
      <c r="K9132" s="1" t="s">
        <v>49</v>
      </c>
      <c r="L9132" s="1">
        <v>-1</v>
      </c>
      <c r="M9132" s="1">
        <v>124</v>
      </c>
      <c r="N9132" s="6"/>
      <c r="O9132" s="6">
        <v>124</v>
      </c>
      <c r="P9132" s="6">
        <v>-189786.36</v>
      </c>
      <c r="R9132" s="31">
        <v>-124</v>
      </c>
      <c r="S9132" s="28">
        <v>44620</v>
      </c>
    </row>
    <row r="9133" spans="1:19" x14ac:dyDescent="0.2">
      <c r="A9133" s="29">
        <v>47553</v>
      </c>
      <c r="B9133" s="1" t="s">
        <v>200</v>
      </c>
      <c r="C9133" s="27">
        <v>44620</v>
      </c>
      <c r="D9133" s="1">
        <v>53623</v>
      </c>
      <c r="J9133" s="1" t="s">
        <v>0</v>
      </c>
      <c r="K9133" s="1" t="s">
        <v>49</v>
      </c>
      <c r="L9133" s="1">
        <v>-1</v>
      </c>
      <c r="M9133" s="1">
        <v>124</v>
      </c>
      <c r="N9133" s="6"/>
      <c r="O9133" s="6">
        <v>124</v>
      </c>
      <c r="P9133" s="6">
        <v>-191648.36</v>
      </c>
      <c r="R9133" s="31">
        <v>-124</v>
      </c>
      <c r="S9133" s="28">
        <v>44620</v>
      </c>
    </row>
    <row r="9134" spans="1:19" x14ac:dyDescent="0.2">
      <c r="A9134" s="29">
        <v>47553</v>
      </c>
      <c r="B9134" s="1" t="s">
        <v>200</v>
      </c>
      <c r="C9134" s="27">
        <v>44620</v>
      </c>
      <c r="D9134" s="1">
        <v>53623</v>
      </c>
      <c r="J9134" s="1" t="s">
        <v>0</v>
      </c>
      <c r="K9134" s="1" t="s">
        <v>49</v>
      </c>
      <c r="L9134" s="1">
        <v>-1</v>
      </c>
      <c r="M9134" s="1">
        <v>124</v>
      </c>
      <c r="N9134" s="6"/>
      <c r="O9134" s="6">
        <v>124</v>
      </c>
      <c r="P9134" s="6">
        <v>-191816.36</v>
      </c>
      <c r="R9134" s="31">
        <v>-124</v>
      </c>
      <c r="S9134" s="28">
        <v>44620</v>
      </c>
    </row>
    <row r="9135" spans="1:19" x14ac:dyDescent="0.2">
      <c r="A9135" s="29">
        <v>47553</v>
      </c>
      <c r="B9135" s="1" t="s">
        <v>200</v>
      </c>
      <c r="C9135" s="27">
        <v>44620</v>
      </c>
      <c r="D9135" s="1">
        <v>53623</v>
      </c>
      <c r="J9135" s="1" t="s">
        <v>0</v>
      </c>
      <c r="K9135" s="1" t="s">
        <v>49</v>
      </c>
      <c r="L9135" s="1">
        <v>-1</v>
      </c>
      <c r="M9135" s="1">
        <v>124</v>
      </c>
      <c r="N9135" s="6"/>
      <c r="O9135" s="6">
        <v>124</v>
      </c>
      <c r="P9135" s="6">
        <v>-192314.36</v>
      </c>
      <c r="R9135" s="31">
        <v>-124</v>
      </c>
      <c r="S9135" s="28">
        <v>44620</v>
      </c>
    </row>
    <row r="9136" spans="1:19" x14ac:dyDescent="0.2">
      <c r="A9136" s="29">
        <v>47553</v>
      </c>
      <c r="B9136" s="1" t="s">
        <v>200</v>
      </c>
      <c r="C9136" s="27">
        <v>44620</v>
      </c>
      <c r="D9136" s="1">
        <v>53623</v>
      </c>
      <c r="J9136" s="1" t="s">
        <v>0</v>
      </c>
      <c r="K9136" s="1" t="s">
        <v>49</v>
      </c>
      <c r="L9136" s="1">
        <v>-1</v>
      </c>
      <c r="M9136" s="1">
        <v>124</v>
      </c>
      <c r="N9136" s="6"/>
      <c r="O9136" s="6">
        <v>124</v>
      </c>
      <c r="P9136" s="6">
        <v>-192482.36</v>
      </c>
      <c r="R9136" s="31">
        <v>-124</v>
      </c>
      <c r="S9136" s="28">
        <v>44620</v>
      </c>
    </row>
    <row r="9137" spans="1:19" x14ac:dyDescent="0.2">
      <c r="A9137" s="29">
        <v>47553</v>
      </c>
      <c r="B9137" s="1" t="s">
        <v>200</v>
      </c>
      <c r="C9137" s="27">
        <v>44620</v>
      </c>
      <c r="D9137" s="1">
        <v>53623</v>
      </c>
      <c r="J9137" s="1" t="s">
        <v>0</v>
      </c>
      <c r="K9137" s="1" t="s">
        <v>49</v>
      </c>
      <c r="L9137" s="1">
        <v>-1</v>
      </c>
      <c r="M9137" s="1">
        <v>124</v>
      </c>
      <c r="N9137" s="6"/>
      <c r="O9137" s="6">
        <v>124</v>
      </c>
      <c r="P9137" s="6">
        <v>-192694.36</v>
      </c>
      <c r="R9137" s="31">
        <v>-124</v>
      </c>
      <c r="S9137" s="28">
        <v>44620</v>
      </c>
    </row>
    <row r="9138" spans="1:19" x14ac:dyDescent="0.2">
      <c r="A9138" s="29">
        <v>47553</v>
      </c>
      <c r="B9138" s="1" t="s">
        <v>200</v>
      </c>
      <c r="C9138" s="27">
        <v>44620</v>
      </c>
      <c r="D9138" s="1">
        <v>53623</v>
      </c>
      <c r="J9138" s="1" t="s">
        <v>0</v>
      </c>
      <c r="K9138" s="1" t="s">
        <v>49</v>
      </c>
      <c r="L9138" s="1">
        <v>-1.25</v>
      </c>
      <c r="M9138" s="1">
        <v>88</v>
      </c>
      <c r="N9138" s="6"/>
      <c r="O9138" s="6">
        <v>110</v>
      </c>
      <c r="P9138" s="6">
        <v>-183894.36</v>
      </c>
      <c r="R9138" s="31">
        <v>-110</v>
      </c>
      <c r="S9138" s="28">
        <v>44620</v>
      </c>
    </row>
    <row r="9139" spans="1:19" x14ac:dyDescent="0.2">
      <c r="A9139" s="29">
        <v>47553</v>
      </c>
      <c r="B9139" s="1" t="s">
        <v>200</v>
      </c>
      <c r="C9139" s="27">
        <v>44620</v>
      </c>
      <c r="D9139" s="1">
        <v>53623</v>
      </c>
      <c r="J9139" s="1" t="s">
        <v>0</v>
      </c>
      <c r="K9139" s="1" t="s">
        <v>49</v>
      </c>
      <c r="L9139" s="1">
        <v>-1.25</v>
      </c>
      <c r="M9139" s="1">
        <v>88</v>
      </c>
      <c r="N9139" s="6"/>
      <c r="O9139" s="6">
        <v>110</v>
      </c>
      <c r="P9139" s="6">
        <v>-189984.36</v>
      </c>
      <c r="R9139" s="31">
        <v>-110</v>
      </c>
      <c r="S9139" s="28">
        <v>44620</v>
      </c>
    </row>
    <row r="9140" spans="1:19" x14ac:dyDescent="0.2">
      <c r="A9140" s="29">
        <v>47553</v>
      </c>
      <c r="B9140" s="1" t="s">
        <v>200</v>
      </c>
      <c r="C9140" s="27">
        <v>44620</v>
      </c>
      <c r="D9140" s="1">
        <v>53623</v>
      </c>
      <c r="J9140" s="1" t="s">
        <v>0</v>
      </c>
      <c r="K9140" s="1" t="s">
        <v>49</v>
      </c>
      <c r="L9140" s="1">
        <v>-1</v>
      </c>
      <c r="M9140" s="1">
        <v>88</v>
      </c>
      <c r="N9140" s="6"/>
      <c r="O9140" s="6">
        <v>88</v>
      </c>
      <c r="P9140" s="6">
        <v>-184268.36</v>
      </c>
      <c r="R9140" s="31">
        <v>-88</v>
      </c>
      <c r="S9140" s="28">
        <v>44620</v>
      </c>
    </row>
    <row r="9141" spans="1:19" x14ac:dyDescent="0.2">
      <c r="A9141" s="29">
        <v>47553</v>
      </c>
      <c r="B9141" s="1" t="s">
        <v>200</v>
      </c>
      <c r="C9141" s="27">
        <v>44620</v>
      </c>
      <c r="D9141" s="1">
        <v>53623</v>
      </c>
      <c r="J9141" s="1" t="s">
        <v>0</v>
      </c>
      <c r="K9141" s="1" t="s">
        <v>49</v>
      </c>
      <c r="L9141" s="1">
        <v>-1</v>
      </c>
      <c r="M9141" s="1">
        <v>88</v>
      </c>
      <c r="N9141" s="6"/>
      <c r="O9141" s="6">
        <v>88</v>
      </c>
      <c r="P9141" s="6">
        <v>-190072.36</v>
      </c>
      <c r="R9141" s="31">
        <v>-88</v>
      </c>
      <c r="S9141" s="28">
        <v>44620</v>
      </c>
    </row>
    <row r="9142" spans="1:19" x14ac:dyDescent="0.2">
      <c r="A9142" s="29">
        <v>47553</v>
      </c>
      <c r="B9142" s="1" t="s">
        <v>200</v>
      </c>
      <c r="C9142" s="27">
        <v>44620</v>
      </c>
      <c r="D9142" s="1">
        <v>53623</v>
      </c>
      <c r="J9142" s="1" t="s">
        <v>0</v>
      </c>
      <c r="K9142" s="1" t="s">
        <v>49</v>
      </c>
      <c r="L9142" s="1">
        <v>-1</v>
      </c>
      <c r="M9142" s="1">
        <v>88</v>
      </c>
      <c r="N9142" s="6"/>
      <c r="O9142" s="6">
        <v>88</v>
      </c>
      <c r="P9142" s="6">
        <v>-193398.36</v>
      </c>
      <c r="R9142" s="31">
        <v>-88</v>
      </c>
      <c r="S9142" s="28">
        <v>44620</v>
      </c>
    </row>
    <row r="9143" spans="1:19" x14ac:dyDescent="0.2">
      <c r="A9143" s="29">
        <v>47553</v>
      </c>
      <c r="B9143" s="1" t="s">
        <v>200</v>
      </c>
      <c r="C9143" s="27">
        <v>44620</v>
      </c>
      <c r="D9143" s="1">
        <v>53623</v>
      </c>
      <c r="J9143" s="1" t="s">
        <v>0</v>
      </c>
      <c r="K9143" s="1" t="s">
        <v>49</v>
      </c>
      <c r="L9143" s="1">
        <v>-0.75</v>
      </c>
      <c r="M9143" s="1">
        <v>88</v>
      </c>
      <c r="N9143" s="6"/>
      <c r="O9143" s="6">
        <v>66</v>
      </c>
      <c r="P9143" s="6">
        <v>-182582.36</v>
      </c>
      <c r="R9143" s="31">
        <v>-66</v>
      </c>
      <c r="S9143" s="28">
        <v>44620</v>
      </c>
    </row>
    <row r="9144" spans="1:19" x14ac:dyDescent="0.2">
      <c r="A9144" s="29">
        <v>47553</v>
      </c>
      <c r="B9144" s="1" t="s">
        <v>200</v>
      </c>
      <c r="C9144" s="27">
        <v>44620</v>
      </c>
      <c r="D9144" s="1">
        <v>53623</v>
      </c>
      <c r="J9144" s="1" t="s">
        <v>0</v>
      </c>
      <c r="K9144" s="1" t="s">
        <v>49</v>
      </c>
      <c r="L9144" s="1">
        <v>-0.75</v>
      </c>
      <c r="M9144" s="1">
        <v>88</v>
      </c>
      <c r="N9144" s="6"/>
      <c r="O9144" s="6">
        <v>66</v>
      </c>
      <c r="P9144" s="6">
        <v>-184136.36</v>
      </c>
      <c r="R9144" s="31">
        <v>-66</v>
      </c>
      <c r="S9144" s="28">
        <v>44620</v>
      </c>
    </row>
    <row r="9145" spans="1:19" x14ac:dyDescent="0.2">
      <c r="A9145" s="29">
        <v>47553</v>
      </c>
      <c r="B9145" s="1" t="s">
        <v>200</v>
      </c>
      <c r="C9145" s="27">
        <v>44620</v>
      </c>
      <c r="D9145" s="1">
        <v>53623</v>
      </c>
      <c r="J9145" s="1" t="s">
        <v>0</v>
      </c>
      <c r="K9145" s="1" t="s">
        <v>49</v>
      </c>
      <c r="L9145" s="1">
        <v>-0.75</v>
      </c>
      <c r="M9145" s="1">
        <v>88</v>
      </c>
      <c r="N9145" s="6"/>
      <c r="O9145" s="6">
        <v>66</v>
      </c>
      <c r="P9145" s="6">
        <v>-184400.36</v>
      </c>
      <c r="R9145" s="31">
        <v>-66</v>
      </c>
      <c r="S9145" s="28">
        <v>44620</v>
      </c>
    </row>
    <row r="9146" spans="1:19" x14ac:dyDescent="0.2">
      <c r="A9146" s="29">
        <v>47553</v>
      </c>
      <c r="B9146" s="1" t="s">
        <v>200</v>
      </c>
      <c r="C9146" s="27">
        <v>44620</v>
      </c>
      <c r="D9146" s="1">
        <v>53623</v>
      </c>
      <c r="J9146" s="1" t="s">
        <v>0</v>
      </c>
      <c r="K9146" s="1" t="s">
        <v>49</v>
      </c>
      <c r="L9146" s="1">
        <v>-0.75</v>
      </c>
      <c r="M9146" s="1">
        <v>88</v>
      </c>
      <c r="N9146" s="6"/>
      <c r="O9146" s="6">
        <v>66</v>
      </c>
      <c r="P9146" s="6">
        <v>-184576.36</v>
      </c>
      <c r="R9146" s="31">
        <v>-66</v>
      </c>
      <c r="S9146" s="28">
        <v>44620</v>
      </c>
    </row>
    <row r="9147" spans="1:19" x14ac:dyDescent="0.2">
      <c r="A9147" s="29">
        <v>47553</v>
      </c>
      <c r="B9147" s="1" t="s">
        <v>200</v>
      </c>
      <c r="C9147" s="27">
        <v>44620</v>
      </c>
      <c r="D9147" s="1">
        <v>53623</v>
      </c>
      <c r="J9147" s="1" t="s">
        <v>0</v>
      </c>
      <c r="K9147" s="1" t="s">
        <v>49</v>
      </c>
      <c r="L9147" s="1">
        <v>-0.75</v>
      </c>
      <c r="M9147" s="1">
        <v>88</v>
      </c>
      <c r="N9147" s="6"/>
      <c r="O9147" s="6">
        <v>66</v>
      </c>
      <c r="P9147" s="6">
        <v>-189002.36</v>
      </c>
      <c r="R9147" s="31">
        <v>-66</v>
      </c>
      <c r="S9147" s="28">
        <v>44620</v>
      </c>
    </row>
    <row r="9148" spans="1:19" x14ac:dyDescent="0.2">
      <c r="A9148" s="29">
        <v>47553</v>
      </c>
      <c r="B9148" s="1" t="s">
        <v>200</v>
      </c>
      <c r="C9148" s="27">
        <v>44620</v>
      </c>
      <c r="D9148" s="1">
        <v>53623</v>
      </c>
      <c r="J9148" s="1" t="s">
        <v>0</v>
      </c>
      <c r="K9148" s="1" t="s">
        <v>49</v>
      </c>
      <c r="L9148" s="1">
        <v>-0.75</v>
      </c>
      <c r="M9148" s="1">
        <v>88</v>
      </c>
      <c r="N9148" s="6"/>
      <c r="O9148" s="6">
        <v>66</v>
      </c>
      <c r="P9148" s="6">
        <v>-189068.36</v>
      </c>
      <c r="R9148" s="31">
        <v>-66</v>
      </c>
      <c r="S9148" s="28">
        <v>44620</v>
      </c>
    </row>
    <row r="9149" spans="1:19" x14ac:dyDescent="0.2">
      <c r="A9149" s="29">
        <v>47553</v>
      </c>
      <c r="B9149" s="1" t="s">
        <v>200</v>
      </c>
      <c r="C9149" s="27">
        <v>44620</v>
      </c>
      <c r="D9149" s="1">
        <v>53623</v>
      </c>
      <c r="J9149" s="1" t="s">
        <v>0</v>
      </c>
      <c r="K9149" s="1" t="s">
        <v>49</v>
      </c>
      <c r="L9149" s="1">
        <v>-0.75</v>
      </c>
      <c r="M9149" s="1">
        <v>88</v>
      </c>
      <c r="N9149" s="6"/>
      <c r="O9149" s="6">
        <v>66</v>
      </c>
      <c r="P9149" s="6">
        <v>-189222.36</v>
      </c>
      <c r="R9149" s="31">
        <v>-66</v>
      </c>
      <c r="S9149" s="28">
        <v>44620</v>
      </c>
    </row>
    <row r="9150" spans="1:19" x14ac:dyDescent="0.2">
      <c r="A9150" s="29">
        <v>47553</v>
      </c>
      <c r="B9150" s="1" t="s">
        <v>200</v>
      </c>
      <c r="C9150" s="27">
        <v>44620</v>
      </c>
      <c r="D9150" s="1">
        <v>53623</v>
      </c>
      <c r="J9150" s="1" t="s">
        <v>0</v>
      </c>
      <c r="K9150" s="1" t="s">
        <v>49</v>
      </c>
      <c r="L9150" s="1">
        <v>-0.75</v>
      </c>
      <c r="M9150" s="1">
        <v>88</v>
      </c>
      <c r="N9150" s="6"/>
      <c r="O9150" s="6">
        <v>66</v>
      </c>
      <c r="P9150" s="6">
        <v>-189398.36</v>
      </c>
      <c r="R9150" s="31">
        <v>-66</v>
      </c>
      <c r="S9150" s="28">
        <v>44620</v>
      </c>
    </row>
    <row r="9151" spans="1:19" x14ac:dyDescent="0.2">
      <c r="A9151" s="29">
        <v>47553</v>
      </c>
      <c r="B9151" s="1" t="s">
        <v>200</v>
      </c>
      <c r="C9151" s="27">
        <v>44620</v>
      </c>
      <c r="D9151" s="1">
        <v>53623</v>
      </c>
      <c r="J9151" s="1" t="s">
        <v>0</v>
      </c>
      <c r="K9151" s="1" t="s">
        <v>49</v>
      </c>
      <c r="L9151" s="1">
        <v>-0.75</v>
      </c>
      <c r="M9151" s="1">
        <v>88</v>
      </c>
      <c r="N9151" s="6"/>
      <c r="O9151" s="6">
        <v>66</v>
      </c>
      <c r="P9151" s="6">
        <v>-189596.36</v>
      </c>
      <c r="R9151" s="31">
        <v>-66</v>
      </c>
      <c r="S9151" s="28">
        <v>44620</v>
      </c>
    </row>
    <row r="9152" spans="1:19" x14ac:dyDescent="0.2">
      <c r="A9152" s="29">
        <v>47553</v>
      </c>
      <c r="B9152" s="1" t="s">
        <v>200</v>
      </c>
      <c r="C9152" s="27">
        <v>44620</v>
      </c>
      <c r="D9152" s="1">
        <v>53623</v>
      </c>
      <c r="J9152" s="1" t="s">
        <v>0</v>
      </c>
      <c r="K9152" s="1" t="s">
        <v>49</v>
      </c>
      <c r="L9152" s="1">
        <v>-0.75</v>
      </c>
      <c r="M9152" s="1">
        <v>88</v>
      </c>
      <c r="N9152" s="6"/>
      <c r="O9152" s="6">
        <v>66</v>
      </c>
      <c r="P9152" s="6">
        <v>-194124.36</v>
      </c>
      <c r="R9152" s="31">
        <v>-66</v>
      </c>
      <c r="S9152" s="28">
        <v>44620</v>
      </c>
    </row>
    <row r="9153" spans="1:19" x14ac:dyDescent="0.2">
      <c r="A9153" s="29">
        <v>47553</v>
      </c>
      <c r="B9153" s="1" t="s">
        <v>200</v>
      </c>
      <c r="C9153" s="27">
        <v>44620</v>
      </c>
      <c r="D9153" s="1">
        <v>53623</v>
      </c>
      <c r="J9153" s="1" t="s">
        <v>0</v>
      </c>
      <c r="K9153" s="1" t="s">
        <v>49</v>
      </c>
      <c r="L9153" s="1">
        <v>-0.5</v>
      </c>
      <c r="M9153" s="1">
        <v>88</v>
      </c>
      <c r="N9153" s="6"/>
      <c r="O9153" s="6">
        <v>44</v>
      </c>
      <c r="P9153" s="6">
        <v>-182516.36</v>
      </c>
      <c r="R9153" s="31">
        <v>-44</v>
      </c>
      <c r="S9153" s="28">
        <v>44620</v>
      </c>
    </row>
    <row r="9154" spans="1:19" x14ac:dyDescent="0.2">
      <c r="A9154" s="29">
        <v>47553</v>
      </c>
      <c r="B9154" s="1" t="s">
        <v>200</v>
      </c>
      <c r="C9154" s="27">
        <v>44620</v>
      </c>
      <c r="D9154" s="1">
        <v>53623</v>
      </c>
      <c r="J9154" s="1" t="s">
        <v>0</v>
      </c>
      <c r="K9154" s="1" t="s">
        <v>49</v>
      </c>
      <c r="L9154" s="1">
        <v>-0.5</v>
      </c>
      <c r="M9154" s="1">
        <v>88</v>
      </c>
      <c r="N9154" s="6"/>
      <c r="O9154" s="6">
        <v>44</v>
      </c>
      <c r="P9154" s="6">
        <v>-182934.36</v>
      </c>
      <c r="R9154" s="31">
        <v>-44</v>
      </c>
      <c r="S9154" s="28">
        <v>44620</v>
      </c>
    </row>
    <row r="9155" spans="1:19" x14ac:dyDescent="0.2">
      <c r="A9155" s="29">
        <v>47553</v>
      </c>
      <c r="B9155" s="1" t="s">
        <v>200</v>
      </c>
      <c r="C9155" s="27">
        <v>44620</v>
      </c>
      <c r="D9155" s="1">
        <v>53623</v>
      </c>
      <c r="J9155" s="1" t="s">
        <v>0</v>
      </c>
      <c r="K9155" s="1" t="s">
        <v>49</v>
      </c>
      <c r="L9155" s="1">
        <v>-0.5</v>
      </c>
      <c r="M9155" s="1">
        <v>88</v>
      </c>
      <c r="N9155" s="6"/>
      <c r="O9155" s="6">
        <v>44</v>
      </c>
      <c r="P9155" s="6">
        <v>-182978.36</v>
      </c>
      <c r="R9155" s="31">
        <v>-44</v>
      </c>
      <c r="S9155" s="28">
        <v>44620</v>
      </c>
    </row>
    <row r="9156" spans="1:19" x14ac:dyDescent="0.2">
      <c r="A9156" s="29">
        <v>47553</v>
      </c>
      <c r="B9156" s="1" t="s">
        <v>200</v>
      </c>
      <c r="C9156" s="27">
        <v>44620</v>
      </c>
      <c r="D9156" s="1">
        <v>53623</v>
      </c>
      <c r="J9156" s="1" t="s">
        <v>0</v>
      </c>
      <c r="K9156" s="1" t="s">
        <v>49</v>
      </c>
      <c r="L9156" s="1">
        <v>-0.5</v>
      </c>
      <c r="M9156" s="1">
        <v>88</v>
      </c>
      <c r="N9156" s="6"/>
      <c r="O9156" s="6">
        <v>44</v>
      </c>
      <c r="P9156" s="6">
        <v>-183396.36</v>
      </c>
      <c r="R9156" s="31">
        <v>-44</v>
      </c>
      <c r="S9156" s="28">
        <v>44620</v>
      </c>
    </row>
    <row r="9157" spans="1:19" x14ac:dyDescent="0.2">
      <c r="A9157" s="29">
        <v>47553</v>
      </c>
      <c r="B9157" s="1" t="s">
        <v>200</v>
      </c>
      <c r="C9157" s="27">
        <v>44620</v>
      </c>
      <c r="D9157" s="1">
        <v>53623</v>
      </c>
      <c r="J9157" s="1" t="s">
        <v>0</v>
      </c>
      <c r="K9157" s="1" t="s">
        <v>49</v>
      </c>
      <c r="L9157" s="1">
        <v>-0.5</v>
      </c>
      <c r="M9157" s="1">
        <v>88</v>
      </c>
      <c r="N9157" s="6"/>
      <c r="O9157" s="6">
        <v>44</v>
      </c>
      <c r="P9157" s="6">
        <v>-183938.36</v>
      </c>
      <c r="R9157" s="31">
        <v>-44</v>
      </c>
      <c r="S9157" s="28">
        <v>44620</v>
      </c>
    </row>
    <row r="9158" spans="1:19" x14ac:dyDescent="0.2">
      <c r="A9158" s="29">
        <v>47553</v>
      </c>
      <c r="B9158" s="1" t="s">
        <v>200</v>
      </c>
      <c r="C9158" s="27">
        <v>44620</v>
      </c>
      <c r="D9158" s="1">
        <v>53623</v>
      </c>
      <c r="J9158" s="1" t="s">
        <v>0</v>
      </c>
      <c r="K9158" s="1" t="s">
        <v>49</v>
      </c>
      <c r="L9158" s="1">
        <v>-0.5</v>
      </c>
      <c r="M9158" s="1">
        <v>88</v>
      </c>
      <c r="N9158" s="6"/>
      <c r="O9158" s="6">
        <v>44</v>
      </c>
      <c r="P9158" s="6">
        <v>-184004.36</v>
      </c>
      <c r="R9158" s="31">
        <v>-44</v>
      </c>
      <c r="S9158" s="28">
        <v>44620</v>
      </c>
    </row>
    <row r="9159" spans="1:19" x14ac:dyDescent="0.2">
      <c r="A9159" s="29">
        <v>47553</v>
      </c>
      <c r="B9159" s="1" t="s">
        <v>200</v>
      </c>
      <c r="C9159" s="27">
        <v>44620</v>
      </c>
      <c r="D9159" s="1">
        <v>53623</v>
      </c>
      <c r="J9159" s="1" t="s">
        <v>0</v>
      </c>
      <c r="K9159" s="1" t="s">
        <v>49</v>
      </c>
      <c r="L9159" s="1">
        <v>-0.5</v>
      </c>
      <c r="M9159" s="1">
        <v>88</v>
      </c>
      <c r="N9159" s="6"/>
      <c r="O9159" s="6">
        <v>44</v>
      </c>
      <c r="P9159" s="6">
        <v>-184048.36</v>
      </c>
      <c r="R9159" s="31">
        <v>-44</v>
      </c>
      <c r="S9159" s="28">
        <v>44620</v>
      </c>
    </row>
    <row r="9160" spans="1:19" x14ac:dyDescent="0.2">
      <c r="A9160" s="29">
        <v>47553</v>
      </c>
      <c r="B9160" s="1" t="s">
        <v>200</v>
      </c>
      <c r="C9160" s="27">
        <v>44620</v>
      </c>
      <c r="D9160" s="1">
        <v>53623</v>
      </c>
      <c r="J9160" s="1" t="s">
        <v>0</v>
      </c>
      <c r="K9160" s="1" t="s">
        <v>49</v>
      </c>
      <c r="L9160" s="1">
        <v>-0.5</v>
      </c>
      <c r="M9160" s="1">
        <v>88</v>
      </c>
      <c r="N9160" s="6"/>
      <c r="O9160" s="6">
        <v>44</v>
      </c>
      <c r="P9160" s="6">
        <v>-184180.36</v>
      </c>
      <c r="R9160" s="31">
        <v>-44</v>
      </c>
      <c r="S9160" s="28">
        <v>44620</v>
      </c>
    </row>
    <row r="9161" spans="1:19" x14ac:dyDescent="0.2">
      <c r="A9161" s="29">
        <v>47553</v>
      </c>
      <c r="B9161" s="1" t="s">
        <v>200</v>
      </c>
      <c r="C9161" s="27">
        <v>44620</v>
      </c>
      <c r="D9161" s="1">
        <v>53623</v>
      </c>
      <c r="J9161" s="1" t="s">
        <v>0</v>
      </c>
      <c r="K9161" s="1" t="s">
        <v>49</v>
      </c>
      <c r="L9161" s="1">
        <v>-0.5</v>
      </c>
      <c r="M9161" s="1">
        <v>88</v>
      </c>
      <c r="N9161" s="6"/>
      <c r="O9161" s="6">
        <v>44</v>
      </c>
      <c r="P9161" s="6">
        <v>-184334.36</v>
      </c>
      <c r="R9161" s="31">
        <v>-44</v>
      </c>
      <c r="S9161" s="28">
        <v>44620</v>
      </c>
    </row>
    <row r="9162" spans="1:19" x14ac:dyDescent="0.2">
      <c r="A9162" s="29">
        <v>47553</v>
      </c>
      <c r="B9162" s="1" t="s">
        <v>200</v>
      </c>
      <c r="C9162" s="27">
        <v>44620</v>
      </c>
      <c r="D9162" s="1">
        <v>53623</v>
      </c>
      <c r="J9162" s="1" t="s">
        <v>0</v>
      </c>
      <c r="K9162" s="1" t="s">
        <v>49</v>
      </c>
      <c r="L9162" s="1">
        <v>-0.5</v>
      </c>
      <c r="M9162" s="1">
        <v>88</v>
      </c>
      <c r="N9162" s="6"/>
      <c r="O9162" s="6">
        <v>44</v>
      </c>
      <c r="P9162" s="6">
        <v>-184444.36</v>
      </c>
      <c r="R9162" s="31">
        <v>-44</v>
      </c>
      <c r="S9162" s="28">
        <v>44620</v>
      </c>
    </row>
    <row r="9163" spans="1:19" x14ac:dyDescent="0.2">
      <c r="A9163" s="29">
        <v>47553</v>
      </c>
      <c r="B9163" s="1" t="s">
        <v>200</v>
      </c>
      <c r="C9163" s="27">
        <v>44620</v>
      </c>
      <c r="D9163" s="1">
        <v>53623</v>
      </c>
      <c r="J9163" s="1" t="s">
        <v>0</v>
      </c>
      <c r="K9163" s="1" t="s">
        <v>49</v>
      </c>
      <c r="L9163" s="1">
        <v>-0.5</v>
      </c>
      <c r="M9163" s="1">
        <v>88</v>
      </c>
      <c r="N9163" s="6"/>
      <c r="O9163" s="6">
        <v>44</v>
      </c>
      <c r="P9163" s="6">
        <v>-184488.36</v>
      </c>
      <c r="R9163" s="31">
        <v>-44</v>
      </c>
      <c r="S9163" s="28">
        <v>44620</v>
      </c>
    </row>
    <row r="9164" spans="1:19" x14ac:dyDescent="0.2">
      <c r="A9164" s="29">
        <v>47553</v>
      </c>
      <c r="B9164" s="1" t="s">
        <v>200</v>
      </c>
      <c r="C9164" s="27">
        <v>44620</v>
      </c>
      <c r="D9164" s="1">
        <v>53623</v>
      </c>
      <c r="J9164" s="1" t="s">
        <v>0</v>
      </c>
      <c r="K9164" s="1" t="s">
        <v>49</v>
      </c>
      <c r="L9164" s="1">
        <v>-0.5</v>
      </c>
      <c r="M9164" s="1">
        <v>88</v>
      </c>
      <c r="N9164" s="6"/>
      <c r="O9164" s="6">
        <v>44</v>
      </c>
      <c r="P9164" s="6">
        <v>-186452.36</v>
      </c>
      <c r="R9164" s="31">
        <v>-44</v>
      </c>
      <c r="S9164" s="28">
        <v>44620</v>
      </c>
    </row>
    <row r="9165" spans="1:19" x14ac:dyDescent="0.2">
      <c r="A9165" s="29">
        <v>47553</v>
      </c>
      <c r="B9165" s="1" t="s">
        <v>200</v>
      </c>
      <c r="C9165" s="27">
        <v>44620</v>
      </c>
      <c r="D9165" s="1">
        <v>53623</v>
      </c>
      <c r="J9165" s="1" t="s">
        <v>0</v>
      </c>
      <c r="K9165" s="1" t="s">
        <v>49</v>
      </c>
      <c r="L9165" s="1">
        <v>-0.5</v>
      </c>
      <c r="M9165" s="1">
        <v>88</v>
      </c>
      <c r="N9165" s="6"/>
      <c r="O9165" s="6">
        <v>44</v>
      </c>
      <c r="P9165" s="6">
        <v>-188892.36</v>
      </c>
      <c r="R9165" s="31">
        <v>-44</v>
      </c>
      <c r="S9165" s="28">
        <v>44620</v>
      </c>
    </row>
    <row r="9166" spans="1:19" x14ac:dyDescent="0.2">
      <c r="A9166" s="29">
        <v>47553</v>
      </c>
      <c r="B9166" s="1" t="s">
        <v>200</v>
      </c>
      <c r="C9166" s="27">
        <v>44620</v>
      </c>
      <c r="D9166" s="1">
        <v>53623</v>
      </c>
      <c r="J9166" s="1" t="s">
        <v>0</v>
      </c>
      <c r="K9166" s="1" t="s">
        <v>49</v>
      </c>
      <c r="L9166" s="1">
        <v>-0.5</v>
      </c>
      <c r="M9166" s="1">
        <v>88</v>
      </c>
      <c r="N9166" s="6"/>
      <c r="O9166" s="6">
        <v>44</v>
      </c>
      <c r="P9166" s="6">
        <v>-188936.36</v>
      </c>
      <c r="R9166" s="31">
        <v>-44</v>
      </c>
      <c r="S9166" s="28">
        <v>44620</v>
      </c>
    </row>
    <row r="9167" spans="1:19" x14ac:dyDescent="0.2">
      <c r="A9167" s="29">
        <v>47553</v>
      </c>
      <c r="B9167" s="1" t="s">
        <v>200</v>
      </c>
      <c r="C9167" s="27">
        <v>44620</v>
      </c>
      <c r="D9167" s="1">
        <v>53623</v>
      </c>
      <c r="J9167" s="1" t="s">
        <v>0</v>
      </c>
      <c r="K9167" s="1" t="s">
        <v>49</v>
      </c>
      <c r="L9167" s="1">
        <v>-0.5</v>
      </c>
      <c r="M9167" s="1">
        <v>88</v>
      </c>
      <c r="N9167" s="6"/>
      <c r="O9167" s="6">
        <v>44</v>
      </c>
      <c r="P9167" s="6">
        <v>-189508.36</v>
      </c>
      <c r="R9167" s="31">
        <v>-44</v>
      </c>
      <c r="S9167" s="28">
        <v>44620</v>
      </c>
    </row>
    <row r="9168" spans="1:19" x14ac:dyDescent="0.2">
      <c r="A9168" s="29">
        <v>47553</v>
      </c>
      <c r="B9168" s="1" t="s">
        <v>200</v>
      </c>
      <c r="C9168" s="27">
        <v>44620</v>
      </c>
      <c r="D9168" s="1">
        <v>53623</v>
      </c>
      <c r="J9168" s="1" t="s">
        <v>0</v>
      </c>
      <c r="K9168" s="1" t="s">
        <v>49</v>
      </c>
      <c r="L9168" s="1">
        <v>-0.5</v>
      </c>
      <c r="M9168" s="1">
        <v>88</v>
      </c>
      <c r="N9168" s="6"/>
      <c r="O9168" s="6">
        <v>44</v>
      </c>
      <c r="P9168" s="6">
        <v>-189640.36</v>
      </c>
      <c r="R9168" s="31">
        <v>-44</v>
      </c>
      <c r="S9168" s="28">
        <v>44620</v>
      </c>
    </row>
    <row r="9169" spans="1:19" x14ac:dyDescent="0.2">
      <c r="A9169" s="29">
        <v>47553</v>
      </c>
      <c r="B9169" s="1" t="s">
        <v>200</v>
      </c>
      <c r="C9169" s="27">
        <v>44620</v>
      </c>
      <c r="D9169" s="1">
        <v>53623</v>
      </c>
      <c r="J9169" s="1" t="s">
        <v>0</v>
      </c>
      <c r="K9169" s="1" t="s">
        <v>49</v>
      </c>
      <c r="L9169" s="1">
        <v>-0.5</v>
      </c>
      <c r="M9169" s="1">
        <v>88</v>
      </c>
      <c r="N9169" s="6"/>
      <c r="O9169" s="6">
        <v>44</v>
      </c>
      <c r="P9169" s="6">
        <v>-189830.36</v>
      </c>
      <c r="R9169" s="31">
        <v>-44</v>
      </c>
      <c r="S9169" s="28">
        <v>44620</v>
      </c>
    </row>
    <row r="9170" spans="1:19" x14ac:dyDescent="0.2">
      <c r="A9170" s="29">
        <v>47553</v>
      </c>
      <c r="B9170" s="1" t="s">
        <v>200</v>
      </c>
      <c r="C9170" s="27">
        <v>44620</v>
      </c>
      <c r="D9170" s="1">
        <v>53623</v>
      </c>
      <c r="J9170" s="1" t="s">
        <v>0</v>
      </c>
      <c r="K9170" s="1" t="s">
        <v>49</v>
      </c>
      <c r="L9170" s="1">
        <v>-0.5</v>
      </c>
      <c r="M9170" s="1">
        <v>88</v>
      </c>
      <c r="N9170" s="6"/>
      <c r="O9170" s="6">
        <v>44</v>
      </c>
      <c r="P9170" s="6">
        <v>-189874.36</v>
      </c>
      <c r="R9170" s="31">
        <v>-44</v>
      </c>
      <c r="S9170" s="28">
        <v>44620</v>
      </c>
    </row>
    <row r="9171" spans="1:19" x14ac:dyDescent="0.2">
      <c r="A9171" s="29">
        <v>47553</v>
      </c>
      <c r="B9171" s="1" t="s">
        <v>200</v>
      </c>
      <c r="C9171" s="27">
        <v>44620</v>
      </c>
      <c r="D9171" s="1">
        <v>53623</v>
      </c>
      <c r="J9171" s="1" t="s">
        <v>0</v>
      </c>
      <c r="K9171" s="1" t="s">
        <v>49</v>
      </c>
      <c r="L9171" s="1">
        <v>-0.5</v>
      </c>
      <c r="M9171" s="1">
        <v>88</v>
      </c>
      <c r="N9171" s="6"/>
      <c r="O9171" s="6">
        <v>44</v>
      </c>
      <c r="P9171" s="6">
        <v>-191692.36</v>
      </c>
      <c r="R9171" s="31">
        <v>-44</v>
      </c>
      <c r="S9171" s="28">
        <v>44620</v>
      </c>
    </row>
    <row r="9172" spans="1:19" x14ac:dyDescent="0.2">
      <c r="A9172" s="29">
        <v>47553</v>
      </c>
      <c r="B9172" s="1" t="s">
        <v>200</v>
      </c>
      <c r="C9172" s="27">
        <v>44620</v>
      </c>
      <c r="D9172" s="1">
        <v>53623</v>
      </c>
      <c r="J9172" s="1" t="s">
        <v>0</v>
      </c>
      <c r="K9172" s="1" t="s">
        <v>49</v>
      </c>
      <c r="L9172" s="1">
        <v>-0.5</v>
      </c>
      <c r="M9172" s="1">
        <v>88</v>
      </c>
      <c r="N9172" s="6"/>
      <c r="O9172" s="6">
        <v>44</v>
      </c>
      <c r="P9172" s="6">
        <v>-192358.36</v>
      </c>
      <c r="R9172" s="31">
        <v>-44</v>
      </c>
      <c r="S9172" s="28">
        <v>44620</v>
      </c>
    </row>
    <row r="9173" spans="1:19" x14ac:dyDescent="0.2">
      <c r="A9173" s="29">
        <v>47553</v>
      </c>
      <c r="B9173" s="1" t="s">
        <v>200</v>
      </c>
      <c r="C9173" s="27">
        <v>44620</v>
      </c>
      <c r="D9173" s="1">
        <v>53623</v>
      </c>
      <c r="J9173" s="1" t="s">
        <v>0</v>
      </c>
      <c r="K9173" s="1" t="s">
        <v>49</v>
      </c>
      <c r="L9173" s="1">
        <v>-0.5</v>
      </c>
      <c r="M9173" s="1">
        <v>88</v>
      </c>
      <c r="N9173" s="6"/>
      <c r="O9173" s="6">
        <v>44</v>
      </c>
      <c r="P9173" s="6">
        <v>-192526.36</v>
      </c>
      <c r="R9173" s="31">
        <v>-44</v>
      </c>
      <c r="S9173" s="28">
        <v>44620</v>
      </c>
    </row>
    <row r="9174" spans="1:19" x14ac:dyDescent="0.2">
      <c r="A9174" s="29">
        <v>47553</v>
      </c>
      <c r="B9174" s="1" t="s">
        <v>200</v>
      </c>
      <c r="C9174" s="27">
        <v>44620</v>
      </c>
      <c r="D9174" s="1">
        <v>53623</v>
      </c>
      <c r="J9174" s="1" t="s">
        <v>0</v>
      </c>
      <c r="K9174" s="1" t="s">
        <v>49</v>
      </c>
      <c r="L9174" s="1">
        <v>-0.5</v>
      </c>
      <c r="M9174" s="1">
        <v>88</v>
      </c>
      <c r="N9174" s="6"/>
      <c r="O9174" s="6">
        <v>44</v>
      </c>
      <c r="P9174" s="6">
        <v>-194168.36</v>
      </c>
      <c r="R9174" s="31">
        <v>-44</v>
      </c>
      <c r="S9174" s="28">
        <v>44620</v>
      </c>
    </row>
    <row r="9175" spans="1:19" x14ac:dyDescent="0.2">
      <c r="A9175" s="29">
        <v>47553</v>
      </c>
      <c r="B9175" s="1" t="s">
        <v>200</v>
      </c>
      <c r="C9175" s="27">
        <v>44620</v>
      </c>
      <c r="D9175" s="1">
        <v>53623</v>
      </c>
      <c r="J9175" s="1" t="s">
        <v>0</v>
      </c>
      <c r="K9175" s="1" t="s">
        <v>49</v>
      </c>
      <c r="L9175" s="1">
        <v>-0.25</v>
      </c>
      <c r="M9175" s="1">
        <v>88</v>
      </c>
      <c r="N9175" s="6"/>
      <c r="O9175" s="6">
        <v>22</v>
      </c>
      <c r="P9175" s="6">
        <v>-182450.36</v>
      </c>
      <c r="R9175" s="31">
        <v>-22</v>
      </c>
      <c r="S9175" s="28">
        <v>44620</v>
      </c>
    </row>
    <row r="9176" spans="1:19" x14ac:dyDescent="0.2">
      <c r="A9176" s="29">
        <v>47553</v>
      </c>
      <c r="B9176" s="1" t="s">
        <v>200</v>
      </c>
      <c r="C9176" s="27">
        <v>44620</v>
      </c>
      <c r="D9176" s="1">
        <v>53623</v>
      </c>
      <c r="J9176" s="1" t="s">
        <v>0</v>
      </c>
      <c r="K9176" s="1" t="s">
        <v>49</v>
      </c>
      <c r="L9176" s="1">
        <v>-0.25</v>
      </c>
      <c r="M9176" s="1">
        <v>88</v>
      </c>
      <c r="N9176" s="6"/>
      <c r="O9176" s="6">
        <v>22</v>
      </c>
      <c r="P9176" s="6">
        <v>-182472.36</v>
      </c>
      <c r="R9176" s="31">
        <v>-22</v>
      </c>
      <c r="S9176" s="28">
        <v>44620</v>
      </c>
    </row>
    <row r="9177" spans="1:19" x14ac:dyDescent="0.2">
      <c r="A9177" s="29">
        <v>47553</v>
      </c>
      <c r="B9177" s="1" t="s">
        <v>200</v>
      </c>
      <c r="C9177" s="27">
        <v>44620</v>
      </c>
      <c r="D9177" s="1">
        <v>53623</v>
      </c>
      <c r="J9177" s="1" t="s">
        <v>0</v>
      </c>
      <c r="K9177" s="1" t="s">
        <v>49</v>
      </c>
      <c r="L9177" s="1">
        <v>-0.25</v>
      </c>
      <c r="M9177" s="1">
        <v>88</v>
      </c>
      <c r="N9177" s="6"/>
      <c r="O9177" s="6">
        <v>22</v>
      </c>
      <c r="P9177" s="6">
        <v>-183000.36</v>
      </c>
      <c r="R9177" s="31">
        <v>-22</v>
      </c>
      <c r="S9177" s="28">
        <v>44620</v>
      </c>
    </row>
    <row r="9178" spans="1:19" x14ac:dyDescent="0.2">
      <c r="A9178" s="29">
        <v>47553</v>
      </c>
      <c r="B9178" s="1" t="s">
        <v>200</v>
      </c>
      <c r="C9178" s="27">
        <v>44620</v>
      </c>
      <c r="D9178" s="1">
        <v>53623</v>
      </c>
      <c r="J9178" s="1" t="s">
        <v>0</v>
      </c>
      <c r="K9178" s="1" t="s">
        <v>49</v>
      </c>
      <c r="L9178" s="1">
        <v>-0.25</v>
      </c>
      <c r="M9178" s="1">
        <v>88</v>
      </c>
      <c r="N9178" s="6"/>
      <c r="O9178" s="6">
        <v>22</v>
      </c>
      <c r="P9178" s="6">
        <v>-183960.36</v>
      </c>
      <c r="R9178" s="31">
        <v>-22</v>
      </c>
      <c r="S9178" s="28">
        <v>44620</v>
      </c>
    </row>
    <row r="9179" spans="1:19" x14ac:dyDescent="0.2">
      <c r="A9179" s="29">
        <v>47553</v>
      </c>
      <c r="B9179" s="1" t="s">
        <v>200</v>
      </c>
      <c r="C9179" s="27">
        <v>44620</v>
      </c>
      <c r="D9179" s="1">
        <v>53623</v>
      </c>
      <c r="J9179" s="1" t="s">
        <v>0</v>
      </c>
      <c r="K9179" s="1" t="s">
        <v>49</v>
      </c>
      <c r="L9179" s="1">
        <v>-0.25</v>
      </c>
      <c r="M9179" s="1">
        <v>88</v>
      </c>
      <c r="N9179" s="6"/>
      <c r="O9179" s="6">
        <v>22</v>
      </c>
      <c r="P9179" s="6">
        <v>-184070.36</v>
      </c>
      <c r="R9179" s="31">
        <v>-22</v>
      </c>
      <c r="S9179" s="28">
        <v>44620</v>
      </c>
    </row>
    <row r="9180" spans="1:19" x14ac:dyDescent="0.2">
      <c r="A9180" s="29">
        <v>47553</v>
      </c>
      <c r="B9180" s="1" t="s">
        <v>200</v>
      </c>
      <c r="C9180" s="27">
        <v>44620</v>
      </c>
      <c r="D9180" s="1">
        <v>53623</v>
      </c>
      <c r="J9180" s="1" t="s">
        <v>0</v>
      </c>
      <c r="K9180" s="1" t="s">
        <v>49</v>
      </c>
      <c r="L9180" s="1">
        <v>-0.25</v>
      </c>
      <c r="M9180" s="1">
        <v>88</v>
      </c>
      <c r="N9180" s="6"/>
      <c r="O9180" s="6">
        <v>22</v>
      </c>
      <c r="P9180" s="6">
        <v>-184290.36</v>
      </c>
      <c r="R9180" s="31">
        <v>-22</v>
      </c>
      <c r="S9180" s="28">
        <v>44620</v>
      </c>
    </row>
    <row r="9181" spans="1:19" x14ac:dyDescent="0.2">
      <c r="A9181" s="29">
        <v>47553</v>
      </c>
      <c r="B9181" s="1" t="s">
        <v>200</v>
      </c>
      <c r="C9181" s="27">
        <v>44620</v>
      </c>
      <c r="D9181" s="1">
        <v>53623</v>
      </c>
      <c r="J9181" s="1" t="s">
        <v>0</v>
      </c>
      <c r="K9181" s="1" t="s">
        <v>49</v>
      </c>
      <c r="L9181" s="1">
        <v>-0.25</v>
      </c>
      <c r="M9181" s="1">
        <v>88</v>
      </c>
      <c r="N9181" s="6"/>
      <c r="O9181" s="6">
        <v>22</v>
      </c>
      <c r="P9181" s="6">
        <v>-184510.36</v>
      </c>
      <c r="R9181" s="31">
        <v>-22</v>
      </c>
      <c r="S9181" s="28">
        <v>44620</v>
      </c>
    </row>
    <row r="9182" spans="1:19" x14ac:dyDescent="0.2">
      <c r="A9182" s="29">
        <v>47553</v>
      </c>
      <c r="B9182" s="1" t="s">
        <v>200</v>
      </c>
      <c r="C9182" s="27">
        <v>44620</v>
      </c>
      <c r="D9182" s="1">
        <v>53623</v>
      </c>
      <c r="J9182" s="1" t="s">
        <v>0</v>
      </c>
      <c r="K9182" s="1" t="s">
        <v>49</v>
      </c>
      <c r="L9182" s="1">
        <v>-0.25</v>
      </c>
      <c r="M9182" s="1">
        <v>88</v>
      </c>
      <c r="N9182" s="6"/>
      <c r="O9182" s="6">
        <v>22</v>
      </c>
      <c r="P9182" s="6">
        <v>-184986.36</v>
      </c>
      <c r="R9182" s="31">
        <v>-22</v>
      </c>
      <c r="S9182" s="28">
        <v>44620</v>
      </c>
    </row>
    <row r="9183" spans="1:19" x14ac:dyDescent="0.2">
      <c r="A9183" s="29">
        <v>47553</v>
      </c>
      <c r="B9183" s="1" t="s">
        <v>200</v>
      </c>
      <c r="C9183" s="27">
        <v>44620</v>
      </c>
      <c r="D9183" s="1">
        <v>53623</v>
      </c>
      <c r="J9183" s="1" t="s">
        <v>0</v>
      </c>
      <c r="K9183" s="1" t="s">
        <v>49</v>
      </c>
      <c r="L9183" s="1">
        <v>-0.25</v>
      </c>
      <c r="M9183" s="1">
        <v>88</v>
      </c>
      <c r="N9183" s="6"/>
      <c r="O9183" s="6">
        <v>22</v>
      </c>
      <c r="P9183" s="6">
        <v>-189090.36</v>
      </c>
      <c r="R9183" s="31">
        <v>-22</v>
      </c>
      <c r="S9183" s="28">
        <v>44620</v>
      </c>
    </row>
    <row r="9184" spans="1:19" x14ac:dyDescent="0.2">
      <c r="A9184" s="29">
        <v>47553</v>
      </c>
      <c r="B9184" s="1" t="s">
        <v>200</v>
      </c>
      <c r="C9184" s="27">
        <v>44620</v>
      </c>
      <c r="D9184" s="1">
        <v>53623</v>
      </c>
      <c r="J9184" s="1" t="s">
        <v>0</v>
      </c>
      <c r="K9184" s="1" t="s">
        <v>49</v>
      </c>
      <c r="L9184" s="1">
        <v>-0.25</v>
      </c>
      <c r="M9184" s="1">
        <v>88</v>
      </c>
      <c r="N9184" s="6"/>
      <c r="O9184" s="6">
        <v>22</v>
      </c>
      <c r="P9184" s="6">
        <v>-189112.36</v>
      </c>
      <c r="R9184" s="31">
        <v>-22</v>
      </c>
      <c r="S9184" s="28">
        <v>44620</v>
      </c>
    </row>
    <row r="9185" spans="1:19" x14ac:dyDescent="0.2">
      <c r="A9185" s="29">
        <v>47553</v>
      </c>
      <c r="B9185" s="1" t="s">
        <v>200</v>
      </c>
      <c r="C9185" s="27">
        <v>44620</v>
      </c>
      <c r="D9185" s="1">
        <v>53623</v>
      </c>
      <c r="J9185" s="1" t="s">
        <v>0</v>
      </c>
      <c r="K9185" s="1" t="s">
        <v>49</v>
      </c>
      <c r="L9185" s="1">
        <v>-0.25</v>
      </c>
      <c r="M9185" s="1">
        <v>88</v>
      </c>
      <c r="N9185" s="6"/>
      <c r="O9185" s="6">
        <v>22</v>
      </c>
      <c r="P9185" s="6">
        <v>-189134.36</v>
      </c>
      <c r="R9185" s="31">
        <v>-22</v>
      </c>
      <c r="S9185" s="28">
        <v>44620</v>
      </c>
    </row>
    <row r="9186" spans="1:19" x14ac:dyDescent="0.2">
      <c r="A9186" s="29">
        <v>47553</v>
      </c>
      <c r="B9186" s="1" t="s">
        <v>200</v>
      </c>
      <c r="C9186" s="27">
        <v>44620</v>
      </c>
      <c r="D9186" s="1">
        <v>53623</v>
      </c>
      <c r="J9186" s="1" t="s">
        <v>0</v>
      </c>
      <c r="K9186" s="1" t="s">
        <v>49</v>
      </c>
      <c r="L9186" s="1">
        <v>-0.25</v>
      </c>
      <c r="M9186" s="1">
        <v>88</v>
      </c>
      <c r="N9186" s="6"/>
      <c r="O9186" s="6">
        <v>22</v>
      </c>
      <c r="P9186" s="6">
        <v>-189156.36</v>
      </c>
      <c r="R9186" s="31">
        <v>-22</v>
      </c>
      <c r="S9186" s="28">
        <v>44620</v>
      </c>
    </row>
    <row r="9187" spans="1:19" x14ac:dyDescent="0.2">
      <c r="A9187" s="29">
        <v>47553</v>
      </c>
      <c r="B9187" s="1" t="s">
        <v>200</v>
      </c>
      <c r="C9187" s="27">
        <v>44620</v>
      </c>
      <c r="D9187" s="1">
        <v>53623</v>
      </c>
      <c r="J9187" s="1" t="s">
        <v>0</v>
      </c>
      <c r="K9187" s="1" t="s">
        <v>49</v>
      </c>
      <c r="L9187" s="1">
        <v>-0.25</v>
      </c>
      <c r="M9187" s="1">
        <v>88</v>
      </c>
      <c r="N9187" s="6"/>
      <c r="O9187" s="6">
        <v>22</v>
      </c>
      <c r="P9187" s="6">
        <v>-189244.36</v>
      </c>
      <c r="R9187" s="31">
        <v>-22</v>
      </c>
      <c r="S9187" s="28">
        <v>44620</v>
      </c>
    </row>
    <row r="9188" spans="1:19" x14ac:dyDescent="0.2">
      <c r="A9188" s="29">
        <v>47553</v>
      </c>
      <c r="B9188" s="1" t="s">
        <v>200</v>
      </c>
      <c r="C9188" s="27">
        <v>44620</v>
      </c>
      <c r="D9188" s="1">
        <v>53623</v>
      </c>
      <c r="J9188" s="1" t="s">
        <v>0</v>
      </c>
      <c r="K9188" s="1" t="s">
        <v>49</v>
      </c>
      <c r="L9188" s="1">
        <v>-0.25</v>
      </c>
      <c r="M9188" s="1">
        <v>88</v>
      </c>
      <c r="N9188" s="6"/>
      <c r="O9188" s="6">
        <v>22</v>
      </c>
      <c r="P9188" s="6">
        <v>-189266.36</v>
      </c>
      <c r="R9188" s="31">
        <v>-22</v>
      </c>
      <c r="S9188" s="28">
        <v>44620</v>
      </c>
    </row>
    <row r="9189" spans="1:19" x14ac:dyDescent="0.2">
      <c r="A9189" s="29">
        <v>47553</v>
      </c>
      <c r="B9189" s="1" t="s">
        <v>200</v>
      </c>
      <c r="C9189" s="27">
        <v>44620</v>
      </c>
      <c r="D9189" s="1">
        <v>53623</v>
      </c>
      <c r="J9189" s="1" t="s">
        <v>0</v>
      </c>
      <c r="K9189" s="1" t="s">
        <v>49</v>
      </c>
      <c r="L9189" s="1">
        <v>-0.25</v>
      </c>
      <c r="M9189" s="1">
        <v>88</v>
      </c>
      <c r="N9189" s="6"/>
      <c r="O9189" s="6">
        <v>22</v>
      </c>
      <c r="P9189" s="6">
        <v>-189288.36</v>
      </c>
      <c r="R9189" s="31">
        <v>-22</v>
      </c>
      <c r="S9189" s="28">
        <v>44620</v>
      </c>
    </row>
    <row r="9190" spans="1:19" x14ac:dyDescent="0.2">
      <c r="A9190" s="29">
        <v>47553</v>
      </c>
      <c r="B9190" s="1" t="s">
        <v>200</v>
      </c>
      <c r="C9190" s="27">
        <v>44620</v>
      </c>
      <c r="D9190" s="1">
        <v>53623</v>
      </c>
      <c r="J9190" s="1" t="s">
        <v>0</v>
      </c>
      <c r="K9190" s="1" t="s">
        <v>49</v>
      </c>
      <c r="L9190" s="1">
        <v>-0.25</v>
      </c>
      <c r="M9190" s="1">
        <v>88</v>
      </c>
      <c r="N9190" s="6"/>
      <c r="O9190" s="6">
        <v>22</v>
      </c>
      <c r="P9190" s="6">
        <v>-189310.36</v>
      </c>
      <c r="R9190" s="31">
        <v>-22</v>
      </c>
      <c r="S9190" s="28">
        <v>44620</v>
      </c>
    </row>
    <row r="9191" spans="1:19" x14ac:dyDescent="0.2">
      <c r="A9191" s="29">
        <v>47553</v>
      </c>
      <c r="B9191" s="1" t="s">
        <v>200</v>
      </c>
      <c r="C9191" s="27">
        <v>44620</v>
      </c>
      <c r="D9191" s="1">
        <v>53623</v>
      </c>
      <c r="J9191" s="1" t="s">
        <v>0</v>
      </c>
      <c r="K9191" s="1" t="s">
        <v>49</v>
      </c>
      <c r="L9191" s="1">
        <v>-0.25</v>
      </c>
      <c r="M9191" s="1">
        <v>88</v>
      </c>
      <c r="N9191" s="6"/>
      <c r="O9191" s="6">
        <v>22</v>
      </c>
      <c r="P9191" s="6">
        <v>-189332.36</v>
      </c>
      <c r="R9191" s="31">
        <v>-22</v>
      </c>
      <c r="S9191" s="28">
        <v>44620</v>
      </c>
    </row>
    <row r="9192" spans="1:19" x14ac:dyDescent="0.2">
      <c r="A9192" s="29">
        <v>47553</v>
      </c>
      <c r="B9192" s="1" t="s">
        <v>200</v>
      </c>
      <c r="C9192" s="27">
        <v>44620</v>
      </c>
      <c r="D9192" s="1">
        <v>53623</v>
      </c>
      <c r="J9192" s="1" t="s">
        <v>0</v>
      </c>
      <c r="K9192" s="1" t="s">
        <v>49</v>
      </c>
      <c r="L9192" s="1">
        <v>-0.25</v>
      </c>
      <c r="M9192" s="1">
        <v>88</v>
      </c>
      <c r="N9192" s="6"/>
      <c r="O9192" s="6">
        <v>22</v>
      </c>
      <c r="P9192" s="6">
        <v>-189420.36</v>
      </c>
      <c r="R9192" s="31">
        <v>-22</v>
      </c>
      <c r="S9192" s="28">
        <v>44620</v>
      </c>
    </row>
    <row r="9193" spans="1:19" x14ac:dyDescent="0.2">
      <c r="A9193" s="29">
        <v>47553</v>
      </c>
      <c r="B9193" s="1" t="s">
        <v>200</v>
      </c>
      <c r="C9193" s="27">
        <v>44620</v>
      </c>
      <c r="D9193" s="1">
        <v>53623</v>
      </c>
      <c r="J9193" s="1" t="s">
        <v>0</v>
      </c>
      <c r="K9193" s="1" t="s">
        <v>49</v>
      </c>
      <c r="L9193" s="1">
        <v>-0.25</v>
      </c>
      <c r="M9193" s="1">
        <v>88</v>
      </c>
      <c r="N9193" s="6"/>
      <c r="O9193" s="6">
        <v>22</v>
      </c>
      <c r="P9193" s="6">
        <v>-189442.36</v>
      </c>
      <c r="R9193" s="31">
        <v>-22</v>
      </c>
      <c r="S9193" s="28">
        <v>44620</v>
      </c>
    </row>
    <row r="9194" spans="1:19" x14ac:dyDescent="0.2">
      <c r="A9194" s="29">
        <v>47553</v>
      </c>
      <c r="B9194" s="1" t="s">
        <v>200</v>
      </c>
      <c r="C9194" s="27">
        <v>44620</v>
      </c>
      <c r="D9194" s="1">
        <v>53623</v>
      </c>
      <c r="J9194" s="1" t="s">
        <v>0</v>
      </c>
      <c r="K9194" s="1" t="s">
        <v>49</v>
      </c>
      <c r="L9194" s="1">
        <v>-0.25</v>
      </c>
      <c r="M9194" s="1">
        <v>88</v>
      </c>
      <c r="N9194" s="6"/>
      <c r="O9194" s="6">
        <v>22</v>
      </c>
      <c r="P9194" s="6">
        <v>-189464.36</v>
      </c>
      <c r="R9194" s="31">
        <v>-22</v>
      </c>
      <c r="S9194" s="28">
        <v>44620</v>
      </c>
    </row>
    <row r="9195" spans="1:19" x14ac:dyDescent="0.2">
      <c r="A9195" s="29">
        <v>47553</v>
      </c>
      <c r="B9195" s="1" t="s">
        <v>200</v>
      </c>
      <c r="C9195" s="27">
        <v>44620</v>
      </c>
      <c r="D9195" s="1">
        <v>53623</v>
      </c>
      <c r="J9195" s="1" t="s">
        <v>0</v>
      </c>
      <c r="K9195" s="1" t="s">
        <v>49</v>
      </c>
      <c r="L9195" s="1">
        <v>-0.25</v>
      </c>
      <c r="M9195" s="1">
        <v>88</v>
      </c>
      <c r="N9195" s="6"/>
      <c r="O9195" s="6">
        <v>22</v>
      </c>
      <c r="P9195" s="6">
        <v>-189530.36</v>
      </c>
      <c r="R9195" s="31">
        <v>-22</v>
      </c>
      <c r="S9195" s="28">
        <v>44620</v>
      </c>
    </row>
    <row r="9196" spans="1:19" x14ac:dyDescent="0.2">
      <c r="A9196" s="29">
        <v>47553</v>
      </c>
      <c r="B9196" s="1" t="s">
        <v>200</v>
      </c>
      <c r="C9196" s="27">
        <v>44620</v>
      </c>
      <c r="D9196" s="1">
        <v>53623</v>
      </c>
      <c r="J9196" s="1" t="s">
        <v>0</v>
      </c>
      <c r="K9196" s="1" t="s">
        <v>49</v>
      </c>
      <c r="L9196" s="1">
        <v>-0.25</v>
      </c>
      <c r="M9196" s="1">
        <v>88</v>
      </c>
      <c r="N9196" s="6"/>
      <c r="O9196" s="6">
        <v>22</v>
      </c>
      <c r="P9196" s="6">
        <v>-189662.36</v>
      </c>
      <c r="R9196" s="31">
        <v>-22</v>
      </c>
      <c r="S9196" s="28">
        <v>44620</v>
      </c>
    </row>
    <row r="9197" spans="1:19" x14ac:dyDescent="0.2">
      <c r="A9197" s="29">
        <v>47553</v>
      </c>
      <c r="B9197" s="1" t="s">
        <v>200</v>
      </c>
      <c r="C9197" s="27">
        <v>44620</v>
      </c>
      <c r="D9197" s="1">
        <v>53623</v>
      </c>
      <c r="J9197" s="1" t="s">
        <v>0</v>
      </c>
      <c r="K9197" s="1" t="s">
        <v>49</v>
      </c>
      <c r="L9197" s="1">
        <v>-0.25</v>
      </c>
      <c r="M9197" s="1">
        <v>88</v>
      </c>
      <c r="N9197" s="6"/>
      <c r="O9197" s="6">
        <v>22</v>
      </c>
      <c r="P9197" s="6">
        <v>-192548.36</v>
      </c>
      <c r="R9197" s="31">
        <v>-22</v>
      </c>
      <c r="S9197" s="28">
        <v>44620</v>
      </c>
    </row>
    <row r="9198" spans="1:19" x14ac:dyDescent="0.2">
      <c r="A9198" s="29">
        <v>47553</v>
      </c>
      <c r="B9198" s="1" t="s">
        <v>200</v>
      </c>
      <c r="C9198" s="27">
        <v>44620</v>
      </c>
      <c r="D9198" s="1">
        <v>53623</v>
      </c>
      <c r="J9198" s="1" t="s">
        <v>0</v>
      </c>
      <c r="K9198" s="1" t="s">
        <v>49</v>
      </c>
      <c r="L9198" s="1">
        <v>-0.25</v>
      </c>
      <c r="M9198" s="1">
        <v>88</v>
      </c>
      <c r="N9198" s="6"/>
      <c r="O9198" s="6">
        <v>22</v>
      </c>
      <c r="P9198" s="6">
        <v>-192570.36</v>
      </c>
      <c r="R9198" s="31">
        <v>-22</v>
      </c>
      <c r="S9198" s="28">
        <v>44620</v>
      </c>
    </row>
    <row r="9199" spans="1:19" x14ac:dyDescent="0.2">
      <c r="A9199" s="29">
        <v>47553</v>
      </c>
      <c r="B9199" s="1" t="s">
        <v>200</v>
      </c>
      <c r="C9199" s="27">
        <v>44620</v>
      </c>
      <c r="D9199" s="1">
        <v>53623</v>
      </c>
      <c r="J9199" s="1" t="s">
        <v>0</v>
      </c>
      <c r="K9199" s="1" t="s">
        <v>49</v>
      </c>
      <c r="L9199" s="1">
        <v>-0.25</v>
      </c>
      <c r="M9199" s="1">
        <v>88</v>
      </c>
      <c r="N9199" s="6"/>
      <c r="O9199" s="6">
        <v>22</v>
      </c>
      <c r="P9199" s="6">
        <v>-193310.36</v>
      </c>
      <c r="R9199" s="31">
        <v>-22</v>
      </c>
      <c r="S9199" s="28">
        <v>44620</v>
      </c>
    </row>
    <row r="9200" spans="1:19" x14ac:dyDescent="0.2">
      <c r="A9200" s="29">
        <v>47554</v>
      </c>
      <c r="B9200" s="1" t="s">
        <v>200</v>
      </c>
      <c r="C9200" s="27">
        <v>44620</v>
      </c>
      <c r="D9200" s="1">
        <v>53624</v>
      </c>
      <c r="J9200" s="1" t="s">
        <v>0</v>
      </c>
      <c r="K9200" s="1" t="s">
        <v>49</v>
      </c>
      <c r="L9200" s="1">
        <v>-3.5</v>
      </c>
      <c r="M9200" s="1">
        <v>88</v>
      </c>
      <c r="N9200" s="6"/>
      <c r="O9200" s="6">
        <v>308</v>
      </c>
      <c r="P9200" s="6">
        <v>-186276.36</v>
      </c>
      <c r="R9200" s="31">
        <v>-308</v>
      </c>
      <c r="S9200" s="28">
        <v>44620</v>
      </c>
    </row>
    <row r="9201" spans="1:19" x14ac:dyDescent="0.2">
      <c r="A9201" s="29">
        <v>47554</v>
      </c>
      <c r="B9201" s="1" t="s">
        <v>200</v>
      </c>
      <c r="C9201" s="27">
        <v>44620</v>
      </c>
      <c r="D9201" s="1">
        <v>53624</v>
      </c>
      <c r="J9201" s="1" t="s">
        <v>0</v>
      </c>
      <c r="K9201" s="1" t="s">
        <v>49</v>
      </c>
      <c r="L9201" s="1">
        <v>-2.25</v>
      </c>
      <c r="M9201" s="1">
        <v>88</v>
      </c>
      <c r="N9201" s="6"/>
      <c r="O9201" s="6">
        <v>198</v>
      </c>
      <c r="P9201" s="6">
        <v>-194674.36</v>
      </c>
      <c r="R9201" s="31">
        <v>-198</v>
      </c>
      <c r="S9201" s="28">
        <v>44620</v>
      </c>
    </row>
    <row r="9202" spans="1:19" x14ac:dyDescent="0.2">
      <c r="A9202" s="29">
        <v>47554</v>
      </c>
      <c r="B9202" s="1" t="s">
        <v>200</v>
      </c>
      <c r="C9202" s="27">
        <v>44620</v>
      </c>
      <c r="D9202" s="1">
        <v>53624</v>
      </c>
      <c r="J9202" s="1" t="s">
        <v>0</v>
      </c>
      <c r="K9202" s="1" t="s">
        <v>49</v>
      </c>
      <c r="L9202" s="1">
        <v>-1.75</v>
      </c>
      <c r="M9202" s="1">
        <v>88</v>
      </c>
      <c r="N9202" s="6"/>
      <c r="O9202" s="6">
        <v>154</v>
      </c>
      <c r="P9202" s="6">
        <v>-185536.36</v>
      </c>
      <c r="R9202" s="31">
        <v>-154</v>
      </c>
      <c r="S9202" s="28">
        <v>44620</v>
      </c>
    </row>
    <row r="9203" spans="1:19" x14ac:dyDescent="0.2">
      <c r="A9203" s="29">
        <v>47554</v>
      </c>
      <c r="B9203" s="1" t="s">
        <v>200</v>
      </c>
      <c r="C9203" s="27">
        <v>44620</v>
      </c>
      <c r="D9203" s="1">
        <v>53624</v>
      </c>
      <c r="J9203" s="1" t="s">
        <v>0</v>
      </c>
      <c r="K9203" s="1" t="s">
        <v>49</v>
      </c>
      <c r="L9203" s="1">
        <v>-1.5</v>
      </c>
      <c r="M9203" s="1">
        <v>88</v>
      </c>
      <c r="N9203" s="6"/>
      <c r="O9203" s="6">
        <v>132</v>
      </c>
      <c r="P9203" s="6">
        <v>-194410.36</v>
      </c>
      <c r="R9203" s="31">
        <v>-132</v>
      </c>
      <c r="S9203" s="28">
        <v>44620</v>
      </c>
    </row>
    <row r="9204" spans="1:19" x14ac:dyDescent="0.2">
      <c r="A9204" s="29">
        <v>47554</v>
      </c>
      <c r="B9204" s="1" t="s">
        <v>200</v>
      </c>
      <c r="C9204" s="27">
        <v>44620</v>
      </c>
      <c r="D9204" s="1">
        <v>53624</v>
      </c>
      <c r="J9204" s="1" t="s">
        <v>0</v>
      </c>
      <c r="K9204" s="1" t="s">
        <v>49</v>
      </c>
      <c r="L9204" s="1">
        <v>-1</v>
      </c>
      <c r="M9204" s="1">
        <v>124</v>
      </c>
      <c r="N9204" s="6"/>
      <c r="O9204" s="6">
        <v>124</v>
      </c>
      <c r="P9204" s="6">
        <v>-185968.36</v>
      </c>
      <c r="R9204" s="31">
        <v>-124</v>
      </c>
      <c r="S9204" s="28">
        <v>44620</v>
      </c>
    </row>
    <row r="9205" spans="1:19" x14ac:dyDescent="0.2">
      <c r="A9205" s="29">
        <v>47554</v>
      </c>
      <c r="B9205" s="1" t="s">
        <v>200</v>
      </c>
      <c r="C9205" s="27">
        <v>44620</v>
      </c>
      <c r="D9205" s="1">
        <v>53624</v>
      </c>
      <c r="J9205" s="1" t="s">
        <v>0</v>
      </c>
      <c r="K9205" s="1" t="s">
        <v>49</v>
      </c>
      <c r="L9205" s="1">
        <v>-1.25</v>
      </c>
      <c r="M9205" s="1">
        <v>88</v>
      </c>
      <c r="N9205" s="6"/>
      <c r="O9205" s="6">
        <v>110</v>
      </c>
      <c r="P9205" s="6">
        <v>-185228.36</v>
      </c>
      <c r="R9205" s="31">
        <v>-110</v>
      </c>
      <c r="S9205" s="28">
        <v>44620</v>
      </c>
    </row>
    <row r="9206" spans="1:19" x14ac:dyDescent="0.2">
      <c r="A9206" s="29">
        <v>47554</v>
      </c>
      <c r="B9206" s="1" t="s">
        <v>200</v>
      </c>
      <c r="C9206" s="27">
        <v>44620</v>
      </c>
      <c r="D9206" s="1">
        <v>53624</v>
      </c>
      <c r="J9206" s="1" t="s">
        <v>0</v>
      </c>
      <c r="K9206" s="1" t="s">
        <v>49</v>
      </c>
      <c r="L9206" s="1">
        <v>-1.25</v>
      </c>
      <c r="M9206" s="1">
        <v>88</v>
      </c>
      <c r="N9206" s="6"/>
      <c r="O9206" s="6">
        <v>110</v>
      </c>
      <c r="P9206" s="6">
        <v>-191524.36</v>
      </c>
      <c r="R9206" s="31">
        <v>-110</v>
      </c>
      <c r="S9206" s="28">
        <v>44620</v>
      </c>
    </row>
    <row r="9207" spans="1:19" x14ac:dyDescent="0.2">
      <c r="A9207" s="29">
        <v>47554</v>
      </c>
      <c r="B9207" s="1" t="s">
        <v>200</v>
      </c>
      <c r="C9207" s="27">
        <v>44620</v>
      </c>
      <c r="D9207" s="1">
        <v>53624</v>
      </c>
      <c r="J9207" s="1" t="s">
        <v>0</v>
      </c>
      <c r="K9207" s="1" t="s">
        <v>49</v>
      </c>
      <c r="L9207" s="1">
        <v>-1.25</v>
      </c>
      <c r="M9207" s="1">
        <v>88</v>
      </c>
      <c r="N9207" s="6"/>
      <c r="O9207" s="6">
        <v>110</v>
      </c>
      <c r="P9207" s="6">
        <v>-193970.36</v>
      </c>
      <c r="R9207" s="31">
        <v>-110</v>
      </c>
      <c r="S9207" s="28">
        <v>44620</v>
      </c>
    </row>
    <row r="9208" spans="1:19" x14ac:dyDescent="0.2">
      <c r="A9208" s="29">
        <v>47554</v>
      </c>
      <c r="B9208" s="1" t="s">
        <v>200</v>
      </c>
      <c r="C9208" s="27">
        <v>44620</v>
      </c>
      <c r="D9208" s="1">
        <v>53624</v>
      </c>
      <c r="J9208" s="1" t="s">
        <v>0</v>
      </c>
      <c r="K9208" s="1" t="s">
        <v>49</v>
      </c>
      <c r="L9208" s="1">
        <v>-1</v>
      </c>
      <c r="M9208" s="1">
        <v>88</v>
      </c>
      <c r="N9208" s="6"/>
      <c r="O9208" s="6">
        <v>88</v>
      </c>
      <c r="P9208" s="6">
        <v>-185074.36</v>
      </c>
      <c r="R9208" s="31">
        <v>-88</v>
      </c>
      <c r="S9208" s="28">
        <v>44620</v>
      </c>
    </row>
    <row r="9209" spans="1:19" x14ac:dyDescent="0.2">
      <c r="A9209" s="29">
        <v>47554</v>
      </c>
      <c r="B9209" s="1" t="s">
        <v>200</v>
      </c>
      <c r="C9209" s="27">
        <v>44620</v>
      </c>
      <c r="D9209" s="1">
        <v>53624</v>
      </c>
      <c r="J9209" s="1" t="s">
        <v>0</v>
      </c>
      <c r="K9209" s="1" t="s">
        <v>49</v>
      </c>
      <c r="L9209" s="1">
        <v>-1</v>
      </c>
      <c r="M9209" s="1">
        <v>88</v>
      </c>
      <c r="N9209" s="6"/>
      <c r="O9209" s="6">
        <v>88</v>
      </c>
      <c r="P9209" s="6">
        <v>-191216.36</v>
      </c>
      <c r="R9209" s="31">
        <v>-88</v>
      </c>
      <c r="S9209" s="28">
        <v>44620</v>
      </c>
    </row>
    <row r="9210" spans="1:19" x14ac:dyDescent="0.2">
      <c r="A9210" s="29">
        <v>47554</v>
      </c>
      <c r="B9210" s="1" t="s">
        <v>200</v>
      </c>
      <c r="C9210" s="27">
        <v>44620</v>
      </c>
      <c r="D9210" s="1">
        <v>53624</v>
      </c>
      <c r="J9210" s="1" t="s">
        <v>0</v>
      </c>
      <c r="K9210" s="1" t="s">
        <v>49</v>
      </c>
      <c r="L9210" s="1">
        <v>-1</v>
      </c>
      <c r="M9210" s="1">
        <v>88</v>
      </c>
      <c r="N9210" s="6"/>
      <c r="O9210" s="6">
        <v>88</v>
      </c>
      <c r="P9210" s="6">
        <v>-191326.36</v>
      </c>
      <c r="R9210" s="31">
        <v>-88</v>
      </c>
      <c r="S9210" s="28">
        <v>44620</v>
      </c>
    </row>
    <row r="9211" spans="1:19" x14ac:dyDescent="0.2">
      <c r="A9211" s="29">
        <v>47554</v>
      </c>
      <c r="B9211" s="1" t="s">
        <v>200</v>
      </c>
      <c r="C9211" s="27">
        <v>44620</v>
      </c>
      <c r="D9211" s="1">
        <v>53624</v>
      </c>
      <c r="J9211" s="1" t="s">
        <v>0</v>
      </c>
      <c r="K9211" s="1" t="s">
        <v>49</v>
      </c>
      <c r="L9211" s="1">
        <v>-1</v>
      </c>
      <c r="M9211" s="1">
        <v>88</v>
      </c>
      <c r="N9211" s="6"/>
      <c r="O9211" s="6">
        <v>88</v>
      </c>
      <c r="P9211" s="6">
        <v>-193552.36</v>
      </c>
      <c r="R9211" s="31">
        <v>-88</v>
      </c>
      <c r="S9211" s="28">
        <v>44620</v>
      </c>
    </row>
    <row r="9212" spans="1:19" x14ac:dyDescent="0.2">
      <c r="A9212" s="29">
        <v>47554</v>
      </c>
      <c r="B9212" s="1" t="s">
        <v>200</v>
      </c>
      <c r="C9212" s="27">
        <v>44620</v>
      </c>
      <c r="D9212" s="1">
        <v>53624</v>
      </c>
      <c r="J9212" s="1" t="s">
        <v>0</v>
      </c>
      <c r="K9212" s="1" t="s">
        <v>49</v>
      </c>
      <c r="L9212" s="1">
        <v>-0.75</v>
      </c>
      <c r="M9212" s="1">
        <v>88</v>
      </c>
      <c r="N9212" s="6"/>
      <c r="O9212" s="6">
        <v>66</v>
      </c>
      <c r="P9212" s="6">
        <v>-185668.36</v>
      </c>
      <c r="R9212" s="31">
        <v>-66</v>
      </c>
      <c r="S9212" s="28">
        <v>44620</v>
      </c>
    </row>
    <row r="9213" spans="1:19" x14ac:dyDescent="0.2">
      <c r="A9213" s="29">
        <v>47554</v>
      </c>
      <c r="B9213" s="1" t="s">
        <v>200</v>
      </c>
      <c r="C9213" s="27">
        <v>44620</v>
      </c>
      <c r="D9213" s="1">
        <v>53624</v>
      </c>
      <c r="J9213" s="1" t="s">
        <v>0</v>
      </c>
      <c r="K9213" s="1" t="s">
        <v>49</v>
      </c>
      <c r="L9213" s="1">
        <v>-0.75</v>
      </c>
      <c r="M9213" s="1">
        <v>88</v>
      </c>
      <c r="N9213" s="6"/>
      <c r="O9213" s="6">
        <v>66</v>
      </c>
      <c r="P9213" s="6">
        <v>-186342.36</v>
      </c>
      <c r="R9213" s="31">
        <v>-66</v>
      </c>
      <c r="S9213" s="28">
        <v>44620</v>
      </c>
    </row>
    <row r="9214" spans="1:19" x14ac:dyDescent="0.2">
      <c r="A9214" s="29">
        <v>47554</v>
      </c>
      <c r="B9214" s="1" t="s">
        <v>200</v>
      </c>
      <c r="C9214" s="27">
        <v>44620</v>
      </c>
      <c r="D9214" s="1">
        <v>53624</v>
      </c>
      <c r="J9214" s="1" t="s">
        <v>0</v>
      </c>
      <c r="K9214" s="1" t="s">
        <v>49</v>
      </c>
      <c r="L9214" s="1">
        <v>-0.75</v>
      </c>
      <c r="M9214" s="1">
        <v>88</v>
      </c>
      <c r="N9214" s="6"/>
      <c r="O9214" s="6">
        <v>66</v>
      </c>
      <c r="P9214" s="6">
        <v>-190270.36</v>
      </c>
      <c r="R9214" s="31">
        <v>-66</v>
      </c>
      <c r="S9214" s="28">
        <v>44620</v>
      </c>
    </row>
    <row r="9215" spans="1:19" x14ac:dyDescent="0.2">
      <c r="A9215" s="29">
        <v>47554</v>
      </c>
      <c r="B9215" s="1" t="s">
        <v>200</v>
      </c>
      <c r="C9215" s="27">
        <v>44620</v>
      </c>
      <c r="D9215" s="1">
        <v>53624</v>
      </c>
      <c r="J9215" s="1" t="s">
        <v>0</v>
      </c>
      <c r="K9215" s="1" t="s">
        <v>49</v>
      </c>
      <c r="L9215" s="1">
        <v>-0.75</v>
      </c>
      <c r="M9215" s="1">
        <v>88</v>
      </c>
      <c r="N9215" s="6"/>
      <c r="O9215" s="6">
        <v>66</v>
      </c>
      <c r="P9215" s="6">
        <v>-190622.36</v>
      </c>
      <c r="R9215" s="31">
        <v>-66</v>
      </c>
      <c r="S9215" s="28">
        <v>44620</v>
      </c>
    </row>
    <row r="9216" spans="1:19" x14ac:dyDescent="0.2">
      <c r="A9216" s="29">
        <v>47554</v>
      </c>
      <c r="B9216" s="1" t="s">
        <v>200</v>
      </c>
      <c r="C9216" s="27">
        <v>44620</v>
      </c>
      <c r="D9216" s="1">
        <v>53624</v>
      </c>
      <c r="J9216" s="1" t="s">
        <v>0</v>
      </c>
      <c r="K9216" s="1" t="s">
        <v>49</v>
      </c>
      <c r="L9216" s="1">
        <v>-0.75</v>
      </c>
      <c r="M9216" s="1">
        <v>88</v>
      </c>
      <c r="N9216" s="6"/>
      <c r="O9216" s="6">
        <v>66</v>
      </c>
      <c r="P9216" s="6">
        <v>-190930.36</v>
      </c>
      <c r="R9216" s="31">
        <v>-66</v>
      </c>
      <c r="S9216" s="28">
        <v>44620</v>
      </c>
    </row>
    <row r="9217" spans="1:19" x14ac:dyDescent="0.2">
      <c r="A9217" s="29">
        <v>47554</v>
      </c>
      <c r="B9217" s="1" t="s">
        <v>200</v>
      </c>
      <c r="C9217" s="27">
        <v>44620</v>
      </c>
      <c r="D9217" s="1">
        <v>53624</v>
      </c>
      <c r="J9217" s="1" t="s">
        <v>0</v>
      </c>
      <c r="K9217" s="1" t="s">
        <v>49</v>
      </c>
      <c r="L9217" s="1">
        <v>-0.75</v>
      </c>
      <c r="M9217" s="1">
        <v>88</v>
      </c>
      <c r="N9217" s="6"/>
      <c r="O9217" s="6">
        <v>66</v>
      </c>
      <c r="P9217" s="6">
        <v>-191040.36</v>
      </c>
      <c r="R9217" s="31">
        <v>-66</v>
      </c>
      <c r="S9217" s="28">
        <v>44620</v>
      </c>
    </row>
    <row r="9218" spans="1:19" x14ac:dyDescent="0.2">
      <c r="A9218" s="29">
        <v>47554</v>
      </c>
      <c r="B9218" s="1" t="s">
        <v>200</v>
      </c>
      <c r="C9218" s="27">
        <v>44620</v>
      </c>
      <c r="D9218" s="1">
        <v>53624</v>
      </c>
      <c r="J9218" s="1" t="s">
        <v>0</v>
      </c>
      <c r="K9218" s="1" t="s">
        <v>49</v>
      </c>
      <c r="L9218" s="1">
        <v>-0.75</v>
      </c>
      <c r="M9218" s="1">
        <v>88</v>
      </c>
      <c r="N9218" s="6"/>
      <c r="O9218" s="6">
        <v>66</v>
      </c>
      <c r="P9218" s="6">
        <v>-191106.36</v>
      </c>
      <c r="R9218" s="31">
        <v>-66</v>
      </c>
      <c r="S9218" s="28">
        <v>44620</v>
      </c>
    </row>
    <row r="9219" spans="1:19" x14ac:dyDescent="0.2">
      <c r="A9219" s="29">
        <v>47554</v>
      </c>
      <c r="B9219" s="1" t="s">
        <v>200</v>
      </c>
      <c r="C9219" s="27">
        <v>44620</v>
      </c>
      <c r="D9219" s="1">
        <v>53624</v>
      </c>
      <c r="J9219" s="1" t="s">
        <v>0</v>
      </c>
      <c r="K9219" s="1" t="s">
        <v>49</v>
      </c>
      <c r="L9219" s="1">
        <v>-0.75</v>
      </c>
      <c r="M9219" s="1">
        <v>88</v>
      </c>
      <c r="N9219" s="6"/>
      <c r="O9219" s="6">
        <v>66</v>
      </c>
      <c r="P9219" s="6">
        <v>-192058.36</v>
      </c>
      <c r="R9219" s="31">
        <v>-66</v>
      </c>
      <c r="S9219" s="28">
        <v>44620</v>
      </c>
    </row>
    <row r="9220" spans="1:19" x14ac:dyDescent="0.2">
      <c r="A9220" s="29">
        <v>47554</v>
      </c>
      <c r="B9220" s="1" t="s">
        <v>200</v>
      </c>
      <c r="C9220" s="27">
        <v>44620</v>
      </c>
      <c r="D9220" s="1">
        <v>53624</v>
      </c>
      <c r="J9220" s="1" t="s">
        <v>0</v>
      </c>
      <c r="K9220" s="1" t="s">
        <v>49</v>
      </c>
      <c r="L9220" s="1">
        <v>-0.75</v>
      </c>
      <c r="M9220" s="1">
        <v>88</v>
      </c>
      <c r="N9220" s="6"/>
      <c r="O9220" s="6">
        <v>66</v>
      </c>
      <c r="P9220" s="6">
        <v>-193464.36</v>
      </c>
      <c r="R9220" s="31">
        <v>-66</v>
      </c>
      <c r="S9220" s="28">
        <v>44620</v>
      </c>
    </row>
    <row r="9221" spans="1:19" x14ac:dyDescent="0.2">
      <c r="A9221" s="29">
        <v>47554</v>
      </c>
      <c r="B9221" s="1" t="s">
        <v>200</v>
      </c>
      <c r="C9221" s="27">
        <v>44620</v>
      </c>
      <c r="D9221" s="1">
        <v>53624</v>
      </c>
      <c r="J9221" s="1" t="s">
        <v>0</v>
      </c>
      <c r="K9221" s="1" t="s">
        <v>49</v>
      </c>
      <c r="L9221" s="1">
        <v>-0.75</v>
      </c>
      <c r="M9221" s="1">
        <v>88</v>
      </c>
      <c r="N9221" s="6"/>
      <c r="O9221" s="6">
        <v>66</v>
      </c>
      <c r="P9221" s="6">
        <v>-193706.36</v>
      </c>
      <c r="R9221" s="31">
        <v>-66</v>
      </c>
      <c r="S9221" s="28">
        <v>44620</v>
      </c>
    </row>
    <row r="9222" spans="1:19" x14ac:dyDescent="0.2">
      <c r="A9222" s="29">
        <v>47554</v>
      </c>
      <c r="B9222" s="1" t="s">
        <v>200</v>
      </c>
      <c r="C9222" s="27">
        <v>44620</v>
      </c>
      <c r="D9222" s="1">
        <v>53624</v>
      </c>
      <c r="J9222" s="1" t="s">
        <v>0</v>
      </c>
      <c r="K9222" s="1" t="s">
        <v>49</v>
      </c>
      <c r="L9222" s="1">
        <v>-0.75</v>
      </c>
      <c r="M9222" s="1">
        <v>88</v>
      </c>
      <c r="N9222" s="6"/>
      <c r="O9222" s="6">
        <v>66</v>
      </c>
      <c r="P9222" s="6">
        <v>-194058.36</v>
      </c>
      <c r="R9222" s="31">
        <v>-66</v>
      </c>
      <c r="S9222" s="28">
        <v>44620</v>
      </c>
    </row>
    <row r="9223" spans="1:19" x14ac:dyDescent="0.2">
      <c r="A9223" s="29">
        <v>47554</v>
      </c>
      <c r="B9223" s="1" t="s">
        <v>200</v>
      </c>
      <c r="C9223" s="27">
        <v>44620</v>
      </c>
      <c r="D9223" s="1">
        <v>53624</v>
      </c>
      <c r="J9223" s="1" t="s">
        <v>0</v>
      </c>
      <c r="K9223" s="1" t="s">
        <v>49</v>
      </c>
      <c r="L9223" s="1">
        <v>-0.5</v>
      </c>
      <c r="M9223" s="1">
        <v>88</v>
      </c>
      <c r="N9223" s="6"/>
      <c r="O9223" s="6">
        <v>44</v>
      </c>
      <c r="P9223" s="6">
        <v>-185118.36</v>
      </c>
      <c r="R9223" s="31">
        <v>-44</v>
      </c>
      <c r="S9223" s="28">
        <v>44620</v>
      </c>
    </row>
    <row r="9224" spans="1:19" x14ac:dyDescent="0.2">
      <c r="A9224" s="29">
        <v>47554</v>
      </c>
      <c r="B9224" s="1" t="s">
        <v>200</v>
      </c>
      <c r="C9224" s="27">
        <v>44620</v>
      </c>
      <c r="D9224" s="1">
        <v>53624</v>
      </c>
      <c r="J9224" s="1" t="s">
        <v>0</v>
      </c>
      <c r="K9224" s="1" t="s">
        <v>49</v>
      </c>
      <c r="L9224" s="1">
        <v>-0.5</v>
      </c>
      <c r="M9224" s="1">
        <v>88</v>
      </c>
      <c r="N9224" s="6"/>
      <c r="O9224" s="6">
        <v>44</v>
      </c>
      <c r="P9224" s="6">
        <v>-185294.36</v>
      </c>
      <c r="R9224" s="31">
        <v>-44</v>
      </c>
      <c r="S9224" s="28">
        <v>44620</v>
      </c>
    </row>
    <row r="9225" spans="1:19" x14ac:dyDescent="0.2">
      <c r="A9225" s="29">
        <v>47554</v>
      </c>
      <c r="B9225" s="1" t="s">
        <v>200</v>
      </c>
      <c r="C9225" s="27">
        <v>44620</v>
      </c>
      <c r="D9225" s="1">
        <v>53624</v>
      </c>
      <c r="J9225" s="1" t="s">
        <v>0</v>
      </c>
      <c r="K9225" s="1" t="s">
        <v>49</v>
      </c>
      <c r="L9225" s="1">
        <v>-0.5</v>
      </c>
      <c r="M9225" s="1">
        <v>88</v>
      </c>
      <c r="N9225" s="6"/>
      <c r="O9225" s="6">
        <v>44</v>
      </c>
      <c r="P9225" s="6">
        <v>-185338.36</v>
      </c>
      <c r="R9225" s="31">
        <v>-44</v>
      </c>
      <c r="S9225" s="28">
        <v>44620</v>
      </c>
    </row>
    <row r="9226" spans="1:19" x14ac:dyDescent="0.2">
      <c r="A9226" s="29">
        <v>47554</v>
      </c>
      <c r="B9226" s="1" t="s">
        <v>200</v>
      </c>
      <c r="C9226" s="27">
        <v>44620</v>
      </c>
      <c r="D9226" s="1">
        <v>53624</v>
      </c>
      <c r="J9226" s="1" t="s">
        <v>0</v>
      </c>
      <c r="K9226" s="1" t="s">
        <v>49</v>
      </c>
      <c r="L9226" s="1">
        <v>-0.5</v>
      </c>
      <c r="M9226" s="1">
        <v>88</v>
      </c>
      <c r="N9226" s="6"/>
      <c r="O9226" s="6">
        <v>44</v>
      </c>
      <c r="P9226" s="6">
        <v>-185382.36</v>
      </c>
      <c r="R9226" s="31">
        <v>-44</v>
      </c>
      <c r="S9226" s="28">
        <v>44620</v>
      </c>
    </row>
    <row r="9227" spans="1:19" x14ac:dyDescent="0.2">
      <c r="A9227" s="29">
        <v>47554</v>
      </c>
      <c r="B9227" s="1" t="s">
        <v>200</v>
      </c>
      <c r="C9227" s="27">
        <v>44620</v>
      </c>
      <c r="D9227" s="1">
        <v>53624</v>
      </c>
      <c r="J9227" s="1" t="s">
        <v>0</v>
      </c>
      <c r="K9227" s="1" t="s">
        <v>49</v>
      </c>
      <c r="L9227" s="1">
        <v>-0.5</v>
      </c>
      <c r="M9227" s="1">
        <v>88</v>
      </c>
      <c r="N9227" s="6"/>
      <c r="O9227" s="6">
        <v>44</v>
      </c>
      <c r="P9227" s="6">
        <v>-185580.36</v>
      </c>
      <c r="R9227" s="31">
        <v>-44</v>
      </c>
      <c r="S9227" s="28">
        <v>44620</v>
      </c>
    </row>
    <row r="9228" spans="1:19" x14ac:dyDescent="0.2">
      <c r="A9228" s="29">
        <v>47554</v>
      </c>
      <c r="B9228" s="1" t="s">
        <v>200</v>
      </c>
      <c r="C9228" s="27">
        <v>44620</v>
      </c>
      <c r="D9228" s="1">
        <v>53624</v>
      </c>
      <c r="J9228" s="1" t="s">
        <v>0</v>
      </c>
      <c r="K9228" s="1" t="s">
        <v>49</v>
      </c>
      <c r="L9228" s="1">
        <v>-0.5</v>
      </c>
      <c r="M9228" s="1">
        <v>88</v>
      </c>
      <c r="N9228" s="6"/>
      <c r="O9228" s="6">
        <v>44</v>
      </c>
      <c r="P9228" s="6">
        <v>-185734.36</v>
      </c>
      <c r="R9228" s="31">
        <v>-44</v>
      </c>
      <c r="S9228" s="28">
        <v>44620</v>
      </c>
    </row>
    <row r="9229" spans="1:19" x14ac:dyDescent="0.2">
      <c r="A9229" s="29">
        <v>47554</v>
      </c>
      <c r="B9229" s="1" t="s">
        <v>200</v>
      </c>
      <c r="C9229" s="27">
        <v>44620</v>
      </c>
      <c r="D9229" s="1">
        <v>53624</v>
      </c>
      <c r="J9229" s="1" t="s">
        <v>0</v>
      </c>
      <c r="K9229" s="1" t="s">
        <v>49</v>
      </c>
      <c r="L9229" s="1">
        <v>-0.5</v>
      </c>
      <c r="M9229" s="1">
        <v>88</v>
      </c>
      <c r="N9229" s="6"/>
      <c r="O9229" s="6">
        <v>44</v>
      </c>
      <c r="P9229" s="6">
        <v>-185778.36</v>
      </c>
      <c r="R9229" s="31">
        <v>-44</v>
      </c>
      <c r="S9229" s="28">
        <v>44620</v>
      </c>
    </row>
    <row r="9230" spans="1:19" x14ac:dyDescent="0.2">
      <c r="A9230" s="29">
        <v>47554</v>
      </c>
      <c r="B9230" s="1" t="s">
        <v>200</v>
      </c>
      <c r="C9230" s="27">
        <v>44620</v>
      </c>
      <c r="D9230" s="1">
        <v>53624</v>
      </c>
      <c r="J9230" s="1" t="s">
        <v>0</v>
      </c>
      <c r="K9230" s="1" t="s">
        <v>49</v>
      </c>
      <c r="L9230" s="1">
        <v>-0.5</v>
      </c>
      <c r="M9230" s="1">
        <v>88</v>
      </c>
      <c r="N9230" s="6"/>
      <c r="O9230" s="6">
        <v>44</v>
      </c>
      <c r="P9230" s="6">
        <v>-185822.36</v>
      </c>
      <c r="R9230" s="31">
        <v>-44</v>
      </c>
      <c r="S9230" s="28">
        <v>44620</v>
      </c>
    </row>
    <row r="9231" spans="1:19" x14ac:dyDescent="0.2">
      <c r="A9231" s="29">
        <v>47554</v>
      </c>
      <c r="B9231" s="1" t="s">
        <v>200</v>
      </c>
      <c r="C9231" s="27">
        <v>44620</v>
      </c>
      <c r="D9231" s="1">
        <v>53624</v>
      </c>
      <c r="J9231" s="1" t="s">
        <v>0</v>
      </c>
      <c r="K9231" s="1" t="s">
        <v>49</v>
      </c>
      <c r="L9231" s="1">
        <v>-0.5</v>
      </c>
      <c r="M9231" s="1">
        <v>88</v>
      </c>
      <c r="N9231" s="6"/>
      <c r="O9231" s="6">
        <v>44</v>
      </c>
      <c r="P9231" s="6">
        <v>-190116.36</v>
      </c>
      <c r="R9231" s="31">
        <v>-44</v>
      </c>
      <c r="S9231" s="28">
        <v>44620</v>
      </c>
    </row>
    <row r="9232" spans="1:19" x14ac:dyDescent="0.2">
      <c r="A9232" s="29">
        <v>47554</v>
      </c>
      <c r="B9232" s="1" t="s">
        <v>200</v>
      </c>
      <c r="C9232" s="27">
        <v>44620</v>
      </c>
      <c r="D9232" s="1">
        <v>53624</v>
      </c>
      <c r="J9232" s="1" t="s">
        <v>0</v>
      </c>
      <c r="K9232" s="1" t="s">
        <v>49</v>
      </c>
      <c r="L9232" s="1">
        <v>-0.5</v>
      </c>
      <c r="M9232" s="1">
        <v>88</v>
      </c>
      <c r="N9232" s="6"/>
      <c r="O9232" s="6">
        <v>44</v>
      </c>
      <c r="P9232" s="6">
        <v>-190204.36</v>
      </c>
      <c r="R9232" s="31">
        <v>-44</v>
      </c>
      <c r="S9232" s="28">
        <v>44620</v>
      </c>
    </row>
    <row r="9233" spans="1:19" x14ac:dyDescent="0.2">
      <c r="A9233" s="29">
        <v>47554</v>
      </c>
      <c r="B9233" s="1" t="s">
        <v>200</v>
      </c>
      <c r="C9233" s="27">
        <v>44620</v>
      </c>
      <c r="D9233" s="1">
        <v>53624</v>
      </c>
      <c r="J9233" s="1" t="s">
        <v>0</v>
      </c>
      <c r="K9233" s="1" t="s">
        <v>49</v>
      </c>
      <c r="L9233" s="1">
        <v>-0.5</v>
      </c>
      <c r="M9233" s="1">
        <v>88</v>
      </c>
      <c r="N9233" s="6"/>
      <c r="O9233" s="6">
        <v>44</v>
      </c>
      <c r="P9233" s="6">
        <v>-190314.36</v>
      </c>
      <c r="R9233" s="31">
        <v>-44</v>
      </c>
      <c r="S9233" s="28">
        <v>44620</v>
      </c>
    </row>
    <row r="9234" spans="1:19" x14ac:dyDescent="0.2">
      <c r="A9234" s="29">
        <v>47554</v>
      </c>
      <c r="B9234" s="1" t="s">
        <v>200</v>
      </c>
      <c r="C9234" s="27">
        <v>44620</v>
      </c>
      <c r="D9234" s="1">
        <v>53624</v>
      </c>
      <c r="J9234" s="1" t="s">
        <v>0</v>
      </c>
      <c r="K9234" s="1" t="s">
        <v>49</v>
      </c>
      <c r="L9234" s="1">
        <v>-0.5</v>
      </c>
      <c r="M9234" s="1">
        <v>88</v>
      </c>
      <c r="N9234" s="6"/>
      <c r="O9234" s="6">
        <v>44</v>
      </c>
      <c r="P9234" s="6">
        <v>-190424.36</v>
      </c>
      <c r="R9234" s="31">
        <v>-44</v>
      </c>
      <c r="S9234" s="28">
        <v>44620</v>
      </c>
    </row>
    <row r="9235" spans="1:19" x14ac:dyDescent="0.2">
      <c r="A9235" s="29">
        <v>47554</v>
      </c>
      <c r="B9235" s="1" t="s">
        <v>200</v>
      </c>
      <c r="C9235" s="27">
        <v>44620</v>
      </c>
      <c r="D9235" s="1">
        <v>53624</v>
      </c>
      <c r="J9235" s="1" t="s">
        <v>0</v>
      </c>
      <c r="K9235" s="1" t="s">
        <v>49</v>
      </c>
      <c r="L9235" s="1">
        <v>-0.5</v>
      </c>
      <c r="M9235" s="1">
        <v>88</v>
      </c>
      <c r="N9235" s="6"/>
      <c r="O9235" s="6">
        <v>44</v>
      </c>
      <c r="P9235" s="6">
        <v>-190468.36</v>
      </c>
      <c r="R9235" s="31">
        <v>-44</v>
      </c>
      <c r="S9235" s="28">
        <v>44620</v>
      </c>
    </row>
    <row r="9236" spans="1:19" x14ac:dyDescent="0.2">
      <c r="A9236" s="29">
        <v>47554</v>
      </c>
      <c r="B9236" s="1" t="s">
        <v>200</v>
      </c>
      <c r="C9236" s="27">
        <v>44620</v>
      </c>
      <c r="D9236" s="1">
        <v>53624</v>
      </c>
      <c r="J9236" s="1" t="s">
        <v>0</v>
      </c>
      <c r="K9236" s="1" t="s">
        <v>49</v>
      </c>
      <c r="L9236" s="1">
        <v>-0.5</v>
      </c>
      <c r="M9236" s="1">
        <v>88</v>
      </c>
      <c r="N9236" s="6"/>
      <c r="O9236" s="6">
        <v>44</v>
      </c>
      <c r="P9236" s="6">
        <v>-190512.36</v>
      </c>
      <c r="R9236" s="31">
        <v>-44</v>
      </c>
      <c r="S9236" s="28">
        <v>44620</v>
      </c>
    </row>
    <row r="9237" spans="1:19" x14ac:dyDescent="0.2">
      <c r="A9237" s="29">
        <v>47554</v>
      </c>
      <c r="B9237" s="1" t="s">
        <v>200</v>
      </c>
      <c r="C9237" s="27">
        <v>44620</v>
      </c>
      <c r="D9237" s="1">
        <v>53624</v>
      </c>
      <c r="J9237" s="1" t="s">
        <v>0</v>
      </c>
      <c r="K9237" s="1" t="s">
        <v>49</v>
      </c>
      <c r="L9237" s="1">
        <v>-0.5</v>
      </c>
      <c r="M9237" s="1">
        <v>88</v>
      </c>
      <c r="N9237" s="6"/>
      <c r="O9237" s="6">
        <v>44</v>
      </c>
      <c r="P9237" s="6">
        <v>-190710.36</v>
      </c>
      <c r="R9237" s="31">
        <v>-44</v>
      </c>
      <c r="S9237" s="28">
        <v>44620</v>
      </c>
    </row>
    <row r="9238" spans="1:19" x14ac:dyDescent="0.2">
      <c r="A9238" s="29">
        <v>47554</v>
      </c>
      <c r="B9238" s="1" t="s">
        <v>200</v>
      </c>
      <c r="C9238" s="27">
        <v>44620</v>
      </c>
      <c r="D9238" s="1">
        <v>53624</v>
      </c>
      <c r="J9238" s="1" t="s">
        <v>0</v>
      </c>
      <c r="K9238" s="1" t="s">
        <v>49</v>
      </c>
      <c r="L9238" s="1">
        <v>-0.5</v>
      </c>
      <c r="M9238" s="1">
        <v>88</v>
      </c>
      <c r="N9238" s="6"/>
      <c r="O9238" s="6">
        <v>44</v>
      </c>
      <c r="P9238" s="6">
        <v>-190798.36</v>
      </c>
      <c r="R9238" s="31">
        <v>-44</v>
      </c>
      <c r="S9238" s="28">
        <v>44620</v>
      </c>
    </row>
    <row r="9239" spans="1:19" x14ac:dyDescent="0.2">
      <c r="A9239" s="29">
        <v>47554</v>
      </c>
      <c r="B9239" s="1" t="s">
        <v>200</v>
      </c>
      <c r="C9239" s="27">
        <v>44620</v>
      </c>
      <c r="D9239" s="1">
        <v>53624</v>
      </c>
      <c r="J9239" s="1" t="s">
        <v>0</v>
      </c>
      <c r="K9239" s="1" t="s">
        <v>49</v>
      </c>
      <c r="L9239" s="1">
        <v>-0.5</v>
      </c>
      <c r="M9239" s="1">
        <v>88</v>
      </c>
      <c r="N9239" s="6"/>
      <c r="O9239" s="6">
        <v>44</v>
      </c>
      <c r="P9239" s="6">
        <v>-190864.36</v>
      </c>
      <c r="R9239" s="31">
        <v>-44</v>
      </c>
      <c r="S9239" s="28">
        <v>44620</v>
      </c>
    </row>
    <row r="9240" spans="1:19" x14ac:dyDescent="0.2">
      <c r="A9240" s="29">
        <v>47554</v>
      </c>
      <c r="B9240" s="1" t="s">
        <v>200</v>
      </c>
      <c r="C9240" s="27">
        <v>44620</v>
      </c>
      <c r="D9240" s="1">
        <v>53624</v>
      </c>
      <c r="J9240" s="1" t="s">
        <v>0</v>
      </c>
      <c r="K9240" s="1" t="s">
        <v>49</v>
      </c>
      <c r="L9240" s="1">
        <v>-0.5</v>
      </c>
      <c r="M9240" s="1">
        <v>88</v>
      </c>
      <c r="N9240" s="6"/>
      <c r="O9240" s="6">
        <v>44</v>
      </c>
      <c r="P9240" s="6">
        <v>-191392.36</v>
      </c>
      <c r="R9240" s="31">
        <v>-44</v>
      </c>
      <c r="S9240" s="28">
        <v>44620</v>
      </c>
    </row>
    <row r="9241" spans="1:19" x14ac:dyDescent="0.2">
      <c r="A9241" s="29">
        <v>47554</v>
      </c>
      <c r="B9241" s="1" t="s">
        <v>200</v>
      </c>
      <c r="C9241" s="27">
        <v>44620</v>
      </c>
      <c r="D9241" s="1">
        <v>53624</v>
      </c>
      <c r="J9241" s="1" t="s">
        <v>0</v>
      </c>
      <c r="K9241" s="1" t="s">
        <v>49</v>
      </c>
      <c r="L9241" s="1">
        <v>-0.5</v>
      </c>
      <c r="M9241" s="1">
        <v>88</v>
      </c>
      <c r="N9241" s="6"/>
      <c r="O9241" s="6">
        <v>44</v>
      </c>
      <c r="P9241" s="6">
        <v>-192102.36</v>
      </c>
      <c r="R9241" s="31">
        <v>-44</v>
      </c>
      <c r="S9241" s="28">
        <v>44620</v>
      </c>
    </row>
    <row r="9242" spans="1:19" x14ac:dyDescent="0.2">
      <c r="A9242" s="29">
        <v>47554</v>
      </c>
      <c r="B9242" s="1" t="s">
        <v>200</v>
      </c>
      <c r="C9242" s="27">
        <v>44620</v>
      </c>
      <c r="D9242" s="1">
        <v>53624</v>
      </c>
      <c r="J9242" s="1" t="s">
        <v>0</v>
      </c>
      <c r="K9242" s="1" t="s">
        <v>49</v>
      </c>
      <c r="L9242" s="1">
        <v>-0.5</v>
      </c>
      <c r="M9242" s="1">
        <v>88</v>
      </c>
      <c r="N9242" s="6"/>
      <c r="O9242" s="6">
        <v>44</v>
      </c>
      <c r="P9242" s="6">
        <v>-192146.36</v>
      </c>
      <c r="R9242" s="31">
        <v>-44</v>
      </c>
      <c r="S9242" s="28">
        <v>44620</v>
      </c>
    </row>
    <row r="9243" spans="1:19" x14ac:dyDescent="0.2">
      <c r="A9243" s="29">
        <v>47554</v>
      </c>
      <c r="B9243" s="1" t="s">
        <v>200</v>
      </c>
      <c r="C9243" s="27">
        <v>44620</v>
      </c>
      <c r="D9243" s="1">
        <v>53624</v>
      </c>
      <c r="J9243" s="1" t="s">
        <v>0</v>
      </c>
      <c r="K9243" s="1" t="s">
        <v>49</v>
      </c>
      <c r="L9243" s="1">
        <v>-0.5</v>
      </c>
      <c r="M9243" s="1">
        <v>88</v>
      </c>
      <c r="N9243" s="6"/>
      <c r="O9243" s="6">
        <v>44</v>
      </c>
      <c r="P9243" s="6">
        <v>-192190.36</v>
      </c>
      <c r="R9243" s="31">
        <v>-44</v>
      </c>
      <c r="S9243" s="28">
        <v>44620</v>
      </c>
    </row>
    <row r="9244" spans="1:19" x14ac:dyDescent="0.2">
      <c r="A9244" s="29">
        <v>47554</v>
      </c>
      <c r="B9244" s="1" t="s">
        <v>200</v>
      </c>
      <c r="C9244" s="27">
        <v>44620</v>
      </c>
      <c r="D9244" s="1">
        <v>53624</v>
      </c>
      <c r="J9244" s="1" t="s">
        <v>0</v>
      </c>
      <c r="K9244" s="1" t="s">
        <v>49</v>
      </c>
      <c r="L9244" s="1">
        <v>-0.5</v>
      </c>
      <c r="M9244" s="1">
        <v>88</v>
      </c>
      <c r="N9244" s="6"/>
      <c r="O9244" s="6">
        <v>44</v>
      </c>
      <c r="P9244" s="6">
        <v>-193596.36</v>
      </c>
      <c r="R9244" s="31">
        <v>-44</v>
      </c>
      <c r="S9244" s="28">
        <v>44620</v>
      </c>
    </row>
    <row r="9245" spans="1:19" x14ac:dyDescent="0.2">
      <c r="A9245" s="29">
        <v>47554</v>
      </c>
      <c r="B9245" s="1" t="s">
        <v>200</v>
      </c>
      <c r="C9245" s="27">
        <v>44620</v>
      </c>
      <c r="D9245" s="1">
        <v>53624</v>
      </c>
      <c r="J9245" s="1" t="s">
        <v>0</v>
      </c>
      <c r="K9245" s="1" t="s">
        <v>49</v>
      </c>
      <c r="L9245" s="1">
        <v>-0.5</v>
      </c>
      <c r="M9245" s="1">
        <v>88</v>
      </c>
      <c r="N9245" s="6"/>
      <c r="O9245" s="6">
        <v>44</v>
      </c>
      <c r="P9245" s="6">
        <v>-193640.36</v>
      </c>
      <c r="R9245" s="31">
        <v>-44</v>
      </c>
      <c r="S9245" s="28">
        <v>44620</v>
      </c>
    </row>
    <row r="9246" spans="1:19" x14ac:dyDescent="0.2">
      <c r="A9246" s="29">
        <v>47554</v>
      </c>
      <c r="B9246" s="1" t="s">
        <v>200</v>
      </c>
      <c r="C9246" s="27">
        <v>44620</v>
      </c>
      <c r="D9246" s="1">
        <v>53624</v>
      </c>
      <c r="J9246" s="1" t="s">
        <v>0</v>
      </c>
      <c r="K9246" s="1" t="s">
        <v>49</v>
      </c>
      <c r="L9246" s="1">
        <v>-0.5</v>
      </c>
      <c r="M9246" s="1">
        <v>88</v>
      </c>
      <c r="N9246" s="6"/>
      <c r="O9246" s="6">
        <v>44</v>
      </c>
      <c r="P9246" s="6">
        <v>-193772.36</v>
      </c>
      <c r="R9246" s="31">
        <v>-44</v>
      </c>
      <c r="S9246" s="28">
        <v>44620</v>
      </c>
    </row>
    <row r="9247" spans="1:19" x14ac:dyDescent="0.2">
      <c r="A9247" s="29">
        <v>47554</v>
      </c>
      <c r="B9247" s="1" t="s">
        <v>200</v>
      </c>
      <c r="C9247" s="27">
        <v>44620</v>
      </c>
      <c r="D9247" s="1">
        <v>53624</v>
      </c>
      <c r="J9247" s="1" t="s">
        <v>0</v>
      </c>
      <c r="K9247" s="1" t="s">
        <v>49</v>
      </c>
      <c r="L9247" s="1">
        <v>-0.5</v>
      </c>
      <c r="M9247" s="1">
        <v>88</v>
      </c>
      <c r="N9247" s="6"/>
      <c r="O9247" s="6">
        <v>44</v>
      </c>
      <c r="P9247" s="6">
        <v>-194278.36</v>
      </c>
      <c r="R9247" s="31">
        <v>-44</v>
      </c>
      <c r="S9247" s="28">
        <v>44620</v>
      </c>
    </row>
    <row r="9248" spans="1:19" x14ac:dyDescent="0.2">
      <c r="A9248" s="29">
        <v>47554</v>
      </c>
      <c r="B9248" s="1" t="s">
        <v>200</v>
      </c>
      <c r="C9248" s="27">
        <v>44620</v>
      </c>
      <c r="D9248" s="1">
        <v>53624</v>
      </c>
      <c r="J9248" s="1" t="s">
        <v>0</v>
      </c>
      <c r="K9248" s="1" t="s">
        <v>49</v>
      </c>
      <c r="L9248" s="1">
        <v>-0.5</v>
      </c>
      <c r="M9248" s="1">
        <v>88</v>
      </c>
      <c r="N9248" s="6"/>
      <c r="O9248" s="6">
        <v>44</v>
      </c>
      <c r="P9248" s="6">
        <v>-194476.36</v>
      </c>
      <c r="R9248" s="31">
        <v>-44</v>
      </c>
      <c r="S9248" s="28">
        <v>44620</v>
      </c>
    </row>
    <row r="9249" spans="1:19" x14ac:dyDescent="0.2">
      <c r="A9249" s="29">
        <v>47554</v>
      </c>
      <c r="B9249" s="1" t="s">
        <v>200</v>
      </c>
      <c r="C9249" s="27">
        <v>44620</v>
      </c>
      <c r="D9249" s="1">
        <v>53624</v>
      </c>
      <c r="J9249" s="1" t="s">
        <v>0</v>
      </c>
      <c r="K9249" s="1" t="s">
        <v>49</v>
      </c>
      <c r="L9249" s="1">
        <v>-0.5</v>
      </c>
      <c r="M9249" s="1">
        <v>88</v>
      </c>
      <c r="N9249" s="6"/>
      <c r="O9249" s="6">
        <v>44</v>
      </c>
      <c r="P9249" s="6">
        <v>-194740.36</v>
      </c>
      <c r="R9249" s="31">
        <v>-44</v>
      </c>
      <c r="S9249" s="28">
        <v>44620</v>
      </c>
    </row>
    <row r="9250" spans="1:19" x14ac:dyDescent="0.2">
      <c r="A9250" s="29">
        <v>47554</v>
      </c>
      <c r="B9250" s="1" t="s">
        <v>200</v>
      </c>
      <c r="C9250" s="27">
        <v>44620</v>
      </c>
      <c r="D9250" s="1">
        <v>53624</v>
      </c>
      <c r="J9250" s="1" t="s">
        <v>0</v>
      </c>
      <c r="K9250" s="1" t="s">
        <v>49</v>
      </c>
      <c r="L9250" s="1">
        <v>-0.5</v>
      </c>
      <c r="M9250" s="1">
        <v>88</v>
      </c>
      <c r="N9250" s="6"/>
      <c r="O9250" s="6">
        <v>44</v>
      </c>
      <c r="P9250" s="6">
        <v>-194784.36</v>
      </c>
      <c r="R9250" s="31">
        <v>-44</v>
      </c>
      <c r="S9250" s="28">
        <v>44620</v>
      </c>
    </row>
    <row r="9251" spans="1:19" x14ac:dyDescent="0.2">
      <c r="A9251" s="29">
        <v>47554</v>
      </c>
      <c r="B9251" s="1" t="s">
        <v>200</v>
      </c>
      <c r="C9251" s="27">
        <v>44620</v>
      </c>
      <c r="D9251" s="1">
        <v>53624</v>
      </c>
      <c r="J9251" s="1" t="s">
        <v>0</v>
      </c>
      <c r="K9251" s="1" t="s">
        <v>49</v>
      </c>
      <c r="L9251" s="1">
        <v>-0.25</v>
      </c>
      <c r="M9251" s="1">
        <v>88</v>
      </c>
      <c r="N9251" s="6"/>
      <c r="O9251" s="6">
        <v>22</v>
      </c>
      <c r="P9251" s="6">
        <v>-185250.36</v>
      </c>
      <c r="R9251" s="31">
        <v>-22</v>
      </c>
      <c r="S9251" s="28">
        <v>44620</v>
      </c>
    </row>
    <row r="9252" spans="1:19" x14ac:dyDescent="0.2">
      <c r="A9252" s="29">
        <v>47554</v>
      </c>
      <c r="B9252" s="1" t="s">
        <v>200</v>
      </c>
      <c r="C9252" s="27">
        <v>44620</v>
      </c>
      <c r="D9252" s="1">
        <v>53624</v>
      </c>
      <c r="J9252" s="1" t="s">
        <v>0</v>
      </c>
      <c r="K9252" s="1" t="s">
        <v>49</v>
      </c>
      <c r="L9252" s="1">
        <v>-0.25</v>
      </c>
      <c r="M9252" s="1">
        <v>88</v>
      </c>
      <c r="N9252" s="6"/>
      <c r="O9252" s="6">
        <v>22</v>
      </c>
      <c r="P9252" s="6">
        <v>-185602.36</v>
      </c>
      <c r="R9252" s="31">
        <v>-22</v>
      </c>
      <c r="S9252" s="28">
        <v>44620</v>
      </c>
    </row>
    <row r="9253" spans="1:19" x14ac:dyDescent="0.2">
      <c r="A9253" s="29">
        <v>47554</v>
      </c>
      <c r="B9253" s="1" t="s">
        <v>200</v>
      </c>
      <c r="C9253" s="27">
        <v>44620</v>
      </c>
      <c r="D9253" s="1">
        <v>53624</v>
      </c>
      <c r="J9253" s="1" t="s">
        <v>0</v>
      </c>
      <c r="K9253" s="1" t="s">
        <v>49</v>
      </c>
      <c r="L9253" s="1">
        <v>-0.25</v>
      </c>
      <c r="M9253" s="1">
        <v>88</v>
      </c>
      <c r="N9253" s="6"/>
      <c r="O9253" s="6">
        <v>22</v>
      </c>
      <c r="P9253" s="6">
        <v>-185690.36</v>
      </c>
      <c r="R9253" s="31">
        <v>-22</v>
      </c>
      <c r="S9253" s="28">
        <v>44620</v>
      </c>
    </row>
    <row r="9254" spans="1:19" x14ac:dyDescent="0.2">
      <c r="A9254" s="29">
        <v>47554</v>
      </c>
      <c r="B9254" s="1" t="s">
        <v>200</v>
      </c>
      <c r="C9254" s="27">
        <v>44620</v>
      </c>
      <c r="D9254" s="1">
        <v>53624</v>
      </c>
      <c r="J9254" s="1" t="s">
        <v>0</v>
      </c>
      <c r="K9254" s="1" t="s">
        <v>49</v>
      </c>
      <c r="L9254" s="1">
        <v>-0.25</v>
      </c>
      <c r="M9254" s="1">
        <v>88</v>
      </c>
      <c r="N9254" s="6"/>
      <c r="O9254" s="6">
        <v>22</v>
      </c>
      <c r="P9254" s="6">
        <v>-185844.36</v>
      </c>
      <c r="R9254" s="31">
        <v>-22</v>
      </c>
      <c r="S9254" s="28">
        <v>44620</v>
      </c>
    </row>
    <row r="9255" spans="1:19" x14ac:dyDescent="0.2">
      <c r="A9255" s="29">
        <v>47554</v>
      </c>
      <c r="B9255" s="1" t="s">
        <v>200</v>
      </c>
      <c r="C9255" s="27">
        <v>44620</v>
      </c>
      <c r="D9255" s="1">
        <v>53624</v>
      </c>
      <c r="J9255" s="1" t="s">
        <v>0</v>
      </c>
      <c r="K9255" s="1" t="s">
        <v>49</v>
      </c>
      <c r="L9255" s="1">
        <v>-0.25</v>
      </c>
      <c r="M9255" s="1">
        <v>88</v>
      </c>
      <c r="N9255" s="6"/>
      <c r="O9255" s="6">
        <v>22</v>
      </c>
      <c r="P9255" s="6">
        <v>-186364.36</v>
      </c>
      <c r="R9255" s="31">
        <v>-22</v>
      </c>
      <c r="S9255" s="28">
        <v>44620</v>
      </c>
    </row>
    <row r="9256" spans="1:19" x14ac:dyDescent="0.2">
      <c r="A9256" s="29">
        <v>47554</v>
      </c>
      <c r="B9256" s="1" t="s">
        <v>200</v>
      </c>
      <c r="C9256" s="27">
        <v>44620</v>
      </c>
      <c r="D9256" s="1">
        <v>53624</v>
      </c>
      <c r="J9256" s="1" t="s">
        <v>0</v>
      </c>
      <c r="K9256" s="1" t="s">
        <v>49</v>
      </c>
      <c r="L9256" s="1">
        <v>-0.25</v>
      </c>
      <c r="M9256" s="1">
        <v>88</v>
      </c>
      <c r="N9256" s="6"/>
      <c r="O9256" s="6">
        <v>22</v>
      </c>
      <c r="P9256" s="6">
        <v>-186386.36</v>
      </c>
      <c r="R9256" s="31">
        <v>-22</v>
      </c>
      <c r="S9256" s="28">
        <v>44620</v>
      </c>
    </row>
    <row r="9257" spans="1:19" x14ac:dyDescent="0.2">
      <c r="A9257" s="29">
        <v>47554</v>
      </c>
      <c r="B9257" s="1" t="s">
        <v>200</v>
      </c>
      <c r="C9257" s="27">
        <v>44620</v>
      </c>
      <c r="D9257" s="1">
        <v>53624</v>
      </c>
      <c r="J9257" s="1" t="s">
        <v>0</v>
      </c>
      <c r="K9257" s="1" t="s">
        <v>49</v>
      </c>
      <c r="L9257" s="1">
        <v>-0.25</v>
      </c>
      <c r="M9257" s="1">
        <v>88</v>
      </c>
      <c r="N9257" s="6"/>
      <c r="O9257" s="6">
        <v>22</v>
      </c>
      <c r="P9257" s="6">
        <v>-186408.36</v>
      </c>
      <c r="R9257" s="31">
        <v>-22</v>
      </c>
      <c r="S9257" s="28">
        <v>44620</v>
      </c>
    </row>
    <row r="9258" spans="1:19" x14ac:dyDescent="0.2">
      <c r="A9258" s="29">
        <v>47554</v>
      </c>
      <c r="B9258" s="1" t="s">
        <v>200</v>
      </c>
      <c r="C9258" s="27">
        <v>44620</v>
      </c>
      <c r="D9258" s="1">
        <v>53624</v>
      </c>
      <c r="J9258" s="1" t="s">
        <v>0</v>
      </c>
      <c r="K9258" s="1" t="s">
        <v>49</v>
      </c>
      <c r="L9258" s="1">
        <v>-0.25</v>
      </c>
      <c r="M9258" s="1">
        <v>88</v>
      </c>
      <c r="N9258" s="6"/>
      <c r="O9258" s="6">
        <v>22</v>
      </c>
      <c r="P9258" s="6">
        <v>-190138.36</v>
      </c>
      <c r="R9258" s="31">
        <v>-22</v>
      </c>
      <c r="S9258" s="28">
        <v>44620</v>
      </c>
    </row>
    <row r="9259" spans="1:19" x14ac:dyDescent="0.2">
      <c r="A9259" s="29">
        <v>47554</v>
      </c>
      <c r="B9259" s="1" t="s">
        <v>200</v>
      </c>
      <c r="C9259" s="27">
        <v>44620</v>
      </c>
      <c r="D9259" s="1">
        <v>53624</v>
      </c>
      <c r="J9259" s="1" t="s">
        <v>0</v>
      </c>
      <c r="K9259" s="1" t="s">
        <v>49</v>
      </c>
      <c r="L9259" s="1">
        <v>-0.25</v>
      </c>
      <c r="M9259" s="1">
        <v>88</v>
      </c>
      <c r="N9259" s="6"/>
      <c r="O9259" s="6">
        <v>22</v>
      </c>
      <c r="P9259" s="6">
        <v>-190160.36</v>
      </c>
      <c r="R9259" s="31">
        <v>-22</v>
      </c>
      <c r="S9259" s="28">
        <v>44620</v>
      </c>
    </row>
    <row r="9260" spans="1:19" x14ac:dyDescent="0.2">
      <c r="A9260" s="29">
        <v>47554</v>
      </c>
      <c r="B9260" s="1" t="s">
        <v>200</v>
      </c>
      <c r="C9260" s="27">
        <v>44620</v>
      </c>
      <c r="D9260" s="1">
        <v>53624</v>
      </c>
      <c r="J9260" s="1" t="s">
        <v>0</v>
      </c>
      <c r="K9260" s="1" t="s">
        <v>49</v>
      </c>
      <c r="L9260" s="1">
        <v>-0.25</v>
      </c>
      <c r="M9260" s="1">
        <v>88</v>
      </c>
      <c r="N9260" s="6"/>
      <c r="O9260" s="6">
        <v>22</v>
      </c>
      <c r="P9260" s="6">
        <v>-190336.36</v>
      </c>
      <c r="R9260" s="31">
        <v>-22</v>
      </c>
      <c r="S9260" s="28">
        <v>44620</v>
      </c>
    </row>
    <row r="9261" spans="1:19" x14ac:dyDescent="0.2">
      <c r="A9261" s="29">
        <v>47554</v>
      </c>
      <c r="B9261" s="1" t="s">
        <v>200</v>
      </c>
      <c r="C9261" s="27">
        <v>44620</v>
      </c>
      <c r="D9261" s="1">
        <v>53624</v>
      </c>
      <c r="J9261" s="1" t="s">
        <v>0</v>
      </c>
      <c r="K9261" s="1" t="s">
        <v>49</v>
      </c>
      <c r="L9261" s="1">
        <v>-0.25</v>
      </c>
      <c r="M9261" s="1">
        <v>88</v>
      </c>
      <c r="N9261" s="6"/>
      <c r="O9261" s="6">
        <v>22</v>
      </c>
      <c r="P9261" s="6">
        <v>-190358.36</v>
      </c>
      <c r="R9261" s="31">
        <v>-22</v>
      </c>
      <c r="S9261" s="28">
        <v>44620</v>
      </c>
    </row>
    <row r="9262" spans="1:19" x14ac:dyDescent="0.2">
      <c r="A9262" s="29">
        <v>47554</v>
      </c>
      <c r="B9262" s="1" t="s">
        <v>200</v>
      </c>
      <c r="C9262" s="27">
        <v>44620</v>
      </c>
      <c r="D9262" s="1">
        <v>53624</v>
      </c>
      <c r="J9262" s="1" t="s">
        <v>0</v>
      </c>
      <c r="K9262" s="1" t="s">
        <v>49</v>
      </c>
      <c r="L9262" s="1">
        <v>-0.25</v>
      </c>
      <c r="M9262" s="1">
        <v>88</v>
      </c>
      <c r="N9262" s="6"/>
      <c r="O9262" s="6">
        <v>22</v>
      </c>
      <c r="P9262" s="6">
        <v>-190380.36</v>
      </c>
      <c r="R9262" s="31">
        <v>-22</v>
      </c>
      <c r="S9262" s="28">
        <v>44620</v>
      </c>
    </row>
    <row r="9263" spans="1:19" x14ac:dyDescent="0.2">
      <c r="A9263" s="29">
        <v>47554</v>
      </c>
      <c r="B9263" s="1" t="s">
        <v>200</v>
      </c>
      <c r="C9263" s="27">
        <v>44620</v>
      </c>
      <c r="D9263" s="1">
        <v>53624</v>
      </c>
      <c r="J9263" s="1" t="s">
        <v>0</v>
      </c>
      <c r="K9263" s="1" t="s">
        <v>49</v>
      </c>
      <c r="L9263" s="1">
        <v>-0.25</v>
      </c>
      <c r="M9263" s="1">
        <v>88</v>
      </c>
      <c r="N9263" s="6"/>
      <c r="O9263" s="6">
        <v>22</v>
      </c>
      <c r="P9263" s="6">
        <v>-190534.36</v>
      </c>
      <c r="R9263" s="31">
        <v>-22</v>
      </c>
      <c r="S9263" s="28">
        <v>44620</v>
      </c>
    </row>
    <row r="9264" spans="1:19" x14ac:dyDescent="0.2">
      <c r="A9264" s="29">
        <v>47554</v>
      </c>
      <c r="B9264" s="1" t="s">
        <v>200</v>
      </c>
      <c r="C9264" s="27">
        <v>44620</v>
      </c>
      <c r="D9264" s="1">
        <v>53624</v>
      </c>
      <c r="J9264" s="1" t="s">
        <v>0</v>
      </c>
      <c r="K9264" s="1" t="s">
        <v>49</v>
      </c>
      <c r="L9264" s="1">
        <v>-0.25</v>
      </c>
      <c r="M9264" s="1">
        <v>88</v>
      </c>
      <c r="N9264" s="6"/>
      <c r="O9264" s="6">
        <v>22</v>
      </c>
      <c r="P9264" s="6">
        <v>-190556.36</v>
      </c>
      <c r="R9264" s="31">
        <v>-22</v>
      </c>
      <c r="S9264" s="28">
        <v>44620</v>
      </c>
    </row>
    <row r="9265" spans="1:19" x14ac:dyDescent="0.2">
      <c r="A9265" s="29">
        <v>47554</v>
      </c>
      <c r="B9265" s="1" t="s">
        <v>200</v>
      </c>
      <c r="C9265" s="27">
        <v>44620</v>
      </c>
      <c r="D9265" s="1">
        <v>53624</v>
      </c>
      <c r="J9265" s="1" t="s">
        <v>0</v>
      </c>
      <c r="K9265" s="1" t="s">
        <v>49</v>
      </c>
      <c r="L9265" s="1">
        <v>-0.25</v>
      </c>
      <c r="M9265" s="1">
        <v>88</v>
      </c>
      <c r="N9265" s="6"/>
      <c r="O9265" s="6">
        <v>22</v>
      </c>
      <c r="P9265" s="6">
        <v>-190644.36</v>
      </c>
      <c r="R9265" s="31">
        <v>-22</v>
      </c>
      <c r="S9265" s="28">
        <v>44620</v>
      </c>
    </row>
    <row r="9266" spans="1:19" x14ac:dyDescent="0.2">
      <c r="A9266" s="29">
        <v>47554</v>
      </c>
      <c r="B9266" s="1" t="s">
        <v>200</v>
      </c>
      <c r="C9266" s="27">
        <v>44620</v>
      </c>
      <c r="D9266" s="1">
        <v>53624</v>
      </c>
      <c r="J9266" s="1" t="s">
        <v>0</v>
      </c>
      <c r="K9266" s="1" t="s">
        <v>49</v>
      </c>
      <c r="L9266" s="1">
        <v>-0.25</v>
      </c>
      <c r="M9266" s="1">
        <v>88</v>
      </c>
      <c r="N9266" s="6"/>
      <c r="O9266" s="6">
        <v>22</v>
      </c>
      <c r="P9266" s="6">
        <v>-190666.36</v>
      </c>
      <c r="R9266" s="31">
        <v>-22</v>
      </c>
      <c r="S9266" s="28">
        <v>44620</v>
      </c>
    </row>
    <row r="9267" spans="1:19" x14ac:dyDescent="0.2">
      <c r="A9267" s="29">
        <v>47554</v>
      </c>
      <c r="B9267" s="1" t="s">
        <v>200</v>
      </c>
      <c r="C9267" s="27">
        <v>44620</v>
      </c>
      <c r="D9267" s="1">
        <v>53624</v>
      </c>
      <c r="J9267" s="1" t="s">
        <v>0</v>
      </c>
      <c r="K9267" s="1" t="s">
        <v>49</v>
      </c>
      <c r="L9267" s="1">
        <v>-0.25</v>
      </c>
      <c r="M9267" s="1">
        <v>88</v>
      </c>
      <c r="N9267" s="6"/>
      <c r="O9267" s="6">
        <v>22</v>
      </c>
      <c r="P9267" s="6">
        <v>-190732.36</v>
      </c>
      <c r="R9267" s="31">
        <v>-22</v>
      </c>
      <c r="S9267" s="28">
        <v>44620</v>
      </c>
    </row>
    <row r="9268" spans="1:19" x14ac:dyDescent="0.2">
      <c r="A9268" s="29">
        <v>47554</v>
      </c>
      <c r="B9268" s="1" t="s">
        <v>200</v>
      </c>
      <c r="C9268" s="27">
        <v>44620</v>
      </c>
      <c r="D9268" s="1">
        <v>53624</v>
      </c>
      <c r="J9268" s="1" t="s">
        <v>0</v>
      </c>
      <c r="K9268" s="1" t="s">
        <v>49</v>
      </c>
      <c r="L9268" s="1">
        <v>-0.25</v>
      </c>
      <c r="M9268" s="1">
        <v>88</v>
      </c>
      <c r="N9268" s="6"/>
      <c r="O9268" s="6">
        <v>22</v>
      </c>
      <c r="P9268" s="6">
        <v>-190754.36</v>
      </c>
      <c r="R9268" s="31">
        <v>-22</v>
      </c>
      <c r="S9268" s="28">
        <v>44620</v>
      </c>
    </row>
    <row r="9269" spans="1:19" x14ac:dyDescent="0.2">
      <c r="A9269" s="29">
        <v>47554</v>
      </c>
      <c r="B9269" s="1" t="s">
        <v>200</v>
      </c>
      <c r="C9269" s="27">
        <v>44620</v>
      </c>
      <c r="D9269" s="1">
        <v>53624</v>
      </c>
      <c r="J9269" s="1" t="s">
        <v>0</v>
      </c>
      <c r="K9269" s="1" t="s">
        <v>49</v>
      </c>
      <c r="L9269" s="1">
        <v>-0.25</v>
      </c>
      <c r="M9269" s="1">
        <v>88</v>
      </c>
      <c r="N9269" s="6"/>
      <c r="O9269" s="6">
        <v>22</v>
      </c>
      <c r="P9269" s="6">
        <v>-190820.36</v>
      </c>
      <c r="R9269" s="31">
        <v>-22</v>
      </c>
      <c r="S9269" s="28">
        <v>44620</v>
      </c>
    </row>
    <row r="9270" spans="1:19" x14ac:dyDescent="0.2">
      <c r="A9270" s="29">
        <v>47554</v>
      </c>
      <c r="B9270" s="1" t="s">
        <v>200</v>
      </c>
      <c r="C9270" s="27">
        <v>44620</v>
      </c>
      <c r="D9270" s="1">
        <v>53624</v>
      </c>
      <c r="J9270" s="1" t="s">
        <v>0</v>
      </c>
      <c r="K9270" s="1" t="s">
        <v>49</v>
      </c>
      <c r="L9270" s="1">
        <v>-0.25</v>
      </c>
      <c r="M9270" s="1">
        <v>88</v>
      </c>
      <c r="N9270" s="6"/>
      <c r="O9270" s="6">
        <v>22</v>
      </c>
      <c r="P9270" s="6">
        <v>-190952.36</v>
      </c>
      <c r="R9270" s="31">
        <v>-22</v>
      </c>
      <c r="S9270" s="28">
        <v>44620</v>
      </c>
    </row>
    <row r="9271" spans="1:19" x14ac:dyDescent="0.2">
      <c r="A9271" s="29">
        <v>47554</v>
      </c>
      <c r="B9271" s="1" t="s">
        <v>200</v>
      </c>
      <c r="C9271" s="27">
        <v>44620</v>
      </c>
      <c r="D9271" s="1">
        <v>53624</v>
      </c>
      <c r="J9271" s="1" t="s">
        <v>0</v>
      </c>
      <c r="K9271" s="1" t="s">
        <v>49</v>
      </c>
      <c r="L9271" s="1">
        <v>-0.25</v>
      </c>
      <c r="M9271" s="1">
        <v>88</v>
      </c>
      <c r="N9271" s="6"/>
      <c r="O9271" s="6">
        <v>22</v>
      </c>
      <c r="P9271" s="6">
        <v>-190974.36</v>
      </c>
      <c r="R9271" s="31">
        <v>-22</v>
      </c>
      <c r="S9271" s="28">
        <v>44620</v>
      </c>
    </row>
    <row r="9272" spans="1:19" x14ac:dyDescent="0.2">
      <c r="A9272" s="29">
        <v>47554</v>
      </c>
      <c r="B9272" s="1" t="s">
        <v>200</v>
      </c>
      <c r="C9272" s="27">
        <v>44620</v>
      </c>
      <c r="D9272" s="1">
        <v>53624</v>
      </c>
      <c r="J9272" s="1" t="s">
        <v>0</v>
      </c>
      <c r="K9272" s="1" t="s">
        <v>49</v>
      </c>
      <c r="L9272" s="1">
        <v>-0.25</v>
      </c>
      <c r="M9272" s="1">
        <v>88</v>
      </c>
      <c r="N9272" s="6"/>
      <c r="O9272" s="6">
        <v>22</v>
      </c>
      <c r="P9272" s="6">
        <v>-191128.36</v>
      </c>
      <c r="R9272" s="31">
        <v>-22</v>
      </c>
      <c r="S9272" s="28">
        <v>44620</v>
      </c>
    </row>
    <row r="9273" spans="1:19" x14ac:dyDescent="0.2">
      <c r="A9273" s="29">
        <v>47554</v>
      </c>
      <c r="B9273" s="1" t="s">
        <v>200</v>
      </c>
      <c r="C9273" s="27">
        <v>44620</v>
      </c>
      <c r="D9273" s="1">
        <v>53624</v>
      </c>
      <c r="J9273" s="1" t="s">
        <v>0</v>
      </c>
      <c r="K9273" s="1" t="s">
        <v>49</v>
      </c>
      <c r="L9273" s="1">
        <v>-0.25</v>
      </c>
      <c r="M9273" s="1">
        <v>88</v>
      </c>
      <c r="N9273" s="6"/>
      <c r="O9273" s="6">
        <v>22</v>
      </c>
      <c r="P9273" s="6">
        <v>-191238.36</v>
      </c>
      <c r="R9273" s="31">
        <v>-22</v>
      </c>
      <c r="S9273" s="28">
        <v>44620</v>
      </c>
    </row>
    <row r="9274" spans="1:19" x14ac:dyDescent="0.2">
      <c r="A9274" s="29">
        <v>47554</v>
      </c>
      <c r="B9274" s="1" t="s">
        <v>200</v>
      </c>
      <c r="C9274" s="27">
        <v>44620</v>
      </c>
      <c r="D9274" s="1">
        <v>53624</v>
      </c>
      <c r="J9274" s="1" t="s">
        <v>0</v>
      </c>
      <c r="K9274" s="1" t="s">
        <v>49</v>
      </c>
      <c r="L9274" s="1">
        <v>-0.25</v>
      </c>
      <c r="M9274" s="1">
        <v>88</v>
      </c>
      <c r="N9274" s="6"/>
      <c r="O9274" s="6">
        <v>22</v>
      </c>
      <c r="P9274" s="6">
        <v>-191348.36</v>
      </c>
      <c r="R9274" s="31">
        <v>-22</v>
      </c>
      <c r="S9274" s="28">
        <v>44620</v>
      </c>
    </row>
    <row r="9275" spans="1:19" x14ac:dyDescent="0.2">
      <c r="A9275" s="29">
        <v>47554</v>
      </c>
      <c r="B9275" s="1" t="s">
        <v>200</v>
      </c>
      <c r="C9275" s="27">
        <v>44620</v>
      </c>
      <c r="D9275" s="1">
        <v>53624</v>
      </c>
      <c r="J9275" s="1" t="s">
        <v>0</v>
      </c>
      <c r="K9275" s="1" t="s">
        <v>49</v>
      </c>
      <c r="L9275" s="1">
        <v>-0.25</v>
      </c>
      <c r="M9275" s="1">
        <v>88</v>
      </c>
      <c r="N9275" s="6"/>
      <c r="O9275" s="6">
        <v>22</v>
      </c>
      <c r="P9275" s="6">
        <v>-191414.36</v>
      </c>
      <c r="R9275" s="31">
        <v>-22</v>
      </c>
      <c r="S9275" s="28">
        <v>44620</v>
      </c>
    </row>
    <row r="9276" spans="1:19" x14ac:dyDescent="0.2">
      <c r="A9276" s="29">
        <v>47554</v>
      </c>
      <c r="B9276" s="1" t="s">
        <v>200</v>
      </c>
      <c r="C9276" s="27">
        <v>44620</v>
      </c>
      <c r="D9276" s="1">
        <v>53624</v>
      </c>
      <c r="J9276" s="1" t="s">
        <v>0</v>
      </c>
      <c r="K9276" s="1" t="s">
        <v>49</v>
      </c>
      <c r="L9276" s="1">
        <v>-0.25</v>
      </c>
      <c r="M9276" s="1">
        <v>88</v>
      </c>
      <c r="N9276" s="6"/>
      <c r="O9276" s="6">
        <v>22</v>
      </c>
      <c r="P9276" s="6">
        <v>-191992.36</v>
      </c>
      <c r="R9276" s="31">
        <v>-22</v>
      </c>
      <c r="S9276" s="28">
        <v>44620</v>
      </c>
    </row>
    <row r="9277" spans="1:19" x14ac:dyDescent="0.2">
      <c r="A9277" s="29">
        <v>47554</v>
      </c>
      <c r="B9277" s="1" t="s">
        <v>200</v>
      </c>
      <c r="C9277" s="27">
        <v>44620</v>
      </c>
      <c r="D9277" s="1">
        <v>53624</v>
      </c>
      <c r="J9277" s="1" t="s">
        <v>0</v>
      </c>
      <c r="K9277" s="1" t="s">
        <v>49</v>
      </c>
      <c r="L9277" s="1">
        <v>-0.25</v>
      </c>
      <c r="M9277" s="1">
        <v>88</v>
      </c>
      <c r="N9277" s="6"/>
      <c r="O9277" s="6">
        <v>22</v>
      </c>
      <c r="P9277" s="6">
        <v>-193728.36</v>
      </c>
      <c r="R9277" s="31">
        <v>-22</v>
      </c>
      <c r="S9277" s="28">
        <v>44620</v>
      </c>
    </row>
    <row r="9278" spans="1:19" x14ac:dyDescent="0.2">
      <c r="A9278" s="29">
        <v>47554</v>
      </c>
      <c r="B9278" s="1" t="s">
        <v>200</v>
      </c>
      <c r="C9278" s="27">
        <v>44620</v>
      </c>
      <c r="D9278" s="1">
        <v>53624</v>
      </c>
      <c r="J9278" s="1" t="s">
        <v>0</v>
      </c>
      <c r="K9278" s="1" t="s">
        <v>49</v>
      </c>
      <c r="L9278" s="1">
        <v>-0.25</v>
      </c>
      <c r="M9278" s="1">
        <v>88</v>
      </c>
      <c r="N9278" s="6"/>
      <c r="O9278" s="6">
        <v>22</v>
      </c>
      <c r="P9278" s="6">
        <v>-193794.36</v>
      </c>
      <c r="R9278" s="31">
        <v>-22</v>
      </c>
      <c r="S9278" s="28">
        <v>44620</v>
      </c>
    </row>
    <row r="9279" spans="1:19" x14ac:dyDescent="0.2">
      <c r="A9279" s="29">
        <v>47554</v>
      </c>
      <c r="B9279" s="1" t="s">
        <v>200</v>
      </c>
      <c r="C9279" s="27">
        <v>44620</v>
      </c>
      <c r="D9279" s="1">
        <v>53624</v>
      </c>
      <c r="J9279" s="1" t="s">
        <v>0</v>
      </c>
      <c r="K9279" s="1" t="s">
        <v>49</v>
      </c>
      <c r="L9279" s="1">
        <v>-0.25</v>
      </c>
      <c r="M9279" s="1">
        <v>88</v>
      </c>
      <c r="N9279" s="6"/>
      <c r="O9279" s="6">
        <v>22</v>
      </c>
      <c r="P9279" s="6">
        <v>-193816.36</v>
      </c>
      <c r="R9279" s="31">
        <v>-22</v>
      </c>
      <c r="S9279" s="28">
        <v>44620</v>
      </c>
    </row>
    <row r="9280" spans="1:19" x14ac:dyDescent="0.2">
      <c r="A9280" s="29">
        <v>47554</v>
      </c>
      <c r="B9280" s="1" t="s">
        <v>200</v>
      </c>
      <c r="C9280" s="27">
        <v>44620</v>
      </c>
      <c r="D9280" s="1">
        <v>53624</v>
      </c>
      <c r="J9280" s="1" t="s">
        <v>0</v>
      </c>
      <c r="K9280" s="1" t="s">
        <v>49</v>
      </c>
      <c r="L9280" s="1">
        <v>-0.25</v>
      </c>
      <c r="M9280" s="1">
        <v>88</v>
      </c>
      <c r="N9280" s="6"/>
      <c r="O9280" s="6">
        <v>22</v>
      </c>
      <c r="P9280" s="6">
        <v>-193838.36</v>
      </c>
      <c r="R9280" s="31">
        <v>-22</v>
      </c>
      <c r="S9280" s="28">
        <v>44620</v>
      </c>
    </row>
    <row r="9281" spans="1:19" x14ac:dyDescent="0.2">
      <c r="A9281" s="29">
        <v>47554</v>
      </c>
      <c r="B9281" s="1" t="s">
        <v>200</v>
      </c>
      <c r="C9281" s="27">
        <v>44620</v>
      </c>
      <c r="D9281" s="1">
        <v>53624</v>
      </c>
      <c r="J9281" s="1" t="s">
        <v>0</v>
      </c>
      <c r="K9281" s="1" t="s">
        <v>49</v>
      </c>
      <c r="L9281" s="1">
        <v>-0.25</v>
      </c>
      <c r="M9281" s="1">
        <v>88</v>
      </c>
      <c r="N9281" s="6"/>
      <c r="O9281" s="6">
        <v>22</v>
      </c>
      <c r="P9281" s="6">
        <v>-193860.36</v>
      </c>
      <c r="R9281" s="31">
        <v>-22</v>
      </c>
      <c r="S9281" s="28">
        <v>44620</v>
      </c>
    </row>
    <row r="9282" spans="1:19" x14ac:dyDescent="0.2">
      <c r="A9282" s="29">
        <v>47554</v>
      </c>
      <c r="B9282" s="1" t="s">
        <v>200</v>
      </c>
      <c r="C9282" s="27">
        <v>44620</v>
      </c>
      <c r="D9282" s="1">
        <v>53624</v>
      </c>
      <c r="J9282" s="1" t="s">
        <v>0</v>
      </c>
      <c r="K9282" s="1" t="s">
        <v>49</v>
      </c>
      <c r="L9282" s="1">
        <v>-0.25</v>
      </c>
      <c r="M9282" s="1">
        <v>88</v>
      </c>
      <c r="N9282" s="6"/>
      <c r="O9282" s="6">
        <v>22</v>
      </c>
      <c r="P9282" s="6">
        <v>-193992.36</v>
      </c>
      <c r="R9282" s="31">
        <v>-22</v>
      </c>
      <c r="S9282" s="28">
        <v>44620</v>
      </c>
    </row>
    <row r="9283" spans="1:19" x14ac:dyDescent="0.2">
      <c r="A9283" s="29">
        <v>47554</v>
      </c>
      <c r="B9283" s="1" t="s">
        <v>200</v>
      </c>
      <c r="C9283" s="27">
        <v>44620</v>
      </c>
      <c r="D9283" s="1">
        <v>53624</v>
      </c>
      <c r="J9283" s="1" t="s">
        <v>0</v>
      </c>
      <c r="K9283" s="1" t="s">
        <v>49</v>
      </c>
      <c r="L9283" s="1">
        <v>-0.25</v>
      </c>
      <c r="M9283" s="1">
        <v>88</v>
      </c>
      <c r="N9283" s="6"/>
      <c r="O9283" s="6">
        <v>22</v>
      </c>
      <c r="P9283" s="6">
        <v>-194190.36</v>
      </c>
      <c r="R9283" s="31">
        <v>-22</v>
      </c>
      <c r="S9283" s="28">
        <v>44620</v>
      </c>
    </row>
    <row r="9284" spans="1:19" x14ac:dyDescent="0.2">
      <c r="A9284" s="29">
        <v>47554</v>
      </c>
      <c r="B9284" s="1" t="s">
        <v>200</v>
      </c>
      <c r="C9284" s="27">
        <v>44620</v>
      </c>
      <c r="D9284" s="1">
        <v>53624</v>
      </c>
      <c r="J9284" s="1" t="s">
        <v>0</v>
      </c>
      <c r="K9284" s="1" t="s">
        <v>49</v>
      </c>
      <c r="L9284" s="1">
        <v>-0.25</v>
      </c>
      <c r="M9284" s="1">
        <v>88</v>
      </c>
      <c r="N9284" s="6"/>
      <c r="O9284" s="6">
        <v>22</v>
      </c>
      <c r="P9284" s="6">
        <v>-194212.36</v>
      </c>
      <c r="R9284" s="31">
        <v>-22</v>
      </c>
      <c r="S9284" s="28">
        <v>44620</v>
      </c>
    </row>
    <row r="9285" spans="1:19" x14ac:dyDescent="0.2">
      <c r="A9285" s="29">
        <v>47554</v>
      </c>
      <c r="B9285" s="1" t="s">
        <v>200</v>
      </c>
      <c r="C9285" s="27">
        <v>44620</v>
      </c>
      <c r="D9285" s="1">
        <v>53624</v>
      </c>
      <c r="J9285" s="1" t="s">
        <v>0</v>
      </c>
      <c r="K9285" s="1" t="s">
        <v>49</v>
      </c>
      <c r="L9285" s="1">
        <v>-0.25</v>
      </c>
      <c r="M9285" s="1">
        <v>88</v>
      </c>
      <c r="N9285" s="6"/>
      <c r="O9285" s="6">
        <v>22</v>
      </c>
      <c r="P9285" s="6">
        <v>-194234.36</v>
      </c>
      <c r="R9285" s="31">
        <v>-22</v>
      </c>
      <c r="S9285" s="28">
        <v>44620</v>
      </c>
    </row>
    <row r="9286" spans="1:19" x14ac:dyDescent="0.2">
      <c r="A9286" s="29">
        <v>47554</v>
      </c>
      <c r="B9286" s="1" t="s">
        <v>200</v>
      </c>
      <c r="C9286" s="27">
        <v>44620</v>
      </c>
      <c r="D9286" s="1">
        <v>53624</v>
      </c>
      <c r="J9286" s="1" t="s">
        <v>0</v>
      </c>
      <c r="K9286" s="1" t="s">
        <v>49</v>
      </c>
      <c r="L9286" s="1">
        <v>-0.25</v>
      </c>
      <c r="M9286" s="1">
        <v>88</v>
      </c>
      <c r="N9286" s="6"/>
      <c r="O9286" s="6">
        <v>22</v>
      </c>
      <c r="P9286" s="6">
        <v>-194432.36</v>
      </c>
      <c r="R9286" s="31">
        <v>-22</v>
      </c>
      <c r="S9286" s="28">
        <v>44620</v>
      </c>
    </row>
    <row r="9287" spans="1:19" x14ac:dyDescent="0.2">
      <c r="A9287" s="29">
        <v>47554</v>
      </c>
      <c r="B9287" s="1" t="s">
        <v>200</v>
      </c>
      <c r="C9287" s="27">
        <v>44620</v>
      </c>
      <c r="D9287" s="1">
        <v>53624</v>
      </c>
      <c r="J9287" s="1" t="s">
        <v>0</v>
      </c>
      <c r="K9287" s="1" t="s">
        <v>49</v>
      </c>
      <c r="L9287" s="1">
        <v>-0.25</v>
      </c>
      <c r="M9287" s="1">
        <v>88</v>
      </c>
      <c r="N9287" s="6"/>
      <c r="O9287" s="6">
        <v>22</v>
      </c>
      <c r="P9287" s="6">
        <v>-194696.36</v>
      </c>
      <c r="R9287" s="31">
        <v>-22</v>
      </c>
      <c r="S9287" s="28">
        <v>44620</v>
      </c>
    </row>
    <row r="9288" spans="1:19" x14ac:dyDescent="0.2">
      <c r="A9288" s="29">
        <v>47554</v>
      </c>
      <c r="B9288" s="1" t="s">
        <v>200</v>
      </c>
      <c r="C9288" s="27">
        <v>44620</v>
      </c>
      <c r="D9288" s="1">
        <v>53624</v>
      </c>
      <c r="J9288" s="1" t="s">
        <v>0</v>
      </c>
      <c r="K9288" s="1" t="s">
        <v>49</v>
      </c>
      <c r="L9288" s="1">
        <v>-0.25</v>
      </c>
      <c r="M9288" s="1">
        <v>88</v>
      </c>
      <c r="N9288" s="6"/>
      <c r="O9288" s="6">
        <v>22</v>
      </c>
      <c r="P9288" s="6">
        <v>-194806.36</v>
      </c>
      <c r="R9288" s="31">
        <v>-22</v>
      </c>
      <c r="S9288" s="28">
        <v>44620</v>
      </c>
    </row>
    <row r="9289" spans="1:19" x14ac:dyDescent="0.2">
      <c r="A9289" s="29">
        <v>47554</v>
      </c>
      <c r="B9289" s="1" t="s">
        <v>200</v>
      </c>
      <c r="C9289" s="27">
        <v>44620</v>
      </c>
      <c r="D9289" s="1">
        <v>53624</v>
      </c>
      <c r="J9289" s="1" t="s">
        <v>0</v>
      </c>
      <c r="K9289" s="1" t="s">
        <v>49</v>
      </c>
      <c r="L9289" s="1">
        <v>-0.25</v>
      </c>
      <c r="M9289" s="1">
        <v>88</v>
      </c>
      <c r="N9289" s="6"/>
      <c r="O9289" s="6">
        <v>22</v>
      </c>
      <c r="P9289" s="6">
        <v>-194828.36</v>
      </c>
      <c r="R9289" s="31">
        <v>-22</v>
      </c>
      <c r="S9289" s="28">
        <v>44620</v>
      </c>
    </row>
    <row r="9290" spans="1:19" x14ac:dyDescent="0.2">
      <c r="A9290" s="29">
        <v>47964</v>
      </c>
      <c r="B9290" s="1" t="s">
        <v>200</v>
      </c>
      <c r="C9290" s="27">
        <v>44620</v>
      </c>
      <c r="D9290" s="1">
        <v>53740</v>
      </c>
      <c r="J9290" s="1" t="s">
        <v>0</v>
      </c>
      <c r="K9290" s="1" t="s">
        <v>49</v>
      </c>
      <c r="L9290" s="1">
        <v>-3.5</v>
      </c>
      <c r="M9290" s="1">
        <v>88</v>
      </c>
      <c r="N9290" s="6"/>
      <c r="O9290" s="6">
        <v>308</v>
      </c>
      <c r="P9290" s="6">
        <v>-195348.36</v>
      </c>
      <c r="R9290" s="31">
        <v>-308</v>
      </c>
      <c r="S9290" s="28">
        <v>44620</v>
      </c>
    </row>
    <row r="9291" spans="1:19" x14ac:dyDescent="0.2">
      <c r="A9291" s="29">
        <v>47964</v>
      </c>
      <c r="B9291" s="1" t="s">
        <v>200</v>
      </c>
      <c r="C9291" s="27">
        <v>44620</v>
      </c>
      <c r="D9291" s="1">
        <v>53740</v>
      </c>
      <c r="J9291" s="1" t="s">
        <v>0</v>
      </c>
      <c r="K9291" s="1" t="s">
        <v>49</v>
      </c>
      <c r="L9291" s="1">
        <v>-3</v>
      </c>
      <c r="M9291" s="1">
        <v>88</v>
      </c>
      <c r="N9291" s="6"/>
      <c r="O9291" s="6">
        <v>264</v>
      </c>
      <c r="P9291" s="6">
        <v>-196226.36</v>
      </c>
      <c r="R9291" s="31">
        <v>-264</v>
      </c>
      <c r="S9291" s="28">
        <v>44620</v>
      </c>
    </row>
    <row r="9292" spans="1:19" x14ac:dyDescent="0.2">
      <c r="A9292" s="29">
        <v>47964</v>
      </c>
      <c r="B9292" s="1" t="s">
        <v>200</v>
      </c>
      <c r="C9292" s="27">
        <v>44620</v>
      </c>
      <c r="D9292" s="1">
        <v>53740</v>
      </c>
      <c r="J9292" s="1" t="s">
        <v>0</v>
      </c>
      <c r="K9292" s="1" t="s">
        <v>49</v>
      </c>
      <c r="L9292" s="1">
        <v>-1</v>
      </c>
      <c r="M9292" s="1">
        <v>124</v>
      </c>
      <c r="N9292" s="6"/>
      <c r="O9292" s="6">
        <v>124</v>
      </c>
      <c r="P9292" s="6">
        <v>-195040.36</v>
      </c>
      <c r="R9292" s="31">
        <v>-124</v>
      </c>
      <c r="S9292" s="28">
        <v>44620</v>
      </c>
    </row>
    <row r="9293" spans="1:19" x14ac:dyDescent="0.2">
      <c r="A9293" s="29">
        <v>47964</v>
      </c>
      <c r="B9293" s="1" t="s">
        <v>200</v>
      </c>
      <c r="C9293" s="27">
        <v>44620</v>
      </c>
      <c r="D9293" s="1">
        <v>53740</v>
      </c>
      <c r="J9293" s="1" t="s">
        <v>0</v>
      </c>
      <c r="K9293" s="1" t="s">
        <v>49</v>
      </c>
      <c r="L9293" s="1">
        <v>-1</v>
      </c>
      <c r="M9293" s="1">
        <v>124</v>
      </c>
      <c r="N9293" s="6"/>
      <c r="O9293" s="6">
        <v>124</v>
      </c>
      <c r="P9293" s="6">
        <v>-195604.36</v>
      </c>
      <c r="R9293" s="31">
        <v>-124</v>
      </c>
      <c r="S9293" s="28">
        <v>44620</v>
      </c>
    </row>
    <row r="9294" spans="1:19" x14ac:dyDescent="0.2">
      <c r="A9294" s="29">
        <v>47964</v>
      </c>
      <c r="B9294" s="1" t="s">
        <v>200</v>
      </c>
      <c r="C9294" s="27">
        <v>44620</v>
      </c>
      <c r="D9294" s="1">
        <v>53740</v>
      </c>
      <c r="J9294" s="1" t="s">
        <v>0</v>
      </c>
      <c r="K9294" s="1" t="s">
        <v>49</v>
      </c>
      <c r="L9294" s="1">
        <v>-1</v>
      </c>
      <c r="M9294" s="1">
        <v>124</v>
      </c>
      <c r="N9294" s="6"/>
      <c r="O9294" s="6">
        <v>124</v>
      </c>
      <c r="P9294" s="6">
        <v>-195838.36</v>
      </c>
      <c r="R9294" s="31">
        <v>-124</v>
      </c>
      <c r="S9294" s="28">
        <v>44620</v>
      </c>
    </row>
    <row r="9295" spans="1:19" x14ac:dyDescent="0.2">
      <c r="A9295" s="29">
        <v>47964</v>
      </c>
      <c r="B9295" s="1" t="s">
        <v>200</v>
      </c>
      <c r="C9295" s="27">
        <v>44620</v>
      </c>
      <c r="D9295" s="1">
        <v>53740</v>
      </c>
      <c r="J9295" s="1" t="s">
        <v>0</v>
      </c>
      <c r="K9295" s="1" t="s">
        <v>49</v>
      </c>
      <c r="L9295" s="1">
        <v>-1</v>
      </c>
      <c r="M9295" s="1">
        <v>124</v>
      </c>
      <c r="N9295" s="6"/>
      <c r="O9295" s="6">
        <v>124</v>
      </c>
      <c r="P9295" s="6">
        <v>-195962.36</v>
      </c>
      <c r="R9295" s="31">
        <v>-124</v>
      </c>
      <c r="S9295" s="28">
        <v>44620</v>
      </c>
    </row>
    <row r="9296" spans="1:19" x14ac:dyDescent="0.2">
      <c r="A9296" s="29">
        <v>47964</v>
      </c>
      <c r="B9296" s="1" t="s">
        <v>200</v>
      </c>
      <c r="C9296" s="27">
        <v>44620</v>
      </c>
      <c r="D9296" s="1">
        <v>53740</v>
      </c>
      <c r="J9296" s="1" t="s">
        <v>0</v>
      </c>
      <c r="K9296" s="1" t="s">
        <v>49</v>
      </c>
      <c r="L9296" s="1">
        <v>-0.75</v>
      </c>
      <c r="M9296" s="1">
        <v>88</v>
      </c>
      <c r="N9296" s="6"/>
      <c r="O9296" s="6">
        <v>66</v>
      </c>
      <c r="P9296" s="6">
        <v>-195414.36</v>
      </c>
      <c r="R9296" s="31">
        <v>-66</v>
      </c>
      <c r="S9296" s="28">
        <v>44620</v>
      </c>
    </row>
    <row r="9297" spans="1:19" x14ac:dyDescent="0.2">
      <c r="A9297" s="29">
        <v>47964</v>
      </c>
      <c r="B9297" s="1" t="s">
        <v>200</v>
      </c>
      <c r="C9297" s="27">
        <v>44620</v>
      </c>
      <c r="D9297" s="1">
        <v>53740</v>
      </c>
      <c r="J9297" s="1" t="s">
        <v>0</v>
      </c>
      <c r="K9297" s="1" t="s">
        <v>49</v>
      </c>
      <c r="L9297" s="1">
        <v>-0.5</v>
      </c>
      <c r="M9297" s="1">
        <v>88</v>
      </c>
      <c r="N9297" s="6"/>
      <c r="O9297" s="6">
        <v>44</v>
      </c>
      <c r="P9297" s="6">
        <v>-194916.36</v>
      </c>
      <c r="R9297" s="31">
        <v>-44</v>
      </c>
      <c r="S9297" s="28">
        <v>44620</v>
      </c>
    </row>
    <row r="9298" spans="1:19" x14ac:dyDescent="0.2">
      <c r="A9298" s="29">
        <v>47964</v>
      </c>
      <c r="B9298" s="1" t="s">
        <v>200</v>
      </c>
      <c r="C9298" s="27">
        <v>44620</v>
      </c>
      <c r="D9298" s="1">
        <v>53740</v>
      </c>
      <c r="J9298" s="1" t="s">
        <v>0</v>
      </c>
      <c r="K9298" s="1" t="s">
        <v>49</v>
      </c>
      <c r="L9298" s="1">
        <v>-0.5</v>
      </c>
      <c r="M9298" s="1">
        <v>88</v>
      </c>
      <c r="N9298" s="6"/>
      <c r="O9298" s="6">
        <v>44</v>
      </c>
      <c r="P9298" s="6">
        <v>-195648.36</v>
      </c>
      <c r="R9298" s="31">
        <v>-44</v>
      </c>
      <c r="S9298" s="28">
        <v>44620</v>
      </c>
    </row>
    <row r="9299" spans="1:19" x14ac:dyDescent="0.2">
      <c r="A9299" s="29">
        <v>47964</v>
      </c>
      <c r="B9299" s="1" t="s">
        <v>200</v>
      </c>
      <c r="C9299" s="27">
        <v>44620</v>
      </c>
      <c r="D9299" s="1">
        <v>53740</v>
      </c>
      <c r="J9299" s="1" t="s">
        <v>0</v>
      </c>
      <c r="K9299" s="1" t="s">
        <v>49</v>
      </c>
      <c r="L9299" s="1">
        <v>-0.5</v>
      </c>
      <c r="M9299" s="1">
        <v>88</v>
      </c>
      <c r="N9299" s="6"/>
      <c r="O9299" s="6">
        <v>44</v>
      </c>
      <c r="P9299" s="6">
        <v>-195714.36</v>
      </c>
      <c r="R9299" s="31">
        <v>-44</v>
      </c>
      <c r="S9299" s="28">
        <v>44620</v>
      </c>
    </row>
    <row r="9300" spans="1:19" x14ac:dyDescent="0.2">
      <c r="A9300" s="29">
        <v>47964</v>
      </c>
      <c r="B9300" s="1" t="s">
        <v>200</v>
      </c>
      <c r="C9300" s="27">
        <v>44620</v>
      </c>
      <c r="D9300" s="1">
        <v>53740</v>
      </c>
      <c r="J9300" s="1" t="s">
        <v>0</v>
      </c>
      <c r="K9300" s="1" t="s">
        <v>49</v>
      </c>
      <c r="L9300" s="1">
        <v>-0.25</v>
      </c>
      <c r="M9300" s="1">
        <v>88</v>
      </c>
      <c r="N9300" s="6"/>
      <c r="O9300" s="6">
        <v>22</v>
      </c>
      <c r="P9300" s="6">
        <v>-194850.36</v>
      </c>
      <c r="R9300" s="31">
        <v>-22</v>
      </c>
      <c r="S9300" s="28">
        <v>44620</v>
      </c>
    </row>
    <row r="9301" spans="1:19" x14ac:dyDescent="0.2">
      <c r="A9301" s="29">
        <v>47964</v>
      </c>
      <c r="B9301" s="1" t="s">
        <v>200</v>
      </c>
      <c r="C9301" s="27">
        <v>44620</v>
      </c>
      <c r="D9301" s="1">
        <v>53740</v>
      </c>
      <c r="J9301" s="1" t="s">
        <v>0</v>
      </c>
      <c r="K9301" s="1" t="s">
        <v>49</v>
      </c>
      <c r="L9301" s="1">
        <v>-0.25</v>
      </c>
      <c r="M9301" s="1">
        <v>88</v>
      </c>
      <c r="N9301" s="6"/>
      <c r="O9301" s="6">
        <v>22</v>
      </c>
      <c r="P9301" s="6">
        <v>-194872.36</v>
      </c>
      <c r="R9301" s="31">
        <v>-22</v>
      </c>
      <c r="S9301" s="28">
        <v>44620</v>
      </c>
    </row>
    <row r="9302" spans="1:19" x14ac:dyDescent="0.2">
      <c r="A9302" s="29">
        <v>47964</v>
      </c>
      <c r="B9302" s="1" t="s">
        <v>200</v>
      </c>
      <c r="C9302" s="27">
        <v>44620</v>
      </c>
      <c r="D9302" s="1">
        <v>53740</v>
      </c>
      <c r="J9302" s="1" t="s">
        <v>0</v>
      </c>
      <c r="K9302" s="1" t="s">
        <v>49</v>
      </c>
      <c r="L9302" s="1">
        <v>-0.25</v>
      </c>
      <c r="M9302" s="1">
        <v>88</v>
      </c>
      <c r="N9302" s="6"/>
      <c r="O9302" s="6">
        <v>22</v>
      </c>
      <c r="P9302" s="6">
        <v>-195436.36</v>
      </c>
      <c r="R9302" s="31">
        <v>-22</v>
      </c>
      <c r="S9302" s="28">
        <v>44620</v>
      </c>
    </row>
    <row r="9303" spans="1:19" x14ac:dyDescent="0.2">
      <c r="A9303" s="29">
        <v>47964</v>
      </c>
      <c r="B9303" s="1" t="s">
        <v>200</v>
      </c>
      <c r="C9303" s="27">
        <v>44620</v>
      </c>
      <c r="D9303" s="1">
        <v>53740</v>
      </c>
      <c r="J9303" s="1" t="s">
        <v>0</v>
      </c>
      <c r="K9303" s="1" t="s">
        <v>49</v>
      </c>
      <c r="L9303" s="1">
        <v>-0.25</v>
      </c>
      <c r="M9303" s="1">
        <v>88</v>
      </c>
      <c r="N9303" s="6"/>
      <c r="O9303" s="6">
        <v>22</v>
      </c>
      <c r="P9303" s="6">
        <v>-195458.36</v>
      </c>
      <c r="R9303" s="31">
        <v>-22</v>
      </c>
      <c r="S9303" s="28">
        <v>44620</v>
      </c>
    </row>
    <row r="9304" spans="1:19" x14ac:dyDescent="0.2">
      <c r="A9304" s="29">
        <v>47964</v>
      </c>
      <c r="B9304" s="1" t="s">
        <v>200</v>
      </c>
      <c r="C9304" s="27">
        <v>44620</v>
      </c>
      <c r="D9304" s="1">
        <v>53740</v>
      </c>
      <c r="J9304" s="1" t="s">
        <v>0</v>
      </c>
      <c r="K9304" s="1" t="s">
        <v>49</v>
      </c>
      <c r="L9304" s="1">
        <v>-0.25</v>
      </c>
      <c r="M9304" s="1">
        <v>88</v>
      </c>
      <c r="N9304" s="6"/>
      <c r="O9304" s="6">
        <v>22</v>
      </c>
      <c r="P9304" s="6">
        <v>-195480.36</v>
      </c>
      <c r="R9304" s="31">
        <v>-22</v>
      </c>
      <c r="S9304" s="28">
        <v>44620</v>
      </c>
    </row>
    <row r="9305" spans="1:19" x14ac:dyDescent="0.2">
      <c r="A9305" s="29">
        <v>47964</v>
      </c>
      <c r="B9305" s="1" t="s">
        <v>200</v>
      </c>
      <c r="C9305" s="27">
        <v>44620</v>
      </c>
      <c r="D9305" s="1">
        <v>53740</v>
      </c>
      <c r="J9305" s="1" t="s">
        <v>0</v>
      </c>
      <c r="K9305" s="1" t="s">
        <v>49</v>
      </c>
      <c r="L9305" s="1">
        <v>-0.25</v>
      </c>
      <c r="M9305" s="1">
        <v>88</v>
      </c>
      <c r="N9305" s="6"/>
      <c r="O9305" s="6">
        <v>22</v>
      </c>
      <c r="P9305" s="6">
        <v>-195670.36</v>
      </c>
      <c r="R9305" s="31">
        <v>-22</v>
      </c>
      <c r="S9305" s="28">
        <v>44620</v>
      </c>
    </row>
    <row r="9306" spans="1:19" x14ac:dyDescent="0.2">
      <c r="A9306" s="29">
        <v>47708</v>
      </c>
      <c r="B9306" s="1" t="s">
        <v>200</v>
      </c>
      <c r="C9306" s="27">
        <v>44621</v>
      </c>
      <c r="D9306" s="1">
        <v>53653</v>
      </c>
      <c r="J9306" s="1" t="s">
        <v>0</v>
      </c>
      <c r="K9306" s="1" t="s">
        <v>49</v>
      </c>
      <c r="L9306" s="1">
        <v>-1</v>
      </c>
      <c r="M9306" s="1">
        <v>880</v>
      </c>
      <c r="N9306" s="6"/>
      <c r="O9306" s="6">
        <v>880</v>
      </c>
      <c r="P9306" s="6">
        <v>-197106.36</v>
      </c>
      <c r="R9306" s="31">
        <v>-880</v>
      </c>
      <c r="S9306" s="28">
        <v>44651</v>
      </c>
    </row>
    <row r="9307" spans="1:19" x14ac:dyDescent="0.2">
      <c r="A9307" s="29">
        <v>47708</v>
      </c>
      <c r="B9307" s="1" t="s">
        <v>200</v>
      </c>
      <c r="C9307" s="27">
        <v>44621</v>
      </c>
      <c r="D9307" s="1">
        <v>53653</v>
      </c>
      <c r="J9307" s="1" t="s">
        <v>0</v>
      </c>
      <c r="K9307" s="1" t="s">
        <v>49</v>
      </c>
      <c r="L9307" s="1">
        <v>-1</v>
      </c>
      <c r="M9307" s="1">
        <v>80</v>
      </c>
      <c r="N9307" s="6"/>
      <c r="O9307" s="6">
        <v>80</v>
      </c>
      <c r="P9307" s="6">
        <v>-197206.36</v>
      </c>
      <c r="R9307" s="31">
        <v>-80</v>
      </c>
      <c r="S9307" s="28">
        <v>44651</v>
      </c>
    </row>
    <row r="9308" spans="1:19" x14ac:dyDescent="0.2">
      <c r="A9308" s="29">
        <v>47708</v>
      </c>
      <c r="B9308" s="1" t="s">
        <v>200</v>
      </c>
      <c r="C9308" s="27">
        <v>44621</v>
      </c>
      <c r="D9308" s="1">
        <v>53653</v>
      </c>
      <c r="J9308" s="1" t="s">
        <v>0</v>
      </c>
      <c r="K9308" s="1" t="s">
        <v>49</v>
      </c>
      <c r="L9308" s="1">
        <v>-1</v>
      </c>
      <c r="M9308" s="1">
        <v>20</v>
      </c>
      <c r="N9308" s="6"/>
      <c r="O9308" s="6">
        <v>20</v>
      </c>
      <c r="P9308" s="6">
        <v>-197126.36</v>
      </c>
      <c r="R9308" s="31">
        <v>-20</v>
      </c>
      <c r="S9308" s="28">
        <v>44651</v>
      </c>
    </row>
    <row r="9309" spans="1:19" x14ac:dyDescent="0.2">
      <c r="A9309" s="29">
        <v>47709</v>
      </c>
      <c r="B9309" s="1" t="s">
        <v>200</v>
      </c>
      <c r="C9309" s="27">
        <v>44621</v>
      </c>
      <c r="D9309" s="1">
        <v>53654</v>
      </c>
      <c r="J9309" s="1" t="s">
        <v>0</v>
      </c>
      <c r="K9309" s="1" t="s">
        <v>49</v>
      </c>
      <c r="L9309" s="1">
        <v>-1</v>
      </c>
      <c r="M9309" s="1">
        <v>280</v>
      </c>
      <c r="N9309" s="6"/>
      <c r="O9309" s="6">
        <v>280</v>
      </c>
      <c r="P9309" s="6">
        <v>-197486.36</v>
      </c>
      <c r="R9309" s="31">
        <v>-280</v>
      </c>
      <c r="S9309" s="28">
        <v>44651</v>
      </c>
    </row>
    <row r="9310" spans="1:19" x14ac:dyDescent="0.2">
      <c r="A9310" s="29">
        <v>47709</v>
      </c>
      <c r="B9310" s="1" t="s">
        <v>200</v>
      </c>
      <c r="C9310" s="27">
        <v>44621</v>
      </c>
      <c r="D9310" s="1">
        <v>53654</v>
      </c>
      <c r="J9310" s="1" t="s">
        <v>0</v>
      </c>
      <c r="K9310" s="1" t="s">
        <v>49</v>
      </c>
      <c r="L9310" s="1">
        <v>-2</v>
      </c>
      <c r="M9310" s="1">
        <v>40</v>
      </c>
      <c r="N9310" s="6"/>
      <c r="O9310" s="6">
        <v>80</v>
      </c>
      <c r="P9310" s="6">
        <v>-197566.36</v>
      </c>
      <c r="R9310" s="31">
        <v>-80</v>
      </c>
      <c r="S9310" s="28">
        <v>44651</v>
      </c>
    </row>
    <row r="9311" spans="1:19" x14ac:dyDescent="0.2">
      <c r="A9311" s="29">
        <v>47710</v>
      </c>
      <c r="B9311" s="1" t="s">
        <v>200</v>
      </c>
      <c r="C9311" s="27">
        <v>44621</v>
      </c>
      <c r="D9311" s="1">
        <v>53655</v>
      </c>
      <c r="J9311" s="1" t="s">
        <v>0</v>
      </c>
      <c r="K9311" s="1" t="s">
        <v>49</v>
      </c>
      <c r="L9311" s="1">
        <v>-1</v>
      </c>
      <c r="M9311" s="1">
        <v>436</v>
      </c>
      <c r="N9311" s="6"/>
      <c r="O9311" s="6">
        <v>436</v>
      </c>
      <c r="P9311" s="6">
        <v>-198002.36</v>
      </c>
      <c r="R9311" s="31">
        <v>-436</v>
      </c>
      <c r="S9311" s="28">
        <v>44651</v>
      </c>
    </row>
    <row r="9312" spans="1:19" x14ac:dyDescent="0.2">
      <c r="A9312" s="29">
        <v>47710</v>
      </c>
      <c r="B9312" s="1" t="s">
        <v>200</v>
      </c>
      <c r="C9312" s="27">
        <v>44621</v>
      </c>
      <c r="D9312" s="1">
        <v>53655</v>
      </c>
      <c r="J9312" s="1" t="s">
        <v>0</v>
      </c>
      <c r="K9312" s="1" t="s">
        <v>49</v>
      </c>
      <c r="L9312" s="1">
        <v>-1</v>
      </c>
      <c r="M9312" s="1">
        <v>40</v>
      </c>
      <c r="N9312" s="6"/>
      <c r="O9312" s="6">
        <v>40</v>
      </c>
      <c r="P9312" s="6">
        <v>-198042.36</v>
      </c>
      <c r="R9312" s="31">
        <v>-40</v>
      </c>
      <c r="S9312" s="28">
        <v>44651</v>
      </c>
    </row>
    <row r="9313" spans="1:19" x14ac:dyDescent="0.2">
      <c r="A9313" s="29">
        <v>47711</v>
      </c>
      <c r="B9313" s="1" t="s">
        <v>200</v>
      </c>
      <c r="C9313" s="27">
        <v>44621</v>
      </c>
      <c r="D9313" s="1">
        <v>53656</v>
      </c>
      <c r="J9313" s="1" t="s">
        <v>0</v>
      </c>
      <c r="K9313" s="1" t="s">
        <v>49</v>
      </c>
      <c r="L9313" s="1">
        <v>-1</v>
      </c>
      <c r="M9313" s="1">
        <v>900</v>
      </c>
      <c r="N9313" s="6"/>
      <c r="O9313" s="6">
        <v>900</v>
      </c>
      <c r="P9313" s="6">
        <v>-198942.36</v>
      </c>
      <c r="R9313" s="31">
        <v>-900</v>
      </c>
      <c r="S9313" s="28">
        <v>44651</v>
      </c>
    </row>
    <row r="9314" spans="1:19" x14ac:dyDescent="0.2">
      <c r="A9314" s="29">
        <v>47711</v>
      </c>
      <c r="B9314" s="1" t="s">
        <v>200</v>
      </c>
      <c r="C9314" s="27">
        <v>44621</v>
      </c>
      <c r="D9314" s="1">
        <v>53656</v>
      </c>
      <c r="J9314" s="1" t="s">
        <v>0</v>
      </c>
      <c r="K9314" s="1" t="s">
        <v>49</v>
      </c>
      <c r="L9314" s="1">
        <v>-1</v>
      </c>
      <c r="M9314" s="1">
        <v>80</v>
      </c>
      <c r="N9314" s="6"/>
      <c r="O9314" s="6">
        <v>80</v>
      </c>
      <c r="P9314" s="6">
        <v>-199022.36</v>
      </c>
      <c r="R9314" s="31">
        <v>-80</v>
      </c>
      <c r="S9314" s="28">
        <v>44651</v>
      </c>
    </row>
    <row r="9315" spans="1:19" x14ac:dyDescent="0.2">
      <c r="A9315" s="29">
        <v>47712</v>
      </c>
      <c r="B9315" s="1" t="s">
        <v>200</v>
      </c>
      <c r="C9315" s="27">
        <v>44621</v>
      </c>
      <c r="D9315" s="1">
        <v>53657</v>
      </c>
      <c r="J9315" s="1" t="s">
        <v>0</v>
      </c>
      <c r="K9315" s="1" t="s">
        <v>49</v>
      </c>
      <c r="L9315" s="1">
        <v>-1</v>
      </c>
      <c r="M9315" s="1">
        <v>740</v>
      </c>
      <c r="N9315" s="6"/>
      <c r="O9315" s="6">
        <v>740</v>
      </c>
      <c r="P9315" s="6">
        <v>-199762.36</v>
      </c>
      <c r="R9315" s="31">
        <v>-740</v>
      </c>
      <c r="S9315" s="28">
        <v>44651</v>
      </c>
    </row>
    <row r="9316" spans="1:19" x14ac:dyDescent="0.2">
      <c r="A9316" s="29">
        <v>47712</v>
      </c>
      <c r="B9316" s="1" t="s">
        <v>200</v>
      </c>
      <c r="C9316" s="27">
        <v>44621</v>
      </c>
      <c r="D9316" s="1">
        <v>53657</v>
      </c>
      <c r="J9316" s="1" t="s">
        <v>0</v>
      </c>
      <c r="K9316" s="1" t="s">
        <v>49</v>
      </c>
      <c r="L9316" s="1">
        <v>-1</v>
      </c>
      <c r="M9316" s="1">
        <v>80</v>
      </c>
      <c r="N9316" s="6"/>
      <c r="O9316" s="6">
        <v>80</v>
      </c>
      <c r="P9316" s="6">
        <v>-199842.36</v>
      </c>
      <c r="R9316" s="31">
        <v>-80</v>
      </c>
      <c r="S9316" s="28">
        <v>44651</v>
      </c>
    </row>
    <row r="9317" spans="1:19" x14ac:dyDescent="0.2">
      <c r="A9317" s="29">
        <v>47712</v>
      </c>
      <c r="B9317" s="1" t="s">
        <v>200</v>
      </c>
      <c r="C9317" s="27">
        <v>44621</v>
      </c>
      <c r="D9317" s="1">
        <v>53657</v>
      </c>
      <c r="J9317" s="1" t="s">
        <v>0</v>
      </c>
      <c r="K9317" s="1" t="s">
        <v>49</v>
      </c>
      <c r="L9317" s="1">
        <v>-2</v>
      </c>
      <c r="M9317" s="1">
        <v>40</v>
      </c>
      <c r="N9317" s="6"/>
      <c r="O9317" s="6">
        <v>80</v>
      </c>
      <c r="P9317" s="6">
        <v>-199922.36</v>
      </c>
      <c r="R9317" s="31">
        <v>-80</v>
      </c>
      <c r="S9317" s="28">
        <v>44651</v>
      </c>
    </row>
    <row r="9318" spans="1:19" x14ac:dyDescent="0.2">
      <c r="A9318" s="29">
        <v>47713</v>
      </c>
      <c r="B9318" s="1" t="s">
        <v>200</v>
      </c>
      <c r="C9318" s="27">
        <v>44621</v>
      </c>
      <c r="D9318" s="1">
        <v>53658</v>
      </c>
      <c r="J9318" s="1" t="s">
        <v>0</v>
      </c>
      <c r="K9318" s="1" t="s">
        <v>49</v>
      </c>
      <c r="L9318" s="1">
        <v>-1</v>
      </c>
      <c r="M9318" s="1">
        <v>806</v>
      </c>
      <c r="N9318" s="6"/>
      <c r="O9318" s="6">
        <v>806</v>
      </c>
      <c r="P9318" s="6">
        <v>-200728.36</v>
      </c>
      <c r="R9318" s="31">
        <v>-806</v>
      </c>
      <c r="S9318" s="28">
        <v>44651</v>
      </c>
    </row>
    <row r="9319" spans="1:19" x14ac:dyDescent="0.2">
      <c r="A9319" s="29">
        <v>47713</v>
      </c>
      <c r="B9319" s="1" t="s">
        <v>200</v>
      </c>
      <c r="C9319" s="27">
        <v>44621</v>
      </c>
      <c r="D9319" s="1">
        <v>53658</v>
      </c>
      <c r="J9319" s="1" t="s">
        <v>0</v>
      </c>
      <c r="K9319" s="1" t="s">
        <v>49</v>
      </c>
      <c r="L9319" s="1">
        <v>-1</v>
      </c>
      <c r="M9319" s="1">
        <v>80</v>
      </c>
      <c r="N9319" s="6"/>
      <c r="O9319" s="6">
        <v>80</v>
      </c>
      <c r="P9319" s="6">
        <v>-200808.36</v>
      </c>
      <c r="R9319" s="31">
        <v>-80</v>
      </c>
      <c r="S9319" s="28">
        <v>44651</v>
      </c>
    </row>
    <row r="9320" spans="1:19" x14ac:dyDescent="0.2">
      <c r="A9320" s="29">
        <v>47714</v>
      </c>
      <c r="B9320" s="1" t="s">
        <v>200</v>
      </c>
      <c r="C9320" s="27">
        <v>44621</v>
      </c>
      <c r="D9320" s="1">
        <v>53659</v>
      </c>
      <c r="J9320" s="1" t="s">
        <v>0</v>
      </c>
      <c r="K9320" s="1" t="s">
        <v>49</v>
      </c>
      <c r="L9320" s="1">
        <v>-1</v>
      </c>
      <c r="M9320" s="1">
        <v>460</v>
      </c>
      <c r="N9320" s="6"/>
      <c r="O9320" s="6">
        <v>460</v>
      </c>
      <c r="P9320" s="6">
        <v>-201268.36</v>
      </c>
      <c r="R9320" s="31">
        <v>-460</v>
      </c>
      <c r="S9320" s="28">
        <v>44651</v>
      </c>
    </row>
    <row r="9321" spans="1:19" x14ac:dyDescent="0.2">
      <c r="A9321" s="29">
        <v>47714</v>
      </c>
      <c r="B9321" s="1" t="s">
        <v>200</v>
      </c>
      <c r="C9321" s="27">
        <v>44621</v>
      </c>
      <c r="D9321" s="1">
        <v>53659</v>
      </c>
      <c r="J9321" s="1" t="s">
        <v>0</v>
      </c>
      <c r="K9321" s="1" t="s">
        <v>49</v>
      </c>
      <c r="L9321" s="1">
        <v>-1</v>
      </c>
      <c r="M9321" s="1">
        <v>80</v>
      </c>
      <c r="N9321" s="6"/>
      <c r="O9321" s="6">
        <v>80</v>
      </c>
      <c r="P9321" s="6">
        <v>-201348.36</v>
      </c>
      <c r="R9321" s="31">
        <v>-80</v>
      </c>
      <c r="S9321" s="28">
        <v>44651</v>
      </c>
    </row>
    <row r="9322" spans="1:19" x14ac:dyDescent="0.2">
      <c r="A9322" s="29">
        <v>47715</v>
      </c>
      <c r="B9322" s="1" t="s">
        <v>200</v>
      </c>
      <c r="C9322" s="27">
        <v>44621</v>
      </c>
      <c r="D9322" s="1">
        <v>53660</v>
      </c>
      <c r="J9322" s="1" t="s">
        <v>0</v>
      </c>
      <c r="K9322" s="1" t="s">
        <v>49</v>
      </c>
      <c r="L9322" s="1">
        <v>-1</v>
      </c>
      <c r="M9322" s="1">
        <v>540</v>
      </c>
      <c r="N9322" s="6"/>
      <c r="O9322" s="6">
        <v>540</v>
      </c>
      <c r="P9322" s="6">
        <v>-201888.36</v>
      </c>
      <c r="R9322" s="31">
        <v>-540</v>
      </c>
      <c r="S9322" s="28">
        <v>44651</v>
      </c>
    </row>
    <row r="9323" spans="1:19" x14ac:dyDescent="0.2">
      <c r="A9323" s="29">
        <v>47715</v>
      </c>
      <c r="B9323" s="1" t="s">
        <v>200</v>
      </c>
      <c r="C9323" s="27">
        <v>44621</v>
      </c>
      <c r="D9323" s="1">
        <v>53660</v>
      </c>
      <c r="J9323" s="1" t="s">
        <v>0</v>
      </c>
      <c r="K9323" s="1" t="s">
        <v>49</v>
      </c>
      <c r="L9323" s="1">
        <v>-4</v>
      </c>
      <c r="M9323" s="1">
        <v>40</v>
      </c>
      <c r="N9323" s="6"/>
      <c r="O9323" s="6">
        <v>160</v>
      </c>
      <c r="P9323" s="6">
        <v>-202048.36</v>
      </c>
      <c r="R9323" s="31">
        <v>-160</v>
      </c>
      <c r="S9323" s="28">
        <v>44651</v>
      </c>
    </row>
    <row r="9324" spans="1:19" x14ac:dyDescent="0.2">
      <c r="A9324" s="29">
        <v>47716</v>
      </c>
      <c r="B9324" s="1" t="s">
        <v>200</v>
      </c>
      <c r="C9324" s="27">
        <v>44621</v>
      </c>
      <c r="D9324" s="1">
        <v>53661</v>
      </c>
      <c r="J9324" s="1" t="s">
        <v>0</v>
      </c>
      <c r="K9324" s="1" t="s">
        <v>49</v>
      </c>
      <c r="L9324" s="1">
        <v>-1</v>
      </c>
      <c r="M9324" s="1">
        <v>80</v>
      </c>
      <c r="N9324" s="6"/>
      <c r="O9324" s="6">
        <v>80</v>
      </c>
      <c r="P9324" s="6">
        <v>-202128.36</v>
      </c>
      <c r="R9324" s="31">
        <v>-80</v>
      </c>
      <c r="S9324" s="28">
        <v>44651</v>
      </c>
    </row>
    <row r="9325" spans="1:19" x14ac:dyDescent="0.2">
      <c r="A9325" s="29">
        <v>47717</v>
      </c>
      <c r="B9325" s="1" t="s">
        <v>200</v>
      </c>
      <c r="C9325" s="27">
        <v>44621</v>
      </c>
      <c r="D9325" s="1">
        <v>53662</v>
      </c>
      <c r="J9325" s="1" t="s">
        <v>0</v>
      </c>
      <c r="K9325" s="1" t="s">
        <v>49</v>
      </c>
      <c r="L9325" s="1">
        <v>-1</v>
      </c>
      <c r="M9325" s="1">
        <v>216</v>
      </c>
      <c r="N9325" s="6"/>
      <c r="O9325" s="6">
        <v>216</v>
      </c>
      <c r="P9325" s="6">
        <v>-202344.36</v>
      </c>
      <c r="R9325" s="31">
        <v>-216</v>
      </c>
      <c r="S9325" s="28">
        <v>44651</v>
      </c>
    </row>
    <row r="9326" spans="1:19" x14ac:dyDescent="0.2">
      <c r="A9326" s="29">
        <v>47717</v>
      </c>
      <c r="B9326" s="1" t="s">
        <v>200</v>
      </c>
      <c r="C9326" s="27">
        <v>44621</v>
      </c>
      <c r="D9326" s="1">
        <v>53662</v>
      </c>
      <c r="J9326" s="1" t="s">
        <v>0</v>
      </c>
      <c r="K9326" s="1" t="s">
        <v>49</v>
      </c>
      <c r="L9326" s="1">
        <v>-1</v>
      </c>
      <c r="M9326" s="1">
        <v>80</v>
      </c>
      <c r="N9326" s="6"/>
      <c r="O9326" s="6">
        <v>80</v>
      </c>
      <c r="P9326" s="6">
        <v>-202424.36</v>
      </c>
      <c r="R9326" s="31">
        <v>-80</v>
      </c>
      <c r="S9326" s="28">
        <v>44651</v>
      </c>
    </row>
    <row r="9327" spans="1:19" x14ac:dyDescent="0.2">
      <c r="A9327" s="29">
        <v>47718</v>
      </c>
      <c r="B9327" s="1" t="s">
        <v>200</v>
      </c>
      <c r="C9327" s="27">
        <v>44621</v>
      </c>
      <c r="D9327" s="1">
        <v>53663</v>
      </c>
      <c r="J9327" s="1" t="s">
        <v>0</v>
      </c>
      <c r="K9327" s="1" t="s">
        <v>49</v>
      </c>
      <c r="L9327" s="1">
        <v>-1</v>
      </c>
      <c r="M9327" s="1">
        <v>442</v>
      </c>
      <c r="N9327" s="6"/>
      <c r="O9327" s="6">
        <v>442</v>
      </c>
      <c r="P9327" s="6">
        <v>-202866.36</v>
      </c>
      <c r="R9327" s="31">
        <v>-442</v>
      </c>
      <c r="S9327" s="28">
        <v>44651</v>
      </c>
    </row>
    <row r="9328" spans="1:19" x14ac:dyDescent="0.2">
      <c r="A9328" s="29">
        <v>47718</v>
      </c>
      <c r="B9328" s="1" t="s">
        <v>200</v>
      </c>
      <c r="C9328" s="27">
        <v>44621</v>
      </c>
      <c r="D9328" s="1">
        <v>53663</v>
      </c>
      <c r="J9328" s="1" t="s">
        <v>0</v>
      </c>
      <c r="K9328" s="1" t="s">
        <v>49</v>
      </c>
      <c r="L9328" s="1">
        <v>-2</v>
      </c>
      <c r="M9328" s="1">
        <v>40</v>
      </c>
      <c r="N9328" s="6"/>
      <c r="O9328" s="6">
        <v>80</v>
      </c>
      <c r="P9328" s="6">
        <v>-202946.36</v>
      </c>
      <c r="R9328" s="31">
        <v>-80</v>
      </c>
      <c r="S9328" s="28">
        <v>44651</v>
      </c>
    </row>
    <row r="9329" spans="1:19" x14ac:dyDescent="0.2">
      <c r="A9329" s="29">
        <v>47718</v>
      </c>
      <c r="B9329" s="1" t="s">
        <v>200</v>
      </c>
      <c r="C9329" s="27">
        <v>44621</v>
      </c>
      <c r="D9329" s="1">
        <v>53663</v>
      </c>
      <c r="J9329" s="1" t="s">
        <v>0</v>
      </c>
      <c r="K9329" s="1" t="s">
        <v>49</v>
      </c>
      <c r="L9329" s="1">
        <v>-1</v>
      </c>
      <c r="M9329" s="1">
        <v>80</v>
      </c>
      <c r="N9329" s="6"/>
      <c r="O9329" s="6">
        <v>80</v>
      </c>
      <c r="P9329" s="6">
        <v>-203026.36</v>
      </c>
      <c r="R9329" s="31">
        <v>-80</v>
      </c>
      <c r="S9329" s="28">
        <v>44651</v>
      </c>
    </row>
    <row r="9330" spans="1:19" x14ac:dyDescent="0.2">
      <c r="A9330" s="29">
        <v>47719</v>
      </c>
      <c r="B9330" s="1" t="s">
        <v>200</v>
      </c>
      <c r="C9330" s="27">
        <v>44621</v>
      </c>
      <c r="D9330" s="1">
        <v>53664</v>
      </c>
      <c r="J9330" s="1" t="s">
        <v>0</v>
      </c>
      <c r="K9330" s="1" t="s">
        <v>49</v>
      </c>
      <c r="L9330" s="1">
        <v>-1</v>
      </c>
      <c r="M9330" s="1">
        <v>1100</v>
      </c>
      <c r="N9330" s="6"/>
      <c r="O9330" s="6">
        <v>1100</v>
      </c>
      <c r="P9330" s="6">
        <v>-204126.36</v>
      </c>
      <c r="R9330" s="31">
        <v>-1100</v>
      </c>
      <c r="S9330" s="28">
        <v>44651</v>
      </c>
    </row>
    <row r="9331" spans="1:19" x14ac:dyDescent="0.2">
      <c r="A9331" s="29">
        <v>47720</v>
      </c>
      <c r="B9331" s="1" t="s">
        <v>200</v>
      </c>
      <c r="C9331" s="27">
        <v>44621</v>
      </c>
      <c r="D9331" s="1">
        <v>53665</v>
      </c>
      <c r="J9331" s="1" t="s">
        <v>0</v>
      </c>
      <c r="K9331" s="1" t="s">
        <v>49</v>
      </c>
      <c r="L9331" s="1">
        <v>-1</v>
      </c>
      <c r="M9331" s="1">
        <v>386</v>
      </c>
      <c r="N9331" s="6"/>
      <c r="O9331" s="6">
        <v>386</v>
      </c>
      <c r="P9331" s="6">
        <v>-204512.36</v>
      </c>
      <c r="R9331" s="31">
        <v>-386</v>
      </c>
      <c r="S9331" s="28">
        <v>44651</v>
      </c>
    </row>
    <row r="9332" spans="1:19" x14ac:dyDescent="0.2">
      <c r="A9332" s="29">
        <v>47720</v>
      </c>
      <c r="B9332" s="1" t="s">
        <v>200</v>
      </c>
      <c r="C9332" s="27">
        <v>44621</v>
      </c>
      <c r="D9332" s="1">
        <v>53665</v>
      </c>
      <c r="J9332" s="1" t="s">
        <v>0</v>
      </c>
      <c r="K9332" s="1" t="s">
        <v>49</v>
      </c>
      <c r="L9332" s="1">
        <v>-1</v>
      </c>
      <c r="M9332" s="1">
        <v>80</v>
      </c>
      <c r="N9332" s="6"/>
      <c r="O9332" s="6">
        <v>80</v>
      </c>
      <c r="P9332" s="6">
        <v>-204592.36</v>
      </c>
      <c r="R9332" s="31">
        <v>-80</v>
      </c>
      <c r="S9332" s="28">
        <v>44651</v>
      </c>
    </row>
    <row r="9333" spans="1:19" x14ac:dyDescent="0.2">
      <c r="A9333" s="29">
        <v>47721</v>
      </c>
      <c r="B9333" s="1" t="s">
        <v>200</v>
      </c>
      <c r="C9333" s="27">
        <v>44621</v>
      </c>
      <c r="D9333" s="1">
        <v>53666</v>
      </c>
      <c r="J9333" s="1" t="s">
        <v>0</v>
      </c>
      <c r="K9333" s="1" t="s">
        <v>49</v>
      </c>
      <c r="L9333" s="1">
        <v>-1</v>
      </c>
      <c r="M9333" s="1">
        <v>380</v>
      </c>
      <c r="N9333" s="6"/>
      <c r="O9333" s="6">
        <v>380</v>
      </c>
      <c r="P9333" s="6">
        <v>-204972.36</v>
      </c>
      <c r="R9333" s="31">
        <v>-380</v>
      </c>
      <c r="S9333" s="28">
        <v>44651</v>
      </c>
    </row>
    <row r="9334" spans="1:19" x14ac:dyDescent="0.2">
      <c r="A9334" s="29">
        <v>47722</v>
      </c>
      <c r="B9334" s="1" t="s">
        <v>200</v>
      </c>
      <c r="C9334" s="27">
        <v>44621</v>
      </c>
      <c r="D9334" s="1">
        <v>53667</v>
      </c>
      <c r="J9334" s="1" t="s">
        <v>0</v>
      </c>
      <c r="K9334" s="1" t="s">
        <v>49</v>
      </c>
      <c r="L9334" s="1">
        <v>-1</v>
      </c>
      <c r="M9334" s="1">
        <v>536</v>
      </c>
      <c r="N9334" s="6"/>
      <c r="O9334" s="6">
        <v>536</v>
      </c>
      <c r="P9334" s="6">
        <v>-205508.36</v>
      </c>
      <c r="R9334" s="31">
        <v>-536</v>
      </c>
      <c r="S9334" s="28">
        <v>44651</v>
      </c>
    </row>
    <row r="9335" spans="1:19" x14ac:dyDescent="0.2">
      <c r="A9335" s="29">
        <v>47722</v>
      </c>
      <c r="B9335" s="1" t="s">
        <v>200</v>
      </c>
      <c r="C9335" s="27">
        <v>44621</v>
      </c>
      <c r="D9335" s="1">
        <v>53667</v>
      </c>
      <c r="J9335" s="1" t="s">
        <v>0</v>
      </c>
      <c r="K9335" s="1" t="s">
        <v>49</v>
      </c>
      <c r="L9335" s="1">
        <v>-1</v>
      </c>
      <c r="M9335" s="1">
        <v>80</v>
      </c>
      <c r="N9335" s="6"/>
      <c r="O9335" s="6">
        <v>80</v>
      </c>
      <c r="P9335" s="6">
        <v>-205588.36</v>
      </c>
      <c r="R9335" s="31">
        <v>-80</v>
      </c>
      <c r="S9335" s="28">
        <v>44651</v>
      </c>
    </row>
    <row r="9336" spans="1:19" x14ac:dyDescent="0.2">
      <c r="A9336" s="29">
        <v>47723</v>
      </c>
      <c r="B9336" s="1" t="s">
        <v>200</v>
      </c>
      <c r="C9336" s="27">
        <v>44621</v>
      </c>
      <c r="D9336" s="1">
        <v>53668</v>
      </c>
      <c r="J9336" s="1" t="s">
        <v>0</v>
      </c>
      <c r="K9336" s="1" t="s">
        <v>49</v>
      </c>
      <c r="L9336" s="1">
        <v>-1</v>
      </c>
      <c r="M9336" s="1">
        <v>500</v>
      </c>
      <c r="N9336" s="6"/>
      <c r="O9336" s="6">
        <v>500</v>
      </c>
      <c r="P9336" s="6">
        <v>-206088.36</v>
      </c>
      <c r="R9336" s="31">
        <v>-500</v>
      </c>
      <c r="S9336" s="28">
        <v>44651</v>
      </c>
    </row>
    <row r="9337" spans="1:19" x14ac:dyDescent="0.2">
      <c r="A9337" s="29">
        <v>47724</v>
      </c>
      <c r="B9337" s="1" t="s">
        <v>200</v>
      </c>
      <c r="C9337" s="27">
        <v>44621</v>
      </c>
      <c r="D9337" s="1">
        <v>53669</v>
      </c>
      <c r="J9337" s="1" t="s">
        <v>0</v>
      </c>
      <c r="K9337" s="1" t="s">
        <v>49</v>
      </c>
      <c r="L9337" s="1">
        <v>-1</v>
      </c>
      <c r="M9337" s="1">
        <v>900</v>
      </c>
      <c r="N9337" s="6"/>
      <c r="O9337" s="6">
        <v>900</v>
      </c>
      <c r="P9337" s="6">
        <v>-206988.36</v>
      </c>
      <c r="R9337" s="31">
        <v>-900</v>
      </c>
      <c r="S9337" s="28">
        <v>44651</v>
      </c>
    </row>
    <row r="9338" spans="1:19" x14ac:dyDescent="0.2">
      <c r="A9338" s="29">
        <v>47724</v>
      </c>
      <c r="B9338" s="1" t="s">
        <v>200</v>
      </c>
      <c r="C9338" s="27">
        <v>44621</v>
      </c>
      <c r="D9338" s="1">
        <v>53669</v>
      </c>
      <c r="J9338" s="1" t="s">
        <v>0</v>
      </c>
      <c r="K9338" s="1" t="s">
        <v>49</v>
      </c>
      <c r="L9338" s="1">
        <v>-1</v>
      </c>
      <c r="M9338" s="1">
        <v>80</v>
      </c>
      <c r="N9338" s="6"/>
      <c r="O9338" s="6">
        <v>80</v>
      </c>
      <c r="P9338" s="6">
        <v>-207068.36</v>
      </c>
      <c r="R9338" s="31">
        <v>-80</v>
      </c>
      <c r="S9338" s="28">
        <v>44651</v>
      </c>
    </row>
    <row r="9339" spans="1:19" x14ac:dyDescent="0.2">
      <c r="A9339" s="29">
        <v>47725</v>
      </c>
      <c r="B9339" s="1" t="s">
        <v>200</v>
      </c>
      <c r="C9339" s="27">
        <v>44621</v>
      </c>
      <c r="D9339" s="1">
        <v>53670</v>
      </c>
      <c r="J9339" s="1" t="s">
        <v>0</v>
      </c>
      <c r="K9339" s="1" t="s">
        <v>49</v>
      </c>
      <c r="L9339" s="1">
        <v>-1</v>
      </c>
      <c r="M9339" s="1">
        <v>5900</v>
      </c>
      <c r="N9339" s="6"/>
      <c r="O9339" s="6">
        <v>5900</v>
      </c>
      <c r="P9339" s="6">
        <v>-212968.36</v>
      </c>
      <c r="R9339" s="31">
        <v>-5900</v>
      </c>
      <c r="S9339" s="28">
        <v>44651</v>
      </c>
    </row>
    <row r="9340" spans="1:19" x14ac:dyDescent="0.2">
      <c r="A9340" s="29">
        <v>47725</v>
      </c>
      <c r="B9340" s="1" t="s">
        <v>200</v>
      </c>
      <c r="C9340" s="27">
        <v>44621</v>
      </c>
      <c r="D9340" s="1">
        <v>53670</v>
      </c>
      <c r="J9340" s="1" t="s">
        <v>0</v>
      </c>
      <c r="K9340" s="1" t="s">
        <v>49</v>
      </c>
      <c r="L9340" s="1">
        <v>-7</v>
      </c>
      <c r="M9340" s="1">
        <v>80</v>
      </c>
      <c r="N9340" s="6"/>
      <c r="O9340" s="6">
        <v>560</v>
      </c>
      <c r="P9340" s="6">
        <v>-213528.36</v>
      </c>
      <c r="R9340" s="31">
        <v>-560</v>
      </c>
      <c r="S9340" s="28">
        <v>44651</v>
      </c>
    </row>
    <row r="9341" spans="1:19" x14ac:dyDescent="0.2">
      <c r="A9341" s="29">
        <v>47726</v>
      </c>
      <c r="B9341" s="1" t="s">
        <v>200</v>
      </c>
      <c r="C9341" s="27">
        <v>44621</v>
      </c>
      <c r="D9341" s="1">
        <v>53671</v>
      </c>
      <c r="J9341" s="1" t="s">
        <v>0</v>
      </c>
      <c r="K9341" s="1" t="s">
        <v>49</v>
      </c>
      <c r="L9341" s="1">
        <v>-1</v>
      </c>
      <c r="M9341" s="1">
        <v>156</v>
      </c>
      <c r="N9341" s="6"/>
      <c r="O9341" s="6">
        <v>156</v>
      </c>
      <c r="P9341" s="6">
        <v>-213684.36</v>
      </c>
      <c r="R9341" s="31">
        <v>-156</v>
      </c>
      <c r="S9341" s="28">
        <v>44651</v>
      </c>
    </row>
    <row r="9342" spans="1:19" x14ac:dyDescent="0.2">
      <c r="A9342" s="29">
        <v>47726</v>
      </c>
      <c r="B9342" s="1" t="s">
        <v>200</v>
      </c>
      <c r="C9342" s="27">
        <v>44621</v>
      </c>
      <c r="D9342" s="1">
        <v>53671</v>
      </c>
      <c r="J9342" s="1" t="s">
        <v>0</v>
      </c>
      <c r="K9342" s="1" t="s">
        <v>49</v>
      </c>
      <c r="L9342" s="1">
        <v>-2</v>
      </c>
      <c r="M9342" s="1">
        <v>40</v>
      </c>
      <c r="N9342" s="6"/>
      <c r="O9342" s="6">
        <v>80</v>
      </c>
      <c r="P9342" s="6">
        <v>-213764.36</v>
      </c>
      <c r="R9342" s="31">
        <v>-80</v>
      </c>
      <c r="S9342" s="28">
        <v>44651</v>
      </c>
    </row>
    <row r="9343" spans="1:19" x14ac:dyDescent="0.2">
      <c r="A9343" s="29">
        <v>47727</v>
      </c>
      <c r="B9343" s="1" t="s">
        <v>200</v>
      </c>
      <c r="C9343" s="27">
        <v>44621</v>
      </c>
      <c r="D9343" s="1">
        <v>53672</v>
      </c>
      <c r="J9343" s="1" t="s">
        <v>0</v>
      </c>
      <c r="K9343" s="1" t="s">
        <v>49</v>
      </c>
      <c r="L9343" s="1">
        <v>-1</v>
      </c>
      <c r="M9343" s="1">
        <v>1728</v>
      </c>
      <c r="N9343" s="6"/>
      <c r="O9343" s="6">
        <v>1728</v>
      </c>
      <c r="P9343" s="6">
        <v>-215492.36</v>
      </c>
      <c r="R9343" s="31">
        <v>-1728</v>
      </c>
      <c r="S9343" s="28">
        <v>44651</v>
      </c>
    </row>
    <row r="9344" spans="1:19" x14ac:dyDescent="0.2">
      <c r="A9344" s="29">
        <v>47727</v>
      </c>
      <c r="B9344" s="1" t="s">
        <v>200</v>
      </c>
      <c r="C9344" s="27">
        <v>44621</v>
      </c>
      <c r="D9344" s="1">
        <v>53672</v>
      </c>
      <c r="J9344" s="1" t="s">
        <v>0</v>
      </c>
      <c r="K9344" s="1" t="s">
        <v>49</v>
      </c>
      <c r="L9344" s="1">
        <v>-2</v>
      </c>
      <c r="M9344" s="1">
        <v>80</v>
      </c>
      <c r="N9344" s="6"/>
      <c r="O9344" s="6">
        <v>160</v>
      </c>
      <c r="P9344" s="6">
        <v>-215652.36</v>
      </c>
      <c r="R9344" s="31">
        <v>-160</v>
      </c>
      <c r="S9344" s="28">
        <v>44651</v>
      </c>
    </row>
    <row r="9345" spans="1:19" x14ac:dyDescent="0.2">
      <c r="A9345" s="29">
        <v>47728</v>
      </c>
      <c r="B9345" s="1" t="s">
        <v>200</v>
      </c>
      <c r="C9345" s="27">
        <v>44621</v>
      </c>
      <c r="D9345" s="1">
        <v>53673</v>
      </c>
      <c r="J9345" s="1" t="s">
        <v>0</v>
      </c>
      <c r="K9345" s="1" t="s">
        <v>49</v>
      </c>
      <c r="L9345" s="1">
        <v>-1</v>
      </c>
      <c r="M9345" s="1">
        <v>1292</v>
      </c>
      <c r="N9345" s="6"/>
      <c r="O9345" s="6">
        <v>1292</v>
      </c>
      <c r="P9345" s="6">
        <v>-216944.36</v>
      </c>
      <c r="R9345" s="31">
        <v>-1292</v>
      </c>
      <c r="S9345" s="28">
        <v>44651</v>
      </c>
    </row>
    <row r="9346" spans="1:19" x14ac:dyDescent="0.2">
      <c r="A9346" s="29">
        <v>47728</v>
      </c>
      <c r="B9346" s="1" t="s">
        <v>200</v>
      </c>
      <c r="C9346" s="27">
        <v>44621</v>
      </c>
      <c r="D9346" s="1">
        <v>53673</v>
      </c>
      <c r="J9346" s="1" t="s">
        <v>0</v>
      </c>
      <c r="K9346" s="1" t="s">
        <v>49</v>
      </c>
      <c r="L9346" s="1">
        <v>-1</v>
      </c>
      <c r="M9346" s="1">
        <v>574</v>
      </c>
      <c r="N9346" s="6"/>
      <c r="O9346" s="6">
        <v>574</v>
      </c>
      <c r="P9346" s="6">
        <v>-217858.36</v>
      </c>
      <c r="R9346" s="31">
        <v>-574</v>
      </c>
      <c r="S9346" s="28">
        <v>44651</v>
      </c>
    </row>
    <row r="9347" spans="1:19" x14ac:dyDescent="0.2">
      <c r="A9347" s="29">
        <v>47728</v>
      </c>
      <c r="B9347" s="1" t="s">
        <v>200</v>
      </c>
      <c r="C9347" s="27">
        <v>44621</v>
      </c>
      <c r="D9347" s="1">
        <v>53673</v>
      </c>
      <c r="J9347" s="1" t="s">
        <v>0</v>
      </c>
      <c r="K9347" s="1" t="s">
        <v>49</v>
      </c>
      <c r="L9347" s="1">
        <v>-4</v>
      </c>
      <c r="M9347" s="1">
        <v>80</v>
      </c>
      <c r="N9347" s="6"/>
      <c r="O9347" s="6">
        <v>320</v>
      </c>
      <c r="P9347" s="6">
        <v>-217264.36</v>
      </c>
      <c r="R9347" s="31">
        <v>-320</v>
      </c>
      <c r="S9347" s="28">
        <v>44651</v>
      </c>
    </row>
    <row r="9348" spans="1:19" x14ac:dyDescent="0.2">
      <c r="A9348" s="29">
        <v>47728</v>
      </c>
      <c r="B9348" s="1" t="s">
        <v>200</v>
      </c>
      <c r="C9348" s="27">
        <v>44621</v>
      </c>
      <c r="D9348" s="1">
        <v>53673</v>
      </c>
      <c r="J9348" s="1" t="s">
        <v>0</v>
      </c>
      <c r="K9348" s="1" t="s">
        <v>49</v>
      </c>
      <c r="L9348" s="1">
        <v>-1</v>
      </c>
      <c r="M9348" s="1">
        <v>20</v>
      </c>
      <c r="N9348" s="6"/>
      <c r="O9348" s="6">
        <v>20</v>
      </c>
      <c r="P9348" s="6">
        <v>-217284.36</v>
      </c>
      <c r="R9348" s="31">
        <v>-20</v>
      </c>
      <c r="S9348" s="28">
        <v>44651</v>
      </c>
    </row>
    <row r="9349" spans="1:19" x14ac:dyDescent="0.2">
      <c r="A9349" s="29">
        <v>47729</v>
      </c>
      <c r="B9349" s="1" t="s">
        <v>200</v>
      </c>
      <c r="C9349" s="27">
        <v>44621</v>
      </c>
      <c r="D9349" s="1">
        <v>53674</v>
      </c>
      <c r="J9349" s="1" t="s">
        <v>0</v>
      </c>
      <c r="K9349" s="1" t="s">
        <v>49</v>
      </c>
      <c r="L9349" s="1">
        <v>-1</v>
      </c>
      <c r="M9349" s="1">
        <v>1262</v>
      </c>
      <c r="N9349" s="6"/>
      <c r="O9349" s="6">
        <v>1262</v>
      </c>
      <c r="P9349" s="6">
        <v>-219120.36</v>
      </c>
      <c r="R9349" s="31">
        <v>-1262</v>
      </c>
      <c r="S9349" s="28">
        <v>44651</v>
      </c>
    </row>
    <row r="9350" spans="1:19" x14ac:dyDescent="0.2">
      <c r="A9350" s="29">
        <v>47729</v>
      </c>
      <c r="B9350" s="1" t="s">
        <v>200</v>
      </c>
      <c r="C9350" s="27">
        <v>44621</v>
      </c>
      <c r="D9350" s="1">
        <v>53674</v>
      </c>
      <c r="J9350" s="1" t="s">
        <v>0</v>
      </c>
      <c r="K9350" s="1" t="s">
        <v>49</v>
      </c>
      <c r="L9350" s="1">
        <v>-2</v>
      </c>
      <c r="M9350" s="1">
        <v>80</v>
      </c>
      <c r="N9350" s="6"/>
      <c r="O9350" s="6">
        <v>160</v>
      </c>
      <c r="P9350" s="6">
        <v>-219280.36</v>
      </c>
      <c r="R9350" s="31">
        <v>-160</v>
      </c>
      <c r="S9350" s="28">
        <v>44651</v>
      </c>
    </row>
    <row r="9351" spans="1:19" x14ac:dyDescent="0.2">
      <c r="A9351" s="29">
        <v>47730</v>
      </c>
      <c r="B9351" s="1" t="s">
        <v>200</v>
      </c>
      <c r="C9351" s="27">
        <v>44621</v>
      </c>
      <c r="D9351" s="1">
        <v>53675</v>
      </c>
      <c r="J9351" s="1" t="s">
        <v>0</v>
      </c>
      <c r="K9351" s="1" t="s">
        <v>49</v>
      </c>
      <c r="L9351" s="1">
        <v>-1</v>
      </c>
      <c r="M9351" s="1">
        <v>1350</v>
      </c>
      <c r="N9351" s="6"/>
      <c r="O9351" s="6">
        <v>1350</v>
      </c>
      <c r="P9351" s="6">
        <v>-220630.36</v>
      </c>
      <c r="R9351" s="31">
        <v>-1350</v>
      </c>
      <c r="S9351" s="28">
        <v>44651</v>
      </c>
    </row>
    <row r="9352" spans="1:19" x14ac:dyDescent="0.2">
      <c r="A9352" s="29">
        <v>47730</v>
      </c>
      <c r="B9352" s="1" t="s">
        <v>200</v>
      </c>
      <c r="C9352" s="27">
        <v>44621</v>
      </c>
      <c r="D9352" s="1">
        <v>53675</v>
      </c>
      <c r="J9352" s="1" t="s">
        <v>0</v>
      </c>
      <c r="K9352" s="1" t="s">
        <v>49</v>
      </c>
      <c r="L9352" s="1">
        <v>-2</v>
      </c>
      <c r="M9352" s="1">
        <v>80</v>
      </c>
      <c r="N9352" s="6"/>
      <c r="O9352" s="6">
        <v>160</v>
      </c>
      <c r="P9352" s="6">
        <v>-220790.36</v>
      </c>
      <c r="R9352" s="31">
        <v>-160</v>
      </c>
      <c r="S9352" s="28">
        <v>44651</v>
      </c>
    </row>
    <row r="9353" spans="1:19" x14ac:dyDescent="0.2">
      <c r="A9353" s="29">
        <v>47731</v>
      </c>
      <c r="B9353" s="1" t="s">
        <v>200</v>
      </c>
      <c r="C9353" s="27">
        <v>44621</v>
      </c>
      <c r="D9353" s="1">
        <v>53676</v>
      </c>
      <c r="J9353" s="1" t="s">
        <v>0</v>
      </c>
      <c r="K9353" s="1" t="s">
        <v>49</v>
      </c>
      <c r="L9353" s="1">
        <v>-1</v>
      </c>
      <c r="M9353" s="1">
        <v>574</v>
      </c>
      <c r="N9353" s="6"/>
      <c r="O9353" s="6">
        <v>574</v>
      </c>
      <c r="P9353" s="6">
        <v>-221725.98</v>
      </c>
      <c r="R9353" s="31">
        <v>-574</v>
      </c>
      <c r="S9353" s="28">
        <v>44651</v>
      </c>
    </row>
    <row r="9354" spans="1:19" x14ac:dyDescent="0.2">
      <c r="A9354" s="29">
        <v>47731</v>
      </c>
      <c r="B9354" s="1" t="s">
        <v>200</v>
      </c>
      <c r="C9354" s="27">
        <v>44621</v>
      </c>
      <c r="D9354" s="1">
        <v>53676</v>
      </c>
      <c r="J9354" s="1" t="s">
        <v>0</v>
      </c>
      <c r="K9354" s="1" t="s">
        <v>49</v>
      </c>
      <c r="L9354" s="1">
        <v>-1</v>
      </c>
      <c r="M9354" s="1">
        <v>361.62</v>
      </c>
      <c r="N9354" s="6"/>
      <c r="O9354" s="6">
        <v>361.62</v>
      </c>
      <c r="P9354" s="6">
        <v>-221151.98</v>
      </c>
      <c r="R9354" s="31">
        <v>-361.62</v>
      </c>
      <c r="S9354" s="28">
        <v>44651</v>
      </c>
    </row>
    <row r="9355" spans="1:19" x14ac:dyDescent="0.2">
      <c r="A9355" s="29">
        <v>47732</v>
      </c>
      <c r="B9355" s="1" t="s">
        <v>200</v>
      </c>
      <c r="C9355" s="27">
        <v>44621</v>
      </c>
      <c r="D9355" s="1">
        <v>53677</v>
      </c>
      <c r="J9355" s="1" t="s">
        <v>0</v>
      </c>
      <c r="K9355" s="1" t="s">
        <v>49</v>
      </c>
      <c r="L9355" s="1">
        <v>-1</v>
      </c>
      <c r="M9355" s="1">
        <v>3172</v>
      </c>
      <c r="N9355" s="6"/>
      <c r="O9355" s="6">
        <v>3172</v>
      </c>
      <c r="P9355" s="6">
        <v>-224897.98</v>
      </c>
      <c r="R9355" s="31">
        <v>-3172</v>
      </c>
      <c r="S9355" s="28">
        <v>44651</v>
      </c>
    </row>
    <row r="9356" spans="1:19" x14ac:dyDescent="0.2">
      <c r="A9356" s="29">
        <v>47732</v>
      </c>
      <c r="B9356" s="1" t="s">
        <v>200</v>
      </c>
      <c r="C9356" s="27">
        <v>44621</v>
      </c>
      <c r="D9356" s="1">
        <v>53677</v>
      </c>
      <c r="J9356" s="1" t="s">
        <v>0</v>
      </c>
      <c r="K9356" s="1" t="s">
        <v>49</v>
      </c>
      <c r="L9356" s="1">
        <v>-4</v>
      </c>
      <c r="M9356" s="1">
        <v>80</v>
      </c>
      <c r="N9356" s="6"/>
      <c r="O9356" s="6">
        <v>320</v>
      </c>
      <c r="P9356" s="6">
        <v>-225217.98</v>
      </c>
      <c r="R9356" s="31">
        <v>-320</v>
      </c>
      <c r="S9356" s="28">
        <v>44651</v>
      </c>
    </row>
    <row r="9357" spans="1:19" x14ac:dyDescent="0.2">
      <c r="A9357" s="29">
        <v>47733</v>
      </c>
      <c r="B9357" s="1" t="s">
        <v>200</v>
      </c>
      <c r="C9357" s="27">
        <v>44621</v>
      </c>
      <c r="D9357" s="1">
        <v>53678</v>
      </c>
      <c r="J9357" s="1" t="s">
        <v>0</v>
      </c>
      <c r="K9357" s="1" t="s">
        <v>49</v>
      </c>
      <c r="L9357" s="1">
        <v>-1</v>
      </c>
      <c r="M9357" s="1">
        <v>564</v>
      </c>
      <c r="N9357" s="6"/>
      <c r="O9357" s="6">
        <v>564</v>
      </c>
      <c r="P9357" s="6">
        <v>-225781.98</v>
      </c>
      <c r="R9357" s="31">
        <v>-564</v>
      </c>
      <c r="S9357" s="28">
        <v>44651</v>
      </c>
    </row>
    <row r="9358" spans="1:19" x14ac:dyDescent="0.2">
      <c r="A9358" s="29">
        <v>47733</v>
      </c>
      <c r="B9358" s="1" t="s">
        <v>200</v>
      </c>
      <c r="C9358" s="27">
        <v>44621</v>
      </c>
      <c r="D9358" s="1">
        <v>53678</v>
      </c>
      <c r="J9358" s="1" t="s">
        <v>0</v>
      </c>
      <c r="K9358" s="1" t="s">
        <v>49</v>
      </c>
      <c r="L9358" s="1">
        <v>-1</v>
      </c>
      <c r="M9358" s="1">
        <v>80</v>
      </c>
      <c r="N9358" s="6"/>
      <c r="O9358" s="6">
        <v>80</v>
      </c>
      <c r="P9358" s="6">
        <v>-225861.98</v>
      </c>
      <c r="R9358" s="31">
        <v>-80</v>
      </c>
      <c r="S9358" s="28">
        <v>44651</v>
      </c>
    </row>
    <row r="9359" spans="1:19" x14ac:dyDescent="0.2">
      <c r="A9359" s="29">
        <v>47734</v>
      </c>
      <c r="B9359" s="1" t="s">
        <v>200</v>
      </c>
      <c r="C9359" s="27">
        <v>44621</v>
      </c>
      <c r="D9359" s="1">
        <v>53679</v>
      </c>
      <c r="J9359" s="1" t="s">
        <v>0</v>
      </c>
      <c r="K9359" s="1" t="s">
        <v>49</v>
      </c>
      <c r="L9359" s="1">
        <v>-1</v>
      </c>
      <c r="M9359" s="1">
        <v>1080</v>
      </c>
      <c r="N9359" s="6"/>
      <c r="O9359" s="6">
        <v>1080</v>
      </c>
      <c r="P9359" s="6">
        <v>-226941.98</v>
      </c>
      <c r="R9359" s="31">
        <v>-1080</v>
      </c>
      <c r="S9359" s="28">
        <v>44651</v>
      </c>
    </row>
    <row r="9360" spans="1:19" x14ac:dyDescent="0.2">
      <c r="A9360" s="29">
        <v>47735</v>
      </c>
      <c r="B9360" s="1" t="s">
        <v>200</v>
      </c>
      <c r="C9360" s="27">
        <v>44621</v>
      </c>
      <c r="D9360" s="1">
        <v>53680</v>
      </c>
      <c r="J9360" s="1" t="s">
        <v>0</v>
      </c>
      <c r="K9360" s="1" t="s">
        <v>49</v>
      </c>
      <c r="L9360" s="1">
        <v>-1</v>
      </c>
      <c r="M9360" s="1">
        <v>3900</v>
      </c>
      <c r="N9360" s="6"/>
      <c r="O9360" s="6">
        <v>3900</v>
      </c>
      <c r="P9360" s="6">
        <v>-230841.98</v>
      </c>
      <c r="R9360" s="31">
        <v>-3900</v>
      </c>
      <c r="S9360" s="28">
        <v>44651</v>
      </c>
    </row>
    <row r="9361" spans="1:19" x14ac:dyDescent="0.2">
      <c r="A9361" s="29">
        <v>47736</v>
      </c>
      <c r="B9361" s="1" t="s">
        <v>200</v>
      </c>
      <c r="C9361" s="27">
        <v>44621</v>
      </c>
      <c r="D9361" s="1">
        <v>53681</v>
      </c>
      <c r="J9361" s="1" t="s">
        <v>0</v>
      </c>
      <c r="K9361" s="1" t="s">
        <v>49</v>
      </c>
      <c r="L9361" s="1">
        <v>-1</v>
      </c>
      <c r="M9361" s="1">
        <v>2148</v>
      </c>
      <c r="N9361" s="6"/>
      <c r="O9361" s="6">
        <v>2148</v>
      </c>
      <c r="P9361" s="6">
        <v>-232989.98</v>
      </c>
      <c r="R9361" s="31">
        <v>-2148</v>
      </c>
      <c r="S9361" s="28">
        <v>44651</v>
      </c>
    </row>
    <row r="9362" spans="1:19" x14ac:dyDescent="0.2">
      <c r="A9362" s="29">
        <v>47736</v>
      </c>
      <c r="B9362" s="1" t="s">
        <v>200</v>
      </c>
      <c r="C9362" s="27">
        <v>44621</v>
      </c>
      <c r="D9362" s="1">
        <v>53681</v>
      </c>
      <c r="J9362" s="1" t="s">
        <v>0</v>
      </c>
      <c r="K9362" s="1" t="s">
        <v>49</v>
      </c>
      <c r="L9362" s="1">
        <v>-1</v>
      </c>
      <c r="M9362" s="1">
        <v>80</v>
      </c>
      <c r="N9362" s="6"/>
      <c r="O9362" s="6">
        <v>80</v>
      </c>
      <c r="P9362" s="6">
        <v>-233069.98</v>
      </c>
      <c r="R9362" s="31">
        <v>-80</v>
      </c>
      <c r="S9362" s="28">
        <v>44651</v>
      </c>
    </row>
    <row r="9363" spans="1:19" x14ac:dyDescent="0.2">
      <c r="A9363" s="29">
        <v>47737</v>
      </c>
      <c r="B9363" s="1" t="s">
        <v>200</v>
      </c>
      <c r="C9363" s="27">
        <v>44621</v>
      </c>
      <c r="D9363" s="1">
        <v>53682</v>
      </c>
      <c r="J9363" s="1" t="s">
        <v>0</v>
      </c>
      <c r="K9363" s="1" t="s">
        <v>49</v>
      </c>
      <c r="L9363" s="1">
        <v>-1</v>
      </c>
      <c r="M9363" s="1">
        <v>280</v>
      </c>
      <c r="N9363" s="6"/>
      <c r="O9363" s="6">
        <v>280</v>
      </c>
      <c r="P9363" s="6">
        <v>-233349.98</v>
      </c>
      <c r="R9363" s="31">
        <v>-280</v>
      </c>
      <c r="S9363" s="28">
        <v>44651</v>
      </c>
    </row>
    <row r="9364" spans="1:19" x14ac:dyDescent="0.2">
      <c r="A9364" s="29">
        <v>47737</v>
      </c>
      <c r="B9364" s="1" t="s">
        <v>200</v>
      </c>
      <c r="C9364" s="27">
        <v>44621</v>
      </c>
      <c r="D9364" s="1">
        <v>53682</v>
      </c>
      <c r="J9364" s="1" t="s">
        <v>0</v>
      </c>
      <c r="K9364" s="1" t="s">
        <v>49</v>
      </c>
      <c r="L9364" s="1">
        <v>-1</v>
      </c>
      <c r="M9364" s="1">
        <v>80</v>
      </c>
      <c r="N9364" s="6"/>
      <c r="O9364" s="6">
        <v>80</v>
      </c>
      <c r="P9364" s="6">
        <v>-233429.98</v>
      </c>
      <c r="R9364" s="31">
        <v>-80</v>
      </c>
      <c r="S9364" s="28">
        <v>44651</v>
      </c>
    </row>
    <row r="9365" spans="1:19" x14ac:dyDescent="0.2">
      <c r="A9365" s="29">
        <v>47738</v>
      </c>
      <c r="B9365" s="1" t="s">
        <v>200</v>
      </c>
      <c r="C9365" s="27">
        <v>44621</v>
      </c>
      <c r="D9365" s="1">
        <v>53683</v>
      </c>
      <c r="J9365" s="1" t="s">
        <v>0</v>
      </c>
      <c r="K9365" s="1" t="s">
        <v>49</v>
      </c>
      <c r="L9365" s="1">
        <v>-1</v>
      </c>
      <c r="M9365" s="1">
        <v>1340</v>
      </c>
      <c r="N9365" s="6"/>
      <c r="O9365" s="6">
        <v>1340</v>
      </c>
      <c r="P9365" s="6">
        <v>-234769.98</v>
      </c>
      <c r="R9365" s="31">
        <v>-1340</v>
      </c>
      <c r="S9365" s="28">
        <v>44651</v>
      </c>
    </row>
    <row r="9366" spans="1:19" x14ac:dyDescent="0.2">
      <c r="A9366" s="29">
        <v>47738</v>
      </c>
      <c r="B9366" s="1" t="s">
        <v>200</v>
      </c>
      <c r="C9366" s="27">
        <v>44621</v>
      </c>
      <c r="D9366" s="1">
        <v>53683</v>
      </c>
      <c r="J9366" s="1" t="s">
        <v>0</v>
      </c>
      <c r="K9366" s="1" t="s">
        <v>49</v>
      </c>
      <c r="L9366" s="1">
        <v>-2</v>
      </c>
      <c r="M9366" s="1">
        <v>80</v>
      </c>
      <c r="N9366" s="6"/>
      <c r="O9366" s="6">
        <v>160</v>
      </c>
      <c r="P9366" s="6">
        <v>-234929.98</v>
      </c>
      <c r="R9366" s="31">
        <v>-160</v>
      </c>
      <c r="S9366" s="28">
        <v>44651</v>
      </c>
    </row>
    <row r="9367" spans="1:19" x14ac:dyDescent="0.2">
      <c r="A9367" s="29">
        <v>47739</v>
      </c>
      <c r="B9367" s="1" t="s">
        <v>200</v>
      </c>
      <c r="C9367" s="27">
        <v>44621</v>
      </c>
      <c r="D9367" s="1">
        <v>53684</v>
      </c>
      <c r="J9367" s="1" t="s">
        <v>0</v>
      </c>
      <c r="K9367" s="1" t="s">
        <v>49</v>
      </c>
      <c r="L9367" s="1">
        <v>-1</v>
      </c>
      <c r="M9367" s="1">
        <v>380</v>
      </c>
      <c r="N9367" s="6"/>
      <c r="O9367" s="6">
        <v>380</v>
      </c>
      <c r="P9367" s="6">
        <v>-235309.98</v>
      </c>
      <c r="R9367" s="31">
        <v>-380</v>
      </c>
      <c r="S9367" s="28">
        <v>44651</v>
      </c>
    </row>
    <row r="9368" spans="1:19" x14ac:dyDescent="0.2">
      <c r="A9368" s="29">
        <v>47739</v>
      </c>
      <c r="B9368" s="1" t="s">
        <v>200</v>
      </c>
      <c r="C9368" s="27">
        <v>44621</v>
      </c>
      <c r="D9368" s="1">
        <v>53684</v>
      </c>
      <c r="J9368" s="1" t="s">
        <v>0</v>
      </c>
      <c r="K9368" s="1" t="s">
        <v>49</v>
      </c>
      <c r="L9368" s="1">
        <v>-1</v>
      </c>
      <c r="M9368" s="1">
        <v>80</v>
      </c>
      <c r="N9368" s="6"/>
      <c r="O9368" s="6">
        <v>80</v>
      </c>
      <c r="P9368" s="6">
        <v>-235389.98</v>
      </c>
      <c r="R9368" s="31">
        <v>-80</v>
      </c>
      <c r="S9368" s="28">
        <v>44651</v>
      </c>
    </row>
    <row r="9369" spans="1:19" x14ac:dyDescent="0.2">
      <c r="A9369" s="29">
        <v>47740</v>
      </c>
      <c r="B9369" s="1" t="s">
        <v>200</v>
      </c>
      <c r="C9369" s="27">
        <v>44621</v>
      </c>
      <c r="D9369" s="1">
        <v>53685</v>
      </c>
      <c r="J9369" s="1" t="s">
        <v>0</v>
      </c>
      <c r="K9369" s="1" t="s">
        <v>49</v>
      </c>
      <c r="L9369" s="1">
        <v>-1</v>
      </c>
      <c r="M9369" s="1">
        <v>680</v>
      </c>
      <c r="N9369" s="6"/>
      <c r="O9369" s="6">
        <v>680</v>
      </c>
      <c r="P9369" s="6">
        <v>-236069.98</v>
      </c>
      <c r="R9369" s="31">
        <v>-680</v>
      </c>
      <c r="S9369" s="28">
        <v>44651</v>
      </c>
    </row>
    <row r="9370" spans="1:19" x14ac:dyDescent="0.2">
      <c r="A9370" s="29">
        <v>47740</v>
      </c>
      <c r="B9370" s="1" t="s">
        <v>200</v>
      </c>
      <c r="C9370" s="27">
        <v>44621</v>
      </c>
      <c r="D9370" s="1">
        <v>53685</v>
      </c>
      <c r="J9370" s="1" t="s">
        <v>0</v>
      </c>
      <c r="K9370" s="1" t="s">
        <v>49</v>
      </c>
      <c r="L9370" s="1">
        <v>-1</v>
      </c>
      <c r="M9370" s="1">
        <v>80</v>
      </c>
      <c r="N9370" s="6"/>
      <c r="O9370" s="6">
        <v>80</v>
      </c>
      <c r="P9370" s="6">
        <v>-236149.98</v>
      </c>
      <c r="R9370" s="31">
        <v>-80</v>
      </c>
      <c r="S9370" s="28">
        <v>44651</v>
      </c>
    </row>
    <row r="9371" spans="1:19" x14ac:dyDescent="0.2">
      <c r="A9371" s="29">
        <v>47741</v>
      </c>
      <c r="B9371" s="1" t="s">
        <v>200</v>
      </c>
      <c r="C9371" s="27">
        <v>44621</v>
      </c>
      <c r="D9371" s="1">
        <v>53686</v>
      </c>
      <c r="J9371" s="1" t="s">
        <v>0</v>
      </c>
      <c r="K9371" s="1" t="s">
        <v>49</v>
      </c>
      <c r="L9371" s="1">
        <v>-1</v>
      </c>
      <c r="M9371" s="1">
        <v>380</v>
      </c>
      <c r="N9371" s="6"/>
      <c r="O9371" s="6">
        <v>380</v>
      </c>
      <c r="P9371" s="6">
        <v>-236529.98</v>
      </c>
      <c r="R9371" s="31">
        <v>-380</v>
      </c>
      <c r="S9371" s="28">
        <v>44651</v>
      </c>
    </row>
    <row r="9372" spans="1:19" x14ac:dyDescent="0.2">
      <c r="A9372" s="29">
        <v>47741</v>
      </c>
      <c r="B9372" s="1" t="s">
        <v>200</v>
      </c>
      <c r="C9372" s="27">
        <v>44621</v>
      </c>
      <c r="D9372" s="1">
        <v>53686</v>
      </c>
      <c r="J9372" s="1" t="s">
        <v>0</v>
      </c>
      <c r="K9372" s="1" t="s">
        <v>49</v>
      </c>
      <c r="L9372" s="1">
        <v>-1</v>
      </c>
      <c r="M9372" s="1">
        <v>80</v>
      </c>
      <c r="N9372" s="6"/>
      <c r="O9372" s="6">
        <v>80</v>
      </c>
      <c r="P9372" s="6">
        <v>-236609.98</v>
      </c>
      <c r="R9372" s="31">
        <v>-80</v>
      </c>
      <c r="S9372" s="28">
        <v>44651</v>
      </c>
    </row>
    <row r="9373" spans="1:19" x14ac:dyDescent="0.2">
      <c r="A9373" s="29">
        <v>47742</v>
      </c>
      <c r="B9373" s="1" t="s">
        <v>200</v>
      </c>
      <c r="C9373" s="27">
        <v>44621</v>
      </c>
      <c r="D9373" s="1">
        <v>53687</v>
      </c>
      <c r="J9373" s="1" t="s">
        <v>0</v>
      </c>
      <c r="K9373" s="1" t="s">
        <v>49</v>
      </c>
      <c r="L9373" s="1">
        <v>-1</v>
      </c>
      <c r="M9373" s="1">
        <v>540</v>
      </c>
      <c r="N9373" s="6"/>
      <c r="O9373" s="6">
        <v>540</v>
      </c>
      <c r="P9373" s="6">
        <v>-237149.98</v>
      </c>
      <c r="R9373" s="31">
        <v>-540</v>
      </c>
      <c r="S9373" s="28">
        <v>44651</v>
      </c>
    </row>
    <row r="9374" spans="1:19" x14ac:dyDescent="0.2">
      <c r="A9374" s="29">
        <v>47742</v>
      </c>
      <c r="B9374" s="1" t="s">
        <v>200</v>
      </c>
      <c r="C9374" s="27">
        <v>44621</v>
      </c>
      <c r="D9374" s="1">
        <v>53687</v>
      </c>
      <c r="J9374" s="1" t="s">
        <v>0</v>
      </c>
      <c r="K9374" s="1" t="s">
        <v>49</v>
      </c>
      <c r="L9374" s="1">
        <v>-1</v>
      </c>
      <c r="M9374" s="1">
        <v>80</v>
      </c>
      <c r="N9374" s="6"/>
      <c r="O9374" s="6">
        <v>80</v>
      </c>
      <c r="P9374" s="6">
        <v>-237229.98</v>
      </c>
      <c r="R9374" s="31">
        <v>-80</v>
      </c>
      <c r="S9374" s="28">
        <v>44651</v>
      </c>
    </row>
    <row r="9375" spans="1:19" x14ac:dyDescent="0.2">
      <c r="A9375" s="29">
        <v>47743</v>
      </c>
      <c r="B9375" s="1" t="s">
        <v>200</v>
      </c>
      <c r="C9375" s="27">
        <v>44621</v>
      </c>
      <c r="D9375" s="1">
        <v>53688</v>
      </c>
      <c r="J9375" s="1" t="s">
        <v>0</v>
      </c>
      <c r="K9375" s="1" t="s">
        <v>49</v>
      </c>
      <c r="L9375" s="1">
        <v>-1</v>
      </c>
      <c r="M9375" s="1">
        <v>2560</v>
      </c>
      <c r="N9375" s="6"/>
      <c r="O9375" s="6">
        <v>2560</v>
      </c>
      <c r="P9375" s="6">
        <v>-239789.98</v>
      </c>
      <c r="R9375" s="31">
        <v>-2560</v>
      </c>
      <c r="S9375" s="28">
        <v>44651</v>
      </c>
    </row>
    <row r="9376" spans="1:19" x14ac:dyDescent="0.2">
      <c r="A9376" s="29">
        <v>47743</v>
      </c>
      <c r="B9376" s="1" t="s">
        <v>200</v>
      </c>
      <c r="C9376" s="27">
        <v>44621</v>
      </c>
      <c r="D9376" s="1">
        <v>53688</v>
      </c>
      <c r="J9376" s="1" t="s">
        <v>0</v>
      </c>
      <c r="K9376" s="1" t="s">
        <v>49</v>
      </c>
      <c r="L9376" s="1">
        <v>-5</v>
      </c>
      <c r="M9376" s="1">
        <v>80</v>
      </c>
      <c r="N9376" s="6"/>
      <c r="O9376" s="6">
        <v>400</v>
      </c>
      <c r="P9376" s="6">
        <v>-240189.98</v>
      </c>
      <c r="R9376" s="31">
        <v>-400</v>
      </c>
      <c r="S9376" s="28">
        <v>44651</v>
      </c>
    </row>
    <row r="9377" spans="1:19" x14ac:dyDescent="0.2">
      <c r="A9377" s="29">
        <v>47744</v>
      </c>
      <c r="B9377" s="1" t="s">
        <v>200</v>
      </c>
      <c r="C9377" s="27">
        <v>44621</v>
      </c>
      <c r="D9377" s="1">
        <v>53689</v>
      </c>
      <c r="J9377" s="1" t="s">
        <v>0</v>
      </c>
      <c r="K9377" s="1" t="s">
        <v>49</v>
      </c>
      <c r="L9377" s="1">
        <v>-1</v>
      </c>
      <c r="M9377" s="1">
        <v>940</v>
      </c>
      <c r="N9377" s="6"/>
      <c r="O9377" s="6">
        <v>940</v>
      </c>
      <c r="P9377" s="6">
        <v>-241129.98</v>
      </c>
      <c r="R9377" s="31">
        <v>-940</v>
      </c>
      <c r="S9377" s="28">
        <v>44651</v>
      </c>
    </row>
    <row r="9378" spans="1:19" x14ac:dyDescent="0.2">
      <c r="A9378" s="29">
        <v>47744</v>
      </c>
      <c r="B9378" s="1" t="s">
        <v>200</v>
      </c>
      <c r="C9378" s="27">
        <v>44621</v>
      </c>
      <c r="D9378" s="1">
        <v>53689</v>
      </c>
      <c r="J9378" s="1" t="s">
        <v>0</v>
      </c>
      <c r="K9378" s="1" t="s">
        <v>49</v>
      </c>
      <c r="L9378" s="1">
        <v>-1</v>
      </c>
      <c r="M9378" s="1">
        <v>80</v>
      </c>
      <c r="N9378" s="6"/>
      <c r="O9378" s="6">
        <v>80</v>
      </c>
      <c r="P9378" s="6">
        <v>-241209.98</v>
      </c>
      <c r="R9378" s="31">
        <v>-80</v>
      </c>
      <c r="S9378" s="28">
        <v>44651</v>
      </c>
    </row>
    <row r="9379" spans="1:19" x14ac:dyDescent="0.2">
      <c r="A9379" s="29">
        <v>47745</v>
      </c>
      <c r="B9379" s="1" t="s">
        <v>200</v>
      </c>
      <c r="C9379" s="27">
        <v>44621</v>
      </c>
      <c r="D9379" s="1">
        <v>53690</v>
      </c>
      <c r="J9379" s="1" t="s">
        <v>0</v>
      </c>
      <c r="K9379" s="1" t="s">
        <v>49</v>
      </c>
      <c r="L9379" s="1">
        <v>-1</v>
      </c>
      <c r="M9379" s="1">
        <v>360</v>
      </c>
      <c r="N9379" s="6"/>
      <c r="O9379" s="6">
        <v>360</v>
      </c>
      <c r="P9379" s="6">
        <v>-241569.98</v>
      </c>
      <c r="R9379" s="31">
        <v>-360</v>
      </c>
      <c r="S9379" s="28">
        <v>44651</v>
      </c>
    </row>
    <row r="9380" spans="1:19" x14ac:dyDescent="0.2">
      <c r="A9380" s="29">
        <v>47746</v>
      </c>
      <c r="B9380" s="1" t="s">
        <v>200</v>
      </c>
      <c r="C9380" s="27">
        <v>44621</v>
      </c>
      <c r="D9380" s="1">
        <v>53691</v>
      </c>
      <c r="J9380" s="1" t="s">
        <v>0</v>
      </c>
      <c r="K9380" s="1" t="s">
        <v>49</v>
      </c>
      <c r="L9380" s="1">
        <v>-1</v>
      </c>
      <c r="M9380" s="1">
        <v>360</v>
      </c>
      <c r="N9380" s="6"/>
      <c r="O9380" s="6">
        <v>360</v>
      </c>
      <c r="P9380" s="6">
        <v>-241929.98</v>
      </c>
      <c r="R9380" s="31">
        <v>-360</v>
      </c>
      <c r="S9380" s="28">
        <v>44651</v>
      </c>
    </row>
    <row r="9381" spans="1:19" x14ac:dyDescent="0.2">
      <c r="A9381" s="29">
        <v>47747</v>
      </c>
      <c r="B9381" s="1" t="s">
        <v>200</v>
      </c>
      <c r="C9381" s="27">
        <v>44621</v>
      </c>
      <c r="D9381" s="1">
        <v>53692</v>
      </c>
      <c r="J9381" s="1" t="s">
        <v>0</v>
      </c>
      <c r="K9381" s="1" t="s">
        <v>49</v>
      </c>
      <c r="L9381" s="1">
        <v>-1</v>
      </c>
      <c r="M9381" s="1">
        <v>360</v>
      </c>
      <c r="N9381" s="6"/>
      <c r="O9381" s="6">
        <v>360</v>
      </c>
      <c r="P9381" s="6">
        <v>-242289.98</v>
      </c>
      <c r="R9381" s="31">
        <v>-360</v>
      </c>
      <c r="S9381" s="28">
        <v>44651</v>
      </c>
    </row>
    <row r="9382" spans="1:19" x14ac:dyDescent="0.2">
      <c r="A9382" s="29">
        <v>47748</v>
      </c>
      <c r="B9382" s="1" t="s">
        <v>200</v>
      </c>
      <c r="C9382" s="27">
        <v>44621</v>
      </c>
      <c r="D9382" s="1">
        <v>53693</v>
      </c>
      <c r="J9382" s="1" t="s">
        <v>0</v>
      </c>
      <c r="K9382" s="1" t="s">
        <v>49</v>
      </c>
      <c r="L9382" s="1">
        <v>-1</v>
      </c>
      <c r="M9382" s="1">
        <v>360</v>
      </c>
      <c r="N9382" s="6"/>
      <c r="O9382" s="6">
        <v>360</v>
      </c>
      <c r="P9382" s="6">
        <v>-242649.98</v>
      </c>
      <c r="R9382" s="31">
        <v>-360</v>
      </c>
      <c r="S9382" s="28">
        <v>44651</v>
      </c>
    </row>
    <row r="9383" spans="1:19" x14ac:dyDescent="0.2">
      <c r="A9383" s="29">
        <v>47749</v>
      </c>
      <c r="B9383" s="1" t="s">
        <v>200</v>
      </c>
      <c r="C9383" s="27">
        <v>44621</v>
      </c>
      <c r="D9383" s="1">
        <v>53694</v>
      </c>
      <c r="J9383" s="1" t="s">
        <v>0</v>
      </c>
      <c r="K9383" s="1" t="s">
        <v>49</v>
      </c>
      <c r="L9383" s="1">
        <v>-1</v>
      </c>
      <c r="M9383" s="1">
        <v>780</v>
      </c>
      <c r="N9383" s="6"/>
      <c r="O9383" s="6">
        <v>780</v>
      </c>
      <c r="P9383" s="6">
        <v>-243429.98</v>
      </c>
      <c r="R9383" s="31">
        <v>-780</v>
      </c>
      <c r="S9383" s="28">
        <v>44651</v>
      </c>
    </row>
    <row r="9384" spans="1:19" x14ac:dyDescent="0.2">
      <c r="A9384" s="29">
        <v>47749</v>
      </c>
      <c r="B9384" s="1" t="s">
        <v>200</v>
      </c>
      <c r="C9384" s="27">
        <v>44621</v>
      </c>
      <c r="D9384" s="1">
        <v>53694</v>
      </c>
      <c r="J9384" s="1" t="s">
        <v>0</v>
      </c>
      <c r="K9384" s="1" t="s">
        <v>49</v>
      </c>
      <c r="L9384" s="1">
        <v>-1</v>
      </c>
      <c r="M9384" s="1">
        <v>80</v>
      </c>
      <c r="N9384" s="6"/>
      <c r="O9384" s="6">
        <v>80</v>
      </c>
      <c r="P9384" s="6">
        <v>-243509.98</v>
      </c>
      <c r="R9384" s="31">
        <v>-80</v>
      </c>
      <c r="S9384" s="28">
        <v>44651</v>
      </c>
    </row>
    <row r="9385" spans="1:19" x14ac:dyDescent="0.2">
      <c r="A9385" s="29">
        <v>47750</v>
      </c>
      <c r="B9385" s="1" t="s">
        <v>200</v>
      </c>
      <c r="C9385" s="27">
        <v>44621</v>
      </c>
      <c r="D9385" s="1">
        <v>53695</v>
      </c>
      <c r="J9385" s="1" t="s">
        <v>0</v>
      </c>
      <c r="K9385" s="1" t="s">
        <v>49</v>
      </c>
      <c r="L9385" s="1">
        <v>-1</v>
      </c>
      <c r="M9385" s="1">
        <v>608</v>
      </c>
      <c r="N9385" s="6"/>
      <c r="O9385" s="6">
        <v>608</v>
      </c>
      <c r="P9385" s="6">
        <v>-244117.98</v>
      </c>
      <c r="R9385" s="31">
        <v>-608</v>
      </c>
      <c r="S9385" s="28">
        <v>44651</v>
      </c>
    </row>
    <row r="9386" spans="1:19" x14ac:dyDescent="0.2">
      <c r="A9386" s="29">
        <v>47750</v>
      </c>
      <c r="B9386" s="1" t="s">
        <v>200</v>
      </c>
      <c r="C9386" s="27">
        <v>44621</v>
      </c>
      <c r="D9386" s="1">
        <v>53695</v>
      </c>
      <c r="J9386" s="1" t="s">
        <v>0</v>
      </c>
      <c r="K9386" s="1" t="s">
        <v>49</v>
      </c>
      <c r="L9386" s="1">
        <v>-1</v>
      </c>
      <c r="M9386" s="1">
        <v>80</v>
      </c>
      <c r="N9386" s="6"/>
      <c r="O9386" s="6">
        <v>80</v>
      </c>
      <c r="P9386" s="6">
        <v>-244197.98</v>
      </c>
      <c r="R9386" s="31">
        <v>-80</v>
      </c>
      <c r="S9386" s="28">
        <v>44651</v>
      </c>
    </row>
    <row r="9387" spans="1:19" x14ac:dyDescent="0.2">
      <c r="A9387" s="29">
        <v>47751</v>
      </c>
      <c r="B9387" s="1" t="s">
        <v>200</v>
      </c>
      <c r="C9387" s="27">
        <v>44621</v>
      </c>
      <c r="D9387" s="1">
        <v>53696</v>
      </c>
      <c r="J9387" s="1" t="s">
        <v>0</v>
      </c>
      <c r="K9387" s="1" t="s">
        <v>49</v>
      </c>
      <c r="L9387" s="1">
        <v>-1</v>
      </c>
      <c r="M9387" s="1">
        <v>1660</v>
      </c>
      <c r="N9387" s="6"/>
      <c r="O9387" s="6">
        <v>1660</v>
      </c>
      <c r="P9387" s="6">
        <v>-245857.98</v>
      </c>
      <c r="R9387" s="31">
        <v>-1660</v>
      </c>
      <c r="S9387" s="28">
        <v>44651</v>
      </c>
    </row>
    <row r="9388" spans="1:19" x14ac:dyDescent="0.2">
      <c r="A9388" s="29">
        <v>48154</v>
      </c>
      <c r="B9388" s="1" t="s">
        <v>178</v>
      </c>
      <c r="C9388" s="27">
        <v>44621</v>
      </c>
      <c r="J9388" s="1" t="s">
        <v>0</v>
      </c>
      <c r="K9388" s="1" t="s">
        <v>48</v>
      </c>
      <c r="N9388" s="6"/>
      <c r="O9388" s="6">
        <v>197.12</v>
      </c>
      <c r="P9388" s="6">
        <v>-246055.1</v>
      </c>
      <c r="R9388" s="31">
        <v>-197.12</v>
      </c>
      <c r="S9388" s="28">
        <v>44651</v>
      </c>
    </row>
    <row r="9389" spans="1:19" x14ac:dyDescent="0.2">
      <c r="A9389" s="29">
        <v>47675</v>
      </c>
      <c r="B9389" s="1" t="s">
        <v>200</v>
      </c>
      <c r="C9389" s="27">
        <v>44627</v>
      </c>
      <c r="D9389" s="1">
        <v>53639</v>
      </c>
      <c r="J9389" s="1" t="s">
        <v>0</v>
      </c>
      <c r="K9389" s="1" t="s">
        <v>49</v>
      </c>
      <c r="L9389" s="1">
        <v>-1</v>
      </c>
      <c r="M9389" s="1">
        <v>980</v>
      </c>
      <c r="N9389" s="6"/>
      <c r="O9389" s="6">
        <v>980</v>
      </c>
      <c r="P9389" s="6">
        <v>-247035.1</v>
      </c>
      <c r="R9389" s="31">
        <v>-980</v>
      </c>
      <c r="S9389" s="28">
        <v>44651</v>
      </c>
    </row>
    <row r="9390" spans="1:19" x14ac:dyDescent="0.2">
      <c r="A9390" s="29">
        <v>47675</v>
      </c>
      <c r="B9390" s="1" t="s">
        <v>200</v>
      </c>
      <c r="C9390" s="27">
        <v>44627</v>
      </c>
      <c r="D9390" s="1">
        <v>53639</v>
      </c>
      <c r="J9390" s="1" t="s">
        <v>0</v>
      </c>
      <c r="K9390" s="1" t="s">
        <v>49</v>
      </c>
      <c r="L9390" s="1">
        <v>-2</v>
      </c>
      <c r="M9390" s="1">
        <v>99</v>
      </c>
      <c r="N9390" s="6"/>
      <c r="O9390" s="6">
        <v>198</v>
      </c>
      <c r="P9390" s="6">
        <v>-251812.85</v>
      </c>
      <c r="R9390" s="31">
        <v>-198</v>
      </c>
      <c r="S9390" s="28">
        <v>44651</v>
      </c>
    </row>
    <row r="9391" spans="1:19" x14ac:dyDescent="0.2">
      <c r="A9391" s="29">
        <v>47675</v>
      </c>
      <c r="B9391" s="1" t="s">
        <v>200</v>
      </c>
      <c r="C9391" s="27">
        <v>44627</v>
      </c>
      <c r="D9391" s="1">
        <v>53639</v>
      </c>
      <c r="J9391" s="1" t="s">
        <v>0</v>
      </c>
      <c r="K9391" s="1" t="s">
        <v>49</v>
      </c>
      <c r="L9391" s="1">
        <v>-1</v>
      </c>
      <c r="M9391" s="1">
        <v>139.5</v>
      </c>
      <c r="N9391" s="6"/>
      <c r="O9391" s="6">
        <v>139.5</v>
      </c>
      <c r="P9391" s="6">
        <v>-251614.85</v>
      </c>
      <c r="R9391" s="31">
        <v>-139.5</v>
      </c>
      <c r="S9391" s="28">
        <v>44651</v>
      </c>
    </row>
    <row r="9392" spans="1:19" x14ac:dyDescent="0.2">
      <c r="A9392" s="29">
        <v>47675</v>
      </c>
      <c r="B9392" s="1" t="s">
        <v>200</v>
      </c>
      <c r="C9392" s="27">
        <v>44627</v>
      </c>
      <c r="D9392" s="1">
        <v>53639</v>
      </c>
      <c r="J9392" s="1" t="s">
        <v>0</v>
      </c>
      <c r="K9392" s="1" t="s">
        <v>49</v>
      </c>
      <c r="L9392" s="1">
        <v>-1</v>
      </c>
      <c r="M9392" s="1">
        <v>99</v>
      </c>
      <c r="N9392" s="6"/>
      <c r="O9392" s="6">
        <v>99</v>
      </c>
      <c r="P9392" s="6">
        <v>-247134.1</v>
      </c>
      <c r="R9392" s="31">
        <v>-99</v>
      </c>
      <c r="S9392" s="28">
        <v>44651</v>
      </c>
    </row>
    <row r="9393" spans="1:19" x14ac:dyDescent="0.2">
      <c r="A9393" s="29">
        <v>47675</v>
      </c>
      <c r="B9393" s="1" t="s">
        <v>200</v>
      </c>
      <c r="C9393" s="27">
        <v>44627</v>
      </c>
      <c r="D9393" s="1">
        <v>53639</v>
      </c>
      <c r="J9393" s="1" t="s">
        <v>0</v>
      </c>
      <c r="K9393" s="1" t="s">
        <v>49</v>
      </c>
      <c r="L9393" s="1">
        <v>-1</v>
      </c>
      <c r="M9393" s="1">
        <v>18</v>
      </c>
      <c r="N9393" s="6"/>
      <c r="O9393" s="6">
        <v>18</v>
      </c>
      <c r="P9393" s="6">
        <v>-255591.85</v>
      </c>
      <c r="R9393" s="31">
        <v>-18</v>
      </c>
      <c r="S9393" s="28">
        <v>44651</v>
      </c>
    </row>
    <row r="9394" spans="1:19" x14ac:dyDescent="0.2">
      <c r="A9394" s="29">
        <v>47678</v>
      </c>
      <c r="B9394" s="1" t="s">
        <v>200</v>
      </c>
      <c r="C9394" s="27">
        <v>44627</v>
      </c>
      <c r="D9394" s="1">
        <v>53642</v>
      </c>
      <c r="J9394" s="1" t="s">
        <v>0</v>
      </c>
      <c r="K9394" s="1" t="s">
        <v>49</v>
      </c>
      <c r="L9394" s="1">
        <v>-1</v>
      </c>
      <c r="M9394" s="1">
        <v>124</v>
      </c>
      <c r="N9394" s="6"/>
      <c r="O9394" s="6">
        <v>124</v>
      </c>
      <c r="P9394" s="6">
        <v>-247258.1</v>
      </c>
      <c r="R9394" s="31">
        <v>-124</v>
      </c>
      <c r="S9394" s="28">
        <v>44651</v>
      </c>
    </row>
    <row r="9395" spans="1:19" x14ac:dyDescent="0.2">
      <c r="A9395" s="29">
        <v>47678</v>
      </c>
      <c r="B9395" s="1" t="s">
        <v>200</v>
      </c>
      <c r="C9395" s="27">
        <v>44627</v>
      </c>
      <c r="D9395" s="1">
        <v>53642</v>
      </c>
      <c r="J9395" s="1" t="s">
        <v>0</v>
      </c>
      <c r="K9395" s="1" t="s">
        <v>49</v>
      </c>
      <c r="L9395" s="1">
        <v>-1</v>
      </c>
      <c r="M9395" s="1">
        <v>98</v>
      </c>
      <c r="N9395" s="6"/>
      <c r="O9395" s="6">
        <v>98</v>
      </c>
      <c r="P9395" s="6">
        <v>-258336.6</v>
      </c>
      <c r="R9395" s="31">
        <v>-98</v>
      </c>
      <c r="S9395" s="28">
        <v>44651</v>
      </c>
    </row>
    <row r="9396" spans="1:19" x14ac:dyDescent="0.2">
      <c r="A9396" s="29">
        <v>47679</v>
      </c>
      <c r="B9396" s="1" t="s">
        <v>200</v>
      </c>
      <c r="C9396" s="27">
        <v>44627</v>
      </c>
      <c r="D9396" s="1">
        <v>53643</v>
      </c>
      <c r="J9396" s="1" t="s">
        <v>0</v>
      </c>
      <c r="K9396" s="1" t="s">
        <v>49</v>
      </c>
      <c r="L9396" s="1">
        <v>-1</v>
      </c>
      <c r="M9396" s="1">
        <v>155</v>
      </c>
      <c r="N9396" s="6"/>
      <c r="O9396" s="6">
        <v>155</v>
      </c>
      <c r="P9396" s="6">
        <v>-247413.1</v>
      </c>
      <c r="R9396" s="31">
        <v>-155</v>
      </c>
      <c r="S9396" s="28">
        <v>44651</v>
      </c>
    </row>
    <row r="9397" spans="1:19" x14ac:dyDescent="0.2">
      <c r="A9397" s="29">
        <v>47679</v>
      </c>
      <c r="B9397" s="1" t="s">
        <v>200</v>
      </c>
      <c r="C9397" s="27">
        <v>44627</v>
      </c>
      <c r="D9397" s="1">
        <v>53643</v>
      </c>
      <c r="J9397" s="1" t="s">
        <v>0</v>
      </c>
      <c r="K9397" s="1" t="s">
        <v>49</v>
      </c>
      <c r="L9397" s="1">
        <v>-1</v>
      </c>
      <c r="M9397" s="1">
        <v>110</v>
      </c>
      <c r="N9397" s="6"/>
      <c r="O9397" s="6">
        <v>110</v>
      </c>
      <c r="P9397" s="6">
        <v>-247523.1</v>
      </c>
      <c r="R9397" s="31">
        <v>-110</v>
      </c>
      <c r="S9397" s="28">
        <v>44651</v>
      </c>
    </row>
    <row r="9398" spans="1:19" x14ac:dyDescent="0.2">
      <c r="A9398" s="29">
        <v>47680</v>
      </c>
      <c r="B9398" s="1" t="s">
        <v>200</v>
      </c>
      <c r="C9398" s="27">
        <v>44627</v>
      </c>
      <c r="D9398" s="1">
        <v>53644</v>
      </c>
      <c r="J9398" s="1" t="s">
        <v>0</v>
      </c>
      <c r="K9398" s="1" t="s">
        <v>49</v>
      </c>
      <c r="L9398" s="1">
        <v>-3.75</v>
      </c>
      <c r="M9398" s="1">
        <v>88</v>
      </c>
      <c r="N9398" s="6"/>
      <c r="O9398" s="6">
        <v>330</v>
      </c>
      <c r="P9398" s="6">
        <v>-248599.1</v>
      </c>
      <c r="R9398" s="31">
        <v>-330</v>
      </c>
      <c r="S9398" s="28">
        <v>44651</v>
      </c>
    </row>
    <row r="9399" spans="1:19" x14ac:dyDescent="0.2">
      <c r="A9399" s="29">
        <v>47680</v>
      </c>
      <c r="B9399" s="1" t="s">
        <v>200</v>
      </c>
      <c r="C9399" s="27">
        <v>44627</v>
      </c>
      <c r="D9399" s="1">
        <v>53644</v>
      </c>
      <c r="J9399" s="1" t="s">
        <v>0</v>
      </c>
      <c r="K9399" s="1" t="s">
        <v>49</v>
      </c>
      <c r="L9399" s="1">
        <v>-2.75</v>
      </c>
      <c r="M9399" s="1">
        <v>88</v>
      </c>
      <c r="N9399" s="6"/>
      <c r="O9399" s="6">
        <v>242</v>
      </c>
      <c r="P9399" s="6">
        <v>-247889.1</v>
      </c>
      <c r="R9399" s="31">
        <v>-242</v>
      </c>
      <c r="S9399" s="28">
        <v>44651</v>
      </c>
    </row>
    <row r="9400" spans="1:19" x14ac:dyDescent="0.2">
      <c r="A9400" s="29">
        <v>47680</v>
      </c>
      <c r="B9400" s="1" t="s">
        <v>200</v>
      </c>
      <c r="C9400" s="27">
        <v>44627</v>
      </c>
      <c r="D9400" s="1">
        <v>53644</v>
      </c>
      <c r="J9400" s="1" t="s">
        <v>0</v>
      </c>
      <c r="K9400" s="1" t="s">
        <v>49</v>
      </c>
      <c r="L9400" s="1">
        <v>-1.5</v>
      </c>
      <c r="M9400" s="1">
        <v>88</v>
      </c>
      <c r="N9400" s="6"/>
      <c r="O9400" s="6">
        <v>132</v>
      </c>
      <c r="P9400" s="6">
        <v>-248145.1</v>
      </c>
      <c r="R9400" s="31">
        <v>-132</v>
      </c>
      <c r="S9400" s="28">
        <v>44651</v>
      </c>
    </row>
    <row r="9401" spans="1:19" x14ac:dyDescent="0.2">
      <c r="A9401" s="29">
        <v>47680</v>
      </c>
      <c r="B9401" s="1" t="s">
        <v>200</v>
      </c>
      <c r="C9401" s="27">
        <v>44627</v>
      </c>
      <c r="D9401" s="1">
        <v>53644</v>
      </c>
      <c r="J9401" s="1" t="s">
        <v>0</v>
      </c>
      <c r="K9401" s="1" t="s">
        <v>49</v>
      </c>
      <c r="L9401" s="1">
        <v>-1</v>
      </c>
      <c r="M9401" s="1">
        <v>124</v>
      </c>
      <c r="N9401" s="6"/>
      <c r="O9401" s="6">
        <v>124</v>
      </c>
      <c r="P9401" s="6">
        <v>-247647.1</v>
      </c>
      <c r="R9401" s="31">
        <v>-124</v>
      </c>
      <c r="S9401" s="28">
        <v>44651</v>
      </c>
    </row>
    <row r="9402" spans="1:19" x14ac:dyDescent="0.2">
      <c r="A9402" s="29">
        <v>47680</v>
      </c>
      <c r="B9402" s="1" t="s">
        <v>200</v>
      </c>
      <c r="C9402" s="27">
        <v>44627</v>
      </c>
      <c r="D9402" s="1">
        <v>53644</v>
      </c>
      <c r="J9402" s="1" t="s">
        <v>0</v>
      </c>
      <c r="K9402" s="1" t="s">
        <v>49</v>
      </c>
      <c r="L9402" s="1">
        <v>-1</v>
      </c>
      <c r="M9402" s="1">
        <v>124</v>
      </c>
      <c r="N9402" s="6"/>
      <c r="O9402" s="6">
        <v>124</v>
      </c>
      <c r="P9402" s="6">
        <v>-248013.1</v>
      </c>
      <c r="R9402" s="31">
        <v>-124</v>
      </c>
      <c r="S9402" s="28">
        <v>44651</v>
      </c>
    </row>
    <row r="9403" spans="1:19" x14ac:dyDescent="0.2">
      <c r="A9403" s="29">
        <v>47680</v>
      </c>
      <c r="B9403" s="1" t="s">
        <v>200</v>
      </c>
      <c r="C9403" s="27">
        <v>44627</v>
      </c>
      <c r="D9403" s="1">
        <v>53644</v>
      </c>
      <c r="J9403" s="1" t="s">
        <v>0</v>
      </c>
      <c r="K9403" s="1" t="s">
        <v>49</v>
      </c>
      <c r="L9403" s="1">
        <v>-1</v>
      </c>
      <c r="M9403" s="1">
        <v>124</v>
      </c>
      <c r="N9403" s="6"/>
      <c r="O9403" s="6">
        <v>124</v>
      </c>
      <c r="P9403" s="6">
        <v>-248269.1</v>
      </c>
      <c r="R9403" s="31">
        <v>-124</v>
      </c>
      <c r="S9403" s="28">
        <v>44651</v>
      </c>
    </row>
    <row r="9404" spans="1:19" x14ac:dyDescent="0.2">
      <c r="A9404" s="29">
        <v>47680</v>
      </c>
      <c r="B9404" s="1" t="s">
        <v>200</v>
      </c>
      <c r="C9404" s="27">
        <v>44627</v>
      </c>
      <c r="D9404" s="1">
        <v>53644</v>
      </c>
      <c r="J9404" s="1" t="s">
        <v>0</v>
      </c>
      <c r="K9404" s="1" t="s">
        <v>49</v>
      </c>
      <c r="L9404" s="1">
        <v>-1.25</v>
      </c>
      <c r="M9404" s="1">
        <v>88</v>
      </c>
      <c r="N9404" s="6"/>
      <c r="O9404" s="6">
        <v>110</v>
      </c>
      <c r="P9404" s="6">
        <v>-249433.60000000001</v>
      </c>
      <c r="R9404" s="31">
        <v>-110</v>
      </c>
      <c r="S9404" s="28">
        <v>44651</v>
      </c>
    </row>
    <row r="9405" spans="1:19" x14ac:dyDescent="0.2">
      <c r="A9405" s="29">
        <v>47680</v>
      </c>
      <c r="B9405" s="1" t="s">
        <v>200</v>
      </c>
      <c r="C9405" s="27">
        <v>44627</v>
      </c>
      <c r="D9405" s="1">
        <v>53644</v>
      </c>
      <c r="J9405" s="1" t="s">
        <v>0</v>
      </c>
      <c r="K9405" s="1" t="s">
        <v>49</v>
      </c>
      <c r="L9405" s="1">
        <v>-0.5</v>
      </c>
      <c r="M9405" s="1">
        <v>88</v>
      </c>
      <c r="N9405" s="6"/>
      <c r="O9405" s="6">
        <v>44</v>
      </c>
      <c r="P9405" s="6">
        <v>-250905.85</v>
      </c>
      <c r="R9405" s="31">
        <v>-44</v>
      </c>
      <c r="S9405" s="28">
        <v>44651</v>
      </c>
    </row>
    <row r="9406" spans="1:19" x14ac:dyDescent="0.2">
      <c r="A9406" s="29">
        <v>47685</v>
      </c>
      <c r="B9406" s="1" t="s">
        <v>200</v>
      </c>
      <c r="C9406" s="27">
        <v>44627</v>
      </c>
      <c r="D9406" s="1">
        <v>53649</v>
      </c>
      <c r="J9406" s="1" t="s">
        <v>0</v>
      </c>
      <c r="K9406" s="1" t="s">
        <v>49</v>
      </c>
      <c r="L9406" s="1">
        <v>-1</v>
      </c>
      <c r="M9406" s="1">
        <v>240</v>
      </c>
      <c r="N9406" s="6"/>
      <c r="O9406" s="6">
        <v>240</v>
      </c>
      <c r="P9406" s="6">
        <v>-249772.6</v>
      </c>
      <c r="R9406" s="31">
        <v>-240</v>
      </c>
      <c r="S9406" s="28">
        <v>44651</v>
      </c>
    </row>
    <row r="9407" spans="1:19" x14ac:dyDescent="0.2">
      <c r="A9407" s="29">
        <v>47685</v>
      </c>
      <c r="B9407" s="1" t="s">
        <v>200</v>
      </c>
      <c r="C9407" s="27">
        <v>44627</v>
      </c>
      <c r="D9407" s="1">
        <v>53649</v>
      </c>
      <c r="J9407" s="1" t="s">
        <v>0</v>
      </c>
      <c r="K9407" s="1" t="s">
        <v>49</v>
      </c>
      <c r="L9407" s="1">
        <v>-2</v>
      </c>
      <c r="M9407" s="1">
        <v>99</v>
      </c>
      <c r="N9407" s="6"/>
      <c r="O9407" s="6">
        <v>198</v>
      </c>
      <c r="P9407" s="6">
        <v>-252323.85</v>
      </c>
      <c r="R9407" s="31">
        <v>-198</v>
      </c>
      <c r="S9407" s="28">
        <v>44651</v>
      </c>
    </row>
    <row r="9408" spans="1:19" x14ac:dyDescent="0.2">
      <c r="A9408" s="29">
        <v>47685</v>
      </c>
      <c r="B9408" s="1" t="s">
        <v>200</v>
      </c>
      <c r="C9408" s="27">
        <v>44627</v>
      </c>
      <c r="D9408" s="1">
        <v>53649</v>
      </c>
      <c r="J9408" s="1" t="s">
        <v>0</v>
      </c>
      <c r="K9408" s="1" t="s">
        <v>49</v>
      </c>
      <c r="L9408" s="1">
        <v>-1</v>
      </c>
      <c r="M9408" s="1">
        <v>139.5</v>
      </c>
      <c r="N9408" s="6"/>
      <c r="O9408" s="6">
        <v>139.5</v>
      </c>
      <c r="P9408" s="6">
        <v>-248738.6</v>
      </c>
      <c r="R9408" s="31">
        <v>-139.5</v>
      </c>
      <c r="S9408" s="28">
        <v>44651</v>
      </c>
    </row>
    <row r="9409" spans="1:19" x14ac:dyDescent="0.2">
      <c r="A9409" s="29">
        <v>47685</v>
      </c>
      <c r="B9409" s="1" t="s">
        <v>200</v>
      </c>
      <c r="C9409" s="27">
        <v>44627</v>
      </c>
      <c r="D9409" s="1">
        <v>53649</v>
      </c>
      <c r="J9409" s="1" t="s">
        <v>0</v>
      </c>
      <c r="K9409" s="1" t="s">
        <v>49</v>
      </c>
      <c r="L9409" s="1">
        <v>-1</v>
      </c>
      <c r="M9409" s="1">
        <v>139.5</v>
      </c>
      <c r="N9409" s="6"/>
      <c r="O9409" s="6">
        <v>139.5</v>
      </c>
      <c r="P9409" s="6">
        <v>-252125.85</v>
      </c>
      <c r="R9409" s="31">
        <v>-139.5</v>
      </c>
      <c r="S9409" s="28">
        <v>44651</v>
      </c>
    </row>
    <row r="9410" spans="1:19" x14ac:dyDescent="0.2">
      <c r="A9410" s="29">
        <v>47685</v>
      </c>
      <c r="B9410" s="1" t="s">
        <v>200</v>
      </c>
      <c r="C9410" s="27">
        <v>44627</v>
      </c>
      <c r="D9410" s="1">
        <v>53649</v>
      </c>
      <c r="J9410" s="1" t="s">
        <v>0</v>
      </c>
      <c r="K9410" s="1" t="s">
        <v>49</v>
      </c>
      <c r="L9410" s="1">
        <v>-1.25</v>
      </c>
      <c r="M9410" s="1">
        <v>99</v>
      </c>
      <c r="N9410" s="6"/>
      <c r="O9410" s="6">
        <v>123.75</v>
      </c>
      <c r="P9410" s="6">
        <v>-248862.35</v>
      </c>
      <c r="R9410" s="31">
        <v>-123.75</v>
      </c>
      <c r="S9410" s="28">
        <v>44651</v>
      </c>
    </row>
    <row r="9411" spans="1:19" x14ac:dyDescent="0.2">
      <c r="A9411" s="29">
        <v>47685</v>
      </c>
      <c r="B9411" s="1" t="s">
        <v>200</v>
      </c>
      <c r="C9411" s="27">
        <v>44627</v>
      </c>
      <c r="D9411" s="1">
        <v>53649</v>
      </c>
      <c r="J9411" s="1" t="s">
        <v>0</v>
      </c>
      <c r="K9411" s="1" t="s">
        <v>49</v>
      </c>
      <c r="L9411" s="1">
        <v>-0.5</v>
      </c>
      <c r="M9411" s="1">
        <v>99</v>
      </c>
      <c r="N9411" s="6"/>
      <c r="O9411" s="6">
        <v>49.5</v>
      </c>
      <c r="P9411" s="6">
        <v>-249483.1</v>
      </c>
      <c r="R9411" s="31">
        <v>-49.5</v>
      </c>
      <c r="S9411" s="28">
        <v>44651</v>
      </c>
    </row>
    <row r="9412" spans="1:19" x14ac:dyDescent="0.2">
      <c r="A9412" s="29">
        <v>47685</v>
      </c>
      <c r="B9412" s="1" t="s">
        <v>200</v>
      </c>
      <c r="C9412" s="27">
        <v>44627</v>
      </c>
      <c r="D9412" s="1">
        <v>53649</v>
      </c>
      <c r="J9412" s="1" t="s">
        <v>0</v>
      </c>
      <c r="K9412" s="1" t="s">
        <v>49</v>
      </c>
      <c r="L9412" s="1">
        <v>-0.5</v>
      </c>
      <c r="M9412" s="1">
        <v>99</v>
      </c>
      <c r="N9412" s="6"/>
      <c r="O9412" s="6">
        <v>49.5</v>
      </c>
      <c r="P9412" s="6">
        <v>-249532.6</v>
      </c>
      <c r="R9412" s="31">
        <v>-49.5</v>
      </c>
      <c r="S9412" s="28">
        <v>44651</v>
      </c>
    </row>
    <row r="9413" spans="1:19" x14ac:dyDescent="0.2">
      <c r="A9413" s="29">
        <v>47685</v>
      </c>
      <c r="B9413" s="1" t="s">
        <v>200</v>
      </c>
      <c r="C9413" s="27">
        <v>44627</v>
      </c>
      <c r="D9413" s="1">
        <v>53649</v>
      </c>
      <c r="J9413" s="1" t="s">
        <v>0</v>
      </c>
      <c r="K9413" s="1" t="s">
        <v>49</v>
      </c>
      <c r="L9413" s="1">
        <v>-0.5</v>
      </c>
      <c r="M9413" s="1">
        <v>99</v>
      </c>
      <c r="N9413" s="6"/>
      <c r="O9413" s="6">
        <v>49.5</v>
      </c>
      <c r="P9413" s="6">
        <v>-251986.35</v>
      </c>
      <c r="R9413" s="31">
        <v>-49.5</v>
      </c>
      <c r="S9413" s="28">
        <v>44651</v>
      </c>
    </row>
    <row r="9414" spans="1:19" x14ac:dyDescent="0.2">
      <c r="A9414" s="29">
        <v>47687</v>
      </c>
      <c r="B9414" s="1" t="s">
        <v>200</v>
      </c>
      <c r="C9414" s="27">
        <v>44627</v>
      </c>
      <c r="D9414" s="1">
        <v>53651</v>
      </c>
      <c r="J9414" s="1" t="s">
        <v>0</v>
      </c>
      <c r="K9414" s="1" t="s">
        <v>49</v>
      </c>
      <c r="L9414" s="1">
        <v>-3.25</v>
      </c>
      <c r="M9414" s="1">
        <v>99</v>
      </c>
      <c r="N9414" s="6"/>
      <c r="O9414" s="6">
        <v>321.75</v>
      </c>
      <c r="P9414" s="6">
        <v>-249323.6</v>
      </c>
      <c r="R9414" s="31">
        <v>-321.75</v>
      </c>
      <c r="S9414" s="28">
        <v>44651</v>
      </c>
    </row>
    <row r="9415" spans="1:19" x14ac:dyDescent="0.2">
      <c r="A9415" s="29">
        <v>47687</v>
      </c>
      <c r="B9415" s="1" t="s">
        <v>200</v>
      </c>
      <c r="C9415" s="27">
        <v>44627</v>
      </c>
      <c r="D9415" s="1">
        <v>53651</v>
      </c>
      <c r="J9415" s="1" t="s">
        <v>0</v>
      </c>
      <c r="K9415" s="1" t="s">
        <v>49</v>
      </c>
      <c r="L9415" s="1">
        <v>-2.5</v>
      </c>
      <c r="M9415" s="1">
        <v>99</v>
      </c>
      <c r="N9415" s="6"/>
      <c r="O9415" s="6">
        <v>247.5</v>
      </c>
      <c r="P9415" s="6">
        <v>-258213.85</v>
      </c>
      <c r="R9415" s="31">
        <v>-247.5</v>
      </c>
      <c r="S9415" s="28">
        <v>44651</v>
      </c>
    </row>
    <row r="9416" spans="1:19" x14ac:dyDescent="0.2">
      <c r="A9416" s="29">
        <v>47687</v>
      </c>
      <c r="B9416" s="1" t="s">
        <v>200</v>
      </c>
      <c r="C9416" s="27">
        <v>44627</v>
      </c>
      <c r="D9416" s="1">
        <v>53651</v>
      </c>
      <c r="J9416" s="1" t="s">
        <v>0</v>
      </c>
      <c r="K9416" s="1" t="s">
        <v>49</v>
      </c>
      <c r="L9416" s="1">
        <v>-1</v>
      </c>
      <c r="M9416" s="1">
        <v>139.5</v>
      </c>
      <c r="N9416" s="6"/>
      <c r="O9416" s="6">
        <v>139.5</v>
      </c>
      <c r="P9416" s="6">
        <v>-249001.85</v>
      </c>
      <c r="R9416" s="31">
        <v>-139.5</v>
      </c>
      <c r="S9416" s="28">
        <v>44651</v>
      </c>
    </row>
    <row r="9417" spans="1:19" x14ac:dyDescent="0.2">
      <c r="A9417" s="29">
        <v>47687</v>
      </c>
      <c r="B9417" s="1" t="s">
        <v>200</v>
      </c>
      <c r="C9417" s="27">
        <v>44627</v>
      </c>
      <c r="D9417" s="1">
        <v>53651</v>
      </c>
      <c r="J9417" s="1" t="s">
        <v>0</v>
      </c>
      <c r="K9417" s="1" t="s">
        <v>49</v>
      </c>
      <c r="L9417" s="1">
        <v>-1</v>
      </c>
      <c r="M9417" s="1">
        <v>139.5</v>
      </c>
      <c r="N9417" s="6"/>
      <c r="O9417" s="6">
        <v>139.5</v>
      </c>
      <c r="P9417" s="6">
        <v>-257966.35</v>
      </c>
      <c r="R9417" s="31">
        <v>-139.5</v>
      </c>
      <c r="S9417" s="28">
        <v>44651</v>
      </c>
    </row>
    <row r="9418" spans="1:19" x14ac:dyDescent="0.2">
      <c r="A9418" s="29">
        <v>47687</v>
      </c>
      <c r="B9418" s="1" t="s">
        <v>200</v>
      </c>
      <c r="C9418" s="27">
        <v>44627</v>
      </c>
      <c r="D9418" s="1">
        <v>53651</v>
      </c>
      <c r="J9418" s="1" t="s">
        <v>0</v>
      </c>
      <c r="K9418" s="1" t="s">
        <v>49</v>
      </c>
      <c r="L9418" s="1">
        <v>-1.25</v>
      </c>
      <c r="M9418" s="1">
        <v>99</v>
      </c>
      <c r="N9418" s="6"/>
      <c r="O9418" s="6">
        <v>123.75</v>
      </c>
      <c r="P9418" s="6">
        <v>-251409.35</v>
      </c>
      <c r="R9418" s="31">
        <v>-123.75</v>
      </c>
      <c r="S9418" s="28">
        <v>44651</v>
      </c>
    </row>
    <row r="9419" spans="1:19" x14ac:dyDescent="0.2">
      <c r="A9419" s="29">
        <v>47687</v>
      </c>
      <c r="B9419" s="1" t="s">
        <v>200</v>
      </c>
      <c r="C9419" s="27">
        <v>44627</v>
      </c>
      <c r="D9419" s="1">
        <v>53651</v>
      </c>
      <c r="J9419" s="1" t="s">
        <v>0</v>
      </c>
      <c r="K9419" s="1" t="s">
        <v>49</v>
      </c>
      <c r="L9419" s="1">
        <v>-0.5</v>
      </c>
      <c r="M9419" s="1">
        <v>99</v>
      </c>
      <c r="N9419" s="6"/>
      <c r="O9419" s="6">
        <v>49.5</v>
      </c>
      <c r="P9419" s="6">
        <v>-251260.85</v>
      </c>
      <c r="R9419" s="31">
        <v>-49.5</v>
      </c>
      <c r="S9419" s="28">
        <v>44651</v>
      </c>
    </row>
    <row r="9420" spans="1:19" x14ac:dyDescent="0.2">
      <c r="A9420" s="29">
        <v>47687</v>
      </c>
      <c r="B9420" s="1" t="s">
        <v>200</v>
      </c>
      <c r="C9420" s="27">
        <v>44627</v>
      </c>
      <c r="D9420" s="1">
        <v>53651</v>
      </c>
      <c r="J9420" s="1" t="s">
        <v>0</v>
      </c>
      <c r="K9420" s="1" t="s">
        <v>49</v>
      </c>
      <c r="L9420" s="1">
        <v>-0.5</v>
      </c>
      <c r="M9420" s="1">
        <v>99</v>
      </c>
      <c r="N9420" s="6"/>
      <c r="O9420" s="6">
        <v>49.5</v>
      </c>
      <c r="P9420" s="6">
        <v>-257826.85</v>
      </c>
      <c r="R9420" s="31">
        <v>-49.5</v>
      </c>
      <c r="S9420" s="28">
        <v>44651</v>
      </c>
    </row>
    <row r="9421" spans="1:19" x14ac:dyDescent="0.2">
      <c r="A9421" s="29">
        <v>47687</v>
      </c>
      <c r="B9421" s="1" t="s">
        <v>200</v>
      </c>
      <c r="C9421" s="27">
        <v>44627</v>
      </c>
      <c r="D9421" s="1">
        <v>53651</v>
      </c>
      <c r="J9421" s="1" t="s">
        <v>0</v>
      </c>
      <c r="K9421" s="1" t="s">
        <v>49</v>
      </c>
      <c r="L9421" s="1">
        <v>-0.25</v>
      </c>
      <c r="M9421" s="1">
        <v>99</v>
      </c>
      <c r="N9421" s="6"/>
      <c r="O9421" s="6">
        <v>24.75</v>
      </c>
      <c r="P9421" s="6">
        <v>-251186.6</v>
      </c>
      <c r="R9421" s="31">
        <v>-24.75</v>
      </c>
      <c r="S9421" s="28">
        <v>44651</v>
      </c>
    </row>
    <row r="9422" spans="1:19" x14ac:dyDescent="0.2">
      <c r="A9422" s="29">
        <v>47687</v>
      </c>
      <c r="B9422" s="1" t="s">
        <v>200</v>
      </c>
      <c r="C9422" s="27">
        <v>44627</v>
      </c>
      <c r="D9422" s="1">
        <v>53651</v>
      </c>
      <c r="J9422" s="1" t="s">
        <v>0</v>
      </c>
      <c r="K9422" s="1" t="s">
        <v>49</v>
      </c>
      <c r="L9422" s="1">
        <v>-0.25</v>
      </c>
      <c r="M9422" s="1">
        <v>99</v>
      </c>
      <c r="N9422" s="6"/>
      <c r="O9422" s="6">
        <v>24.75</v>
      </c>
      <c r="P9422" s="6">
        <v>-251211.35</v>
      </c>
      <c r="R9422" s="31">
        <v>-24.75</v>
      </c>
      <c r="S9422" s="28">
        <v>44651</v>
      </c>
    </row>
    <row r="9423" spans="1:19" x14ac:dyDescent="0.2">
      <c r="A9423" s="29">
        <v>47687</v>
      </c>
      <c r="B9423" s="1" t="s">
        <v>200</v>
      </c>
      <c r="C9423" s="27">
        <v>44627</v>
      </c>
      <c r="D9423" s="1">
        <v>53651</v>
      </c>
      <c r="J9423" s="1" t="s">
        <v>0</v>
      </c>
      <c r="K9423" s="1" t="s">
        <v>49</v>
      </c>
      <c r="L9423" s="1">
        <v>-0.25</v>
      </c>
      <c r="M9423" s="1">
        <v>99</v>
      </c>
      <c r="N9423" s="6"/>
      <c r="O9423" s="6">
        <v>24.75</v>
      </c>
      <c r="P9423" s="6">
        <v>-251285.6</v>
      </c>
      <c r="R9423" s="31">
        <v>-24.75</v>
      </c>
      <c r="S9423" s="28">
        <v>44651</v>
      </c>
    </row>
    <row r="9424" spans="1:19" x14ac:dyDescent="0.2">
      <c r="A9424" s="29">
        <v>47687</v>
      </c>
      <c r="B9424" s="1" t="s">
        <v>200</v>
      </c>
      <c r="C9424" s="27">
        <v>44627</v>
      </c>
      <c r="D9424" s="1">
        <v>53651</v>
      </c>
      <c r="J9424" s="1" t="s">
        <v>0</v>
      </c>
      <c r="K9424" s="1" t="s">
        <v>49</v>
      </c>
      <c r="L9424" s="1">
        <v>-0.25</v>
      </c>
      <c r="M9424" s="1">
        <v>99</v>
      </c>
      <c r="N9424" s="6"/>
      <c r="O9424" s="6">
        <v>24.75</v>
      </c>
      <c r="P9424" s="6">
        <v>-258238.6</v>
      </c>
      <c r="R9424" s="31">
        <v>-24.75</v>
      </c>
      <c r="S9424" s="28">
        <v>44651</v>
      </c>
    </row>
    <row r="9425" spans="1:19" x14ac:dyDescent="0.2">
      <c r="A9425" s="29">
        <v>47752</v>
      </c>
      <c r="B9425" s="1" t="s">
        <v>200</v>
      </c>
      <c r="C9425" s="27">
        <v>44627</v>
      </c>
      <c r="D9425" s="1">
        <v>53697</v>
      </c>
      <c r="J9425" s="1" t="s">
        <v>0</v>
      </c>
      <c r="K9425" s="1" t="s">
        <v>49</v>
      </c>
      <c r="L9425" s="1">
        <v>-3.25</v>
      </c>
      <c r="M9425" s="1">
        <v>110</v>
      </c>
      <c r="N9425" s="6"/>
      <c r="O9425" s="6">
        <v>357.5</v>
      </c>
      <c r="P9425" s="6">
        <v>-256494.35</v>
      </c>
      <c r="R9425" s="31">
        <v>-357.5</v>
      </c>
      <c r="S9425" s="28">
        <v>44651</v>
      </c>
    </row>
    <row r="9426" spans="1:19" x14ac:dyDescent="0.2">
      <c r="A9426" s="29">
        <v>47752</v>
      </c>
      <c r="B9426" s="1" t="s">
        <v>200</v>
      </c>
      <c r="C9426" s="27">
        <v>44627</v>
      </c>
      <c r="D9426" s="1">
        <v>53697</v>
      </c>
      <c r="J9426" s="1" t="s">
        <v>0</v>
      </c>
      <c r="K9426" s="1" t="s">
        <v>49</v>
      </c>
      <c r="L9426" s="1">
        <v>-3</v>
      </c>
      <c r="M9426" s="1">
        <v>110</v>
      </c>
      <c r="N9426" s="6"/>
      <c r="O9426" s="6">
        <v>330</v>
      </c>
      <c r="P9426" s="6">
        <v>-256979.35</v>
      </c>
      <c r="R9426" s="31">
        <v>-330</v>
      </c>
      <c r="S9426" s="28">
        <v>44651</v>
      </c>
    </row>
    <row r="9427" spans="1:19" x14ac:dyDescent="0.2">
      <c r="A9427" s="29">
        <v>47752</v>
      </c>
      <c r="B9427" s="1" t="s">
        <v>200</v>
      </c>
      <c r="C9427" s="27">
        <v>44627</v>
      </c>
      <c r="D9427" s="1">
        <v>53697</v>
      </c>
      <c r="J9427" s="1" t="s">
        <v>0</v>
      </c>
      <c r="K9427" s="1" t="s">
        <v>49</v>
      </c>
      <c r="L9427" s="1">
        <v>-2</v>
      </c>
      <c r="M9427" s="1">
        <v>110</v>
      </c>
      <c r="N9427" s="6"/>
      <c r="O9427" s="6">
        <v>220</v>
      </c>
      <c r="P9427" s="6">
        <v>-250147.6</v>
      </c>
      <c r="R9427" s="31">
        <v>-220</v>
      </c>
      <c r="S9427" s="28">
        <v>44651</v>
      </c>
    </row>
    <row r="9428" spans="1:19" x14ac:dyDescent="0.2">
      <c r="A9428" s="29">
        <v>47752</v>
      </c>
      <c r="B9428" s="1" t="s">
        <v>200</v>
      </c>
      <c r="C9428" s="27">
        <v>44627</v>
      </c>
      <c r="D9428" s="1">
        <v>53697</v>
      </c>
      <c r="J9428" s="1" t="s">
        <v>0</v>
      </c>
      <c r="K9428" s="1" t="s">
        <v>49</v>
      </c>
      <c r="L9428" s="1">
        <v>-1.5</v>
      </c>
      <c r="M9428" s="1">
        <v>110</v>
      </c>
      <c r="N9428" s="6"/>
      <c r="O9428" s="6">
        <v>165</v>
      </c>
      <c r="P9428" s="6">
        <v>-250541.85</v>
      </c>
      <c r="R9428" s="31">
        <v>-165</v>
      </c>
      <c r="S9428" s="28">
        <v>44651</v>
      </c>
    </row>
    <row r="9429" spans="1:19" x14ac:dyDescent="0.2">
      <c r="A9429" s="29">
        <v>47752</v>
      </c>
      <c r="B9429" s="1" t="s">
        <v>200</v>
      </c>
      <c r="C9429" s="27">
        <v>44627</v>
      </c>
      <c r="D9429" s="1">
        <v>53697</v>
      </c>
      <c r="J9429" s="1" t="s">
        <v>0</v>
      </c>
      <c r="K9429" s="1" t="s">
        <v>49</v>
      </c>
      <c r="L9429" s="1">
        <v>-1.5</v>
      </c>
      <c r="M9429" s="1">
        <v>110</v>
      </c>
      <c r="N9429" s="6"/>
      <c r="O9429" s="6">
        <v>165</v>
      </c>
      <c r="P9429" s="6">
        <v>-250861.85</v>
      </c>
      <c r="R9429" s="31">
        <v>-165</v>
      </c>
      <c r="S9429" s="28">
        <v>44651</v>
      </c>
    </row>
    <row r="9430" spans="1:19" x14ac:dyDescent="0.2">
      <c r="A9430" s="29">
        <v>47752</v>
      </c>
      <c r="B9430" s="1" t="s">
        <v>200</v>
      </c>
      <c r="C9430" s="27">
        <v>44627</v>
      </c>
      <c r="D9430" s="1">
        <v>53697</v>
      </c>
      <c r="J9430" s="1" t="s">
        <v>0</v>
      </c>
      <c r="K9430" s="1" t="s">
        <v>49</v>
      </c>
      <c r="L9430" s="1">
        <v>-1</v>
      </c>
      <c r="M9430" s="1">
        <v>155</v>
      </c>
      <c r="N9430" s="6"/>
      <c r="O9430" s="6">
        <v>155</v>
      </c>
      <c r="P9430" s="6">
        <v>-249927.6</v>
      </c>
      <c r="R9430" s="31">
        <v>-155</v>
      </c>
      <c r="S9430" s="28">
        <v>44651</v>
      </c>
    </row>
    <row r="9431" spans="1:19" x14ac:dyDescent="0.2">
      <c r="A9431" s="29">
        <v>47752</v>
      </c>
      <c r="B9431" s="1" t="s">
        <v>200</v>
      </c>
      <c r="C9431" s="27">
        <v>44627</v>
      </c>
      <c r="D9431" s="1">
        <v>53697</v>
      </c>
      <c r="J9431" s="1" t="s">
        <v>0</v>
      </c>
      <c r="K9431" s="1" t="s">
        <v>49</v>
      </c>
      <c r="L9431" s="1">
        <v>-1</v>
      </c>
      <c r="M9431" s="1">
        <v>155</v>
      </c>
      <c r="N9431" s="6"/>
      <c r="O9431" s="6">
        <v>155</v>
      </c>
      <c r="P9431" s="6">
        <v>-250376.85</v>
      </c>
      <c r="R9431" s="31">
        <v>-155</v>
      </c>
      <c r="S9431" s="28">
        <v>44651</v>
      </c>
    </row>
    <row r="9432" spans="1:19" x14ac:dyDescent="0.2">
      <c r="A9432" s="29">
        <v>47752</v>
      </c>
      <c r="B9432" s="1" t="s">
        <v>200</v>
      </c>
      <c r="C9432" s="27">
        <v>44627</v>
      </c>
      <c r="D9432" s="1">
        <v>53697</v>
      </c>
      <c r="J9432" s="1" t="s">
        <v>0</v>
      </c>
      <c r="K9432" s="1" t="s">
        <v>49</v>
      </c>
      <c r="L9432" s="1">
        <v>-1</v>
      </c>
      <c r="M9432" s="1">
        <v>155</v>
      </c>
      <c r="N9432" s="6"/>
      <c r="O9432" s="6">
        <v>155</v>
      </c>
      <c r="P9432" s="6">
        <v>-250696.85</v>
      </c>
      <c r="R9432" s="31">
        <v>-155</v>
      </c>
      <c r="S9432" s="28">
        <v>44651</v>
      </c>
    </row>
    <row r="9433" spans="1:19" x14ac:dyDescent="0.2">
      <c r="A9433" s="29">
        <v>47752</v>
      </c>
      <c r="B9433" s="1" t="s">
        <v>200</v>
      </c>
      <c r="C9433" s="27">
        <v>44627</v>
      </c>
      <c r="D9433" s="1">
        <v>53697</v>
      </c>
      <c r="J9433" s="1" t="s">
        <v>0</v>
      </c>
      <c r="K9433" s="1" t="s">
        <v>49</v>
      </c>
      <c r="L9433" s="1">
        <v>-1</v>
      </c>
      <c r="M9433" s="1">
        <v>155</v>
      </c>
      <c r="N9433" s="6"/>
      <c r="O9433" s="6">
        <v>155</v>
      </c>
      <c r="P9433" s="6">
        <v>-256136.85</v>
      </c>
      <c r="R9433" s="31">
        <v>-155</v>
      </c>
      <c r="S9433" s="28">
        <v>44651</v>
      </c>
    </row>
    <row r="9434" spans="1:19" x14ac:dyDescent="0.2">
      <c r="A9434" s="29">
        <v>47752</v>
      </c>
      <c r="B9434" s="1" t="s">
        <v>200</v>
      </c>
      <c r="C9434" s="27">
        <v>44627</v>
      </c>
      <c r="D9434" s="1">
        <v>53697</v>
      </c>
      <c r="J9434" s="1" t="s">
        <v>0</v>
      </c>
      <c r="K9434" s="1" t="s">
        <v>49</v>
      </c>
      <c r="L9434" s="1">
        <v>-1</v>
      </c>
      <c r="M9434" s="1">
        <v>155</v>
      </c>
      <c r="N9434" s="6"/>
      <c r="O9434" s="6">
        <v>155</v>
      </c>
      <c r="P9434" s="6">
        <v>-256649.35</v>
      </c>
      <c r="R9434" s="31">
        <v>-155</v>
      </c>
      <c r="S9434" s="28">
        <v>44651</v>
      </c>
    </row>
    <row r="9435" spans="1:19" x14ac:dyDescent="0.2">
      <c r="A9435" s="29">
        <v>47754</v>
      </c>
      <c r="B9435" s="1" t="s">
        <v>200</v>
      </c>
      <c r="C9435" s="27">
        <v>44627</v>
      </c>
      <c r="D9435" s="1">
        <v>53699</v>
      </c>
      <c r="J9435" s="1" t="s">
        <v>0</v>
      </c>
      <c r="K9435" s="1" t="s">
        <v>49</v>
      </c>
      <c r="L9435" s="1">
        <v>-0.75</v>
      </c>
      <c r="M9435" s="1">
        <v>99</v>
      </c>
      <c r="N9435" s="6"/>
      <c r="O9435" s="6">
        <v>74.25</v>
      </c>
      <c r="P9435" s="6">
        <v>-250221.85</v>
      </c>
      <c r="R9435" s="31">
        <v>-74.25</v>
      </c>
      <c r="S9435" s="28">
        <v>44651</v>
      </c>
    </row>
    <row r="9436" spans="1:19" x14ac:dyDescent="0.2">
      <c r="A9436" s="29">
        <v>47770</v>
      </c>
      <c r="B9436" s="1" t="s">
        <v>200</v>
      </c>
      <c r="C9436" s="27">
        <v>44627</v>
      </c>
      <c r="D9436" s="1">
        <v>53703</v>
      </c>
      <c r="J9436" s="1" t="s">
        <v>0</v>
      </c>
      <c r="K9436" s="1" t="s">
        <v>49</v>
      </c>
      <c r="L9436" s="1">
        <v>-3</v>
      </c>
      <c r="M9436" s="1">
        <v>980</v>
      </c>
      <c r="N9436" s="6"/>
      <c r="O9436" s="6">
        <v>2940</v>
      </c>
      <c r="P9436" s="6">
        <v>-255263.85</v>
      </c>
      <c r="R9436" s="31">
        <v>-2940</v>
      </c>
      <c r="S9436" s="28">
        <v>44651</v>
      </c>
    </row>
    <row r="9437" spans="1:19" x14ac:dyDescent="0.2">
      <c r="A9437" s="29">
        <v>47770</v>
      </c>
      <c r="B9437" s="1" t="s">
        <v>200</v>
      </c>
      <c r="C9437" s="27">
        <v>44627</v>
      </c>
      <c r="D9437" s="1">
        <v>53703</v>
      </c>
      <c r="J9437" s="1" t="s">
        <v>0</v>
      </c>
      <c r="K9437" s="1" t="s">
        <v>49</v>
      </c>
      <c r="L9437" s="1">
        <v>-3</v>
      </c>
      <c r="M9437" s="1">
        <v>88</v>
      </c>
      <c r="N9437" s="6"/>
      <c r="O9437" s="6">
        <v>264</v>
      </c>
      <c r="P9437" s="6">
        <v>-255527.85</v>
      </c>
      <c r="R9437" s="31">
        <v>-264</v>
      </c>
      <c r="S9437" s="28">
        <v>44651</v>
      </c>
    </row>
    <row r="9438" spans="1:19" x14ac:dyDescent="0.2">
      <c r="A9438" s="29">
        <v>47770</v>
      </c>
      <c r="B9438" s="1" t="s">
        <v>200</v>
      </c>
      <c r="C9438" s="27">
        <v>44627</v>
      </c>
      <c r="D9438" s="1">
        <v>53703</v>
      </c>
      <c r="J9438" s="1" t="s">
        <v>0</v>
      </c>
      <c r="K9438" s="1" t="s">
        <v>49</v>
      </c>
      <c r="L9438" s="1">
        <v>-1.5</v>
      </c>
      <c r="M9438" s="1">
        <v>88</v>
      </c>
      <c r="N9438" s="6"/>
      <c r="O9438" s="6">
        <v>132</v>
      </c>
      <c r="P9438" s="6">
        <v>-251161.85</v>
      </c>
      <c r="R9438" s="31">
        <v>-132</v>
      </c>
      <c r="S9438" s="28">
        <v>44651</v>
      </c>
    </row>
    <row r="9439" spans="1:19" x14ac:dyDescent="0.2">
      <c r="A9439" s="29">
        <v>47770</v>
      </c>
      <c r="B9439" s="1" t="s">
        <v>200</v>
      </c>
      <c r="C9439" s="27">
        <v>44627</v>
      </c>
      <c r="D9439" s="1">
        <v>53703</v>
      </c>
      <c r="J9439" s="1" t="s">
        <v>0</v>
      </c>
      <c r="K9439" s="1" t="s">
        <v>49</v>
      </c>
      <c r="L9439" s="1">
        <v>-1</v>
      </c>
      <c r="M9439" s="1">
        <v>124</v>
      </c>
      <c r="N9439" s="6"/>
      <c r="O9439" s="6">
        <v>124</v>
      </c>
      <c r="P9439" s="6">
        <v>-251029.85</v>
      </c>
      <c r="R9439" s="31">
        <v>-124</v>
      </c>
      <c r="S9439" s="28">
        <v>44651</v>
      </c>
    </row>
    <row r="9440" spans="1:19" x14ac:dyDescent="0.2">
      <c r="A9440" s="29">
        <v>47770</v>
      </c>
      <c r="B9440" s="1" t="s">
        <v>200</v>
      </c>
      <c r="C9440" s="27">
        <v>44627</v>
      </c>
      <c r="D9440" s="1">
        <v>53703</v>
      </c>
      <c r="J9440" s="1" t="s">
        <v>0</v>
      </c>
      <c r="K9440" s="1" t="s">
        <v>49</v>
      </c>
      <c r="L9440" s="1">
        <v>-1</v>
      </c>
      <c r="M9440" s="1">
        <v>18</v>
      </c>
      <c r="N9440" s="6"/>
      <c r="O9440" s="6">
        <v>18</v>
      </c>
      <c r="P9440" s="6">
        <v>-255573.85</v>
      </c>
      <c r="R9440" s="31">
        <v>-18</v>
      </c>
      <c r="S9440" s="28">
        <v>44651</v>
      </c>
    </row>
    <row r="9441" spans="1:19" x14ac:dyDescent="0.2">
      <c r="A9441" s="29">
        <v>47770</v>
      </c>
      <c r="B9441" s="1" t="s">
        <v>200</v>
      </c>
      <c r="C9441" s="27">
        <v>44627</v>
      </c>
      <c r="D9441" s="1">
        <v>53703</v>
      </c>
      <c r="J9441" s="1" t="s">
        <v>0</v>
      </c>
      <c r="K9441" s="1" t="s">
        <v>49</v>
      </c>
      <c r="L9441" s="1">
        <v>-1</v>
      </c>
      <c r="M9441" s="1">
        <v>16</v>
      </c>
      <c r="N9441" s="6"/>
      <c r="O9441" s="6">
        <v>16</v>
      </c>
      <c r="P9441" s="6">
        <v>-255543.85</v>
      </c>
      <c r="R9441" s="31">
        <v>-16</v>
      </c>
      <c r="S9441" s="28">
        <v>44651</v>
      </c>
    </row>
    <row r="9442" spans="1:19" x14ac:dyDescent="0.2">
      <c r="A9442" s="29">
        <v>47770</v>
      </c>
      <c r="B9442" s="1" t="s">
        <v>200</v>
      </c>
      <c r="C9442" s="27">
        <v>44627</v>
      </c>
      <c r="D9442" s="1">
        <v>53703</v>
      </c>
      <c r="J9442" s="1" t="s">
        <v>0</v>
      </c>
      <c r="K9442" s="1" t="s">
        <v>49</v>
      </c>
      <c r="L9442" s="1">
        <v>-1</v>
      </c>
      <c r="M9442" s="1">
        <v>12</v>
      </c>
      <c r="N9442" s="6"/>
      <c r="O9442" s="6">
        <v>12</v>
      </c>
      <c r="P9442" s="6">
        <v>-255555.85</v>
      </c>
      <c r="R9442" s="31">
        <v>-12</v>
      </c>
      <c r="S9442" s="28">
        <v>44651</v>
      </c>
    </row>
    <row r="9443" spans="1:19" x14ac:dyDescent="0.2">
      <c r="A9443" s="29">
        <v>47771</v>
      </c>
      <c r="B9443" s="1" t="s">
        <v>200</v>
      </c>
      <c r="C9443" s="27">
        <v>44627</v>
      </c>
      <c r="D9443" s="1">
        <v>53704</v>
      </c>
      <c r="J9443" s="1" t="s">
        <v>0</v>
      </c>
      <c r="K9443" s="1" t="s">
        <v>49</v>
      </c>
      <c r="L9443" s="1">
        <v>-6</v>
      </c>
      <c r="M9443" s="1">
        <v>88</v>
      </c>
      <c r="N9443" s="6"/>
      <c r="O9443" s="6">
        <v>528</v>
      </c>
      <c r="P9443" s="6">
        <v>-257777.35</v>
      </c>
      <c r="R9443" s="31">
        <v>-528</v>
      </c>
      <c r="S9443" s="28">
        <v>44651</v>
      </c>
    </row>
    <row r="9444" spans="1:19" x14ac:dyDescent="0.2">
      <c r="A9444" s="29">
        <v>47771</v>
      </c>
      <c r="B9444" s="1" t="s">
        <v>200</v>
      </c>
      <c r="C9444" s="27">
        <v>44627</v>
      </c>
      <c r="D9444" s="1">
        <v>53704</v>
      </c>
      <c r="J9444" s="1" t="s">
        <v>0</v>
      </c>
      <c r="K9444" s="1" t="s">
        <v>49</v>
      </c>
      <c r="L9444" s="1">
        <v>-1</v>
      </c>
      <c r="M9444" s="1">
        <v>124</v>
      </c>
      <c r="N9444" s="6"/>
      <c r="O9444" s="6">
        <v>124</v>
      </c>
      <c r="P9444" s="6">
        <v>-257249.35</v>
      </c>
      <c r="R9444" s="31">
        <v>-124</v>
      </c>
      <c r="S9444" s="28">
        <v>44651</v>
      </c>
    </row>
    <row r="9445" spans="1:19" x14ac:dyDescent="0.2">
      <c r="A9445" s="29">
        <v>47771</v>
      </c>
      <c r="B9445" s="1" t="s">
        <v>200</v>
      </c>
      <c r="C9445" s="27">
        <v>44627</v>
      </c>
      <c r="D9445" s="1">
        <v>53704</v>
      </c>
      <c r="J9445" s="1" t="s">
        <v>0</v>
      </c>
      <c r="K9445" s="1" t="s">
        <v>49</v>
      </c>
      <c r="L9445" s="1">
        <v>-0.75</v>
      </c>
      <c r="M9445" s="1">
        <v>88</v>
      </c>
      <c r="N9445" s="6"/>
      <c r="O9445" s="6">
        <v>66</v>
      </c>
      <c r="P9445" s="6">
        <v>-251475.35</v>
      </c>
      <c r="R9445" s="31">
        <v>-66</v>
      </c>
      <c r="S9445" s="28">
        <v>44651</v>
      </c>
    </row>
    <row r="9446" spans="1:19" x14ac:dyDescent="0.2">
      <c r="A9446" s="29">
        <v>47772</v>
      </c>
      <c r="B9446" s="1" t="s">
        <v>200</v>
      </c>
      <c r="C9446" s="27">
        <v>44627</v>
      </c>
      <c r="D9446" s="1">
        <v>53705</v>
      </c>
      <c r="J9446" s="1" t="s">
        <v>0</v>
      </c>
      <c r="K9446" s="1" t="s">
        <v>49</v>
      </c>
      <c r="L9446" s="1">
        <v>-1</v>
      </c>
      <c r="M9446" s="1">
        <v>124</v>
      </c>
      <c r="N9446" s="6"/>
      <c r="O9446" s="6">
        <v>124</v>
      </c>
      <c r="P9446" s="6">
        <v>-251936.85</v>
      </c>
      <c r="R9446" s="31">
        <v>-124</v>
      </c>
      <c r="S9446" s="28">
        <v>44651</v>
      </c>
    </row>
    <row r="9447" spans="1:19" x14ac:dyDescent="0.2">
      <c r="A9447" s="29">
        <v>47781</v>
      </c>
      <c r="B9447" s="1" t="s">
        <v>200</v>
      </c>
      <c r="C9447" s="27">
        <v>44627</v>
      </c>
      <c r="D9447" s="1">
        <v>53707</v>
      </c>
      <c r="J9447" s="1" t="s">
        <v>0</v>
      </c>
      <c r="K9447" s="1" t="s">
        <v>49</v>
      </c>
      <c r="L9447" s="1">
        <v>-1</v>
      </c>
      <c r="M9447" s="1">
        <v>124</v>
      </c>
      <c r="N9447" s="6"/>
      <c r="O9447" s="6">
        <v>124</v>
      </c>
      <c r="P9447" s="6">
        <v>-257103.35</v>
      </c>
      <c r="R9447" s="31">
        <v>-124</v>
      </c>
      <c r="S9447" s="28">
        <v>44651</v>
      </c>
    </row>
    <row r="9448" spans="1:19" x14ac:dyDescent="0.2">
      <c r="A9448" s="29">
        <v>47781</v>
      </c>
      <c r="B9448" s="1" t="s">
        <v>200</v>
      </c>
      <c r="C9448" s="27">
        <v>44627</v>
      </c>
      <c r="D9448" s="1">
        <v>53707</v>
      </c>
      <c r="J9448" s="1" t="s">
        <v>0</v>
      </c>
      <c r="K9448" s="1" t="s">
        <v>49</v>
      </c>
      <c r="L9448" s="1">
        <v>-1</v>
      </c>
      <c r="M9448" s="1">
        <v>48</v>
      </c>
      <c r="N9448" s="6"/>
      <c r="O9448" s="6">
        <v>48</v>
      </c>
      <c r="P9448" s="6">
        <v>-255639.85</v>
      </c>
      <c r="R9448" s="31">
        <v>-48</v>
      </c>
      <c r="S9448" s="28">
        <v>44651</v>
      </c>
    </row>
    <row r="9449" spans="1:19" x14ac:dyDescent="0.2">
      <c r="A9449" s="29">
        <v>47781</v>
      </c>
      <c r="B9449" s="1" t="s">
        <v>200</v>
      </c>
      <c r="C9449" s="27">
        <v>44627</v>
      </c>
      <c r="D9449" s="1">
        <v>53707</v>
      </c>
      <c r="J9449" s="1" t="s">
        <v>0</v>
      </c>
      <c r="K9449" s="1" t="s">
        <v>49</v>
      </c>
      <c r="L9449" s="1">
        <v>-1</v>
      </c>
      <c r="M9449" s="1">
        <v>28</v>
      </c>
      <c r="N9449" s="6"/>
      <c r="O9449" s="6">
        <v>28</v>
      </c>
      <c r="P9449" s="6">
        <v>-255667.85</v>
      </c>
      <c r="R9449" s="31">
        <v>-28</v>
      </c>
      <c r="S9449" s="28">
        <v>44651</v>
      </c>
    </row>
    <row r="9450" spans="1:19" x14ac:dyDescent="0.2">
      <c r="A9450" s="29">
        <v>47781</v>
      </c>
      <c r="B9450" s="1" t="s">
        <v>200</v>
      </c>
      <c r="C9450" s="27">
        <v>44627</v>
      </c>
      <c r="D9450" s="1">
        <v>53707</v>
      </c>
      <c r="J9450" s="1" t="s">
        <v>0</v>
      </c>
      <c r="K9450" s="1" t="s">
        <v>49</v>
      </c>
      <c r="L9450" s="1">
        <v>-0.25</v>
      </c>
      <c r="M9450" s="1">
        <v>88</v>
      </c>
      <c r="N9450" s="6"/>
      <c r="O9450" s="6">
        <v>22</v>
      </c>
      <c r="P9450" s="6">
        <v>-257125.35</v>
      </c>
      <c r="R9450" s="31">
        <v>-22</v>
      </c>
      <c r="S9450" s="28">
        <v>44651</v>
      </c>
    </row>
    <row r="9451" spans="1:19" x14ac:dyDescent="0.2">
      <c r="A9451" s="29">
        <v>47864</v>
      </c>
      <c r="B9451" s="1" t="s">
        <v>200</v>
      </c>
      <c r="C9451" s="27">
        <v>44627</v>
      </c>
      <c r="D9451" s="1">
        <v>53708</v>
      </c>
      <c r="J9451" s="1" t="s">
        <v>0</v>
      </c>
      <c r="K9451" s="1" t="s">
        <v>49</v>
      </c>
      <c r="L9451" s="1">
        <v>-1</v>
      </c>
      <c r="M9451" s="1">
        <v>124</v>
      </c>
      <c r="N9451" s="6"/>
      <c r="O9451" s="6">
        <v>124</v>
      </c>
      <c r="P9451" s="6">
        <v>-255791.85</v>
      </c>
      <c r="R9451" s="31">
        <v>-124</v>
      </c>
      <c r="S9451" s="28">
        <v>44651</v>
      </c>
    </row>
    <row r="9452" spans="1:19" x14ac:dyDescent="0.2">
      <c r="A9452" s="29">
        <v>47864</v>
      </c>
      <c r="B9452" s="1" t="s">
        <v>200</v>
      </c>
      <c r="C9452" s="27">
        <v>44627</v>
      </c>
      <c r="D9452" s="1">
        <v>53708</v>
      </c>
      <c r="J9452" s="1" t="s">
        <v>0</v>
      </c>
      <c r="K9452" s="1" t="s">
        <v>49</v>
      </c>
      <c r="L9452" s="1">
        <v>-1</v>
      </c>
      <c r="M9452" s="1">
        <v>124</v>
      </c>
      <c r="N9452" s="6"/>
      <c r="O9452" s="6">
        <v>124</v>
      </c>
      <c r="P9452" s="6">
        <v>-255915.85</v>
      </c>
      <c r="R9452" s="31">
        <v>-124</v>
      </c>
      <c r="S9452" s="28">
        <v>44651</v>
      </c>
    </row>
    <row r="9453" spans="1:19" x14ac:dyDescent="0.2">
      <c r="A9453" s="29">
        <v>47864</v>
      </c>
      <c r="B9453" s="1" t="s">
        <v>200</v>
      </c>
      <c r="C9453" s="27">
        <v>44627</v>
      </c>
      <c r="D9453" s="1">
        <v>53708</v>
      </c>
      <c r="J9453" s="1" t="s">
        <v>0</v>
      </c>
      <c r="K9453" s="1" t="s">
        <v>49</v>
      </c>
      <c r="L9453" s="1">
        <v>-0.75</v>
      </c>
      <c r="M9453" s="1">
        <v>88</v>
      </c>
      <c r="N9453" s="6"/>
      <c r="O9453" s="6">
        <v>66</v>
      </c>
      <c r="P9453" s="6">
        <v>-255981.85</v>
      </c>
      <c r="R9453" s="31">
        <v>-66</v>
      </c>
      <c r="S9453" s="28">
        <v>44651</v>
      </c>
    </row>
    <row r="9454" spans="1:19" x14ac:dyDescent="0.2">
      <c r="A9454" s="29">
        <v>47867</v>
      </c>
      <c r="B9454" s="1" t="s">
        <v>200</v>
      </c>
      <c r="C9454" s="27">
        <v>44628</v>
      </c>
      <c r="D9454" s="1">
        <v>53711</v>
      </c>
      <c r="J9454" s="1" t="s">
        <v>0</v>
      </c>
      <c r="K9454" s="1" t="s">
        <v>49</v>
      </c>
      <c r="L9454" s="1">
        <v>-1</v>
      </c>
      <c r="M9454" s="1">
        <v>155</v>
      </c>
      <c r="N9454" s="6"/>
      <c r="O9454" s="6">
        <v>155</v>
      </c>
      <c r="P9454" s="6">
        <v>-258491.6</v>
      </c>
      <c r="R9454" s="31">
        <v>-155</v>
      </c>
      <c r="S9454" s="28">
        <v>44651</v>
      </c>
    </row>
    <row r="9455" spans="1:19" x14ac:dyDescent="0.2">
      <c r="A9455" s="29">
        <v>47867</v>
      </c>
      <c r="B9455" s="1" t="s">
        <v>200</v>
      </c>
      <c r="C9455" s="27">
        <v>44628</v>
      </c>
      <c r="D9455" s="1">
        <v>53711</v>
      </c>
      <c r="J9455" s="1" t="s">
        <v>0</v>
      </c>
      <c r="K9455" s="1" t="s">
        <v>49</v>
      </c>
      <c r="L9455" s="1">
        <v>-0.75</v>
      </c>
      <c r="M9455" s="1">
        <v>110</v>
      </c>
      <c r="N9455" s="6"/>
      <c r="O9455" s="6">
        <v>82.5</v>
      </c>
      <c r="P9455" s="6">
        <v>-258574.1</v>
      </c>
      <c r="R9455" s="31">
        <v>-82.5</v>
      </c>
      <c r="S9455" s="28">
        <v>44651</v>
      </c>
    </row>
    <row r="9456" spans="1:19" x14ac:dyDescent="0.2">
      <c r="A9456" s="29">
        <v>47682</v>
      </c>
      <c r="B9456" s="1" t="s">
        <v>200</v>
      </c>
      <c r="C9456" s="27">
        <v>44629</v>
      </c>
      <c r="D9456" s="1">
        <v>53646</v>
      </c>
      <c r="J9456" s="1" t="s">
        <v>0</v>
      </c>
      <c r="K9456" s="1" t="s">
        <v>49</v>
      </c>
      <c r="L9456" s="1">
        <v>-1</v>
      </c>
      <c r="M9456" s="1">
        <v>572</v>
      </c>
      <c r="N9456" s="6"/>
      <c r="O9456" s="6">
        <v>572</v>
      </c>
      <c r="P9456" s="6">
        <v>-262776.09999999998</v>
      </c>
      <c r="R9456" s="31">
        <v>-572</v>
      </c>
      <c r="S9456" s="28">
        <v>44651</v>
      </c>
    </row>
    <row r="9457" spans="1:19" x14ac:dyDescent="0.2">
      <c r="A9457" s="29">
        <v>47682</v>
      </c>
      <c r="B9457" s="1" t="s">
        <v>200</v>
      </c>
      <c r="C9457" s="27">
        <v>44629</v>
      </c>
      <c r="D9457" s="1">
        <v>53646</v>
      </c>
      <c r="J9457" s="1" t="s">
        <v>0</v>
      </c>
      <c r="K9457" s="1" t="s">
        <v>49</v>
      </c>
      <c r="L9457" s="1">
        <v>-304</v>
      </c>
      <c r="M9457" s="1">
        <v>0.75</v>
      </c>
      <c r="N9457" s="6"/>
      <c r="O9457" s="6">
        <v>228</v>
      </c>
      <c r="P9457" s="6">
        <v>-258834.1</v>
      </c>
      <c r="R9457" s="31">
        <v>-228</v>
      </c>
      <c r="S9457" s="28">
        <v>44651</v>
      </c>
    </row>
    <row r="9458" spans="1:19" x14ac:dyDescent="0.2">
      <c r="A9458" s="29">
        <v>47682</v>
      </c>
      <c r="B9458" s="1" t="s">
        <v>200</v>
      </c>
      <c r="C9458" s="27">
        <v>44629</v>
      </c>
      <c r="D9458" s="1">
        <v>53646</v>
      </c>
      <c r="J9458" s="1" t="s">
        <v>0</v>
      </c>
      <c r="K9458" s="1" t="s">
        <v>49</v>
      </c>
      <c r="L9458" s="1">
        <v>-2</v>
      </c>
      <c r="M9458" s="1">
        <v>88</v>
      </c>
      <c r="N9458" s="6"/>
      <c r="O9458" s="6">
        <v>176</v>
      </c>
      <c r="P9458" s="6">
        <v>-261640.1</v>
      </c>
      <c r="R9458" s="31">
        <v>-176</v>
      </c>
      <c r="S9458" s="28">
        <v>44651</v>
      </c>
    </row>
    <row r="9459" spans="1:19" x14ac:dyDescent="0.2">
      <c r="A9459" s="29">
        <v>47682</v>
      </c>
      <c r="B9459" s="1" t="s">
        <v>200</v>
      </c>
      <c r="C9459" s="27">
        <v>44629</v>
      </c>
      <c r="D9459" s="1">
        <v>53646</v>
      </c>
      <c r="J9459" s="1" t="s">
        <v>0</v>
      </c>
      <c r="K9459" s="1" t="s">
        <v>49</v>
      </c>
      <c r="L9459" s="1">
        <v>-1.5</v>
      </c>
      <c r="M9459" s="1">
        <v>88</v>
      </c>
      <c r="N9459" s="6"/>
      <c r="O9459" s="6">
        <v>132</v>
      </c>
      <c r="P9459" s="6">
        <v>-259098.1</v>
      </c>
      <c r="R9459" s="31">
        <v>-132</v>
      </c>
      <c r="S9459" s="28">
        <v>44651</v>
      </c>
    </row>
    <row r="9460" spans="1:19" x14ac:dyDescent="0.2">
      <c r="A9460" s="29">
        <v>47682</v>
      </c>
      <c r="B9460" s="1" t="s">
        <v>200</v>
      </c>
      <c r="C9460" s="27">
        <v>44629</v>
      </c>
      <c r="D9460" s="1">
        <v>53646</v>
      </c>
      <c r="J9460" s="1" t="s">
        <v>0</v>
      </c>
      <c r="K9460" s="1" t="s">
        <v>49</v>
      </c>
      <c r="L9460" s="1">
        <v>-1</v>
      </c>
      <c r="M9460" s="1">
        <v>124</v>
      </c>
      <c r="N9460" s="6"/>
      <c r="O9460" s="6">
        <v>124</v>
      </c>
      <c r="P9460" s="6">
        <v>-258966.1</v>
      </c>
      <c r="R9460" s="31">
        <v>-124</v>
      </c>
      <c r="S9460" s="28">
        <v>44651</v>
      </c>
    </row>
    <row r="9461" spans="1:19" x14ac:dyDescent="0.2">
      <c r="A9461" s="29">
        <v>47682</v>
      </c>
      <c r="B9461" s="1" t="s">
        <v>200</v>
      </c>
      <c r="C9461" s="27">
        <v>44629</v>
      </c>
      <c r="D9461" s="1">
        <v>53646</v>
      </c>
      <c r="J9461" s="1" t="s">
        <v>0</v>
      </c>
      <c r="K9461" s="1" t="s">
        <v>49</v>
      </c>
      <c r="L9461" s="1">
        <v>-1</v>
      </c>
      <c r="M9461" s="1">
        <v>124</v>
      </c>
      <c r="N9461" s="6"/>
      <c r="O9461" s="6">
        <v>124</v>
      </c>
      <c r="P9461" s="6">
        <v>-259222.1</v>
      </c>
      <c r="R9461" s="31">
        <v>-124</v>
      </c>
      <c r="S9461" s="28">
        <v>44651</v>
      </c>
    </row>
    <row r="9462" spans="1:19" x14ac:dyDescent="0.2">
      <c r="A9462" s="29">
        <v>47682</v>
      </c>
      <c r="B9462" s="1" t="s">
        <v>200</v>
      </c>
      <c r="C9462" s="27">
        <v>44629</v>
      </c>
      <c r="D9462" s="1">
        <v>53646</v>
      </c>
      <c r="J9462" s="1" t="s">
        <v>0</v>
      </c>
      <c r="K9462" s="1" t="s">
        <v>49</v>
      </c>
      <c r="L9462" s="1">
        <v>-1</v>
      </c>
      <c r="M9462" s="1">
        <v>124</v>
      </c>
      <c r="N9462" s="6"/>
      <c r="O9462" s="6">
        <v>124</v>
      </c>
      <c r="P9462" s="6">
        <v>-259434.1</v>
      </c>
      <c r="R9462" s="31">
        <v>-124</v>
      </c>
      <c r="S9462" s="28">
        <v>44651</v>
      </c>
    </row>
    <row r="9463" spans="1:19" x14ac:dyDescent="0.2">
      <c r="A9463" s="29">
        <v>47682</v>
      </c>
      <c r="B9463" s="1" t="s">
        <v>200</v>
      </c>
      <c r="C9463" s="27">
        <v>44629</v>
      </c>
      <c r="D9463" s="1">
        <v>53646</v>
      </c>
      <c r="J9463" s="1" t="s">
        <v>0</v>
      </c>
      <c r="K9463" s="1" t="s">
        <v>49</v>
      </c>
      <c r="L9463" s="1">
        <v>-1</v>
      </c>
      <c r="M9463" s="1">
        <v>124</v>
      </c>
      <c r="N9463" s="6"/>
      <c r="O9463" s="6">
        <v>124</v>
      </c>
      <c r="P9463" s="6">
        <v>-261464.1</v>
      </c>
      <c r="R9463" s="31">
        <v>-124</v>
      </c>
      <c r="S9463" s="28">
        <v>44651</v>
      </c>
    </row>
    <row r="9464" spans="1:19" x14ac:dyDescent="0.2">
      <c r="A9464" s="29">
        <v>47682</v>
      </c>
      <c r="B9464" s="1" t="s">
        <v>200</v>
      </c>
      <c r="C9464" s="27">
        <v>44629</v>
      </c>
      <c r="D9464" s="1">
        <v>53646</v>
      </c>
      <c r="J9464" s="1" t="s">
        <v>0</v>
      </c>
      <c r="K9464" s="1" t="s">
        <v>49</v>
      </c>
      <c r="L9464" s="1">
        <v>-1</v>
      </c>
      <c r="M9464" s="1">
        <v>88</v>
      </c>
      <c r="N9464" s="6"/>
      <c r="O9464" s="6">
        <v>88</v>
      </c>
      <c r="P9464" s="6">
        <v>-259310.1</v>
      </c>
      <c r="R9464" s="31">
        <v>-88</v>
      </c>
      <c r="S9464" s="28">
        <v>44651</v>
      </c>
    </row>
    <row r="9465" spans="1:19" x14ac:dyDescent="0.2">
      <c r="A9465" s="29">
        <v>47682</v>
      </c>
      <c r="B9465" s="1" t="s">
        <v>200</v>
      </c>
      <c r="C9465" s="27">
        <v>44629</v>
      </c>
      <c r="D9465" s="1">
        <v>53646</v>
      </c>
      <c r="J9465" s="1" t="s">
        <v>0</v>
      </c>
      <c r="K9465" s="1" t="s">
        <v>49</v>
      </c>
      <c r="L9465" s="1">
        <v>-1</v>
      </c>
      <c r="M9465" s="1">
        <v>88</v>
      </c>
      <c r="N9465" s="6"/>
      <c r="O9465" s="6">
        <v>88</v>
      </c>
      <c r="P9465" s="6">
        <v>-259522.1</v>
      </c>
      <c r="R9465" s="31">
        <v>-88</v>
      </c>
      <c r="S9465" s="28">
        <v>44651</v>
      </c>
    </row>
    <row r="9466" spans="1:19" x14ac:dyDescent="0.2">
      <c r="A9466" s="29">
        <v>47682</v>
      </c>
      <c r="B9466" s="1" t="s">
        <v>200</v>
      </c>
      <c r="C9466" s="27">
        <v>44629</v>
      </c>
      <c r="D9466" s="1">
        <v>53646</v>
      </c>
      <c r="J9466" s="1" t="s">
        <v>0</v>
      </c>
      <c r="K9466" s="1" t="s">
        <v>49</v>
      </c>
      <c r="L9466" s="1">
        <v>-0.75</v>
      </c>
      <c r="M9466" s="1">
        <v>88</v>
      </c>
      <c r="N9466" s="6"/>
      <c r="O9466" s="6">
        <v>66</v>
      </c>
      <c r="P9466" s="6">
        <v>-259588.1</v>
      </c>
      <c r="R9466" s="31">
        <v>-66</v>
      </c>
      <c r="S9466" s="28">
        <v>44651</v>
      </c>
    </row>
    <row r="9467" spans="1:19" x14ac:dyDescent="0.2">
      <c r="A9467" s="29">
        <v>47682</v>
      </c>
      <c r="B9467" s="1" t="s">
        <v>200</v>
      </c>
      <c r="C9467" s="27">
        <v>44629</v>
      </c>
      <c r="D9467" s="1">
        <v>53646</v>
      </c>
      <c r="J9467" s="1" t="s">
        <v>0</v>
      </c>
      <c r="K9467" s="1" t="s">
        <v>49</v>
      </c>
      <c r="L9467" s="1">
        <v>-0.75</v>
      </c>
      <c r="M9467" s="1">
        <v>88</v>
      </c>
      <c r="N9467" s="6"/>
      <c r="O9467" s="6">
        <v>66</v>
      </c>
      <c r="P9467" s="6">
        <v>-259698.1</v>
      </c>
      <c r="R9467" s="31">
        <v>-66</v>
      </c>
      <c r="S9467" s="28">
        <v>44651</v>
      </c>
    </row>
    <row r="9468" spans="1:19" x14ac:dyDescent="0.2">
      <c r="A9468" s="29">
        <v>47682</v>
      </c>
      <c r="B9468" s="1" t="s">
        <v>200</v>
      </c>
      <c r="C9468" s="27">
        <v>44629</v>
      </c>
      <c r="D9468" s="1">
        <v>53646</v>
      </c>
      <c r="J9468" s="1" t="s">
        <v>0</v>
      </c>
      <c r="K9468" s="1" t="s">
        <v>49</v>
      </c>
      <c r="L9468" s="1">
        <v>-0.75</v>
      </c>
      <c r="M9468" s="1">
        <v>88</v>
      </c>
      <c r="N9468" s="6"/>
      <c r="O9468" s="6">
        <v>66</v>
      </c>
      <c r="P9468" s="6">
        <v>-261340.1</v>
      </c>
      <c r="R9468" s="31">
        <v>-66</v>
      </c>
      <c r="S9468" s="28">
        <v>44651</v>
      </c>
    </row>
    <row r="9469" spans="1:19" x14ac:dyDescent="0.2">
      <c r="A9469" s="29">
        <v>47682</v>
      </c>
      <c r="B9469" s="1" t="s">
        <v>200</v>
      </c>
      <c r="C9469" s="27">
        <v>44629</v>
      </c>
      <c r="D9469" s="1">
        <v>53646</v>
      </c>
      <c r="J9469" s="1" t="s">
        <v>0</v>
      </c>
      <c r="K9469" s="1" t="s">
        <v>49</v>
      </c>
      <c r="L9469" s="1">
        <v>-0.75</v>
      </c>
      <c r="M9469" s="1">
        <v>88</v>
      </c>
      <c r="N9469" s="6"/>
      <c r="O9469" s="6">
        <v>66</v>
      </c>
      <c r="P9469" s="6">
        <v>-262842.09999999998</v>
      </c>
      <c r="R9469" s="31">
        <v>-66</v>
      </c>
      <c r="S9469" s="28">
        <v>44651</v>
      </c>
    </row>
    <row r="9470" spans="1:19" x14ac:dyDescent="0.2">
      <c r="A9470" s="29">
        <v>47682</v>
      </c>
      <c r="B9470" s="1" t="s">
        <v>200</v>
      </c>
      <c r="C9470" s="27">
        <v>44629</v>
      </c>
      <c r="D9470" s="1">
        <v>53646</v>
      </c>
      <c r="J9470" s="1" t="s">
        <v>0</v>
      </c>
      <c r="K9470" s="1" t="s">
        <v>49</v>
      </c>
      <c r="L9470" s="1">
        <v>-0.5</v>
      </c>
      <c r="M9470" s="1">
        <v>88</v>
      </c>
      <c r="N9470" s="6"/>
      <c r="O9470" s="6">
        <v>44</v>
      </c>
      <c r="P9470" s="6">
        <v>-259632.1</v>
      </c>
      <c r="R9470" s="31">
        <v>-44</v>
      </c>
      <c r="S9470" s="28">
        <v>44651</v>
      </c>
    </row>
    <row r="9471" spans="1:19" x14ac:dyDescent="0.2">
      <c r="A9471" s="29">
        <v>47682</v>
      </c>
      <c r="B9471" s="1" t="s">
        <v>200</v>
      </c>
      <c r="C9471" s="27">
        <v>44629</v>
      </c>
      <c r="D9471" s="1">
        <v>53646</v>
      </c>
      <c r="J9471" s="1" t="s">
        <v>0</v>
      </c>
      <c r="K9471" s="1" t="s">
        <v>49</v>
      </c>
      <c r="L9471" s="1">
        <v>-0.5</v>
      </c>
      <c r="M9471" s="1">
        <v>88</v>
      </c>
      <c r="N9471" s="6"/>
      <c r="O9471" s="6">
        <v>44</v>
      </c>
      <c r="P9471" s="6">
        <v>-261684.1</v>
      </c>
      <c r="R9471" s="31">
        <v>-44</v>
      </c>
      <c r="S9471" s="28">
        <v>44651</v>
      </c>
    </row>
    <row r="9472" spans="1:19" x14ac:dyDescent="0.2">
      <c r="A9472" s="29">
        <v>47682</v>
      </c>
      <c r="B9472" s="1" t="s">
        <v>200</v>
      </c>
      <c r="C9472" s="27">
        <v>44629</v>
      </c>
      <c r="D9472" s="1">
        <v>53646</v>
      </c>
      <c r="J9472" s="1" t="s">
        <v>0</v>
      </c>
      <c r="K9472" s="1" t="s">
        <v>49</v>
      </c>
      <c r="L9472" s="1">
        <v>-4</v>
      </c>
      <c r="M9472" s="1">
        <v>8</v>
      </c>
      <c r="N9472" s="6"/>
      <c r="O9472" s="6">
        <v>32</v>
      </c>
      <c r="P9472" s="6">
        <v>-258606.1</v>
      </c>
      <c r="R9472" s="31">
        <v>-32</v>
      </c>
      <c r="S9472" s="28">
        <v>44651</v>
      </c>
    </row>
    <row r="9473" spans="1:19" x14ac:dyDescent="0.2">
      <c r="A9473" s="29">
        <v>47682</v>
      </c>
      <c r="B9473" s="1" t="s">
        <v>200</v>
      </c>
      <c r="C9473" s="27">
        <v>44629</v>
      </c>
      <c r="D9473" s="1">
        <v>53646</v>
      </c>
      <c r="J9473" s="1" t="s">
        <v>0</v>
      </c>
      <c r="K9473" s="1" t="s">
        <v>49</v>
      </c>
      <c r="L9473" s="1">
        <v>-2</v>
      </c>
      <c r="M9473" s="1">
        <v>4</v>
      </c>
      <c r="N9473" s="6"/>
      <c r="O9473" s="6">
        <v>8</v>
      </c>
      <c r="P9473" s="6">
        <v>-258842.1</v>
      </c>
      <c r="R9473" s="31">
        <v>-8</v>
      </c>
      <c r="S9473" s="28">
        <v>44651</v>
      </c>
    </row>
    <row r="9474" spans="1:19" x14ac:dyDescent="0.2">
      <c r="A9474" s="29">
        <v>47769</v>
      </c>
      <c r="B9474" s="1" t="s">
        <v>200</v>
      </c>
      <c r="C9474" s="27">
        <v>44629</v>
      </c>
      <c r="D9474" s="1">
        <v>53702</v>
      </c>
      <c r="J9474" s="1" t="s">
        <v>0</v>
      </c>
      <c r="K9474" s="1" t="s">
        <v>49</v>
      </c>
      <c r="L9474" s="1">
        <v>-4</v>
      </c>
      <c r="M9474" s="1">
        <v>88</v>
      </c>
      <c r="N9474" s="6"/>
      <c r="O9474" s="6">
        <v>352</v>
      </c>
      <c r="P9474" s="6">
        <v>-260820.1</v>
      </c>
      <c r="R9474" s="31">
        <v>-352</v>
      </c>
      <c r="S9474" s="28">
        <v>44651</v>
      </c>
    </row>
    <row r="9475" spans="1:19" x14ac:dyDescent="0.2">
      <c r="A9475" s="29">
        <v>47769</v>
      </c>
      <c r="B9475" s="1" t="s">
        <v>200</v>
      </c>
      <c r="C9475" s="27">
        <v>44629</v>
      </c>
      <c r="D9475" s="1">
        <v>53702</v>
      </c>
      <c r="J9475" s="1" t="s">
        <v>0</v>
      </c>
      <c r="K9475" s="1" t="s">
        <v>49</v>
      </c>
      <c r="L9475" s="1">
        <v>-3</v>
      </c>
      <c r="M9475" s="1">
        <v>88</v>
      </c>
      <c r="N9475" s="6"/>
      <c r="O9475" s="6">
        <v>264</v>
      </c>
      <c r="P9475" s="6">
        <v>-260204.1</v>
      </c>
      <c r="R9475" s="31">
        <v>-264</v>
      </c>
      <c r="S9475" s="28">
        <v>44651</v>
      </c>
    </row>
    <row r="9476" spans="1:19" x14ac:dyDescent="0.2">
      <c r="A9476" s="29">
        <v>47769</v>
      </c>
      <c r="B9476" s="1" t="s">
        <v>200</v>
      </c>
      <c r="C9476" s="27">
        <v>44629</v>
      </c>
      <c r="D9476" s="1">
        <v>53702</v>
      </c>
      <c r="J9476" s="1" t="s">
        <v>0</v>
      </c>
      <c r="K9476" s="1" t="s">
        <v>49</v>
      </c>
      <c r="L9476" s="1">
        <v>-3</v>
      </c>
      <c r="M9476" s="1">
        <v>88</v>
      </c>
      <c r="N9476" s="6"/>
      <c r="O9476" s="6">
        <v>264</v>
      </c>
      <c r="P9476" s="6">
        <v>-260468.1</v>
      </c>
      <c r="R9476" s="31">
        <v>-264</v>
      </c>
      <c r="S9476" s="28">
        <v>44651</v>
      </c>
    </row>
    <row r="9477" spans="1:19" x14ac:dyDescent="0.2">
      <c r="A9477" s="29">
        <v>47769</v>
      </c>
      <c r="B9477" s="1" t="s">
        <v>200</v>
      </c>
      <c r="C9477" s="27">
        <v>44629</v>
      </c>
      <c r="D9477" s="1">
        <v>53702</v>
      </c>
      <c r="J9477" s="1" t="s">
        <v>0</v>
      </c>
      <c r="K9477" s="1" t="s">
        <v>49</v>
      </c>
      <c r="L9477" s="1">
        <v>-2.75</v>
      </c>
      <c r="M9477" s="1">
        <v>88</v>
      </c>
      <c r="N9477" s="6"/>
      <c r="O9477" s="6">
        <v>242</v>
      </c>
      <c r="P9477" s="6">
        <v>-259940.1</v>
      </c>
      <c r="R9477" s="31">
        <v>-242</v>
      </c>
      <c r="S9477" s="28">
        <v>44651</v>
      </c>
    </row>
    <row r="9478" spans="1:19" x14ac:dyDescent="0.2">
      <c r="A9478" s="29">
        <v>47769</v>
      </c>
      <c r="B9478" s="1" t="s">
        <v>200</v>
      </c>
      <c r="C9478" s="27">
        <v>44629</v>
      </c>
      <c r="D9478" s="1">
        <v>53702</v>
      </c>
      <c r="J9478" s="1" t="s">
        <v>0</v>
      </c>
      <c r="K9478" s="1" t="s">
        <v>49</v>
      </c>
      <c r="L9478" s="1">
        <v>-2.5</v>
      </c>
      <c r="M9478" s="1">
        <v>88</v>
      </c>
      <c r="N9478" s="6"/>
      <c r="O9478" s="6">
        <v>220</v>
      </c>
      <c r="P9478" s="6">
        <v>-262204.09999999998</v>
      </c>
      <c r="R9478" s="31">
        <v>-220</v>
      </c>
      <c r="S9478" s="28">
        <v>44651</v>
      </c>
    </row>
    <row r="9479" spans="1:19" x14ac:dyDescent="0.2">
      <c r="A9479" s="29">
        <v>47769</v>
      </c>
      <c r="B9479" s="1" t="s">
        <v>200</v>
      </c>
      <c r="C9479" s="27">
        <v>44629</v>
      </c>
      <c r="D9479" s="1">
        <v>53702</v>
      </c>
      <c r="J9479" s="1" t="s">
        <v>0</v>
      </c>
      <c r="K9479" s="1" t="s">
        <v>49</v>
      </c>
      <c r="L9479" s="1">
        <v>-2.25</v>
      </c>
      <c r="M9479" s="1">
        <v>88</v>
      </c>
      <c r="N9479" s="6"/>
      <c r="O9479" s="6">
        <v>198</v>
      </c>
      <c r="P9479" s="6">
        <v>-261274.1</v>
      </c>
      <c r="R9479" s="31">
        <v>-198</v>
      </c>
      <c r="S9479" s="28">
        <v>44651</v>
      </c>
    </row>
    <row r="9480" spans="1:19" x14ac:dyDescent="0.2">
      <c r="A9480" s="29">
        <v>47769</v>
      </c>
      <c r="B9480" s="1" t="s">
        <v>200</v>
      </c>
      <c r="C9480" s="27">
        <v>44629</v>
      </c>
      <c r="D9480" s="1">
        <v>53702</v>
      </c>
      <c r="J9480" s="1" t="s">
        <v>0</v>
      </c>
      <c r="K9480" s="1" t="s">
        <v>49</v>
      </c>
      <c r="L9480" s="1">
        <v>-2</v>
      </c>
      <c r="M9480" s="1">
        <v>88</v>
      </c>
      <c r="N9480" s="6"/>
      <c r="O9480" s="6">
        <v>176</v>
      </c>
      <c r="P9480" s="6">
        <v>-261860.1</v>
      </c>
      <c r="R9480" s="31">
        <v>-176</v>
      </c>
      <c r="S9480" s="28">
        <v>44651</v>
      </c>
    </row>
    <row r="9481" spans="1:19" x14ac:dyDescent="0.2">
      <c r="A9481" s="29">
        <v>47769</v>
      </c>
      <c r="B9481" s="1" t="s">
        <v>200</v>
      </c>
      <c r="C9481" s="27">
        <v>44629</v>
      </c>
      <c r="D9481" s="1">
        <v>53702</v>
      </c>
      <c r="J9481" s="1" t="s">
        <v>0</v>
      </c>
      <c r="K9481" s="1" t="s">
        <v>49</v>
      </c>
      <c r="L9481" s="1">
        <v>-1.5</v>
      </c>
      <c r="M9481" s="1">
        <v>88</v>
      </c>
      <c r="N9481" s="6"/>
      <c r="O9481" s="6">
        <v>132</v>
      </c>
      <c r="P9481" s="6">
        <v>-261076.1</v>
      </c>
      <c r="R9481" s="31">
        <v>-132</v>
      </c>
      <c r="S9481" s="28">
        <v>44651</v>
      </c>
    </row>
    <row r="9482" spans="1:19" x14ac:dyDescent="0.2">
      <c r="A9482" s="29">
        <v>47769</v>
      </c>
      <c r="B9482" s="1" t="s">
        <v>200</v>
      </c>
      <c r="C9482" s="27">
        <v>44629</v>
      </c>
      <c r="D9482" s="1">
        <v>53702</v>
      </c>
      <c r="J9482" s="1" t="s">
        <v>0</v>
      </c>
      <c r="K9482" s="1" t="s">
        <v>49</v>
      </c>
      <c r="L9482" s="1">
        <v>-1</v>
      </c>
      <c r="M9482" s="1">
        <v>124</v>
      </c>
      <c r="N9482" s="6"/>
      <c r="O9482" s="6">
        <v>124</v>
      </c>
      <c r="P9482" s="6">
        <v>-260944.1</v>
      </c>
      <c r="R9482" s="31">
        <v>-124</v>
      </c>
      <c r="S9482" s="28">
        <v>44651</v>
      </c>
    </row>
    <row r="9483" spans="1:19" x14ac:dyDescent="0.2">
      <c r="A9483" s="29">
        <v>47769</v>
      </c>
      <c r="B9483" s="1" t="s">
        <v>200</v>
      </c>
      <c r="C9483" s="27">
        <v>44629</v>
      </c>
      <c r="D9483" s="1">
        <v>53702</v>
      </c>
      <c r="J9483" s="1" t="s">
        <v>0</v>
      </c>
      <c r="K9483" s="1" t="s">
        <v>49</v>
      </c>
      <c r="L9483" s="1">
        <v>-1</v>
      </c>
      <c r="M9483" s="1">
        <v>124</v>
      </c>
      <c r="N9483" s="6"/>
      <c r="O9483" s="6">
        <v>124</v>
      </c>
      <c r="P9483" s="6">
        <v>-261984.1</v>
      </c>
      <c r="R9483" s="31">
        <v>-124</v>
      </c>
      <c r="S9483" s="28">
        <v>44651</v>
      </c>
    </row>
    <row r="9484" spans="1:19" x14ac:dyDescent="0.2">
      <c r="A9484" s="29">
        <v>47769</v>
      </c>
      <c r="B9484" s="1" t="s">
        <v>200</v>
      </c>
      <c r="C9484" s="27">
        <v>44629</v>
      </c>
      <c r="D9484" s="1">
        <v>53702</v>
      </c>
      <c r="J9484" s="1" t="s">
        <v>0</v>
      </c>
      <c r="K9484" s="1" t="s">
        <v>49</v>
      </c>
      <c r="L9484" s="1">
        <v>-0.75</v>
      </c>
      <c r="M9484" s="1">
        <v>88</v>
      </c>
      <c r="N9484" s="6"/>
      <c r="O9484" s="6">
        <v>66</v>
      </c>
      <c r="P9484" s="6">
        <v>-262908.09999999998</v>
      </c>
      <c r="R9484" s="31">
        <v>-66</v>
      </c>
      <c r="S9484" s="28">
        <v>44651</v>
      </c>
    </row>
    <row r="9485" spans="1:19" x14ac:dyDescent="0.2">
      <c r="A9485" s="29">
        <v>47876</v>
      </c>
      <c r="B9485" s="1" t="s">
        <v>200</v>
      </c>
      <c r="C9485" s="27">
        <v>44629</v>
      </c>
      <c r="D9485" s="1">
        <v>53715</v>
      </c>
      <c r="J9485" s="1" t="s">
        <v>0</v>
      </c>
      <c r="K9485" s="1" t="s">
        <v>49</v>
      </c>
      <c r="L9485" s="1">
        <v>-6</v>
      </c>
      <c r="M9485" s="1">
        <v>110</v>
      </c>
      <c r="N9485" s="6"/>
      <c r="O9485" s="6">
        <v>660</v>
      </c>
      <c r="P9485" s="6">
        <v>-263568.09999999998</v>
      </c>
      <c r="R9485" s="31">
        <v>-660</v>
      </c>
      <c r="S9485" s="28">
        <v>44651</v>
      </c>
    </row>
    <row r="9486" spans="1:19" x14ac:dyDescent="0.2">
      <c r="A9486" s="29">
        <v>47876</v>
      </c>
      <c r="B9486" s="1" t="s">
        <v>200</v>
      </c>
      <c r="C9486" s="27">
        <v>44629</v>
      </c>
      <c r="D9486" s="1">
        <v>53715</v>
      </c>
      <c r="J9486" s="1" t="s">
        <v>0</v>
      </c>
      <c r="K9486" s="1" t="s">
        <v>49</v>
      </c>
      <c r="L9486" s="1">
        <v>-1</v>
      </c>
      <c r="M9486" s="1">
        <v>110</v>
      </c>
      <c r="N9486" s="6"/>
      <c r="O9486" s="6">
        <v>110</v>
      </c>
      <c r="P9486" s="6">
        <v>-263678.09999999998</v>
      </c>
      <c r="R9486" s="31">
        <v>-110</v>
      </c>
      <c r="S9486" s="28">
        <v>44651</v>
      </c>
    </row>
    <row r="9487" spans="1:19" x14ac:dyDescent="0.2">
      <c r="A9487" s="29">
        <v>47753</v>
      </c>
      <c r="B9487" s="1" t="s">
        <v>200</v>
      </c>
      <c r="C9487" s="27">
        <v>44634</v>
      </c>
      <c r="D9487" s="1">
        <v>53698</v>
      </c>
      <c r="J9487" s="1" t="s">
        <v>0</v>
      </c>
      <c r="K9487" s="1" t="s">
        <v>49</v>
      </c>
      <c r="L9487" s="1">
        <v>-1</v>
      </c>
      <c r="M9487" s="1">
        <v>110</v>
      </c>
      <c r="N9487" s="6"/>
      <c r="O9487" s="6">
        <v>110</v>
      </c>
      <c r="P9487" s="6">
        <v>-263788.09999999998</v>
      </c>
      <c r="R9487" s="31">
        <v>-110</v>
      </c>
      <c r="S9487" s="28">
        <v>44651</v>
      </c>
    </row>
    <row r="9488" spans="1:19" x14ac:dyDescent="0.2">
      <c r="A9488" s="29">
        <v>47753</v>
      </c>
      <c r="B9488" s="1" t="s">
        <v>200</v>
      </c>
      <c r="C9488" s="27">
        <v>44634</v>
      </c>
      <c r="D9488" s="1">
        <v>53698</v>
      </c>
      <c r="J9488" s="1" t="s">
        <v>0</v>
      </c>
      <c r="K9488" s="1" t="s">
        <v>49</v>
      </c>
      <c r="L9488" s="1">
        <v>-0.5</v>
      </c>
      <c r="M9488" s="1">
        <v>110</v>
      </c>
      <c r="N9488" s="6"/>
      <c r="O9488" s="6">
        <v>55</v>
      </c>
      <c r="P9488" s="6">
        <v>-263870.59999999998</v>
      </c>
      <c r="R9488" s="31">
        <v>-55</v>
      </c>
      <c r="S9488" s="28">
        <v>44651</v>
      </c>
    </row>
    <row r="9489" spans="1:19" x14ac:dyDescent="0.2">
      <c r="A9489" s="29">
        <v>47753</v>
      </c>
      <c r="B9489" s="1" t="s">
        <v>200</v>
      </c>
      <c r="C9489" s="27">
        <v>44634</v>
      </c>
      <c r="D9489" s="1">
        <v>53698</v>
      </c>
      <c r="J9489" s="1" t="s">
        <v>0</v>
      </c>
      <c r="K9489" s="1" t="s">
        <v>49</v>
      </c>
      <c r="L9489" s="1">
        <v>-0.5</v>
      </c>
      <c r="M9489" s="1">
        <v>110</v>
      </c>
      <c r="N9489" s="6"/>
      <c r="O9489" s="6">
        <v>55</v>
      </c>
      <c r="P9489" s="6">
        <v>-263925.59999999998</v>
      </c>
      <c r="R9489" s="31">
        <v>-55</v>
      </c>
      <c r="S9489" s="28">
        <v>44651</v>
      </c>
    </row>
    <row r="9490" spans="1:19" x14ac:dyDescent="0.2">
      <c r="A9490" s="29">
        <v>47753</v>
      </c>
      <c r="B9490" s="1" t="s">
        <v>200</v>
      </c>
      <c r="C9490" s="27">
        <v>44634</v>
      </c>
      <c r="D9490" s="1">
        <v>53698</v>
      </c>
      <c r="J9490" s="1" t="s">
        <v>0</v>
      </c>
      <c r="K9490" s="1" t="s">
        <v>49</v>
      </c>
      <c r="L9490" s="1">
        <v>-0.25</v>
      </c>
      <c r="M9490" s="1">
        <v>110</v>
      </c>
      <c r="N9490" s="6"/>
      <c r="O9490" s="6">
        <v>27.5</v>
      </c>
      <c r="P9490" s="6">
        <v>-263815.59999999998</v>
      </c>
      <c r="R9490" s="31">
        <v>-27.5</v>
      </c>
      <c r="S9490" s="28">
        <v>44651</v>
      </c>
    </row>
    <row r="9491" spans="1:19" x14ac:dyDescent="0.2">
      <c r="A9491" s="29">
        <v>47756</v>
      </c>
      <c r="B9491" s="1" t="s">
        <v>200</v>
      </c>
      <c r="C9491" s="27">
        <v>44636</v>
      </c>
      <c r="D9491" s="1">
        <v>53701</v>
      </c>
      <c r="J9491" s="1" t="s">
        <v>0</v>
      </c>
      <c r="K9491" s="1" t="s">
        <v>49</v>
      </c>
      <c r="L9491" s="1">
        <v>-7</v>
      </c>
      <c r="M9491" s="1">
        <v>88</v>
      </c>
      <c r="N9491" s="6"/>
      <c r="O9491" s="6">
        <v>616</v>
      </c>
      <c r="P9491" s="6">
        <v>-265830.09999999998</v>
      </c>
      <c r="R9491" s="31">
        <v>-616</v>
      </c>
      <c r="S9491" s="28">
        <v>44651</v>
      </c>
    </row>
    <row r="9492" spans="1:19" x14ac:dyDescent="0.2">
      <c r="A9492" s="29">
        <v>47756</v>
      </c>
      <c r="B9492" s="1" t="s">
        <v>200</v>
      </c>
      <c r="C9492" s="27">
        <v>44636</v>
      </c>
      <c r="D9492" s="1">
        <v>53701</v>
      </c>
      <c r="J9492" s="1" t="s">
        <v>0</v>
      </c>
      <c r="K9492" s="1" t="s">
        <v>49</v>
      </c>
      <c r="L9492" s="1">
        <v>-6.75</v>
      </c>
      <c r="M9492" s="1">
        <v>88</v>
      </c>
      <c r="N9492" s="6"/>
      <c r="O9492" s="6">
        <v>594</v>
      </c>
      <c r="P9492" s="6">
        <v>-264709.59999999998</v>
      </c>
      <c r="R9492" s="31">
        <v>-594</v>
      </c>
      <c r="S9492" s="28">
        <v>44651</v>
      </c>
    </row>
    <row r="9493" spans="1:19" x14ac:dyDescent="0.2">
      <c r="A9493" s="29">
        <v>47756</v>
      </c>
      <c r="B9493" s="1" t="s">
        <v>200</v>
      </c>
      <c r="C9493" s="27">
        <v>44636</v>
      </c>
      <c r="D9493" s="1">
        <v>53701</v>
      </c>
      <c r="J9493" s="1" t="s">
        <v>0</v>
      </c>
      <c r="K9493" s="1" t="s">
        <v>49</v>
      </c>
      <c r="L9493" s="1">
        <v>-6</v>
      </c>
      <c r="M9493" s="1">
        <v>88</v>
      </c>
      <c r="N9493" s="6"/>
      <c r="O9493" s="6">
        <v>528</v>
      </c>
      <c r="P9493" s="6">
        <v>-266482.09999999998</v>
      </c>
      <c r="R9493" s="31">
        <v>-528</v>
      </c>
      <c r="S9493" s="28">
        <v>44651</v>
      </c>
    </row>
    <row r="9494" spans="1:19" x14ac:dyDescent="0.2">
      <c r="A9494" s="29">
        <v>47756</v>
      </c>
      <c r="B9494" s="1" t="s">
        <v>200</v>
      </c>
      <c r="C9494" s="27">
        <v>44636</v>
      </c>
      <c r="D9494" s="1">
        <v>53701</v>
      </c>
      <c r="J9494" s="1" t="s">
        <v>0</v>
      </c>
      <c r="K9494" s="1" t="s">
        <v>49</v>
      </c>
      <c r="L9494" s="1">
        <v>-1</v>
      </c>
      <c r="M9494" s="1">
        <v>124</v>
      </c>
      <c r="N9494" s="6"/>
      <c r="O9494" s="6">
        <v>124</v>
      </c>
      <c r="P9494" s="6">
        <v>-264115.59999999998</v>
      </c>
      <c r="R9494" s="31">
        <v>-124</v>
      </c>
      <c r="S9494" s="28">
        <v>44651</v>
      </c>
    </row>
    <row r="9495" spans="1:19" x14ac:dyDescent="0.2">
      <c r="A9495" s="29">
        <v>47756</v>
      </c>
      <c r="B9495" s="1" t="s">
        <v>200</v>
      </c>
      <c r="C9495" s="27">
        <v>44636</v>
      </c>
      <c r="D9495" s="1">
        <v>53701</v>
      </c>
      <c r="J9495" s="1" t="s">
        <v>0</v>
      </c>
      <c r="K9495" s="1" t="s">
        <v>49</v>
      </c>
      <c r="L9495" s="1">
        <v>-1</v>
      </c>
      <c r="M9495" s="1">
        <v>124</v>
      </c>
      <c r="N9495" s="6"/>
      <c r="O9495" s="6">
        <v>124</v>
      </c>
      <c r="P9495" s="6">
        <v>-265214.09999999998</v>
      </c>
      <c r="R9495" s="31">
        <v>-124</v>
      </c>
      <c r="S9495" s="28">
        <v>44651</v>
      </c>
    </row>
    <row r="9496" spans="1:19" x14ac:dyDescent="0.2">
      <c r="A9496" s="29">
        <v>47756</v>
      </c>
      <c r="B9496" s="1" t="s">
        <v>200</v>
      </c>
      <c r="C9496" s="27">
        <v>44636</v>
      </c>
      <c r="D9496" s="1">
        <v>53701</v>
      </c>
      <c r="J9496" s="1" t="s">
        <v>0</v>
      </c>
      <c r="K9496" s="1" t="s">
        <v>49</v>
      </c>
      <c r="L9496" s="1">
        <v>-1</v>
      </c>
      <c r="M9496" s="1">
        <v>124</v>
      </c>
      <c r="N9496" s="6"/>
      <c r="O9496" s="6">
        <v>124</v>
      </c>
      <c r="P9496" s="6">
        <v>-265954.09999999998</v>
      </c>
      <c r="R9496" s="31">
        <v>-124</v>
      </c>
      <c r="S9496" s="28">
        <v>44651</v>
      </c>
    </row>
    <row r="9497" spans="1:19" x14ac:dyDescent="0.2">
      <c r="A9497" s="29">
        <v>47756</v>
      </c>
      <c r="B9497" s="1" t="s">
        <v>200</v>
      </c>
      <c r="C9497" s="27">
        <v>44636</v>
      </c>
      <c r="D9497" s="1">
        <v>53701</v>
      </c>
      <c r="J9497" s="1" t="s">
        <v>0</v>
      </c>
      <c r="K9497" s="1" t="s">
        <v>49</v>
      </c>
      <c r="L9497" s="1">
        <v>-0.75</v>
      </c>
      <c r="M9497" s="1">
        <v>88</v>
      </c>
      <c r="N9497" s="6"/>
      <c r="O9497" s="6">
        <v>66</v>
      </c>
      <c r="P9497" s="6">
        <v>-263991.59999999998</v>
      </c>
      <c r="R9497" s="31">
        <v>-66</v>
      </c>
      <c r="S9497" s="28">
        <v>44651</v>
      </c>
    </row>
    <row r="9498" spans="1:19" x14ac:dyDescent="0.2">
      <c r="A9498" s="29">
        <v>47920</v>
      </c>
      <c r="B9498" s="1" t="s">
        <v>200</v>
      </c>
      <c r="C9498" s="27">
        <v>44636</v>
      </c>
      <c r="D9498" s="1">
        <v>53716</v>
      </c>
      <c r="J9498" s="1" t="s">
        <v>0</v>
      </c>
      <c r="K9498" s="1" t="s">
        <v>49</v>
      </c>
      <c r="L9498" s="1">
        <v>-1</v>
      </c>
      <c r="M9498" s="1">
        <v>155</v>
      </c>
      <c r="N9498" s="6"/>
      <c r="O9498" s="6">
        <v>155</v>
      </c>
      <c r="P9498" s="6">
        <v>-264864.59999999998</v>
      </c>
      <c r="R9498" s="31">
        <v>-155</v>
      </c>
      <c r="S9498" s="28">
        <v>44651</v>
      </c>
    </row>
    <row r="9499" spans="1:19" x14ac:dyDescent="0.2">
      <c r="A9499" s="29">
        <v>47922</v>
      </c>
      <c r="B9499" s="1" t="s">
        <v>200</v>
      </c>
      <c r="C9499" s="27">
        <v>44636</v>
      </c>
      <c r="D9499" s="1">
        <v>53718</v>
      </c>
      <c r="J9499" s="1" t="s">
        <v>0</v>
      </c>
      <c r="K9499" s="1" t="s">
        <v>49</v>
      </c>
      <c r="L9499" s="1">
        <v>-0.75</v>
      </c>
      <c r="M9499" s="1">
        <v>88</v>
      </c>
      <c r="N9499" s="6"/>
      <c r="O9499" s="6">
        <v>66</v>
      </c>
      <c r="P9499" s="6">
        <v>-264974.59999999998</v>
      </c>
      <c r="R9499" s="31">
        <v>-66</v>
      </c>
      <c r="S9499" s="28">
        <v>44651</v>
      </c>
    </row>
    <row r="9500" spans="1:19" x14ac:dyDescent="0.2">
      <c r="A9500" s="29">
        <v>47922</v>
      </c>
      <c r="B9500" s="1" t="s">
        <v>200</v>
      </c>
      <c r="C9500" s="27">
        <v>44636</v>
      </c>
      <c r="D9500" s="1">
        <v>53718</v>
      </c>
      <c r="J9500" s="1" t="s">
        <v>0</v>
      </c>
      <c r="K9500" s="1" t="s">
        <v>49</v>
      </c>
      <c r="L9500" s="1">
        <v>-0.75</v>
      </c>
      <c r="M9500" s="1">
        <v>88</v>
      </c>
      <c r="N9500" s="6"/>
      <c r="O9500" s="6">
        <v>66</v>
      </c>
      <c r="P9500" s="6">
        <v>-266892.09999999998</v>
      </c>
      <c r="R9500" s="31">
        <v>-66</v>
      </c>
      <c r="S9500" s="28">
        <v>44651</v>
      </c>
    </row>
    <row r="9501" spans="1:19" x14ac:dyDescent="0.2">
      <c r="A9501" s="29">
        <v>47922</v>
      </c>
      <c r="B9501" s="1" t="s">
        <v>200</v>
      </c>
      <c r="C9501" s="27">
        <v>44636</v>
      </c>
      <c r="D9501" s="1">
        <v>53718</v>
      </c>
      <c r="J9501" s="1" t="s">
        <v>0</v>
      </c>
      <c r="K9501" s="1" t="s">
        <v>49</v>
      </c>
      <c r="L9501" s="1">
        <v>-0.5</v>
      </c>
      <c r="M9501" s="1">
        <v>88</v>
      </c>
      <c r="N9501" s="6"/>
      <c r="O9501" s="6">
        <v>44</v>
      </c>
      <c r="P9501" s="6">
        <v>-264908.59999999998</v>
      </c>
      <c r="R9501" s="31">
        <v>-44</v>
      </c>
      <c r="S9501" s="28">
        <v>44651</v>
      </c>
    </row>
    <row r="9502" spans="1:19" x14ac:dyDescent="0.2">
      <c r="A9502" s="29">
        <v>47923</v>
      </c>
      <c r="B9502" s="1" t="s">
        <v>200</v>
      </c>
      <c r="C9502" s="27">
        <v>44636</v>
      </c>
      <c r="D9502" s="1">
        <v>53719</v>
      </c>
      <c r="J9502" s="1" t="s">
        <v>0</v>
      </c>
      <c r="K9502" s="1" t="s">
        <v>49</v>
      </c>
      <c r="L9502" s="1">
        <v>-0.5</v>
      </c>
      <c r="M9502" s="1">
        <v>99</v>
      </c>
      <c r="N9502" s="6"/>
      <c r="O9502" s="6">
        <v>49.5</v>
      </c>
      <c r="P9502" s="6">
        <v>-265024.09999999998</v>
      </c>
      <c r="R9502" s="31">
        <v>-49.5</v>
      </c>
      <c r="S9502" s="28">
        <v>44651</v>
      </c>
    </row>
    <row r="9503" spans="1:19" x14ac:dyDescent="0.2">
      <c r="A9503" s="29">
        <v>47925</v>
      </c>
      <c r="B9503" s="1" t="s">
        <v>200</v>
      </c>
      <c r="C9503" s="27">
        <v>44636</v>
      </c>
      <c r="D9503" s="1">
        <v>53721</v>
      </c>
      <c r="J9503" s="1" t="s">
        <v>0</v>
      </c>
      <c r="K9503" s="1" t="s">
        <v>49</v>
      </c>
      <c r="L9503" s="1">
        <v>-5</v>
      </c>
      <c r="M9503" s="1">
        <v>88</v>
      </c>
      <c r="N9503" s="6"/>
      <c r="O9503" s="6">
        <v>440</v>
      </c>
      <c r="P9503" s="6">
        <v>-267456.09999999998</v>
      </c>
      <c r="R9503" s="31">
        <v>-440</v>
      </c>
      <c r="S9503" s="28">
        <v>44651</v>
      </c>
    </row>
    <row r="9504" spans="1:19" x14ac:dyDescent="0.2">
      <c r="A9504" s="29">
        <v>47925</v>
      </c>
      <c r="B9504" s="1" t="s">
        <v>200</v>
      </c>
      <c r="C9504" s="27">
        <v>44636</v>
      </c>
      <c r="D9504" s="1">
        <v>53721</v>
      </c>
      <c r="J9504" s="1" t="s">
        <v>0</v>
      </c>
      <c r="K9504" s="1" t="s">
        <v>49</v>
      </c>
      <c r="L9504" s="1">
        <v>-1</v>
      </c>
      <c r="M9504" s="1">
        <v>124</v>
      </c>
      <c r="N9504" s="6"/>
      <c r="O9504" s="6">
        <v>124</v>
      </c>
      <c r="P9504" s="6">
        <v>-267016.09999999998</v>
      </c>
      <c r="R9504" s="31">
        <v>-124</v>
      </c>
      <c r="S9504" s="28">
        <v>44651</v>
      </c>
    </row>
    <row r="9505" spans="1:19" x14ac:dyDescent="0.2">
      <c r="A9505" s="29">
        <v>47925</v>
      </c>
      <c r="B9505" s="1" t="s">
        <v>200</v>
      </c>
      <c r="C9505" s="27">
        <v>44636</v>
      </c>
      <c r="D9505" s="1">
        <v>53721</v>
      </c>
      <c r="J9505" s="1" t="s">
        <v>0</v>
      </c>
      <c r="K9505" s="1" t="s">
        <v>49</v>
      </c>
      <c r="L9505" s="1">
        <v>-0.5</v>
      </c>
      <c r="M9505" s="1">
        <v>88</v>
      </c>
      <c r="N9505" s="6"/>
      <c r="O9505" s="6">
        <v>44</v>
      </c>
      <c r="P9505" s="6">
        <v>-265068.09999999998</v>
      </c>
      <c r="R9505" s="31">
        <v>-44</v>
      </c>
      <c r="S9505" s="28">
        <v>44651</v>
      </c>
    </row>
    <row r="9506" spans="1:19" x14ac:dyDescent="0.2">
      <c r="A9506" s="29">
        <v>47925</v>
      </c>
      <c r="B9506" s="1" t="s">
        <v>200</v>
      </c>
      <c r="C9506" s="27">
        <v>44636</v>
      </c>
      <c r="D9506" s="1">
        <v>53721</v>
      </c>
      <c r="J9506" s="1" t="s">
        <v>0</v>
      </c>
      <c r="K9506" s="1" t="s">
        <v>49</v>
      </c>
      <c r="L9506" s="1">
        <v>-0.25</v>
      </c>
      <c r="M9506" s="1">
        <v>88</v>
      </c>
      <c r="N9506" s="6"/>
      <c r="O9506" s="6">
        <v>22</v>
      </c>
      <c r="P9506" s="6">
        <v>-265090.09999999998</v>
      </c>
      <c r="R9506" s="31">
        <v>-22</v>
      </c>
      <c r="S9506" s="28">
        <v>44651</v>
      </c>
    </row>
    <row r="9507" spans="1:19" x14ac:dyDescent="0.2">
      <c r="A9507" s="29">
        <v>47926</v>
      </c>
      <c r="B9507" s="1" t="s">
        <v>200</v>
      </c>
      <c r="C9507" s="27">
        <v>44636</v>
      </c>
      <c r="D9507" s="1">
        <v>53722</v>
      </c>
      <c r="J9507" s="1" t="s">
        <v>0</v>
      </c>
      <c r="K9507" s="1" t="s">
        <v>49</v>
      </c>
      <c r="L9507" s="1">
        <v>-2</v>
      </c>
      <c r="M9507" s="1">
        <v>88</v>
      </c>
      <c r="N9507" s="6"/>
      <c r="O9507" s="6">
        <v>176</v>
      </c>
      <c r="P9507" s="6">
        <v>-266826.09999999998</v>
      </c>
      <c r="R9507" s="31">
        <v>-176</v>
      </c>
      <c r="S9507" s="28">
        <v>44651</v>
      </c>
    </row>
    <row r="9508" spans="1:19" x14ac:dyDescent="0.2">
      <c r="A9508" s="29">
        <v>47926</v>
      </c>
      <c r="B9508" s="1" t="s">
        <v>200</v>
      </c>
      <c r="C9508" s="27">
        <v>44636</v>
      </c>
      <c r="D9508" s="1">
        <v>53722</v>
      </c>
      <c r="J9508" s="1" t="s">
        <v>0</v>
      </c>
      <c r="K9508" s="1" t="s">
        <v>49</v>
      </c>
      <c r="L9508" s="1">
        <v>-1</v>
      </c>
      <c r="M9508" s="1">
        <v>124</v>
      </c>
      <c r="N9508" s="6"/>
      <c r="O9508" s="6">
        <v>124</v>
      </c>
      <c r="P9508" s="6">
        <v>-266650.09999999998</v>
      </c>
      <c r="R9508" s="31">
        <v>-124</v>
      </c>
      <c r="S9508" s="28">
        <v>44651</v>
      </c>
    </row>
    <row r="9509" spans="1:19" x14ac:dyDescent="0.2">
      <c r="A9509" s="29">
        <v>47926</v>
      </c>
      <c r="B9509" s="1" t="s">
        <v>200</v>
      </c>
      <c r="C9509" s="27">
        <v>44636</v>
      </c>
      <c r="D9509" s="1">
        <v>53722</v>
      </c>
      <c r="J9509" s="1" t="s">
        <v>0</v>
      </c>
      <c r="K9509" s="1" t="s">
        <v>49</v>
      </c>
      <c r="L9509" s="1">
        <v>-1</v>
      </c>
      <c r="M9509" s="1">
        <v>88</v>
      </c>
      <c r="N9509" s="6"/>
      <c r="O9509" s="6">
        <v>88</v>
      </c>
      <c r="P9509" s="6">
        <v>-267544.09999999998</v>
      </c>
      <c r="R9509" s="31">
        <v>-88</v>
      </c>
      <c r="S9509" s="28">
        <v>44651</v>
      </c>
    </row>
    <row r="9510" spans="1:19" x14ac:dyDescent="0.2">
      <c r="A9510" s="29">
        <v>47926</v>
      </c>
      <c r="B9510" s="1" t="s">
        <v>200</v>
      </c>
      <c r="C9510" s="27">
        <v>44636</v>
      </c>
      <c r="D9510" s="1">
        <v>53722</v>
      </c>
      <c r="J9510" s="1" t="s">
        <v>0</v>
      </c>
      <c r="K9510" s="1" t="s">
        <v>49</v>
      </c>
      <c r="L9510" s="1">
        <v>-0.5</v>
      </c>
      <c r="M9510" s="1">
        <v>88</v>
      </c>
      <c r="N9510" s="6"/>
      <c r="O9510" s="6">
        <v>44</v>
      </c>
      <c r="P9510" s="6">
        <v>-266526.09999999998</v>
      </c>
      <c r="R9510" s="31">
        <v>-44</v>
      </c>
      <c r="S9510" s="28">
        <v>44651</v>
      </c>
    </row>
    <row r="9511" spans="1:19" x14ac:dyDescent="0.2">
      <c r="A9511" s="29">
        <v>47866</v>
      </c>
      <c r="B9511" s="1" t="s">
        <v>200</v>
      </c>
      <c r="C9511" s="27">
        <v>44637</v>
      </c>
      <c r="D9511" s="1">
        <v>53710</v>
      </c>
      <c r="J9511" s="1" t="s">
        <v>0</v>
      </c>
      <c r="K9511" s="1" t="s">
        <v>49</v>
      </c>
      <c r="L9511" s="1">
        <v>-2.75</v>
      </c>
      <c r="M9511" s="1">
        <v>88</v>
      </c>
      <c r="N9511" s="6"/>
      <c r="O9511" s="6">
        <v>242</v>
      </c>
      <c r="P9511" s="6">
        <v>-269311.09999999998</v>
      </c>
      <c r="R9511" s="31">
        <v>-242</v>
      </c>
      <c r="S9511" s="28">
        <v>44651</v>
      </c>
    </row>
    <row r="9512" spans="1:19" x14ac:dyDescent="0.2">
      <c r="A9512" s="29">
        <v>47866</v>
      </c>
      <c r="B9512" s="1" t="s">
        <v>200</v>
      </c>
      <c r="C9512" s="27">
        <v>44637</v>
      </c>
      <c r="D9512" s="1">
        <v>53710</v>
      </c>
      <c r="J9512" s="1" t="s">
        <v>0</v>
      </c>
      <c r="K9512" s="1" t="s">
        <v>49</v>
      </c>
      <c r="L9512" s="1">
        <v>-1</v>
      </c>
      <c r="M9512" s="1">
        <v>124</v>
      </c>
      <c r="N9512" s="6"/>
      <c r="O9512" s="6">
        <v>124</v>
      </c>
      <c r="P9512" s="6">
        <v>-267668.09999999998</v>
      </c>
      <c r="R9512" s="31">
        <v>-124</v>
      </c>
      <c r="S9512" s="28">
        <v>44651</v>
      </c>
    </row>
    <row r="9513" spans="1:19" x14ac:dyDescent="0.2">
      <c r="A9513" s="29">
        <v>47866</v>
      </c>
      <c r="B9513" s="1" t="s">
        <v>200</v>
      </c>
      <c r="C9513" s="27">
        <v>44637</v>
      </c>
      <c r="D9513" s="1">
        <v>53710</v>
      </c>
      <c r="J9513" s="1" t="s">
        <v>0</v>
      </c>
      <c r="K9513" s="1" t="s">
        <v>49</v>
      </c>
      <c r="L9513" s="1">
        <v>-1</v>
      </c>
      <c r="M9513" s="1">
        <v>124</v>
      </c>
      <c r="N9513" s="6"/>
      <c r="O9513" s="6">
        <v>124</v>
      </c>
      <c r="P9513" s="6">
        <v>-269069.09999999998</v>
      </c>
      <c r="R9513" s="31">
        <v>-124</v>
      </c>
      <c r="S9513" s="28">
        <v>44651</v>
      </c>
    </row>
    <row r="9514" spans="1:19" x14ac:dyDescent="0.2">
      <c r="A9514" s="29">
        <v>47866</v>
      </c>
      <c r="B9514" s="1" t="s">
        <v>200</v>
      </c>
      <c r="C9514" s="27">
        <v>44637</v>
      </c>
      <c r="D9514" s="1">
        <v>53710</v>
      </c>
      <c r="J9514" s="1" t="s">
        <v>0</v>
      </c>
      <c r="K9514" s="1" t="s">
        <v>49</v>
      </c>
      <c r="L9514" s="1">
        <v>-1</v>
      </c>
      <c r="M9514" s="1">
        <v>98</v>
      </c>
      <c r="N9514" s="6"/>
      <c r="O9514" s="6">
        <v>98</v>
      </c>
      <c r="P9514" s="6">
        <v>-268168.09999999998</v>
      </c>
      <c r="R9514" s="31">
        <v>-98</v>
      </c>
      <c r="S9514" s="28">
        <v>44651</v>
      </c>
    </row>
    <row r="9515" spans="1:19" x14ac:dyDescent="0.2">
      <c r="A9515" s="29">
        <v>47866</v>
      </c>
      <c r="B9515" s="1" t="s">
        <v>200</v>
      </c>
      <c r="C9515" s="27">
        <v>44637</v>
      </c>
      <c r="D9515" s="1">
        <v>53710</v>
      </c>
      <c r="J9515" s="1" t="s">
        <v>0</v>
      </c>
      <c r="K9515" s="1" t="s">
        <v>49</v>
      </c>
      <c r="L9515" s="1">
        <v>-1</v>
      </c>
      <c r="M9515" s="1">
        <v>88</v>
      </c>
      <c r="N9515" s="6"/>
      <c r="O9515" s="6">
        <v>88</v>
      </c>
      <c r="P9515" s="6">
        <v>-268945.09999999998</v>
      </c>
      <c r="R9515" s="31">
        <v>-88</v>
      </c>
      <c r="S9515" s="28">
        <v>44651</v>
      </c>
    </row>
    <row r="9516" spans="1:19" x14ac:dyDescent="0.2">
      <c r="A9516" s="29">
        <v>47866</v>
      </c>
      <c r="B9516" s="1" t="s">
        <v>200</v>
      </c>
      <c r="C9516" s="27">
        <v>44637</v>
      </c>
      <c r="D9516" s="1">
        <v>53710</v>
      </c>
      <c r="J9516" s="1" t="s">
        <v>0</v>
      </c>
      <c r="K9516" s="1" t="s">
        <v>49</v>
      </c>
      <c r="L9516" s="1">
        <v>-2</v>
      </c>
      <c r="M9516" s="1">
        <v>18</v>
      </c>
      <c r="N9516" s="6"/>
      <c r="O9516" s="6">
        <v>36</v>
      </c>
      <c r="P9516" s="6">
        <v>-268466.09999999998</v>
      </c>
      <c r="R9516" s="31">
        <v>-36</v>
      </c>
      <c r="S9516" s="28">
        <v>44651</v>
      </c>
    </row>
    <row r="9517" spans="1:19" x14ac:dyDescent="0.2">
      <c r="A9517" s="29">
        <v>47921</v>
      </c>
      <c r="B9517" s="1" t="s">
        <v>200</v>
      </c>
      <c r="C9517" s="27">
        <v>44637</v>
      </c>
      <c r="D9517" s="1">
        <v>53717</v>
      </c>
      <c r="J9517" s="1" t="s">
        <v>0</v>
      </c>
      <c r="K9517" s="1" t="s">
        <v>49</v>
      </c>
      <c r="L9517" s="1">
        <v>-1</v>
      </c>
      <c r="M9517" s="1">
        <v>124</v>
      </c>
      <c r="N9517" s="6"/>
      <c r="O9517" s="6">
        <v>124</v>
      </c>
      <c r="P9517" s="6">
        <v>-267792.09999999998</v>
      </c>
      <c r="R9517" s="31">
        <v>-124</v>
      </c>
      <c r="S9517" s="28">
        <v>44651</v>
      </c>
    </row>
    <row r="9518" spans="1:19" x14ac:dyDescent="0.2">
      <c r="A9518" s="29">
        <v>47921</v>
      </c>
      <c r="B9518" s="1" t="s">
        <v>200</v>
      </c>
      <c r="C9518" s="27">
        <v>44637</v>
      </c>
      <c r="D9518" s="1">
        <v>53717</v>
      </c>
      <c r="J9518" s="1" t="s">
        <v>0</v>
      </c>
      <c r="K9518" s="1" t="s">
        <v>49</v>
      </c>
      <c r="L9518" s="1">
        <v>-0.5</v>
      </c>
      <c r="M9518" s="1">
        <v>88</v>
      </c>
      <c r="N9518" s="6"/>
      <c r="O9518" s="6">
        <v>44</v>
      </c>
      <c r="P9518" s="6">
        <v>-267836.09999999998</v>
      </c>
      <c r="R9518" s="31">
        <v>-44</v>
      </c>
      <c r="S9518" s="28">
        <v>44651</v>
      </c>
    </row>
    <row r="9519" spans="1:19" x14ac:dyDescent="0.2">
      <c r="A9519" s="29">
        <v>47921</v>
      </c>
      <c r="B9519" s="1" t="s">
        <v>200</v>
      </c>
      <c r="C9519" s="27">
        <v>44637</v>
      </c>
      <c r="D9519" s="1">
        <v>53717</v>
      </c>
      <c r="J9519" s="1" t="s">
        <v>0</v>
      </c>
      <c r="K9519" s="1" t="s">
        <v>49</v>
      </c>
      <c r="L9519" s="1">
        <v>-0.5</v>
      </c>
      <c r="M9519" s="1">
        <v>88</v>
      </c>
      <c r="N9519" s="6"/>
      <c r="O9519" s="6">
        <v>44</v>
      </c>
      <c r="P9519" s="6">
        <v>-269355.09999999998</v>
      </c>
      <c r="R9519" s="31">
        <v>-44</v>
      </c>
      <c r="S9519" s="28">
        <v>44651</v>
      </c>
    </row>
    <row r="9520" spans="1:19" x14ac:dyDescent="0.2">
      <c r="A9520" s="29">
        <v>47921</v>
      </c>
      <c r="B9520" s="1" t="s">
        <v>200</v>
      </c>
      <c r="C9520" s="27">
        <v>44637</v>
      </c>
      <c r="D9520" s="1">
        <v>53717</v>
      </c>
      <c r="J9520" s="1" t="s">
        <v>0</v>
      </c>
      <c r="K9520" s="1" t="s">
        <v>49</v>
      </c>
      <c r="L9520" s="1">
        <v>-1</v>
      </c>
      <c r="M9520" s="1">
        <v>18</v>
      </c>
      <c r="N9520" s="6"/>
      <c r="O9520" s="6">
        <v>18</v>
      </c>
      <c r="P9520" s="6">
        <v>-268202.09999999998</v>
      </c>
      <c r="R9520" s="31">
        <v>-18</v>
      </c>
      <c r="S9520" s="28">
        <v>44651</v>
      </c>
    </row>
    <row r="9521" spans="1:19" x14ac:dyDescent="0.2">
      <c r="A9521" s="29">
        <v>47921</v>
      </c>
      <c r="B9521" s="1" t="s">
        <v>200</v>
      </c>
      <c r="C9521" s="27">
        <v>44637</v>
      </c>
      <c r="D9521" s="1">
        <v>53717</v>
      </c>
      <c r="J9521" s="1" t="s">
        <v>0</v>
      </c>
      <c r="K9521" s="1" t="s">
        <v>49</v>
      </c>
      <c r="L9521" s="1">
        <v>-1</v>
      </c>
      <c r="M9521" s="1">
        <v>18</v>
      </c>
      <c r="N9521" s="6"/>
      <c r="O9521" s="6">
        <v>18</v>
      </c>
      <c r="P9521" s="6">
        <v>-268220.09999999998</v>
      </c>
      <c r="R9521" s="31">
        <v>-18</v>
      </c>
      <c r="S9521" s="28">
        <v>44651</v>
      </c>
    </row>
    <row r="9522" spans="1:19" x14ac:dyDescent="0.2">
      <c r="A9522" s="29">
        <v>47921</v>
      </c>
      <c r="B9522" s="1" t="s">
        <v>200</v>
      </c>
      <c r="C9522" s="27">
        <v>44637</v>
      </c>
      <c r="D9522" s="1">
        <v>53717</v>
      </c>
      <c r="J9522" s="1" t="s">
        <v>0</v>
      </c>
      <c r="K9522" s="1" t="s">
        <v>49</v>
      </c>
      <c r="L9522" s="1">
        <v>-1</v>
      </c>
      <c r="M9522" s="1">
        <v>18</v>
      </c>
      <c r="N9522" s="6"/>
      <c r="O9522" s="6">
        <v>18</v>
      </c>
      <c r="P9522" s="6">
        <v>-268238.09999999998</v>
      </c>
      <c r="R9522" s="31">
        <v>-18</v>
      </c>
      <c r="S9522" s="28">
        <v>44651</v>
      </c>
    </row>
    <row r="9523" spans="1:19" x14ac:dyDescent="0.2">
      <c r="A9523" s="29">
        <v>47921</v>
      </c>
      <c r="B9523" s="1" t="s">
        <v>200</v>
      </c>
      <c r="C9523" s="27">
        <v>44637</v>
      </c>
      <c r="D9523" s="1">
        <v>53717</v>
      </c>
      <c r="J9523" s="1" t="s">
        <v>0</v>
      </c>
      <c r="K9523" s="1" t="s">
        <v>49</v>
      </c>
      <c r="L9523" s="1">
        <v>-2</v>
      </c>
      <c r="M9523" s="1">
        <v>8</v>
      </c>
      <c r="N9523" s="6"/>
      <c r="O9523" s="6">
        <v>16</v>
      </c>
      <c r="P9523" s="6">
        <v>-268184.09999999998</v>
      </c>
      <c r="R9523" s="31">
        <v>-16</v>
      </c>
      <c r="S9523" s="28">
        <v>44651</v>
      </c>
    </row>
    <row r="9524" spans="1:19" x14ac:dyDescent="0.2">
      <c r="A9524" s="29">
        <v>47924</v>
      </c>
      <c r="B9524" s="1" t="s">
        <v>200</v>
      </c>
      <c r="C9524" s="27">
        <v>44637</v>
      </c>
      <c r="D9524" s="1">
        <v>53720</v>
      </c>
      <c r="J9524" s="1" t="s">
        <v>0</v>
      </c>
      <c r="K9524" s="1" t="s">
        <v>49</v>
      </c>
      <c r="L9524" s="1">
        <v>-1</v>
      </c>
      <c r="M9524" s="1">
        <v>192</v>
      </c>
      <c r="N9524" s="6"/>
      <c r="O9524" s="6">
        <v>192</v>
      </c>
      <c r="P9524" s="6">
        <v>-268430.09999999998</v>
      </c>
      <c r="R9524" s="31">
        <v>-192</v>
      </c>
      <c r="S9524" s="28">
        <v>44651</v>
      </c>
    </row>
    <row r="9525" spans="1:19" x14ac:dyDescent="0.2">
      <c r="A9525" s="29">
        <v>47924</v>
      </c>
      <c r="B9525" s="1" t="s">
        <v>200</v>
      </c>
      <c r="C9525" s="27">
        <v>44637</v>
      </c>
      <c r="D9525" s="1">
        <v>53720</v>
      </c>
      <c r="J9525" s="1" t="s">
        <v>0</v>
      </c>
      <c r="K9525" s="1" t="s">
        <v>49</v>
      </c>
      <c r="L9525" s="1">
        <v>-1</v>
      </c>
      <c r="M9525" s="1">
        <v>124</v>
      </c>
      <c r="N9525" s="6"/>
      <c r="O9525" s="6">
        <v>124</v>
      </c>
      <c r="P9525" s="6">
        <v>-267960.09999999998</v>
      </c>
      <c r="R9525" s="31">
        <v>-124</v>
      </c>
      <c r="S9525" s="28">
        <v>44651</v>
      </c>
    </row>
    <row r="9526" spans="1:19" x14ac:dyDescent="0.2">
      <c r="A9526" s="29">
        <v>47924</v>
      </c>
      <c r="B9526" s="1" t="s">
        <v>200</v>
      </c>
      <c r="C9526" s="27">
        <v>44637</v>
      </c>
      <c r="D9526" s="1">
        <v>53720</v>
      </c>
      <c r="J9526" s="1" t="s">
        <v>0</v>
      </c>
      <c r="K9526" s="1" t="s">
        <v>49</v>
      </c>
      <c r="L9526" s="1">
        <v>-1.25</v>
      </c>
      <c r="M9526" s="1">
        <v>88</v>
      </c>
      <c r="N9526" s="6"/>
      <c r="O9526" s="6">
        <v>110</v>
      </c>
      <c r="P9526" s="6">
        <v>-268070.09999999998</v>
      </c>
      <c r="R9526" s="31">
        <v>-110</v>
      </c>
      <c r="S9526" s="28">
        <v>44651</v>
      </c>
    </row>
    <row r="9527" spans="1:19" x14ac:dyDescent="0.2">
      <c r="A9527" s="29">
        <v>47932</v>
      </c>
      <c r="B9527" s="1" t="s">
        <v>200</v>
      </c>
      <c r="C9527" s="27">
        <v>44637</v>
      </c>
      <c r="D9527" s="1">
        <v>53725</v>
      </c>
      <c r="J9527" s="1" t="s">
        <v>0</v>
      </c>
      <c r="K9527" s="1" t="s">
        <v>49</v>
      </c>
      <c r="L9527" s="1">
        <v>-10</v>
      </c>
      <c r="M9527" s="1">
        <v>88</v>
      </c>
      <c r="N9527" s="6"/>
      <c r="O9527" s="6">
        <v>880</v>
      </c>
      <c r="P9527" s="6">
        <v>-270681.09999999998</v>
      </c>
      <c r="R9527" s="31">
        <v>-880</v>
      </c>
      <c r="S9527" s="28">
        <v>44651</v>
      </c>
    </row>
    <row r="9528" spans="1:19" x14ac:dyDescent="0.2">
      <c r="A9528" s="29">
        <v>47932</v>
      </c>
      <c r="B9528" s="1" t="s">
        <v>200</v>
      </c>
      <c r="C9528" s="27">
        <v>44637</v>
      </c>
      <c r="D9528" s="1">
        <v>53725</v>
      </c>
      <c r="J9528" s="1" t="s">
        <v>0</v>
      </c>
      <c r="K9528" s="1" t="s">
        <v>49</v>
      </c>
      <c r="L9528" s="1">
        <v>-1</v>
      </c>
      <c r="M9528" s="1">
        <v>295</v>
      </c>
      <c r="N9528" s="6"/>
      <c r="O9528" s="6">
        <v>295</v>
      </c>
      <c r="P9528" s="6">
        <v>-268857.09999999998</v>
      </c>
      <c r="R9528" s="31">
        <v>-295</v>
      </c>
      <c r="S9528" s="28">
        <v>44651</v>
      </c>
    </row>
    <row r="9529" spans="1:19" x14ac:dyDescent="0.2">
      <c r="A9529" s="29">
        <v>47932</v>
      </c>
      <c r="B9529" s="1" t="s">
        <v>200</v>
      </c>
      <c r="C9529" s="27">
        <v>44637</v>
      </c>
      <c r="D9529" s="1">
        <v>53725</v>
      </c>
      <c r="J9529" s="1" t="s">
        <v>0</v>
      </c>
      <c r="K9529" s="1" t="s">
        <v>49</v>
      </c>
      <c r="L9529" s="1">
        <v>-1</v>
      </c>
      <c r="M9529" s="1">
        <v>124</v>
      </c>
      <c r="N9529" s="6"/>
      <c r="O9529" s="6">
        <v>124</v>
      </c>
      <c r="P9529" s="6">
        <v>-269567.09999999998</v>
      </c>
      <c r="R9529" s="31">
        <v>-124</v>
      </c>
      <c r="S9529" s="28">
        <v>44651</v>
      </c>
    </row>
    <row r="9530" spans="1:19" x14ac:dyDescent="0.2">
      <c r="A9530" s="29">
        <v>47932</v>
      </c>
      <c r="B9530" s="1" t="s">
        <v>200</v>
      </c>
      <c r="C9530" s="27">
        <v>44637</v>
      </c>
      <c r="D9530" s="1">
        <v>53725</v>
      </c>
      <c r="J9530" s="1" t="s">
        <v>0</v>
      </c>
      <c r="K9530" s="1" t="s">
        <v>49</v>
      </c>
      <c r="L9530" s="1">
        <v>-1</v>
      </c>
      <c r="M9530" s="1">
        <v>124</v>
      </c>
      <c r="N9530" s="6"/>
      <c r="O9530" s="6">
        <v>124</v>
      </c>
      <c r="P9530" s="6">
        <v>-269801.09999999998</v>
      </c>
      <c r="R9530" s="31">
        <v>-124</v>
      </c>
      <c r="S9530" s="28">
        <v>44651</v>
      </c>
    </row>
    <row r="9531" spans="1:19" x14ac:dyDescent="0.2">
      <c r="A9531" s="29">
        <v>47932</v>
      </c>
      <c r="B9531" s="1" t="s">
        <v>200</v>
      </c>
      <c r="C9531" s="27">
        <v>44637</v>
      </c>
      <c r="D9531" s="1">
        <v>53725</v>
      </c>
      <c r="J9531" s="1" t="s">
        <v>0</v>
      </c>
      <c r="K9531" s="1" t="s">
        <v>49</v>
      </c>
      <c r="L9531" s="1">
        <v>-1</v>
      </c>
      <c r="M9531" s="1">
        <v>124</v>
      </c>
      <c r="N9531" s="6"/>
      <c r="O9531" s="6">
        <v>124</v>
      </c>
      <c r="P9531" s="6">
        <v>-270805.09999999998</v>
      </c>
      <c r="R9531" s="31">
        <v>-124</v>
      </c>
      <c r="S9531" s="28">
        <v>44651</v>
      </c>
    </row>
    <row r="9532" spans="1:19" x14ac:dyDescent="0.2">
      <c r="A9532" s="29">
        <v>47932</v>
      </c>
      <c r="B9532" s="1" t="s">
        <v>200</v>
      </c>
      <c r="C9532" s="27">
        <v>44637</v>
      </c>
      <c r="D9532" s="1">
        <v>53725</v>
      </c>
      <c r="J9532" s="1" t="s">
        <v>0</v>
      </c>
      <c r="K9532" s="1" t="s">
        <v>49</v>
      </c>
      <c r="L9532" s="1">
        <v>-1.25</v>
      </c>
      <c r="M9532" s="1">
        <v>88</v>
      </c>
      <c r="N9532" s="6"/>
      <c r="O9532" s="6">
        <v>110</v>
      </c>
      <c r="P9532" s="6">
        <v>-269677.09999999998</v>
      </c>
      <c r="R9532" s="31">
        <v>-110</v>
      </c>
      <c r="S9532" s="28">
        <v>44651</v>
      </c>
    </row>
    <row r="9533" spans="1:19" x14ac:dyDescent="0.2">
      <c r="A9533" s="29">
        <v>47932</v>
      </c>
      <c r="B9533" s="1" t="s">
        <v>200</v>
      </c>
      <c r="C9533" s="27">
        <v>44637</v>
      </c>
      <c r="D9533" s="1">
        <v>53725</v>
      </c>
      <c r="J9533" s="1" t="s">
        <v>0</v>
      </c>
      <c r="K9533" s="1" t="s">
        <v>49</v>
      </c>
      <c r="L9533" s="1">
        <v>-4</v>
      </c>
      <c r="M9533" s="1">
        <v>24</v>
      </c>
      <c r="N9533" s="6"/>
      <c r="O9533" s="6">
        <v>96</v>
      </c>
      <c r="P9533" s="6">
        <v>-268562.09999999998</v>
      </c>
      <c r="R9533" s="31">
        <v>-96</v>
      </c>
      <c r="S9533" s="28">
        <v>44651</v>
      </c>
    </row>
    <row r="9534" spans="1:19" x14ac:dyDescent="0.2">
      <c r="A9534" s="29">
        <v>47932</v>
      </c>
      <c r="B9534" s="1" t="s">
        <v>200</v>
      </c>
      <c r="C9534" s="27">
        <v>44637</v>
      </c>
      <c r="D9534" s="1">
        <v>53725</v>
      </c>
      <c r="J9534" s="1" t="s">
        <v>0</v>
      </c>
      <c r="K9534" s="1" t="s">
        <v>49</v>
      </c>
      <c r="L9534" s="1">
        <v>-1</v>
      </c>
      <c r="M9534" s="1">
        <v>88</v>
      </c>
      <c r="N9534" s="6"/>
      <c r="O9534" s="6">
        <v>88</v>
      </c>
      <c r="P9534" s="6">
        <v>-269443.09999999998</v>
      </c>
      <c r="R9534" s="31">
        <v>-88</v>
      </c>
      <c r="S9534" s="28">
        <v>44651</v>
      </c>
    </row>
    <row r="9535" spans="1:19" x14ac:dyDescent="0.2">
      <c r="A9535" s="29">
        <v>47932</v>
      </c>
      <c r="B9535" s="1" t="s">
        <v>200</v>
      </c>
      <c r="C9535" s="27">
        <v>44637</v>
      </c>
      <c r="D9535" s="1">
        <v>53725</v>
      </c>
      <c r="J9535" s="1" t="s">
        <v>0</v>
      </c>
      <c r="K9535" s="1" t="s">
        <v>49</v>
      </c>
      <c r="L9535" s="1">
        <v>-1</v>
      </c>
      <c r="M9535" s="1">
        <v>88</v>
      </c>
      <c r="N9535" s="6"/>
      <c r="O9535" s="6">
        <v>88</v>
      </c>
      <c r="P9535" s="6">
        <v>-270893.09999999998</v>
      </c>
      <c r="R9535" s="31">
        <v>-88</v>
      </c>
      <c r="S9535" s="28">
        <v>44651</v>
      </c>
    </row>
    <row r="9536" spans="1:19" x14ac:dyDescent="0.2">
      <c r="A9536" s="29">
        <v>47937</v>
      </c>
      <c r="B9536" s="1" t="s">
        <v>200</v>
      </c>
      <c r="C9536" s="27">
        <v>44637</v>
      </c>
      <c r="D9536" s="1">
        <v>53728</v>
      </c>
      <c r="J9536" s="1" t="s">
        <v>0</v>
      </c>
      <c r="K9536" s="1" t="s">
        <v>49</v>
      </c>
      <c r="L9536" s="1">
        <v>-4.5</v>
      </c>
      <c r="M9536" s="1">
        <v>110</v>
      </c>
      <c r="N9536" s="6"/>
      <c r="O9536" s="6">
        <v>495</v>
      </c>
      <c r="P9536" s="6">
        <v>-272028.09999999998</v>
      </c>
      <c r="R9536" s="31">
        <v>-495</v>
      </c>
      <c r="S9536" s="28">
        <v>44651</v>
      </c>
    </row>
    <row r="9537" spans="1:19" x14ac:dyDescent="0.2">
      <c r="A9537" s="29">
        <v>47937</v>
      </c>
      <c r="B9537" s="1" t="s">
        <v>200</v>
      </c>
      <c r="C9537" s="27">
        <v>44637</v>
      </c>
      <c r="D9537" s="1">
        <v>53728</v>
      </c>
      <c r="J9537" s="1" t="s">
        <v>0</v>
      </c>
      <c r="K9537" s="1" t="s">
        <v>49</v>
      </c>
      <c r="L9537" s="1">
        <v>-3</v>
      </c>
      <c r="M9537" s="1">
        <v>110</v>
      </c>
      <c r="N9537" s="6"/>
      <c r="O9537" s="6">
        <v>330</v>
      </c>
      <c r="P9537" s="6">
        <v>-271378.09999999998</v>
      </c>
      <c r="R9537" s="31">
        <v>-330</v>
      </c>
      <c r="S9537" s="28">
        <v>44651</v>
      </c>
    </row>
    <row r="9538" spans="1:19" x14ac:dyDescent="0.2">
      <c r="A9538" s="29">
        <v>47937</v>
      </c>
      <c r="B9538" s="1" t="s">
        <v>200</v>
      </c>
      <c r="C9538" s="27">
        <v>44637</v>
      </c>
      <c r="D9538" s="1">
        <v>53728</v>
      </c>
      <c r="J9538" s="1" t="s">
        <v>0</v>
      </c>
      <c r="K9538" s="1" t="s">
        <v>49</v>
      </c>
      <c r="L9538" s="1">
        <v>-3</v>
      </c>
      <c r="M9538" s="1">
        <v>110</v>
      </c>
      <c r="N9538" s="6"/>
      <c r="O9538" s="6">
        <v>330</v>
      </c>
      <c r="P9538" s="6">
        <v>-272623.09999999998</v>
      </c>
      <c r="R9538" s="31">
        <v>-330</v>
      </c>
      <c r="S9538" s="28">
        <v>44651</v>
      </c>
    </row>
    <row r="9539" spans="1:19" x14ac:dyDescent="0.2">
      <c r="A9539" s="29">
        <v>47937</v>
      </c>
      <c r="B9539" s="1" t="s">
        <v>200</v>
      </c>
      <c r="C9539" s="27">
        <v>44637</v>
      </c>
      <c r="D9539" s="1">
        <v>53728</v>
      </c>
      <c r="J9539" s="1" t="s">
        <v>0</v>
      </c>
      <c r="K9539" s="1" t="s">
        <v>49</v>
      </c>
      <c r="L9539" s="1">
        <v>-1</v>
      </c>
      <c r="M9539" s="1">
        <v>155</v>
      </c>
      <c r="N9539" s="6"/>
      <c r="O9539" s="6">
        <v>155</v>
      </c>
      <c r="P9539" s="6">
        <v>-271048.09999999998</v>
      </c>
      <c r="R9539" s="31">
        <v>-155</v>
      </c>
      <c r="S9539" s="28">
        <v>44651</v>
      </c>
    </row>
    <row r="9540" spans="1:19" x14ac:dyDescent="0.2">
      <c r="A9540" s="29">
        <v>47937</v>
      </c>
      <c r="B9540" s="1" t="s">
        <v>200</v>
      </c>
      <c r="C9540" s="27">
        <v>44637</v>
      </c>
      <c r="D9540" s="1">
        <v>53728</v>
      </c>
      <c r="J9540" s="1" t="s">
        <v>0</v>
      </c>
      <c r="K9540" s="1" t="s">
        <v>49</v>
      </c>
      <c r="L9540" s="1">
        <v>-1</v>
      </c>
      <c r="M9540" s="1">
        <v>155</v>
      </c>
      <c r="N9540" s="6"/>
      <c r="O9540" s="6">
        <v>155</v>
      </c>
      <c r="P9540" s="6">
        <v>-271533.09999999998</v>
      </c>
      <c r="R9540" s="31">
        <v>-155</v>
      </c>
      <c r="S9540" s="28">
        <v>44651</v>
      </c>
    </row>
    <row r="9541" spans="1:19" x14ac:dyDescent="0.2">
      <c r="A9541" s="29">
        <v>47937</v>
      </c>
      <c r="B9541" s="1" t="s">
        <v>200</v>
      </c>
      <c r="C9541" s="27">
        <v>44637</v>
      </c>
      <c r="D9541" s="1">
        <v>53728</v>
      </c>
      <c r="J9541" s="1" t="s">
        <v>0</v>
      </c>
      <c r="K9541" s="1" t="s">
        <v>49</v>
      </c>
      <c r="L9541" s="1">
        <v>-1</v>
      </c>
      <c r="M9541" s="1">
        <v>155</v>
      </c>
      <c r="N9541" s="6"/>
      <c r="O9541" s="6">
        <v>155</v>
      </c>
      <c r="P9541" s="6">
        <v>-272293.09999999998</v>
      </c>
      <c r="R9541" s="31">
        <v>-155</v>
      </c>
      <c r="S9541" s="28">
        <v>44651</v>
      </c>
    </row>
    <row r="9542" spans="1:19" x14ac:dyDescent="0.2">
      <c r="A9542" s="29">
        <v>47937</v>
      </c>
      <c r="B9542" s="1" t="s">
        <v>200</v>
      </c>
      <c r="C9542" s="27">
        <v>44637</v>
      </c>
      <c r="D9542" s="1">
        <v>53728</v>
      </c>
      <c r="J9542" s="1" t="s">
        <v>0</v>
      </c>
      <c r="K9542" s="1" t="s">
        <v>49</v>
      </c>
      <c r="L9542" s="1">
        <v>-1</v>
      </c>
      <c r="M9542" s="1">
        <v>110</v>
      </c>
      <c r="N9542" s="6"/>
      <c r="O9542" s="6">
        <v>110</v>
      </c>
      <c r="P9542" s="6">
        <v>-272138.09999999998</v>
      </c>
      <c r="R9542" s="31">
        <v>-110</v>
      </c>
      <c r="S9542" s="28">
        <v>44651</v>
      </c>
    </row>
    <row r="9543" spans="1:19" x14ac:dyDescent="0.2">
      <c r="A9543" s="29">
        <v>47939</v>
      </c>
      <c r="B9543" s="1" t="s">
        <v>200</v>
      </c>
      <c r="C9543" s="27">
        <v>44637</v>
      </c>
      <c r="D9543" s="1">
        <v>53730</v>
      </c>
      <c r="J9543" s="1" t="s">
        <v>0</v>
      </c>
      <c r="K9543" s="1" t="s">
        <v>49</v>
      </c>
      <c r="L9543" s="1">
        <v>-1.5</v>
      </c>
      <c r="M9543" s="1">
        <v>99</v>
      </c>
      <c r="N9543" s="6"/>
      <c r="O9543" s="6">
        <v>148.5</v>
      </c>
      <c r="P9543" s="6">
        <v>-273118.09999999998</v>
      </c>
      <c r="R9543" s="31">
        <v>-148.5</v>
      </c>
      <c r="S9543" s="28">
        <v>44651</v>
      </c>
    </row>
    <row r="9544" spans="1:19" x14ac:dyDescent="0.2">
      <c r="A9544" s="29">
        <v>47939</v>
      </c>
      <c r="B9544" s="1" t="s">
        <v>200</v>
      </c>
      <c r="C9544" s="27">
        <v>44637</v>
      </c>
      <c r="D9544" s="1">
        <v>53730</v>
      </c>
      <c r="J9544" s="1" t="s">
        <v>0</v>
      </c>
      <c r="K9544" s="1" t="s">
        <v>49</v>
      </c>
      <c r="L9544" s="1">
        <v>-1</v>
      </c>
      <c r="M9544" s="1">
        <v>99</v>
      </c>
      <c r="N9544" s="6"/>
      <c r="O9544" s="6">
        <v>99</v>
      </c>
      <c r="P9544" s="6">
        <v>-272771.59999999998</v>
      </c>
      <c r="R9544" s="31">
        <v>-99</v>
      </c>
      <c r="S9544" s="28">
        <v>44651</v>
      </c>
    </row>
    <row r="9545" spans="1:19" x14ac:dyDescent="0.2">
      <c r="A9545" s="29">
        <v>47939</v>
      </c>
      <c r="B9545" s="1" t="s">
        <v>200</v>
      </c>
      <c r="C9545" s="27">
        <v>44637</v>
      </c>
      <c r="D9545" s="1">
        <v>53730</v>
      </c>
      <c r="J9545" s="1" t="s">
        <v>0</v>
      </c>
      <c r="K9545" s="1" t="s">
        <v>49</v>
      </c>
      <c r="L9545" s="1">
        <v>-1</v>
      </c>
      <c r="M9545" s="1">
        <v>99</v>
      </c>
      <c r="N9545" s="6"/>
      <c r="O9545" s="6">
        <v>99</v>
      </c>
      <c r="P9545" s="6">
        <v>-272870.59999999998</v>
      </c>
      <c r="R9545" s="31">
        <v>-99</v>
      </c>
      <c r="S9545" s="28">
        <v>44651</v>
      </c>
    </row>
    <row r="9546" spans="1:19" x14ac:dyDescent="0.2">
      <c r="A9546" s="29">
        <v>47939</v>
      </c>
      <c r="B9546" s="1" t="s">
        <v>200</v>
      </c>
      <c r="C9546" s="27">
        <v>44637</v>
      </c>
      <c r="D9546" s="1">
        <v>53730</v>
      </c>
      <c r="J9546" s="1" t="s">
        <v>0</v>
      </c>
      <c r="K9546" s="1" t="s">
        <v>49</v>
      </c>
      <c r="L9546" s="1">
        <v>-0.5</v>
      </c>
      <c r="M9546" s="1">
        <v>99</v>
      </c>
      <c r="N9546" s="6"/>
      <c r="O9546" s="6">
        <v>49.5</v>
      </c>
      <c r="P9546" s="6">
        <v>-272672.59999999998</v>
      </c>
      <c r="R9546" s="31">
        <v>-49.5</v>
      </c>
      <c r="S9546" s="28">
        <v>44651</v>
      </c>
    </row>
    <row r="9547" spans="1:19" x14ac:dyDescent="0.2">
      <c r="A9547" s="29">
        <v>47939</v>
      </c>
      <c r="B9547" s="1" t="s">
        <v>200</v>
      </c>
      <c r="C9547" s="27">
        <v>44637</v>
      </c>
      <c r="D9547" s="1">
        <v>53730</v>
      </c>
      <c r="J9547" s="1" t="s">
        <v>0</v>
      </c>
      <c r="K9547" s="1" t="s">
        <v>49</v>
      </c>
      <c r="L9547" s="1">
        <v>-0.5</v>
      </c>
      <c r="M9547" s="1">
        <v>99</v>
      </c>
      <c r="N9547" s="6"/>
      <c r="O9547" s="6">
        <v>49.5</v>
      </c>
      <c r="P9547" s="6">
        <v>-272920.09999999998</v>
      </c>
      <c r="R9547" s="31">
        <v>-49.5</v>
      </c>
      <c r="S9547" s="28">
        <v>44651</v>
      </c>
    </row>
    <row r="9548" spans="1:19" x14ac:dyDescent="0.2">
      <c r="A9548" s="29">
        <v>47939</v>
      </c>
      <c r="B9548" s="1" t="s">
        <v>200</v>
      </c>
      <c r="C9548" s="27">
        <v>44637</v>
      </c>
      <c r="D9548" s="1">
        <v>53730</v>
      </c>
      <c r="J9548" s="1" t="s">
        <v>0</v>
      </c>
      <c r="K9548" s="1" t="s">
        <v>49</v>
      </c>
      <c r="L9548" s="1">
        <v>-0.5</v>
      </c>
      <c r="M9548" s="1">
        <v>99</v>
      </c>
      <c r="N9548" s="6"/>
      <c r="O9548" s="6">
        <v>49.5</v>
      </c>
      <c r="P9548" s="6">
        <v>-272969.59999999998</v>
      </c>
      <c r="R9548" s="31">
        <v>-49.5</v>
      </c>
      <c r="S9548" s="28">
        <v>44651</v>
      </c>
    </row>
    <row r="9549" spans="1:19" x14ac:dyDescent="0.2">
      <c r="A9549" s="29">
        <v>47686</v>
      </c>
      <c r="B9549" s="1" t="s">
        <v>200</v>
      </c>
      <c r="C9549" s="27">
        <v>44638</v>
      </c>
      <c r="D9549" s="1">
        <v>53650</v>
      </c>
      <c r="J9549" s="1" t="s">
        <v>0</v>
      </c>
      <c r="K9549" s="1" t="s">
        <v>49</v>
      </c>
      <c r="L9549" s="1">
        <v>-1</v>
      </c>
      <c r="M9549" s="1">
        <v>124</v>
      </c>
      <c r="N9549" s="6"/>
      <c r="O9549" s="6">
        <v>124</v>
      </c>
      <c r="P9549" s="6">
        <v>-273242.09999999998</v>
      </c>
      <c r="R9549" s="31">
        <v>-124</v>
      </c>
      <c r="S9549" s="28">
        <v>44651</v>
      </c>
    </row>
    <row r="9550" spans="1:19" x14ac:dyDescent="0.2">
      <c r="A9550" s="29">
        <v>47686</v>
      </c>
      <c r="B9550" s="1" t="s">
        <v>200</v>
      </c>
      <c r="C9550" s="27">
        <v>44638</v>
      </c>
      <c r="D9550" s="1">
        <v>53650</v>
      </c>
      <c r="J9550" s="1" t="s">
        <v>0</v>
      </c>
      <c r="K9550" s="1" t="s">
        <v>49</v>
      </c>
      <c r="L9550" s="1">
        <v>-1.25</v>
      </c>
      <c r="M9550" s="1">
        <v>88</v>
      </c>
      <c r="N9550" s="6"/>
      <c r="O9550" s="6">
        <v>110</v>
      </c>
      <c r="P9550" s="6">
        <v>-274590.09999999998</v>
      </c>
      <c r="R9550" s="31">
        <v>-110</v>
      </c>
      <c r="S9550" s="28">
        <v>44651</v>
      </c>
    </row>
    <row r="9551" spans="1:19" x14ac:dyDescent="0.2">
      <c r="A9551" s="29">
        <v>47686</v>
      </c>
      <c r="B9551" s="1" t="s">
        <v>200</v>
      </c>
      <c r="C9551" s="27">
        <v>44638</v>
      </c>
      <c r="D9551" s="1">
        <v>53650</v>
      </c>
      <c r="J9551" s="1" t="s">
        <v>0</v>
      </c>
      <c r="K9551" s="1" t="s">
        <v>49</v>
      </c>
      <c r="L9551" s="1">
        <v>-1</v>
      </c>
      <c r="M9551" s="1">
        <v>88</v>
      </c>
      <c r="N9551" s="6"/>
      <c r="O9551" s="6">
        <v>88</v>
      </c>
      <c r="P9551" s="6">
        <v>-273330.09999999998</v>
      </c>
      <c r="R9551" s="31">
        <v>-88</v>
      </c>
      <c r="S9551" s="28">
        <v>44651</v>
      </c>
    </row>
    <row r="9552" spans="1:19" x14ac:dyDescent="0.2">
      <c r="A9552" s="29">
        <v>47686</v>
      </c>
      <c r="B9552" s="1" t="s">
        <v>200</v>
      </c>
      <c r="C9552" s="27">
        <v>44638</v>
      </c>
      <c r="D9552" s="1">
        <v>53650</v>
      </c>
      <c r="J9552" s="1" t="s">
        <v>0</v>
      </c>
      <c r="K9552" s="1" t="s">
        <v>49</v>
      </c>
      <c r="L9552" s="1">
        <v>-1</v>
      </c>
      <c r="M9552" s="1">
        <v>88</v>
      </c>
      <c r="N9552" s="6"/>
      <c r="O9552" s="6">
        <v>88</v>
      </c>
      <c r="P9552" s="6">
        <v>-274678.09999999998</v>
      </c>
      <c r="R9552" s="31">
        <v>-88</v>
      </c>
      <c r="S9552" s="28">
        <v>44651</v>
      </c>
    </row>
    <row r="9553" spans="1:19" x14ac:dyDescent="0.2">
      <c r="A9553" s="29">
        <v>47686</v>
      </c>
      <c r="B9553" s="1" t="s">
        <v>200</v>
      </c>
      <c r="C9553" s="27">
        <v>44638</v>
      </c>
      <c r="D9553" s="1">
        <v>53650</v>
      </c>
      <c r="J9553" s="1" t="s">
        <v>0</v>
      </c>
      <c r="K9553" s="1" t="s">
        <v>49</v>
      </c>
      <c r="L9553" s="1">
        <v>-0.75</v>
      </c>
      <c r="M9553" s="1">
        <v>88</v>
      </c>
      <c r="N9553" s="6"/>
      <c r="O9553" s="6">
        <v>66</v>
      </c>
      <c r="P9553" s="6">
        <v>-273396.09999999998</v>
      </c>
      <c r="R9553" s="31">
        <v>-66</v>
      </c>
      <c r="S9553" s="28">
        <v>44651</v>
      </c>
    </row>
    <row r="9554" spans="1:19" x14ac:dyDescent="0.2">
      <c r="A9554" s="29">
        <v>47686</v>
      </c>
      <c r="B9554" s="1" t="s">
        <v>200</v>
      </c>
      <c r="C9554" s="27">
        <v>44638</v>
      </c>
      <c r="D9554" s="1">
        <v>53650</v>
      </c>
      <c r="J9554" s="1" t="s">
        <v>0</v>
      </c>
      <c r="K9554" s="1" t="s">
        <v>49</v>
      </c>
      <c r="L9554" s="1">
        <v>-0.75</v>
      </c>
      <c r="M9554" s="1">
        <v>88</v>
      </c>
      <c r="N9554" s="6"/>
      <c r="O9554" s="6">
        <v>66</v>
      </c>
      <c r="P9554" s="6">
        <v>-274832.09999999998</v>
      </c>
      <c r="R9554" s="31">
        <v>-66</v>
      </c>
      <c r="S9554" s="28">
        <v>44651</v>
      </c>
    </row>
    <row r="9555" spans="1:19" x14ac:dyDescent="0.2">
      <c r="A9555" s="29">
        <v>47686</v>
      </c>
      <c r="B9555" s="1" t="s">
        <v>200</v>
      </c>
      <c r="C9555" s="27">
        <v>44638</v>
      </c>
      <c r="D9555" s="1">
        <v>53650</v>
      </c>
      <c r="J9555" s="1" t="s">
        <v>0</v>
      </c>
      <c r="K9555" s="1" t="s">
        <v>49</v>
      </c>
      <c r="L9555" s="1">
        <v>-0.75</v>
      </c>
      <c r="M9555" s="1">
        <v>88</v>
      </c>
      <c r="N9555" s="6"/>
      <c r="O9555" s="6">
        <v>66</v>
      </c>
      <c r="P9555" s="6">
        <v>-275814.09999999998</v>
      </c>
      <c r="R9555" s="31">
        <v>-66</v>
      </c>
      <c r="S9555" s="28">
        <v>44651</v>
      </c>
    </row>
    <row r="9556" spans="1:19" x14ac:dyDescent="0.2">
      <c r="A9556" s="29">
        <v>47686</v>
      </c>
      <c r="B9556" s="1" t="s">
        <v>200</v>
      </c>
      <c r="C9556" s="27">
        <v>44638</v>
      </c>
      <c r="D9556" s="1">
        <v>53650</v>
      </c>
      <c r="J9556" s="1" t="s">
        <v>0</v>
      </c>
      <c r="K9556" s="1" t="s">
        <v>49</v>
      </c>
      <c r="L9556" s="1">
        <v>-0.5</v>
      </c>
      <c r="M9556" s="1">
        <v>88</v>
      </c>
      <c r="N9556" s="6"/>
      <c r="O9556" s="6">
        <v>44</v>
      </c>
      <c r="P9556" s="6">
        <v>-273440.09999999998</v>
      </c>
      <c r="R9556" s="31">
        <v>-44</v>
      </c>
      <c r="S9556" s="28">
        <v>44651</v>
      </c>
    </row>
    <row r="9557" spans="1:19" x14ac:dyDescent="0.2">
      <c r="A9557" s="29">
        <v>47686</v>
      </c>
      <c r="B9557" s="1" t="s">
        <v>200</v>
      </c>
      <c r="C9557" s="27">
        <v>44638</v>
      </c>
      <c r="D9557" s="1">
        <v>53650</v>
      </c>
      <c r="J9557" s="1" t="s">
        <v>0</v>
      </c>
      <c r="K9557" s="1" t="s">
        <v>49</v>
      </c>
      <c r="L9557" s="1">
        <v>-0.5</v>
      </c>
      <c r="M9557" s="1">
        <v>88</v>
      </c>
      <c r="N9557" s="6"/>
      <c r="O9557" s="6">
        <v>44</v>
      </c>
      <c r="P9557" s="6">
        <v>-274480.09999999998</v>
      </c>
      <c r="R9557" s="31">
        <v>-44</v>
      </c>
      <c r="S9557" s="28">
        <v>44651</v>
      </c>
    </row>
    <row r="9558" spans="1:19" x14ac:dyDescent="0.2">
      <c r="A9558" s="29">
        <v>47686</v>
      </c>
      <c r="B9558" s="1" t="s">
        <v>200</v>
      </c>
      <c r="C9558" s="27">
        <v>44638</v>
      </c>
      <c r="D9558" s="1">
        <v>53650</v>
      </c>
      <c r="J9558" s="1" t="s">
        <v>0</v>
      </c>
      <c r="K9558" s="1" t="s">
        <v>49</v>
      </c>
      <c r="L9558" s="1">
        <v>-0.5</v>
      </c>
      <c r="M9558" s="1">
        <v>88</v>
      </c>
      <c r="N9558" s="6"/>
      <c r="O9558" s="6">
        <v>44</v>
      </c>
      <c r="P9558" s="6">
        <v>-274722.09999999998</v>
      </c>
      <c r="R9558" s="31">
        <v>-44</v>
      </c>
      <c r="S9558" s="28">
        <v>44651</v>
      </c>
    </row>
    <row r="9559" spans="1:19" x14ac:dyDescent="0.2">
      <c r="A9559" s="29">
        <v>47686</v>
      </c>
      <c r="B9559" s="1" t="s">
        <v>200</v>
      </c>
      <c r="C9559" s="27">
        <v>44638</v>
      </c>
      <c r="D9559" s="1">
        <v>53650</v>
      </c>
      <c r="J9559" s="1" t="s">
        <v>0</v>
      </c>
      <c r="K9559" s="1" t="s">
        <v>49</v>
      </c>
      <c r="L9559" s="1">
        <v>-0.5</v>
      </c>
      <c r="M9559" s="1">
        <v>88</v>
      </c>
      <c r="N9559" s="6"/>
      <c r="O9559" s="6">
        <v>44</v>
      </c>
      <c r="P9559" s="6">
        <v>-274766.09999999998</v>
      </c>
      <c r="R9559" s="31">
        <v>-44</v>
      </c>
      <c r="S9559" s="28">
        <v>44651</v>
      </c>
    </row>
    <row r="9560" spans="1:19" x14ac:dyDescent="0.2">
      <c r="A9560" s="29">
        <v>47686</v>
      </c>
      <c r="B9560" s="1" t="s">
        <v>200</v>
      </c>
      <c r="C9560" s="27">
        <v>44638</v>
      </c>
      <c r="D9560" s="1">
        <v>53650</v>
      </c>
      <c r="J9560" s="1" t="s">
        <v>0</v>
      </c>
      <c r="K9560" s="1" t="s">
        <v>49</v>
      </c>
      <c r="L9560" s="1">
        <v>-0.5</v>
      </c>
      <c r="M9560" s="1">
        <v>88</v>
      </c>
      <c r="N9560" s="6"/>
      <c r="O9560" s="6">
        <v>44</v>
      </c>
      <c r="P9560" s="6">
        <v>-274876.09999999998</v>
      </c>
      <c r="R9560" s="31">
        <v>-44</v>
      </c>
      <c r="S9560" s="28">
        <v>44651</v>
      </c>
    </row>
    <row r="9561" spans="1:19" x14ac:dyDescent="0.2">
      <c r="A9561" s="29">
        <v>47686</v>
      </c>
      <c r="B9561" s="1" t="s">
        <v>200</v>
      </c>
      <c r="C9561" s="27">
        <v>44638</v>
      </c>
      <c r="D9561" s="1">
        <v>53650</v>
      </c>
      <c r="J9561" s="1" t="s">
        <v>0</v>
      </c>
      <c r="K9561" s="1" t="s">
        <v>49</v>
      </c>
      <c r="L9561" s="1">
        <v>-0.5</v>
      </c>
      <c r="M9561" s="1">
        <v>88</v>
      </c>
      <c r="N9561" s="6"/>
      <c r="O9561" s="6">
        <v>44</v>
      </c>
      <c r="P9561" s="6">
        <v>-274920.09999999998</v>
      </c>
      <c r="R9561" s="31">
        <v>-44</v>
      </c>
      <c r="S9561" s="28">
        <v>44651</v>
      </c>
    </row>
    <row r="9562" spans="1:19" x14ac:dyDescent="0.2">
      <c r="A9562" s="29">
        <v>47686</v>
      </c>
      <c r="B9562" s="1" t="s">
        <v>200</v>
      </c>
      <c r="C9562" s="27">
        <v>44638</v>
      </c>
      <c r="D9562" s="1">
        <v>53650</v>
      </c>
      <c r="J9562" s="1" t="s">
        <v>0</v>
      </c>
      <c r="K9562" s="1" t="s">
        <v>49</v>
      </c>
      <c r="L9562" s="1">
        <v>-0.5</v>
      </c>
      <c r="M9562" s="1">
        <v>88</v>
      </c>
      <c r="N9562" s="6"/>
      <c r="O9562" s="6">
        <v>44</v>
      </c>
      <c r="P9562" s="6">
        <v>-275858.09999999998</v>
      </c>
      <c r="R9562" s="31">
        <v>-44</v>
      </c>
      <c r="S9562" s="28">
        <v>44651</v>
      </c>
    </row>
    <row r="9563" spans="1:19" x14ac:dyDescent="0.2">
      <c r="A9563" s="29">
        <v>47755</v>
      </c>
      <c r="B9563" s="1" t="s">
        <v>200</v>
      </c>
      <c r="C9563" s="27">
        <v>44638</v>
      </c>
      <c r="D9563" s="1">
        <v>53700</v>
      </c>
      <c r="J9563" s="1" t="s">
        <v>0</v>
      </c>
      <c r="K9563" s="1" t="s">
        <v>49</v>
      </c>
      <c r="L9563" s="1">
        <v>-7</v>
      </c>
      <c r="M9563" s="1">
        <v>88</v>
      </c>
      <c r="N9563" s="6"/>
      <c r="O9563" s="6">
        <v>616</v>
      </c>
      <c r="P9563" s="6">
        <v>-275748.09999999998</v>
      </c>
      <c r="R9563" s="31">
        <v>-616</v>
      </c>
      <c r="S9563" s="28">
        <v>44651</v>
      </c>
    </row>
    <row r="9564" spans="1:19" x14ac:dyDescent="0.2">
      <c r="A9564" s="29">
        <v>47755</v>
      </c>
      <c r="B9564" s="1" t="s">
        <v>200</v>
      </c>
      <c r="C9564" s="27">
        <v>44638</v>
      </c>
      <c r="D9564" s="1">
        <v>53700</v>
      </c>
      <c r="J9564" s="1" t="s">
        <v>0</v>
      </c>
      <c r="K9564" s="1" t="s">
        <v>49</v>
      </c>
      <c r="L9564" s="1">
        <v>-6</v>
      </c>
      <c r="M9564" s="1">
        <v>88</v>
      </c>
      <c r="N9564" s="6"/>
      <c r="O9564" s="6">
        <v>528</v>
      </c>
      <c r="P9564" s="6">
        <v>-276510.09999999998</v>
      </c>
      <c r="R9564" s="31">
        <v>-528</v>
      </c>
      <c r="S9564" s="28">
        <v>44651</v>
      </c>
    </row>
    <row r="9565" spans="1:19" x14ac:dyDescent="0.2">
      <c r="A9565" s="29">
        <v>47755</v>
      </c>
      <c r="B9565" s="1" t="s">
        <v>200</v>
      </c>
      <c r="C9565" s="27">
        <v>44638</v>
      </c>
      <c r="D9565" s="1">
        <v>53700</v>
      </c>
      <c r="J9565" s="1" t="s">
        <v>0</v>
      </c>
      <c r="K9565" s="1" t="s">
        <v>49</v>
      </c>
      <c r="L9565" s="1">
        <v>-4.75</v>
      </c>
      <c r="M9565" s="1">
        <v>88</v>
      </c>
      <c r="N9565" s="6"/>
      <c r="O9565" s="6">
        <v>418</v>
      </c>
      <c r="P9565" s="6">
        <v>-273982.09999999998</v>
      </c>
      <c r="R9565" s="31">
        <v>-418</v>
      </c>
      <c r="S9565" s="28">
        <v>44651</v>
      </c>
    </row>
    <row r="9566" spans="1:19" x14ac:dyDescent="0.2">
      <c r="A9566" s="29">
        <v>47755</v>
      </c>
      <c r="B9566" s="1" t="s">
        <v>200</v>
      </c>
      <c r="C9566" s="27">
        <v>44638</v>
      </c>
      <c r="D9566" s="1">
        <v>53700</v>
      </c>
      <c r="J9566" s="1" t="s">
        <v>0</v>
      </c>
      <c r="K9566" s="1" t="s">
        <v>49</v>
      </c>
      <c r="L9566" s="1">
        <v>-2.25</v>
      </c>
      <c r="M9566" s="1">
        <v>88</v>
      </c>
      <c r="N9566" s="6"/>
      <c r="O9566" s="6">
        <v>198</v>
      </c>
      <c r="P9566" s="6">
        <v>-274304.09999999998</v>
      </c>
      <c r="R9566" s="31">
        <v>-198</v>
      </c>
      <c r="S9566" s="28">
        <v>44651</v>
      </c>
    </row>
    <row r="9567" spans="1:19" x14ac:dyDescent="0.2">
      <c r="A9567" s="29">
        <v>47755</v>
      </c>
      <c r="B9567" s="1" t="s">
        <v>200</v>
      </c>
      <c r="C9567" s="27">
        <v>44638</v>
      </c>
      <c r="D9567" s="1">
        <v>53700</v>
      </c>
      <c r="J9567" s="1" t="s">
        <v>0</v>
      </c>
      <c r="K9567" s="1" t="s">
        <v>49</v>
      </c>
      <c r="L9567" s="1">
        <v>-1.5</v>
      </c>
      <c r="M9567" s="1">
        <v>88</v>
      </c>
      <c r="N9567" s="6"/>
      <c r="O9567" s="6">
        <v>132</v>
      </c>
      <c r="P9567" s="6">
        <v>-274436.09999999998</v>
      </c>
      <c r="R9567" s="31">
        <v>-132</v>
      </c>
      <c r="S9567" s="28">
        <v>44651</v>
      </c>
    </row>
    <row r="9568" spans="1:19" x14ac:dyDescent="0.2">
      <c r="A9568" s="29">
        <v>47755</v>
      </c>
      <c r="B9568" s="1" t="s">
        <v>200</v>
      </c>
      <c r="C9568" s="27">
        <v>44638</v>
      </c>
      <c r="D9568" s="1">
        <v>53700</v>
      </c>
      <c r="J9568" s="1" t="s">
        <v>0</v>
      </c>
      <c r="K9568" s="1" t="s">
        <v>49</v>
      </c>
      <c r="L9568" s="1">
        <v>-1</v>
      </c>
      <c r="M9568" s="1">
        <v>124</v>
      </c>
      <c r="N9568" s="6"/>
      <c r="O9568" s="6">
        <v>124</v>
      </c>
      <c r="P9568" s="6">
        <v>-273564.09999999998</v>
      </c>
      <c r="R9568" s="31">
        <v>-124</v>
      </c>
      <c r="S9568" s="28">
        <v>44651</v>
      </c>
    </row>
    <row r="9569" spans="1:19" x14ac:dyDescent="0.2">
      <c r="A9569" s="29">
        <v>47755</v>
      </c>
      <c r="B9569" s="1" t="s">
        <v>200</v>
      </c>
      <c r="C9569" s="27">
        <v>44638</v>
      </c>
      <c r="D9569" s="1">
        <v>53700</v>
      </c>
      <c r="J9569" s="1" t="s">
        <v>0</v>
      </c>
      <c r="K9569" s="1" t="s">
        <v>49</v>
      </c>
      <c r="L9569" s="1">
        <v>-1</v>
      </c>
      <c r="M9569" s="1">
        <v>124</v>
      </c>
      <c r="N9569" s="6"/>
      <c r="O9569" s="6">
        <v>124</v>
      </c>
      <c r="P9569" s="6">
        <v>-274106.09999999998</v>
      </c>
      <c r="R9569" s="31">
        <v>-124</v>
      </c>
      <c r="S9569" s="28">
        <v>44651</v>
      </c>
    </row>
    <row r="9570" spans="1:19" x14ac:dyDescent="0.2">
      <c r="A9570" s="29">
        <v>47755</v>
      </c>
      <c r="B9570" s="1" t="s">
        <v>200</v>
      </c>
      <c r="C9570" s="27">
        <v>44638</v>
      </c>
      <c r="D9570" s="1">
        <v>53700</v>
      </c>
      <c r="J9570" s="1" t="s">
        <v>0</v>
      </c>
      <c r="K9570" s="1" t="s">
        <v>49</v>
      </c>
      <c r="L9570" s="1">
        <v>-1</v>
      </c>
      <c r="M9570" s="1">
        <v>124</v>
      </c>
      <c r="N9570" s="6"/>
      <c r="O9570" s="6">
        <v>124</v>
      </c>
      <c r="P9570" s="6">
        <v>-275132.09999999998</v>
      </c>
      <c r="R9570" s="31">
        <v>-124</v>
      </c>
      <c r="S9570" s="28">
        <v>44651</v>
      </c>
    </row>
    <row r="9571" spans="1:19" x14ac:dyDescent="0.2">
      <c r="A9571" s="29">
        <v>47755</v>
      </c>
      <c r="B9571" s="1" t="s">
        <v>200</v>
      </c>
      <c r="C9571" s="27">
        <v>44638</v>
      </c>
      <c r="D9571" s="1">
        <v>53700</v>
      </c>
      <c r="J9571" s="1" t="s">
        <v>0</v>
      </c>
      <c r="K9571" s="1" t="s">
        <v>49</v>
      </c>
      <c r="L9571" s="1">
        <v>-1</v>
      </c>
      <c r="M9571" s="1">
        <v>124</v>
      </c>
      <c r="N9571" s="6"/>
      <c r="O9571" s="6">
        <v>124</v>
      </c>
      <c r="P9571" s="6">
        <v>-275982.09999999998</v>
      </c>
      <c r="R9571" s="31">
        <v>-124</v>
      </c>
      <c r="S9571" s="28">
        <v>44651</v>
      </c>
    </row>
    <row r="9572" spans="1:19" x14ac:dyDescent="0.2">
      <c r="A9572" s="29">
        <v>47755</v>
      </c>
      <c r="B9572" s="1" t="s">
        <v>200</v>
      </c>
      <c r="C9572" s="27">
        <v>44638</v>
      </c>
      <c r="D9572" s="1">
        <v>53700</v>
      </c>
      <c r="J9572" s="1" t="s">
        <v>0</v>
      </c>
      <c r="K9572" s="1" t="s">
        <v>49</v>
      </c>
      <c r="L9572" s="1">
        <v>-1</v>
      </c>
      <c r="M9572" s="1">
        <v>124</v>
      </c>
      <c r="N9572" s="6"/>
      <c r="O9572" s="6">
        <v>124</v>
      </c>
      <c r="P9572" s="6">
        <v>-277088.09999999998</v>
      </c>
      <c r="R9572" s="31">
        <v>-124</v>
      </c>
      <c r="S9572" s="28">
        <v>44651</v>
      </c>
    </row>
    <row r="9573" spans="1:19" x14ac:dyDescent="0.2">
      <c r="A9573" s="29">
        <v>47755</v>
      </c>
      <c r="B9573" s="1" t="s">
        <v>200</v>
      </c>
      <c r="C9573" s="27">
        <v>44638</v>
      </c>
      <c r="D9573" s="1">
        <v>53700</v>
      </c>
      <c r="J9573" s="1" t="s">
        <v>0</v>
      </c>
      <c r="K9573" s="1" t="s">
        <v>49</v>
      </c>
      <c r="L9573" s="1">
        <v>-1.25</v>
      </c>
      <c r="M9573" s="1">
        <v>88</v>
      </c>
      <c r="N9573" s="6"/>
      <c r="O9573" s="6">
        <v>110</v>
      </c>
      <c r="P9573" s="6">
        <v>-277198.09999999998</v>
      </c>
      <c r="R9573" s="31">
        <v>-110</v>
      </c>
      <c r="S9573" s="28">
        <v>44651</v>
      </c>
    </row>
    <row r="9574" spans="1:19" x14ac:dyDescent="0.2">
      <c r="A9574" s="29">
        <v>47865</v>
      </c>
      <c r="B9574" s="1" t="s">
        <v>200</v>
      </c>
      <c r="C9574" s="27">
        <v>44638</v>
      </c>
      <c r="D9574" s="1">
        <v>53709</v>
      </c>
      <c r="J9574" s="1" t="s">
        <v>0</v>
      </c>
      <c r="K9574" s="1" t="s">
        <v>49</v>
      </c>
      <c r="L9574" s="1">
        <v>-3.25</v>
      </c>
      <c r="M9574" s="1">
        <v>88</v>
      </c>
      <c r="N9574" s="6"/>
      <c r="O9574" s="6">
        <v>286</v>
      </c>
      <c r="P9574" s="6">
        <v>-276920.09999999998</v>
      </c>
      <c r="R9574" s="31">
        <v>-286</v>
      </c>
      <c r="S9574" s="28">
        <v>44651</v>
      </c>
    </row>
    <row r="9575" spans="1:19" x14ac:dyDescent="0.2">
      <c r="A9575" s="29">
        <v>47865</v>
      </c>
      <c r="B9575" s="1" t="s">
        <v>200</v>
      </c>
      <c r="C9575" s="27">
        <v>44638</v>
      </c>
      <c r="D9575" s="1">
        <v>53709</v>
      </c>
      <c r="J9575" s="1" t="s">
        <v>0</v>
      </c>
      <c r="K9575" s="1" t="s">
        <v>49</v>
      </c>
      <c r="L9575" s="1">
        <v>-1</v>
      </c>
      <c r="M9575" s="1">
        <v>124</v>
      </c>
      <c r="N9575" s="6"/>
      <c r="O9575" s="6">
        <v>124</v>
      </c>
      <c r="P9575" s="6">
        <v>-276634.09999999998</v>
      </c>
      <c r="R9575" s="31">
        <v>-124</v>
      </c>
      <c r="S9575" s="28">
        <v>44651</v>
      </c>
    </row>
    <row r="9576" spans="1:19" x14ac:dyDescent="0.2">
      <c r="A9576" s="29">
        <v>47865</v>
      </c>
      <c r="B9576" s="1" t="s">
        <v>200</v>
      </c>
      <c r="C9576" s="27">
        <v>44638</v>
      </c>
      <c r="D9576" s="1">
        <v>53709</v>
      </c>
      <c r="J9576" s="1" t="s">
        <v>0</v>
      </c>
      <c r="K9576" s="1" t="s">
        <v>49</v>
      </c>
      <c r="L9576" s="1">
        <v>-1</v>
      </c>
      <c r="M9576" s="1">
        <v>88</v>
      </c>
      <c r="N9576" s="6"/>
      <c r="O9576" s="6">
        <v>88</v>
      </c>
      <c r="P9576" s="6">
        <v>-275008.09999999998</v>
      </c>
      <c r="R9576" s="31">
        <v>-88</v>
      </c>
      <c r="S9576" s="28">
        <v>44651</v>
      </c>
    </row>
    <row r="9577" spans="1:19" x14ac:dyDescent="0.2">
      <c r="A9577" s="29">
        <v>47865</v>
      </c>
      <c r="B9577" s="1" t="s">
        <v>200</v>
      </c>
      <c r="C9577" s="27">
        <v>44638</v>
      </c>
      <c r="D9577" s="1">
        <v>53709</v>
      </c>
      <c r="J9577" s="1" t="s">
        <v>0</v>
      </c>
      <c r="K9577" s="1" t="s">
        <v>49</v>
      </c>
      <c r="L9577" s="1">
        <v>-0.5</v>
      </c>
      <c r="M9577" s="1">
        <v>88</v>
      </c>
      <c r="N9577" s="6"/>
      <c r="O9577" s="6">
        <v>44</v>
      </c>
      <c r="P9577" s="6">
        <v>-276964.09999999998</v>
      </c>
      <c r="R9577" s="31">
        <v>-44</v>
      </c>
      <c r="S9577" s="28">
        <v>44651</v>
      </c>
    </row>
    <row r="9578" spans="1:19" x14ac:dyDescent="0.2">
      <c r="A9578" s="29">
        <v>47684</v>
      </c>
      <c r="B9578" s="1" t="s">
        <v>200</v>
      </c>
      <c r="C9578" s="27">
        <v>44641</v>
      </c>
      <c r="D9578" s="1">
        <v>53648</v>
      </c>
      <c r="J9578" s="1" t="s">
        <v>0</v>
      </c>
      <c r="K9578" s="1" t="s">
        <v>49</v>
      </c>
      <c r="L9578" s="1">
        <v>-1</v>
      </c>
      <c r="M9578" s="1">
        <v>3120</v>
      </c>
      <c r="N9578" s="6"/>
      <c r="O9578" s="6">
        <v>3120</v>
      </c>
      <c r="P9578" s="6">
        <v>-281001.09999999998</v>
      </c>
      <c r="R9578" s="31">
        <v>-3120</v>
      </c>
      <c r="S9578" s="28">
        <v>44651</v>
      </c>
    </row>
    <row r="9579" spans="1:19" x14ac:dyDescent="0.2">
      <c r="A9579" s="29">
        <v>47684</v>
      </c>
      <c r="B9579" s="1" t="s">
        <v>200</v>
      </c>
      <c r="C9579" s="27">
        <v>44641</v>
      </c>
      <c r="D9579" s="1">
        <v>53648</v>
      </c>
      <c r="J9579" s="1" t="s">
        <v>0</v>
      </c>
      <c r="K9579" s="1" t="s">
        <v>49</v>
      </c>
      <c r="L9579" s="1">
        <v>-9</v>
      </c>
      <c r="M9579" s="1">
        <v>99</v>
      </c>
      <c r="N9579" s="6"/>
      <c r="O9579" s="6">
        <v>891</v>
      </c>
      <c r="P9579" s="6">
        <v>-283600.09999999998</v>
      </c>
      <c r="R9579" s="31">
        <v>-891</v>
      </c>
      <c r="S9579" s="28">
        <v>44651</v>
      </c>
    </row>
    <row r="9580" spans="1:19" x14ac:dyDescent="0.2">
      <c r="A9580" s="29">
        <v>47684</v>
      </c>
      <c r="B9580" s="1" t="s">
        <v>200</v>
      </c>
      <c r="C9580" s="27">
        <v>44641</v>
      </c>
      <c r="D9580" s="1">
        <v>53648</v>
      </c>
      <c r="J9580" s="1" t="s">
        <v>0</v>
      </c>
      <c r="K9580" s="1" t="s">
        <v>49</v>
      </c>
      <c r="L9580" s="1">
        <v>-2</v>
      </c>
      <c r="M9580" s="1">
        <v>430</v>
      </c>
      <c r="N9580" s="6"/>
      <c r="O9580" s="6">
        <v>860</v>
      </c>
      <c r="P9580" s="6">
        <v>-281861.09999999998</v>
      </c>
      <c r="R9580" s="31">
        <v>-860</v>
      </c>
      <c r="S9580" s="28">
        <v>44651</v>
      </c>
    </row>
    <row r="9581" spans="1:19" x14ac:dyDescent="0.2">
      <c r="A9581" s="29">
        <v>47684</v>
      </c>
      <c r="B9581" s="1" t="s">
        <v>200</v>
      </c>
      <c r="C9581" s="27">
        <v>44641</v>
      </c>
      <c r="D9581" s="1">
        <v>53648</v>
      </c>
      <c r="J9581" s="1" t="s">
        <v>0</v>
      </c>
      <c r="K9581" s="1" t="s">
        <v>49</v>
      </c>
      <c r="L9581" s="1">
        <v>-1</v>
      </c>
      <c r="M9581" s="1">
        <v>848</v>
      </c>
      <c r="N9581" s="6"/>
      <c r="O9581" s="6">
        <v>848</v>
      </c>
      <c r="P9581" s="6">
        <v>-282709.09999999998</v>
      </c>
      <c r="R9581" s="31">
        <v>-848</v>
      </c>
      <c r="S9581" s="28">
        <v>44651</v>
      </c>
    </row>
    <row r="9582" spans="1:19" x14ac:dyDescent="0.2">
      <c r="A9582" s="29">
        <v>47684</v>
      </c>
      <c r="B9582" s="1" t="s">
        <v>200</v>
      </c>
      <c r="C9582" s="27">
        <v>44641</v>
      </c>
      <c r="D9582" s="1">
        <v>53648</v>
      </c>
      <c r="J9582" s="1" t="s">
        <v>0</v>
      </c>
      <c r="K9582" s="1" t="s">
        <v>49</v>
      </c>
      <c r="L9582" s="1">
        <v>-7.75</v>
      </c>
      <c r="M9582" s="1">
        <v>99</v>
      </c>
      <c r="N9582" s="6"/>
      <c r="O9582" s="6">
        <v>767.25</v>
      </c>
      <c r="P9582" s="6">
        <v>-285427.59999999998</v>
      </c>
      <c r="R9582" s="31">
        <v>-767.25</v>
      </c>
      <c r="S9582" s="28">
        <v>44651</v>
      </c>
    </row>
    <row r="9583" spans="1:19" x14ac:dyDescent="0.2">
      <c r="A9583" s="29">
        <v>47684</v>
      </c>
      <c r="B9583" s="1" t="s">
        <v>200</v>
      </c>
      <c r="C9583" s="27">
        <v>44641</v>
      </c>
      <c r="D9583" s="1">
        <v>53648</v>
      </c>
      <c r="J9583" s="1" t="s">
        <v>0</v>
      </c>
      <c r="K9583" s="1" t="s">
        <v>49</v>
      </c>
      <c r="L9583" s="1">
        <v>-5.75</v>
      </c>
      <c r="M9583" s="1">
        <v>99</v>
      </c>
      <c r="N9583" s="6"/>
      <c r="O9583" s="6">
        <v>569.25</v>
      </c>
      <c r="P9583" s="6">
        <v>-284520.84999999998</v>
      </c>
      <c r="R9583" s="31">
        <v>-569.25</v>
      </c>
      <c r="S9583" s="28">
        <v>44651</v>
      </c>
    </row>
    <row r="9584" spans="1:19" x14ac:dyDescent="0.2">
      <c r="A9584" s="29">
        <v>47684</v>
      </c>
      <c r="B9584" s="1" t="s">
        <v>200</v>
      </c>
      <c r="C9584" s="27">
        <v>44641</v>
      </c>
      <c r="D9584" s="1">
        <v>53648</v>
      </c>
      <c r="J9584" s="1" t="s">
        <v>0</v>
      </c>
      <c r="K9584" s="1" t="s">
        <v>49</v>
      </c>
      <c r="L9584" s="1">
        <v>-4.5</v>
      </c>
      <c r="M9584" s="1">
        <v>99</v>
      </c>
      <c r="N9584" s="6"/>
      <c r="O9584" s="6">
        <v>445.5</v>
      </c>
      <c r="P9584" s="6">
        <v>-277881.09999999998</v>
      </c>
      <c r="R9584" s="31">
        <v>-445.5</v>
      </c>
      <c r="S9584" s="28">
        <v>44651</v>
      </c>
    </row>
    <row r="9585" spans="1:19" x14ac:dyDescent="0.2">
      <c r="A9585" s="29">
        <v>47684</v>
      </c>
      <c r="B9585" s="1" t="s">
        <v>200</v>
      </c>
      <c r="C9585" s="27">
        <v>44641</v>
      </c>
      <c r="D9585" s="1">
        <v>53648</v>
      </c>
      <c r="J9585" s="1" t="s">
        <v>0</v>
      </c>
      <c r="K9585" s="1" t="s">
        <v>49</v>
      </c>
      <c r="L9585" s="1">
        <v>-1</v>
      </c>
      <c r="M9585" s="1">
        <v>139.5</v>
      </c>
      <c r="N9585" s="6"/>
      <c r="O9585" s="6">
        <v>139.5</v>
      </c>
      <c r="P9585" s="6">
        <v>-277435.59999999998</v>
      </c>
      <c r="R9585" s="31">
        <v>-139.5</v>
      </c>
      <c r="S9585" s="28">
        <v>44651</v>
      </c>
    </row>
    <row r="9586" spans="1:19" x14ac:dyDescent="0.2">
      <c r="A9586" s="29">
        <v>47684</v>
      </c>
      <c r="B9586" s="1" t="s">
        <v>200</v>
      </c>
      <c r="C9586" s="27">
        <v>44641</v>
      </c>
      <c r="D9586" s="1">
        <v>53648</v>
      </c>
      <c r="J9586" s="1" t="s">
        <v>0</v>
      </c>
      <c r="K9586" s="1" t="s">
        <v>49</v>
      </c>
      <c r="L9586" s="1">
        <v>-1</v>
      </c>
      <c r="M9586" s="1">
        <v>139.5</v>
      </c>
      <c r="N9586" s="6"/>
      <c r="O9586" s="6">
        <v>139.5</v>
      </c>
      <c r="P9586" s="6">
        <v>-283951.59999999998</v>
      </c>
      <c r="R9586" s="31">
        <v>-139.5</v>
      </c>
      <c r="S9586" s="28">
        <v>44651</v>
      </c>
    </row>
    <row r="9587" spans="1:19" x14ac:dyDescent="0.2">
      <c r="A9587" s="29">
        <v>47684</v>
      </c>
      <c r="B9587" s="1" t="s">
        <v>200</v>
      </c>
      <c r="C9587" s="27">
        <v>44641</v>
      </c>
      <c r="D9587" s="1">
        <v>53648</v>
      </c>
      <c r="J9587" s="1" t="s">
        <v>0</v>
      </c>
      <c r="K9587" s="1" t="s">
        <v>49</v>
      </c>
      <c r="L9587" s="1">
        <v>-1</v>
      </c>
      <c r="M9587" s="1">
        <v>139.5</v>
      </c>
      <c r="N9587" s="6"/>
      <c r="O9587" s="6">
        <v>139.5</v>
      </c>
      <c r="P9587" s="6">
        <v>-284660.34999999998</v>
      </c>
      <c r="R9587" s="31">
        <v>-139.5</v>
      </c>
      <c r="S9587" s="28">
        <v>44651</v>
      </c>
    </row>
    <row r="9588" spans="1:19" x14ac:dyDescent="0.2">
      <c r="A9588" s="29">
        <v>47684</v>
      </c>
      <c r="B9588" s="1" t="s">
        <v>200</v>
      </c>
      <c r="C9588" s="27">
        <v>44641</v>
      </c>
      <c r="D9588" s="1">
        <v>53648</v>
      </c>
      <c r="J9588" s="1" t="s">
        <v>0</v>
      </c>
      <c r="K9588" s="1" t="s">
        <v>49</v>
      </c>
      <c r="L9588" s="1">
        <v>-1</v>
      </c>
      <c r="M9588" s="1">
        <v>99</v>
      </c>
      <c r="N9588" s="6"/>
      <c r="O9588" s="6">
        <v>99</v>
      </c>
      <c r="P9588" s="6">
        <v>-285526.59999999998</v>
      </c>
      <c r="R9588" s="31">
        <v>-99</v>
      </c>
      <c r="S9588" s="28">
        <v>44651</v>
      </c>
    </row>
    <row r="9589" spans="1:19" x14ac:dyDescent="0.2">
      <c r="A9589" s="29">
        <v>47684</v>
      </c>
      <c r="B9589" s="1" t="s">
        <v>200</v>
      </c>
      <c r="C9589" s="27">
        <v>44641</v>
      </c>
      <c r="D9589" s="1">
        <v>53648</v>
      </c>
      <c r="J9589" s="1" t="s">
        <v>0</v>
      </c>
      <c r="K9589" s="1" t="s">
        <v>49</v>
      </c>
      <c r="L9589" s="1">
        <v>-1</v>
      </c>
      <c r="M9589" s="1">
        <v>98</v>
      </c>
      <c r="N9589" s="6"/>
      <c r="O9589" s="6">
        <v>98</v>
      </c>
      <c r="P9589" s="6">
        <v>-277296.09999999998</v>
      </c>
      <c r="R9589" s="31">
        <v>-98</v>
      </c>
      <c r="S9589" s="28">
        <v>44651</v>
      </c>
    </row>
    <row r="9590" spans="1:19" x14ac:dyDescent="0.2">
      <c r="A9590" s="29">
        <v>47954</v>
      </c>
      <c r="B9590" s="1" t="s">
        <v>200</v>
      </c>
      <c r="C9590" s="27">
        <v>44641</v>
      </c>
      <c r="D9590" s="1">
        <v>53734</v>
      </c>
      <c r="J9590" s="1" t="s">
        <v>0</v>
      </c>
      <c r="K9590" s="1" t="s">
        <v>49</v>
      </c>
      <c r="L9590" s="1">
        <v>-1</v>
      </c>
      <c r="M9590" s="1">
        <v>124</v>
      </c>
      <c r="N9590" s="6"/>
      <c r="O9590" s="6">
        <v>124</v>
      </c>
      <c r="P9590" s="6">
        <v>-283812.09999999998</v>
      </c>
      <c r="R9590" s="31">
        <v>-124</v>
      </c>
      <c r="S9590" s="28">
        <v>44651</v>
      </c>
    </row>
    <row r="9591" spans="1:19" x14ac:dyDescent="0.2">
      <c r="A9591" s="29">
        <v>47954</v>
      </c>
      <c r="B9591" s="1" t="s">
        <v>200</v>
      </c>
      <c r="C9591" s="27">
        <v>44641</v>
      </c>
      <c r="D9591" s="1">
        <v>53734</v>
      </c>
      <c r="J9591" s="1" t="s">
        <v>0</v>
      </c>
      <c r="K9591" s="1" t="s">
        <v>49</v>
      </c>
      <c r="L9591" s="1">
        <v>-1</v>
      </c>
      <c r="M9591" s="1">
        <v>88</v>
      </c>
      <c r="N9591" s="6"/>
      <c r="O9591" s="6">
        <v>88</v>
      </c>
      <c r="P9591" s="6">
        <v>-283688.09999999998</v>
      </c>
      <c r="R9591" s="31">
        <v>-88</v>
      </c>
      <c r="S9591" s="28">
        <v>44651</v>
      </c>
    </row>
    <row r="9592" spans="1:19" x14ac:dyDescent="0.2">
      <c r="A9592" s="29">
        <v>47942</v>
      </c>
      <c r="B9592" s="1" t="s">
        <v>200</v>
      </c>
      <c r="C9592" s="27">
        <v>44642</v>
      </c>
      <c r="D9592" s="1">
        <v>53732</v>
      </c>
      <c r="J9592" s="1" t="s">
        <v>0</v>
      </c>
      <c r="K9592" s="1" t="s">
        <v>49</v>
      </c>
      <c r="L9592" s="1">
        <v>-1.75</v>
      </c>
      <c r="M9592" s="1">
        <v>110</v>
      </c>
      <c r="N9592" s="6"/>
      <c r="O9592" s="6">
        <v>192.5</v>
      </c>
      <c r="P9592" s="6">
        <v>-285774.09999999998</v>
      </c>
      <c r="R9592" s="31">
        <v>-192.5</v>
      </c>
      <c r="S9592" s="28">
        <v>44651</v>
      </c>
    </row>
    <row r="9593" spans="1:19" x14ac:dyDescent="0.2">
      <c r="A9593" s="29">
        <v>47942</v>
      </c>
      <c r="B9593" s="1" t="s">
        <v>200</v>
      </c>
      <c r="C9593" s="27">
        <v>44642</v>
      </c>
      <c r="D9593" s="1">
        <v>53732</v>
      </c>
      <c r="J9593" s="1" t="s">
        <v>0</v>
      </c>
      <c r="K9593" s="1" t="s">
        <v>49</v>
      </c>
      <c r="L9593" s="1">
        <v>-0.5</v>
      </c>
      <c r="M9593" s="1">
        <v>110</v>
      </c>
      <c r="N9593" s="6"/>
      <c r="O9593" s="6">
        <v>55</v>
      </c>
      <c r="P9593" s="6">
        <v>-285581.59999999998</v>
      </c>
      <c r="R9593" s="31">
        <v>-55</v>
      </c>
      <c r="S9593" s="28">
        <v>44651</v>
      </c>
    </row>
    <row r="9594" spans="1:19" x14ac:dyDescent="0.2">
      <c r="A9594" s="29">
        <v>47974</v>
      </c>
      <c r="B9594" s="1" t="s">
        <v>200</v>
      </c>
      <c r="C9594" s="27">
        <v>44642</v>
      </c>
      <c r="D9594" s="1">
        <v>53745</v>
      </c>
      <c r="J9594" s="1" t="s">
        <v>0</v>
      </c>
      <c r="K9594" s="1" t="s">
        <v>49</v>
      </c>
      <c r="L9594" s="1">
        <v>-1</v>
      </c>
      <c r="M9594" s="1">
        <v>3567.27</v>
      </c>
      <c r="N9594" s="6"/>
      <c r="O9594" s="6">
        <v>3567.27</v>
      </c>
      <c r="P9594" s="6">
        <v>-289341.37</v>
      </c>
      <c r="R9594" s="31">
        <v>-3567.27</v>
      </c>
      <c r="S9594" s="28">
        <v>44651</v>
      </c>
    </row>
    <row r="9595" spans="1:19" x14ac:dyDescent="0.2">
      <c r="A9595" s="29">
        <v>47974</v>
      </c>
      <c r="B9595" s="1" t="s">
        <v>200</v>
      </c>
      <c r="C9595" s="27">
        <v>44642</v>
      </c>
      <c r="D9595" s="1">
        <v>53745</v>
      </c>
      <c r="J9595" s="1" t="s">
        <v>0</v>
      </c>
      <c r="K9595" s="1" t="s">
        <v>49</v>
      </c>
      <c r="L9595" s="1">
        <v>-3</v>
      </c>
      <c r="M9595" s="1">
        <v>99</v>
      </c>
      <c r="N9595" s="6"/>
      <c r="O9595" s="6">
        <v>297</v>
      </c>
      <c r="P9595" s="6">
        <v>-289638.37</v>
      </c>
      <c r="R9595" s="31">
        <v>-297</v>
      </c>
      <c r="S9595" s="28">
        <v>44651</v>
      </c>
    </row>
    <row r="9596" spans="1:19" x14ac:dyDescent="0.2">
      <c r="A9596" s="29">
        <v>47931</v>
      </c>
      <c r="B9596" s="1" t="s">
        <v>200</v>
      </c>
      <c r="C9596" s="27">
        <v>44644</v>
      </c>
      <c r="D9596" s="1">
        <v>53724</v>
      </c>
      <c r="J9596" s="1" t="s">
        <v>0</v>
      </c>
      <c r="K9596" s="1" t="s">
        <v>49</v>
      </c>
      <c r="L9596" s="1">
        <v>-1</v>
      </c>
      <c r="M9596" s="1">
        <v>284</v>
      </c>
      <c r="N9596" s="6"/>
      <c r="O9596" s="6">
        <v>284</v>
      </c>
      <c r="P9596" s="6">
        <v>-292532.37</v>
      </c>
      <c r="R9596" s="31">
        <v>-284</v>
      </c>
      <c r="S9596" s="28">
        <v>44651</v>
      </c>
    </row>
    <row r="9597" spans="1:19" x14ac:dyDescent="0.2">
      <c r="A9597" s="29">
        <v>47931</v>
      </c>
      <c r="B9597" s="1" t="s">
        <v>200</v>
      </c>
      <c r="C9597" s="27">
        <v>44644</v>
      </c>
      <c r="D9597" s="1">
        <v>53724</v>
      </c>
      <c r="J9597" s="1" t="s">
        <v>0</v>
      </c>
      <c r="K9597" s="1" t="s">
        <v>49</v>
      </c>
      <c r="L9597" s="1">
        <v>-1</v>
      </c>
      <c r="M9597" s="1">
        <v>240</v>
      </c>
      <c r="N9597" s="6"/>
      <c r="O9597" s="6">
        <v>240</v>
      </c>
      <c r="P9597" s="6">
        <v>-293294.87</v>
      </c>
      <c r="R9597" s="31">
        <v>-240</v>
      </c>
      <c r="S9597" s="28">
        <v>44651</v>
      </c>
    </row>
    <row r="9598" spans="1:19" x14ac:dyDescent="0.2">
      <c r="A9598" s="29">
        <v>47931</v>
      </c>
      <c r="B9598" s="1" t="s">
        <v>200</v>
      </c>
      <c r="C9598" s="27">
        <v>44644</v>
      </c>
      <c r="D9598" s="1">
        <v>53724</v>
      </c>
      <c r="J9598" s="1" t="s">
        <v>0</v>
      </c>
      <c r="K9598" s="1" t="s">
        <v>49</v>
      </c>
      <c r="L9598" s="1">
        <v>-2</v>
      </c>
      <c r="M9598" s="1">
        <v>88</v>
      </c>
      <c r="N9598" s="6"/>
      <c r="O9598" s="6">
        <v>176</v>
      </c>
      <c r="P9598" s="6">
        <v>-291474.37</v>
      </c>
      <c r="R9598" s="31">
        <v>-176</v>
      </c>
      <c r="S9598" s="28">
        <v>44651</v>
      </c>
    </row>
    <row r="9599" spans="1:19" x14ac:dyDescent="0.2">
      <c r="A9599" s="29">
        <v>47931</v>
      </c>
      <c r="B9599" s="1" t="s">
        <v>200</v>
      </c>
      <c r="C9599" s="27">
        <v>44644</v>
      </c>
      <c r="D9599" s="1">
        <v>53724</v>
      </c>
      <c r="J9599" s="1" t="s">
        <v>0</v>
      </c>
      <c r="K9599" s="1" t="s">
        <v>49</v>
      </c>
      <c r="L9599" s="1">
        <v>-1.5</v>
      </c>
      <c r="M9599" s="1">
        <v>88</v>
      </c>
      <c r="N9599" s="6"/>
      <c r="O9599" s="6">
        <v>132</v>
      </c>
      <c r="P9599" s="6">
        <v>-293550.87</v>
      </c>
      <c r="R9599" s="31">
        <v>-132</v>
      </c>
      <c r="S9599" s="28">
        <v>44651</v>
      </c>
    </row>
    <row r="9600" spans="1:19" x14ac:dyDescent="0.2">
      <c r="A9600" s="29">
        <v>47931</v>
      </c>
      <c r="B9600" s="1" t="s">
        <v>200</v>
      </c>
      <c r="C9600" s="27">
        <v>44644</v>
      </c>
      <c r="D9600" s="1">
        <v>53724</v>
      </c>
      <c r="J9600" s="1" t="s">
        <v>0</v>
      </c>
      <c r="K9600" s="1" t="s">
        <v>49</v>
      </c>
      <c r="L9600" s="1">
        <v>-1</v>
      </c>
      <c r="M9600" s="1">
        <v>124</v>
      </c>
      <c r="N9600" s="6"/>
      <c r="O9600" s="6">
        <v>124</v>
      </c>
      <c r="P9600" s="6">
        <v>-291276.37</v>
      </c>
      <c r="R9600" s="31">
        <v>-124</v>
      </c>
      <c r="S9600" s="28">
        <v>44651</v>
      </c>
    </row>
    <row r="9601" spans="1:19" x14ac:dyDescent="0.2">
      <c r="A9601" s="29">
        <v>47931</v>
      </c>
      <c r="B9601" s="1" t="s">
        <v>200</v>
      </c>
      <c r="C9601" s="27">
        <v>44644</v>
      </c>
      <c r="D9601" s="1">
        <v>53724</v>
      </c>
      <c r="J9601" s="1" t="s">
        <v>0</v>
      </c>
      <c r="K9601" s="1" t="s">
        <v>49</v>
      </c>
      <c r="L9601" s="1">
        <v>-1</v>
      </c>
      <c r="M9601" s="1">
        <v>124</v>
      </c>
      <c r="N9601" s="6"/>
      <c r="O9601" s="6">
        <v>124</v>
      </c>
      <c r="P9601" s="6">
        <v>-293418.87</v>
      </c>
      <c r="R9601" s="31">
        <v>-124</v>
      </c>
      <c r="S9601" s="28">
        <v>44651</v>
      </c>
    </row>
    <row r="9602" spans="1:19" x14ac:dyDescent="0.2">
      <c r="A9602" s="29">
        <v>47931</v>
      </c>
      <c r="B9602" s="1" t="s">
        <v>200</v>
      </c>
      <c r="C9602" s="27">
        <v>44644</v>
      </c>
      <c r="D9602" s="1">
        <v>53724</v>
      </c>
      <c r="J9602" s="1" t="s">
        <v>0</v>
      </c>
      <c r="K9602" s="1" t="s">
        <v>49</v>
      </c>
      <c r="L9602" s="1">
        <v>-1</v>
      </c>
      <c r="M9602" s="1">
        <v>88</v>
      </c>
      <c r="N9602" s="6"/>
      <c r="O9602" s="6">
        <v>88</v>
      </c>
      <c r="P9602" s="6">
        <v>-289726.37</v>
      </c>
      <c r="R9602" s="31">
        <v>-88</v>
      </c>
      <c r="S9602" s="28">
        <v>44651</v>
      </c>
    </row>
    <row r="9603" spans="1:19" x14ac:dyDescent="0.2">
      <c r="A9603" s="29">
        <v>47931</v>
      </c>
      <c r="B9603" s="1" t="s">
        <v>200</v>
      </c>
      <c r="C9603" s="27">
        <v>44644</v>
      </c>
      <c r="D9603" s="1">
        <v>53724</v>
      </c>
      <c r="J9603" s="1" t="s">
        <v>0</v>
      </c>
      <c r="K9603" s="1" t="s">
        <v>49</v>
      </c>
      <c r="L9603" s="1">
        <v>-1</v>
      </c>
      <c r="M9603" s="1">
        <v>88</v>
      </c>
      <c r="N9603" s="6"/>
      <c r="O9603" s="6">
        <v>88</v>
      </c>
      <c r="P9603" s="6">
        <v>-292212.37</v>
      </c>
      <c r="R9603" s="31">
        <v>-88</v>
      </c>
      <c r="S9603" s="28">
        <v>44651</v>
      </c>
    </row>
    <row r="9604" spans="1:19" x14ac:dyDescent="0.2">
      <c r="A9604" s="29">
        <v>47931</v>
      </c>
      <c r="B9604" s="1" t="s">
        <v>200</v>
      </c>
      <c r="C9604" s="27">
        <v>44644</v>
      </c>
      <c r="D9604" s="1">
        <v>53724</v>
      </c>
      <c r="J9604" s="1" t="s">
        <v>0</v>
      </c>
      <c r="K9604" s="1" t="s">
        <v>49</v>
      </c>
      <c r="L9604" s="1">
        <v>-0.75</v>
      </c>
      <c r="M9604" s="1">
        <v>88</v>
      </c>
      <c r="N9604" s="6"/>
      <c r="O9604" s="6">
        <v>66</v>
      </c>
      <c r="P9604" s="6">
        <v>-291152.37</v>
      </c>
      <c r="R9604" s="31">
        <v>-66</v>
      </c>
      <c r="S9604" s="28">
        <v>44651</v>
      </c>
    </row>
    <row r="9605" spans="1:19" x14ac:dyDescent="0.2">
      <c r="A9605" s="29">
        <v>47931</v>
      </c>
      <c r="B9605" s="1" t="s">
        <v>200</v>
      </c>
      <c r="C9605" s="27">
        <v>44644</v>
      </c>
      <c r="D9605" s="1">
        <v>53724</v>
      </c>
      <c r="J9605" s="1" t="s">
        <v>0</v>
      </c>
      <c r="K9605" s="1" t="s">
        <v>49</v>
      </c>
      <c r="L9605" s="1">
        <v>-4</v>
      </c>
      <c r="M9605" s="1">
        <v>8</v>
      </c>
      <c r="N9605" s="6"/>
      <c r="O9605" s="6">
        <v>32</v>
      </c>
      <c r="P9605" s="6">
        <v>-289758.37</v>
      </c>
      <c r="R9605" s="31">
        <v>-32</v>
      </c>
      <c r="S9605" s="28">
        <v>44651</v>
      </c>
    </row>
    <row r="9606" spans="1:19" x14ac:dyDescent="0.2">
      <c r="A9606" s="29">
        <v>47931</v>
      </c>
      <c r="B9606" s="1" t="s">
        <v>200</v>
      </c>
      <c r="C9606" s="27">
        <v>44644</v>
      </c>
      <c r="D9606" s="1">
        <v>53724</v>
      </c>
      <c r="J9606" s="1" t="s">
        <v>0</v>
      </c>
      <c r="K9606" s="1" t="s">
        <v>49</v>
      </c>
      <c r="L9606" s="1">
        <v>-2</v>
      </c>
      <c r="M9606" s="1">
        <v>12</v>
      </c>
      <c r="N9606" s="6"/>
      <c r="O9606" s="6">
        <v>24</v>
      </c>
      <c r="P9606" s="6">
        <v>-289782.37</v>
      </c>
      <c r="R9606" s="31">
        <v>-24</v>
      </c>
      <c r="S9606" s="28">
        <v>44651</v>
      </c>
    </row>
    <row r="9607" spans="1:19" x14ac:dyDescent="0.2">
      <c r="A9607" s="29">
        <v>47931</v>
      </c>
      <c r="B9607" s="1" t="s">
        <v>200</v>
      </c>
      <c r="C9607" s="27">
        <v>44644</v>
      </c>
      <c r="D9607" s="1">
        <v>53724</v>
      </c>
      <c r="J9607" s="1" t="s">
        <v>0</v>
      </c>
      <c r="K9607" s="1" t="s">
        <v>49</v>
      </c>
      <c r="L9607" s="1">
        <v>-0.25</v>
      </c>
      <c r="M9607" s="1">
        <v>88</v>
      </c>
      <c r="N9607" s="6"/>
      <c r="O9607" s="6">
        <v>22</v>
      </c>
      <c r="P9607" s="6">
        <v>-291298.37</v>
      </c>
      <c r="R9607" s="31">
        <v>-22</v>
      </c>
      <c r="S9607" s="28">
        <v>44651</v>
      </c>
    </row>
    <row r="9608" spans="1:19" x14ac:dyDescent="0.2">
      <c r="A9608" s="29">
        <v>47933</v>
      </c>
      <c r="B9608" s="1" t="s">
        <v>200</v>
      </c>
      <c r="C9608" s="27">
        <v>44644</v>
      </c>
      <c r="D9608" s="1">
        <v>53726</v>
      </c>
      <c r="J9608" s="1" t="s">
        <v>0</v>
      </c>
      <c r="K9608" s="1" t="s">
        <v>49</v>
      </c>
      <c r="L9608" s="1">
        <v>-1</v>
      </c>
      <c r="M9608" s="1">
        <v>980</v>
      </c>
      <c r="N9608" s="6"/>
      <c r="O9608" s="6">
        <v>980</v>
      </c>
      <c r="P9608" s="6">
        <v>-290976.37</v>
      </c>
      <c r="R9608" s="31">
        <v>-980</v>
      </c>
      <c r="S9608" s="28">
        <v>44651</v>
      </c>
    </row>
    <row r="9609" spans="1:19" x14ac:dyDescent="0.2">
      <c r="A9609" s="29">
        <v>47933</v>
      </c>
      <c r="B9609" s="1" t="s">
        <v>200</v>
      </c>
      <c r="C9609" s="27">
        <v>44644</v>
      </c>
      <c r="D9609" s="1">
        <v>53726</v>
      </c>
      <c r="J9609" s="1" t="s">
        <v>0</v>
      </c>
      <c r="K9609" s="1" t="s">
        <v>49</v>
      </c>
      <c r="L9609" s="1">
        <v>-4.75</v>
      </c>
      <c r="M9609" s="1">
        <v>110</v>
      </c>
      <c r="N9609" s="6"/>
      <c r="O9609" s="6">
        <v>522.5</v>
      </c>
      <c r="P9609" s="6">
        <v>-293054.87</v>
      </c>
      <c r="R9609" s="31">
        <v>-522.5</v>
      </c>
      <c r="S9609" s="28">
        <v>44651</v>
      </c>
    </row>
    <row r="9610" spans="1:19" x14ac:dyDescent="0.2">
      <c r="A9610" s="29">
        <v>47933</v>
      </c>
      <c r="B9610" s="1" t="s">
        <v>200</v>
      </c>
      <c r="C9610" s="27">
        <v>44644</v>
      </c>
      <c r="D9610" s="1">
        <v>53726</v>
      </c>
      <c r="J9610" s="1" t="s">
        <v>0</v>
      </c>
      <c r="K9610" s="1" t="s">
        <v>49</v>
      </c>
      <c r="L9610" s="1">
        <v>-4.5</v>
      </c>
      <c r="M9610" s="1">
        <v>110</v>
      </c>
      <c r="N9610" s="6"/>
      <c r="O9610" s="6">
        <v>495</v>
      </c>
      <c r="P9610" s="6">
        <v>-292124.37</v>
      </c>
      <c r="R9610" s="31">
        <v>-495</v>
      </c>
      <c r="S9610" s="28">
        <v>44651</v>
      </c>
    </row>
    <row r="9611" spans="1:19" x14ac:dyDescent="0.2">
      <c r="A9611" s="29">
        <v>47933</v>
      </c>
      <c r="B9611" s="1" t="s">
        <v>200</v>
      </c>
      <c r="C9611" s="27">
        <v>44644</v>
      </c>
      <c r="D9611" s="1">
        <v>53726</v>
      </c>
      <c r="J9611" s="1" t="s">
        <v>0</v>
      </c>
      <c r="K9611" s="1" t="s">
        <v>49</v>
      </c>
      <c r="L9611" s="1">
        <v>-2</v>
      </c>
      <c r="M9611" s="1">
        <v>98</v>
      </c>
      <c r="N9611" s="6"/>
      <c r="O9611" s="6">
        <v>196</v>
      </c>
      <c r="P9611" s="6">
        <v>-289978.37</v>
      </c>
      <c r="R9611" s="31">
        <v>-196</v>
      </c>
      <c r="S9611" s="28">
        <v>44651</v>
      </c>
    </row>
    <row r="9612" spans="1:19" x14ac:dyDescent="0.2">
      <c r="A9612" s="29">
        <v>47933</v>
      </c>
      <c r="B9612" s="1" t="s">
        <v>200</v>
      </c>
      <c r="C9612" s="27">
        <v>44644</v>
      </c>
      <c r="D9612" s="1">
        <v>53726</v>
      </c>
      <c r="J9612" s="1" t="s">
        <v>0</v>
      </c>
      <c r="K9612" s="1" t="s">
        <v>49</v>
      </c>
      <c r="L9612" s="1">
        <v>-1</v>
      </c>
      <c r="M9612" s="1">
        <v>155</v>
      </c>
      <c r="N9612" s="6"/>
      <c r="O9612" s="6">
        <v>155</v>
      </c>
      <c r="P9612" s="6">
        <v>-291629.37</v>
      </c>
      <c r="R9612" s="31">
        <v>-155</v>
      </c>
      <c r="S9612" s="28">
        <v>44651</v>
      </c>
    </row>
    <row r="9613" spans="1:19" x14ac:dyDescent="0.2">
      <c r="A9613" s="29">
        <v>47933</v>
      </c>
      <c r="B9613" s="1" t="s">
        <v>200</v>
      </c>
      <c r="C9613" s="27">
        <v>44644</v>
      </c>
      <c r="D9613" s="1">
        <v>53726</v>
      </c>
      <c r="J9613" s="1" t="s">
        <v>0</v>
      </c>
      <c r="K9613" s="1" t="s">
        <v>49</v>
      </c>
      <c r="L9613" s="1">
        <v>-1</v>
      </c>
      <c r="M9613" s="1">
        <v>110</v>
      </c>
      <c r="N9613" s="6"/>
      <c r="O9613" s="6">
        <v>110</v>
      </c>
      <c r="P9613" s="6">
        <v>-291086.37</v>
      </c>
      <c r="R9613" s="31">
        <v>-110</v>
      </c>
      <c r="S9613" s="28">
        <v>44651</v>
      </c>
    </row>
    <row r="9614" spans="1:19" x14ac:dyDescent="0.2">
      <c r="A9614" s="29">
        <v>47933</v>
      </c>
      <c r="B9614" s="1" t="s">
        <v>200</v>
      </c>
      <c r="C9614" s="27">
        <v>44644</v>
      </c>
      <c r="D9614" s="1">
        <v>53726</v>
      </c>
      <c r="J9614" s="1" t="s">
        <v>0</v>
      </c>
      <c r="K9614" s="1" t="s">
        <v>49</v>
      </c>
      <c r="L9614" s="1">
        <v>-1</v>
      </c>
      <c r="M9614" s="1">
        <v>36</v>
      </c>
      <c r="N9614" s="6"/>
      <c r="O9614" s="6">
        <v>36</v>
      </c>
      <c r="P9614" s="6">
        <v>-292248.37</v>
      </c>
      <c r="R9614" s="31">
        <v>-36</v>
      </c>
      <c r="S9614" s="28">
        <v>44651</v>
      </c>
    </row>
    <row r="9615" spans="1:19" x14ac:dyDescent="0.2">
      <c r="A9615" s="29">
        <v>47933</v>
      </c>
      <c r="B9615" s="1" t="s">
        <v>200</v>
      </c>
      <c r="C9615" s="27">
        <v>44644</v>
      </c>
      <c r="D9615" s="1">
        <v>53726</v>
      </c>
      <c r="J9615" s="1" t="s">
        <v>0</v>
      </c>
      <c r="K9615" s="1" t="s">
        <v>49</v>
      </c>
      <c r="L9615" s="1">
        <v>-1</v>
      </c>
      <c r="M9615" s="1">
        <v>18</v>
      </c>
      <c r="N9615" s="6"/>
      <c r="O9615" s="6">
        <v>18</v>
      </c>
      <c r="P9615" s="6">
        <v>-289996.37</v>
      </c>
      <c r="R9615" s="31">
        <v>-18</v>
      </c>
      <c r="S9615" s="28">
        <v>44651</v>
      </c>
    </row>
    <row r="9616" spans="1:19" x14ac:dyDescent="0.2">
      <c r="A9616" s="29">
        <v>47928</v>
      </c>
      <c r="B9616" s="1" t="s">
        <v>200</v>
      </c>
      <c r="C9616" s="27">
        <v>44645</v>
      </c>
      <c r="D9616" s="1">
        <v>53723</v>
      </c>
      <c r="J9616" s="1" t="s">
        <v>0</v>
      </c>
      <c r="K9616" s="1" t="s">
        <v>49</v>
      </c>
      <c r="L9616" s="1">
        <v>-2.75</v>
      </c>
      <c r="M9616" s="1">
        <v>110</v>
      </c>
      <c r="N9616" s="6"/>
      <c r="O9616" s="6">
        <v>302.5</v>
      </c>
      <c r="P9616" s="6">
        <v>-294658.37</v>
      </c>
      <c r="R9616" s="31">
        <v>-302.5</v>
      </c>
      <c r="S9616" s="28">
        <v>44651</v>
      </c>
    </row>
    <row r="9617" spans="1:19" x14ac:dyDescent="0.2">
      <c r="A9617" s="29">
        <v>47928</v>
      </c>
      <c r="B9617" s="1" t="s">
        <v>200</v>
      </c>
      <c r="C9617" s="27">
        <v>44645</v>
      </c>
      <c r="D9617" s="1">
        <v>53723</v>
      </c>
      <c r="J9617" s="1" t="s">
        <v>0</v>
      </c>
      <c r="K9617" s="1" t="s">
        <v>49</v>
      </c>
      <c r="L9617" s="1">
        <v>-1</v>
      </c>
      <c r="M9617" s="1">
        <v>240</v>
      </c>
      <c r="N9617" s="6"/>
      <c r="O9617" s="6">
        <v>240</v>
      </c>
      <c r="P9617" s="6">
        <v>-295536.37</v>
      </c>
      <c r="R9617" s="31">
        <v>-240</v>
      </c>
      <c r="S9617" s="28">
        <v>44651</v>
      </c>
    </row>
    <row r="9618" spans="1:19" x14ac:dyDescent="0.2">
      <c r="A9618" s="29">
        <v>47928</v>
      </c>
      <c r="B9618" s="1" t="s">
        <v>200</v>
      </c>
      <c r="C9618" s="27">
        <v>44645</v>
      </c>
      <c r="D9618" s="1">
        <v>53723</v>
      </c>
      <c r="J9618" s="1" t="s">
        <v>0</v>
      </c>
      <c r="K9618" s="1" t="s">
        <v>49</v>
      </c>
      <c r="L9618" s="1">
        <v>-2</v>
      </c>
      <c r="M9618" s="1">
        <v>110</v>
      </c>
      <c r="N9618" s="6"/>
      <c r="O9618" s="6">
        <v>220</v>
      </c>
      <c r="P9618" s="6">
        <v>-294878.37</v>
      </c>
      <c r="R9618" s="31">
        <v>-220</v>
      </c>
      <c r="S9618" s="28">
        <v>44651</v>
      </c>
    </row>
    <row r="9619" spans="1:19" x14ac:dyDescent="0.2">
      <c r="A9619" s="29">
        <v>47928</v>
      </c>
      <c r="B9619" s="1" t="s">
        <v>200</v>
      </c>
      <c r="C9619" s="27">
        <v>44645</v>
      </c>
      <c r="D9619" s="1">
        <v>53723</v>
      </c>
      <c r="J9619" s="1" t="s">
        <v>0</v>
      </c>
      <c r="K9619" s="1" t="s">
        <v>49</v>
      </c>
      <c r="L9619" s="1">
        <v>-2</v>
      </c>
      <c r="M9619" s="1">
        <v>110</v>
      </c>
      <c r="N9619" s="6"/>
      <c r="O9619" s="6">
        <v>220</v>
      </c>
      <c r="P9619" s="6">
        <v>-295098.37</v>
      </c>
      <c r="R9619" s="31">
        <v>-220</v>
      </c>
      <c r="S9619" s="28">
        <v>44651</v>
      </c>
    </row>
    <row r="9620" spans="1:19" x14ac:dyDescent="0.2">
      <c r="A9620" s="29">
        <v>47928</v>
      </c>
      <c r="B9620" s="1" t="s">
        <v>200</v>
      </c>
      <c r="C9620" s="27">
        <v>44645</v>
      </c>
      <c r="D9620" s="1">
        <v>53723</v>
      </c>
      <c r="J9620" s="1" t="s">
        <v>0</v>
      </c>
      <c r="K9620" s="1" t="s">
        <v>49</v>
      </c>
      <c r="L9620" s="1">
        <v>-1</v>
      </c>
      <c r="M9620" s="1">
        <v>198</v>
      </c>
      <c r="N9620" s="6"/>
      <c r="O9620" s="6">
        <v>198</v>
      </c>
      <c r="P9620" s="6">
        <v>-295296.37</v>
      </c>
      <c r="R9620" s="31">
        <v>-198</v>
      </c>
      <c r="S9620" s="28">
        <v>44651</v>
      </c>
    </row>
    <row r="9621" spans="1:19" x14ac:dyDescent="0.2">
      <c r="A9621" s="29">
        <v>47928</v>
      </c>
      <c r="B9621" s="1" t="s">
        <v>200</v>
      </c>
      <c r="C9621" s="27">
        <v>44645</v>
      </c>
      <c r="D9621" s="1">
        <v>53723</v>
      </c>
      <c r="J9621" s="1" t="s">
        <v>0</v>
      </c>
      <c r="K9621" s="1" t="s">
        <v>49</v>
      </c>
      <c r="L9621" s="1">
        <v>-1.5</v>
      </c>
      <c r="M9621" s="1">
        <v>110</v>
      </c>
      <c r="N9621" s="6"/>
      <c r="O9621" s="6">
        <v>165</v>
      </c>
      <c r="P9621" s="6">
        <v>-294163.37</v>
      </c>
      <c r="R9621" s="31">
        <v>-165</v>
      </c>
      <c r="S9621" s="28">
        <v>44651</v>
      </c>
    </row>
    <row r="9622" spans="1:19" x14ac:dyDescent="0.2">
      <c r="A9622" s="29">
        <v>47928</v>
      </c>
      <c r="B9622" s="1" t="s">
        <v>200</v>
      </c>
      <c r="C9622" s="27">
        <v>44645</v>
      </c>
      <c r="D9622" s="1">
        <v>53723</v>
      </c>
      <c r="J9622" s="1" t="s">
        <v>0</v>
      </c>
      <c r="K9622" s="1" t="s">
        <v>49</v>
      </c>
      <c r="L9622" s="1">
        <v>-1</v>
      </c>
      <c r="M9622" s="1">
        <v>155</v>
      </c>
      <c r="N9622" s="6"/>
      <c r="O9622" s="6">
        <v>155</v>
      </c>
      <c r="P9622" s="6">
        <v>-293705.87</v>
      </c>
      <c r="R9622" s="31">
        <v>-155</v>
      </c>
      <c r="S9622" s="28">
        <v>44651</v>
      </c>
    </row>
    <row r="9623" spans="1:19" x14ac:dyDescent="0.2">
      <c r="A9623" s="29">
        <v>47928</v>
      </c>
      <c r="B9623" s="1" t="s">
        <v>200</v>
      </c>
      <c r="C9623" s="27">
        <v>44645</v>
      </c>
      <c r="D9623" s="1">
        <v>53723</v>
      </c>
      <c r="J9623" s="1" t="s">
        <v>0</v>
      </c>
      <c r="K9623" s="1" t="s">
        <v>49</v>
      </c>
      <c r="L9623" s="1">
        <v>-1</v>
      </c>
      <c r="M9623" s="1">
        <v>155</v>
      </c>
      <c r="N9623" s="6"/>
      <c r="O9623" s="6">
        <v>155</v>
      </c>
      <c r="P9623" s="6">
        <v>-293998.37</v>
      </c>
      <c r="R9623" s="31">
        <v>-155</v>
      </c>
      <c r="S9623" s="28">
        <v>44651</v>
      </c>
    </row>
    <row r="9624" spans="1:19" x14ac:dyDescent="0.2">
      <c r="A9624" s="29">
        <v>47928</v>
      </c>
      <c r="B9624" s="1" t="s">
        <v>200</v>
      </c>
      <c r="C9624" s="27">
        <v>44645</v>
      </c>
      <c r="D9624" s="1">
        <v>53723</v>
      </c>
      <c r="J9624" s="1" t="s">
        <v>0</v>
      </c>
      <c r="K9624" s="1" t="s">
        <v>49</v>
      </c>
      <c r="L9624" s="1">
        <v>-1.25</v>
      </c>
      <c r="M9624" s="1">
        <v>110</v>
      </c>
      <c r="N9624" s="6"/>
      <c r="O9624" s="6">
        <v>137.5</v>
      </c>
      <c r="P9624" s="6">
        <v>-293843.37</v>
      </c>
      <c r="R9624" s="31">
        <v>-137.5</v>
      </c>
      <c r="S9624" s="28">
        <v>44651</v>
      </c>
    </row>
    <row r="9625" spans="1:19" x14ac:dyDescent="0.2">
      <c r="A9625" s="29">
        <v>47928</v>
      </c>
      <c r="B9625" s="1" t="s">
        <v>200</v>
      </c>
      <c r="C9625" s="27">
        <v>44645</v>
      </c>
      <c r="D9625" s="1">
        <v>53723</v>
      </c>
      <c r="J9625" s="1" t="s">
        <v>0</v>
      </c>
      <c r="K9625" s="1" t="s">
        <v>49</v>
      </c>
      <c r="L9625" s="1">
        <v>-1</v>
      </c>
      <c r="M9625" s="1">
        <v>110</v>
      </c>
      <c r="N9625" s="6"/>
      <c r="O9625" s="6">
        <v>110</v>
      </c>
      <c r="P9625" s="6">
        <v>-294355.87</v>
      </c>
      <c r="R9625" s="31">
        <v>-110</v>
      </c>
      <c r="S9625" s="28">
        <v>44651</v>
      </c>
    </row>
    <row r="9626" spans="1:19" x14ac:dyDescent="0.2">
      <c r="A9626" s="29">
        <v>47928</v>
      </c>
      <c r="B9626" s="1" t="s">
        <v>200</v>
      </c>
      <c r="C9626" s="27">
        <v>44645</v>
      </c>
      <c r="D9626" s="1">
        <v>53723</v>
      </c>
      <c r="J9626" s="1" t="s">
        <v>0</v>
      </c>
      <c r="K9626" s="1" t="s">
        <v>49</v>
      </c>
      <c r="L9626" s="1">
        <v>-1.5</v>
      </c>
      <c r="M9626" s="1">
        <v>55</v>
      </c>
      <c r="N9626" s="6"/>
      <c r="O9626" s="6">
        <v>82.5</v>
      </c>
      <c r="P9626" s="6">
        <v>-294245.87</v>
      </c>
      <c r="R9626" s="31">
        <v>-82.5</v>
      </c>
      <c r="S9626" s="28">
        <v>44651</v>
      </c>
    </row>
    <row r="9627" spans="1:19" x14ac:dyDescent="0.2">
      <c r="A9627" s="29">
        <v>47928</v>
      </c>
      <c r="B9627" s="1" t="s">
        <v>200</v>
      </c>
      <c r="C9627" s="27">
        <v>44645</v>
      </c>
      <c r="D9627" s="1">
        <v>53723</v>
      </c>
      <c r="J9627" s="1" t="s">
        <v>0</v>
      </c>
      <c r="K9627" s="1" t="s">
        <v>49</v>
      </c>
      <c r="L9627" s="1">
        <v>-0.75</v>
      </c>
      <c r="M9627" s="1">
        <v>110</v>
      </c>
      <c r="N9627" s="6"/>
      <c r="O9627" s="6">
        <v>82.5</v>
      </c>
      <c r="P9627" s="6">
        <v>-295618.87</v>
      </c>
      <c r="R9627" s="31">
        <v>-82.5</v>
      </c>
      <c r="S9627" s="28">
        <v>44651</v>
      </c>
    </row>
    <row r="9628" spans="1:19" x14ac:dyDescent="0.2">
      <c r="A9628" s="29">
        <v>47928</v>
      </c>
      <c r="B9628" s="1" t="s">
        <v>200</v>
      </c>
      <c r="C9628" s="27">
        <v>44645</v>
      </c>
      <c r="D9628" s="1">
        <v>53723</v>
      </c>
      <c r="J9628" s="1" t="s">
        <v>0</v>
      </c>
      <c r="K9628" s="1" t="s">
        <v>49</v>
      </c>
      <c r="L9628" s="1">
        <v>-0.75</v>
      </c>
      <c r="M9628" s="1">
        <v>110</v>
      </c>
      <c r="N9628" s="6"/>
      <c r="O9628" s="6">
        <v>82.5</v>
      </c>
      <c r="P9628" s="6">
        <v>-295701.37</v>
      </c>
      <c r="R9628" s="31">
        <v>-82.5</v>
      </c>
      <c r="S9628" s="28">
        <v>44651</v>
      </c>
    </row>
    <row r="9629" spans="1:19" x14ac:dyDescent="0.2">
      <c r="A9629" s="29">
        <v>47870</v>
      </c>
      <c r="B9629" s="1" t="s">
        <v>200</v>
      </c>
      <c r="C9629" s="27">
        <v>44651</v>
      </c>
      <c r="D9629" s="1">
        <v>53713</v>
      </c>
      <c r="J9629" s="1" t="s">
        <v>0</v>
      </c>
      <c r="K9629" s="1" t="s">
        <v>49</v>
      </c>
      <c r="L9629" s="1">
        <v>-2.25</v>
      </c>
      <c r="M9629" s="1">
        <v>88</v>
      </c>
      <c r="N9629" s="6"/>
      <c r="O9629" s="6">
        <v>198</v>
      </c>
      <c r="P9629" s="6">
        <v>-300341.37</v>
      </c>
      <c r="R9629" s="31">
        <v>-198</v>
      </c>
      <c r="S9629" s="28">
        <v>44651</v>
      </c>
    </row>
    <row r="9630" spans="1:19" x14ac:dyDescent="0.2">
      <c r="A9630" s="29">
        <v>47870</v>
      </c>
      <c r="B9630" s="1" t="s">
        <v>200</v>
      </c>
      <c r="C9630" s="27">
        <v>44651</v>
      </c>
      <c r="D9630" s="1">
        <v>53713</v>
      </c>
      <c r="J9630" s="1" t="s">
        <v>0</v>
      </c>
      <c r="K9630" s="1" t="s">
        <v>49</v>
      </c>
      <c r="L9630" s="1">
        <v>-2</v>
      </c>
      <c r="M9630" s="1">
        <v>88</v>
      </c>
      <c r="N9630" s="6"/>
      <c r="O9630" s="6">
        <v>176</v>
      </c>
      <c r="P9630" s="6">
        <v>-299131.37</v>
      </c>
      <c r="R9630" s="31">
        <v>-176</v>
      </c>
      <c r="S9630" s="28">
        <v>44651</v>
      </c>
    </row>
    <row r="9631" spans="1:19" x14ac:dyDescent="0.2">
      <c r="A9631" s="29">
        <v>47870</v>
      </c>
      <c r="B9631" s="1" t="s">
        <v>200</v>
      </c>
      <c r="C9631" s="27">
        <v>44651</v>
      </c>
      <c r="D9631" s="1">
        <v>53713</v>
      </c>
      <c r="J9631" s="1" t="s">
        <v>0</v>
      </c>
      <c r="K9631" s="1" t="s">
        <v>49</v>
      </c>
      <c r="L9631" s="1">
        <v>-1.75</v>
      </c>
      <c r="M9631" s="1">
        <v>88</v>
      </c>
      <c r="N9631" s="6"/>
      <c r="O9631" s="6">
        <v>154</v>
      </c>
      <c r="P9631" s="6">
        <v>-299373.37</v>
      </c>
      <c r="R9631" s="31">
        <v>-154</v>
      </c>
      <c r="S9631" s="28">
        <v>44651</v>
      </c>
    </row>
    <row r="9632" spans="1:19" x14ac:dyDescent="0.2">
      <c r="A9632" s="29">
        <v>47870</v>
      </c>
      <c r="B9632" s="1" t="s">
        <v>200</v>
      </c>
      <c r="C9632" s="27">
        <v>44651</v>
      </c>
      <c r="D9632" s="1">
        <v>53713</v>
      </c>
      <c r="J9632" s="1" t="s">
        <v>0</v>
      </c>
      <c r="K9632" s="1" t="s">
        <v>49</v>
      </c>
      <c r="L9632" s="1">
        <v>-1.5</v>
      </c>
      <c r="M9632" s="1">
        <v>88</v>
      </c>
      <c r="N9632" s="6"/>
      <c r="O9632" s="6">
        <v>132</v>
      </c>
      <c r="P9632" s="6">
        <v>-296383.37</v>
      </c>
      <c r="R9632" s="31">
        <v>-132</v>
      </c>
      <c r="S9632" s="28">
        <v>44651</v>
      </c>
    </row>
    <row r="9633" spans="1:19" x14ac:dyDescent="0.2">
      <c r="A9633" s="29">
        <v>47870</v>
      </c>
      <c r="B9633" s="1" t="s">
        <v>200</v>
      </c>
      <c r="C9633" s="27">
        <v>44651</v>
      </c>
      <c r="D9633" s="1">
        <v>53713</v>
      </c>
      <c r="J9633" s="1" t="s">
        <v>0</v>
      </c>
      <c r="K9633" s="1" t="s">
        <v>49</v>
      </c>
      <c r="L9633" s="1">
        <v>-1.5</v>
      </c>
      <c r="M9633" s="1">
        <v>88</v>
      </c>
      <c r="N9633" s="6"/>
      <c r="O9633" s="6">
        <v>132</v>
      </c>
      <c r="P9633" s="6">
        <v>-299659.37</v>
      </c>
      <c r="R9633" s="31">
        <v>-132</v>
      </c>
      <c r="S9633" s="28">
        <v>44651</v>
      </c>
    </row>
    <row r="9634" spans="1:19" x14ac:dyDescent="0.2">
      <c r="A9634" s="29">
        <v>47870</v>
      </c>
      <c r="B9634" s="1" t="s">
        <v>200</v>
      </c>
      <c r="C9634" s="27">
        <v>44651</v>
      </c>
      <c r="D9634" s="1">
        <v>53713</v>
      </c>
      <c r="J9634" s="1" t="s">
        <v>0</v>
      </c>
      <c r="K9634" s="1" t="s">
        <v>49</v>
      </c>
      <c r="L9634" s="1">
        <v>-1.25</v>
      </c>
      <c r="M9634" s="1">
        <v>88</v>
      </c>
      <c r="N9634" s="6"/>
      <c r="O9634" s="6">
        <v>110</v>
      </c>
      <c r="P9634" s="6">
        <v>-295987.37</v>
      </c>
      <c r="R9634" s="31">
        <v>-110</v>
      </c>
      <c r="S9634" s="28">
        <v>44651</v>
      </c>
    </row>
    <row r="9635" spans="1:19" x14ac:dyDescent="0.2">
      <c r="A9635" s="29">
        <v>47870</v>
      </c>
      <c r="B9635" s="1" t="s">
        <v>200</v>
      </c>
      <c r="C9635" s="27">
        <v>44651</v>
      </c>
      <c r="D9635" s="1">
        <v>53713</v>
      </c>
      <c r="J9635" s="1" t="s">
        <v>0</v>
      </c>
      <c r="K9635" s="1" t="s">
        <v>49</v>
      </c>
      <c r="L9635" s="1">
        <v>-1</v>
      </c>
      <c r="M9635" s="1">
        <v>88</v>
      </c>
      <c r="N9635" s="6"/>
      <c r="O9635" s="6">
        <v>88</v>
      </c>
      <c r="P9635" s="6">
        <v>-295811.37</v>
      </c>
      <c r="R9635" s="31">
        <v>-88</v>
      </c>
      <c r="S9635" s="28">
        <v>44651</v>
      </c>
    </row>
    <row r="9636" spans="1:19" x14ac:dyDescent="0.2">
      <c r="A9636" s="29">
        <v>47870</v>
      </c>
      <c r="B9636" s="1" t="s">
        <v>200</v>
      </c>
      <c r="C9636" s="27">
        <v>44651</v>
      </c>
      <c r="D9636" s="1">
        <v>53713</v>
      </c>
      <c r="J9636" s="1" t="s">
        <v>0</v>
      </c>
      <c r="K9636" s="1" t="s">
        <v>49</v>
      </c>
      <c r="L9636" s="1">
        <v>-1</v>
      </c>
      <c r="M9636" s="1">
        <v>88</v>
      </c>
      <c r="N9636" s="6"/>
      <c r="O9636" s="6">
        <v>88</v>
      </c>
      <c r="P9636" s="6">
        <v>-299219.37</v>
      </c>
      <c r="R9636" s="31">
        <v>-88</v>
      </c>
      <c r="S9636" s="28">
        <v>44651</v>
      </c>
    </row>
    <row r="9637" spans="1:19" x14ac:dyDescent="0.2">
      <c r="A9637" s="29">
        <v>47870</v>
      </c>
      <c r="B9637" s="1" t="s">
        <v>200</v>
      </c>
      <c r="C9637" s="27">
        <v>44651</v>
      </c>
      <c r="D9637" s="1">
        <v>53713</v>
      </c>
      <c r="J9637" s="1" t="s">
        <v>0</v>
      </c>
      <c r="K9637" s="1" t="s">
        <v>49</v>
      </c>
      <c r="L9637" s="1">
        <v>-1</v>
      </c>
      <c r="M9637" s="1">
        <v>88</v>
      </c>
      <c r="N9637" s="6"/>
      <c r="O9637" s="6">
        <v>88</v>
      </c>
      <c r="P9637" s="6">
        <v>-299461.37</v>
      </c>
      <c r="R9637" s="31">
        <v>-88</v>
      </c>
      <c r="S9637" s="28">
        <v>44651</v>
      </c>
    </row>
    <row r="9638" spans="1:19" x14ac:dyDescent="0.2">
      <c r="A9638" s="29">
        <v>47870</v>
      </c>
      <c r="B9638" s="1" t="s">
        <v>200</v>
      </c>
      <c r="C9638" s="27">
        <v>44651</v>
      </c>
      <c r="D9638" s="1">
        <v>53713</v>
      </c>
      <c r="J9638" s="1" t="s">
        <v>0</v>
      </c>
      <c r="K9638" s="1" t="s">
        <v>49</v>
      </c>
      <c r="L9638" s="1">
        <v>-1</v>
      </c>
      <c r="M9638" s="1">
        <v>88</v>
      </c>
      <c r="N9638" s="6"/>
      <c r="O9638" s="6">
        <v>88</v>
      </c>
      <c r="P9638" s="6">
        <v>-299791.37</v>
      </c>
      <c r="R9638" s="31">
        <v>-88</v>
      </c>
      <c r="S9638" s="28">
        <v>44651</v>
      </c>
    </row>
    <row r="9639" spans="1:19" x14ac:dyDescent="0.2">
      <c r="A9639" s="29">
        <v>47870</v>
      </c>
      <c r="B9639" s="1" t="s">
        <v>200</v>
      </c>
      <c r="C9639" s="27">
        <v>44651</v>
      </c>
      <c r="D9639" s="1">
        <v>53713</v>
      </c>
      <c r="J9639" s="1" t="s">
        <v>0</v>
      </c>
      <c r="K9639" s="1" t="s">
        <v>49</v>
      </c>
      <c r="L9639" s="1">
        <v>-1</v>
      </c>
      <c r="M9639" s="1">
        <v>88</v>
      </c>
      <c r="N9639" s="6"/>
      <c r="O9639" s="6">
        <v>88</v>
      </c>
      <c r="P9639" s="6">
        <v>-300099.37</v>
      </c>
      <c r="R9639" s="31">
        <v>-88</v>
      </c>
      <c r="S9639" s="28">
        <v>44651</v>
      </c>
    </row>
    <row r="9640" spans="1:19" x14ac:dyDescent="0.2">
      <c r="A9640" s="29">
        <v>47870</v>
      </c>
      <c r="B9640" s="1" t="s">
        <v>200</v>
      </c>
      <c r="C9640" s="27">
        <v>44651</v>
      </c>
      <c r="D9640" s="1">
        <v>53713</v>
      </c>
      <c r="J9640" s="1" t="s">
        <v>0</v>
      </c>
      <c r="K9640" s="1" t="s">
        <v>49</v>
      </c>
      <c r="L9640" s="1">
        <v>-1</v>
      </c>
      <c r="M9640" s="1">
        <v>88</v>
      </c>
      <c r="N9640" s="6"/>
      <c r="O9640" s="6">
        <v>88</v>
      </c>
      <c r="P9640" s="6">
        <v>-300429.37</v>
      </c>
      <c r="R9640" s="31">
        <v>-88</v>
      </c>
      <c r="S9640" s="28">
        <v>44651</v>
      </c>
    </row>
    <row r="9641" spans="1:19" x14ac:dyDescent="0.2">
      <c r="A9641" s="29">
        <v>47870</v>
      </c>
      <c r="B9641" s="1" t="s">
        <v>200</v>
      </c>
      <c r="C9641" s="27">
        <v>44651</v>
      </c>
      <c r="D9641" s="1">
        <v>53713</v>
      </c>
      <c r="J9641" s="1" t="s">
        <v>0</v>
      </c>
      <c r="K9641" s="1" t="s">
        <v>49</v>
      </c>
      <c r="L9641" s="1">
        <v>-0.75</v>
      </c>
      <c r="M9641" s="1">
        <v>88</v>
      </c>
      <c r="N9641" s="6"/>
      <c r="O9641" s="6">
        <v>66</v>
      </c>
      <c r="P9641" s="6">
        <v>-295877.37</v>
      </c>
      <c r="R9641" s="31">
        <v>-66</v>
      </c>
      <c r="S9641" s="28">
        <v>44651</v>
      </c>
    </row>
    <row r="9642" spans="1:19" x14ac:dyDescent="0.2">
      <c r="A9642" s="29">
        <v>47870</v>
      </c>
      <c r="B9642" s="1" t="s">
        <v>200</v>
      </c>
      <c r="C9642" s="27">
        <v>44651</v>
      </c>
      <c r="D9642" s="1">
        <v>53713</v>
      </c>
      <c r="J9642" s="1" t="s">
        <v>0</v>
      </c>
      <c r="K9642" s="1" t="s">
        <v>49</v>
      </c>
      <c r="L9642" s="1">
        <v>-0.75</v>
      </c>
      <c r="M9642" s="1">
        <v>88</v>
      </c>
      <c r="N9642" s="6"/>
      <c r="O9642" s="6">
        <v>66</v>
      </c>
      <c r="P9642" s="6">
        <v>-296075.37</v>
      </c>
      <c r="R9642" s="31">
        <v>-66</v>
      </c>
      <c r="S9642" s="28">
        <v>44651</v>
      </c>
    </row>
    <row r="9643" spans="1:19" x14ac:dyDescent="0.2">
      <c r="A9643" s="29">
        <v>47870</v>
      </c>
      <c r="B9643" s="1" t="s">
        <v>200</v>
      </c>
      <c r="C9643" s="27">
        <v>44651</v>
      </c>
      <c r="D9643" s="1">
        <v>53713</v>
      </c>
      <c r="J9643" s="1" t="s">
        <v>0</v>
      </c>
      <c r="K9643" s="1" t="s">
        <v>49</v>
      </c>
      <c r="L9643" s="1">
        <v>-0.75</v>
      </c>
      <c r="M9643" s="1">
        <v>88</v>
      </c>
      <c r="N9643" s="6"/>
      <c r="O9643" s="6">
        <v>66</v>
      </c>
      <c r="P9643" s="6">
        <v>-296449.37</v>
      </c>
      <c r="R9643" s="31">
        <v>-66</v>
      </c>
      <c r="S9643" s="28">
        <v>44651</v>
      </c>
    </row>
    <row r="9644" spans="1:19" x14ac:dyDescent="0.2">
      <c r="A9644" s="29">
        <v>47870</v>
      </c>
      <c r="B9644" s="1" t="s">
        <v>200</v>
      </c>
      <c r="C9644" s="27">
        <v>44651</v>
      </c>
      <c r="D9644" s="1">
        <v>53713</v>
      </c>
      <c r="J9644" s="1" t="s">
        <v>0</v>
      </c>
      <c r="K9644" s="1" t="s">
        <v>49</v>
      </c>
      <c r="L9644" s="1">
        <v>-0.75</v>
      </c>
      <c r="M9644" s="1">
        <v>88</v>
      </c>
      <c r="N9644" s="6"/>
      <c r="O9644" s="6">
        <v>66</v>
      </c>
      <c r="P9644" s="6">
        <v>-299527.37</v>
      </c>
      <c r="R9644" s="31">
        <v>-66</v>
      </c>
      <c r="S9644" s="28">
        <v>44651</v>
      </c>
    </row>
    <row r="9645" spans="1:19" x14ac:dyDescent="0.2">
      <c r="A9645" s="29">
        <v>47870</v>
      </c>
      <c r="B9645" s="1" t="s">
        <v>200</v>
      </c>
      <c r="C9645" s="27">
        <v>44651</v>
      </c>
      <c r="D9645" s="1">
        <v>53713</v>
      </c>
      <c r="J9645" s="1" t="s">
        <v>0</v>
      </c>
      <c r="K9645" s="1" t="s">
        <v>49</v>
      </c>
      <c r="L9645" s="1">
        <v>-0.75</v>
      </c>
      <c r="M9645" s="1">
        <v>88</v>
      </c>
      <c r="N9645" s="6"/>
      <c r="O9645" s="6">
        <v>66</v>
      </c>
      <c r="P9645" s="6">
        <v>-299857.37</v>
      </c>
      <c r="R9645" s="31">
        <v>-66</v>
      </c>
      <c r="S9645" s="28">
        <v>44651</v>
      </c>
    </row>
    <row r="9646" spans="1:19" x14ac:dyDescent="0.2">
      <c r="A9646" s="29">
        <v>47870</v>
      </c>
      <c r="B9646" s="1" t="s">
        <v>200</v>
      </c>
      <c r="C9646" s="27">
        <v>44651</v>
      </c>
      <c r="D9646" s="1">
        <v>53713</v>
      </c>
      <c r="J9646" s="1" t="s">
        <v>0</v>
      </c>
      <c r="K9646" s="1" t="s">
        <v>49</v>
      </c>
      <c r="L9646" s="1">
        <v>-0.5</v>
      </c>
      <c r="M9646" s="1">
        <v>88</v>
      </c>
      <c r="N9646" s="6"/>
      <c r="O9646" s="6">
        <v>44</v>
      </c>
      <c r="P9646" s="6">
        <v>-296119.37</v>
      </c>
      <c r="R9646" s="31">
        <v>-44</v>
      </c>
      <c r="S9646" s="28">
        <v>44651</v>
      </c>
    </row>
    <row r="9647" spans="1:19" x14ac:dyDescent="0.2">
      <c r="A9647" s="29">
        <v>47870</v>
      </c>
      <c r="B9647" s="1" t="s">
        <v>200</v>
      </c>
      <c r="C9647" s="27">
        <v>44651</v>
      </c>
      <c r="D9647" s="1">
        <v>53713</v>
      </c>
      <c r="J9647" s="1" t="s">
        <v>0</v>
      </c>
      <c r="K9647" s="1" t="s">
        <v>49</v>
      </c>
      <c r="L9647" s="1">
        <v>-0.5</v>
      </c>
      <c r="M9647" s="1">
        <v>88</v>
      </c>
      <c r="N9647" s="6"/>
      <c r="O9647" s="6">
        <v>44</v>
      </c>
      <c r="P9647" s="6">
        <v>-296207.37</v>
      </c>
      <c r="R9647" s="31">
        <v>-44</v>
      </c>
      <c r="S9647" s="28">
        <v>44651</v>
      </c>
    </row>
    <row r="9648" spans="1:19" x14ac:dyDescent="0.2">
      <c r="A9648" s="29">
        <v>47870</v>
      </c>
      <c r="B9648" s="1" t="s">
        <v>200</v>
      </c>
      <c r="C9648" s="27">
        <v>44651</v>
      </c>
      <c r="D9648" s="1">
        <v>53713</v>
      </c>
      <c r="J9648" s="1" t="s">
        <v>0</v>
      </c>
      <c r="K9648" s="1" t="s">
        <v>49</v>
      </c>
      <c r="L9648" s="1">
        <v>-0.5</v>
      </c>
      <c r="M9648" s="1">
        <v>88</v>
      </c>
      <c r="N9648" s="6"/>
      <c r="O9648" s="6">
        <v>44</v>
      </c>
      <c r="P9648" s="6">
        <v>-296251.37</v>
      </c>
      <c r="R9648" s="31">
        <v>-44</v>
      </c>
      <c r="S9648" s="28">
        <v>44651</v>
      </c>
    </row>
    <row r="9649" spans="1:19" x14ac:dyDescent="0.2">
      <c r="A9649" s="29">
        <v>47870</v>
      </c>
      <c r="B9649" s="1" t="s">
        <v>200</v>
      </c>
      <c r="C9649" s="27">
        <v>44651</v>
      </c>
      <c r="D9649" s="1">
        <v>53713</v>
      </c>
      <c r="J9649" s="1" t="s">
        <v>0</v>
      </c>
      <c r="K9649" s="1" t="s">
        <v>49</v>
      </c>
      <c r="L9649" s="1">
        <v>-0.5</v>
      </c>
      <c r="M9649" s="1">
        <v>88</v>
      </c>
      <c r="N9649" s="6"/>
      <c r="O9649" s="6">
        <v>44</v>
      </c>
      <c r="P9649" s="6">
        <v>-296515.37</v>
      </c>
      <c r="R9649" s="31">
        <v>-44</v>
      </c>
      <c r="S9649" s="28">
        <v>44651</v>
      </c>
    </row>
    <row r="9650" spans="1:19" x14ac:dyDescent="0.2">
      <c r="A9650" s="29">
        <v>47870</v>
      </c>
      <c r="B9650" s="1" t="s">
        <v>200</v>
      </c>
      <c r="C9650" s="27">
        <v>44651</v>
      </c>
      <c r="D9650" s="1">
        <v>53713</v>
      </c>
      <c r="J9650" s="1" t="s">
        <v>0</v>
      </c>
      <c r="K9650" s="1" t="s">
        <v>49</v>
      </c>
      <c r="L9650" s="1">
        <v>-0.5</v>
      </c>
      <c r="M9650" s="1">
        <v>88</v>
      </c>
      <c r="N9650" s="6"/>
      <c r="O9650" s="6">
        <v>44</v>
      </c>
      <c r="P9650" s="6">
        <v>-296559.37</v>
      </c>
      <c r="R9650" s="31">
        <v>-44</v>
      </c>
      <c r="S9650" s="28">
        <v>44651</v>
      </c>
    </row>
    <row r="9651" spans="1:19" x14ac:dyDescent="0.2">
      <c r="A9651" s="29">
        <v>47870</v>
      </c>
      <c r="B9651" s="1" t="s">
        <v>200</v>
      </c>
      <c r="C9651" s="27">
        <v>44651</v>
      </c>
      <c r="D9651" s="1">
        <v>53713</v>
      </c>
      <c r="J9651" s="1" t="s">
        <v>0</v>
      </c>
      <c r="K9651" s="1" t="s">
        <v>49</v>
      </c>
      <c r="L9651" s="1">
        <v>-0.5</v>
      </c>
      <c r="M9651" s="1">
        <v>88</v>
      </c>
      <c r="N9651" s="6"/>
      <c r="O9651" s="6">
        <v>44</v>
      </c>
      <c r="P9651" s="6">
        <v>-299703.37</v>
      </c>
      <c r="R9651" s="31">
        <v>-44</v>
      </c>
      <c r="S9651" s="28">
        <v>44651</v>
      </c>
    </row>
    <row r="9652" spans="1:19" x14ac:dyDescent="0.2">
      <c r="A9652" s="29">
        <v>47870</v>
      </c>
      <c r="B9652" s="1" t="s">
        <v>200</v>
      </c>
      <c r="C9652" s="27">
        <v>44651</v>
      </c>
      <c r="D9652" s="1">
        <v>53713</v>
      </c>
      <c r="J9652" s="1" t="s">
        <v>0</v>
      </c>
      <c r="K9652" s="1" t="s">
        <v>49</v>
      </c>
      <c r="L9652" s="1">
        <v>-0.5</v>
      </c>
      <c r="M9652" s="1">
        <v>88</v>
      </c>
      <c r="N9652" s="6"/>
      <c r="O9652" s="6">
        <v>44</v>
      </c>
      <c r="P9652" s="6">
        <v>-299901.37</v>
      </c>
      <c r="R9652" s="31">
        <v>-44</v>
      </c>
      <c r="S9652" s="28">
        <v>44651</v>
      </c>
    </row>
    <row r="9653" spans="1:19" x14ac:dyDescent="0.2">
      <c r="A9653" s="29">
        <v>47870</v>
      </c>
      <c r="B9653" s="1" t="s">
        <v>200</v>
      </c>
      <c r="C9653" s="27">
        <v>44651</v>
      </c>
      <c r="D9653" s="1">
        <v>53713</v>
      </c>
      <c r="J9653" s="1" t="s">
        <v>0</v>
      </c>
      <c r="K9653" s="1" t="s">
        <v>49</v>
      </c>
      <c r="L9653" s="1">
        <v>-0.5</v>
      </c>
      <c r="M9653" s="1">
        <v>88</v>
      </c>
      <c r="N9653" s="6"/>
      <c r="O9653" s="6">
        <v>44</v>
      </c>
      <c r="P9653" s="6">
        <v>-299945.37</v>
      </c>
      <c r="R9653" s="31">
        <v>-44</v>
      </c>
      <c r="S9653" s="28">
        <v>44651</v>
      </c>
    </row>
    <row r="9654" spans="1:19" x14ac:dyDescent="0.2">
      <c r="A9654" s="29">
        <v>47870</v>
      </c>
      <c r="B9654" s="1" t="s">
        <v>200</v>
      </c>
      <c r="C9654" s="27">
        <v>44651</v>
      </c>
      <c r="D9654" s="1">
        <v>53713</v>
      </c>
      <c r="J9654" s="1" t="s">
        <v>0</v>
      </c>
      <c r="K9654" s="1" t="s">
        <v>49</v>
      </c>
      <c r="L9654" s="1">
        <v>-0.5</v>
      </c>
      <c r="M9654" s="1">
        <v>88</v>
      </c>
      <c r="N9654" s="6"/>
      <c r="O9654" s="6">
        <v>44</v>
      </c>
      <c r="P9654" s="6">
        <v>-299989.37</v>
      </c>
      <c r="R9654" s="31">
        <v>-44</v>
      </c>
      <c r="S9654" s="28">
        <v>44651</v>
      </c>
    </row>
    <row r="9655" spans="1:19" x14ac:dyDescent="0.2">
      <c r="A9655" s="29">
        <v>47870</v>
      </c>
      <c r="B9655" s="1" t="s">
        <v>200</v>
      </c>
      <c r="C9655" s="27">
        <v>44651</v>
      </c>
      <c r="D9655" s="1">
        <v>53713</v>
      </c>
      <c r="J9655" s="1" t="s">
        <v>0</v>
      </c>
      <c r="K9655" s="1" t="s">
        <v>49</v>
      </c>
      <c r="L9655" s="1">
        <v>-0.5</v>
      </c>
      <c r="M9655" s="1">
        <v>88</v>
      </c>
      <c r="N9655" s="6"/>
      <c r="O9655" s="6">
        <v>44</v>
      </c>
      <c r="P9655" s="6">
        <v>-300143.37</v>
      </c>
      <c r="R9655" s="31">
        <v>-44</v>
      </c>
      <c r="S9655" s="28">
        <v>44651</v>
      </c>
    </row>
    <row r="9656" spans="1:19" x14ac:dyDescent="0.2">
      <c r="A9656" s="29">
        <v>47870</v>
      </c>
      <c r="B9656" s="1" t="s">
        <v>200</v>
      </c>
      <c r="C9656" s="27">
        <v>44651</v>
      </c>
      <c r="D9656" s="1">
        <v>53713</v>
      </c>
      <c r="J9656" s="1" t="s">
        <v>0</v>
      </c>
      <c r="K9656" s="1" t="s">
        <v>49</v>
      </c>
      <c r="L9656" s="1">
        <v>-0.5</v>
      </c>
      <c r="M9656" s="1">
        <v>88</v>
      </c>
      <c r="N9656" s="6"/>
      <c r="O9656" s="6">
        <v>44</v>
      </c>
      <c r="P9656" s="6">
        <v>-301861.37</v>
      </c>
      <c r="R9656" s="31">
        <v>-44</v>
      </c>
      <c r="S9656" s="28">
        <v>44651</v>
      </c>
    </row>
    <row r="9657" spans="1:19" x14ac:dyDescent="0.2">
      <c r="A9657" s="29">
        <v>47870</v>
      </c>
      <c r="B9657" s="1" t="s">
        <v>200</v>
      </c>
      <c r="C9657" s="27">
        <v>44651</v>
      </c>
      <c r="D9657" s="1">
        <v>53713</v>
      </c>
      <c r="J9657" s="1" t="s">
        <v>0</v>
      </c>
      <c r="K9657" s="1" t="s">
        <v>49</v>
      </c>
      <c r="L9657" s="1">
        <v>-0.5</v>
      </c>
      <c r="M9657" s="1">
        <v>88</v>
      </c>
      <c r="N9657" s="6"/>
      <c r="O9657" s="6">
        <v>44</v>
      </c>
      <c r="P9657" s="6">
        <v>-301905.37</v>
      </c>
      <c r="R9657" s="31">
        <v>-44</v>
      </c>
      <c r="S9657" s="28">
        <v>44651</v>
      </c>
    </row>
    <row r="9658" spans="1:19" x14ac:dyDescent="0.2">
      <c r="A9658" s="29">
        <v>47870</v>
      </c>
      <c r="B9658" s="1" t="s">
        <v>200</v>
      </c>
      <c r="C9658" s="27">
        <v>44651</v>
      </c>
      <c r="D9658" s="1">
        <v>53713</v>
      </c>
      <c r="J9658" s="1" t="s">
        <v>0</v>
      </c>
      <c r="K9658" s="1" t="s">
        <v>49</v>
      </c>
      <c r="L9658" s="1">
        <v>-0.25</v>
      </c>
      <c r="M9658" s="1">
        <v>88</v>
      </c>
      <c r="N9658" s="6"/>
      <c r="O9658" s="6">
        <v>22</v>
      </c>
      <c r="P9658" s="6">
        <v>-295723.37</v>
      </c>
      <c r="R9658" s="31">
        <v>-22</v>
      </c>
      <c r="S9658" s="28">
        <v>44651</v>
      </c>
    </row>
    <row r="9659" spans="1:19" x14ac:dyDescent="0.2">
      <c r="A9659" s="29">
        <v>47870</v>
      </c>
      <c r="B9659" s="1" t="s">
        <v>200</v>
      </c>
      <c r="C9659" s="27">
        <v>44651</v>
      </c>
      <c r="D9659" s="1">
        <v>53713</v>
      </c>
      <c r="J9659" s="1" t="s">
        <v>0</v>
      </c>
      <c r="K9659" s="1" t="s">
        <v>49</v>
      </c>
      <c r="L9659" s="1">
        <v>-0.25</v>
      </c>
      <c r="M9659" s="1">
        <v>88</v>
      </c>
      <c r="N9659" s="6"/>
      <c r="O9659" s="6">
        <v>22</v>
      </c>
      <c r="P9659" s="6">
        <v>-296009.37</v>
      </c>
      <c r="R9659" s="31">
        <v>-22</v>
      </c>
      <c r="S9659" s="28">
        <v>44651</v>
      </c>
    </row>
    <row r="9660" spans="1:19" x14ac:dyDescent="0.2">
      <c r="A9660" s="29">
        <v>47870</v>
      </c>
      <c r="B9660" s="1" t="s">
        <v>200</v>
      </c>
      <c r="C9660" s="27">
        <v>44651</v>
      </c>
      <c r="D9660" s="1">
        <v>53713</v>
      </c>
      <c r="J9660" s="1" t="s">
        <v>0</v>
      </c>
      <c r="K9660" s="1" t="s">
        <v>49</v>
      </c>
      <c r="L9660" s="1">
        <v>-0.25</v>
      </c>
      <c r="M9660" s="1">
        <v>88</v>
      </c>
      <c r="N9660" s="6"/>
      <c r="O9660" s="6">
        <v>22</v>
      </c>
      <c r="P9660" s="6">
        <v>-296141.37</v>
      </c>
      <c r="R9660" s="31">
        <v>-22</v>
      </c>
      <c r="S9660" s="28">
        <v>44651</v>
      </c>
    </row>
    <row r="9661" spans="1:19" x14ac:dyDescent="0.2">
      <c r="A9661" s="29">
        <v>47870</v>
      </c>
      <c r="B9661" s="1" t="s">
        <v>200</v>
      </c>
      <c r="C9661" s="27">
        <v>44651</v>
      </c>
      <c r="D9661" s="1">
        <v>53713</v>
      </c>
      <c r="J9661" s="1" t="s">
        <v>0</v>
      </c>
      <c r="K9661" s="1" t="s">
        <v>49</v>
      </c>
      <c r="L9661" s="1">
        <v>-0.25</v>
      </c>
      <c r="M9661" s="1">
        <v>88</v>
      </c>
      <c r="N9661" s="6"/>
      <c r="O9661" s="6">
        <v>22</v>
      </c>
      <c r="P9661" s="6">
        <v>-296163.37</v>
      </c>
      <c r="R9661" s="31">
        <v>-22</v>
      </c>
      <c r="S9661" s="28">
        <v>44651</v>
      </c>
    </row>
    <row r="9662" spans="1:19" x14ac:dyDescent="0.2">
      <c r="A9662" s="29">
        <v>47870</v>
      </c>
      <c r="B9662" s="1" t="s">
        <v>200</v>
      </c>
      <c r="C9662" s="27">
        <v>44651</v>
      </c>
      <c r="D9662" s="1">
        <v>53713</v>
      </c>
      <c r="J9662" s="1" t="s">
        <v>0</v>
      </c>
      <c r="K9662" s="1" t="s">
        <v>49</v>
      </c>
      <c r="L9662" s="1">
        <v>-0.25</v>
      </c>
      <c r="M9662" s="1">
        <v>88</v>
      </c>
      <c r="N9662" s="6"/>
      <c r="O9662" s="6">
        <v>22</v>
      </c>
      <c r="P9662" s="6">
        <v>-296471.37</v>
      </c>
      <c r="R9662" s="31">
        <v>-22</v>
      </c>
      <c r="S9662" s="28">
        <v>44651</v>
      </c>
    </row>
    <row r="9663" spans="1:19" x14ac:dyDescent="0.2">
      <c r="A9663" s="29">
        <v>47870</v>
      </c>
      <c r="B9663" s="1" t="s">
        <v>200</v>
      </c>
      <c r="C9663" s="27">
        <v>44651</v>
      </c>
      <c r="D9663" s="1">
        <v>53713</v>
      </c>
      <c r="J9663" s="1" t="s">
        <v>0</v>
      </c>
      <c r="K9663" s="1" t="s">
        <v>49</v>
      </c>
      <c r="L9663" s="1">
        <v>-0.25</v>
      </c>
      <c r="M9663" s="1">
        <v>88</v>
      </c>
      <c r="N9663" s="6"/>
      <c r="O9663" s="6">
        <v>22</v>
      </c>
      <c r="P9663" s="6">
        <v>-298955.37</v>
      </c>
      <c r="R9663" s="31">
        <v>-22</v>
      </c>
      <c r="S9663" s="28">
        <v>44651</v>
      </c>
    </row>
    <row r="9664" spans="1:19" x14ac:dyDescent="0.2">
      <c r="A9664" s="29">
        <v>47870</v>
      </c>
      <c r="B9664" s="1" t="s">
        <v>200</v>
      </c>
      <c r="C9664" s="27">
        <v>44651</v>
      </c>
      <c r="D9664" s="1">
        <v>53713</v>
      </c>
      <c r="J9664" s="1" t="s">
        <v>0</v>
      </c>
      <c r="K9664" s="1" t="s">
        <v>49</v>
      </c>
      <c r="L9664" s="1">
        <v>-0.25</v>
      </c>
      <c r="M9664" s="1">
        <v>88</v>
      </c>
      <c r="N9664" s="6"/>
      <c r="O9664" s="6">
        <v>22</v>
      </c>
      <c r="P9664" s="6">
        <v>-300011.37</v>
      </c>
      <c r="R9664" s="31">
        <v>-22</v>
      </c>
      <c r="S9664" s="28">
        <v>44651</v>
      </c>
    </row>
    <row r="9665" spans="1:19" x14ac:dyDescent="0.2">
      <c r="A9665" s="29">
        <v>47874</v>
      </c>
      <c r="B9665" s="1" t="s">
        <v>200</v>
      </c>
      <c r="C9665" s="27">
        <v>44651</v>
      </c>
      <c r="D9665" s="1">
        <v>53714</v>
      </c>
      <c r="J9665" s="1" t="s">
        <v>0</v>
      </c>
      <c r="K9665" s="1" t="s">
        <v>49</v>
      </c>
      <c r="L9665" s="1">
        <v>-4.75</v>
      </c>
      <c r="M9665" s="1">
        <v>88</v>
      </c>
      <c r="N9665" s="6"/>
      <c r="O9665" s="6">
        <v>418</v>
      </c>
      <c r="P9665" s="6">
        <v>-297533.37</v>
      </c>
      <c r="R9665" s="31">
        <v>-418</v>
      </c>
      <c r="S9665" s="28">
        <v>44651</v>
      </c>
    </row>
    <row r="9666" spans="1:19" x14ac:dyDescent="0.2">
      <c r="A9666" s="29">
        <v>47874</v>
      </c>
      <c r="B9666" s="1" t="s">
        <v>200</v>
      </c>
      <c r="C9666" s="27">
        <v>44651</v>
      </c>
      <c r="D9666" s="1">
        <v>53714</v>
      </c>
      <c r="J9666" s="1" t="s">
        <v>0</v>
      </c>
      <c r="K9666" s="1" t="s">
        <v>49</v>
      </c>
      <c r="L9666" s="1">
        <v>-2</v>
      </c>
      <c r="M9666" s="1">
        <v>88</v>
      </c>
      <c r="N9666" s="6"/>
      <c r="O9666" s="6">
        <v>176</v>
      </c>
      <c r="P9666" s="6">
        <v>-297753.37</v>
      </c>
      <c r="R9666" s="31">
        <v>-176</v>
      </c>
      <c r="S9666" s="28">
        <v>44651</v>
      </c>
    </row>
    <row r="9667" spans="1:19" x14ac:dyDescent="0.2">
      <c r="A9667" s="29">
        <v>47874</v>
      </c>
      <c r="B9667" s="1" t="s">
        <v>200</v>
      </c>
      <c r="C9667" s="27">
        <v>44651</v>
      </c>
      <c r="D9667" s="1">
        <v>53714</v>
      </c>
      <c r="J9667" s="1" t="s">
        <v>0</v>
      </c>
      <c r="K9667" s="1" t="s">
        <v>49</v>
      </c>
      <c r="L9667" s="1">
        <v>-2</v>
      </c>
      <c r="M9667" s="1">
        <v>88</v>
      </c>
      <c r="N9667" s="6"/>
      <c r="O9667" s="6">
        <v>176</v>
      </c>
      <c r="P9667" s="6">
        <v>-298237.37</v>
      </c>
      <c r="R9667" s="31">
        <v>-176</v>
      </c>
      <c r="S9667" s="28">
        <v>44651</v>
      </c>
    </row>
    <row r="9668" spans="1:19" x14ac:dyDescent="0.2">
      <c r="A9668" s="29">
        <v>47874</v>
      </c>
      <c r="B9668" s="1" t="s">
        <v>200</v>
      </c>
      <c r="C9668" s="27">
        <v>44651</v>
      </c>
      <c r="D9668" s="1">
        <v>53714</v>
      </c>
      <c r="J9668" s="1" t="s">
        <v>0</v>
      </c>
      <c r="K9668" s="1" t="s">
        <v>49</v>
      </c>
      <c r="L9668" s="1">
        <v>-2</v>
      </c>
      <c r="M9668" s="1">
        <v>88</v>
      </c>
      <c r="N9668" s="6"/>
      <c r="O9668" s="6">
        <v>176</v>
      </c>
      <c r="P9668" s="6">
        <v>-298537.37</v>
      </c>
      <c r="R9668" s="31">
        <v>-176</v>
      </c>
      <c r="S9668" s="28">
        <v>44651</v>
      </c>
    </row>
    <row r="9669" spans="1:19" x14ac:dyDescent="0.2">
      <c r="A9669" s="29">
        <v>47874</v>
      </c>
      <c r="B9669" s="1" t="s">
        <v>200</v>
      </c>
      <c r="C9669" s="27">
        <v>44651</v>
      </c>
      <c r="D9669" s="1">
        <v>53714</v>
      </c>
      <c r="J9669" s="1" t="s">
        <v>0</v>
      </c>
      <c r="K9669" s="1" t="s">
        <v>49</v>
      </c>
      <c r="L9669" s="1">
        <v>-1</v>
      </c>
      <c r="M9669" s="1">
        <v>124</v>
      </c>
      <c r="N9669" s="6"/>
      <c r="O9669" s="6">
        <v>124</v>
      </c>
      <c r="P9669" s="6">
        <v>-296903.37</v>
      </c>
      <c r="R9669" s="31">
        <v>-124</v>
      </c>
      <c r="S9669" s="28">
        <v>44651</v>
      </c>
    </row>
    <row r="9670" spans="1:19" x14ac:dyDescent="0.2">
      <c r="A9670" s="29">
        <v>47874</v>
      </c>
      <c r="B9670" s="1" t="s">
        <v>200</v>
      </c>
      <c r="C9670" s="27">
        <v>44651</v>
      </c>
      <c r="D9670" s="1">
        <v>53714</v>
      </c>
      <c r="J9670" s="1" t="s">
        <v>0</v>
      </c>
      <c r="K9670" s="1" t="s">
        <v>49</v>
      </c>
      <c r="L9670" s="1">
        <v>-1</v>
      </c>
      <c r="M9670" s="1">
        <v>124</v>
      </c>
      <c r="N9670" s="6"/>
      <c r="O9670" s="6">
        <v>124</v>
      </c>
      <c r="P9670" s="6">
        <v>-297115.37</v>
      </c>
      <c r="R9670" s="31">
        <v>-124</v>
      </c>
      <c r="S9670" s="28">
        <v>44651</v>
      </c>
    </row>
    <row r="9671" spans="1:19" x14ac:dyDescent="0.2">
      <c r="A9671" s="29">
        <v>47874</v>
      </c>
      <c r="B9671" s="1" t="s">
        <v>200</v>
      </c>
      <c r="C9671" s="27">
        <v>44651</v>
      </c>
      <c r="D9671" s="1">
        <v>53714</v>
      </c>
      <c r="J9671" s="1" t="s">
        <v>0</v>
      </c>
      <c r="K9671" s="1" t="s">
        <v>49</v>
      </c>
      <c r="L9671" s="1">
        <v>-1</v>
      </c>
      <c r="M9671" s="1">
        <v>124</v>
      </c>
      <c r="N9671" s="6"/>
      <c r="O9671" s="6">
        <v>124</v>
      </c>
      <c r="P9671" s="6">
        <v>-298361.37</v>
      </c>
      <c r="R9671" s="31">
        <v>-124</v>
      </c>
      <c r="S9671" s="28">
        <v>44651</v>
      </c>
    </row>
    <row r="9672" spans="1:19" x14ac:dyDescent="0.2">
      <c r="A9672" s="29">
        <v>47874</v>
      </c>
      <c r="B9672" s="1" t="s">
        <v>200</v>
      </c>
      <c r="C9672" s="27">
        <v>44651</v>
      </c>
      <c r="D9672" s="1">
        <v>53714</v>
      </c>
      <c r="J9672" s="1" t="s">
        <v>0</v>
      </c>
      <c r="K9672" s="1" t="s">
        <v>49</v>
      </c>
      <c r="L9672" s="1">
        <v>-1</v>
      </c>
      <c r="M9672" s="1">
        <v>124</v>
      </c>
      <c r="N9672" s="6"/>
      <c r="O9672" s="6">
        <v>124</v>
      </c>
      <c r="P9672" s="6">
        <v>-302769.37</v>
      </c>
      <c r="R9672" s="31">
        <v>-124</v>
      </c>
      <c r="S9672" s="28">
        <v>44651</v>
      </c>
    </row>
    <row r="9673" spans="1:19" x14ac:dyDescent="0.2">
      <c r="A9673" s="29">
        <v>47874</v>
      </c>
      <c r="B9673" s="1" t="s">
        <v>200</v>
      </c>
      <c r="C9673" s="27">
        <v>44651</v>
      </c>
      <c r="D9673" s="1">
        <v>53714</v>
      </c>
      <c r="J9673" s="1" t="s">
        <v>0</v>
      </c>
      <c r="K9673" s="1" t="s">
        <v>49</v>
      </c>
      <c r="L9673" s="1">
        <v>-1.25</v>
      </c>
      <c r="M9673" s="1">
        <v>88</v>
      </c>
      <c r="N9673" s="6"/>
      <c r="O9673" s="6">
        <v>110</v>
      </c>
      <c r="P9673" s="6">
        <v>-298713.37</v>
      </c>
      <c r="R9673" s="31">
        <v>-110</v>
      </c>
      <c r="S9673" s="28">
        <v>44651</v>
      </c>
    </row>
    <row r="9674" spans="1:19" x14ac:dyDescent="0.2">
      <c r="A9674" s="29">
        <v>47874</v>
      </c>
      <c r="B9674" s="1" t="s">
        <v>200</v>
      </c>
      <c r="C9674" s="27">
        <v>44651</v>
      </c>
      <c r="D9674" s="1">
        <v>53714</v>
      </c>
      <c r="J9674" s="1" t="s">
        <v>0</v>
      </c>
      <c r="K9674" s="1" t="s">
        <v>49</v>
      </c>
      <c r="L9674" s="1">
        <v>-1</v>
      </c>
      <c r="M9674" s="1">
        <v>88</v>
      </c>
      <c r="N9674" s="6"/>
      <c r="O9674" s="6">
        <v>88</v>
      </c>
      <c r="P9674" s="6">
        <v>-296991.37</v>
      </c>
      <c r="R9674" s="31">
        <v>-88</v>
      </c>
      <c r="S9674" s="28">
        <v>44651</v>
      </c>
    </row>
    <row r="9675" spans="1:19" x14ac:dyDescent="0.2">
      <c r="A9675" s="29">
        <v>47874</v>
      </c>
      <c r="B9675" s="1" t="s">
        <v>200</v>
      </c>
      <c r="C9675" s="27">
        <v>44651</v>
      </c>
      <c r="D9675" s="1">
        <v>53714</v>
      </c>
      <c r="J9675" s="1" t="s">
        <v>0</v>
      </c>
      <c r="K9675" s="1" t="s">
        <v>49</v>
      </c>
      <c r="L9675" s="1">
        <v>-0.75</v>
      </c>
      <c r="M9675" s="1">
        <v>88</v>
      </c>
      <c r="N9675" s="6"/>
      <c r="O9675" s="6">
        <v>66</v>
      </c>
      <c r="P9675" s="6">
        <v>-296647.37</v>
      </c>
      <c r="R9675" s="31">
        <v>-66</v>
      </c>
      <c r="S9675" s="28">
        <v>44651</v>
      </c>
    </row>
    <row r="9676" spans="1:19" x14ac:dyDescent="0.2">
      <c r="A9676" s="29">
        <v>47874</v>
      </c>
      <c r="B9676" s="1" t="s">
        <v>200</v>
      </c>
      <c r="C9676" s="27">
        <v>44651</v>
      </c>
      <c r="D9676" s="1">
        <v>53714</v>
      </c>
      <c r="J9676" s="1" t="s">
        <v>0</v>
      </c>
      <c r="K9676" s="1" t="s">
        <v>49</v>
      </c>
      <c r="L9676" s="1">
        <v>-0.75</v>
      </c>
      <c r="M9676" s="1">
        <v>88</v>
      </c>
      <c r="N9676" s="6"/>
      <c r="O9676" s="6">
        <v>66</v>
      </c>
      <c r="P9676" s="6">
        <v>-296713.37</v>
      </c>
      <c r="R9676" s="31">
        <v>-66</v>
      </c>
      <c r="S9676" s="28">
        <v>44651</v>
      </c>
    </row>
    <row r="9677" spans="1:19" x14ac:dyDescent="0.2">
      <c r="A9677" s="29">
        <v>47874</v>
      </c>
      <c r="B9677" s="1" t="s">
        <v>200</v>
      </c>
      <c r="C9677" s="27">
        <v>44651</v>
      </c>
      <c r="D9677" s="1">
        <v>53714</v>
      </c>
      <c r="J9677" s="1" t="s">
        <v>0</v>
      </c>
      <c r="K9677" s="1" t="s">
        <v>49</v>
      </c>
      <c r="L9677" s="1">
        <v>-0.75</v>
      </c>
      <c r="M9677" s="1">
        <v>88</v>
      </c>
      <c r="N9677" s="6"/>
      <c r="O9677" s="6">
        <v>66</v>
      </c>
      <c r="P9677" s="6">
        <v>-297863.37</v>
      </c>
      <c r="R9677" s="31">
        <v>-66</v>
      </c>
      <c r="S9677" s="28">
        <v>44651</v>
      </c>
    </row>
    <row r="9678" spans="1:19" x14ac:dyDescent="0.2">
      <c r="A9678" s="29">
        <v>47874</v>
      </c>
      <c r="B9678" s="1" t="s">
        <v>200</v>
      </c>
      <c r="C9678" s="27">
        <v>44651</v>
      </c>
      <c r="D9678" s="1">
        <v>53714</v>
      </c>
      <c r="J9678" s="1" t="s">
        <v>0</v>
      </c>
      <c r="K9678" s="1" t="s">
        <v>49</v>
      </c>
      <c r="L9678" s="1">
        <v>-0.75</v>
      </c>
      <c r="M9678" s="1">
        <v>88</v>
      </c>
      <c r="N9678" s="6"/>
      <c r="O9678" s="6">
        <v>66</v>
      </c>
      <c r="P9678" s="6">
        <v>-298779.37</v>
      </c>
      <c r="R9678" s="31">
        <v>-66</v>
      </c>
      <c r="S9678" s="28">
        <v>44651</v>
      </c>
    </row>
    <row r="9679" spans="1:19" x14ac:dyDescent="0.2">
      <c r="A9679" s="29">
        <v>47874</v>
      </c>
      <c r="B9679" s="1" t="s">
        <v>200</v>
      </c>
      <c r="C9679" s="27">
        <v>44651</v>
      </c>
      <c r="D9679" s="1">
        <v>53714</v>
      </c>
      <c r="J9679" s="1" t="s">
        <v>0</v>
      </c>
      <c r="K9679" s="1" t="s">
        <v>49</v>
      </c>
      <c r="L9679" s="1">
        <v>-0.75</v>
      </c>
      <c r="M9679" s="1">
        <v>88</v>
      </c>
      <c r="N9679" s="6"/>
      <c r="O9679" s="6">
        <v>66</v>
      </c>
      <c r="P9679" s="6">
        <v>-298911.37</v>
      </c>
      <c r="R9679" s="31">
        <v>-66</v>
      </c>
      <c r="S9679" s="28">
        <v>44651</v>
      </c>
    </row>
    <row r="9680" spans="1:19" x14ac:dyDescent="0.2">
      <c r="A9680" s="29">
        <v>47874</v>
      </c>
      <c r="B9680" s="1" t="s">
        <v>200</v>
      </c>
      <c r="C9680" s="27">
        <v>44651</v>
      </c>
      <c r="D9680" s="1">
        <v>53714</v>
      </c>
      <c r="J9680" s="1" t="s">
        <v>0</v>
      </c>
      <c r="K9680" s="1" t="s">
        <v>49</v>
      </c>
      <c r="L9680" s="1">
        <v>-0.75</v>
      </c>
      <c r="M9680" s="1">
        <v>88</v>
      </c>
      <c r="N9680" s="6"/>
      <c r="O9680" s="6">
        <v>66</v>
      </c>
      <c r="P9680" s="6">
        <v>-300539.37</v>
      </c>
      <c r="R9680" s="31">
        <v>-66</v>
      </c>
      <c r="S9680" s="28">
        <v>44651</v>
      </c>
    </row>
    <row r="9681" spans="1:19" x14ac:dyDescent="0.2">
      <c r="A9681" s="29">
        <v>47874</v>
      </c>
      <c r="B9681" s="1" t="s">
        <v>200</v>
      </c>
      <c r="C9681" s="27">
        <v>44651</v>
      </c>
      <c r="D9681" s="1">
        <v>53714</v>
      </c>
      <c r="J9681" s="1" t="s">
        <v>0</v>
      </c>
      <c r="K9681" s="1" t="s">
        <v>49</v>
      </c>
      <c r="L9681" s="1">
        <v>-0.5</v>
      </c>
      <c r="M9681" s="1">
        <v>88</v>
      </c>
      <c r="N9681" s="6"/>
      <c r="O9681" s="6">
        <v>44</v>
      </c>
      <c r="P9681" s="6">
        <v>-296757.37</v>
      </c>
      <c r="R9681" s="31">
        <v>-44</v>
      </c>
      <c r="S9681" s="28">
        <v>44651</v>
      </c>
    </row>
    <row r="9682" spans="1:19" x14ac:dyDescent="0.2">
      <c r="A9682" s="29">
        <v>47874</v>
      </c>
      <c r="B9682" s="1" t="s">
        <v>200</v>
      </c>
      <c r="C9682" s="27">
        <v>44651</v>
      </c>
      <c r="D9682" s="1">
        <v>53714</v>
      </c>
      <c r="J9682" s="1" t="s">
        <v>0</v>
      </c>
      <c r="K9682" s="1" t="s">
        <v>49</v>
      </c>
      <c r="L9682" s="1">
        <v>-0.5</v>
      </c>
      <c r="M9682" s="1">
        <v>88</v>
      </c>
      <c r="N9682" s="6"/>
      <c r="O9682" s="6">
        <v>44</v>
      </c>
      <c r="P9682" s="6">
        <v>-297577.37</v>
      </c>
      <c r="R9682" s="31">
        <v>-44</v>
      </c>
      <c r="S9682" s="28">
        <v>44651</v>
      </c>
    </row>
    <row r="9683" spans="1:19" x14ac:dyDescent="0.2">
      <c r="A9683" s="29">
        <v>47874</v>
      </c>
      <c r="B9683" s="1" t="s">
        <v>200</v>
      </c>
      <c r="C9683" s="27">
        <v>44651</v>
      </c>
      <c r="D9683" s="1">
        <v>53714</v>
      </c>
      <c r="J9683" s="1" t="s">
        <v>0</v>
      </c>
      <c r="K9683" s="1" t="s">
        <v>49</v>
      </c>
      <c r="L9683" s="1">
        <v>-0.5</v>
      </c>
      <c r="M9683" s="1">
        <v>88</v>
      </c>
      <c r="N9683" s="6"/>
      <c r="O9683" s="6">
        <v>44</v>
      </c>
      <c r="P9683" s="6">
        <v>-297797.37</v>
      </c>
      <c r="R9683" s="31">
        <v>-44</v>
      </c>
      <c r="S9683" s="28">
        <v>44651</v>
      </c>
    </row>
    <row r="9684" spans="1:19" x14ac:dyDescent="0.2">
      <c r="A9684" s="29">
        <v>47874</v>
      </c>
      <c r="B9684" s="1" t="s">
        <v>200</v>
      </c>
      <c r="C9684" s="27">
        <v>44651</v>
      </c>
      <c r="D9684" s="1">
        <v>53714</v>
      </c>
      <c r="J9684" s="1" t="s">
        <v>0</v>
      </c>
      <c r="K9684" s="1" t="s">
        <v>49</v>
      </c>
      <c r="L9684" s="1">
        <v>-0.5</v>
      </c>
      <c r="M9684" s="1">
        <v>88</v>
      </c>
      <c r="N9684" s="6"/>
      <c r="O9684" s="6">
        <v>44</v>
      </c>
      <c r="P9684" s="6">
        <v>-298017.37</v>
      </c>
      <c r="R9684" s="31">
        <v>-44</v>
      </c>
      <c r="S9684" s="28">
        <v>44651</v>
      </c>
    </row>
    <row r="9685" spans="1:19" x14ac:dyDescent="0.2">
      <c r="A9685" s="29">
        <v>47874</v>
      </c>
      <c r="B9685" s="1" t="s">
        <v>200</v>
      </c>
      <c r="C9685" s="27">
        <v>44651</v>
      </c>
      <c r="D9685" s="1">
        <v>53714</v>
      </c>
      <c r="J9685" s="1" t="s">
        <v>0</v>
      </c>
      <c r="K9685" s="1" t="s">
        <v>49</v>
      </c>
      <c r="L9685" s="1">
        <v>-0.5</v>
      </c>
      <c r="M9685" s="1">
        <v>88</v>
      </c>
      <c r="N9685" s="6"/>
      <c r="O9685" s="6">
        <v>44</v>
      </c>
      <c r="P9685" s="6">
        <v>-298061.37</v>
      </c>
      <c r="R9685" s="31">
        <v>-44</v>
      </c>
      <c r="S9685" s="28">
        <v>44651</v>
      </c>
    </row>
    <row r="9686" spans="1:19" x14ac:dyDescent="0.2">
      <c r="A9686" s="29">
        <v>47874</v>
      </c>
      <c r="B9686" s="1" t="s">
        <v>200</v>
      </c>
      <c r="C9686" s="27">
        <v>44651</v>
      </c>
      <c r="D9686" s="1">
        <v>53714</v>
      </c>
      <c r="J9686" s="1" t="s">
        <v>0</v>
      </c>
      <c r="K9686" s="1" t="s">
        <v>49</v>
      </c>
      <c r="L9686" s="1">
        <v>-0.5</v>
      </c>
      <c r="M9686" s="1">
        <v>88</v>
      </c>
      <c r="N9686" s="6"/>
      <c r="O9686" s="6">
        <v>44</v>
      </c>
      <c r="P9686" s="6">
        <v>-298603.37</v>
      </c>
      <c r="R9686" s="31">
        <v>-44</v>
      </c>
      <c r="S9686" s="28">
        <v>44651</v>
      </c>
    </row>
    <row r="9687" spans="1:19" x14ac:dyDescent="0.2">
      <c r="A9687" s="29">
        <v>47874</v>
      </c>
      <c r="B9687" s="1" t="s">
        <v>200</v>
      </c>
      <c r="C9687" s="27">
        <v>44651</v>
      </c>
      <c r="D9687" s="1">
        <v>53714</v>
      </c>
      <c r="J9687" s="1" t="s">
        <v>0</v>
      </c>
      <c r="K9687" s="1" t="s">
        <v>49</v>
      </c>
      <c r="L9687" s="1">
        <v>-0.5</v>
      </c>
      <c r="M9687" s="1">
        <v>88</v>
      </c>
      <c r="N9687" s="6"/>
      <c r="O9687" s="6">
        <v>44</v>
      </c>
      <c r="P9687" s="6">
        <v>-298845.37</v>
      </c>
      <c r="R9687" s="31">
        <v>-44</v>
      </c>
      <c r="S9687" s="28">
        <v>44651</v>
      </c>
    </row>
    <row r="9688" spans="1:19" x14ac:dyDescent="0.2">
      <c r="A9688" s="29">
        <v>47874</v>
      </c>
      <c r="B9688" s="1" t="s">
        <v>200</v>
      </c>
      <c r="C9688" s="27">
        <v>44651</v>
      </c>
      <c r="D9688" s="1">
        <v>53714</v>
      </c>
      <c r="J9688" s="1" t="s">
        <v>0</v>
      </c>
      <c r="K9688" s="1" t="s">
        <v>49</v>
      </c>
      <c r="L9688" s="1">
        <v>-0.5</v>
      </c>
      <c r="M9688" s="1">
        <v>88</v>
      </c>
      <c r="N9688" s="6"/>
      <c r="O9688" s="6">
        <v>44</v>
      </c>
      <c r="P9688" s="6">
        <v>-300473.37</v>
      </c>
      <c r="R9688" s="31">
        <v>-44</v>
      </c>
      <c r="S9688" s="28">
        <v>44651</v>
      </c>
    </row>
    <row r="9689" spans="1:19" x14ac:dyDescent="0.2">
      <c r="A9689" s="29">
        <v>47874</v>
      </c>
      <c r="B9689" s="1" t="s">
        <v>200</v>
      </c>
      <c r="C9689" s="27">
        <v>44651</v>
      </c>
      <c r="D9689" s="1">
        <v>53714</v>
      </c>
      <c r="J9689" s="1" t="s">
        <v>0</v>
      </c>
      <c r="K9689" s="1" t="s">
        <v>49</v>
      </c>
      <c r="L9689" s="1">
        <v>-0.5</v>
      </c>
      <c r="M9689" s="1">
        <v>88</v>
      </c>
      <c r="N9689" s="6"/>
      <c r="O9689" s="6">
        <v>44</v>
      </c>
      <c r="P9689" s="6">
        <v>-303641.37</v>
      </c>
      <c r="R9689" s="31">
        <v>-44</v>
      </c>
      <c r="S9689" s="28">
        <v>44651</v>
      </c>
    </row>
    <row r="9690" spans="1:19" x14ac:dyDescent="0.2">
      <c r="A9690" s="29">
        <v>47874</v>
      </c>
      <c r="B9690" s="1" t="s">
        <v>200</v>
      </c>
      <c r="C9690" s="27">
        <v>44651</v>
      </c>
      <c r="D9690" s="1">
        <v>53714</v>
      </c>
      <c r="J9690" s="1" t="s">
        <v>0</v>
      </c>
      <c r="K9690" s="1" t="s">
        <v>49</v>
      </c>
      <c r="L9690" s="1">
        <v>-0.25</v>
      </c>
      <c r="M9690" s="1">
        <v>88</v>
      </c>
      <c r="N9690" s="6"/>
      <c r="O9690" s="6">
        <v>22</v>
      </c>
      <c r="P9690" s="6">
        <v>-296581.37</v>
      </c>
      <c r="R9690" s="31">
        <v>-22</v>
      </c>
      <c r="S9690" s="28">
        <v>44651</v>
      </c>
    </row>
    <row r="9691" spans="1:19" x14ac:dyDescent="0.2">
      <c r="A9691" s="29">
        <v>47874</v>
      </c>
      <c r="B9691" s="1" t="s">
        <v>200</v>
      </c>
      <c r="C9691" s="27">
        <v>44651</v>
      </c>
      <c r="D9691" s="1">
        <v>53714</v>
      </c>
      <c r="J9691" s="1" t="s">
        <v>0</v>
      </c>
      <c r="K9691" s="1" t="s">
        <v>49</v>
      </c>
      <c r="L9691" s="1">
        <v>-0.25</v>
      </c>
      <c r="M9691" s="1">
        <v>88</v>
      </c>
      <c r="N9691" s="6"/>
      <c r="O9691" s="6">
        <v>22</v>
      </c>
      <c r="P9691" s="6">
        <v>-296779.37</v>
      </c>
      <c r="R9691" s="31">
        <v>-22</v>
      </c>
      <c r="S9691" s="28">
        <v>44651</v>
      </c>
    </row>
    <row r="9692" spans="1:19" x14ac:dyDescent="0.2">
      <c r="A9692" s="29">
        <v>47874</v>
      </c>
      <c r="B9692" s="1" t="s">
        <v>200</v>
      </c>
      <c r="C9692" s="27">
        <v>44651</v>
      </c>
      <c r="D9692" s="1">
        <v>53714</v>
      </c>
      <c r="J9692" s="1" t="s">
        <v>0</v>
      </c>
      <c r="K9692" s="1" t="s">
        <v>49</v>
      </c>
      <c r="L9692" s="1">
        <v>-0.25</v>
      </c>
      <c r="M9692" s="1">
        <v>88</v>
      </c>
      <c r="N9692" s="6"/>
      <c r="O9692" s="6">
        <v>22</v>
      </c>
      <c r="P9692" s="6">
        <v>-297885.37</v>
      </c>
      <c r="R9692" s="31">
        <v>-22</v>
      </c>
      <c r="S9692" s="28">
        <v>44651</v>
      </c>
    </row>
    <row r="9693" spans="1:19" x14ac:dyDescent="0.2">
      <c r="A9693" s="29">
        <v>47874</v>
      </c>
      <c r="B9693" s="1" t="s">
        <v>200</v>
      </c>
      <c r="C9693" s="27">
        <v>44651</v>
      </c>
      <c r="D9693" s="1">
        <v>53714</v>
      </c>
      <c r="J9693" s="1" t="s">
        <v>0</v>
      </c>
      <c r="K9693" s="1" t="s">
        <v>49</v>
      </c>
      <c r="L9693" s="1">
        <v>-0.25</v>
      </c>
      <c r="M9693" s="1">
        <v>88</v>
      </c>
      <c r="N9693" s="6"/>
      <c r="O9693" s="6">
        <v>22</v>
      </c>
      <c r="P9693" s="6">
        <v>-297973.37</v>
      </c>
      <c r="R9693" s="31">
        <v>-22</v>
      </c>
      <c r="S9693" s="28">
        <v>44651</v>
      </c>
    </row>
    <row r="9694" spans="1:19" x14ac:dyDescent="0.2">
      <c r="A9694" s="29">
        <v>47874</v>
      </c>
      <c r="B9694" s="1" t="s">
        <v>200</v>
      </c>
      <c r="C9694" s="27">
        <v>44651</v>
      </c>
      <c r="D9694" s="1">
        <v>53714</v>
      </c>
      <c r="J9694" s="1" t="s">
        <v>0</v>
      </c>
      <c r="K9694" s="1" t="s">
        <v>49</v>
      </c>
      <c r="L9694" s="1">
        <v>-0.25</v>
      </c>
      <c r="M9694" s="1">
        <v>88</v>
      </c>
      <c r="N9694" s="6"/>
      <c r="O9694" s="6">
        <v>22</v>
      </c>
      <c r="P9694" s="6">
        <v>-298559.37</v>
      </c>
      <c r="R9694" s="31">
        <v>-22</v>
      </c>
      <c r="S9694" s="28">
        <v>44651</v>
      </c>
    </row>
    <row r="9695" spans="1:19" x14ac:dyDescent="0.2">
      <c r="A9695" s="29">
        <v>47874</v>
      </c>
      <c r="B9695" s="1" t="s">
        <v>200</v>
      </c>
      <c r="C9695" s="27">
        <v>44651</v>
      </c>
      <c r="D9695" s="1">
        <v>53714</v>
      </c>
      <c r="J9695" s="1" t="s">
        <v>0</v>
      </c>
      <c r="K9695" s="1" t="s">
        <v>49</v>
      </c>
      <c r="L9695" s="1">
        <v>-0.25</v>
      </c>
      <c r="M9695" s="1">
        <v>88</v>
      </c>
      <c r="N9695" s="6"/>
      <c r="O9695" s="6">
        <v>22</v>
      </c>
      <c r="P9695" s="6">
        <v>-298801.37</v>
      </c>
      <c r="R9695" s="31">
        <v>-22</v>
      </c>
      <c r="S9695" s="28">
        <v>44651</v>
      </c>
    </row>
    <row r="9696" spans="1:19" x14ac:dyDescent="0.2">
      <c r="A9696" s="29">
        <v>47874</v>
      </c>
      <c r="B9696" s="1" t="s">
        <v>200</v>
      </c>
      <c r="C9696" s="27">
        <v>44651</v>
      </c>
      <c r="D9696" s="1">
        <v>53714</v>
      </c>
      <c r="J9696" s="1" t="s">
        <v>0</v>
      </c>
      <c r="K9696" s="1" t="s">
        <v>49</v>
      </c>
      <c r="L9696" s="1">
        <v>-0.25</v>
      </c>
      <c r="M9696" s="1">
        <v>88</v>
      </c>
      <c r="N9696" s="6"/>
      <c r="O9696" s="6">
        <v>22</v>
      </c>
      <c r="P9696" s="6">
        <v>-298933.37</v>
      </c>
      <c r="R9696" s="31">
        <v>-22</v>
      </c>
      <c r="S9696" s="28">
        <v>44651</v>
      </c>
    </row>
    <row r="9697" spans="1:19" x14ac:dyDescent="0.2">
      <c r="A9697" s="29">
        <v>47934</v>
      </c>
      <c r="B9697" s="1" t="s">
        <v>200</v>
      </c>
      <c r="C9697" s="27">
        <v>44651</v>
      </c>
      <c r="D9697" s="1">
        <v>53727</v>
      </c>
      <c r="J9697" s="1" t="s">
        <v>0</v>
      </c>
      <c r="K9697" s="1" t="s">
        <v>49</v>
      </c>
      <c r="L9697" s="1">
        <v>-1</v>
      </c>
      <c r="M9697" s="1">
        <v>980</v>
      </c>
      <c r="N9697" s="6"/>
      <c r="O9697" s="6">
        <v>980</v>
      </c>
      <c r="P9697" s="6">
        <v>-301519.37</v>
      </c>
      <c r="R9697" s="31">
        <v>-980</v>
      </c>
      <c r="S9697" s="28">
        <v>44651</v>
      </c>
    </row>
    <row r="9698" spans="1:19" x14ac:dyDescent="0.2">
      <c r="A9698" s="29">
        <v>47934</v>
      </c>
      <c r="B9698" s="1" t="s">
        <v>200</v>
      </c>
      <c r="C9698" s="27">
        <v>44651</v>
      </c>
      <c r="D9698" s="1">
        <v>53727</v>
      </c>
      <c r="J9698" s="1" t="s">
        <v>0</v>
      </c>
      <c r="K9698" s="1" t="s">
        <v>49</v>
      </c>
      <c r="L9698" s="1">
        <v>-7</v>
      </c>
      <c r="M9698" s="1">
        <v>88</v>
      </c>
      <c r="N9698" s="6"/>
      <c r="O9698" s="6">
        <v>616</v>
      </c>
      <c r="P9698" s="6">
        <v>-302645.37</v>
      </c>
      <c r="R9698" s="31">
        <v>-616</v>
      </c>
      <c r="S9698" s="28">
        <v>44651</v>
      </c>
    </row>
    <row r="9699" spans="1:19" x14ac:dyDescent="0.2">
      <c r="A9699" s="29">
        <v>47934</v>
      </c>
      <c r="B9699" s="1" t="s">
        <v>200</v>
      </c>
      <c r="C9699" s="27">
        <v>44651</v>
      </c>
      <c r="D9699" s="1">
        <v>53727</v>
      </c>
      <c r="J9699" s="1" t="s">
        <v>0</v>
      </c>
      <c r="K9699" s="1" t="s">
        <v>49</v>
      </c>
      <c r="L9699" s="1">
        <v>-6.5</v>
      </c>
      <c r="M9699" s="1">
        <v>88</v>
      </c>
      <c r="N9699" s="6"/>
      <c r="O9699" s="6">
        <v>572</v>
      </c>
      <c r="P9699" s="6">
        <v>-303553.37</v>
      </c>
      <c r="R9699" s="31">
        <v>-572</v>
      </c>
      <c r="S9699" s="28">
        <v>44651</v>
      </c>
    </row>
    <row r="9700" spans="1:19" x14ac:dyDescent="0.2">
      <c r="A9700" s="29">
        <v>47934</v>
      </c>
      <c r="B9700" s="1" t="s">
        <v>200</v>
      </c>
      <c r="C9700" s="27">
        <v>44651</v>
      </c>
      <c r="D9700" s="1">
        <v>53727</v>
      </c>
      <c r="J9700" s="1" t="s">
        <v>0</v>
      </c>
      <c r="K9700" s="1" t="s">
        <v>49</v>
      </c>
      <c r="L9700" s="1">
        <v>-1</v>
      </c>
      <c r="M9700" s="1">
        <v>124</v>
      </c>
      <c r="N9700" s="6"/>
      <c r="O9700" s="6">
        <v>124</v>
      </c>
      <c r="P9700" s="6">
        <v>-302029.37</v>
      </c>
      <c r="R9700" s="31">
        <v>-124</v>
      </c>
      <c r="S9700" s="28">
        <v>44651</v>
      </c>
    </row>
    <row r="9701" spans="1:19" x14ac:dyDescent="0.2">
      <c r="A9701" s="29">
        <v>47934</v>
      </c>
      <c r="B9701" s="1" t="s">
        <v>200</v>
      </c>
      <c r="C9701" s="27">
        <v>44651</v>
      </c>
      <c r="D9701" s="1">
        <v>53727</v>
      </c>
      <c r="J9701" s="1" t="s">
        <v>0</v>
      </c>
      <c r="K9701" s="1" t="s">
        <v>49</v>
      </c>
      <c r="L9701" s="1">
        <v>-1</v>
      </c>
      <c r="M9701" s="1">
        <v>124</v>
      </c>
      <c r="N9701" s="6"/>
      <c r="O9701" s="6">
        <v>124</v>
      </c>
      <c r="P9701" s="6">
        <v>-302981.37</v>
      </c>
      <c r="R9701" s="31">
        <v>-124</v>
      </c>
      <c r="S9701" s="28">
        <v>44651</v>
      </c>
    </row>
    <row r="9702" spans="1:19" x14ac:dyDescent="0.2">
      <c r="A9702" s="29">
        <v>47934</v>
      </c>
      <c r="B9702" s="1" t="s">
        <v>200</v>
      </c>
      <c r="C9702" s="27">
        <v>44651</v>
      </c>
      <c r="D9702" s="1">
        <v>53727</v>
      </c>
      <c r="J9702" s="1" t="s">
        <v>0</v>
      </c>
      <c r="K9702" s="1" t="s">
        <v>49</v>
      </c>
      <c r="L9702" s="1">
        <v>-1</v>
      </c>
      <c r="M9702" s="1">
        <v>112</v>
      </c>
      <c r="N9702" s="6"/>
      <c r="O9702" s="6">
        <v>112</v>
      </c>
      <c r="P9702" s="6">
        <v>-301631.37</v>
      </c>
      <c r="R9702" s="31">
        <v>-112</v>
      </c>
      <c r="S9702" s="28">
        <v>44651</v>
      </c>
    </row>
    <row r="9703" spans="1:19" x14ac:dyDescent="0.2">
      <c r="A9703" s="29">
        <v>47934</v>
      </c>
      <c r="B9703" s="1" t="s">
        <v>200</v>
      </c>
      <c r="C9703" s="27">
        <v>44651</v>
      </c>
      <c r="D9703" s="1">
        <v>53727</v>
      </c>
      <c r="J9703" s="1" t="s">
        <v>0</v>
      </c>
      <c r="K9703" s="1" t="s">
        <v>49</v>
      </c>
      <c r="L9703" s="1">
        <v>-1</v>
      </c>
      <c r="M9703" s="1">
        <v>98</v>
      </c>
      <c r="N9703" s="6"/>
      <c r="O9703" s="6">
        <v>98</v>
      </c>
      <c r="P9703" s="6">
        <v>-301729.37</v>
      </c>
      <c r="R9703" s="31">
        <v>-98</v>
      </c>
      <c r="S9703" s="28">
        <v>44651</v>
      </c>
    </row>
    <row r="9704" spans="1:19" x14ac:dyDescent="0.2">
      <c r="A9704" s="29">
        <v>47934</v>
      </c>
      <c r="B9704" s="1" t="s">
        <v>200</v>
      </c>
      <c r="C9704" s="27">
        <v>44651</v>
      </c>
      <c r="D9704" s="1">
        <v>53727</v>
      </c>
      <c r="J9704" s="1" t="s">
        <v>0</v>
      </c>
      <c r="K9704" s="1" t="s">
        <v>49</v>
      </c>
      <c r="L9704" s="1">
        <v>-1</v>
      </c>
      <c r="M9704" s="1">
        <v>88</v>
      </c>
      <c r="N9704" s="6"/>
      <c r="O9704" s="6">
        <v>88</v>
      </c>
      <c r="P9704" s="6">
        <v>-301817.37</v>
      </c>
      <c r="R9704" s="31">
        <v>-88</v>
      </c>
      <c r="S9704" s="28">
        <v>44651</v>
      </c>
    </row>
    <row r="9705" spans="1:19" x14ac:dyDescent="0.2">
      <c r="A9705" s="29">
        <v>47934</v>
      </c>
      <c r="B9705" s="1" t="s">
        <v>200</v>
      </c>
      <c r="C9705" s="27">
        <v>44651</v>
      </c>
      <c r="D9705" s="1">
        <v>53727</v>
      </c>
      <c r="J9705" s="1" t="s">
        <v>0</v>
      </c>
      <c r="K9705" s="1" t="s">
        <v>49</v>
      </c>
      <c r="L9705" s="1">
        <v>-1</v>
      </c>
      <c r="M9705" s="1">
        <v>88</v>
      </c>
      <c r="N9705" s="6"/>
      <c r="O9705" s="6">
        <v>88</v>
      </c>
      <c r="P9705" s="6">
        <v>-302857.37</v>
      </c>
      <c r="R9705" s="31">
        <v>-88</v>
      </c>
      <c r="S9705" s="28">
        <v>44651</v>
      </c>
    </row>
    <row r="9706" spans="1:19" x14ac:dyDescent="0.2">
      <c r="A9706" s="29">
        <v>47934</v>
      </c>
      <c r="B9706" s="1" t="s">
        <v>200</v>
      </c>
      <c r="C9706" s="27">
        <v>44651</v>
      </c>
      <c r="D9706" s="1">
        <v>53727</v>
      </c>
      <c r="J9706" s="1" t="s">
        <v>0</v>
      </c>
      <c r="K9706" s="1" t="s">
        <v>49</v>
      </c>
      <c r="L9706" s="1">
        <v>-1</v>
      </c>
      <c r="M9706" s="1">
        <v>66</v>
      </c>
      <c r="N9706" s="6"/>
      <c r="O9706" s="6">
        <v>66</v>
      </c>
      <c r="P9706" s="6">
        <v>-297951.37</v>
      </c>
      <c r="R9706" s="31">
        <v>-66</v>
      </c>
      <c r="S9706" s="28">
        <v>44651</v>
      </c>
    </row>
    <row r="9707" spans="1:19" x14ac:dyDescent="0.2">
      <c r="A9707" s="29">
        <v>48040</v>
      </c>
      <c r="B9707" s="1" t="s">
        <v>200</v>
      </c>
      <c r="C9707" s="27">
        <v>44651</v>
      </c>
      <c r="D9707" s="1">
        <v>53751</v>
      </c>
      <c r="J9707" s="1" t="s">
        <v>0</v>
      </c>
      <c r="K9707" s="1" t="s">
        <v>49</v>
      </c>
      <c r="L9707" s="1">
        <v>-0.5</v>
      </c>
      <c r="M9707" s="1">
        <v>88</v>
      </c>
      <c r="N9707" s="6"/>
      <c r="O9707" s="6">
        <v>44</v>
      </c>
      <c r="P9707" s="6">
        <v>-303597.37</v>
      </c>
      <c r="R9707" s="31">
        <v>-44</v>
      </c>
      <c r="S9707" s="28">
        <v>44651</v>
      </c>
    </row>
    <row r="9708" spans="1:19" x14ac:dyDescent="0.2">
      <c r="A9708" s="29">
        <v>48137</v>
      </c>
      <c r="B9708" s="1" t="s">
        <v>200</v>
      </c>
      <c r="C9708" s="27">
        <v>44651</v>
      </c>
      <c r="D9708" s="1">
        <v>53811</v>
      </c>
      <c r="J9708" s="1" t="s">
        <v>0</v>
      </c>
      <c r="K9708" s="1" t="s">
        <v>49</v>
      </c>
      <c r="L9708" s="1">
        <v>-3.25</v>
      </c>
      <c r="M9708" s="1">
        <v>88</v>
      </c>
      <c r="N9708" s="6"/>
      <c r="O9708" s="6">
        <v>286</v>
      </c>
      <c r="P9708" s="6">
        <v>-305023.37</v>
      </c>
      <c r="R9708" s="31">
        <v>-286</v>
      </c>
      <c r="S9708" s="28">
        <v>44651</v>
      </c>
    </row>
    <row r="9709" spans="1:19" x14ac:dyDescent="0.2">
      <c r="A9709" s="29">
        <v>48137</v>
      </c>
      <c r="B9709" s="1" t="s">
        <v>200</v>
      </c>
      <c r="C9709" s="27">
        <v>44651</v>
      </c>
      <c r="D9709" s="1">
        <v>53811</v>
      </c>
      <c r="J9709" s="1" t="s">
        <v>0</v>
      </c>
      <c r="K9709" s="1" t="s">
        <v>49</v>
      </c>
      <c r="L9709" s="1">
        <v>-3</v>
      </c>
      <c r="M9709" s="1">
        <v>88</v>
      </c>
      <c r="N9709" s="6"/>
      <c r="O9709" s="6">
        <v>264</v>
      </c>
      <c r="P9709" s="6">
        <v>-304737.37</v>
      </c>
      <c r="R9709" s="31">
        <v>-264</v>
      </c>
      <c r="S9709" s="28">
        <v>44651</v>
      </c>
    </row>
    <row r="9710" spans="1:19" x14ac:dyDescent="0.2">
      <c r="A9710" s="29">
        <v>48137</v>
      </c>
      <c r="B9710" s="1" t="s">
        <v>200</v>
      </c>
      <c r="C9710" s="27">
        <v>44651</v>
      </c>
      <c r="D9710" s="1">
        <v>53811</v>
      </c>
      <c r="J9710" s="1" t="s">
        <v>0</v>
      </c>
      <c r="K9710" s="1" t="s">
        <v>49</v>
      </c>
      <c r="L9710" s="1">
        <v>-3</v>
      </c>
      <c r="M9710" s="1">
        <v>88</v>
      </c>
      <c r="N9710" s="6"/>
      <c r="O9710" s="6">
        <v>264</v>
      </c>
      <c r="P9710" s="6">
        <v>-305353.37</v>
      </c>
      <c r="R9710" s="31">
        <v>-264</v>
      </c>
      <c r="S9710" s="28">
        <v>44651</v>
      </c>
    </row>
    <row r="9711" spans="1:19" x14ac:dyDescent="0.2">
      <c r="A9711" s="29">
        <v>48137</v>
      </c>
      <c r="B9711" s="1" t="s">
        <v>200</v>
      </c>
      <c r="C9711" s="27">
        <v>44651</v>
      </c>
      <c r="D9711" s="1">
        <v>53811</v>
      </c>
      <c r="J9711" s="1" t="s">
        <v>0</v>
      </c>
      <c r="K9711" s="1" t="s">
        <v>49</v>
      </c>
      <c r="L9711" s="1">
        <v>-1</v>
      </c>
      <c r="M9711" s="1">
        <v>240</v>
      </c>
      <c r="N9711" s="6"/>
      <c r="O9711" s="6">
        <v>240</v>
      </c>
      <c r="P9711" s="6">
        <v>-304349.37</v>
      </c>
      <c r="R9711" s="31">
        <v>-240</v>
      </c>
      <c r="S9711" s="28">
        <v>44651</v>
      </c>
    </row>
    <row r="9712" spans="1:19" x14ac:dyDescent="0.2">
      <c r="A9712" s="29">
        <v>48137</v>
      </c>
      <c r="B9712" s="1" t="s">
        <v>200</v>
      </c>
      <c r="C9712" s="27">
        <v>44651</v>
      </c>
      <c r="D9712" s="1">
        <v>53811</v>
      </c>
      <c r="J9712" s="1" t="s">
        <v>0</v>
      </c>
      <c r="K9712" s="1" t="s">
        <v>49</v>
      </c>
      <c r="L9712" s="1">
        <v>-1.75</v>
      </c>
      <c r="M9712" s="1">
        <v>88</v>
      </c>
      <c r="N9712" s="6"/>
      <c r="O9712" s="6">
        <v>154</v>
      </c>
      <c r="P9712" s="6">
        <v>-305653.37</v>
      </c>
      <c r="R9712" s="31">
        <v>-154</v>
      </c>
      <c r="S9712" s="28">
        <v>44651</v>
      </c>
    </row>
    <row r="9713" spans="1:19" x14ac:dyDescent="0.2">
      <c r="A9713" s="29">
        <v>48137</v>
      </c>
      <c r="B9713" s="1" t="s">
        <v>200</v>
      </c>
      <c r="C9713" s="27">
        <v>44651</v>
      </c>
      <c r="D9713" s="1">
        <v>53811</v>
      </c>
      <c r="J9713" s="1" t="s">
        <v>0</v>
      </c>
      <c r="K9713" s="1" t="s">
        <v>49</v>
      </c>
      <c r="L9713" s="1">
        <v>-1.5</v>
      </c>
      <c r="M9713" s="1">
        <v>88</v>
      </c>
      <c r="N9713" s="6"/>
      <c r="O9713" s="6">
        <v>132</v>
      </c>
      <c r="P9713" s="6">
        <v>-304109.37</v>
      </c>
      <c r="R9713" s="31">
        <v>-132</v>
      </c>
      <c r="S9713" s="28">
        <v>44651</v>
      </c>
    </row>
    <row r="9714" spans="1:19" x14ac:dyDescent="0.2">
      <c r="A9714" s="29">
        <v>48137</v>
      </c>
      <c r="B9714" s="1" t="s">
        <v>200</v>
      </c>
      <c r="C9714" s="27">
        <v>44651</v>
      </c>
      <c r="D9714" s="1">
        <v>53811</v>
      </c>
      <c r="J9714" s="1" t="s">
        <v>0</v>
      </c>
      <c r="K9714" s="1" t="s">
        <v>49</v>
      </c>
      <c r="L9714" s="1">
        <v>-1</v>
      </c>
      <c r="M9714" s="1">
        <v>124</v>
      </c>
      <c r="N9714" s="6"/>
      <c r="O9714" s="6">
        <v>124</v>
      </c>
      <c r="P9714" s="6">
        <v>-303765.37</v>
      </c>
      <c r="R9714" s="31">
        <v>-124</v>
      </c>
      <c r="S9714" s="28">
        <v>44651</v>
      </c>
    </row>
    <row r="9715" spans="1:19" x14ac:dyDescent="0.2">
      <c r="A9715" s="29">
        <v>48137</v>
      </c>
      <c r="B9715" s="1" t="s">
        <v>200</v>
      </c>
      <c r="C9715" s="27">
        <v>44651</v>
      </c>
      <c r="D9715" s="1">
        <v>53811</v>
      </c>
      <c r="J9715" s="1" t="s">
        <v>0</v>
      </c>
      <c r="K9715" s="1" t="s">
        <v>49</v>
      </c>
      <c r="L9715" s="1">
        <v>-1</v>
      </c>
      <c r="M9715" s="1">
        <v>124</v>
      </c>
      <c r="N9715" s="6"/>
      <c r="O9715" s="6">
        <v>124</v>
      </c>
      <c r="P9715" s="6">
        <v>-303977.37</v>
      </c>
      <c r="R9715" s="31">
        <v>-124</v>
      </c>
      <c r="S9715" s="28">
        <v>44651</v>
      </c>
    </row>
    <row r="9716" spans="1:19" x14ac:dyDescent="0.2">
      <c r="A9716" s="29">
        <v>48137</v>
      </c>
      <c r="B9716" s="1" t="s">
        <v>200</v>
      </c>
      <c r="C9716" s="27">
        <v>44651</v>
      </c>
      <c r="D9716" s="1">
        <v>53811</v>
      </c>
      <c r="J9716" s="1" t="s">
        <v>0</v>
      </c>
      <c r="K9716" s="1" t="s">
        <v>49</v>
      </c>
      <c r="L9716" s="1">
        <v>-1</v>
      </c>
      <c r="M9716" s="1">
        <v>124</v>
      </c>
      <c r="N9716" s="6"/>
      <c r="O9716" s="6">
        <v>124</v>
      </c>
      <c r="P9716" s="6">
        <v>-304473.37</v>
      </c>
      <c r="R9716" s="31">
        <v>-124</v>
      </c>
      <c r="S9716" s="28">
        <v>44651</v>
      </c>
    </row>
    <row r="9717" spans="1:19" x14ac:dyDescent="0.2">
      <c r="A9717" s="29">
        <v>48137</v>
      </c>
      <c r="B9717" s="1" t="s">
        <v>200</v>
      </c>
      <c r="C9717" s="27">
        <v>44651</v>
      </c>
      <c r="D9717" s="1">
        <v>53811</v>
      </c>
      <c r="J9717" s="1" t="s">
        <v>0</v>
      </c>
      <c r="K9717" s="1" t="s">
        <v>49</v>
      </c>
      <c r="L9717" s="1">
        <v>-1</v>
      </c>
      <c r="M9717" s="1">
        <v>124</v>
      </c>
      <c r="N9717" s="6"/>
      <c r="O9717" s="6">
        <v>124</v>
      </c>
      <c r="P9717" s="6">
        <v>-305499.37</v>
      </c>
      <c r="R9717" s="31">
        <v>-124</v>
      </c>
      <c r="S9717" s="28">
        <v>44651</v>
      </c>
    </row>
    <row r="9718" spans="1:19" x14ac:dyDescent="0.2">
      <c r="A9718" s="29">
        <v>48137</v>
      </c>
      <c r="B9718" s="1" t="s">
        <v>200</v>
      </c>
      <c r="C9718" s="27">
        <v>44651</v>
      </c>
      <c r="D9718" s="1">
        <v>53811</v>
      </c>
      <c r="J9718" s="1" t="s">
        <v>0</v>
      </c>
      <c r="K9718" s="1" t="s">
        <v>49</v>
      </c>
      <c r="L9718" s="1">
        <v>-1</v>
      </c>
      <c r="M9718" s="1">
        <v>88</v>
      </c>
      <c r="N9718" s="6"/>
      <c r="O9718" s="6">
        <v>88</v>
      </c>
      <c r="P9718" s="6">
        <v>-303853.37</v>
      </c>
      <c r="R9718" s="31">
        <v>-88</v>
      </c>
      <c r="S9718" s="28">
        <v>44651</v>
      </c>
    </row>
    <row r="9719" spans="1:19" x14ac:dyDescent="0.2">
      <c r="A9719" s="29">
        <v>48137</v>
      </c>
      <c r="B9719" s="1" t="s">
        <v>200</v>
      </c>
      <c r="C9719" s="27">
        <v>44651</v>
      </c>
      <c r="D9719" s="1">
        <v>53811</v>
      </c>
      <c r="J9719" s="1" t="s">
        <v>0</v>
      </c>
      <c r="K9719" s="1" t="s">
        <v>49</v>
      </c>
      <c r="L9719" s="1">
        <v>-0.75</v>
      </c>
      <c r="M9719" s="1">
        <v>88</v>
      </c>
      <c r="N9719" s="6"/>
      <c r="O9719" s="6">
        <v>66</v>
      </c>
      <c r="P9719" s="6">
        <v>-305089.37</v>
      </c>
      <c r="R9719" s="31">
        <v>-66</v>
      </c>
      <c r="S9719" s="28">
        <v>44651</v>
      </c>
    </row>
    <row r="9720" spans="1:19" x14ac:dyDescent="0.2">
      <c r="A9720" s="29">
        <v>48137</v>
      </c>
      <c r="B9720" s="1" t="s">
        <v>200</v>
      </c>
      <c r="C9720" s="27">
        <v>44651</v>
      </c>
      <c r="D9720" s="1">
        <v>53811</v>
      </c>
      <c r="J9720" s="1" t="s">
        <v>0</v>
      </c>
      <c r="K9720" s="1" t="s">
        <v>49</v>
      </c>
      <c r="L9720" s="1">
        <v>-0.25</v>
      </c>
      <c r="M9720" s="1">
        <v>88</v>
      </c>
      <c r="N9720" s="6"/>
      <c r="O9720" s="6">
        <v>22</v>
      </c>
      <c r="P9720" s="6">
        <v>-305375.37</v>
      </c>
      <c r="R9720" s="31">
        <v>-22</v>
      </c>
      <c r="S9720" s="28">
        <v>44651</v>
      </c>
    </row>
    <row r="9721" spans="1:19" x14ac:dyDescent="0.2">
      <c r="A9721" s="29">
        <v>48047</v>
      </c>
      <c r="B9721" s="1" t="s">
        <v>200</v>
      </c>
      <c r="C9721" s="27">
        <v>44652</v>
      </c>
      <c r="D9721" s="1">
        <v>53753</v>
      </c>
      <c r="J9721" s="1" t="s">
        <v>0</v>
      </c>
      <c r="K9721" s="1" t="s">
        <v>49</v>
      </c>
      <c r="L9721" s="1">
        <v>-1</v>
      </c>
      <c r="M9721" s="1">
        <v>1040</v>
      </c>
      <c r="N9721" s="6"/>
      <c r="O9721" s="6">
        <v>1040</v>
      </c>
      <c r="P9721" s="6">
        <v>-306693.37</v>
      </c>
      <c r="R9721" s="31">
        <v>-1040</v>
      </c>
      <c r="S9721" s="28">
        <v>44681</v>
      </c>
    </row>
    <row r="9722" spans="1:19" x14ac:dyDescent="0.2">
      <c r="A9722" s="29">
        <v>48047</v>
      </c>
      <c r="B9722" s="1" t="s">
        <v>200</v>
      </c>
      <c r="C9722" s="27">
        <v>44652</v>
      </c>
      <c r="D9722" s="1">
        <v>53753</v>
      </c>
      <c r="J9722" s="1" t="s">
        <v>0</v>
      </c>
      <c r="K9722" s="1" t="s">
        <v>49</v>
      </c>
      <c r="L9722" s="1">
        <v>-1</v>
      </c>
      <c r="M9722" s="1">
        <v>80</v>
      </c>
      <c r="N9722" s="6"/>
      <c r="O9722" s="6">
        <v>80</v>
      </c>
      <c r="P9722" s="6">
        <v>-306793.37</v>
      </c>
      <c r="R9722" s="31">
        <v>-80</v>
      </c>
      <c r="S9722" s="28">
        <v>44681</v>
      </c>
    </row>
    <row r="9723" spans="1:19" x14ac:dyDescent="0.2">
      <c r="A9723" s="29">
        <v>48047</v>
      </c>
      <c r="B9723" s="1" t="s">
        <v>200</v>
      </c>
      <c r="C9723" s="27">
        <v>44652</v>
      </c>
      <c r="D9723" s="1">
        <v>53753</v>
      </c>
      <c r="J9723" s="1" t="s">
        <v>0</v>
      </c>
      <c r="K9723" s="1" t="s">
        <v>49</v>
      </c>
      <c r="L9723" s="1">
        <v>-1</v>
      </c>
      <c r="M9723" s="1">
        <v>20</v>
      </c>
      <c r="N9723" s="6"/>
      <c r="O9723" s="6">
        <v>20</v>
      </c>
      <c r="P9723" s="6">
        <v>-306713.37</v>
      </c>
      <c r="R9723" s="31">
        <v>-20</v>
      </c>
      <c r="S9723" s="28">
        <v>44681</v>
      </c>
    </row>
    <row r="9724" spans="1:19" x14ac:dyDescent="0.2">
      <c r="A9724" s="29">
        <v>48048</v>
      </c>
      <c r="B9724" s="1" t="s">
        <v>200</v>
      </c>
      <c r="C9724" s="27">
        <v>44652</v>
      </c>
      <c r="D9724" s="1">
        <v>53754</v>
      </c>
      <c r="J9724" s="1" t="s">
        <v>0</v>
      </c>
      <c r="K9724" s="1" t="s">
        <v>49</v>
      </c>
      <c r="L9724" s="1">
        <v>-1</v>
      </c>
      <c r="M9724" s="1">
        <v>280</v>
      </c>
      <c r="N9724" s="6"/>
      <c r="O9724" s="6">
        <v>280</v>
      </c>
      <c r="P9724" s="6">
        <v>-307073.37</v>
      </c>
      <c r="R9724" s="31">
        <v>-280</v>
      </c>
      <c r="S9724" s="28">
        <v>44681</v>
      </c>
    </row>
    <row r="9725" spans="1:19" x14ac:dyDescent="0.2">
      <c r="A9725" s="29">
        <v>48048</v>
      </c>
      <c r="B9725" s="1" t="s">
        <v>200</v>
      </c>
      <c r="C9725" s="27">
        <v>44652</v>
      </c>
      <c r="D9725" s="1">
        <v>53754</v>
      </c>
      <c r="J9725" s="1" t="s">
        <v>0</v>
      </c>
      <c r="K9725" s="1" t="s">
        <v>49</v>
      </c>
      <c r="L9725" s="1">
        <v>-2</v>
      </c>
      <c r="M9725" s="1">
        <v>40</v>
      </c>
      <c r="N9725" s="6"/>
      <c r="O9725" s="6">
        <v>80</v>
      </c>
      <c r="P9725" s="6">
        <v>-307153.37</v>
      </c>
      <c r="R9725" s="31">
        <v>-80</v>
      </c>
      <c r="S9725" s="28">
        <v>44681</v>
      </c>
    </row>
    <row r="9726" spans="1:19" x14ac:dyDescent="0.2">
      <c r="A9726" s="29">
        <v>48049</v>
      </c>
      <c r="B9726" s="1" t="s">
        <v>200</v>
      </c>
      <c r="C9726" s="27">
        <v>44652</v>
      </c>
      <c r="D9726" s="1">
        <v>53755</v>
      </c>
      <c r="J9726" s="1" t="s">
        <v>0</v>
      </c>
      <c r="K9726" s="1" t="s">
        <v>49</v>
      </c>
      <c r="L9726" s="1">
        <v>-1</v>
      </c>
      <c r="M9726" s="1">
        <v>436</v>
      </c>
      <c r="N9726" s="6"/>
      <c r="O9726" s="6">
        <v>436</v>
      </c>
      <c r="P9726" s="6">
        <v>-307589.37</v>
      </c>
      <c r="R9726" s="31">
        <v>-436</v>
      </c>
      <c r="S9726" s="28">
        <v>44681</v>
      </c>
    </row>
    <row r="9727" spans="1:19" x14ac:dyDescent="0.2">
      <c r="A9727" s="29">
        <v>48049</v>
      </c>
      <c r="B9727" s="1" t="s">
        <v>200</v>
      </c>
      <c r="C9727" s="27">
        <v>44652</v>
      </c>
      <c r="D9727" s="1">
        <v>53755</v>
      </c>
      <c r="J9727" s="1" t="s">
        <v>0</v>
      </c>
      <c r="K9727" s="1" t="s">
        <v>49</v>
      </c>
      <c r="L9727" s="1">
        <v>-1</v>
      </c>
      <c r="M9727" s="1">
        <v>40</v>
      </c>
      <c r="N9727" s="6"/>
      <c r="O9727" s="6">
        <v>40</v>
      </c>
      <c r="P9727" s="6">
        <v>-307629.37</v>
      </c>
      <c r="R9727" s="31">
        <v>-40</v>
      </c>
      <c r="S9727" s="28">
        <v>44681</v>
      </c>
    </row>
    <row r="9728" spans="1:19" x14ac:dyDescent="0.2">
      <c r="A9728" s="29">
        <v>48050</v>
      </c>
      <c r="B9728" s="1" t="s">
        <v>200</v>
      </c>
      <c r="C9728" s="27">
        <v>44652</v>
      </c>
      <c r="D9728" s="1">
        <v>53756</v>
      </c>
      <c r="J9728" s="1" t="s">
        <v>0</v>
      </c>
      <c r="K9728" s="1" t="s">
        <v>49</v>
      </c>
      <c r="L9728" s="1">
        <v>-1</v>
      </c>
      <c r="M9728" s="1">
        <v>900</v>
      </c>
      <c r="N9728" s="6"/>
      <c r="O9728" s="6">
        <v>900</v>
      </c>
      <c r="P9728" s="6">
        <v>-308529.37</v>
      </c>
      <c r="R9728" s="31">
        <v>-900</v>
      </c>
      <c r="S9728" s="28">
        <v>44681</v>
      </c>
    </row>
    <row r="9729" spans="1:19" x14ac:dyDescent="0.2">
      <c r="A9729" s="29">
        <v>48050</v>
      </c>
      <c r="B9729" s="1" t="s">
        <v>200</v>
      </c>
      <c r="C9729" s="27">
        <v>44652</v>
      </c>
      <c r="D9729" s="1">
        <v>53756</v>
      </c>
      <c r="J9729" s="1" t="s">
        <v>0</v>
      </c>
      <c r="K9729" s="1" t="s">
        <v>49</v>
      </c>
      <c r="L9729" s="1">
        <v>-1</v>
      </c>
      <c r="M9729" s="1">
        <v>80</v>
      </c>
      <c r="N9729" s="6"/>
      <c r="O9729" s="6">
        <v>80</v>
      </c>
      <c r="P9729" s="6">
        <v>-308609.37</v>
      </c>
      <c r="R9729" s="31">
        <v>-80</v>
      </c>
      <c r="S9729" s="28">
        <v>44681</v>
      </c>
    </row>
    <row r="9730" spans="1:19" x14ac:dyDescent="0.2">
      <c r="A9730" s="29">
        <v>48051</v>
      </c>
      <c r="B9730" s="1" t="s">
        <v>200</v>
      </c>
      <c r="C9730" s="27">
        <v>44652</v>
      </c>
      <c r="D9730" s="1">
        <v>53757</v>
      </c>
      <c r="J9730" s="1" t="s">
        <v>0</v>
      </c>
      <c r="K9730" s="1" t="s">
        <v>49</v>
      </c>
      <c r="L9730" s="1">
        <v>-1</v>
      </c>
      <c r="M9730" s="1">
        <v>740</v>
      </c>
      <c r="N9730" s="6"/>
      <c r="O9730" s="6">
        <v>740</v>
      </c>
      <c r="P9730" s="6">
        <v>-309349.37</v>
      </c>
      <c r="R9730" s="31">
        <v>-740</v>
      </c>
      <c r="S9730" s="28">
        <v>44681</v>
      </c>
    </row>
    <row r="9731" spans="1:19" x14ac:dyDescent="0.2">
      <c r="A9731" s="29">
        <v>48051</v>
      </c>
      <c r="B9731" s="1" t="s">
        <v>200</v>
      </c>
      <c r="C9731" s="27">
        <v>44652</v>
      </c>
      <c r="D9731" s="1">
        <v>53757</v>
      </c>
      <c r="J9731" s="1" t="s">
        <v>0</v>
      </c>
      <c r="K9731" s="1" t="s">
        <v>49</v>
      </c>
      <c r="L9731" s="1">
        <v>-1</v>
      </c>
      <c r="M9731" s="1">
        <v>80</v>
      </c>
      <c r="N9731" s="6"/>
      <c r="O9731" s="6">
        <v>80</v>
      </c>
      <c r="P9731" s="6">
        <v>-309429.37</v>
      </c>
      <c r="R9731" s="31">
        <v>-80</v>
      </c>
      <c r="S9731" s="28">
        <v>44681</v>
      </c>
    </row>
    <row r="9732" spans="1:19" x14ac:dyDescent="0.2">
      <c r="A9732" s="29">
        <v>48051</v>
      </c>
      <c r="B9732" s="1" t="s">
        <v>200</v>
      </c>
      <c r="C9732" s="27">
        <v>44652</v>
      </c>
      <c r="D9732" s="1">
        <v>53757</v>
      </c>
      <c r="J9732" s="1" t="s">
        <v>0</v>
      </c>
      <c r="K9732" s="1" t="s">
        <v>49</v>
      </c>
      <c r="L9732" s="1">
        <v>-2</v>
      </c>
      <c r="M9732" s="1">
        <v>40</v>
      </c>
      <c r="N9732" s="6"/>
      <c r="O9732" s="6">
        <v>80</v>
      </c>
      <c r="P9732" s="6">
        <v>-309509.37</v>
      </c>
      <c r="R9732" s="31">
        <v>-80</v>
      </c>
      <c r="S9732" s="28">
        <v>44681</v>
      </c>
    </row>
    <row r="9733" spans="1:19" x14ac:dyDescent="0.2">
      <c r="A9733" s="29">
        <v>48052</v>
      </c>
      <c r="B9733" s="1" t="s">
        <v>200</v>
      </c>
      <c r="C9733" s="27">
        <v>44652</v>
      </c>
      <c r="D9733" s="1">
        <v>53758</v>
      </c>
      <c r="J9733" s="1" t="s">
        <v>0</v>
      </c>
      <c r="K9733" s="1" t="s">
        <v>49</v>
      </c>
      <c r="L9733" s="1">
        <v>-1</v>
      </c>
      <c r="M9733" s="1">
        <v>806</v>
      </c>
      <c r="N9733" s="6"/>
      <c r="O9733" s="6">
        <v>806</v>
      </c>
      <c r="P9733" s="6">
        <v>-310315.37</v>
      </c>
      <c r="R9733" s="31">
        <v>-806</v>
      </c>
      <c r="S9733" s="28">
        <v>44681</v>
      </c>
    </row>
    <row r="9734" spans="1:19" x14ac:dyDescent="0.2">
      <c r="A9734" s="29">
        <v>48052</v>
      </c>
      <c r="B9734" s="1" t="s">
        <v>200</v>
      </c>
      <c r="C9734" s="27">
        <v>44652</v>
      </c>
      <c r="D9734" s="1">
        <v>53758</v>
      </c>
      <c r="J9734" s="1" t="s">
        <v>0</v>
      </c>
      <c r="K9734" s="1" t="s">
        <v>49</v>
      </c>
      <c r="L9734" s="1">
        <v>-1</v>
      </c>
      <c r="M9734" s="1">
        <v>80</v>
      </c>
      <c r="N9734" s="6"/>
      <c r="O9734" s="6">
        <v>80</v>
      </c>
      <c r="P9734" s="6">
        <v>-310395.37</v>
      </c>
      <c r="R9734" s="31">
        <v>-80</v>
      </c>
      <c r="S9734" s="28">
        <v>44681</v>
      </c>
    </row>
    <row r="9735" spans="1:19" x14ac:dyDescent="0.2">
      <c r="A9735" s="29">
        <v>48053</v>
      </c>
      <c r="B9735" s="1" t="s">
        <v>200</v>
      </c>
      <c r="C9735" s="27">
        <v>44652</v>
      </c>
      <c r="D9735" s="1">
        <v>53759</v>
      </c>
      <c r="J9735" s="1" t="s">
        <v>0</v>
      </c>
      <c r="K9735" s="1" t="s">
        <v>49</v>
      </c>
      <c r="L9735" s="1">
        <v>-1</v>
      </c>
      <c r="M9735" s="1">
        <v>460</v>
      </c>
      <c r="N9735" s="6"/>
      <c r="O9735" s="6">
        <v>460</v>
      </c>
      <c r="P9735" s="6">
        <v>-310855.37</v>
      </c>
      <c r="R9735" s="31">
        <v>-460</v>
      </c>
      <c r="S9735" s="28">
        <v>44681</v>
      </c>
    </row>
    <row r="9736" spans="1:19" x14ac:dyDescent="0.2">
      <c r="A9736" s="29">
        <v>48053</v>
      </c>
      <c r="B9736" s="1" t="s">
        <v>200</v>
      </c>
      <c r="C9736" s="27">
        <v>44652</v>
      </c>
      <c r="D9736" s="1">
        <v>53759</v>
      </c>
      <c r="J9736" s="1" t="s">
        <v>0</v>
      </c>
      <c r="K9736" s="1" t="s">
        <v>49</v>
      </c>
      <c r="L9736" s="1">
        <v>-1</v>
      </c>
      <c r="M9736" s="1">
        <v>80</v>
      </c>
      <c r="N9736" s="6"/>
      <c r="O9736" s="6">
        <v>80</v>
      </c>
      <c r="P9736" s="6">
        <v>-310935.37</v>
      </c>
      <c r="R9736" s="31">
        <v>-80</v>
      </c>
      <c r="S9736" s="28">
        <v>44681</v>
      </c>
    </row>
    <row r="9737" spans="1:19" x14ac:dyDescent="0.2">
      <c r="A9737" s="29">
        <v>48054</v>
      </c>
      <c r="B9737" s="1" t="s">
        <v>200</v>
      </c>
      <c r="C9737" s="27">
        <v>44652</v>
      </c>
      <c r="D9737" s="1">
        <v>53760</v>
      </c>
      <c r="J9737" s="1" t="s">
        <v>0</v>
      </c>
      <c r="K9737" s="1" t="s">
        <v>49</v>
      </c>
      <c r="L9737" s="1">
        <v>-1</v>
      </c>
      <c r="M9737" s="1">
        <v>540</v>
      </c>
      <c r="N9737" s="6"/>
      <c r="O9737" s="6">
        <v>540</v>
      </c>
      <c r="P9737" s="6">
        <v>-311475.37</v>
      </c>
      <c r="R9737" s="31">
        <v>-540</v>
      </c>
      <c r="S9737" s="28">
        <v>44681</v>
      </c>
    </row>
    <row r="9738" spans="1:19" x14ac:dyDescent="0.2">
      <c r="A9738" s="29">
        <v>48054</v>
      </c>
      <c r="B9738" s="1" t="s">
        <v>200</v>
      </c>
      <c r="C9738" s="27">
        <v>44652</v>
      </c>
      <c r="D9738" s="1">
        <v>53760</v>
      </c>
      <c r="J9738" s="1" t="s">
        <v>0</v>
      </c>
      <c r="K9738" s="1" t="s">
        <v>49</v>
      </c>
      <c r="L9738" s="1">
        <v>-4</v>
      </c>
      <c r="M9738" s="1">
        <v>40</v>
      </c>
      <c r="N9738" s="6"/>
      <c r="O9738" s="6">
        <v>160</v>
      </c>
      <c r="P9738" s="6">
        <v>-311635.37</v>
      </c>
      <c r="R9738" s="31">
        <v>-160</v>
      </c>
      <c r="S9738" s="28">
        <v>44681</v>
      </c>
    </row>
    <row r="9739" spans="1:19" x14ac:dyDescent="0.2">
      <c r="A9739" s="29">
        <v>48055</v>
      </c>
      <c r="B9739" s="1" t="s">
        <v>200</v>
      </c>
      <c r="C9739" s="27">
        <v>44652</v>
      </c>
      <c r="D9739" s="1">
        <v>53761</v>
      </c>
      <c r="J9739" s="1" t="s">
        <v>0</v>
      </c>
      <c r="K9739" s="1" t="s">
        <v>49</v>
      </c>
      <c r="L9739" s="1">
        <v>-1</v>
      </c>
      <c r="M9739" s="1">
        <v>80</v>
      </c>
      <c r="N9739" s="6"/>
      <c r="O9739" s="6">
        <v>80</v>
      </c>
      <c r="P9739" s="6">
        <v>-311715.37</v>
      </c>
      <c r="R9739" s="31">
        <v>-80</v>
      </c>
      <c r="S9739" s="28">
        <v>44681</v>
      </c>
    </row>
    <row r="9740" spans="1:19" x14ac:dyDescent="0.2">
      <c r="A9740" s="29">
        <v>48056</v>
      </c>
      <c r="B9740" s="1" t="s">
        <v>200</v>
      </c>
      <c r="C9740" s="27">
        <v>44652</v>
      </c>
      <c r="D9740" s="1">
        <v>53762</v>
      </c>
      <c r="J9740" s="1" t="s">
        <v>0</v>
      </c>
      <c r="K9740" s="1" t="s">
        <v>49</v>
      </c>
      <c r="L9740" s="1">
        <v>-1</v>
      </c>
      <c r="M9740" s="1">
        <v>216</v>
      </c>
      <c r="N9740" s="6"/>
      <c r="O9740" s="6">
        <v>216</v>
      </c>
      <c r="P9740" s="6">
        <v>-311931.37</v>
      </c>
      <c r="R9740" s="31">
        <v>-216</v>
      </c>
      <c r="S9740" s="28">
        <v>44681</v>
      </c>
    </row>
    <row r="9741" spans="1:19" x14ac:dyDescent="0.2">
      <c r="A9741" s="29">
        <v>48056</v>
      </c>
      <c r="B9741" s="1" t="s">
        <v>200</v>
      </c>
      <c r="C9741" s="27">
        <v>44652</v>
      </c>
      <c r="D9741" s="1">
        <v>53762</v>
      </c>
      <c r="J9741" s="1" t="s">
        <v>0</v>
      </c>
      <c r="K9741" s="1" t="s">
        <v>49</v>
      </c>
      <c r="L9741" s="1">
        <v>-1</v>
      </c>
      <c r="M9741" s="1">
        <v>80</v>
      </c>
      <c r="N9741" s="6"/>
      <c r="O9741" s="6">
        <v>80</v>
      </c>
      <c r="P9741" s="6">
        <v>-312011.37</v>
      </c>
      <c r="R9741" s="31">
        <v>-80</v>
      </c>
      <c r="S9741" s="28">
        <v>44681</v>
      </c>
    </row>
    <row r="9742" spans="1:19" x14ac:dyDescent="0.2">
      <c r="A9742" s="29">
        <v>48057</v>
      </c>
      <c r="B9742" s="1" t="s">
        <v>200</v>
      </c>
      <c r="C9742" s="27">
        <v>44652</v>
      </c>
      <c r="D9742" s="1">
        <v>53763</v>
      </c>
      <c r="J9742" s="1" t="s">
        <v>0</v>
      </c>
      <c r="K9742" s="1" t="s">
        <v>49</v>
      </c>
      <c r="L9742" s="1">
        <v>-1</v>
      </c>
      <c r="M9742" s="1">
        <v>442</v>
      </c>
      <c r="N9742" s="6"/>
      <c r="O9742" s="6">
        <v>442</v>
      </c>
      <c r="P9742" s="6">
        <v>-312453.37</v>
      </c>
      <c r="R9742" s="31">
        <v>-442</v>
      </c>
      <c r="S9742" s="28">
        <v>44681</v>
      </c>
    </row>
    <row r="9743" spans="1:19" x14ac:dyDescent="0.2">
      <c r="A9743" s="29">
        <v>48057</v>
      </c>
      <c r="B9743" s="1" t="s">
        <v>200</v>
      </c>
      <c r="C9743" s="27">
        <v>44652</v>
      </c>
      <c r="D9743" s="1">
        <v>53763</v>
      </c>
      <c r="J9743" s="1" t="s">
        <v>0</v>
      </c>
      <c r="K9743" s="1" t="s">
        <v>49</v>
      </c>
      <c r="L9743" s="1">
        <v>-2</v>
      </c>
      <c r="M9743" s="1">
        <v>40</v>
      </c>
      <c r="N9743" s="6"/>
      <c r="O9743" s="6">
        <v>80</v>
      </c>
      <c r="P9743" s="6">
        <v>-312533.37</v>
      </c>
      <c r="R9743" s="31">
        <v>-80</v>
      </c>
      <c r="S9743" s="28">
        <v>44681</v>
      </c>
    </row>
    <row r="9744" spans="1:19" x14ac:dyDescent="0.2">
      <c r="A9744" s="29">
        <v>48057</v>
      </c>
      <c r="B9744" s="1" t="s">
        <v>200</v>
      </c>
      <c r="C9744" s="27">
        <v>44652</v>
      </c>
      <c r="D9744" s="1">
        <v>53763</v>
      </c>
      <c r="J9744" s="1" t="s">
        <v>0</v>
      </c>
      <c r="K9744" s="1" t="s">
        <v>49</v>
      </c>
      <c r="L9744" s="1">
        <v>-1</v>
      </c>
      <c r="M9744" s="1">
        <v>80</v>
      </c>
      <c r="N9744" s="6"/>
      <c r="O9744" s="6">
        <v>80</v>
      </c>
      <c r="P9744" s="6">
        <v>-312613.37</v>
      </c>
      <c r="R9744" s="31">
        <v>-80</v>
      </c>
      <c r="S9744" s="28">
        <v>44681</v>
      </c>
    </row>
    <row r="9745" spans="1:19" x14ac:dyDescent="0.2">
      <c r="A9745" s="29">
        <v>48058</v>
      </c>
      <c r="B9745" s="1" t="s">
        <v>200</v>
      </c>
      <c r="C9745" s="27">
        <v>44652</v>
      </c>
      <c r="D9745" s="1">
        <v>53764</v>
      </c>
      <c r="J9745" s="1" t="s">
        <v>0</v>
      </c>
      <c r="K9745" s="1" t="s">
        <v>49</v>
      </c>
      <c r="L9745" s="1">
        <v>-1</v>
      </c>
      <c r="M9745" s="1">
        <v>1100</v>
      </c>
      <c r="N9745" s="6"/>
      <c r="O9745" s="6">
        <v>1100</v>
      </c>
      <c r="P9745" s="6">
        <v>-313713.37</v>
      </c>
      <c r="R9745" s="31">
        <v>-1100</v>
      </c>
      <c r="S9745" s="28">
        <v>44681</v>
      </c>
    </row>
    <row r="9746" spans="1:19" x14ac:dyDescent="0.2">
      <c r="A9746" s="29">
        <v>48059</v>
      </c>
      <c r="B9746" s="1" t="s">
        <v>200</v>
      </c>
      <c r="C9746" s="27">
        <v>44652</v>
      </c>
      <c r="D9746" s="1">
        <v>53765</v>
      </c>
      <c r="J9746" s="1" t="s">
        <v>0</v>
      </c>
      <c r="K9746" s="1" t="s">
        <v>49</v>
      </c>
      <c r="L9746" s="1">
        <v>-1</v>
      </c>
      <c r="M9746" s="1">
        <v>386</v>
      </c>
      <c r="N9746" s="6"/>
      <c r="O9746" s="6">
        <v>386</v>
      </c>
      <c r="P9746" s="6">
        <v>-314099.37</v>
      </c>
      <c r="R9746" s="31">
        <v>-386</v>
      </c>
      <c r="S9746" s="28">
        <v>44681</v>
      </c>
    </row>
    <row r="9747" spans="1:19" x14ac:dyDescent="0.2">
      <c r="A9747" s="29">
        <v>48059</v>
      </c>
      <c r="B9747" s="1" t="s">
        <v>200</v>
      </c>
      <c r="C9747" s="27">
        <v>44652</v>
      </c>
      <c r="D9747" s="1">
        <v>53765</v>
      </c>
      <c r="J9747" s="1" t="s">
        <v>0</v>
      </c>
      <c r="K9747" s="1" t="s">
        <v>49</v>
      </c>
      <c r="L9747" s="1">
        <v>-1</v>
      </c>
      <c r="M9747" s="1">
        <v>80</v>
      </c>
      <c r="N9747" s="6"/>
      <c r="O9747" s="6">
        <v>80</v>
      </c>
      <c r="P9747" s="6">
        <v>-314179.37</v>
      </c>
      <c r="R9747" s="31">
        <v>-80</v>
      </c>
      <c r="S9747" s="28">
        <v>44681</v>
      </c>
    </row>
    <row r="9748" spans="1:19" x14ac:dyDescent="0.2">
      <c r="A9748" s="29">
        <v>48061</v>
      </c>
      <c r="B9748" s="1" t="s">
        <v>200</v>
      </c>
      <c r="C9748" s="27">
        <v>44652</v>
      </c>
      <c r="D9748" s="1">
        <v>53767</v>
      </c>
      <c r="J9748" s="1" t="s">
        <v>0</v>
      </c>
      <c r="K9748" s="1" t="s">
        <v>49</v>
      </c>
      <c r="L9748" s="1">
        <v>-1</v>
      </c>
      <c r="M9748" s="1">
        <v>696</v>
      </c>
      <c r="N9748" s="6"/>
      <c r="O9748" s="6">
        <v>696</v>
      </c>
      <c r="P9748" s="6">
        <v>-314875.37</v>
      </c>
      <c r="R9748" s="31">
        <v>-696</v>
      </c>
      <c r="S9748" s="28">
        <v>44681</v>
      </c>
    </row>
    <row r="9749" spans="1:19" x14ac:dyDescent="0.2">
      <c r="A9749" s="29">
        <v>48061</v>
      </c>
      <c r="B9749" s="1" t="s">
        <v>200</v>
      </c>
      <c r="C9749" s="27">
        <v>44652</v>
      </c>
      <c r="D9749" s="1">
        <v>53767</v>
      </c>
      <c r="J9749" s="1" t="s">
        <v>0</v>
      </c>
      <c r="K9749" s="1" t="s">
        <v>49</v>
      </c>
      <c r="L9749" s="1">
        <v>-1</v>
      </c>
      <c r="M9749" s="1">
        <v>80</v>
      </c>
      <c r="N9749" s="6"/>
      <c r="O9749" s="6">
        <v>80</v>
      </c>
      <c r="P9749" s="6">
        <v>-314955.37</v>
      </c>
      <c r="R9749" s="31">
        <v>-80</v>
      </c>
      <c r="S9749" s="28">
        <v>44681</v>
      </c>
    </row>
    <row r="9750" spans="1:19" x14ac:dyDescent="0.2">
      <c r="A9750" s="29">
        <v>48062</v>
      </c>
      <c r="B9750" s="1" t="s">
        <v>200</v>
      </c>
      <c r="C9750" s="27">
        <v>44652</v>
      </c>
      <c r="D9750" s="1">
        <v>53768</v>
      </c>
      <c r="J9750" s="1" t="s">
        <v>0</v>
      </c>
      <c r="K9750" s="1" t="s">
        <v>49</v>
      </c>
      <c r="L9750" s="1">
        <v>-1</v>
      </c>
      <c r="M9750" s="1">
        <v>500</v>
      </c>
      <c r="N9750" s="6"/>
      <c r="O9750" s="6">
        <v>500</v>
      </c>
      <c r="P9750" s="6">
        <v>-315455.37</v>
      </c>
      <c r="R9750" s="31">
        <v>-500</v>
      </c>
      <c r="S9750" s="28">
        <v>44681</v>
      </c>
    </row>
    <row r="9751" spans="1:19" x14ac:dyDescent="0.2">
      <c r="A9751" s="29">
        <v>48063</v>
      </c>
      <c r="B9751" s="1" t="s">
        <v>200</v>
      </c>
      <c r="C9751" s="27">
        <v>44652</v>
      </c>
      <c r="D9751" s="1">
        <v>53769</v>
      </c>
      <c r="J9751" s="1" t="s">
        <v>0</v>
      </c>
      <c r="K9751" s="1" t="s">
        <v>49</v>
      </c>
      <c r="L9751" s="1">
        <v>-1</v>
      </c>
      <c r="M9751" s="1">
        <v>940</v>
      </c>
      <c r="N9751" s="6"/>
      <c r="O9751" s="6">
        <v>940</v>
      </c>
      <c r="P9751" s="6">
        <v>-316395.37</v>
      </c>
      <c r="R9751" s="31">
        <v>-940</v>
      </c>
      <c r="S9751" s="28">
        <v>44681</v>
      </c>
    </row>
    <row r="9752" spans="1:19" x14ac:dyDescent="0.2">
      <c r="A9752" s="29">
        <v>48063</v>
      </c>
      <c r="B9752" s="1" t="s">
        <v>200</v>
      </c>
      <c r="C9752" s="27">
        <v>44652</v>
      </c>
      <c r="D9752" s="1">
        <v>53769</v>
      </c>
      <c r="J9752" s="1" t="s">
        <v>0</v>
      </c>
      <c r="K9752" s="1" t="s">
        <v>49</v>
      </c>
      <c r="L9752" s="1">
        <v>-1</v>
      </c>
      <c r="M9752" s="1">
        <v>80</v>
      </c>
      <c r="N9752" s="6"/>
      <c r="O9752" s="6">
        <v>80</v>
      </c>
      <c r="P9752" s="6">
        <v>-316475.37</v>
      </c>
      <c r="R9752" s="31">
        <v>-80</v>
      </c>
      <c r="S9752" s="28">
        <v>44681</v>
      </c>
    </row>
    <row r="9753" spans="1:19" x14ac:dyDescent="0.2">
      <c r="A9753" s="29">
        <v>48064</v>
      </c>
      <c r="B9753" s="1" t="s">
        <v>200</v>
      </c>
      <c r="C9753" s="27">
        <v>44652</v>
      </c>
      <c r="D9753" s="1">
        <v>53770</v>
      </c>
      <c r="J9753" s="1" t="s">
        <v>0</v>
      </c>
      <c r="K9753" s="1" t="s">
        <v>49</v>
      </c>
      <c r="L9753" s="1">
        <v>-1</v>
      </c>
      <c r="M9753" s="1">
        <v>5900</v>
      </c>
      <c r="N9753" s="6"/>
      <c r="O9753" s="6">
        <v>5900</v>
      </c>
      <c r="P9753" s="6">
        <v>-322375.37</v>
      </c>
      <c r="R9753" s="31">
        <v>-5900</v>
      </c>
      <c r="S9753" s="28">
        <v>44681</v>
      </c>
    </row>
    <row r="9754" spans="1:19" x14ac:dyDescent="0.2">
      <c r="A9754" s="29">
        <v>48064</v>
      </c>
      <c r="B9754" s="1" t="s">
        <v>200</v>
      </c>
      <c r="C9754" s="27">
        <v>44652</v>
      </c>
      <c r="D9754" s="1">
        <v>53770</v>
      </c>
      <c r="J9754" s="1" t="s">
        <v>0</v>
      </c>
      <c r="K9754" s="1" t="s">
        <v>49</v>
      </c>
      <c r="L9754" s="1">
        <v>-7</v>
      </c>
      <c r="M9754" s="1">
        <v>80</v>
      </c>
      <c r="N9754" s="6"/>
      <c r="O9754" s="6">
        <v>560</v>
      </c>
      <c r="P9754" s="6">
        <v>-322935.37</v>
      </c>
      <c r="R9754" s="31">
        <v>-560</v>
      </c>
      <c r="S9754" s="28">
        <v>44681</v>
      </c>
    </row>
    <row r="9755" spans="1:19" x14ac:dyDescent="0.2">
      <c r="A9755" s="29">
        <v>48065</v>
      </c>
      <c r="B9755" s="1" t="s">
        <v>200</v>
      </c>
      <c r="C9755" s="27">
        <v>44652</v>
      </c>
      <c r="D9755" s="1">
        <v>53771</v>
      </c>
      <c r="J9755" s="1" t="s">
        <v>0</v>
      </c>
      <c r="K9755" s="1" t="s">
        <v>49</v>
      </c>
      <c r="L9755" s="1">
        <v>-1</v>
      </c>
      <c r="M9755" s="1">
        <v>156</v>
      </c>
      <c r="N9755" s="6"/>
      <c r="O9755" s="6">
        <v>156</v>
      </c>
      <c r="P9755" s="6">
        <v>-323091.37</v>
      </c>
      <c r="R9755" s="31">
        <v>-156</v>
      </c>
      <c r="S9755" s="28">
        <v>44681</v>
      </c>
    </row>
    <row r="9756" spans="1:19" x14ac:dyDescent="0.2">
      <c r="A9756" s="29">
        <v>48065</v>
      </c>
      <c r="B9756" s="1" t="s">
        <v>200</v>
      </c>
      <c r="C9756" s="27">
        <v>44652</v>
      </c>
      <c r="D9756" s="1">
        <v>53771</v>
      </c>
      <c r="J9756" s="1" t="s">
        <v>0</v>
      </c>
      <c r="K9756" s="1" t="s">
        <v>49</v>
      </c>
      <c r="L9756" s="1">
        <v>-2</v>
      </c>
      <c r="M9756" s="1">
        <v>40</v>
      </c>
      <c r="N9756" s="6"/>
      <c r="O9756" s="6">
        <v>80</v>
      </c>
      <c r="P9756" s="6">
        <v>-323171.37</v>
      </c>
      <c r="R9756" s="31">
        <v>-80</v>
      </c>
      <c r="S9756" s="28">
        <v>44681</v>
      </c>
    </row>
    <row r="9757" spans="1:19" x14ac:dyDescent="0.2">
      <c r="A9757" s="29">
        <v>48066</v>
      </c>
      <c r="B9757" s="1" t="s">
        <v>200</v>
      </c>
      <c r="C9757" s="27">
        <v>44652</v>
      </c>
      <c r="D9757" s="1">
        <v>53772</v>
      </c>
      <c r="J9757" s="1" t="s">
        <v>0</v>
      </c>
      <c r="K9757" s="1" t="s">
        <v>49</v>
      </c>
      <c r="L9757" s="1">
        <v>-1</v>
      </c>
      <c r="M9757" s="1">
        <v>1728</v>
      </c>
      <c r="N9757" s="6"/>
      <c r="O9757" s="6">
        <v>1728</v>
      </c>
      <c r="P9757" s="6">
        <v>-324899.37</v>
      </c>
      <c r="R9757" s="31">
        <v>-1728</v>
      </c>
      <c r="S9757" s="28">
        <v>44681</v>
      </c>
    </row>
    <row r="9758" spans="1:19" x14ac:dyDescent="0.2">
      <c r="A9758" s="29">
        <v>48066</v>
      </c>
      <c r="B9758" s="1" t="s">
        <v>200</v>
      </c>
      <c r="C9758" s="27">
        <v>44652</v>
      </c>
      <c r="D9758" s="1">
        <v>53772</v>
      </c>
      <c r="J9758" s="1" t="s">
        <v>0</v>
      </c>
      <c r="K9758" s="1" t="s">
        <v>49</v>
      </c>
      <c r="L9758" s="1">
        <v>-2</v>
      </c>
      <c r="M9758" s="1">
        <v>80</v>
      </c>
      <c r="N9758" s="6"/>
      <c r="O9758" s="6">
        <v>160</v>
      </c>
      <c r="P9758" s="6">
        <v>-325059.37</v>
      </c>
      <c r="R9758" s="31">
        <v>-160</v>
      </c>
      <c r="S9758" s="28">
        <v>44681</v>
      </c>
    </row>
    <row r="9759" spans="1:19" x14ac:dyDescent="0.2">
      <c r="A9759" s="29">
        <v>48067</v>
      </c>
      <c r="B9759" s="1" t="s">
        <v>200</v>
      </c>
      <c r="C9759" s="27">
        <v>44652</v>
      </c>
      <c r="D9759" s="1">
        <v>53773</v>
      </c>
      <c r="J9759" s="1" t="s">
        <v>0</v>
      </c>
      <c r="K9759" s="1" t="s">
        <v>49</v>
      </c>
      <c r="L9759" s="1">
        <v>-1</v>
      </c>
      <c r="M9759" s="1">
        <v>1292</v>
      </c>
      <c r="N9759" s="6"/>
      <c r="O9759" s="6">
        <v>1292</v>
      </c>
      <c r="P9759" s="6">
        <v>-326351.37</v>
      </c>
      <c r="R9759" s="31">
        <v>-1292</v>
      </c>
      <c r="S9759" s="28">
        <v>44681</v>
      </c>
    </row>
    <row r="9760" spans="1:19" x14ac:dyDescent="0.2">
      <c r="A9760" s="29">
        <v>48067</v>
      </c>
      <c r="B9760" s="1" t="s">
        <v>200</v>
      </c>
      <c r="C9760" s="27">
        <v>44652</v>
      </c>
      <c r="D9760" s="1">
        <v>53773</v>
      </c>
      <c r="J9760" s="1" t="s">
        <v>0</v>
      </c>
      <c r="K9760" s="1" t="s">
        <v>49</v>
      </c>
      <c r="L9760" s="1">
        <v>-1</v>
      </c>
      <c r="M9760" s="1">
        <v>574</v>
      </c>
      <c r="N9760" s="6"/>
      <c r="O9760" s="6">
        <v>574</v>
      </c>
      <c r="P9760" s="6">
        <v>-327265.37</v>
      </c>
      <c r="R9760" s="31">
        <v>-574</v>
      </c>
      <c r="S9760" s="28">
        <v>44681</v>
      </c>
    </row>
    <row r="9761" spans="1:19" x14ac:dyDescent="0.2">
      <c r="A9761" s="29">
        <v>48067</v>
      </c>
      <c r="B9761" s="1" t="s">
        <v>200</v>
      </c>
      <c r="C9761" s="27">
        <v>44652</v>
      </c>
      <c r="D9761" s="1">
        <v>53773</v>
      </c>
      <c r="J9761" s="1" t="s">
        <v>0</v>
      </c>
      <c r="K9761" s="1" t="s">
        <v>49</v>
      </c>
      <c r="L9761" s="1">
        <v>-4</v>
      </c>
      <c r="M9761" s="1">
        <v>80</v>
      </c>
      <c r="N9761" s="6"/>
      <c r="O9761" s="6">
        <v>320</v>
      </c>
      <c r="P9761" s="6">
        <v>-326671.37</v>
      </c>
      <c r="R9761" s="31">
        <v>-320</v>
      </c>
      <c r="S9761" s="28">
        <v>44681</v>
      </c>
    </row>
    <row r="9762" spans="1:19" x14ac:dyDescent="0.2">
      <c r="A9762" s="29">
        <v>48067</v>
      </c>
      <c r="B9762" s="1" t="s">
        <v>200</v>
      </c>
      <c r="C9762" s="27">
        <v>44652</v>
      </c>
      <c r="D9762" s="1">
        <v>53773</v>
      </c>
      <c r="J9762" s="1" t="s">
        <v>0</v>
      </c>
      <c r="K9762" s="1" t="s">
        <v>49</v>
      </c>
      <c r="L9762" s="1">
        <v>-1</v>
      </c>
      <c r="M9762" s="1">
        <v>88</v>
      </c>
      <c r="N9762" s="6"/>
      <c r="O9762" s="6">
        <v>88</v>
      </c>
      <c r="P9762" s="6">
        <v>-355872.99</v>
      </c>
      <c r="R9762" s="31">
        <v>-88</v>
      </c>
      <c r="S9762" s="28">
        <v>44681</v>
      </c>
    </row>
    <row r="9763" spans="1:19" x14ac:dyDescent="0.2">
      <c r="A9763" s="29">
        <v>48067</v>
      </c>
      <c r="B9763" s="1" t="s">
        <v>200</v>
      </c>
      <c r="C9763" s="27">
        <v>44652</v>
      </c>
      <c r="D9763" s="1">
        <v>53773</v>
      </c>
      <c r="J9763" s="1" t="s">
        <v>0</v>
      </c>
      <c r="K9763" s="1" t="s">
        <v>49</v>
      </c>
      <c r="L9763" s="1">
        <v>-1</v>
      </c>
      <c r="M9763" s="1">
        <v>88</v>
      </c>
      <c r="N9763" s="6"/>
      <c r="O9763" s="6">
        <v>88</v>
      </c>
      <c r="P9763" s="6">
        <v>-355960.99</v>
      </c>
      <c r="R9763" s="31">
        <v>-88</v>
      </c>
      <c r="S9763" s="28">
        <v>44681</v>
      </c>
    </row>
    <row r="9764" spans="1:19" x14ac:dyDescent="0.2">
      <c r="A9764" s="29">
        <v>48067</v>
      </c>
      <c r="B9764" s="1" t="s">
        <v>200</v>
      </c>
      <c r="C9764" s="27">
        <v>44652</v>
      </c>
      <c r="D9764" s="1">
        <v>53773</v>
      </c>
      <c r="J9764" s="1" t="s">
        <v>0</v>
      </c>
      <c r="K9764" s="1" t="s">
        <v>49</v>
      </c>
      <c r="L9764" s="1">
        <v>-0.75</v>
      </c>
      <c r="M9764" s="1">
        <v>88</v>
      </c>
      <c r="N9764" s="6"/>
      <c r="O9764" s="6">
        <v>66</v>
      </c>
      <c r="P9764" s="6">
        <v>-356026.99</v>
      </c>
      <c r="R9764" s="31">
        <v>-66</v>
      </c>
      <c r="S9764" s="28">
        <v>44681</v>
      </c>
    </row>
    <row r="9765" spans="1:19" x14ac:dyDescent="0.2">
      <c r="A9765" s="29">
        <v>48067</v>
      </c>
      <c r="B9765" s="1" t="s">
        <v>200</v>
      </c>
      <c r="C9765" s="27">
        <v>44652</v>
      </c>
      <c r="D9765" s="1">
        <v>53773</v>
      </c>
      <c r="J9765" s="1" t="s">
        <v>0</v>
      </c>
      <c r="K9765" s="1" t="s">
        <v>49</v>
      </c>
      <c r="L9765" s="1">
        <v>-1</v>
      </c>
      <c r="M9765" s="1">
        <v>20</v>
      </c>
      <c r="N9765" s="6"/>
      <c r="O9765" s="6">
        <v>20</v>
      </c>
      <c r="P9765" s="6">
        <v>-326691.37</v>
      </c>
      <c r="R9765" s="31">
        <v>-20</v>
      </c>
      <c r="S9765" s="28">
        <v>44681</v>
      </c>
    </row>
    <row r="9766" spans="1:19" x14ac:dyDescent="0.2">
      <c r="A9766" s="29">
        <v>48068</v>
      </c>
      <c r="B9766" s="1" t="s">
        <v>200</v>
      </c>
      <c r="C9766" s="27">
        <v>44652</v>
      </c>
      <c r="D9766" s="1">
        <v>53774</v>
      </c>
      <c r="J9766" s="1" t="s">
        <v>0</v>
      </c>
      <c r="K9766" s="1" t="s">
        <v>49</v>
      </c>
      <c r="L9766" s="1">
        <v>-1</v>
      </c>
      <c r="M9766" s="1">
        <v>1262</v>
      </c>
      <c r="N9766" s="6"/>
      <c r="O9766" s="6">
        <v>1262</v>
      </c>
      <c r="P9766" s="6">
        <v>-328527.37</v>
      </c>
      <c r="R9766" s="31">
        <v>-1262</v>
      </c>
      <c r="S9766" s="28">
        <v>44681</v>
      </c>
    </row>
    <row r="9767" spans="1:19" x14ac:dyDescent="0.2">
      <c r="A9767" s="29">
        <v>48068</v>
      </c>
      <c r="B9767" s="1" t="s">
        <v>200</v>
      </c>
      <c r="C9767" s="27">
        <v>44652</v>
      </c>
      <c r="D9767" s="1">
        <v>53774</v>
      </c>
      <c r="J9767" s="1" t="s">
        <v>0</v>
      </c>
      <c r="K9767" s="1" t="s">
        <v>49</v>
      </c>
      <c r="L9767" s="1">
        <v>-2</v>
      </c>
      <c r="M9767" s="1">
        <v>80</v>
      </c>
      <c r="N9767" s="6"/>
      <c r="O9767" s="6">
        <v>160</v>
      </c>
      <c r="P9767" s="6">
        <v>-328687.37</v>
      </c>
      <c r="R9767" s="31">
        <v>-160</v>
      </c>
      <c r="S9767" s="28">
        <v>44681</v>
      </c>
    </row>
    <row r="9768" spans="1:19" x14ac:dyDescent="0.2">
      <c r="A9768" s="29">
        <v>48069</v>
      </c>
      <c r="B9768" s="1" t="s">
        <v>200</v>
      </c>
      <c r="C9768" s="27">
        <v>44652</v>
      </c>
      <c r="D9768" s="1">
        <v>53775</v>
      </c>
      <c r="J9768" s="1" t="s">
        <v>0</v>
      </c>
      <c r="K9768" s="1" t="s">
        <v>49</v>
      </c>
      <c r="L9768" s="1">
        <v>-1</v>
      </c>
      <c r="M9768" s="1">
        <v>1590</v>
      </c>
      <c r="N9768" s="6"/>
      <c r="O9768" s="6">
        <v>1590</v>
      </c>
      <c r="P9768" s="6">
        <v>-330277.37</v>
      </c>
      <c r="R9768" s="31">
        <v>-1590</v>
      </c>
      <c r="S9768" s="28">
        <v>44681</v>
      </c>
    </row>
    <row r="9769" spans="1:19" x14ac:dyDescent="0.2">
      <c r="A9769" s="29">
        <v>48069</v>
      </c>
      <c r="B9769" s="1" t="s">
        <v>200</v>
      </c>
      <c r="C9769" s="27">
        <v>44652</v>
      </c>
      <c r="D9769" s="1">
        <v>53775</v>
      </c>
      <c r="J9769" s="1" t="s">
        <v>0</v>
      </c>
      <c r="K9769" s="1" t="s">
        <v>49</v>
      </c>
      <c r="L9769" s="1">
        <v>-2</v>
      </c>
      <c r="M9769" s="1">
        <v>80</v>
      </c>
      <c r="N9769" s="6"/>
      <c r="O9769" s="6">
        <v>160</v>
      </c>
      <c r="P9769" s="6">
        <v>-330437.37</v>
      </c>
      <c r="R9769" s="31">
        <v>-160</v>
      </c>
      <c r="S9769" s="28">
        <v>44681</v>
      </c>
    </row>
    <row r="9770" spans="1:19" x14ac:dyDescent="0.2">
      <c r="A9770" s="29">
        <v>48070</v>
      </c>
      <c r="B9770" s="1" t="s">
        <v>200</v>
      </c>
      <c r="C9770" s="27">
        <v>44652</v>
      </c>
      <c r="D9770" s="1">
        <v>53776</v>
      </c>
      <c r="J9770" s="1" t="s">
        <v>0</v>
      </c>
      <c r="K9770" s="1" t="s">
        <v>49</v>
      </c>
      <c r="L9770" s="1">
        <v>-1</v>
      </c>
      <c r="M9770" s="1">
        <v>574</v>
      </c>
      <c r="N9770" s="6"/>
      <c r="O9770" s="6">
        <v>574</v>
      </c>
      <c r="P9770" s="6">
        <v>-331372.99</v>
      </c>
      <c r="R9770" s="31">
        <v>-574</v>
      </c>
      <c r="S9770" s="28">
        <v>44681</v>
      </c>
    </row>
    <row r="9771" spans="1:19" x14ac:dyDescent="0.2">
      <c r="A9771" s="29">
        <v>48070</v>
      </c>
      <c r="B9771" s="1" t="s">
        <v>200</v>
      </c>
      <c r="C9771" s="27">
        <v>44652</v>
      </c>
      <c r="D9771" s="1">
        <v>53776</v>
      </c>
      <c r="J9771" s="1" t="s">
        <v>0</v>
      </c>
      <c r="K9771" s="1" t="s">
        <v>49</v>
      </c>
      <c r="L9771" s="1">
        <v>-1</v>
      </c>
      <c r="M9771" s="1">
        <v>361.62</v>
      </c>
      <c r="N9771" s="6"/>
      <c r="O9771" s="6">
        <v>361.62</v>
      </c>
      <c r="P9771" s="6">
        <v>-330798.99</v>
      </c>
      <c r="R9771" s="31">
        <v>-361.62</v>
      </c>
      <c r="S9771" s="28">
        <v>44681</v>
      </c>
    </row>
    <row r="9772" spans="1:19" x14ac:dyDescent="0.2">
      <c r="A9772" s="29">
        <v>48071</v>
      </c>
      <c r="B9772" s="1" t="s">
        <v>200</v>
      </c>
      <c r="C9772" s="27">
        <v>44652</v>
      </c>
      <c r="D9772" s="1">
        <v>53777</v>
      </c>
      <c r="J9772" s="1" t="s">
        <v>0</v>
      </c>
      <c r="K9772" s="1" t="s">
        <v>49</v>
      </c>
      <c r="L9772" s="1">
        <v>-1</v>
      </c>
      <c r="M9772" s="1">
        <v>3172</v>
      </c>
      <c r="N9772" s="6"/>
      <c r="O9772" s="6">
        <v>3172</v>
      </c>
      <c r="P9772" s="6">
        <v>-334544.99</v>
      </c>
      <c r="R9772" s="31">
        <v>-3172</v>
      </c>
      <c r="S9772" s="28">
        <v>44681</v>
      </c>
    </row>
    <row r="9773" spans="1:19" x14ac:dyDescent="0.2">
      <c r="A9773" s="29">
        <v>48071</v>
      </c>
      <c r="B9773" s="1" t="s">
        <v>200</v>
      </c>
      <c r="C9773" s="27">
        <v>44652</v>
      </c>
      <c r="D9773" s="1">
        <v>53777</v>
      </c>
      <c r="J9773" s="1" t="s">
        <v>0</v>
      </c>
      <c r="K9773" s="1" t="s">
        <v>49</v>
      </c>
      <c r="L9773" s="1">
        <v>-4</v>
      </c>
      <c r="M9773" s="1">
        <v>80</v>
      </c>
      <c r="N9773" s="6"/>
      <c r="O9773" s="6">
        <v>320</v>
      </c>
      <c r="P9773" s="6">
        <v>-334864.99</v>
      </c>
      <c r="R9773" s="31">
        <v>-320</v>
      </c>
      <c r="S9773" s="28">
        <v>44681</v>
      </c>
    </row>
    <row r="9774" spans="1:19" x14ac:dyDescent="0.2">
      <c r="A9774" s="29">
        <v>48072</v>
      </c>
      <c r="B9774" s="1" t="s">
        <v>200</v>
      </c>
      <c r="C9774" s="27">
        <v>44652</v>
      </c>
      <c r="D9774" s="1">
        <v>53778</v>
      </c>
      <c r="J9774" s="1" t="s">
        <v>0</v>
      </c>
      <c r="K9774" s="1" t="s">
        <v>49</v>
      </c>
      <c r="L9774" s="1">
        <v>-1</v>
      </c>
      <c r="M9774" s="1">
        <v>564</v>
      </c>
      <c r="N9774" s="6"/>
      <c r="O9774" s="6">
        <v>564</v>
      </c>
      <c r="P9774" s="6">
        <v>-335428.99</v>
      </c>
      <c r="R9774" s="31">
        <v>-564</v>
      </c>
      <c r="S9774" s="28">
        <v>44681</v>
      </c>
    </row>
    <row r="9775" spans="1:19" x14ac:dyDescent="0.2">
      <c r="A9775" s="29">
        <v>48072</v>
      </c>
      <c r="B9775" s="1" t="s">
        <v>200</v>
      </c>
      <c r="C9775" s="27">
        <v>44652</v>
      </c>
      <c r="D9775" s="1">
        <v>53778</v>
      </c>
      <c r="J9775" s="1" t="s">
        <v>0</v>
      </c>
      <c r="K9775" s="1" t="s">
        <v>49</v>
      </c>
      <c r="L9775" s="1">
        <v>-1</v>
      </c>
      <c r="M9775" s="1">
        <v>80</v>
      </c>
      <c r="N9775" s="6"/>
      <c r="O9775" s="6">
        <v>80</v>
      </c>
      <c r="P9775" s="6">
        <v>-335508.99</v>
      </c>
      <c r="R9775" s="31">
        <v>-80</v>
      </c>
      <c r="S9775" s="28">
        <v>44681</v>
      </c>
    </row>
    <row r="9776" spans="1:19" x14ac:dyDescent="0.2">
      <c r="A9776" s="29">
        <v>48073</v>
      </c>
      <c r="B9776" s="1" t="s">
        <v>200</v>
      </c>
      <c r="C9776" s="27">
        <v>44652</v>
      </c>
      <c r="D9776" s="1">
        <v>53779</v>
      </c>
      <c r="J9776" s="1" t="s">
        <v>0</v>
      </c>
      <c r="K9776" s="1" t="s">
        <v>49</v>
      </c>
      <c r="L9776" s="1">
        <v>-1</v>
      </c>
      <c r="M9776" s="1">
        <v>1080</v>
      </c>
      <c r="N9776" s="6"/>
      <c r="O9776" s="6">
        <v>1080</v>
      </c>
      <c r="P9776" s="6">
        <v>-336588.99</v>
      </c>
      <c r="R9776" s="31">
        <v>-1080</v>
      </c>
      <c r="S9776" s="28">
        <v>44681</v>
      </c>
    </row>
    <row r="9777" spans="1:19" x14ac:dyDescent="0.2">
      <c r="A9777" s="29">
        <v>48074</v>
      </c>
      <c r="B9777" s="1" t="s">
        <v>200</v>
      </c>
      <c r="C9777" s="27">
        <v>44652</v>
      </c>
      <c r="D9777" s="1">
        <v>53780</v>
      </c>
      <c r="J9777" s="1" t="s">
        <v>0</v>
      </c>
      <c r="K9777" s="1" t="s">
        <v>49</v>
      </c>
      <c r="L9777" s="1">
        <v>-1</v>
      </c>
      <c r="M9777" s="1">
        <v>3900</v>
      </c>
      <c r="N9777" s="6"/>
      <c r="O9777" s="6">
        <v>3900</v>
      </c>
      <c r="P9777" s="6">
        <v>-340488.99</v>
      </c>
      <c r="R9777" s="31">
        <v>-3900</v>
      </c>
      <c r="S9777" s="28">
        <v>44681</v>
      </c>
    </row>
    <row r="9778" spans="1:19" x14ac:dyDescent="0.2">
      <c r="A9778" s="29">
        <v>48075</v>
      </c>
      <c r="B9778" s="1" t="s">
        <v>200</v>
      </c>
      <c r="C9778" s="27">
        <v>44652</v>
      </c>
      <c r="D9778" s="1">
        <v>53781</v>
      </c>
      <c r="J9778" s="1" t="s">
        <v>0</v>
      </c>
      <c r="K9778" s="1" t="s">
        <v>49</v>
      </c>
      <c r="L9778" s="1">
        <v>-1</v>
      </c>
      <c r="M9778" s="1">
        <v>2148</v>
      </c>
      <c r="N9778" s="6"/>
      <c r="O9778" s="6">
        <v>2148</v>
      </c>
      <c r="P9778" s="6">
        <v>-342636.99</v>
      </c>
      <c r="R9778" s="31">
        <v>-2148</v>
      </c>
      <c r="S9778" s="28">
        <v>44681</v>
      </c>
    </row>
    <row r="9779" spans="1:19" x14ac:dyDescent="0.2">
      <c r="A9779" s="29">
        <v>48075</v>
      </c>
      <c r="B9779" s="1" t="s">
        <v>200</v>
      </c>
      <c r="C9779" s="27">
        <v>44652</v>
      </c>
      <c r="D9779" s="1">
        <v>53781</v>
      </c>
      <c r="J9779" s="1" t="s">
        <v>0</v>
      </c>
      <c r="K9779" s="1" t="s">
        <v>49</v>
      </c>
      <c r="L9779" s="1">
        <v>-1</v>
      </c>
      <c r="M9779" s="1">
        <v>80</v>
      </c>
      <c r="N9779" s="6"/>
      <c r="O9779" s="6">
        <v>80</v>
      </c>
      <c r="P9779" s="6">
        <v>-342716.99</v>
      </c>
      <c r="R9779" s="31">
        <v>-80</v>
      </c>
      <c r="S9779" s="28">
        <v>44681</v>
      </c>
    </row>
    <row r="9780" spans="1:19" x14ac:dyDescent="0.2">
      <c r="A9780" s="29">
        <v>48076</v>
      </c>
      <c r="B9780" s="1" t="s">
        <v>200</v>
      </c>
      <c r="C9780" s="27">
        <v>44652</v>
      </c>
      <c r="D9780" s="1">
        <v>53782</v>
      </c>
      <c r="J9780" s="1" t="s">
        <v>0</v>
      </c>
      <c r="K9780" s="1" t="s">
        <v>49</v>
      </c>
      <c r="L9780" s="1">
        <v>-1</v>
      </c>
      <c r="M9780" s="1">
        <v>280</v>
      </c>
      <c r="N9780" s="6"/>
      <c r="O9780" s="6">
        <v>280</v>
      </c>
      <c r="P9780" s="6">
        <v>-342996.99</v>
      </c>
      <c r="R9780" s="31">
        <v>-280</v>
      </c>
      <c r="S9780" s="28">
        <v>44681</v>
      </c>
    </row>
    <row r="9781" spans="1:19" x14ac:dyDescent="0.2">
      <c r="A9781" s="29">
        <v>48076</v>
      </c>
      <c r="B9781" s="1" t="s">
        <v>200</v>
      </c>
      <c r="C9781" s="27">
        <v>44652</v>
      </c>
      <c r="D9781" s="1">
        <v>53782</v>
      </c>
      <c r="J9781" s="1" t="s">
        <v>0</v>
      </c>
      <c r="K9781" s="1" t="s">
        <v>49</v>
      </c>
      <c r="L9781" s="1">
        <v>-1</v>
      </c>
      <c r="M9781" s="1">
        <v>80</v>
      </c>
      <c r="N9781" s="6"/>
      <c r="O9781" s="6">
        <v>80</v>
      </c>
      <c r="P9781" s="6">
        <v>-343076.99</v>
      </c>
      <c r="R9781" s="31">
        <v>-80</v>
      </c>
      <c r="S9781" s="28">
        <v>44681</v>
      </c>
    </row>
    <row r="9782" spans="1:19" x14ac:dyDescent="0.2">
      <c r="A9782" s="29">
        <v>48077</v>
      </c>
      <c r="B9782" s="1" t="s">
        <v>200</v>
      </c>
      <c r="C9782" s="27">
        <v>44652</v>
      </c>
      <c r="D9782" s="1">
        <v>53783</v>
      </c>
      <c r="J9782" s="1" t="s">
        <v>0</v>
      </c>
      <c r="K9782" s="1" t="s">
        <v>49</v>
      </c>
      <c r="L9782" s="1">
        <v>-1</v>
      </c>
      <c r="M9782" s="1">
        <v>1460</v>
      </c>
      <c r="N9782" s="6"/>
      <c r="O9782" s="6">
        <v>1460</v>
      </c>
      <c r="P9782" s="6">
        <v>-344536.99</v>
      </c>
      <c r="R9782" s="31">
        <v>-1460</v>
      </c>
      <c r="S9782" s="28">
        <v>44681</v>
      </c>
    </row>
    <row r="9783" spans="1:19" x14ac:dyDescent="0.2">
      <c r="A9783" s="29">
        <v>48077</v>
      </c>
      <c r="B9783" s="1" t="s">
        <v>200</v>
      </c>
      <c r="C9783" s="27">
        <v>44652</v>
      </c>
      <c r="D9783" s="1">
        <v>53783</v>
      </c>
      <c r="J9783" s="1" t="s">
        <v>0</v>
      </c>
      <c r="K9783" s="1" t="s">
        <v>49</v>
      </c>
      <c r="L9783" s="1">
        <v>-2</v>
      </c>
      <c r="M9783" s="1">
        <v>80</v>
      </c>
      <c r="N9783" s="6"/>
      <c r="O9783" s="6">
        <v>160</v>
      </c>
      <c r="P9783" s="6">
        <v>-344696.99</v>
      </c>
      <c r="R9783" s="31">
        <v>-160</v>
      </c>
      <c r="S9783" s="28">
        <v>44681</v>
      </c>
    </row>
    <row r="9784" spans="1:19" x14ac:dyDescent="0.2">
      <c r="A9784" s="29">
        <v>48078</v>
      </c>
      <c r="B9784" s="1" t="s">
        <v>200</v>
      </c>
      <c r="C9784" s="27">
        <v>44652</v>
      </c>
      <c r="D9784" s="1">
        <v>53784</v>
      </c>
      <c r="J9784" s="1" t="s">
        <v>0</v>
      </c>
      <c r="K9784" s="1" t="s">
        <v>49</v>
      </c>
      <c r="L9784" s="1">
        <v>-1</v>
      </c>
      <c r="M9784" s="1">
        <v>380</v>
      </c>
      <c r="N9784" s="6"/>
      <c r="O9784" s="6">
        <v>380</v>
      </c>
      <c r="P9784" s="6">
        <v>-345076.99</v>
      </c>
      <c r="R9784" s="31">
        <v>-380</v>
      </c>
      <c r="S9784" s="28">
        <v>44681</v>
      </c>
    </row>
    <row r="9785" spans="1:19" x14ac:dyDescent="0.2">
      <c r="A9785" s="29">
        <v>48078</v>
      </c>
      <c r="B9785" s="1" t="s">
        <v>200</v>
      </c>
      <c r="C9785" s="27">
        <v>44652</v>
      </c>
      <c r="D9785" s="1">
        <v>53784</v>
      </c>
      <c r="J9785" s="1" t="s">
        <v>0</v>
      </c>
      <c r="K9785" s="1" t="s">
        <v>49</v>
      </c>
      <c r="L9785" s="1">
        <v>-1</v>
      </c>
      <c r="M9785" s="1">
        <v>80</v>
      </c>
      <c r="N9785" s="6"/>
      <c r="O9785" s="6">
        <v>80</v>
      </c>
      <c r="P9785" s="6">
        <v>-345156.99</v>
      </c>
      <c r="R9785" s="31">
        <v>-80</v>
      </c>
      <c r="S9785" s="28">
        <v>44681</v>
      </c>
    </row>
    <row r="9786" spans="1:19" x14ac:dyDescent="0.2">
      <c r="A9786" s="29">
        <v>48079</v>
      </c>
      <c r="B9786" s="1" t="s">
        <v>200</v>
      </c>
      <c r="C9786" s="27">
        <v>44652</v>
      </c>
      <c r="D9786" s="1">
        <v>53785</v>
      </c>
      <c r="J9786" s="1" t="s">
        <v>0</v>
      </c>
      <c r="K9786" s="1" t="s">
        <v>49</v>
      </c>
      <c r="L9786" s="1">
        <v>-1</v>
      </c>
      <c r="M9786" s="1">
        <v>680</v>
      </c>
      <c r="N9786" s="6"/>
      <c r="O9786" s="6">
        <v>680</v>
      </c>
      <c r="P9786" s="6">
        <v>-345836.99</v>
      </c>
      <c r="R9786" s="31">
        <v>-680</v>
      </c>
      <c r="S9786" s="28">
        <v>44681</v>
      </c>
    </row>
    <row r="9787" spans="1:19" x14ac:dyDescent="0.2">
      <c r="A9787" s="29">
        <v>48079</v>
      </c>
      <c r="B9787" s="1" t="s">
        <v>200</v>
      </c>
      <c r="C9787" s="27">
        <v>44652</v>
      </c>
      <c r="D9787" s="1">
        <v>53785</v>
      </c>
      <c r="J9787" s="1" t="s">
        <v>0</v>
      </c>
      <c r="K9787" s="1" t="s">
        <v>49</v>
      </c>
      <c r="L9787" s="1">
        <v>-1</v>
      </c>
      <c r="M9787" s="1">
        <v>80</v>
      </c>
      <c r="N9787" s="6"/>
      <c r="O9787" s="6">
        <v>80</v>
      </c>
      <c r="P9787" s="6">
        <v>-345916.99</v>
      </c>
      <c r="R9787" s="31">
        <v>-80</v>
      </c>
      <c r="S9787" s="28">
        <v>44681</v>
      </c>
    </row>
    <row r="9788" spans="1:19" x14ac:dyDescent="0.2">
      <c r="A9788" s="29">
        <v>48080</v>
      </c>
      <c r="B9788" s="1" t="s">
        <v>200</v>
      </c>
      <c r="C9788" s="27">
        <v>44652</v>
      </c>
      <c r="D9788" s="1">
        <v>53786</v>
      </c>
      <c r="J9788" s="1" t="s">
        <v>0</v>
      </c>
      <c r="K9788" s="1" t="s">
        <v>49</v>
      </c>
      <c r="L9788" s="1">
        <v>-1</v>
      </c>
      <c r="M9788" s="1">
        <v>380</v>
      </c>
      <c r="N9788" s="6"/>
      <c r="O9788" s="6">
        <v>380</v>
      </c>
      <c r="P9788" s="6">
        <v>-346296.99</v>
      </c>
      <c r="R9788" s="31">
        <v>-380</v>
      </c>
      <c r="S9788" s="28">
        <v>44681</v>
      </c>
    </row>
    <row r="9789" spans="1:19" x14ac:dyDescent="0.2">
      <c r="A9789" s="29">
        <v>48080</v>
      </c>
      <c r="B9789" s="1" t="s">
        <v>200</v>
      </c>
      <c r="C9789" s="27">
        <v>44652</v>
      </c>
      <c r="D9789" s="1">
        <v>53786</v>
      </c>
      <c r="J9789" s="1" t="s">
        <v>0</v>
      </c>
      <c r="K9789" s="1" t="s">
        <v>49</v>
      </c>
      <c r="L9789" s="1">
        <v>-1</v>
      </c>
      <c r="M9789" s="1">
        <v>80</v>
      </c>
      <c r="N9789" s="6"/>
      <c r="O9789" s="6">
        <v>80</v>
      </c>
      <c r="P9789" s="6">
        <v>-346376.99</v>
      </c>
      <c r="R9789" s="31">
        <v>-80</v>
      </c>
      <c r="S9789" s="28">
        <v>44681</v>
      </c>
    </row>
    <row r="9790" spans="1:19" x14ac:dyDescent="0.2">
      <c r="A9790" s="29">
        <v>48081</v>
      </c>
      <c r="B9790" s="1" t="s">
        <v>200</v>
      </c>
      <c r="C9790" s="27">
        <v>44652</v>
      </c>
      <c r="D9790" s="1">
        <v>53787</v>
      </c>
      <c r="J9790" s="1" t="s">
        <v>0</v>
      </c>
      <c r="K9790" s="1" t="s">
        <v>49</v>
      </c>
      <c r="L9790" s="1">
        <v>-1</v>
      </c>
      <c r="M9790" s="1">
        <v>540</v>
      </c>
      <c r="N9790" s="6"/>
      <c r="O9790" s="6">
        <v>540</v>
      </c>
      <c r="P9790" s="6">
        <v>-346916.99</v>
      </c>
      <c r="R9790" s="31">
        <v>-540</v>
      </c>
      <c r="S9790" s="28">
        <v>44681</v>
      </c>
    </row>
    <row r="9791" spans="1:19" x14ac:dyDescent="0.2">
      <c r="A9791" s="29">
        <v>48081</v>
      </c>
      <c r="B9791" s="1" t="s">
        <v>200</v>
      </c>
      <c r="C9791" s="27">
        <v>44652</v>
      </c>
      <c r="D9791" s="1">
        <v>53787</v>
      </c>
      <c r="J9791" s="1" t="s">
        <v>0</v>
      </c>
      <c r="K9791" s="1" t="s">
        <v>49</v>
      </c>
      <c r="L9791" s="1">
        <v>-1</v>
      </c>
      <c r="M9791" s="1">
        <v>80</v>
      </c>
      <c r="N9791" s="6"/>
      <c r="O9791" s="6">
        <v>80</v>
      </c>
      <c r="P9791" s="6">
        <v>-346996.99</v>
      </c>
      <c r="R9791" s="31">
        <v>-80</v>
      </c>
      <c r="S9791" s="28">
        <v>44681</v>
      </c>
    </row>
    <row r="9792" spans="1:19" x14ac:dyDescent="0.2">
      <c r="A9792" s="29">
        <v>48082</v>
      </c>
      <c r="B9792" s="1" t="s">
        <v>200</v>
      </c>
      <c r="C9792" s="27">
        <v>44652</v>
      </c>
      <c r="D9792" s="1">
        <v>53788</v>
      </c>
      <c r="J9792" s="1" t="s">
        <v>0</v>
      </c>
      <c r="K9792" s="1" t="s">
        <v>49</v>
      </c>
      <c r="L9792" s="1">
        <v>-1</v>
      </c>
      <c r="M9792" s="1">
        <v>2640</v>
      </c>
      <c r="N9792" s="6"/>
      <c r="O9792" s="6">
        <v>2640</v>
      </c>
      <c r="P9792" s="6">
        <v>-349636.99</v>
      </c>
      <c r="R9792" s="31">
        <v>-2640</v>
      </c>
      <c r="S9792" s="28">
        <v>44681</v>
      </c>
    </row>
    <row r="9793" spans="1:19" x14ac:dyDescent="0.2">
      <c r="A9793" s="29">
        <v>48082</v>
      </c>
      <c r="B9793" s="1" t="s">
        <v>200</v>
      </c>
      <c r="C9793" s="27">
        <v>44652</v>
      </c>
      <c r="D9793" s="1">
        <v>53788</v>
      </c>
      <c r="J9793" s="1" t="s">
        <v>0</v>
      </c>
      <c r="K9793" s="1" t="s">
        <v>49</v>
      </c>
      <c r="L9793" s="1">
        <v>-5</v>
      </c>
      <c r="M9793" s="1">
        <v>80</v>
      </c>
      <c r="N9793" s="6"/>
      <c r="O9793" s="6">
        <v>400</v>
      </c>
      <c r="P9793" s="6">
        <v>-350036.99</v>
      </c>
      <c r="R9793" s="31">
        <v>-400</v>
      </c>
      <c r="S9793" s="28">
        <v>44681</v>
      </c>
    </row>
    <row r="9794" spans="1:19" x14ac:dyDescent="0.2">
      <c r="A9794" s="29">
        <v>48083</v>
      </c>
      <c r="B9794" s="1" t="s">
        <v>200</v>
      </c>
      <c r="C9794" s="27">
        <v>44652</v>
      </c>
      <c r="D9794" s="1">
        <v>53789</v>
      </c>
      <c r="J9794" s="1" t="s">
        <v>0</v>
      </c>
      <c r="K9794" s="1" t="s">
        <v>49</v>
      </c>
      <c r="L9794" s="1">
        <v>-1</v>
      </c>
      <c r="M9794" s="1">
        <v>940</v>
      </c>
      <c r="N9794" s="6"/>
      <c r="O9794" s="6">
        <v>940</v>
      </c>
      <c r="P9794" s="6">
        <v>-350976.99</v>
      </c>
      <c r="R9794" s="31">
        <v>-940</v>
      </c>
      <c r="S9794" s="28">
        <v>44681</v>
      </c>
    </row>
    <row r="9795" spans="1:19" x14ac:dyDescent="0.2">
      <c r="A9795" s="29">
        <v>48083</v>
      </c>
      <c r="B9795" s="1" t="s">
        <v>200</v>
      </c>
      <c r="C9795" s="27">
        <v>44652</v>
      </c>
      <c r="D9795" s="1">
        <v>53789</v>
      </c>
      <c r="J9795" s="1" t="s">
        <v>0</v>
      </c>
      <c r="K9795" s="1" t="s">
        <v>49</v>
      </c>
      <c r="L9795" s="1">
        <v>-1</v>
      </c>
      <c r="M9795" s="1">
        <v>80</v>
      </c>
      <c r="N9795" s="6"/>
      <c r="O9795" s="6">
        <v>80</v>
      </c>
      <c r="P9795" s="6">
        <v>-351056.99</v>
      </c>
      <c r="R9795" s="31">
        <v>-80</v>
      </c>
      <c r="S9795" s="28">
        <v>44681</v>
      </c>
    </row>
    <row r="9796" spans="1:19" x14ac:dyDescent="0.2">
      <c r="A9796" s="29">
        <v>48084</v>
      </c>
      <c r="B9796" s="1" t="s">
        <v>200</v>
      </c>
      <c r="C9796" s="27">
        <v>44652</v>
      </c>
      <c r="D9796" s="1">
        <v>53790</v>
      </c>
      <c r="J9796" s="1" t="s">
        <v>0</v>
      </c>
      <c r="K9796" s="1" t="s">
        <v>49</v>
      </c>
      <c r="L9796" s="1">
        <v>-1</v>
      </c>
      <c r="M9796" s="1">
        <v>360</v>
      </c>
      <c r="N9796" s="6"/>
      <c r="O9796" s="6">
        <v>360</v>
      </c>
      <c r="P9796" s="6">
        <v>-351416.99</v>
      </c>
      <c r="R9796" s="31">
        <v>-360</v>
      </c>
      <c r="S9796" s="28">
        <v>44681</v>
      </c>
    </row>
    <row r="9797" spans="1:19" x14ac:dyDescent="0.2">
      <c r="A9797" s="29">
        <v>48085</v>
      </c>
      <c r="B9797" s="1" t="s">
        <v>200</v>
      </c>
      <c r="C9797" s="27">
        <v>44652</v>
      </c>
      <c r="D9797" s="1">
        <v>53791</v>
      </c>
      <c r="J9797" s="1" t="s">
        <v>0</v>
      </c>
      <c r="K9797" s="1" t="s">
        <v>49</v>
      </c>
      <c r="L9797" s="1">
        <v>-1</v>
      </c>
      <c r="M9797" s="1">
        <v>360</v>
      </c>
      <c r="N9797" s="6"/>
      <c r="O9797" s="6">
        <v>360</v>
      </c>
      <c r="P9797" s="6">
        <v>-351776.99</v>
      </c>
      <c r="R9797" s="31">
        <v>-360</v>
      </c>
      <c r="S9797" s="28">
        <v>44681</v>
      </c>
    </row>
    <row r="9798" spans="1:19" x14ac:dyDescent="0.2">
      <c r="A9798" s="29">
        <v>48086</v>
      </c>
      <c r="B9798" s="1" t="s">
        <v>200</v>
      </c>
      <c r="C9798" s="27">
        <v>44652</v>
      </c>
      <c r="D9798" s="1">
        <v>53792</v>
      </c>
      <c r="J9798" s="1" t="s">
        <v>0</v>
      </c>
      <c r="K9798" s="1" t="s">
        <v>49</v>
      </c>
      <c r="L9798" s="1">
        <v>-1</v>
      </c>
      <c r="M9798" s="1">
        <v>360</v>
      </c>
      <c r="N9798" s="6"/>
      <c r="O9798" s="6">
        <v>360</v>
      </c>
      <c r="P9798" s="6">
        <v>-352136.99</v>
      </c>
      <c r="R9798" s="31">
        <v>-360</v>
      </c>
      <c r="S9798" s="28">
        <v>44681</v>
      </c>
    </row>
    <row r="9799" spans="1:19" x14ac:dyDescent="0.2">
      <c r="A9799" s="29">
        <v>48087</v>
      </c>
      <c r="B9799" s="1" t="s">
        <v>200</v>
      </c>
      <c r="C9799" s="27">
        <v>44652</v>
      </c>
      <c r="D9799" s="1">
        <v>53793</v>
      </c>
      <c r="J9799" s="1" t="s">
        <v>0</v>
      </c>
      <c r="K9799" s="1" t="s">
        <v>49</v>
      </c>
      <c r="L9799" s="1">
        <v>-1</v>
      </c>
      <c r="M9799" s="1">
        <v>360</v>
      </c>
      <c r="N9799" s="6"/>
      <c r="O9799" s="6">
        <v>360</v>
      </c>
      <c r="P9799" s="6">
        <v>-352496.99</v>
      </c>
      <c r="R9799" s="31">
        <v>-360</v>
      </c>
      <c r="S9799" s="28">
        <v>44681</v>
      </c>
    </row>
    <row r="9800" spans="1:19" x14ac:dyDescent="0.2">
      <c r="A9800" s="29">
        <v>48088</v>
      </c>
      <c r="B9800" s="1" t="s">
        <v>200</v>
      </c>
      <c r="C9800" s="27">
        <v>44652</v>
      </c>
      <c r="D9800" s="1">
        <v>53794</v>
      </c>
      <c r="J9800" s="1" t="s">
        <v>0</v>
      </c>
      <c r="K9800" s="1" t="s">
        <v>49</v>
      </c>
      <c r="L9800" s="1">
        <v>-1</v>
      </c>
      <c r="M9800" s="1">
        <v>780</v>
      </c>
      <c r="N9800" s="6"/>
      <c r="O9800" s="6">
        <v>780</v>
      </c>
      <c r="P9800" s="6">
        <v>-353276.99</v>
      </c>
      <c r="R9800" s="31">
        <v>-780</v>
      </c>
      <c r="S9800" s="28">
        <v>44681</v>
      </c>
    </row>
    <row r="9801" spans="1:19" x14ac:dyDescent="0.2">
      <c r="A9801" s="29">
        <v>48088</v>
      </c>
      <c r="B9801" s="1" t="s">
        <v>200</v>
      </c>
      <c r="C9801" s="27">
        <v>44652</v>
      </c>
      <c r="D9801" s="1">
        <v>53794</v>
      </c>
      <c r="J9801" s="1" t="s">
        <v>0</v>
      </c>
      <c r="K9801" s="1" t="s">
        <v>49</v>
      </c>
      <c r="L9801" s="1">
        <v>-1</v>
      </c>
      <c r="M9801" s="1">
        <v>80</v>
      </c>
      <c r="N9801" s="6"/>
      <c r="O9801" s="6">
        <v>80</v>
      </c>
      <c r="P9801" s="6">
        <v>-353356.99</v>
      </c>
      <c r="R9801" s="31">
        <v>-80</v>
      </c>
      <c r="S9801" s="28">
        <v>44681</v>
      </c>
    </row>
    <row r="9802" spans="1:19" x14ac:dyDescent="0.2">
      <c r="A9802" s="29">
        <v>48089</v>
      </c>
      <c r="B9802" s="1" t="s">
        <v>200</v>
      </c>
      <c r="C9802" s="27">
        <v>44652</v>
      </c>
      <c r="D9802" s="1">
        <v>53795</v>
      </c>
      <c r="J9802" s="1" t="s">
        <v>0</v>
      </c>
      <c r="K9802" s="1" t="s">
        <v>49</v>
      </c>
      <c r="L9802" s="1">
        <v>-1</v>
      </c>
      <c r="M9802" s="1">
        <v>608</v>
      </c>
      <c r="N9802" s="6"/>
      <c r="O9802" s="6">
        <v>608</v>
      </c>
      <c r="P9802" s="6">
        <v>-353964.99</v>
      </c>
      <c r="R9802" s="31">
        <v>-608</v>
      </c>
      <c r="S9802" s="28">
        <v>44681</v>
      </c>
    </row>
    <row r="9803" spans="1:19" x14ac:dyDescent="0.2">
      <c r="A9803" s="29">
        <v>48089</v>
      </c>
      <c r="B9803" s="1" t="s">
        <v>200</v>
      </c>
      <c r="C9803" s="27">
        <v>44652</v>
      </c>
      <c r="D9803" s="1">
        <v>53795</v>
      </c>
      <c r="J9803" s="1" t="s">
        <v>0</v>
      </c>
      <c r="K9803" s="1" t="s">
        <v>49</v>
      </c>
      <c r="L9803" s="1">
        <v>-1</v>
      </c>
      <c r="M9803" s="1">
        <v>80</v>
      </c>
      <c r="N9803" s="6"/>
      <c r="O9803" s="6">
        <v>80</v>
      </c>
      <c r="P9803" s="6">
        <v>-354044.99</v>
      </c>
      <c r="R9803" s="31">
        <v>-80</v>
      </c>
      <c r="S9803" s="28">
        <v>44681</v>
      </c>
    </row>
    <row r="9804" spans="1:19" x14ac:dyDescent="0.2">
      <c r="A9804" s="29">
        <v>48090</v>
      </c>
      <c r="B9804" s="1" t="s">
        <v>200</v>
      </c>
      <c r="C9804" s="27">
        <v>44652</v>
      </c>
      <c r="D9804" s="1">
        <v>53796</v>
      </c>
      <c r="J9804" s="1" t="s">
        <v>0</v>
      </c>
      <c r="K9804" s="1" t="s">
        <v>49</v>
      </c>
      <c r="L9804" s="1">
        <v>-1</v>
      </c>
      <c r="M9804" s="1">
        <v>1740</v>
      </c>
      <c r="N9804" s="6"/>
      <c r="O9804" s="6">
        <v>1740</v>
      </c>
      <c r="P9804" s="6">
        <v>-355784.99</v>
      </c>
      <c r="R9804" s="31">
        <v>-1740</v>
      </c>
      <c r="S9804" s="28">
        <v>44681</v>
      </c>
    </row>
    <row r="9805" spans="1:19" x14ac:dyDescent="0.2">
      <c r="A9805" s="29">
        <v>48127</v>
      </c>
      <c r="B9805" s="1" t="s">
        <v>200</v>
      </c>
      <c r="C9805" s="27">
        <v>44652</v>
      </c>
      <c r="D9805" s="1">
        <v>53802</v>
      </c>
      <c r="J9805" s="1" t="s">
        <v>0</v>
      </c>
      <c r="K9805" s="1" t="s">
        <v>49</v>
      </c>
      <c r="L9805" s="1">
        <v>-1</v>
      </c>
      <c r="M9805" s="1">
        <v>787</v>
      </c>
      <c r="N9805" s="6"/>
      <c r="O9805" s="6">
        <v>787</v>
      </c>
      <c r="P9805" s="6">
        <v>-356813.99</v>
      </c>
      <c r="R9805" s="31">
        <v>-787</v>
      </c>
      <c r="S9805" s="28">
        <v>44681</v>
      </c>
    </row>
    <row r="9806" spans="1:19" x14ac:dyDescent="0.2">
      <c r="A9806" s="29">
        <v>48128</v>
      </c>
      <c r="B9806" s="1" t="s">
        <v>200</v>
      </c>
      <c r="C9806" s="27">
        <v>44652</v>
      </c>
      <c r="D9806" s="1">
        <v>53803</v>
      </c>
      <c r="J9806" s="1" t="s">
        <v>0</v>
      </c>
      <c r="K9806" s="1" t="s">
        <v>49</v>
      </c>
      <c r="L9806" s="1">
        <v>-1</v>
      </c>
      <c r="M9806" s="1">
        <v>1220</v>
      </c>
      <c r="N9806" s="6"/>
      <c r="O9806" s="6">
        <v>1220</v>
      </c>
      <c r="P9806" s="6">
        <v>-358033.99</v>
      </c>
      <c r="R9806" s="31">
        <v>-1220</v>
      </c>
      <c r="S9806" s="28">
        <v>44681</v>
      </c>
    </row>
    <row r="9807" spans="1:19" x14ac:dyDescent="0.2">
      <c r="A9807" s="29">
        <v>48605</v>
      </c>
      <c r="B9807" s="1" t="s">
        <v>178</v>
      </c>
      <c r="C9807" s="27">
        <v>44652</v>
      </c>
      <c r="J9807" s="1" t="s">
        <v>0</v>
      </c>
      <c r="K9807" s="1" t="s">
        <v>48</v>
      </c>
      <c r="N9807" s="6"/>
      <c r="O9807" s="6">
        <v>184.07</v>
      </c>
      <c r="P9807" s="6">
        <v>-358218.06</v>
      </c>
      <c r="R9807" s="31">
        <v>-184.07</v>
      </c>
      <c r="S9807" s="28">
        <v>44681</v>
      </c>
    </row>
    <row r="9808" spans="1:19" x14ac:dyDescent="0.2">
      <c r="A9808" s="29">
        <v>47957</v>
      </c>
      <c r="B9808" s="1" t="s">
        <v>200</v>
      </c>
      <c r="C9808" s="27">
        <v>44655</v>
      </c>
      <c r="D9808" s="1">
        <v>53737</v>
      </c>
      <c r="J9808" s="1" t="s">
        <v>0</v>
      </c>
      <c r="K9808" s="1" t="s">
        <v>49</v>
      </c>
      <c r="L9808" s="1">
        <v>-7</v>
      </c>
      <c r="M9808" s="1">
        <v>88</v>
      </c>
      <c r="N9808" s="6"/>
      <c r="O9808" s="6">
        <v>616</v>
      </c>
      <c r="P9808" s="6">
        <v>-372269.81</v>
      </c>
      <c r="R9808" s="31">
        <v>-616</v>
      </c>
      <c r="S9808" s="28">
        <v>44681</v>
      </c>
    </row>
    <row r="9809" spans="1:19" x14ac:dyDescent="0.2">
      <c r="A9809" s="29">
        <v>47957</v>
      </c>
      <c r="B9809" s="1" t="s">
        <v>200</v>
      </c>
      <c r="C9809" s="27">
        <v>44655</v>
      </c>
      <c r="D9809" s="1">
        <v>53737</v>
      </c>
      <c r="J9809" s="1" t="s">
        <v>0</v>
      </c>
      <c r="K9809" s="1" t="s">
        <v>49</v>
      </c>
      <c r="L9809" s="1">
        <v>-6.5</v>
      </c>
      <c r="M9809" s="1">
        <v>88</v>
      </c>
      <c r="N9809" s="6"/>
      <c r="O9809" s="6">
        <v>572</v>
      </c>
      <c r="P9809" s="6">
        <v>-369229.81</v>
      </c>
      <c r="R9809" s="31">
        <v>-572</v>
      </c>
      <c r="S9809" s="28">
        <v>44681</v>
      </c>
    </row>
    <row r="9810" spans="1:19" x14ac:dyDescent="0.2">
      <c r="A9810" s="29">
        <v>47957</v>
      </c>
      <c r="B9810" s="1" t="s">
        <v>200</v>
      </c>
      <c r="C9810" s="27">
        <v>44655</v>
      </c>
      <c r="D9810" s="1">
        <v>53737</v>
      </c>
      <c r="J9810" s="1" t="s">
        <v>0</v>
      </c>
      <c r="K9810" s="1" t="s">
        <v>49</v>
      </c>
      <c r="L9810" s="1">
        <v>-6.25</v>
      </c>
      <c r="M9810" s="1">
        <v>88</v>
      </c>
      <c r="N9810" s="6"/>
      <c r="O9810" s="6">
        <v>550</v>
      </c>
      <c r="P9810" s="6">
        <v>-367427.81</v>
      </c>
      <c r="R9810" s="31">
        <v>-550</v>
      </c>
      <c r="S9810" s="28">
        <v>44681</v>
      </c>
    </row>
    <row r="9811" spans="1:19" x14ac:dyDescent="0.2">
      <c r="A9811" s="29">
        <v>47957</v>
      </c>
      <c r="B9811" s="1" t="s">
        <v>200</v>
      </c>
      <c r="C9811" s="27">
        <v>44655</v>
      </c>
      <c r="D9811" s="1">
        <v>53737</v>
      </c>
      <c r="J9811" s="1" t="s">
        <v>0</v>
      </c>
      <c r="K9811" s="1" t="s">
        <v>49</v>
      </c>
      <c r="L9811" s="1">
        <v>-6.25</v>
      </c>
      <c r="M9811" s="1">
        <v>88</v>
      </c>
      <c r="N9811" s="6"/>
      <c r="O9811" s="6">
        <v>550</v>
      </c>
      <c r="P9811" s="6">
        <v>-368101.81</v>
      </c>
      <c r="R9811" s="31">
        <v>-550</v>
      </c>
      <c r="S9811" s="28">
        <v>44681</v>
      </c>
    </row>
    <row r="9812" spans="1:19" x14ac:dyDescent="0.2">
      <c r="A9812" s="29">
        <v>47957</v>
      </c>
      <c r="B9812" s="1" t="s">
        <v>200</v>
      </c>
      <c r="C9812" s="27">
        <v>44655</v>
      </c>
      <c r="D9812" s="1">
        <v>53737</v>
      </c>
      <c r="J9812" s="1" t="s">
        <v>0</v>
      </c>
      <c r="K9812" s="1" t="s">
        <v>49</v>
      </c>
      <c r="L9812" s="1">
        <v>-1</v>
      </c>
      <c r="M9812" s="1">
        <v>548</v>
      </c>
      <c r="N9812" s="6"/>
      <c r="O9812" s="6">
        <v>548</v>
      </c>
      <c r="P9812" s="6">
        <v>-370885.81</v>
      </c>
      <c r="R9812" s="31">
        <v>-548</v>
      </c>
      <c r="S9812" s="28">
        <v>44681</v>
      </c>
    </row>
    <row r="9813" spans="1:19" x14ac:dyDescent="0.2">
      <c r="A9813" s="29">
        <v>47957</v>
      </c>
      <c r="B9813" s="1" t="s">
        <v>200</v>
      </c>
      <c r="C9813" s="27">
        <v>44655</v>
      </c>
      <c r="D9813" s="1">
        <v>53737</v>
      </c>
      <c r="J9813" s="1" t="s">
        <v>0</v>
      </c>
      <c r="K9813" s="1" t="s">
        <v>49</v>
      </c>
      <c r="L9813" s="1">
        <v>-4.25</v>
      </c>
      <c r="M9813" s="1">
        <v>88</v>
      </c>
      <c r="N9813" s="6"/>
      <c r="O9813" s="6">
        <v>374</v>
      </c>
      <c r="P9813" s="6">
        <v>-364626.06</v>
      </c>
      <c r="R9813" s="31">
        <v>-374</v>
      </c>
      <c r="S9813" s="28">
        <v>44681</v>
      </c>
    </row>
    <row r="9814" spans="1:19" x14ac:dyDescent="0.2">
      <c r="A9814" s="29">
        <v>47957</v>
      </c>
      <c r="B9814" s="1" t="s">
        <v>200</v>
      </c>
      <c r="C9814" s="27">
        <v>44655</v>
      </c>
      <c r="D9814" s="1">
        <v>53737</v>
      </c>
      <c r="J9814" s="1" t="s">
        <v>0</v>
      </c>
      <c r="K9814" s="1" t="s">
        <v>49</v>
      </c>
      <c r="L9814" s="1">
        <v>-3.5</v>
      </c>
      <c r="M9814" s="1">
        <v>88</v>
      </c>
      <c r="N9814" s="6"/>
      <c r="O9814" s="6">
        <v>308</v>
      </c>
      <c r="P9814" s="6">
        <v>-368533.81</v>
      </c>
      <c r="R9814" s="31">
        <v>-308</v>
      </c>
      <c r="S9814" s="28">
        <v>44681</v>
      </c>
    </row>
    <row r="9815" spans="1:19" x14ac:dyDescent="0.2">
      <c r="A9815" s="29">
        <v>47957</v>
      </c>
      <c r="B9815" s="1" t="s">
        <v>200</v>
      </c>
      <c r="C9815" s="27">
        <v>44655</v>
      </c>
      <c r="D9815" s="1">
        <v>53737</v>
      </c>
      <c r="J9815" s="1" t="s">
        <v>0</v>
      </c>
      <c r="K9815" s="1" t="s">
        <v>49</v>
      </c>
      <c r="L9815" s="1">
        <v>-2</v>
      </c>
      <c r="M9815" s="1">
        <v>148</v>
      </c>
      <c r="N9815" s="6"/>
      <c r="O9815" s="6">
        <v>296</v>
      </c>
      <c r="P9815" s="6">
        <v>-370015.81</v>
      </c>
      <c r="R9815" s="31">
        <v>-296</v>
      </c>
      <c r="S9815" s="28">
        <v>44681</v>
      </c>
    </row>
    <row r="9816" spans="1:19" x14ac:dyDescent="0.2">
      <c r="A9816" s="29">
        <v>47957</v>
      </c>
      <c r="B9816" s="1" t="s">
        <v>200</v>
      </c>
      <c r="C9816" s="27">
        <v>44655</v>
      </c>
      <c r="D9816" s="1">
        <v>53737</v>
      </c>
      <c r="J9816" s="1" t="s">
        <v>0</v>
      </c>
      <c r="K9816" s="1" t="s">
        <v>49</v>
      </c>
      <c r="L9816" s="1">
        <v>-1.5</v>
      </c>
      <c r="M9816" s="1">
        <v>88</v>
      </c>
      <c r="N9816" s="6"/>
      <c r="O9816" s="6">
        <v>132</v>
      </c>
      <c r="P9816" s="6">
        <v>-364128.06</v>
      </c>
      <c r="R9816" s="31">
        <v>-132</v>
      </c>
      <c r="S9816" s="28">
        <v>44681</v>
      </c>
    </row>
    <row r="9817" spans="1:19" x14ac:dyDescent="0.2">
      <c r="A9817" s="29">
        <v>47957</v>
      </c>
      <c r="B9817" s="1" t="s">
        <v>200</v>
      </c>
      <c r="C9817" s="27">
        <v>44655</v>
      </c>
      <c r="D9817" s="1">
        <v>53737</v>
      </c>
      <c r="J9817" s="1" t="s">
        <v>0</v>
      </c>
      <c r="K9817" s="1" t="s">
        <v>49</v>
      </c>
      <c r="L9817" s="1">
        <v>-1.5</v>
      </c>
      <c r="M9817" s="1">
        <v>88</v>
      </c>
      <c r="N9817" s="6"/>
      <c r="O9817" s="6">
        <v>132</v>
      </c>
      <c r="P9817" s="6">
        <v>-371529.81</v>
      </c>
      <c r="R9817" s="31">
        <v>-132</v>
      </c>
      <c r="S9817" s="28">
        <v>44681</v>
      </c>
    </row>
    <row r="9818" spans="1:19" x14ac:dyDescent="0.2">
      <c r="A9818" s="29">
        <v>47957</v>
      </c>
      <c r="B9818" s="1" t="s">
        <v>200</v>
      </c>
      <c r="C9818" s="27">
        <v>44655</v>
      </c>
      <c r="D9818" s="1">
        <v>53737</v>
      </c>
      <c r="J9818" s="1" t="s">
        <v>0</v>
      </c>
      <c r="K9818" s="1" t="s">
        <v>49</v>
      </c>
      <c r="L9818" s="1">
        <v>-1</v>
      </c>
      <c r="M9818" s="1">
        <v>124</v>
      </c>
      <c r="N9818" s="6"/>
      <c r="O9818" s="6">
        <v>124</v>
      </c>
      <c r="P9818" s="6">
        <v>-364252.06</v>
      </c>
      <c r="R9818" s="31">
        <v>-124</v>
      </c>
      <c r="S9818" s="28">
        <v>44681</v>
      </c>
    </row>
    <row r="9819" spans="1:19" x14ac:dyDescent="0.2">
      <c r="A9819" s="29">
        <v>47957</v>
      </c>
      <c r="B9819" s="1" t="s">
        <v>200</v>
      </c>
      <c r="C9819" s="27">
        <v>44655</v>
      </c>
      <c r="D9819" s="1">
        <v>53737</v>
      </c>
      <c r="J9819" s="1" t="s">
        <v>0</v>
      </c>
      <c r="K9819" s="1" t="s">
        <v>49</v>
      </c>
      <c r="L9819" s="1">
        <v>-1</v>
      </c>
      <c r="M9819" s="1">
        <v>124</v>
      </c>
      <c r="N9819" s="6"/>
      <c r="O9819" s="6">
        <v>124</v>
      </c>
      <c r="P9819" s="6">
        <v>-366877.81</v>
      </c>
      <c r="R9819" s="31">
        <v>-124</v>
      </c>
      <c r="S9819" s="28">
        <v>44681</v>
      </c>
    </row>
    <row r="9820" spans="1:19" x14ac:dyDescent="0.2">
      <c r="A9820" s="29">
        <v>47957</v>
      </c>
      <c r="B9820" s="1" t="s">
        <v>200</v>
      </c>
      <c r="C9820" s="27">
        <v>44655</v>
      </c>
      <c r="D9820" s="1">
        <v>53737</v>
      </c>
      <c r="J9820" s="1" t="s">
        <v>0</v>
      </c>
      <c r="K9820" s="1" t="s">
        <v>49</v>
      </c>
      <c r="L9820" s="1">
        <v>-1</v>
      </c>
      <c r="M9820" s="1">
        <v>124</v>
      </c>
      <c r="N9820" s="6"/>
      <c r="O9820" s="6">
        <v>124</v>
      </c>
      <c r="P9820" s="6">
        <v>-367551.81</v>
      </c>
      <c r="R9820" s="31">
        <v>-124</v>
      </c>
      <c r="S9820" s="28">
        <v>44681</v>
      </c>
    </row>
    <row r="9821" spans="1:19" x14ac:dyDescent="0.2">
      <c r="A9821" s="29">
        <v>47957</v>
      </c>
      <c r="B9821" s="1" t="s">
        <v>200</v>
      </c>
      <c r="C9821" s="27">
        <v>44655</v>
      </c>
      <c r="D9821" s="1">
        <v>53737</v>
      </c>
      <c r="J9821" s="1" t="s">
        <v>0</v>
      </c>
      <c r="K9821" s="1" t="s">
        <v>49</v>
      </c>
      <c r="L9821" s="1">
        <v>-1</v>
      </c>
      <c r="M9821" s="1">
        <v>124</v>
      </c>
      <c r="N9821" s="6"/>
      <c r="O9821" s="6">
        <v>124</v>
      </c>
      <c r="P9821" s="6">
        <v>-368225.81</v>
      </c>
      <c r="R9821" s="31">
        <v>-124</v>
      </c>
      <c r="S9821" s="28">
        <v>44681</v>
      </c>
    </row>
    <row r="9822" spans="1:19" x14ac:dyDescent="0.2">
      <c r="A9822" s="29">
        <v>47957</v>
      </c>
      <c r="B9822" s="1" t="s">
        <v>200</v>
      </c>
      <c r="C9822" s="27">
        <v>44655</v>
      </c>
      <c r="D9822" s="1">
        <v>53737</v>
      </c>
      <c r="J9822" s="1" t="s">
        <v>0</v>
      </c>
      <c r="K9822" s="1" t="s">
        <v>49</v>
      </c>
      <c r="L9822" s="1">
        <v>-1</v>
      </c>
      <c r="M9822" s="1">
        <v>124</v>
      </c>
      <c r="N9822" s="6"/>
      <c r="O9822" s="6">
        <v>124</v>
      </c>
      <c r="P9822" s="6">
        <v>-368657.81</v>
      </c>
      <c r="R9822" s="31">
        <v>-124</v>
      </c>
      <c r="S9822" s="28">
        <v>44681</v>
      </c>
    </row>
    <row r="9823" spans="1:19" x14ac:dyDescent="0.2">
      <c r="A9823" s="29">
        <v>47957</v>
      </c>
      <c r="B9823" s="1" t="s">
        <v>200</v>
      </c>
      <c r="C9823" s="27">
        <v>44655</v>
      </c>
      <c r="D9823" s="1">
        <v>53737</v>
      </c>
      <c r="J9823" s="1" t="s">
        <v>0</v>
      </c>
      <c r="K9823" s="1" t="s">
        <v>49</v>
      </c>
      <c r="L9823" s="1">
        <v>-1</v>
      </c>
      <c r="M9823" s="1">
        <v>124</v>
      </c>
      <c r="N9823" s="6"/>
      <c r="O9823" s="6">
        <v>124</v>
      </c>
      <c r="P9823" s="6">
        <v>-371397.81</v>
      </c>
      <c r="R9823" s="31">
        <v>-124</v>
      </c>
      <c r="S9823" s="28">
        <v>44681</v>
      </c>
    </row>
    <row r="9824" spans="1:19" x14ac:dyDescent="0.2">
      <c r="A9824" s="29">
        <v>47957</v>
      </c>
      <c r="B9824" s="1" t="s">
        <v>200</v>
      </c>
      <c r="C9824" s="27">
        <v>44655</v>
      </c>
      <c r="D9824" s="1">
        <v>53737</v>
      </c>
      <c r="J9824" s="1" t="s">
        <v>0</v>
      </c>
      <c r="K9824" s="1" t="s">
        <v>49</v>
      </c>
      <c r="L9824" s="1">
        <v>-1</v>
      </c>
      <c r="M9824" s="1">
        <v>124</v>
      </c>
      <c r="N9824" s="6"/>
      <c r="O9824" s="6">
        <v>124</v>
      </c>
      <c r="P9824" s="6">
        <v>-371653.81</v>
      </c>
      <c r="R9824" s="31">
        <v>-124</v>
      </c>
      <c r="S9824" s="28">
        <v>44681</v>
      </c>
    </row>
    <row r="9825" spans="1:19" x14ac:dyDescent="0.2">
      <c r="A9825" s="29">
        <v>47957</v>
      </c>
      <c r="B9825" s="1" t="s">
        <v>200</v>
      </c>
      <c r="C9825" s="27">
        <v>44655</v>
      </c>
      <c r="D9825" s="1">
        <v>53737</v>
      </c>
      <c r="J9825" s="1" t="s">
        <v>0</v>
      </c>
      <c r="K9825" s="1" t="s">
        <v>49</v>
      </c>
      <c r="L9825" s="1">
        <v>-10</v>
      </c>
      <c r="M9825" s="1">
        <v>12</v>
      </c>
      <c r="N9825" s="6"/>
      <c r="O9825" s="6">
        <v>120</v>
      </c>
      <c r="P9825" s="6">
        <v>-369719.81</v>
      </c>
      <c r="R9825" s="31">
        <v>-120</v>
      </c>
      <c r="S9825" s="28">
        <v>44681</v>
      </c>
    </row>
    <row r="9826" spans="1:19" x14ac:dyDescent="0.2">
      <c r="A9826" s="29">
        <v>47957</v>
      </c>
      <c r="B9826" s="1" t="s">
        <v>200</v>
      </c>
      <c r="C9826" s="27">
        <v>44655</v>
      </c>
      <c r="D9826" s="1">
        <v>53737</v>
      </c>
      <c r="J9826" s="1" t="s">
        <v>0</v>
      </c>
      <c r="K9826" s="1" t="s">
        <v>49</v>
      </c>
      <c r="L9826" s="1">
        <v>-14</v>
      </c>
      <c r="M9826" s="1">
        <v>8</v>
      </c>
      <c r="N9826" s="6"/>
      <c r="O9826" s="6">
        <v>112</v>
      </c>
      <c r="P9826" s="6">
        <v>-369575.81</v>
      </c>
      <c r="R9826" s="31">
        <v>-112</v>
      </c>
      <c r="S9826" s="28">
        <v>44681</v>
      </c>
    </row>
    <row r="9827" spans="1:19" x14ac:dyDescent="0.2">
      <c r="A9827" s="29">
        <v>47957</v>
      </c>
      <c r="B9827" s="1" t="s">
        <v>200</v>
      </c>
      <c r="C9827" s="27">
        <v>44655</v>
      </c>
      <c r="D9827" s="1">
        <v>53737</v>
      </c>
      <c r="J9827" s="1" t="s">
        <v>0</v>
      </c>
      <c r="K9827" s="1" t="s">
        <v>49</v>
      </c>
      <c r="L9827" s="1">
        <v>-1</v>
      </c>
      <c r="M9827" s="1">
        <v>88</v>
      </c>
      <c r="N9827" s="6"/>
      <c r="O9827" s="6">
        <v>88</v>
      </c>
      <c r="P9827" s="6">
        <v>-359310.06</v>
      </c>
      <c r="R9827" s="31">
        <v>-88</v>
      </c>
      <c r="S9827" s="28">
        <v>44681</v>
      </c>
    </row>
    <row r="9828" spans="1:19" x14ac:dyDescent="0.2">
      <c r="A9828" s="29">
        <v>47957</v>
      </c>
      <c r="B9828" s="1" t="s">
        <v>200</v>
      </c>
      <c r="C9828" s="27">
        <v>44655</v>
      </c>
      <c r="D9828" s="1">
        <v>53737</v>
      </c>
      <c r="J9828" s="1" t="s">
        <v>0</v>
      </c>
      <c r="K9828" s="1" t="s">
        <v>49</v>
      </c>
      <c r="L9828" s="1">
        <v>-1</v>
      </c>
      <c r="M9828" s="1">
        <v>88</v>
      </c>
      <c r="N9828" s="6"/>
      <c r="O9828" s="6">
        <v>88</v>
      </c>
      <c r="P9828" s="6">
        <v>-363996.06</v>
      </c>
      <c r="R9828" s="31">
        <v>-88</v>
      </c>
      <c r="S9828" s="28">
        <v>44681</v>
      </c>
    </row>
    <row r="9829" spans="1:19" x14ac:dyDescent="0.2">
      <c r="A9829" s="29">
        <v>47957</v>
      </c>
      <c r="B9829" s="1" t="s">
        <v>200</v>
      </c>
      <c r="C9829" s="27">
        <v>44655</v>
      </c>
      <c r="D9829" s="1">
        <v>53737</v>
      </c>
      <c r="J9829" s="1" t="s">
        <v>0</v>
      </c>
      <c r="K9829" s="1" t="s">
        <v>49</v>
      </c>
      <c r="L9829" s="1">
        <v>-1</v>
      </c>
      <c r="M9829" s="1">
        <v>88</v>
      </c>
      <c r="N9829" s="6"/>
      <c r="O9829" s="6">
        <v>88</v>
      </c>
      <c r="P9829" s="6">
        <v>-372357.81</v>
      </c>
      <c r="R9829" s="31">
        <v>-88</v>
      </c>
      <c r="S9829" s="28">
        <v>44681</v>
      </c>
    </row>
    <row r="9830" spans="1:19" x14ac:dyDescent="0.2">
      <c r="A9830" s="29">
        <v>47957</v>
      </c>
      <c r="B9830" s="1" t="s">
        <v>200</v>
      </c>
      <c r="C9830" s="27">
        <v>44655</v>
      </c>
      <c r="D9830" s="1">
        <v>53737</v>
      </c>
      <c r="J9830" s="1" t="s">
        <v>0</v>
      </c>
      <c r="K9830" s="1" t="s">
        <v>49</v>
      </c>
      <c r="L9830" s="1">
        <v>-0.75</v>
      </c>
      <c r="M9830" s="1">
        <v>88</v>
      </c>
      <c r="N9830" s="6"/>
      <c r="O9830" s="6">
        <v>66</v>
      </c>
      <c r="P9830" s="6">
        <v>-358284.06</v>
      </c>
      <c r="R9830" s="31">
        <v>-66</v>
      </c>
      <c r="S9830" s="28">
        <v>44681</v>
      </c>
    </row>
    <row r="9831" spans="1:19" x14ac:dyDescent="0.2">
      <c r="A9831" s="29">
        <v>47957</v>
      </c>
      <c r="B9831" s="1" t="s">
        <v>200</v>
      </c>
      <c r="C9831" s="27">
        <v>44655</v>
      </c>
      <c r="D9831" s="1">
        <v>53737</v>
      </c>
      <c r="J9831" s="1" t="s">
        <v>0</v>
      </c>
      <c r="K9831" s="1" t="s">
        <v>49</v>
      </c>
      <c r="L9831" s="1">
        <v>-0.75</v>
      </c>
      <c r="M9831" s="1">
        <v>88</v>
      </c>
      <c r="N9831" s="6"/>
      <c r="O9831" s="6">
        <v>66</v>
      </c>
      <c r="P9831" s="6">
        <v>-359222.06</v>
      </c>
      <c r="R9831" s="31">
        <v>-66</v>
      </c>
      <c r="S9831" s="28">
        <v>44681</v>
      </c>
    </row>
    <row r="9832" spans="1:19" x14ac:dyDescent="0.2">
      <c r="A9832" s="29">
        <v>47957</v>
      </c>
      <c r="B9832" s="1" t="s">
        <v>200</v>
      </c>
      <c r="C9832" s="27">
        <v>44655</v>
      </c>
      <c r="D9832" s="1">
        <v>53737</v>
      </c>
      <c r="J9832" s="1" t="s">
        <v>0</v>
      </c>
      <c r="K9832" s="1" t="s">
        <v>49</v>
      </c>
      <c r="L9832" s="1">
        <v>-1</v>
      </c>
      <c r="M9832" s="1">
        <v>66</v>
      </c>
      <c r="N9832" s="6"/>
      <c r="O9832" s="6">
        <v>66</v>
      </c>
      <c r="P9832" s="6">
        <v>-359698.06</v>
      </c>
      <c r="R9832" s="31">
        <v>-66</v>
      </c>
      <c r="S9832" s="28">
        <v>44681</v>
      </c>
    </row>
    <row r="9833" spans="1:19" x14ac:dyDescent="0.2">
      <c r="A9833" s="29">
        <v>47957</v>
      </c>
      <c r="B9833" s="1" t="s">
        <v>200</v>
      </c>
      <c r="C9833" s="27">
        <v>44655</v>
      </c>
      <c r="D9833" s="1">
        <v>53737</v>
      </c>
      <c r="J9833" s="1" t="s">
        <v>0</v>
      </c>
      <c r="K9833" s="1" t="s">
        <v>49</v>
      </c>
      <c r="L9833" s="1">
        <v>-6</v>
      </c>
      <c r="M9833" s="1">
        <v>4</v>
      </c>
      <c r="N9833" s="6"/>
      <c r="O9833" s="6">
        <v>24</v>
      </c>
      <c r="P9833" s="6">
        <v>-369599.81</v>
      </c>
      <c r="R9833" s="31">
        <v>-24</v>
      </c>
      <c r="S9833" s="28">
        <v>44681</v>
      </c>
    </row>
    <row r="9834" spans="1:19" x14ac:dyDescent="0.2">
      <c r="A9834" s="29">
        <v>47957</v>
      </c>
      <c r="B9834" s="1" t="s">
        <v>200</v>
      </c>
      <c r="C9834" s="27">
        <v>44655</v>
      </c>
      <c r="D9834" s="1">
        <v>53737</v>
      </c>
      <c r="J9834" s="1" t="s">
        <v>0</v>
      </c>
      <c r="K9834" s="1" t="s">
        <v>49</v>
      </c>
      <c r="L9834" s="1">
        <v>-0.25</v>
      </c>
      <c r="M9834" s="1">
        <v>88</v>
      </c>
      <c r="N9834" s="6"/>
      <c r="O9834" s="6">
        <v>22</v>
      </c>
      <c r="P9834" s="6">
        <v>-358306.06</v>
      </c>
      <c r="R9834" s="31">
        <v>-22</v>
      </c>
      <c r="S9834" s="28">
        <v>44681</v>
      </c>
    </row>
    <row r="9835" spans="1:19" x14ac:dyDescent="0.2">
      <c r="A9835" s="29">
        <v>47957</v>
      </c>
      <c r="B9835" s="1" t="s">
        <v>200</v>
      </c>
      <c r="C9835" s="27">
        <v>44655</v>
      </c>
      <c r="D9835" s="1">
        <v>53737</v>
      </c>
      <c r="J9835" s="1" t="s">
        <v>0</v>
      </c>
      <c r="K9835" s="1" t="s">
        <v>49</v>
      </c>
      <c r="L9835" s="1">
        <v>-0.25</v>
      </c>
      <c r="M9835" s="1">
        <v>88</v>
      </c>
      <c r="N9835" s="6"/>
      <c r="O9835" s="6">
        <v>22</v>
      </c>
      <c r="P9835" s="6">
        <v>-364648.06</v>
      </c>
      <c r="R9835" s="31">
        <v>-22</v>
      </c>
      <c r="S9835" s="28">
        <v>44681</v>
      </c>
    </row>
    <row r="9836" spans="1:19" x14ac:dyDescent="0.2">
      <c r="A9836" s="29">
        <v>47958</v>
      </c>
      <c r="B9836" s="1" t="s">
        <v>200</v>
      </c>
      <c r="C9836" s="27">
        <v>44655</v>
      </c>
      <c r="D9836" s="1">
        <v>53738</v>
      </c>
      <c r="J9836" s="1" t="s">
        <v>0</v>
      </c>
      <c r="K9836" s="1" t="s">
        <v>49</v>
      </c>
      <c r="L9836" s="1">
        <v>-2.75</v>
      </c>
      <c r="M9836" s="1">
        <v>88</v>
      </c>
      <c r="N9836" s="6"/>
      <c r="O9836" s="6">
        <v>242</v>
      </c>
      <c r="P9836" s="6">
        <v>-358768.06</v>
      </c>
      <c r="R9836" s="31">
        <v>-242</v>
      </c>
      <c r="S9836" s="28">
        <v>44681</v>
      </c>
    </row>
    <row r="9837" spans="1:19" x14ac:dyDescent="0.2">
      <c r="A9837" s="29">
        <v>47958</v>
      </c>
      <c r="B9837" s="1" t="s">
        <v>200</v>
      </c>
      <c r="C9837" s="27">
        <v>44655</v>
      </c>
      <c r="D9837" s="1">
        <v>53738</v>
      </c>
      <c r="J9837" s="1" t="s">
        <v>0</v>
      </c>
      <c r="K9837" s="1" t="s">
        <v>49</v>
      </c>
      <c r="L9837" s="1">
        <v>-0.75</v>
      </c>
      <c r="M9837" s="1">
        <v>88</v>
      </c>
      <c r="N9837" s="6"/>
      <c r="O9837" s="6">
        <v>66</v>
      </c>
      <c r="P9837" s="6">
        <v>-358372.06</v>
      </c>
      <c r="R9837" s="31">
        <v>-66</v>
      </c>
      <c r="S9837" s="28">
        <v>44681</v>
      </c>
    </row>
    <row r="9838" spans="1:19" x14ac:dyDescent="0.2">
      <c r="A9838" s="29">
        <v>47958</v>
      </c>
      <c r="B9838" s="1" t="s">
        <v>200</v>
      </c>
      <c r="C9838" s="27">
        <v>44655</v>
      </c>
      <c r="D9838" s="1">
        <v>53738</v>
      </c>
      <c r="J9838" s="1" t="s">
        <v>0</v>
      </c>
      <c r="K9838" s="1" t="s">
        <v>49</v>
      </c>
      <c r="L9838" s="1">
        <v>-0.5</v>
      </c>
      <c r="M9838" s="1">
        <v>88</v>
      </c>
      <c r="N9838" s="6"/>
      <c r="O9838" s="6">
        <v>44</v>
      </c>
      <c r="P9838" s="6">
        <v>-363908.06</v>
      </c>
      <c r="R9838" s="31">
        <v>-44</v>
      </c>
      <c r="S9838" s="28">
        <v>44681</v>
      </c>
    </row>
    <row r="9839" spans="1:19" x14ac:dyDescent="0.2">
      <c r="A9839" s="29">
        <v>47959</v>
      </c>
      <c r="B9839" s="1" t="s">
        <v>200</v>
      </c>
      <c r="C9839" s="27">
        <v>44655</v>
      </c>
      <c r="D9839" s="1">
        <v>53739</v>
      </c>
      <c r="J9839" s="1" t="s">
        <v>0</v>
      </c>
      <c r="K9839" s="1" t="s">
        <v>49</v>
      </c>
      <c r="L9839" s="1">
        <v>-1</v>
      </c>
      <c r="M9839" s="1">
        <v>980</v>
      </c>
      <c r="N9839" s="6"/>
      <c r="O9839" s="6">
        <v>980</v>
      </c>
      <c r="P9839" s="6">
        <v>-363038.06</v>
      </c>
      <c r="R9839" s="31">
        <v>-980</v>
      </c>
      <c r="S9839" s="28">
        <v>44681</v>
      </c>
    </row>
    <row r="9840" spans="1:19" x14ac:dyDescent="0.2">
      <c r="A9840" s="29">
        <v>47959</v>
      </c>
      <c r="B9840" s="1" t="s">
        <v>200</v>
      </c>
      <c r="C9840" s="27">
        <v>44655</v>
      </c>
      <c r="D9840" s="1">
        <v>53739</v>
      </c>
      <c r="J9840" s="1" t="s">
        <v>0</v>
      </c>
      <c r="K9840" s="1" t="s">
        <v>49</v>
      </c>
      <c r="L9840" s="1">
        <v>-1.75</v>
      </c>
      <c r="M9840" s="1">
        <v>88</v>
      </c>
      <c r="N9840" s="6"/>
      <c r="O9840" s="6">
        <v>154</v>
      </c>
      <c r="P9840" s="6">
        <v>-358526.06</v>
      </c>
      <c r="R9840" s="31">
        <v>-154</v>
      </c>
      <c r="S9840" s="28">
        <v>44681</v>
      </c>
    </row>
    <row r="9841" spans="1:19" x14ac:dyDescent="0.2">
      <c r="A9841" s="29">
        <v>47959</v>
      </c>
      <c r="B9841" s="1" t="s">
        <v>200</v>
      </c>
      <c r="C9841" s="27">
        <v>44655</v>
      </c>
      <c r="D9841" s="1">
        <v>53739</v>
      </c>
      <c r="J9841" s="1" t="s">
        <v>0</v>
      </c>
      <c r="K9841" s="1" t="s">
        <v>49</v>
      </c>
      <c r="L9841" s="1">
        <v>-1.5</v>
      </c>
      <c r="M9841" s="1">
        <v>88</v>
      </c>
      <c r="N9841" s="6"/>
      <c r="O9841" s="6">
        <v>132</v>
      </c>
      <c r="P9841" s="6">
        <v>-359566.06</v>
      </c>
      <c r="R9841" s="31">
        <v>-132</v>
      </c>
      <c r="S9841" s="28">
        <v>44681</v>
      </c>
    </row>
    <row r="9842" spans="1:19" x14ac:dyDescent="0.2">
      <c r="A9842" s="29">
        <v>47959</v>
      </c>
      <c r="B9842" s="1" t="s">
        <v>200</v>
      </c>
      <c r="C9842" s="27">
        <v>44655</v>
      </c>
      <c r="D9842" s="1">
        <v>53739</v>
      </c>
      <c r="J9842" s="1" t="s">
        <v>0</v>
      </c>
      <c r="K9842" s="1" t="s">
        <v>49</v>
      </c>
      <c r="L9842" s="1">
        <v>-1</v>
      </c>
      <c r="M9842" s="1">
        <v>130</v>
      </c>
      <c r="N9842" s="6"/>
      <c r="O9842" s="6">
        <v>130</v>
      </c>
      <c r="P9842" s="6">
        <v>-363864.06</v>
      </c>
      <c r="R9842" s="31">
        <v>-130</v>
      </c>
      <c r="S9842" s="28">
        <v>44681</v>
      </c>
    </row>
    <row r="9843" spans="1:19" x14ac:dyDescent="0.2">
      <c r="A9843" s="29">
        <v>47959</v>
      </c>
      <c r="B9843" s="1" t="s">
        <v>200</v>
      </c>
      <c r="C9843" s="27">
        <v>44655</v>
      </c>
      <c r="D9843" s="1">
        <v>53739</v>
      </c>
      <c r="J9843" s="1" t="s">
        <v>0</v>
      </c>
      <c r="K9843" s="1" t="s">
        <v>49</v>
      </c>
      <c r="L9843" s="1">
        <v>-1</v>
      </c>
      <c r="M9843" s="1">
        <v>124</v>
      </c>
      <c r="N9843" s="6"/>
      <c r="O9843" s="6">
        <v>124</v>
      </c>
      <c r="P9843" s="6">
        <v>-359434.06</v>
      </c>
      <c r="R9843" s="31">
        <v>-124</v>
      </c>
      <c r="S9843" s="28">
        <v>44681</v>
      </c>
    </row>
    <row r="9844" spans="1:19" x14ac:dyDescent="0.2">
      <c r="A9844" s="29">
        <v>47959</v>
      </c>
      <c r="B9844" s="1" t="s">
        <v>200</v>
      </c>
      <c r="C9844" s="27">
        <v>44655</v>
      </c>
      <c r="D9844" s="1">
        <v>53739</v>
      </c>
      <c r="J9844" s="1" t="s">
        <v>0</v>
      </c>
      <c r="K9844" s="1" t="s">
        <v>49</v>
      </c>
      <c r="L9844" s="1">
        <v>-1</v>
      </c>
      <c r="M9844" s="1">
        <v>88</v>
      </c>
      <c r="N9844" s="6"/>
      <c r="O9844" s="6">
        <v>88</v>
      </c>
      <c r="P9844" s="6">
        <v>-363126.06</v>
      </c>
      <c r="R9844" s="31">
        <v>-88</v>
      </c>
      <c r="S9844" s="28">
        <v>44681</v>
      </c>
    </row>
    <row r="9845" spans="1:19" x14ac:dyDescent="0.2">
      <c r="A9845" s="29">
        <v>47959</v>
      </c>
      <c r="B9845" s="1" t="s">
        <v>200</v>
      </c>
      <c r="C9845" s="27">
        <v>44655</v>
      </c>
      <c r="D9845" s="1">
        <v>53739</v>
      </c>
      <c r="J9845" s="1" t="s">
        <v>0</v>
      </c>
      <c r="K9845" s="1" t="s">
        <v>49</v>
      </c>
      <c r="L9845" s="1">
        <v>-0.75</v>
      </c>
      <c r="M9845" s="1">
        <v>88</v>
      </c>
      <c r="N9845" s="6"/>
      <c r="O9845" s="6">
        <v>66</v>
      </c>
      <c r="P9845" s="6">
        <v>-359632.06</v>
      </c>
      <c r="R9845" s="31">
        <v>-66</v>
      </c>
      <c r="S9845" s="28">
        <v>44681</v>
      </c>
    </row>
    <row r="9846" spans="1:19" x14ac:dyDescent="0.2">
      <c r="A9846" s="29">
        <v>47965</v>
      </c>
      <c r="B9846" s="1" t="s">
        <v>200</v>
      </c>
      <c r="C9846" s="27">
        <v>44655</v>
      </c>
      <c r="D9846" s="1">
        <v>53741</v>
      </c>
      <c r="J9846" s="1" t="s">
        <v>0</v>
      </c>
      <c r="K9846" s="1" t="s">
        <v>49</v>
      </c>
      <c r="L9846" s="1">
        <v>-4.5</v>
      </c>
      <c r="M9846" s="1">
        <v>88</v>
      </c>
      <c r="N9846" s="6"/>
      <c r="O9846" s="6">
        <v>396</v>
      </c>
      <c r="P9846" s="6">
        <v>-366192.06</v>
      </c>
      <c r="R9846" s="31">
        <v>-396</v>
      </c>
      <c r="S9846" s="28">
        <v>44681</v>
      </c>
    </row>
    <row r="9847" spans="1:19" x14ac:dyDescent="0.2">
      <c r="A9847" s="29">
        <v>47965</v>
      </c>
      <c r="B9847" s="1" t="s">
        <v>200</v>
      </c>
      <c r="C9847" s="27">
        <v>44655</v>
      </c>
      <c r="D9847" s="1">
        <v>53741</v>
      </c>
      <c r="J9847" s="1" t="s">
        <v>0</v>
      </c>
      <c r="K9847" s="1" t="s">
        <v>49</v>
      </c>
      <c r="L9847" s="1">
        <v>-1.75</v>
      </c>
      <c r="M9847" s="1">
        <v>88</v>
      </c>
      <c r="N9847" s="6"/>
      <c r="O9847" s="6">
        <v>154</v>
      </c>
      <c r="P9847" s="6">
        <v>-370293.81</v>
      </c>
      <c r="R9847" s="31">
        <v>-154</v>
      </c>
      <c r="S9847" s="28">
        <v>44681</v>
      </c>
    </row>
    <row r="9848" spans="1:19" x14ac:dyDescent="0.2">
      <c r="A9848" s="29">
        <v>47965</v>
      </c>
      <c r="B9848" s="1" t="s">
        <v>200</v>
      </c>
      <c r="C9848" s="27">
        <v>44655</v>
      </c>
      <c r="D9848" s="1">
        <v>53741</v>
      </c>
      <c r="J9848" s="1" t="s">
        <v>0</v>
      </c>
      <c r="K9848" s="1" t="s">
        <v>49</v>
      </c>
      <c r="L9848" s="1">
        <v>-1</v>
      </c>
      <c r="M9848" s="1">
        <v>124</v>
      </c>
      <c r="N9848" s="6"/>
      <c r="O9848" s="6">
        <v>124</v>
      </c>
      <c r="P9848" s="6">
        <v>-370139.81</v>
      </c>
      <c r="R9848" s="31">
        <v>-124</v>
      </c>
      <c r="S9848" s="28">
        <v>44681</v>
      </c>
    </row>
    <row r="9849" spans="1:19" x14ac:dyDescent="0.2">
      <c r="A9849" s="29">
        <v>47965</v>
      </c>
      <c r="B9849" s="1" t="s">
        <v>200</v>
      </c>
      <c r="C9849" s="27">
        <v>44655</v>
      </c>
      <c r="D9849" s="1">
        <v>53741</v>
      </c>
      <c r="J9849" s="1" t="s">
        <v>0</v>
      </c>
      <c r="K9849" s="1" t="s">
        <v>49</v>
      </c>
      <c r="L9849" s="1">
        <v>-1</v>
      </c>
      <c r="M9849" s="1">
        <v>88</v>
      </c>
      <c r="N9849" s="6"/>
      <c r="O9849" s="6">
        <v>88</v>
      </c>
      <c r="P9849" s="6">
        <v>-366753.81</v>
      </c>
      <c r="R9849" s="31">
        <v>-88</v>
      </c>
      <c r="S9849" s="28">
        <v>44681</v>
      </c>
    </row>
    <row r="9850" spans="1:19" x14ac:dyDescent="0.2">
      <c r="A9850" s="29">
        <v>47965</v>
      </c>
      <c r="B9850" s="1" t="s">
        <v>200</v>
      </c>
      <c r="C9850" s="27">
        <v>44655</v>
      </c>
      <c r="D9850" s="1">
        <v>53741</v>
      </c>
      <c r="J9850" s="1" t="s">
        <v>0</v>
      </c>
      <c r="K9850" s="1" t="s">
        <v>49</v>
      </c>
      <c r="L9850" s="1">
        <v>-0.75</v>
      </c>
      <c r="M9850" s="1">
        <v>88</v>
      </c>
      <c r="N9850" s="6"/>
      <c r="O9850" s="6">
        <v>66</v>
      </c>
      <c r="P9850" s="6">
        <v>-365796.06</v>
      </c>
      <c r="R9850" s="31">
        <v>-66</v>
      </c>
      <c r="S9850" s="28">
        <v>44681</v>
      </c>
    </row>
    <row r="9851" spans="1:19" x14ac:dyDescent="0.2">
      <c r="A9851" s="29">
        <v>47965</v>
      </c>
      <c r="B9851" s="1" t="s">
        <v>200</v>
      </c>
      <c r="C9851" s="27">
        <v>44655</v>
      </c>
      <c r="D9851" s="1">
        <v>53741</v>
      </c>
      <c r="J9851" s="1" t="s">
        <v>0</v>
      </c>
      <c r="K9851" s="1" t="s">
        <v>49</v>
      </c>
      <c r="L9851" s="1">
        <v>-0.75</v>
      </c>
      <c r="M9851" s="1">
        <v>88</v>
      </c>
      <c r="N9851" s="6"/>
      <c r="O9851" s="6">
        <v>66</v>
      </c>
      <c r="P9851" s="6">
        <v>-366665.81</v>
      </c>
      <c r="R9851" s="31">
        <v>-66</v>
      </c>
      <c r="S9851" s="28">
        <v>44681</v>
      </c>
    </row>
    <row r="9852" spans="1:19" x14ac:dyDescent="0.2">
      <c r="A9852" s="29">
        <v>47965</v>
      </c>
      <c r="B9852" s="1" t="s">
        <v>200</v>
      </c>
      <c r="C9852" s="27">
        <v>44655</v>
      </c>
      <c r="D9852" s="1">
        <v>53741</v>
      </c>
      <c r="J9852" s="1" t="s">
        <v>0</v>
      </c>
      <c r="K9852" s="1" t="s">
        <v>49</v>
      </c>
      <c r="L9852" s="1">
        <v>-0.5</v>
      </c>
      <c r="M9852" s="1">
        <v>88</v>
      </c>
      <c r="N9852" s="6"/>
      <c r="O9852" s="6">
        <v>44</v>
      </c>
      <c r="P9852" s="6">
        <v>-358812.06</v>
      </c>
      <c r="R9852" s="31">
        <v>-44</v>
      </c>
      <c r="S9852" s="28">
        <v>44681</v>
      </c>
    </row>
    <row r="9853" spans="1:19" x14ac:dyDescent="0.2">
      <c r="A9853" s="29">
        <v>47965</v>
      </c>
      <c r="B9853" s="1" t="s">
        <v>200</v>
      </c>
      <c r="C9853" s="27">
        <v>44655</v>
      </c>
      <c r="D9853" s="1">
        <v>53741</v>
      </c>
      <c r="J9853" s="1" t="s">
        <v>0</v>
      </c>
      <c r="K9853" s="1" t="s">
        <v>49</v>
      </c>
      <c r="L9853" s="1">
        <v>-0.5</v>
      </c>
      <c r="M9853" s="1">
        <v>88</v>
      </c>
      <c r="N9853" s="6"/>
      <c r="O9853" s="6">
        <v>44</v>
      </c>
      <c r="P9853" s="6">
        <v>-370337.81</v>
      </c>
      <c r="R9853" s="31">
        <v>-44</v>
      </c>
      <c r="S9853" s="28">
        <v>44681</v>
      </c>
    </row>
    <row r="9854" spans="1:19" x14ac:dyDescent="0.2">
      <c r="A9854" s="29">
        <v>47965</v>
      </c>
      <c r="B9854" s="1" t="s">
        <v>200</v>
      </c>
      <c r="C9854" s="27">
        <v>44655</v>
      </c>
      <c r="D9854" s="1">
        <v>53741</v>
      </c>
      <c r="J9854" s="1" t="s">
        <v>0</v>
      </c>
      <c r="K9854" s="1" t="s">
        <v>49</v>
      </c>
      <c r="L9854" s="1">
        <v>-0.5</v>
      </c>
      <c r="M9854" s="1">
        <v>88</v>
      </c>
      <c r="N9854" s="6"/>
      <c r="O9854" s="6">
        <v>44</v>
      </c>
      <c r="P9854" s="6">
        <v>-373478.31</v>
      </c>
      <c r="R9854" s="31">
        <v>-44</v>
      </c>
      <c r="S9854" s="28">
        <v>44681</v>
      </c>
    </row>
    <row r="9855" spans="1:19" x14ac:dyDescent="0.2">
      <c r="A9855" s="29">
        <v>47966</v>
      </c>
      <c r="B9855" s="1" t="s">
        <v>200</v>
      </c>
      <c r="C9855" s="27">
        <v>44655</v>
      </c>
      <c r="D9855" s="1">
        <v>53742</v>
      </c>
      <c r="J9855" s="1" t="s">
        <v>0</v>
      </c>
      <c r="K9855" s="1" t="s">
        <v>49</v>
      </c>
      <c r="L9855" s="1">
        <v>-3.75</v>
      </c>
      <c r="M9855" s="1">
        <v>88</v>
      </c>
      <c r="N9855" s="6"/>
      <c r="O9855" s="6">
        <v>330</v>
      </c>
      <c r="P9855" s="6">
        <v>-365430.06</v>
      </c>
      <c r="R9855" s="31">
        <v>-330</v>
      </c>
      <c r="S9855" s="28">
        <v>44681</v>
      </c>
    </row>
    <row r="9856" spans="1:19" x14ac:dyDescent="0.2">
      <c r="A9856" s="29">
        <v>47966</v>
      </c>
      <c r="B9856" s="1" t="s">
        <v>200</v>
      </c>
      <c r="C9856" s="27">
        <v>44655</v>
      </c>
      <c r="D9856" s="1">
        <v>53742</v>
      </c>
      <c r="J9856" s="1" t="s">
        <v>0</v>
      </c>
      <c r="K9856" s="1" t="s">
        <v>49</v>
      </c>
      <c r="L9856" s="1">
        <v>-3.75</v>
      </c>
      <c r="M9856" s="1">
        <v>88</v>
      </c>
      <c r="N9856" s="6"/>
      <c r="O9856" s="6">
        <v>330</v>
      </c>
      <c r="P9856" s="6">
        <v>-373434.31</v>
      </c>
      <c r="R9856" s="31">
        <v>-330</v>
      </c>
      <c r="S9856" s="28">
        <v>44681</v>
      </c>
    </row>
    <row r="9857" spans="1:19" x14ac:dyDescent="0.2">
      <c r="A9857" s="29">
        <v>47966</v>
      </c>
      <c r="B9857" s="1" t="s">
        <v>200</v>
      </c>
      <c r="C9857" s="27">
        <v>44655</v>
      </c>
      <c r="D9857" s="1">
        <v>53742</v>
      </c>
      <c r="J9857" s="1" t="s">
        <v>0</v>
      </c>
      <c r="K9857" s="1" t="s">
        <v>49</v>
      </c>
      <c r="L9857" s="1">
        <v>-2.5</v>
      </c>
      <c r="M9857" s="1">
        <v>88</v>
      </c>
      <c r="N9857" s="6"/>
      <c r="O9857" s="6">
        <v>220</v>
      </c>
      <c r="P9857" s="6">
        <v>-359156.06</v>
      </c>
      <c r="R9857" s="31">
        <v>-220</v>
      </c>
      <c r="S9857" s="28">
        <v>44681</v>
      </c>
    </row>
    <row r="9858" spans="1:19" x14ac:dyDescent="0.2">
      <c r="A9858" s="29">
        <v>47966</v>
      </c>
      <c r="B9858" s="1" t="s">
        <v>200</v>
      </c>
      <c r="C9858" s="27">
        <v>44655</v>
      </c>
      <c r="D9858" s="1">
        <v>53742</v>
      </c>
      <c r="J9858" s="1" t="s">
        <v>0</v>
      </c>
      <c r="K9858" s="1" t="s">
        <v>49</v>
      </c>
      <c r="L9858" s="1">
        <v>-2</v>
      </c>
      <c r="M9858" s="1">
        <v>88</v>
      </c>
      <c r="N9858" s="6"/>
      <c r="O9858" s="6">
        <v>176</v>
      </c>
      <c r="P9858" s="6">
        <v>-365730.06</v>
      </c>
      <c r="R9858" s="31">
        <v>-176</v>
      </c>
      <c r="S9858" s="28">
        <v>44681</v>
      </c>
    </row>
    <row r="9859" spans="1:19" x14ac:dyDescent="0.2">
      <c r="A9859" s="29">
        <v>47966</v>
      </c>
      <c r="B9859" s="1" t="s">
        <v>200</v>
      </c>
      <c r="C9859" s="27">
        <v>44655</v>
      </c>
      <c r="D9859" s="1">
        <v>53742</v>
      </c>
      <c r="J9859" s="1" t="s">
        <v>0</v>
      </c>
      <c r="K9859" s="1" t="s">
        <v>49</v>
      </c>
      <c r="L9859" s="1">
        <v>-1.75</v>
      </c>
      <c r="M9859" s="1">
        <v>88</v>
      </c>
      <c r="N9859" s="6"/>
      <c r="O9859" s="6">
        <v>154</v>
      </c>
      <c r="P9859" s="6">
        <v>-371163.81</v>
      </c>
      <c r="R9859" s="31">
        <v>-154</v>
      </c>
      <c r="S9859" s="28">
        <v>44681</v>
      </c>
    </row>
    <row r="9860" spans="1:19" x14ac:dyDescent="0.2">
      <c r="A9860" s="29">
        <v>47966</v>
      </c>
      <c r="B9860" s="1" t="s">
        <v>200</v>
      </c>
      <c r="C9860" s="27">
        <v>44655</v>
      </c>
      <c r="D9860" s="1">
        <v>53742</v>
      </c>
      <c r="J9860" s="1" t="s">
        <v>0</v>
      </c>
      <c r="K9860" s="1" t="s">
        <v>49</v>
      </c>
      <c r="L9860" s="1">
        <v>-1</v>
      </c>
      <c r="M9860" s="1">
        <v>130</v>
      </c>
      <c r="N9860" s="6"/>
      <c r="O9860" s="6">
        <v>130</v>
      </c>
      <c r="P9860" s="6">
        <v>-364990.06</v>
      </c>
      <c r="R9860" s="31">
        <v>-130</v>
      </c>
      <c r="S9860" s="28">
        <v>44681</v>
      </c>
    </row>
    <row r="9861" spans="1:19" x14ac:dyDescent="0.2">
      <c r="A9861" s="29">
        <v>47966</v>
      </c>
      <c r="B9861" s="1" t="s">
        <v>200</v>
      </c>
      <c r="C9861" s="27">
        <v>44655</v>
      </c>
      <c r="D9861" s="1">
        <v>53742</v>
      </c>
      <c r="J9861" s="1" t="s">
        <v>0</v>
      </c>
      <c r="K9861" s="1" t="s">
        <v>49</v>
      </c>
      <c r="L9861" s="1">
        <v>-1</v>
      </c>
      <c r="M9861" s="1">
        <v>124</v>
      </c>
      <c r="N9861" s="6"/>
      <c r="O9861" s="6">
        <v>124</v>
      </c>
      <c r="P9861" s="6">
        <v>-358936.06</v>
      </c>
      <c r="R9861" s="31">
        <v>-124</v>
      </c>
      <c r="S9861" s="28">
        <v>44681</v>
      </c>
    </row>
    <row r="9862" spans="1:19" x14ac:dyDescent="0.2">
      <c r="A9862" s="29">
        <v>47966</v>
      </c>
      <c r="B9862" s="1" t="s">
        <v>200</v>
      </c>
      <c r="C9862" s="27">
        <v>44655</v>
      </c>
      <c r="D9862" s="1">
        <v>53742</v>
      </c>
      <c r="J9862" s="1" t="s">
        <v>0</v>
      </c>
      <c r="K9862" s="1" t="s">
        <v>49</v>
      </c>
      <c r="L9862" s="1">
        <v>-1</v>
      </c>
      <c r="M9862" s="1">
        <v>124</v>
      </c>
      <c r="N9862" s="6"/>
      <c r="O9862" s="6">
        <v>124</v>
      </c>
      <c r="P9862" s="6">
        <v>-364794.06</v>
      </c>
      <c r="R9862" s="31">
        <v>-124</v>
      </c>
      <c r="S9862" s="28">
        <v>44681</v>
      </c>
    </row>
    <row r="9863" spans="1:19" x14ac:dyDescent="0.2">
      <c r="A9863" s="29">
        <v>47966</v>
      </c>
      <c r="B9863" s="1" t="s">
        <v>200</v>
      </c>
      <c r="C9863" s="27">
        <v>44655</v>
      </c>
      <c r="D9863" s="1">
        <v>53742</v>
      </c>
      <c r="J9863" s="1" t="s">
        <v>0</v>
      </c>
      <c r="K9863" s="1" t="s">
        <v>49</v>
      </c>
      <c r="L9863" s="1">
        <v>-1</v>
      </c>
      <c r="M9863" s="1">
        <v>124</v>
      </c>
      <c r="N9863" s="6"/>
      <c r="O9863" s="6">
        <v>124</v>
      </c>
      <c r="P9863" s="6">
        <v>-365554.06</v>
      </c>
      <c r="R9863" s="31">
        <v>-124</v>
      </c>
      <c r="S9863" s="28">
        <v>44681</v>
      </c>
    </row>
    <row r="9864" spans="1:19" x14ac:dyDescent="0.2">
      <c r="A9864" s="29">
        <v>47966</v>
      </c>
      <c r="B9864" s="1" t="s">
        <v>200</v>
      </c>
      <c r="C9864" s="27">
        <v>44655</v>
      </c>
      <c r="D9864" s="1">
        <v>53742</v>
      </c>
      <c r="J9864" s="1" t="s">
        <v>0</v>
      </c>
      <c r="K9864" s="1" t="s">
        <v>49</v>
      </c>
      <c r="L9864" s="1">
        <v>-1</v>
      </c>
      <c r="M9864" s="1">
        <v>124</v>
      </c>
      <c r="N9864" s="6"/>
      <c r="O9864" s="6">
        <v>124</v>
      </c>
      <c r="P9864" s="6">
        <v>-371009.81</v>
      </c>
      <c r="R9864" s="31">
        <v>-124</v>
      </c>
      <c r="S9864" s="28">
        <v>44681</v>
      </c>
    </row>
    <row r="9865" spans="1:19" x14ac:dyDescent="0.2">
      <c r="A9865" s="29">
        <v>47966</v>
      </c>
      <c r="B9865" s="1" t="s">
        <v>200</v>
      </c>
      <c r="C9865" s="27">
        <v>44655</v>
      </c>
      <c r="D9865" s="1">
        <v>53742</v>
      </c>
      <c r="J9865" s="1" t="s">
        <v>0</v>
      </c>
      <c r="K9865" s="1" t="s">
        <v>49</v>
      </c>
      <c r="L9865" s="1">
        <v>-1</v>
      </c>
      <c r="M9865" s="1">
        <v>124</v>
      </c>
      <c r="N9865" s="6"/>
      <c r="O9865" s="6">
        <v>124</v>
      </c>
      <c r="P9865" s="6">
        <v>-373104.31</v>
      </c>
      <c r="R9865" s="31">
        <v>-124</v>
      </c>
      <c r="S9865" s="28">
        <v>44681</v>
      </c>
    </row>
    <row r="9866" spans="1:19" x14ac:dyDescent="0.2">
      <c r="A9866" s="29">
        <v>47966</v>
      </c>
      <c r="B9866" s="1" t="s">
        <v>200</v>
      </c>
      <c r="C9866" s="27">
        <v>44655</v>
      </c>
      <c r="D9866" s="1">
        <v>53742</v>
      </c>
      <c r="J9866" s="1" t="s">
        <v>0</v>
      </c>
      <c r="K9866" s="1" t="s">
        <v>49</v>
      </c>
      <c r="L9866" s="1">
        <v>-0.75</v>
      </c>
      <c r="M9866" s="1">
        <v>88</v>
      </c>
      <c r="N9866" s="6"/>
      <c r="O9866" s="6">
        <v>66</v>
      </c>
      <c r="P9866" s="6">
        <v>-364860.06</v>
      </c>
      <c r="R9866" s="31">
        <v>-66</v>
      </c>
      <c r="S9866" s="28">
        <v>44681</v>
      </c>
    </row>
    <row r="9867" spans="1:19" x14ac:dyDescent="0.2">
      <c r="A9867" s="29">
        <v>47966</v>
      </c>
      <c r="B9867" s="1" t="s">
        <v>200</v>
      </c>
      <c r="C9867" s="27">
        <v>44655</v>
      </c>
      <c r="D9867" s="1">
        <v>53742</v>
      </c>
      <c r="J9867" s="1" t="s">
        <v>0</v>
      </c>
      <c r="K9867" s="1" t="s">
        <v>49</v>
      </c>
      <c r="L9867" s="1">
        <v>-0.75</v>
      </c>
      <c r="M9867" s="1">
        <v>88</v>
      </c>
      <c r="N9867" s="6"/>
      <c r="O9867" s="6">
        <v>66</v>
      </c>
      <c r="P9867" s="6">
        <v>-365056.06</v>
      </c>
      <c r="R9867" s="31">
        <v>-66</v>
      </c>
      <c r="S9867" s="28">
        <v>44681</v>
      </c>
    </row>
    <row r="9868" spans="1:19" x14ac:dyDescent="0.2">
      <c r="A9868" s="29">
        <v>47966</v>
      </c>
      <c r="B9868" s="1" t="s">
        <v>200</v>
      </c>
      <c r="C9868" s="27">
        <v>44655</v>
      </c>
      <c r="D9868" s="1">
        <v>53742</v>
      </c>
      <c r="J9868" s="1" t="s">
        <v>0</v>
      </c>
      <c r="K9868" s="1" t="s">
        <v>49</v>
      </c>
      <c r="L9868" s="1">
        <v>-0.5</v>
      </c>
      <c r="M9868" s="1">
        <v>88</v>
      </c>
      <c r="N9868" s="6"/>
      <c r="O9868" s="6">
        <v>44</v>
      </c>
      <c r="P9868" s="6">
        <v>-365100.06</v>
      </c>
      <c r="R9868" s="31">
        <v>-44</v>
      </c>
      <c r="S9868" s="28">
        <v>44681</v>
      </c>
    </row>
    <row r="9869" spans="1:19" x14ac:dyDescent="0.2">
      <c r="A9869" s="29">
        <v>47966</v>
      </c>
      <c r="B9869" s="1" t="s">
        <v>200</v>
      </c>
      <c r="C9869" s="27">
        <v>44655</v>
      </c>
      <c r="D9869" s="1">
        <v>53742</v>
      </c>
      <c r="J9869" s="1" t="s">
        <v>0</v>
      </c>
      <c r="K9869" s="1" t="s">
        <v>49</v>
      </c>
      <c r="L9869" s="1">
        <v>-0.5</v>
      </c>
      <c r="M9869" s="1">
        <v>88</v>
      </c>
      <c r="N9869" s="6"/>
      <c r="O9869" s="6">
        <v>44</v>
      </c>
      <c r="P9869" s="6">
        <v>-371229.81</v>
      </c>
      <c r="R9869" s="31">
        <v>-44</v>
      </c>
      <c r="S9869" s="28">
        <v>44681</v>
      </c>
    </row>
    <row r="9870" spans="1:19" x14ac:dyDescent="0.2">
      <c r="A9870" s="29">
        <v>47966</v>
      </c>
      <c r="B9870" s="1" t="s">
        <v>200</v>
      </c>
      <c r="C9870" s="27">
        <v>44655</v>
      </c>
      <c r="D9870" s="1">
        <v>53742</v>
      </c>
      <c r="J9870" s="1" t="s">
        <v>0</v>
      </c>
      <c r="K9870" s="1" t="s">
        <v>49</v>
      </c>
      <c r="L9870" s="1">
        <v>-0.5</v>
      </c>
      <c r="M9870" s="1">
        <v>88</v>
      </c>
      <c r="N9870" s="6"/>
      <c r="O9870" s="6">
        <v>44</v>
      </c>
      <c r="P9870" s="6">
        <v>-371273.81</v>
      </c>
      <c r="R9870" s="31">
        <v>-44</v>
      </c>
      <c r="S9870" s="28">
        <v>44681</v>
      </c>
    </row>
    <row r="9871" spans="1:19" x14ac:dyDescent="0.2">
      <c r="A9871" s="29">
        <v>47966</v>
      </c>
      <c r="B9871" s="1" t="s">
        <v>200</v>
      </c>
      <c r="C9871" s="27">
        <v>44655</v>
      </c>
      <c r="D9871" s="1">
        <v>53742</v>
      </c>
      <c r="J9871" s="1" t="s">
        <v>0</v>
      </c>
      <c r="K9871" s="1" t="s">
        <v>49</v>
      </c>
      <c r="L9871" s="1">
        <v>-0.25</v>
      </c>
      <c r="M9871" s="1">
        <v>88</v>
      </c>
      <c r="N9871" s="6"/>
      <c r="O9871" s="6">
        <v>22</v>
      </c>
      <c r="P9871" s="6">
        <v>-364670.06</v>
      </c>
      <c r="R9871" s="31">
        <v>-22</v>
      </c>
      <c r="S9871" s="28">
        <v>44681</v>
      </c>
    </row>
    <row r="9872" spans="1:19" x14ac:dyDescent="0.2">
      <c r="A9872" s="29">
        <v>47966</v>
      </c>
      <c r="B9872" s="1" t="s">
        <v>200</v>
      </c>
      <c r="C9872" s="27">
        <v>44655</v>
      </c>
      <c r="D9872" s="1">
        <v>53742</v>
      </c>
      <c r="J9872" s="1" t="s">
        <v>0</v>
      </c>
      <c r="K9872" s="1" t="s">
        <v>49</v>
      </c>
      <c r="L9872" s="1">
        <v>-0.25</v>
      </c>
      <c r="M9872" s="1">
        <v>88</v>
      </c>
      <c r="N9872" s="6"/>
      <c r="O9872" s="6">
        <v>22</v>
      </c>
      <c r="P9872" s="6">
        <v>-371185.81</v>
      </c>
      <c r="R9872" s="31">
        <v>-22</v>
      </c>
      <c r="S9872" s="28">
        <v>44681</v>
      </c>
    </row>
    <row r="9873" spans="1:19" x14ac:dyDescent="0.2">
      <c r="A9873" s="29">
        <v>47973</v>
      </c>
      <c r="B9873" s="1" t="s">
        <v>200</v>
      </c>
      <c r="C9873" s="27">
        <v>44655</v>
      </c>
      <c r="D9873" s="1">
        <v>53744</v>
      </c>
      <c r="J9873" s="1" t="s">
        <v>0</v>
      </c>
      <c r="K9873" s="1" t="s">
        <v>49</v>
      </c>
      <c r="L9873" s="1">
        <v>-2</v>
      </c>
      <c r="M9873" s="1">
        <v>980</v>
      </c>
      <c r="N9873" s="6"/>
      <c r="O9873" s="6">
        <v>1960</v>
      </c>
      <c r="P9873" s="6">
        <v>-361658.06</v>
      </c>
      <c r="R9873" s="31">
        <v>-1960</v>
      </c>
      <c r="S9873" s="28">
        <v>44681</v>
      </c>
    </row>
    <row r="9874" spans="1:19" x14ac:dyDescent="0.2">
      <c r="A9874" s="29">
        <v>47973</v>
      </c>
      <c r="B9874" s="1" t="s">
        <v>200</v>
      </c>
      <c r="C9874" s="27">
        <v>44655</v>
      </c>
      <c r="D9874" s="1">
        <v>53744</v>
      </c>
      <c r="J9874" s="1" t="s">
        <v>0</v>
      </c>
      <c r="K9874" s="1" t="s">
        <v>49</v>
      </c>
      <c r="L9874" s="1">
        <v>-5.5</v>
      </c>
      <c r="M9874" s="1">
        <v>88</v>
      </c>
      <c r="N9874" s="6"/>
      <c r="O9874" s="6">
        <v>484</v>
      </c>
      <c r="P9874" s="6">
        <v>-363734.06</v>
      </c>
      <c r="R9874" s="31">
        <v>-484</v>
      </c>
      <c r="S9874" s="28">
        <v>44681</v>
      </c>
    </row>
    <row r="9875" spans="1:19" x14ac:dyDescent="0.2">
      <c r="A9875" s="29">
        <v>47973</v>
      </c>
      <c r="B9875" s="1" t="s">
        <v>200</v>
      </c>
      <c r="C9875" s="27">
        <v>44655</v>
      </c>
      <c r="D9875" s="1">
        <v>53744</v>
      </c>
      <c r="J9875" s="1" t="s">
        <v>0</v>
      </c>
      <c r="K9875" s="1" t="s">
        <v>49</v>
      </c>
      <c r="L9875" s="1">
        <v>-1</v>
      </c>
      <c r="M9875" s="1">
        <v>240</v>
      </c>
      <c r="N9875" s="6"/>
      <c r="O9875" s="6">
        <v>240</v>
      </c>
      <c r="P9875" s="6">
        <v>-366555.81</v>
      </c>
      <c r="R9875" s="31">
        <v>-240</v>
      </c>
      <c r="S9875" s="28">
        <v>44681</v>
      </c>
    </row>
    <row r="9876" spans="1:19" x14ac:dyDescent="0.2">
      <c r="A9876" s="29">
        <v>47973</v>
      </c>
      <c r="B9876" s="1" t="s">
        <v>200</v>
      </c>
      <c r="C9876" s="27">
        <v>44655</v>
      </c>
      <c r="D9876" s="1">
        <v>53744</v>
      </c>
      <c r="J9876" s="1" t="s">
        <v>0</v>
      </c>
      <c r="K9876" s="1" t="s">
        <v>49</v>
      </c>
      <c r="L9876" s="1">
        <v>-2</v>
      </c>
      <c r="M9876" s="1">
        <v>112</v>
      </c>
      <c r="N9876" s="6"/>
      <c r="O9876" s="6">
        <v>224</v>
      </c>
      <c r="P9876" s="6">
        <v>-361882.06</v>
      </c>
      <c r="R9876" s="31">
        <v>-224</v>
      </c>
      <c r="S9876" s="28">
        <v>44681</v>
      </c>
    </row>
    <row r="9877" spans="1:19" x14ac:dyDescent="0.2">
      <c r="A9877" s="29">
        <v>47973</v>
      </c>
      <c r="B9877" s="1" t="s">
        <v>200</v>
      </c>
      <c r="C9877" s="27">
        <v>44655</v>
      </c>
      <c r="D9877" s="1">
        <v>53744</v>
      </c>
      <c r="J9877" s="1" t="s">
        <v>0</v>
      </c>
      <c r="K9877" s="1" t="s">
        <v>49</v>
      </c>
      <c r="L9877" s="1">
        <v>-2</v>
      </c>
      <c r="M9877" s="1">
        <v>88</v>
      </c>
      <c r="N9877" s="6"/>
      <c r="O9877" s="6">
        <v>176</v>
      </c>
      <c r="P9877" s="6">
        <v>-362058.06</v>
      </c>
      <c r="R9877" s="31">
        <v>-176</v>
      </c>
      <c r="S9877" s="28">
        <v>44681</v>
      </c>
    </row>
    <row r="9878" spans="1:19" x14ac:dyDescent="0.2">
      <c r="A9878" s="29">
        <v>47973</v>
      </c>
      <c r="B9878" s="1" t="s">
        <v>200</v>
      </c>
      <c r="C9878" s="27">
        <v>44655</v>
      </c>
      <c r="D9878" s="1">
        <v>53744</v>
      </c>
      <c r="J9878" s="1" t="s">
        <v>0</v>
      </c>
      <c r="K9878" s="1" t="s">
        <v>49</v>
      </c>
      <c r="L9878" s="1">
        <v>-1</v>
      </c>
      <c r="M9878" s="1">
        <v>124</v>
      </c>
      <c r="N9878" s="6"/>
      <c r="O9878" s="6">
        <v>124</v>
      </c>
      <c r="P9878" s="6">
        <v>-363250.06</v>
      </c>
      <c r="R9878" s="31">
        <v>-124</v>
      </c>
      <c r="S9878" s="28">
        <v>44681</v>
      </c>
    </row>
    <row r="9879" spans="1:19" x14ac:dyDescent="0.2">
      <c r="A9879" s="29">
        <v>47973</v>
      </c>
      <c r="B9879" s="1" t="s">
        <v>200</v>
      </c>
      <c r="C9879" s="27">
        <v>44655</v>
      </c>
      <c r="D9879" s="1">
        <v>53744</v>
      </c>
      <c r="J9879" s="1" t="s">
        <v>0</v>
      </c>
      <c r="K9879" s="1" t="s">
        <v>49</v>
      </c>
      <c r="L9879" s="1">
        <v>-1</v>
      </c>
      <c r="M9879" s="1">
        <v>124</v>
      </c>
      <c r="N9879" s="6"/>
      <c r="O9879" s="6">
        <v>124</v>
      </c>
      <c r="P9879" s="6">
        <v>-369353.81</v>
      </c>
      <c r="R9879" s="31">
        <v>-124</v>
      </c>
      <c r="S9879" s="28">
        <v>44681</v>
      </c>
    </row>
    <row r="9880" spans="1:19" x14ac:dyDescent="0.2">
      <c r="A9880" s="29">
        <v>47973</v>
      </c>
      <c r="B9880" s="1" t="s">
        <v>200</v>
      </c>
      <c r="C9880" s="27">
        <v>44655</v>
      </c>
      <c r="D9880" s="1">
        <v>53744</v>
      </c>
      <c r="J9880" s="1" t="s">
        <v>0</v>
      </c>
      <c r="K9880" s="1" t="s">
        <v>49</v>
      </c>
      <c r="L9880" s="1">
        <v>-1.25</v>
      </c>
      <c r="M9880" s="1">
        <v>88</v>
      </c>
      <c r="N9880" s="6"/>
      <c r="O9880" s="6">
        <v>110</v>
      </c>
      <c r="P9880" s="6">
        <v>-369463.81</v>
      </c>
      <c r="R9880" s="31">
        <v>-110</v>
      </c>
      <c r="S9880" s="28">
        <v>44681</v>
      </c>
    </row>
    <row r="9881" spans="1:19" x14ac:dyDescent="0.2">
      <c r="A9881" s="29">
        <v>47973</v>
      </c>
      <c r="B9881" s="1" t="s">
        <v>200</v>
      </c>
      <c r="C9881" s="27">
        <v>44655</v>
      </c>
      <c r="D9881" s="1">
        <v>53744</v>
      </c>
      <c r="J9881" s="1" t="s">
        <v>0</v>
      </c>
      <c r="K9881" s="1" t="s">
        <v>49</v>
      </c>
      <c r="L9881" s="1">
        <v>-0.5</v>
      </c>
      <c r="M9881" s="1">
        <v>88</v>
      </c>
      <c r="N9881" s="6"/>
      <c r="O9881" s="6">
        <v>44</v>
      </c>
      <c r="P9881" s="6">
        <v>-366599.81</v>
      </c>
      <c r="R9881" s="31">
        <v>-44</v>
      </c>
      <c r="S9881" s="28">
        <v>44681</v>
      </c>
    </row>
    <row r="9882" spans="1:19" x14ac:dyDescent="0.2">
      <c r="A9882" s="29">
        <v>47981</v>
      </c>
      <c r="B9882" s="1" t="s">
        <v>200</v>
      </c>
      <c r="C9882" s="27">
        <v>44655</v>
      </c>
      <c r="D9882" s="1">
        <v>53748</v>
      </c>
      <c r="J9882" s="1" t="s">
        <v>0</v>
      </c>
      <c r="K9882" s="1" t="s">
        <v>49</v>
      </c>
      <c r="L9882" s="1">
        <v>-1.25</v>
      </c>
      <c r="M9882" s="1">
        <v>99</v>
      </c>
      <c r="N9882" s="6"/>
      <c r="O9882" s="6">
        <v>123.75</v>
      </c>
      <c r="P9882" s="6">
        <v>-366315.81</v>
      </c>
      <c r="R9882" s="31">
        <v>-123.75</v>
      </c>
      <c r="S9882" s="28">
        <v>44681</v>
      </c>
    </row>
    <row r="9883" spans="1:19" x14ac:dyDescent="0.2">
      <c r="A9883" s="29">
        <v>48044</v>
      </c>
      <c r="B9883" s="1" t="s">
        <v>200</v>
      </c>
      <c r="C9883" s="27">
        <v>44655</v>
      </c>
      <c r="D9883" s="1">
        <v>53752</v>
      </c>
      <c r="J9883" s="1" t="s">
        <v>0</v>
      </c>
      <c r="K9883" s="1" t="s">
        <v>49</v>
      </c>
      <c r="L9883" s="1">
        <v>-0.75</v>
      </c>
      <c r="M9883" s="1">
        <v>110</v>
      </c>
      <c r="N9883" s="6"/>
      <c r="O9883" s="6">
        <v>82.5</v>
      </c>
      <c r="P9883" s="6">
        <v>-372440.31</v>
      </c>
      <c r="R9883" s="31">
        <v>-82.5</v>
      </c>
      <c r="S9883" s="28">
        <v>44681</v>
      </c>
    </row>
    <row r="9884" spans="1:19" x14ac:dyDescent="0.2">
      <c r="A9884" s="29">
        <v>48044</v>
      </c>
      <c r="B9884" s="1" t="s">
        <v>200</v>
      </c>
      <c r="C9884" s="27">
        <v>44655</v>
      </c>
      <c r="D9884" s="1">
        <v>53752</v>
      </c>
      <c r="J9884" s="1" t="s">
        <v>0</v>
      </c>
      <c r="K9884" s="1" t="s">
        <v>49</v>
      </c>
      <c r="L9884" s="1">
        <v>-0.5</v>
      </c>
      <c r="M9884" s="1">
        <v>110</v>
      </c>
      <c r="N9884" s="6"/>
      <c r="O9884" s="6">
        <v>55</v>
      </c>
      <c r="P9884" s="6">
        <v>-372495.31</v>
      </c>
      <c r="R9884" s="31">
        <v>-55</v>
      </c>
      <c r="S9884" s="28">
        <v>44681</v>
      </c>
    </row>
    <row r="9885" spans="1:19" x14ac:dyDescent="0.2">
      <c r="A9885" s="29">
        <v>48103</v>
      </c>
      <c r="B9885" s="1" t="s">
        <v>200</v>
      </c>
      <c r="C9885" s="27">
        <v>44655</v>
      </c>
      <c r="D9885" s="1">
        <v>53798</v>
      </c>
      <c r="J9885" s="1" t="s">
        <v>0</v>
      </c>
      <c r="K9885" s="1" t="s">
        <v>49</v>
      </c>
      <c r="L9885" s="1">
        <v>-3</v>
      </c>
      <c r="M9885" s="1">
        <v>110</v>
      </c>
      <c r="N9885" s="6"/>
      <c r="O9885" s="6">
        <v>330</v>
      </c>
      <c r="P9885" s="6">
        <v>-372980.31</v>
      </c>
      <c r="R9885" s="31">
        <v>-330</v>
      </c>
      <c r="S9885" s="28">
        <v>44681</v>
      </c>
    </row>
    <row r="9886" spans="1:19" x14ac:dyDescent="0.2">
      <c r="A9886" s="29">
        <v>48103</v>
      </c>
      <c r="B9886" s="1" t="s">
        <v>200</v>
      </c>
      <c r="C9886" s="27">
        <v>44655</v>
      </c>
      <c r="D9886" s="1">
        <v>53798</v>
      </c>
      <c r="J9886" s="1" t="s">
        <v>0</v>
      </c>
      <c r="K9886" s="1" t="s">
        <v>49</v>
      </c>
      <c r="L9886" s="1">
        <v>-1</v>
      </c>
      <c r="M9886" s="1">
        <v>155</v>
      </c>
      <c r="N9886" s="6"/>
      <c r="O9886" s="6">
        <v>155</v>
      </c>
      <c r="P9886" s="6">
        <v>-372650.31</v>
      </c>
      <c r="R9886" s="31">
        <v>-155</v>
      </c>
      <c r="S9886" s="28">
        <v>44681</v>
      </c>
    </row>
    <row r="9887" spans="1:19" x14ac:dyDescent="0.2">
      <c r="A9887" s="29">
        <v>48103</v>
      </c>
      <c r="B9887" s="1" t="s">
        <v>200</v>
      </c>
      <c r="C9887" s="27">
        <v>44655</v>
      </c>
      <c r="D9887" s="1">
        <v>53798</v>
      </c>
      <c r="J9887" s="1" t="s">
        <v>0</v>
      </c>
      <c r="K9887" s="1" t="s">
        <v>49</v>
      </c>
      <c r="L9887" s="1">
        <v>-11</v>
      </c>
      <c r="M9887" s="1">
        <v>12</v>
      </c>
      <c r="N9887" s="6"/>
      <c r="O9887" s="6">
        <v>132</v>
      </c>
      <c r="P9887" s="6">
        <v>-373754.31</v>
      </c>
      <c r="R9887" s="31">
        <v>-132</v>
      </c>
      <c r="S9887" s="28">
        <v>44681</v>
      </c>
    </row>
    <row r="9888" spans="1:19" x14ac:dyDescent="0.2">
      <c r="A9888" s="29">
        <v>48103</v>
      </c>
      <c r="B9888" s="1" t="s">
        <v>200</v>
      </c>
      <c r="C9888" s="27">
        <v>44655</v>
      </c>
      <c r="D9888" s="1">
        <v>53798</v>
      </c>
      <c r="J9888" s="1" t="s">
        <v>0</v>
      </c>
      <c r="K9888" s="1" t="s">
        <v>49</v>
      </c>
      <c r="L9888" s="1">
        <v>-9</v>
      </c>
      <c r="M9888" s="1">
        <v>8</v>
      </c>
      <c r="N9888" s="6"/>
      <c r="O9888" s="6">
        <v>72</v>
      </c>
      <c r="P9888" s="6">
        <v>-373550.31</v>
      </c>
      <c r="R9888" s="31">
        <v>-72</v>
      </c>
      <c r="S9888" s="28">
        <v>44681</v>
      </c>
    </row>
    <row r="9889" spans="1:19" x14ac:dyDescent="0.2">
      <c r="A9889" s="29">
        <v>48103</v>
      </c>
      <c r="B9889" s="1" t="s">
        <v>200</v>
      </c>
      <c r="C9889" s="27">
        <v>44655</v>
      </c>
      <c r="D9889" s="1">
        <v>53798</v>
      </c>
      <c r="J9889" s="1" t="s">
        <v>0</v>
      </c>
      <c r="K9889" s="1" t="s">
        <v>49</v>
      </c>
      <c r="L9889" s="1">
        <v>-4</v>
      </c>
      <c r="M9889" s="1">
        <v>18</v>
      </c>
      <c r="N9889" s="6"/>
      <c r="O9889" s="6">
        <v>72</v>
      </c>
      <c r="P9889" s="6">
        <v>-373622.31</v>
      </c>
      <c r="R9889" s="31">
        <v>-72</v>
      </c>
      <c r="S9889" s="28">
        <v>44681</v>
      </c>
    </row>
    <row r="9890" spans="1:19" x14ac:dyDescent="0.2">
      <c r="A9890" s="29">
        <v>48103</v>
      </c>
      <c r="B9890" s="1" t="s">
        <v>200</v>
      </c>
      <c r="C9890" s="27">
        <v>44655</v>
      </c>
      <c r="D9890" s="1">
        <v>53798</v>
      </c>
      <c r="J9890" s="1" t="s">
        <v>0</v>
      </c>
      <c r="K9890" s="1" t="s">
        <v>49</v>
      </c>
      <c r="L9890" s="1">
        <v>-5</v>
      </c>
      <c r="M9890" s="1">
        <v>8</v>
      </c>
      <c r="N9890" s="6"/>
      <c r="O9890" s="6">
        <v>40</v>
      </c>
      <c r="P9890" s="6">
        <v>-373794.31</v>
      </c>
      <c r="R9890" s="31">
        <v>-40</v>
      </c>
      <c r="S9890" s="28">
        <v>44681</v>
      </c>
    </row>
    <row r="9891" spans="1:19" x14ac:dyDescent="0.2">
      <c r="A9891" s="29">
        <v>47943</v>
      </c>
      <c r="B9891" s="1" t="s">
        <v>200</v>
      </c>
      <c r="C9891" s="27">
        <v>44658</v>
      </c>
      <c r="D9891" s="1">
        <v>53733</v>
      </c>
      <c r="J9891" s="1" t="s">
        <v>0</v>
      </c>
      <c r="K9891" s="1" t="s">
        <v>49</v>
      </c>
      <c r="L9891" s="1">
        <v>-2</v>
      </c>
      <c r="M9891" s="1">
        <v>248</v>
      </c>
      <c r="N9891" s="6"/>
      <c r="O9891" s="6">
        <v>496</v>
      </c>
      <c r="P9891" s="6">
        <v>-375250.31</v>
      </c>
      <c r="R9891" s="31">
        <v>-496</v>
      </c>
      <c r="S9891" s="28">
        <v>44681</v>
      </c>
    </row>
    <row r="9892" spans="1:19" x14ac:dyDescent="0.2">
      <c r="A9892" s="29">
        <v>47943</v>
      </c>
      <c r="B9892" s="1" t="s">
        <v>200</v>
      </c>
      <c r="C9892" s="27">
        <v>44658</v>
      </c>
      <c r="D9892" s="1">
        <v>53733</v>
      </c>
      <c r="J9892" s="1" t="s">
        <v>0</v>
      </c>
      <c r="K9892" s="1" t="s">
        <v>49</v>
      </c>
      <c r="L9892" s="1">
        <v>-4.5</v>
      </c>
      <c r="M9892" s="1">
        <v>88</v>
      </c>
      <c r="N9892" s="6"/>
      <c r="O9892" s="6">
        <v>396</v>
      </c>
      <c r="P9892" s="6">
        <v>-376780.31</v>
      </c>
      <c r="R9892" s="31">
        <v>-396</v>
      </c>
      <c r="S9892" s="28">
        <v>44681</v>
      </c>
    </row>
    <row r="9893" spans="1:19" x14ac:dyDescent="0.2">
      <c r="A9893" s="29">
        <v>47943</v>
      </c>
      <c r="B9893" s="1" t="s">
        <v>200</v>
      </c>
      <c r="C9893" s="27">
        <v>44658</v>
      </c>
      <c r="D9893" s="1">
        <v>53733</v>
      </c>
      <c r="J9893" s="1" t="s">
        <v>0</v>
      </c>
      <c r="K9893" s="1" t="s">
        <v>49</v>
      </c>
      <c r="L9893" s="1">
        <v>-4</v>
      </c>
      <c r="M9893" s="1">
        <v>88</v>
      </c>
      <c r="N9893" s="6"/>
      <c r="O9893" s="6">
        <v>352</v>
      </c>
      <c r="P9893" s="6">
        <v>-374644.31</v>
      </c>
      <c r="R9893" s="31">
        <v>-352</v>
      </c>
      <c r="S9893" s="28">
        <v>44681</v>
      </c>
    </row>
    <row r="9894" spans="1:19" x14ac:dyDescent="0.2">
      <c r="A9894" s="29">
        <v>47943</v>
      </c>
      <c r="B9894" s="1" t="s">
        <v>200</v>
      </c>
      <c r="C9894" s="27">
        <v>44658</v>
      </c>
      <c r="D9894" s="1">
        <v>53733</v>
      </c>
      <c r="J9894" s="1" t="s">
        <v>0</v>
      </c>
      <c r="K9894" s="1" t="s">
        <v>49</v>
      </c>
      <c r="L9894" s="1">
        <v>-3.25</v>
      </c>
      <c r="M9894" s="1">
        <v>88</v>
      </c>
      <c r="N9894" s="6"/>
      <c r="O9894" s="6">
        <v>286</v>
      </c>
      <c r="P9894" s="6">
        <v>-374204.31</v>
      </c>
      <c r="R9894" s="31">
        <v>-286</v>
      </c>
      <c r="S9894" s="28">
        <v>44681</v>
      </c>
    </row>
    <row r="9895" spans="1:19" x14ac:dyDescent="0.2">
      <c r="A9895" s="29">
        <v>47943</v>
      </c>
      <c r="B9895" s="1" t="s">
        <v>200</v>
      </c>
      <c r="C9895" s="27">
        <v>44658</v>
      </c>
      <c r="D9895" s="1">
        <v>53733</v>
      </c>
      <c r="J9895" s="1" t="s">
        <v>0</v>
      </c>
      <c r="K9895" s="1" t="s">
        <v>49</v>
      </c>
      <c r="L9895" s="1">
        <v>-1</v>
      </c>
      <c r="M9895" s="1">
        <v>240</v>
      </c>
      <c r="N9895" s="6"/>
      <c r="O9895" s="6">
        <v>240</v>
      </c>
      <c r="P9895" s="6">
        <v>-375768.31</v>
      </c>
      <c r="R9895" s="31">
        <v>-240</v>
      </c>
      <c r="S9895" s="28">
        <v>44681</v>
      </c>
    </row>
    <row r="9896" spans="1:19" x14ac:dyDescent="0.2">
      <c r="A9896" s="29">
        <v>47943</v>
      </c>
      <c r="B9896" s="1" t="s">
        <v>200</v>
      </c>
      <c r="C9896" s="27">
        <v>44658</v>
      </c>
      <c r="D9896" s="1">
        <v>53733</v>
      </c>
      <c r="J9896" s="1" t="s">
        <v>0</v>
      </c>
      <c r="K9896" s="1" t="s">
        <v>49</v>
      </c>
      <c r="L9896" s="1">
        <v>-2</v>
      </c>
      <c r="M9896" s="1">
        <v>88</v>
      </c>
      <c r="N9896" s="6"/>
      <c r="O9896" s="6">
        <v>176</v>
      </c>
      <c r="P9896" s="6">
        <v>-376236.31</v>
      </c>
      <c r="R9896" s="31">
        <v>-176</v>
      </c>
      <c r="S9896" s="28">
        <v>44681</v>
      </c>
    </row>
    <row r="9897" spans="1:19" x14ac:dyDescent="0.2">
      <c r="A9897" s="29">
        <v>47943</v>
      </c>
      <c r="B9897" s="1" t="s">
        <v>200</v>
      </c>
      <c r="C9897" s="27">
        <v>44658</v>
      </c>
      <c r="D9897" s="1">
        <v>53733</v>
      </c>
      <c r="J9897" s="1" t="s">
        <v>0</v>
      </c>
      <c r="K9897" s="1" t="s">
        <v>49</v>
      </c>
      <c r="L9897" s="1">
        <v>-1.75</v>
      </c>
      <c r="M9897" s="1">
        <v>88</v>
      </c>
      <c r="N9897" s="6"/>
      <c r="O9897" s="6">
        <v>154</v>
      </c>
      <c r="P9897" s="6">
        <v>-375528.31</v>
      </c>
      <c r="R9897" s="31">
        <v>-154</v>
      </c>
      <c r="S9897" s="28">
        <v>44681</v>
      </c>
    </row>
    <row r="9898" spans="1:19" x14ac:dyDescent="0.2">
      <c r="A9898" s="29">
        <v>47943</v>
      </c>
      <c r="B9898" s="1" t="s">
        <v>200</v>
      </c>
      <c r="C9898" s="27">
        <v>44658</v>
      </c>
      <c r="D9898" s="1">
        <v>53733</v>
      </c>
      <c r="J9898" s="1" t="s">
        <v>0</v>
      </c>
      <c r="K9898" s="1" t="s">
        <v>49</v>
      </c>
      <c r="L9898" s="1">
        <v>-1</v>
      </c>
      <c r="M9898" s="1">
        <v>124</v>
      </c>
      <c r="N9898" s="6"/>
      <c r="O9898" s="6">
        <v>124</v>
      </c>
      <c r="P9898" s="6">
        <v>-373918.31</v>
      </c>
      <c r="R9898" s="31">
        <v>-124</v>
      </c>
      <c r="S9898" s="28">
        <v>44681</v>
      </c>
    </row>
    <row r="9899" spans="1:19" x14ac:dyDescent="0.2">
      <c r="A9899" s="29">
        <v>47943</v>
      </c>
      <c r="B9899" s="1" t="s">
        <v>200</v>
      </c>
      <c r="C9899" s="27">
        <v>44658</v>
      </c>
      <c r="D9899" s="1">
        <v>53733</v>
      </c>
      <c r="J9899" s="1" t="s">
        <v>0</v>
      </c>
      <c r="K9899" s="1" t="s">
        <v>49</v>
      </c>
      <c r="L9899" s="1">
        <v>-1</v>
      </c>
      <c r="M9899" s="1">
        <v>124</v>
      </c>
      <c r="N9899" s="6"/>
      <c r="O9899" s="6">
        <v>124</v>
      </c>
      <c r="P9899" s="6">
        <v>-375374.31</v>
      </c>
      <c r="R9899" s="31">
        <v>-124</v>
      </c>
      <c r="S9899" s="28">
        <v>44681</v>
      </c>
    </row>
    <row r="9900" spans="1:19" x14ac:dyDescent="0.2">
      <c r="A9900" s="29">
        <v>47943</v>
      </c>
      <c r="B9900" s="1" t="s">
        <v>200</v>
      </c>
      <c r="C9900" s="27">
        <v>44658</v>
      </c>
      <c r="D9900" s="1">
        <v>53733</v>
      </c>
      <c r="J9900" s="1" t="s">
        <v>0</v>
      </c>
      <c r="K9900" s="1" t="s">
        <v>49</v>
      </c>
      <c r="L9900" s="1">
        <v>-1</v>
      </c>
      <c r="M9900" s="1">
        <v>124</v>
      </c>
      <c r="N9900" s="6"/>
      <c r="O9900" s="6">
        <v>124</v>
      </c>
      <c r="P9900" s="6">
        <v>-375892.31</v>
      </c>
      <c r="R9900" s="31">
        <v>-124</v>
      </c>
      <c r="S9900" s="28">
        <v>44681</v>
      </c>
    </row>
    <row r="9901" spans="1:19" x14ac:dyDescent="0.2">
      <c r="A9901" s="29">
        <v>47943</v>
      </c>
      <c r="B9901" s="1" t="s">
        <v>200</v>
      </c>
      <c r="C9901" s="27">
        <v>44658</v>
      </c>
      <c r="D9901" s="1">
        <v>53733</v>
      </c>
      <c r="J9901" s="1" t="s">
        <v>0</v>
      </c>
      <c r="K9901" s="1" t="s">
        <v>49</v>
      </c>
      <c r="L9901" s="1">
        <v>-1</v>
      </c>
      <c r="M9901" s="1">
        <v>124</v>
      </c>
      <c r="N9901" s="6"/>
      <c r="O9901" s="6">
        <v>124</v>
      </c>
      <c r="P9901" s="6">
        <v>-376060.31</v>
      </c>
      <c r="R9901" s="31">
        <v>-124</v>
      </c>
      <c r="S9901" s="28">
        <v>44681</v>
      </c>
    </row>
    <row r="9902" spans="1:19" x14ac:dyDescent="0.2">
      <c r="A9902" s="29">
        <v>47943</v>
      </c>
      <c r="B9902" s="1" t="s">
        <v>200</v>
      </c>
      <c r="C9902" s="27">
        <v>44658</v>
      </c>
      <c r="D9902" s="1">
        <v>53733</v>
      </c>
      <c r="J9902" s="1" t="s">
        <v>0</v>
      </c>
      <c r="K9902" s="1" t="s">
        <v>49</v>
      </c>
      <c r="L9902" s="1">
        <v>-1</v>
      </c>
      <c r="M9902" s="1">
        <v>124</v>
      </c>
      <c r="N9902" s="6"/>
      <c r="O9902" s="6">
        <v>124</v>
      </c>
      <c r="P9902" s="6">
        <v>-376904.31</v>
      </c>
      <c r="R9902" s="31">
        <v>-124</v>
      </c>
      <c r="S9902" s="28">
        <v>44681</v>
      </c>
    </row>
    <row r="9903" spans="1:19" x14ac:dyDescent="0.2">
      <c r="A9903" s="29">
        <v>47943</v>
      </c>
      <c r="B9903" s="1" t="s">
        <v>200</v>
      </c>
      <c r="C9903" s="27">
        <v>44658</v>
      </c>
      <c r="D9903" s="1">
        <v>53733</v>
      </c>
      <c r="J9903" s="1" t="s">
        <v>0</v>
      </c>
      <c r="K9903" s="1" t="s">
        <v>49</v>
      </c>
      <c r="L9903" s="1">
        <v>-1.25</v>
      </c>
      <c r="M9903" s="1">
        <v>88</v>
      </c>
      <c r="N9903" s="6"/>
      <c r="O9903" s="6">
        <v>110</v>
      </c>
      <c r="P9903" s="6">
        <v>-374754.31</v>
      </c>
      <c r="R9903" s="31">
        <v>-110</v>
      </c>
      <c r="S9903" s="28">
        <v>44681</v>
      </c>
    </row>
    <row r="9904" spans="1:19" x14ac:dyDescent="0.2">
      <c r="A9904" s="29">
        <v>47943</v>
      </c>
      <c r="B9904" s="1" t="s">
        <v>200</v>
      </c>
      <c r="C9904" s="27">
        <v>44658</v>
      </c>
      <c r="D9904" s="1">
        <v>53733</v>
      </c>
      <c r="J9904" s="1" t="s">
        <v>0</v>
      </c>
      <c r="K9904" s="1" t="s">
        <v>49</v>
      </c>
      <c r="L9904" s="1">
        <v>-1</v>
      </c>
      <c r="M9904" s="1">
        <v>98</v>
      </c>
      <c r="N9904" s="6"/>
      <c r="O9904" s="6">
        <v>98</v>
      </c>
      <c r="P9904" s="6">
        <v>-376334.31</v>
      </c>
      <c r="R9904" s="31">
        <v>-98</v>
      </c>
      <c r="S9904" s="28">
        <v>44681</v>
      </c>
    </row>
    <row r="9905" spans="1:19" x14ac:dyDescent="0.2">
      <c r="A9905" s="29">
        <v>47943</v>
      </c>
      <c r="B9905" s="1" t="s">
        <v>200</v>
      </c>
      <c r="C9905" s="27">
        <v>44658</v>
      </c>
      <c r="D9905" s="1">
        <v>53733</v>
      </c>
      <c r="J9905" s="1" t="s">
        <v>0</v>
      </c>
      <c r="K9905" s="1" t="s">
        <v>49</v>
      </c>
      <c r="L9905" s="1">
        <v>-1</v>
      </c>
      <c r="M9905" s="1">
        <v>88</v>
      </c>
      <c r="N9905" s="6"/>
      <c r="O9905" s="6">
        <v>88</v>
      </c>
      <c r="P9905" s="6">
        <v>-374292.31</v>
      </c>
      <c r="R9905" s="31">
        <v>-88</v>
      </c>
      <c r="S9905" s="28">
        <v>44681</v>
      </c>
    </row>
    <row r="9906" spans="1:19" x14ac:dyDescent="0.2">
      <c r="A9906" s="29">
        <v>47943</v>
      </c>
      <c r="B9906" s="1" t="s">
        <v>200</v>
      </c>
      <c r="C9906" s="27">
        <v>44658</v>
      </c>
      <c r="D9906" s="1">
        <v>53733</v>
      </c>
      <c r="J9906" s="1" t="s">
        <v>0</v>
      </c>
      <c r="K9906" s="1" t="s">
        <v>49</v>
      </c>
      <c r="L9906" s="1">
        <v>-0.75</v>
      </c>
      <c r="M9906" s="1">
        <v>88</v>
      </c>
      <c r="N9906" s="6"/>
      <c r="O9906" s="6">
        <v>66</v>
      </c>
      <c r="P9906" s="6">
        <v>-376970.31</v>
      </c>
      <c r="R9906" s="31">
        <v>-66</v>
      </c>
      <c r="S9906" s="28">
        <v>44681</v>
      </c>
    </row>
    <row r="9907" spans="1:19" x14ac:dyDescent="0.2">
      <c r="A9907" s="29">
        <v>47943</v>
      </c>
      <c r="B9907" s="1" t="s">
        <v>200</v>
      </c>
      <c r="C9907" s="27">
        <v>44658</v>
      </c>
      <c r="D9907" s="1">
        <v>53733</v>
      </c>
      <c r="J9907" s="1" t="s">
        <v>0</v>
      </c>
      <c r="K9907" s="1" t="s">
        <v>49</v>
      </c>
      <c r="L9907" s="1">
        <v>-0.5</v>
      </c>
      <c r="M9907" s="1">
        <v>88</v>
      </c>
      <c r="N9907" s="6"/>
      <c r="O9907" s="6">
        <v>44</v>
      </c>
      <c r="P9907" s="6">
        <v>-375936.31</v>
      </c>
      <c r="R9907" s="31">
        <v>-44</v>
      </c>
      <c r="S9907" s="28">
        <v>44681</v>
      </c>
    </row>
    <row r="9908" spans="1:19" x14ac:dyDescent="0.2">
      <c r="A9908" s="29">
        <v>47943</v>
      </c>
      <c r="B9908" s="1" t="s">
        <v>200</v>
      </c>
      <c r="C9908" s="27">
        <v>44658</v>
      </c>
      <c r="D9908" s="1">
        <v>53733</v>
      </c>
      <c r="J9908" s="1" t="s">
        <v>0</v>
      </c>
      <c r="K9908" s="1" t="s">
        <v>49</v>
      </c>
      <c r="L9908" s="1">
        <v>-2</v>
      </c>
      <c r="M9908" s="1">
        <v>12</v>
      </c>
      <c r="N9908" s="6"/>
      <c r="O9908" s="6">
        <v>24</v>
      </c>
      <c r="P9908" s="6">
        <v>-376366.31</v>
      </c>
      <c r="R9908" s="31">
        <v>-24</v>
      </c>
      <c r="S9908" s="28">
        <v>44681</v>
      </c>
    </row>
    <row r="9909" spans="1:19" x14ac:dyDescent="0.2">
      <c r="A9909" s="29">
        <v>47943</v>
      </c>
      <c r="B9909" s="1" t="s">
        <v>200</v>
      </c>
      <c r="C9909" s="27">
        <v>44658</v>
      </c>
      <c r="D9909" s="1">
        <v>53733</v>
      </c>
      <c r="J9909" s="1" t="s">
        <v>0</v>
      </c>
      <c r="K9909" s="1" t="s">
        <v>49</v>
      </c>
      <c r="L9909" s="1">
        <v>-1</v>
      </c>
      <c r="M9909" s="1">
        <v>18</v>
      </c>
      <c r="N9909" s="6"/>
      <c r="O9909" s="6">
        <v>18</v>
      </c>
      <c r="P9909" s="6">
        <v>-376384.31</v>
      </c>
      <c r="R9909" s="31">
        <v>-18</v>
      </c>
      <c r="S9909" s="28">
        <v>44681</v>
      </c>
    </row>
    <row r="9910" spans="1:19" x14ac:dyDescent="0.2">
      <c r="A9910" s="29">
        <v>47943</v>
      </c>
      <c r="B9910" s="1" t="s">
        <v>200</v>
      </c>
      <c r="C9910" s="27">
        <v>44658</v>
      </c>
      <c r="D9910" s="1">
        <v>53733</v>
      </c>
      <c r="J9910" s="1" t="s">
        <v>0</v>
      </c>
      <c r="K9910" s="1" t="s">
        <v>49</v>
      </c>
      <c r="L9910" s="1">
        <v>-1</v>
      </c>
      <c r="M9910" s="1">
        <v>8</v>
      </c>
      <c r="N9910" s="6"/>
      <c r="O9910" s="6">
        <v>8</v>
      </c>
      <c r="P9910" s="6">
        <v>-376342.31</v>
      </c>
      <c r="R9910" s="31">
        <v>-8</v>
      </c>
      <c r="S9910" s="28">
        <v>44681</v>
      </c>
    </row>
    <row r="9911" spans="1:19" x14ac:dyDescent="0.2">
      <c r="A9911" s="29">
        <v>47955</v>
      </c>
      <c r="B9911" s="1" t="s">
        <v>200</v>
      </c>
      <c r="C9911" s="27">
        <v>44659</v>
      </c>
      <c r="D9911" s="1">
        <v>53735</v>
      </c>
      <c r="J9911" s="1" t="s">
        <v>0</v>
      </c>
      <c r="K9911" s="1" t="s">
        <v>49</v>
      </c>
      <c r="L9911" s="1">
        <v>-30</v>
      </c>
      <c r="M9911" s="1">
        <v>28</v>
      </c>
      <c r="N9911" s="6"/>
      <c r="O9911" s="6">
        <v>840</v>
      </c>
      <c r="P9911" s="6">
        <v>-378756.31</v>
      </c>
      <c r="R9911" s="31">
        <v>-840</v>
      </c>
      <c r="S9911" s="28">
        <v>44681</v>
      </c>
    </row>
    <row r="9912" spans="1:19" x14ac:dyDescent="0.2">
      <c r="A9912" s="29">
        <v>47955</v>
      </c>
      <c r="B9912" s="1" t="s">
        <v>200</v>
      </c>
      <c r="C9912" s="27">
        <v>44659</v>
      </c>
      <c r="D9912" s="1">
        <v>53735</v>
      </c>
      <c r="J9912" s="1" t="s">
        <v>0</v>
      </c>
      <c r="K9912" s="1" t="s">
        <v>49</v>
      </c>
      <c r="L9912" s="1">
        <v>-4.25</v>
      </c>
      <c r="M9912" s="1">
        <v>88</v>
      </c>
      <c r="N9912" s="6"/>
      <c r="O9912" s="6">
        <v>374</v>
      </c>
      <c r="P9912" s="6">
        <v>-379988.31</v>
      </c>
      <c r="R9912" s="31">
        <v>-374</v>
      </c>
      <c r="S9912" s="28">
        <v>44681</v>
      </c>
    </row>
    <row r="9913" spans="1:19" x14ac:dyDescent="0.2">
      <c r="A9913" s="29">
        <v>47955</v>
      </c>
      <c r="B9913" s="1" t="s">
        <v>200</v>
      </c>
      <c r="C9913" s="27">
        <v>44659</v>
      </c>
      <c r="D9913" s="1">
        <v>53735</v>
      </c>
      <c r="J9913" s="1" t="s">
        <v>0</v>
      </c>
      <c r="K9913" s="1" t="s">
        <v>49</v>
      </c>
      <c r="L9913" s="1">
        <v>-4</v>
      </c>
      <c r="M9913" s="1">
        <v>88</v>
      </c>
      <c r="N9913" s="6"/>
      <c r="O9913" s="6">
        <v>352</v>
      </c>
      <c r="P9913" s="6">
        <v>-377476.31</v>
      </c>
      <c r="R9913" s="31">
        <v>-352</v>
      </c>
      <c r="S9913" s="28">
        <v>44681</v>
      </c>
    </row>
    <row r="9914" spans="1:19" x14ac:dyDescent="0.2">
      <c r="A9914" s="29">
        <v>47955</v>
      </c>
      <c r="B9914" s="1" t="s">
        <v>200</v>
      </c>
      <c r="C9914" s="27">
        <v>44659</v>
      </c>
      <c r="D9914" s="1">
        <v>53735</v>
      </c>
      <c r="J9914" s="1" t="s">
        <v>0</v>
      </c>
      <c r="K9914" s="1" t="s">
        <v>49</v>
      </c>
      <c r="L9914" s="1">
        <v>-2.75</v>
      </c>
      <c r="M9914" s="1">
        <v>88</v>
      </c>
      <c r="N9914" s="6"/>
      <c r="O9914" s="6">
        <v>242</v>
      </c>
      <c r="P9914" s="6">
        <v>-380230.31</v>
      </c>
      <c r="R9914" s="31">
        <v>-242</v>
      </c>
      <c r="S9914" s="28">
        <v>44681</v>
      </c>
    </row>
    <row r="9915" spans="1:19" x14ac:dyDescent="0.2">
      <c r="A9915" s="29">
        <v>47955</v>
      </c>
      <c r="B9915" s="1" t="s">
        <v>200</v>
      </c>
      <c r="C9915" s="27">
        <v>44659</v>
      </c>
      <c r="D9915" s="1">
        <v>53735</v>
      </c>
      <c r="J9915" s="1" t="s">
        <v>0</v>
      </c>
      <c r="K9915" s="1" t="s">
        <v>49</v>
      </c>
      <c r="L9915" s="1">
        <v>-2.25</v>
      </c>
      <c r="M9915" s="1">
        <v>88</v>
      </c>
      <c r="N9915" s="6"/>
      <c r="O9915" s="6">
        <v>198</v>
      </c>
      <c r="P9915" s="6">
        <v>-377784.31</v>
      </c>
      <c r="R9915" s="31">
        <v>-198</v>
      </c>
      <c r="S9915" s="28">
        <v>44681</v>
      </c>
    </row>
    <row r="9916" spans="1:19" x14ac:dyDescent="0.2">
      <c r="A9916" s="29">
        <v>47955</v>
      </c>
      <c r="B9916" s="1" t="s">
        <v>200</v>
      </c>
      <c r="C9916" s="27">
        <v>44659</v>
      </c>
      <c r="D9916" s="1">
        <v>53735</v>
      </c>
      <c r="J9916" s="1" t="s">
        <v>0</v>
      </c>
      <c r="K9916" s="1" t="s">
        <v>49</v>
      </c>
      <c r="L9916" s="1">
        <v>-2.25</v>
      </c>
      <c r="M9916" s="1">
        <v>88</v>
      </c>
      <c r="N9916" s="6"/>
      <c r="O9916" s="6">
        <v>198</v>
      </c>
      <c r="P9916" s="6">
        <v>-378976.31</v>
      </c>
      <c r="R9916" s="31">
        <v>-198</v>
      </c>
      <c r="S9916" s="28">
        <v>44681</v>
      </c>
    </row>
    <row r="9917" spans="1:19" x14ac:dyDescent="0.2">
      <c r="A9917" s="29">
        <v>47955</v>
      </c>
      <c r="B9917" s="1" t="s">
        <v>200</v>
      </c>
      <c r="C9917" s="27">
        <v>44659</v>
      </c>
      <c r="D9917" s="1">
        <v>53735</v>
      </c>
      <c r="J9917" s="1" t="s">
        <v>0</v>
      </c>
      <c r="K9917" s="1" t="s">
        <v>49</v>
      </c>
      <c r="L9917" s="1">
        <v>-2.25</v>
      </c>
      <c r="M9917" s="1">
        <v>88</v>
      </c>
      <c r="N9917" s="6"/>
      <c r="O9917" s="6">
        <v>198</v>
      </c>
      <c r="P9917" s="6">
        <v>-379614.31</v>
      </c>
      <c r="R9917" s="31">
        <v>-198</v>
      </c>
      <c r="S9917" s="28">
        <v>44681</v>
      </c>
    </row>
    <row r="9918" spans="1:19" x14ac:dyDescent="0.2">
      <c r="A9918" s="29">
        <v>47955</v>
      </c>
      <c r="B9918" s="1" t="s">
        <v>200</v>
      </c>
      <c r="C9918" s="27">
        <v>44659</v>
      </c>
      <c r="D9918" s="1">
        <v>53735</v>
      </c>
      <c r="J9918" s="1" t="s">
        <v>0</v>
      </c>
      <c r="K9918" s="1" t="s">
        <v>49</v>
      </c>
      <c r="L9918" s="1">
        <v>-1.75</v>
      </c>
      <c r="M9918" s="1">
        <v>88</v>
      </c>
      <c r="N9918" s="6"/>
      <c r="O9918" s="6">
        <v>154</v>
      </c>
      <c r="P9918" s="6">
        <v>-379416.31</v>
      </c>
      <c r="R9918" s="31">
        <v>-154</v>
      </c>
      <c r="S9918" s="28">
        <v>44681</v>
      </c>
    </row>
    <row r="9919" spans="1:19" x14ac:dyDescent="0.2">
      <c r="A9919" s="29">
        <v>47955</v>
      </c>
      <c r="B9919" s="1" t="s">
        <v>200</v>
      </c>
      <c r="C9919" s="27">
        <v>44659</v>
      </c>
      <c r="D9919" s="1">
        <v>53735</v>
      </c>
      <c r="J9919" s="1" t="s">
        <v>0</v>
      </c>
      <c r="K9919" s="1" t="s">
        <v>49</v>
      </c>
      <c r="L9919" s="1">
        <v>-1.5</v>
      </c>
      <c r="M9919" s="1">
        <v>88</v>
      </c>
      <c r="N9919" s="6"/>
      <c r="O9919" s="6">
        <v>132</v>
      </c>
      <c r="P9919" s="6">
        <v>-379262.31</v>
      </c>
      <c r="R9919" s="31">
        <v>-132</v>
      </c>
      <c r="S9919" s="28">
        <v>44681</v>
      </c>
    </row>
    <row r="9920" spans="1:19" x14ac:dyDescent="0.2">
      <c r="A9920" s="29">
        <v>47955</v>
      </c>
      <c r="B9920" s="1" t="s">
        <v>200</v>
      </c>
      <c r="C9920" s="27">
        <v>44659</v>
      </c>
      <c r="D9920" s="1">
        <v>53735</v>
      </c>
      <c r="J9920" s="1" t="s">
        <v>0</v>
      </c>
      <c r="K9920" s="1" t="s">
        <v>49</v>
      </c>
      <c r="L9920" s="1">
        <v>-1.25</v>
      </c>
      <c r="M9920" s="1">
        <v>88</v>
      </c>
      <c r="N9920" s="6"/>
      <c r="O9920" s="6">
        <v>110</v>
      </c>
      <c r="P9920" s="6">
        <v>-377586.31</v>
      </c>
      <c r="R9920" s="31">
        <v>-110</v>
      </c>
      <c r="S9920" s="28">
        <v>44681</v>
      </c>
    </row>
    <row r="9921" spans="1:19" x14ac:dyDescent="0.2">
      <c r="A9921" s="29">
        <v>47955</v>
      </c>
      <c r="B9921" s="1" t="s">
        <v>200</v>
      </c>
      <c r="C9921" s="27">
        <v>44659</v>
      </c>
      <c r="D9921" s="1">
        <v>53735</v>
      </c>
      <c r="J9921" s="1" t="s">
        <v>0</v>
      </c>
      <c r="K9921" s="1" t="s">
        <v>49</v>
      </c>
      <c r="L9921" s="1">
        <v>-1</v>
      </c>
      <c r="M9921" s="1">
        <v>88</v>
      </c>
      <c r="N9921" s="6"/>
      <c r="O9921" s="6">
        <v>88</v>
      </c>
      <c r="P9921" s="6">
        <v>-379130.31</v>
      </c>
      <c r="R9921" s="31">
        <v>-88</v>
      </c>
      <c r="S9921" s="28">
        <v>44681</v>
      </c>
    </row>
    <row r="9922" spans="1:19" x14ac:dyDescent="0.2">
      <c r="A9922" s="29">
        <v>47955</v>
      </c>
      <c r="B9922" s="1" t="s">
        <v>200</v>
      </c>
      <c r="C9922" s="27">
        <v>44659</v>
      </c>
      <c r="D9922" s="1">
        <v>53735</v>
      </c>
      <c r="J9922" s="1" t="s">
        <v>0</v>
      </c>
      <c r="K9922" s="1" t="s">
        <v>49</v>
      </c>
      <c r="L9922" s="1">
        <v>-0.75</v>
      </c>
      <c r="M9922" s="1">
        <v>88</v>
      </c>
      <c r="N9922" s="6"/>
      <c r="O9922" s="6">
        <v>66</v>
      </c>
      <c r="P9922" s="6">
        <v>-377850.31</v>
      </c>
      <c r="R9922" s="31">
        <v>-66</v>
      </c>
      <c r="S9922" s="28">
        <v>44681</v>
      </c>
    </row>
    <row r="9923" spans="1:19" x14ac:dyDescent="0.2">
      <c r="A9923" s="29">
        <v>47955</v>
      </c>
      <c r="B9923" s="1" t="s">
        <v>200</v>
      </c>
      <c r="C9923" s="27">
        <v>44659</v>
      </c>
      <c r="D9923" s="1">
        <v>53735</v>
      </c>
      <c r="J9923" s="1" t="s">
        <v>0</v>
      </c>
      <c r="K9923" s="1" t="s">
        <v>49</v>
      </c>
      <c r="L9923" s="1">
        <v>-0.75</v>
      </c>
      <c r="M9923" s="1">
        <v>88</v>
      </c>
      <c r="N9923" s="6"/>
      <c r="O9923" s="6">
        <v>66</v>
      </c>
      <c r="P9923" s="6">
        <v>-377916.31</v>
      </c>
      <c r="R9923" s="31">
        <v>-66</v>
      </c>
      <c r="S9923" s="28">
        <v>44681</v>
      </c>
    </row>
    <row r="9924" spans="1:19" x14ac:dyDescent="0.2">
      <c r="A9924" s="29">
        <v>47955</v>
      </c>
      <c r="B9924" s="1" t="s">
        <v>200</v>
      </c>
      <c r="C9924" s="27">
        <v>44659</v>
      </c>
      <c r="D9924" s="1">
        <v>53735</v>
      </c>
      <c r="J9924" s="1" t="s">
        <v>0</v>
      </c>
      <c r="K9924" s="1" t="s">
        <v>49</v>
      </c>
      <c r="L9924" s="1">
        <v>-0.5</v>
      </c>
      <c r="M9924" s="1">
        <v>88</v>
      </c>
      <c r="N9924" s="6"/>
      <c r="O9924" s="6">
        <v>44</v>
      </c>
      <c r="P9924" s="6">
        <v>-377014.31</v>
      </c>
      <c r="R9924" s="31">
        <v>-44</v>
      </c>
      <c r="S9924" s="28">
        <v>44681</v>
      </c>
    </row>
    <row r="9925" spans="1:19" x14ac:dyDescent="0.2">
      <c r="A9925" s="29">
        <v>47955</v>
      </c>
      <c r="B9925" s="1" t="s">
        <v>200</v>
      </c>
      <c r="C9925" s="27">
        <v>44659</v>
      </c>
      <c r="D9925" s="1">
        <v>53735</v>
      </c>
      <c r="J9925" s="1" t="s">
        <v>0</v>
      </c>
      <c r="K9925" s="1" t="s">
        <v>49</v>
      </c>
      <c r="L9925" s="1">
        <v>-0.5</v>
      </c>
      <c r="M9925" s="1">
        <v>88</v>
      </c>
      <c r="N9925" s="6"/>
      <c r="O9925" s="6">
        <v>44</v>
      </c>
      <c r="P9925" s="6">
        <v>-377080.31</v>
      </c>
      <c r="R9925" s="31">
        <v>-44</v>
      </c>
      <c r="S9925" s="28">
        <v>44681</v>
      </c>
    </row>
    <row r="9926" spans="1:19" x14ac:dyDescent="0.2">
      <c r="A9926" s="29">
        <v>47955</v>
      </c>
      <c r="B9926" s="1" t="s">
        <v>200</v>
      </c>
      <c r="C9926" s="27">
        <v>44659</v>
      </c>
      <c r="D9926" s="1">
        <v>53735</v>
      </c>
      <c r="J9926" s="1" t="s">
        <v>0</v>
      </c>
      <c r="K9926" s="1" t="s">
        <v>49</v>
      </c>
      <c r="L9926" s="1">
        <v>-0.5</v>
      </c>
      <c r="M9926" s="1">
        <v>88</v>
      </c>
      <c r="N9926" s="6"/>
      <c r="O9926" s="6">
        <v>44</v>
      </c>
      <c r="P9926" s="6">
        <v>-377124.31</v>
      </c>
      <c r="R9926" s="31">
        <v>-44</v>
      </c>
      <c r="S9926" s="28">
        <v>44681</v>
      </c>
    </row>
    <row r="9927" spans="1:19" x14ac:dyDescent="0.2">
      <c r="A9927" s="29">
        <v>47955</v>
      </c>
      <c r="B9927" s="1" t="s">
        <v>200</v>
      </c>
      <c r="C9927" s="27">
        <v>44659</v>
      </c>
      <c r="D9927" s="1">
        <v>53735</v>
      </c>
      <c r="J9927" s="1" t="s">
        <v>0</v>
      </c>
      <c r="K9927" s="1" t="s">
        <v>49</v>
      </c>
      <c r="L9927" s="1">
        <v>-0.5</v>
      </c>
      <c r="M9927" s="1">
        <v>88</v>
      </c>
      <c r="N9927" s="6"/>
      <c r="O9927" s="6">
        <v>44</v>
      </c>
      <c r="P9927" s="6">
        <v>-379042.31</v>
      </c>
      <c r="R9927" s="31">
        <v>-44</v>
      </c>
      <c r="S9927" s="28">
        <v>44681</v>
      </c>
    </row>
    <row r="9928" spans="1:19" x14ac:dyDescent="0.2">
      <c r="A9928" s="29">
        <v>47955</v>
      </c>
      <c r="B9928" s="1" t="s">
        <v>200</v>
      </c>
      <c r="C9928" s="27">
        <v>44659</v>
      </c>
      <c r="D9928" s="1">
        <v>53735</v>
      </c>
      <c r="J9928" s="1" t="s">
        <v>0</v>
      </c>
      <c r="K9928" s="1" t="s">
        <v>49</v>
      </c>
      <c r="L9928" s="1">
        <v>-0.25</v>
      </c>
      <c r="M9928" s="1">
        <v>88</v>
      </c>
      <c r="N9928" s="6"/>
      <c r="O9928" s="6">
        <v>22</v>
      </c>
      <c r="P9928" s="6">
        <v>-377036.31</v>
      </c>
      <c r="R9928" s="31">
        <v>-22</v>
      </c>
      <c r="S9928" s="28">
        <v>44681</v>
      </c>
    </row>
    <row r="9929" spans="1:19" x14ac:dyDescent="0.2">
      <c r="A9929" s="29">
        <v>47955</v>
      </c>
      <c r="B9929" s="1" t="s">
        <v>200</v>
      </c>
      <c r="C9929" s="27">
        <v>44659</v>
      </c>
      <c r="D9929" s="1">
        <v>53735</v>
      </c>
      <c r="J9929" s="1" t="s">
        <v>0</v>
      </c>
      <c r="K9929" s="1" t="s">
        <v>49</v>
      </c>
      <c r="L9929" s="1">
        <v>-0.25</v>
      </c>
      <c r="M9929" s="1">
        <v>88</v>
      </c>
      <c r="N9929" s="6"/>
      <c r="O9929" s="6">
        <v>22</v>
      </c>
      <c r="P9929" s="6">
        <v>-378778.31</v>
      </c>
      <c r="R9929" s="31">
        <v>-22</v>
      </c>
      <c r="S9929" s="28">
        <v>44681</v>
      </c>
    </row>
    <row r="9930" spans="1:19" x14ac:dyDescent="0.2">
      <c r="A9930" s="29">
        <v>47955</v>
      </c>
      <c r="B9930" s="1" t="s">
        <v>200</v>
      </c>
      <c r="C9930" s="27">
        <v>44659</v>
      </c>
      <c r="D9930" s="1">
        <v>53735</v>
      </c>
      <c r="J9930" s="1" t="s">
        <v>0</v>
      </c>
      <c r="K9930" s="1" t="s">
        <v>49</v>
      </c>
      <c r="L9930" s="1">
        <v>-0.25</v>
      </c>
      <c r="M9930" s="1">
        <v>88</v>
      </c>
      <c r="N9930" s="6"/>
      <c r="O9930" s="6">
        <v>22</v>
      </c>
      <c r="P9930" s="6">
        <v>-378998.31</v>
      </c>
      <c r="R9930" s="31">
        <v>-22</v>
      </c>
      <c r="S9930" s="28">
        <v>44681</v>
      </c>
    </row>
    <row r="9931" spans="1:19" x14ac:dyDescent="0.2">
      <c r="A9931" s="29">
        <v>47967</v>
      </c>
      <c r="B9931" s="1" t="s">
        <v>200</v>
      </c>
      <c r="C9931" s="27">
        <v>44665</v>
      </c>
      <c r="D9931" s="1">
        <v>53743</v>
      </c>
      <c r="J9931" s="1" t="s">
        <v>0</v>
      </c>
      <c r="K9931" s="1" t="s">
        <v>49</v>
      </c>
      <c r="L9931" s="1">
        <v>-2.5</v>
      </c>
      <c r="M9931" s="1">
        <v>110</v>
      </c>
      <c r="N9931" s="6"/>
      <c r="O9931" s="6">
        <v>275</v>
      </c>
      <c r="P9931" s="6">
        <v>-380660.31</v>
      </c>
      <c r="R9931" s="31">
        <v>-275</v>
      </c>
      <c r="S9931" s="28">
        <v>44681</v>
      </c>
    </row>
    <row r="9932" spans="1:19" x14ac:dyDescent="0.2">
      <c r="A9932" s="29">
        <v>47967</v>
      </c>
      <c r="B9932" s="1" t="s">
        <v>200</v>
      </c>
      <c r="C9932" s="27">
        <v>44665</v>
      </c>
      <c r="D9932" s="1">
        <v>53743</v>
      </c>
      <c r="J9932" s="1" t="s">
        <v>0</v>
      </c>
      <c r="K9932" s="1" t="s">
        <v>49</v>
      </c>
      <c r="L9932" s="1">
        <v>-1</v>
      </c>
      <c r="M9932" s="1">
        <v>155</v>
      </c>
      <c r="N9932" s="6"/>
      <c r="O9932" s="6">
        <v>155</v>
      </c>
      <c r="P9932" s="6">
        <v>-380385.31</v>
      </c>
      <c r="R9932" s="31">
        <v>-155</v>
      </c>
      <c r="S9932" s="28">
        <v>44681</v>
      </c>
    </row>
    <row r="9933" spans="1:19" x14ac:dyDescent="0.2">
      <c r="A9933" s="29">
        <v>47979</v>
      </c>
      <c r="B9933" s="1" t="s">
        <v>200</v>
      </c>
      <c r="C9933" s="27">
        <v>44665</v>
      </c>
      <c r="D9933" s="1">
        <v>53746</v>
      </c>
      <c r="J9933" s="1" t="s">
        <v>0</v>
      </c>
      <c r="K9933" s="1" t="s">
        <v>49</v>
      </c>
      <c r="L9933" s="1">
        <v>-1</v>
      </c>
      <c r="M9933" s="1">
        <v>388</v>
      </c>
      <c r="N9933" s="6"/>
      <c r="O9933" s="6">
        <v>388</v>
      </c>
      <c r="P9933" s="6">
        <v>-396592.75</v>
      </c>
      <c r="R9933" s="31">
        <v>-388</v>
      </c>
      <c r="S9933" s="28">
        <v>44681</v>
      </c>
    </row>
    <row r="9934" spans="1:19" x14ac:dyDescent="0.2">
      <c r="A9934" s="29">
        <v>47979</v>
      </c>
      <c r="B9934" s="1" t="s">
        <v>200</v>
      </c>
      <c r="C9934" s="27">
        <v>44665</v>
      </c>
      <c r="D9934" s="1">
        <v>53746</v>
      </c>
      <c r="J9934" s="1" t="s">
        <v>0</v>
      </c>
      <c r="K9934" s="1" t="s">
        <v>49</v>
      </c>
      <c r="L9934" s="1">
        <v>-3.25</v>
      </c>
      <c r="M9934" s="1">
        <v>110</v>
      </c>
      <c r="N9934" s="6"/>
      <c r="O9934" s="6">
        <v>357.5</v>
      </c>
      <c r="P9934" s="6">
        <v>-397105.25</v>
      </c>
      <c r="R9934" s="31">
        <v>-357.5</v>
      </c>
      <c r="S9934" s="28">
        <v>44681</v>
      </c>
    </row>
    <row r="9935" spans="1:19" x14ac:dyDescent="0.2">
      <c r="A9935" s="29">
        <v>47979</v>
      </c>
      <c r="B9935" s="1" t="s">
        <v>200</v>
      </c>
      <c r="C9935" s="27">
        <v>44665</v>
      </c>
      <c r="D9935" s="1">
        <v>53746</v>
      </c>
      <c r="J9935" s="1" t="s">
        <v>0</v>
      </c>
      <c r="K9935" s="1" t="s">
        <v>49</v>
      </c>
      <c r="L9935" s="1">
        <v>-3</v>
      </c>
      <c r="M9935" s="1">
        <v>110</v>
      </c>
      <c r="N9935" s="6"/>
      <c r="O9935" s="6">
        <v>330</v>
      </c>
      <c r="P9935" s="6">
        <v>-381145.31</v>
      </c>
      <c r="R9935" s="31">
        <v>-330</v>
      </c>
      <c r="S9935" s="28">
        <v>44681</v>
      </c>
    </row>
    <row r="9936" spans="1:19" x14ac:dyDescent="0.2">
      <c r="A9936" s="29">
        <v>47979</v>
      </c>
      <c r="B9936" s="1" t="s">
        <v>200</v>
      </c>
      <c r="C9936" s="27">
        <v>44665</v>
      </c>
      <c r="D9936" s="1">
        <v>53746</v>
      </c>
      <c r="J9936" s="1" t="s">
        <v>0</v>
      </c>
      <c r="K9936" s="1" t="s">
        <v>49</v>
      </c>
      <c r="L9936" s="1">
        <v>-3</v>
      </c>
      <c r="M9936" s="1">
        <v>110</v>
      </c>
      <c r="N9936" s="6"/>
      <c r="O9936" s="6">
        <v>330</v>
      </c>
      <c r="P9936" s="6">
        <v>-381630.31</v>
      </c>
      <c r="R9936" s="31">
        <v>-330</v>
      </c>
      <c r="S9936" s="28">
        <v>44681</v>
      </c>
    </row>
    <row r="9937" spans="1:19" x14ac:dyDescent="0.2">
      <c r="A9937" s="29">
        <v>47979</v>
      </c>
      <c r="B9937" s="1" t="s">
        <v>200</v>
      </c>
      <c r="C9937" s="27">
        <v>44665</v>
      </c>
      <c r="D9937" s="1">
        <v>53746</v>
      </c>
      <c r="J9937" s="1" t="s">
        <v>0</v>
      </c>
      <c r="K9937" s="1" t="s">
        <v>49</v>
      </c>
      <c r="L9937" s="1">
        <v>-2.75</v>
      </c>
      <c r="M9937" s="1">
        <v>110</v>
      </c>
      <c r="N9937" s="6"/>
      <c r="O9937" s="6">
        <v>302.5</v>
      </c>
      <c r="P9937" s="6">
        <v>-395197.81</v>
      </c>
      <c r="R9937" s="31">
        <v>-302.5</v>
      </c>
      <c r="S9937" s="28">
        <v>44681</v>
      </c>
    </row>
    <row r="9938" spans="1:19" x14ac:dyDescent="0.2">
      <c r="A9938" s="29">
        <v>47979</v>
      </c>
      <c r="B9938" s="1" t="s">
        <v>200</v>
      </c>
      <c r="C9938" s="27">
        <v>44665</v>
      </c>
      <c r="D9938" s="1">
        <v>53746</v>
      </c>
      <c r="J9938" s="1" t="s">
        <v>0</v>
      </c>
      <c r="K9938" s="1" t="s">
        <v>49</v>
      </c>
      <c r="L9938" s="1">
        <v>-2.5</v>
      </c>
      <c r="M9938" s="1">
        <v>110</v>
      </c>
      <c r="N9938" s="6"/>
      <c r="O9938" s="6">
        <v>275</v>
      </c>
      <c r="P9938" s="6">
        <v>-382747.81</v>
      </c>
      <c r="R9938" s="31">
        <v>-275</v>
      </c>
      <c r="S9938" s="28">
        <v>44681</v>
      </c>
    </row>
    <row r="9939" spans="1:19" x14ac:dyDescent="0.2">
      <c r="A9939" s="29">
        <v>47979</v>
      </c>
      <c r="B9939" s="1" t="s">
        <v>200</v>
      </c>
      <c r="C9939" s="27">
        <v>44665</v>
      </c>
      <c r="D9939" s="1">
        <v>53746</v>
      </c>
      <c r="J9939" s="1" t="s">
        <v>0</v>
      </c>
      <c r="K9939" s="1" t="s">
        <v>49</v>
      </c>
      <c r="L9939" s="1">
        <v>-1</v>
      </c>
      <c r="M9939" s="1">
        <v>248</v>
      </c>
      <c r="N9939" s="6"/>
      <c r="O9939" s="6">
        <v>248</v>
      </c>
      <c r="P9939" s="6">
        <v>-395958.31</v>
      </c>
      <c r="R9939" s="31">
        <v>-248</v>
      </c>
      <c r="S9939" s="28">
        <v>44681</v>
      </c>
    </row>
    <row r="9940" spans="1:19" x14ac:dyDescent="0.2">
      <c r="A9940" s="29">
        <v>47979</v>
      </c>
      <c r="B9940" s="1" t="s">
        <v>200</v>
      </c>
      <c r="C9940" s="27">
        <v>44665</v>
      </c>
      <c r="D9940" s="1">
        <v>53746</v>
      </c>
      <c r="J9940" s="1" t="s">
        <v>0</v>
      </c>
      <c r="K9940" s="1" t="s">
        <v>49</v>
      </c>
      <c r="L9940" s="1">
        <v>-1.75</v>
      </c>
      <c r="M9940" s="1">
        <v>110</v>
      </c>
      <c r="N9940" s="6"/>
      <c r="O9940" s="6">
        <v>192.5</v>
      </c>
      <c r="P9940" s="6">
        <v>-382317.81</v>
      </c>
      <c r="R9940" s="31">
        <v>-192.5</v>
      </c>
      <c r="S9940" s="28">
        <v>44681</v>
      </c>
    </row>
    <row r="9941" spans="1:19" x14ac:dyDescent="0.2">
      <c r="A9941" s="29">
        <v>47979</v>
      </c>
      <c r="B9941" s="1" t="s">
        <v>200</v>
      </c>
      <c r="C9941" s="27">
        <v>44665</v>
      </c>
      <c r="D9941" s="1">
        <v>53746</v>
      </c>
      <c r="J9941" s="1" t="s">
        <v>0</v>
      </c>
      <c r="K9941" s="1" t="s">
        <v>49</v>
      </c>
      <c r="L9941" s="1">
        <v>-1.75</v>
      </c>
      <c r="M9941" s="1">
        <v>110</v>
      </c>
      <c r="N9941" s="6"/>
      <c r="O9941" s="6">
        <v>192.5</v>
      </c>
      <c r="P9941" s="6">
        <v>-395710.31</v>
      </c>
      <c r="R9941" s="31">
        <v>-192.5</v>
      </c>
      <c r="S9941" s="28">
        <v>44681</v>
      </c>
    </row>
    <row r="9942" spans="1:19" x14ac:dyDescent="0.2">
      <c r="A9942" s="29">
        <v>47979</v>
      </c>
      <c r="B9942" s="1" t="s">
        <v>200</v>
      </c>
      <c r="C9942" s="27">
        <v>44665</v>
      </c>
      <c r="D9942" s="1">
        <v>53746</v>
      </c>
      <c r="J9942" s="1" t="s">
        <v>0</v>
      </c>
      <c r="K9942" s="1" t="s">
        <v>49</v>
      </c>
      <c r="L9942" s="1">
        <v>-1.5</v>
      </c>
      <c r="M9942" s="1">
        <v>110</v>
      </c>
      <c r="N9942" s="6"/>
      <c r="O9942" s="6">
        <v>165</v>
      </c>
      <c r="P9942" s="6">
        <v>-395517.81</v>
      </c>
      <c r="R9942" s="31">
        <v>-165</v>
      </c>
      <c r="S9942" s="28">
        <v>44681</v>
      </c>
    </row>
    <row r="9943" spans="1:19" x14ac:dyDescent="0.2">
      <c r="A9943" s="29">
        <v>47979</v>
      </c>
      <c r="B9943" s="1" t="s">
        <v>200</v>
      </c>
      <c r="C9943" s="27">
        <v>44665</v>
      </c>
      <c r="D9943" s="1">
        <v>53746</v>
      </c>
      <c r="J9943" s="1" t="s">
        <v>0</v>
      </c>
      <c r="K9943" s="1" t="s">
        <v>49</v>
      </c>
      <c r="L9943" s="1">
        <v>-1</v>
      </c>
      <c r="M9943" s="1">
        <v>155</v>
      </c>
      <c r="N9943" s="6"/>
      <c r="O9943" s="6">
        <v>155</v>
      </c>
      <c r="P9943" s="6">
        <v>-380815.31</v>
      </c>
      <c r="R9943" s="31">
        <v>-155</v>
      </c>
      <c r="S9943" s="28">
        <v>44681</v>
      </c>
    </row>
    <row r="9944" spans="1:19" x14ac:dyDescent="0.2">
      <c r="A9944" s="29">
        <v>47979</v>
      </c>
      <c r="B9944" s="1" t="s">
        <v>200</v>
      </c>
      <c r="C9944" s="27">
        <v>44665</v>
      </c>
      <c r="D9944" s="1">
        <v>53746</v>
      </c>
      <c r="J9944" s="1" t="s">
        <v>0</v>
      </c>
      <c r="K9944" s="1" t="s">
        <v>49</v>
      </c>
      <c r="L9944" s="1">
        <v>-1</v>
      </c>
      <c r="M9944" s="1">
        <v>155</v>
      </c>
      <c r="N9944" s="6"/>
      <c r="O9944" s="6">
        <v>155</v>
      </c>
      <c r="P9944" s="6">
        <v>-381300.31</v>
      </c>
      <c r="R9944" s="31">
        <v>-155</v>
      </c>
      <c r="S9944" s="28">
        <v>44681</v>
      </c>
    </row>
    <row r="9945" spans="1:19" x14ac:dyDescent="0.2">
      <c r="A9945" s="29">
        <v>47979</v>
      </c>
      <c r="B9945" s="1" t="s">
        <v>200</v>
      </c>
      <c r="C9945" s="27">
        <v>44665</v>
      </c>
      <c r="D9945" s="1">
        <v>53746</v>
      </c>
      <c r="J9945" s="1" t="s">
        <v>0</v>
      </c>
      <c r="K9945" s="1" t="s">
        <v>49</v>
      </c>
      <c r="L9945" s="1">
        <v>-1</v>
      </c>
      <c r="M9945" s="1">
        <v>155</v>
      </c>
      <c r="N9945" s="6"/>
      <c r="O9945" s="6">
        <v>155</v>
      </c>
      <c r="P9945" s="6">
        <v>-382472.81</v>
      </c>
      <c r="R9945" s="31">
        <v>-155</v>
      </c>
      <c r="S9945" s="28">
        <v>44681</v>
      </c>
    </row>
    <row r="9946" spans="1:19" x14ac:dyDescent="0.2">
      <c r="A9946" s="29">
        <v>47979</v>
      </c>
      <c r="B9946" s="1" t="s">
        <v>200</v>
      </c>
      <c r="C9946" s="27">
        <v>44665</v>
      </c>
      <c r="D9946" s="1">
        <v>53746</v>
      </c>
      <c r="J9946" s="1" t="s">
        <v>0</v>
      </c>
      <c r="K9946" s="1" t="s">
        <v>49</v>
      </c>
      <c r="L9946" s="1">
        <v>-1</v>
      </c>
      <c r="M9946" s="1">
        <v>155</v>
      </c>
      <c r="N9946" s="6"/>
      <c r="O9946" s="6">
        <v>155</v>
      </c>
      <c r="P9946" s="6">
        <v>-394895.31</v>
      </c>
      <c r="R9946" s="31">
        <v>-155</v>
      </c>
      <c r="S9946" s="28">
        <v>44681</v>
      </c>
    </row>
    <row r="9947" spans="1:19" x14ac:dyDescent="0.2">
      <c r="A9947" s="29">
        <v>47979</v>
      </c>
      <c r="B9947" s="1" t="s">
        <v>200</v>
      </c>
      <c r="C9947" s="27">
        <v>44665</v>
      </c>
      <c r="D9947" s="1">
        <v>53746</v>
      </c>
      <c r="J9947" s="1" t="s">
        <v>0</v>
      </c>
      <c r="K9947" s="1" t="s">
        <v>49</v>
      </c>
      <c r="L9947" s="1">
        <v>-1</v>
      </c>
      <c r="M9947" s="1">
        <v>155</v>
      </c>
      <c r="N9947" s="6"/>
      <c r="O9947" s="6">
        <v>155</v>
      </c>
      <c r="P9947" s="6">
        <v>-395352.81</v>
      </c>
      <c r="R9947" s="31">
        <v>-155</v>
      </c>
      <c r="S9947" s="28">
        <v>44681</v>
      </c>
    </row>
    <row r="9948" spans="1:19" x14ac:dyDescent="0.2">
      <c r="A9948" s="29">
        <v>47979</v>
      </c>
      <c r="B9948" s="1" t="s">
        <v>200</v>
      </c>
      <c r="C9948" s="27">
        <v>44665</v>
      </c>
      <c r="D9948" s="1">
        <v>53746</v>
      </c>
      <c r="J9948" s="1" t="s">
        <v>0</v>
      </c>
      <c r="K9948" s="1" t="s">
        <v>49</v>
      </c>
      <c r="L9948" s="1">
        <v>-1</v>
      </c>
      <c r="M9948" s="1">
        <v>155</v>
      </c>
      <c r="N9948" s="6"/>
      <c r="O9948" s="6">
        <v>155</v>
      </c>
      <c r="P9948" s="6">
        <v>-396747.75</v>
      </c>
      <c r="R9948" s="31">
        <v>-155</v>
      </c>
      <c r="S9948" s="28">
        <v>44681</v>
      </c>
    </row>
    <row r="9949" spans="1:19" x14ac:dyDescent="0.2">
      <c r="A9949" s="29">
        <v>47979</v>
      </c>
      <c r="B9949" s="1" t="s">
        <v>200</v>
      </c>
      <c r="C9949" s="27">
        <v>44665</v>
      </c>
      <c r="D9949" s="1">
        <v>53746</v>
      </c>
      <c r="J9949" s="1" t="s">
        <v>0</v>
      </c>
      <c r="K9949" s="1" t="s">
        <v>49</v>
      </c>
      <c r="L9949" s="1">
        <v>-1</v>
      </c>
      <c r="M9949" s="1">
        <v>110</v>
      </c>
      <c r="N9949" s="6"/>
      <c r="O9949" s="6">
        <v>110</v>
      </c>
      <c r="P9949" s="6">
        <v>-382042.81</v>
      </c>
      <c r="R9949" s="31">
        <v>-110</v>
      </c>
      <c r="S9949" s="28">
        <v>44681</v>
      </c>
    </row>
    <row r="9950" spans="1:19" x14ac:dyDescent="0.2">
      <c r="A9950" s="29">
        <v>47979</v>
      </c>
      <c r="B9950" s="1" t="s">
        <v>200</v>
      </c>
      <c r="C9950" s="27">
        <v>44665</v>
      </c>
      <c r="D9950" s="1">
        <v>53746</v>
      </c>
      <c r="J9950" s="1" t="s">
        <v>0</v>
      </c>
      <c r="K9950" s="1" t="s">
        <v>49</v>
      </c>
      <c r="L9950" s="1">
        <v>-1</v>
      </c>
      <c r="M9950" s="1">
        <v>98</v>
      </c>
      <c r="N9950" s="6"/>
      <c r="O9950" s="6">
        <v>98</v>
      </c>
      <c r="P9950" s="6">
        <v>-396056.31</v>
      </c>
      <c r="R9950" s="31">
        <v>-98</v>
      </c>
      <c r="S9950" s="28">
        <v>44681</v>
      </c>
    </row>
    <row r="9951" spans="1:19" x14ac:dyDescent="0.2">
      <c r="A9951" s="29">
        <v>47979</v>
      </c>
      <c r="B9951" s="1" t="s">
        <v>200</v>
      </c>
      <c r="C9951" s="27">
        <v>44665</v>
      </c>
      <c r="D9951" s="1">
        <v>53746</v>
      </c>
      <c r="J9951" s="1" t="s">
        <v>0</v>
      </c>
      <c r="K9951" s="1" t="s">
        <v>49</v>
      </c>
      <c r="L9951" s="1">
        <v>-0.75</v>
      </c>
      <c r="M9951" s="1">
        <v>110</v>
      </c>
      <c r="N9951" s="6"/>
      <c r="O9951" s="6">
        <v>82.5</v>
      </c>
      <c r="P9951" s="6">
        <v>-381795.31</v>
      </c>
      <c r="R9951" s="31">
        <v>-82.5</v>
      </c>
      <c r="S9951" s="28">
        <v>44681</v>
      </c>
    </row>
    <row r="9952" spans="1:19" x14ac:dyDescent="0.2">
      <c r="A9952" s="29">
        <v>47979</v>
      </c>
      <c r="B9952" s="1" t="s">
        <v>200</v>
      </c>
      <c r="C9952" s="27">
        <v>44665</v>
      </c>
      <c r="D9952" s="1">
        <v>53746</v>
      </c>
      <c r="J9952" s="1" t="s">
        <v>0</v>
      </c>
      <c r="K9952" s="1" t="s">
        <v>49</v>
      </c>
      <c r="L9952" s="1">
        <v>-0.75</v>
      </c>
      <c r="M9952" s="1">
        <v>110</v>
      </c>
      <c r="N9952" s="6"/>
      <c r="O9952" s="6">
        <v>82.5</v>
      </c>
      <c r="P9952" s="6">
        <v>-381932.81</v>
      </c>
      <c r="R9952" s="31">
        <v>-82.5</v>
      </c>
      <c r="S9952" s="28">
        <v>44681</v>
      </c>
    </row>
    <row r="9953" spans="1:19" x14ac:dyDescent="0.2">
      <c r="A9953" s="29">
        <v>47979</v>
      </c>
      <c r="B9953" s="1" t="s">
        <v>200</v>
      </c>
      <c r="C9953" s="27">
        <v>44665</v>
      </c>
      <c r="D9953" s="1">
        <v>53746</v>
      </c>
      <c r="J9953" s="1" t="s">
        <v>0</v>
      </c>
      <c r="K9953" s="1" t="s">
        <v>49</v>
      </c>
      <c r="L9953" s="1">
        <v>-0.75</v>
      </c>
      <c r="M9953" s="1">
        <v>110</v>
      </c>
      <c r="N9953" s="6"/>
      <c r="O9953" s="6">
        <v>82.5</v>
      </c>
      <c r="P9953" s="6">
        <v>-382125.31</v>
      </c>
      <c r="R9953" s="31">
        <v>-82.5</v>
      </c>
      <c r="S9953" s="28">
        <v>44681</v>
      </c>
    </row>
    <row r="9954" spans="1:19" x14ac:dyDescent="0.2">
      <c r="A9954" s="29">
        <v>47979</v>
      </c>
      <c r="B9954" s="1" t="s">
        <v>200</v>
      </c>
      <c r="C9954" s="27">
        <v>44665</v>
      </c>
      <c r="D9954" s="1">
        <v>53746</v>
      </c>
      <c r="J9954" s="1" t="s">
        <v>0</v>
      </c>
      <c r="K9954" s="1" t="s">
        <v>49</v>
      </c>
      <c r="L9954" s="1">
        <v>-78</v>
      </c>
      <c r="M9954" s="1">
        <v>0.98</v>
      </c>
      <c r="N9954" s="6"/>
      <c r="O9954" s="6">
        <v>76.44</v>
      </c>
      <c r="P9954" s="6">
        <v>-396132.75</v>
      </c>
      <c r="R9954" s="31">
        <v>-76.44</v>
      </c>
      <c r="S9954" s="28">
        <v>44681</v>
      </c>
    </row>
    <row r="9955" spans="1:19" x14ac:dyDescent="0.2">
      <c r="A9955" s="29">
        <v>47979</v>
      </c>
      <c r="B9955" s="1" t="s">
        <v>200</v>
      </c>
      <c r="C9955" s="27">
        <v>44665</v>
      </c>
      <c r="D9955" s="1">
        <v>53746</v>
      </c>
      <c r="J9955" s="1" t="s">
        <v>0</v>
      </c>
      <c r="K9955" s="1" t="s">
        <v>49</v>
      </c>
      <c r="L9955" s="1">
        <v>-0.5</v>
      </c>
      <c r="M9955" s="1">
        <v>110</v>
      </c>
      <c r="N9955" s="6"/>
      <c r="O9955" s="6">
        <v>55</v>
      </c>
      <c r="P9955" s="6">
        <v>-381685.31</v>
      </c>
      <c r="R9955" s="31">
        <v>-55</v>
      </c>
      <c r="S9955" s="28">
        <v>44681</v>
      </c>
    </row>
    <row r="9956" spans="1:19" x14ac:dyDescent="0.2">
      <c r="A9956" s="29">
        <v>47979</v>
      </c>
      <c r="B9956" s="1" t="s">
        <v>200</v>
      </c>
      <c r="C9956" s="27">
        <v>44665</v>
      </c>
      <c r="D9956" s="1">
        <v>53746</v>
      </c>
      <c r="J9956" s="1" t="s">
        <v>0</v>
      </c>
      <c r="K9956" s="1" t="s">
        <v>49</v>
      </c>
      <c r="L9956" s="1">
        <v>-0.5</v>
      </c>
      <c r="M9956" s="1">
        <v>110</v>
      </c>
      <c r="N9956" s="6"/>
      <c r="O9956" s="6">
        <v>55</v>
      </c>
      <c r="P9956" s="6">
        <v>-381850.31</v>
      </c>
      <c r="R9956" s="31">
        <v>-55</v>
      </c>
      <c r="S9956" s="28">
        <v>44681</v>
      </c>
    </row>
    <row r="9957" spans="1:19" x14ac:dyDescent="0.2">
      <c r="A9957" s="29">
        <v>47979</v>
      </c>
      <c r="B9957" s="1" t="s">
        <v>200</v>
      </c>
      <c r="C9957" s="27">
        <v>44665</v>
      </c>
      <c r="D9957" s="1">
        <v>53746</v>
      </c>
      <c r="J9957" s="1" t="s">
        <v>0</v>
      </c>
      <c r="K9957" s="1" t="s">
        <v>49</v>
      </c>
      <c r="L9957" s="1">
        <v>-0.5</v>
      </c>
      <c r="M9957" s="1">
        <v>110</v>
      </c>
      <c r="N9957" s="6"/>
      <c r="O9957" s="6">
        <v>55</v>
      </c>
      <c r="P9957" s="6">
        <v>-394740.31</v>
      </c>
      <c r="R9957" s="31">
        <v>-55</v>
      </c>
      <c r="S9957" s="28">
        <v>44681</v>
      </c>
    </row>
    <row r="9958" spans="1:19" x14ac:dyDescent="0.2">
      <c r="A9958" s="29">
        <v>47979</v>
      </c>
      <c r="B9958" s="1" t="s">
        <v>200</v>
      </c>
      <c r="C9958" s="27">
        <v>44665</v>
      </c>
      <c r="D9958" s="1">
        <v>53746</v>
      </c>
      <c r="J9958" s="1" t="s">
        <v>0</v>
      </c>
      <c r="K9958" s="1" t="s">
        <v>49</v>
      </c>
      <c r="L9958" s="1">
        <v>-0.25</v>
      </c>
      <c r="M9958" s="1">
        <v>110</v>
      </c>
      <c r="N9958" s="6"/>
      <c r="O9958" s="6">
        <v>27.5</v>
      </c>
      <c r="P9958" s="6">
        <v>-381712.81</v>
      </c>
      <c r="R9958" s="31">
        <v>-27.5</v>
      </c>
      <c r="S9958" s="28">
        <v>44681</v>
      </c>
    </row>
    <row r="9959" spans="1:19" x14ac:dyDescent="0.2">
      <c r="A9959" s="29">
        <v>47979</v>
      </c>
      <c r="B9959" s="1" t="s">
        <v>200</v>
      </c>
      <c r="C9959" s="27">
        <v>44665</v>
      </c>
      <c r="D9959" s="1">
        <v>53746</v>
      </c>
      <c r="J9959" s="1" t="s">
        <v>0</v>
      </c>
      <c r="K9959" s="1" t="s">
        <v>49</v>
      </c>
      <c r="L9959" s="1">
        <v>-0.25</v>
      </c>
      <c r="M9959" s="1">
        <v>110</v>
      </c>
      <c r="N9959" s="6"/>
      <c r="O9959" s="6">
        <v>27.5</v>
      </c>
      <c r="P9959" s="6">
        <v>-382775.31</v>
      </c>
      <c r="R9959" s="31">
        <v>-27.5</v>
      </c>
      <c r="S9959" s="28">
        <v>44681</v>
      </c>
    </row>
    <row r="9960" spans="1:19" x14ac:dyDescent="0.2">
      <c r="A9960" s="29">
        <v>47979</v>
      </c>
      <c r="B9960" s="1" t="s">
        <v>200</v>
      </c>
      <c r="C9960" s="27">
        <v>44665</v>
      </c>
      <c r="D9960" s="1">
        <v>53746</v>
      </c>
      <c r="J9960" s="1" t="s">
        <v>0</v>
      </c>
      <c r="K9960" s="1" t="s">
        <v>49</v>
      </c>
      <c r="L9960" s="1">
        <v>-2</v>
      </c>
      <c r="M9960" s="1">
        <v>12</v>
      </c>
      <c r="N9960" s="6"/>
      <c r="O9960" s="6">
        <v>24</v>
      </c>
      <c r="P9960" s="6">
        <v>-396188.75</v>
      </c>
      <c r="R9960" s="31">
        <v>-24</v>
      </c>
      <c r="S9960" s="28">
        <v>44681</v>
      </c>
    </row>
    <row r="9961" spans="1:19" x14ac:dyDescent="0.2">
      <c r="A9961" s="29">
        <v>47979</v>
      </c>
      <c r="B9961" s="1" t="s">
        <v>200</v>
      </c>
      <c r="C9961" s="27">
        <v>44665</v>
      </c>
      <c r="D9961" s="1">
        <v>53746</v>
      </c>
      <c r="J9961" s="1" t="s">
        <v>0</v>
      </c>
      <c r="K9961" s="1" t="s">
        <v>49</v>
      </c>
      <c r="L9961" s="1">
        <v>-1</v>
      </c>
      <c r="M9961" s="1">
        <v>16</v>
      </c>
      <c r="N9961" s="6"/>
      <c r="O9961" s="6">
        <v>16</v>
      </c>
      <c r="P9961" s="6">
        <v>-396148.75</v>
      </c>
      <c r="R9961" s="31">
        <v>-16</v>
      </c>
      <c r="S9961" s="28">
        <v>44681</v>
      </c>
    </row>
    <row r="9962" spans="1:19" x14ac:dyDescent="0.2">
      <c r="A9962" s="29">
        <v>47979</v>
      </c>
      <c r="B9962" s="1" t="s">
        <v>200</v>
      </c>
      <c r="C9962" s="27">
        <v>44665</v>
      </c>
      <c r="D9962" s="1">
        <v>53746</v>
      </c>
      <c r="J9962" s="1" t="s">
        <v>0</v>
      </c>
      <c r="K9962" s="1" t="s">
        <v>49</v>
      </c>
      <c r="L9962" s="1">
        <v>-2</v>
      </c>
      <c r="M9962" s="1">
        <v>8</v>
      </c>
      <c r="N9962" s="6"/>
      <c r="O9962" s="6">
        <v>16</v>
      </c>
      <c r="P9962" s="6">
        <v>-396164.75</v>
      </c>
      <c r="R9962" s="31">
        <v>-16</v>
      </c>
      <c r="S9962" s="28">
        <v>44681</v>
      </c>
    </row>
    <row r="9963" spans="1:19" x14ac:dyDescent="0.2">
      <c r="A9963" s="29">
        <v>47979</v>
      </c>
      <c r="B9963" s="1" t="s">
        <v>200</v>
      </c>
      <c r="C9963" s="27">
        <v>44665</v>
      </c>
      <c r="D9963" s="1">
        <v>53746</v>
      </c>
      <c r="J9963" s="1" t="s">
        <v>0</v>
      </c>
      <c r="K9963" s="1" t="s">
        <v>49</v>
      </c>
      <c r="L9963" s="1">
        <v>-2</v>
      </c>
      <c r="M9963" s="1">
        <v>8</v>
      </c>
      <c r="N9963" s="6"/>
      <c r="O9963" s="6">
        <v>16</v>
      </c>
      <c r="P9963" s="6">
        <v>-396204.75</v>
      </c>
      <c r="R9963" s="31">
        <v>-16</v>
      </c>
      <c r="S9963" s="28">
        <v>44681</v>
      </c>
    </row>
    <row r="9964" spans="1:19" x14ac:dyDescent="0.2">
      <c r="A9964" s="29">
        <v>48182</v>
      </c>
      <c r="B9964" s="1" t="s">
        <v>200</v>
      </c>
      <c r="C9964" s="27">
        <v>44665</v>
      </c>
      <c r="D9964" s="1">
        <v>53818</v>
      </c>
      <c r="J9964" s="1" t="s">
        <v>0</v>
      </c>
      <c r="K9964" s="1" t="s">
        <v>49</v>
      </c>
      <c r="L9964" s="1">
        <v>-7.75</v>
      </c>
      <c r="M9964" s="1">
        <v>110</v>
      </c>
      <c r="N9964" s="6"/>
      <c r="O9964" s="6">
        <v>852.5</v>
      </c>
      <c r="P9964" s="6">
        <v>-383782.81</v>
      </c>
      <c r="R9964" s="31">
        <v>-852.5</v>
      </c>
      <c r="S9964" s="28">
        <v>44681</v>
      </c>
    </row>
    <row r="9965" spans="1:19" x14ac:dyDescent="0.2">
      <c r="A9965" s="29">
        <v>48182</v>
      </c>
      <c r="B9965" s="1" t="s">
        <v>200</v>
      </c>
      <c r="C9965" s="27">
        <v>44665</v>
      </c>
      <c r="D9965" s="1">
        <v>53818</v>
      </c>
      <c r="J9965" s="1" t="s">
        <v>0</v>
      </c>
      <c r="K9965" s="1" t="s">
        <v>49</v>
      </c>
      <c r="L9965" s="1">
        <v>-7.5</v>
      </c>
      <c r="M9965" s="1">
        <v>110</v>
      </c>
      <c r="N9965" s="6"/>
      <c r="O9965" s="6">
        <v>825</v>
      </c>
      <c r="P9965" s="6">
        <v>-388450.31</v>
      </c>
      <c r="R9965" s="31">
        <v>-825</v>
      </c>
      <c r="S9965" s="28">
        <v>44681</v>
      </c>
    </row>
    <row r="9966" spans="1:19" x14ac:dyDescent="0.2">
      <c r="A9966" s="29">
        <v>48182</v>
      </c>
      <c r="B9966" s="1" t="s">
        <v>200</v>
      </c>
      <c r="C9966" s="27">
        <v>44665</v>
      </c>
      <c r="D9966" s="1">
        <v>53818</v>
      </c>
      <c r="J9966" s="1" t="s">
        <v>0</v>
      </c>
      <c r="K9966" s="1" t="s">
        <v>49</v>
      </c>
      <c r="L9966" s="1">
        <v>-6.5</v>
      </c>
      <c r="M9966" s="1">
        <v>110</v>
      </c>
      <c r="N9966" s="6"/>
      <c r="O9966" s="6">
        <v>715</v>
      </c>
      <c r="P9966" s="6">
        <v>-384807.81</v>
      </c>
      <c r="R9966" s="31">
        <v>-715</v>
      </c>
      <c r="S9966" s="28">
        <v>44681</v>
      </c>
    </row>
    <row r="9967" spans="1:19" x14ac:dyDescent="0.2">
      <c r="A9967" s="29">
        <v>48182</v>
      </c>
      <c r="B9967" s="1" t="s">
        <v>200</v>
      </c>
      <c r="C9967" s="27">
        <v>44665</v>
      </c>
      <c r="D9967" s="1">
        <v>53818</v>
      </c>
      <c r="J9967" s="1" t="s">
        <v>0</v>
      </c>
      <c r="K9967" s="1" t="s">
        <v>49</v>
      </c>
      <c r="L9967" s="1">
        <v>-6.25</v>
      </c>
      <c r="M9967" s="1">
        <v>110</v>
      </c>
      <c r="N9967" s="6"/>
      <c r="O9967" s="6">
        <v>687.5</v>
      </c>
      <c r="P9967" s="6">
        <v>-389292.81</v>
      </c>
      <c r="R9967" s="31">
        <v>-687.5</v>
      </c>
      <c r="S9967" s="28">
        <v>44681</v>
      </c>
    </row>
    <row r="9968" spans="1:19" x14ac:dyDescent="0.2">
      <c r="A9968" s="29">
        <v>48182</v>
      </c>
      <c r="B9968" s="1" t="s">
        <v>200</v>
      </c>
      <c r="C9968" s="27">
        <v>44665</v>
      </c>
      <c r="D9968" s="1">
        <v>53818</v>
      </c>
      <c r="J9968" s="1" t="s">
        <v>0</v>
      </c>
      <c r="K9968" s="1" t="s">
        <v>49</v>
      </c>
      <c r="L9968" s="1">
        <v>-6.25</v>
      </c>
      <c r="M9968" s="1">
        <v>110</v>
      </c>
      <c r="N9968" s="6"/>
      <c r="O9968" s="6">
        <v>687.5</v>
      </c>
      <c r="P9968" s="6">
        <v>-394685.31</v>
      </c>
      <c r="R9968" s="31">
        <v>-687.5</v>
      </c>
      <c r="S9968" s="28">
        <v>44681</v>
      </c>
    </row>
    <row r="9969" spans="1:19" x14ac:dyDescent="0.2">
      <c r="A9969" s="29">
        <v>48182</v>
      </c>
      <c r="B9969" s="1" t="s">
        <v>200</v>
      </c>
      <c r="C9969" s="27">
        <v>44665</v>
      </c>
      <c r="D9969" s="1">
        <v>53818</v>
      </c>
      <c r="J9969" s="1" t="s">
        <v>0</v>
      </c>
      <c r="K9969" s="1" t="s">
        <v>49</v>
      </c>
      <c r="L9969" s="1">
        <v>-5.75</v>
      </c>
      <c r="M9969" s="1">
        <v>110</v>
      </c>
      <c r="N9969" s="6"/>
      <c r="O9969" s="6">
        <v>632.5</v>
      </c>
      <c r="P9969" s="6">
        <v>-393842.81</v>
      </c>
      <c r="R9969" s="31">
        <v>-632.5</v>
      </c>
      <c r="S9969" s="28">
        <v>44681</v>
      </c>
    </row>
    <row r="9970" spans="1:19" x14ac:dyDescent="0.2">
      <c r="A9970" s="29">
        <v>48182</v>
      </c>
      <c r="B9970" s="1" t="s">
        <v>200</v>
      </c>
      <c r="C9970" s="27">
        <v>44665</v>
      </c>
      <c r="D9970" s="1">
        <v>53818</v>
      </c>
      <c r="J9970" s="1" t="s">
        <v>0</v>
      </c>
      <c r="K9970" s="1" t="s">
        <v>49</v>
      </c>
      <c r="L9970" s="1">
        <v>-5.5</v>
      </c>
      <c r="M9970" s="1">
        <v>110</v>
      </c>
      <c r="N9970" s="6"/>
      <c r="O9970" s="6">
        <v>605</v>
      </c>
      <c r="P9970" s="6">
        <v>-391160.31</v>
      </c>
      <c r="R9970" s="31">
        <v>-605</v>
      </c>
      <c r="S9970" s="28">
        <v>44681</v>
      </c>
    </row>
    <row r="9971" spans="1:19" x14ac:dyDescent="0.2">
      <c r="A9971" s="29">
        <v>48182</v>
      </c>
      <c r="B9971" s="1" t="s">
        <v>200</v>
      </c>
      <c r="C9971" s="27">
        <v>44665</v>
      </c>
      <c r="D9971" s="1">
        <v>53818</v>
      </c>
      <c r="J9971" s="1" t="s">
        <v>0</v>
      </c>
      <c r="K9971" s="1" t="s">
        <v>49</v>
      </c>
      <c r="L9971" s="1">
        <v>-5.25</v>
      </c>
      <c r="M9971" s="1">
        <v>110</v>
      </c>
      <c r="N9971" s="6"/>
      <c r="O9971" s="6">
        <v>577.5</v>
      </c>
      <c r="P9971" s="6">
        <v>-392030.31</v>
      </c>
      <c r="R9971" s="31">
        <v>-577.5</v>
      </c>
      <c r="S9971" s="28">
        <v>44681</v>
      </c>
    </row>
    <row r="9972" spans="1:19" x14ac:dyDescent="0.2">
      <c r="A9972" s="29">
        <v>48182</v>
      </c>
      <c r="B9972" s="1" t="s">
        <v>200</v>
      </c>
      <c r="C9972" s="27">
        <v>44665</v>
      </c>
      <c r="D9972" s="1">
        <v>53818</v>
      </c>
      <c r="J9972" s="1" t="s">
        <v>0</v>
      </c>
      <c r="K9972" s="1" t="s">
        <v>49</v>
      </c>
      <c r="L9972" s="1">
        <v>-4.25</v>
      </c>
      <c r="M9972" s="1">
        <v>110</v>
      </c>
      <c r="N9972" s="6"/>
      <c r="O9972" s="6">
        <v>467.5</v>
      </c>
      <c r="P9972" s="6">
        <v>-389915.31</v>
      </c>
      <c r="R9972" s="31">
        <v>-467.5</v>
      </c>
      <c r="S9972" s="28">
        <v>44681</v>
      </c>
    </row>
    <row r="9973" spans="1:19" x14ac:dyDescent="0.2">
      <c r="A9973" s="29">
        <v>48182</v>
      </c>
      <c r="B9973" s="1" t="s">
        <v>200</v>
      </c>
      <c r="C9973" s="27">
        <v>44665</v>
      </c>
      <c r="D9973" s="1">
        <v>53818</v>
      </c>
      <c r="J9973" s="1" t="s">
        <v>0</v>
      </c>
      <c r="K9973" s="1" t="s">
        <v>49</v>
      </c>
      <c r="L9973" s="1">
        <v>-4</v>
      </c>
      <c r="M9973" s="1">
        <v>110</v>
      </c>
      <c r="N9973" s="6"/>
      <c r="O9973" s="6">
        <v>440</v>
      </c>
      <c r="P9973" s="6">
        <v>-392625.31</v>
      </c>
      <c r="R9973" s="31">
        <v>-440</v>
      </c>
      <c r="S9973" s="28">
        <v>44681</v>
      </c>
    </row>
    <row r="9974" spans="1:19" x14ac:dyDescent="0.2">
      <c r="A9974" s="29">
        <v>48182</v>
      </c>
      <c r="B9974" s="1" t="s">
        <v>200</v>
      </c>
      <c r="C9974" s="27">
        <v>44665</v>
      </c>
      <c r="D9974" s="1">
        <v>53818</v>
      </c>
      <c r="J9974" s="1" t="s">
        <v>0</v>
      </c>
      <c r="K9974" s="1" t="s">
        <v>49</v>
      </c>
      <c r="L9974" s="1">
        <v>-3</v>
      </c>
      <c r="M9974" s="1">
        <v>110</v>
      </c>
      <c r="N9974" s="6"/>
      <c r="O9974" s="6">
        <v>330</v>
      </c>
      <c r="P9974" s="6">
        <v>-386930.31</v>
      </c>
      <c r="R9974" s="31">
        <v>-330</v>
      </c>
      <c r="S9974" s="28">
        <v>44681</v>
      </c>
    </row>
    <row r="9975" spans="1:19" x14ac:dyDescent="0.2">
      <c r="A9975" s="29">
        <v>48182</v>
      </c>
      <c r="B9975" s="1" t="s">
        <v>200</v>
      </c>
      <c r="C9975" s="27">
        <v>44665</v>
      </c>
      <c r="D9975" s="1">
        <v>53818</v>
      </c>
      <c r="J9975" s="1" t="s">
        <v>0</v>
      </c>
      <c r="K9975" s="1" t="s">
        <v>49</v>
      </c>
      <c r="L9975" s="1">
        <v>-2.75</v>
      </c>
      <c r="M9975" s="1">
        <v>110</v>
      </c>
      <c r="N9975" s="6"/>
      <c r="O9975" s="6">
        <v>302.5</v>
      </c>
      <c r="P9975" s="6">
        <v>-385667.81</v>
      </c>
      <c r="R9975" s="31">
        <v>-302.5</v>
      </c>
      <c r="S9975" s="28">
        <v>44681</v>
      </c>
    </row>
    <row r="9976" spans="1:19" x14ac:dyDescent="0.2">
      <c r="A9976" s="29">
        <v>48182</v>
      </c>
      <c r="B9976" s="1" t="s">
        <v>200</v>
      </c>
      <c r="C9976" s="27">
        <v>44665</v>
      </c>
      <c r="D9976" s="1">
        <v>53818</v>
      </c>
      <c r="J9976" s="1" t="s">
        <v>0</v>
      </c>
      <c r="K9976" s="1" t="s">
        <v>49</v>
      </c>
      <c r="L9976" s="1">
        <v>-2.25</v>
      </c>
      <c r="M9976" s="1">
        <v>110</v>
      </c>
      <c r="N9976" s="6"/>
      <c r="O9976" s="6">
        <v>247.5</v>
      </c>
      <c r="P9976" s="6">
        <v>-386445.31</v>
      </c>
      <c r="R9976" s="31">
        <v>-247.5</v>
      </c>
      <c r="S9976" s="28">
        <v>44681</v>
      </c>
    </row>
    <row r="9977" spans="1:19" x14ac:dyDescent="0.2">
      <c r="A9977" s="29">
        <v>48182</v>
      </c>
      <c r="B9977" s="1" t="s">
        <v>200</v>
      </c>
      <c r="C9977" s="27">
        <v>44665</v>
      </c>
      <c r="D9977" s="1">
        <v>53818</v>
      </c>
      <c r="J9977" s="1" t="s">
        <v>0</v>
      </c>
      <c r="K9977" s="1" t="s">
        <v>49</v>
      </c>
      <c r="L9977" s="1">
        <v>-2</v>
      </c>
      <c r="M9977" s="1">
        <v>110</v>
      </c>
      <c r="N9977" s="6"/>
      <c r="O9977" s="6">
        <v>220</v>
      </c>
      <c r="P9977" s="6">
        <v>-387470.31</v>
      </c>
      <c r="R9977" s="31">
        <v>-220</v>
      </c>
      <c r="S9977" s="28">
        <v>44681</v>
      </c>
    </row>
    <row r="9978" spans="1:19" x14ac:dyDescent="0.2">
      <c r="A9978" s="29">
        <v>48182</v>
      </c>
      <c r="B9978" s="1" t="s">
        <v>200</v>
      </c>
      <c r="C9978" s="27">
        <v>44665</v>
      </c>
      <c r="D9978" s="1">
        <v>53818</v>
      </c>
      <c r="J9978" s="1" t="s">
        <v>0</v>
      </c>
      <c r="K9978" s="1" t="s">
        <v>49</v>
      </c>
      <c r="L9978" s="1">
        <v>-1.5</v>
      </c>
      <c r="M9978" s="1">
        <v>110</v>
      </c>
      <c r="N9978" s="6"/>
      <c r="O9978" s="6">
        <v>165</v>
      </c>
      <c r="P9978" s="6">
        <v>-384972.81</v>
      </c>
      <c r="R9978" s="31">
        <v>-165</v>
      </c>
      <c r="S9978" s="28">
        <v>44681</v>
      </c>
    </row>
    <row r="9979" spans="1:19" x14ac:dyDescent="0.2">
      <c r="A9979" s="29">
        <v>48182</v>
      </c>
      <c r="B9979" s="1" t="s">
        <v>200</v>
      </c>
      <c r="C9979" s="27">
        <v>44665</v>
      </c>
      <c r="D9979" s="1">
        <v>53818</v>
      </c>
      <c r="J9979" s="1" t="s">
        <v>0</v>
      </c>
      <c r="K9979" s="1" t="s">
        <v>49</v>
      </c>
      <c r="L9979" s="1">
        <v>-1.5</v>
      </c>
      <c r="M9979" s="1">
        <v>110</v>
      </c>
      <c r="N9979" s="6"/>
      <c r="O9979" s="6">
        <v>165</v>
      </c>
      <c r="P9979" s="6">
        <v>-387095.31</v>
      </c>
      <c r="R9979" s="31">
        <v>-165</v>
      </c>
      <c r="S9979" s="28">
        <v>44681</v>
      </c>
    </row>
    <row r="9980" spans="1:19" x14ac:dyDescent="0.2">
      <c r="A9980" s="29">
        <v>48182</v>
      </c>
      <c r="B9980" s="1" t="s">
        <v>200</v>
      </c>
      <c r="C9980" s="27">
        <v>44665</v>
      </c>
      <c r="D9980" s="1">
        <v>53818</v>
      </c>
      <c r="J9980" s="1" t="s">
        <v>0</v>
      </c>
      <c r="K9980" s="1" t="s">
        <v>49</v>
      </c>
      <c r="L9980" s="1">
        <v>-1.5</v>
      </c>
      <c r="M9980" s="1">
        <v>110</v>
      </c>
      <c r="N9980" s="6"/>
      <c r="O9980" s="6">
        <v>165</v>
      </c>
      <c r="P9980" s="6">
        <v>-390080.31</v>
      </c>
      <c r="R9980" s="31">
        <v>-165</v>
      </c>
      <c r="S9980" s="28">
        <v>44681</v>
      </c>
    </row>
    <row r="9981" spans="1:19" x14ac:dyDescent="0.2">
      <c r="A9981" s="29">
        <v>48182</v>
      </c>
      <c r="B9981" s="1" t="s">
        <v>200</v>
      </c>
      <c r="C9981" s="27">
        <v>44665</v>
      </c>
      <c r="D9981" s="1">
        <v>53818</v>
      </c>
      <c r="J9981" s="1" t="s">
        <v>0</v>
      </c>
      <c r="K9981" s="1" t="s">
        <v>49</v>
      </c>
      <c r="L9981" s="1">
        <v>-1</v>
      </c>
      <c r="M9981" s="1">
        <v>155</v>
      </c>
      <c r="N9981" s="6"/>
      <c r="O9981" s="6">
        <v>155</v>
      </c>
      <c r="P9981" s="6">
        <v>-382930.31</v>
      </c>
      <c r="R9981" s="31">
        <v>-155</v>
      </c>
      <c r="S9981" s="28">
        <v>44681</v>
      </c>
    </row>
    <row r="9982" spans="1:19" x14ac:dyDescent="0.2">
      <c r="A9982" s="29">
        <v>48182</v>
      </c>
      <c r="B9982" s="1" t="s">
        <v>200</v>
      </c>
      <c r="C9982" s="27">
        <v>44665</v>
      </c>
      <c r="D9982" s="1">
        <v>53818</v>
      </c>
      <c r="J9982" s="1" t="s">
        <v>0</v>
      </c>
      <c r="K9982" s="1" t="s">
        <v>49</v>
      </c>
      <c r="L9982" s="1">
        <v>-1</v>
      </c>
      <c r="M9982" s="1">
        <v>155</v>
      </c>
      <c r="N9982" s="6"/>
      <c r="O9982" s="6">
        <v>155</v>
      </c>
      <c r="P9982" s="6">
        <v>-383937.81</v>
      </c>
      <c r="R9982" s="31">
        <v>-155</v>
      </c>
      <c r="S9982" s="28">
        <v>44681</v>
      </c>
    </row>
    <row r="9983" spans="1:19" x14ac:dyDescent="0.2">
      <c r="A9983" s="29">
        <v>48182</v>
      </c>
      <c r="B9983" s="1" t="s">
        <v>200</v>
      </c>
      <c r="C9983" s="27">
        <v>44665</v>
      </c>
      <c r="D9983" s="1">
        <v>53818</v>
      </c>
      <c r="J9983" s="1" t="s">
        <v>0</v>
      </c>
      <c r="K9983" s="1" t="s">
        <v>49</v>
      </c>
      <c r="L9983" s="1">
        <v>-1</v>
      </c>
      <c r="M9983" s="1">
        <v>155</v>
      </c>
      <c r="N9983" s="6"/>
      <c r="O9983" s="6">
        <v>155</v>
      </c>
      <c r="P9983" s="6">
        <v>-384092.81</v>
      </c>
      <c r="R9983" s="31">
        <v>-155</v>
      </c>
      <c r="S9983" s="28">
        <v>44681</v>
      </c>
    </row>
    <row r="9984" spans="1:19" x14ac:dyDescent="0.2">
      <c r="A9984" s="29">
        <v>48182</v>
      </c>
      <c r="B9984" s="1" t="s">
        <v>200</v>
      </c>
      <c r="C9984" s="27">
        <v>44665</v>
      </c>
      <c r="D9984" s="1">
        <v>53818</v>
      </c>
      <c r="J9984" s="1" t="s">
        <v>0</v>
      </c>
      <c r="K9984" s="1" t="s">
        <v>49</v>
      </c>
      <c r="L9984" s="1">
        <v>-1</v>
      </c>
      <c r="M9984" s="1">
        <v>155</v>
      </c>
      <c r="N9984" s="6"/>
      <c r="O9984" s="6">
        <v>155</v>
      </c>
      <c r="P9984" s="6">
        <v>-385127.81</v>
      </c>
      <c r="R9984" s="31">
        <v>-155</v>
      </c>
      <c r="S9984" s="28">
        <v>44681</v>
      </c>
    </row>
    <row r="9985" spans="1:19" x14ac:dyDescent="0.2">
      <c r="A9985" s="29">
        <v>48182</v>
      </c>
      <c r="B9985" s="1" t="s">
        <v>200</v>
      </c>
      <c r="C9985" s="27">
        <v>44665</v>
      </c>
      <c r="D9985" s="1">
        <v>53818</v>
      </c>
      <c r="J9985" s="1" t="s">
        <v>0</v>
      </c>
      <c r="K9985" s="1" t="s">
        <v>49</v>
      </c>
      <c r="L9985" s="1">
        <v>-1</v>
      </c>
      <c r="M9985" s="1">
        <v>155</v>
      </c>
      <c r="N9985" s="6"/>
      <c r="O9985" s="6">
        <v>155</v>
      </c>
      <c r="P9985" s="6">
        <v>-385365.31</v>
      </c>
      <c r="R9985" s="31">
        <v>-155</v>
      </c>
      <c r="S9985" s="28">
        <v>44681</v>
      </c>
    </row>
    <row r="9986" spans="1:19" x14ac:dyDescent="0.2">
      <c r="A9986" s="29">
        <v>48182</v>
      </c>
      <c r="B9986" s="1" t="s">
        <v>200</v>
      </c>
      <c r="C9986" s="27">
        <v>44665</v>
      </c>
      <c r="D9986" s="1">
        <v>53818</v>
      </c>
      <c r="J9986" s="1" t="s">
        <v>0</v>
      </c>
      <c r="K9986" s="1" t="s">
        <v>49</v>
      </c>
      <c r="L9986" s="1">
        <v>-1</v>
      </c>
      <c r="M9986" s="1">
        <v>155</v>
      </c>
      <c r="N9986" s="6"/>
      <c r="O9986" s="6">
        <v>155</v>
      </c>
      <c r="P9986" s="6">
        <v>-385932.81</v>
      </c>
      <c r="R9986" s="31">
        <v>-155</v>
      </c>
      <c r="S9986" s="28">
        <v>44681</v>
      </c>
    </row>
    <row r="9987" spans="1:19" x14ac:dyDescent="0.2">
      <c r="A9987" s="29">
        <v>48182</v>
      </c>
      <c r="B9987" s="1" t="s">
        <v>200</v>
      </c>
      <c r="C9987" s="27">
        <v>44665</v>
      </c>
      <c r="D9987" s="1">
        <v>53818</v>
      </c>
      <c r="J9987" s="1" t="s">
        <v>0</v>
      </c>
      <c r="K9987" s="1" t="s">
        <v>49</v>
      </c>
      <c r="L9987" s="1">
        <v>-1</v>
      </c>
      <c r="M9987" s="1">
        <v>155</v>
      </c>
      <c r="N9987" s="6"/>
      <c r="O9987" s="6">
        <v>155</v>
      </c>
      <c r="P9987" s="6">
        <v>-386197.81</v>
      </c>
      <c r="R9987" s="31">
        <v>-155</v>
      </c>
      <c r="S9987" s="28">
        <v>44681</v>
      </c>
    </row>
    <row r="9988" spans="1:19" x14ac:dyDescent="0.2">
      <c r="A9988" s="29">
        <v>48182</v>
      </c>
      <c r="B9988" s="1" t="s">
        <v>200</v>
      </c>
      <c r="C9988" s="27">
        <v>44665</v>
      </c>
      <c r="D9988" s="1">
        <v>53818</v>
      </c>
      <c r="J9988" s="1" t="s">
        <v>0</v>
      </c>
      <c r="K9988" s="1" t="s">
        <v>49</v>
      </c>
      <c r="L9988" s="1">
        <v>-1</v>
      </c>
      <c r="M9988" s="1">
        <v>155</v>
      </c>
      <c r="N9988" s="6"/>
      <c r="O9988" s="6">
        <v>155</v>
      </c>
      <c r="P9988" s="6">
        <v>-386600.31</v>
      </c>
      <c r="R9988" s="31">
        <v>-155</v>
      </c>
      <c r="S9988" s="28">
        <v>44681</v>
      </c>
    </row>
    <row r="9989" spans="1:19" x14ac:dyDescent="0.2">
      <c r="A9989" s="29">
        <v>48182</v>
      </c>
      <c r="B9989" s="1" t="s">
        <v>200</v>
      </c>
      <c r="C9989" s="27">
        <v>44665</v>
      </c>
      <c r="D9989" s="1">
        <v>53818</v>
      </c>
      <c r="J9989" s="1" t="s">
        <v>0</v>
      </c>
      <c r="K9989" s="1" t="s">
        <v>49</v>
      </c>
      <c r="L9989" s="1">
        <v>-1</v>
      </c>
      <c r="M9989" s="1">
        <v>155</v>
      </c>
      <c r="N9989" s="6"/>
      <c r="O9989" s="6">
        <v>155</v>
      </c>
      <c r="P9989" s="6">
        <v>-387250.31</v>
      </c>
      <c r="R9989" s="31">
        <v>-155</v>
      </c>
      <c r="S9989" s="28">
        <v>44681</v>
      </c>
    </row>
    <row r="9990" spans="1:19" x14ac:dyDescent="0.2">
      <c r="A9990" s="29">
        <v>48182</v>
      </c>
      <c r="B9990" s="1" t="s">
        <v>200</v>
      </c>
      <c r="C9990" s="27">
        <v>44665</v>
      </c>
      <c r="D9990" s="1">
        <v>53818</v>
      </c>
      <c r="J9990" s="1" t="s">
        <v>0</v>
      </c>
      <c r="K9990" s="1" t="s">
        <v>49</v>
      </c>
      <c r="L9990" s="1">
        <v>-1</v>
      </c>
      <c r="M9990" s="1">
        <v>155</v>
      </c>
      <c r="N9990" s="6"/>
      <c r="O9990" s="6">
        <v>155</v>
      </c>
      <c r="P9990" s="6">
        <v>-387625.31</v>
      </c>
      <c r="R9990" s="31">
        <v>-155</v>
      </c>
      <c r="S9990" s="28">
        <v>44681</v>
      </c>
    </row>
    <row r="9991" spans="1:19" x14ac:dyDescent="0.2">
      <c r="A9991" s="29">
        <v>48182</v>
      </c>
      <c r="B9991" s="1" t="s">
        <v>200</v>
      </c>
      <c r="C9991" s="27">
        <v>44665</v>
      </c>
      <c r="D9991" s="1">
        <v>53818</v>
      </c>
      <c r="J9991" s="1" t="s">
        <v>0</v>
      </c>
      <c r="K9991" s="1" t="s">
        <v>49</v>
      </c>
      <c r="L9991" s="1">
        <v>-1</v>
      </c>
      <c r="M9991" s="1">
        <v>155</v>
      </c>
      <c r="N9991" s="6"/>
      <c r="O9991" s="6">
        <v>155</v>
      </c>
      <c r="P9991" s="6">
        <v>-388605.31</v>
      </c>
      <c r="R9991" s="31">
        <v>-155</v>
      </c>
      <c r="S9991" s="28">
        <v>44681</v>
      </c>
    </row>
    <row r="9992" spans="1:19" x14ac:dyDescent="0.2">
      <c r="A9992" s="29">
        <v>48182</v>
      </c>
      <c r="B9992" s="1" t="s">
        <v>200</v>
      </c>
      <c r="C9992" s="27">
        <v>44665</v>
      </c>
      <c r="D9992" s="1">
        <v>53818</v>
      </c>
      <c r="J9992" s="1" t="s">
        <v>0</v>
      </c>
      <c r="K9992" s="1" t="s">
        <v>49</v>
      </c>
      <c r="L9992" s="1">
        <v>-1</v>
      </c>
      <c r="M9992" s="1">
        <v>155</v>
      </c>
      <c r="N9992" s="6"/>
      <c r="O9992" s="6">
        <v>155</v>
      </c>
      <c r="P9992" s="6">
        <v>-389447.81</v>
      </c>
      <c r="R9992" s="31">
        <v>-155</v>
      </c>
      <c r="S9992" s="28">
        <v>44681</v>
      </c>
    </row>
    <row r="9993" spans="1:19" x14ac:dyDescent="0.2">
      <c r="A9993" s="29">
        <v>48182</v>
      </c>
      <c r="B9993" s="1" t="s">
        <v>200</v>
      </c>
      <c r="C9993" s="27">
        <v>44665</v>
      </c>
      <c r="D9993" s="1">
        <v>53818</v>
      </c>
      <c r="J9993" s="1" t="s">
        <v>0</v>
      </c>
      <c r="K9993" s="1" t="s">
        <v>49</v>
      </c>
      <c r="L9993" s="1">
        <v>-1</v>
      </c>
      <c r="M9993" s="1">
        <v>155</v>
      </c>
      <c r="N9993" s="6"/>
      <c r="O9993" s="6">
        <v>155</v>
      </c>
      <c r="P9993" s="6">
        <v>-390235.31</v>
      </c>
      <c r="R9993" s="31">
        <v>-155</v>
      </c>
      <c r="S9993" s="28">
        <v>44681</v>
      </c>
    </row>
    <row r="9994" spans="1:19" x14ac:dyDescent="0.2">
      <c r="A9994" s="29">
        <v>48182</v>
      </c>
      <c r="B9994" s="1" t="s">
        <v>200</v>
      </c>
      <c r="C9994" s="27">
        <v>44665</v>
      </c>
      <c r="D9994" s="1">
        <v>53818</v>
      </c>
      <c r="J9994" s="1" t="s">
        <v>0</v>
      </c>
      <c r="K9994" s="1" t="s">
        <v>49</v>
      </c>
      <c r="L9994" s="1">
        <v>-1</v>
      </c>
      <c r="M9994" s="1">
        <v>155</v>
      </c>
      <c r="N9994" s="6"/>
      <c r="O9994" s="6">
        <v>155</v>
      </c>
      <c r="P9994" s="6">
        <v>-390555.31</v>
      </c>
      <c r="R9994" s="31">
        <v>-155</v>
      </c>
      <c r="S9994" s="28">
        <v>44681</v>
      </c>
    </row>
    <row r="9995" spans="1:19" x14ac:dyDescent="0.2">
      <c r="A9995" s="29">
        <v>48182</v>
      </c>
      <c r="B9995" s="1" t="s">
        <v>200</v>
      </c>
      <c r="C9995" s="27">
        <v>44665</v>
      </c>
      <c r="D9995" s="1">
        <v>53818</v>
      </c>
      <c r="J9995" s="1" t="s">
        <v>0</v>
      </c>
      <c r="K9995" s="1" t="s">
        <v>49</v>
      </c>
      <c r="L9995" s="1">
        <v>-1</v>
      </c>
      <c r="M9995" s="1">
        <v>155</v>
      </c>
      <c r="N9995" s="6"/>
      <c r="O9995" s="6">
        <v>155</v>
      </c>
      <c r="P9995" s="6">
        <v>-391452.81</v>
      </c>
      <c r="R9995" s="31">
        <v>-155</v>
      </c>
      <c r="S9995" s="28">
        <v>44681</v>
      </c>
    </row>
    <row r="9996" spans="1:19" x14ac:dyDescent="0.2">
      <c r="A9996" s="29">
        <v>48182</v>
      </c>
      <c r="B9996" s="1" t="s">
        <v>200</v>
      </c>
      <c r="C9996" s="27">
        <v>44665</v>
      </c>
      <c r="D9996" s="1">
        <v>53818</v>
      </c>
      <c r="J9996" s="1" t="s">
        <v>0</v>
      </c>
      <c r="K9996" s="1" t="s">
        <v>49</v>
      </c>
      <c r="L9996" s="1">
        <v>-1</v>
      </c>
      <c r="M9996" s="1">
        <v>155</v>
      </c>
      <c r="N9996" s="6"/>
      <c r="O9996" s="6">
        <v>155</v>
      </c>
      <c r="P9996" s="6">
        <v>-392185.31</v>
      </c>
      <c r="R9996" s="31">
        <v>-155</v>
      </c>
      <c r="S9996" s="28">
        <v>44681</v>
      </c>
    </row>
    <row r="9997" spans="1:19" x14ac:dyDescent="0.2">
      <c r="A9997" s="29">
        <v>48182</v>
      </c>
      <c r="B9997" s="1" t="s">
        <v>200</v>
      </c>
      <c r="C9997" s="27">
        <v>44665</v>
      </c>
      <c r="D9997" s="1">
        <v>53818</v>
      </c>
      <c r="J9997" s="1" t="s">
        <v>0</v>
      </c>
      <c r="K9997" s="1" t="s">
        <v>49</v>
      </c>
      <c r="L9997" s="1">
        <v>-1</v>
      </c>
      <c r="M9997" s="1">
        <v>155</v>
      </c>
      <c r="N9997" s="6"/>
      <c r="O9997" s="6">
        <v>155</v>
      </c>
      <c r="P9997" s="6">
        <v>-392780.31</v>
      </c>
      <c r="R9997" s="31">
        <v>-155</v>
      </c>
      <c r="S9997" s="28">
        <v>44681</v>
      </c>
    </row>
    <row r="9998" spans="1:19" x14ac:dyDescent="0.2">
      <c r="A9998" s="29">
        <v>48182</v>
      </c>
      <c r="B9998" s="1" t="s">
        <v>200</v>
      </c>
      <c r="C9998" s="27">
        <v>44665</v>
      </c>
      <c r="D9998" s="1">
        <v>53818</v>
      </c>
      <c r="J9998" s="1" t="s">
        <v>0</v>
      </c>
      <c r="K9998" s="1" t="s">
        <v>49</v>
      </c>
      <c r="L9998" s="1">
        <v>-1</v>
      </c>
      <c r="M9998" s="1">
        <v>155</v>
      </c>
      <c r="N9998" s="6"/>
      <c r="O9998" s="6">
        <v>155</v>
      </c>
      <c r="P9998" s="6">
        <v>-393210.31</v>
      </c>
      <c r="R9998" s="31">
        <v>-155</v>
      </c>
      <c r="S9998" s="28">
        <v>44681</v>
      </c>
    </row>
    <row r="9999" spans="1:19" x14ac:dyDescent="0.2">
      <c r="A9999" s="29">
        <v>48182</v>
      </c>
      <c r="B9999" s="1" t="s">
        <v>200</v>
      </c>
      <c r="C9999" s="27">
        <v>44665</v>
      </c>
      <c r="D9999" s="1">
        <v>53818</v>
      </c>
      <c r="J9999" s="1" t="s">
        <v>0</v>
      </c>
      <c r="K9999" s="1" t="s">
        <v>49</v>
      </c>
      <c r="L9999" s="1">
        <v>-1</v>
      </c>
      <c r="M9999" s="1">
        <v>155</v>
      </c>
      <c r="N9999" s="6"/>
      <c r="O9999" s="6">
        <v>155</v>
      </c>
      <c r="P9999" s="6">
        <v>-393997.81</v>
      </c>
      <c r="R9999" s="31">
        <v>-155</v>
      </c>
      <c r="S9999" s="28">
        <v>44681</v>
      </c>
    </row>
    <row r="10000" spans="1:19" x14ac:dyDescent="0.2">
      <c r="A10000" s="29">
        <v>48182</v>
      </c>
      <c r="B10000" s="1" t="s">
        <v>200</v>
      </c>
      <c r="C10000" s="27">
        <v>44665</v>
      </c>
      <c r="D10000" s="1">
        <v>53818</v>
      </c>
      <c r="J10000" s="1" t="s">
        <v>0</v>
      </c>
      <c r="K10000" s="1" t="s">
        <v>49</v>
      </c>
      <c r="L10000" s="1">
        <v>-1.25</v>
      </c>
      <c r="M10000" s="1">
        <v>110</v>
      </c>
      <c r="N10000" s="6"/>
      <c r="O10000" s="6">
        <v>137.5</v>
      </c>
      <c r="P10000" s="6">
        <v>-391297.81</v>
      </c>
      <c r="R10000" s="31">
        <v>-137.5</v>
      </c>
      <c r="S10000" s="28">
        <v>44681</v>
      </c>
    </row>
    <row r="10001" spans="1:19" x14ac:dyDescent="0.2">
      <c r="A10001" s="29">
        <v>48182</v>
      </c>
      <c r="B10001" s="1" t="s">
        <v>200</v>
      </c>
      <c r="C10001" s="27">
        <v>44665</v>
      </c>
      <c r="D10001" s="1">
        <v>53818</v>
      </c>
      <c r="J10001" s="1" t="s">
        <v>0</v>
      </c>
      <c r="K10001" s="1" t="s">
        <v>49</v>
      </c>
      <c r="L10001" s="1">
        <v>-1</v>
      </c>
      <c r="M10001" s="1">
        <v>110</v>
      </c>
      <c r="N10001" s="6"/>
      <c r="O10001" s="6">
        <v>110</v>
      </c>
      <c r="P10001" s="6">
        <v>-385777.81</v>
      </c>
      <c r="R10001" s="31">
        <v>-110</v>
      </c>
      <c r="S10001" s="28">
        <v>44681</v>
      </c>
    </row>
    <row r="10002" spans="1:19" x14ac:dyDescent="0.2">
      <c r="A10002" s="29">
        <v>48182</v>
      </c>
      <c r="B10002" s="1" t="s">
        <v>200</v>
      </c>
      <c r="C10002" s="27">
        <v>44665</v>
      </c>
      <c r="D10002" s="1">
        <v>53818</v>
      </c>
      <c r="J10002" s="1" t="s">
        <v>0</v>
      </c>
      <c r="K10002" s="1" t="s">
        <v>49</v>
      </c>
      <c r="L10002" s="1">
        <v>-1</v>
      </c>
      <c r="M10002" s="1">
        <v>110</v>
      </c>
      <c r="N10002" s="6"/>
      <c r="O10002" s="6">
        <v>110</v>
      </c>
      <c r="P10002" s="6">
        <v>-386042.81</v>
      </c>
      <c r="R10002" s="31">
        <v>-110</v>
      </c>
      <c r="S10002" s="28">
        <v>44681</v>
      </c>
    </row>
    <row r="10003" spans="1:19" x14ac:dyDescent="0.2">
      <c r="A10003" s="29">
        <v>48182</v>
      </c>
      <c r="B10003" s="1" t="s">
        <v>200</v>
      </c>
      <c r="C10003" s="27">
        <v>44665</v>
      </c>
      <c r="D10003" s="1">
        <v>53818</v>
      </c>
      <c r="J10003" s="1" t="s">
        <v>0</v>
      </c>
      <c r="K10003" s="1" t="s">
        <v>49</v>
      </c>
      <c r="L10003" s="1">
        <v>-1</v>
      </c>
      <c r="M10003" s="1">
        <v>110</v>
      </c>
      <c r="N10003" s="6"/>
      <c r="O10003" s="6">
        <v>110</v>
      </c>
      <c r="P10003" s="6">
        <v>-390400.31</v>
      </c>
      <c r="R10003" s="31">
        <v>-110</v>
      </c>
      <c r="S10003" s="28">
        <v>44681</v>
      </c>
    </row>
    <row r="10004" spans="1:19" x14ac:dyDescent="0.2">
      <c r="A10004" s="29">
        <v>48182</v>
      </c>
      <c r="B10004" s="1" t="s">
        <v>200</v>
      </c>
      <c r="C10004" s="27">
        <v>44665</v>
      </c>
      <c r="D10004" s="1">
        <v>53818</v>
      </c>
      <c r="J10004" s="1" t="s">
        <v>0</v>
      </c>
      <c r="K10004" s="1" t="s">
        <v>49</v>
      </c>
      <c r="L10004" s="1">
        <v>-1</v>
      </c>
      <c r="M10004" s="1">
        <v>110</v>
      </c>
      <c r="N10004" s="6"/>
      <c r="O10004" s="6">
        <v>110</v>
      </c>
      <c r="P10004" s="6">
        <v>-392945.31</v>
      </c>
      <c r="R10004" s="31">
        <v>-110</v>
      </c>
      <c r="S10004" s="28">
        <v>44681</v>
      </c>
    </row>
    <row r="10005" spans="1:19" x14ac:dyDescent="0.2">
      <c r="A10005" s="29">
        <v>48182</v>
      </c>
      <c r="B10005" s="1" t="s">
        <v>200</v>
      </c>
      <c r="C10005" s="27">
        <v>44665</v>
      </c>
      <c r="D10005" s="1">
        <v>53818</v>
      </c>
      <c r="J10005" s="1" t="s">
        <v>0</v>
      </c>
      <c r="K10005" s="1" t="s">
        <v>49</v>
      </c>
      <c r="L10005" s="1">
        <v>-1</v>
      </c>
      <c r="M10005" s="1">
        <v>110</v>
      </c>
      <c r="N10005" s="6"/>
      <c r="O10005" s="6">
        <v>110</v>
      </c>
      <c r="P10005" s="6">
        <v>-393055.31</v>
      </c>
      <c r="R10005" s="31">
        <v>-110</v>
      </c>
      <c r="S10005" s="28">
        <v>44681</v>
      </c>
    </row>
    <row r="10006" spans="1:19" x14ac:dyDescent="0.2">
      <c r="A10006" s="29">
        <v>48182</v>
      </c>
      <c r="B10006" s="1" t="s">
        <v>200</v>
      </c>
      <c r="C10006" s="27">
        <v>44665</v>
      </c>
      <c r="D10006" s="1">
        <v>53818</v>
      </c>
      <c r="J10006" s="1" t="s">
        <v>0</v>
      </c>
      <c r="K10006" s="1" t="s">
        <v>49</v>
      </c>
      <c r="L10006" s="1">
        <v>-0.75</v>
      </c>
      <c r="M10006" s="1">
        <v>110</v>
      </c>
      <c r="N10006" s="6"/>
      <c r="O10006" s="6">
        <v>82.5</v>
      </c>
      <c r="P10006" s="6">
        <v>-385210.31</v>
      </c>
      <c r="R10006" s="31">
        <v>-82.5</v>
      </c>
      <c r="S10006" s="28">
        <v>44681</v>
      </c>
    </row>
    <row r="10007" spans="1:19" x14ac:dyDescent="0.2">
      <c r="A10007" s="29">
        <v>48182</v>
      </c>
      <c r="B10007" s="1" t="s">
        <v>200</v>
      </c>
      <c r="C10007" s="27">
        <v>44665</v>
      </c>
      <c r="D10007" s="1">
        <v>53818</v>
      </c>
      <c r="J10007" s="1" t="s">
        <v>0</v>
      </c>
      <c r="K10007" s="1" t="s">
        <v>49</v>
      </c>
      <c r="L10007" s="1">
        <v>-0.5</v>
      </c>
      <c r="M10007" s="1">
        <v>110</v>
      </c>
      <c r="N10007" s="6"/>
      <c r="O10007" s="6">
        <v>55</v>
      </c>
      <c r="P10007" s="6">
        <v>-390290.31</v>
      </c>
      <c r="R10007" s="31">
        <v>-55</v>
      </c>
      <c r="S10007" s="28">
        <v>44681</v>
      </c>
    </row>
    <row r="10008" spans="1:19" x14ac:dyDescent="0.2">
      <c r="A10008" s="29">
        <v>48182</v>
      </c>
      <c r="B10008" s="1" t="s">
        <v>200</v>
      </c>
      <c r="C10008" s="27">
        <v>44665</v>
      </c>
      <c r="D10008" s="1">
        <v>53818</v>
      </c>
      <c r="J10008" s="1" t="s">
        <v>0</v>
      </c>
      <c r="K10008" s="1" t="s">
        <v>49</v>
      </c>
      <c r="L10008" s="1">
        <v>-0.5</v>
      </c>
      <c r="M10008" s="1">
        <v>110</v>
      </c>
      <c r="N10008" s="6"/>
      <c r="O10008" s="6">
        <v>55</v>
      </c>
      <c r="P10008" s="6">
        <v>-392835.31</v>
      </c>
      <c r="R10008" s="31">
        <v>-55</v>
      </c>
      <c r="S10008" s="28">
        <v>44681</v>
      </c>
    </row>
    <row r="10009" spans="1:19" x14ac:dyDescent="0.2">
      <c r="A10009" s="29">
        <v>48028</v>
      </c>
      <c r="B10009" s="1" t="s">
        <v>200</v>
      </c>
      <c r="C10009" s="27">
        <v>44666</v>
      </c>
      <c r="D10009" s="1">
        <v>53749</v>
      </c>
      <c r="J10009" s="1" t="s">
        <v>0</v>
      </c>
      <c r="K10009" s="1" t="s">
        <v>49</v>
      </c>
      <c r="L10009" s="1">
        <v>-0.5</v>
      </c>
      <c r="M10009" s="1">
        <v>110</v>
      </c>
      <c r="N10009" s="6"/>
      <c r="O10009" s="6">
        <v>55</v>
      </c>
      <c r="P10009" s="6">
        <v>-397160.25</v>
      </c>
      <c r="R10009" s="31">
        <v>-55</v>
      </c>
      <c r="S10009" s="28">
        <v>44681</v>
      </c>
    </row>
    <row r="10010" spans="1:19" x14ac:dyDescent="0.2">
      <c r="A10010" s="29">
        <v>48028</v>
      </c>
      <c r="B10010" s="1" t="s">
        <v>200</v>
      </c>
      <c r="C10010" s="27">
        <v>44666</v>
      </c>
      <c r="D10010" s="1">
        <v>53749</v>
      </c>
      <c r="J10010" s="1" t="s">
        <v>0</v>
      </c>
      <c r="K10010" s="1" t="s">
        <v>49</v>
      </c>
      <c r="L10010" s="1">
        <v>-0.5</v>
      </c>
      <c r="M10010" s="1">
        <v>110</v>
      </c>
      <c r="N10010" s="6"/>
      <c r="O10010" s="6">
        <v>55</v>
      </c>
      <c r="P10010" s="6">
        <v>-397308.75</v>
      </c>
      <c r="R10010" s="31">
        <v>-55</v>
      </c>
      <c r="S10010" s="28">
        <v>44681</v>
      </c>
    </row>
    <row r="10011" spans="1:19" x14ac:dyDescent="0.2">
      <c r="A10011" s="29">
        <v>48028</v>
      </c>
      <c r="B10011" s="1" t="s">
        <v>200</v>
      </c>
      <c r="C10011" s="27">
        <v>44666</v>
      </c>
      <c r="D10011" s="1">
        <v>53749</v>
      </c>
      <c r="J10011" s="1" t="s">
        <v>0</v>
      </c>
      <c r="K10011" s="1" t="s">
        <v>49</v>
      </c>
      <c r="L10011" s="1">
        <v>-0.25</v>
      </c>
      <c r="M10011" s="1">
        <v>110</v>
      </c>
      <c r="N10011" s="6"/>
      <c r="O10011" s="6">
        <v>27.5</v>
      </c>
      <c r="P10011" s="6">
        <v>-397253.75</v>
      </c>
      <c r="R10011" s="31">
        <v>-27.5</v>
      </c>
      <c r="S10011" s="28">
        <v>44681</v>
      </c>
    </row>
    <row r="10012" spans="1:19" x14ac:dyDescent="0.2">
      <c r="A10012" s="29">
        <v>48039</v>
      </c>
      <c r="B10012" s="1" t="s">
        <v>200</v>
      </c>
      <c r="C10012" s="27">
        <v>44666</v>
      </c>
      <c r="D10012" s="1">
        <v>53750</v>
      </c>
      <c r="J10012" s="1" t="s">
        <v>0</v>
      </c>
      <c r="K10012" s="1" t="s">
        <v>49</v>
      </c>
      <c r="L10012" s="1">
        <v>-0.75</v>
      </c>
      <c r="M10012" s="1">
        <v>88</v>
      </c>
      <c r="N10012" s="6"/>
      <c r="O10012" s="6">
        <v>66</v>
      </c>
      <c r="P10012" s="6">
        <v>-397226.25</v>
      </c>
      <c r="R10012" s="31">
        <v>-66</v>
      </c>
      <c r="S10012" s="28">
        <v>44681</v>
      </c>
    </row>
    <row r="10013" spans="1:19" x14ac:dyDescent="0.2">
      <c r="A10013" s="29">
        <v>48039</v>
      </c>
      <c r="B10013" s="1" t="s">
        <v>200</v>
      </c>
      <c r="C10013" s="27">
        <v>44666</v>
      </c>
      <c r="D10013" s="1">
        <v>53750</v>
      </c>
      <c r="J10013" s="1" t="s">
        <v>0</v>
      </c>
      <c r="K10013" s="1" t="s">
        <v>49</v>
      </c>
      <c r="L10013" s="1">
        <v>-0.75</v>
      </c>
      <c r="M10013" s="1">
        <v>88</v>
      </c>
      <c r="N10013" s="6"/>
      <c r="O10013" s="6">
        <v>66</v>
      </c>
      <c r="P10013" s="6">
        <v>-398500.75</v>
      </c>
      <c r="R10013" s="31">
        <v>-66</v>
      </c>
      <c r="S10013" s="28">
        <v>44681</v>
      </c>
    </row>
    <row r="10014" spans="1:19" x14ac:dyDescent="0.2">
      <c r="A10014" s="29">
        <v>48130</v>
      </c>
      <c r="B10014" s="1" t="s">
        <v>200</v>
      </c>
      <c r="C10014" s="27">
        <v>44666</v>
      </c>
      <c r="D10014" s="1">
        <v>53805</v>
      </c>
      <c r="J10014" s="1" t="s">
        <v>0</v>
      </c>
      <c r="K10014" s="1" t="s">
        <v>49</v>
      </c>
      <c r="L10014" s="1">
        <v>-2</v>
      </c>
      <c r="M10014" s="1">
        <v>112</v>
      </c>
      <c r="N10014" s="6"/>
      <c r="O10014" s="6">
        <v>224</v>
      </c>
      <c r="P10014" s="6">
        <v>-400169</v>
      </c>
      <c r="R10014" s="31">
        <v>-224</v>
      </c>
      <c r="S10014" s="28">
        <v>44681</v>
      </c>
    </row>
    <row r="10015" spans="1:19" x14ac:dyDescent="0.2">
      <c r="A10015" s="29">
        <v>48130</v>
      </c>
      <c r="B10015" s="1" t="s">
        <v>200</v>
      </c>
      <c r="C10015" s="27">
        <v>44666</v>
      </c>
      <c r="D10015" s="1">
        <v>53805</v>
      </c>
      <c r="J10015" s="1" t="s">
        <v>0</v>
      </c>
      <c r="K10015" s="1" t="s">
        <v>49</v>
      </c>
      <c r="L10015" s="1">
        <v>-1</v>
      </c>
      <c r="M10015" s="1">
        <v>124</v>
      </c>
      <c r="N10015" s="6"/>
      <c r="O10015" s="6">
        <v>124</v>
      </c>
      <c r="P10015" s="6">
        <v>-397432.75</v>
      </c>
      <c r="R10015" s="31">
        <v>-124</v>
      </c>
      <c r="S10015" s="28">
        <v>44681</v>
      </c>
    </row>
    <row r="10016" spans="1:19" x14ac:dyDescent="0.2">
      <c r="A10016" s="29">
        <v>48131</v>
      </c>
      <c r="B10016" s="1" t="s">
        <v>200</v>
      </c>
      <c r="C10016" s="27">
        <v>44666</v>
      </c>
      <c r="D10016" s="1">
        <v>53806</v>
      </c>
      <c r="J10016" s="1" t="s">
        <v>0</v>
      </c>
      <c r="K10016" s="1" t="s">
        <v>49</v>
      </c>
      <c r="L10016" s="1">
        <v>-7.25</v>
      </c>
      <c r="M10016" s="1">
        <v>88</v>
      </c>
      <c r="N10016" s="6"/>
      <c r="O10016" s="6">
        <v>638</v>
      </c>
      <c r="P10016" s="6">
        <v>-398194.75</v>
      </c>
      <c r="R10016" s="31">
        <v>-638</v>
      </c>
      <c r="S10016" s="28">
        <v>44681</v>
      </c>
    </row>
    <row r="10017" spans="1:19" x14ac:dyDescent="0.2">
      <c r="A10017" s="29">
        <v>48131</v>
      </c>
      <c r="B10017" s="1" t="s">
        <v>200</v>
      </c>
      <c r="C10017" s="27">
        <v>44666</v>
      </c>
      <c r="D10017" s="1">
        <v>53806</v>
      </c>
      <c r="J10017" s="1" t="s">
        <v>0</v>
      </c>
      <c r="K10017" s="1" t="s">
        <v>49</v>
      </c>
      <c r="L10017" s="1">
        <v>-7</v>
      </c>
      <c r="M10017" s="1">
        <v>88</v>
      </c>
      <c r="N10017" s="6"/>
      <c r="O10017" s="6">
        <v>616</v>
      </c>
      <c r="P10017" s="6">
        <v>-399777</v>
      </c>
      <c r="R10017" s="31">
        <v>-616</v>
      </c>
      <c r="S10017" s="28">
        <v>44681</v>
      </c>
    </row>
    <row r="10018" spans="1:19" x14ac:dyDescent="0.2">
      <c r="A10018" s="29">
        <v>48131</v>
      </c>
      <c r="B10018" s="1" t="s">
        <v>200</v>
      </c>
      <c r="C10018" s="27">
        <v>44666</v>
      </c>
      <c r="D10018" s="1">
        <v>53806</v>
      </c>
      <c r="J10018" s="1" t="s">
        <v>0</v>
      </c>
      <c r="K10018" s="1" t="s">
        <v>49</v>
      </c>
      <c r="L10018" s="1">
        <v>-1</v>
      </c>
      <c r="M10018" s="1">
        <v>168</v>
      </c>
      <c r="N10018" s="6"/>
      <c r="O10018" s="6">
        <v>168</v>
      </c>
      <c r="P10018" s="6">
        <v>-399945</v>
      </c>
      <c r="R10018" s="31">
        <v>-168</v>
      </c>
      <c r="S10018" s="28">
        <v>44681</v>
      </c>
    </row>
    <row r="10019" spans="1:19" x14ac:dyDescent="0.2">
      <c r="A10019" s="29">
        <v>48131</v>
      </c>
      <c r="B10019" s="1" t="s">
        <v>200</v>
      </c>
      <c r="C10019" s="27">
        <v>44666</v>
      </c>
      <c r="D10019" s="1">
        <v>53806</v>
      </c>
      <c r="J10019" s="1" t="s">
        <v>0</v>
      </c>
      <c r="K10019" s="1" t="s">
        <v>49</v>
      </c>
      <c r="L10019" s="1">
        <v>-1</v>
      </c>
      <c r="M10019" s="1">
        <v>124</v>
      </c>
      <c r="N10019" s="6"/>
      <c r="O10019" s="6">
        <v>124</v>
      </c>
      <c r="P10019" s="6">
        <v>-397556.75</v>
      </c>
      <c r="R10019" s="31">
        <v>-124</v>
      </c>
      <c r="S10019" s="28">
        <v>44681</v>
      </c>
    </row>
    <row r="10020" spans="1:19" x14ac:dyDescent="0.2">
      <c r="A10020" s="29">
        <v>48131</v>
      </c>
      <c r="B10020" s="1" t="s">
        <v>200</v>
      </c>
      <c r="C10020" s="27">
        <v>44666</v>
      </c>
      <c r="D10020" s="1">
        <v>53806</v>
      </c>
      <c r="J10020" s="1" t="s">
        <v>0</v>
      </c>
      <c r="K10020" s="1" t="s">
        <v>49</v>
      </c>
      <c r="L10020" s="1">
        <v>-1</v>
      </c>
      <c r="M10020" s="1">
        <v>124</v>
      </c>
      <c r="N10020" s="6"/>
      <c r="O10020" s="6">
        <v>124</v>
      </c>
      <c r="P10020" s="6">
        <v>-399161</v>
      </c>
      <c r="R10020" s="31">
        <v>-124</v>
      </c>
      <c r="S10020" s="28">
        <v>44681</v>
      </c>
    </row>
    <row r="10021" spans="1:19" x14ac:dyDescent="0.2">
      <c r="A10021" s="29">
        <v>48131</v>
      </c>
      <c r="B10021" s="1" t="s">
        <v>200</v>
      </c>
      <c r="C10021" s="27">
        <v>44666</v>
      </c>
      <c r="D10021" s="1">
        <v>53806</v>
      </c>
      <c r="J10021" s="1" t="s">
        <v>0</v>
      </c>
      <c r="K10021" s="1" t="s">
        <v>49</v>
      </c>
      <c r="L10021" s="1">
        <v>-1</v>
      </c>
      <c r="M10021" s="1">
        <v>124</v>
      </c>
      <c r="N10021" s="6"/>
      <c r="O10021" s="6">
        <v>124</v>
      </c>
      <c r="P10021" s="6">
        <v>-407945.19</v>
      </c>
      <c r="R10021" s="31">
        <v>-124</v>
      </c>
      <c r="S10021" s="28">
        <v>44681</v>
      </c>
    </row>
    <row r="10022" spans="1:19" x14ac:dyDescent="0.2">
      <c r="A10022" s="29">
        <v>48131</v>
      </c>
      <c r="B10022" s="1" t="s">
        <v>200</v>
      </c>
      <c r="C10022" s="27">
        <v>44666</v>
      </c>
      <c r="D10022" s="1">
        <v>53806</v>
      </c>
      <c r="J10022" s="1" t="s">
        <v>0</v>
      </c>
      <c r="K10022" s="1" t="s">
        <v>49</v>
      </c>
      <c r="L10022" s="1">
        <v>-0.25</v>
      </c>
      <c r="M10022" s="1">
        <v>88</v>
      </c>
      <c r="N10022" s="6"/>
      <c r="O10022" s="6">
        <v>22</v>
      </c>
      <c r="P10022" s="6">
        <v>-407967.19</v>
      </c>
      <c r="R10022" s="31">
        <v>-22</v>
      </c>
      <c r="S10022" s="28">
        <v>44681</v>
      </c>
    </row>
    <row r="10023" spans="1:19" x14ac:dyDescent="0.2">
      <c r="A10023" s="29">
        <v>48132</v>
      </c>
      <c r="B10023" s="1" t="s">
        <v>200</v>
      </c>
      <c r="C10023" s="27">
        <v>44666</v>
      </c>
      <c r="D10023" s="1">
        <v>53807</v>
      </c>
      <c r="J10023" s="1" t="s">
        <v>0</v>
      </c>
      <c r="K10023" s="1" t="s">
        <v>49</v>
      </c>
      <c r="L10023" s="1">
        <v>-1</v>
      </c>
      <c r="M10023" s="1">
        <v>488.19</v>
      </c>
      <c r="N10023" s="6"/>
      <c r="O10023" s="6">
        <v>488.19</v>
      </c>
      <c r="P10023" s="6">
        <v>-400657.19</v>
      </c>
      <c r="R10023" s="31">
        <v>-488.19</v>
      </c>
      <c r="S10023" s="28">
        <v>44681</v>
      </c>
    </row>
    <row r="10024" spans="1:19" x14ac:dyDescent="0.2">
      <c r="A10024" s="29">
        <v>48132</v>
      </c>
      <c r="B10024" s="1" t="s">
        <v>200</v>
      </c>
      <c r="C10024" s="27">
        <v>44666</v>
      </c>
      <c r="D10024" s="1">
        <v>53807</v>
      </c>
      <c r="J10024" s="1" t="s">
        <v>0</v>
      </c>
      <c r="K10024" s="1" t="s">
        <v>49</v>
      </c>
      <c r="L10024" s="1">
        <v>-3</v>
      </c>
      <c r="M10024" s="1">
        <v>88</v>
      </c>
      <c r="N10024" s="6"/>
      <c r="O10024" s="6">
        <v>264</v>
      </c>
      <c r="P10024" s="6">
        <v>-398888.75</v>
      </c>
      <c r="R10024" s="31">
        <v>-264</v>
      </c>
      <c r="S10024" s="28">
        <v>44681</v>
      </c>
    </row>
    <row r="10025" spans="1:19" x14ac:dyDescent="0.2">
      <c r="A10025" s="29">
        <v>48132</v>
      </c>
      <c r="B10025" s="1" t="s">
        <v>200</v>
      </c>
      <c r="C10025" s="27">
        <v>44666</v>
      </c>
      <c r="D10025" s="1">
        <v>53807</v>
      </c>
      <c r="J10025" s="1" t="s">
        <v>0</v>
      </c>
      <c r="K10025" s="1" t="s">
        <v>49</v>
      </c>
      <c r="L10025" s="1">
        <v>-1</v>
      </c>
      <c r="M10025" s="1">
        <v>240</v>
      </c>
      <c r="N10025" s="6"/>
      <c r="O10025" s="6">
        <v>240</v>
      </c>
      <c r="P10025" s="6">
        <v>-398434.75</v>
      </c>
      <c r="R10025" s="31">
        <v>-240</v>
      </c>
      <c r="S10025" s="28">
        <v>44681</v>
      </c>
    </row>
    <row r="10026" spans="1:19" x14ac:dyDescent="0.2">
      <c r="A10026" s="29">
        <v>48132</v>
      </c>
      <c r="B10026" s="1" t="s">
        <v>200</v>
      </c>
      <c r="C10026" s="27">
        <v>44666</v>
      </c>
      <c r="D10026" s="1">
        <v>53807</v>
      </c>
      <c r="J10026" s="1" t="s">
        <v>0</v>
      </c>
      <c r="K10026" s="1" t="s">
        <v>49</v>
      </c>
      <c r="L10026" s="1">
        <v>-1</v>
      </c>
      <c r="M10026" s="1">
        <v>124</v>
      </c>
      <c r="N10026" s="6"/>
      <c r="O10026" s="6">
        <v>124</v>
      </c>
      <c r="P10026" s="6">
        <v>-398624.75</v>
      </c>
      <c r="R10026" s="31">
        <v>-124</v>
      </c>
      <c r="S10026" s="28">
        <v>44681</v>
      </c>
    </row>
    <row r="10027" spans="1:19" x14ac:dyDescent="0.2">
      <c r="A10027" s="29">
        <v>48132</v>
      </c>
      <c r="B10027" s="1" t="s">
        <v>200</v>
      </c>
      <c r="C10027" s="27">
        <v>44666</v>
      </c>
      <c r="D10027" s="1">
        <v>53807</v>
      </c>
      <c r="J10027" s="1" t="s">
        <v>0</v>
      </c>
      <c r="K10027" s="1" t="s">
        <v>49</v>
      </c>
      <c r="L10027" s="1">
        <v>-1</v>
      </c>
      <c r="M10027" s="1">
        <v>8</v>
      </c>
      <c r="N10027" s="6"/>
      <c r="O10027" s="6">
        <v>8</v>
      </c>
      <c r="P10027" s="6">
        <v>-399037</v>
      </c>
      <c r="R10027" s="31">
        <v>-8</v>
      </c>
      <c r="S10027" s="28">
        <v>44681</v>
      </c>
    </row>
    <row r="10028" spans="1:19" x14ac:dyDescent="0.2">
      <c r="A10028" s="29">
        <v>48168</v>
      </c>
      <c r="B10028" s="1" t="s">
        <v>200</v>
      </c>
      <c r="C10028" s="27">
        <v>44666</v>
      </c>
      <c r="D10028" s="1">
        <v>53815</v>
      </c>
      <c r="J10028" s="1" t="s">
        <v>0</v>
      </c>
      <c r="K10028" s="1" t="s">
        <v>49</v>
      </c>
      <c r="L10028" s="1">
        <v>-0.75</v>
      </c>
      <c r="M10028" s="1">
        <v>88</v>
      </c>
      <c r="N10028" s="6"/>
      <c r="O10028" s="6">
        <v>66</v>
      </c>
      <c r="P10028" s="6">
        <v>-398954.75</v>
      </c>
      <c r="R10028" s="31">
        <v>-66</v>
      </c>
      <c r="S10028" s="28">
        <v>44681</v>
      </c>
    </row>
    <row r="10029" spans="1:19" x14ac:dyDescent="0.2">
      <c r="A10029" s="29">
        <v>48179</v>
      </c>
      <c r="B10029" s="1" t="s">
        <v>200</v>
      </c>
      <c r="C10029" s="27">
        <v>44666</v>
      </c>
      <c r="D10029" s="1">
        <v>53817</v>
      </c>
      <c r="J10029" s="1" t="s">
        <v>0</v>
      </c>
      <c r="K10029" s="1" t="s">
        <v>49</v>
      </c>
      <c r="L10029" s="1">
        <v>-0.75</v>
      </c>
      <c r="M10029" s="1">
        <v>99</v>
      </c>
      <c r="N10029" s="6"/>
      <c r="O10029" s="6">
        <v>74.25</v>
      </c>
      <c r="P10029" s="6">
        <v>-399029</v>
      </c>
      <c r="R10029" s="31">
        <v>-74.25</v>
      </c>
      <c r="S10029" s="28">
        <v>44681</v>
      </c>
    </row>
    <row r="10030" spans="1:19" x14ac:dyDescent="0.2">
      <c r="A10030" s="29">
        <v>48279</v>
      </c>
      <c r="B10030" s="1" t="s">
        <v>200</v>
      </c>
      <c r="C10030" s="27">
        <v>44666</v>
      </c>
      <c r="D10030" s="1">
        <v>53821</v>
      </c>
      <c r="J10030" s="1" t="s">
        <v>0</v>
      </c>
      <c r="K10030" s="1" t="s">
        <v>49</v>
      </c>
      <c r="L10030" s="1">
        <v>-4</v>
      </c>
      <c r="M10030" s="1">
        <v>36</v>
      </c>
      <c r="N10030" s="6"/>
      <c r="O10030" s="6">
        <v>144</v>
      </c>
      <c r="P10030" s="6">
        <v>-400801.19</v>
      </c>
      <c r="R10030" s="31">
        <v>-144</v>
      </c>
      <c r="S10030" s="28">
        <v>44681</v>
      </c>
    </row>
    <row r="10031" spans="1:19" x14ac:dyDescent="0.2">
      <c r="A10031" s="29">
        <v>48280</v>
      </c>
      <c r="B10031" s="1" t="s">
        <v>200</v>
      </c>
      <c r="C10031" s="27">
        <v>44666</v>
      </c>
      <c r="D10031" s="1">
        <v>53822</v>
      </c>
      <c r="J10031" s="1" t="s">
        <v>0</v>
      </c>
      <c r="K10031" s="1" t="s">
        <v>49</v>
      </c>
      <c r="L10031" s="1">
        <v>-14</v>
      </c>
      <c r="M10031" s="1">
        <v>36</v>
      </c>
      <c r="N10031" s="6"/>
      <c r="O10031" s="6">
        <v>504</v>
      </c>
      <c r="P10031" s="6">
        <v>-401305.19</v>
      </c>
      <c r="R10031" s="31">
        <v>-504</v>
      </c>
      <c r="S10031" s="28">
        <v>44681</v>
      </c>
    </row>
    <row r="10032" spans="1:19" x14ac:dyDescent="0.2">
      <c r="A10032" s="29">
        <v>48281</v>
      </c>
      <c r="B10032" s="1" t="s">
        <v>200</v>
      </c>
      <c r="C10032" s="27">
        <v>44666</v>
      </c>
      <c r="D10032" s="1">
        <v>53823</v>
      </c>
      <c r="J10032" s="1" t="s">
        <v>0</v>
      </c>
      <c r="K10032" s="1" t="s">
        <v>49</v>
      </c>
      <c r="L10032" s="1">
        <v>-8</v>
      </c>
      <c r="M10032" s="1">
        <v>36</v>
      </c>
      <c r="N10032" s="6"/>
      <c r="O10032" s="6">
        <v>288</v>
      </c>
      <c r="P10032" s="6">
        <v>-401593.19</v>
      </c>
      <c r="R10032" s="31">
        <v>-288</v>
      </c>
      <c r="S10032" s="28">
        <v>44681</v>
      </c>
    </row>
    <row r="10033" spans="1:19" x14ac:dyDescent="0.2">
      <c r="A10033" s="29">
        <v>48282</v>
      </c>
      <c r="B10033" s="1" t="s">
        <v>200</v>
      </c>
      <c r="C10033" s="27">
        <v>44666</v>
      </c>
      <c r="D10033" s="1">
        <v>53824</v>
      </c>
      <c r="J10033" s="1" t="s">
        <v>0</v>
      </c>
      <c r="K10033" s="1" t="s">
        <v>49</v>
      </c>
      <c r="L10033" s="1">
        <v>-5</v>
      </c>
      <c r="M10033" s="1">
        <v>36</v>
      </c>
      <c r="N10033" s="6"/>
      <c r="O10033" s="6">
        <v>180</v>
      </c>
      <c r="P10033" s="6">
        <v>-401773.19</v>
      </c>
      <c r="R10033" s="31">
        <v>-180</v>
      </c>
      <c r="S10033" s="28">
        <v>44681</v>
      </c>
    </row>
    <row r="10034" spans="1:19" x14ac:dyDescent="0.2">
      <c r="A10034" s="29">
        <v>48283</v>
      </c>
      <c r="B10034" s="1" t="s">
        <v>200</v>
      </c>
      <c r="C10034" s="27">
        <v>44666</v>
      </c>
      <c r="D10034" s="1">
        <v>53825</v>
      </c>
      <c r="J10034" s="1" t="s">
        <v>0</v>
      </c>
      <c r="K10034" s="1" t="s">
        <v>49</v>
      </c>
      <c r="L10034" s="1">
        <v>-5</v>
      </c>
      <c r="M10034" s="1">
        <v>36</v>
      </c>
      <c r="N10034" s="6"/>
      <c r="O10034" s="6">
        <v>180</v>
      </c>
      <c r="P10034" s="6">
        <v>-401953.19</v>
      </c>
      <c r="R10034" s="31">
        <v>-180</v>
      </c>
      <c r="S10034" s="28">
        <v>44681</v>
      </c>
    </row>
    <row r="10035" spans="1:19" x14ac:dyDescent="0.2">
      <c r="A10035" s="29">
        <v>48284</v>
      </c>
      <c r="B10035" s="1" t="s">
        <v>200</v>
      </c>
      <c r="C10035" s="27">
        <v>44666</v>
      </c>
      <c r="D10035" s="1">
        <v>53826</v>
      </c>
      <c r="J10035" s="1" t="s">
        <v>0</v>
      </c>
      <c r="K10035" s="1" t="s">
        <v>49</v>
      </c>
      <c r="L10035" s="1">
        <v>-5</v>
      </c>
      <c r="M10035" s="1">
        <v>36</v>
      </c>
      <c r="N10035" s="6"/>
      <c r="O10035" s="6">
        <v>180</v>
      </c>
      <c r="P10035" s="6">
        <v>-402133.19</v>
      </c>
      <c r="R10035" s="31">
        <v>-180</v>
      </c>
      <c r="S10035" s="28">
        <v>44681</v>
      </c>
    </row>
    <row r="10036" spans="1:19" x14ac:dyDescent="0.2">
      <c r="A10036" s="29">
        <v>48285</v>
      </c>
      <c r="B10036" s="1" t="s">
        <v>200</v>
      </c>
      <c r="C10036" s="27">
        <v>44666</v>
      </c>
      <c r="D10036" s="1">
        <v>53827</v>
      </c>
      <c r="J10036" s="1" t="s">
        <v>0</v>
      </c>
      <c r="K10036" s="1" t="s">
        <v>49</v>
      </c>
      <c r="L10036" s="1">
        <v>-15</v>
      </c>
      <c r="M10036" s="1">
        <v>36</v>
      </c>
      <c r="N10036" s="6"/>
      <c r="O10036" s="6">
        <v>540</v>
      </c>
      <c r="P10036" s="6">
        <v>-402673.19</v>
      </c>
      <c r="R10036" s="31">
        <v>-540</v>
      </c>
      <c r="S10036" s="28">
        <v>44681</v>
      </c>
    </row>
    <row r="10037" spans="1:19" x14ac:dyDescent="0.2">
      <c r="A10037" s="29">
        <v>48286</v>
      </c>
      <c r="B10037" s="1" t="s">
        <v>200</v>
      </c>
      <c r="C10037" s="27">
        <v>44666</v>
      </c>
      <c r="D10037" s="1">
        <v>53828</v>
      </c>
      <c r="J10037" s="1" t="s">
        <v>0</v>
      </c>
      <c r="K10037" s="1" t="s">
        <v>49</v>
      </c>
      <c r="L10037" s="1">
        <v>-67</v>
      </c>
      <c r="M10037" s="1">
        <v>36</v>
      </c>
      <c r="N10037" s="6"/>
      <c r="O10037" s="6">
        <v>2412</v>
      </c>
      <c r="P10037" s="6">
        <v>-405085.19</v>
      </c>
      <c r="R10037" s="31">
        <v>-2412</v>
      </c>
      <c r="S10037" s="28">
        <v>44681</v>
      </c>
    </row>
    <row r="10038" spans="1:19" x14ac:dyDescent="0.2">
      <c r="A10038" s="29">
        <v>48287</v>
      </c>
      <c r="B10038" s="1" t="s">
        <v>200</v>
      </c>
      <c r="C10038" s="27">
        <v>44666</v>
      </c>
      <c r="D10038" s="1">
        <v>53829</v>
      </c>
      <c r="J10038" s="1" t="s">
        <v>0</v>
      </c>
      <c r="K10038" s="1" t="s">
        <v>49</v>
      </c>
      <c r="L10038" s="1">
        <v>-18</v>
      </c>
      <c r="M10038" s="1">
        <v>36</v>
      </c>
      <c r="N10038" s="6"/>
      <c r="O10038" s="6">
        <v>648</v>
      </c>
      <c r="P10038" s="6">
        <v>-405733.19</v>
      </c>
      <c r="R10038" s="31">
        <v>-648</v>
      </c>
      <c r="S10038" s="28">
        <v>44681</v>
      </c>
    </row>
    <row r="10039" spans="1:19" x14ac:dyDescent="0.2">
      <c r="A10039" s="29">
        <v>48288</v>
      </c>
      <c r="B10039" s="1" t="s">
        <v>200</v>
      </c>
      <c r="C10039" s="27">
        <v>44666</v>
      </c>
      <c r="D10039" s="1">
        <v>53830</v>
      </c>
      <c r="J10039" s="1" t="s">
        <v>0</v>
      </c>
      <c r="K10039" s="1" t="s">
        <v>49</v>
      </c>
      <c r="L10039" s="1">
        <v>-5</v>
      </c>
      <c r="M10039" s="1">
        <v>36</v>
      </c>
      <c r="N10039" s="6"/>
      <c r="O10039" s="6">
        <v>180</v>
      </c>
      <c r="P10039" s="6">
        <v>-405913.19</v>
      </c>
      <c r="R10039" s="31">
        <v>-180</v>
      </c>
      <c r="S10039" s="28">
        <v>44681</v>
      </c>
    </row>
    <row r="10040" spans="1:19" x14ac:dyDescent="0.2">
      <c r="A10040" s="29">
        <v>48289</v>
      </c>
      <c r="B10040" s="1" t="s">
        <v>200</v>
      </c>
      <c r="C10040" s="27">
        <v>44666</v>
      </c>
      <c r="D10040" s="1">
        <v>53831</v>
      </c>
      <c r="J10040" s="1" t="s">
        <v>0</v>
      </c>
      <c r="K10040" s="1" t="s">
        <v>49</v>
      </c>
      <c r="L10040" s="1">
        <v>-9</v>
      </c>
      <c r="M10040" s="1">
        <v>36</v>
      </c>
      <c r="N10040" s="6"/>
      <c r="O10040" s="6">
        <v>324</v>
      </c>
      <c r="P10040" s="6">
        <v>-406237.19</v>
      </c>
      <c r="R10040" s="31">
        <v>-324</v>
      </c>
      <c r="S10040" s="28">
        <v>44681</v>
      </c>
    </row>
    <row r="10041" spans="1:19" x14ac:dyDescent="0.2">
      <c r="A10041" s="29">
        <v>48290</v>
      </c>
      <c r="B10041" s="1" t="s">
        <v>200</v>
      </c>
      <c r="C10041" s="27">
        <v>44666</v>
      </c>
      <c r="D10041" s="1">
        <v>53832</v>
      </c>
      <c r="J10041" s="1" t="s">
        <v>0</v>
      </c>
      <c r="K10041" s="1" t="s">
        <v>49</v>
      </c>
      <c r="L10041" s="1">
        <v>-5</v>
      </c>
      <c r="M10041" s="1">
        <v>36</v>
      </c>
      <c r="N10041" s="6"/>
      <c r="O10041" s="6">
        <v>180</v>
      </c>
      <c r="P10041" s="6">
        <v>-406417.19</v>
      </c>
      <c r="R10041" s="31">
        <v>-180</v>
      </c>
      <c r="S10041" s="28">
        <v>44681</v>
      </c>
    </row>
    <row r="10042" spans="1:19" x14ac:dyDescent="0.2">
      <c r="A10042" s="29">
        <v>48291</v>
      </c>
      <c r="B10042" s="1" t="s">
        <v>200</v>
      </c>
      <c r="C10042" s="27">
        <v>44666</v>
      </c>
      <c r="D10042" s="1">
        <v>53833</v>
      </c>
      <c r="J10042" s="1" t="s">
        <v>0</v>
      </c>
      <c r="K10042" s="1" t="s">
        <v>49</v>
      </c>
      <c r="L10042" s="1">
        <v>-17</v>
      </c>
      <c r="M10042" s="1">
        <v>36</v>
      </c>
      <c r="N10042" s="6"/>
      <c r="O10042" s="6">
        <v>612</v>
      </c>
      <c r="P10042" s="6">
        <v>-407029.19</v>
      </c>
      <c r="R10042" s="31">
        <v>-612</v>
      </c>
      <c r="S10042" s="28">
        <v>44681</v>
      </c>
    </row>
    <row r="10043" spans="1:19" x14ac:dyDescent="0.2">
      <c r="A10043" s="29">
        <v>48292</v>
      </c>
      <c r="B10043" s="1" t="s">
        <v>200</v>
      </c>
      <c r="C10043" s="27">
        <v>44666</v>
      </c>
      <c r="D10043" s="1">
        <v>53834</v>
      </c>
      <c r="J10043" s="1" t="s">
        <v>0</v>
      </c>
      <c r="K10043" s="1" t="s">
        <v>49</v>
      </c>
      <c r="L10043" s="1">
        <v>-22</v>
      </c>
      <c r="M10043" s="1">
        <v>36</v>
      </c>
      <c r="N10043" s="6"/>
      <c r="O10043" s="6">
        <v>792</v>
      </c>
      <c r="P10043" s="6">
        <v>-407821.19</v>
      </c>
      <c r="R10043" s="31">
        <v>-792</v>
      </c>
      <c r="S10043" s="28">
        <v>44681</v>
      </c>
    </row>
    <row r="10044" spans="1:19" x14ac:dyDescent="0.2">
      <c r="A10044" s="29">
        <v>48306</v>
      </c>
      <c r="B10044" s="1" t="s">
        <v>200</v>
      </c>
      <c r="C10044" s="27">
        <v>44670</v>
      </c>
      <c r="D10044" s="1">
        <v>53835</v>
      </c>
      <c r="J10044" s="1" t="s">
        <v>0</v>
      </c>
      <c r="K10044" s="1" t="s">
        <v>49</v>
      </c>
      <c r="L10044" s="1">
        <v>-1</v>
      </c>
      <c r="M10044" s="1">
        <v>980</v>
      </c>
      <c r="N10044" s="6"/>
      <c r="O10044" s="6">
        <v>980</v>
      </c>
      <c r="P10044" s="6">
        <v>-408947.19</v>
      </c>
      <c r="R10044" s="31">
        <v>-980</v>
      </c>
      <c r="S10044" s="28">
        <v>44681</v>
      </c>
    </row>
    <row r="10045" spans="1:19" x14ac:dyDescent="0.2">
      <c r="A10045" s="29">
        <v>48306</v>
      </c>
      <c r="B10045" s="1" t="s">
        <v>200</v>
      </c>
      <c r="C10045" s="27">
        <v>44670</v>
      </c>
      <c r="D10045" s="1">
        <v>53835</v>
      </c>
      <c r="J10045" s="1" t="s">
        <v>0</v>
      </c>
      <c r="K10045" s="1" t="s">
        <v>49</v>
      </c>
      <c r="L10045" s="1">
        <v>-1</v>
      </c>
      <c r="M10045" s="1">
        <v>88</v>
      </c>
      <c r="N10045" s="6"/>
      <c r="O10045" s="6">
        <v>88</v>
      </c>
      <c r="P10045" s="6">
        <v>-409035.19</v>
      </c>
      <c r="R10045" s="31">
        <v>-88</v>
      </c>
      <c r="S10045" s="28">
        <v>44681</v>
      </c>
    </row>
    <row r="10046" spans="1:19" x14ac:dyDescent="0.2">
      <c r="A10046" s="29">
        <v>48308</v>
      </c>
      <c r="B10046" s="1" t="s">
        <v>200</v>
      </c>
      <c r="C10046" s="27">
        <v>44671</v>
      </c>
      <c r="D10046" s="1">
        <v>53706</v>
      </c>
      <c r="J10046" s="1" t="s">
        <v>0</v>
      </c>
      <c r="K10046" s="1" t="s">
        <v>49</v>
      </c>
      <c r="L10046" s="1">
        <v>-1</v>
      </c>
      <c r="M10046" s="1">
        <v>212</v>
      </c>
      <c r="N10046" s="6"/>
      <c r="O10046" s="6">
        <v>212</v>
      </c>
      <c r="P10046" s="6">
        <v>-409247.19</v>
      </c>
      <c r="R10046" s="31">
        <v>-212</v>
      </c>
      <c r="S10046" s="28">
        <v>44681</v>
      </c>
    </row>
    <row r="10047" spans="1:19" x14ac:dyDescent="0.2">
      <c r="A10047" s="29">
        <v>48320</v>
      </c>
      <c r="B10047" s="1" t="s">
        <v>200</v>
      </c>
      <c r="C10047" s="27">
        <v>44673</v>
      </c>
      <c r="D10047" s="1">
        <v>53836</v>
      </c>
      <c r="J10047" s="1" t="s">
        <v>0</v>
      </c>
      <c r="K10047" s="1" t="s">
        <v>49</v>
      </c>
      <c r="L10047" s="1">
        <v>-1</v>
      </c>
      <c r="M10047" s="1">
        <v>8</v>
      </c>
      <c r="N10047" s="6"/>
      <c r="O10047" s="6">
        <v>8</v>
      </c>
      <c r="P10047" s="6">
        <v>-409255.19</v>
      </c>
      <c r="R10047" s="31">
        <v>-8</v>
      </c>
      <c r="S10047" s="28">
        <v>44681</v>
      </c>
    </row>
    <row r="10048" spans="1:19" x14ac:dyDescent="0.2">
      <c r="A10048" s="29">
        <v>48337</v>
      </c>
      <c r="B10048" s="1" t="s">
        <v>200</v>
      </c>
      <c r="C10048" s="27">
        <v>44676</v>
      </c>
      <c r="D10048" s="1">
        <v>53839</v>
      </c>
      <c r="J10048" s="1" t="s">
        <v>0</v>
      </c>
      <c r="K10048" s="1" t="s">
        <v>49</v>
      </c>
      <c r="L10048" s="1">
        <v>-2.75</v>
      </c>
      <c r="M10048" s="1">
        <v>110</v>
      </c>
      <c r="N10048" s="6"/>
      <c r="O10048" s="6">
        <v>302.5</v>
      </c>
      <c r="P10048" s="6">
        <v>-409767.69</v>
      </c>
      <c r="R10048" s="31">
        <v>-302.5</v>
      </c>
      <c r="S10048" s="28">
        <v>44681</v>
      </c>
    </row>
    <row r="10049" spans="1:19" x14ac:dyDescent="0.2">
      <c r="A10049" s="29">
        <v>48337</v>
      </c>
      <c r="B10049" s="1" t="s">
        <v>200</v>
      </c>
      <c r="C10049" s="27">
        <v>44676</v>
      </c>
      <c r="D10049" s="1">
        <v>53839</v>
      </c>
      <c r="J10049" s="1" t="s">
        <v>0</v>
      </c>
      <c r="K10049" s="1" t="s">
        <v>49</v>
      </c>
      <c r="L10049" s="1">
        <v>-1</v>
      </c>
      <c r="M10049" s="1">
        <v>155</v>
      </c>
      <c r="N10049" s="6"/>
      <c r="O10049" s="6">
        <v>155</v>
      </c>
      <c r="P10049" s="6">
        <v>-409465.19</v>
      </c>
      <c r="R10049" s="31">
        <v>-155</v>
      </c>
      <c r="S10049" s="28">
        <v>44681</v>
      </c>
    </row>
    <row r="10050" spans="1:19" x14ac:dyDescent="0.2">
      <c r="A10050" s="29">
        <v>48337</v>
      </c>
      <c r="B10050" s="1" t="s">
        <v>200</v>
      </c>
      <c r="C10050" s="27">
        <v>44676</v>
      </c>
      <c r="D10050" s="1">
        <v>53839</v>
      </c>
      <c r="J10050" s="1" t="s">
        <v>0</v>
      </c>
      <c r="K10050" s="1" t="s">
        <v>49</v>
      </c>
      <c r="L10050" s="1">
        <v>-0.5</v>
      </c>
      <c r="M10050" s="1">
        <v>110</v>
      </c>
      <c r="N10050" s="6"/>
      <c r="O10050" s="6">
        <v>55</v>
      </c>
      <c r="P10050" s="6">
        <v>-409310.19</v>
      </c>
      <c r="R10050" s="31">
        <v>-55</v>
      </c>
      <c r="S10050" s="28">
        <v>44681</v>
      </c>
    </row>
    <row r="10051" spans="1:19" x14ac:dyDescent="0.2">
      <c r="A10051" s="29">
        <v>48343</v>
      </c>
      <c r="B10051" s="1" t="s">
        <v>200</v>
      </c>
      <c r="C10051" s="27">
        <v>44680</v>
      </c>
      <c r="D10051" s="1">
        <v>53845</v>
      </c>
      <c r="J10051" s="1" t="s">
        <v>0</v>
      </c>
      <c r="K10051" s="1" t="s">
        <v>49</v>
      </c>
      <c r="L10051" s="1">
        <v>-7</v>
      </c>
      <c r="M10051" s="1">
        <v>88</v>
      </c>
      <c r="N10051" s="6"/>
      <c r="O10051" s="6">
        <v>616</v>
      </c>
      <c r="P10051" s="6">
        <v>-410507.69</v>
      </c>
      <c r="R10051" s="31">
        <v>-616</v>
      </c>
      <c r="S10051" s="28">
        <v>44681</v>
      </c>
    </row>
    <row r="10052" spans="1:19" x14ac:dyDescent="0.2">
      <c r="A10052" s="29">
        <v>48343</v>
      </c>
      <c r="B10052" s="1" t="s">
        <v>200</v>
      </c>
      <c r="C10052" s="27">
        <v>44680</v>
      </c>
      <c r="D10052" s="1">
        <v>53845</v>
      </c>
      <c r="J10052" s="1" t="s">
        <v>0</v>
      </c>
      <c r="K10052" s="1" t="s">
        <v>49</v>
      </c>
      <c r="L10052" s="1">
        <v>-7</v>
      </c>
      <c r="M10052" s="1">
        <v>88</v>
      </c>
      <c r="N10052" s="6"/>
      <c r="O10052" s="6">
        <v>616</v>
      </c>
      <c r="P10052" s="6">
        <v>-411247.69</v>
      </c>
      <c r="R10052" s="31">
        <v>-616</v>
      </c>
      <c r="S10052" s="28">
        <v>44681</v>
      </c>
    </row>
    <row r="10053" spans="1:19" x14ac:dyDescent="0.2">
      <c r="A10053" s="29">
        <v>48343</v>
      </c>
      <c r="B10053" s="1" t="s">
        <v>200</v>
      </c>
      <c r="C10053" s="27">
        <v>44680</v>
      </c>
      <c r="D10053" s="1">
        <v>53845</v>
      </c>
      <c r="J10053" s="1" t="s">
        <v>0</v>
      </c>
      <c r="K10053" s="1" t="s">
        <v>49</v>
      </c>
      <c r="L10053" s="1">
        <v>-1</v>
      </c>
      <c r="M10053" s="1">
        <v>124</v>
      </c>
      <c r="N10053" s="6"/>
      <c r="O10053" s="6">
        <v>124</v>
      </c>
      <c r="P10053" s="6">
        <v>-409891.69</v>
      </c>
      <c r="R10053" s="31">
        <v>-124</v>
      </c>
      <c r="S10053" s="28">
        <v>44681</v>
      </c>
    </row>
    <row r="10054" spans="1:19" x14ac:dyDescent="0.2">
      <c r="A10054" s="29">
        <v>48343</v>
      </c>
      <c r="B10054" s="1" t="s">
        <v>200</v>
      </c>
      <c r="C10054" s="27">
        <v>44680</v>
      </c>
      <c r="D10054" s="1">
        <v>53845</v>
      </c>
      <c r="J10054" s="1" t="s">
        <v>0</v>
      </c>
      <c r="K10054" s="1" t="s">
        <v>49</v>
      </c>
      <c r="L10054" s="1">
        <v>-1</v>
      </c>
      <c r="M10054" s="1">
        <v>124</v>
      </c>
      <c r="N10054" s="6"/>
      <c r="O10054" s="6">
        <v>124</v>
      </c>
      <c r="P10054" s="6">
        <v>-410631.69</v>
      </c>
      <c r="R10054" s="31">
        <v>-124</v>
      </c>
      <c r="S10054" s="28">
        <v>44681</v>
      </c>
    </row>
    <row r="10055" spans="1:19" x14ac:dyDescent="0.2">
      <c r="A10055" s="29">
        <v>48610</v>
      </c>
      <c r="B10055" s="1" t="s">
        <v>178</v>
      </c>
      <c r="C10055" s="27">
        <v>44680</v>
      </c>
      <c r="J10055" s="1" t="s">
        <v>0</v>
      </c>
      <c r="K10055" s="1" t="s">
        <v>48</v>
      </c>
      <c r="N10055" s="6"/>
      <c r="O10055" s="6">
        <v>190.05</v>
      </c>
      <c r="P10055" s="6">
        <v>-411437.74</v>
      </c>
      <c r="R10055" s="31">
        <v>-190.05</v>
      </c>
      <c r="S10055" s="28">
        <v>44681</v>
      </c>
    </row>
    <row r="10056" spans="1:19" x14ac:dyDescent="0.2">
      <c r="A10056" s="29">
        <v>48102</v>
      </c>
      <c r="B10056" s="1" t="s">
        <v>200</v>
      </c>
      <c r="C10056" s="27">
        <v>44681</v>
      </c>
      <c r="D10056" s="1">
        <v>53797</v>
      </c>
      <c r="J10056" s="1" t="s">
        <v>0</v>
      </c>
      <c r="K10056" s="1" t="s">
        <v>49</v>
      </c>
      <c r="L10056" s="1">
        <v>-5.25</v>
      </c>
      <c r="M10056" s="1">
        <v>88</v>
      </c>
      <c r="N10056" s="6"/>
      <c r="O10056" s="6">
        <v>462</v>
      </c>
      <c r="P10056" s="6">
        <v>-414435.74</v>
      </c>
      <c r="R10056" s="31">
        <v>-462</v>
      </c>
      <c r="S10056" s="28">
        <v>44681</v>
      </c>
    </row>
    <row r="10057" spans="1:19" x14ac:dyDescent="0.2">
      <c r="A10057" s="29">
        <v>48102</v>
      </c>
      <c r="B10057" s="1" t="s">
        <v>200</v>
      </c>
      <c r="C10057" s="27">
        <v>44681</v>
      </c>
      <c r="D10057" s="1">
        <v>53797</v>
      </c>
      <c r="J10057" s="1" t="s">
        <v>0</v>
      </c>
      <c r="K10057" s="1" t="s">
        <v>49</v>
      </c>
      <c r="L10057" s="1">
        <v>-3.5</v>
      </c>
      <c r="M10057" s="1">
        <v>88</v>
      </c>
      <c r="N10057" s="6"/>
      <c r="O10057" s="6">
        <v>308</v>
      </c>
      <c r="P10057" s="6">
        <v>-414787.74</v>
      </c>
      <c r="R10057" s="31">
        <v>-308</v>
      </c>
      <c r="S10057" s="28">
        <v>44681</v>
      </c>
    </row>
    <row r="10058" spans="1:19" x14ac:dyDescent="0.2">
      <c r="A10058" s="29">
        <v>48102</v>
      </c>
      <c r="B10058" s="1" t="s">
        <v>200</v>
      </c>
      <c r="C10058" s="27">
        <v>44681</v>
      </c>
      <c r="D10058" s="1">
        <v>53797</v>
      </c>
      <c r="J10058" s="1" t="s">
        <v>0</v>
      </c>
      <c r="K10058" s="1" t="s">
        <v>49</v>
      </c>
      <c r="L10058" s="1">
        <v>-1.75</v>
      </c>
      <c r="M10058" s="1">
        <v>88</v>
      </c>
      <c r="N10058" s="6"/>
      <c r="O10058" s="6">
        <v>154</v>
      </c>
      <c r="P10058" s="6">
        <v>-416789.74</v>
      </c>
      <c r="R10058" s="31">
        <v>-154</v>
      </c>
      <c r="S10058" s="28">
        <v>44681</v>
      </c>
    </row>
    <row r="10059" spans="1:19" x14ac:dyDescent="0.2">
      <c r="A10059" s="29">
        <v>48102</v>
      </c>
      <c r="B10059" s="1" t="s">
        <v>200</v>
      </c>
      <c r="C10059" s="27">
        <v>44681</v>
      </c>
      <c r="D10059" s="1">
        <v>53797</v>
      </c>
      <c r="J10059" s="1" t="s">
        <v>0</v>
      </c>
      <c r="K10059" s="1" t="s">
        <v>49</v>
      </c>
      <c r="L10059" s="1">
        <v>-1.5</v>
      </c>
      <c r="M10059" s="1">
        <v>88</v>
      </c>
      <c r="N10059" s="6"/>
      <c r="O10059" s="6">
        <v>132</v>
      </c>
      <c r="P10059" s="6">
        <v>-412097.74</v>
      </c>
      <c r="R10059" s="31">
        <v>-132</v>
      </c>
      <c r="S10059" s="28">
        <v>44681</v>
      </c>
    </row>
    <row r="10060" spans="1:19" x14ac:dyDescent="0.2">
      <c r="A10060" s="29">
        <v>48102</v>
      </c>
      <c r="B10060" s="1" t="s">
        <v>200</v>
      </c>
      <c r="C10060" s="27">
        <v>44681</v>
      </c>
      <c r="D10060" s="1">
        <v>53797</v>
      </c>
      <c r="J10060" s="1" t="s">
        <v>0</v>
      </c>
      <c r="K10060" s="1" t="s">
        <v>49</v>
      </c>
      <c r="L10060" s="1">
        <v>-1.25</v>
      </c>
      <c r="M10060" s="1">
        <v>88</v>
      </c>
      <c r="N10060" s="6"/>
      <c r="O10060" s="6">
        <v>110</v>
      </c>
      <c r="P10060" s="6">
        <v>-415381.74</v>
      </c>
      <c r="R10060" s="31">
        <v>-110</v>
      </c>
      <c r="S10060" s="28">
        <v>44681</v>
      </c>
    </row>
    <row r="10061" spans="1:19" x14ac:dyDescent="0.2">
      <c r="A10061" s="29">
        <v>48102</v>
      </c>
      <c r="B10061" s="1" t="s">
        <v>200</v>
      </c>
      <c r="C10061" s="27">
        <v>44681</v>
      </c>
      <c r="D10061" s="1">
        <v>53797</v>
      </c>
      <c r="J10061" s="1" t="s">
        <v>0</v>
      </c>
      <c r="K10061" s="1" t="s">
        <v>49</v>
      </c>
      <c r="L10061" s="1">
        <v>-1</v>
      </c>
      <c r="M10061" s="1">
        <v>88</v>
      </c>
      <c r="N10061" s="6"/>
      <c r="O10061" s="6">
        <v>88</v>
      </c>
      <c r="P10061" s="6">
        <v>-415249.74</v>
      </c>
      <c r="R10061" s="31">
        <v>-88</v>
      </c>
      <c r="S10061" s="28">
        <v>44681</v>
      </c>
    </row>
    <row r="10062" spans="1:19" x14ac:dyDescent="0.2">
      <c r="A10062" s="29">
        <v>48102</v>
      </c>
      <c r="B10062" s="1" t="s">
        <v>200</v>
      </c>
      <c r="C10062" s="27">
        <v>44681</v>
      </c>
      <c r="D10062" s="1">
        <v>53797</v>
      </c>
      <c r="J10062" s="1" t="s">
        <v>0</v>
      </c>
      <c r="K10062" s="1" t="s">
        <v>49</v>
      </c>
      <c r="L10062" s="1">
        <v>-0.75</v>
      </c>
      <c r="M10062" s="1">
        <v>88</v>
      </c>
      <c r="N10062" s="6"/>
      <c r="O10062" s="6">
        <v>66</v>
      </c>
      <c r="P10062" s="6">
        <v>-412163.74</v>
      </c>
      <c r="R10062" s="31">
        <v>-66</v>
      </c>
      <c r="S10062" s="28">
        <v>44681</v>
      </c>
    </row>
    <row r="10063" spans="1:19" x14ac:dyDescent="0.2">
      <c r="A10063" s="29">
        <v>48102</v>
      </c>
      <c r="B10063" s="1" t="s">
        <v>200</v>
      </c>
      <c r="C10063" s="27">
        <v>44681</v>
      </c>
      <c r="D10063" s="1">
        <v>53797</v>
      </c>
      <c r="J10063" s="1" t="s">
        <v>0</v>
      </c>
      <c r="K10063" s="1" t="s">
        <v>49</v>
      </c>
      <c r="L10063" s="1">
        <v>-0.75</v>
      </c>
      <c r="M10063" s="1">
        <v>88</v>
      </c>
      <c r="N10063" s="6"/>
      <c r="O10063" s="6">
        <v>66</v>
      </c>
      <c r="P10063" s="6">
        <v>-414897.74</v>
      </c>
      <c r="R10063" s="31">
        <v>-66</v>
      </c>
      <c r="S10063" s="28">
        <v>44681</v>
      </c>
    </row>
    <row r="10064" spans="1:19" x14ac:dyDescent="0.2">
      <c r="A10064" s="29">
        <v>48102</v>
      </c>
      <c r="B10064" s="1" t="s">
        <v>200</v>
      </c>
      <c r="C10064" s="27">
        <v>44681</v>
      </c>
      <c r="D10064" s="1">
        <v>53797</v>
      </c>
      <c r="J10064" s="1" t="s">
        <v>0</v>
      </c>
      <c r="K10064" s="1" t="s">
        <v>49</v>
      </c>
      <c r="L10064" s="1">
        <v>-0.75</v>
      </c>
      <c r="M10064" s="1">
        <v>88</v>
      </c>
      <c r="N10064" s="6"/>
      <c r="O10064" s="6">
        <v>66</v>
      </c>
      <c r="P10064" s="6">
        <v>-415447.74</v>
      </c>
      <c r="R10064" s="31">
        <v>-66</v>
      </c>
      <c r="S10064" s="28">
        <v>44681</v>
      </c>
    </row>
    <row r="10065" spans="1:19" x14ac:dyDescent="0.2">
      <c r="A10065" s="29">
        <v>48102</v>
      </c>
      <c r="B10065" s="1" t="s">
        <v>200</v>
      </c>
      <c r="C10065" s="27">
        <v>44681</v>
      </c>
      <c r="D10065" s="1">
        <v>53797</v>
      </c>
      <c r="J10065" s="1" t="s">
        <v>0</v>
      </c>
      <c r="K10065" s="1" t="s">
        <v>49</v>
      </c>
      <c r="L10065" s="1">
        <v>-0.75</v>
      </c>
      <c r="M10065" s="1">
        <v>88</v>
      </c>
      <c r="N10065" s="6"/>
      <c r="O10065" s="6">
        <v>66</v>
      </c>
      <c r="P10065" s="6">
        <v>-415601.74</v>
      </c>
      <c r="R10065" s="31">
        <v>-66</v>
      </c>
      <c r="S10065" s="28">
        <v>44681</v>
      </c>
    </row>
    <row r="10066" spans="1:19" x14ac:dyDescent="0.2">
      <c r="A10066" s="29">
        <v>48102</v>
      </c>
      <c r="B10066" s="1" t="s">
        <v>200</v>
      </c>
      <c r="C10066" s="27">
        <v>44681</v>
      </c>
      <c r="D10066" s="1">
        <v>53797</v>
      </c>
      <c r="J10066" s="1" t="s">
        <v>0</v>
      </c>
      <c r="K10066" s="1" t="s">
        <v>49</v>
      </c>
      <c r="L10066" s="1">
        <v>-0.5</v>
      </c>
      <c r="M10066" s="1">
        <v>88</v>
      </c>
      <c r="N10066" s="6"/>
      <c r="O10066" s="6">
        <v>44</v>
      </c>
      <c r="P10066" s="6">
        <v>-411481.74</v>
      </c>
      <c r="R10066" s="31">
        <v>-44</v>
      </c>
      <c r="S10066" s="28">
        <v>44681</v>
      </c>
    </row>
    <row r="10067" spans="1:19" x14ac:dyDescent="0.2">
      <c r="A10067" s="29">
        <v>48102</v>
      </c>
      <c r="B10067" s="1" t="s">
        <v>200</v>
      </c>
      <c r="C10067" s="27">
        <v>44681</v>
      </c>
      <c r="D10067" s="1">
        <v>53797</v>
      </c>
      <c r="J10067" s="1" t="s">
        <v>0</v>
      </c>
      <c r="K10067" s="1" t="s">
        <v>49</v>
      </c>
      <c r="L10067" s="1">
        <v>-0.5</v>
      </c>
      <c r="M10067" s="1">
        <v>88</v>
      </c>
      <c r="N10067" s="6"/>
      <c r="O10067" s="6">
        <v>44</v>
      </c>
      <c r="P10067" s="6">
        <v>-411899.74</v>
      </c>
      <c r="R10067" s="31">
        <v>-44</v>
      </c>
      <c r="S10067" s="28">
        <v>44681</v>
      </c>
    </row>
    <row r="10068" spans="1:19" x14ac:dyDescent="0.2">
      <c r="A10068" s="29">
        <v>48102</v>
      </c>
      <c r="B10068" s="1" t="s">
        <v>200</v>
      </c>
      <c r="C10068" s="27">
        <v>44681</v>
      </c>
      <c r="D10068" s="1">
        <v>53797</v>
      </c>
      <c r="J10068" s="1" t="s">
        <v>0</v>
      </c>
      <c r="K10068" s="1" t="s">
        <v>49</v>
      </c>
      <c r="L10068" s="1">
        <v>-0.5</v>
      </c>
      <c r="M10068" s="1">
        <v>88</v>
      </c>
      <c r="N10068" s="6"/>
      <c r="O10068" s="6">
        <v>44</v>
      </c>
      <c r="P10068" s="6">
        <v>-411943.74</v>
      </c>
      <c r="R10068" s="31">
        <v>-44</v>
      </c>
      <c r="S10068" s="28">
        <v>44681</v>
      </c>
    </row>
    <row r="10069" spans="1:19" x14ac:dyDescent="0.2">
      <c r="A10069" s="29">
        <v>48102</v>
      </c>
      <c r="B10069" s="1" t="s">
        <v>200</v>
      </c>
      <c r="C10069" s="27">
        <v>44681</v>
      </c>
      <c r="D10069" s="1">
        <v>53797</v>
      </c>
      <c r="J10069" s="1" t="s">
        <v>0</v>
      </c>
      <c r="K10069" s="1" t="s">
        <v>49</v>
      </c>
      <c r="L10069" s="1">
        <v>-0.5</v>
      </c>
      <c r="M10069" s="1">
        <v>88</v>
      </c>
      <c r="N10069" s="6"/>
      <c r="O10069" s="6">
        <v>44</v>
      </c>
      <c r="P10069" s="6">
        <v>-412207.74</v>
      </c>
      <c r="R10069" s="31">
        <v>-44</v>
      </c>
      <c r="S10069" s="28">
        <v>44681</v>
      </c>
    </row>
    <row r="10070" spans="1:19" x14ac:dyDescent="0.2">
      <c r="A10070" s="29">
        <v>48102</v>
      </c>
      <c r="B10070" s="1" t="s">
        <v>200</v>
      </c>
      <c r="C10070" s="27">
        <v>44681</v>
      </c>
      <c r="D10070" s="1">
        <v>53797</v>
      </c>
      <c r="J10070" s="1" t="s">
        <v>0</v>
      </c>
      <c r="K10070" s="1" t="s">
        <v>49</v>
      </c>
      <c r="L10070" s="1">
        <v>-0.5</v>
      </c>
      <c r="M10070" s="1">
        <v>88</v>
      </c>
      <c r="N10070" s="6"/>
      <c r="O10070" s="6">
        <v>44</v>
      </c>
      <c r="P10070" s="6">
        <v>-414479.74</v>
      </c>
      <c r="R10070" s="31">
        <v>-44</v>
      </c>
      <c r="S10070" s="28">
        <v>44681</v>
      </c>
    </row>
    <row r="10071" spans="1:19" x14ac:dyDescent="0.2">
      <c r="A10071" s="29">
        <v>48102</v>
      </c>
      <c r="B10071" s="1" t="s">
        <v>200</v>
      </c>
      <c r="C10071" s="27">
        <v>44681</v>
      </c>
      <c r="D10071" s="1">
        <v>53797</v>
      </c>
      <c r="J10071" s="1" t="s">
        <v>0</v>
      </c>
      <c r="K10071" s="1" t="s">
        <v>49</v>
      </c>
      <c r="L10071" s="1">
        <v>-0.5</v>
      </c>
      <c r="M10071" s="1">
        <v>88</v>
      </c>
      <c r="N10071" s="6"/>
      <c r="O10071" s="6">
        <v>44</v>
      </c>
      <c r="P10071" s="6">
        <v>-414831.74</v>
      </c>
      <c r="R10071" s="31">
        <v>-44</v>
      </c>
      <c r="S10071" s="28">
        <v>44681</v>
      </c>
    </row>
    <row r="10072" spans="1:19" x14ac:dyDescent="0.2">
      <c r="A10072" s="29">
        <v>48102</v>
      </c>
      <c r="B10072" s="1" t="s">
        <v>200</v>
      </c>
      <c r="C10072" s="27">
        <v>44681</v>
      </c>
      <c r="D10072" s="1">
        <v>53797</v>
      </c>
      <c r="J10072" s="1" t="s">
        <v>0</v>
      </c>
      <c r="K10072" s="1" t="s">
        <v>49</v>
      </c>
      <c r="L10072" s="1">
        <v>-0.5</v>
      </c>
      <c r="M10072" s="1">
        <v>88</v>
      </c>
      <c r="N10072" s="6"/>
      <c r="O10072" s="6">
        <v>44</v>
      </c>
      <c r="P10072" s="6">
        <v>-415491.74</v>
      </c>
      <c r="R10072" s="31">
        <v>-44</v>
      </c>
      <c r="S10072" s="28">
        <v>44681</v>
      </c>
    </row>
    <row r="10073" spans="1:19" x14ac:dyDescent="0.2">
      <c r="A10073" s="29">
        <v>48102</v>
      </c>
      <c r="B10073" s="1" t="s">
        <v>200</v>
      </c>
      <c r="C10073" s="27">
        <v>44681</v>
      </c>
      <c r="D10073" s="1">
        <v>53797</v>
      </c>
      <c r="J10073" s="1" t="s">
        <v>0</v>
      </c>
      <c r="K10073" s="1" t="s">
        <v>49</v>
      </c>
      <c r="L10073" s="1">
        <v>-0.5</v>
      </c>
      <c r="M10073" s="1">
        <v>88</v>
      </c>
      <c r="N10073" s="6"/>
      <c r="O10073" s="6">
        <v>44</v>
      </c>
      <c r="P10073" s="6">
        <v>-416833.74</v>
      </c>
      <c r="R10073" s="31">
        <v>-44</v>
      </c>
      <c r="S10073" s="28">
        <v>44681</v>
      </c>
    </row>
    <row r="10074" spans="1:19" x14ac:dyDescent="0.2">
      <c r="A10074" s="29">
        <v>48102</v>
      </c>
      <c r="B10074" s="1" t="s">
        <v>200</v>
      </c>
      <c r="C10074" s="27">
        <v>44681</v>
      </c>
      <c r="D10074" s="1">
        <v>53797</v>
      </c>
      <c r="J10074" s="1" t="s">
        <v>0</v>
      </c>
      <c r="K10074" s="1" t="s">
        <v>49</v>
      </c>
      <c r="L10074" s="1">
        <v>-0.25</v>
      </c>
      <c r="M10074" s="1">
        <v>88</v>
      </c>
      <c r="N10074" s="6"/>
      <c r="O10074" s="6">
        <v>22</v>
      </c>
      <c r="P10074" s="6">
        <v>-411965.74</v>
      </c>
      <c r="R10074" s="31">
        <v>-22</v>
      </c>
      <c r="S10074" s="28">
        <v>44681</v>
      </c>
    </row>
    <row r="10075" spans="1:19" x14ac:dyDescent="0.2">
      <c r="A10075" s="29">
        <v>48102</v>
      </c>
      <c r="B10075" s="1" t="s">
        <v>200</v>
      </c>
      <c r="C10075" s="27">
        <v>44681</v>
      </c>
      <c r="D10075" s="1">
        <v>53797</v>
      </c>
      <c r="J10075" s="1" t="s">
        <v>0</v>
      </c>
      <c r="K10075" s="1" t="s">
        <v>49</v>
      </c>
      <c r="L10075" s="1">
        <v>-0.25</v>
      </c>
      <c r="M10075" s="1">
        <v>88</v>
      </c>
      <c r="N10075" s="6"/>
      <c r="O10075" s="6">
        <v>22</v>
      </c>
      <c r="P10075" s="6">
        <v>-415271.74</v>
      </c>
      <c r="R10075" s="31">
        <v>-22</v>
      </c>
      <c r="S10075" s="28">
        <v>44681</v>
      </c>
    </row>
    <row r="10076" spans="1:19" x14ac:dyDescent="0.2">
      <c r="A10076" s="29">
        <v>48102</v>
      </c>
      <c r="B10076" s="1" t="s">
        <v>200</v>
      </c>
      <c r="C10076" s="27">
        <v>44681</v>
      </c>
      <c r="D10076" s="1">
        <v>53797</v>
      </c>
      <c r="J10076" s="1" t="s">
        <v>0</v>
      </c>
      <c r="K10076" s="1" t="s">
        <v>49</v>
      </c>
      <c r="L10076" s="1">
        <v>-0.25</v>
      </c>
      <c r="M10076" s="1">
        <v>88</v>
      </c>
      <c r="N10076" s="6"/>
      <c r="O10076" s="6">
        <v>22</v>
      </c>
      <c r="P10076" s="6">
        <v>-415513.74</v>
      </c>
      <c r="R10076" s="31">
        <v>-22</v>
      </c>
      <c r="S10076" s="28">
        <v>44681</v>
      </c>
    </row>
    <row r="10077" spans="1:19" x14ac:dyDescent="0.2">
      <c r="A10077" s="29">
        <v>48102</v>
      </c>
      <c r="B10077" s="1" t="s">
        <v>200</v>
      </c>
      <c r="C10077" s="27">
        <v>44681</v>
      </c>
      <c r="D10077" s="1">
        <v>53797</v>
      </c>
      <c r="J10077" s="1" t="s">
        <v>0</v>
      </c>
      <c r="K10077" s="1" t="s">
        <v>49</v>
      </c>
      <c r="L10077" s="1">
        <v>-0.25</v>
      </c>
      <c r="M10077" s="1">
        <v>88</v>
      </c>
      <c r="N10077" s="6"/>
      <c r="O10077" s="6">
        <v>22</v>
      </c>
      <c r="P10077" s="6">
        <v>-415535.74</v>
      </c>
      <c r="R10077" s="31">
        <v>-22</v>
      </c>
      <c r="S10077" s="28">
        <v>44681</v>
      </c>
    </row>
    <row r="10078" spans="1:19" x14ac:dyDescent="0.2">
      <c r="A10078" s="29">
        <v>48104</v>
      </c>
      <c r="B10078" s="1" t="s">
        <v>200</v>
      </c>
      <c r="C10078" s="27">
        <v>44681</v>
      </c>
      <c r="D10078" s="1">
        <v>53799</v>
      </c>
      <c r="J10078" s="1" t="s">
        <v>0</v>
      </c>
      <c r="K10078" s="1" t="s">
        <v>49</v>
      </c>
      <c r="L10078" s="1">
        <v>-2.5</v>
      </c>
      <c r="M10078" s="1">
        <v>88</v>
      </c>
      <c r="N10078" s="6"/>
      <c r="O10078" s="6">
        <v>220</v>
      </c>
      <c r="P10078" s="6">
        <v>-411701.74</v>
      </c>
      <c r="R10078" s="31">
        <v>-220</v>
      </c>
      <c r="S10078" s="28">
        <v>44681</v>
      </c>
    </row>
    <row r="10079" spans="1:19" x14ac:dyDescent="0.2">
      <c r="A10079" s="29">
        <v>48104</v>
      </c>
      <c r="B10079" s="1" t="s">
        <v>200</v>
      </c>
      <c r="C10079" s="27">
        <v>44681</v>
      </c>
      <c r="D10079" s="1">
        <v>53799</v>
      </c>
      <c r="J10079" s="1" t="s">
        <v>0</v>
      </c>
      <c r="K10079" s="1" t="s">
        <v>49</v>
      </c>
      <c r="L10079" s="1">
        <v>-2</v>
      </c>
      <c r="M10079" s="1">
        <v>88</v>
      </c>
      <c r="N10079" s="6"/>
      <c r="O10079" s="6">
        <v>176</v>
      </c>
      <c r="P10079" s="6">
        <v>-416303.74</v>
      </c>
      <c r="R10079" s="31">
        <v>-176</v>
      </c>
      <c r="S10079" s="28">
        <v>44681</v>
      </c>
    </row>
    <row r="10080" spans="1:19" x14ac:dyDescent="0.2">
      <c r="A10080" s="29">
        <v>48104</v>
      </c>
      <c r="B10080" s="1" t="s">
        <v>200</v>
      </c>
      <c r="C10080" s="27">
        <v>44681</v>
      </c>
      <c r="D10080" s="1">
        <v>53799</v>
      </c>
      <c r="J10080" s="1" t="s">
        <v>0</v>
      </c>
      <c r="K10080" s="1" t="s">
        <v>49</v>
      </c>
      <c r="L10080" s="1">
        <v>-1</v>
      </c>
      <c r="M10080" s="1">
        <v>124</v>
      </c>
      <c r="N10080" s="6"/>
      <c r="O10080" s="6">
        <v>124</v>
      </c>
      <c r="P10080" s="6">
        <v>-415791.74</v>
      </c>
      <c r="R10080" s="31">
        <v>-124</v>
      </c>
      <c r="S10080" s="28">
        <v>44681</v>
      </c>
    </row>
    <row r="10081" spans="1:19" x14ac:dyDescent="0.2">
      <c r="A10081" s="29">
        <v>48104</v>
      </c>
      <c r="B10081" s="1" t="s">
        <v>200</v>
      </c>
      <c r="C10081" s="27">
        <v>44681</v>
      </c>
      <c r="D10081" s="1">
        <v>53799</v>
      </c>
      <c r="J10081" s="1" t="s">
        <v>0</v>
      </c>
      <c r="K10081" s="1" t="s">
        <v>49</v>
      </c>
      <c r="L10081" s="1">
        <v>-1</v>
      </c>
      <c r="M10081" s="1">
        <v>124</v>
      </c>
      <c r="N10081" s="6"/>
      <c r="O10081" s="6">
        <v>124</v>
      </c>
      <c r="P10081" s="6">
        <v>-415915.74</v>
      </c>
      <c r="R10081" s="31">
        <v>-124</v>
      </c>
      <c r="S10081" s="28">
        <v>44681</v>
      </c>
    </row>
    <row r="10082" spans="1:19" x14ac:dyDescent="0.2">
      <c r="A10082" s="29">
        <v>48104</v>
      </c>
      <c r="B10082" s="1" t="s">
        <v>200</v>
      </c>
      <c r="C10082" s="27">
        <v>44681</v>
      </c>
      <c r="D10082" s="1">
        <v>53799</v>
      </c>
      <c r="J10082" s="1" t="s">
        <v>0</v>
      </c>
      <c r="K10082" s="1" t="s">
        <v>49</v>
      </c>
      <c r="L10082" s="1">
        <v>-1</v>
      </c>
      <c r="M10082" s="1">
        <v>124</v>
      </c>
      <c r="N10082" s="6"/>
      <c r="O10082" s="6">
        <v>124</v>
      </c>
      <c r="P10082" s="6">
        <v>-416127.74</v>
      </c>
      <c r="R10082" s="31">
        <v>-124</v>
      </c>
      <c r="S10082" s="28">
        <v>44681</v>
      </c>
    </row>
    <row r="10083" spans="1:19" x14ac:dyDescent="0.2">
      <c r="A10083" s="29">
        <v>48104</v>
      </c>
      <c r="B10083" s="1" t="s">
        <v>200</v>
      </c>
      <c r="C10083" s="27">
        <v>44681</v>
      </c>
      <c r="D10083" s="1">
        <v>53799</v>
      </c>
      <c r="J10083" s="1" t="s">
        <v>0</v>
      </c>
      <c r="K10083" s="1" t="s">
        <v>49</v>
      </c>
      <c r="L10083" s="1">
        <v>-1.25</v>
      </c>
      <c r="M10083" s="1">
        <v>88</v>
      </c>
      <c r="N10083" s="6"/>
      <c r="O10083" s="6">
        <v>110</v>
      </c>
      <c r="P10083" s="6">
        <v>-415007.74</v>
      </c>
      <c r="R10083" s="31">
        <v>-110</v>
      </c>
      <c r="S10083" s="28">
        <v>44681</v>
      </c>
    </row>
    <row r="10084" spans="1:19" x14ac:dyDescent="0.2">
      <c r="A10084" s="29">
        <v>48104</v>
      </c>
      <c r="B10084" s="1" t="s">
        <v>200</v>
      </c>
      <c r="C10084" s="27">
        <v>44681</v>
      </c>
      <c r="D10084" s="1">
        <v>53799</v>
      </c>
      <c r="J10084" s="1" t="s">
        <v>0</v>
      </c>
      <c r="K10084" s="1" t="s">
        <v>49</v>
      </c>
      <c r="L10084" s="1">
        <v>-1</v>
      </c>
      <c r="M10084" s="1">
        <v>88</v>
      </c>
      <c r="N10084" s="6"/>
      <c r="O10084" s="6">
        <v>88</v>
      </c>
      <c r="P10084" s="6">
        <v>-416003.74</v>
      </c>
      <c r="R10084" s="31">
        <v>-88</v>
      </c>
      <c r="S10084" s="28">
        <v>44681</v>
      </c>
    </row>
    <row r="10085" spans="1:19" x14ac:dyDescent="0.2">
      <c r="A10085" s="29">
        <v>48104</v>
      </c>
      <c r="B10085" s="1" t="s">
        <v>200</v>
      </c>
      <c r="C10085" s="27">
        <v>44681</v>
      </c>
      <c r="D10085" s="1">
        <v>53799</v>
      </c>
      <c r="J10085" s="1" t="s">
        <v>0</v>
      </c>
      <c r="K10085" s="1" t="s">
        <v>49</v>
      </c>
      <c r="L10085" s="1">
        <v>-0.5</v>
      </c>
      <c r="M10085" s="1">
        <v>88</v>
      </c>
      <c r="N10085" s="6"/>
      <c r="O10085" s="6">
        <v>44</v>
      </c>
      <c r="P10085" s="6">
        <v>-416347.74</v>
      </c>
      <c r="R10085" s="31">
        <v>-44</v>
      </c>
      <c r="S10085" s="28">
        <v>44681</v>
      </c>
    </row>
    <row r="10086" spans="1:19" x14ac:dyDescent="0.2">
      <c r="A10086" s="29">
        <v>48136</v>
      </c>
      <c r="B10086" s="1" t="s">
        <v>200</v>
      </c>
      <c r="C10086" s="27">
        <v>44681</v>
      </c>
      <c r="D10086" s="1">
        <v>53810</v>
      </c>
      <c r="J10086" s="1" t="s">
        <v>0</v>
      </c>
      <c r="K10086" s="1" t="s">
        <v>49</v>
      </c>
      <c r="L10086" s="1">
        <v>-4</v>
      </c>
      <c r="M10086" s="1">
        <v>130</v>
      </c>
      <c r="N10086" s="6"/>
      <c r="O10086" s="6">
        <v>520</v>
      </c>
      <c r="P10086" s="6">
        <v>-413511.74</v>
      </c>
      <c r="R10086" s="31">
        <v>-520</v>
      </c>
      <c r="S10086" s="28">
        <v>44681</v>
      </c>
    </row>
    <row r="10087" spans="1:19" x14ac:dyDescent="0.2">
      <c r="A10087" s="29">
        <v>48136</v>
      </c>
      <c r="B10087" s="1" t="s">
        <v>200</v>
      </c>
      <c r="C10087" s="27">
        <v>44681</v>
      </c>
      <c r="D10087" s="1">
        <v>53810</v>
      </c>
      <c r="J10087" s="1" t="s">
        <v>0</v>
      </c>
      <c r="K10087" s="1" t="s">
        <v>49</v>
      </c>
      <c r="L10087" s="1">
        <v>-1</v>
      </c>
      <c r="M10087" s="1">
        <v>288</v>
      </c>
      <c r="N10087" s="6"/>
      <c r="O10087" s="6">
        <v>288</v>
      </c>
      <c r="P10087" s="6">
        <v>-416635.74</v>
      </c>
      <c r="R10087" s="31">
        <v>-288</v>
      </c>
      <c r="S10087" s="28">
        <v>44681</v>
      </c>
    </row>
    <row r="10088" spans="1:19" x14ac:dyDescent="0.2">
      <c r="A10088" s="29">
        <v>48136</v>
      </c>
      <c r="B10088" s="1" t="s">
        <v>200</v>
      </c>
      <c r="C10088" s="27">
        <v>44681</v>
      </c>
      <c r="D10088" s="1">
        <v>53810</v>
      </c>
      <c r="J10088" s="1" t="s">
        <v>0</v>
      </c>
      <c r="K10088" s="1" t="s">
        <v>49</v>
      </c>
      <c r="L10088" s="1">
        <v>-3.25</v>
      </c>
      <c r="M10088" s="1">
        <v>88</v>
      </c>
      <c r="N10088" s="6"/>
      <c r="O10088" s="6">
        <v>286</v>
      </c>
      <c r="P10088" s="6">
        <v>-412691.74</v>
      </c>
      <c r="R10088" s="31">
        <v>-286</v>
      </c>
      <c r="S10088" s="28">
        <v>44681</v>
      </c>
    </row>
    <row r="10089" spans="1:19" x14ac:dyDescent="0.2">
      <c r="A10089" s="29">
        <v>48136</v>
      </c>
      <c r="B10089" s="1" t="s">
        <v>200</v>
      </c>
      <c r="C10089" s="27">
        <v>44681</v>
      </c>
      <c r="D10089" s="1">
        <v>53810</v>
      </c>
      <c r="J10089" s="1" t="s">
        <v>0</v>
      </c>
      <c r="K10089" s="1" t="s">
        <v>49</v>
      </c>
      <c r="L10089" s="1">
        <v>-2</v>
      </c>
      <c r="M10089" s="1">
        <v>88</v>
      </c>
      <c r="N10089" s="6"/>
      <c r="O10089" s="6">
        <v>176</v>
      </c>
      <c r="P10089" s="6">
        <v>-412991.74</v>
      </c>
      <c r="R10089" s="31">
        <v>-176</v>
      </c>
      <c r="S10089" s="28">
        <v>44681</v>
      </c>
    </row>
    <row r="10090" spans="1:19" x14ac:dyDescent="0.2">
      <c r="A10090" s="29">
        <v>48136</v>
      </c>
      <c r="B10090" s="1" t="s">
        <v>200</v>
      </c>
      <c r="C10090" s="27">
        <v>44681</v>
      </c>
      <c r="D10090" s="1">
        <v>53810</v>
      </c>
      <c r="J10090" s="1" t="s">
        <v>0</v>
      </c>
      <c r="K10090" s="1" t="s">
        <v>49</v>
      </c>
      <c r="L10090" s="1">
        <v>-1.75</v>
      </c>
      <c r="M10090" s="1">
        <v>88</v>
      </c>
      <c r="N10090" s="6"/>
      <c r="O10090" s="6">
        <v>154</v>
      </c>
      <c r="P10090" s="6">
        <v>-413885.74</v>
      </c>
      <c r="R10090" s="31">
        <v>-154</v>
      </c>
      <c r="S10090" s="28">
        <v>44681</v>
      </c>
    </row>
    <row r="10091" spans="1:19" x14ac:dyDescent="0.2">
      <c r="A10091" s="29">
        <v>48136</v>
      </c>
      <c r="B10091" s="1" t="s">
        <v>200</v>
      </c>
      <c r="C10091" s="27">
        <v>44681</v>
      </c>
      <c r="D10091" s="1">
        <v>53810</v>
      </c>
      <c r="J10091" s="1" t="s">
        <v>0</v>
      </c>
      <c r="K10091" s="1" t="s">
        <v>49</v>
      </c>
      <c r="L10091" s="1">
        <v>-1.75</v>
      </c>
      <c r="M10091" s="1">
        <v>88</v>
      </c>
      <c r="N10091" s="6"/>
      <c r="O10091" s="6">
        <v>154</v>
      </c>
      <c r="P10091" s="6">
        <v>-417111.74</v>
      </c>
      <c r="R10091" s="31">
        <v>-154</v>
      </c>
      <c r="S10091" s="28">
        <v>44681</v>
      </c>
    </row>
    <row r="10092" spans="1:19" x14ac:dyDescent="0.2">
      <c r="A10092" s="29">
        <v>48136</v>
      </c>
      <c r="B10092" s="1" t="s">
        <v>200</v>
      </c>
      <c r="C10092" s="27">
        <v>44681</v>
      </c>
      <c r="D10092" s="1">
        <v>53810</v>
      </c>
      <c r="J10092" s="1" t="s">
        <v>0</v>
      </c>
      <c r="K10092" s="1" t="s">
        <v>49</v>
      </c>
      <c r="L10092" s="1">
        <v>-1.5</v>
      </c>
      <c r="M10092" s="1">
        <v>88</v>
      </c>
      <c r="N10092" s="6"/>
      <c r="O10092" s="6">
        <v>132</v>
      </c>
      <c r="P10092" s="6">
        <v>-413687.74</v>
      </c>
      <c r="R10092" s="31">
        <v>-132</v>
      </c>
      <c r="S10092" s="28">
        <v>44681</v>
      </c>
    </row>
    <row r="10093" spans="1:19" x14ac:dyDescent="0.2">
      <c r="A10093" s="29">
        <v>48136</v>
      </c>
      <c r="B10093" s="1" t="s">
        <v>200</v>
      </c>
      <c r="C10093" s="27">
        <v>44681</v>
      </c>
      <c r="D10093" s="1">
        <v>53810</v>
      </c>
      <c r="J10093" s="1" t="s">
        <v>0</v>
      </c>
      <c r="K10093" s="1" t="s">
        <v>49</v>
      </c>
      <c r="L10093" s="1">
        <v>-1</v>
      </c>
      <c r="M10093" s="1">
        <v>124</v>
      </c>
      <c r="N10093" s="6"/>
      <c r="O10093" s="6">
        <v>124</v>
      </c>
      <c r="P10093" s="6">
        <v>-412815.74</v>
      </c>
      <c r="R10093" s="31">
        <v>-124</v>
      </c>
      <c r="S10093" s="28">
        <v>44681</v>
      </c>
    </row>
    <row r="10094" spans="1:19" x14ac:dyDescent="0.2">
      <c r="A10094" s="29">
        <v>48136</v>
      </c>
      <c r="B10094" s="1" t="s">
        <v>200</v>
      </c>
      <c r="C10094" s="27">
        <v>44681</v>
      </c>
      <c r="D10094" s="1">
        <v>53810</v>
      </c>
      <c r="J10094" s="1" t="s">
        <v>0</v>
      </c>
      <c r="K10094" s="1" t="s">
        <v>49</v>
      </c>
      <c r="L10094" s="1">
        <v>-1</v>
      </c>
      <c r="M10094" s="1">
        <v>124</v>
      </c>
      <c r="N10094" s="6"/>
      <c r="O10094" s="6">
        <v>124</v>
      </c>
      <c r="P10094" s="6">
        <v>-416957.74</v>
      </c>
      <c r="R10094" s="31">
        <v>-124</v>
      </c>
      <c r="S10094" s="28">
        <v>44681</v>
      </c>
    </row>
    <row r="10095" spans="1:19" x14ac:dyDescent="0.2">
      <c r="A10095" s="29">
        <v>48136</v>
      </c>
      <c r="B10095" s="1" t="s">
        <v>200</v>
      </c>
      <c r="C10095" s="27">
        <v>44681</v>
      </c>
      <c r="D10095" s="1">
        <v>53810</v>
      </c>
      <c r="J10095" s="1" t="s">
        <v>0</v>
      </c>
      <c r="K10095" s="1" t="s">
        <v>49</v>
      </c>
      <c r="L10095" s="1">
        <v>-1.25</v>
      </c>
      <c r="M10095" s="1">
        <v>88</v>
      </c>
      <c r="N10095" s="6"/>
      <c r="O10095" s="6">
        <v>110</v>
      </c>
      <c r="P10095" s="6">
        <v>-412405.74</v>
      </c>
      <c r="R10095" s="31">
        <v>-110</v>
      </c>
      <c r="S10095" s="28">
        <v>44681</v>
      </c>
    </row>
    <row r="10096" spans="1:19" x14ac:dyDescent="0.2">
      <c r="A10096" s="29">
        <v>48136</v>
      </c>
      <c r="B10096" s="1" t="s">
        <v>200</v>
      </c>
      <c r="C10096" s="27">
        <v>44681</v>
      </c>
      <c r="D10096" s="1">
        <v>53810</v>
      </c>
      <c r="J10096" s="1" t="s">
        <v>0</v>
      </c>
      <c r="K10096" s="1" t="s">
        <v>49</v>
      </c>
      <c r="L10096" s="1">
        <v>-1.25</v>
      </c>
      <c r="M10096" s="1">
        <v>88</v>
      </c>
      <c r="N10096" s="6"/>
      <c r="O10096" s="6">
        <v>110</v>
      </c>
      <c r="P10096" s="6">
        <v>-415117.74</v>
      </c>
      <c r="R10096" s="31">
        <v>-110</v>
      </c>
      <c r="S10096" s="28">
        <v>44681</v>
      </c>
    </row>
    <row r="10097" spans="1:19" x14ac:dyDescent="0.2">
      <c r="A10097" s="29">
        <v>48136</v>
      </c>
      <c r="B10097" s="1" t="s">
        <v>200</v>
      </c>
      <c r="C10097" s="27">
        <v>44681</v>
      </c>
      <c r="D10097" s="1">
        <v>53810</v>
      </c>
      <c r="J10097" s="1" t="s">
        <v>0</v>
      </c>
      <c r="K10097" s="1" t="s">
        <v>49</v>
      </c>
      <c r="L10097" s="1">
        <v>-1</v>
      </c>
      <c r="M10097" s="1">
        <v>88</v>
      </c>
      <c r="N10097" s="6"/>
      <c r="O10097" s="6">
        <v>88</v>
      </c>
      <c r="P10097" s="6">
        <v>-413973.74</v>
      </c>
      <c r="R10097" s="31">
        <v>-88</v>
      </c>
      <c r="S10097" s="28">
        <v>44681</v>
      </c>
    </row>
    <row r="10098" spans="1:19" x14ac:dyDescent="0.2">
      <c r="A10098" s="29">
        <v>48136</v>
      </c>
      <c r="B10098" s="1" t="s">
        <v>200</v>
      </c>
      <c r="C10098" s="27">
        <v>44681</v>
      </c>
      <c r="D10098" s="1">
        <v>53810</v>
      </c>
      <c r="J10098" s="1" t="s">
        <v>0</v>
      </c>
      <c r="K10098" s="1" t="s">
        <v>49</v>
      </c>
      <c r="L10098" s="1">
        <v>-0.75</v>
      </c>
      <c r="M10098" s="1">
        <v>88</v>
      </c>
      <c r="N10098" s="6"/>
      <c r="O10098" s="6">
        <v>66</v>
      </c>
      <c r="P10098" s="6">
        <v>-415667.74</v>
      </c>
      <c r="R10098" s="31">
        <v>-66</v>
      </c>
      <c r="S10098" s="28">
        <v>44681</v>
      </c>
    </row>
    <row r="10099" spans="1:19" x14ac:dyDescent="0.2">
      <c r="A10099" s="29">
        <v>48136</v>
      </c>
      <c r="B10099" s="1" t="s">
        <v>200</v>
      </c>
      <c r="C10099" s="27">
        <v>44681</v>
      </c>
      <c r="D10099" s="1">
        <v>53810</v>
      </c>
      <c r="J10099" s="1" t="s">
        <v>0</v>
      </c>
      <c r="K10099" s="1" t="s">
        <v>49</v>
      </c>
      <c r="L10099" s="1">
        <v>-0.5</v>
      </c>
      <c r="M10099" s="1">
        <v>88</v>
      </c>
      <c r="N10099" s="6"/>
      <c r="O10099" s="6">
        <v>44</v>
      </c>
      <c r="P10099" s="6">
        <v>-411745.74</v>
      </c>
      <c r="R10099" s="31">
        <v>-44</v>
      </c>
      <c r="S10099" s="28">
        <v>44681</v>
      </c>
    </row>
    <row r="10100" spans="1:19" x14ac:dyDescent="0.2">
      <c r="A10100" s="29">
        <v>48136</v>
      </c>
      <c r="B10100" s="1" t="s">
        <v>200</v>
      </c>
      <c r="C10100" s="27">
        <v>44681</v>
      </c>
      <c r="D10100" s="1">
        <v>53810</v>
      </c>
      <c r="J10100" s="1" t="s">
        <v>0</v>
      </c>
      <c r="K10100" s="1" t="s">
        <v>49</v>
      </c>
      <c r="L10100" s="1">
        <v>-0.5</v>
      </c>
      <c r="M10100" s="1">
        <v>88</v>
      </c>
      <c r="N10100" s="6"/>
      <c r="O10100" s="6">
        <v>44</v>
      </c>
      <c r="P10100" s="6">
        <v>-411811.74</v>
      </c>
      <c r="R10100" s="31">
        <v>-44</v>
      </c>
      <c r="S10100" s="28">
        <v>44681</v>
      </c>
    </row>
    <row r="10101" spans="1:19" x14ac:dyDescent="0.2">
      <c r="A10101" s="29">
        <v>48136</v>
      </c>
      <c r="B10101" s="1" t="s">
        <v>200</v>
      </c>
      <c r="C10101" s="27">
        <v>44681</v>
      </c>
      <c r="D10101" s="1">
        <v>53810</v>
      </c>
      <c r="J10101" s="1" t="s">
        <v>0</v>
      </c>
      <c r="K10101" s="1" t="s">
        <v>49</v>
      </c>
      <c r="L10101" s="1">
        <v>-0.5</v>
      </c>
      <c r="M10101" s="1">
        <v>88</v>
      </c>
      <c r="N10101" s="6"/>
      <c r="O10101" s="6">
        <v>44</v>
      </c>
      <c r="P10101" s="6">
        <v>-411855.74</v>
      </c>
      <c r="R10101" s="31">
        <v>-44</v>
      </c>
      <c r="S10101" s="28">
        <v>44681</v>
      </c>
    </row>
    <row r="10102" spans="1:19" x14ac:dyDescent="0.2">
      <c r="A10102" s="29">
        <v>48136</v>
      </c>
      <c r="B10102" s="1" t="s">
        <v>200</v>
      </c>
      <c r="C10102" s="27">
        <v>44681</v>
      </c>
      <c r="D10102" s="1">
        <v>53810</v>
      </c>
      <c r="J10102" s="1" t="s">
        <v>0</v>
      </c>
      <c r="K10102" s="1" t="s">
        <v>49</v>
      </c>
      <c r="L10102" s="1">
        <v>-0.5</v>
      </c>
      <c r="M10102" s="1">
        <v>88</v>
      </c>
      <c r="N10102" s="6"/>
      <c r="O10102" s="6">
        <v>44</v>
      </c>
      <c r="P10102" s="6">
        <v>-412251.74</v>
      </c>
      <c r="R10102" s="31">
        <v>-44</v>
      </c>
      <c r="S10102" s="28">
        <v>44681</v>
      </c>
    </row>
    <row r="10103" spans="1:19" x14ac:dyDescent="0.2">
      <c r="A10103" s="29">
        <v>48136</v>
      </c>
      <c r="B10103" s="1" t="s">
        <v>200</v>
      </c>
      <c r="C10103" s="27">
        <v>44681</v>
      </c>
      <c r="D10103" s="1">
        <v>53810</v>
      </c>
      <c r="J10103" s="1" t="s">
        <v>0</v>
      </c>
      <c r="K10103" s="1" t="s">
        <v>49</v>
      </c>
      <c r="L10103" s="1">
        <v>-0.5</v>
      </c>
      <c r="M10103" s="1">
        <v>88</v>
      </c>
      <c r="N10103" s="6"/>
      <c r="O10103" s="6">
        <v>44</v>
      </c>
      <c r="P10103" s="6">
        <v>-412295.74</v>
      </c>
      <c r="R10103" s="31">
        <v>-44</v>
      </c>
      <c r="S10103" s="28">
        <v>44681</v>
      </c>
    </row>
    <row r="10104" spans="1:19" x14ac:dyDescent="0.2">
      <c r="A10104" s="29">
        <v>48136</v>
      </c>
      <c r="B10104" s="1" t="s">
        <v>200</v>
      </c>
      <c r="C10104" s="27">
        <v>44681</v>
      </c>
      <c r="D10104" s="1">
        <v>53810</v>
      </c>
      <c r="J10104" s="1" t="s">
        <v>0</v>
      </c>
      <c r="K10104" s="1" t="s">
        <v>49</v>
      </c>
      <c r="L10104" s="1">
        <v>-0.5</v>
      </c>
      <c r="M10104" s="1">
        <v>88</v>
      </c>
      <c r="N10104" s="6"/>
      <c r="O10104" s="6">
        <v>44</v>
      </c>
      <c r="P10104" s="6">
        <v>-413555.74</v>
      </c>
      <c r="R10104" s="31">
        <v>-44</v>
      </c>
      <c r="S10104" s="28">
        <v>44681</v>
      </c>
    </row>
    <row r="10105" spans="1:19" x14ac:dyDescent="0.2">
      <c r="A10105" s="29">
        <v>48136</v>
      </c>
      <c r="B10105" s="1" t="s">
        <v>200</v>
      </c>
      <c r="C10105" s="27">
        <v>44681</v>
      </c>
      <c r="D10105" s="1">
        <v>53810</v>
      </c>
      <c r="J10105" s="1" t="s">
        <v>0</v>
      </c>
      <c r="K10105" s="1" t="s">
        <v>49</v>
      </c>
      <c r="L10105" s="1">
        <v>-0.5</v>
      </c>
      <c r="M10105" s="1">
        <v>88</v>
      </c>
      <c r="N10105" s="6"/>
      <c r="O10105" s="6">
        <v>44</v>
      </c>
      <c r="P10105" s="6">
        <v>-413731.74</v>
      </c>
      <c r="R10105" s="31">
        <v>-44</v>
      </c>
      <c r="S10105" s="28">
        <v>44681</v>
      </c>
    </row>
    <row r="10106" spans="1:19" x14ac:dyDescent="0.2">
      <c r="A10106" s="29">
        <v>48136</v>
      </c>
      <c r="B10106" s="1" t="s">
        <v>200</v>
      </c>
      <c r="C10106" s="27">
        <v>44681</v>
      </c>
      <c r="D10106" s="1">
        <v>53810</v>
      </c>
      <c r="J10106" s="1" t="s">
        <v>0</v>
      </c>
      <c r="K10106" s="1" t="s">
        <v>49</v>
      </c>
      <c r="L10106" s="1">
        <v>-0.5</v>
      </c>
      <c r="M10106" s="1">
        <v>88</v>
      </c>
      <c r="N10106" s="6"/>
      <c r="O10106" s="6">
        <v>44</v>
      </c>
      <c r="P10106" s="6">
        <v>-415161.74</v>
      </c>
      <c r="R10106" s="31">
        <v>-44</v>
      </c>
      <c r="S10106" s="28">
        <v>44681</v>
      </c>
    </row>
    <row r="10107" spans="1:19" x14ac:dyDescent="0.2">
      <c r="A10107" s="29">
        <v>48136</v>
      </c>
      <c r="B10107" s="1" t="s">
        <v>200</v>
      </c>
      <c r="C10107" s="27">
        <v>44681</v>
      </c>
      <c r="D10107" s="1">
        <v>53810</v>
      </c>
      <c r="J10107" s="1" t="s">
        <v>0</v>
      </c>
      <c r="K10107" s="1" t="s">
        <v>49</v>
      </c>
      <c r="L10107" s="1">
        <v>-0.25</v>
      </c>
      <c r="M10107" s="1">
        <v>88</v>
      </c>
      <c r="N10107" s="6"/>
      <c r="O10107" s="6">
        <v>22</v>
      </c>
      <c r="P10107" s="6">
        <v>-411767.74</v>
      </c>
      <c r="R10107" s="31">
        <v>-22</v>
      </c>
      <c r="S10107" s="28">
        <v>44681</v>
      </c>
    </row>
    <row r="10108" spans="1:19" x14ac:dyDescent="0.2">
      <c r="A10108" s="29">
        <v>48532</v>
      </c>
      <c r="B10108" s="1" t="s">
        <v>200</v>
      </c>
      <c r="C10108" s="27">
        <v>44681</v>
      </c>
      <c r="D10108" s="1">
        <v>53910</v>
      </c>
      <c r="J10108" s="1" t="s">
        <v>0</v>
      </c>
      <c r="K10108" s="1" t="s">
        <v>49</v>
      </c>
      <c r="L10108" s="1">
        <v>-4.25</v>
      </c>
      <c r="M10108" s="1">
        <v>88</v>
      </c>
      <c r="N10108" s="6"/>
      <c r="O10108" s="6">
        <v>374</v>
      </c>
      <c r="P10108" s="6">
        <v>-418217.74</v>
      </c>
      <c r="R10108" s="31">
        <v>-374</v>
      </c>
      <c r="S10108" s="28">
        <v>44681</v>
      </c>
    </row>
    <row r="10109" spans="1:19" x14ac:dyDescent="0.2">
      <c r="A10109" s="29">
        <v>48532</v>
      </c>
      <c r="B10109" s="1" t="s">
        <v>200</v>
      </c>
      <c r="C10109" s="27">
        <v>44681</v>
      </c>
      <c r="D10109" s="1">
        <v>53910</v>
      </c>
      <c r="J10109" s="1" t="s">
        <v>0</v>
      </c>
      <c r="K10109" s="1" t="s">
        <v>49</v>
      </c>
      <c r="L10109" s="1">
        <v>-1</v>
      </c>
      <c r="M10109" s="1">
        <v>298</v>
      </c>
      <c r="N10109" s="6"/>
      <c r="O10109" s="6">
        <v>298</v>
      </c>
      <c r="P10109" s="6">
        <v>-418515.74</v>
      </c>
      <c r="R10109" s="31">
        <v>-298</v>
      </c>
      <c r="S10109" s="28">
        <v>44681</v>
      </c>
    </row>
    <row r="10110" spans="1:19" x14ac:dyDescent="0.2">
      <c r="A10110" s="29">
        <v>48532</v>
      </c>
      <c r="B10110" s="1" t="s">
        <v>200</v>
      </c>
      <c r="C10110" s="27">
        <v>44681</v>
      </c>
      <c r="D10110" s="1">
        <v>53910</v>
      </c>
      <c r="J10110" s="1" t="s">
        <v>0</v>
      </c>
      <c r="K10110" s="1" t="s">
        <v>49</v>
      </c>
      <c r="L10110" s="1">
        <v>-2</v>
      </c>
      <c r="M10110" s="1">
        <v>88</v>
      </c>
      <c r="N10110" s="6"/>
      <c r="O10110" s="6">
        <v>176</v>
      </c>
      <c r="P10110" s="6">
        <v>-417719.74</v>
      </c>
      <c r="R10110" s="31">
        <v>-176</v>
      </c>
      <c r="S10110" s="28">
        <v>44681</v>
      </c>
    </row>
    <row r="10111" spans="1:19" x14ac:dyDescent="0.2">
      <c r="A10111" s="29">
        <v>48532</v>
      </c>
      <c r="B10111" s="1" t="s">
        <v>200</v>
      </c>
      <c r="C10111" s="27">
        <v>44681</v>
      </c>
      <c r="D10111" s="1">
        <v>53910</v>
      </c>
      <c r="J10111" s="1" t="s">
        <v>0</v>
      </c>
      <c r="K10111" s="1" t="s">
        <v>49</v>
      </c>
      <c r="L10111" s="1">
        <v>-1</v>
      </c>
      <c r="M10111" s="1">
        <v>124</v>
      </c>
      <c r="N10111" s="6"/>
      <c r="O10111" s="6">
        <v>124</v>
      </c>
      <c r="P10111" s="6">
        <v>-417543.74</v>
      </c>
      <c r="R10111" s="31">
        <v>-124</v>
      </c>
      <c r="S10111" s="28">
        <v>44681</v>
      </c>
    </row>
    <row r="10112" spans="1:19" x14ac:dyDescent="0.2">
      <c r="A10112" s="29">
        <v>48532</v>
      </c>
      <c r="B10112" s="1" t="s">
        <v>200</v>
      </c>
      <c r="C10112" s="27">
        <v>44681</v>
      </c>
      <c r="D10112" s="1">
        <v>53910</v>
      </c>
      <c r="J10112" s="1" t="s">
        <v>0</v>
      </c>
      <c r="K10112" s="1" t="s">
        <v>49</v>
      </c>
      <c r="L10112" s="1">
        <v>-1</v>
      </c>
      <c r="M10112" s="1">
        <v>124</v>
      </c>
      <c r="N10112" s="6"/>
      <c r="O10112" s="6">
        <v>124</v>
      </c>
      <c r="P10112" s="6">
        <v>-417843.74</v>
      </c>
      <c r="R10112" s="31">
        <v>-124</v>
      </c>
      <c r="S10112" s="28">
        <v>44681</v>
      </c>
    </row>
    <row r="10113" spans="1:19" x14ac:dyDescent="0.2">
      <c r="A10113" s="29">
        <v>48532</v>
      </c>
      <c r="B10113" s="1" t="s">
        <v>200</v>
      </c>
      <c r="C10113" s="27">
        <v>44681</v>
      </c>
      <c r="D10113" s="1">
        <v>53910</v>
      </c>
      <c r="J10113" s="1" t="s">
        <v>0</v>
      </c>
      <c r="K10113" s="1" t="s">
        <v>49</v>
      </c>
      <c r="L10113" s="1">
        <v>-1</v>
      </c>
      <c r="M10113" s="1">
        <v>124</v>
      </c>
      <c r="N10113" s="6"/>
      <c r="O10113" s="6">
        <v>124</v>
      </c>
      <c r="P10113" s="6">
        <v>-418723.74</v>
      </c>
      <c r="R10113" s="31">
        <v>-124</v>
      </c>
      <c r="S10113" s="28">
        <v>44681</v>
      </c>
    </row>
    <row r="10114" spans="1:19" x14ac:dyDescent="0.2">
      <c r="A10114" s="29">
        <v>48532</v>
      </c>
      <c r="B10114" s="1" t="s">
        <v>200</v>
      </c>
      <c r="C10114" s="27">
        <v>44681</v>
      </c>
      <c r="D10114" s="1">
        <v>53910</v>
      </c>
      <c r="J10114" s="1" t="s">
        <v>0</v>
      </c>
      <c r="K10114" s="1" t="s">
        <v>49</v>
      </c>
      <c r="L10114" s="1">
        <v>-0.75</v>
      </c>
      <c r="M10114" s="1">
        <v>88</v>
      </c>
      <c r="N10114" s="6"/>
      <c r="O10114" s="6">
        <v>66</v>
      </c>
      <c r="P10114" s="6">
        <v>-417309.74</v>
      </c>
      <c r="R10114" s="31">
        <v>-66</v>
      </c>
      <c r="S10114" s="28">
        <v>44681</v>
      </c>
    </row>
    <row r="10115" spans="1:19" x14ac:dyDescent="0.2">
      <c r="A10115" s="29">
        <v>48532</v>
      </c>
      <c r="B10115" s="1" t="s">
        <v>200</v>
      </c>
      <c r="C10115" s="27">
        <v>44681</v>
      </c>
      <c r="D10115" s="1">
        <v>53910</v>
      </c>
      <c r="J10115" s="1" t="s">
        <v>0</v>
      </c>
      <c r="K10115" s="1" t="s">
        <v>49</v>
      </c>
      <c r="L10115" s="1">
        <v>-0.75</v>
      </c>
      <c r="M10115" s="1">
        <v>88</v>
      </c>
      <c r="N10115" s="6"/>
      <c r="O10115" s="6">
        <v>66</v>
      </c>
      <c r="P10115" s="6">
        <v>-418599.74</v>
      </c>
      <c r="R10115" s="31">
        <v>-66</v>
      </c>
      <c r="S10115" s="28">
        <v>44681</v>
      </c>
    </row>
    <row r="10116" spans="1:19" x14ac:dyDescent="0.2">
      <c r="A10116" s="29">
        <v>48532</v>
      </c>
      <c r="B10116" s="1" t="s">
        <v>200</v>
      </c>
      <c r="C10116" s="27">
        <v>44681</v>
      </c>
      <c r="D10116" s="1">
        <v>53910</v>
      </c>
      <c r="J10116" s="1" t="s">
        <v>0</v>
      </c>
      <c r="K10116" s="1" t="s">
        <v>49</v>
      </c>
      <c r="L10116" s="1">
        <v>-0.5</v>
      </c>
      <c r="M10116" s="1">
        <v>88</v>
      </c>
      <c r="N10116" s="6"/>
      <c r="O10116" s="6">
        <v>44</v>
      </c>
      <c r="P10116" s="6">
        <v>-417155.74</v>
      </c>
      <c r="R10116" s="31">
        <v>-44</v>
      </c>
      <c r="S10116" s="28">
        <v>44681</v>
      </c>
    </row>
    <row r="10117" spans="1:19" x14ac:dyDescent="0.2">
      <c r="A10117" s="29">
        <v>48532</v>
      </c>
      <c r="B10117" s="1" t="s">
        <v>200</v>
      </c>
      <c r="C10117" s="27">
        <v>44681</v>
      </c>
      <c r="D10117" s="1">
        <v>53910</v>
      </c>
      <c r="J10117" s="1" t="s">
        <v>0</v>
      </c>
      <c r="K10117" s="1" t="s">
        <v>49</v>
      </c>
      <c r="L10117" s="1">
        <v>-0.5</v>
      </c>
      <c r="M10117" s="1">
        <v>88</v>
      </c>
      <c r="N10117" s="6"/>
      <c r="O10117" s="6">
        <v>44</v>
      </c>
      <c r="P10117" s="6">
        <v>-417199.74</v>
      </c>
      <c r="R10117" s="31">
        <v>-44</v>
      </c>
      <c r="S10117" s="28">
        <v>44681</v>
      </c>
    </row>
    <row r="10118" spans="1:19" x14ac:dyDescent="0.2">
      <c r="A10118" s="29">
        <v>48532</v>
      </c>
      <c r="B10118" s="1" t="s">
        <v>200</v>
      </c>
      <c r="C10118" s="27">
        <v>44681</v>
      </c>
      <c r="D10118" s="1">
        <v>53910</v>
      </c>
      <c r="J10118" s="1" t="s">
        <v>0</v>
      </c>
      <c r="K10118" s="1" t="s">
        <v>49</v>
      </c>
      <c r="L10118" s="1">
        <v>-0.5</v>
      </c>
      <c r="M10118" s="1">
        <v>88</v>
      </c>
      <c r="N10118" s="6"/>
      <c r="O10118" s="6">
        <v>44</v>
      </c>
      <c r="P10118" s="6">
        <v>-417243.74</v>
      </c>
      <c r="R10118" s="31">
        <v>-44</v>
      </c>
      <c r="S10118" s="28">
        <v>44681</v>
      </c>
    </row>
    <row r="10119" spans="1:19" x14ac:dyDescent="0.2">
      <c r="A10119" s="29">
        <v>48532</v>
      </c>
      <c r="B10119" s="1" t="s">
        <v>200</v>
      </c>
      <c r="C10119" s="27">
        <v>44681</v>
      </c>
      <c r="D10119" s="1">
        <v>53910</v>
      </c>
      <c r="J10119" s="1" t="s">
        <v>0</v>
      </c>
      <c r="K10119" s="1" t="s">
        <v>49</v>
      </c>
      <c r="L10119" s="1">
        <v>-0.5</v>
      </c>
      <c r="M10119" s="1">
        <v>88</v>
      </c>
      <c r="N10119" s="6"/>
      <c r="O10119" s="6">
        <v>44</v>
      </c>
      <c r="P10119" s="6">
        <v>-417375.74</v>
      </c>
      <c r="R10119" s="31">
        <v>-44</v>
      </c>
      <c r="S10119" s="28">
        <v>44681</v>
      </c>
    </row>
    <row r="10120" spans="1:19" x14ac:dyDescent="0.2">
      <c r="A10120" s="29">
        <v>48532</v>
      </c>
      <c r="B10120" s="1" t="s">
        <v>200</v>
      </c>
      <c r="C10120" s="27">
        <v>44681</v>
      </c>
      <c r="D10120" s="1">
        <v>53910</v>
      </c>
      <c r="J10120" s="1" t="s">
        <v>0</v>
      </c>
      <c r="K10120" s="1" t="s">
        <v>49</v>
      </c>
      <c r="L10120" s="1">
        <v>-0.5</v>
      </c>
      <c r="M10120" s="1">
        <v>88</v>
      </c>
      <c r="N10120" s="6"/>
      <c r="O10120" s="6">
        <v>44</v>
      </c>
      <c r="P10120" s="6">
        <v>-417419.74</v>
      </c>
      <c r="R10120" s="31">
        <v>-44</v>
      </c>
      <c r="S10120" s="28">
        <v>44681</v>
      </c>
    </row>
    <row r="10121" spans="1:19" x14ac:dyDescent="0.2">
      <c r="A10121" s="29">
        <v>48532</v>
      </c>
      <c r="B10121" s="1" t="s">
        <v>200</v>
      </c>
      <c r="C10121" s="27">
        <v>44681</v>
      </c>
      <c r="D10121" s="1">
        <v>53910</v>
      </c>
      <c r="J10121" s="1" t="s">
        <v>0</v>
      </c>
      <c r="K10121" s="1" t="s">
        <v>49</v>
      </c>
      <c r="L10121" s="1">
        <v>-0.5</v>
      </c>
      <c r="M10121" s="1">
        <v>88</v>
      </c>
      <c r="N10121" s="6"/>
      <c r="O10121" s="6">
        <v>44</v>
      </c>
      <c r="P10121" s="6">
        <v>-418767.74</v>
      </c>
      <c r="R10121" s="31">
        <v>-44</v>
      </c>
      <c r="S10121" s="28">
        <v>44681</v>
      </c>
    </row>
    <row r="10122" spans="1:19" x14ac:dyDescent="0.2">
      <c r="A10122" s="29">
        <v>48532</v>
      </c>
      <c r="B10122" s="1" t="s">
        <v>200</v>
      </c>
      <c r="C10122" s="27">
        <v>44681</v>
      </c>
      <c r="D10122" s="1">
        <v>53910</v>
      </c>
      <c r="J10122" s="1" t="s">
        <v>0</v>
      </c>
      <c r="K10122" s="1" t="s">
        <v>49</v>
      </c>
      <c r="L10122" s="1">
        <v>-0.25</v>
      </c>
      <c r="M10122" s="1">
        <v>88</v>
      </c>
      <c r="N10122" s="6"/>
      <c r="O10122" s="6">
        <v>22</v>
      </c>
      <c r="P10122" s="6">
        <v>-417331.74</v>
      </c>
      <c r="R10122" s="31">
        <v>-22</v>
      </c>
      <c r="S10122" s="28">
        <v>44681</v>
      </c>
    </row>
    <row r="10123" spans="1:19" x14ac:dyDescent="0.2">
      <c r="A10123" s="29">
        <v>48532</v>
      </c>
      <c r="B10123" s="1" t="s">
        <v>200</v>
      </c>
      <c r="C10123" s="27">
        <v>44681</v>
      </c>
      <c r="D10123" s="1">
        <v>53910</v>
      </c>
      <c r="J10123" s="1" t="s">
        <v>0</v>
      </c>
      <c r="K10123" s="1" t="s">
        <v>49</v>
      </c>
      <c r="L10123" s="1">
        <v>-1</v>
      </c>
      <c r="M10123" s="1">
        <v>18</v>
      </c>
      <c r="N10123" s="6"/>
      <c r="O10123" s="6">
        <v>18</v>
      </c>
      <c r="P10123" s="6">
        <v>-418533.74</v>
      </c>
      <c r="R10123" s="31">
        <v>-18</v>
      </c>
      <c r="S10123" s="28">
        <v>44681</v>
      </c>
    </row>
  </sheetData>
  <autoFilter ref="A1:S10123" xr:uid="{D5E6F187-681A-4124-9C0B-6E649469B1DF}"/>
  <sortState xmlns:xlrd2="http://schemas.microsoft.com/office/spreadsheetml/2017/richdata2" ref="V144:BF214">
    <sortCondition descending="1" ref="BF144:BF214"/>
  </sortState>
  <pageMargins left="0.7" right="0.7" top="0.75" bottom="0.75" header="0.3" footer="0.3"/>
  <pageSetup orientation="portrait" horizontalDpi="1200" verticalDpi="1200"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6F187-681A-4124-9C0B-6E649469B1DF}">
  <sheetPr codeName="Sheet36"/>
  <dimension ref="A1:BN484"/>
  <sheetViews>
    <sheetView showGridLines="0" workbookViewId="0">
      <pane ySplit="1" topLeftCell="A2" activePane="bottomLeft" state="frozen"/>
      <selection pane="bottomLeft" activeCell="B4" sqref="B4"/>
    </sheetView>
  </sheetViews>
  <sheetFormatPr defaultRowHeight="11.25" x14ac:dyDescent="0.2"/>
  <cols>
    <col min="1" max="1" width="6.28515625" style="1" bestFit="1" customWidth="1"/>
    <col min="2" max="2" width="14.28515625" style="1" bestFit="1" customWidth="1"/>
    <col min="3" max="3" width="8.7109375" style="1" bestFit="1" customWidth="1"/>
    <col min="4" max="4" width="9.85546875" style="1" bestFit="1" customWidth="1"/>
    <col min="5" max="5" width="3.28515625" style="1" bestFit="1" customWidth="1"/>
    <col min="6" max="6" width="21.5703125" style="1" customWidth="1"/>
    <col min="7" max="7" width="35.28515625" style="1" customWidth="1"/>
    <col min="8" max="8" width="19.7109375" style="1" customWidth="1"/>
    <col min="9" max="9" width="21" style="1" customWidth="1"/>
    <col min="10" max="10" width="21.42578125" style="1" customWidth="1"/>
    <col min="11" max="11" width="23.85546875" style="1" bestFit="1" customWidth="1"/>
    <col min="12" max="13" width="4.28515625" style="1" customWidth="1"/>
    <col min="14" max="15" width="8.5703125" style="1" customWidth="1"/>
    <col min="16" max="16" width="10.140625" style="1" bestFit="1" customWidth="1"/>
    <col min="17" max="17" width="1.42578125" style="1" customWidth="1"/>
    <col min="18" max="18" width="9.5703125" style="1" bestFit="1" customWidth="1"/>
    <col min="19" max="19" width="6.140625" style="1" bestFit="1" customWidth="1"/>
    <col min="20" max="21" width="9.140625" style="1"/>
    <col min="22" max="23" width="18.7109375" style="1" bestFit="1" customWidth="1"/>
    <col min="24" max="24" width="6" style="1" bestFit="1" customWidth="1"/>
    <col min="25" max="25" width="6.140625" style="1" bestFit="1" customWidth="1"/>
    <col min="26" max="26" width="6.28515625" style="1" bestFit="1" customWidth="1"/>
    <col min="27" max="27" width="6.140625" style="1" bestFit="1" customWidth="1"/>
    <col min="28" max="28" width="6.42578125" style="1" bestFit="1" customWidth="1"/>
    <col min="29" max="29" width="6.140625" style="1" bestFit="1" customWidth="1"/>
    <col min="30" max="30" width="5.5703125" style="1" bestFit="1" customWidth="1"/>
    <col min="31" max="31" width="6.42578125" style="1" bestFit="1" customWidth="1"/>
    <col min="32" max="32" width="6.28515625" style="1" bestFit="1" customWidth="1"/>
    <col min="33" max="33" width="5.85546875" style="1" bestFit="1" customWidth="1"/>
    <col min="34" max="35" width="6.140625" style="1" bestFit="1" customWidth="1"/>
    <col min="36" max="36" width="6" style="1" bestFit="1" customWidth="1"/>
    <col min="37" max="37" width="6.140625" style="1" bestFit="1" customWidth="1"/>
    <col min="38" max="38" width="6.28515625" style="1" bestFit="1" customWidth="1"/>
    <col min="39" max="39" width="6.140625" style="1" bestFit="1" customWidth="1"/>
    <col min="40" max="40" width="6.42578125" style="1" bestFit="1" customWidth="1"/>
    <col min="41" max="41" width="6.140625" style="1" bestFit="1" customWidth="1"/>
    <col min="42" max="42" width="5.5703125" style="1" bestFit="1" customWidth="1"/>
    <col min="43" max="43" width="6.42578125" style="1" bestFit="1" customWidth="1"/>
    <col min="44" max="44" width="6.28515625" style="1" bestFit="1" customWidth="1"/>
    <col min="45" max="45" width="5.85546875" style="1" bestFit="1" customWidth="1"/>
    <col min="46" max="47" width="6.140625" style="1" bestFit="1" customWidth="1"/>
    <col min="48" max="48" width="6" style="1" bestFit="1" customWidth="1"/>
    <col min="49" max="49" width="6.140625" style="1" bestFit="1" customWidth="1"/>
    <col min="50" max="51" width="6.28515625" style="1" bestFit="1" customWidth="1"/>
    <col min="52" max="52" width="1.42578125" style="1" customWidth="1"/>
    <col min="53" max="56" width="7.140625" style="1" customWidth="1"/>
    <col min="57" max="57" width="3.140625" style="1" customWidth="1"/>
    <col min="58" max="58" width="7.28515625" style="1" bestFit="1" customWidth="1"/>
    <col min="59" max="59" width="7.7109375" style="1" bestFit="1" customWidth="1"/>
    <col min="60" max="60" width="3.140625" style="1" customWidth="1"/>
    <col min="61" max="62" width="9.85546875" style="1" bestFit="1" customWidth="1"/>
    <col min="63" max="63" width="3.140625" style="1" customWidth="1"/>
    <col min="64" max="65" width="7.5703125" style="1" bestFit="1" customWidth="1"/>
    <col min="66" max="16384" width="9.140625" style="1"/>
  </cols>
  <sheetData>
    <row r="1" spans="1:66" ht="27" x14ac:dyDescent="0.35">
      <c r="A1" s="4" t="s">
        <v>99</v>
      </c>
      <c r="B1" s="4" t="s">
        <v>100</v>
      </c>
      <c r="C1" s="4" t="s">
        <v>101</v>
      </c>
      <c r="D1" s="4" t="s">
        <v>102</v>
      </c>
      <c r="E1" s="4" t="s">
        <v>103</v>
      </c>
      <c r="F1" s="4" t="s">
        <v>104</v>
      </c>
      <c r="G1" s="4" t="s">
        <v>105</v>
      </c>
      <c r="H1" s="4" t="s">
        <v>106</v>
      </c>
      <c r="I1" s="4" t="s">
        <v>107</v>
      </c>
      <c r="J1" s="4" t="s">
        <v>108</v>
      </c>
      <c r="K1" s="4" t="s">
        <v>109</v>
      </c>
      <c r="L1" s="4" t="s">
        <v>110</v>
      </c>
      <c r="M1" s="4" t="s">
        <v>111</v>
      </c>
      <c r="N1" s="25" t="s">
        <v>112</v>
      </c>
      <c r="O1" s="25" t="s">
        <v>113</v>
      </c>
      <c r="P1" s="25" t="s">
        <v>114</v>
      </c>
      <c r="R1" s="25" t="s">
        <v>115</v>
      </c>
      <c r="S1" s="26" t="s">
        <v>116</v>
      </c>
      <c r="X1" s="10">
        <v>43861</v>
      </c>
      <c r="Y1" s="10">
        <f>EOMONTH(X1,1)</f>
        <v>43890</v>
      </c>
      <c r="Z1" s="10">
        <f t="shared" ref="Z1:AY1" si="0">EOMONTH(Y1,1)</f>
        <v>43921</v>
      </c>
      <c r="AA1" s="10">
        <f t="shared" si="0"/>
        <v>43951</v>
      </c>
      <c r="AB1" s="10">
        <f t="shared" si="0"/>
        <v>43982</v>
      </c>
      <c r="AC1" s="10">
        <f t="shared" si="0"/>
        <v>44012</v>
      </c>
      <c r="AD1" s="10">
        <f t="shared" si="0"/>
        <v>44043</v>
      </c>
      <c r="AE1" s="10">
        <f t="shared" si="0"/>
        <v>44074</v>
      </c>
      <c r="AF1" s="10">
        <f t="shared" si="0"/>
        <v>44104</v>
      </c>
      <c r="AG1" s="10">
        <f t="shared" si="0"/>
        <v>44135</v>
      </c>
      <c r="AH1" s="10">
        <f t="shared" si="0"/>
        <v>44165</v>
      </c>
      <c r="AI1" s="10">
        <f t="shared" si="0"/>
        <v>44196</v>
      </c>
      <c r="AJ1" s="10">
        <f t="shared" si="0"/>
        <v>44227</v>
      </c>
      <c r="AK1" s="10">
        <f t="shared" si="0"/>
        <v>44255</v>
      </c>
      <c r="AL1" s="10">
        <f t="shared" si="0"/>
        <v>44286</v>
      </c>
      <c r="AM1" s="10">
        <f t="shared" si="0"/>
        <v>44316</v>
      </c>
      <c r="AN1" s="10">
        <f t="shared" si="0"/>
        <v>44347</v>
      </c>
      <c r="AO1" s="10">
        <f t="shared" si="0"/>
        <v>44377</v>
      </c>
      <c r="AP1" s="10">
        <f t="shared" si="0"/>
        <v>44408</v>
      </c>
      <c r="AQ1" s="10">
        <f t="shared" si="0"/>
        <v>44439</v>
      </c>
      <c r="AR1" s="10">
        <f t="shared" si="0"/>
        <v>44469</v>
      </c>
      <c r="AS1" s="10">
        <f t="shared" si="0"/>
        <v>44500</v>
      </c>
      <c r="AT1" s="10">
        <f t="shared" si="0"/>
        <v>44530</v>
      </c>
      <c r="AU1" s="10">
        <f t="shared" si="0"/>
        <v>44561</v>
      </c>
      <c r="AV1" s="10">
        <f t="shared" si="0"/>
        <v>44592</v>
      </c>
      <c r="AW1" s="10">
        <f t="shared" si="0"/>
        <v>44620</v>
      </c>
      <c r="AX1" s="10">
        <f t="shared" si="0"/>
        <v>44651</v>
      </c>
      <c r="AY1" s="10">
        <f t="shared" si="0"/>
        <v>44681</v>
      </c>
      <c r="AZ1" s="44"/>
      <c r="BA1" s="10" t="s">
        <v>74</v>
      </c>
      <c r="BB1" s="10" t="s">
        <v>75</v>
      </c>
      <c r="BC1" s="11" t="s">
        <v>77</v>
      </c>
      <c r="BD1" s="11" t="s">
        <v>76</v>
      </c>
      <c r="BE1" s="11"/>
      <c r="BF1" s="11" t="s">
        <v>834</v>
      </c>
      <c r="BG1" s="11" t="s">
        <v>835</v>
      </c>
      <c r="BH1" s="11"/>
      <c r="BI1" s="11" t="s">
        <v>989</v>
      </c>
      <c r="BJ1" s="11" t="s">
        <v>990</v>
      </c>
      <c r="BK1" s="11"/>
      <c r="BL1" s="11" t="s">
        <v>836</v>
      </c>
      <c r="BM1" s="11" t="s">
        <v>837</v>
      </c>
      <c r="BN1" s="96"/>
    </row>
    <row r="2" spans="1:66" x14ac:dyDescent="0.2">
      <c r="A2" s="29">
        <v>38681</v>
      </c>
      <c r="B2" s="1" t="s">
        <v>262</v>
      </c>
      <c r="C2" s="27">
        <v>43840</v>
      </c>
      <c r="D2" s="1" t="s">
        <v>417</v>
      </c>
      <c r="F2" s="1" t="s">
        <v>1438</v>
      </c>
      <c r="G2" s="1" t="s">
        <v>264</v>
      </c>
      <c r="I2" s="1" t="s">
        <v>354</v>
      </c>
      <c r="J2" s="1" t="s">
        <v>5</v>
      </c>
      <c r="K2" s="1" t="s">
        <v>48</v>
      </c>
      <c r="L2" s="1">
        <v>5</v>
      </c>
      <c r="M2" s="1">
        <v>168.25</v>
      </c>
      <c r="N2" s="6">
        <v>168.25</v>
      </c>
      <c r="O2" s="6"/>
      <c r="P2" s="6">
        <v>6160.34</v>
      </c>
      <c r="R2" s="31">
        <v>168.25</v>
      </c>
      <c r="S2" s="28">
        <v>43861</v>
      </c>
      <c r="W2" s="1" t="s">
        <v>1438</v>
      </c>
      <c r="X2" s="31">
        <f t="shared" ref="X2:AG11" si="1">SUMIFS($R:$R,$F:$F,$W2,$S:$S,X$1)/1000</f>
        <v>0.16825000000000001</v>
      </c>
      <c r="Y2" s="31">
        <f t="shared" si="1"/>
        <v>0</v>
      </c>
      <c r="Z2" s="31">
        <f t="shared" si="1"/>
        <v>0</v>
      </c>
      <c r="AA2" s="31">
        <f t="shared" si="1"/>
        <v>0</v>
      </c>
      <c r="AB2" s="31">
        <f t="shared" si="1"/>
        <v>0</v>
      </c>
      <c r="AC2" s="31">
        <f t="shared" si="1"/>
        <v>0</v>
      </c>
      <c r="AD2" s="31">
        <f t="shared" si="1"/>
        <v>0</v>
      </c>
      <c r="AE2" s="31">
        <f t="shared" si="1"/>
        <v>0</v>
      </c>
      <c r="AF2" s="31">
        <f t="shared" si="1"/>
        <v>0</v>
      </c>
      <c r="AG2" s="31">
        <f t="shared" si="1"/>
        <v>0</v>
      </c>
      <c r="AH2" s="31">
        <f t="shared" ref="AH2:AQ11" si="2">SUMIFS($R:$R,$F:$F,$W2,$S:$S,AH$1)/1000</f>
        <v>0</v>
      </c>
      <c r="AI2" s="31">
        <f t="shared" si="2"/>
        <v>0</v>
      </c>
      <c r="AJ2" s="31">
        <f t="shared" si="2"/>
        <v>0</v>
      </c>
      <c r="AK2" s="31">
        <f t="shared" si="2"/>
        <v>0</v>
      </c>
      <c r="AL2" s="31">
        <f t="shared" si="2"/>
        <v>0</v>
      </c>
      <c r="AM2" s="31">
        <f t="shared" si="2"/>
        <v>0</v>
      </c>
      <c r="AN2" s="31">
        <f t="shared" si="2"/>
        <v>0</v>
      </c>
      <c r="AO2" s="31">
        <f t="shared" si="2"/>
        <v>0</v>
      </c>
      <c r="AP2" s="31">
        <f t="shared" si="2"/>
        <v>0</v>
      </c>
      <c r="AQ2" s="31">
        <f t="shared" si="2"/>
        <v>0</v>
      </c>
      <c r="AR2" s="31">
        <f t="shared" ref="AR2:AY11" si="3">SUMIFS($R:$R,$F:$F,$W2,$S:$S,AR$1)/1000</f>
        <v>0</v>
      </c>
      <c r="AS2" s="31">
        <f t="shared" si="3"/>
        <v>0</v>
      </c>
      <c r="AT2" s="31">
        <f t="shared" si="3"/>
        <v>0</v>
      </c>
      <c r="AU2" s="31">
        <f t="shared" si="3"/>
        <v>0</v>
      </c>
      <c r="AV2" s="31">
        <f t="shared" si="3"/>
        <v>0</v>
      </c>
      <c r="AW2" s="31">
        <f t="shared" si="3"/>
        <v>0</v>
      </c>
      <c r="AX2" s="31">
        <f t="shared" si="3"/>
        <v>0</v>
      </c>
      <c r="AY2" s="31">
        <f t="shared" si="3"/>
        <v>0</v>
      </c>
      <c r="BA2" s="6">
        <f>SUM(X2:AI2)</f>
        <v>0.16825000000000001</v>
      </c>
      <c r="BB2" s="6">
        <f>SUM(AJ2:AU2)</f>
        <v>0</v>
      </c>
      <c r="BC2" s="6">
        <f>SUM(AM2:AX2)</f>
        <v>0</v>
      </c>
      <c r="BD2" s="6">
        <f>SUM(AN2:AY2)</f>
        <v>0</v>
      </c>
      <c r="BF2" s="6">
        <v>0</v>
      </c>
      <c r="BG2" s="6">
        <v>19.126580000000001</v>
      </c>
      <c r="BI2" s="31">
        <v>0</v>
      </c>
      <c r="BJ2" s="31">
        <v>0.4079999999999977</v>
      </c>
      <c r="BL2" s="6">
        <f>BA2-SUM(BF2,BI2)</f>
        <v>0.16825000000000001</v>
      </c>
      <c r="BM2" s="6">
        <f>BB2-SUM(BG2,BJ2)</f>
        <v>-19.534579999999998</v>
      </c>
    </row>
    <row r="3" spans="1:66" x14ac:dyDescent="0.2">
      <c r="A3" s="29">
        <v>38683</v>
      </c>
      <c r="B3" s="1" t="s">
        <v>262</v>
      </c>
      <c r="C3" s="27">
        <v>43840</v>
      </c>
      <c r="D3" s="1" t="s">
        <v>418</v>
      </c>
      <c r="G3" s="1" t="s">
        <v>264</v>
      </c>
      <c r="I3" s="1" t="s">
        <v>354</v>
      </c>
      <c r="J3" s="1" t="s">
        <v>5</v>
      </c>
      <c r="K3" s="1" t="s">
        <v>48</v>
      </c>
      <c r="L3" s="1">
        <v>9</v>
      </c>
      <c r="M3" s="1">
        <v>201.96</v>
      </c>
      <c r="N3" s="6">
        <v>201.96</v>
      </c>
      <c r="O3" s="6"/>
      <c r="P3" s="6">
        <v>9052.98</v>
      </c>
      <c r="R3" s="31">
        <v>201.96</v>
      </c>
      <c r="S3" s="28">
        <v>43861</v>
      </c>
      <c r="X3" s="31">
        <f t="shared" si="1"/>
        <v>0</v>
      </c>
      <c r="Y3" s="31">
        <f t="shared" si="1"/>
        <v>0</v>
      </c>
      <c r="Z3" s="31">
        <f t="shared" si="1"/>
        <v>0</v>
      </c>
      <c r="AA3" s="31">
        <f t="shared" si="1"/>
        <v>0</v>
      </c>
      <c r="AB3" s="31">
        <f t="shared" si="1"/>
        <v>0</v>
      </c>
      <c r="AC3" s="31">
        <f t="shared" si="1"/>
        <v>0</v>
      </c>
      <c r="AD3" s="31">
        <f t="shared" si="1"/>
        <v>0</v>
      </c>
      <c r="AE3" s="31">
        <f t="shared" si="1"/>
        <v>0</v>
      </c>
      <c r="AF3" s="31">
        <f t="shared" si="1"/>
        <v>0</v>
      </c>
      <c r="AG3" s="31">
        <f t="shared" si="1"/>
        <v>0</v>
      </c>
      <c r="AH3" s="31">
        <f t="shared" si="2"/>
        <v>0</v>
      </c>
      <c r="AI3" s="31">
        <f t="shared" si="2"/>
        <v>0</v>
      </c>
      <c r="AJ3" s="31">
        <f t="shared" si="2"/>
        <v>0</v>
      </c>
      <c r="AK3" s="31">
        <f t="shared" si="2"/>
        <v>0</v>
      </c>
      <c r="AL3" s="31">
        <f t="shared" si="2"/>
        <v>0</v>
      </c>
      <c r="AM3" s="31">
        <f t="shared" si="2"/>
        <v>0</v>
      </c>
      <c r="AN3" s="31">
        <f t="shared" si="2"/>
        <v>0</v>
      </c>
      <c r="AO3" s="31">
        <f t="shared" si="2"/>
        <v>0</v>
      </c>
      <c r="AP3" s="31">
        <f t="shared" si="2"/>
        <v>0</v>
      </c>
      <c r="AQ3" s="31">
        <f t="shared" si="2"/>
        <v>0</v>
      </c>
      <c r="AR3" s="31">
        <f t="shared" si="3"/>
        <v>0</v>
      </c>
      <c r="AS3" s="31">
        <f t="shared" si="3"/>
        <v>0</v>
      </c>
      <c r="AT3" s="31">
        <f t="shared" si="3"/>
        <v>0</v>
      </c>
      <c r="AU3" s="31">
        <f t="shared" si="3"/>
        <v>0</v>
      </c>
      <c r="AV3" s="31">
        <f t="shared" si="3"/>
        <v>0</v>
      </c>
      <c r="AW3" s="31">
        <f t="shared" si="3"/>
        <v>0</v>
      </c>
      <c r="AX3" s="31">
        <f t="shared" si="3"/>
        <v>0</v>
      </c>
      <c r="AY3" s="31">
        <f t="shared" si="3"/>
        <v>0</v>
      </c>
      <c r="BA3" s="6">
        <f t="shared" ref="BA3:BA28" si="4">SUM(X3:AI3)</f>
        <v>0</v>
      </c>
      <c r="BB3" s="6">
        <f t="shared" ref="BB3:BB28" si="5">SUM(AJ3:AU3)</f>
        <v>0</v>
      </c>
      <c r="BC3" s="6">
        <f t="shared" ref="BC3:BD28" si="6">SUM(AM3:AX3)</f>
        <v>0</v>
      </c>
      <c r="BD3" s="6">
        <f t="shared" si="6"/>
        <v>0</v>
      </c>
      <c r="BF3" s="6">
        <v>0</v>
      </c>
      <c r="BG3" s="6">
        <v>16.950130000000001</v>
      </c>
      <c r="BI3" s="31">
        <v>0</v>
      </c>
      <c r="BJ3" s="31">
        <v>0</v>
      </c>
      <c r="BL3" s="6">
        <f t="shared" ref="BL3:BL28" si="7">BA3-SUM(BF3,BI3)</f>
        <v>0</v>
      </c>
      <c r="BM3" s="6">
        <f t="shared" ref="BM3:BM28" si="8">BB3-SUM(BG3,BJ3)</f>
        <v>-16.950130000000001</v>
      </c>
    </row>
    <row r="4" spans="1:66" x14ac:dyDescent="0.2">
      <c r="A4" s="29">
        <v>38684</v>
      </c>
      <c r="B4" s="1" t="s">
        <v>262</v>
      </c>
      <c r="C4" s="27">
        <v>43840</v>
      </c>
      <c r="D4" s="1" t="s">
        <v>419</v>
      </c>
      <c r="G4" s="1" t="s">
        <v>264</v>
      </c>
      <c r="I4" s="1" t="s">
        <v>354</v>
      </c>
      <c r="J4" s="1" t="s">
        <v>5</v>
      </c>
      <c r="K4" s="1" t="s">
        <v>48</v>
      </c>
      <c r="L4" s="1">
        <v>10</v>
      </c>
      <c r="M4" s="1">
        <v>368</v>
      </c>
      <c r="N4" s="6">
        <v>368</v>
      </c>
      <c r="O4" s="6"/>
      <c r="P4" s="6">
        <v>11729.9</v>
      </c>
      <c r="R4" s="31">
        <v>368</v>
      </c>
      <c r="S4" s="28">
        <v>43861</v>
      </c>
      <c r="W4" s="43"/>
      <c r="X4" s="31">
        <f t="shared" si="1"/>
        <v>0</v>
      </c>
      <c r="Y4" s="31">
        <f t="shared" si="1"/>
        <v>0</v>
      </c>
      <c r="Z4" s="31">
        <f t="shared" si="1"/>
        <v>0</v>
      </c>
      <c r="AA4" s="31">
        <f t="shared" si="1"/>
        <v>0</v>
      </c>
      <c r="AB4" s="31">
        <f t="shared" si="1"/>
        <v>0</v>
      </c>
      <c r="AC4" s="31">
        <f t="shared" si="1"/>
        <v>0</v>
      </c>
      <c r="AD4" s="31">
        <f t="shared" si="1"/>
        <v>0</v>
      </c>
      <c r="AE4" s="31">
        <f t="shared" si="1"/>
        <v>0</v>
      </c>
      <c r="AF4" s="31">
        <f t="shared" si="1"/>
        <v>0</v>
      </c>
      <c r="AG4" s="31">
        <f t="shared" si="1"/>
        <v>0</v>
      </c>
      <c r="AH4" s="31">
        <f t="shared" si="2"/>
        <v>0</v>
      </c>
      <c r="AI4" s="31">
        <f t="shared" si="2"/>
        <v>0</v>
      </c>
      <c r="AJ4" s="31">
        <f t="shared" si="2"/>
        <v>0</v>
      </c>
      <c r="AK4" s="31">
        <f t="shared" si="2"/>
        <v>0</v>
      </c>
      <c r="AL4" s="31">
        <f t="shared" si="2"/>
        <v>0</v>
      </c>
      <c r="AM4" s="31">
        <f t="shared" si="2"/>
        <v>0</v>
      </c>
      <c r="AN4" s="31">
        <f t="shared" si="2"/>
        <v>0</v>
      </c>
      <c r="AO4" s="31">
        <f t="shared" si="2"/>
        <v>0</v>
      </c>
      <c r="AP4" s="31">
        <f t="shared" si="2"/>
        <v>0</v>
      </c>
      <c r="AQ4" s="31">
        <f t="shared" si="2"/>
        <v>0</v>
      </c>
      <c r="AR4" s="31">
        <f t="shared" si="3"/>
        <v>0</v>
      </c>
      <c r="AS4" s="31">
        <f t="shared" si="3"/>
        <v>0</v>
      </c>
      <c r="AT4" s="31">
        <f t="shared" si="3"/>
        <v>0</v>
      </c>
      <c r="AU4" s="31">
        <f t="shared" si="3"/>
        <v>0</v>
      </c>
      <c r="AV4" s="31">
        <f t="shared" si="3"/>
        <v>0</v>
      </c>
      <c r="AW4" s="31">
        <f t="shared" si="3"/>
        <v>0</v>
      </c>
      <c r="AX4" s="31">
        <f t="shared" si="3"/>
        <v>0</v>
      </c>
      <c r="AY4" s="31">
        <f t="shared" si="3"/>
        <v>0</v>
      </c>
      <c r="BA4" s="6">
        <f t="shared" si="4"/>
        <v>0</v>
      </c>
      <c r="BB4" s="6">
        <f t="shared" si="5"/>
        <v>0</v>
      </c>
      <c r="BC4" s="6">
        <f t="shared" si="6"/>
        <v>0</v>
      </c>
      <c r="BD4" s="6">
        <f t="shared" si="6"/>
        <v>0</v>
      </c>
      <c r="BF4" s="6">
        <v>106.79994000000001</v>
      </c>
      <c r="BG4" s="6">
        <v>106.79994000000001</v>
      </c>
      <c r="BI4" s="31">
        <v>0</v>
      </c>
      <c r="BJ4" s="31">
        <v>0</v>
      </c>
      <c r="BL4" s="6">
        <f t="shared" si="7"/>
        <v>-106.79994000000001</v>
      </c>
      <c r="BM4" s="6">
        <f t="shared" si="8"/>
        <v>-106.79994000000001</v>
      </c>
    </row>
    <row r="5" spans="1:66" x14ac:dyDescent="0.2">
      <c r="A5" s="29">
        <v>38686</v>
      </c>
      <c r="B5" s="1" t="s">
        <v>262</v>
      </c>
      <c r="C5" s="27">
        <v>43840</v>
      </c>
      <c r="D5" s="1" t="s">
        <v>420</v>
      </c>
      <c r="G5" s="1" t="s">
        <v>264</v>
      </c>
      <c r="I5" s="1" t="s">
        <v>265</v>
      </c>
      <c r="J5" s="1" t="s">
        <v>5</v>
      </c>
      <c r="K5" s="1" t="s">
        <v>48</v>
      </c>
      <c r="L5" s="1">
        <v>80</v>
      </c>
      <c r="M5" s="1">
        <v>376.92</v>
      </c>
      <c r="N5" s="6">
        <v>376.92</v>
      </c>
      <c r="O5" s="6"/>
      <c r="P5" s="6">
        <v>9429.9</v>
      </c>
      <c r="R5" s="31">
        <v>376.92</v>
      </c>
      <c r="S5" s="28">
        <v>43861</v>
      </c>
      <c r="X5" s="31">
        <f t="shared" si="1"/>
        <v>0</v>
      </c>
      <c r="Y5" s="31">
        <f t="shared" si="1"/>
        <v>0</v>
      </c>
      <c r="Z5" s="31">
        <f t="shared" si="1"/>
        <v>0</v>
      </c>
      <c r="AA5" s="31">
        <f t="shared" si="1"/>
        <v>0</v>
      </c>
      <c r="AB5" s="31">
        <f t="shared" si="1"/>
        <v>0</v>
      </c>
      <c r="AC5" s="31">
        <f t="shared" si="1"/>
        <v>0</v>
      </c>
      <c r="AD5" s="31">
        <f t="shared" si="1"/>
        <v>0</v>
      </c>
      <c r="AE5" s="31">
        <f t="shared" si="1"/>
        <v>0</v>
      </c>
      <c r="AF5" s="31">
        <f t="shared" si="1"/>
        <v>0</v>
      </c>
      <c r="AG5" s="31">
        <f t="shared" si="1"/>
        <v>0</v>
      </c>
      <c r="AH5" s="31">
        <f t="shared" si="2"/>
        <v>0</v>
      </c>
      <c r="AI5" s="31">
        <f t="shared" si="2"/>
        <v>0</v>
      </c>
      <c r="AJ5" s="31">
        <f t="shared" si="2"/>
        <v>0</v>
      </c>
      <c r="AK5" s="31">
        <f t="shared" si="2"/>
        <v>0</v>
      </c>
      <c r="AL5" s="31">
        <f t="shared" si="2"/>
        <v>0</v>
      </c>
      <c r="AM5" s="31">
        <f t="shared" si="2"/>
        <v>0</v>
      </c>
      <c r="AN5" s="31">
        <f t="shared" si="2"/>
        <v>0</v>
      </c>
      <c r="AO5" s="31">
        <f t="shared" si="2"/>
        <v>0</v>
      </c>
      <c r="AP5" s="31">
        <f t="shared" si="2"/>
        <v>0</v>
      </c>
      <c r="AQ5" s="31">
        <f t="shared" si="2"/>
        <v>0</v>
      </c>
      <c r="AR5" s="31">
        <f t="shared" si="3"/>
        <v>0</v>
      </c>
      <c r="AS5" s="31">
        <f t="shared" si="3"/>
        <v>0</v>
      </c>
      <c r="AT5" s="31">
        <f t="shared" si="3"/>
        <v>0</v>
      </c>
      <c r="AU5" s="31">
        <f t="shared" si="3"/>
        <v>0</v>
      </c>
      <c r="AV5" s="31">
        <f t="shared" si="3"/>
        <v>0</v>
      </c>
      <c r="AW5" s="31">
        <f t="shared" si="3"/>
        <v>0</v>
      </c>
      <c r="AX5" s="31">
        <f t="shared" si="3"/>
        <v>0</v>
      </c>
      <c r="AY5" s="31">
        <f t="shared" si="3"/>
        <v>0</v>
      </c>
      <c r="BA5" s="6">
        <f t="shared" si="4"/>
        <v>0</v>
      </c>
      <c r="BB5" s="6">
        <f t="shared" si="5"/>
        <v>0</v>
      </c>
      <c r="BC5" s="6">
        <f t="shared" si="6"/>
        <v>0</v>
      </c>
      <c r="BD5" s="6">
        <f t="shared" si="6"/>
        <v>0</v>
      </c>
      <c r="BF5" s="6">
        <v>10.59844</v>
      </c>
      <c r="BG5" s="6">
        <v>0</v>
      </c>
      <c r="BI5" s="31">
        <v>0</v>
      </c>
      <c r="BJ5" s="31">
        <v>0</v>
      </c>
      <c r="BL5" s="6">
        <f t="shared" si="7"/>
        <v>-10.59844</v>
      </c>
      <c r="BM5" s="6">
        <f t="shared" si="8"/>
        <v>0</v>
      </c>
    </row>
    <row r="6" spans="1:66" x14ac:dyDescent="0.2">
      <c r="A6" s="29">
        <v>38683</v>
      </c>
      <c r="B6" s="1" t="s">
        <v>262</v>
      </c>
      <c r="C6" s="27">
        <v>43840</v>
      </c>
      <c r="D6" s="1" t="s">
        <v>418</v>
      </c>
      <c r="G6" s="1" t="s">
        <v>264</v>
      </c>
      <c r="I6" s="1" t="s">
        <v>265</v>
      </c>
      <c r="J6" s="1" t="s">
        <v>5</v>
      </c>
      <c r="K6" s="1" t="s">
        <v>48</v>
      </c>
      <c r="L6" s="1">
        <v>57.75</v>
      </c>
      <c r="M6" s="1">
        <v>1295.9100000000001</v>
      </c>
      <c r="N6" s="6">
        <v>1295.9100000000001</v>
      </c>
      <c r="O6" s="6"/>
      <c r="P6" s="6">
        <v>8851.02</v>
      </c>
      <c r="R6" s="31">
        <v>1295.9100000000001</v>
      </c>
      <c r="S6" s="28">
        <v>43861</v>
      </c>
      <c r="X6" s="31">
        <f t="shared" si="1"/>
        <v>0</v>
      </c>
      <c r="Y6" s="31">
        <f t="shared" si="1"/>
        <v>0</v>
      </c>
      <c r="Z6" s="31">
        <f t="shared" si="1"/>
        <v>0</v>
      </c>
      <c r="AA6" s="31">
        <f t="shared" si="1"/>
        <v>0</v>
      </c>
      <c r="AB6" s="31">
        <f t="shared" si="1"/>
        <v>0</v>
      </c>
      <c r="AC6" s="31">
        <f t="shared" si="1"/>
        <v>0</v>
      </c>
      <c r="AD6" s="31">
        <f t="shared" si="1"/>
        <v>0</v>
      </c>
      <c r="AE6" s="31">
        <f t="shared" si="1"/>
        <v>0</v>
      </c>
      <c r="AF6" s="31">
        <f t="shared" si="1"/>
        <v>0</v>
      </c>
      <c r="AG6" s="31">
        <f t="shared" si="1"/>
        <v>0</v>
      </c>
      <c r="AH6" s="31">
        <f t="shared" si="2"/>
        <v>0</v>
      </c>
      <c r="AI6" s="31">
        <f t="shared" si="2"/>
        <v>0</v>
      </c>
      <c r="AJ6" s="31">
        <f t="shared" si="2"/>
        <v>0</v>
      </c>
      <c r="AK6" s="31">
        <f t="shared" si="2"/>
        <v>0</v>
      </c>
      <c r="AL6" s="31">
        <f t="shared" si="2"/>
        <v>0</v>
      </c>
      <c r="AM6" s="31">
        <f t="shared" si="2"/>
        <v>0</v>
      </c>
      <c r="AN6" s="31">
        <f t="shared" si="2"/>
        <v>0</v>
      </c>
      <c r="AO6" s="31">
        <f t="shared" si="2"/>
        <v>0</v>
      </c>
      <c r="AP6" s="31">
        <f t="shared" si="2"/>
        <v>0</v>
      </c>
      <c r="AQ6" s="31">
        <f t="shared" si="2"/>
        <v>0</v>
      </c>
      <c r="AR6" s="31">
        <f t="shared" si="3"/>
        <v>0</v>
      </c>
      <c r="AS6" s="31">
        <f t="shared" si="3"/>
        <v>0</v>
      </c>
      <c r="AT6" s="31">
        <f t="shared" si="3"/>
        <v>0</v>
      </c>
      <c r="AU6" s="31">
        <f t="shared" si="3"/>
        <v>0</v>
      </c>
      <c r="AV6" s="31">
        <f t="shared" si="3"/>
        <v>0</v>
      </c>
      <c r="AW6" s="31">
        <f t="shared" si="3"/>
        <v>0</v>
      </c>
      <c r="AX6" s="31">
        <f t="shared" si="3"/>
        <v>0</v>
      </c>
      <c r="AY6" s="31">
        <f t="shared" si="3"/>
        <v>0</v>
      </c>
      <c r="BA6" s="6">
        <f t="shared" si="4"/>
        <v>0</v>
      </c>
      <c r="BB6" s="6">
        <f t="shared" si="5"/>
        <v>0</v>
      </c>
      <c r="BC6" s="6">
        <f t="shared" si="6"/>
        <v>0</v>
      </c>
      <c r="BD6" s="6">
        <f t="shared" si="6"/>
        <v>0</v>
      </c>
      <c r="BF6" s="6">
        <v>48.440309999999997</v>
      </c>
      <c r="BG6" s="6">
        <v>0</v>
      </c>
      <c r="BI6" s="31">
        <v>4.607600000000005</v>
      </c>
      <c r="BJ6" s="31">
        <v>0</v>
      </c>
      <c r="BL6" s="6">
        <f t="shared" si="7"/>
        <v>-53.047910000000002</v>
      </c>
      <c r="BM6" s="6">
        <f t="shared" si="8"/>
        <v>0</v>
      </c>
    </row>
    <row r="7" spans="1:66" x14ac:dyDescent="0.2">
      <c r="A7" s="29">
        <v>38682</v>
      </c>
      <c r="B7" s="1" t="s">
        <v>262</v>
      </c>
      <c r="C7" s="27">
        <v>43840</v>
      </c>
      <c r="D7" s="1" t="s">
        <v>421</v>
      </c>
      <c r="G7" s="1" t="s">
        <v>264</v>
      </c>
      <c r="I7" s="1" t="s">
        <v>265</v>
      </c>
      <c r="J7" s="1" t="s">
        <v>5</v>
      </c>
      <c r="K7" s="1" t="s">
        <v>48</v>
      </c>
      <c r="L7" s="1">
        <v>54.25</v>
      </c>
      <c r="M7" s="1">
        <v>1394.77</v>
      </c>
      <c r="N7" s="6">
        <v>1394.77</v>
      </c>
      <c r="O7" s="6"/>
      <c r="P7" s="6">
        <v>7555.11</v>
      </c>
      <c r="R7" s="31">
        <v>1394.77</v>
      </c>
      <c r="S7" s="28">
        <v>43861</v>
      </c>
      <c r="X7" s="31">
        <f t="shared" si="1"/>
        <v>0</v>
      </c>
      <c r="Y7" s="31">
        <f t="shared" si="1"/>
        <v>0</v>
      </c>
      <c r="Z7" s="31">
        <f t="shared" si="1"/>
        <v>0</v>
      </c>
      <c r="AA7" s="31">
        <f t="shared" si="1"/>
        <v>0</v>
      </c>
      <c r="AB7" s="31">
        <f t="shared" si="1"/>
        <v>0</v>
      </c>
      <c r="AC7" s="31">
        <f t="shared" si="1"/>
        <v>0</v>
      </c>
      <c r="AD7" s="31">
        <f t="shared" si="1"/>
        <v>0</v>
      </c>
      <c r="AE7" s="31">
        <f t="shared" si="1"/>
        <v>0</v>
      </c>
      <c r="AF7" s="31">
        <f t="shared" si="1"/>
        <v>0</v>
      </c>
      <c r="AG7" s="31">
        <f t="shared" si="1"/>
        <v>0</v>
      </c>
      <c r="AH7" s="31">
        <f t="shared" si="2"/>
        <v>0</v>
      </c>
      <c r="AI7" s="31">
        <f t="shared" si="2"/>
        <v>0</v>
      </c>
      <c r="AJ7" s="31">
        <f t="shared" si="2"/>
        <v>0</v>
      </c>
      <c r="AK7" s="31">
        <f t="shared" si="2"/>
        <v>0</v>
      </c>
      <c r="AL7" s="31">
        <f t="shared" si="2"/>
        <v>0</v>
      </c>
      <c r="AM7" s="31">
        <f t="shared" si="2"/>
        <v>0</v>
      </c>
      <c r="AN7" s="31">
        <f t="shared" si="2"/>
        <v>0</v>
      </c>
      <c r="AO7" s="31">
        <f t="shared" si="2"/>
        <v>0</v>
      </c>
      <c r="AP7" s="31">
        <f t="shared" si="2"/>
        <v>0</v>
      </c>
      <c r="AQ7" s="31">
        <f t="shared" si="2"/>
        <v>0</v>
      </c>
      <c r="AR7" s="31">
        <f t="shared" si="3"/>
        <v>0</v>
      </c>
      <c r="AS7" s="31">
        <f t="shared" si="3"/>
        <v>0</v>
      </c>
      <c r="AT7" s="31">
        <f t="shared" si="3"/>
        <v>0</v>
      </c>
      <c r="AU7" s="31">
        <f t="shared" si="3"/>
        <v>0</v>
      </c>
      <c r="AV7" s="31">
        <f t="shared" si="3"/>
        <v>0</v>
      </c>
      <c r="AW7" s="31">
        <f t="shared" si="3"/>
        <v>0</v>
      </c>
      <c r="AX7" s="31">
        <f t="shared" si="3"/>
        <v>0</v>
      </c>
      <c r="AY7" s="31">
        <f t="shared" si="3"/>
        <v>0</v>
      </c>
      <c r="BA7" s="6">
        <f t="shared" si="4"/>
        <v>0</v>
      </c>
      <c r="BB7" s="6">
        <f t="shared" si="5"/>
        <v>0</v>
      </c>
      <c r="BC7" s="6">
        <f t="shared" si="6"/>
        <v>0</v>
      </c>
      <c r="BD7" s="6">
        <f t="shared" si="6"/>
        <v>0</v>
      </c>
      <c r="BF7" s="6">
        <v>0</v>
      </c>
      <c r="BG7" s="6">
        <v>2.38863</v>
      </c>
      <c r="BI7" s="31">
        <v>0</v>
      </c>
      <c r="BJ7" s="31">
        <v>0</v>
      </c>
      <c r="BL7" s="6">
        <f t="shared" si="7"/>
        <v>0</v>
      </c>
      <c r="BM7" s="6">
        <f t="shared" si="8"/>
        <v>-2.38863</v>
      </c>
    </row>
    <row r="8" spans="1:66" x14ac:dyDescent="0.2">
      <c r="A8" s="29">
        <v>38681</v>
      </c>
      <c r="B8" s="1" t="s">
        <v>262</v>
      </c>
      <c r="C8" s="27">
        <v>43840</v>
      </c>
      <c r="D8" s="1" t="s">
        <v>417</v>
      </c>
      <c r="G8" s="1" t="s">
        <v>264</v>
      </c>
      <c r="I8" s="1" t="s">
        <v>265</v>
      </c>
      <c r="J8" s="1" t="s">
        <v>5</v>
      </c>
      <c r="K8" s="1" t="s">
        <v>48</v>
      </c>
      <c r="L8" s="1">
        <v>56</v>
      </c>
      <c r="M8" s="1">
        <v>1884.4</v>
      </c>
      <c r="N8" s="6">
        <v>1884.4</v>
      </c>
      <c r="O8" s="6"/>
      <c r="P8" s="6">
        <v>5992.09</v>
      </c>
      <c r="R8" s="31">
        <v>1884.4</v>
      </c>
      <c r="S8" s="28">
        <v>43861</v>
      </c>
      <c r="X8" s="31">
        <f t="shared" si="1"/>
        <v>0</v>
      </c>
      <c r="Y8" s="31">
        <f t="shared" si="1"/>
        <v>0</v>
      </c>
      <c r="Z8" s="31">
        <f t="shared" si="1"/>
        <v>0</v>
      </c>
      <c r="AA8" s="31">
        <f t="shared" si="1"/>
        <v>0</v>
      </c>
      <c r="AB8" s="31">
        <f t="shared" si="1"/>
        <v>0</v>
      </c>
      <c r="AC8" s="31">
        <f t="shared" si="1"/>
        <v>0</v>
      </c>
      <c r="AD8" s="31">
        <f t="shared" si="1"/>
        <v>0</v>
      </c>
      <c r="AE8" s="31">
        <f t="shared" si="1"/>
        <v>0</v>
      </c>
      <c r="AF8" s="31">
        <f t="shared" si="1"/>
        <v>0</v>
      </c>
      <c r="AG8" s="31">
        <f t="shared" si="1"/>
        <v>0</v>
      </c>
      <c r="AH8" s="31">
        <f t="shared" si="2"/>
        <v>0</v>
      </c>
      <c r="AI8" s="31">
        <f t="shared" si="2"/>
        <v>0</v>
      </c>
      <c r="AJ8" s="31">
        <f t="shared" si="2"/>
        <v>0</v>
      </c>
      <c r="AK8" s="31">
        <f t="shared" si="2"/>
        <v>0</v>
      </c>
      <c r="AL8" s="31">
        <f t="shared" si="2"/>
        <v>0</v>
      </c>
      <c r="AM8" s="31">
        <f t="shared" si="2"/>
        <v>0</v>
      </c>
      <c r="AN8" s="31">
        <f t="shared" si="2"/>
        <v>0</v>
      </c>
      <c r="AO8" s="31">
        <f t="shared" si="2"/>
        <v>0</v>
      </c>
      <c r="AP8" s="31">
        <f t="shared" si="2"/>
        <v>0</v>
      </c>
      <c r="AQ8" s="31">
        <f t="shared" si="2"/>
        <v>0</v>
      </c>
      <c r="AR8" s="31">
        <f t="shared" si="3"/>
        <v>0</v>
      </c>
      <c r="AS8" s="31">
        <f t="shared" si="3"/>
        <v>0</v>
      </c>
      <c r="AT8" s="31">
        <f t="shared" si="3"/>
        <v>0</v>
      </c>
      <c r="AU8" s="31">
        <f t="shared" si="3"/>
        <v>0</v>
      </c>
      <c r="AV8" s="31">
        <f t="shared" si="3"/>
        <v>0</v>
      </c>
      <c r="AW8" s="31">
        <f t="shared" si="3"/>
        <v>0</v>
      </c>
      <c r="AX8" s="31">
        <f t="shared" si="3"/>
        <v>0</v>
      </c>
      <c r="AY8" s="31">
        <f t="shared" si="3"/>
        <v>0</v>
      </c>
      <c r="BA8" s="6">
        <f t="shared" si="4"/>
        <v>0</v>
      </c>
      <c r="BB8" s="6">
        <f t="shared" si="5"/>
        <v>0</v>
      </c>
      <c r="BC8" s="6">
        <f t="shared" si="6"/>
        <v>0</v>
      </c>
      <c r="BD8" s="6">
        <f t="shared" si="6"/>
        <v>0</v>
      </c>
      <c r="BF8" s="6">
        <v>0</v>
      </c>
      <c r="BG8" s="6">
        <v>16.590769999999999</v>
      </c>
      <c r="BI8" s="31">
        <v>0</v>
      </c>
      <c r="BJ8" s="31">
        <v>0.10153999999999996</v>
      </c>
      <c r="BL8" s="6">
        <f t="shared" si="7"/>
        <v>0</v>
      </c>
      <c r="BM8" s="6">
        <f t="shared" si="8"/>
        <v>-16.692309999999999</v>
      </c>
      <c r="BN8" s="93" t="s">
        <v>865</v>
      </c>
    </row>
    <row r="9" spans="1:66" x14ac:dyDescent="0.2">
      <c r="A9" s="29">
        <v>38684</v>
      </c>
      <c r="B9" s="1" t="s">
        <v>262</v>
      </c>
      <c r="C9" s="27">
        <v>43840</v>
      </c>
      <c r="D9" s="1" t="s">
        <v>419</v>
      </c>
      <c r="G9" s="1" t="s">
        <v>264</v>
      </c>
      <c r="I9" s="1" t="s">
        <v>265</v>
      </c>
      <c r="J9" s="1" t="s">
        <v>5</v>
      </c>
      <c r="K9" s="1" t="s">
        <v>48</v>
      </c>
      <c r="L9" s="1">
        <v>52.5</v>
      </c>
      <c r="M9" s="1">
        <v>1932</v>
      </c>
      <c r="N9" s="6">
        <v>1932</v>
      </c>
      <c r="O9" s="6"/>
      <c r="P9" s="6">
        <v>11361.9</v>
      </c>
      <c r="R9" s="31">
        <v>1932</v>
      </c>
      <c r="S9" s="28">
        <v>43861</v>
      </c>
      <c r="X9" s="31">
        <f t="shared" si="1"/>
        <v>0</v>
      </c>
      <c r="Y9" s="31">
        <f t="shared" si="1"/>
        <v>0</v>
      </c>
      <c r="Z9" s="31">
        <f t="shared" si="1"/>
        <v>0</v>
      </c>
      <c r="AA9" s="31">
        <f t="shared" si="1"/>
        <v>0</v>
      </c>
      <c r="AB9" s="31">
        <f t="shared" si="1"/>
        <v>0</v>
      </c>
      <c r="AC9" s="31">
        <f t="shared" si="1"/>
        <v>0</v>
      </c>
      <c r="AD9" s="31">
        <f t="shared" si="1"/>
        <v>0</v>
      </c>
      <c r="AE9" s="31">
        <f t="shared" si="1"/>
        <v>0</v>
      </c>
      <c r="AF9" s="31">
        <f t="shared" si="1"/>
        <v>0</v>
      </c>
      <c r="AG9" s="31">
        <f t="shared" si="1"/>
        <v>0</v>
      </c>
      <c r="AH9" s="31">
        <f t="shared" si="2"/>
        <v>0</v>
      </c>
      <c r="AI9" s="31">
        <f t="shared" si="2"/>
        <v>0</v>
      </c>
      <c r="AJ9" s="31">
        <f t="shared" si="2"/>
        <v>0</v>
      </c>
      <c r="AK9" s="31">
        <f t="shared" si="2"/>
        <v>0</v>
      </c>
      <c r="AL9" s="31">
        <f t="shared" si="2"/>
        <v>0</v>
      </c>
      <c r="AM9" s="31">
        <f t="shared" si="2"/>
        <v>0</v>
      </c>
      <c r="AN9" s="31">
        <f t="shared" si="2"/>
        <v>0</v>
      </c>
      <c r="AO9" s="31">
        <f t="shared" si="2"/>
        <v>0</v>
      </c>
      <c r="AP9" s="31">
        <f t="shared" si="2"/>
        <v>0</v>
      </c>
      <c r="AQ9" s="31">
        <f t="shared" si="2"/>
        <v>0</v>
      </c>
      <c r="AR9" s="31">
        <f t="shared" si="3"/>
        <v>0</v>
      </c>
      <c r="AS9" s="31">
        <f t="shared" si="3"/>
        <v>0</v>
      </c>
      <c r="AT9" s="31">
        <f t="shared" si="3"/>
        <v>0</v>
      </c>
      <c r="AU9" s="31">
        <f t="shared" si="3"/>
        <v>0</v>
      </c>
      <c r="AV9" s="31">
        <f t="shared" si="3"/>
        <v>0</v>
      </c>
      <c r="AW9" s="31">
        <f t="shared" si="3"/>
        <v>0</v>
      </c>
      <c r="AX9" s="31">
        <f t="shared" si="3"/>
        <v>0</v>
      </c>
      <c r="AY9" s="31">
        <f t="shared" si="3"/>
        <v>0</v>
      </c>
      <c r="BA9" s="6">
        <f t="shared" si="4"/>
        <v>0</v>
      </c>
      <c r="BB9" s="6">
        <f t="shared" si="5"/>
        <v>0</v>
      </c>
      <c r="BC9" s="6">
        <f t="shared" si="6"/>
        <v>0</v>
      </c>
      <c r="BD9" s="6">
        <f t="shared" si="6"/>
        <v>0</v>
      </c>
      <c r="BF9" s="6">
        <v>0</v>
      </c>
      <c r="BG9" s="6">
        <v>15.5541</v>
      </c>
      <c r="BI9" s="31">
        <v>0</v>
      </c>
      <c r="BJ9" s="31">
        <v>3.4620000000000317E-2</v>
      </c>
      <c r="BL9" s="6">
        <f t="shared" si="7"/>
        <v>0</v>
      </c>
      <c r="BM9" s="6">
        <f t="shared" si="8"/>
        <v>-15.58872</v>
      </c>
    </row>
    <row r="10" spans="1:66" x14ac:dyDescent="0.2">
      <c r="A10" s="29">
        <v>38685</v>
      </c>
      <c r="B10" s="1" t="s">
        <v>262</v>
      </c>
      <c r="C10" s="27">
        <v>43840</v>
      </c>
      <c r="D10" s="1" t="s">
        <v>422</v>
      </c>
      <c r="G10" s="1" t="s">
        <v>264</v>
      </c>
      <c r="I10" s="1" t="s">
        <v>265</v>
      </c>
      <c r="J10" s="1" t="s">
        <v>5</v>
      </c>
      <c r="K10" s="1" t="s">
        <v>48</v>
      </c>
      <c r="L10" s="1">
        <v>80</v>
      </c>
      <c r="M10" s="1">
        <v>4107.6899999999996</v>
      </c>
      <c r="N10" s="6">
        <v>4107.6899999999996</v>
      </c>
      <c r="O10" s="6"/>
      <c r="P10" s="6">
        <v>4107.6899999999996</v>
      </c>
      <c r="R10" s="31">
        <v>4107.6899999999996</v>
      </c>
      <c r="S10" s="28">
        <v>43861</v>
      </c>
      <c r="X10" s="31">
        <f t="shared" si="1"/>
        <v>0</v>
      </c>
      <c r="Y10" s="31">
        <f t="shared" si="1"/>
        <v>0</v>
      </c>
      <c r="Z10" s="31">
        <f t="shared" si="1"/>
        <v>0</v>
      </c>
      <c r="AA10" s="31">
        <f t="shared" si="1"/>
        <v>0</v>
      </c>
      <c r="AB10" s="31">
        <f t="shared" si="1"/>
        <v>0</v>
      </c>
      <c r="AC10" s="31">
        <f t="shared" si="1"/>
        <v>0</v>
      </c>
      <c r="AD10" s="31">
        <f t="shared" si="1"/>
        <v>0</v>
      </c>
      <c r="AE10" s="31">
        <f t="shared" si="1"/>
        <v>0</v>
      </c>
      <c r="AF10" s="31">
        <f t="shared" si="1"/>
        <v>0</v>
      </c>
      <c r="AG10" s="31">
        <f t="shared" si="1"/>
        <v>0</v>
      </c>
      <c r="AH10" s="31">
        <f t="shared" si="2"/>
        <v>0</v>
      </c>
      <c r="AI10" s="31">
        <f t="shared" si="2"/>
        <v>0</v>
      </c>
      <c r="AJ10" s="31">
        <f t="shared" si="2"/>
        <v>0</v>
      </c>
      <c r="AK10" s="31">
        <f t="shared" si="2"/>
        <v>0</v>
      </c>
      <c r="AL10" s="31">
        <f t="shared" si="2"/>
        <v>0</v>
      </c>
      <c r="AM10" s="31">
        <f t="shared" si="2"/>
        <v>0</v>
      </c>
      <c r="AN10" s="31">
        <f t="shared" si="2"/>
        <v>0</v>
      </c>
      <c r="AO10" s="31">
        <f t="shared" si="2"/>
        <v>0</v>
      </c>
      <c r="AP10" s="31">
        <f t="shared" si="2"/>
        <v>0</v>
      </c>
      <c r="AQ10" s="31">
        <f t="shared" si="2"/>
        <v>0</v>
      </c>
      <c r="AR10" s="31">
        <f t="shared" si="3"/>
        <v>0</v>
      </c>
      <c r="AS10" s="31">
        <f t="shared" si="3"/>
        <v>0</v>
      </c>
      <c r="AT10" s="31">
        <f t="shared" si="3"/>
        <v>0</v>
      </c>
      <c r="AU10" s="31">
        <f t="shared" si="3"/>
        <v>0</v>
      </c>
      <c r="AV10" s="31">
        <f t="shared" si="3"/>
        <v>0</v>
      </c>
      <c r="AW10" s="31">
        <f t="shared" si="3"/>
        <v>0</v>
      </c>
      <c r="AX10" s="31">
        <f t="shared" si="3"/>
        <v>0</v>
      </c>
      <c r="AY10" s="31">
        <f t="shared" si="3"/>
        <v>0</v>
      </c>
      <c r="BA10" s="6">
        <f t="shared" si="4"/>
        <v>0</v>
      </c>
      <c r="BB10" s="6">
        <f t="shared" si="5"/>
        <v>0</v>
      </c>
      <c r="BC10" s="6">
        <f t="shared" si="6"/>
        <v>0</v>
      </c>
      <c r="BD10" s="6">
        <f t="shared" si="6"/>
        <v>0</v>
      </c>
      <c r="BF10" s="6">
        <v>0</v>
      </c>
      <c r="BG10" s="6">
        <v>7.2902500000000003</v>
      </c>
      <c r="BI10" s="31">
        <v>0</v>
      </c>
      <c r="BJ10" s="31">
        <v>0</v>
      </c>
      <c r="BL10" s="6">
        <f t="shared" si="7"/>
        <v>0</v>
      </c>
      <c r="BM10" s="6">
        <f t="shared" si="8"/>
        <v>-7.2902500000000003</v>
      </c>
    </row>
    <row r="11" spans="1:66" x14ac:dyDescent="0.2">
      <c r="A11" s="29">
        <v>38914</v>
      </c>
      <c r="B11" s="1" t="s">
        <v>262</v>
      </c>
      <c r="C11" s="27">
        <v>43854</v>
      </c>
      <c r="D11" s="1" t="s">
        <v>423</v>
      </c>
      <c r="G11" s="1" t="s">
        <v>264</v>
      </c>
      <c r="I11" s="1" t="s">
        <v>354</v>
      </c>
      <c r="J11" s="1" t="s">
        <v>5</v>
      </c>
      <c r="K11" s="1" t="s">
        <v>48</v>
      </c>
      <c r="L11" s="1">
        <v>1.25</v>
      </c>
      <c r="M11" s="1">
        <v>32.14</v>
      </c>
      <c r="N11" s="6">
        <v>32.14</v>
      </c>
      <c r="O11" s="6"/>
      <c r="P11" s="6">
        <v>20586.98</v>
      </c>
      <c r="R11" s="31">
        <v>32.14</v>
      </c>
      <c r="S11" s="28">
        <v>43861</v>
      </c>
      <c r="X11" s="31">
        <f t="shared" si="1"/>
        <v>0</v>
      </c>
      <c r="Y11" s="31">
        <f t="shared" si="1"/>
        <v>0</v>
      </c>
      <c r="Z11" s="31">
        <f t="shared" si="1"/>
        <v>0</v>
      </c>
      <c r="AA11" s="31">
        <f t="shared" si="1"/>
        <v>0</v>
      </c>
      <c r="AB11" s="31">
        <f t="shared" si="1"/>
        <v>0</v>
      </c>
      <c r="AC11" s="31">
        <f t="shared" si="1"/>
        <v>0</v>
      </c>
      <c r="AD11" s="31">
        <f t="shared" si="1"/>
        <v>0</v>
      </c>
      <c r="AE11" s="31">
        <f t="shared" si="1"/>
        <v>0</v>
      </c>
      <c r="AF11" s="31">
        <f t="shared" si="1"/>
        <v>0</v>
      </c>
      <c r="AG11" s="31">
        <f t="shared" si="1"/>
        <v>0</v>
      </c>
      <c r="AH11" s="31">
        <f t="shared" si="2"/>
        <v>0</v>
      </c>
      <c r="AI11" s="31">
        <f t="shared" si="2"/>
        <v>0</v>
      </c>
      <c r="AJ11" s="31">
        <f t="shared" si="2"/>
        <v>0</v>
      </c>
      <c r="AK11" s="31">
        <f t="shared" si="2"/>
        <v>0</v>
      </c>
      <c r="AL11" s="31">
        <f t="shared" si="2"/>
        <v>0</v>
      </c>
      <c r="AM11" s="31">
        <f t="shared" si="2"/>
        <v>0</v>
      </c>
      <c r="AN11" s="31">
        <f t="shared" si="2"/>
        <v>0</v>
      </c>
      <c r="AO11" s="31">
        <f t="shared" si="2"/>
        <v>0</v>
      </c>
      <c r="AP11" s="31">
        <f t="shared" si="2"/>
        <v>0</v>
      </c>
      <c r="AQ11" s="31">
        <f t="shared" si="2"/>
        <v>0</v>
      </c>
      <c r="AR11" s="31">
        <f t="shared" si="3"/>
        <v>0</v>
      </c>
      <c r="AS11" s="31">
        <f t="shared" si="3"/>
        <v>0</v>
      </c>
      <c r="AT11" s="31">
        <f t="shared" si="3"/>
        <v>0</v>
      </c>
      <c r="AU11" s="31">
        <f t="shared" si="3"/>
        <v>0</v>
      </c>
      <c r="AV11" s="31">
        <f t="shared" si="3"/>
        <v>0</v>
      </c>
      <c r="AW11" s="31">
        <f t="shared" si="3"/>
        <v>0</v>
      </c>
      <c r="AX11" s="31">
        <f t="shared" si="3"/>
        <v>0</v>
      </c>
      <c r="AY11" s="31">
        <f t="shared" si="3"/>
        <v>0</v>
      </c>
      <c r="BA11" s="6">
        <f t="shared" si="4"/>
        <v>0</v>
      </c>
      <c r="BB11" s="6">
        <f t="shared" si="5"/>
        <v>0</v>
      </c>
      <c r="BC11" s="6">
        <f t="shared" si="6"/>
        <v>0</v>
      </c>
      <c r="BD11" s="6">
        <f t="shared" si="6"/>
        <v>0</v>
      </c>
      <c r="BF11" s="6">
        <v>0</v>
      </c>
      <c r="BG11" s="6">
        <v>18.479080000000003</v>
      </c>
      <c r="BI11" s="31">
        <v>0</v>
      </c>
      <c r="BJ11" s="31">
        <v>0</v>
      </c>
      <c r="BL11" s="6">
        <f t="shared" si="7"/>
        <v>0</v>
      </c>
      <c r="BM11" s="6">
        <f t="shared" si="8"/>
        <v>-18.479080000000003</v>
      </c>
    </row>
    <row r="12" spans="1:66" x14ac:dyDescent="0.2">
      <c r="A12" s="29">
        <v>38918</v>
      </c>
      <c r="B12" s="1" t="s">
        <v>262</v>
      </c>
      <c r="C12" s="27">
        <v>43854</v>
      </c>
      <c r="D12" s="1" t="s">
        <v>424</v>
      </c>
      <c r="G12" s="1" t="s">
        <v>264</v>
      </c>
      <c r="I12" s="1" t="s">
        <v>265</v>
      </c>
      <c r="J12" s="1" t="s">
        <v>5</v>
      </c>
      <c r="K12" s="1" t="s">
        <v>48</v>
      </c>
      <c r="L12" s="1">
        <v>80</v>
      </c>
      <c r="M12" s="1">
        <v>376.92</v>
      </c>
      <c r="N12" s="6">
        <v>376.92</v>
      </c>
      <c r="O12" s="6"/>
      <c r="P12" s="6">
        <v>22758.86</v>
      </c>
      <c r="R12" s="31">
        <v>376.92</v>
      </c>
      <c r="S12" s="28">
        <v>43861</v>
      </c>
      <c r="X12" s="31">
        <f t="shared" ref="X12:AG21" si="9">SUMIFS($R:$R,$F:$F,$W12,$S:$S,X$1)/1000</f>
        <v>0</v>
      </c>
      <c r="Y12" s="31">
        <f t="shared" si="9"/>
        <v>0</v>
      </c>
      <c r="Z12" s="31">
        <f t="shared" si="9"/>
        <v>0</v>
      </c>
      <c r="AA12" s="31">
        <f t="shared" si="9"/>
        <v>0</v>
      </c>
      <c r="AB12" s="31">
        <f t="shared" si="9"/>
        <v>0</v>
      </c>
      <c r="AC12" s="31">
        <f t="shared" si="9"/>
        <v>0</v>
      </c>
      <c r="AD12" s="31">
        <f t="shared" si="9"/>
        <v>0</v>
      </c>
      <c r="AE12" s="31">
        <f t="shared" si="9"/>
        <v>0</v>
      </c>
      <c r="AF12" s="31">
        <f t="shared" si="9"/>
        <v>0</v>
      </c>
      <c r="AG12" s="31">
        <f t="shared" si="9"/>
        <v>0</v>
      </c>
      <c r="AH12" s="31">
        <f t="shared" ref="AH12:AQ21" si="10">SUMIFS($R:$R,$F:$F,$W12,$S:$S,AH$1)/1000</f>
        <v>0</v>
      </c>
      <c r="AI12" s="31">
        <f t="shared" si="10"/>
        <v>0</v>
      </c>
      <c r="AJ12" s="31">
        <f t="shared" si="10"/>
        <v>0</v>
      </c>
      <c r="AK12" s="31">
        <f t="shared" si="10"/>
        <v>0</v>
      </c>
      <c r="AL12" s="31">
        <f t="shared" si="10"/>
        <v>0</v>
      </c>
      <c r="AM12" s="31">
        <f t="shared" si="10"/>
        <v>0</v>
      </c>
      <c r="AN12" s="31">
        <f t="shared" si="10"/>
        <v>0</v>
      </c>
      <c r="AO12" s="31">
        <f t="shared" si="10"/>
        <v>0</v>
      </c>
      <c r="AP12" s="31">
        <f t="shared" si="10"/>
        <v>0</v>
      </c>
      <c r="AQ12" s="31">
        <f t="shared" si="10"/>
        <v>0</v>
      </c>
      <c r="AR12" s="31">
        <f t="shared" ref="AR12:AY21" si="11">SUMIFS($R:$R,$F:$F,$W12,$S:$S,AR$1)/1000</f>
        <v>0</v>
      </c>
      <c r="AS12" s="31">
        <f t="shared" si="11"/>
        <v>0</v>
      </c>
      <c r="AT12" s="31">
        <f t="shared" si="11"/>
        <v>0</v>
      </c>
      <c r="AU12" s="31">
        <f t="shared" si="11"/>
        <v>0</v>
      </c>
      <c r="AV12" s="31">
        <f t="shared" si="11"/>
        <v>0</v>
      </c>
      <c r="AW12" s="31">
        <f t="shared" si="11"/>
        <v>0</v>
      </c>
      <c r="AX12" s="31">
        <f t="shared" si="11"/>
        <v>0</v>
      </c>
      <c r="AY12" s="31">
        <f t="shared" si="11"/>
        <v>0</v>
      </c>
      <c r="BA12" s="6">
        <f t="shared" si="4"/>
        <v>0</v>
      </c>
      <c r="BB12" s="6">
        <f t="shared" si="5"/>
        <v>0</v>
      </c>
      <c r="BC12" s="6">
        <f t="shared" si="6"/>
        <v>0</v>
      </c>
      <c r="BD12" s="6">
        <f t="shared" si="6"/>
        <v>0</v>
      </c>
      <c r="BF12" s="6">
        <v>4.9896199999999995</v>
      </c>
      <c r="BG12" s="6">
        <v>0</v>
      </c>
      <c r="BI12" s="31">
        <v>0.64788000000000068</v>
      </c>
      <c r="BJ12" s="31">
        <v>0</v>
      </c>
      <c r="BL12" s="6">
        <f t="shared" si="7"/>
        <v>-5.6375000000000002</v>
      </c>
      <c r="BM12" s="6">
        <f t="shared" si="8"/>
        <v>0</v>
      </c>
    </row>
    <row r="13" spans="1:66" x14ac:dyDescent="0.2">
      <c r="A13" s="29">
        <v>38915</v>
      </c>
      <c r="B13" s="1" t="s">
        <v>262</v>
      </c>
      <c r="C13" s="27">
        <v>43854</v>
      </c>
      <c r="D13" s="1" t="s">
        <v>425</v>
      </c>
      <c r="G13" s="1" t="s">
        <v>264</v>
      </c>
      <c r="I13" s="1" t="s">
        <v>265</v>
      </c>
      <c r="J13" s="1" t="s">
        <v>5</v>
      </c>
      <c r="K13" s="1" t="s">
        <v>48</v>
      </c>
      <c r="L13" s="1">
        <v>80</v>
      </c>
      <c r="M13" s="1">
        <v>1794.96</v>
      </c>
      <c r="N13" s="6">
        <v>1794.96</v>
      </c>
      <c r="O13" s="6"/>
      <c r="P13" s="6">
        <v>22381.94</v>
      </c>
      <c r="R13" s="31">
        <v>1794.96</v>
      </c>
      <c r="S13" s="28">
        <v>43861</v>
      </c>
      <c r="X13" s="31">
        <f t="shared" si="9"/>
        <v>0</v>
      </c>
      <c r="Y13" s="31">
        <f t="shared" si="9"/>
        <v>0</v>
      </c>
      <c r="Z13" s="31">
        <f t="shared" si="9"/>
        <v>0</v>
      </c>
      <c r="AA13" s="31">
        <f t="shared" si="9"/>
        <v>0</v>
      </c>
      <c r="AB13" s="31">
        <f t="shared" si="9"/>
        <v>0</v>
      </c>
      <c r="AC13" s="31">
        <f t="shared" si="9"/>
        <v>0</v>
      </c>
      <c r="AD13" s="31">
        <f t="shared" si="9"/>
        <v>0</v>
      </c>
      <c r="AE13" s="31">
        <f t="shared" si="9"/>
        <v>0</v>
      </c>
      <c r="AF13" s="31">
        <f t="shared" si="9"/>
        <v>0</v>
      </c>
      <c r="AG13" s="31">
        <f t="shared" si="9"/>
        <v>0</v>
      </c>
      <c r="AH13" s="31">
        <f t="shared" si="10"/>
        <v>0</v>
      </c>
      <c r="AI13" s="31">
        <f t="shared" si="10"/>
        <v>0</v>
      </c>
      <c r="AJ13" s="31">
        <f t="shared" si="10"/>
        <v>0</v>
      </c>
      <c r="AK13" s="31">
        <f t="shared" si="10"/>
        <v>0</v>
      </c>
      <c r="AL13" s="31">
        <f t="shared" si="10"/>
        <v>0</v>
      </c>
      <c r="AM13" s="31">
        <f t="shared" si="10"/>
        <v>0</v>
      </c>
      <c r="AN13" s="31">
        <f t="shared" si="10"/>
        <v>0</v>
      </c>
      <c r="AO13" s="31">
        <f t="shared" si="10"/>
        <v>0</v>
      </c>
      <c r="AP13" s="31">
        <f t="shared" si="10"/>
        <v>0</v>
      </c>
      <c r="AQ13" s="31">
        <f t="shared" si="10"/>
        <v>0</v>
      </c>
      <c r="AR13" s="31">
        <f t="shared" si="11"/>
        <v>0</v>
      </c>
      <c r="AS13" s="31">
        <f t="shared" si="11"/>
        <v>0</v>
      </c>
      <c r="AT13" s="31">
        <f t="shared" si="11"/>
        <v>0</v>
      </c>
      <c r="AU13" s="31">
        <f t="shared" si="11"/>
        <v>0</v>
      </c>
      <c r="AV13" s="31">
        <f t="shared" si="11"/>
        <v>0</v>
      </c>
      <c r="AW13" s="31">
        <f t="shared" si="11"/>
        <v>0</v>
      </c>
      <c r="AX13" s="31">
        <f t="shared" si="11"/>
        <v>0</v>
      </c>
      <c r="AY13" s="31">
        <f t="shared" si="11"/>
        <v>0</v>
      </c>
      <c r="BA13" s="6">
        <f t="shared" si="4"/>
        <v>0</v>
      </c>
      <c r="BB13" s="6">
        <f t="shared" si="5"/>
        <v>0</v>
      </c>
      <c r="BC13" s="6">
        <f t="shared" si="6"/>
        <v>0</v>
      </c>
      <c r="BD13" s="6">
        <f t="shared" si="6"/>
        <v>0</v>
      </c>
      <c r="BF13" s="6">
        <v>11.55785</v>
      </c>
      <c r="BG13" s="6">
        <v>0</v>
      </c>
      <c r="BI13" s="31">
        <v>0</v>
      </c>
      <c r="BJ13" s="31">
        <v>0</v>
      </c>
      <c r="BL13" s="6">
        <f t="shared" si="7"/>
        <v>-11.55785</v>
      </c>
      <c r="BM13" s="6">
        <f t="shared" si="8"/>
        <v>0</v>
      </c>
    </row>
    <row r="14" spans="1:66" x14ac:dyDescent="0.2">
      <c r="A14" s="29">
        <v>38914</v>
      </c>
      <c r="B14" s="1" t="s">
        <v>262</v>
      </c>
      <c r="C14" s="27">
        <v>43854</v>
      </c>
      <c r="D14" s="1" t="s">
        <v>423</v>
      </c>
      <c r="G14" s="1" t="s">
        <v>264</v>
      </c>
      <c r="I14" s="1" t="s">
        <v>265</v>
      </c>
      <c r="J14" s="1" t="s">
        <v>5</v>
      </c>
      <c r="K14" s="1" t="s">
        <v>48</v>
      </c>
      <c r="L14" s="1">
        <v>78.75</v>
      </c>
      <c r="M14" s="1">
        <v>2024.94</v>
      </c>
      <c r="N14" s="6">
        <v>2024.94</v>
      </c>
      <c r="O14" s="6"/>
      <c r="P14" s="6">
        <v>20554.84</v>
      </c>
      <c r="R14" s="31">
        <v>2024.94</v>
      </c>
      <c r="S14" s="28">
        <v>43861</v>
      </c>
      <c r="W14" s="43"/>
      <c r="X14" s="31">
        <f t="shared" si="9"/>
        <v>0</v>
      </c>
      <c r="Y14" s="31">
        <f t="shared" si="9"/>
        <v>0</v>
      </c>
      <c r="Z14" s="31">
        <f t="shared" si="9"/>
        <v>0</v>
      </c>
      <c r="AA14" s="31">
        <f t="shared" si="9"/>
        <v>0</v>
      </c>
      <c r="AB14" s="31">
        <f t="shared" si="9"/>
        <v>0</v>
      </c>
      <c r="AC14" s="31">
        <f t="shared" si="9"/>
        <v>0</v>
      </c>
      <c r="AD14" s="31">
        <f t="shared" si="9"/>
        <v>0</v>
      </c>
      <c r="AE14" s="31">
        <f t="shared" si="9"/>
        <v>0</v>
      </c>
      <c r="AF14" s="31">
        <f t="shared" si="9"/>
        <v>0</v>
      </c>
      <c r="AG14" s="31">
        <f t="shared" si="9"/>
        <v>0</v>
      </c>
      <c r="AH14" s="31">
        <f t="shared" si="10"/>
        <v>0</v>
      </c>
      <c r="AI14" s="31">
        <f t="shared" si="10"/>
        <v>0</v>
      </c>
      <c r="AJ14" s="31">
        <f t="shared" si="10"/>
        <v>0</v>
      </c>
      <c r="AK14" s="31">
        <f t="shared" si="10"/>
        <v>0</v>
      </c>
      <c r="AL14" s="31">
        <f t="shared" si="10"/>
        <v>0</v>
      </c>
      <c r="AM14" s="31">
        <f t="shared" si="10"/>
        <v>0</v>
      </c>
      <c r="AN14" s="31">
        <f t="shared" si="10"/>
        <v>0</v>
      </c>
      <c r="AO14" s="31">
        <f t="shared" si="10"/>
        <v>0</v>
      </c>
      <c r="AP14" s="31">
        <f t="shared" si="10"/>
        <v>0</v>
      </c>
      <c r="AQ14" s="31">
        <f t="shared" si="10"/>
        <v>0</v>
      </c>
      <c r="AR14" s="31">
        <f t="shared" si="11"/>
        <v>0</v>
      </c>
      <c r="AS14" s="31">
        <f t="shared" si="11"/>
        <v>0</v>
      </c>
      <c r="AT14" s="31">
        <f t="shared" si="11"/>
        <v>0</v>
      </c>
      <c r="AU14" s="31">
        <f t="shared" si="11"/>
        <v>0</v>
      </c>
      <c r="AV14" s="31">
        <f t="shared" si="11"/>
        <v>0</v>
      </c>
      <c r="AW14" s="31">
        <f t="shared" si="11"/>
        <v>0</v>
      </c>
      <c r="AX14" s="31">
        <f t="shared" si="11"/>
        <v>0</v>
      </c>
      <c r="AY14" s="31">
        <f t="shared" si="11"/>
        <v>0</v>
      </c>
      <c r="BA14" s="6">
        <f t="shared" si="4"/>
        <v>0</v>
      </c>
      <c r="BB14" s="6">
        <f t="shared" si="5"/>
        <v>0</v>
      </c>
      <c r="BC14" s="6">
        <f t="shared" si="6"/>
        <v>0</v>
      </c>
      <c r="BD14" s="6">
        <f t="shared" si="6"/>
        <v>0</v>
      </c>
      <c r="BF14" s="6">
        <v>44.54278</v>
      </c>
      <c r="BG14" s="6">
        <v>57.969989999999996</v>
      </c>
      <c r="BI14" s="31">
        <v>4.7993400000000008</v>
      </c>
      <c r="BJ14" s="31">
        <v>4.7993400000000008</v>
      </c>
      <c r="BL14" s="6">
        <f t="shared" si="7"/>
        <v>-49.342120000000001</v>
      </c>
      <c r="BM14" s="6">
        <f t="shared" si="8"/>
        <v>-62.769329999999997</v>
      </c>
    </row>
    <row r="15" spans="1:66" x14ac:dyDescent="0.2">
      <c r="A15" s="29">
        <v>38913</v>
      </c>
      <c r="B15" s="1" t="s">
        <v>262</v>
      </c>
      <c r="C15" s="27">
        <v>43854</v>
      </c>
      <c r="D15" s="1" t="s">
        <v>426</v>
      </c>
      <c r="G15" s="1" t="s">
        <v>264</v>
      </c>
      <c r="I15" s="1" t="s">
        <v>265</v>
      </c>
      <c r="J15" s="1" t="s">
        <v>5</v>
      </c>
      <c r="K15" s="1" t="s">
        <v>48</v>
      </c>
      <c r="L15" s="1">
        <v>80</v>
      </c>
      <c r="M15" s="1">
        <v>2692.31</v>
      </c>
      <c r="N15" s="6">
        <v>2692.31</v>
      </c>
      <c r="O15" s="6"/>
      <c r="P15" s="6">
        <v>18529.900000000001</v>
      </c>
      <c r="R15" s="31">
        <v>2692.31</v>
      </c>
      <c r="S15" s="28">
        <v>43861</v>
      </c>
      <c r="W15" s="43"/>
      <c r="X15" s="31">
        <f t="shared" si="9"/>
        <v>0</v>
      </c>
      <c r="Y15" s="31">
        <f t="shared" si="9"/>
        <v>0</v>
      </c>
      <c r="Z15" s="31">
        <f t="shared" si="9"/>
        <v>0</v>
      </c>
      <c r="AA15" s="31">
        <f t="shared" si="9"/>
        <v>0</v>
      </c>
      <c r="AB15" s="31">
        <f t="shared" si="9"/>
        <v>0</v>
      </c>
      <c r="AC15" s="31">
        <f t="shared" si="9"/>
        <v>0</v>
      </c>
      <c r="AD15" s="31">
        <f t="shared" si="9"/>
        <v>0</v>
      </c>
      <c r="AE15" s="31">
        <f t="shared" si="9"/>
        <v>0</v>
      </c>
      <c r="AF15" s="31">
        <f t="shared" si="9"/>
        <v>0</v>
      </c>
      <c r="AG15" s="31">
        <f t="shared" si="9"/>
        <v>0</v>
      </c>
      <c r="AH15" s="31">
        <f t="shared" si="10"/>
        <v>0</v>
      </c>
      <c r="AI15" s="31">
        <f t="shared" si="10"/>
        <v>0</v>
      </c>
      <c r="AJ15" s="31">
        <f t="shared" si="10"/>
        <v>0</v>
      </c>
      <c r="AK15" s="31">
        <f t="shared" si="10"/>
        <v>0</v>
      </c>
      <c r="AL15" s="31">
        <f t="shared" si="10"/>
        <v>0</v>
      </c>
      <c r="AM15" s="31">
        <f t="shared" si="10"/>
        <v>0</v>
      </c>
      <c r="AN15" s="31">
        <f t="shared" si="10"/>
        <v>0</v>
      </c>
      <c r="AO15" s="31">
        <f t="shared" si="10"/>
        <v>0</v>
      </c>
      <c r="AP15" s="31">
        <f t="shared" si="10"/>
        <v>0</v>
      </c>
      <c r="AQ15" s="31">
        <f t="shared" si="10"/>
        <v>0</v>
      </c>
      <c r="AR15" s="31">
        <f t="shared" si="11"/>
        <v>0</v>
      </c>
      <c r="AS15" s="31">
        <f t="shared" si="11"/>
        <v>0</v>
      </c>
      <c r="AT15" s="31">
        <f t="shared" si="11"/>
        <v>0</v>
      </c>
      <c r="AU15" s="31">
        <f t="shared" si="11"/>
        <v>0</v>
      </c>
      <c r="AV15" s="31">
        <f t="shared" si="11"/>
        <v>0</v>
      </c>
      <c r="AW15" s="31">
        <f t="shared" si="11"/>
        <v>0</v>
      </c>
      <c r="AX15" s="31">
        <f t="shared" si="11"/>
        <v>0</v>
      </c>
      <c r="AY15" s="31">
        <f t="shared" si="11"/>
        <v>0</v>
      </c>
      <c r="BA15" s="6">
        <f t="shared" si="4"/>
        <v>0</v>
      </c>
      <c r="BB15" s="6">
        <f t="shared" si="5"/>
        <v>0</v>
      </c>
      <c r="BC15" s="6">
        <f t="shared" si="6"/>
        <v>0</v>
      </c>
      <c r="BD15" s="6">
        <f t="shared" si="6"/>
        <v>0</v>
      </c>
      <c r="BF15" s="6">
        <v>0</v>
      </c>
      <c r="BG15" s="6">
        <v>2.9615300000000002</v>
      </c>
      <c r="BI15" s="31">
        <v>0</v>
      </c>
      <c r="BJ15" s="31">
        <v>0</v>
      </c>
      <c r="BL15" s="6">
        <f t="shared" si="7"/>
        <v>0</v>
      </c>
      <c r="BM15" s="6">
        <f t="shared" si="8"/>
        <v>-2.9615300000000002</v>
      </c>
    </row>
    <row r="16" spans="1:66" x14ac:dyDescent="0.2">
      <c r="A16" s="29">
        <v>38916</v>
      </c>
      <c r="B16" s="1" t="s">
        <v>262</v>
      </c>
      <c r="C16" s="27">
        <v>43854</v>
      </c>
      <c r="D16" s="1" t="s">
        <v>427</v>
      </c>
      <c r="G16" s="1" t="s">
        <v>264</v>
      </c>
      <c r="I16" s="1" t="s">
        <v>265</v>
      </c>
      <c r="J16" s="1" t="s">
        <v>5</v>
      </c>
      <c r="K16" s="1" t="s">
        <v>48</v>
      </c>
      <c r="L16" s="1">
        <v>80</v>
      </c>
      <c r="M16" s="1">
        <v>2944.23</v>
      </c>
      <c r="N16" s="6">
        <v>2944.23</v>
      </c>
      <c r="O16" s="6"/>
      <c r="P16" s="6">
        <v>25703.09</v>
      </c>
      <c r="R16" s="31">
        <v>2944.23</v>
      </c>
      <c r="S16" s="28">
        <v>43861</v>
      </c>
      <c r="X16" s="31">
        <f t="shared" si="9"/>
        <v>0</v>
      </c>
      <c r="Y16" s="31">
        <f t="shared" si="9"/>
        <v>0</v>
      </c>
      <c r="Z16" s="31">
        <f t="shared" si="9"/>
        <v>0</v>
      </c>
      <c r="AA16" s="31">
        <f t="shared" si="9"/>
        <v>0</v>
      </c>
      <c r="AB16" s="31">
        <f t="shared" si="9"/>
        <v>0</v>
      </c>
      <c r="AC16" s="31">
        <f t="shared" si="9"/>
        <v>0</v>
      </c>
      <c r="AD16" s="31">
        <f t="shared" si="9"/>
        <v>0</v>
      </c>
      <c r="AE16" s="31">
        <f t="shared" si="9"/>
        <v>0</v>
      </c>
      <c r="AF16" s="31">
        <f t="shared" si="9"/>
        <v>0</v>
      </c>
      <c r="AG16" s="31">
        <f t="shared" si="9"/>
        <v>0</v>
      </c>
      <c r="AH16" s="31">
        <f t="shared" si="10"/>
        <v>0</v>
      </c>
      <c r="AI16" s="31">
        <f t="shared" si="10"/>
        <v>0</v>
      </c>
      <c r="AJ16" s="31">
        <f t="shared" si="10"/>
        <v>0</v>
      </c>
      <c r="AK16" s="31">
        <f t="shared" si="10"/>
        <v>0</v>
      </c>
      <c r="AL16" s="31">
        <f t="shared" si="10"/>
        <v>0</v>
      </c>
      <c r="AM16" s="31">
        <f t="shared" si="10"/>
        <v>0</v>
      </c>
      <c r="AN16" s="31">
        <f t="shared" si="10"/>
        <v>0</v>
      </c>
      <c r="AO16" s="31">
        <f t="shared" si="10"/>
        <v>0</v>
      </c>
      <c r="AP16" s="31">
        <f t="shared" si="10"/>
        <v>0</v>
      </c>
      <c r="AQ16" s="31">
        <f t="shared" si="10"/>
        <v>0</v>
      </c>
      <c r="AR16" s="31">
        <f t="shared" si="11"/>
        <v>0</v>
      </c>
      <c r="AS16" s="31">
        <f t="shared" si="11"/>
        <v>0</v>
      </c>
      <c r="AT16" s="31">
        <f t="shared" si="11"/>
        <v>0</v>
      </c>
      <c r="AU16" s="31">
        <f t="shared" si="11"/>
        <v>0</v>
      </c>
      <c r="AV16" s="31">
        <f t="shared" si="11"/>
        <v>0</v>
      </c>
      <c r="AW16" s="31">
        <f t="shared" si="11"/>
        <v>0</v>
      </c>
      <c r="AX16" s="31">
        <f t="shared" si="11"/>
        <v>0</v>
      </c>
      <c r="AY16" s="31">
        <f t="shared" si="11"/>
        <v>0</v>
      </c>
      <c r="BA16" s="6">
        <f t="shared" si="4"/>
        <v>0</v>
      </c>
      <c r="BB16" s="6">
        <f t="shared" si="5"/>
        <v>0</v>
      </c>
      <c r="BC16" s="6">
        <f t="shared" si="6"/>
        <v>0</v>
      </c>
      <c r="BD16" s="6">
        <f t="shared" si="6"/>
        <v>0</v>
      </c>
      <c r="BF16" s="6">
        <v>12.116700000000002</v>
      </c>
      <c r="BG16" s="6">
        <v>23.240759999999998</v>
      </c>
      <c r="BI16" s="31">
        <v>0</v>
      </c>
      <c r="BJ16" s="31">
        <v>0</v>
      </c>
      <c r="BL16" s="6">
        <f t="shared" si="7"/>
        <v>-12.116700000000002</v>
      </c>
      <c r="BM16" s="6">
        <f t="shared" si="8"/>
        <v>-23.240759999999998</v>
      </c>
    </row>
    <row r="17" spans="1:65" x14ac:dyDescent="0.2">
      <c r="A17" s="29">
        <v>38917</v>
      </c>
      <c r="B17" s="1" t="s">
        <v>262</v>
      </c>
      <c r="C17" s="27">
        <v>43854</v>
      </c>
      <c r="D17" s="1" t="s">
        <v>428</v>
      </c>
      <c r="G17" s="1" t="s">
        <v>264</v>
      </c>
      <c r="I17" s="1" t="s">
        <v>265</v>
      </c>
      <c r="J17" s="1" t="s">
        <v>5</v>
      </c>
      <c r="K17" s="1" t="s">
        <v>48</v>
      </c>
      <c r="L17" s="1">
        <v>80</v>
      </c>
      <c r="M17" s="1">
        <v>4107.6899999999996</v>
      </c>
      <c r="N17" s="6">
        <v>4107.6899999999996</v>
      </c>
      <c r="O17" s="6"/>
      <c r="P17" s="6">
        <v>15837.59</v>
      </c>
      <c r="R17" s="31">
        <v>4107.6899999999996</v>
      </c>
      <c r="S17" s="28">
        <v>43861</v>
      </c>
      <c r="X17" s="31">
        <f t="shared" si="9"/>
        <v>0</v>
      </c>
      <c r="Y17" s="31">
        <f t="shared" si="9"/>
        <v>0</v>
      </c>
      <c r="Z17" s="31">
        <f t="shared" si="9"/>
        <v>0</v>
      </c>
      <c r="AA17" s="31">
        <f t="shared" si="9"/>
        <v>0</v>
      </c>
      <c r="AB17" s="31">
        <f t="shared" si="9"/>
        <v>0</v>
      </c>
      <c r="AC17" s="31">
        <f t="shared" si="9"/>
        <v>0</v>
      </c>
      <c r="AD17" s="31">
        <f t="shared" si="9"/>
        <v>0</v>
      </c>
      <c r="AE17" s="31">
        <f t="shared" si="9"/>
        <v>0</v>
      </c>
      <c r="AF17" s="31">
        <f t="shared" si="9"/>
        <v>0</v>
      </c>
      <c r="AG17" s="31">
        <f t="shared" si="9"/>
        <v>0</v>
      </c>
      <c r="AH17" s="31">
        <f t="shared" si="10"/>
        <v>0</v>
      </c>
      <c r="AI17" s="31">
        <f t="shared" si="10"/>
        <v>0</v>
      </c>
      <c r="AJ17" s="31">
        <f t="shared" si="10"/>
        <v>0</v>
      </c>
      <c r="AK17" s="31">
        <f t="shared" si="10"/>
        <v>0</v>
      </c>
      <c r="AL17" s="31">
        <f t="shared" si="10"/>
        <v>0</v>
      </c>
      <c r="AM17" s="31">
        <f t="shared" si="10"/>
        <v>0</v>
      </c>
      <c r="AN17" s="31">
        <f t="shared" si="10"/>
        <v>0</v>
      </c>
      <c r="AO17" s="31">
        <f t="shared" si="10"/>
        <v>0</v>
      </c>
      <c r="AP17" s="31">
        <f t="shared" si="10"/>
        <v>0</v>
      </c>
      <c r="AQ17" s="31">
        <f t="shared" si="10"/>
        <v>0</v>
      </c>
      <c r="AR17" s="31">
        <f t="shared" si="11"/>
        <v>0</v>
      </c>
      <c r="AS17" s="31">
        <f t="shared" si="11"/>
        <v>0</v>
      </c>
      <c r="AT17" s="31">
        <f t="shared" si="11"/>
        <v>0</v>
      </c>
      <c r="AU17" s="31">
        <f t="shared" si="11"/>
        <v>0</v>
      </c>
      <c r="AV17" s="31">
        <f t="shared" si="11"/>
        <v>0</v>
      </c>
      <c r="AW17" s="31">
        <f t="shared" si="11"/>
        <v>0</v>
      </c>
      <c r="AX17" s="31">
        <f t="shared" si="11"/>
        <v>0</v>
      </c>
      <c r="AY17" s="31">
        <f t="shared" si="11"/>
        <v>0</v>
      </c>
      <c r="BA17" s="6">
        <f t="shared" si="4"/>
        <v>0</v>
      </c>
      <c r="BB17" s="6">
        <f t="shared" si="5"/>
        <v>0</v>
      </c>
      <c r="BC17" s="6">
        <f t="shared" si="6"/>
        <v>0</v>
      </c>
      <c r="BD17" s="6">
        <f t="shared" si="6"/>
        <v>0</v>
      </c>
      <c r="BF17" s="6">
        <v>0.96</v>
      </c>
      <c r="BG17" s="6">
        <v>0</v>
      </c>
      <c r="BI17" s="31">
        <v>0</v>
      </c>
      <c r="BJ17" s="31">
        <v>0</v>
      </c>
      <c r="BL17" s="6">
        <f t="shared" si="7"/>
        <v>-0.96</v>
      </c>
      <c r="BM17" s="6">
        <f t="shared" si="8"/>
        <v>0</v>
      </c>
    </row>
    <row r="18" spans="1:65" x14ac:dyDescent="0.2">
      <c r="A18" s="29">
        <v>39087</v>
      </c>
      <c r="B18" s="1" t="s">
        <v>262</v>
      </c>
      <c r="C18" s="27">
        <v>43868</v>
      </c>
      <c r="D18" s="1" t="s">
        <v>429</v>
      </c>
      <c r="G18" s="1" t="s">
        <v>264</v>
      </c>
      <c r="I18" s="1" t="s">
        <v>354</v>
      </c>
      <c r="J18" s="1" t="s">
        <v>5</v>
      </c>
      <c r="K18" s="1" t="s">
        <v>48</v>
      </c>
      <c r="L18" s="1">
        <v>8</v>
      </c>
      <c r="M18" s="1">
        <v>294.42</v>
      </c>
      <c r="N18" s="6">
        <v>294.42</v>
      </c>
      <c r="O18" s="6"/>
      <c r="P18" s="6">
        <v>37324.78</v>
      </c>
      <c r="R18" s="31">
        <v>294.42</v>
      </c>
      <c r="S18" s="28">
        <v>43890</v>
      </c>
      <c r="W18" s="43"/>
      <c r="X18" s="31">
        <f t="shared" si="9"/>
        <v>0</v>
      </c>
      <c r="Y18" s="31">
        <f t="shared" si="9"/>
        <v>0</v>
      </c>
      <c r="Z18" s="31">
        <f t="shared" si="9"/>
        <v>0</v>
      </c>
      <c r="AA18" s="31">
        <f t="shared" si="9"/>
        <v>0</v>
      </c>
      <c r="AB18" s="31">
        <f t="shared" si="9"/>
        <v>0</v>
      </c>
      <c r="AC18" s="31">
        <f t="shared" si="9"/>
        <v>0</v>
      </c>
      <c r="AD18" s="31">
        <f t="shared" si="9"/>
        <v>0</v>
      </c>
      <c r="AE18" s="31">
        <f t="shared" si="9"/>
        <v>0</v>
      </c>
      <c r="AF18" s="31">
        <f t="shared" si="9"/>
        <v>0</v>
      </c>
      <c r="AG18" s="31">
        <f t="shared" si="9"/>
        <v>0</v>
      </c>
      <c r="AH18" s="31">
        <f t="shared" si="10"/>
        <v>0</v>
      </c>
      <c r="AI18" s="31">
        <f t="shared" si="10"/>
        <v>0</v>
      </c>
      <c r="AJ18" s="31">
        <f t="shared" si="10"/>
        <v>0</v>
      </c>
      <c r="AK18" s="31">
        <f t="shared" si="10"/>
        <v>0</v>
      </c>
      <c r="AL18" s="31">
        <f t="shared" si="10"/>
        <v>0</v>
      </c>
      <c r="AM18" s="31">
        <f t="shared" si="10"/>
        <v>0</v>
      </c>
      <c r="AN18" s="31">
        <f t="shared" si="10"/>
        <v>0</v>
      </c>
      <c r="AO18" s="31">
        <f t="shared" si="10"/>
        <v>0</v>
      </c>
      <c r="AP18" s="31">
        <f t="shared" si="10"/>
        <v>0</v>
      </c>
      <c r="AQ18" s="31">
        <f t="shared" si="10"/>
        <v>0</v>
      </c>
      <c r="AR18" s="31">
        <f t="shared" si="11"/>
        <v>0</v>
      </c>
      <c r="AS18" s="31">
        <f t="shared" si="11"/>
        <v>0</v>
      </c>
      <c r="AT18" s="31">
        <f t="shared" si="11"/>
        <v>0</v>
      </c>
      <c r="AU18" s="31">
        <f t="shared" si="11"/>
        <v>0</v>
      </c>
      <c r="AV18" s="31">
        <f t="shared" si="11"/>
        <v>0</v>
      </c>
      <c r="AW18" s="31">
        <f t="shared" si="11"/>
        <v>0</v>
      </c>
      <c r="AX18" s="31">
        <f t="shared" si="11"/>
        <v>0</v>
      </c>
      <c r="AY18" s="31">
        <f t="shared" si="11"/>
        <v>0</v>
      </c>
      <c r="BA18" s="6">
        <f t="shared" si="4"/>
        <v>0</v>
      </c>
      <c r="BB18" s="6">
        <f t="shared" si="5"/>
        <v>0</v>
      </c>
      <c r="BC18" s="6">
        <f t="shared" si="6"/>
        <v>0</v>
      </c>
      <c r="BD18" s="6">
        <f t="shared" si="6"/>
        <v>0</v>
      </c>
      <c r="BF18" s="6">
        <v>0</v>
      </c>
      <c r="BG18" s="6">
        <v>14.5692</v>
      </c>
      <c r="BI18" s="31">
        <v>0</v>
      </c>
      <c r="BJ18" s="31">
        <v>0</v>
      </c>
      <c r="BL18" s="6">
        <f t="shared" si="7"/>
        <v>0</v>
      </c>
      <c r="BM18" s="6">
        <f t="shared" si="8"/>
        <v>-14.5692</v>
      </c>
    </row>
    <row r="19" spans="1:65" x14ac:dyDescent="0.2">
      <c r="A19" s="29">
        <v>39089</v>
      </c>
      <c r="B19" s="1" t="s">
        <v>262</v>
      </c>
      <c r="C19" s="27">
        <v>43868</v>
      </c>
      <c r="D19" s="1" t="s">
        <v>430</v>
      </c>
      <c r="G19" s="1" t="s">
        <v>264</v>
      </c>
      <c r="I19" s="1" t="s">
        <v>265</v>
      </c>
      <c r="J19" s="1" t="s">
        <v>5</v>
      </c>
      <c r="K19" s="1" t="s">
        <v>48</v>
      </c>
      <c r="L19" s="1">
        <v>80</v>
      </c>
      <c r="M19" s="1">
        <v>376.92</v>
      </c>
      <c r="N19" s="6">
        <v>376.92</v>
      </c>
      <c r="O19" s="6"/>
      <c r="P19" s="6">
        <v>34674.97</v>
      </c>
      <c r="R19" s="31">
        <v>376.92</v>
      </c>
      <c r="S19" s="28">
        <v>43890</v>
      </c>
      <c r="X19" s="31">
        <f t="shared" si="9"/>
        <v>0</v>
      </c>
      <c r="Y19" s="31">
        <f t="shared" si="9"/>
        <v>0</v>
      </c>
      <c r="Z19" s="31">
        <f t="shared" si="9"/>
        <v>0</v>
      </c>
      <c r="AA19" s="31">
        <f t="shared" si="9"/>
        <v>0</v>
      </c>
      <c r="AB19" s="31">
        <f t="shared" si="9"/>
        <v>0</v>
      </c>
      <c r="AC19" s="31">
        <f t="shared" si="9"/>
        <v>0</v>
      </c>
      <c r="AD19" s="31">
        <f t="shared" si="9"/>
        <v>0</v>
      </c>
      <c r="AE19" s="31">
        <f t="shared" si="9"/>
        <v>0</v>
      </c>
      <c r="AF19" s="31">
        <f t="shared" si="9"/>
        <v>0</v>
      </c>
      <c r="AG19" s="31">
        <f t="shared" si="9"/>
        <v>0</v>
      </c>
      <c r="AH19" s="31">
        <f t="shared" si="10"/>
        <v>0</v>
      </c>
      <c r="AI19" s="31">
        <f t="shared" si="10"/>
        <v>0</v>
      </c>
      <c r="AJ19" s="31">
        <f t="shared" si="10"/>
        <v>0</v>
      </c>
      <c r="AK19" s="31">
        <f t="shared" si="10"/>
        <v>0</v>
      </c>
      <c r="AL19" s="31">
        <f t="shared" si="10"/>
        <v>0</v>
      </c>
      <c r="AM19" s="31">
        <f t="shared" si="10"/>
        <v>0</v>
      </c>
      <c r="AN19" s="31">
        <f t="shared" si="10"/>
        <v>0</v>
      </c>
      <c r="AO19" s="31">
        <f t="shared" si="10"/>
        <v>0</v>
      </c>
      <c r="AP19" s="31">
        <f t="shared" si="10"/>
        <v>0</v>
      </c>
      <c r="AQ19" s="31">
        <f t="shared" si="10"/>
        <v>0</v>
      </c>
      <c r="AR19" s="31">
        <f t="shared" si="11"/>
        <v>0</v>
      </c>
      <c r="AS19" s="31">
        <f t="shared" si="11"/>
        <v>0</v>
      </c>
      <c r="AT19" s="31">
        <f t="shared" si="11"/>
        <v>0</v>
      </c>
      <c r="AU19" s="31">
        <f t="shared" si="11"/>
        <v>0</v>
      </c>
      <c r="AV19" s="31">
        <f t="shared" si="11"/>
        <v>0</v>
      </c>
      <c r="AW19" s="31">
        <f t="shared" si="11"/>
        <v>0</v>
      </c>
      <c r="AX19" s="31">
        <f t="shared" si="11"/>
        <v>0</v>
      </c>
      <c r="AY19" s="31">
        <f t="shared" si="11"/>
        <v>0</v>
      </c>
      <c r="BA19" s="6">
        <f t="shared" si="4"/>
        <v>0</v>
      </c>
      <c r="BB19" s="6">
        <f t="shared" si="5"/>
        <v>0</v>
      </c>
      <c r="BC19" s="6">
        <f t="shared" si="6"/>
        <v>0</v>
      </c>
      <c r="BD19" s="6">
        <f t="shared" si="6"/>
        <v>0</v>
      </c>
      <c r="BF19" s="6">
        <v>1.7307699999999999</v>
      </c>
      <c r="BG19" s="6">
        <v>0</v>
      </c>
      <c r="BI19" s="31">
        <v>0</v>
      </c>
      <c r="BJ19" s="31">
        <v>0</v>
      </c>
      <c r="BL19" s="6">
        <f t="shared" si="7"/>
        <v>-1.7307699999999999</v>
      </c>
      <c r="BM19" s="6">
        <f t="shared" si="8"/>
        <v>0</v>
      </c>
    </row>
    <row r="20" spans="1:65" x14ac:dyDescent="0.2">
      <c r="A20" s="29">
        <v>39086</v>
      </c>
      <c r="B20" s="1" t="s">
        <v>262</v>
      </c>
      <c r="C20" s="27">
        <v>43868</v>
      </c>
      <c r="D20" s="1" t="s">
        <v>431</v>
      </c>
      <c r="G20" s="1" t="s">
        <v>264</v>
      </c>
      <c r="I20" s="1" t="s">
        <v>265</v>
      </c>
      <c r="J20" s="1" t="s">
        <v>5</v>
      </c>
      <c r="K20" s="1" t="s">
        <v>48</v>
      </c>
      <c r="L20" s="1">
        <v>80</v>
      </c>
      <c r="M20" s="1">
        <v>1794.96</v>
      </c>
      <c r="N20" s="6">
        <v>1794.96</v>
      </c>
      <c r="O20" s="6"/>
      <c r="P20" s="6">
        <v>34298.050000000003</v>
      </c>
      <c r="R20" s="31">
        <v>1794.96</v>
      </c>
      <c r="S20" s="28">
        <v>43890</v>
      </c>
      <c r="X20" s="31">
        <f t="shared" si="9"/>
        <v>0</v>
      </c>
      <c r="Y20" s="31">
        <f t="shared" si="9"/>
        <v>0</v>
      </c>
      <c r="Z20" s="31">
        <f t="shared" si="9"/>
        <v>0</v>
      </c>
      <c r="AA20" s="31">
        <f t="shared" si="9"/>
        <v>0</v>
      </c>
      <c r="AB20" s="31">
        <f t="shared" si="9"/>
        <v>0</v>
      </c>
      <c r="AC20" s="31">
        <f t="shared" si="9"/>
        <v>0</v>
      </c>
      <c r="AD20" s="31">
        <f t="shared" si="9"/>
        <v>0</v>
      </c>
      <c r="AE20" s="31">
        <f t="shared" si="9"/>
        <v>0</v>
      </c>
      <c r="AF20" s="31">
        <f t="shared" si="9"/>
        <v>0</v>
      </c>
      <c r="AG20" s="31">
        <f t="shared" si="9"/>
        <v>0</v>
      </c>
      <c r="AH20" s="31">
        <f t="shared" si="10"/>
        <v>0</v>
      </c>
      <c r="AI20" s="31">
        <f t="shared" si="10"/>
        <v>0</v>
      </c>
      <c r="AJ20" s="31">
        <f t="shared" si="10"/>
        <v>0</v>
      </c>
      <c r="AK20" s="31">
        <f t="shared" si="10"/>
        <v>0</v>
      </c>
      <c r="AL20" s="31">
        <f t="shared" si="10"/>
        <v>0</v>
      </c>
      <c r="AM20" s="31">
        <f t="shared" si="10"/>
        <v>0</v>
      </c>
      <c r="AN20" s="31">
        <f t="shared" si="10"/>
        <v>0</v>
      </c>
      <c r="AO20" s="31">
        <f t="shared" si="10"/>
        <v>0</v>
      </c>
      <c r="AP20" s="31">
        <f t="shared" si="10"/>
        <v>0</v>
      </c>
      <c r="AQ20" s="31">
        <f t="shared" si="10"/>
        <v>0</v>
      </c>
      <c r="AR20" s="31">
        <f t="shared" si="11"/>
        <v>0</v>
      </c>
      <c r="AS20" s="31">
        <f t="shared" si="11"/>
        <v>0</v>
      </c>
      <c r="AT20" s="31">
        <f t="shared" si="11"/>
        <v>0</v>
      </c>
      <c r="AU20" s="31">
        <f t="shared" si="11"/>
        <v>0</v>
      </c>
      <c r="AV20" s="31">
        <f t="shared" si="11"/>
        <v>0</v>
      </c>
      <c r="AW20" s="31">
        <f t="shared" si="11"/>
        <v>0</v>
      </c>
      <c r="AX20" s="31">
        <f t="shared" si="11"/>
        <v>0</v>
      </c>
      <c r="AY20" s="31">
        <f t="shared" si="11"/>
        <v>0</v>
      </c>
      <c r="BA20" s="6">
        <f t="shared" si="4"/>
        <v>0</v>
      </c>
      <c r="BB20" s="6">
        <f t="shared" si="5"/>
        <v>0</v>
      </c>
      <c r="BC20" s="6">
        <f t="shared" si="6"/>
        <v>0</v>
      </c>
      <c r="BD20" s="6">
        <f t="shared" si="6"/>
        <v>0</v>
      </c>
      <c r="BF20" s="6">
        <v>0</v>
      </c>
      <c r="BG20" s="6">
        <v>3.0245000000000002</v>
      </c>
      <c r="BI20" s="31">
        <v>0</v>
      </c>
      <c r="BJ20" s="31">
        <v>0</v>
      </c>
      <c r="BL20" s="6">
        <f t="shared" si="7"/>
        <v>0</v>
      </c>
      <c r="BM20" s="6">
        <f t="shared" si="8"/>
        <v>-3.0245000000000002</v>
      </c>
    </row>
    <row r="21" spans="1:65" x14ac:dyDescent="0.2">
      <c r="A21" s="29">
        <v>39084</v>
      </c>
      <c r="B21" s="1" t="s">
        <v>262</v>
      </c>
      <c r="C21" s="27">
        <v>43868</v>
      </c>
      <c r="D21" s="1" t="s">
        <v>432</v>
      </c>
      <c r="G21" s="1" t="s">
        <v>264</v>
      </c>
      <c r="I21" s="1" t="s">
        <v>265</v>
      </c>
      <c r="J21" s="1" t="s">
        <v>5</v>
      </c>
      <c r="K21" s="1" t="s">
        <v>48</v>
      </c>
      <c r="L21" s="1">
        <v>85</v>
      </c>
      <c r="M21" s="1">
        <v>2185.65</v>
      </c>
      <c r="N21" s="6">
        <v>2185.65</v>
      </c>
      <c r="O21" s="6"/>
      <c r="P21" s="6">
        <v>39510.43</v>
      </c>
      <c r="R21" s="31">
        <v>2185.65</v>
      </c>
      <c r="S21" s="28">
        <v>43890</v>
      </c>
      <c r="X21" s="31">
        <f t="shared" si="9"/>
        <v>0</v>
      </c>
      <c r="Y21" s="31">
        <f t="shared" si="9"/>
        <v>0</v>
      </c>
      <c r="Z21" s="31">
        <f t="shared" si="9"/>
        <v>0</v>
      </c>
      <c r="AA21" s="31">
        <f t="shared" si="9"/>
        <v>0</v>
      </c>
      <c r="AB21" s="31">
        <f t="shared" si="9"/>
        <v>0</v>
      </c>
      <c r="AC21" s="31">
        <f t="shared" si="9"/>
        <v>0</v>
      </c>
      <c r="AD21" s="31">
        <f t="shared" si="9"/>
        <v>0</v>
      </c>
      <c r="AE21" s="31">
        <f t="shared" si="9"/>
        <v>0</v>
      </c>
      <c r="AF21" s="31">
        <f t="shared" si="9"/>
        <v>0</v>
      </c>
      <c r="AG21" s="31">
        <f t="shared" si="9"/>
        <v>0</v>
      </c>
      <c r="AH21" s="31">
        <f t="shared" si="10"/>
        <v>0</v>
      </c>
      <c r="AI21" s="31">
        <f t="shared" si="10"/>
        <v>0</v>
      </c>
      <c r="AJ21" s="31">
        <f t="shared" si="10"/>
        <v>0</v>
      </c>
      <c r="AK21" s="31">
        <f t="shared" si="10"/>
        <v>0</v>
      </c>
      <c r="AL21" s="31">
        <f t="shared" si="10"/>
        <v>0</v>
      </c>
      <c r="AM21" s="31">
        <f t="shared" si="10"/>
        <v>0</v>
      </c>
      <c r="AN21" s="31">
        <f t="shared" si="10"/>
        <v>0</v>
      </c>
      <c r="AO21" s="31">
        <f t="shared" si="10"/>
        <v>0</v>
      </c>
      <c r="AP21" s="31">
        <f t="shared" si="10"/>
        <v>0</v>
      </c>
      <c r="AQ21" s="31">
        <f t="shared" si="10"/>
        <v>0</v>
      </c>
      <c r="AR21" s="31">
        <f t="shared" si="11"/>
        <v>0</v>
      </c>
      <c r="AS21" s="31">
        <f t="shared" si="11"/>
        <v>0</v>
      </c>
      <c r="AT21" s="31">
        <f t="shared" si="11"/>
        <v>0</v>
      </c>
      <c r="AU21" s="31">
        <f t="shared" si="11"/>
        <v>0</v>
      </c>
      <c r="AV21" s="31">
        <f t="shared" si="11"/>
        <v>0</v>
      </c>
      <c r="AW21" s="31">
        <f t="shared" si="11"/>
        <v>0</v>
      </c>
      <c r="AX21" s="31">
        <f t="shared" si="11"/>
        <v>0</v>
      </c>
      <c r="AY21" s="31">
        <f t="shared" si="11"/>
        <v>0</v>
      </c>
      <c r="BA21" s="6">
        <f t="shared" si="4"/>
        <v>0</v>
      </c>
      <c r="BB21" s="6">
        <f t="shared" si="5"/>
        <v>0</v>
      </c>
      <c r="BC21" s="6">
        <f t="shared" si="6"/>
        <v>0</v>
      </c>
      <c r="BD21" s="6">
        <f t="shared" si="6"/>
        <v>0</v>
      </c>
      <c r="BF21" s="6">
        <v>1.0580000000000001</v>
      </c>
      <c r="BG21" s="6">
        <v>0</v>
      </c>
      <c r="BI21" s="31">
        <v>0</v>
      </c>
      <c r="BJ21" s="31">
        <v>0</v>
      </c>
      <c r="BL21" s="6">
        <f t="shared" si="7"/>
        <v>-1.0580000000000001</v>
      </c>
      <c r="BM21" s="6">
        <f t="shared" si="8"/>
        <v>0</v>
      </c>
    </row>
    <row r="22" spans="1:65" x14ac:dyDescent="0.2">
      <c r="A22" s="29">
        <v>39087</v>
      </c>
      <c r="B22" s="1" t="s">
        <v>262</v>
      </c>
      <c r="C22" s="27">
        <v>43868</v>
      </c>
      <c r="D22" s="1" t="s">
        <v>429</v>
      </c>
      <c r="G22" s="1" t="s">
        <v>264</v>
      </c>
      <c r="I22" s="1" t="s">
        <v>265</v>
      </c>
      <c r="J22" s="1" t="s">
        <v>5</v>
      </c>
      <c r="K22" s="1" t="s">
        <v>48</v>
      </c>
      <c r="L22" s="1">
        <v>64</v>
      </c>
      <c r="M22" s="1">
        <v>2355.39</v>
      </c>
      <c r="N22" s="6">
        <v>2355.39</v>
      </c>
      <c r="O22" s="6"/>
      <c r="P22" s="6">
        <v>37030.36</v>
      </c>
      <c r="R22" s="31">
        <v>2355.39</v>
      </c>
      <c r="S22" s="28">
        <v>43890</v>
      </c>
      <c r="X22" s="31">
        <f t="shared" ref="X22:AG28" si="12">SUMIFS($R:$R,$F:$F,$W22,$S:$S,X$1)/1000</f>
        <v>0</v>
      </c>
      <c r="Y22" s="31">
        <f t="shared" si="12"/>
        <v>0</v>
      </c>
      <c r="Z22" s="31">
        <f t="shared" si="12"/>
        <v>0</v>
      </c>
      <c r="AA22" s="31">
        <f t="shared" si="12"/>
        <v>0</v>
      </c>
      <c r="AB22" s="31">
        <f t="shared" si="12"/>
        <v>0</v>
      </c>
      <c r="AC22" s="31">
        <f t="shared" si="12"/>
        <v>0</v>
      </c>
      <c r="AD22" s="31">
        <f t="shared" si="12"/>
        <v>0</v>
      </c>
      <c r="AE22" s="31">
        <f t="shared" si="12"/>
        <v>0</v>
      </c>
      <c r="AF22" s="31">
        <f t="shared" si="12"/>
        <v>0</v>
      </c>
      <c r="AG22" s="31">
        <f t="shared" si="12"/>
        <v>0</v>
      </c>
      <c r="AH22" s="31">
        <f t="shared" ref="AH22:AQ28" si="13">SUMIFS($R:$R,$F:$F,$W22,$S:$S,AH$1)/1000</f>
        <v>0</v>
      </c>
      <c r="AI22" s="31">
        <f t="shared" si="13"/>
        <v>0</v>
      </c>
      <c r="AJ22" s="31">
        <f t="shared" si="13"/>
        <v>0</v>
      </c>
      <c r="AK22" s="31">
        <f t="shared" si="13"/>
        <v>0</v>
      </c>
      <c r="AL22" s="31">
        <f t="shared" si="13"/>
        <v>0</v>
      </c>
      <c r="AM22" s="31">
        <f t="shared" si="13"/>
        <v>0</v>
      </c>
      <c r="AN22" s="31">
        <f t="shared" si="13"/>
        <v>0</v>
      </c>
      <c r="AO22" s="31">
        <f t="shared" si="13"/>
        <v>0</v>
      </c>
      <c r="AP22" s="31">
        <f t="shared" si="13"/>
        <v>0</v>
      </c>
      <c r="AQ22" s="31">
        <f t="shared" si="13"/>
        <v>0</v>
      </c>
      <c r="AR22" s="31">
        <f t="shared" ref="AR22:AY28" si="14">SUMIFS($R:$R,$F:$F,$W22,$S:$S,AR$1)/1000</f>
        <v>0</v>
      </c>
      <c r="AS22" s="31">
        <f t="shared" si="14"/>
        <v>0</v>
      </c>
      <c r="AT22" s="31">
        <f t="shared" si="14"/>
        <v>0</v>
      </c>
      <c r="AU22" s="31">
        <f t="shared" si="14"/>
        <v>0</v>
      </c>
      <c r="AV22" s="31">
        <f t="shared" si="14"/>
        <v>0</v>
      </c>
      <c r="AW22" s="31">
        <f t="shared" si="14"/>
        <v>0</v>
      </c>
      <c r="AX22" s="31">
        <f t="shared" si="14"/>
        <v>0</v>
      </c>
      <c r="AY22" s="31">
        <f t="shared" si="14"/>
        <v>0</v>
      </c>
      <c r="BA22" s="6">
        <f t="shared" si="4"/>
        <v>0</v>
      </c>
      <c r="BB22" s="6">
        <f t="shared" si="5"/>
        <v>0</v>
      </c>
      <c r="BC22" s="6">
        <f t="shared" si="6"/>
        <v>0</v>
      </c>
      <c r="BD22" s="6">
        <f t="shared" si="6"/>
        <v>0</v>
      </c>
      <c r="BF22" s="6">
        <v>9.6246100000000006</v>
      </c>
      <c r="BG22" s="6">
        <v>3.49038</v>
      </c>
      <c r="BI22" s="31">
        <v>9.9999999999980105E-3</v>
      </c>
      <c r="BJ22" s="31">
        <v>0</v>
      </c>
      <c r="BL22" s="6">
        <f t="shared" si="7"/>
        <v>-9.6346099999999986</v>
      </c>
      <c r="BM22" s="6">
        <f t="shared" si="8"/>
        <v>-3.49038</v>
      </c>
    </row>
    <row r="23" spans="1:65" x14ac:dyDescent="0.2">
      <c r="A23" s="29">
        <v>39085</v>
      </c>
      <c r="B23" s="1" t="s">
        <v>262</v>
      </c>
      <c r="C23" s="27">
        <v>43868</v>
      </c>
      <c r="D23" s="1" t="s">
        <v>433</v>
      </c>
      <c r="G23" s="1" t="s">
        <v>264</v>
      </c>
      <c r="I23" s="1" t="s">
        <v>265</v>
      </c>
      <c r="J23" s="1" t="s">
        <v>5</v>
      </c>
      <c r="K23" s="1" t="s">
        <v>48</v>
      </c>
      <c r="L23" s="1">
        <v>80</v>
      </c>
      <c r="M23" s="1">
        <v>2692.31</v>
      </c>
      <c r="N23" s="6">
        <v>2692.31</v>
      </c>
      <c r="O23" s="6"/>
      <c r="P23" s="6">
        <v>32503.09</v>
      </c>
      <c r="R23" s="31">
        <v>2692.31</v>
      </c>
      <c r="S23" s="28">
        <v>43890</v>
      </c>
      <c r="X23" s="31">
        <f t="shared" si="12"/>
        <v>0</v>
      </c>
      <c r="Y23" s="31">
        <f t="shared" si="12"/>
        <v>0</v>
      </c>
      <c r="Z23" s="31">
        <f t="shared" si="12"/>
        <v>0</v>
      </c>
      <c r="AA23" s="31">
        <f t="shared" si="12"/>
        <v>0</v>
      </c>
      <c r="AB23" s="31">
        <f t="shared" si="12"/>
        <v>0</v>
      </c>
      <c r="AC23" s="31">
        <f t="shared" si="12"/>
        <v>0</v>
      </c>
      <c r="AD23" s="31">
        <f t="shared" si="12"/>
        <v>0</v>
      </c>
      <c r="AE23" s="31">
        <f t="shared" si="12"/>
        <v>0</v>
      </c>
      <c r="AF23" s="31">
        <f t="shared" si="12"/>
        <v>0</v>
      </c>
      <c r="AG23" s="31">
        <f t="shared" si="12"/>
        <v>0</v>
      </c>
      <c r="AH23" s="31">
        <f t="shared" si="13"/>
        <v>0</v>
      </c>
      <c r="AI23" s="31">
        <f t="shared" si="13"/>
        <v>0</v>
      </c>
      <c r="AJ23" s="31">
        <f t="shared" si="13"/>
        <v>0</v>
      </c>
      <c r="AK23" s="31">
        <f t="shared" si="13"/>
        <v>0</v>
      </c>
      <c r="AL23" s="31">
        <f t="shared" si="13"/>
        <v>0</v>
      </c>
      <c r="AM23" s="31">
        <f t="shared" si="13"/>
        <v>0</v>
      </c>
      <c r="AN23" s="31">
        <f t="shared" si="13"/>
        <v>0</v>
      </c>
      <c r="AO23" s="31">
        <f t="shared" si="13"/>
        <v>0</v>
      </c>
      <c r="AP23" s="31">
        <f t="shared" si="13"/>
        <v>0</v>
      </c>
      <c r="AQ23" s="31">
        <f t="shared" si="13"/>
        <v>0</v>
      </c>
      <c r="AR23" s="31">
        <f t="shared" si="14"/>
        <v>0</v>
      </c>
      <c r="AS23" s="31">
        <f t="shared" si="14"/>
        <v>0</v>
      </c>
      <c r="AT23" s="31">
        <f t="shared" si="14"/>
        <v>0</v>
      </c>
      <c r="AU23" s="31">
        <f t="shared" si="14"/>
        <v>0</v>
      </c>
      <c r="AV23" s="31">
        <f t="shared" si="14"/>
        <v>0</v>
      </c>
      <c r="AW23" s="31">
        <f t="shared" si="14"/>
        <v>0</v>
      </c>
      <c r="AX23" s="31">
        <f t="shared" si="14"/>
        <v>0</v>
      </c>
      <c r="AY23" s="31">
        <f t="shared" si="14"/>
        <v>0</v>
      </c>
      <c r="BA23" s="6">
        <f t="shared" si="4"/>
        <v>0</v>
      </c>
      <c r="BB23" s="6">
        <f t="shared" si="5"/>
        <v>0</v>
      </c>
      <c r="BC23" s="6">
        <f t="shared" si="6"/>
        <v>0</v>
      </c>
      <c r="BD23" s="6">
        <f t="shared" si="6"/>
        <v>0</v>
      </c>
      <c r="BF23" s="6">
        <v>10.821159999999999</v>
      </c>
      <c r="BG23" s="6">
        <v>4.5890300000000002</v>
      </c>
      <c r="BI23" s="31">
        <v>0</v>
      </c>
      <c r="BJ23" s="31">
        <v>0</v>
      </c>
      <c r="BL23" s="6">
        <f t="shared" si="7"/>
        <v>-10.821159999999999</v>
      </c>
      <c r="BM23" s="6">
        <f t="shared" si="8"/>
        <v>-4.5890300000000002</v>
      </c>
    </row>
    <row r="24" spans="1:65" x14ac:dyDescent="0.2">
      <c r="A24" s="29">
        <v>39088</v>
      </c>
      <c r="B24" s="1" t="s">
        <v>262</v>
      </c>
      <c r="C24" s="27">
        <v>43868</v>
      </c>
      <c r="D24" s="1" t="s">
        <v>434</v>
      </c>
      <c r="G24" s="1" t="s">
        <v>264</v>
      </c>
      <c r="I24" s="1" t="s">
        <v>265</v>
      </c>
      <c r="J24" s="1" t="s">
        <v>5</v>
      </c>
      <c r="K24" s="1" t="s">
        <v>48</v>
      </c>
      <c r="L24" s="1">
        <v>80</v>
      </c>
      <c r="M24" s="1">
        <v>4107.6899999999996</v>
      </c>
      <c r="N24" s="6">
        <v>4107.6899999999996</v>
      </c>
      <c r="O24" s="6"/>
      <c r="P24" s="6">
        <v>29810.78</v>
      </c>
      <c r="R24" s="31">
        <v>4107.6899999999996</v>
      </c>
      <c r="S24" s="28">
        <v>43890</v>
      </c>
      <c r="X24" s="31">
        <f t="shared" si="12"/>
        <v>0</v>
      </c>
      <c r="Y24" s="31">
        <f t="shared" si="12"/>
        <v>0</v>
      </c>
      <c r="Z24" s="31">
        <f t="shared" si="12"/>
        <v>0</v>
      </c>
      <c r="AA24" s="31">
        <f t="shared" si="12"/>
        <v>0</v>
      </c>
      <c r="AB24" s="31">
        <f t="shared" si="12"/>
        <v>0</v>
      </c>
      <c r="AC24" s="31">
        <f t="shared" si="12"/>
        <v>0</v>
      </c>
      <c r="AD24" s="31">
        <f t="shared" si="12"/>
        <v>0</v>
      </c>
      <c r="AE24" s="31">
        <f t="shared" si="12"/>
        <v>0</v>
      </c>
      <c r="AF24" s="31">
        <f t="shared" si="12"/>
        <v>0</v>
      </c>
      <c r="AG24" s="31">
        <f t="shared" si="12"/>
        <v>0</v>
      </c>
      <c r="AH24" s="31">
        <f t="shared" si="13"/>
        <v>0</v>
      </c>
      <c r="AI24" s="31">
        <f t="shared" si="13"/>
        <v>0</v>
      </c>
      <c r="AJ24" s="31">
        <f t="shared" si="13"/>
        <v>0</v>
      </c>
      <c r="AK24" s="31">
        <f t="shared" si="13"/>
        <v>0</v>
      </c>
      <c r="AL24" s="31">
        <f t="shared" si="13"/>
        <v>0</v>
      </c>
      <c r="AM24" s="31">
        <f t="shared" si="13"/>
        <v>0</v>
      </c>
      <c r="AN24" s="31">
        <f t="shared" si="13"/>
        <v>0</v>
      </c>
      <c r="AO24" s="31">
        <f t="shared" si="13"/>
        <v>0</v>
      </c>
      <c r="AP24" s="31">
        <f t="shared" si="13"/>
        <v>0</v>
      </c>
      <c r="AQ24" s="31">
        <f t="shared" si="13"/>
        <v>0</v>
      </c>
      <c r="AR24" s="31">
        <f t="shared" si="14"/>
        <v>0</v>
      </c>
      <c r="AS24" s="31">
        <f t="shared" si="14"/>
        <v>0</v>
      </c>
      <c r="AT24" s="31">
        <f t="shared" si="14"/>
        <v>0</v>
      </c>
      <c r="AU24" s="31">
        <f t="shared" si="14"/>
        <v>0</v>
      </c>
      <c r="AV24" s="31">
        <f t="shared" si="14"/>
        <v>0</v>
      </c>
      <c r="AW24" s="31">
        <f t="shared" si="14"/>
        <v>0</v>
      </c>
      <c r="AX24" s="31">
        <f t="shared" si="14"/>
        <v>0</v>
      </c>
      <c r="AY24" s="31">
        <f t="shared" si="14"/>
        <v>0</v>
      </c>
      <c r="BA24" s="6">
        <f t="shared" si="4"/>
        <v>0</v>
      </c>
      <c r="BB24" s="6">
        <f t="shared" si="5"/>
        <v>0</v>
      </c>
      <c r="BC24" s="6">
        <f t="shared" si="6"/>
        <v>0</v>
      </c>
      <c r="BD24" s="6">
        <f t="shared" si="6"/>
        <v>0</v>
      </c>
      <c r="BF24" s="6">
        <v>0</v>
      </c>
      <c r="BG24" s="6">
        <v>2.0346199999999999</v>
      </c>
      <c r="BI24" s="31">
        <v>0</v>
      </c>
      <c r="BJ24" s="31">
        <v>0</v>
      </c>
      <c r="BL24" s="6">
        <f t="shared" si="7"/>
        <v>0</v>
      </c>
      <c r="BM24" s="6">
        <f t="shared" si="8"/>
        <v>-2.0346199999999999</v>
      </c>
    </row>
    <row r="25" spans="1:65" x14ac:dyDescent="0.2">
      <c r="A25" s="29">
        <v>39337</v>
      </c>
      <c r="B25" s="1" t="s">
        <v>262</v>
      </c>
      <c r="C25" s="27">
        <v>43882</v>
      </c>
      <c r="D25" s="1" t="s">
        <v>435</v>
      </c>
      <c r="G25" s="1" t="s">
        <v>264</v>
      </c>
      <c r="I25" s="1" t="s">
        <v>354</v>
      </c>
      <c r="J25" s="1" t="s">
        <v>5</v>
      </c>
      <c r="K25" s="1" t="s">
        <v>48</v>
      </c>
      <c r="L25" s="1">
        <v>2.5</v>
      </c>
      <c r="M25" s="1">
        <v>56.09</v>
      </c>
      <c r="N25" s="6">
        <v>56.09</v>
      </c>
      <c r="O25" s="6"/>
      <c r="P25" s="6">
        <v>47881.03</v>
      </c>
      <c r="R25" s="31">
        <v>56.09</v>
      </c>
      <c r="S25" s="28">
        <v>43890</v>
      </c>
      <c r="X25" s="31">
        <f t="shared" si="12"/>
        <v>0</v>
      </c>
      <c r="Y25" s="31">
        <f t="shared" si="12"/>
        <v>0</v>
      </c>
      <c r="Z25" s="31">
        <f t="shared" si="12"/>
        <v>0</v>
      </c>
      <c r="AA25" s="31">
        <f t="shared" si="12"/>
        <v>0</v>
      </c>
      <c r="AB25" s="31">
        <f t="shared" si="12"/>
        <v>0</v>
      </c>
      <c r="AC25" s="31">
        <f t="shared" si="12"/>
        <v>0</v>
      </c>
      <c r="AD25" s="31">
        <f t="shared" si="12"/>
        <v>0</v>
      </c>
      <c r="AE25" s="31">
        <f t="shared" si="12"/>
        <v>0</v>
      </c>
      <c r="AF25" s="31">
        <f t="shared" si="12"/>
        <v>0</v>
      </c>
      <c r="AG25" s="31">
        <f t="shared" si="12"/>
        <v>0</v>
      </c>
      <c r="AH25" s="31">
        <f t="shared" si="13"/>
        <v>0</v>
      </c>
      <c r="AI25" s="31">
        <f t="shared" si="13"/>
        <v>0</v>
      </c>
      <c r="AJ25" s="31">
        <f t="shared" si="13"/>
        <v>0</v>
      </c>
      <c r="AK25" s="31">
        <f t="shared" si="13"/>
        <v>0</v>
      </c>
      <c r="AL25" s="31">
        <f t="shared" si="13"/>
        <v>0</v>
      </c>
      <c r="AM25" s="31">
        <f t="shared" si="13"/>
        <v>0</v>
      </c>
      <c r="AN25" s="31">
        <f t="shared" si="13"/>
        <v>0</v>
      </c>
      <c r="AO25" s="31">
        <f t="shared" si="13"/>
        <v>0</v>
      </c>
      <c r="AP25" s="31">
        <f t="shared" si="13"/>
        <v>0</v>
      </c>
      <c r="AQ25" s="31">
        <f t="shared" si="13"/>
        <v>0</v>
      </c>
      <c r="AR25" s="31">
        <f t="shared" si="14"/>
        <v>0</v>
      </c>
      <c r="AS25" s="31">
        <f t="shared" si="14"/>
        <v>0</v>
      </c>
      <c r="AT25" s="31">
        <f t="shared" si="14"/>
        <v>0</v>
      </c>
      <c r="AU25" s="31">
        <f t="shared" si="14"/>
        <v>0</v>
      </c>
      <c r="AV25" s="31">
        <f t="shared" si="14"/>
        <v>0</v>
      </c>
      <c r="AW25" s="31">
        <f t="shared" si="14"/>
        <v>0</v>
      </c>
      <c r="AX25" s="31">
        <f t="shared" si="14"/>
        <v>0</v>
      </c>
      <c r="AY25" s="31">
        <f t="shared" si="14"/>
        <v>0</v>
      </c>
      <c r="BA25" s="6">
        <f t="shared" si="4"/>
        <v>0</v>
      </c>
      <c r="BB25" s="6">
        <f t="shared" si="5"/>
        <v>0</v>
      </c>
      <c r="BC25" s="6">
        <f t="shared" si="6"/>
        <v>0</v>
      </c>
      <c r="BD25" s="6">
        <f t="shared" si="6"/>
        <v>0</v>
      </c>
      <c r="BF25" s="6">
        <v>0</v>
      </c>
      <c r="BG25" s="6">
        <v>2.8159999999999998</v>
      </c>
      <c r="BI25" s="31">
        <v>0</v>
      </c>
      <c r="BJ25" s="31">
        <v>0</v>
      </c>
      <c r="BL25" s="6">
        <f t="shared" si="7"/>
        <v>0</v>
      </c>
      <c r="BM25" s="6">
        <f t="shared" si="8"/>
        <v>-2.8159999999999998</v>
      </c>
    </row>
    <row r="26" spans="1:65" x14ac:dyDescent="0.2">
      <c r="A26" s="29">
        <v>39338</v>
      </c>
      <c r="B26" s="1" t="s">
        <v>262</v>
      </c>
      <c r="C26" s="27">
        <v>43882</v>
      </c>
      <c r="D26" s="1" t="s">
        <v>436</v>
      </c>
      <c r="G26" s="1" t="s">
        <v>264</v>
      </c>
      <c r="I26" s="1" t="s">
        <v>354</v>
      </c>
      <c r="J26" s="1" t="s">
        <v>5</v>
      </c>
      <c r="K26" s="1" t="s">
        <v>48</v>
      </c>
      <c r="L26" s="1">
        <v>8</v>
      </c>
      <c r="M26" s="1">
        <v>224.36</v>
      </c>
      <c r="N26" s="6">
        <v>224.36</v>
      </c>
      <c r="O26" s="6"/>
      <c r="P26" s="6">
        <v>46086.07</v>
      </c>
      <c r="R26" s="31">
        <v>224.36</v>
      </c>
      <c r="S26" s="28">
        <v>43890</v>
      </c>
      <c r="W26" s="43"/>
      <c r="X26" s="31">
        <f t="shared" si="12"/>
        <v>0</v>
      </c>
      <c r="Y26" s="31">
        <f t="shared" si="12"/>
        <v>0</v>
      </c>
      <c r="Z26" s="31">
        <f t="shared" si="12"/>
        <v>0</v>
      </c>
      <c r="AA26" s="31">
        <f t="shared" si="12"/>
        <v>0</v>
      </c>
      <c r="AB26" s="31">
        <f t="shared" si="12"/>
        <v>0</v>
      </c>
      <c r="AC26" s="31">
        <f t="shared" si="12"/>
        <v>0</v>
      </c>
      <c r="AD26" s="31">
        <f t="shared" si="12"/>
        <v>0</v>
      </c>
      <c r="AE26" s="31">
        <f t="shared" si="12"/>
        <v>0</v>
      </c>
      <c r="AF26" s="31">
        <f t="shared" si="12"/>
        <v>0</v>
      </c>
      <c r="AG26" s="31">
        <f t="shared" si="12"/>
        <v>0</v>
      </c>
      <c r="AH26" s="31">
        <f t="shared" si="13"/>
        <v>0</v>
      </c>
      <c r="AI26" s="31">
        <f t="shared" si="13"/>
        <v>0</v>
      </c>
      <c r="AJ26" s="31">
        <f t="shared" si="13"/>
        <v>0</v>
      </c>
      <c r="AK26" s="31">
        <f t="shared" si="13"/>
        <v>0</v>
      </c>
      <c r="AL26" s="31">
        <f t="shared" si="13"/>
        <v>0</v>
      </c>
      <c r="AM26" s="31">
        <f t="shared" si="13"/>
        <v>0</v>
      </c>
      <c r="AN26" s="31">
        <f t="shared" si="13"/>
        <v>0</v>
      </c>
      <c r="AO26" s="31">
        <f t="shared" si="13"/>
        <v>0</v>
      </c>
      <c r="AP26" s="31">
        <f t="shared" si="13"/>
        <v>0</v>
      </c>
      <c r="AQ26" s="31">
        <f t="shared" si="13"/>
        <v>0</v>
      </c>
      <c r="AR26" s="31">
        <f t="shared" si="14"/>
        <v>0</v>
      </c>
      <c r="AS26" s="31">
        <f t="shared" si="14"/>
        <v>0</v>
      </c>
      <c r="AT26" s="31">
        <f t="shared" si="14"/>
        <v>0</v>
      </c>
      <c r="AU26" s="31">
        <f t="shared" si="14"/>
        <v>0</v>
      </c>
      <c r="AV26" s="31">
        <f t="shared" si="14"/>
        <v>0</v>
      </c>
      <c r="AW26" s="31">
        <f t="shared" si="14"/>
        <v>0</v>
      </c>
      <c r="AX26" s="31">
        <f t="shared" si="14"/>
        <v>0</v>
      </c>
      <c r="AY26" s="31">
        <f t="shared" si="14"/>
        <v>0</v>
      </c>
      <c r="BA26" s="6">
        <f t="shared" si="4"/>
        <v>0</v>
      </c>
      <c r="BB26" s="6">
        <f t="shared" si="5"/>
        <v>0</v>
      </c>
      <c r="BC26" s="6">
        <f t="shared" si="6"/>
        <v>0</v>
      </c>
      <c r="BD26" s="6">
        <f t="shared" si="6"/>
        <v>0</v>
      </c>
      <c r="BF26" s="6">
        <v>0</v>
      </c>
      <c r="BG26" s="6">
        <v>16.230740000000001</v>
      </c>
      <c r="BI26" s="31">
        <v>0</v>
      </c>
      <c r="BJ26" s="31">
        <v>0</v>
      </c>
      <c r="BL26" s="6">
        <f t="shared" si="7"/>
        <v>0</v>
      </c>
      <c r="BM26" s="6">
        <f t="shared" si="8"/>
        <v>-16.230740000000001</v>
      </c>
    </row>
    <row r="27" spans="1:65" x14ac:dyDescent="0.2">
      <c r="A27" s="29">
        <v>39336</v>
      </c>
      <c r="B27" s="1" t="s">
        <v>262</v>
      </c>
      <c r="C27" s="27">
        <v>43882</v>
      </c>
      <c r="D27" s="1" t="s">
        <v>437</v>
      </c>
      <c r="G27" s="1" t="s">
        <v>264</v>
      </c>
      <c r="I27" s="1" t="s">
        <v>354</v>
      </c>
      <c r="J27" s="1" t="s">
        <v>5</v>
      </c>
      <c r="K27" s="1" t="s">
        <v>48</v>
      </c>
      <c r="L27" s="1">
        <v>8</v>
      </c>
      <c r="M27" s="1">
        <v>294.42</v>
      </c>
      <c r="N27" s="6">
        <v>294.42</v>
      </c>
      <c r="O27" s="6"/>
      <c r="P27" s="6">
        <v>51202.18</v>
      </c>
      <c r="R27" s="31">
        <v>294.42</v>
      </c>
      <c r="S27" s="28">
        <v>43890</v>
      </c>
      <c r="W27" s="43"/>
      <c r="X27" s="31">
        <f t="shared" si="12"/>
        <v>0</v>
      </c>
      <c r="Y27" s="31">
        <f t="shared" si="12"/>
        <v>0</v>
      </c>
      <c r="Z27" s="31">
        <f t="shared" si="12"/>
        <v>0</v>
      </c>
      <c r="AA27" s="31">
        <f t="shared" si="12"/>
        <v>0</v>
      </c>
      <c r="AB27" s="31">
        <f t="shared" si="12"/>
        <v>0</v>
      </c>
      <c r="AC27" s="31">
        <f t="shared" si="12"/>
        <v>0</v>
      </c>
      <c r="AD27" s="31">
        <f t="shared" si="12"/>
        <v>0</v>
      </c>
      <c r="AE27" s="31">
        <f t="shared" si="12"/>
        <v>0</v>
      </c>
      <c r="AF27" s="31">
        <f t="shared" si="12"/>
        <v>0</v>
      </c>
      <c r="AG27" s="31">
        <f t="shared" si="12"/>
        <v>0</v>
      </c>
      <c r="AH27" s="31">
        <f t="shared" si="13"/>
        <v>0</v>
      </c>
      <c r="AI27" s="31">
        <f t="shared" si="13"/>
        <v>0</v>
      </c>
      <c r="AJ27" s="31">
        <f t="shared" si="13"/>
        <v>0</v>
      </c>
      <c r="AK27" s="31">
        <f t="shared" si="13"/>
        <v>0</v>
      </c>
      <c r="AL27" s="31">
        <f t="shared" si="13"/>
        <v>0</v>
      </c>
      <c r="AM27" s="31">
        <f t="shared" si="13"/>
        <v>0</v>
      </c>
      <c r="AN27" s="31">
        <f t="shared" si="13"/>
        <v>0</v>
      </c>
      <c r="AO27" s="31">
        <f t="shared" si="13"/>
        <v>0</v>
      </c>
      <c r="AP27" s="31">
        <f t="shared" si="13"/>
        <v>0</v>
      </c>
      <c r="AQ27" s="31">
        <f t="shared" si="13"/>
        <v>0</v>
      </c>
      <c r="AR27" s="31">
        <f t="shared" si="14"/>
        <v>0</v>
      </c>
      <c r="AS27" s="31">
        <f t="shared" si="14"/>
        <v>0</v>
      </c>
      <c r="AT27" s="31">
        <f t="shared" si="14"/>
        <v>0</v>
      </c>
      <c r="AU27" s="31">
        <f t="shared" si="14"/>
        <v>0</v>
      </c>
      <c r="AV27" s="31">
        <f t="shared" si="14"/>
        <v>0</v>
      </c>
      <c r="AW27" s="31">
        <f t="shared" si="14"/>
        <v>0</v>
      </c>
      <c r="AX27" s="31">
        <f t="shared" si="14"/>
        <v>0</v>
      </c>
      <c r="AY27" s="31">
        <f t="shared" si="14"/>
        <v>0</v>
      </c>
      <c r="BA27" s="6">
        <f t="shared" si="4"/>
        <v>0</v>
      </c>
      <c r="BB27" s="6">
        <f t="shared" si="5"/>
        <v>0</v>
      </c>
      <c r="BC27" s="6">
        <f t="shared" si="6"/>
        <v>0</v>
      </c>
      <c r="BD27" s="6">
        <f t="shared" si="6"/>
        <v>0</v>
      </c>
      <c r="BF27" s="6">
        <v>45.63073</v>
      </c>
      <c r="BG27" s="6">
        <v>6.5846</v>
      </c>
      <c r="BI27" s="31">
        <v>0</v>
      </c>
      <c r="BJ27" s="31">
        <v>0</v>
      </c>
      <c r="BL27" s="6">
        <f t="shared" si="7"/>
        <v>-45.63073</v>
      </c>
      <c r="BM27" s="6">
        <f t="shared" si="8"/>
        <v>-6.5846</v>
      </c>
    </row>
    <row r="28" spans="1:65" x14ac:dyDescent="0.2">
      <c r="A28" s="29">
        <v>39340</v>
      </c>
      <c r="B28" s="1" t="s">
        <v>262</v>
      </c>
      <c r="C28" s="27">
        <v>43882</v>
      </c>
      <c r="D28" s="1" t="s">
        <v>438</v>
      </c>
      <c r="G28" s="1" t="s">
        <v>264</v>
      </c>
      <c r="I28" s="1" t="s">
        <v>265</v>
      </c>
      <c r="J28" s="1" t="s">
        <v>5</v>
      </c>
      <c r="K28" s="1" t="s">
        <v>48</v>
      </c>
      <c r="L28" s="1">
        <v>80</v>
      </c>
      <c r="M28" s="1">
        <v>376.92</v>
      </c>
      <c r="N28" s="6">
        <v>376.92</v>
      </c>
      <c r="O28" s="6"/>
      <c r="P28" s="6">
        <v>48257.95</v>
      </c>
      <c r="R28" s="31">
        <v>376.92</v>
      </c>
      <c r="S28" s="28">
        <v>43890</v>
      </c>
      <c r="X28" s="31">
        <f t="shared" si="12"/>
        <v>0</v>
      </c>
      <c r="Y28" s="31">
        <f t="shared" si="12"/>
        <v>0</v>
      </c>
      <c r="Z28" s="31">
        <f t="shared" si="12"/>
        <v>0</v>
      </c>
      <c r="AA28" s="31">
        <f t="shared" si="12"/>
        <v>0</v>
      </c>
      <c r="AB28" s="31">
        <f t="shared" si="12"/>
        <v>0</v>
      </c>
      <c r="AC28" s="31">
        <f t="shared" si="12"/>
        <v>0</v>
      </c>
      <c r="AD28" s="31">
        <f t="shared" si="12"/>
        <v>0</v>
      </c>
      <c r="AE28" s="31">
        <f t="shared" si="12"/>
        <v>0</v>
      </c>
      <c r="AF28" s="31">
        <f t="shared" si="12"/>
        <v>0</v>
      </c>
      <c r="AG28" s="31">
        <f t="shared" si="12"/>
        <v>0</v>
      </c>
      <c r="AH28" s="31">
        <f t="shared" si="13"/>
        <v>0</v>
      </c>
      <c r="AI28" s="31">
        <f t="shared" si="13"/>
        <v>0</v>
      </c>
      <c r="AJ28" s="31">
        <f t="shared" si="13"/>
        <v>0</v>
      </c>
      <c r="AK28" s="31">
        <f t="shared" si="13"/>
        <v>0</v>
      </c>
      <c r="AL28" s="31">
        <f t="shared" si="13"/>
        <v>0</v>
      </c>
      <c r="AM28" s="31">
        <f t="shared" si="13"/>
        <v>0</v>
      </c>
      <c r="AN28" s="31">
        <f t="shared" si="13"/>
        <v>0</v>
      </c>
      <c r="AO28" s="31">
        <f t="shared" si="13"/>
        <v>0</v>
      </c>
      <c r="AP28" s="31">
        <f t="shared" si="13"/>
        <v>0</v>
      </c>
      <c r="AQ28" s="31">
        <f t="shared" si="13"/>
        <v>0</v>
      </c>
      <c r="AR28" s="31">
        <f t="shared" si="14"/>
        <v>0</v>
      </c>
      <c r="AS28" s="31">
        <f t="shared" si="14"/>
        <v>0</v>
      </c>
      <c r="AT28" s="31">
        <f t="shared" si="14"/>
        <v>0</v>
      </c>
      <c r="AU28" s="31">
        <f t="shared" si="14"/>
        <v>0</v>
      </c>
      <c r="AV28" s="31">
        <f t="shared" si="14"/>
        <v>0</v>
      </c>
      <c r="AW28" s="31">
        <f t="shared" si="14"/>
        <v>0</v>
      </c>
      <c r="AX28" s="31">
        <f t="shared" si="14"/>
        <v>0</v>
      </c>
      <c r="AY28" s="31">
        <f t="shared" si="14"/>
        <v>0</v>
      </c>
      <c r="BA28" s="6">
        <f t="shared" si="4"/>
        <v>0</v>
      </c>
      <c r="BB28" s="6">
        <f t="shared" si="5"/>
        <v>0</v>
      </c>
      <c r="BC28" s="6">
        <f t="shared" si="6"/>
        <v>0</v>
      </c>
      <c r="BD28" s="6">
        <f t="shared" si="6"/>
        <v>0</v>
      </c>
      <c r="BF28" s="6">
        <v>12.87504</v>
      </c>
      <c r="BG28" s="6">
        <v>0</v>
      </c>
      <c r="BI28" s="31">
        <v>4.3577100000000026</v>
      </c>
      <c r="BJ28" s="31">
        <v>0</v>
      </c>
      <c r="BL28" s="6">
        <f t="shared" si="7"/>
        <v>-17.232750000000003</v>
      </c>
      <c r="BM28" s="6">
        <f t="shared" si="8"/>
        <v>0</v>
      </c>
    </row>
    <row r="29" spans="1:65" x14ac:dyDescent="0.2">
      <c r="A29" s="29">
        <v>39337</v>
      </c>
      <c r="B29" s="1" t="s">
        <v>262</v>
      </c>
      <c r="C29" s="27">
        <v>43882</v>
      </c>
      <c r="D29" s="1" t="s">
        <v>435</v>
      </c>
      <c r="G29" s="1" t="s">
        <v>264</v>
      </c>
      <c r="I29" s="1" t="s">
        <v>265</v>
      </c>
      <c r="J29" s="1" t="s">
        <v>5</v>
      </c>
      <c r="K29" s="1" t="s">
        <v>48</v>
      </c>
      <c r="L29" s="1">
        <v>77.5</v>
      </c>
      <c r="M29" s="1">
        <v>1738.87</v>
      </c>
      <c r="N29" s="6">
        <v>1738.87</v>
      </c>
      <c r="O29" s="6"/>
      <c r="P29" s="6">
        <v>47824.94</v>
      </c>
      <c r="R29" s="31">
        <v>1738.87</v>
      </c>
      <c r="S29" s="28">
        <v>43890</v>
      </c>
    </row>
    <row r="30" spans="1:65" x14ac:dyDescent="0.2">
      <c r="A30" s="29">
        <v>39338</v>
      </c>
      <c r="B30" s="1" t="s">
        <v>262</v>
      </c>
      <c r="C30" s="27">
        <v>43882</v>
      </c>
      <c r="D30" s="1" t="s">
        <v>436</v>
      </c>
      <c r="G30" s="1" t="s">
        <v>264</v>
      </c>
      <c r="I30" s="1" t="s">
        <v>265</v>
      </c>
      <c r="J30" s="1" t="s">
        <v>5</v>
      </c>
      <c r="K30" s="1" t="s">
        <v>48</v>
      </c>
      <c r="L30" s="1">
        <v>80</v>
      </c>
      <c r="M30" s="1">
        <v>2243.59</v>
      </c>
      <c r="N30" s="6">
        <v>2243.59</v>
      </c>
      <c r="O30" s="6"/>
      <c r="P30" s="6">
        <v>45861.71</v>
      </c>
      <c r="R30" s="31">
        <v>2243.59</v>
      </c>
      <c r="S30" s="28">
        <v>43890</v>
      </c>
    </row>
    <row r="31" spans="1:65" x14ac:dyDescent="0.2">
      <c r="A31" s="29">
        <v>39336</v>
      </c>
      <c r="B31" s="1" t="s">
        <v>262</v>
      </c>
      <c r="C31" s="27">
        <v>43882</v>
      </c>
      <c r="D31" s="1" t="s">
        <v>437</v>
      </c>
      <c r="G31" s="1" t="s">
        <v>264</v>
      </c>
      <c r="I31" s="1" t="s">
        <v>265</v>
      </c>
      <c r="J31" s="1" t="s">
        <v>5</v>
      </c>
      <c r="K31" s="1" t="s">
        <v>48</v>
      </c>
      <c r="L31" s="1">
        <v>72</v>
      </c>
      <c r="M31" s="1">
        <v>2649.81</v>
      </c>
      <c r="N31" s="6">
        <v>2649.81</v>
      </c>
      <c r="O31" s="6"/>
      <c r="P31" s="6">
        <v>50907.76</v>
      </c>
      <c r="R31" s="31">
        <v>2649.81</v>
      </c>
      <c r="S31" s="28">
        <v>43890</v>
      </c>
      <c r="V31" s="1" t="s">
        <v>5</v>
      </c>
      <c r="X31" s="31">
        <f t="shared" ref="X31:AG40" si="15">SUMIFS($R:$R,$F:$F,$W31,$S:$S,X$1,$J:$J,$V31)/1000</f>
        <v>0</v>
      </c>
      <c r="Y31" s="31">
        <f t="shared" si="15"/>
        <v>0</v>
      </c>
      <c r="Z31" s="31">
        <f t="shared" si="15"/>
        <v>0</v>
      </c>
      <c r="AA31" s="31">
        <f t="shared" si="15"/>
        <v>0</v>
      </c>
      <c r="AB31" s="31">
        <f t="shared" si="15"/>
        <v>0</v>
      </c>
      <c r="AC31" s="31">
        <f t="shared" si="15"/>
        <v>0</v>
      </c>
      <c r="AD31" s="31">
        <f t="shared" si="15"/>
        <v>0</v>
      </c>
      <c r="AE31" s="31">
        <f t="shared" si="15"/>
        <v>0</v>
      </c>
      <c r="AF31" s="31">
        <f t="shared" si="15"/>
        <v>0</v>
      </c>
      <c r="AG31" s="31">
        <f t="shared" si="15"/>
        <v>0</v>
      </c>
      <c r="AH31" s="31">
        <f t="shared" ref="AH31:AQ40" si="16">SUMIFS($R:$R,$F:$F,$W31,$S:$S,AH$1,$J:$J,$V31)/1000</f>
        <v>0</v>
      </c>
      <c r="AI31" s="31">
        <f t="shared" si="16"/>
        <v>0</v>
      </c>
      <c r="AJ31" s="31">
        <f t="shared" si="16"/>
        <v>0</v>
      </c>
      <c r="AK31" s="31">
        <f t="shared" si="16"/>
        <v>0</v>
      </c>
      <c r="AL31" s="31">
        <f t="shared" si="16"/>
        <v>0</v>
      </c>
      <c r="AM31" s="31">
        <f t="shared" si="16"/>
        <v>0</v>
      </c>
      <c r="AN31" s="31">
        <f t="shared" si="16"/>
        <v>0</v>
      </c>
      <c r="AO31" s="31">
        <f t="shared" si="16"/>
        <v>0</v>
      </c>
      <c r="AP31" s="31">
        <f t="shared" si="16"/>
        <v>0</v>
      </c>
      <c r="AQ31" s="31">
        <f t="shared" si="16"/>
        <v>0</v>
      </c>
      <c r="AR31" s="31">
        <f t="shared" ref="AR31:AY40" si="17">SUMIFS($R:$R,$F:$F,$W31,$S:$S,AR$1,$J:$J,$V31)/1000</f>
        <v>0</v>
      </c>
      <c r="AS31" s="31">
        <f t="shared" si="17"/>
        <v>0</v>
      </c>
      <c r="AT31" s="31">
        <f t="shared" si="17"/>
        <v>0</v>
      </c>
      <c r="AU31" s="31">
        <f t="shared" si="17"/>
        <v>0</v>
      </c>
      <c r="AV31" s="31">
        <f t="shared" si="17"/>
        <v>0</v>
      </c>
      <c r="AW31" s="31">
        <f t="shared" si="17"/>
        <v>0</v>
      </c>
      <c r="AX31" s="31">
        <f t="shared" si="17"/>
        <v>0</v>
      </c>
      <c r="AY31" s="31">
        <f t="shared" si="17"/>
        <v>0</v>
      </c>
      <c r="BA31" s="6">
        <f>SUM(X31:AI31)</f>
        <v>0</v>
      </c>
      <c r="BB31" s="6">
        <f>SUM(AJ31:AU31)</f>
        <v>0</v>
      </c>
      <c r="BC31" s="6">
        <f>SUM(AM31:AX31)</f>
        <v>0</v>
      </c>
      <c r="BD31" s="6">
        <f>SUM(AN31:AY31)</f>
        <v>0</v>
      </c>
    </row>
    <row r="32" spans="1:65" x14ac:dyDescent="0.2">
      <c r="A32" s="29">
        <v>39339</v>
      </c>
      <c r="B32" s="1" t="s">
        <v>262</v>
      </c>
      <c r="C32" s="27">
        <v>43882</v>
      </c>
      <c r="D32" s="1" t="s">
        <v>439</v>
      </c>
      <c r="G32" s="1" t="s">
        <v>264</v>
      </c>
      <c r="I32" s="1" t="s">
        <v>265</v>
      </c>
      <c r="J32" s="1" t="s">
        <v>5</v>
      </c>
      <c r="K32" s="1" t="s">
        <v>48</v>
      </c>
      <c r="L32" s="1">
        <v>80</v>
      </c>
      <c r="M32" s="1">
        <v>4107.6899999999996</v>
      </c>
      <c r="N32" s="6">
        <v>4107.6899999999996</v>
      </c>
      <c r="O32" s="6"/>
      <c r="P32" s="6">
        <v>43618.12</v>
      </c>
      <c r="R32" s="31">
        <v>4107.6899999999996</v>
      </c>
      <c r="S32" s="28">
        <v>43890</v>
      </c>
      <c r="V32" s="1" t="s">
        <v>5</v>
      </c>
      <c r="X32" s="31">
        <f t="shared" si="15"/>
        <v>0</v>
      </c>
      <c r="Y32" s="31">
        <f t="shared" si="15"/>
        <v>0</v>
      </c>
      <c r="Z32" s="31">
        <f t="shared" si="15"/>
        <v>0</v>
      </c>
      <c r="AA32" s="31">
        <f t="shared" si="15"/>
        <v>0</v>
      </c>
      <c r="AB32" s="31">
        <f t="shared" si="15"/>
        <v>0</v>
      </c>
      <c r="AC32" s="31">
        <f t="shared" si="15"/>
        <v>0</v>
      </c>
      <c r="AD32" s="31">
        <f t="shared" si="15"/>
        <v>0</v>
      </c>
      <c r="AE32" s="31">
        <f t="shared" si="15"/>
        <v>0</v>
      </c>
      <c r="AF32" s="31">
        <f t="shared" si="15"/>
        <v>0</v>
      </c>
      <c r="AG32" s="31">
        <f t="shared" si="15"/>
        <v>0</v>
      </c>
      <c r="AH32" s="31">
        <f t="shared" si="16"/>
        <v>0</v>
      </c>
      <c r="AI32" s="31">
        <f t="shared" si="16"/>
        <v>0</v>
      </c>
      <c r="AJ32" s="31">
        <f t="shared" si="16"/>
        <v>0</v>
      </c>
      <c r="AK32" s="31">
        <f t="shared" si="16"/>
        <v>0</v>
      </c>
      <c r="AL32" s="31">
        <f t="shared" si="16"/>
        <v>0</v>
      </c>
      <c r="AM32" s="31">
        <f t="shared" si="16"/>
        <v>0</v>
      </c>
      <c r="AN32" s="31">
        <f t="shared" si="16"/>
        <v>0</v>
      </c>
      <c r="AO32" s="31">
        <f t="shared" si="16"/>
        <v>0</v>
      </c>
      <c r="AP32" s="31">
        <f t="shared" si="16"/>
        <v>0</v>
      </c>
      <c r="AQ32" s="31">
        <f t="shared" si="16"/>
        <v>0</v>
      </c>
      <c r="AR32" s="31">
        <f t="shared" si="17"/>
        <v>0</v>
      </c>
      <c r="AS32" s="31">
        <f t="shared" si="17"/>
        <v>0</v>
      </c>
      <c r="AT32" s="31">
        <f t="shared" si="17"/>
        <v>0</v>
      </c>
      <c r="AU32" s="31">
        <f t="shared" si="17"/>
        <v>0</v>
      </c>
      <c r="AV32" s="31">
        <f t="shared" si="17"/>
        <v>0</v>
      </c>
      <c r="AW32" s="31">
        <f t="shared" si="17"/>
        <v>0</v>
      </c>
      <c r="AX32" s="31">
        <f t="shared" si="17"/>
        <v>0</v>
      </c>
      <c r="AY32" s="31">
        <f t="shared" si="17"/>
        <v>0</v>
      </c>
      <c r="BA32" s="6">
        <f t="shared" ref="BA32:BA57" si="18">SUM(X32:AI32)</f>
        <v>0</v>
      </c>
      <c r="BB32" s="6">
        <f t="shared" ref="BB32:BB57" si="19">SUM(AJ32:AU32)</f>
        <v>0</v>
      </c>
      <c r="BC32" s="6">
        <f t="shared" ref="BC32:BD57" si="20">SUM(AM32:AX32)</f>
        <v>0</v>
      </c>
      <c r="BD32" s="6">
        <f t="shared" si="20"/>
        <v>0</v>
      </c>
    </row>
    <row r="33" spans="1:56" x14ac:dyDescent="0.2">
      <c r="A33" s="29">
        <v>39465</v>
      </c>
      <c r="B33" s="1" t="s">
        <v>262</v>
      </c>
      <c r="C33" s="27">
        <v>43896</v>
      </c>
      <c r="D33" s="1" t="s">
        <v>440</v>
      </c>
      <c r="G33" s="1" t="s">
        <v>264</v>
      </c>
      <c r="I33" s="1" t="s">
        <v>265</v>
      </c>
      <c r="J33" s="1" t="s">
        <v>5</v>
      </c>
      <c r="K33" s="1" t="s">
        <v>48</v>
      </c>
      <c r="L33" s="1">
        <v>80</v>
      </c>
      <c r="M33" s="1">
        <v>376.92</v>
      </c>
      <c r="N33" s="6">
        <v>376.92</v>
      </c>
      <c r="O33" s="6"/>
      <c r="P33" s="6">
        <v>62135.6</v>
      </c>
      <c r="R33" s="31">
        <v>376.92</v>
      </c>
      <c r="S33" s="28">
        <v>43921</v>
      </c>
      <c r="V33" s="1" t="s">
        <v>5</v>
      </c>
      <c r="X33" s="31">
        <f t="shared" si="15"/>
        <v>0</v>
      </c>
      <c r="Y33" s="31">
        <f t="shared" si="15"/>
        <v>0</v>
      </c>
      <c r="Z33" s="31">
        <f t="shared" si="15"/>
        <v>0</v>
      </c>
      <c r="AA33" s="31">
        <f t="shared" si="15"/>
        <v>0</v>
      </c>
      <c r="AB33" s="31">
        <f t="shared" si="15"/>
        <v>0</v>
      </c>
      <c r="AC33" s="31">
        <f t="shared" si="15"/>
        <v>0</v>
      </c>
      <c r="AD33" s="31">
        <f t="shared" si="15"/>
        <v>0</v>
      </c>
      <c r="AE33" s="31">
        <f t="shared" si="15"/>
        <v>0</v>
      </c>
      <c r="AF33" s="31">
        <f t="shared" si="15"/>
        <v>0</v>
      </c>
      <c r="AG33" s="31">
        <f t="shared" si="15"/>
        <v>0</v>
      </c>
      <c r="AH33" s="31">
        <f t="shared" si="16"/>
        <v>0</v>
      </c>
      <c r="AI33" s="31">
        <f t="shared" si="16"/>
        <v>0</v>
      </c>
      <c r="AJ33" s="31">
        <f t="shared" si="16"/>
        <v>0</v>
      </c>
      <c r="AK33" s="31">
        <f t="shared" si="16"/>
        <v>0</v>
      </c>
      <c r="AL33" s="31">
        <f t="shared" si="16"/>
        <v>0</v>
      </c>
      <c r="AM33" s="31">
        <f t="shared" si="16"/>
        <v>0</v>
      </c>
      <c r="AN33" s="31">
        <f t="shared" si="16"/>
        <v>0</v>
      </c>
      <c r="AO33" s="31">
        <f t="shared" si="16"/>
        <v>0</v>
      </c>
      <c r="AP33" s="31">
        <f t="shared" si="16"/>
        <v>0</v>
      </c>
      <c r="AQ33" s="31">
        <f t="shared" si="16"/>
        <v>0</v>
      </c>
      <c r="AR33" s="31">
        <f t="shared" si="17"/>
        <v>0</v>
      </c>
      <c r="AS33" s="31">
        <f t="shared" si="17"/>
        <v>0</v>
      </c>
      <c r="AT33" s="31">
        <f t="shared" si="17"/>
        <v>0</v>
      </c>
      <c r="AU33" s="31">
        <f t="shared" si="17"/>
        <v>0</v>
      </c>
      <c r="AV33" s="31">
        <f t="shared" si="17"/>
        <v>0</v>
      </c>
      <c r="AW33" s="31">
        <f t="shared" si="17"/>
        <v>0</v>
      </c>
      <c r="AX33" s="31">
        <f t="shared" si="17"/>
        <v>0</v>
      </c>
      <c r="AY33" s="31">
        <f t="shared" si="17"/>
        <v>0</v>
      </c>
      <c r="BA33" s="6">
        <f t="shared" si="18"/>
        <v>0</v>
      </c>
      <c r="BB33" s="6">
        <f t="shared" si="19"/>
        <v>0</v>
      </c>
      <c r="BC33" s="6">
        <f t="shared" si="20"/>
        <v>0</v>
      </c>
      <c r="BD33" s="6">
        <f t="shared" si="20"/>
        <v>0</v>
      </c>
    </row>
    <row r="34" spans="1:56" x14ac:dyDescent="0.2">
      <c r="A34" s="29">
        <v>39462</v>
      </c>
      <c r="B34" s="1" t="s">
        <v>262</v>
      </c>
      <c r="C34" s="27">
        <v>43896</v>
      </c>
      <c r="D34" s="1" t="s">
        <v>441</v>
      </c>
      <c r="G34" s="1" t="s">
        <v>264</v>
      </c>
      <c r="I34" s="1" t="s">
        <v>265</v>
      </c>
      <c r="J34" s="1" t="s">
        <v>5</v>
      </c>
      <c r="K34" s="1" t="s">
        <v>48</v>
      </c>
      <c r="L34" s="1">
        <v>77.5</v>
      </c>
      <c r="M34" s="1">
        <v>1794.96</v>
      </c>
      <c r="N34" s="6">
        <v>1794.96</v>
      </c>
      <c r="O34" s="6"/>
      <c r="P34" s="6">
        <v>61758.68</v>
      </c>
      <c r="R34" s="31">
        <v>1794.96</v>
      </c>
      <c r="S34" s="28">
        <v>43921</v>
      </c>
      <c r="V34" s="1" t="s">
        <v>5</v>
      </c>
      <c r="X34" s="31">
        <f t="shared" si="15"/>
        <v>0</v>
      </c>
      <c r="Y34" s="31">
        <f t="shared" si="15"/>
        <v>0</v>
      </c>
      <c r="Z34" s="31">
        <f t="shared" si="15"/>
        <v>0</v>
      </c>
      <c r="AA34" s="31">
        <f t="shared" si="15"/>
        <v>0</v>
      </c>
      <c r="AB34" s="31">
        <f t="shared" si="15"/>
        <v>0</v>
      </c>
      <c r="AC34" s="31">
        <f t="shared" si="15"/>
        <v>0</v>
      </c>
      <c r="AD34" s="31">
        <f t="shared" si="15"/>
        <v>0</v>
      </c>
      <c r="AE34" s="31">
        <f t="shared" si="15"/>
        <v>0</v>
      </c>
      <c r="AF34" s="31">
        <f t="shared" si="15"/>
        <v>0</v>
      </c>
      <c r="AG34" s="31">
        <f t="shared" si="15"/>
        <v>0</v>
      </c>
      <c r="AH34" s="31">
        <f t="shared" si="16"/>
        <v>0</v>
      </c>
      <c r="AI34" s="31">
        <f t="shared" si="16"/>
        <v>0</v>
      </c>
      <c r="AJ34" s="31">
        <f t="shared" si="16"/>
        <v>0</v>
      </c>
      <c r="AK34" s="31">
        <f t="shared" si="16"/>
        <v>0</v>
      </c>
      <c r="AL34" s="31">
        <f t="shared" si="16"/>
        <v>0</v>
      </c>
      <c r="AM34" s="31">
        <f t="shared" si="16"/>
        <v>0</v>
      </c>
      <c r="AN34" s="31">
        <f t="shared" si="16"/>
        <v>0</v>
      </c>
      <c r="AO34" s="31">
        <f t="shared" si="16"/>
        <v>0</v>
      </c>
      <c r="AP34" s="31">
        <f t="shared" si="16"/>
        <v>0</v>
      </c>
      <c r="AQ34" s="31">
        <f t="shared" si="16"/>
        <v>0</v>
      </c>
      <c r="AR34" s="31">
        <f t="shared" si="17"/>
        <v>0</v>
      </c>
      <c r="AS34" s="31">
        <f t="shared" si="17"/>
        <v>0</v>
      </c>
      <c r="AT34" s="31">
        <f t="shared" si="17"/>
        <v>0</v>
      </c>
      <c r="AU34" s="31">
        <f t="shared" si="17"/>
        <v>0</v>
      </c>
      <c r="AV34" s="31">
        <f t="shared" si="17"/>
        <v>0</v>
      </c>
      <c r="AW34" s="31">
        <f t="shared" si="17"/>
        <v>0</v>
      </c>
      <c r="AX34" s="31">
        <f t="shared" si="17"/>
        <v>0</v>
      </c>
      <c r="AY34" s="31">
        <f t="shared" si="17"/>
        <v>0</v>
      </c>
      <c r="BA34" s="6">
        <f t="shared" si="18"/>
        <v>0</v>
      </c>
      <c r="BB34" s="6">
        <f t="shared" si="19"/>
        <v>0</v>
      </c>
      <c r="BC34" s="6">
        <f t="shared" si="20"/>
        <v>0</v>
      </c>
      <c r="BD34" s="6">
        <f t="shared" si="20"/>
        <v>0</v>
      </c>
    </row>
    <row r="35" spans="1:56" x14ac:dyDescent="0.2">
      <c r="A35" s="29">
        <v>39460</v>
      </c>
      <c r="B35" s="1" t="s">
        <v>262</v>
      </c>
      <c r="C35" s="27">
        <v>43896</v>
      </c>
      <c r="D35" s="1">
        <v>11161</v>
      </c>
      <c r="I35" s="1" t="s">
        <v>265</v>
      </c>
      <c r="J35" s="1" t="s">
        <v>5</v>
      </c>
      <c r="K35" s="1" t="s">
        <v>48</v>
      </c>
      <c r="L35" s="1">
        <v>80</v>
      </c>
      <c r="M35" s="1">
        <v>1961.54</v>
      </c>
      <c r="N35" s="6">
        <v>1961.54</v>
      </c>
      <c r="O35" s="6"/>
      <c r="P35" s="6">
        <v>57271.41</v>
      </c>
      <c r="R35" s="31">
        <v>1961.54</v>
      </c>
      <c r="S35" s="28">
        <v>43921</v>
      </c>
      <c r="V35" s="1" t="s">
        <v>5</v>
      </c>
      <c r="X35" s="31">
        <f t="shared" si="15"/>
        <v>0</v>
      </c>
      <c r="Y35" s="31">
        <f t="shared" si="15"/>
        <v>0</v>
      </c>
      <c r="Z35" s="31">
        <f t="shared" si="15"/>
        <v>0</v>
      </c>
      <c r="AA35" s="31">
        <f t="shared" si="15"/>
        <v>0</v>
      </c>
      <c r="AB35" s="31">
        <f t="shared" si="15"/>
        <v>0</v>
      </c>
      <c r="AC35" s="31">
        <f t="shared" si="15"/>
        <v>0</v>
      </c>
      <c r="AD35" s="31">
        <f t="shared" si="15"/>
        <v>0</v>
      </c>
      <c r="AE35" s="31">
        <f t="shared" si="15"/>
        <v>0</v>
      </c>
      <c r="AF35" s="31">
        <f t="shared" si="15"/>
        <v>0</v>
      </c>
      <c r="AG35" s="31">
        <f t="shared" si="15"/>
        <v>0</v>
      </c>
      <c r="AH35" s="31">
        <f t="shared" si="16"/>
        <v>0</v>
      </c>
      <c r="AI35" s="31">
        <f t="shared" si="16"/>
        <v>0</v>
      </c>
      <c r="AJ35" s="31">
        <f t="shared" si="16"/>
        <v>0</v>
      </c>
      <c r="AK35" s="31">
        <f t="shared" si="16"/>
        <v>0</v>
      </c>
      <c r="AL35" s="31">
        <f t="shared" si="16"/>
        <v>0</v>
      </c>
      <c r="AM35" s="31">
        <f t="shared" si="16"/>
        <v>0</v>
      </c>
      <c r="AN35" s="31">
        <f t="shared" si="16"/>
        <v>0</v>
      </c>
      <c r="AO35" s="31">
        <f t="shared" si="16"/>
        <v>0</v>
      </c>
      <c r="AP35" s="31">
        <f t="shared" si="16"/>
        <v>0</v>
      </c>
      <c r="AQ35" s="31">
        <f t="shared" si="16"/>
        <v>0</v>
      </c>
      <c r="AR35" s="31">
        <f t="shared" si="17"/>
        <v>0</v>
      </c>
      <c r="AS35" s="31">
        <f t="shared" si="17"/>
        <v>0</v>
      </c>
      <c r="AT35" s="31">
        <f t="shared" si="17"/>
        <v>0</v>
      </c>
      <c r="AU35" s="31">
        <f t="shared" si="17"/>
        <v>0</v>
      </c>
      <c r="AV35" s="31">
        <f t="shared" si="17"/>
        <v>0</v>
      </c>
      <c r="AW35" s="31">
        <f t="shared" si="17"/>
        <v>0</v>
      </c>
      <c r="AX35" s="31">
        <f t="shared" si="17"/>
        <v>0</v>
      </c>
      <c r="AY35" s="31">
        <f t="shared" si="17"/>
        <v>0</v>
      </c>
      <c r="BA35" s="6">
        <f t="shared" si="18"/>
        <v>0</v>
      </c>
      <c r="BB35" s="6">
        <f t="shared" si="19"/>
        <v>0</v>
      </c>
      <c r="BC35" s="6">
        <f t="shared" si="20"/>
        <v>0</v>
      </c>
      <c r="BD35" s="6">
        <f t="shared" si="20"/>
        <v>0</v>
      </c>
    </row>
    <row r="36" spans="1:56" x14ac:dyDescent="0.2">
      <c r="A36" s="29">
        <v>39461</v>
      </c>
      <c r="B36" s="1" t="s">
        <v>262</v>
      </c>
      <c r="C36" s="27">
        <v>43896</v>
      </c>
      <c r="D36" s="1" t="s">
        <v>442</v>
      </c>
      <c r="G36" s="1" t="s">
        <v>264</v>
      </c>
      <c r="I36" s="1" t="s">
        <v>265</v>
      </c>
      <c r="J36" s="1" t="s">
        <v>5</v>
      </c>
      <c r="K36" s="1" t="s">
        <v>48</v>
      </c>
      <c r="L36" s="1">
        <v>80</v>
      </c>
      <c r="M36" s="1">
        <v>2692.31</v>
      </c>
      <c r="N36" s="6">
        <v>2692.31</v>
      </c>
      <c r="O36" s="6"/>
      <c r="P36" s="6">
        <v>59963.72</v>
      </c>
      <c r="R36" s="31">
        <v>2692.31</v>
      </c>
      <c r="S36" s="28">
        <v>43921</v>
      </c>
      <c r="V36" s="1" t="s">
        <v>5</v>
      </c>
      <c r="X36" s="31">
        <f t="shared" si="15"/>
        <v>0</v>
      </c>
      <c r="Y36" s="31">
        <f t="shared" si="15"/>
        <v>0</v>
      </c>
      <c r="Z36" s="31">
        <f t="shared" si="15"/>
        <v>0</v>
      </c>
      <c r="AA36" s="31">
        <f t="shared" si="15"/>
        <v>0</v>
      </c>
      <c r="AB36" s="31">
        <f t="shared" si="15"/>
        <v>0</v>
      </c>
      <c r="AC36" s="31">
        <f t="shared" si="15"/>
        <v>0</v>
      </c>
      <c r="AD36" s="31">
        <f t="shared" si="15"/>
        <v>0</v>
      </c>
      <c r="AE36" s="31">
        <f t="shared" si="15"/>
        <v>0</v>
      </c>
      <c r="AF36" s="31">
        <f t="shared" si="15"/>
        <v>0</v>
      </c>
      <c r="AG36" s="31">
        <f t="shared" si="15"/>
        <v>0</v>
      </c>
      <c r="AH36" s="31">
        <f t="shared" si="16"/>
        <v>0</v>
      </c>
      <c r="AI36" s="31">
        <f t="shared" si="16"/>
        <v>0</v>
      </c>
      <c r="AJ36" s="31">
        <f t="shared" si="16"/>
        <v>0</v>
      </c>
      <c r="AK36" s="31">
        <f t="shared" si="16"/>
        <v>0</v>
      </c>
      <c r="AL36" s="31">
        <f t="shared" si="16"/>
        <v>0</v>
      </c>
      <c r="AM36" s="31">
        <f t="shared" si="16"/>
        <v>0</v>
      </c>
      <c r="AN36" s="31">
        <f t="shared" si="16"/>
        <v>0</v>
      </c>
      <c r="AO36" s="31">
        <f t="shared" si="16"/>
        <v>0</v>
      </c>
      <c r="AP36" s="31">
        <f t="shared" si="16"/>
        <v>0</v>
      </c>
      <c r="AQ36" s="31">
        <f t="shared" si="16"/>
        <v>0</v>
      </c>
      <c r="AR36" s="31">
        <f t="shared" si="17"/>
        <v>0</v>
      </c>
      <c r="AS36" s="31">
        <f t="shared" si="17"/>
        <v>0</v>
      </c>
      <c r="AT36" s="31">
        <f t="shared" si="17"/>
        <v>0</v>
      </c>
      <c r="AU36" s="31">
        <f t="shared" si="17"/>
        <v>0</v>
      </c>
      <c r="AV36" s="31">
        <f t="shared" si="17"/>
        <v>0</v>
      </c>
      <c r="AW36" s="31">
        <f t="shared" si="17"/>
        <v>0</v>
      </c>
      <c r="AX36" s="31">
        <f t="shared" si="17"/>
        <v>0</v>
      </c>
      <c r="AY36" s="31">
        <f t="shared" si="17"/>
        <v>0</v>
      </c>
      <c r="BA36" s="6">
        <f t="shared" si="18"/>
        <v>0</v>
      </c>
      <c r="BB36" s="6">
        <f t="shared" si="19"/>
        <v>0</v>
      </c>
      <c r="BC36" s="6">
        <f t="shared" si="20"/>
        <v>0</v>
      </c>
      <c r="BD36" s="6">
        <f t="shared" si="20"/>
        <v>0</v>
      </c>
    </row>
    <row r="37" spans="1:56" x14ac:dyDescent="0.2">
      <c r="A37" s="29">
        <v>39463</v>
      </c>
      <c r="B37" s="1" t="s">
        <v>262</v>
      </c>
      <c r="C37" s="27">
        <v>43896</v>
      </c>
      <c r="D37" s="1" t="s">
        <v>443</v>
      </c>
      <c r="G37" s="1" t="s">
        <v>264</v>
      </c>
      <c r="I37" s="1" t="s">
        <v>265</v>
      </c>
      <c r="J37" s="1" t="s">
        <v>5</v>
      </c>
      <c r="K37" s="1" t="s">
        <v>48</v>
      </c>
      <c r="L37" s="1">
        <v>80</v>
      </c>
      <c r="M37" s="1">
        <v>2944.23</v>
      </c>
      <c r="N37" s="6">
        <v>2944.23</v>
      </c>
      <c r="O37" s="6"/>
      <c r="P37" s="6">
        <v>65079.83</v>
      </c>
      <c r="R37" s="31">
        <v>2944.23</v>
      </c>
      <c r="S37" s="28">
        <v>43921</v>
      </c>
      <c r="V37" s="1" t="s">
        <v>5</v>
      </c>
      <c r="X37" s="31">
        <f t="shared" si="15"/>
        <v>0</v>
      </c>
      <c r="Y37" s="31">
        <f t="shared" si="15"/>
        <v>0</v>
      </c>
      <c r="Z37" s="31">
        <f t="shared" si="15"/>
        <v>0</v>
      </c>
      <c r="AA37" s="31">
        <f t="shared" si="15"/>
        <v>0</v>
      </c>
      <c r="AB37" s="31">
        <f t="shared" si="15"/>
        <v>0</v>
      </c>
      <c r="AC37" s="31">
        <f t="shared" si="15"/>
        <v>0</v>
      </c>
      <c r="AD37" s="31">
        <f t="shared" si="15"/>
        <v>0</v>
      </c>
      <c r="AE37" s="31">
        <f t="shared" si="15"/>
        <v>0</v>
      </c>
      <c r="AF37" s="31">
        <f t="shared" si="15"/>
        <v>0</v>
      </c>
      <c r="AG37" s="31">
        <f t="shared" si="15"/>
        <v>0</v>
      </c>
      <c r="AH37" s="31">
        <f t="shared" si="16"/>
        <v>0</v>
      </c>
      <c r="AI37" s="31">
        <f t="shared" si="16"/>
        <v>0</v>
      </c>
      <c r="AJ37" s="31">
        <f t="shared" si="16"/>
        <v>0</v>
      </c>
      <c r="AK37" s="31">
        <f t="shared" si="16"/>
        <v>0</v>
      </c>
      <c r="AL37" s="31">
        <f t="shared" si="16"/>
        <v>0</v>
      </c>
      <c r="AM37" s="31">
        <f t="shared" si="16"/>
        <v>0</v>
      </c>
      <c r="AN37" s="31">
        <f t="shared" si="16"/>
        <v>0</v>
      </c>
      <c r="AO37" s="31">
        <f t="shared" si="16"/>
        <v>0</v>
      </c>
      <c r="AP37" s="31">
        <f t="shared" si="16"/>
        <v>0</v>
      </c>
      <c r="AQ37" s="31">
        <f t="shared" si="16"/>
        <v>0</v>
      </c>
      <c r="AR37" s="31">
        <f t="shared" si="17"/>
        <v>0</v>
      </c>
      <c r="AS37" s="31">
        <f t="shared" si="17"/>
        <v>0</v>
      </c>
      <c r="AT37" s="31">
        <f t="shared" si="17"/>
        <v>0</v>
      </c>
      <c r="AU37" s="31">
        <f t="shared" si="17"/>
        <v>0</v>
      </c>
      <c r="AV37" s="31">
        <f t="shared" si="17"/>
        <v>0</v>
      </c>
      <c r="AW37" s="31">
        <f t="shared" si="17"/>
        <v>0</v>
      </c>
      <c r="AX37" s="31">
        <f t="shared" si="17"/>
        <v>0</v>
      </c>
      <c r="AY37" s="31">
        <f t="shared" si="17"/>
        <v>0</v>
      </c>
      <c r="BA37" s="6">
        <f t="shared" si="18"/>
        <v>0</v>
      </c>
      <c r="BB37" s="6">
        <f t="shared" si="19"/>
        <v>0</v>
      </c>
      <c r="BC37" s="6">
        <f t="shared" si="20"/>
        <v>0</v>
      </c>
      <c r="BD37" s="6">
        <f t="shared" si="20"/>
        <v>0</v>
      </c>
    </row>
    <row r="38" spans="1:56" x14ac:dyDescent="0.2">
      <c r="A38" s="29">
        <v>39464</v>
      </c>
      <c r="B38" s="1" t="s">
        <v>262</v>
      </c>
      <c r="C38" s="27">
        <v>43896</v>
      </c>
      <c r="D38" s="1" t="s">
        <v>444</v>
      </c>
      <c r="G38" s="1" t="s">
        <v>264</v>
      </c>
      <c r="I38" s="1" t="s">
        <v>265</v>
      </c>
      <c r="J38" s="1" t="s">
        <v>5</v>
      </c>
      <c r="K38" s="1" t="s">
        <v>48</v>
      </c>
      <c r="L38" s="1">
        <v>80</v>
      </c>
      <c r="M38" s="1">
        <v>4107.6899999999996</v>
      </c>
      <c r="N38" s="6">
        <v>4107.6899999999996</v>
      </c>
      <c r="O38" s="6"/>
      <c r="P38" s="6">
        <v>55309.87</v>
      </c>
      <c r="R38" s="31">
        <v>4107.6899999999996</v>
      </c>
      <c r="S38" s="28">
        <v>43921</v>
      </c>
      <c r="V38" s="1" t="s">
        <v>5</v>
      </c>
      <c r="X38" s="31">
        <f t="shared" si="15"/>
        <v>0</v>
      </c>
      <c r="Y38" s="31">
        <f t="shared" si="15"/>
        <v>0</v>
      </c>
      <c r="Z38" s="31">
        <f t="shared" si="15"/>
        <v>0</v>
      </c>
      <c r="AA38" s="31">
        <f t="shared" si="15"/>
        <v>0</v>
      </c>
      <c r="AB38" s="31">
        <f t="shared" si="15"/>
        <v>0</v>
      </c>
      <c r="AC38" s="31">
        <f t="shared" si="15"/>
        <v>0</v>
      </c>
      <c r="AD38" s="31">
        <f t="shared" si="15"/>
        <v>0</v>
      </c>
      <c r="AE38" s="31">
        <f t="shared" si="15"/>
        <v>0</v>
      </c>
      <c r="AF38" s="31">
        <f t="shared" si="15"/>
        <v>0</v>
      </c>
      <c r="AG38" s="31">
        <f t="shared" si="15"/>
        <v>0</v>
      </c>
      <c r="AH38" s="31">
        <f t="shared" si="16"/>
        <v>0</v>
      </c>
      <c r="AI38" s="31">
        <f t="shared" si="16"/>
        <v>0</v>
      </c>
      <c r="AJ38" s="31">
        <f t="shared" si="16"/>
        <v>0</v>
      </c>
      <c r="AK38" s="31">
        <f t="shared" si="16"/>
        <v>0</v>
      </c>
      <c r="AL38" s="31">
        <f t="shared" si="16"/>
        <v>0</v>
      </c>
      <c r="AM38" s="31">
        <f t="shared" si="16"/>
        <v>0</v>
      </c>
      <c r="AN38" s="31">
        <f t="shared" si="16"/>
        <v>0</v>
      </c>
      <c r="AO38" s="31">
        <f t="shared" si="16"/>
        <v>0</v>
      </c>
      <c r="AP38" s="31">
        <f t="shared" si="16"/>
        <v>0</v>
      </c>
      <c r="AQ38" s="31">
        <f t="shared" si="16"/>
        <v>0</v>
      </c>
      <c r="AR38" s="31">
        <f t="shared" si="17"/>
        <v>0</v>
      </c>
      <c r="AS38" s="31">
        <f t="shared" si="17"/>
        <v>0</v>
      </c>
      <c r="AT38" s="31">
        <f t="shared" si="17"/>
        <v>0</v>
      </c>
      <c r="AU38" s="31">
        <f t="shared" si="17"/>
        <v>0</v>
      </c>
      <c r="AV38" s="31">
        <f t="shared" si="17"/>
        <v>0</v>
      </c>
      <c r="AW38" s="31">
        <f t="shared" si="17"/>
        <v>0</v>
      </c>
      <c r="AX38" s="31">
        <f t="shared" si="17"/>
        <v>0</v>
      </c>
      <c r="AY38" s="31">
        <f t="shared" si="17"/>
        <v>0</v>
      </c>
      <c r="BA38" s="6">
        <f t="shared" si="18"/>
        <v>0</v>
      </c>
      <c r="BB38" s="6">
        <f t="shared" si="19"/>
        <v>0</v>
      </c>
      <c r="BC38" s="6">
        <f t="shared" si="20"/>
        <v>0</v>
      </c>
      <c r="BD38" s="6">
        <f t="shared" si="20"/>
        <v>0</v>
      </c>
    </row>
    <row r="39" spans="1:56" x14ac:dyDescent="0.2">
      <c r="A39" s="29">
        <v>39672</v>
      </c>
      <c r="B39" s="1" t="s">
        <v>262</v>
      </c>
      <c r="C39" s="27">
        <v>43908</v>
      </c>
      <c r="D39" s="1" t="s">
        <v>445</v>
      </c>
      <c r="G39" s="1" t="s">
        <v>264</v>
      </c>
      <c r="I39" s="1" t="s">
        <v>354</v>
      </c>
      <c r="J39" s="1" t="s">
        <v>5</v>
      </c>
      <c r="K39" s="1" t="s">
        <v>48</v>
      </c>
      <c r="L39" s="1">
        <v>1.25</v>
      </c>
      <c r="M39" s="1">
        <v>28.05</v>
      </c>
      <c r="N39" s="6">
        <v>28.05</v>
      </c>
      <c r="O39" s="6"/>
      <c r="P39" s="6">
        <v>75636.33</v>
      </c>
      <c r="R39" s="31">
        <v>28.05</v>
      </c>
      <c r="S39" s="28">
        <v>43921</v>
      </c>
      <c r="V39" s="1" t="s">
        <v>5</v>
      </c>
      <c r="X39" s="31">
        <f t="shared" si="15"/>
        <v>0</v>
      </c>
      <c r="Y39" s="31">
        <f t="shared" si="15"/>
        <v>0</v>
      </c>
      <c r="Z39" s="31">
        <f t="shared" si="15"/>
        <v>0</v>
      </c>
      <c r="AA39" s="31">
        <f t="shared" si="15"/>
        <v>0</v>
      </c>
      <c r="AB39" s="31">
        <f t="shared" si="15"/>
        <v>0</v>
      </c>
      <c r="AC39" s="31">
        <f t="shared" si="15"/>
        <v>0</v>
      </c>
      <c r="AD39" s="31">
        <f t="shared" si="15"/>
        <v>0</v>
      </c>
      <c r="AE39" s="31">
        <f t="shared" si="15"/>
        <v>0</v>
      </c>
      <c r="AF39" s="31">
        <f t="shared" si="15"/>
        <v>0</v>
      </c>
      <c r="AG39" s="31">
        <f t="shared" si="15"/>
        <v>0</v>
      </c>
      <c r="AH39" s="31">
        <f t="shared" si="16"/>
        <v>0</v>
      </c>
      <c r="AI39" s="31">
        <f t="shared" si="16"/>
        <v>0</v>
      </c>
      <c r="AJ39" s="31">
        <f t="shared" si="16"/>
        <v>0</v>
      </c>
      <c r="AK39" s="31">
        <f t="shared" si="16"/>
        <v>0</v>
      </c>
      <c r="AL39" s="31">
        <f t="shared" si="16"/>
        <v>0</v>
      </c>
      <c r="AM39" s="31">
        <f t="shared" si="16"/>
        <v>0</v>
      </c>
      <c r="AN39" s="31">
        <f t="shared" si="16"/>
        <v>0</v>
      </c>
      <c r="AO39" s="31">
        <f t="shared" si="16"/>
        <v>0</v>
      </c>
      <c r="AP39" s="31">
        <f t="shared" si="16"/>
        <v>0</v>
      </c>
      <c r="AQ39" s="31">
        <f t="shared" si="16"/>
        <v>0</v>
      </c>
      <c r="AR39" s="31">
        <f t="shared" si="17"/>
        <v>0</v>
      </c>
      <c r="AS39" s="31">
        <f t="shared" si="17"/>
        <v>0</v>
      </c>
      <c r="AT39" s="31">
        <f t="shared" si="17"/>
        <v>0</v>
      </c>
      <c r="AU39" s="31">
        <f t="shared" si="17"/>
        <v>0</v>
      </c>
      <c r="AV39" s="31">
        <f t="shared" si="17"/>
        <v>0</v>
      </c>
      <c r="AW39" s="31">
        <f t="shared" si="17"/>
        <v>0</v>
      </c>
      <c r="AX39" s="31">
        <f t="shared" si="17"/>
        <v>0</v>
      </c>
      <c r="AY39" s="31">
        <f t="shared" si="17"/>
        <v>0</v>
      </c>
      <c r="BA39" s="6">
        <f t="shared" si="18"/>
        <v>0</v>
      </c>
      <c r="BB39" s="6">
        <f t="shared" si="19"/>
        <v>0</v>
      </c>
      <c r="BC39" s="6">
        <f t="shared" si="20"/>
        <v>0</v>
      </c>
      <c r="BD39" s="6">
        <f t="shared" si="20"/>
        <v>0</v>
      </c>
    </row>
    <row r="40" spans="1:56" x14ac:dyDescent="0.2">
      <c r="A40" s="29">
        <v>39673</v>
      </c>
      <c r="B40" s="1" t="s">
        <v>262</v>
      </c>
      <c r="C40" s="27">
        <v>43908</v>
      </c>
      <c r="D40" s="1" t="s">
        <v>446</v>
      </c>
      <c r="G40" s="1" t="s">
        <v>264</v>
      </c>
      <c r="I40" s="1" t="s">
        <v>354</v>
      </c>
      <c r="J40" s="1" t="s">
        <v>5</v>
      </c>
      <c r="K40" s="1" t="s">
        <v>48</v>
      </c>
      <c r="L40" s="1">
        <v>8</v>
      </c>
      <c r="M40" s="1">
        <v>258.74</v>
      </c>
      <c r="N40" s="6">
        <v>258.74</v>
      </c>
      <c r="O40" s="6"/>
      <c r="P40" s="6">
        <v>78147.88</v>
      </c>
      <c r="R40" s="31">
        <v>258.74</v>
      </c>
      <c r="S40" s="28">
        <v>43921</v>
      </c>
      <c r="V40" s="1" t="s">
        <v>5</v>
      </c>
      <c r="X40" s="31">
        <f t="shared" si="15"/>
        <v>0</v>
      </c>
      <c r="Y40" s="31">
        <f t="shared" si="15"/>
        <v>0</v>
      </c>
      <c r="Z40" s="31">
        <f t="shared" si="15"/>
        <v>0</v>
      </c>
      <c r="AA40" s="31">
        <f t="shared" si="15"/>
        <v>0</v>
      </c>
      <c r="AB40" s="31">
        <f t="shared" si="15"/>
        <v>0</v>
      </c>
      <c r="AC40" s="31">
        <f t="shared" si="15"/>
        <v>0</v>
      </c>
      <c r="AD40" s="31">
        <f t="shared" si="15"/>
        <v>0</v>
      </c>
      <c r="AE40" s="31">
        <f t="shared" si="15"/>
        <v>0</v>
      </c>
      <c r="AF40" s="31">
        <f t="shared" si="15"/>
        <v>0</v>
      </c>
      <c r="AG40" s="31">
        <f t="shared" si="15"/>
        <v>0</v>
      </c>
      <c r="AH40" s="31">
        <f t="shared" si="16"/>
        <v>0</v>
      </c>
      <c r="AI40" s="31">
        <f t="shared" si="16"/>
        <v>0</v>
      </c>
      <c r="AJ40" s="31">
        <f t="shared" si="16"/>
        <v>0</v>
      </c>
      <c r="AK40" s="31">
        <f t="shared" si="16"/>
        <v>0</v>
      </c>
      <c r="AL40" s="31">
        <f t="shared" si="16"/>
        <v>0</v>
      </c>
      <c r="AM40" s="31">
        <f t="shared" si="16"/>
        <v>0</v>
      </c>
      <c r="AN40" s="31">
        <f t="shared" si="16"/>
        <v>0</v>
      </c>
      <c r="AO40" s="31">
        <f t="shared" si="16"/>
        <v>0</v>
      </c>
      <c r="AP40" s="31">
        <f t="shared" si="16"/>
        <v>0</v>
      </c>
      <c r="AQ40" s="31">
        <f t="shared" si="16"/>
        <v>0</v>
      </c>
      <c r="AR40" s="31">
        <f t="shared" si="17"/>
        <v>0</v>
      </c>
      <c r="AS40" s="31">
        <f t="shared" si="17"/>
        <v>0</v>
      </c>
      <c r="AT40" s="31">
        <f t="shared" si="17"/>
        <v>0</v>
      </c>
      <c r="AU40" s="31">
        <f t="shared" si="17"/>
        <v>0</v>
      </c>
      <c r="AV40" s="31">
        <f t="shared" si="17"/>
        <v>0</v>
      </c>
      <c r="AW40" s="31">
        <f t="shared" si="17"/>
        <v>0</v>
      </c>
      <c r="AX40" s="31">
        <f t="shared" si="17"/>
        <v>0</v>
      </c>
      <c r="AY40" s="31">
        <f t="shared" si="17"/>
        <v>0</v>
      </c>
      <c r="BA40" s="6">
        <f t="shared" si="18"/>
        <v>0</v>
      </c>
      <c r="BB40" s="6">
        <f t="shared" si="19"/>
        <v>0</v>
      </c>
      <c r="BC40" s="6">
        <f t="shared" si="20"/>
        <v>0</v>
      </c>
      <c r="BD40" s="6">
        <f t="shared" si="20"/>
        <v>0</v>
      </c>
    </row>
    <row r="41" spans="1:56" x14ac:dyDescent="0.2">
      <c r="A41" s="29">
        <v>39675</v>
      </c>
      <c r="B41" s="1" t="s">
        <v>262</v>
      </c>
      <c r="C41" s="27">
        <v>43908</v>
      </c>
      <c r="D41" s="1" t="s">
        <v>447</v>
      </c>
      <c r="G41" s="1" t="s">
        <v>264</v>
      </c>
      <c r="I41" s="1" t="s">
        <v>265</v>
      </c>
      <c r="J41" s="1" t="s">
        <v>5</v>
      </c>
      <c r="K41" s="1" t="s">
        <v>48</v>
      </c>
      <c r="L41" s="1">
        <v>80</v>
      </c>
      <c r="M41" s="1">
        <v>376.92</v>
      </c>
      <c r="N41" s="6">
        <v>376.92</v>
      </c>
      <c r="O41" s="6"/>
      <c r="P41" s="6">
        <v>76013.25</v>
      </c>
      <c r="R41" s="31">
        <v>376.92</v>
      </c>
      <c r="S41" s="28">
        <v>43921</v>
      </c>
      <c r="V41" s="1" t="s">
        <v>5</v>
      </c>
      <c r="X41" s="31">
        <f t="shared" ref="X41:AG50" si="21">SUMIFS($R:$R,$F:$F,$W41,$S:$S,X$1,$J:$J,$V41)/1000</f>
        <v>0</v>
      </c>
      <c r="Y41" s="31">
        <f t="shared" si="21"/>
        <v>0</v>
      </c>
      <c r="Z41" s="31">
        <f t="shared" si="21"/>
        <v>0</v>
      </c>
      <c r="AA41" s="31">
        <f t="shared" si="21"/>
        <v>0</v>
      </c>
      <c r="AB41" s="31">
        <f t="shared" si="21"/>
        <v>0</v>
      </c>
      <c r="AC41" s="31">
        <f t="shared" si="21"/>
        <v>0</v>
      </c>
      <c r="AD41" s="31">
        <f t="shared" si="21"/>
        <v>0</v>
      </c>
      <c r="AE41" s="31">
        <f t="shared" si="21"/>
        <v>0</v>
      </c>
      <c r="AF41" s="31">
        <f t="shared" si="21"/>
        <v>0</v>
      </c>
      <c r="AG41" s="31">
        <f t="shared" si="21"/>
        <v>0</v>
      </c>
      <c r="AH41" s="31">
        <f t="shared" ref="AH41:AQ50" si="22">SUMIFS($R:$R,$F:$F,$W41,$S:$S,AH$1,$J:$J,$V41)/1000</f>
        <v>0</v>
      </c>
      <c r="AI41" s="31">
        <f t="shared" si="22"/>
        <v>0</v>
      </c>
      <c r="AJ41" s="31">
        <f t="shared" si="22"/>
        <v>0</v>
      </c>
      <c r="AK41" s="31">
        <f t="shared" si="22"/>
        <v>0</v>
      </c>
      <c r="AL41" s="31">
        <f t="shared" si="22"/>
        <v>0</v>
      </c>
      <c r="AM41" s="31">
        <f t="shared" si="22"/>
        <v>0</v>
      </c>
      <c r="AN41" s="31">
        <f t="shared" si="22"/>
        <v>0</v>
      </c>
      <c r="AO41" s="31">
        <f t="shared" si="22"/>
        <v>0</v>
      </c>
      <c r="AP41" s="31">
        <f t="shared" si="22"/>
        <v>0</v>
      </c>
      <c r="AQ41" s="31">
        <f t="shared" si="22"/>
        <v>0</v>
      </c>
      <c r="AR41" s="31">
        <f t="shared" ref="AR41:AY50" si="23">SUMIFS($R:$R,$F:$F,$W41,$S:$S,AR$1,$J:$J,$V41)/1000</f>
        <v>0</v>
      </c>
      <c r="AS41" s="31">
        <f t="shared" si="23"/>
        <v>0</v>
      </c>
      <c r="AT41" s="31">
        <f t="shared" si="23"/>
        <v>0</v>
      </c>
      <c r="AU41" s="31">
        <f t="shared" si="23"/>
        <v>0</v>
      </c>
      <c r="AV41" s="31">
        <f t="shared" si="23"/>
        <v>0</v>
      </c>
      <c r="AW41" s="31">
        <f t="shared" si="23"/>
        <v>0</v>
      </c>
      <c r="AX41" s="31">
        <f t="shared" si="23"/>
        <v>0</v>
      </c>
      <c r="AY41" s="31">
        <f t="shared" si="23"/>
        <v>0</v>
      </c>
      <c r="BA41" s="6">
        <f t="shared" si="18"/>
        <v>0</v>
      </c>
      <c r="BB41" s="6">
        <f t="shared" si="19"/>
        <v>0</v>
      </c>
      <c r="BC41" s="6">
        <f t="shared" si="20"/>
        <v>0</v>
      </c>
      <c r="BD41" s="6">
        <f t="shared" si="20"/>
        <v>0</v>
      </c>
    </row>
    <row r="42" spans="1:56" x14ac:dyDescent="0.2">
      <c r="A42" s="29">
        <v>39672</v>
      </c>
      <c r="B42" s="1" t="s">
        <v>262</v>
      </c>
      <c r="C42" s="27">
        <v>43908</v>
      </c>
      <c r="D42" s="1" t="s">
        <v>445</v>
      </c>
      <c r="G42" s="1" t="s">
        <v>264</v>
      </c>
      <c r="I42" s="1" t="s">
        <v>265</v>
      </c>
      <c r="J42" s="1" t="s">
        <v>5</v>
      </c>
      <c r="K42" s="1" t="s">
        <v>48</v>
      </c>
      <c r="L42" s="1">
        <v>78.75</v>
      </c>
      <c r="M42" s="1">
        <v>1766.91</v>
      </c>
      <c r="N42" s="6">
        <v>1766.91</v>
      </c>
      <c r="O42" s="6"/>
      <c r="P42" s="6">
        <v>75608.28</v>
      </c>
      <c r="R42" s="31">
        <v>1766.91</v>
      </c>
      <c r="S42" s="28">
        <v>43921</v>
      </c>
      <c r="V42" s="1" t="s">
        <v>5</v>
      </c>
      <c r="X42" s="31">
        <f t="shared" si="21"/>
        <v>0</v>
      </c>
      <c r="Y42" s="31">
        <f t="shared" si="21"/>
        <v>0</v>
      </c>
      <c r="Z42" s="31">
        <f t="shared" si="21"/>
        <v>0</v>
      </c>
      <c r="AA42" s="31">
        <f t="shared" si="21"/>
        <v>0</v>
      </c>
      <c r="AB42" s="31">
        <f t="shared" si="21"/>
        <v>0</v>
      </c>
      <c r="AC42" s="31">
        <f t="shared" si="21"/>
        <v>0</v>
      </c>
      <c r="AD42" s="31">
        <f t="shared" si="21"/>
        <v>0</v>
      </c>
      <c r="AE42" s="31">
        <f t="shared" si="21"/>
        <v>0</v>
      </c>
      <c r="AF42" s="31">
        <f t="shared" si="21"/>
        <v>0</v>
      </c>
      <c r="AG42" s="31">
        <f t="shared" si="21"/>
        <v>0</v>
      </c>
      <c r="AH42" s="31">
        <f t="shared" si="22"/>
        <v>0</v>
      </c>
      <c r="AI42" s="31">
        <f t="shared" si="22"/>
        <v>0</v>
      </c>
      <c r="AJ42" s="31">
        <f t="shared" si="22"/>
        <v>0</v>
      </c>
      <c r="AK42" s="31">
        <f t="shared" si="22"/>
        <v>0</v>
      </c>
      <c r="AL42" s="31">
        <f t="shared" si="22"/>
        <v>0</v>
      </c>
      <c r="AM42" s="31">
        <f t="shared" si="22"/>
        <v>0</v>
      </c>
      <c r="AN42" s="31">
        <f t="shared" si="22"/>
        <v>0</v>
      </c>
      <c r="AO42" s="31">
        <f t="shared" si="22"/>
        <v>0</v>
      </c>
      <c r="AP42" s="31">
        <f t="shared" si="22"/>
        <v>0</v>
      </c>
      <c r="AQ42" s="31">
        <f t="shared" si="22"/>
        <v>0</v>
      </c>
      <c r="AR42" s="31">
        <f t="shared" si="23"/>
        <v>0</v>
      </c>
      <c r="AS42" s="31">
        <f t="shared" si="23"/>
        <v>0</v>
      </c>
      <c r="AT42" s="31">
        <f t="shared" si="23"/>
        <v>0</v>
      </c>
      <c r="AU42" s="31">
        <f t="shared" si="23"/>
        <v>0</v>
      </c>
      <c r="AV42" s="31">
        <f t="shared" si="23"/>
        <v>0</v>
      </c>
      <c r="AW42" s="31">
        <f t="shared" si="23"/>
        <v>0</v>
      </c>
      <c r="AX42" s="31">
        <f t="shared" si="23"/>
        <v>0</v>
      </c>
      <c r="AY42" s="31">
        <f t="shared" si="23"/>
        <v>0</v>
      </c>
      <c r="BA42" s="6">
        <f t="shared" si="18"/>
        <v>0</v>
      </c>
      <c r="BB42" s="6">
        <f t="shared" si="19"/>
        <v>0</v>
      </c>
      <c r="BC42" s="6">
        <f t="shared" si="20"/>
        <v>0</v>
      </c>
      <c r="BD42" s="6">
        <f t="shared" si="20"/>
        <v>0</v>
      </c>
    </row>
    <row r="43" spans="1:56" x14ac:dyDescent="0.2">
      <c r="A43" s="29">
        <v>39673</v>
      </c>
      <c r="B43" s="1" t="s">
        <v>262</v>
      </c>
      <c r="C43" s="27">
        <v>43908</v>
      </c>
      <c r="D43" s="1" t="s">
        <v>446</v>
      </c>
      <c r="G43" s="1" t="s">
        <v>264</v>
      </c>
      <c r="I43" s="1" t="s">
        <v>265</v>
      </c>
      <c r="J43" s="1" t="s">
        <v>5</v>
      </c>
      <c r="K43" s="1" t="s">
        <v>48</v>
      </c>
      <c r="L43" s="1">
        <v>58</v>
      </c>
      <c r="M43" s="1">
        <v>1875.89</v>
      </c>
      <c r="N43" s="6">
        <v>1875.89</v>
      </c>
      <c r="O43" s="6"/>
      <c r="P43" s="6">
        <v>77889.14</v>
      </c>
      <c r="R43" s="31">
        <v>1875.89</v>
      </c>
      <c r="S43" s="28">
        <v>43921</v>
      </c>
      <c r="V43" s="1" t="s">
        <v>5</v>
      </c>
      <c r="X43" s="31">
        <f t="shared" si="21"/>
        <v>0</v>
      </c>
      <c r="Y43" s="31">
        <f t="shared" si="21"/>
        <v>0</v>
      </c>
      <c r="Z43" s="31">
        <f t="shared" si="21"/>
        <v>0</v>
      </c>
      <c r="AA43" s="31">
        <f t="shared" si="21"/>
        <v>0</v>
      </c>
      <c r="AB43" s="31">
        <f t="shared" si="21"/>
        <v>0</v>
      </c>
      <c r="AC43" s="31">
        <f t="shared" si="21"/>
        <v>0</v>
      </c>
      <c r="AD43" s="31">
        <f t="shared" si="21"/>
        <v>0</v>
      </c>
      <c r="AE43" s="31">
        <f t="shared" si="21"/>
        <v>0</v>
      </c>
      <c r="AF43" s="31">
        <f t="shared" si="21"/>
        <v>0</v>
      </c>
      <c r="AG43" s="31">
        <f t="shared" si="21"/>
        <v>0</v>
      </c>
      <c r="AH43" s="31">
        <f t="shared" si="22"/>
        <v>0</v>
      </c>
      <c r="AI43" s="31">
        <f t="shared" si="22"/>
        <v>0</v>
      </c>
      <c r="AJ43" s="31">
        <f t="shared" si="22"/>
        <v>0</v>
      </c>
      <c r="AK43" s="31">
        <f t="shared" si="22"/>
        <v>0</v>
      </c>
      <c r="AL43" s="31">
        <f t="shared" si="22"/>
        <v>0</v>
      </c>
      <c r="AM43" s="31">
        <f t="shared" si="22"/>
        <v>0</v>
      </c>
      <c r="AN43" s="31">
        <f t="shared" si="22"/>
        <v>0</v>
      </c>
      <c r="AO43" s="31">
        <f t="shared" si="22"/>
        <v>0</v>
      </c>
      <c r="AP43" s="31">
        <f t="shared" si="22"/>
        <v>0</v>
      </c>
      <c r="AQ43" s="31">
        <f t="shared" si="22"/>
        <v>0</v>
      </c>
      <c r="AR43" s="31">
        <f t="shared" si="23"/>
        <v>0</v>
      </c>
      <c r="AS43" s="31">
        <f t="shared" si="23"/>
        <v>0</v>
      </c>
      <c r="AT43" s="31">
        <f t="shared" si="23"/>
        <v>0</v>
      </c>
      <c r="AU43" s="31">
        <f t="shared" si="23"/>
        <v>0</v>
      </c>
      <c r="AV43" s="31">
        <f t="shared" si="23"/>
        <v>0</v>
      </c>
      <c r="AW43" s="31">
        <f t="shared" si="23"/>
        <v>0</v>
      </c>
      <c r="AX43" s="31">
        <f t="shared" si="23"/>
        <v>0</v>
      </c>
      <c r="AY43" s="31">
        <f t="shared" si="23"/>
        <v>0</v>
      </c>
      <c r="BA43" s="6">
        <f t="shared" si="18"/>
        <v>0</v>
      </c>
      <c r="BB43" s="6">
        <f t="shared" si="19"/>
        <v>0</v>
      </c>
      <c r="BC43" s="6">
        <f t="shared" si="20"/>
        <v>0</v>
      </c>
      <c r="BD43" s="6">
        <f t="shared" si="20"/>
        <v>0</v>
      </c>
    </row>
    <row r="44" spans="1:56" x14ac:dyDescent="0.2">
      <c r="A44" s="29">
        <v>39670</v>
      </c>
      <c r="B44" s="1" t="s">
        <v>262</v>
      </c>
      <c r="C44" s="27">
        <v>43908</v>
      </c>
      <c r="D44" s="1" t="s">
        <v>448</v>
      </c>
      <c r="G44" s="1" t="s">
        <v>264</v>
      </c>
      <c r="I44" s="1" t="s">
        <v>265</v>
      </c>
      <c r="J44" s="1" t="s">
        <v>5</v>
      </c>
      <c r="K44" s="1" t="s">
        <v>48</v>
      </c>
      <c r="L44" s="1">
        <v>80</v>
      </c>
      <c r="M44" s="1">
        <v>1961.54</v>
      </c>
      <c r="N44" s="6">
        <v>1961.54</v>
      </c>
      <c r="O44" s="6"/>
      <c r="P44" s="6">
        <v>71149.06</v>
      </c>
      <c r="R44" s="31">
        <v>1961.54</v>
      </c>
      <c r="S44" s="28">
        <v>43921</v>
      </c>
      <c r="V44" s="1" t="s">
        <v>5</v>
      </c>
      <c r="X44" s="31">
        <f t="shared" si="21"/>
        <v>0</v>
      </c>
      <c r="Y44" s="31">
        <f t="shared" si="21"/>
        <v>0</v>
      </c>
      <c r="Z44" s="31">
        <f t="shared" si="21"/>
        <v>0</v>
      </c>
      <c r="AA44" s="31">
        <f t="shared" si="21"/>
        <v>0</v>
      </c>
      <c r="AB44" s="31">
        <f t="shared" si="21"/>
        <v>0</v>
      </c>
      <c r="AC44" s="31">
        <f t="shared" si="21"/>
        <v>0</v>
      </c>
      <c r="AD44" s="31">
        <f t="shared" si="21"/>
        <v>0</v>
      </c>
      <c r="AE44" s="31">
        <f t="shared" si="21"/>
        <v>0</v>
      </c>
      <c r="AF44" s="31">
        <f t="shared" si="21"/>
        <v>0</v>
      </c>
      <c r="AG44" s="31">
        <f t="shared" si="21"/>
        <v>0</v>
      </c>
      <c r="AH44" s="31">
        <f t="shared" si="22"/>
        <v>0</v>
      </c>
      <c r="AI44" s="31">
        <f t="shared" si="22"/>
        <v>0</v>
      </c>
      <c r="AJ44" s="31">
        <f t="shared" si="22"/>
        <v>0</v>
      </c>
      <c r="AK44" s="31">
        <f t="shared" si="22"/>
        <v>0</v>
      </c>
      <c r="AL44" s="31">
        <f t="shared" si="22"/>
        <v>0</v>
      </c>
      <c r="AM44" s="31">
        <f t="shared" si="22"/>
        <v>0</v>
      </c>
      <c r="AN44" s="31">
        <f t="shared" si="22"/>
        <v>0</v>
      </c>
      <c r="AO44" s="31">
        <f t="shared" si="22"/>
        <v>0</v>
      </c>
      <c r="AP44" s="31">
        <f t="shared" si="22"/>
        <v>0</v>
      </c>
      <c r="AQ44" s="31">
        <f t="shared" si="22"/>
        <v>0</v>
      </c>
      <c r="AR44" s="31">
        <f t="shared" si="23"/>
        <v>0</v>
      </c>
      <c r="AS44" s="31">
        <f t="shared" si="23"/>
        <v>0</v>
      </c>
      <c r="AT44" s="31">
        <f t="shared" si="23"/>
        <v>0</v>
      </c>
      <c r="AU44" s="31">
        <f t="shared" si="23"/>
        <v>0</v>
      </c>
      <c r="AV44" s="31">
        <f t="shared" si="23"/>
        <v>0</v>
      </c>
      <c r="AW44" s="31">
        <f t="shared" si="23"/>
        <v>0</v>
      </c>
      <c r="AX44" s="31">
        <f t="shared" si="23"/>
        <v>0</v>
      </c>
      <c r="AY44" s="31">
        <f t="shared" si="23"/>
        <v>0</v>
      </c>
      <c r="BA44" s="6">
        <f t="shared" si="18"/>
        <v>0</v>
      </c>
      <c r="BB44" s="6">
        <f t="shared" si="19"/>
        <v>0</v>
      </c>
      <c r="BC44" s="6">
        <f t="shared" si="20"/>
        <v>0</v>
      </c>
      <c r="BD44" s="6">
        <f t="shared" si="20"/>
        <v>0</v>
      </c>
    </row>
    <row r="45" spans="1:56" x14ac:dyDescent="0.2">
      <c r="A45" s="29">
        <v>39671</v>
      </c>
      <c r="B45" s="1" t="s">
        <v>262</v>
      </c>
      <c r="C45" s="27">
        <v>43908</v>
      </c>
      <c r="D45" s="1" t="s">
        <v>449</v>
      </c>
      <c r="G45" s="1" t="s">
        <v>264</v>
      </c>
      <c r="I45" s="1" t="s">
        <v>265</v>
      </c>
      <c r="J45" s="1" t="s">
        <v>5</v>
      </c>
      <c r="K45" s="1" t="s">
        <v>48</v>
      </c>
      <c r="L45" s="1">
        <v>80</v>
      </c>
      <c r="M45" s="1">
        <v>2692.31</v>
      </c>
      <c r="N45" s="6">
        <v>2692.31</v>
      </c>
      <c r="O45" s="6"/>
      <c r="P45" s="6">
        <v>73841.37</v>
      </c>
      <c r="R45" s="31">
        <v>2692.31</v>
      </c>
      <c r="S45" s="28">
        <v>43921</v>
      </c>
      <c r="V45" s="1" t="s">
        <v>5</v>
      </c>
      <c r="X45" s="31">
        <f t="shared" si="21"/>
        <v>0</v>
      </c>
      <c r="Y45" s="31">
        <f t="shared" si="21"/>
        <v>0</v>
      </c>
      <c r="Z45" s="31">
        <f t="shared" si="21"/>
        <v>0</v>
      </c>
      <c r="AA45" s="31">
        <f t="shared" si="21"/>
        <v>0</v>
      </c>
      <c r="AB45" s="31">
        <f t="shared" si="21"/>
        <v>0</v>
      </c>
      <c r="AC45" s="31">
        <f t="shared" si="21"/>
        <v>0</v>
      </c>
      <c r="AD45" s="31">
        <f t="shared" si="21"/>
        <v>0</v>
      </c>
      <c r="AE45" s="31">
        <f t="shared" si="21"/>
        <v>0</v>
      </c>
      <c r="AF45" s="31">
        <f t="shared" si="21"/>
        <v>0</v>
      </c>
      <c r="AG45" s="31">
        <f t="shared" si="21"/>
        <v>0</v>
      </c>
      <c r="AH45" s="31">
        <f t="shared" si="22"/>
        <v>0</v>
      </c>
      <c r="AI45" s="31">
        <f t="shared" si="22"/>
        <v>0</v>
      </c>
      <c r="AJ45" s="31">
        <f t="shared" si="22"/>
        <v>0</v>
      </c>
      <c r="AK45" s="31">
        <f t="shared" si="22"/>
        <v>0</v>
      </c>
      <c r="AL45" s="31">
        <f t="shared" si="22"/>
        <v>0</v>
      </c>
      <c r="AM45" s="31">
        <f t="shared" si="22"/>
        <v>0</v>
      </c>
      <c r="AN45" s="31">
        <f t="shared" si="22"/>
        <v>0</v>
      </c>
      <c r="AO45" s="31">
        <f t="shared" si="22"/>
        <v>0</v>
      </c>
      <c r="AP45" s="31">
        <f t="shared" si="22"/>
        <v>0</v>
      </c>
      <c r="AQ45" s="31">
        <f t="shared" si="22"/>
        <v>0</v>
      </c>
      <c r="AR45" s="31">
        <f t="shared" si="23"/>
        <v>0</v>
      </c>
      <c r="AS45" s="31">
        <f t="shared" si="23"/>
        <v>0</v>
      </c>
      <c r="AT45" s="31">
        <f t="shared" si="23"/>
        <v>0</v>
      </c>
      <c r="AU45" s="31">
        <f t="shared" si="23"/>
        <v>0</v>
      </c>
      <c r="AV45" s="31">
        <f t="shared" si="23"/>
        <v>0</v>
      </c>
      <c r="AW45" s="31">
        <f t="shared" si="23"/>
        <v>0</v>
      </c>
      <c r="AX45" s="31">
        <f t="shared" si="23"/>
        <v>0</v>
      </c>
      <c r="AY45" s="31">
        <f t="shared" si="23"/>
        <v>0</v>
      </c>
      <c r="BA45" s="6">
        <f t="shared" si="18"/>
        <v>0</v>
      </c>
      <c r="BB45" s="6">
        <f t="shared" si="19"/>
        <v>0</v>
      </c>
      <c r="BC45" s="6">
        <f t="shared" si="20"/>
        <v>0</v>
      </c>
      <c r="BD45" s="6">
        <f t="shared" si="20"/>
        <v>0</v>
      </c>
    </row>
    <row r="46" spans="1:56" x14ac:dyDescent="0.2">
      <c r="A46" s="29">
        <v>39674</v>
      </c>
      <c r="B46" s="1" t="s">
        <v>262</v>
      </c>
      <c r="C46" s="27">
        <v>43908</v>
      </c>
      <c r="D46" s="1" t="s">
        <v>450</v>
      </c>
      <c r="G46" s="1" t="s">
        <v>264</v>
      </c>
      <c r="I46" s="1" t="s">
        <v>265</v>
      </c>
      <c r="J46" s="1" t="s">
        <v>5</v>
      </c>
      <c r="K46" s="1" t="s">
        <v>48</v>
      </c>
      <c r="L46" s="1">
        <v>80</v>
      </c>
      <c r="M46" s="1">
        <v>4107.6899999999996</v>
      </c>
      <c r="N46" s="6">
        <v>4107.6899999999996</v>
      </c>
      <c r="O46" s="6"/>
      <c r="P46" s="6">
        <v>69187.520000000004</v>
      </c>
      <c r="R46" s="31">
        <v>4107.6899999999996</v>
      </c>
      <c r="S46" s="28">
        <v>43921</v>
      </c>
      <c r="V46" s="1" t="s">
        <v>5</v>
      </c>
      <c r="X46" s="31">
        <f t="shared" si="21"/>
        <v>0</v>
      </c>
      <c r="Y46" s="31">
        <f t="shared" si="21"/>
        <v>0</v>
      </c>
      <c r="Z46" s="31">
        <f t="shared" si="21"/>
        <v>0</v>
      </c>
      <c r="AA46" s="31">
        <f t="shared" si="21"/>
        <v>0</v>
      </c>
      <c r="AB46" s="31">
        <f t="shared" si="21"/>
        <v>0</v>
      </c>
      <c r="AC46" s="31">
        <f t="shared" si="21"/>
        <v>0</v>
      </c>
      <c r="AD46" s="31">
        <f t="shared" si="21"/>
        <v>0</v>
      </c>
      <c r="AE46" s="31">
        <f t="shared" si="21"/>
        <v>0</v>
      </c>
      <c r="AF46" s="31">
        <f t="shared" si="21"/>
        <v>0</v>
      </c>
      <c r="AG46" s="31">
        <f t="shared" si="21"/>
        <v>0</v>
      </c>
      <c r="AH46" s="31">
        <f t="shared" si="22"/>
        <v>0</v>
      </c>
      <c r="AI46" s="31">
        <f t="shared" si="22"/>
        <v>0</v>
      </c>
      <c r="AJ46" s="31">
        <f t="shared" si="22"/>
        <v>0</v>
      </c>
      <c r="AK46" s="31">
        <f t="shared" si="22"/>
        <v>0</v>
      </c>
      <c r="AL46" s="31">
        <f t="shared" si="22"/>
        <v>0</v>
      </c>
      <c r="AM46" s="31">
        <f t="shared" si="22"/>
        <v>0</v>
      </c>
      <c r="AN46" s="31">
        <f t="shared" si="22"/>
        <v>0</v>
      </c>
      <c r="AO46" s="31">
        <f t="shared" si="22"/>
        <v>0</v>
      </c>
      <c r="AP46" s="31">
        <f t="shared" si="22"/>
        <v>0</v>
      </c>
      <c r="AQ46" s="31">
        <f t="shared" si="22"/>
        <v>0</v>
      </c>
      <c r="AR46" s="31">
        <f t="shared" si="23"/>
        <v>0</v>
      </c>
      <c r="AS46" s="31">
        <f t="shared" si="23"/>
        <v>0</v>
      </c>
      <c r="AT46" s="31">
        <f t="shared" si="23"/>
        <v>0</v>
      </c>
      <c r="AU46" s="31">
        <f t="shared" si="23"/>
        <v>0</v>
      </c>
      <c r="AV46" s="31">
        <f t="shared" si="23"/>
        <v>0</v>
      </c>
      <c r="AW46" s="31">
        <f t="shared" si="23"/>
        <v>0</v>
      </c>
      <c r="AX46" s="31">
        <f t="shared" si="23"/>
        <v>0</v>
      </c>
      <c r="AY46" s="31">
        <f t="shared" si="23"/>
        <v>0</v>
      </c>
      <c r="BA46" s="6">
        <f t="shared" si="18"/>
        <v>0</v>
      </c>
      <c r="BB46" s="6">
        <f t="shared" si="19"/>
        <v>0</v>
      </c>
      <c r="BC46" s="6">
        <f t="shared" si="20"/>
        <v>0</v>
      </c>
      <c r="BD46" s="6">
        <f t="shared" si="20"/>
        <v>0</v>
      </c>
    </row>
    <row r="47" spans="1:56" x14ac:dyDescent="0.2">
      <c r="A47" s="29">
        <v>39796</v>
      </c>
      <c r="B47" s="1" t="s">
        <v>262</v>
      </c>
      <c r="C47" s="27">
        <v>43924</v>
      </c>
      <c r="D47" s="1" t="s">
        <v>451</v>
      </c>
      <c r="G47" s="1" t="s">
        <v>264</v>
      </c>
      <c r="I47" s="1" t="s">
        <v>265</v>
      </c>
      <c r="J47" s="1" t="s">
        <v>5</v>
      </c>
      <c r="K47" s="1" t="s">
        <v>48</v>
      </c>
      <c r="L47" s="1">
        <v>80</v>
      </c>
      <c r="M47" s="1">
        <v>376.92</v>
      </c>
      <c r="N47" s="6">
        <v>376.92</v>
      </c>
      <c r="O47" s="6"/>
      <c r="P47" s="6">
        <v>89081.3</v>
      </c>
      <c r="R47" s="31">
        <v>376.92</v>
      </c>
      <c r="S47" s="28">
        <v>43951</v>
      </c>
      <c r="V47" s="1" t="s">
        <v>5</v>
      </c>
      <c r="X47" s="31">
        <f t="shared" si="21"/>
        <v>0</v>
      </c>
      <c r="Y47" s="31">
        <f t="shared" si="21"/>
        <v>0</v>
      </c>
      <c r="Z47" s="31">
        <f t="shared" si="21"/>
        <v>0</v>
      </c>
      <c r="AA47" s="31">
        <f t="shared" si="21"/>
        <v>0</v>
      </c>
      <c r="AB47" s="31">
        <f t="shared" si="21"/>
        <v>0</v>
      </c>
      <c r="AC47" s="31">
        <f t="shared" si="21"/>
        <v>0</v>
      </c>
      <c r="AD47" s="31">
        <f t="shared" si="21"/>
        <v>0</v>
      </c>
      <c r="AE47" s="31">
        <f t="shared" si="21"/>
        <v>0</v>
      </c>
      <c r="AF47" s="31">
        <f t="shared" si="21"/>
        <v>0</v>
      </c>
      <c r="AG47" s="31">
        <f t="shared" si="21"/>
        <v>0</v>
      </c>
      <c r="AH47" s="31">
        <f t="shared" si="22"/>
        <v>0</v>
      </c>
      <c r="AI47" s="31">
        <f t="shared" si="22"/>
        <v>0</v>
      </c>
      <c r="AJ47" s="31">
        <f t="shared" si="22"/>
        <v>0</v>
      </c>
      <c r="AK47" s="31">
        <f t="shared" si="22"/>
        <v>0</v>
      </c>
      <c r="AL47" s="31">
        <f t="shared" si="22"/>
        <v>0</v>
      </c>
      <c r="AM47" s="31">
        <f t="shared" si="22"/>
        <v>0</v>
      </c>
      <c r="AN47" s="31">
        <f t="shared" si="22"/>
        <v>0</v>
      </c>
      <c r="AO47" s="31">
        <f t="shared" si="22"/>
        <v>0</v>
      </c>
      <c r="AP47" s="31">
        <f t="shared" si="22"/>
        <v>0</v>
      </c>
      <c r="AQ47" s="31">
        <f t="shared" si="22"/>
        <v>0</v>
      </c>
      <c r="AR47" s="31">
        <f t="shared" si="23"/>
        <v>0</v>
      </c>
      <c r="AS47" s="31">
        <f t="shared" si="23"/>
        <v>0</v>
      </c>
      <c r="AT47" s="31">
        <f t="shared" si="23"/>
        <v>0</v>
      </c>
      <c r="AU47" s="31">
        <f t="shared" si="23"/>
        <v>0</v>
      </c>
      <c r="AV47" s="31">
        <f t="shared" si="23"/>
        <v>0</v>
      </c>
      <c r="AW47" s="31">
        <f t="shared" si="23"/>
        <v>0</v>
      </c>
      <c r="AX47" s="31">
        <f t="shared" si="23"/>
        <v>0</v>
      </c>
      <c r="AY47" s="31">
        <f t="shared" si="23"/>
        <v>0</v>
      </c>
      <c r="BA47" s="6">
        <f t="shared" si="18"/>
        <v>0</v>
      </c>
      <c r="BB47" s="6">
        <f t="shared" si="19"/>
        <v>0</v>
      </c>
      <c r="BC47" s="6">
        <f t="shared" si="20"/>
        <v>0</v>
      </c>
      <c r="BD47" s="6">
        <f t="shared" si="20"/>
        <v>0</v>
      </c>
    </row>
    <row r="48" spans="1:56" x14ac:dyDescent="0.2">
      <c r="A48" s="29">
        <v>39794</v>
      </c>
      <c r="B48" s="1" t="s">
        <v>262</v>
      </c>
      <c r="C48" s="27">
        <v>43924</v>
      </c>
      <c r="D48" s="1" t="s">
        <v>452</v>
      </c>
      <c r="G48" s="1" t="s">
        <v>264</v>
      </c>
      <c r="I48" s="1" t="s">
        <v>265</v>
      </c>
      <c r="J48" s="1" t="s">
        <v>5</v>
      </c>
      <c r="K48" s="1" t="s">
        <v>48</v>
      </c>
      <c r="L48" s="1">
        <v>27.75</v>
      </c>
      <c r="M48" s="1">
        <v>1021.2</v>
      </c>
      <c r="N48" s="6">
        <v>1021.2</v>
      </c>
      <c r="O48" s="6"/>
      <c r="P48" s="6">
        <v>90102.5</v>
      </c>
      <c r="R48" s="31">
        <v>1021.2</v>
      </c>
      <c r="S48" s="28">
        <v>43951</v>
      </c>
      <c r="V48" s="1" t="s">
        <v>5</v>
      </c>
      <c r="X48" s="31">
        <f t="shared" si="21"/>
        <v>0</v>
      </c>
      <c r="Y48" s="31">
        <f t="shared" si="21"/>
        <v>0</v>
      </c>
      <c r="Z48" s="31">
        <f t="shared" si="21"/>
        <v>0</v>
      </c>
      <c r="AA48" s="31">
        <f t="shared" si="21"/>
        <v>0</v>
      </c>
      <c r="AB48" s="31">
        <f t="shared" si="21"/>
        <v>0</v>
      </c>
      <c r="AC48" s="31">
        <f t="shared" si="21"/>
        <v>0</v>
      </c>
      <c r="AD48" s="31">
        <f t="shared" si="21"/>
        <v>0</v>
      </c>
      <c r="AE48" s="31">
        <f t="shared" si="21"/>
        <v>0</v>
      </c>
      <c r="AF48" s="31">
        <f t="shared" si="21"/>
        <v>0</v>
      </c>
      <c r="AG48" s="31">
        <f t="shared" si="21"/>
        <v>0</v>
      </c>
      <c r="AH48" s="31">
        <f t="shared" si="22"/>
        <v>0</v>
      </c>
      <c r="AI48" s="31">
        <f t="shared" si="22"/>
        <v>0</v>
      </c>
      <c r="AJ48" s="31">
        <f t="shared" si="22"/>
        <v>0</v>
      </c>
      <c r="AK48" s="31">
        <f t="shared" si="22"/>
        <v>0</v>
      </c>
      <c r="AL48" s="31">
        <f t="shared" si="22"/>
        <v>0</v>
      </c>
      <c r="AM48" s="31">
        <f t="shared" si="22"/>
        <v>0</v>
      </c>
      <c r="AN48" s="31">
        <f t="shared" si="22"/>
        <v>0</v>
      </c>
      <c r="AO48" s="31">
        <f t="shared" si="22"/>
        <v>0</v>
      </c>
      <c r="AP48" s="31">
        <f t="shared" si="22"/>
        <v>0</v>
      </c>
      <c r="AQ48" s="31">
        <f t="shared" si="22"/>
        <v>0</v>
      </c>
      <c r="AR48" s="31">
        <f t="shared" si="23"/>
        <v>0</v>
      </c>
      <c r="AS48" s="31">
        <f t="shared" si="23"/>
        <v>0</v>
      </c>
      <c r="AT48" s="31">
        <f t="shared" si="23"/>
        <v>0</v>
      </c>
      <c r="AU48" s="31">
        <f t="shared" si="23"/>
        <v>0</v>
      </c>
      <c r="AV48" s="31">
        <f t="shared" si="23"/>
        <v>0</v>
      </c>
      <c r="AW48" s="31">
        <f t="shared" si="23"/>
        <v>0</v>
      </c>
      <c r="AX48" s="31">
        <f t="shared" si="23"/>
        <v>0</v>
      </c>
      <c r="AY48" s="31">
        <f t="shared" si="23"/>
        <v>0</v>
      </c>
      <c r="BA48" s="6">
        <f t="shared" si="18"/>
        <v>0</v>
      </c>
      <c r="BB48" s="6">
        <f t="shared" si="19"/>
        <v>0</v>
      </c>
      <c r="BC48" s="6">
        <f t="shared" si="20"/>
        <v>0</v>
      </c>
      <c r="BD48" s="6">
        <f t="shared" si="20"/>
        <v>0</v>
      </c>
    </row>
    <row r="49" spans="1:56" x14ac:dyDescent="0.2">
      <c r="A49" s="29">
        <v>39793</v>
      </c>
      <c r="B49" s="1" t="s">
        <v>262</v>
      </c>
      <c r="C49" s="27">
        <v>43924</v>
      </c>
      <c r="D49" s="1" t="s">
        <v>453</v>
      </c>
      <c r="G49" s="1" t="s">
        <v>264</v>
      </c>
      <c r="I49" s="1" t="s">
        <v>265</v>
      </c>
      <c r="J49" s="1" t="s">
        <v>5</v>
      </c>
      <c r="K49" s="1" t="s">
        <v>48</v>
      </c>
      <c r="L49" s="1">
        <v>80</v>
      </c>
      <c r="M49" s="1">
        <v>1794.96</v>
      </c>
      <c r="N49" s="6">
        <v>1794.96</v>
      </c>
      <c r="O49" s="6"/>
      <c r="P49" s="6">
        <v>88704.38</v>
      </c>
      <c r="R49" s="31">
        <v>1794.96</v>
      </c>
      <c r="S49" s="28">
        <v>43951</v>
      </c>
      <c r="V49" s="1" t="s">
        <v>5</v>
      </c>
      <c r="X49" s="31">
        <f t="shared" si="21"/>
        <v>0</v>
      </c>
      <c r="Y49" s="31">
        <f t="shared" si="21"/>
        <v>0</v>
      </c>
      <c r="Z49" s="31">
        <f t="shared" si="21"/>
        <v>0</v>
      </c>
      <c r="AA49" s="31">
        <f t="shared" si="21"/>
        <v>0</v>
      </c>
      <c r="AB49" s="31">
        <f t="shared" si="21"/>
        <v>0</v>
      </c>
      <c r="AC49" s="31">
        <f t="shared" si="21"/>
        <v>0</v>
      </c>
      <c r="AD49" s="31">
        <f t="shared" si="21"/>
        <v>0</v>
      </c>
      <c r="AE49" s="31">
        <f t="shared" si="21"/>
        <v>0</v>
      </c>
      <c r="AF49" s="31">
        <f t="shared" si="21"/>
        <v>0</v>
      </c>
      <c r="AG49" s="31">
        <f t="shared" si="21"/>
        <v>0</v>
      </c>
      <c r="AH49" s="31">
        <f t="shared" si="22"/>
        <v>0</v>
      </c>
      <c r="AI49" s="31">
        <f t="shared" si="22"/>
        <v>0</v>
      </c>
      <c r="AJ49" s="31">
        <f t="shared" si="22"/>
        <v>0</v>
      </c>
      <c r="AK49" s="31">
        <f t="shared" si="22"/>
        <v>0</v>
      </c>
      <c r="AL49" s="31">
        <f t="shared" si="22"/>
        <v>0</v>
      </c>
      <c r="AM49" s="31">
        <f t="shared" si="22"/>
        <v>0</v>
      </c>
      <c r="AN49" s="31">
        <f t="shared" si="22"/>
        <v>0</v>
      </c>
      <c r="AO49" s="31">
        <f t="shared" si="22"/>
        <v>0</v>
      </c>
      <c r="AP49" s="31">
        <f t="shared" si="22"/>
        <v>0</v>
      </c>
      <c r="AQ49" s="31">
        <f t="shared" si="22"/>
        <v>0</v>
      </c>
      <c r="AR49" s="31">
        <f t="shared" si="23"/>
        <v>0</v>
      </c>
      <c r="AS49" s="31">
        <f t="shared" si="23"/>
        <v>0</v>
      </c>
      <c r="AT49" s="31">
        <f t="shared" si="23"/>
        <v>0</v>
      </c>
      <c r="AU49" s="31">
        <f t="shared" si="23"/>
        <v>0</v>
      </c>
      <c r="AV49" s="31">
        <f t="shared" si="23"/>
        <v>0</v>
      </c>
      <c r="AW49" s="31">
        <f t="shared" si="23"/>
        <v>0</v>
      </c>
      <c r="AX49" s="31">
        <f t="shared" si="23"/>
        <v>0</v>
      </c>
      <c r="AY49" s="31">
        <f t="shared" si="23"/>
        <v>0</v>
      </c>
      <c r="BA49" s="6">
        <f t="shared" si="18"/>
        <v>0</v>
      </c>
      <c r="BB49" s="6">
        <f t="shared" si="19"/>
        <v>0</v>
      </c>
      <c r="BC49" s="6">
        <f t="shared" si="20"/>
        <v>0</v>
      </c>
      <c r="BD49" s="6">
        <f t="shared" si="20"/>
        <v>0</v>
      </c>
    </row>
    <row r="50" spans="1:56" x14ac:dyDescent="0.2">
      <c r="A50" s="29">
        <v>39791</v>
      </c>
      <c r="B50" s="1" t="s">
        <v>262</v>
      </c>
      <c r="C50" s="27">
        <v>43924</v>
      </c>
      <c r="D50" s="1" t="s">
        <v>454</v>
      </c>
      <c r="G50" s="1" t="s">
        <v>264</v>
      </c>
      <c r="I50" s="1" t="s">
        <v>265</v>
      </c>
      <c r="J50" s="1" t="s">
        <v>5</v>
      </c>
      <c r="K50" s="1" t="s">
        <v>48</v>
      </c>
      <c r="L50" s="1">
        <v>80</v>
      </c>
      <c r="M50" s="1">
        <v>1961.54</v>
      </c>
      <c r="N50" s="6">
        <v>1961.54</v>
      </c>
      <c r="O50" s="6"/>
      <c r="P50" s="6">
        <v>84217.11</v>
      </c>
      <c r="R50" s="31">
        <v>1961.54</v>
      </c>
      <c r="S50" s="28">
        <v>43951</v>
      </c>
      <c r="V50" s="1" t="s">
        <v>5</v>
      </c>
      <c r="X50" s="31">
        <f t="shared" si="21"/>
        <v>0</v>
      </c>
      <c r="Y50" s="31">
        <f t="shared" si="21"/>
        <v>0</v>
      </c>
      <c r="Z50" s="31">
        <f t="shared" si="21"/>
        <v>0</v>
      </c>
      <c r="AA50" s="31">
        <f t="shared" si="21"/>
        <v>0</v>
      </c>
      <c r="AB50" s="31">
        <f t="shared" si="21"/>
        <v>0</v>
      </c>
      <c r="AC50" s="31">
        <f t="shared" si="21"/>
        <v>0</v>
      </c>
      <c r="AD50" s="31">
        <f t="shared" si="21"/>
        <v>0</v>
      </c>
      <c r="AE50" s="31">
        <f t="shared" si="21"/>
        <v>0</v>
      </c>
      <c r="AF50" s="31">
        <f t="shared" si="21"/>
        <v>0</v>
      </c>
      <c r="AG50" s="31">
        <f t="shared" si="21"/>
        <v>0</v>
      </c>
      <c r="AH50" s="31">
        <f t="shared" si="22"/>
        <v>0</v>
      </c>
      <c r="AI50" s="31">
        <f t="shared" si="22"/>
        <v>0</v>
      </c>
      <c r="AJ50" s="31">
        <f t="shared" si="22"/>
        <v>0</v>
      </c>
      <c r="AK50" s="31">
        <f t="shared" si="22"/>
        <v>0</v>
      </c>
      <c r="AL50" s="31">
        <f t="shared" si="22"/>
        <v>0</v>
      </c>
      <c r="AM50" s="31">
        <f t="shared" si="22"/>
        <v>0</v>
      </c>
      <c r="AN50" s="31">
        <f t="shared" si="22"/>
        <v>0</v>
      </c>
      <c r="AO50" s="31">
        <f t="shared" si="22"/>
        <v>0</v>
      </c>
      <c r="AP50" s="31">
        <f t="shared" si="22"/>
        <v>0</v>
      </c>
      <c r="AQ50" s="31">
        <f t="shared" si="22"/>
        <v>0</v>
      </c>
      <c r="AR50" s="31">
        <f t="shared" si="23"/>
        <v>0</v>
      </c>
      <c r="AS50" s="31">
        <f t="shared" si="23"/>
        <v>0</v>
      </c>
      <c r="AT50" s="31">
        <f t="shared" si="23"/>
        <v>0</v>
      </c>
      <c r="AU50" s="31">
        <f t="shared" si="23"/>
        <v>0</v>
      </c>
      <c r="AV50" s="31">
        <f t="shared" si="23"/>
        <v>0</v>
      </c>
      <c r="AW50" s="31">
        <f t="shared" si="23"/>
        <v>0</v>
      </c>
      <c r="AX50" s="31">
        <f t="shared" si="23"/>
        <v>0</v>
      </c>
      <c r="AY50" s="31">
        <f t="shared" si="23"/>
        <v>0</v>
      </c>
      <c r="BA50" s="6">
        <f t="shared" si="18"/>
        <v>0</v>
      </c>
      <c r="BB50" s="6">
        <f t="shared" si="19"/>
        <v>0</v>
      </c>
      <c r="BC50" s="6">
        <f t="shared" si="20"/>
        <v>0</v>
      </c>
      <c r="BD50" s="6">
        <f t="shared" si="20"/>
        <v>0</v>
      </c>
    </row>
    <row r="51" spans="1:56" x14ac:dyDescent="0.2">
      <c r="A51" s="29">
        <v>39792</v>
      </c>
      <c r="B51" s="1" t="s">
        <v>262</v>
      </c>
      <c r="C51" s="27">
        <v>43924</v>
      </c>
      <c r="D51" s="1" t="s">
        <v>455</v>
      </c>
      <c r="G51" s="1" t="s">
        <v>264</v>
      </c>
      <c r="I51" s="1" t="s">
        <v>265</v>
      </c>
      <c r="J51" s="1" t="s">
        <v>5</v>
      </c>
      <c r="K51" s="1" t="s">
        <v>48</v>
      </c>
      <c r="L51" s="1">
        <v>80</v>
      </c>
      <c r="M51" s="1">
        <v>2692.31</v>
      </c>
      <c r="N51" s="6">
        <v>2692.31</v>
      </c>
      <c r="O51" s="6"/>
      <c r="P51" s="6">
        <v>86909.42</v>
      </c>
      <c r="R51" s="31">
        <v>2692.31</v>
      </c>
      <c r="S51" s="28">
        <v>43951</v>
      </c>
      <c r="V51" s="1" t="s">
        <v>5</v>
      </c>
      <c r="X51" s="31">
        <f t="shared" ref="X51:AG57" si="24">SUMIFS($R:$R,$F:$F,$W51,$S:$S,X$1,$J:$J,$V51)/1000</f>
        <v>0</v>
      </c>
      <c r="Y51" s="31">
        <f t="shared" si="24"/>
        <v>0</v>
      </c>
      <c r="Z51" s="31">
        <f t="shared" si="24"/>
        <v>0</v>
      </c>
      <c r="AA51" s="31">
        <f t="shared" si="24"/>
        <v>0</v>
      </c>
      <c r="AB51" s="31">
        <f t="shared" si="24"/>
        <v>0</v>
      </c>
      <c r="AC51" s="31">
        <f t="shared" si="24"/>
        <v>0</v>
      </c>
      <c r="AD51" s="31">
        <f t="shared" si="24"/>
        <v>0</v>
      </c>
      <c r="AE51" s="31">
        <f t="shared" si="24"/>
        <v>0</v>
      </c>
      <c r="AF51" s="31">
        <f t="shared" si="24"/>
        <v>0</v>
      </c>
      <c r="AG51" s="31">
        <f t="shared" si="24"/>
        <v>0</v>
      </c>
      <c r="AH51" s="31">
        <f t="shared" ref="AH51:AQ57" si="25">SUMIFS($R:$R,$F:$F,$W51,$S:$S,AH$1,$J:$J,$V51)/1000</f>
        <v>0</v>
      </c>
      <c r="AI51" s="31">
        <f t="shared" si="25"/>
        <v>0</v>
      </c>
      <c r="AJ51" s="31">
        <f t="shared" si="25"/>
        <v>0</v>
      </c>
      <c r="AK51" s="31">
        <f t="shared" si="25"/>
        <v>0</v>
      </c>
      <c r="AL51" s="31">
        <f t="shared" si="25"/>
        <v>0</v>
      </c>
      <c r="AM51" s="31">
        <f t="shared" si="25"/>
        <v>0</v>
      </c>
      <c r="AN51" s="31">
        <f t="shared" si="25"/>
        <v>0</v>
      </c>
      <c r="AO51" s="31">
        <f t="shared" si="25"/>
        <v>0</v>
      </c>
      <c r="AP51" s="31">
        <f t="shared" si="25"/>
        <v>0</v>
      </c>
      <c r="AQ51" s="31">
        <f t="shared" si="25"/>
        <v>0</v>
      </c>
      <c r="AR51" s="31">
        <f t="shared" ref="AR51:AY57" si="26">SUMIFS($R:$R,$F:$F,$W51,$S:$S,AR$1,$J:$J,$V51)/1000</f>
        <v>0</v>
      </c>
      <c r="AS51" s="31">
        <f t="shared" si="26"/>
        <v>0</v>
      </c>
      <c r="AT51" s="31">
        <f t="shared" si="26"/>
        <v>0</v>
      </c>
      <c r="AU51" s="31">
        <f t="shared" si="26"/>
        <v>0</v>
      </c>
      <c r="AV51" s="31">
        <f t="shared" si="26"/>
        <v>0</v>
      </c>
      <c r="AW51" s="31">
        <f t="shared" si="26"/>
        <v>0</v>
      </c>
      <c r="AX51" s="31">
        <f t="shared" si="26"/>
        <v>0</v>
      </c>
      <c r="AY51" s="31">
        <f t="shared" si="26"/>
        <v>0</v>
      </c>
      <c r="BA51" s="6">
        <f t="shared" si="18"/>
        <v>0</v>
      </c>
      <c r="BB51" s="6">
        <f t="shared" si="19"/>
        <v>0</v>
      </c>
      <c r="BC51" s="6">
        <f t="shared" si="20"/>
        <v>0</v>
      </c>
      <c r="BD51" s="6">
        <f t="shared" si="20"/>
        <v>0</v>
      </c>
    </row>
    <row r="52" spans="1:56" x14ac:dyDescent="0.2">
      <c r="A52" s="29">
        <v>39795</v>
      </c>
      <c r="B52" s="1" t="s">
        <v>262</v>
      </c>
      <c r="C52" s="27">
        <v>43924</v>
      </c>
      <c r="D52" s="1" t="s">
        <v>456</v>
      </c>
      <c r="G52" s="1" t="s">
        <v>264</v>
      </c>
      <c r="I52" s="1" t="s">
        <v>265</v>
      </c>
      <c r="J52" s="1" t="s">
        <v>5</v>
      </c>
      <c r="K52" s="1" t="s">
        <v>48</v>
      </c>
      <c r="L52" s="1">
        <v>80</v>
      </c>
      <c r="M52" s="1">
        <v>4107.6899999999996</v>
      </c>
      <c r="N52" s="6">
        <v>4107.6899999999996</v>
      </c>
      <c r="O52" s="6"/>
      <c r="P52" s="6">
        <v>82255.570000000007</v>
      </c>
      <c r="R52" s="31">
        <v>4107.6899999999996</v>
      </c>
      <c r="S52" s="28">
        <v>43951</v>
      </c>
      <c r="V52" s="1" t="s">
        <v>5</v>
      </c>
      <c r="X52" s="31">
        <f t="shared" si="24"/>
        <v>0</v>
      </c>
      <c r="Y52" s="31">
        <f t="shared" si="24"/>
        <v>0</v>
      </c>
      <c r="Z52" s="31">
        <f t="shared" si="24"/>
        <v>0</v>
      </c>
      <c r="AA52" s="31">
        <f t="shared" si="24"/>
        <v>0</v>
      </c>
      <c r="AB52" s="31">
        <f t="shared" si="24"/>
        <v>0</v>
      </c>
      <c r="AC52" s="31">
        <f t="shared" si="24"/>
        <v>0</v>
      </c>
      <c r="AD52" s="31">
        <f t="shared" si="24"/>
        <v>0</v>
      </c>
      <c r="AE52" s="31">
        <f t="shared" si="24"/>
        <v>0</v>
      </c>
      <c r="AF52" s="31">
        <f t="shared" si="24"/>
        <v>0</v>
      </c>
      <c r="AG52" s="31">
        <f t="shared" si="24"/>
        <v>0</v>
      </c>
      <c r="AH52" s="31">
        <f t="shared" si="25"/>
        <v>0</v>
      </c>
      <c r="AI52" s="31">
        <f t="shared" si="25"/>
        <v>0</v>
      </c>
      <c r="AJ52" s="31">
        <f t="shared" si="25"/>
        <v>0</v>
      </c>
      <c r="AK52" s="31">
        <f t="shared" si="25"/>
        <v>0</v>
      </c>
      <c r="AL52" s="31">
        <f t="shared" si="25"/>
        <v>0</v>
      </c>
      <c r="AM52" s="31">
        <f t="shared" si="25"/>
        <v>0</v>
      </c>
      <c r="AN52" s="31">
        <f t="shared" si="25"/>
        <v>0</v>
      </c>
      <c r="AO52" s="31">
        <f t="shared" si="25"/>
        <v>0</v>
      </c>
      <c r="AP52" s="31">
        <f t="shared" si="25"/>
        <v>0</v>
      </c>
      <c r="AQ52" s="31">
        <f t="shared" si="25"/>
        <v>0</v>
      </c>
      <c r="AR52" s="31">
        <f t="shared" si="26"/>
        <v>0</v>
      </c>
      <c r="AS52" s="31">
        <f t="shared" si="26"/>
        <v>0</v>
      </c>
      <c r="AT52" s="31">
        <f t="shared" si="26"/>
        <v>0</v>
      </c>
      <c r="AU52" s="31">
        <f t="shared" si="26"/>
        <v>0</v>
      </c>
      <c r="AV52" s="31">
        <f t="shared" si="26"/>
        <v>0</v>
      </c>
      <c r="AW52" s="31">
        <f t="shared" si="26"/>
        <v>0</v>
      </c>
      <c r="AX52" s="31">
        <f t="shared" si="26"/>
        <v>0</v>
      </c>
      <c r="AY52" s="31">
        <f t="shared" si="26"/>
        <v>0</v>
      </c>
      <c r="BA52" s="6">
        <f t="shared" si="18"/>
        <v>0</v>
      </c>
      <c r="BB52" s="6">
        <f t="shared" si="19"/>
        <v>0</v>
      </c>
      <c r="BC52" s="6">
        <f t="shared" si="20"/>
        <v>0</v>
      </c>
      <c r="BD52" s="6">
        <f t="shared" si="20"/>
        <v>0</v>
      </c>
    </row>
    <row r="53" spans="1:56" x14ac:dyDescent="0.2">
      <c r="A53" s="29">
        <v>40072</v>
      </c>
      <c r="B53" s="1" t="s">
        <v>262</v>
      </c>
      <c r="C53" s="27">
        <v>43938</v>
      </c>
      <c r="D53" s="1" t="s">
        <v>457</v>
      </c>
      <c r="G53" s="1" t="s">
        <v>264</v>
      </c>
      <c r="I53" s="1" t="s">
        <v>354</v>
      </c>
      <c r="J53" s="1" t="s">
        <v>5</v>
      </c>
      <c r="K53" s="1" t="s">
        <v>48</v>
      </c>
      <c r="L53" s="1">
        <v>2</v>
      </c>
      <c r="M53" s="1">
        <v>44.87</v>
      </c>
      <c r="N53" s="6">
        <v>44.87</v>
      </c>
      <c r="O53" s="6"/>
      <c r="P53" s="6">
        <v>100462.85</v>
      </c>
      <c r="R53" s="31">
        <v>44.87</v>
      </c>
      <c r="S53" s="28">
        <v>43951</v>
      </c>
      <c r="V53" s="1" t="s">
        <v>5</v>
      </c>
      <c r="X53" s="31">
        <f t="shared" si="24"/>
        <v>0</v>
      </c>
      <c r="Y53" s="31">
        <f t="shared" si="24"/>
        <v>0</v>
      </c>
      <c r="Z53" s="31">
        <f t="shared" si="24"/>
        <v>0</v>
      </c>
      <c r="AA53" s="31">
        <f t="shared" si="24"/>
        <v>0</v>
      </c>
      <c r="AB53" s="31">
        <f t="shared" si="24"/>
        <v>0</v>
      </c>
      <c r="AC53" s="31">
        <f t="shared" si="24"/>
        <v>0</v>
      </c>
      <c r="AD53" s="31">
        <f t="shared" si="24"/>
        <v>0</v>
      </c>
      <c r="AE53" s="31">
        <f t="shared" si="24"/>
        <v>0</v>
      </c>
      <c r="AF53" s="31">
        <f t="shared" si="24"/>
        <v>0</v>
      </c>
      <c r="AG53" s="31">
        <f t="shared" si="24"/>
        <v>0</v>
      </c>
      <c r="AH53" s="31">
        <f t="shared" si="25"/>
        <v>0</v>
      </c>
      <c r="AI53" s="31">
        <f t="shared" si="25"/>
        <v>0</v>
      </c>
      <c r="AJ53" s="31">
        <f t="shared" si="25"/>
        <v>0</v>
      </c>
      <c r="AK53" s="31">
        <f t="shared" si="25"/>
        <v>0</v>
      </c>
      <c r="AL53" s="31">
        <f t="shared" si="25"/>
        <v>0</v>
      </c>
      <c r="AM53" s="31">
        <f t="shared" si="25"/>
        <v>0</v>
      </c>
      <c r="AN53" s="31">
        <f t="shared" si="25"/>
        <v>0</v>
      </c>
      <c r="AO53" s="31">
        <f t="shared" si="25"/>
        <v>0</v>
      </c>
      <c r="AP53" s="31">
        <f t="shared" si="25"/>
        <v>0</v>
      </c>
      <c r="AQ53" s="31">
        <f t="shared" si="25"/>
        <v>0</v>
      </c>
      <c r="AR53" s="31">
        <f t="shared" si="26"/>
        <v>0</v>
      </c>
      <c r="AS53" s="31">
        <f t="shared" si="26"/>
        <v>0</v>
      </c>
      <c r="AT53" s="31">
        <f t="shared" si="26"/>
        <v>0</v>
      </c>
      <c r="AU53" s="31">
        <f t="shared" si="26"/>
        <v>0</v>
      </c>
      <c r="AV53" s="31">
        <f t="shared" si="26"/>
        <v>0</v>
      </c>
      <c r="AW53" s="31">
        <f t="shared" si="26"/>
        <v>0</v>
      </c>
      <c r="AX53" s="31">
        <f t="shared" si="26"/>
        <v>0</v>
      </c>
      <c r="AY53" s="31">
        <f t="shared" si="26"/>
        <v>0</v>
      </c>
      <c r="BA53" s="6">
        <f t="shared" si="18"/>
        <v>0</v>
      </c>
      <c r="BB53" s="6">
        <f t="shared" si="19"/>
        <v>0</v>
      </c>
      <c r="BC53" s="6">
        <f t="shared" si="20"/>
        <v>0</v>
      </c>
      <c r="BD53" s="6">
        <f t="shared" si="20"/>
        <v>0</v>
      </c>
    </row>
    <row r="54" spans="1:56" x14ac:dyDescent="0.2">
      <c r="A54" s="29">
        <v>40076</v>
      </c>
      <c r="B54" s="1" t="s">
        <v>262</v>
      </c>
      <c r="C54" s="27">
        <v>43938</v>
      </c>
      <c r="D54" s="1" t="s">
        <v>458</v>
      </c>
      <c r="G54" s="1" t="s">
        <v>264</v>
      </c>
      <c r="I54" s="1" t="s">
        <v>265</v>
      </c>
      <c r="J54" s="1" t="s">
        <v>5</v>
      </c>
      <c r="K54" s="1" t="s">
        <v>48</v>
      </c>
      <c r="L54" s="1">
        <v>80</v>
      </c>
      <c r="M54" s="1">
        <v>376.92</v>
      </c>
      <c r="N54" s="6">
        <v>376.92</v>
      </c>
      <c r="O54" s="6"/>
      <c r="P54" s="6">
        <v>100839.77</v>
      </c>
      <c r="R54" s="31">
        <v>376.92</v>
      </c>
      <c r="S54" s="28">
        <v>43951</v>
      </c>
      <c r="V54" s="1" t="s">
        <v>5</v>
      </c>
      <c r="X54" s="31">
        <f t="shared" si="24"/>
        <v>0</v>
      </c>
      <c r="Y54" s="31">
        <f t="shared" si="24"/>
        <v>0</v>
      </c>
      <c r="Z54" s="31">
        <f t="shared" si="24"/>
        <v>0</v>
      </c>
      <c r="AA54" s="31">
        <f t="shared" si="24"/>
        <v>0</v>
      </c>
      <c r="AB54" s="31">
        <f t="shared" si="24"/>
        <v>0</v>
      </c>
      <c r="AC54" s="31">
        <f t="shared" si="24"/>
        <v>0</v>
      </c>
      <c r="AD54" s="31">
        <f t="shared" si="24"/>
        <v>0</v>
      </c>
      <c r="AE54" s="31">
        <f t="shared" si="24"/>
        <v>0</v>
      </c>
      <c r="AF54" s="31">
        <f t="shared" si="24"/>
        <v>0</v>
      </c>
      <c r="AG54" s="31">
        <f t="shared" si="24"/>
        <v>0</v>
      </c>
      <c r="AH54" s="31">
        <f t="shared" si="25"/>
        <v>0</v>
      </c>
      <c r="AI54" s="31">
        <f t="shared" si="25"/>
        <v>0</v>
      </c>
      <c r="AJ54" s="31">
        <f t="shared" si="25"/>
        <v>0</v>
      </c>
      <c r="AK54" s="31">
        <f t="shared" si="25"/>
        <v>0</v>
      </c>
      <c r="AL54" s="31">
        <f t="shared" si="25"/>
        <v>0</v>
      </c>
      <c r="AM54" s="31">
        <f t="shared" si="25"/>
        <v>0</v>
      </c>
      <c r="AN54" s="31">
        <f t="shared" si="25"/>
        <v>0</v>
      </c>
      <c r="AO54" s="31">
        <f t="shared" si="25"/>
        <v>0</v>
      </c>
      <c r="AP54" s="31">
        <f t="shared" si="25"/>
        <v>0</v>
      </c>
      <c r="AQ54" s="31">
        <f t="shared" si="25"/>
        <v>0</v>
      </c>
      <c r="AR54" s="31">
        <f t="shared" si="26"/>
        <v>0</v>
      </c>
      <c r="AS54" s="31">
        <f t="shared" si="26"/>
        <v>0</v>
      </c>
      <c r="AT54" s="31">
        <f t="shared" si="26"/>
        <v>0</v>
      </c>
      <c r="AU54" s="31">
        <f t="shared" si="26"/>
        <v>0</v>
      </c>
      <c r="AV54" s="31">
        <f t="shared" si="26"/>
        <v>0</v>
      </c>
      <c r="AW54" s="31">
        <f t="shared" si="26"/>
        <v>0</v>
      </c>
      <c r="AX54" s="31">
        <f t="shared" si="26"/>
        <v>0</v>
      </c>
      <c r="AY54" s="31">
        <f t="shared" si="26"/>
        <v>0</v>
      </c>
      <c r="BA54" s="6">
        <f t="shared" si="18"/>
        <v>0</v>
      </c>
      <c r="BB54" s="6">
        <f t="shared" si="19"/>
        <v>0</v>
      </c>
      <c r="BC54" s="6">
        <f t="shared" si="20"/>
        <v>0</v>
      </c>
      <c r="BD54" s="6">
        <f t="shared" si="20"/>
        <v>0</v>
      </c>
    </row>
    <row r="55" spans="1:56" x14ac:dyDescent="0.2">
      <c r="A55" s="29">
        <v>40072</v>
      </c>
      <c r="B55" s="1" t="s">
        <v>262</v>
      </c>
      <c r="C55" s="27">
        <v>43938</v>
      </c>
      <c r="D55" s="1" t="s">
        <v>457</v>
      </c>
      <c r="G55" s="1" t="s">
        <v>264</v>
      </c>
      <c r="I55" s="1" t="s">
        <v>265</v>
      </c>
      <c r="J55" s="1" t="s">
        <v>5</v>
      </c>
      <c r="K55" s="1" t="s">
        <v>48</v>
      </c>
      <c r="L55" s="1">
        <v>78</v>
      </c>
      <c r="M55" s="1">
        <v>1750.09</v>
      </c>
      <c r="N55" s="6">
        <v>1750.09</v>
      </c>
      <c r="O55" s="6"/>
      <c r="P55" s="6">
        <v>100417.98</v>
      </c>
      <c r="R55" s="31">
        <v>1750.09</v>
      </c>
      <c r="S55" s="28">
        <v>43951</v>
      </c>
      <c r="V55" s="1" t="s">
        <v>5</v>
      </c>
      <c r="X55" s="31">
        <f t="shared" si="24"/>
        <v>0</v>
      </c>
      <c r="Y55" s="31">
        <f t="shared" si="24"/>
        <v>0</v>
      </c>
      <c r="Z55" s="31">
        <f t="shared" si="24"/>
        <v>0</v>
      </c>
      <c r="AA55" s="31">
        <f t="shared" si="24"/>
        <v>0</v>
      </c>
      <c r="AB55" s="31">
        <f t="shared" si="24"/>
        <v>0</v>
      </c>
      <c r="AC55" s="31">
        <f t="shared" si="24"/>
        <v>0</v>
      </c>
      <c r="AD55" s="31">
        <f t="shared" si="24"/>
        <v>0</v>
      </c>
      <c r="AE55" s="31">
        <f t="shared" si="24"/>
        <v>0</v>
      </c>
      <c r="AF55" s="31">
        <f t="shared" si="24"/>
        <v>0</v>
      </c>
      <c r="AG55" s="31">
        <f t="shared" si="24"/>
        <v>0</v>
      </c>
      <c r="AH55" s="31">
        <f t="shared" si="25"/>
        <v>0</v>
      </c>
      <c r="AI55" s="31">
        <f t="shared" si="25"/>
        <v>0</v>
      </c>
      <c r="AJ55" s="31">
        <f t="shared" si="25"/>
        <v>0</v>
      </c>
      <c r="AK55" s="31">
        <f t="shared" si="25"/>
        <v>0</v>
      </c>
      <c r="AL55" s="31">
        <f t="shared" si="25"/>
        <v>0</v>
      </c>
      <c r="AM55" s="31">
        <f t="shared" si="25"/>
        <v>0</v>
      </c>
      <c r="AN55" s="31">
        <f t="shared" si="25"/>
        <v>0</v>
      </c>
      <c r="AO55" s="31">
        <f t="shared" si="25"/>
        <v>0</v>
      </c>
      <c r="AP55" s="31">
        <f t="shared" si="25"/>
        <v>0</v>
      </c>
      <c r="AQ55" s="31">
        <f t="shared" si="25"/>
        <v>0</v>
      </c>
      <c r="AR55" s="31">
        <f t="shared" si="26"/>
        <v>0</v>
      </c>
      <c r="AS55" s="31">
        <f t="shared" si="26"/>
        <v>0</v>
      </c>
      <c r="AT55" s="31">
        <f t="shared" si="26"/>
        <v>0</v>
      </c>
      <c r="AU55" s="31">
        <f t="shared" si="26"/>
        <v>0</v>
      </c>
      <c r="AV55" s="31">
        <f t="shared" si="26"/>
        <v>0</v>
      </c>
      <c r="AW55" s="31">
        <f t="shared" si="26"/>
        <v>0</v>
      </c>
      <c r="AX55" s="31">
        <f t="shared" si="26"/>
        <v>0</v>
      </c>
      <c r="AY55" s="31">
        <f t="shared" si="26"/>
        <v>0</v>
      </c>
      <c r="BA55" s="6">
        <f t="shared" si="18"/>
        <v>0</v>
      </c>
      <c r="BB55" s="6">
        <f t="shared" si="19"/>
        <v>0</v>
      </c>
      <c r="BC55" s="6">
        <f t="shared" si="20"/>
        <v>0</v>
      </c>
      <c r="BD55" s="6">
        <f t="shared" si="20"/>
        <v>0</v>
      </c>
    </row>
    <row r="56" spans="1:56" x14ac:dyDescent="0.2">
      <c r="A56" s="29">
        <v>40073</v>
      </c>
      <c r="B56" s="1" t="s">
        <v>262</v>
      </c>
      <c r="C56" s="27">
        <v>43938</v>
      </c>
      <c r="D56" s="1" t="s">
        <v>459</v>
      </c>
      <c r="G56" s="1" t="s">
        <v>264</v>
      </c>
      <c r="I56" s="1" t="s">
        <v>265</v>
      </c>
      <c r="J56" s="1" t="s">
        <v>5</v>
      </c>
      <c r="K56" s="1" t="s">
        <v>48</v>
      </c>
      <c r="L56" s="1">
        <v>72</v>
      </c>
      <c r="M56" s="1">
        <v>1765.39</v>
      </c>
      <c r="N56" s="6">
        <v>1765.39</v>
      </c>
      <c r="O56" s="6"/>
      <c r="P56" s="6">
        <v>95975.58</v>
      </c>
      <c r="R56" s="31">
        <v>1765.39</v>
      </c>
      <c r="S56" s="28">
        <v>43951</v>
      </c>
      <c r="V56" s="1" t="s">
        <v>5</v>
      </c>
      <c r="X56" s="31">
        <f t="shared" si="24"/>
        <v>0</v>
      </c>
      <c r="Y56" s="31">
        <f t="shared" si="24"/>
        <v>0</v>
      </c>
      <c r="Z56" s="31">
        <f t="shared" si="24"/>
        <v>0</v>
      </c>
      <c r="AA56" s="31">
        <f t="shared" si="24"/>
        <v>0</v>
      </c>
      <c r="AB56" s="31">
        <f t="shared" si="24"/>
        <v>0</v>
      </c>
      <c r="AC56" s="31">
        <f t="shared" si="24"/>
        <v>0</v>
      </c>
      <c r="AD56" s="31">
        <f t="shared" si="24"/>
        <v>0</v>
      </c>
      <c r="AE56" s="31">
        <f t="shared" si="24"/>
        <v>0</v>
      </c>
      <c r="AF56" s="31">
        <f t="shared" si="24"/>
        <v>0</v>
      </c>
      <c r="AG56" s="31">
        <f t="shared" si="24"/>
        <v>0</v>
      </c>
      <c r="AH56" s="31">
        <f t="shared" si="25"/>
        <v>0</v>
      </c>
      <c r="AI56" s="31">
        <f t="shared" si="25"/>
        <v>0</v>
      </c>
      <c r="AJ56" s="31">
        <f t="shared" si="25"/>
        <v>0</v>
      </c>
      <c r="AK56" s="31">
        <f t="shared" si="25"/>
        <v>0</v>
      </c>
      <c r="AL56" s="31">
        <f t="shared" si="25"/>
        <v>0</v>
      </c>
      <c r="AM56" s="31">
        <f t="shared" si="25"/>
        <v>0</v>
      </c>
      <c r="AN56" s="31">
        <f t="shared" si="25"/>
        <v>0</v>
      </c>
      <c r="AO56" s="31">
        <f t="shared" si="25"/>
        <v>0</v>
      </c>
      <c r="AP56" s="31">
        <f t="shared" si="25"/>
        <v>0</v>
      </c>
      <c r="AQ56" s="31">
        <f t="shared" si="25"/>
        <v>0</v>
      </c>
      <c r="AR56" s="31">
        <f t="shared" si="26"/>
        <v>0</v>
      </c>
      <c r="AS56" s="31">
        <f t="shared" si="26"/>
        <v>0</v>
      </c>
      <c r="AT56" s="31">
        <f t="shared" si="26"/>
        <v>0</v>
      </c>
      <c r="AU56" s="31">
        <f t="shared" si="26"/>
        <v>0</v>
      </c>
      <c r="AV56" s="31">
        <f t="shared" si="26"/>
        <v>0</v>
      </c>
      <c r="AW56" s="31">
        <f t="shared" si="26"/>
        <v>0</v>
      </c>
      <c r="AX56" s="31">
        <f t="shared" si="26"/>
        <v>0</v>
      </c>
      <c r="AY56" s="31">
        <f t="shared" si="26"/>
        <v>0</v>
      </c>
      <c r="BA56" s="6">
        <f t="shared" si="18"/>
        <v>0</v>
      </c>
      <c r="BB56" s="6">
        <f t="shared" si="19"/>
        <v>0</v>
      </c>
      <c r="BC56" s="6">
        <f t="shared" si="20"/>
        <v>0</v>
      </c>
      <c r="BD56" s="6">
        <f t="shared" si="20"/>
        <v>0</v>
      </c>
    </row>
    <row r="57" spans="1:56" x14ac:dyDescent="0.2">
      <c r="A57" s="29">
        <v>40075</v>
      </c>
      <c r="B57" s="1" t="s">
        <v>262</v>
      </c>
      <c r="C57" s="27">
        <v>43938</v>
      </c>
      <c r="D57" s="1" t="s">
        <v>460</v>
      </c>
      <c r="G57" s="1" t="s">
        <v>264</v>
      </c>
      <c r="I57" s="1" t="s">
        <v>265</v>
      </c>
      <c r="J57" s="1" t="s">
        <v>5</v>
      </c>
      <c r="K57" s="1" t="s">
        <v>48</v>
      </c>
      <c r="L57" s="1">
        <v>80</v>
      </c>
      <c r="M57" s="1">
        <v>2692.31</v>
      </c>
      <c r="N57" s="6">
        <v>2692.31</v>
      </c>
      <c r="O57" s="6"/>
      <c r="P57" s="6">
        <v>98667.89</v>
      </c>
      <c r="R57" s="31">
        <v>2692.31</v>
      </c>
      <c r="S57" s="28">
        <v>43951</v>
      </c>
      <c r="V57" s="1" t="s">
        <v>5</v>
      </c>
      <c r="X57" s="31">
        <f t="shared" si="24"/>
        <v>0</v>
      </c>
      <c r="Y57" s="31">
        <f t="shared" si="24"/>
        <v>0</v>
      </c>
      <c r="Z57" s="31">
        <f t="shared" si="24"/>
        <v>0</v>
      </c>
      <c r="AA57" s="31">
        <f t="shared" si="24"/>
        <v>0</v>
      </c>
      <c r="AB57" s="31">
        <f t="shared" si="24"/>
        <v>0</v>
      </c>
      <c r="AC57" s="31">
        <f t="shared" si="24"/>
        <v>0</v>
      </c>
      <c r="AD57" s="31">
        <f t="shared" si="24"/>
        <v>0</v>
      </c>
      <c r="AE57" s="31">
        <f t="shared" si="24"/>
        <v>0</v>
      </c>
      <c r="AF57" s="31">
        <f t="shared" si="24"/>
        <v>0</v>
      </c>
      <c r="AG57" s="31">
        <f t="shared" si="24"/>
        <v>0</v>
      </c>
      <c r="AH57" s="31">
        <f t="shared" si="25"/>
        <v>0</v>
      </c>
      <c r="AI57" s="31">
        <f t="shared" si="25"/>
        <v>0</v>
      </c>
      <c r="AJ57" s="31">
        <f t="shared" si="25"/>
        <v>0</v>
      </c>
      <c r="AK57" s="31">
        <f t="shared" si="25"/>
        <v>0</v>
      </c>
      <c r="AL57" s="31">
        <f t="shared" si="25"/>
        <v>0</v>
      </c>
      <c r="AM57" s="31">
        <f t="shared" si="25"/>
        <v>0</v>
      </c>
      <c r="AN57" s="31">
        <f t="shared" si="25"/>
        <v>0</v>
      </c>
      <c r="AO57" s="31">
        <f t="shared" si="25"/>
        <v>0</v>
      </c>
      <c r="AP57" s="31">
        <f t="shared" si="25"/>
        <v>0</v>
      </c>
      <c r="AQ57" s="31">
        <f t="shared" si="25"/>
        <v>0</v>
      </c>
      <c r="AR57" s="31">
        <f t="shared" si="26"/>
        <v>0</v>
      </c>
      <c r="AS57" s="31">
        <f t="shared" si="26"/>
        <v>0</v>
      </c>
      <c r="AT57" s="31">
        <f t="shared" si="26"/>
        <v>0</v>
      </c>
      <c r="AU57" s="31">
        <f t="shared" si="26"/>
        <v>0</v>
      </c>
      <c r="AV57" s="31">
        <f t="shared" si="26"/>
        <v>0</v>
      </c>
      <c r="AW57" s="31">
        <f t="shared" si="26"/>
        <v>0</v>
      </c>
      <c r="AX57" s="31">
        <f t="shared" si="26"/>
        <v>0</v>
      </c>
      <c r="AY57" s="31">
        <f t="shared" si="26"/>
        <v>0</v>
      </c>
      <c r="BA57" s="6">
        <f t="shared" si="18"/>
        <v>0</v>
      </c>
      <c r="BB57" s="6">
        <f t="shared" si="19"/>
        <v>0</v>
      </c>
      <c r="BC57" s="6">
        <f t="shared" si="20"/>
        <v>0</v>
      </c>
      <c r="BD57" s="6">
        <f t="shared" si="20"/>
        <v>0</v>
      </c>
    </row>
    <row r="58" spans="1:56" x14ac:dyDescent="0.2">
      <c r="A58" s="29">
        <v>40074</v>
      </c>
      <c r="B58" s="1" t="s">
        <v>262</v>
      </c>
      <c r="C58" s="27">
        <v>43938</v>
      </c>
      <c r="D58" s="1" t="s">
        <v>461</v>
      </c>
      <c r="G58" s="1" t="s">
        <v>264</v>
      </c>
      <c r="I58" s="1" t="s">
        <v>265</v>
      </c>
      <c r="J58" s="1" t="s">
        <v>5</v>
      </c>
      <c r="K58" s="1" t="s">
        <v>48</v>
      </c>
      <c r="L58" s="1">
        <v>80</v>
      </c>
      <c r="M58" s="1">
        <v>4107.6899999999996</v>
      </c>
      <c r="N58" s="6">
        <v>4107.6899999999996</v>
      </c>
      <c r="O58" s="6"/>
      <c r="P58" s="6">
        <v>94210.19</v>
      </c>
      <c r="R58" s="31">
        <v>4107.6899999999996</v>
      </c>
      <c r="S58" s="28">
        <v>43951</v>
      </c>
    </row>
    <row r="59" spans="1:56" x14ac:dyDescent="0.2">
      <c r="A59" s="29">
        <v>40171</v>
      </c>
      <c r="B59" s="1" t="s">
        <v>262</v>
      </c>
      <c r="C59" s="27">
        <v>43952</v>
      </c>
      <c r="D59" s="1" t="s">
        <v>462</v>
      </c>
      <c r="G59" s="1" t="s">
        <v>264</v>
      </c>
      <c r="I59" s="1" t="s">
        <v>354</v>
      </c>
      <c r="J59" s="1" t="s">
        <v>5</v>
      </c>
      <c r="K59" s="1" t="s">
        <v>48</v>
      </c>
      <c r="L59" s="1">
        <v>1</v>
      </c>
      <c r="M59" s="1">
        <v>22.44</v>
      </c>
      <c r="N59" s="6">
        <v>22.44</v>
      </c>
      <c r="O59" s="6"/>
      <c r="P59" s="6">
        <v>110370.86</v>
      </c>
      <c r="R59" s="31">
        <v>22.44</v>
      </c>
      <c r="S59" s="28">
        <v>43982</v>
      </c>
      <c r="V59" s="1" t="s">
        <v>31</v>
      </c>
      <c r="X59" s="31">
        <f t="shared" ref="X59:AY59" si="27">SUMIFS($R:$R,$F:$F,$W59,$S:$S,X$1,$J:$J,$V59)/1000</f>
        <v>0</v>
      </c>
      <c r="Y59" s="31">
        <f t="shared" si="27"/>
        <v>0</v>
      </c>
      <c r="Z59" s="31">
        <f t="shared" si="27"/>
        <v>0</v>
      </c>
      <c r="AA59" s="31">
        <f t="shared" si="27"/>
        <v>0</v>
      </c>
      <c r="AB59" s="31">
        <f t="shared" si="27"/>
        <v>0</v>
      </c>
      <c r="AC59" s="31">
        <f t="shared" si="27"/>
        <v>0</v>
      </c>
      <c r="AD59" s="31">
        <f t="shared" si="27"/>
        <v>0</v>
      </c>
      <c r="AE59" s="31">
        <f t="shared" si="27"/>
        <v>0</v>
      </c>
      <c r="AF59" s="31">
        <f t="shared" si="27"/>
        <v>0</v>
      </c>
      <c r="AG59" s="31">
        <f t="shared" si="27"/>
        <v>0</v>
      </c>
      <c r="AH59" s="31">
        <f t="shared" si="27"/>
        <v>0</v>
      </c>
      <c r="AI59" s="31">
        <f t="shared" si="27"/>
        <v>0</v>
      </c>
      <c r="AJ59" s="31">
        <f t="shared" si="27"/>
        <v>0</v>
      </c>
      <c r="AK59" s="31">
        <f t="shared" si="27"/>
        <v>0</v>
      </c>
      <c r="AL59" s="31">
        <f t="shared" si="27"/>
        <v>0</v>
      </c>
      <c r="AM59" s="31">
        <f t="shared" si="27"/>
        <v>0</v>
      </c>
      <c r="AN59" s="31">
        <f t="shared" si="27"/>
        <v>0</v>
      </c>
      <c r="AO59" s="31">
        <f t="shared" si="27"/>
        <v>0</v>
      </c>
      <c r="AP59" s="31">
        <f t="shared" si="27"/>
        <v>0</v>
      </c>
      <c r="AQ59" s="31">
        <f t="shared" si="27"/>
        <v>0</v>
      </c>
      <c r="AR59" s="31">
        <f t="shared" si="27"/>
        <v>0</v>
      </c>
      <c r="AS59" s="31">
        <f t="shared" si="27"/>
        <v>0</v>
      </c>
      <c r="AT59" s="31">
        <f t="shared" si="27"/>
        <v>0</v>
      </c>
      <c r="AU59" s="31">
        <f t="shared" si="27"/>
        <v>0</v>
      </c>
      <c r="AV59" s="31">
        <f t="shared" si="27"/>
        <v>0</v>
      </c>
      <c r="AW59" s="31">
        <f t="shared" si="27"/>
        <v>0</v>
      </c>
      <c r="AX59" s="31">
        <f t="shared" si="27"/>
        <v>0</v>
      </c>
      <c r="AY59" s="31">
        <f t="shared" si="27"/>
        <v>0</v>
      </c>
      <c r="BA59" s="6">
        <f t="shared" ref="BA59" si="28">SUM(X59:AI59)</f>
        <v>0</v>
      </c>
      <c r="BB59" s="6">
        <f t="shared" ref="BB59" si="29">SUM(AJ59:AU59)</f>
        <v>0</v>
      </c>
      <c r="BC59" s="6">
        <f t="shared" ref="BC59:BD59" si="30">SUM(AM59:AX59)</f>
        <v>0</v>
      </c>
      <c r="BD59" s="6">
        <f t="shared" si="30"/>
        <v>0</v>
      </c>
    </row>
    <row r="60" spans="1:56" x14ac:dyDescent="0.2">
      <c r="A60" s="29">
        <v>40174</v>
      </c>
      <c r="B60" s="1" t="s">
        <v>262</v>
      </c>
      <c r="C60" s="27">
        <v>43952</v>
      </c>
      <c r="D60" s="1" t="s">
        <v>463</v>
      </c>
      <c r="G60" s="1" t="s">
        <v>264</v>
      </c>
      <c r="I60" s="1" t="s">
        <v>265</v>
      </c>
      <c r="J60" s="1" t="s">
        <v>5</v>
      </c>
      <c r="K60" s="1" t="s">
        <v>48</v>
      </c>
      <c r="L60" s="1">
        <v>80</v>
      </c>
      <c r="M60" s="1">
        <v>376.92</v>
      </c>
      <c r="N60" s="6">
        <v>376.92</v>
      </c>
      <c r="O60" s="6"/>
      <c r="P60" s="6">
        <v>110747.78</v>
      </c>
      <c r="R60" s="31">
        <v>376.92</v>
      </c>
      <c r="S60" s="28">
        <v>43982</v>
      </c>
    </row>
    <row r="61" spans="1:56" x14ac:dyDescent="0.2">
      <c r="A61" s="29">
        <v>40170</v>
      </c>
      <c r="B61" s="1" t="s">
        <v>262</v>
      </c>
      <c r="C61" s="27">
        <v>43952</v>
      </c>
      <c r="D61" s="1" t="s">
        <v>464</v>
      </c>
      <c r="G61" s="1" t="s">
        <v>264</v>
      </c>
      <c r="I61" s="1" t="s">
        <v>265</v>
      </c>
      <c r="J61" s="1" t="s">
        <v>5</v>
      </c>
      <c r="K61" s="1" t="s">
        <v>48</v>
      </c>
      <c r="L61" s="1">
        <v>45.5</v>
      </c>
      <c r="M61" s="1">
        <v>1115.6300000000001</v>
      </c>
      <c r="N61" s="6">
        <v>1115.6300000000001</v>
      </c>
      <c r="O61" s="6"/>
      <c r="P61" s="6">
        <v>106063.09</v>
      </c>
      <c r="R61" s="31">
        <v>1115.6300000000001</v>
      </c>
      <c r="S61" s="28">
        <v>43982</v>
      </c>
      <c r="V61" s="1" t="s">
        <v>29</v>
      </c>
      <c r="X61" s="31">
        <f t="shared" ref="X61:AG75" si="31">SUMIFS($R:$R,$F:$F,$W61,$S:$S,X$1,$J:$J,$V61)/1000</f>
        <v>0</v>
      </c>
      <c r="Y61" s="31">
        <f t="shared" si="31"/>
        <v>0</v>
      </c>
      <c r="Z61" s="31">
        <f t="shared" si="31"/>
        <v>0</v>
      </c>
      <c r="AA61" s="31">
        <f t="shared" si="31"/>
        <v>0</v>
      </c>
      <c r="AB61" s="31">
        <f t="shared" si="31"/>
        <v>0</v>
      </c>
      <c r="AC61" s="31">
        <f t="shared" si="31"/>
        <v>0</v>
      </c>
      <c r="AD61" s="31">
        <f t="shared" si="31"/>
        <v>0</v>
      </c>
      <c r="AE61" s="31">
        <f t="shared" si="31"/>
        <v>0</v>
      </c>
      <c r="AF61" s="31">
        <f t="shared" si="31"/>
        <v>0</v>
      </c>
      <c r="AG61" s="31">
        <f t="shared" si="31"/>
        <v>0</v>
      </c>
      <c r="AH61" s="31">
        <f t="shared" ref="AH61:AQ75" si="32">SUMIFS($R:$R,$F:$F,$W61,$S:$S,AH$1,$J:$J,$V61)/1000</f>
        <v>0</v>
      </c>
      <c r="AI61" s="31">
        <f t="shared" si="32"/>
        <v>0</v>
      </c>
      <c r="AJ61" s="31">
        <f t="shared" si="32"/>
        <v>0</v>
      </c>
      <c r="AK61" s="31">
        <f t="shared" si="32"/>
        <v>0</v>
      </c>
      <c r="AL61" s="31">
        <f t="shared" si="32"/>
        <v>0</v>
      </c>
      <c r="AM61" s="31">
        <f t="shared" si="32"/>
        <v>0</v>
      </c>
      <c r="AN61" s="31">
        <f t="shared" si="32"/>
        <v>0</v>
      </c>
      <c r="AO61" s="31">
        <f t="shared" si="32"/>
        <v>0</v>
      </c>
      <c r="AP61" s="31">
        <f t="shared" si="32"/>
        <v>0</v>
      </c>
      <c r="AQ61" s="31">
        <f t="shared" si="32"/>
        <v>0</v>
      </c>
      <c r="AR61" s="31">
        <f t="shared" ref="AR61:AY75" si="33">SUMIFS($R:$R,$F:$F,$W61,$S:$S,AR$1,$J:$J,$V61)/1000</f>
        <v>0</v>
      </c>
      <c r="AS61" s="31">
        <f t="shared" si="33"/>
        <v>0</v>
      </c>
      <c r="AT61" s="31">
        <f t="shared" si="33"/>
        <v>0</v>
      </c>
      <c r="AU61" s="31">
        <f t="shared" si="33"/>
        <v>0</v>
      </c>
      <c r="AV61" s="31">
        <f t="shared" si="33"/>
        <v>0</v>
      </c>
      <c r="AW61" s="31">
        <f t="shared" si="33"/>
        <v>0</v>
      </c>
      <c r="AX61" s="31">
        <f t="shared" si="33"/>
        <v>0</v>
      </c>
      <c r="AY61" s="31">
        <f t="shared" si="33"/>
        <v>0</v>
      </c>
      <c r="BA61" s="6">
        <f>SUM(X61:AI61)</f>
        <v>0</v>
      </c>
      <c r="BB61" s="6">
        <f>SUM(AJ61:AU61)</f>
        <v>0</v>
      </c>
      <c r="BC61" s="6">
        <f>SUM(AM61:AX61)</f>
        <v>0</v>
      </c>
      <c r="BD61" s="6">
        <f>SUM(AN61:AY61)</f>
        <v>0</v>
      </c>
    </row>
    <row r="62" spans="1:56" x14ac:dyDescent="0.2">
      <c r="A62" s="29">
        <v>40171</v>
      </c>
      <c r="B62" s="1" t="s">
        <v>262</v>
      </c>
      <c r="C62" s="27">
        <v>43952</v>
      </c>
      <c r="D62" s="1" t="s">
        <v>462</v>
      </c>
      <c r="G62" s="1" t="s">
        <v>264</v>
      </c>
      <c r="I62" s="1" t="s">
        <v>265</v>
      </c>
      <c r="J62" s="1" t="s">
        <v>5</v>
      </c>
      <c r="K62" s="1" t="s">
        <v>48</v>
      </c>
      <c r="L62" s="1">
        <v>71</v>
      </c>
      <c r="M62" s="1">
        <v>1593.02</v>
      </c>
      <c r="N62" s="6">
        <v>1593.02</v>
      </c>
      <c r="O62" s="6"/>
      <c r="P62" s="6">
        <v>110348.42</v>
      </c>
      <c r="R62" s="31">
        <v>1593.02</v>
      </c>
      <c r="S62" s="28">
        <v>43982</v>
      </c>
      <c r="V62" s="1" t="s">
        <v>29</v>
      </c>
      <c r="X62" s="31">
        <f t="shared" si="31"/>
        <v>0</v>
      </c>
      <c r="Y62" s="31">
        <f t="shared" si="31"/>
        <v>0</v>
      </c>
      <c r="Z62" s="31">
        <f t="shared" si="31"/>
        <v>0</v>
      </c>
      <c r="AA62" s="31">
        <f t="shared" si="31"/>
        <v>0</v>
      </c>
      <c r="AB62" s="31">
        <f t="shared" si="31"/>
        <v>0</v>
      </c>
      <c r="AC62" s="31">
        <f t="shared" si="31"/>
        <v>0</v>
      </c>
      <c r="AD62" s="31">
        <f t="shared" si="31"/>
        <v>0</v>
      </c>
      <c r="AE62" s="31">
        <f t="shared" si="31"/>
        <v>0</v>
      </c>
      <c r="AF62" s="31">
        <f t="shared" si="31"/>
        <v>0</v>
      </c>
      <c r="AG62" s="31">
        <f t="shared" si="31"/>
        <v>0</v>
      </c>
      <c r="AH62" s="31">
        <f t="shared" si="32"/>
        <v>0</v>
      </c>
      <c r="AI62" s="31">
        <f t="shared" si="32"/>
        <v>0</v>
      </c>
      <c r="AJ62" s="31">
        <f t="shared" si="32"/>
        <v>0</v>
      </c>
      <c r="AK62" s="31">
        <f t="shared" si="32"/>
        <v>0</v>
      </c>
      <c r="AL62" s="31">
        <f t="shared" si="32"/>
        <v>0</v>
      </c>
      <c r="AM62" s="31">
        <f t="shared" si="32"/>
        <v>0</v>
      </c>
      <c r="AN62" s="31">
        <f t="shared" si="32"/>
        <v>0</v>
      </c>
      <c r="AO62" s="31">
        <f t="shared" si="32"/>
        <v>0</v>
      </c>
      <c r="AP62" s="31">
        <f t="shared" si="32"/>
        <v>0</v>
      </c>
      <c r="AQ62" s="31">
        <f t="shared" si="32"/>
        <v>0</v>
      </c>
      <c r="AR62" s="31">
        <f t="shared" si="33"/>
        <v>0</v>
      </c>
      <c r="AS62" s="31">
        <f t="shared" si="33"/>
        <v>0</v>
      </c>
      <c r="AT62" s="31">
        <f t="shared" si="33"/>
        <v>0</v>
      </c>
      <c r="AU62" s="31">
        <f t="shared" si="33"/>
        <v>0</v>
      </c>
      <c r="AV62" s="31">
        <f t="shared" si="33"/>
        <v>0</v>
      </c>
      <c r="AW62" s="31">
        <f t="shared" si="33"/>
        <v>0</v>
      </c>
      <c r="AX62" s="31">
        <f t="shared" si="33"/>
        <v>0</v>
      </c>
      <c r="AY62" s="31">
        <f t="shared" si="33"/>
        <v>0</v>
      </c>
      <c r="BA62" s="6">
        <f t="shared" ref="BA62:BA75" si="34">SUM(X62:AI62)</f>
        <v>0</v>
      </c>
      <c r="BB62" s="6">
        <f t="shared" ref="BB62:BB75" si="35">SUM(AJ62:AU62)</f>
        <v>0</v>
      </c>
      <c r="BC62" s="6">
        <f t="shared" ref="BC62:BD75" si="36">SUM(AM62:AX62)</f>
        <v>0</v>
      </c>
      <c r="BD62" s="6">
        <f t="shared" si="36"/>
        <v>0</v>
      </c>
    </row>
    <row r="63" spans="1:56" x14ac:dyDescent="0.2">
      <c r="A63" s="29">
        <v>40173</v>
      </c>
      <c r="B63" s="1" t="s">
        <v>262</v>
      </c>
      <c r="C63" s="27">
        <v>43952</v>
      </c>
      <c r="D63" s="1" t="s">
        <v>465</v>
      </c>
      <c r="G63" s="1" t="s">
        <v>264</v>
      </c>
      <c r="I63" s="1" t="s">
        <v>265</v>
      </c>
      <c r="J63" s="1" t="s">
        <v>5</v>
      </c>
      <c r="K63" s="1" t="s">
        <v>48</v>
      </c>
      <c r="L63" s="1">
        <v>80</v>
      </c>
      <c r="M63" s="1">
        <v>2692.31</v>
      </c>
      <c r="N63" s="6">
        <v>2692.31</v>
      </c>
      <c r="O63" s="6"/>
      <c r="P63" s="6">
        <v>108755.4</v>
      </c>
      <c r="R63" s="31">
        <v>2692.31</v>
      </c>
      <c r="S63" s="28">
        <v>43982</v>
      </c>
      <c r="V63" s="1" t="s">
        <v>29</v>
      </c>
      <c r="X63" s="31">
        <f t="shared" si="31"/>
        <v>0</v>
      </c>
      <c r="Y63" s="31">
        <f t="shared" si="31"/>
        <v>0</v>
      </c>
      <c r="Z63" s="31">
        <f t="shared" si="31"/>
        <v>0</v>
      </c>
      <c r="AA63" s="31">
        <f t="shared" si="31"/>
        <v>0</v>
      </c>
      <c r="AB63" s="31">
        <f t="shared" si="31"/>
        <v>0</v>
      </c>
      <c r="AC63" s="31">
        <f t="shared" si="31"/>
        <v>0</v>
      </c>
      <c r="AD63" s="31">
        <f t="shared" si="31"/>
        <v>0</v>
      </c>
      <c r="AE63" s="31">
        <f t="shared" si="31"/>
        <v>0</v>
      </c>
      <c r="AF63" s="31">
        <f t="shared" si="31"/>
        <v>0</v>
      </c>
      <c r="AG63" s="31">
        <f t="shared" si="31"/>
        <v>0</v>
      </c>
      <c r="AH63" s="31">
        <f t="shared" si="32"/>
        <v>0</v>
      </c>
      <c r="AI63" s="31">
        <f t="shared" si="32"/>
        <v>0</v>
      </c>
      <c r="AJ63" s="31">
        <f t="shared" si="32"/>
        <v>0</v>
      </c>
      <c r="AK63" s="31">
        <f t="shared" si="32"/>
        <v>0</v>
      </c>
      <c r="AL63" s="31">
        <f t="shared" si="32"/>
        <v>0</v>
      </c>
      <c r="AM63" s="31">
        <f t="shared" si="32"/>
        <v>0</v>
      </c>
      <c r="AN63" s="31">
        <f t="shared" si="32"/>
        <v>0</v>
      </c>
      <c r="AO63" s="31">
        <f t="shared" si="32"/>
        <v>0</v>
      </c>
      <c r="AP63" s="31">
        <f t="shared" si="32"/>
        <v>0</v>
      </c>
      <c r="AQ63" s="31">
        <f t="shared" si="32"/>
        <v>0</v>
      </c>
      <c r="AR63" s="31">
        <f t="shared" si="33"/>
        <v>0</v>
      </c>
      <c r="AS63" s="31">
        <f t="shared" si="33"/>
        <v>0</v>
      </c>
      <c r="AT63" s="31">
        <f t="shared" si="33"/>
        <v>0</v>
      </c>
      <c r="AU63" s="31">
        <f t="shared" si="33"/>
        <v>0</v>
      </c>
      <c r="AV63" s="31">
        <f t="shared" si="33"/>
        <v>0</v>
      </c>
      <c r="AW63" s="31">
        <f t="shared" si="33"/>
        <v>0</v>
      </c>
      <c r="AX63" s="31">
        <f t="shared" si="33"/>
        <v>0</v>
      </c>
      <c r="AY63" s="31">
        <f t="shared" si="33"/>
        <v>0</v>
      </c>
      <c r="BA63" s="6">
        <f t="shared" si="34"/>
        <v>0</v>
      </c>
      <c r="BB63" s="6">
        <f t="shared" si="35"/>
        <v>0</v>
      </c>
      <c r="BC63" s="6">
        <f t="shared" si="36"/>
        <v>0</v>
      </c>
      <c r="BD63" s="6">
        <f t="shared" si="36"/>
        <v>0</v>
      </c>
    </row>
    <row r="64" spans="1:56" x14ac:dyDescent="0.2">
      <c r="A64" s="29">
        <v>40172</v>
      </c>
      <c r="B64" s="1" t="s">
        <v>262</v>
      </c>
      <c r="C64" s="27">
        <v>43952</v>
      </c>
      <c r="D64" s="1" t="s">
        <v>466</v>
      </c>
      <c r="G64" s="1" t="s">
        <v>264</v>
      </c>
      <c r="I64" s="1" t="s">
        <v>265</v>
      </c>
      <c r="J64" s="1" t="s">
        <v>5</v>
      </c>
      <c r="K64" s="1" t="s">
        <v>48</v>
      </c>
      <c r="L64" s="1">
        <v>80</v>
      </c>
      <c r="M64" s="1">
        <v>4107.6899999999996</v>
      </c>
      <c r="N64" s="6">
        <v>4107.6899999999996</v>
      </c>
      <c r="O64" s="6"/>
      <c r="P64" s="6">
        <v>104947.46</v>
      </c>
      <c r="R64" s="31">
        <v>4107.6899999999996</v>
      </c>
      <c r="S64" s="28">
        <v>43982</v>
      </c>
      <c r="V64" s="1" t="s">
        <v>29</v>
      </c>
      <c r="X64" s="31">
        <f t="shared" si="31"/>
        <v>0</v>
      </c>
      <c r="Y64" s="31">
        <f t="shared" si="31"/>
        <v>0</v>
      </c>
      <c r="Z64" s="31">
        <f t="shared" si="31"/>
        <v>0</v>
      </c>
      <c r="AA64" s="31">
        <f t="shared" si="31"/>
        <v>0</v>
      </c>
      <c r="AB64" s="31">
        <f t="shared" si="31"/>
        <v>0</v>
      </c>
      <c r="AC64" s="31">
        <f t="shared" si="31"/>
        <v>0</v>
      </c>
      <c r="AD64" s="31">
        <f t="shared" si="31"/>
        <v>0</v>
      </c>
      <c r="AE64" s="31">
        <f t="shared" si="31"/>
        <v>0</v>
      </c>
      <c r="AF64" s="31">
        <f t="shared" si="31"/>
        <v>0</v>
      </c>
      <c r="AG64" s="31">
        <f t="shared" si="31"/>
        <v>0</v>
      </c>
      <c r="AH64" s="31">
        <f t="shared" si="32"/>
        <v>0</v>
      </c>
      <c r="AI64" s="31">
        <f t="shared" si="32"/>
        <v>0</v>
      </c>
      <c r="AJ64" s="31">
        <f t="shared" si="32"/>
        <v>0</v>
      </c>
      <c r="AK64" s="31">
        <f t="shared" si="32"/>
        <v>0</v>
      </c>
      <c r="AL64" s="31">
        <f t="shared" si="32"/>
        <v>0</v>
      </c>
      <c r="AM64" s="31">
        <f t="shared" si="32"/>
        <v>0</v>
      </c>
      <c r="AN64" s="31">
        <f t="shared" si="32"/>
        <v>0</v>
      </c>
      <c r="AO64" s="31">
        <f t="shared" si="32"/>
        <v>0</v>
      </c>
      <c r="AP64" s="31">
        <f t="shared" si="32"/>
        <v>0</v>
      </c>
      <c r="AQ64" s="31">
        <f t="shared" si="32"/>
        <v>0</v>
      </c>
      <c r="AR64" s="31">
        <f t="shared" si="33"/>
        <v>0</v>
      </c>
      <c r="AS64" s="31">
        <f t="shared" si="33"/>
        <v>0</v>
      </c>
      <c r="AT64" s="31">
        <f t="shared" si="33"/>
        <v>0</v>
      </c>
      <c r="AU64" s="31">
        <f t="shared" si="33"/>
        <v>0</v>
      </c>
      <c r="AV64" s="31">
        <f t="shared" si="33"/>
        <v>0</v>
      </c>
      <c r="AW64" s="31">
        <f t="shared" si="33"/>
        <v>0</v>
      </c>
      <c r="AX64" s="31">
        <f t="shared" si="33"/>
        <v>0</v>
      </c>
      <c r="AY64" s="31">
        <f t="shared" si="33"/>
        <v>0</v>
      </c>
      <c r="BA64" s="6">
        <f t="shared" si="34"/>
        <v>0</v>
      </c>
      <c r="BB64" s="6">
        <f t="shared" si="35"/>
        <v>0</v>
      </c>
      <c r="BC64" s="6">
        <f t="shared" si="36"/>
        <v>0</v>
      </c>
      <c r="BD64" s="6">
        <f t="shared" si="36"/>
        <v>0</v>
      </c>
    </row>
    <row r="65" spans="1:56" x14ac:dyDescent="0.2">
      <c r="A65" s="29">
        <v>40378</v>
      </c>
      <c r="B65" s="1" t="s">
        <v>262</v>
      </c>
      <c r="C65" s="27">
        <v>43966</v>
      </c>
      <c r="D65" s="1" t="s">
        <v>467</v>
      </c>
      <c r="G65" s="1" t="s">
        <v>264</v>
      </c>
      <c r="I65" s="1" t="s">
        <v>354</v>
      </c>
      <c r="J65" s="1" t="s">
        <v>5</v>
      </c>
      <c r="K65" s="1" t="s">
        <v>48</v>
      </c>
      <c r="L65" s="1">
        <v>3</v>
      </c>
      <c r="M65" s="1">
        <v>100.96</v>
      </c>
      <c r="N65" s="6">
        <v>100.96</v>
      </c>
      <c r="O65" s="6"/>
      <c r="P65" s="6">
        <v>118899.7</v>
      </c>
      <c r="R65" s="31">
        <v>100.96</v>
      </c>
      <c r="S65" s="28">
        <v>43982</v>
      </c>
      <c r="V65" s="1" t="s">
        <v>29</v>
      </c>
      <c r="X65" s="31">
        <f t="shared" si="31"/>
        <v>0</v>
      </c>
      <c r="Y65" s="31">
        <f t="shared" si="31"/>
        <v>0</v>
      </c>
      <c r="Z65" s="31">
        <f t="shared" si="31"/>
        <v>0</v>
      </c>
      <c r="AA65" s="31">
        <f t="shared" si="31"/>
        <v>0</v>
      </c>
      <c r="AB65" s="31">
        <f t="shared" si="31"/>
        <v>0</v>
      </c>
      <c r="AC65" s="31">
        <f t="shared" si="31"/>
        <v>0</v>
      </c>
      <c r="AD65" s="31">
        <f t="shared" si="31"/>
        <v>0</v>
      </c>
      <c r="AE65" s="31">
        <f t="shared" si="31"/>
        <v>0</v>
      </c>
      <c r="AF65" s="31">
        <f t="shared" si="31"/>
        <v>0</v>
      </c>
      <c r="AG65" s="31">
        <f t="shared" si="31"/>
        <v>0</v>
      </c>
      <c r="AH65" s="31">
        <f t="shared" si="32"/>
        <v>0</v>
      </c>
      <c r="AI65" s="31">
        <f t="shared" si="32"/>
        <v>0</v>
      </c>
      <c r="AJ65" s="31">
        <f t="shared" si="32"/>
        <v>0</v>
      </c>
      <c r="AK65" s="31">
        <f t="shared" si="32"/>
        <v>0</v>
      </c>
      <c r="AL65" s="31">
        <f t="shared" si="32"/>
        <v>0</v>
      </c>
      <c r="AM65" s="31">
        <f t="shared" si="32"/>
        <v>0</v>
      </c>
      <c r="AN65" s="31">
        <f t="shared" si="32"/>
        <v>0</v>
      </c>
      <c r="AO65" s="31">
        <f t="shared" si="32"/>
        <v>0</v>
      </c>
      <c r="AP65" s="31">
        <f t="shared" si="32"/>
        <v>0</v>
      </c>
      <c r="AQ65" s="31">
        <f t="shared" si="32"/>
        <v>0</v>
      </c>
      <c r="AR65" s="31">
        <f t="shared" si="33"/>
        <v>0</v>
      </c>
      <c r="AS65" s="31">
        <f t="shared" si="33"/>
        <v>0</v>
      </c>
      <c r="AT65" s="31">
        <f t="shared" si="33"/>
        <v>0</v>
      </c>
      <c r="AU65" s="31">
        <f t="shared" si="33"/>
        <v>0</v>
      </c>
      <c r="AV65" s="31">
        <f t="shared" si="33"/>
        <v>0</v>
      </c>
      <c r="AW65" s="31">
        <f t="shared" si="33"/>
        <v>0</v>
      </c>
      <c r="AX65" s="31">
        <f t="shared" si="33"/>
        <v>0</v>
      </c>
      <c r="AY65" s="31">
        <f t="shared" si="33"/>
        <v>0</v>
      </c>
      <c r="BA65" s="6">
        <f t="shared" si="34"/>
        <v>0</v>
      </c>
      <c r="BB65" s="6">
        <f t="shared" si="35"/>
        <v>0</v>
      </c>
      <c r="BC65" s="6">
        <f t="shared" si="36"/>
        <v>0</v>
      </c>
      <c r="BD65" s="6">
        <f t="shared" si="36"/>
        <v>0</v>
      </c>
    </row>
    <row r="66" spans="1:56" x14ac:dyDescent="0.2">
      <c r="A66" s="29">
        <v>40379</v>
      </c>
      <c r="B66" s="1" t="s">
        <v>262</v>
      </c>
      <c r="C66" s="27">
        <v>43966</v>
      </c>
      <c r="D66" s="1" t="s">
        <v>468</v>
      </c>
      <c r="G66" s="1" t="s">
        <v>264</v>
      </c>
      <c r="I66" s="1" t="s">
        <v>354</v>
      </c>
      <c r="J66" s="1" t="s">
        <v>5</v>
      </c>
      <c r="K66" s="1" t="s">
        <v>48</v>
      </c>
      <c r="L66" s="1">
        <v>6</v>
      </c>
      <c r="M66" s="1">
        <v>134.62</v>
      </c>
      <c r="N66" s="6">
        <v>134.62</v>
      </c>
      <c r="O66" s="6"/>
      <c r="P66" s="6">
        <v>120694.66</v>
      </c>
      <c r="R66" s="31">
        <v>134.62</v>
      </c>
      <c r="S66" s="28">
        <v>43982</v>
      </c>
      <c r="V66" s="1" t="s">
        <v>29</v>
      </c>
      <c r="X66" s="31">
        <f t="shared" si="31"/>
        <v>0</v>
      </c>
      <c r="Y66" s="31">
        <f t="shared" si="31"/>
        <v>0</v>
      </c>
      <c r="Z66" s="31">
        <f t="shared" si="31"/>
        <v>0</v>
      </c>
      <c r="AA66" s="31">
        <f t="shared" si="31"/>
        <v>0</v>
      </c>
      <c r="AB66" s="31">
        <f t="shared" si="31"/>
        <v>0</v>
      </c>
      <c r="AC66" s="31">
        <f t="shared" si="31"/>
        <v>0</v>
      </c>
      <c r="AD66" s="31">
        <f t="shared" si="31"/>
        <v>0</v>
      </c>
      <c r="AE66" s="31">
        <f t="shared" si="31"/>
        <v>0</v>
      </c>
      <c r="AF66" s="31">
        <f t="shared" si="31"/>
        <v>0</v>
      </c>
      <c r="AG66" s="31">
        <f t="shared" si="31"/>
        <v>0</v>
      </c>
      <c r="AH66" s="31">
        <f t="shared" si="32"/>
        <v>0</v>
      </c>
      <c r="AI66" s="31">
        <f t="shared" si="32"/>
        <v>0</v>
      </c>
      <c r="AJ66" s="31">
        <f t="shared" si="32"/>
        <v>0</v>
      </c>
      <c r="AK66" s="31">
        <f t="shared" si="32"/>
        <v>0</v>
      </c>
      <c r="AL66" s="31">
        <f t="shared" si="32"/>
        <v>0</v>
      </c>
      <c r="AM66" s="31">
        <f t="shared" si="32"/>
        <v>0</v>
      </c>
      <c r="AN66" s="31">
        <f t="shared" si="32"/>
        <v>0</v>
      </c>
      <c r="AO66" s="31">
        <f t="shared" si="32"/>
        <v>0</v>
      </c>
      <c r="AP66" s="31">
        <f t="shared" si="32"/>
        <v>0</v>
      </c>
      <c r="AQ66" s="31">
        <f t="shared" si="32"/>
        <v>0</v>
      </c>
      <c r="AR66" s="31">
        <f t="shared" si="33"/>
        <v>0</v>
      </c>
      <c r="AS66" s="31">
        <f t="shared" si="33"/>
        <v>0</v>
      </c>
      <c r="AT66" s="31">
        <f t="shared" si="33"/>
        <v>0</v>
      </c>
      <c r="AU66" s="31">
        <f t="shared" si="33"/>
        <v>0</v>
      </c>
      <c r="AV66" s="31">
        <f t="shared" si="33"/>
        <v>0</v>
      </c>
      <c r="AW66" s="31">
        <f t="shared" si="33"/>
        <v>0</v>
      </c>
      <c r="AX66" s="31">
        <f t="shared" si="33"/>
        <v>0</v>
      </c>
      <c r="AY66" s="31">
        <f t="shared" si="33"/>
        <v>0</v>
      </c>
      <c r="BA66" s="6">
        <f t="shared" si="34"/>
        <v>0</v>
      </c>
      <c r="BB66" s="6">
        <f t="shared" si="35"/>
        <v>0</v>
      </c>
      <c r="BC66" s="6">
        <f t="shared" si="36"/>
        <v>0</v>
      </c>
      <c r="BD66" s="6">
        <f t="shared" si="36"/>
        <v>0</v>
      </c>
    </row>
    <row r="67" spans="1:56" x14ac:dyDescent="0.2">
      <c r="A67" s="29">
        <v>40377</v>
      </c>
      <c r="B67" s="1" t="s">
        <v>262</v>
      </c>
      <c r="C67" s="27">
        <v>43966</v>
      </c>
      <c r="D67" s="1" t="s">
        <v>469</v>
      </c>
      <c r="G67" s="1" t="s">
        <v>264</v>
      </c>
      <c r="I67" s="1" t="s">
        <v>265</v>
      </c>
      <c r="J67" s="1" t="s">
        <v>5</v>
      </c>
      <c r="K67" s="1" t="s">
        <v>48</v>
      </c>
      <c r="L67" s="1">
        <v>62</v>
      </c>
      <c r="M67" s="1">
        <v>1520.19</v>
      </c>
      <c r="N67" s="6">
        <v>1520.19</v>
      </c>
      <c r="O67" s="6"/>
      <c r="P67" s="6">
        <v>116375.66</v>
      </c>
      <c r="R67" s="31">
        <v>1520.19</v>
      </c>
      <c r="S67" s="28">
        <v>43982</v>
      </c>
      <c r="V67" s="1" t="s">
        <v>29</v>
      </c>
      <c r="X67" s="31">
        <f t="shared" si="31"/>
        <v>0</v>
      </c>
      <c r="Y67" s="31">
        <f t="shared" si="31"/>
        <v>0</v>
      </c>
      <c r="Z67" s="31">
        <f t="shared" si="31"/>
        <v>0</v>
      </c>
      <c r="AA67" s="31">
        <f t="shared" si="31"/>
        <v>0</v>
      </c>
      <c r="AB67" s="31">
        <f t="shared" si="31"/>
        <v>0</v>
      </c>
      <c r="AC67" s="31">
        <f t="shared" si="31"/>
        <v>0</v>
      </c>
      <c r="AD67" s="31">
        <f t="shared" si="31"/>
        <v>0</v>
      </c>
      <c r="AE67" s="31">
        <f t="shared" si="31"/>
        <v>0</v>
      </c>
      <c r="AF67" s="31">
        <f t="shared" si="31"/>
        <v>0</v>
      </c>
      <c r="AG67" s="31">
        <f t="shared" si="31"/>
        <v>0</v>
      </c>
      <c r="AH67" s="31">
        <f t="shared" si="32"/>
        <v>0</v>
      </c>
      <c r="AI67" s="31">
        <f t="shared" si="32"/>
        <v>0</v>
      </c>
      <c r="AJ67" s="31">
        <f t="shared" si="32"/>
        <v>0</v>
      </c>
      <c r="AK67" s="31">
        <f t="shared" si="32"/>
        <v>0</v>
      </c>
      <c r="AL67" s="31">
        <f t="shared" si="32"/>
        <v>0</v>
      </c>
      <c r="AM67" s="31">
        <f t="shared" si="32"/>
        <v>0</v>
      </c>
      <c r="AN67" s="31">
        <f t="shared" si="32"/>
        <v>0</v>
      </c>
      <c r="AO67" s="31">
        <f t="shared" si="32"/>
        <v>0</v>
      </c>
      <c r="AP67" s="31">
        <f t="shared" si="32"/>
        <v>0</v>
      </c>
      <c r="AQ67" s="31">
        <f t="shared" si="32"/>
        <v>0</v>
      </c>
      <c r="AR67" s="31">
        <f t="shared" si="33"/>
        <v>0</v>
      </c>
      <c r="AS67" s="31">
        <f t="shared" si="33"/>
        <v>0</v>
      </c>
      <c r="AT67" s="31">
        <f t="shared" si="33"/>
        <v>0</v>
      </c>
      <c r="AU67" s="31">
        <f t="shared" si="33"/>
        <v>0</v>
      </c>
      <c r="AV67" s="31">
        <f t="shared" si="33"/>
        <v>0</v>
      </c>
      <c r="AW67" s="31">
        <f t="shared" si="33"/>
        <v>0</v>
      </c>
      <c r="AX67" s="31">
        <f t="shared" si="33"/>
        <v>0</v>
      </c>
      <c r="AY67" s="31">
        <f t="shared" si="33"/>
        <v>0</v>
      </c>
      <c r="BA67" s="6">
        <f t="shared" si="34"/>
        <v>0</v>
      </c>
      <c r="BB67" s="6">
        <f t="shared" si="35"/>
        <v>0</v>
      </c>
      <c r="BC67" s="6">
        <f t="shared" si="36"/>
        <v>0</v>
      </c>
      <c r="BD67" s="6">
        <f t="shared" si="36"/>
        <v>0</v>
      </c>
    </row>
    <row r="68" spans="1:56" x14ac:dyDescent="0.2">
      <c r="A68" s="29">
        <v>40379</v>
      </c>
      <c r="B68" s="1" t="s">
        <v>262</v>
      </c>
      <c r="C68" s="27">
        <v>43966</v>
      </c>
      <c r="D68" s="1" t="s">
        <v>468</v>
      </c>
      <c r="G68" s="1" t="s">
        <v>264</v>
      </c>
      <c r="I68" s="1" t="s">
        <v>265</v>
      </c>
      <c r="J68" s="1" t="s">
        <v>5</v>
      </c>
      <c r="K68" s="1" t="s">
        <v>48</v>
      </c>
      <c r="L68" s="1">
        <v>74</v>
      </c>
      <c r="M68" s="1">
        <v>1660.34</v>
      </c>
      <c r="N68" s="6">
        <v>1660.34</v>
      </c>
      <c r="O68" s="6"/>
      <c r="P68" s="6">
        <v>120560.04</v>
      </c>
      <c r="R68" s="31">
        <v>1660.34</v>
      </c>
      <c r="S68" s="28">
        <v>43982</v>
      </c>
      <c r="V68" s="1" t="s">
        <v>29</v>
      </c>
      <c r="X68" s="31">
        <f t="shared" si="31"/>
        <v>0</v>
      </c>
      <c r="Y68" s="31">
        <f t="shared" si="31"/>
        <v>0</v>
      </c>
      <c r="Z68" s="31">
        <f t="shared" si="31"/>
        <v>0</v>
      </c>
      <c r="AA68" s="31">
        <f t="shared" si="31"/>
        <v>0</v>
      </c>
      <c r="AB68" s="31">
        <f t="shared" si="31"/>
        <v>0</v>
      </c>
      <c r="AC68" s="31">
        <f t="shared" si="31"/>
        <v>0</v>
      </c>
      <c r="AD68" s="31">
        <f t="shared" si="31"/>
        <v>0</v>
      </c>
      <c r="AE68" s="31">
        <f t="shared" si="31"/>
        <v>0</v>
      </c>
      <c r="AF68" s="31">
        <f t="shared" si="31"/>
        <v>0</v>
      </c>
      <c r="AG68" s="31">
        <f t="shared" si="31"/>
        <v>0</v>
      </c>
      <c r="AH68" s="31">
        <f t="shared" si="32"/>
        <v>0</v>
      </c>
      <c r="AI68" s="31">
        <f t="shared" si="32"/>
        <v>0</v>
      </c>
      <c r="AJ68" s="31">
        <f t="shared" si="32"/>
        <v>0</v>
      </c>
      <c r="AK68" s="31">
        <f t="shared" si="32"/>
        <v>0</v>
      </c>
      <c r="AL68" s="31">
        <f t="shared" si="32"/>
        <v>0</v>
      </c>
      <c r="AM68" s="31">
        <f t="shared" si="32"/>
        <v>0</v>
      </c>
      <c r="AN68" s="31">
        <f t="shared" si="32"/>
        <v>0</v>
      </c>
      <c r="AO68" s="31">
        <f t="shared" si="32"/>
        <v>0</v>
      </c>
      <c r="AP68" s="31">
        <f t="shared" si="32"/>
        <v>0</v>
      </c>
      <c r="AQ68" s="31">
        <f t="shared" si="32"/>
        <v>0</v>
      </c>
      <c r="AR68" s="31">
        <f t="shared" si="33"/>
        <v>0</v>
      </c>
      <c r="AS68" s="31">
        <f t="shared" si="33"/>
        <v>0</v>
      </c>
      <c r="AT68" s="31">
        <f t="shared" si="33"/>
        <v>0</v>
      </c>
      <c r="AU68" s="31">
        <f t="shared" si="33"/>
        <v>0</v>
      </c>
      <c r="AV68" s="31">
        <f t="shared" si="33"/>
        <v>0</v>
      </c>
      <c r="AW68" s="31">
        <f t="shared" si="33"/>
        <v>0</v>
      </c>
      <c r="AX68" s="31">
        <f t="shared" si="33"/>
        <v>0</v>
      </c>
      <c r="AY68" s="31">
        <f t="shared" si="33"/>
        <v>0</v>
      </c>
      <c r="BA68" s="6">
        <f t="shared" si="34"/>
        <v>0</v>
      </c>
      <c r="BB68" s="6">
        <f t="shared" si="35"/>
        <v>0</v>
      </c>
      <c r="BC68" s="6">
        <f t="shared" si="36"/>
        <v>0</v>
      </c>
      <c r="BD68" s="6">
        <f t="shared" si="36"/>
        <v>0</v>
      </c>
    </row>
    <row r="69" spans="1:56" x14ac:dyDescent="0.2">
      <c r="A69" s="29">
        <v>40378</v>
      </c>
      <c r="B69" s="1" t="s">
        <v>262</v>
      </c>
      <c r="C69" s="27">
        <v>43966</v>
      </c>
      <c r="D69" s="1" t="s">
        <v>467</v>
      </c>
      <c r="G69" s="1" t="s">
        <v>264</v>
      </c>
      <c r="I69" s="1" t="s">
        <v>265</v>
      </c>
      <c r="J69" s="1" t="s">
        <v>5</v>
      </c>
      <c r="K69" s="1" t="s">
        <v>48</v>
      </c>
      <c r="L69" s="1">
        <v>72</v>
      </c>
      <c r="M69" s="1">
        <v>2423.08</v>
      </c>
      <c r="N69" s="6">
        <v>2423.08</v>
      </c>
      <c r="O69" s="6"/>
      <c r="P69" s="6">
        <v>118798.74</v>
      </c>
      <c r="R69" s="31">
        <v>2423.08</v>
      </c>
      <c r="S69" s="28">
        <v>43982</v>
      </c>
      <c r="V69" s="1" t="s">
        <v>29</v>
      </c>
      <c r="X69" s="31">
        <f t="shared" si="31"/>
        <v>0</v>
      </c>
      <c r="Y69" s="31">
        <f t="shared" si="31"/>
        <v>0</v>
      </c>
      <c r="Z69" s="31">
        <f t="shared" si="31"/>
        <v>0</v>
      </c>
      <c r="AA69" s="31">
        <f t="shared" si="31"/>
        <v>0</v>
      </c>
      <c r="AB69" s="31">
        <f t="shared" si="31"/>
        <v>0</v>
      </c>
      <c r="AC69" s="31">
        <f t="shared" si="31"/>
        <v>0</v>
      </c>
      <c r="AD69" s="31">
        <f t="shared" si="31"/>
        <v>0</v>
      </c>
      <c r="AE69" s="31">
        <f t="shared" si="31"/>
        <v>0</v>
      </c>
      <c r="AF69" s="31">
        <f t="shared" si="31"/>
        <v>0</v>
      </c>
      <c r="AG69" s="31">
        <f t="shared" si="31"/>
        <v>0</v>
      </c>
      <c r="AH69" s="31">
        <f t="shared" si="32"/>
        <v>0</v>
      </c>
      <c r="AI69" s="31">
        <f t="shared" si="32"/>
        <v>0</v>
      </c>
      <c r="AJ69" s="31">
        <f t="shared" si="32"/>
        <v>0</v>
      </c>
      <c r="AK69" s="31">
        <f t="shared" si="32"/>
        <v>0</v>
      </c>
      <c r="AL69" s="31">
        <f t="shared" si="32"/>
        <v>0</v>
      </c>
      <c r="AM69" s="31">
        <f t="shared" si="32"/>
        <v>0</v>
      </c>
      <c r="AN69" s="31">
        <f t="shared" si="32"/>
        <v>0</v>
      </c>
      <c r="AO69" s="31">
        <f t="shared" si="32"/>
        <v>0</v>
      </c>
      <c r="AP69" s="31">
        <f t="shared" si="32"/>
        <v>0</v>
      </c>
      <c r="AQ69" s="31">
        <f t="shared" si="32"/>
        <v>0</v>
      </c>
      <c r="AR69" s="31">
        <f t="shared" si="33"/>
        <v>0</v>
      </c>
      <c r="AS69" s="31">
        <f t="shared" si="33"/>
        <v>0</v>
      </c>
      <c r="AT69" s="31">
        <f t="shared" si="33"/>
        <v>0</v>
      </c>
      <c r="AU69" s="31">
        <f t="shared" si="33"/>
        <v>0</v>
      </c>
      <c r="AV69" s="31">
        <f t="shared" si="33"/>
        <v>0</v>
      </c>
      <c r="AW69" s="31">
        <f t="shared" si="33"/>
        <v>0</v>
      </c>
      <c r="AX69" s="31">
        <f t="shared" si="33"/>
        <v>0</v>
      </c>
      <c r="AY69" s="31">
        <f t="shared" si="33"/>
        <v>0</v>
      </c>
      <c r="BA69" s="6">
        <f t="shared" si="34"/>
        <v>0</v>
      </c>
      <c r="BB69" s="6">
        <f t="shared" si="35"/>
        <v>0</v>
      </c>
      <c r="BC69" s="6">
        <f t="shared" si="36"/>
        <v>0</v>
      </c>
      <c r="BD69" s="6">
        <f t="shared" si="36"/>
        <v>0</v>
      </c>
    </row>
    <row r="70" spans="1:56" x14ac:dyDescent="0.2">
      <c r="A70" s="29">
        <v>40380</v>
      </c>
      <c r="B70" s="1" t="s">
        <v>262</v>
      </c>
      <c r="C70" s="27">
        <v>43966</v>
      </c>
      <c r="D70" s="1" t="s">
        <v>470</v>
      </c>
      <c r="G70" s="1" t="s">
        <v>264</v>
      </c>
      <c r="I70" s="1" t="s">
        <v>265</v>
      </c>
      <c r="J70" s="1" t="s">
        <v>5</v>
      </c>
      <c r="K70" s="1" t="s">
        <v>48</v>
      </c>
      <c r="L70" s="1">
        <v>80</v>
      </c>
      <c r="M70" s="1">
        <v>3307.69</v>
      </c>
      <c r="N70" s="6">
        <v>3307.69</v>
      </c>
      <c r="O70" s="6"/>
      <c r="P70" s="6">
        <v>124002.35</v>
      </c>
      <c r="R70" s="31">
        <v>3307.69</v>
      </c>
      <c r="S70" s="28">
        <v>43982</v>
      </c>
      <c r="V70" s="1" t="s">
        <v>29</v>
      </c>
      <c r="X70" s="31">
        <f t="shared" si="31"/>
        <v>0</v>
      </c>
      <c r="Y70" s="31">
        <f t="shared" si="31"/>
        <v>0</v>
      </c>
      <c r="Z70" s="31">
        <f t="shared" si="31"/>
        <v>0</v>
      </c>
      <c r="AA70" s="31">
        <f t="shared" si="31"/>
        <v>0</v>
      </c>
      <c r="AB70" s="31">
        <f t="shared" si="31"/>
        <v>0</v>
      </c>
      <c r="AC70" s="31">
        <f t="shared" si="31"/>
        <v>0</v>
      </c>
      <c r="AD70" s="31">
        <f t="shared" si="31"/>
        <v>0</v>
      </c>
      <c r="AE70" s="31">
        <f t="shared" si="31"/>
        <v>0</v>
      </c>
      <c r="AF70" s="31">
        <f t="shared" si="31"/>
        <v>0</v>
      </c>
      <c r="AG70" s="31">
        <f t="shared" si="31"/>
        <v>0</v>
      </c>
      <c r="AH70" s="31">
        <f t="shared" si="32"/>
        <v>0</v>
      </c>
      <c r="AI70" s="31">
        <f t="shared" si="32"/>
        <v>0</v>
      </c>
      <c r="AJ70" s="31">
        <f t="shared" si="32"/>
        <v>0</v>
      </c>
      <c r="AK70" s="31">
        <f t="shared" si="32"/>
        <v>0</v>
      </c>
      <c r="AL70" s="31">
        <f t="shared" si="32"/>
        <v>0</v>
      </c>
      <c r="AM70" s="31">
        <f t="shared" si="32"/>
        <v>0</v>
      </c>
      <c r="AN70" s="31">
        <f t="shared" si="32"/>
        <v>0</v>
      </c>
      <c r="AO70" s="31">
        <f t="shared" si="32"/>
        <v>0</v>
      </c>
      <c r="AP70" s="31">
        <f t="shared" si="32"/>
        <v>0</v>
      </c>
      <c r="AQ70" s="31">
        <f t="shared" si="32"/>
        <v>0</v>
      </c>
      <c r="AR70" s="31">
        <f t="shared" si="33"/>
        <v>0</v>
      </c>
      <c r="AS70" s="31">
        <f t="shared" si="33"/>
        <v>0</v>
      </c>
      <c r="AT70" s="31">
        <f t="shared" si="33"/>
        <v>0</v>
      </c>
      <c r="AU70" s="31">
        <f t="shared" si="33"/>
        <v>0</v>
      </c>
      <c r="AV70" s="31">
        <f t="shared" si="33"/>
        <v>0</v>
      </c>
      <c r="AW70" s="31">
        <f t="shared" si="33"/>
        <v>0</v>
      </c>
      <c r="AX70" s="31">
        <f t="shared" si="33"/>
        <v>0</v>
      </c>
      <c r="AY70" s="31">
        <f t="shared" si="33"/>
        <v>0</v>
      </c>
      <c r="BA70" s="6">
        <f t="shared" si="34"/>
        <v>0</v>
      </c>
      <c r="BB70" s="6">
        <f t="shared" si="35"/>
        <v>0</v>
      </c>
      <c r="BC70" s="6">
        <f t="shared" si="36"/>
        <v>0</v>
      </c>
      <c r="BD70" s="6">
        <f t="shared" si="36"/>
        <v>0</v>
      </c>
    </row>
    <row r="71" spans="1:56" x14ac:dyDescent="0.2">
      <c r="A71" s="29">
        <v>40382</v>
      </c>
      <c r="B71" s="1" t="s">
        <v>262</v>
      </c>
      <c r="C71" s="27">
        <v>43966</v>
      </c>
      <c r="D71" s="1" t="s">
        <v>471</v>
      </c>
      <c r="G71" s="1" t="s">
        <v>264</v>
      </c>
      <c r="I71" s="1" t="s">
        <v>265</v>
      </c>
      <c r="J71" s="1" t="s">
        <v>5</v>
      </c>
      <c r="K71" s="1" t="s">
        <v>48</v>
      </c>
      <c r="L71" s="1">
        <v>80</v>
      </c>
      <c r="M71" s="1">
        <v>3769.23</v>
      </c>
      <c r="N71" s="6">
        <v>3769.23</v>
      </c>
      <c r="O71" s="6"/>
      <c r="P71" s="6">
        <v>127771.58</v>
      </c>
      <c r="R71" s="31">
        <v>3769.23</v>
      </c>
      <c r="S71" s="28">
        <v>43982</v>
      </c>
      <c r="V71" s="1" t="s">
        <v>29</v>
      </c>
      <c r="X71" s="31">
        <f t="shared" si="31"/>
        <v>0</v>
      </c>
      <c r="Y71" s="31">
        <f t="shared" si="31"/>
        <v>0</v>
      </c>
      <c r="Z71" s="31">
        <f t="shared" si="31"/>
        <v>0</v>
      </c>
      <c r="AA71" s="31">
        <f t="shared" si="31"/>
        <v>0</v>
      </c>
      <c r="AB71" s="31">
        <f t="shared" si="31"/>
        <v>0</v>
      </c>
      <c r="AC71" s="31">
        <f t="shared" si="31"/>
        <v>0</v>
      </c>
      <c r="AD71" s="31">
        <f t="shared" si="31"/>
        <v>0</v>
      </c>
      <c r="AE71" s="31">
        <f t="shared" si="31"/>
        <v>0</v>
      </c>
      <c r="AF71" s="31">
        <f t="shared" si="31"/>
        <v>0</v>
      </c>
      <c r="AG71" s="31">
        <f t="shared" si="31"/>
        <v>0</v>
      </c>
      <c r="AH71" s="31">
        <f t="shared" si="32"/>
        <v>0</v>
      </c>
      <c r="AI71" s="31">
        <f t="shared" si="32"/>
        <v>0</v>
      </c>
      <c r="AJ71" s="31">
        <f t="shared" si="32"/>
        <v>0</v>
      </c>
      <c r="AK71" s="31">
        <f t="shared" si="32"/>
        <v>0</v>
      </c>
      <c r="AL71" s="31">
        <f t="shared" si="32"/>
        <v>0</v>
      </c>
      <c r="AM71" s="31">
        <f t="shared" si="32"/>
        <v>0</v>
      </c>
      <c r="AN71" s="31">
        <f t="shared" si="32"/>
        <v>0</v>
      </c>
      <c r="AO71" s="31">
        <f t="shared" si="32"/>
        <v>0</v>
      </c>
      <c r="AP71" s="31">
        <f t="shared" si="32"/>
        <v>0</v>
      </c>
      <c r="AQ71" s="31">
        <f t="shared" si="32"/>
        <v>0</v>
      </c>
      <c r="AR71" s="31">
        <f t="shared" si="33"/>
        <v>0</v>
      </c>
      <c r="AS71" s="31">
        <f t="shared" si="33"/>
        <v>0</v>
      </c>
      <c r="AT71" s="31">
        <f t="shared" si="33"/>
        <v>0</v>
      </c>
      <c r="AU71" s="31">
        <f t="shared" si="33"/>
        <v>0</v>
      </c>
      <c r="AV71" s="31">
        <f t="shared" si="33"/>
        <v>0</v>
      </c>
      <c r="AW71" s="31">
        <f t="shared" si="33"/>
        <v>0</v>
      </c>
      <c r="AX71" s="31">
        <f t="shared" si="33"/>
        <v>0</v>
      </c>
      <c r="AY71" s="31">
        <f t="shared" si="33"/>
        <v>0</v>
      </c>
      <c r="BA71" s="6">
        <f t="shared" si="34"/>
        <v>0</v>
      </c>
      <c r="BB71" s="6">
        <f t="shared" si="35"/>
        <v>0</v>
      </c>
      <c r="BC71" s="6">
        <f t="shared" si="36"/>
        <v>0</v>
      </c>
      <c r="BD71" s="6">
        <f t="shared" si="36"/>
        <v>0</v>
      </c>
    </row>
    <row r="72" spans="1:56" x14ac:dyDescent="0.2">
      <c r="A72" s="29">
        <v>40381</v>
      </c>
      <c r="B72" s="1" t="s">
        <v>262</v>
      </c>
      <c r="C72" s="27">
        <v>43966</v>
      </c>
      <c r="D72" s="1" t="s">
        <v>472</v>
      </c>
      <c r="G72" s="1" t="s">
        <v>264</v>
      </c>
      <c r="I72" s="1" t="s">
        <v>265</v>
      </c>
      <c r="J72" s="1" t="s">
        <v>5</v>
      </c>
      <c r="K72" s="1" t="s">
        <v>48</v>
      </c>
      <c r="L72" s="1">
        <v>80</v>
      </c>
      <c r="M72" s="1">
        <v>4107.6899999999996</v>
      </c>
      <c r="N72" s="6">
        <v>4107.6899999999996</v>
      </c>
      <c r="O72" s="6"/>
      <c r="P72" s="6">
        <v>114855.47</v>
      </c>
      <c r="R72" s="31">
        <v>4107.6899999999996</v>
      </c>
      <c r="S72" s="28">
        <v>43982</v>
      </c>
      <c r="V72" s="1" t="s">
        <v>29</v>
      </c>
      <c r="X72" s="31">
        <f t="shared" si="31"/>
        <v>0</v>
      </c>
      <c r="Y72" s="31">
        <f t="shared" si="31"/>
        <v>0</v>
      </c>
      <c r="Z72" s="31">
        <f t="shared" si="31"/>
        <v>0</v>
      </c>
      <c r="AA72" s="31">
        <f t="shared" si="31"/>
        <v>0</v>
      </c>
      <c r="AB72" s="31">
        <f t="shared" si="31"/>
        <v>0</v>
      </c>
      <c r="AC72" s="31">
        <f t="shared" si="31"/>
        <v>0</v>
      </c>
      <c r="AD72" s="31">
        <f t="shared" si="31"/>
        <v>0</v>
      </c>
      <c r="AE72" s="31">
        <f t="shared" si="31"/>
        <v>0</v>
      </c>
      <c r="AF72" s="31">
        <f t="shared" si="31"/>
        <v>0</v>
      </c>
      <c r="AG72" s="31">
        <f t="shared" si="31"/>
        <v>0</v>
      </c>
      <c r="AH72" s="31">
        <f t="shared" si="32"/>
        <v>0</v>
      </c>
      <c r="AI72" s="31">
        <f t="shared" si="32"/>
        <v>0</v>
      </c>
      <c r="AJ72" s="31">
        <f t="shared" si="32"/>
        <v>0</v>
      </c>
      <c r="AK72" s="31">
        <f t="shared" si="32"/>
        <v>0</v>
      </c>
      <c r="AL72" s="31">
        <f t="shared" si="32"/>
        <v>0</v>
      </c>
      <c r="AM72" s="31">
        <f t="shared" si="32"/>
        <v>0</v>
      </c>
      <c r="AN72" s="31">
        <f t="shared" si="32"/>
        <v>0</v>
      </c>
      <c r="AO72" s="31">
        <f t="shared" si="32"/>
        <v>0</v>
      </c>
      <c r="AP72" s="31">
        <f t="shared" si="32"/>
        <v>0</v>
      </c>
      <c r="AQ72" s="31">
        <f t="shared" si="32"/>
        <v>0</v>
      </c>
      <c r="AR72" s="31">
        <f t="shared" si="33"/>
        <v>0</v>
      </c>
      <c r="AS72" s="31">
        <f t="shared" si="33"/>
        <v>0</v>
      </c>
      <c r="AT72" s="31">
        <f t="shared" si="33"/>
        <v>0</v>
      </c>
      <c r="AU72" s="31">
        <f t="shared" si="33"/>
        <v>0</v>
      </c>
      <c r="AV72" s="31">
        <f t="shared" si="33"/>
        <v>0</v>
      </c>
      <c r="AW72" s="31">
        <f t="shared" si="33"/>
        <v>0</v>
      </c>
      <c r="AX72" s="31">
        <f t="shared" si="33"/>
        <v>0</v>
      </c>
      <c r="AY72" s="31">
        <f t="shared" si="33"/>
        <v>0</v>
      </c>
      <c r="BA72" s="6">
        <f t="shared" si="34"/>
        <v>0</v>
      </c>
      <c r="BB72" s="6">
        <f t="shared" si="35"/>
        <v>0</v>
      </c>
      <c r="BC72" s="6">
        <f t="shared" si="36"/>
        <v>0</v>
      </c>
      <c r="BD72" s="6">
        <f t="shared" si="36"/>
        <v>0</v>
      </c>
    </row>
    <row r="73" spans="1:56" x14ac:dyDescent="0.2">
      <c r="A73" s="29">
        <v>40444</v>
      </c>
      <c r="B73" s="1" t="s">
        <v>262</v>
      </c>
      <c r="C73" s="27">
        <v>43980</v>
      </c>
      <c r="D73" s="1" t="s">
        <v>473</v>
      </c>
      <c r="G73" s="1" t="s">
        <v>264</v>
      </c>
      <c r="I73" s="1" t="s">
        <v>265</v>
      </c>
      <c r="J73" s="1" t="s">
        <v>5</v>
      </c>
      <c r="K73" s="1" t="s">
        <v>48</v>
      </c>
      <c r="L73" s="1">
        <v>10.25</v>
      </c>
      <c r="M73" s="1">
        <v>251.32</v>
      </c>
      <c r="N73" s="6">
        <v>251.32</v>
      </c>
      <c r="O73" s="6"/>
      <c r="P73" s="6">
        <v>132130.59</v>
      </c>
      <c r="R73" s="31">
        <v>251.32</v>
      </c>
      <c r="S73" s="28">
        <v>43982</v>
      </c>
      <c r="V73" s="1" t="s">
        <v>29</v>
      </c>
      <c r="X73" s="31">
        <f t="shared" si="31"/>
        <v>0</v>
      </c>
      <c r="Y73" s="31">
        <f t="shared" si="31"/>
        <v>0</v>
      </c>
      <c r="Z73" s="31">
        <f t="shared" si="31"/>
        <v>0</v>
      </c>
      <c r="AA73" s="31">
        <f t="shared" si="31"/>
        <v>0</v>
      </c>
      <c r="AB73" s="31">
        <f t="shared" si="31"/>
        <v>0</v>
      </c>
      <c r="AC73" s="31">
        <f t="shared" si="31"/>
        <v>0</v>
      </c>
      <c r="AD73" s="31">
        <f t="shared" si="31"/>
        <v>0</v>
      </c>
      <c r="AE73" s="31">
        <f t="shared" si="31"/>
        <v>0</v>
      </c>
      <c r="AF73" s="31">
        <f t="shared" si="31"/>
        <v>0</v>
      </c>
      <c r="AG73" s="31">
        <f t="shared" si="31"/>
        <v>0</v>
      </c>
      <c r="AH73" s="31">
        <f t="shared" si="32"/>
        <v>0</v>
      </c>
      <c r="AI73" s="31">
        <f t="shared" si="32"/>
        <v>0</v>
      </c>
      <c r="AJ73" s="31">
        <f t="shared" si="32"/>
        <v>0</v>
      </c>
      <c r="AK73" s="31">
        <f t="shared" si="32"/>
        <v>0</v>
      </c>
      <c r="AL73" s="31">
        <f t="shared" si="32"/>
        <v>0</v>
      </c>
      <c r="AM73" s="31">
        <f t="shared" si="32"/>
        <v>0</v>
      </c>
      <c r="AN73" s="31">
        <f t="shared" si="32"/>
        <v>0</v>
      </c>
      <c r="AO73" s="31">
        <f t="shared" si="32"/>
        <v>0</v>
      </c>
      <c r="AP73" s="31">
        <f t="shared" si="32"/>
        <v>0</v>
      </c>
      <c r="AQ73" s="31">
        <f t="shared" si="32"/>
        <v>0</v>
      </c>
      <c r="AR73" s="31">
        <f t="shared" si="33"/>
        <v>0</v>
      </c>
      <c r="AS73" s="31">
        <f t="shared" si="33"/>
        <v>0</v>
      </c>
      <c r="AT73" s="31">
        <f t="shared" si="33"/>
        <v>0</v>
      </c>
      <c r="AU73" s="31">
        <f t="shared" si="33"/>
        <v>0</v>
      </c>
      <c r="AV73" s="31">
        <f t="shared" si="33"/>
        <v>0</v>
      </c>
      <c r="AW73" s="31">
        <f t="shared" si="33"/>
        <v>0</v>
      </c>
      <c r="AX73" s="31">
        <f t="shared" si="33"/>
        <v>0</v>
      </c>
      <c r="AY73" s="31">
        <f t="shared" si="33"/>
        <v>0</v>
      </c>
      <c r="BA73" s="6">
        <f t="shared" si="34"/>
        <v>0</v>
      </c>
      <c r="BB73" s="6">
        <f t="shared" si="35"/>
        <v>0</v>
      </c>
      <c r="BC73" s="6">
        <f t="shared" si="36"/>
        <v>0</v>
      </c>
      <c r="BD73" s="6">
        <f t="shared" si="36"/>
        <v>0</v>
      </c>
    </row>
    <row r="74" spans="1:56" x14ac:dyDescent="0.2">
      <c r="A74" s="29">
        <v>40446</v>
      </c>
      <c r="B74" s="1" t="s">
        <v>262</v>
      </c>
      <c r="C74" s="27">
        <v>43980</v>
      </c>
      <c r="D74" s="1" t="s">
        <v>474</v>
      </c>
      <c r="G74" s="1" t="s">
        <v>264</v>
      </c>
      <c r="I74" s="1" t="s">
        <v>265</v>
      </c>
      <c r="J74" s="1" t="s">
        <v>5</v>
      </c>
      <c r="K74" s="1" t="s">
        <v>48</v>
      </c>
      <c r="L74" s="1">
        <v>80</v>
      </c>
      <c r="M74" s="1">
        <v>1794.96</v>
      </c>
      <c r="N74" s="6">
        <v>1794.96</v>
      </c>
      <c r="O74" s="6"/>
      <c r="P74" s="6">
        <v>136617.85999999999</v>
      </c>
      <c r="R74" s="31">
        <v>1794.96</v>
      </c>
      <c r="S74" s="28">
        <v>43982</v>
      </c>
      <c r="V74" s="1" t="s">
        <v>29</v>
      </c>
      <c r="X74" s="31">
        <f t="shared" si="31"/>
        <v>0</v>
      </c>
      <c r="Y74" s="31">
        <f t="shared" si="31"/>
        <v>0</v>
      </c>
      <c r="Z74" s="31">
        <f t="shared" si="31"/>
        <v>0</v>
      </c>
      <c r="AA74" s="31">
        <f t="shared" si="31"/>
        <v>0</v>
      </c>
      <c r="AB74" s="31">
        <f t="shared" si="31"/>
        <v>0</v>
      </c>
      <c r="AC74" s="31">
        <f t="shared" si="31"/>
        <v>0</v>
      </c>
      <c r="AD74" s="31">
        <f t="shared" si="31"/>
        <v>0</v>
      </c>
      <c r="AE74" s="31">
        <f t="shared" si="31"/>
        <v>0</v>
      </c>
      <c r="AF74" s="31">
        <f t="shared" si="31"/>
        <v>0</v>
      </c>
      <c r="AG74" s="31">
        <f t="shared" si="31"/>
        <v>0</v>
      </c>
      <c r="AH74" s="31">
        <f t="shared" si="32"/>
        <v>0</v>
      </c>
      <c r="AI74" s="31">
        <f t="shared" si="32"/>
        <v>0</v>
      </c>
      <c r="AJ74" s="31">
        <f t="shared" si="32"/>
        <v>0</v>
      </c>
      <c r="AK74" s="31">
        <f t="shared" si="32"/>
        <v>0</v>
      </c>
      <c r="AL74" s="31">
        <f t="shared" si="32"/>
        <v>0</v>
      </c>
      <c r="AM74" s="31">
        <f t="shared" si="32"/>
        <v>0</v>
      </c>
      <c r="AN74" s="31">
        <f t="shared" si="32"/>
        <v>0</v>
      </c>
      <c r="AO74" s="31">
        <f t="shared" si="32"/>
        <v>0</v>
      </c>
      <c r="AP74" s="31">
        <f t="shared" si="32"/>
        <v>0</v>
      </c>
      <c r="AQ74" s="31">
        <f t="shared" si="32"/>
        <v>0</v>
      </c>
      <c r="AR74" s="31">
        <f t="shared" si="33"/>
        <v>0</v>
      </c>
      <c r="AS74" s="31">
        <f t="shared" si="33"/>
        <v>0</v>
      </c>
      <c r="AT74" s="31">
        <f t="shared" si="33"/>
        <v>0</v>
      </c>
      <c r="AU74" s="31">
        <f t="shared" si="33"/>
        <v>0</v>
      </c>
      <c r="AV74" s="31">
        <f t="shared" si="33"/>
        <v>0</v>
      </c>
      <c r="AW74" s="31">
        <f t="shared" si="33"/>
        <v>0</v>
      </c>
      <c r="AX74" s="31">
        <f t="shared" si="33"/>
        <v>0</v>
      </c>
      <c r="AY74" s="31">
        <f t="shared" si="33"/>
        <v>0</v>
      </c>
      <c r="BA74" s="6">
        <f t="shared" si="34"/>
        <v>0</v>
      </c>
      <c r="BB74" s="6">
        <f t="shared" si="35"/>
        <v>0</v>
      </c>
      <c r="BC74" s="6">
        <f t="shared" si="36"/>
        <v>0</v>
      </c>
      <c r="BD74" s="6">
        <f t="shared" si="36"/>
        <v>0</v>
      </c>
    </row>
    <row r="75" spans="1:56" x14ac:dyDescent="0.2">
      <c r="A75" s="29">
        <v>40445</v>
      </c>
      <c r="B75" s="1" t="s">
        <v>262</v>
      </c>
      <c r="C75" s="27">
        <v>43980</v>
      </c>
      <c r="D75" s="1" t="s">
        <v>475</v>
      </c>
      <c r="G75" s="1" t="s">
        <v>264</v>
      </c>
      <c r="I75" s="1" t="s">
        <v>265</v>
      </c>
      <c r="J75" s="1" t="s">
        <v>5</v>
      </c>
      <c r="K75" s="1" t="s">
        <v>48</v>
      </c>
      <c r="L75" s="1">
        <v>80</v>
      </c>
      <c r="M75" s="1">
        <v>2692.31</v>
      </c>
      <c r="N75" s="6">
        <v>2692.31</v>
      </c>
      <c r="O75" s="6"/>
      <c r="P75" s="6">
        <v>134822.9</v>
      </c>
      <c r="R75" s="31">
        <v>2692.31</v>
      </c>
      <c r="S75" s="28">
        <v>43982</v>
      </c>
      <c r="V75" s="1" t="s">
        <v>29</v>
      </c>
      <c r="X75" s="31">
        <f t="shared" si="31"/>
        <v>0</v>
      </c>
      <c r="Y75" s="31">
        <f t="shared" si="31"/>
        <v>0</v>
      </c>
      <c r="Z75" s="31">
        <f t="shared" si="31"/>
        <v>0</v>
      </c>
      <c r="AA75" s="31">
        <f t="shared" si="31"/>
        <v>0</v>
      </c>
      <c r="AB75" s="31">
        <f t="shared" si="31"/>
        <v>0</v>
      </c>
      <c r="AC75" s="31">
        <f t="shared" si="31"/>
        <v>0</v>
      </c>
      <c r="AD75" s="31">
        <f t="shared" si="31"/>
        <v>0</v>
      </c>
      <c r="AE75" s="31">
        <f t="shared" si="31"/>
        <v>0</v>
      </c>
      <c r="AF75" s="31">
        <f t="shared" si="31"/>
        <v>0</v>
      </c>
      <c r="AG75" s="31">
        <f t="shared" si="31"/>
        <v>0</v>
      </c>
      <c r="AH75" s="31">
        <f t="shared" si="32"/>
        <v>0</v>
      </c>
      <c r="AI75" s="31">
        <f t="shared" si="32"/>
        <v>0</v>
      </c>
      <c r="AJ75" s="31">
        <f t="shared" si="32"/>
        <v>0</v>
      </c>
      <c r="AK75" s="31">
        <f t="shared" si="32"/>
        <v>0</v>
      </c>
      <c r="AL75" s="31">
        <f t="shared" si="32"/>
        <v>0</v>
      </c>
      <c r="AM75" s="31">
        <f t="shared" si="32"/>
        <v>0</v>
      </c>
      <c r="AN75" s="31">
        <f t="shared" si="32"/>
        <v>0</v>
      </c>
      <c r="AO75" s="31">
        <f t="shared" si="32"/>
        <v>0</v>
      </c>
      <c r="AP75" s="31">
        <f t="shared" si="32"/>
        <v>0</v>
      </c>
      <c r="AQ75" s="31">
        <f t="shared" si="32"/>
        <v>0</v>
      </c>
      <c r="AR75" s="31">
        <f t="shared" si="33"/>
        <v>0</v>
      </c>
      <c r="AS75" s="31">
        <f t="shared" si="33"/>
        <v>0</v>
      </c>
      <c r="AT75" s="31">
        <f t="shared" si="33"/>
        <v>0</v>
      </c>
      <c r="AU75" s="31">
        <f t="shared" si="33"/>
        <v>0</v>
      </c>
      <c r="AV75" s="31">
        <f t="shared" si="33"/>
        <v>0</v>
      </c>
      <c r="AW75" s="31">
        <f t="shared" si="33"/>
        <v>0</v>
      </c>
      <c r="AX75" s="31">
        <f t="shared" si="33"/>
        <v>0</v>
      </c>
      <c r="AY75" s="31">
        <f t="shared" si="33"/>
        <v>0</v>
      </c>
      <c r="BA75" s="6">
        <f t="shared" si="34"/>
        <v>0</v>
      </c>
      <c r="BB75" s="6">
        <f t="shared" si="35"/>
        <v>0</v>
      </c>
      <c r="BC75" s="6">
        <f t="shared" si="36"/>
        <v>0</v>
      </c>
      <c r="BD75" s="6">
        <f t="shared" si="36"/>
        <v>0</v>
      </c>
    </row>
    <row r="76" spans="1:56" x14ac:dyDescent="0.2">
      <c r="A76" s="29">
        <v>40447</v>
      </c>
      <c r="B76" s="1" t="s">
        <v>262</v>
      </c>
      <c r="C76" s="27">
        <v>43980</v>
      </c>
      <c r="D76" s="1" t="s">
        <v>476</v>
      </c>
      <c r="G76" s="1" t="s">
        <v>264</v>
      </c>
      <c r="I76" s="1" t="s">
        <v>265</v>
      </c>
      <c r="J76" s="1" t="s">
        <v>5</v>
      </c>
      <c r="K76" s="1" t="s">
        <v>48</v>
      </c>
      <c r="M76" s="1">
        <v>3307.69</v>
      </c>
      <c r="N76" s="6">
        <v>3307.69</v>
      </c>
      <c r="O76" s="6"/>
      <c r="P76" s="6">
        <v>139925.54999999999</v>
      </c>
      <c r="R76" s="31">
        <v>3307.69</v>
      </c>
      <c r="S76" s="28">
        <v>43982</v>
      </c>
    </row>
    <row r="77" spans="1:56" x14ac:dyDescent="0.2">
      <c r="A77" s="29">
        <v>40449</v>
      </c>
      <c r="B77" s="1" t="s">
        <v>262</v>
      </c>
      <c r="C77" s="27">
        <v>43980</v>
      </c>
      <c r="D77" s="1" t="s">
        <v>477</v>
      </c>
      <c r="G77" s="1" t="s">
        <v>264</v>
      </c>
      <c r="I77" s="1" t="s">
        <v>265</v>
      </c>
      <c r="J77" s="1" t="s">
        <v>5</v>
      </c>
      <c r="K77" s="1" t="s">
        <v>48</v>
      </c>
      <c r="L77" s="1">
        <v>80</v>
      </c>
      <c r="M77" s="1">
        <v>3769.23</v>
      </c>
      <c r="N77" s="6">
        <v>3769.23</v>
      </c>
      <c r="O77" s="6"/>
      <c r="P77" s="6">
        <v>143694.78</v>
      </c>
      <c r="R77" s="31">
        <v>3769.23</v>
      </c>
      <c r="S77" s="28">
        <v>43982</v>
      </c>
      <c r="V77" s="1" t="s">
        <v>32</v>
      </c>
      <c r="X77" s="31">
        <f t="shared" ref="X77:AG83" si="37">SUMIFS($R:$R,$F:$F,$W77,$S:$S,X$1,$J:$J,$V77)/1000</f>
        <v>0</v>
      </c>
      <c r="Y77" s="31">
        <f t="shared" si="37"/>
        <v>0</v>
      </c>
      <c r="Z77" s="31">
        <f t="shared" si="37"/>
        <v>0</v>
      </c>
      <c r="AA77" s="31">
        <f t="shared" si="37"/>
        <v>0</v>
      </c>
      <c r="AB77" s="31">
        <f t="shared" si="37"/>
        <v>0</v>
      </c>
      <c r="AC77" s="31">
        <f t="shared" si="37"/>
        <v>0</v>
      </c>
      <c r="AD77" s="31">
        <f t="shared" si="37"/>
        <v>0</v>
      </c>
      <c r="AE77" s="31">
        <f t="shared" si="37"/>
        <v>0</v>
      </c>
      <c r="AF77" s="31">
        <f t="shared" si="37"/>
        <v>0</v>
      </c>
      <c r="AG77" s="31">
        <f t="shared" si="37"/>
        <v>0</v>
      </c>
      <c r="AH77" s="31">
        <f t="shared" ref="AH77:AQ83" si="38">SUMIFS($R:$R,$F:$F,$W77,$S:$S,AH$1,$J:$J,$V77)/1000</f>
        <v>0</v>
      </c>
      <c r="AI77" s="31">
        <f t="shared" si="38"/>
        <v>0</v>
      </c>
      <c r="AJ77" s="31">
        <f t="shared" si="38"/>
        <v>0</v>
      </c>
      <c r="AK77" s="31">
        <f t="shared" si="38"/>
        <v>0</v>
      </c>
      <c r="AL77" s="31">
        <f t="shared" si="38"/>
        <v>0</v>
      </c>
      <c r="AM77" s="31">
        <f t="shared" si="38"/>
        <v>0</v>
      </c>
      <c r="AN77" s="31">
        <f t="shared" si="38"/>
        <v>0</v>
      </c>
      <c r="AO77" s="31">
        <f t="shared" si="38"/>
        <v>0</v>
      </c>
      <c r="AP77" s="31">
        <f t="shared" si="38"/>
        <v>0</v>
      </c>
      <c r="AQ77" s="31">
        <f t="shared" si="38"/>
        <v>0</v>
      </c>
      <c r="AR77" s="31">
        <f t="shared" ref="AR77:AY83" si="39">SUMIFS($R:$R,$F:$F,$W77,$S:$S,AR$1,$J:$J,$V77)/1000</f>
        <v>0</v>
      </c>
      <c r="AS77" s="31">
        <f t="shared" si="39"/>
        <v>0</v>
      </c>
      <c r="AT77" s="31">
        <f t="shared" si="39"/>
        <v>0</v>
      </c>
      <c r="AU77" s="31">
        <f t="shared" si="39"/>
        <v>0</v>
      </c>
      <c r="AV77" s="31">
        <f t="shared" si="39"/>
        <v>0</v>
      </c>
      <c r="AW77" s="31">
        <f t="shared" si="39"/>
        <v>0</v>
      </c>
      <c r="AX77" s="31">
        <f t="shared" si="39"/>
        <v>0</v>
      </c>
      <c r="AY77" s="31">
        <f t="shared" si="39"/>
        <v>0</v>
      </c>
      <c r="BA77" s="6">
        <f t="shared" ref="BA77:BA83" si="40">SUM(X77:AI77)</f>
        <v>0</v>
      </c>
      <c r="BB77" s="6">
        <f t="shared" ref="BB77:BB83" si="41">SUM(AJ77:AU77)</f>
        <v>0</v>
      </c>
      <c r="BC77" s="6">
        <f t="shared" ref="BC77:BD83" si="42">SUM(AM77:AX77)</f>
        <v>0</v>
      </c>
      <c r="BD77" s="6">
        <f t="shared" si="42"/>
        <v>0</v>
      </c>
    </row>
    <row r="78" spans="1:56" x14ac:dyDescent="0.2">
      <c r="A78" s="29">
        <v>40448</v>
      </c>
      <c r="B78" s="1" t="s">
        <v>262</v>
      </c>
      <c r="C78" s="27">
        <v>43980</v>
      </c>
      <c r="D78" s="1" t="s">
        <v>478</v>
      </c>
      <c r="G78" s="1" t="s">
        <v>264</v>
      </c>
      <c r="I78" s="1" t="s">
        <v>265</v>
      </c>
      <c r="J78" s="1" t="s">
        <v>5</v>
      </c>
      <c r="K78" s="1" t="s">
        <v>48</v>
      </c>
      <c r="L78" s="1">
        <v>80</v>
      </c>
      <c r="M78" s="1">
        <v>4107.6899999999996</v>
      </c>
      <c r="N78" s="6">
        <v>4107.6899999999996</v>
      </c>
      <c r="O78" s="6"/>
      <c r="P78" s="6">
        <v>131879.26999999999</v>
      </c>
      <c r="R78" s="31">
        <v>4107.6899999999996</v>
      </c>
      <c r="S78" s="28">
        <v>43982</v>
      </c>
      <c r="V78" s="1" t="s">
        <v>32</v>
      </c>
      <c r="X78" s="31">
        <f t="shared" si="37"/>
        <v>0</v>
      </c>
      <c r="Y78" s="31">
        <f t="shared" si="37"/>
        <v>0</v>
      </c>
      <c r="Z78" s="31">
        <f t="shared" si="37"/>
        <v>0</v>
      </c>
      <c r="AA78" s="31">
        <f t="shared" si="37"/>
        <v>0</v>
      </c>
      <c r="AB78" s="31">
        <f t="shared" si="37"/>
        <v>0</v>
      </c>
      <c r="AC78" s="31">
        <f t="shared" si="37"/>
        <v>0</v>
      </c>
      <c r="AD78" s="31">
        <f t="shared" si="37"/>
        <v>0</v>
      </c>
      <c r="AE78" s="31">
        <f t="shared" si="37"/>
        <v>0</v>
      </c>
      <c r="AF78" s="31">
        <f t="shared" si="37"/>
        <v>0</v>
      </c>
      <c r="AG78" s="31">
        <f t="shared" si="37"/>
        <v>0</v>
      </c>
      <c r="AH78" s="31">
        <f t="shared" si="38"/>
        <v>0</v>
      </c>
      <c r="AI78" s="31">
        <f t="shared" si="38"/>
        <v>0</v>
      </c>
      <c r="AJ78" s="31">
        <f t="shared" si="38"/>
        <v>0</v>
      </c>
      <c r="AK78" s="31">
        <f t="shared" si="38"/>
        <v>0</v>
      </c>
      <c r="AL78" s="31">
        <f t="shared" si="38"/>
        <v>0</v>
      </c>
      <c r="AM78" s="31">
        <f t="shared" si="38"/>
        <v>0</v>
      </c>
      <c r="AN78" s="31">
        <f t="shared" si="38"/>
        <v>0</v>
      </c>
      <c r="AO78" s="31">
        <f t="shared" si="38"/>
        <v>0</v>
      </c>
      <c r="AP78" s="31">
        <f t="shared" si="38"/>
        <v>0</v>
      </c>
      <c r="AQ78" s="31">
        <f t="shared" si="38"/>
        <v>0</v>
      </c>
      <c r="AR78" s="31">
        <f t="shared" si="39"/>
        <v>0</v>
      </c>
      <c r="AS78" s="31">
        <f t="shared" si="39"/>
        <v>0</v>
      </c>
      <c r="AT78" s="31">
        <f t="shared" si="39"/>
        <v>0</v>
      </c>
      <c r="AU78" s="31">
        <f t="shared" si="39"/>
        <v>0</v>
      </c>
      <c r="AV78" s="31">
        <f t="shared" si="39"/>
        <v>0</v>
      </c>
      <c r="AW78" s="31">
        <f t="shared" si="39"/>
        <v>0</v>
      </c>
      <c r="AX78" s="31">
        <f t="shared" si="39"/>
        <v>0</v>
      </c>
      <c r="AY78" s="31">
        <f t="shared" si="39"/>
        <v>0</v>
      </c>
      <c r="BA78" s="6">
        <f t="shared" si="40"/>
        <v>0</v>
      </c>
      <c r="BB78" s="6">
        <f t="shared" si="41"/>
        <v>0</v>
      </c>
      <c r="BC78" s="6">
        <f t="shared" si="42"/>
        <v>0</v>
      </c>
      <c r="BD78" s="6">
        <f t="shared" si="42"/>
        <v>0</v>
      </c>
    </row>
    <row r="79" spans="1:56" x14ac:dyDescent="0.2">
      <c r="A79" s="29">
        <v>40578</v>
      </c>
      <c r="B79" s="1" t="s">
        <v>262</v>
      </c>
      <c r="C79" s="27">
        <v>43994</v>
      </c>
      <c r="D79" s="1" t="s">
        <v>479</v>
      </c>
      <c r="G79" s="1" t="s">
        <v>264</v>
      </c>
      <c r="I79" s="1" t="s">
        <v>265</v>
      </c>
      <c r="J79" s="1" t="s">
        <v>5</v>
      </c>
      <c r="K79" s="1" t="s">
        <v>48</v>
      </c>
      <c r="L79" s="1">
        <v>2.5</v>
      </c>
      <c r="M79" s="1">
        <v>61.29</v>
      </c>
      <c r="N79" s="6">
        <v>61.29</v>
      </c>
      <c r="O79" s="6"/>
      <c r="P79" s="6">
        <v>147863.76</v>
      </c>
      <c r="R79" s="31">
        <v>61.29</v>
      </c>
      <c r="S79" s="28">
        <v>44012</v>
      </c>
      <c r="V79" s="1" t="s">
        <v>32</v>
      </c>
      <c r="X79" s="31">
        <f t="shared" si="37"/>
        <v>0</v>
      </c>
      <c r="Y79" s="31">
        <f t="shared" si="37"/>
        <v>0</v>
      </c>
      <c r="Z79" s="31">
        <f t="shared" si="37"/>
        <v>0</v>
      </c>
      <c r="AA79" s="31">
        <f t="shared" si="37"/>
        <v>0</v>
      </c>
      <c r="AB79" s="31">
        <f t="shared" si="37"/>
        <v>0</v>
      </c>
      <c r="AC79" s="31">
        <f t="shared" si="37"/>
        <v>0</v>
      </c>
      <c r="AD79" s="31">
        <f t="shared" si="37"/>
        <v>0</v>
      </c>
      <c r="AE79" s="31">
        <f t="shared" si="37"/>
        <v>0</v>
      </c>
      <c r="AF79" s="31">
        <f t="shared" si="37"/>
        <v>0</v>
      </c>
      <c r="AG79" s="31">
        <f t="shared" si="37"/>
        <v>0</v>
      </c>
      <c r="AH79" s="31">
        <f t="shared" si="38"/>
        <v>0</v>
      </c>
      <c r="AI79" s="31">
        <f t="shared" si="38"/>
        <v>0</v>
      </c>
      <c r="AJ79" s="31">
        <f t="shared" si="38"/>
        <v>0</v>
      </c>
      <c r="AK79" s="31">
        <f t="shared" si="38"/>
        <v>0</v>
      </c>
      <c r="AL79" s="31">
        <f t="shared" si="38"/>
        <v>0</v>
      </c>
      <c r="AM79" s="31">
        <f t="shared" si="38"/>
        <v>0</v>
      </c>
      <c r="AN79" s="31">
        <f t="shared" si="38"/>
        <v>0</v>
      </c>
      <c r="AO79" s="31">
        <f t="shared" si="38"/>
        <v>0</v>
      </c>
      <c r="AP79" s="31">
        <f t="shared" si="38"/>
        <v>0</v>
      </c>
      <c r="AQ79" s="31">
        <f t="shared" si="38"/>
        <v>0</v>
      </c>
      <c r="AR79" s="31">
        <f t="shared" si="39"/>
        <v>0</v>
      </c>
      <c r="AS79" s="31">
        <f t="shared" si="39"/>
        <v>0</v>
      </c>
      <c r="AT79" s="31">
        <f t="shared" si="39"/>
        <v>0</v>
      </c>
      <c r="AU79" s="31">
        <f t="shared" si="39"/>
        <v>0</v>
      </c>
      <c r="AV79" s="31">
        <f t="shared" si="39"/>
        <v>0</v>
      </c>
      <c r="AW79" s="31">
        <f t="shared" si="39"/>
        <v>0</v>
      </c>
      <c r="AX79" s="31">
        <f t="shared" si="39"/>
        <v>0</v>
      </c>
      <c r="AY79" s="31">
        <f t="shared" si="39"/>
        <v>0</v>
      </c>
      <c r="BA79" s="6">
        <f t="shared" si="40"/>
        <v>0</v>
      </c>
      <c r="BB79" s="6">
        <f t="shared" si="41"/>
        <v>0</v>
      </c>
      <c r="BC79" s="6">
        <f t="shared" si="42"/>
        <v>0</v>
      </c>
      <c r="BD79" s="6">
        <f t="shared" si="42"/>
        <v>0</v>
      </c>
    </row>
    <row r="80" spans="1:56" x14ac:dyDescent="0.2">
      <c r="A80" s="29">
        <v>40579</v>
      </c>
      <c r="B80" s="1" t="s">
        <v>262</v>
      </c>
      <c r="C80" s="27">
        <v>43994</v>
      </c>
      <c r="D80" s="1" t="s">
        <v>480</v>
      </c>
      <c r="G80" s="1" t="s">
        <v>264</v>
      </c>
      <c r="I80" s="1" t="s">
        <v>265</v>
      </c>
      <c r="J80" s="1" t="s">
        <v>5</v>
      </c>
      <c r="K80" s="1" t="s">
        <v>48</v>
      </c>
      <c r="L80" s="1">
        <v>75</v>
      </c>
      <c r="M80" s="1">
        <v>1682.77</v>
      </c>
      <c r="N80" s="6">
        <v>1682.77</v>
      </c>
      <c r="O80" s="6"/>
      <c r="P80" s="6">
        <v>152238.84</v>
      </c>
      <c r="R80" s="31">
        <v>1682.77</v>
      </c>
      <c r="S80" s="28">
        <v>44012</v>
      </c>
      <c r="V80" s="1" t="s">
        <v>32</v>
      </c>
      <c r="X80" s="31">
        <f t="shared" si="37"/>
        <v>0</v>
      </c>
      <c r="Y80" s="31">
        <f t="shared" si="37"/>
        <v>0</v>
      </c>
      <c r="Z80" s="31">
        <f t="shared" si="37"/>
        <v>0</v>
      </c>
      <c r="AA80" s="31">
        <f t="shared" si="37"/>
        <v>0</v>
      </c>
      <c r="AB80" s="31">
        <f t="shared" si="37"/>
        <v>0</v>
      </c>
      <c r="AC80" s="31">
        <f t="shared" si="37"/>
        <v>0</v>
      </c>
      <c r="AD80" s="31">
        <f t="shared" si="37"/>
        <v>0</v>
      </c>
      <c r="AE80" s="31">
        <f t="shared" si="37"/>
        <v>0</v>
      </c>
      <c r="AF80" s="31">
        <f t="shared" si="37"/>
        <v>0</v>
      </c>
      <c r="AG80" s="31">
        <f t="shared" si="37"/>
        <v>0</v>
      </c>
      <c r="AH80" s="31">
        <f t="shared" si="38"/>
        <v>0</v>
      </c>
      <c r="AI80" s="31">
        <f t="shared" si="38"/>
        <v>0</v>
      </c>
      <c r="AJ80" s="31">
        <f t="shared" si="38"/>
        <v>0</v>
      </c>
      <c r="AK80" s="31">
        <f t="shared" si="38"/>
        <v>0</v>
      </c>
      <c r="AL80" s="31">
        <f t="shared" si="38"/>
        <v>0</v>
      </c>
      <c r="AM80" s="31">
        <f t="shared" si="38"/>
        <v>0</v>
      </c>
      <c r="AN80" s="31">
        <f t="shared" si="38"/>
        <v>0</v>
      </c>
      <c r="AO80" s="31">
        <f t="shared" si="38"/>
        <v>0</v>
      </c>
      <c r="AP80" s="31">
        <f t="shared" si="38"/>
        <v>0</v>
      </c>
      <c r="AQ80" s="31">
        <f t="shared" si="38"/>
        <v>0</v>
      </c>
      <c r="AR80" s="31">
        <f t="shared" si="39"/>
        <v>0</v>
      </c>
      <c r="AS80" s="31">
        <f t="shared" si="39"/>
        <v>0</v>
      </c>
      <c r="AT80" s="31">
        <f t="shared" si="39"/>
        <v>0</v>
      </c>
      <c r="AU80" s="31">
        <f t="shared" si="39"/>
        <v>0</v>
      </c>
      <c r="AV80" s="31">
        <f t="shared" si="39"/>
        <v>0</v>
      </c>
      <c r="AW80" s="31">
        <f t="shared" si="39"/>
        <v>0</v>
      </c>
      <c r="AX80" s="31">
        <f t="shared" si="39"/>
        <v>0</v>
      </c>
      <c r="AY80" s="31">
        <f t="shared" si="39"/>
        <v>0</v>
      </c>
      <c r="BA80" s="6">
        <f t="shared" si="40"/>
        <v>0</v>
      </c>
      <c r="BB80" s="6">
        <f t="shared" si="41"/>
        <v>0</v>
      </c>
      <c r="BC80" s="6">
        <f t="shared" si="42"/>
        <v>0</v>
      </c>
      <c r="BD80" s="6">
        <f t="shared" si="42"/>
        <v>0</v>
      </c>
    </row>
    <row r="81" spans="1:56" x14ac:dyDescent="0.2">
      <c r="A81" s="29">
        <v>40581</v>
      </c>
      <c r="B81" s="1" t="s">
        <v>262</v>
      </c>
      <c r="C81" s="27">
        <v>43994</v>
      </c>
      <c r="D81" s="1" t="s">
        <v>481</v>
      </c>
      <c r="G81" s="1" t="s">
        <v>264</v>
      </c>
      <c r="I81" s="1" t="s">
        <v>265</v>
      </c>
      <c r="J81" s="1" t="s">
        <v>5</v>
      </c>
      <c r="K81" s="1" t="s">
        <v>48</v>
      </c>
      <c r="L81" s="1">
        <v>80</v>
      </c>
      <c r="M81" s="1">
        <v>2692.31</v>
      </c>
      <c r="N81" s="6">
        <v>2692.31</v>
      </c>
      <c r="O81" s="6"/>
      <c r="P81" s="6">
        <v>150556.07</v>
      </c>
      <c r="R81" s="31">
        <v>2692.31</v>
      </c>
      <c r="S81" s="28">
        <v>44012</v>
      </c>
      <c r="V81" s="1" t="s">
        <v>32</v>
      </c>
      <c r="X81" s="31">
        <f t="shared" si="37"/>
        <v>0</v>
      </c>
      <c r="Y81" s="31">
        <f t="shared" si="37"/>
        <v>0</v>
      </c>
      <c r="Z81" s="31">
        <f t="shared" si="37"/>
        <v>0</v>
      </c>
      <c r="AA81" s="31">
        <f t="shared" si="37"/>
        <v>0</v>
      </c>
      <c r="AB81" s="31">
        <f t="shared" si="37"/>
        <v>0</v>
      </c>
      <c r="AC81" s="31">
        <f t="shared" si="37"/>
        <v>0</v>
      </c>
      <c r="AD81" s="31">
        <f t="shared" si="37"/>
        <v>0</v>
      </c>
      <c r="AE81" s="31">
        <f t="shared" si="37"/>
        <v>0</v>
      </c>
      <c r="AF81" s="31">
        <f t="shared" si="37"/>
        <v>0</v>
      </c>
      <c r="AG81" s="31">
        <f t="shared" si="37"/>
        <v>0</v>
      </c>
      <c r="AH81" s="31">
        <f t="shared" si="38"/>
        <v>0</v>
      </c>
      <c r="AI81" s="31">
        <f t="shared" si="38"/>
        <v>0</v>
      </c>
      <c r="AJ81" s="31">
        <f t="shared" si="38"/>
        <v>0</v>
      </c>
      <c r="AK81" s="31">
        <f t="shared" si="38"/>
        <v>0</v>
      </c>
      <c r="AL81" s="31">
        <f t="shared" si="38"/>
        <v>0</v>
      </c>
      <c r="AM81" s="31">
        <f t="shared" si="38"/>
        <v>0</v>
      </c>
      <c r="AN81" s="31">
        <f t="shared" si="38"/>
        <v>0</v>
      </c>
      <c r="AO81" s="31">
        <f t="shared" si="38"/>
        <v>0</v>
      </c>
      <c r="AP81" s="31">
        <f t="shared" si="38"/>
        <v>0</v>
      </c>
      <c r="AQ81" s="31">
        <f t="shared" si="38"/>
        <v>0</v>
      </c>
      <c r="AR81" s="31">
        <f t="shared" si="39"/>
        <v>0</v>
      </c>
      <c r="AS81" s="31">
        <f t="shared" si="39"/>
        <v>0</v>
      </c>
      <c r="AT81" s="31">
        <f t="shared" si="39"/>
        <v>0</v>
      </c>
      <c r="AU81" s="31">
        <f t="shared" si="39"/>
        <v>0</v>
      </c>
      <c r="AV81" s="31">
        <f t="shared" si="39"/>
        <v>0</v>
      </c>
      <c r="AW81" s="31">
        <f t="shared" si="39"/>
        <v>0</v>
      </c>
      <c r="AX81" s="31">
        <f t="shared" si="39"/>
        <v>0</v>
      </c>
      <c r="AY81" s="31">
        <f t="shared" si="39"/>
        <v>0</v>
      </c>
      <c r="BA81" s="6">
        <f t="shared" si="40"/>
        <v>0</v>
      </c>
      <c r="BB81" s="6">
        <f t="shared" si="41"/>
        <v>0</v>
      </c>
      <c r="BC81" s="6">
        <f t="shared" si="42"/>
        <v>0</v>
      </c>
      <c r="BD81" s="6">
        <f t="shared" si="42"/>
        <v>0</v>
      </c>
    </row>
    <row r="82" spans="1:56" x14ac:dyDescent="0.2">
      <c r="A82" s="29">
        <v>40582</v>
      </c>
      <c r="B82" s="1" t="s">
        <v>262</v>
      </c>
      <c r="C82" s="27">
        <v>43994</v>
      </c>
      <c r="D82" s="1" t="s">
        <v>482</v>
      </c>
      <c r="G82" s="1" t="s">
        <v>264</v>
      </c>
      <c r="I82" s="1" t="s">
        <v>265</v>
      </c>
      <c r="J82" s="1" t="s">
        <v>5</v>
      </c>
      <c r="K82" s="1" t="s">
        <v>48</v>
      </c>
      <c r="L82" s="1">
        <v>80</v>
      </c>
      <c r="M82" s="1">
        <v>3769.23</v>
      </c>
      <c r="N82" s="6">
        <v>3769.23</v>
      </c>
      <c r="O82" s="6"/>
      <c r="P82" s="6">
        <v>156008.07</v>
      </c>
      <c r="R82" s="31">
        <v>3769.23</v>
      </c>
      <c r="S82" s="28">
        <v>44012</v>
      </c>
      <c r="V82" s="1" t="s">
        <v>32</v>
      </c>
      <c r="X82" s="31">
        <f t="shared" si="37"/>
        <v>0</v>
      </c>
      <c r="Y82" s="31">
        <f t="shared" si="37"/>
        <v>0</v>
      </c>
      <c r="Z82" s="31">
        <f t="shared" si="37"/>
        <v>0</v>
      </c>
      <c r="AA82" s="31">
        <f t="shared" si="37"/>
        <v>0</v>
      </c>
      <c r="AB82" s="31">
        <f t="shared" si="37"/>
        <v>0</v>
      </c>
      <c r="AC82" s="31">
        <f t="shared" si="37"/>
        <v>0</v>
      </c>
      <c r="AD82" s="31">
        <f t="shared" si="37"/>
        <v>0</v>
      </c>
      <c r="AE82" s="31">
        <f t="shared" si="37"/>
        <v>0</v>
      </c>
      <c r="AF82" s="31">
        <f t="shared" si="37"/>
        <v>0</v>
      </c>
      <c r="AG82" s="31">
        <f t="shared" si="37"/>
        <v>0</v>
      </c>
      <c r="AH82" s="31">
        <f t="shared" si="38"/>
        <v>0</v>
      </c>
      <c r="AI82" s="31">
        <f t="shared" si="38"/>
        <v>0</v>
      </c>
      <c r="AJ82" s="31">
        <f t="shared" si="38"/>
        <v>0</v>
      </c>
      <c r="AK82" s="31">
        <f t="shared" si="38"/>
        <v>0</v>
      </c>
      <c r="AL82" s="31">
        <f t="shared" si="38"/>
        <v>0</v>
      </c>
      <c r="AM82" s="31">
        <f t="shared" si="38"/>
        <v>0</v>
      </c>
      <c r="AN82" s="31">
        <f t="shared" si="38"/>
        <v>0</v>
      </c>
      <c r="AO82" s="31">
        <f t="shared" si="38"/>
        <v>0</v>
      </c>
      <c r="AP82" s="31">
        <f t="shared" si="38"/>
        <v>0</v>
      </c>
      <c r="AQ82" s="31">
        <f t="shared" si="38"/>
        <v>0</v>
      </c>
      <c r="AR82" s="31">
        <f t="shared" si="39"/>
        <v>0</v>
      </c>
      <c r="AS82" s="31">
        <f t="shared" si="39"/>
        <v>0</v>
      </c>
      <c r="AT82" s="31">
        <f t="shared" si="39"/>
        <v>0</v>
      </c>
      <c r="AU82" s="31">
        <f t="shared" si="39"/>
        <v>0</v>
      </c>
      <c r="AV82" s="31">
        <f t="shared" si="39"/>
        <v>0</v>
      </c>
      <c r="AW82" s="31">
        <f t="shared" si="39"/>
        <v>0</v>
      </c>
      <c r="AX82" s="31">
        <f t="shared" si="39"/>
        <v>0</v>
      </c>
      <c r="AY82" s="31">
        <f t="shared" si="39"/>
        <v>0</v>
      </c>
      <c r="BA82" s="6">
        <f t="shared" si="40"/>
        <v>0</v>
      </c>
      <c r="BB82" s="6">
        <f t="shared" si="41"/>
        <v>0</v>
      </c>
      <c r="BC82" s="6">
        <f t="shared" si="42"/>
        <v>0</v>
      </c>
      <c r="BD82" s="6">
        <f t="shared" si="42"/>
        <v>0</v>
      </c>
    </row>
    <row r="83" spans="1:56" x14ac:dyDescent="0.2">
      <c r="A83" s="29">
        <v>40580</v>
      </c>
      <c r="B83" s="1" t="s">
        <v>262</v>
      </c>
      <c r="C83" s="27">
        <v>43994</v>
      </c>
      <c r="D83" s="1" t="s">
        <v>483</v>
      </c>
      <c r="G83" s="1" t="s">
        <v>264</v>
      </c>
      <c r="I83" s="1" t="s">
        <v>265</v>
      </c>
      <c r="J83" s="1" t="s">
        <v>5</v>
      </c>
      <c r="K83" s="1" t="s">
        <v>48</v>
      </c>
      <c r="L83" s="1">
        <v>80</v>
      </c>
      <c r="M83" s="1">
        <v>4107.6899999999996</v>
      </c>
      <c r="N83" s="6">
        <v>4107.6899999999996</v>
      </c>
      <c r="O83" s="6"/>
      <c r="P83" s="6">
        <v>147802.47</v>
      </c>
      <c r="R83" s="31">
        <v>4107.6899999999996</v>
      </c>
      <c r="S83" s="28">
        <v>44012</v>
      </c>
      <c r="V83" s="1" t="s">
        <v>32</v>
      </c>
      <c r="X83" s="31">
        <f t="shared" si="37"/>
        <v>0</v>
      </c>
      <c r="Y83" s="31">
        <f t="shared" si="37"/>
        <v>0</v>
      </c>
      <c r="Z83" s="31">
        <f t="shared" si="37"/>
        <v>0</v>
      </c>
      <c r="AA83" s="31">
        <f t="shared" si="37"/>
        <v>0</v>
      </c>
      <c r="AB83" s="31">
        <f t="shared" si="37"/>
        <v>0</v>
      </c>
      <c r="AC83" s="31">
        <f t="shared" si="37"/>
        <v>0</v>
      </c>
      <c r="AD83" s="31">
        <f t="shared" si="37"/>
        <v>0</v>
      </c>
      <c r="AE83" s="31">
        <f t="shared" si="37"/>
        <v>0</v>
      </c>
      <c r="AF83" s="31">
        <f t="shared" si="37"/>
        <v>0</v>
      </c>
      <c r="AG83" s="31">
        <f t="shared" si="37"/>
        <v>0</v>
      </c>
      <c r="AH83" s="31">
        <f t="shared" si="38"/>
        <v>0</v>
      </c>
      <c r="AI83" s="31">
        <f t="shared" si="38"/>
        <v>0</v>
      </c>
      <c r="AJ83" s="31">
        <f t="shared" si="38"/>
        <v>0</v>
      </c>
      <c r="AK83" s="31">
        <f t="shared" si="38"/>
        <v>0</v>
      </c>
      <c r="AL83" s="31">
        <f t="shared" si="38"/>
        <v>0</v>
      </c>
      <c r="AM83" s="31">
        <f t="shared" si="38"/>
        <v>0</v>
      </c>
      <c r="AN83" s="31">
        <f t="shared" si="38"/>
        <v>0</v>
      </c>
      <c r="AO83" s="31">
        <f t="shared" si="38"/>
        <v>0</v>
      </c>
      <c r="AP83" s="31">
        <f t="shared" si="38"/>
        <v>0</v>
      </c>
      <c r="AQ83" s="31">
        <f t="shared" si="38"/>
        <v>0</v>
      </c>
      <c r="AR83" s="31">
        <f t="shared" si="39"/>
        <v>0</v>
      </c>
      <c r="AS83" s="31">
        <f t="shared" si="39"/>
        <v>0</v>
      </c>
      <c r="AT83" s="31">
        <f t="shared" si="39"/>
        <v>0</v>
      </c>
      <c r="AU83" s="31">
        <f t="shared" si="39"/>
        <v>0</v>
      </c>
      <c r="AV83" s="31">
        <f t="shared" si="39"/>
        <v>0</v>
      </c>
      <c r="AW83" s="31">
        <f t="shared" si="39"/>
        <v>0</v>
      </c>
      <c r="AX83" s="31">
        <f t="shared" si="39"/>
        <v>0</v>
      </c>
      <c r="AY83" s="31">
        <f t="shared" si="39"/>
        <v>0</v>
      </c>
      <c r="BA83" s="6">
        <f t="shared" si="40"/>
        <v>0</v>
      </c>
      <c r="BB83" s="6">
        <f t="shared" si="41"/>
        <v>0</v>
      </c>
      <c r="BC83" s="6">
        <f t="shared" si="42"/>
        <v>0</v>
      </c>
      <c r="BD83" s="6">
        <f t="shared" si="42"/>
        <v>0</v>
      </c>
    </row>
    <row r="84" spans="1:56" x14ac:dyDescent="0.2">
      <c r="A84" s="29">
        <v>40764</v>
      </c>
      <c r="B84" s="1" t="s">
        <v>262</v>
      </c>
      <c r="C84" s="27">
        <v>44007</v>
      </c>
      <c r="D84" s="1" t="s">
        <v>484</v>
      </c>
      <c r="G84" s="1" t="s">
        <v>264</v>
      </c>
      <c r="I84" s="1" t="s">
        <v>265</v>
      </c>
      <c r="J84" s="1" t="s">
        <v>5</v>
      </c>
      <c r="K84" s="1" t="s">
        <v>48</v>
      </c>
      <c r="L84" s="1">
        <v>48</v>
      </c>
      <c r="M84" s="1">
        <v>960</v>
      </c>
      <c r="N84" s="6">
        <v>960</v>
      </c>
      <c r="O84" s="6"/>
      <c r="P84" s="6">
        <v>166829.60999999999</v>
      </c>
      <c r="R84" s="31">
        <v>960</v>
      </c>
      <c r="S84" s="28">
        <v>44012</v>
      </c>
    </row>
    <row r="85" spans="1:56" x14ac:dyDescent="0.2">
      <c r="A85" s="29">
        <v>40763</v>
      </c>
      <c r="B85" s="1" t="s">
        <v>262</v>
      </c>
      <c r="C85" s="27">
        <v>44007</v>
      </c>
      <c r="D85" s="1" t="s">
        <v>485</v>
      </c>
      <c r="G85" s="1" t="s">
        <v>264</v>
      </c>
      <c r="I85" s="1" t="s">
        <v>265</v>
      </c>
      <c r="J85" s="1" t="s">
        <v>5</v>
      </c>
      <c r="K85" s="1" t="s">
        <v>48</v>
      </c>
      <c r="L85" s="1">
        <v>48</v>
      </c>
      <c r="M85" s="1">
        <v>1061.54</v>
      </c>
      <c r="N85" s="6">
        <v>1061.54</v>
      </c>
      <c r="O85" s="6"/>
      <c r="P85" s="6">
        <v>163908.07</v>
      </c>
      <c r="R85" s="31">
        <v>1061.54</v>
      </c>
      <c r="S85" s="28">
        <v>44012</v>
      </c>
    </row>
    <row r="86" spans="1:56" x14ac:dyDescent="0.2">
      <c r="A86" s="29">
        <v>40765</v>
      </c>
      <c r="B86" s="1" t="s">
        <v>262</v>
      </c>
      <c r="C86" s="27">
        <v>44007</v>
      </c>
      <c r="D86" s="1" t="s">
        <v>486</v>
      </c>
      <c r="G86" s="1" t="s">
        <v>264</v>
      </c>
      <c r="I86" s="1" t="s">
        <v>265</v>
      </c>
      <c r="J86" s="1" t="s">
        <v>5</v>
      </c>
      <c r="K86" s="1" t="s">
        <v>48</v>
      </c>
      <c r="L86" s="1">
        <v>80</v>
      </c>
      <c r="M86" s="1">
        <v>1961.54</v>
      </c>
      <c r="N86" s="6">
        <v>1961.54</v>
      </c>
      <c r="O86" s="6"/>
      <c r="P86" s="6">
        <v>165869.60999999999</v>
      </c>
      <c r="R86" s="31">
        <v>1961.54</v>
      </c>
      <c r="S86" s="28">
        <v>44012</v>
      </c>
    </row>
    <row r="87" spans="1:56" x14ac:dyDescent="0.2">
      <c r="A87" s="29">
        <v>40766</v>
      </c>
      <c r="B87" s="1" t="s">
        <v>262</v>
      </c>
      <c r="C87" s="27">
        <v>44007</v>
      </c>
      <c r="D87" s="1" t="s">
        <v>487</v>
      </c>
      <c r="G87" s="1" t="s">
        <v>264</v>
      </c>
      <c r="I87" s="1" t="s">
        <v>265</v>
      </c>
      <c r="J87" s="1" t="s">
        <v>5</v>
      </c>
      <c r="K87" s="1" t="s">
        <v>48</v>
      </c>
      <c r="L87" s="1">
        <v>80</v>
      </c>
      <c r="M87" s="1">
        <v>2730.77</v>
      </c>
      <c r="N87" s="6">
        <v>2730.77</v>
      </c>
      <c r="O87" s="6"/>
      <c r="P87" s="6">
        <v>162846.53</v>
      </c>
      <c r="R87" s="31">
        <v>2730.77</v>
      </c>
      <c r="S87" s="28">
        <v>44012</v>
      </c>
    </row>
    <row r="88" spans="1:56" x14ac:dyDescent="0.2">
      <c r="A88" s="29">
        <v>40769</v>
      </c>
      <c r="B88" s="1" t="s">
        <v>262</v>
      </c>
      <c r="C88" s="27">
        <v>44007</v>
      </c>
      <c r="D88" s="1" t="s">
        <v>488</v>
      </c>
      <c r="G88" s="1" t="s">
        <v>264</v>
      </c>
      <c r="I88" s="1" t="s">
        <v>265</v>
      </c>
      <c r="J88" s="1" t="s">
        <v>5</v>
      </c>
      <c r="K88" s="1" t="s">
        <v>48</v>
      </c>
      <c r="L88" s="1">
        <v>80</v>
      </c>
      <c r="M88" s="1">
        <v>3769.23</v>
      </c>
      <c r="N88" s="6">
        <v>3769.23</v>
      </c>
      <c r="O88" s="6"/>
      <c r="P88" s="6">
        <v>170598.84</v>
      </c>
      <c r="R88" s="31">
        <v>3769.23</v>
      </c>
      <c r="S88" s="28">
        <v>44012</v>
      </c>
      <c r="V88" s="1" t="s">
        <v>5</v>
      </c>
      <c r="W88" s="1" t="s">
        <v>601</v>
      </c>
      <c r="X88" s="6">
        <f>IS!C9</f>
        <v>25.70309</v>
      </c>
      <c r="Y88" s="6">
        <f>IS!D9</f>
        <v>25.499089999999999</v>
      </c>
      <c r="Z88" s="6">
        <f>IS!E9</f>
        <v>26.945700000000002</v>
      </c>
      <c r="AA88" s="6">
        <f>IS!F9</f>
        <v>22.691890000000001</v>
      </c>
      <c r="AB88" s="6">
        <f>IS!G9</f>
        <v>42.85501</v>
      </c>
      <c r="AC88" s="6">
        <f>IS!H9</f>
        <v>26.904060000000001</v>
      </c>
      <c r="AD88" s="6">
        <f>IS!I9</f>
        <v>24.568919999999999</v>
      </c>
      <c r="AE88" s="6">
        <f>IS!J9</f>
        <v>28.57884</v>
      </c>
      <c r="AF88" s="6">
        <f>IS!K9</f>
        <v>27.522299999999998</v>
      </c>
      <c r="AG88" s="6">
        <f>IS!L9</f>
        <v>39.417430000000003</v>
      </c>
      <c r="AH88" s="6">
        <f>IS!M9</f>
        <v>21.748180000000001</v>
      </c>
      <c r="AI88" s="6">
        <f>IS!N9</f>
        <v>-139.40813</v>
      </c>
      <c r="AJ88" s="6">
        <f>IS!O9</f>
        <v>12.7864</v>
      </c>
      <c r="AK88" s="6">
        <f>IS!P9</f>
        <v>10.91615</v>
      </c>
      <c r="AL88" s="6">
        <f>IS!Q9</f>
        <v>13.29909</v>
      </c>
      <c r="AM88" s="6">
        <f>IS!R9</f>
        <v>18.114419999999999</v>
      </c>
      <c r="AN88" s="6">
        <f>IS!S9</f>
        <v>14.06428</v>
      </c>
      <c r="AO88" s="6">
        <f>IS!T9</f>
        <v>13.612129999999999</v>
      </c>
      <c r="AP88" s="6">
        <f>IS!U9</f>
        <v>14.38354</v>
      </c>
      <c r="AQ88" s="6">
        <f>IS!V9</f>
        <v>15.323219999999999</v>
      </c>
      <c r="AR88" s="6">
        <f>IS!W9</f>
        <v>15.185219999999999</v>
      </c>
      <c r="AS88" s="6">
        <f>IS!X9</f>
        <v>27.938380000000002</v>
      </c>
      <c r="AT88" s="6">
        <f>IS!Y9</f>
        <v>21.378400000000003</v>
      </c>
      <c r="AU88" s="6">
        <f>IS!Z9</f>
        <v>27.690249999999999</v>
      </c>
      <c r="AV88" s="6">
        <f>IS!AA9</f>
        <v>27.682369999999999</v>
      </c>
      <c r="AW88" s="6">
        <f>IS!AB9</f>
        <v>27.398389999999999</v>
      </c>
      <c r="AX88" s="6">
        <f>IS!AC9</f>
        <v>24.532509999999998</v>
      </c>
      <c r="AY88" s="6">
        <f>IS!AD9</f>
        <v>26.488790000000002</v>
      </c>
      <c r="BA88" s="6">
        <f t="shared" ref="BA88:BA101" si="43">SUM(X88:AI88)</f>
        <v>173.02637999999999</v>
      </c>
      <c r="BB88" s="6">
        <f t="shared" ref="BB88:BB101" si="44">SUM(AJ88:AU88)</f>
        <v>204.69147999999998</v>
      </c>
      <c r="BC88" s="6">
        <f t="shared" ref="BC88:BD101" si="45">SUM(AM88:AX88)</f>
        <v>247.30311</v>
      </c>
      <c r="BD88" s="6">
        <f t="shared" si="45"/>
        <v>255.67747999999997</v>
      </c>
    </row>
    <row r="89" spans="1:56" x14ac:dyDescent="0.2">
      <c r="A89" s="29">
        <v>40768</v>
      </c>
      <c r="B89" s="1" t="s">
        <v>262</v>
      </c>
      <c r="C89" s="27">
        <v>44007</v>
      </c>
      <c r="D89" s="1" t="s">
        <v>489</v>
      </c>
      <c r="G89" s="1" t="s">
        <v>264</v>
      </c>
      <c r="I89" s="1" t="s">
        <v>265</v>
      </c>
      <c r="J89" s="1" t="s">
        <v>5</v>
      </c>
      <c r="K89" s="1" t="s">
        <v>48</v>
      </c>
      <c r="L89" s="1">
        <v>80</v>
      </c>
      <c r="M89" s="1">
        <v>4107.6899999999996</v>
      </c>
      <c r="N89" s="6">
        <v>4107.6899999999996</v>
      </c>
      <c r="O89" s="6"/>
      <c r="P89" s="6">
        <v>160115.76</v>
      </c>
      <c r="R89" s="31">
        <v>4107.6899999999996</v>
      </c>
      <c r="S89" s="28">
        <v>44012</v>
      </c>
      <c r="V89" s="1" t="s">
        <v>5</v>
      </c>
      <c r="W89" s="1" t="s">
        <v>602</v>
      </c>
      <c r="X89" s="6">
        <f>SUM(X31:X57)</f>
        <v>0</v>
      </c>
      <c r="Y89" s="6">
        <f t="shared" ref="Y89:AX89" si="46">SUM(Y31:Y57)</f>
        <v>0</v>
      </c>
      <c r="Z89" s="6">
        <f t="shared" si="46"/>
        <v>0</v>
      </c>
      <c r="AA89" s="6">
        <f t="shared" si="46"/>
        <v>0</v>
      </c>
      <c r="AB89" s="6">
        <f t="shared" si="46"/>
        <v>0</v>
      </c>
      <c r="AC89" s="6">
        <f t="shared" si="46"/>
        <v>0</v>
      </c>
      <c r="AD89" s="6">
        <f t="shared" si="46"/>
        <v>0</v>
      </c>
      <c r="AE89" s="6">
        <f t="shared" si="46"/>
        <v>0</v>
      </c>
      <c r="AF89" s="6">
        <f t="shared" si="46"/>
        <v>0</v>
      </c>
      <c r="AG89" s="6">
        <f t="shared" si="46"/>
        <v>0</v>
      </c>
      <c r="AH89" s="6">
        <f t="shared" si="46"/>
        <v>0</v>
      </c>
      <c r="AI89" s="6">
        <f t="shared" si="46"/>
        <v>0</v>
      </c>
      <c r="AJ89" s="6">
        <f t="shared" si="46"/>
        <v>0</v>
      </c>
      <c r="AK89" s="6">
        <f t="shared" si="46"/>
        <v>0</v>
      </c>
      <c r="AL89" s="6">
        <f t="shared" si="46"/>
        <v>0</v>
      </c>
      <c r="AM89" s="6">
        <f t="shared" si="46"/>
        <v>0</v>
      </c>
      <c r="AN89" s="6">
        <f t="shared" si="46"/>
        <v>0</v>
      </c>
      <c r="AO89" s="6">
        <f t="shared" si="46"/>
        <v>0</v>
      </c>
      <c r="AP89" s="6">
        <f t="shared" si="46"/>
        <v>0</v>
      </c>
      <c r="AQ89" s="6">
        <f t="shared" si="46"/>
        <v>0</v>
      </c>
      <c r="AR89" s="6">
        <f t="shared" si="46"/>
        <v>0</v>
      </c>
      <c r="AS89" s="6">
        <f t="shared" si="46"/>
        <v>0</v>
      </c>
      <c r="AT89" s="6">
        <f t="shared" si="46"/>
        <v>0</v>
      </c>
      <c r="AU89" s="6">
        <f t="shared" si="46"/>
        <v>0</v>
      </c>
      <c r="AV89" s="6">
        <f t="shared" si="46"/>
        <v>0</v>
      </c>
      <c r="AW89" s="6">
        <f t="shared" si="46"/>
        <v>0</v>
      </c>
      <c r="AX89" s="6">
        <f t="shared" si="46"/>
        <v>0</v>
      </c>
      <c r="AY89" s="6">
        <f t="shared" ref="AY89" si="47">SUM(AY31:AY57)</f>
        <v>0</v>
      </c>
      <c r="BA89" s="6">
        <f t="shared" ref="BA89" si="48">SUM(X89:AI89)</f>
        <v>0</v>
      </c>
      <c r="BB89" s="6">
        <f t="shared" ref="BB89" si="49">SUM(AJ89:AU89)</f>
        <v>0</v>
      </c>
      <c r="BC89" s="6">
        <f t="shared" ref="BC89:BD89" si="50">SUM(AM89:AX89)</f>
        <v>0</v>
      </c>
      <c r="BD89" s="6">
        <f t="shared" si="50"/>
        <v>0</v>
      </c>
    </row>
    <row r="90" spans="1:56" x14ac:dyDescent="0.2">
      <c r="A90" s="29">
        <v>40901</v>
      </c>
      <c r="B90" s="1" t="s">
        <v>262</v>
      </c>
      <c r="C90" s="27">
        <v>44022</v>
      </c>
      <c r="D90" s="1" t="s">
        <v>490</v>
      </c>
      <c r="G90" s="1" t="s">
        <v>264</v>
      </c>
      <c r="I90" s="1" t="s">
        <v>354</v>
      </c>
      <c r="J90" s="1" t="s">
        <v>5</v>
      </c>
      <c r="K90" s="1" t="s">
        <v>48</v>
      </c>
      <c r="L90" s="1">
        <v>8</v>
      </c>
      <c r="M90" s="1">
        <v>273.08</v>
      </c>
      <c r="N90" s="6">
        <v>273.08</v>
      </c>
      <c r="O90" s="6"/>
      <c r="P90" s="6">
        <v>177437.3</v>
      </c>
      <c r="R90" s="31">
        <v>273.08</v>
      </c>
      <c r="S90" s="28">
        <v>44043</v>
      </c>
      <c r="W90" s="7" t="s">
        <v>603</v>
      </c>
      <c r="X90" s="8">
        <f>X88-X89</f>
        <v>25.70309</v>
      </c>
      <c r="Y90" s="8">
        <f t="shared" ref="Y90:AX90" si="51">Y88-Y89</f>
        <v>25.499089999999999</v>
      </c>
      <c r="Z90" s="8">
        <f t="shared" si="51"/>
        <v>26.945700000000002</v>
      </c>
      <c r="AA90" s="8">
        <f t="shared" si="51"/>
        <v>22.691890000000001</v>
      </c>
      <c r="AB90" s="8">
        <f t="shared" si="51"/>
        <v>42.85501</v>
      </c>
      <c r="AC90" s="8">
        <f t="shared" si="51"/>
        <v>26.904060000000001</v>
      </c>
      <c r="AD90" s="8">
        <f t="shared" si="51"/>
        <v>24.568919999999999</v>
      </c>
      <c r="AE90" s="8">
        <f t="shared" si="51"/>
        <v>28.57884</v>
      </c>
      <c r="AF90" s="8">
        <f t="shared" si="51"/>
        <v>27.522299999999998</v>
      </c>
      <c r="AG90" s="8">
        <f t="shared" si="51"/>
        <v>39.417430000000003</v>
      </c>
      <c r="AH90" s="8">
        <f t="shared" si="51"/>
        <v>21.748180000000001</v>
      </c>
      <c r="AI90" s="8">
        <f t="shared" si="51"/>
        <v>-139.40813</v>
      </c>
      <c r="AJ90" s="8">
        <f t="shared" si="51"/>
        <v>12.7864</v>
      </c>
      <c r="AK90" s="8">
        <f t="shared" si="51"/>
        <v>10.91615</v>
      </c>
      <c r="AL90" s="8">
        <f t="shared" si="51"/>
        <v>13.29909</v>
      </c>
      <c r="AM90" s="8">
        <f t="shared" si="51"/>
        <v>18.114419999999999</v>
      </c>
      <c r="AN90" s="8">
        <f t="shared" si="51"/>
        <v>14.06428</v>
      </c>
      <c r="AO90" s="8">
        <f t="shared" si="51"/>
        <v>13.612129999999999</v>
      </c>
      <c r="AP90" s="8">
        <f t="shared" si="51"/>
        <v>14.38354</v>
      </c>
      <c r="AQ90" s="8">
        <f t="shared" si="51"/>
        <v>15.323219999999999</v>
      </c>
      <c r="AR90" s="8">
        <f t="shared" si="51"/>
        <v>15.185219999999999</v>
      </c>
      <c r="AS90" s="8">
        <f t="shared" si="51"/>
        <v>27.938380000000002</v>
      </c>
      <c r="AT90" s="8">
        <f t="shared" si="51"/>
        <v>21.378400000000003</v>
      </c>
      <c r="AU90" s="8">
        <f t="shared" si="51"/>
        <v>27.690249999999999</v>
      </c>
      <c r="AV90" s="8">
        <f t="shared" si="51"/>
        <v>27.682369999999999</v>
      </c>
      <c r="AW90" s="8">
        <f t="shared" si="51"/>
        <v>27.398389999999999</v>
      </c>
      <c r="AX90" s="8">
        <f t="shared" si="51"/>
        <v>24.532509999999998</v>
      </c>
      <c r="AY90" s="8">
        <f t="shared" ref="AY90" si="52">AY88-AY89</f>
        <v>26.488790000000002</v>
      </c>
      <c r="BA90" s="8">
        <f t="shared" ref="BA90" si="53">BA88-BA89</f>
        <v>173.02637999999999</v>
      </c>
      <c r="BB90" s="8">
        <f t="shared" ref="BB90" si="54">BB88-BB89</f>
        <v>204.69147999999998</v>
      </c>
      <c r="BC90" s="8">
        <f t="shared" ref="BC90:BD90" si="55">BC88-BC89</f>
        <v>247.30311</v>
      </c>
      <c r="BD90" s="8">
        <f t="shared" si="55"/>
        <v>255.67747999999997</v>
      </c>
    </row>
    <row r="91" spans="1:56" x14ac:dyDescent="0.2">
      <c r="A91" s="29">
        <v>40904</v>
      </c>
      <c r="B91" s="1" t="s">
        <v>262</v>
      </c>
      <c r="C91" s="27">
        <v>44022</v>
      </c>
      <c r="D91" s="1" t="s">
        <v>491</v>
      </c>
      <c r="G91" s="1" t="s">
        <v>264</v>
      </c>
      <c r="I91" s="1" t="s">
        <v>265</v>
      </c>
      <c r="J91" s="1" t="s">
        <v>5</v>
      </c>
      <c r="K91" s="1" t="s">
        <v>48</v>
      </c>
      <c r="L91" s="1">
        <v>80</v>
      </c>
      <c r="M91" s="1">
        <v>376.92</v>
      </c>
      <c r="N91" s="6">
        <v>376.92</v>
      </c>
      <c r="O91" s="6"/>
      <c r="P91" s="6">
        <v>181368.07</v>
      </c>
      <c r="R91" s="31">
        <v>376.92</v>
      </c>
      <c r="S91" s="28">
        <v>44043</v>
      </c>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BA91" s="6"/>
      <c r="BB91" s="6"/>
      <c r="BC91" s="6"/>
      <c r="BD91" s="6"/>
    </row>
    <row r="92" spans="1:56" x14ac:dyDescent="0.2">
      <c r="A92" s="29">
        <v>40900</v>
      </c>
      <c r="B92" s="1" t="s">
        <v>262</v>
      </c>
      <c r="C92" s="27">
        <v>44022</v>
      </c>
      <c r="D92" s="1" t="s">
        <v>492</v>
      </c>
      <c r="G92" s="1" t="s">
        <v>264</v>
      </c>
      <c r="I92" s="1" t="s">
        <v>265</v>
      </c>
      <c r="J92" s="1" t="s">
        <v>5</v>
      </c>
      <c r="K92" s="1" t="s">
        <v>48</v>
      </c>
      <c r="L92" s="1">
        <v>72</v>
      </c>
      <c r="M92" s="1">
        <v>1592.31</v>
      </c>
      <c r="N92" s="6">
        <v>1592.31</v>
      </c>
      <c r="O92" s="6"/>
      <c r="P92" s="6">
        <v>179029.61</v>
      </c>
      <c r="R92" s="31">
        <v>1592.31</v>
      </c>
      <c r="S92" s="28">
        <v>44043</v>
      </c>
      <c r="V92" s="1" t="s">
        <v>31</v>
      </c>
      <c r="W92" s="1" t="s">
        <v>601</v>
      </c>
      <c r="X92" s="6">
        <f>IS!C22</f>
        <v>0</v>
      </c>
      <c r="Y92" s="6">
        <f>IS!D22</f>
        <v>0</v>
      </c>
      <c r="Z92" s="6">
        <f>IS!E22</f>
        <v>0</v>
      </c>
      <c r="AA92" s="6">
        <f>IS!F22</f>
        <v>0</v>
      </c>
      <c r="AB92" s="6">
        <f>IS!G22</f>
        <v>0</v>
      </c>
      <c r="AC92" s="6">
        <f>IS!H22</f>
        <v>0</v>
      </c>
      <c r="AD92" s="6">
        <f>IS!I22</f>
        <v>0</v>
      </c>
      <c r="AE92" s="6">
        <f>IS!J22</f>
        <v>0</v>
      </c>
      <c r="AF92" s="6">
        <f>IS!K22</f>
        <v>0</v>
      </c>
      <c r="AG92" s="6">
        <f>IS!L22</f>
        <v>0</v>
      </c>
      <c r="AH92" s="6">
        <f>IS!M22</f>
        <v>0</v>
      </c>
      <c r="AI92" s="6">
        <f>IS!N22</f>
        <v>106.79994000000001</v>
      </c>
      <c r="AJ92" s="6">
        <f>IS!O22</f>
        <v>8.2153799999999997</v>
      </c>
      <c r="AK92" s="6">
        <f>IS!P22</f>
        <v>8.2153799999999997</v>
      </c>
      <c r="AL92" s="6">
        <f>IS!Q22</f>
        <v>8.2153799999999997</v>
      </c>
      <c r="AM92" s="6">
        <f>IS!R22</f>
        <v>12.32307</v>
      </c>
      <c r="AN92" s="6">
        <f>IS!S22</f>
        <v>8.2153799999999997</v>
      </c>
      <c r="AO92" s="6">
        <f>IS!T22</f>
        <v>8.2153799999999997</v>
      </c>
      <c r="AP92" s="6">
        <f>IS!U22</f>
        <v>8.2153799999999997</v>
      </c>
      <c r="AQ92" s="6">
        <f>IS!V22</f>
        <v>8.2153799999999997</v>
      </c>
      <c r="AR92" s="6">
        <f>IS!W22</f>
        <v>8.2153799999999997</v>
      </c>
      <c r="AS92" s="6">
        <f>IS!X22</f>
        <v>12.32307</v>
      </c>
      <c r="AT92" s="6">
        <f>IS!Y22</f>
        <v>8.2153799999999997</v>
      </c>
      <c r="AU92" s="6">
        <f>IS!Z22</f>
        <v>8.2153799999999997</v>
      </c>
      <c r="AV92" s="6">
        <f>IS!AA22</f>
        <v>8.2153799999999997</v>
      </c>
      <c r="AW92" s="6">
        <f>IS!AB22</f>
        <v>8.2153799999999997</v>
      </c>
      <c r="AX92" s="6">
        <f>IS!AC22</f>
        <v>8.2153799999999997</v>
      </c>
      <c r="AY92" s="6">
        <f>IS!AD22</f>
        <v>12.32307</v>
      </c>
      <c r="BA92" s="6">
        <f t="shared" si="43"/>
        <v>106.79994000000001</v>
      </c>
      <c r="BB92" s="6">
        <f t="shared" si="44"/>
        <v>106.79993999999998</v>
      </c>
      <c r="BC92" s="6">
        <f t="shared" si="45"/>
        <v>106.79993999999998</v>
      </c>
      <c r="BD92" s="6">
        <f t="shared" si="45"/>
        <v>106.79993999999998</v>
      </c>
    </row>
    <row r="93" spans="1:56" x14ac:dyDescent="0.2">
      <c r="A93" s="29">
        <v>40903</v>
      </c>
      <c r="B93" s="1" t="s">
        <v>262</v>
      </c>
      <c r="C93" s="27">
        <v>44022</v>
      </c>
      <c r="D93" s="1" t="s">
        <v>493</v>
      </c>
      <c r="G93" s="1" t="s">
        <v>264</v>
      </c>
      <c r="I93" s="1" t="s">
        <v>265</v>
      </c>
      <c r="J93" s="1" t="s">
        <v>5</v>
      </c>
      <c r="K93" s="1" t="s">
        <v>48</v>
      </c>
      <c r="L93" s="1">
        <v>80</v>
      </c>
      <c r="M93" s="1">
        <v>1961.54</v>
      </c>
      <c r="N93" s="6">
        <v>1961.54</v>
      </c>
      <c r="O93" s="6"/>
      <c r="P93" s="6">
        <v>180991.15</v>
      </c>
      <c r="R93" s="31">
        <v>1961.54</v>
      </c>
      <c r="S93" s="28">
        <v>44043</v>
      </c>
      <c r="V93" s="1" t="s">
        <v>31</v>
      </c>
      <c r="W93" s="1" t="s">
        <v>602</v>
      </c>
      <c r="X93" s="6">
        <f>X59</f>
        <v>0</v>
      </c>
      <c r="Y93" s="6">
        <f t="shared" ref="Y93:AX93" si="56">Y59</f>
        <v>0</v>
      </c>
      <c r="Z93" s="6">
        <f t="shared" si="56"/>
        <v>0</v>
      </c>
      <c r="AA93" s="6">
        <f t="shared" si="56"/>
        <v>0</v>
      </c>
      <c r="AB93" s="6">
        <f t="shared" si="56"/>
        <v>0</v>
      </c>
      <c r="AC93" s="6">
        <f t="shared" si="56"/>
        <v>0</v>
      </c>
      <c r="AD93" s="6">
        <f t="shared" si="56"/>
        <v>0</v>
      </c>
      <c r="AE93" s="6">
        <f t="shared" si="56"/>
        <v>0</v>
      </c>
      <c r="AF93" s="6">
        <f t="shared" si="56"/>
        <v>0</v>
      </c>
      <c r="AG93" s="6">
        <f t="shared" si="56"/>
        <v>0</v>
      </c>
      <c r="AH93" s="6">
        <f t="shared" si="56"/>
        <v>0</v>
      </c>
      <c r="AI93" s="6">
        <f t="shared" si="56"/>
        <v>0</v>
      </c>
      <c r="AJ93" s="6">
        <f t="shared" si="56"/>
        <v>0</v>
      </c>
      <c r="AK93" s="6">
        <f t="shared" si="56"/>
        <v>0</v>
      </c>
      <c r="AL93" s="6">
        <f t="shared" si="56"/>
        <v>0</v>
      </c>
      <c r="AM93" s="6">
        <f t="shared" si="56"/>
        <v>0</v>
      </c>
      <c r="AN93" s="6">
        <f t="shared" si="56"/>
        <v>0</v>
      </c>
      <c r="AO93" s="6">
        <f t="shared" si="56"/>
        <v>0</v>
      </c>
      <c r="AP93" s="6">
        <f t="shared" si="56"/>
        <v>0</v>
      </c>
      <c r="AQ93" s="6">
        <f t="shared" si="56"/>
        <v>0</v>
      </c>
      <c r="AR93" s="6">
        <f t="shared" si="56"/>
        <v>0</v>
      </c>
      <c r="AS93" s="6">
        <f t="shared" si="56"/>
        <v>0</v>
      </c>
      <c r="AT93" s="6">
        <f t="shared" si="56"/>
        <v>0</v>
      </c>
      <c r="AU93" s="6">
        <f t="shared" si="56"/>
        <v>0</v>
      </c>
      <c r="AV93" s="6">
        <f t="shared" si="56"/>
        <v>0</v>
      </c>
      <c r="AW93" s="6">
        <f t="shared" si="56"/>
        <v>0</v>
      </c>
      <c r="AX93" s="6">
        <f t="shared" si="56"/>
        <v>0</v>
      </c>
      <c r="AY93" s="6">
        <f t="shared" ref="AY93" si="57">AY59</f>
        <v>0</v>
      </c>
      <c r="BA93" s="6">
        <f t="shared" ref="BA93" si="58">SUM(X93:AI93)</f>
        <v>0</v>
      </c>
      <c r="BB93" s="6">
        <f t="shared" ref="BB93" si="59">SUM(AJ93:AU93)</f>
        <v>0</v>
      </c>
      <c r="BC93" s="6">
        <f t="shared" ref="BC93:BD93" si="60">SUM(AM93:AX93)</f>
        <v>0</v>
      </c>
      <c r="BD93" s="6">
        <f t="shared" si="60"/>
        <v>0</v>
      </c>
    </row>
    <row r="94" spans="1:56" x14ac:dyDescent="0.2">
      <c r="A94" s="29">
        <v>40901</v>
      </c>
      <c r="B94" s="1" t="s">
        <v>262</v>
      </c>
      <c r="C94" s="27">
        <v>44022</v>
      </c>
      <c r="D94" s="1" t="s">
        <v>490</v>
      </c>
      <c r="G94" s="1" t="s">
        <v>264</v>
      </c>
      <c r="I94" s="1" t="s">
        <v>265</v>
      </c>
      <c r="J94" s="1" t="s">
        <v>5</v>
      </c>
      <c r="K94" s="1" t="s">
        <v>48</v>
      </c>
      <c r="L94" s="1">
        <v>72</v>
      </c>
      <c r="M94" s="1">
        <v>2457.69</v>
      </c>
      <c r="N94" s="6">
        <v>2457.69</v>
      </c>
      <c r="O94" s="6"/>
      <c r="P94" s="6">
        <v>177164.22</v>
      </c>
      <c r="R94" s="31">
        <v>2457.69</v>
      </c>
      <c r="S94" s="28">
        <v>44043</v>
      </c>
      <c r="W94" s="7" t="s">
        <v>603</v>
      </c>
      <c r="X94" s="8">
        <f>X92-X93</f>
        <v>0</v>
      </c>
      <c r="Y94" s="8">
        <f t="shared" ref="Y94" si="61">Y92-Y93</f>
        <v>0</v>
      </c>
      <c r="Z94" s="8">
        <f t="shared" ref="Z94" si="62">Z92-Z93</f>
        <v>0</v>
      </c>
      <c r="AA94" s="8">
        <f t="shared" ref="AA94" si="63">AA92-AA93</f>
        <v>0</v>
      </c>
      <c r="AB94" s="8">
        <f t="shared" ref="AB94" si="64">AB92-AB93</f>
        <v>0</v>
      </c>
      <c r="AC94" s="8">
        <f t="shared" ref="AC94" si="65">AC92-AC93</f>
        <v>0</v>
      </c>
      <c r="AD94" s="8">
        <f t="shared" ref="AD94" si="66">AD92-AD93</f>
        <v>0</v>
      </c>
      <c r="AE94" s="8">
        <f t="shared" ref="AE94" si="67">AE92-AE93</f>
        <v>0</v>
      </c>
      <c r="AF94" s="8">
        <f t="shared" ref="AF94" si="68">AF92-AF93</f>
        <v>0</v>
      </c>
      <c r="AG94" s="8">
        <f t="shared" ref="AG94" si="69">AG92-AG93</f>
        <v>0</v>
      </c>
      <c r="AH94" s="8">
        <f t="shared" ref="AH94" si="70">AH92-AH93</f>
        <v>0</v>
      </c>
      <c r="AI94" s="8">
        <f t="shared" ref="AI94" si="71">AI92-AI93</f>
        <v>106.79994000000001</v>
      </c>
      <c r="AJ94" s="8">
        <f t="shared" ref="AJ94" si="72">AJ92-AJ93</f>
        <v>8.2153799999999997</v>
      </c>
      <c r="AK94" s="8">
        <f t="shared" ref="AK94" si="73">AK92-AK93</f>
        <v>8.2153799999999997</v>
      </c>
      <c r="AL94" s="8">
        <f t="shared" ref="AL94" si="74">AL92-AL93</f>
        <v>8.2153799999999997</v>
      </c>
      <c r="AM94" s="8">
        <f t="shared" ref="AM94" si="75">AM92-AM93</f>
        <v>12.32307</v>
      </c>
      <c r="AN94" s="8">
        <f t="shared" ref="AN94" si="76">AN92-AN93</f>
        <v>8.2153799999999997</v>
      </c>
      <c r="AO94" s="8">
        <f t="shared" ref="AO94" si="77">AO92-AO93</f>
        <v>8.2153799999999997</v>
      </c>
      <c r="AP94" s="8">
        <f t="shared" ref="AP94" si="78">AP92-AP93</f>
        <v>8.2153799999999997</v>
      </c>
      <c r="AQ94" s="8">
        <f t="shared" ref="AQ94" si="79">AQ92-AQ93</f>
        <v>8.2153799999999997</v>
      </c>
      <c r="AR94" s="8">
        <f t="shared" ref="AR94" si="80">AR92-AR93</f>
        <v>8.2153799999999997</v>
      </c>
      <c r="AS94" s="8">
        <f t="shared" ref="AS94" si="81">AS92-AS93</f>
        <v>12.32307</v>
      </c>
      <c r="AT94" s="8">
        <f t="shared" ref="AT94" si="82">AT92-AT93</f>
        <v>8.2153799999999997</v>
      </c>
      <c r="AU94" s="8">
        <f t="shared" ref="AU94" si="83">AU92-AU93</f>
        <v>8.2153799999999997</v>
      </c>
      <c r="AV94" s="8">
        <f t="shared" ref="AV94" si="84">AV92-AV93</f>
        <v>8.2153799999999997</v>
      </c>
      <c r="AW94" s="8">
        <f t="shared" ref="AW94" si="85">AW92-AW93</f>
        <v>8.2153799999999997</v>
      </c>
      <c r="AX94" s="8">
        <f t="shared" ref="AX94:AY94" si="86">AX92-AX93</f>
        <v>8.2153799999999997</v>
      </c>
      <c r="AY94" s="8">
        <f t="shared" si="86"/>
        <v>12.32307</v>
      </c>
      <c r="BA94" s="8">
        <f t="shared" ref="BA94" si="87">BA92-BA93</f>
        <v>106.79994000000001</v>
      </c>
      <c r="BB94" s="8">
        <f t="shared" ref="BB94" si="88">BB92-BB93</f>
        <v>106.79993999999998</v>
      </c>
      <c r="BC94" s="8">
        <f t="shared" ref="BC94:BD94" si="89">BC92-BC93</f>
        <v>106.79993999999998</v>
      </c>
      <c r="BD94" s="8">
        <f t="shared" si="89"/>
        <v>106.79993999999998</v>
      </c>
    </row>
    <row r="95" spans="1:56" x14ac:dyDescent="0.2">
      <c r="A95" s="29">
        <v>40902</v>
      </c>
      <c r="B95" s="1" t="s">
        <v>262</v>
      </c>
      <c r="C95" s="27">
        <v>44022</v>
      </c>
      <c r="D95" s="1" t="s">
        <v>494</v>
      </c>
      <c r="G95" s="1" t="s">
        <v>264</v>
      </c>
      <c r="I95" s="1" t="s">
        <v>265</v>
      </c>
      <c r="J95" s="1" t="s">
        <v>5</v>
      </c>
      <c r="K95" s="1" t="s">
        <v>48</v>
      </c>
      <c r="L95" s="1">
        <v>80</v>
      </c>
      <c r="M95" s="1">
        <v>4107.6899999999996</v>
      </c>
      <c r="N95" s="6">
        <v>4107.6899999999996</v>
      </c>
      <c r="O95" s="6"/>
      <c r="P95" s="6">
        <v>174706.53</v>
      </c>
      <c r="R95" s="31">
        <v>4107.6899999999996</v>
      </c>
      <c r="S95" s="28">
        <v>44043</v>
      </c>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BA95" s="6"/>
      <c r="BB95" s="6"/>
      <c r="BC95" s="6"/>
      <c r="BD95" s="6"/>
    </row>
    <row r="96" spans="1:56" x14ac:dyDescent="0.2">
      <c r="A96" s="29">
        <v>41147</v>
      </c>
      <c r="B96" s="1" t="s">
        <v>262</v>
      </c>
      <c r="C96" s="27">
        <v>44036</v>
      </c>
      <c r="D96" s="1" t="s">
        <v>495</v>
      </c>
      <c r="G96" s="1" t="s">
        <v>264</v>
      </c>
      <c r="I96" s="1" t="s">
        <v>354</v>
      </c>
      <c r="J96" s="1" t="s">
        <v>5</v>
      </c>
      <c r="K96" s="1" t="s">
        <v>48</v>
      </c>
      <c r="L96" s="1">
        <v>4.25</v>
      </c>
      <c r="M96" s="1">
        <v>103.78</v>
      </c>
      <c r="N96" s="6">
        <v>103.78</v>
      </c>
      <c r="O96" s="6"/>
      <c r="P96" s="6">
        <v>187290.84</v>
      </c>
      <c r="R96" s="31">
        <v>103.78</v>
      </c>
      <c r="S96" s="28">
        <v>44043</v>
      </c>
      <c r="V96" s="1" t="s">
        <v>29</v>
      </c>
      <c r="W96" s="1" t="s">
        <v>601</v>
      </c>
      <c r="X96" s="6">
        <f>IS!C24</f>
        <v>0</v>
      </c>
      <c r="Y96" s="6">
        <f>IS!D24</f>
        <v>0</v>
      </c>
      <c r="Z96" s="6">
        <f>IS!E24</f>
        <v>0</v>
      </c>
      <c r="AA96" s="6">
        <f>IS!F24</f>
        <v>0</v>
      </c>
      <c r="AB96" s="6">
        <f>IS!G24</f>
        <v>0</v>
      </c>
      <c r="AC96" s="6">
        <f>IS!H24</f>
        <v>0</v>
      </c>
      <c r="AD96" s="6">
        <f>IS!I24</f>
        <v>0</v>
      </c>
      <c r="AE96" s="6">
        <f>IS!J24</f>
        <v>0</v>
      </c>
      <c r="AF96" s="6">
        <f>IS!K24</f>
        <v>0</v>
      </c>
      <c r="AG96" s="6">
        <f>IS!L24</f>
        <v>0</v>
      </c>
      <c r="AH96" s="6">
        <f>IS!M24</f>
        <v>0</v>
      </c>
      <c r="AI96" s="6">
        <f>IS!N24</f>
        <v>55.265339999999995</v>
      </c>
      <c r="AJ96" s="6">
        <f>IS!O24</f>
        <v>0.63646000000000003</v>
      </c>
      <c r="AK96" s="6">
        <f>IS!P24</f>
        <v>0.53925999999999996</v>
      </c>
      <c r="AL96" s="6">
        <f>IS!Q24</f>
        <v>1.39175</v>
      </c>
      <c r="AM96" s="6">
        <f>IS!R24</f>
        <v>2.4629799999999999</v>
      </c>
      <c r="AN96" s="6">
        <f>IS!S24</f>
        <v>1.3195699999999999</v>
      </c>
      <c r="AO96" s="6">
        <f>IS!T24</f>
        <v>1.6808399999999999</v>
      </c>
      <c r="AP96" s="6">
        <f>IS!U24</f>
        <v>1.0384599999999999</v>
      </c>
      <c r="AQ96" s="6">
        <f>IS!V24</f>
        <v>0.91922999999999999</v>
      </c>
      <c r="AR96" s="6">
        <f>IS!W24</f>
        <v>1.9346099999999999</v>
      </c>
      <c r="AS96" s="6">
        <f>IS!X24</f>
        <v>1.9520200000000001</v>
      </c>
      <c r="AT96" s="6">
        <f>IS!Y24</f>
        <v>1.6852799999999999</v>
      </c>
      <c r="AU96" s="6">
        <f>IS!Z24</f>
        <v>1.6644000000000001</v>
      </c>
      <c r="AV96" s="6">
        <f>IS!AA24</f>
        <v>2.39819</v>
      </c>
      <c r="AW96" s="6">
        <f>IS!AB24</f>
        <v>1.6019000000000001</v>
      </c>
      <c r="AX96" s="6">
        <f>IS!AC24</f>
        <v>1.81555</v>
      </c>
      <c r="AY96" s="6">
        <f>IS!AD24</f>
        <v>2.4034899999999997</v>
      </c>
      <c r="BA96" s="6">
        <f t="shared" si="43"/>
        <v>55.265339999999995</v>
      </c>
      <c r="BB96" s="6">
        <f t="shared" si="44"/>
        <v>17.22486</v>
      </c>
      <c r="BC96" s="6">
        <f t="shared" si="45"/>
        <v>20.473030000000001</v>
      </c>
      <c r="BD96" s="6">
        <f t="shared" si="45"/>
        <v>20.413539999999998</v>
      </c>
    </row>
    <row r="97" spans="1:56" x14ac:dyDescent="0.2">
      <c r="A97" s="29">
        <v>41146</v>
      </c>
      <c r="B97" s="1" t="s">
        <v>262</v>
      </c>
      <c r="C97" s="27">
        <v>44036</v>
      </c>
      <c r="D97" s="1" t="s">
        <v>496</v>
      </c>
      <c r="G97" s="1" t="s">
        <v>264</v>
      </c>
      <c r="I97" s="1" t="s">
        <v>265</v>
      </c>
      <c r="J97" s="1" t="s">
        <v>5</v>
      </c>
      <c r="K97" s="1" t="s">
        <v>48</v>
      </c>
      <c r="L97" s="1">
        <v>56</v>
      </c>
      <c r="M97" s="1">
        <v>1238.46</v>
      </c>
      <c r="N97" s="6">
        <v>1238.46</v>
      </c>
      <c r="O97" s="6"/>
      <c r="P97" s="6">
        <v>185337.3</v>
      </c>
      <c r="R97" s="31">
        <v>1238.46</v>
      </c>
      <c r="S97" s="28">
        <v>44043</v>
      </c>
      <c r="V97" s="1" t="s">
        <v>29</v>
      </c>
      <c r="W97" s="1" t="s">
        <v>602</v>
      </c>
      <c r="X97" s="6">
        <f>SUM(X61:X75)</f>
        <v>0</v>
      </c>
      <c r="Y97" s="6">
        <f t="shared" ref="Y97:AX97" si="90">SUM(Y61:Y75)</f>
        <v>0</v>
      </c>
      <c r="Z97" s="6">
        <f t="shared" si="90"/>
        <v>0</v>
      </c>
      <c r="AA97" s="6">
        <f t="shared" si="90"/>
        <v>0</v>
      </c>
      <c r="AB97" s="6">
        <f t="shared" si="90"/>
        <v>0</v>
      </c>
      <c r="AC97" s="6">
        <f t="shared" si="90"/>
        <v>0</v>
      </c>
      <c r="AD97" s="6">
        <f t="shared" si="90"/>
        <v>0</v>
      </c>
      <c r="AE97" s="6">
        <f t="shared" si="90"/>
        <v>0</v>
      </c>
      <c r="AF97" s="6">
        <f t="shared" si="90"/>
        <v>0</v>
      </c>
      <c r="AG97" s="6">
        <f t="shared" si="90"/>
        <v>0</v>
      </c>
      <c r="AH97" s="6">
        <f t="shared" si="90"/>
        <v>0</v>
      </c>
      <c r="AI97" s="6">
        <f t="shared" si="90"/>
        <v>0</v>
      </c>
      <c r="AJ97" s="6">
        <f t="shared" si="90"/>
        <v>0</v>
      </c>
      <c r="AK97" s="6">
        <f t="shared" si="90"/>
        <v>0</v>
      </c>
      <c r="AL97" s="6">
        <f t="shared" si="90"/>
        <v>0</v>
      </c>
      <c r="AM97" s="6">
        <f t="shared" si="90"/>
        <v>0</v>
      </c>
      <c r="AN97" s="6">
        <f t="shared" si="90"/>
        <v>0</v>
      </c>
      <c r="AO97" s="6">
        <f t="shared" si="90"/>
        <v>0</v>
      </c>
      <c r="AP97" s="6">
        <f t="shared" si="90"/>
        <v>0</v>
      </c>
      <c r="AQ97" s="6">
        <f t="shared" si="90"/>
        <v>0</v>
      </c>
      <c r="AR97" s="6">
        <f t="shared" si="90"/>
        <v>0</v>
      </c>
      <c r="AS97" s="6">
        <f t="shared" si="90"/>
        <v>0</v>
      </c>
      <c r="AT97" s="6">
        <f t="shared" si="90"/>
        <v>0</v>
      </c>
      <c r="AU97" s="6">
        <f t="shared" si="90"/>
        <v>0</v>
      </c>
      <c r="AV97" s="6">
        <f t="shared" si="90"/>
        <v>0</v>
      </c>
      <c r="AW97" s="6">
        <f t="shared" si="90"/>
        <v>0</v>
      </c>
      <c r="AX97" s="6">
        <f t="shared" si="90"/>
        <v>0</v>
      </c>
      <c r="AY97" s="6">
        <f t="shared" ref="AY97" si="91">SUM(AY61:AY75)</f>
        <v>0</v>
      </c>
      <c r="BA97" s="6">
        <f t="shared" ref="BA97" si="92">SUM(X97:AI97)</f>
        <v>0</v>
      </c>
      <c r="BB97" s="6">
        <f t="shared" ref="BB97" si="93">SUM(AJ97:AU97)</f>
        <v>0</v>
      </c>
      <c r="BC97" s="6">
        <f t="shared" ref="BC97:BD97" si="94">SUM(AM97:AX97)</f>
        <v>0</v>
      </c>
      <c r="BD97" s="6">
        <f t="shared" si="94"/>
        <v>0</v>
      </c>
    </row>
    <row r="98" spans="1:56" x14ac:dyDescent="0.2">
      <c r="A98" s="29">
        <v>41147</v>
      </c>
      <c r="B98" s="1" t="s">
        <v>262</v>
      </c>
      <c r="C98" s="27">
        <v>44036</v>
      </c>
      <c r="D98" s="1" t="s">
        <v>495</v>
      </c>
      <c r="G98" s="1" t="s">
        <v>264</v>
      </c>
      <c r="I98" s="1" t="s">
        <v>265</v>
      </c>
      <c r="J98" s="1" t="s">
        <v>5</v>
      </c>
      <c r="K98" s="1" t="s">
        <v>48</v>
      </c>
      <c r="L98" s="1">
        <v>75.75</v>
      </c>
      <c r="M98" s="1">
        <v>1849.76</v>
      </c>
      <c r="N98" s="6">
        <v>1849.76</v>
      </c>
      <c r="O98" s="6"/>
      <c r="P98" s="6">
        <v>187187.06</v>
      </c>
      <c r="R98" s="31">
        <v>1849.76</v>
      </c>
      <c r="S98" s="28">
        <v>44043</v>
      </c>
      <c r="W98" s="7" t="s">
        <v>603</v>
      </c>
      <c r="X98" s="8">
        <f>X96-X97</f>
        <v>0</v>
      </c>
      <c r="Y98" s="8">
        <f t="shared" ref="Y98" si="95">Y96-Y97</f>
        <v>0</v>
      </c>
      <c r="Z98" s="8">
        <f t="shared" ref="Z98" si="96">Z96-Z97</f>
        <v>0</v>
      </c>
      <c r="AA98" s="8">
        <f t="shared" ref="AA98" si="97">AA96-AA97</f>
        <v>0</v>
      </c>
      <c r="AB98" s="8">
        <f t="shared" ref="AB98" si="98">AB96-AB97</f>
        <v>0</v>
      </c>
      <c r="AC98" s="8">
        <f t="shared" ref="AC98" si="99">AC96-AC97</f>
        <v>0</v>
      </c>
      <c r="AD98" s="8">
        <f t="shared" ref="AD98" si="100">AD96-AD97</f>
        <v>0</v>
      </c>
      <c r="AE98" s="8">
        <f t="shared" ref="AE98" si="101">AE96-AE97</f>
        <v>0</v>
      </c>
      <c r="AF98" s="8">
        <f t="shared" ref="AF98" si="102">AF96-AF97</f>
        <v>0</v>
      </c>
      <c r="AG98" s="8">
        <f t="shared" ref="AG98" si="103">AG96-AG97</f>
        <v>0</v>
      </c>
      <c r="AH98" s="8">
        <f t="shared" ref="AH98" si="104">AH96-AH97</f>
        <v>0</v>
      </c>
      <c r="AI98" s="8">
        <f t="shared" ref="AI98" si="105">AI96-AI97</f>
        <v>55.265339999999995</v>
      </c>
      <c r="AJ98" s="8">
        <f t="shared" ref="AJ98" si="106">AJ96-AJ97</f>
        <v>0.63646000000000003</v>
      </c>
      <c r="AK98" s="8">
        <f t="shared" ref="AK98" si="107">AK96-AK97</f>
        <v>0.53925999999999996</v>
      </c>
      <c r="AL98" s="8">
        <f t="shared" ref="AL98" si="108">AL96-AL97</f>
        <v>1.39175</v>
      </c>
      <c r="AM98" s="8">
        <f t="shared" ref="AM98" si="109">AM96-AM97</f>
        <v>2.4629799999999999</v>
      </c>
      <c r="AN98" s="8">
        <f t="shared" ref="AN98" si="110">AN96-AN97</f>
        <v>1.3195699999999999</v>
      </c>
      <c r="AO98" s="8">
        <f t="shared" ref="AO98" si="111">AO96-AO97</f>
        <v>1.6808399999999999</v>
      </c>
      <c r="AP98" s="8">
        <f t="shared" ref="AP98" si="112">AP96-AP97</f>
        <v>1.0384599999999999</v>
      </c>
      <c r="AQ98" s="8">
        <f t="shared" ref="AQ98" si="113">AQ96-AQ97</f>
        <v>0.91922999999999999</v>
      </c>
      <c r="AR98" s="8">
        <f t="shared" ref="AR98" si="114">AR96-AR97</f>
        <v>1.9346099999999999</v>
      </c>
      <c r="AS98" s="8">
        <f t="shared" ref="AS98" si="115">AS96-AS97</f>
        <v>1.9520200000000001</v>
      </c>
      <c r="AT98" s="8">
        <f t="shared" ref="AT98" si="116">AT96-AT97</f>
        <v>1.6852799999999999</v>
      </c>
      <c r="AU98" s="8">
        <f t="shared" ref="AU98" si="117">AU96-AU97</f>
        <v>1.6644000000000001</v>
      </c>
      <c r="AV98" s="8">
        <f t="shared" ref="AV98" si="118">AV96-AV97</f>
        <v>2.39819</v>
      </c>
      <c r="AW98" s="8">
        <f t="shared" ref="AW98" si="119">AW96-AW97</f>
        <v>1.6019000000000001</v>
      </c>
      <c r="AX98" s="8">
        <f t="shared" ref="AX98:AY98" si="120">AX96-AX97</f>
        <v>1.81555</v>
      </c>
      <c r="AY98" s="8">
        <f t="shared" si="120"/>
        <v>2.4034899999999997</v>
      </c>
      <c r="BA98" s="8">
        <f t="shared" ref="BA98" si="121">BA96-BA97</f>
        <v>55.265339999999995</v>
      </c>
      <c r="BB98" s="8">
        <f t="shared" ref="BB98" si="122">BB96-BB97</f>
        <v>17.22486</v>
      </c>
      <c r="BC98" s="8">
        <f t="shared" ref="BC98:BD98" si="123">BC96-BC97</f>
        <v>20.473030000000001</v>
      </c>
      <c r="BD98" s="8">
        <f t="shared" si="123"/>
        <v>20.413539999999998</v>
      </c>
    </row>
    <row r="99" spans="1:56" x14ac:dyDescent="0.2">
      <c r="A99" s="29">
        <v>41145</v>
      </c>
      <c r="B99" s="1" t="s">
        <v>262</v>
      </c>
      <c r="C99" s="27">
        <v>44036</v>
      </c>
      <c r="D99" s="1" t="s">
        <v>497</v>
      </c>
      <c r="G99" s="1" t="s">
        <v>264</v>
      </c>
      <c r="I99" s="1" t="s">
        <v>265</v>
      </c>
      <c r="J99" s="1" t="s">
        <v>5</v>
      </c>
      <c r="K99" s="1" t="s">
        <v>48</v>
      </c>
      <c r="L99" s="1">
        <v>80</v>
      </c>
      <c r="M99" s="1">
        <v>2730.77</v>
      </c>
      <c r="N99" s="6">
        <v>2730.77</v>
      </c>
      <c r="O99" s="6"/>
      <c r="P99" s="6">
        <v>184098.84</v>
      </c>
      <c r="R99" s="31">
        <v>2730.77</v>
      </c>
      <c r="S99" s="28">
        <v>44043</v>
      </c>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BA99" s="6"/>
      <c r="BB99" s="6"/>
      <c r="BC99" s="6"/>
      <c r="BD99" s="6"/>
    </row>
    <row r="100" spans="1:56" x14ac:dyDescent="0.2">
      <c r="A100" s="29">
        <v>41211</v>
      </c>
      <c r="B100" s="1" t="s">
        <v>262</v>
      </c>
      <c r="C100" s="27">
        <v>44039</v>
      </c>
      <c r="D100" s="1" t="s">
        <v>498</v>
      </c>
      <c r="G100" s="1" t="s">
        <v>264</v>
      </c>
      <c r="I100" s="1" t="s">
        <v>265</v>
      </c>
      <c r="J100" s="1" t="s">
        <v>5</v>
      </c>
      <c r="K100" s="1" t="s">
        <v>48</v>
      </c>
      <c r="L100" s="1">
        <v>80</v>
      </c>
      <c r="M100" s="1">
        <v>3769.23</v>
      </c>
      <c r="N100" s="6">
        <v>3769.23</v>
      </c>
      <c r="O100" s="6"/>
      <c r="P100" s="6">
        <v>195167.76</v>
      </c>
      <c r="R100" s="31">
        <v>3769.23</v>
      </c>
      <c r="S100" s="28">
        <v>44043</v>
      </c>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BA100" s="6"/>
      <c r="BB100" s="6"/>
      <c r="BC100" s="6"/>
      <c r="BD100" s="6"/>
    </row>
    <row r="101" spans="1:56" x14ac:dyDescent="0.2">
      <c r="A101" s="29">
        <v>41210</v>
      </c>
      <c r="B101" s="1" t="s">
        <v>262</v>
      </c>
      <c r="C101" s="27">
        <v>44039</v>
      </c>
      <c r="D101" s="1" t="s">
        <v>499</v>
      </c>
      <c r="G101" s="1" t="s">
        <v>264</v>
      </c>
      <c r="I101" s="1" t="s">
        <v>265</v>
      </c>
      <c r="J101" s="1" t="s">
        <v>5</v>
      </c>
      <c r="K101" s="1" t="s">
        <v>48</v>
      </c>
      <c r="L101" s="1">
        <v>80</v>
      </c>
      <c r="M101" s="1">
        <v>4107.6899999999996</v>
      </c>
      <c r="N101" s="6">
        <v>4107.6899999999996</v>
      </c>
      <c r="O101" s="6"/>
      <c r="P101" s="6">
        <v>191398.53</v>
      </c>
      <c r="R101" s="31">
        <v>4107.6899999999996</v>
      </c>
      <c r="S101" s="28">
        <v>44043</v>
      </c>
      <c r="V101" s="1" t="s">
        <v>32</v>
      </c>
      <c r="W101" s="1" t="s">
        <v>601</v>
      </c>
      <c r="X101" s="6">
        <f>IS!C26</f>
        <v>1.03603</v>
      </c>
      <c r="Y101" s="6">
        <f>IS!D26</f>
        <v>1.63137</v>
      </c>
      <c r="Z101" s="6">
        <f>IS!E26</f>
        <v>1.3066099999999998</v>
      </c>
      <c r="AA101" s="6">
        <f>IS!F26</f>
        <v>1.25024</v>
      </c>
      <c r="AB101" s="6">
        <f>IS!G26</f>
        <v>2.0675500000000002</v>
      </c>
      <c r="AC101" s="6">
        <f>IS!H26</f>
        <v>1.30542</v>
      </c>
      <c r="AD101" s="6">
        <f>IS!I26</f>
        <v>1.19808</v>
      </c>
      <c r="AE101" s="6">
        <f>IS!J26</f>
        <v>1.2978299999999998</v>
      </c>
      <c r="AF101" s="6">
        <f>IS!K26</f>
        <v>1.1810999999999998</v>
      </c>
      <c r="AG101" s="6">
        <f>IS!L26</f>
        <v>1.75193</v>
      </c>
      <c r="AH101" s="6">
        <f>IS!M26</f>
        <v>0.36660999999999999</v>
      </c>
      <c r="AI101" s="6">
        <f>IS!N26</f>
        <v>-14.392770000000001</v>
      </c>
      <c r="AJ101" s="6">
        <f>IS!O26</f>
        <v>2.1634600000000002</v>
      </c>
      <c r="AK101" s="6">
        <f>IS!P26</f>
        <v>1.3232300000000001</v>
      </c>
      <c r="AL101" s="6">
        <f>IS!Q26</f>
        <v>0.89200000000000002</v>
      </c>
      <c r="AM101" s="6">
        <f>IS!R26</f>
        <v>0.55384</v>
      </c>
      <c r="AN101" s="6">
        <f>IS!S26</f>
        <v>0.55384</v>
      </c>
      <c r="AO101" s="6">
        <f>IS!T26</f>
        <v>0.27692</v>
      </c>
      <c r="AP101" s="6">
        <f>IS!U26</f>
        <v>0</v>
      </c>
      <c r="AQ101" s="6">
        <f>IS!V26</f>
        <v>1.5384599999999999</v>
      </c>
      <c r="AR101" s="6">
        <f>IS!W26</f>
        <v>2.7865300000000004</v>
      </c>
      <c r="AS101" s="6">
        <f>IS!X26</f>
        <v>4.1701499999999996</v>
      </c>
      <c r="AT101" s="6">
        <f>IS!Y26</f>
        <v>3.0769199999999999</v>
      </c>
      <c r="AU101" s="6">
        <f>IS!Z26</f>
        <v>0</v>
      </c>
      <c r="AV101" s="6">
        <f>IS!AA26</f>
        <v>0</v>
      </c>
      <c r="AW101" s="6">
        <f>IS!AB26</f>
        <v>0</v>
      </c>
      <c r="AX101" s="6">
        <f>IS!AC26</f>
        <v>0</v>
      </c>
      <c r="AY101" s="6">
        <f>IS!AD26</f>
        <v>0</v>
      </c>
      <c r="BA101" s="6">
        <f t="shared" si="43"/>
        <v>0</v>
      </c>
      <c r="BB101" s="6">
        <f t="shared" si="44"/>
        <v>17.335350000000002</v>
      </c>
      <c r="BC101" s="6">
        <f t="shared" si="45"/>
        <v>12.956659999999999</v>
      </c>
      <c r="BD101" s="6">
        <f t="shared" si="45"/>
        <v>12.40282</v>
      </c>
    </row>
    <row r="102" spans="1:56" x14ac:dyDescent="0.2">
      <c r="A102" s="29">
        <v>41313</v>
      </c>
      <c r="B102" s="1" t="s">
        <v>262</v>
      </c>
      <c r="C102" s="27">
        <v>44050</v>
      </c>
      <c r="D102" s="1" t="s">
        <v>500</v>
      </c>
      <c r="G102" s="1" t="s">
        <v>264</v>
      </c>
      <c r="I102" s="1" t="s">
        <v>265</v>
      </c>
      <c r="J102" s="1" t="s">
        <v>5</v>
      </c>
      <c r="K102" s="1" t="s">
        <v>48</v>
      </c>
      <c r="L102" s="1">
        <v>80</v>
      </c>
      <c r="M102" s="1">
        <v>1769.23</v>
      </c>
      <c r="N102" s="6">
        <v>1769.23</v>
      </c>
      <c r="O102" s="6"/>
      <c r="P102" s="6">
        <v>203775.45</v>
      </c>
      <c r="R102" s="31">
        <v>1769.23</v>
      </c>
      <c r="S102" s="28">
        <v>44074</v>
      </c>
      <c r="V102" s="1" t="s">
        <v>32</v>
      </c>
      <c r="W102" s="1" t="s">
        <v>602</v>
      </c>
      <c r="X102" s="6">
        <f>SUM(X77:X83)</f>
        <v>0</v>
      </c>
      <c r="Y102" s="6">
        <f t="shared" ref="Y102:AX102" si="124">SUM(Y77:Y83)</f>
        <v>0</v>
      </c>
      <c r="Z102" s="6">
        <f t="shared" si="124"/>
        <v>0</v>
      </c>
      <c r="AA102" s="6">
        <f t="shared" si="124"/>
        <v>0</v>
      </c>
      <c r="AB102" s="6">
        <f t="shared" si="124"/>
        <v>0</v>
      </c>
      <c r="AC102" s="6">
        <f t="shared" si="124"/>
        <v>0</v>
      </c>
      <c r="AD102" s="6">
        <f t="shared" si="124"/>
        <v>0</v>
      </c>
      <c r="AE102" s="6">
        <f t="shared" si="124"/>
        <v>0</v>
      </c>
      <c r="AF102" s="6">
        <f t="shared" si="124"/>
        <v>0</v>
      </c>
      <c r="AG102" s="6">
        <f t="shared" si="124"/>
        <v>0</v>
      </c>
      <c r="AH102" s="6">
        <f t="shared" si="124"/>
        <v>0</v>
      </c>
      <c r="AI102" s="6">
        <f t="shared" si="124"/>
        <v>0</v>
      </c>
      <c r="AJ102" s="6">
        <f t="shared" si="124"/>
        <v>0</v>
      </c>
      <c r="AK102" s="6">
        <f t="shared" si="124"/>
        <v>0</v>
      </c>
      <c r="AL102" s="6">
        <f t="shared" si="124"/>
        <v>0</v>
      </c>
      <c r="AM102" s="6">
        <f t="shared" si="124"/>
        <v>0</v>
      </c>
      <c r="AN102" s="6">
        <f t="shared" si="124"/>
        <v>0</v>
      </c>
      <c r="AO102" s="6">
        <f t="shared" si="124"/>
        <v>0</v>
      </c>
      <c r="AP102" s="6">
        <f t="shared" si="124"/>
        <v>0</v>
      </c>
      <c r="AQ102" s="6">
        <f t="shared" si="124"/>
        <v>0</v>
      </c>
      <c r="AR102" s="6">
        <f t="shared" si="124"/>
        <v>0</v>
      </c>
      <c r="AS102" s="6">
        <f t="shared" si="124"/>
        <v>0</v>
      </c>
      <c r="AT102" s="6">
        <f t="shared" si="124"/>
        <v>0</v>
      </c>
      <c r="AU102" s="6">
        <f t="shared" si="124"/>
        <v>0</v>
      </c>
      <c r="AV102" s="6">
        <f t="shared" si="124"/>
        <v>0</v>
      </c>
      <c r="AW102" s="6">
        <f t="shared" si="124"/>
        <v>0</v>
      </c>
      <c r="AX102" s="6">
        <f t="shared" si="124"/>
        <v>0</v>
      </c>
      <c r="AY102" s="6">
        <f t="shared" ref="AY102" si="125">SUM(AY77:AY83)</f>
        <v>0</v>
      </c>
      <c r="BA102" s="6">
        <f t="shared" ref="BA102" si="126">SUM(X102:AI102)</f>
        <v>0</v>
      </c>
      <c r="BB102" s="6">
        <f t="shared" ref="BB102" si="127">SUM(AJ102:AU102)</f>
        <v>0</v>
      </c>
      <c r="BC102" s="6">
        <f t="shared" ref="BC102:BD102" si="128">SUM(AM102:AX102)</f>
        <v>0</v>
      </c>
      <c r="BD102" s="6">
        <f t="shared" si="128"/>
        <v>0</v>
      </c>
    </row>
    <row r="103" spans="1:56" x14ac:dyDescent="0.2">
      <c r="A103" s="29">
        <v>41314</v>
      </c>
      <c r="B103" s="1" t="s">
        <v>262</v>
      </c>
      <c r="C103" s="27">
        <v>44050</v>
      </c>
      <c r="D103" s="1" t="s">
        <v>501</v>
      </c>
      <c r="G103" s="1" t="s">
        <v>264</v>
      </c>
      <c r="I103" s="1" t="s">
        <v>265</v>
      </c>
      <c r="J103" s="1" t="s">
        <v>5</v>
      </c>
      <c r="K103" s="1" t="s">
        <v>48</v>
      </c>
      <c r="L103" s="1">
        <v>80</v>
      </c>
      <c r="M103" s="1">
        <v>1961.54</v>
      </c>
      <c r="N103" s="6">
        <v>1961.54</v>
      </c>
      <c r="O103" s="6"/>
      <c r="P103" s="6">
        <v>205736.99</v>
      </c>
      <c r="R103" s="31">
        <v>1961.54</v>
      </c>
      <c r="S103" s="28">
        <v>44074</v>
      </c>
      <c r="W103" s="7" t="s">
        <v>603</v>
      </c>
      <c r="X103" s="8">
        <f>X101-X102</f>
        <v>1.03603</v>
      </c>
      <c r="Y103" s="8">
        <f t="shared" ref="Y103" si="129">Y101-Y102</f>
        <v>1.63137</v>
      </c>
      <c r="Z103" s="8">
        <f t="shared" ref="Z103" si="130">Z101-Z102</f>
        <v>1.3066099999999998</v>
      </c>
      <c r="AA103" s="8">
        <f t="shared" ref="AA103" si="131">AA101-AA102</f>
        <v>1.25024</v>
      </c>
      <c r="AB103" s="8">
        <f t="shared" ref="AB103" si="132">AB101-AB102</f>
        <v>2.0675500000000002</v>
      </c>
      <c r="AC103" s="8">
        <f t="shared" ref="AC103" si="133">AC101-AC102</f>
        <v>1.30542</v>
      </c>
      <c r="AD103" s="8">
        <f t="shared" ref="AD103" si="134">AD101-AD102</f>
        <v>1.19808</v>
      </c>
      <c r="AE103" s="8">
        <f t="shared" ref="AE103" si="135">AE101-AE102</f>
        <v>1.2978299999999998</v>
      </c>
      <c r="AF103" s="8">
        <f t="shared" ref="AF103" si="136">AF101-AF102</f>
        <v>1.1810999999999998</v>
      </c>
      <c r="AG103" s="8">
        <f t="shared" ref="AG103" si="137">AG101-AG102</f>
        <v>1.75193</v>
      </c>
      <c r="AH103" s="8">
        <f t="shared" ref="AH103" si="138">AH101-AH102</f>
        <v>0.36660999999999999</v>
      </c>
      <c r="AI103" s="8">
        <f t="shared" ref="AI103" si="139">AI101-AI102</f>
        <v>-14.392770000000001</v>
      </c>
      <c r="AJ103" s="8">
        <f t="shared" ref="AJ103" si="140">AJ101-AJ102</f>
        <v>2.1634600000000002</v>
      </c>
      <c r="AK103" s="8">
        <f t="shared" ref="AK103" si="141">AK101-AK102</f>
        <v>1.3232300000000001</v>
      </c>
      <c r="AL103" s="8">
        <f t="shared" ref="AL103" si="142">AL101-AL102</f>
        <v>0.89200000000000002</v>
      </c>
      <c r="AM103" s="8">
        <f t="shared" ref="AM103" si="143">AM101-AM102</f>
        <v>0.55384</v>
      </c>
      <c r="AN103" s="8">
        <f t="shared" ref="AN103" si="144">AN101-AN102</f>
        <v>0.55384</v>
      </c>
      <c r="AO103" s="8">
        <f t="shared" ref="AO103" si="145">AO101-AO102</f>
        <v>0.27692</v>
      </c>
      <c r="AP103" s="8">
        <f t="shared" ref="AP103" si="146">AP101-AP102</f>
        <v>0</v>
      </c>
      <c r="AQ103" s="8">
        <f t="shared" ref="AQ103" si="147">AQ101-AQ102</f>
        <v>1.5384599999999999</v>
      </c>
      <c r="AR103" s="8">
        <f t="shared" ref="AR103" si="148">AR101-AR102</f>
        <v>2.7865300000000004</v>
      </c>
      <c r="AS103" s="8">
        <f t="shared" ref="AS103" si="149">AS101-AS102</f>
        <v>4.1701499999999996</v>
      </c>
      <c r="AT103" s="8">
        <f t="shared" ref="AT103" si="150">AT101-AT102</f>
        <v>3.0769199999999999</v>
      </c>
      <c r="AU103" s="8">
        <f t="shared" ref="AU103" si="151">AU101-AU102</f>
        <v>0</v>
      </c>
      <c r="AV103" s="8">
        <f t="shared" ref="AV103" si="152">AV101-AV102</f>
        <v>0</v>
      </c>
      <c r="AW103" s="8">
        <f t="shared" ref="AW103" si="153">AW101-AW102</f>
        <v>0</v>
      </c>
      <c r="AX103" s="8">
        <f t="shared" ref="AX103:AY103" si="154">AX101-AX102</f>
        <v>0</v>
      </c>
      <c r="AY103" s="8">
        <f t="shared" si="154"/>
        <v>0</v>
      </c>
      <c r="BA103" s="8">
        <f t="shared" ref="BA103" si="155">BA101-BA102</f>
        <v>0</v>
      </c>
      <c r="BB103" s="8">
        <f t="shared" ref="BB103" si="156">BB101-BB102</f>
        <v>17.335350000000002</v>
      </c>
      <c r="BC103" s="8">
        <f t="shared" ref="BC103:BD103" si="157">BC101-BC102</f>
        <v>12.956659999999999</v>
      </c>
      <c r="BD103" s="8">
        <f t="shared" si="157"/>
        <v>12.40282</v>
      </c>
    </row>
    <row r="104" spans="1:56" x14ac:dyDescent="0.2">
      <c r="A104" s="29">
        <v>41316</v>
      </c>
      <c r="B104" s="1" t="s">
        <v>262</v>
      </c>
      <c r="C104" s="27">
        <v>44050</v>
      </c>
      <c r="D104" s="1" t="s">
        <v>502</v>
      </c>
      <c r="G104" s="1" t="s">
        <v>264</v>
      </c>
      <c r="I104" s="1" t="s">
        <v>265</v>
      </c>
      <c r="J104" s="1" t="s">
        <v>5</v>
      </c>
      <c r="K104" s="1" t="s">
        <v>48</v>
      </c>
      <c r="L104" s="1">
        <v>80</v>
      </c>
      <c r="M104" s="1">
        <v>2730.77</v>
      </c>
      <c r="N104" s="6">
        <v>2730.77</v>
      </c>
      <c r="O104" s="6"/>
      <c r="P104" s="6">
        <v>202006.22</v>
      </c>
      <c r="R104" s="31">
        <v>2730.77</v>
      </c>
      <c r="S104" s="28">
        <v>44074</v>
      </c>
    </row>
    <row r="105" spans="1:56" x14ac:dyDescent="0.2">
      <c r="A105" s="29">
        <v>41317</v>
      </c>
      <c r="B105" s="1" t="s">
        <v>262</v>
      </c>
      <c r="C105" s="27">
        <v>44050</v>
      </c>
      <c r="D105" s="1" t="s">
        <v>503</v>
      </c>
      <c r="G105" s="1" t="s">
        <v>264</v>
      </c>
      <c r="I105" s="1" t="s">
        <v>265</v>
      </c>
      <c r="J105" s="1" t="s">
        <v>5</v>
      </c>
      <c r="K105" s="1" t="s">
        <v>48</v>
      </c>
      <c r="L105" s="1">
        <v>80</v>
      </c>
      <c r="M105" s="1">
        <v>3769.23</v>
      </c>
      <c r="N105" s="6">
        <v>3769.23</v>
      </c>
      <c r="O105" s="6"/>
      <c r="P105" s="6">
        <v>209506.22</v>
      </c>
      <c r="R105" s="31">
        <v>3769.23</v>
      </c>
      <c r="S105" s="28">
        <v>44074</v>
      </c>
    </row>
    <row r="106" spans="1:56" x14ac:dyDescent="0.2">
      <c r="A106" s="29">
        <v>41315</v>
      </c>
      <c r="B106" s="1" t="s">
        <v>262</v>
      </c>
      <c r="C106" s="27">
        <v>44050</v>
      </c>
      <c r="D106" s="1" t="s">
        <v>504</v>
      </c>
      <c r="G106" s="1" t="s">
        <v>264</v>
      </c>
      <c r="I106" s="1" t="s">
        <v>265</v>
      </c>
      <c r="J106" s="1" t="s">
        <v>5</v>
      </c>
      <c r="K106" s="1" t="s">
        <v>48</v>
      </c>
      <c r="L106" s="1">
        <v>80</v>
      </c>
      <c r="M106" s="1">
        <v>4107.6899999999996</v>
      </c>
      <c r="N106" s="6">
        <v>4107.6899999999996</v>
      </c>
      <c r="O106" s="6"/>
      <c r="P106" s="6">
        <v>199275.45</v>
      </c>
      <c r="R106" s="31">
        <v>4107.6899999999996</v>
      </c>
      <c r="S106" s="28">
        <v>44074</v>
      </c>
    </row>
    <row r="107" spans="1:56" x14ac:dyDescent="0.2">
      <c r="A107" s="29">
        <v>41542</v>
      </c>
      <c r="B107" s="1" t="s">
        <v>262</v>
      </c>
      <c r="C107" s="27">
        <v>44064</v>
      </c>
      <c r="D107" s="1" t="s">
        <v>505</v>
      </c>
      <c r="G107" s="1" t="s">
        <v>264</v>
      </c>
      <c r="I107" s="1" t="s">
        <v>354</v>
      </c>
      <c r="J107" s="1" t="s">
        <v>5</v>
      </c>
      <c r="K107" s="1" t="s">
        <v>48</v>
      </c>
      <c r="L107" s="1">
        <v>4</v>
      </c>
      <c r="M107" s="1">
        <v>98.08</v>
      </c>
      <c r="N107" s="6">
        <v>98.08</v>
      </c>
      <c r="O107" s="6"/>
      <c r="P107" s="6">
        <v>219977.37</v>
      </c>
      <c r="R107" s="31">
        <v>98.08</v>
      </c>
      <c r="S107" s="28">
        <v>44074</v>
      </c>
      <c r="W107" s="1" t="s">
        <v>738</v>
      </c>
      <c r="X107" s="6">
        <f>SUM(X89,X93,X97,X102)</f>
        <v>0</v>
      </c>
      <c r="Y107" s="6">
        <f t="shared" ref="Y107:AX107" si="158">SUM(Y89,Y93,Y97,Y102)</f>
        <v>0</v>
      </c>
      <c r="Z107" s="6">
        <f t="shared" si="158"/>
        <v>0</v>
      </c>
      <c r="AA107" s="6">
        <f t="shared" si="158"/>
        <v>0</v>
      </c>
      <c r="AB107" s="6">
        <f t="shared" si="158"/>
        <v>0</v>
      </c>
      <c r="AC107" s="6">
        <f t="shared" si="158"/>
        <v>0</v>
      </c>
      <c r="AD107" s="6">
        <f t="shared" si="158"/>
        <v>0</v>
      </c>
      <c r="AE107" s="6">
        <f t="shared" si="158"/>
        <v>0</v>
      </c>
      <c r="AF107" s="6">
        <f t="shared" si="158"/>
        <v>0</v>
      </c>
      <c r="AG107" s="6">
        <f t="shared" si="158"/>
        <v>0</v>
      </c>
      <c r="AH107" s="6">
        <f t="shared" si="158"/>
        <v>0</v>
      </c>
      <c r="AI107" s="6">
        <f t="shared" si="158"/>
        <v>0</v>
      </c>
      <c r="AJ107" s="6">
        <f t="shared" si="158"/>
        <v>0</v>
      </c>
      <c r="AK107" s="6">
        <f t="shared" si="158"/>
        <v>0</v>
      </c>
      <c r="AL107" s="6">
        <f t="shared" si="158"/>
        <v>0</v>
      </c>
      <c r="AM107" s="6">
        <f t="shared" si="158"/>
        <v>0</v>
      </c>
      <c r="AN107" s="6">
        <f t="shared" si="158"/>
        <v>0</v>
      </c>
      <c r="AO107" s="6">
        <f t="shared" si="158"/>
        <v>0</v>
      </c>
      <c r="AP107" s="6">
        <f t="shared" si="158"/>
        <v>0</v>
      </c>
      <c r="AQ107" s="6">
        <f t="shared" si="158"/>
        <v>0</v>
      </c>
      <c r="AR107" s="6">
        <f t="shared" si="158"/>
        <v>0</v>
      </c>
      <c r="AS107" s="6">
        <f t="shared" si="158"/>
        <v>0</v>
      </c>
      <c r="AT107" s="6">
        <f t="shared" si="158"/>
        <v>0</v>
      </c>
      <c r="AU107" s="6">
        <f t="shared" si="158"/>
        <v>0</v>
      </c>
      <c r="AV107" s="6">
        <f t="shared" si="158"/>
        <v>0</v>
      </c>
      <c r="AW107" s="6">
        <f t="shared" si="158"/>
        <v>0</v>
      </c>
      <c r="AX107" s="6">
        <f t="shared" si="158"/>
        <v>0</v>
      </c>
      <c r="AY107" s="6">
        <f t="shared" ref="AY107" si="159">SUM(AY89,AY93,AY97,AY102)</f>
        <v>0</v>
      </c>
    </row>
    <row r="108" spans="1:56" x14ac:dyDescent="0.2">
      <c r="A108" s="29">
        <v>41542</v>
      </c>
      <c r="B108" s="1" t="s">
        <v>262</v>
      </c>
      <c r="C108" s="27">
        <v>44064</v>
      </c>
      <c r="D108" s="1" t="s">
        <v>505</v>
      </c>
      <c r="G108" s="1" t="s">
        <v>264</v>
      </c>
      <c r="I108" s="1" t="s">
        <v>265</v>
      </c>
      <c r="J108" s="1" t="s">
        <v>5</v>
      </c>
      <c r="K108" s="1" t="s">
        <v>48</v>
      </c>
      <c r="L108" s="1">
        <v>72</v>
      </c>
      <c r="M108" s="1">
        <v>1765.38</v>
      </c>
      <c r="N108" s="6">
        <v>1765.38</v>
      </c>
      <c r="O108" s="6"/>
      <c r="P108" s="6">
        <v>219879.29</v>
      </c>
      <c r="R108" s="31">
        <v>1765.38</v>
      </c>
      <c r="S108" s="28">
        <v>44074</v>
      </c>
    </row>
    <row r="109" spans="1:56" x14ac:dyDescent="0.2">
      <c r="A109" s="29">
        <v>41541</v>
      </c>
      <c r="B109" s="1" t="s">
        <v>262</v>
      </c>
      <c r="C109" s="27">
        <v>44064</v>
      </c>
      <c r="D109" s="1" t="s">
        <v>506</v>
      </c>
      <c r="G109" s="1" t="s">
        <v>264</v>
      </c>
      <c r="I109" s="1" t="s">
        <v>265</v>
      </c>
      <c r="J109" s="1" t="s">
        <v>5</v>
      </c>
      <c r="K109" s="1" t="s">
        <v>48</v>
      </c>
      <c r="L109" s="1">
        <v>80</v>
      </c>
      <c r="M109" s="1">
        <v>1769.23</v>
      </c>
      <c r="N109" s="6">
        <v>1769.23</v>
      </c>
      <c r="O109" s="6"/>
      <c r="P109" s="6">
        <v>218113.91</v>
      </c>
      <c r="R109" s="31">
        <v>1769.23</v>
      </c>
      <c r="S109" s="28">
        <v>44074</v>
      </c>
    </row>
    <row r="110" spans="1:56" x14ac:dyDescent="0.2">
      <c r="A110" s="29">
        <v>41544</v>
      </c>
      <c r="B110" s="1" t="s">
        <v>262</v>
      </c>
      <c r="C110" s="27">
        <v>44064</v>
      </c>
      <c r="D110" s="1" t="s">
        <v>507</v>
      </c>
      <c r="G110" s="1" t="s">
        <v>264</v>
      </c>
      <c r="I110" s="1" t="s">
        <v>265</v>
      </c>
      <c r="J110" s="1" t="s">
        <v>5</v>
      </c>
      <c r="K110" s="1" t="s">
        <v>48</v>
      </c>
      <c r="L110" s="1">
        <v>80</v>
      </c>
      <c r="M110" s="1">
        <v>2730.77</v>
      </c>
      <c r="N110" s="6">
        <v>2730.77</v>
      </c>
      <c r="O110" s="6"/>
      <c r="P110" s="6">
        <v>216344.68</v>
      </c>
      <c r="R110" s="31">
        <v>2730.77</v>
      </c>
      <c r="S110" s="28">
        <v>44074</v>
      </c>
    </row>
    <row r="111" spans="1:56" x14ac:dyDescent="0.2">
      <c r="A111" s="29">
        <v>41545</v>
      </c>
      <c r="B111" s="1" t="s">
        <v>262</v>
      </c>
      <c r="C111" s="27">
        <v>44064</v>
      </c>
      <c r="D111" s="1" t="s">
        <v>508</v>
      </c>
      <c r="G111" s="1" t="s">
        <v>264</v>
      </c>
      <c r="I111" s="1" t="s">
        <v>265</v>
      </c>
      <c r="J111" s="1" t="s">
        <v>5</v>
      </c>
      <c r="K111" s="1" t="s">
        <v>48</v>
      </c>
      <c r="L111" s="1">
        <v>80</v>
      </c>
      <c r="M111" s="1">
        <v>3769.23</v>
      </c>
      <c r="N111" s="6">
        <v>3769.23</v>
      </c>
      <c r="O111" s="6"/>
      <c r="P111" s="6">
        <v>223746.6</v>
      </c>
      <c r="R111" s="31">
        <v>3769.23</v>
      </c>
      <c r="S111" s="28">
        <v>44074</v>
      </c>
    </row>
    <row r="112" spans="1:56" x14ac:dyDescent="0.2">
      <c r="A112" s="29">
        <v>41543</v>
      </c>
      <c r="B112" s="1" t="s">
        <v>262</v>
      </c>
      <c r="C112" s="27">
        <v>44064</v>
      </c>
      <c r="D112" s="1" t="s">
        <v>509</v>
      </c>
      <c r="G112" s="1" t="s">
        <v>264</v>
      </c>
      <c r="I112" s="1" t="s">
        <v>265</v>
      </c>
      <c r="J112" s="1" t="s">
        <v>5</v>
      </c>
      <c r="K112" s="1" t="s">
        <v>48</v>
      </c>
      <c r="L112" s="1">
        <v>80</v>
      </c>
      <c r="M112" s="1">
        <v>4107.6899999999996</v>
      </c>
      <c r="N112" s="6">
        <v>4107.6899999999996</v>
      </c>
      <c r="O112" s="6"/>
      <c r="P112" s="6">
        <v>213613.91</v>
      </c>
      <c r="R112" s="31">
        <v>4107.6899999999996</v>
      </c>
      <c r="S112" s="28">
        <v>44074</v>
      </c>
    </row>
    <row r="113" spans="1:19" x14ac:dyDescent="0.2">
      <c r="A113" s="29">
        <v>41692</v>
      </c>
      <c r="B113" s="1" t="s">
        <v>262</v>
      </c>
      <c r="C113" s="27">
        <v>44078</v>
      </c>
      <c r="D113" s="1" t="s">
        <v>510</v>
      </c>
      <c r="G113" s="1" t="s">
        <v>264</v>
      </c>
      <c r="I113" s="1" t="s">
        <v>354</v>
      </c>
      <c r="J113" s="1" t="s">
        <v>5</v>
      </c>
      <c r="K113" s="1" t="s">
        <v>48</v>
      </c>
      <c r="L113" s="1">
        <v>24</v>
      </c>
      <c r="M113" s="1">
        <v>588.46</v>
      </c>
      <c r="N113" s="6">
        <v>588.46</v>
      </c>
      <c r="O113" s="6"/>
      <c r="P113" s="6">
        <v>233923.52</v>
      </c>
      <c r="R113" s="31">
        <v>588.46</v>
      </c>
      <c r="S113" s="28">
        <v>44104</v>
      </c>
    </row>
    <row r="114" spans="1:19" x14ac:dyDescent="0.2">
      <c r="A114" s="29">
        <v>41692</v>
      </c>
      <c r="B114" s="1" t="s">
        <v>262</v>
      </c>
      <c r="C114" s="27">
        <v>44078</v>
      </c>
      <c r="D114" s="1" t="s">
        <v>510</v>
      </c>
      <c r="G114" s="1" t="s">
        <v>264</v>
      </c>
      <c r="I114" s="1" t="s">
        <v>265</v>
      </c>
      <c r="J114" s="1" t="s">
        <v>5</v>
      </c>
      <c r="K114" s="1" t="s">
        <v>48</v>
      </c>
      <c r="L114" s="1">
        <v>40</v>
      </c>
      <c r="M114" s="1">
        <v>980.77</v>
      </c>
      <c r="N114" s="6">
        <v>980.77</v>
      </c>
      <c r="O114" s="6"/>
      <c r="P114" s="6">
        <v>233335.06</v>
      </c>
      <c r="R114" s="31">
        <v>980.77</v>
      </c>
      <c r="S114" s="28">
        <v>44104</v>
      </c>
    </row>
    <row r="115" spans="1:19" x14ac:dyDescent="0.2">
      <c r="A115" s="29">
        <v>41695</v>
      </c>
      <c r="B115" s="1" t="s">
        <v>262</v>
      </c>
      <c r="C115" s="27">
        <v>44078</v>
      </c>
      <c r="D115" s="1" t="s">
        <v>511</v>
      </c>
      <c r="G115" s="1" t="s">
        <v>264</v>
      </c>
      <c r="I115" s="1" t="s">
        <v>265</v>
      </c>
      <c r="J115" s="1" t="s">
        <v>5</v>
      </c>
      <c r="K115" s="1" t="s">
        <v>48</v>
      </c>
      <c r="L115" s="1">
        <v>80</v>
      </c>
      <c r="M115" s="1">
        <v>1769.23</v>
      </c>
      <c r="N115" s="6">
        <v>1769.23</v>
      </c>
      <c r="O115" s="6"/>
      <c r="P115" s="6">
        <v>232354.29</v>
      </c>
      <c r="R115" s="31">
        <v>1769.23</v>
      </c>
      <c r="S115" s="28">
        <v>44104</v>
      </c>
    </row>
    <row r="116" spans="1:19" x14ac:dyDescent="0.2">
      <c r="A116" s="29">
        <v>41694</v>
      </c>
      <c r="B116" s="1" t="s">
        <v>262</v>
      </c>
      <c r="C116" s="27">
        <v>44078</v>
      </c>
      <c r="D116" s="1" t="s">
        <v>512</v>
      </c>
      <c r="G116" s="1" t="s">
        <v>264</v>
      </c>
      <c r="I116" s="1" t="s">
        <v>265</v>
      </c>
      <c r="J116" s="1" t="s">
        <v>5</v>
      </c>
      <c r="K116" s="1" t="s">
        <v>48</v>
      </c>
      <c r="L116" s="1">
        <v>80</v>
      </c>
      <c r="M116" s="1">
        <v>2730.77</v>
      </c>
      <c r="N116" s="6">
        <v>2730.77</v>
      </c>
      <c r="O116" s="6"/>
      <c r="P116" s="6">
        <v>230585.06</v>
      </c>
      <c r="R116" s="31">
        <v>2730.77</v>
      </c>
      <c r="S116" s="28">
        <v>44104</v>
      </c>
    </row>
    <row r="117" spans="1:19" x14ac:dyDescent="0.2">
      <c r="A117" s="29">
        <v>41696</v>
      </c>
      <c r="B117" s="1" t="s">
        <v>262</v>
      </c>
      <c r="C117" s="27">
        <v>44078</v>
      </c>
      <c r="D117" s="1" t="s">
        <v>513</v>
      </c>
      <c r="G117" s="1" t="s">
        <v>264</v>
      </c>
      <c r="I117" s="1" t="s">
        <v>265</v>
      </c>
      <c r="J117" s="1" t="s">
        <v>5</v>
      </c>
      <c r="K117" s="1" t="s">
        <v>48</v>
      </c>
      <c r="L117" s="1">
        <v>80</v>
      </c>
      <c r="M117" s="1">
        <v>3769.23</v>
      </c>
      <c r="N117" s="6">
        <v>3769.23</v>
      </c>
      <c r="O117" s="6"/>
      <c r="P117" s="6">
        <v>237692.75</v>
      </c>
      <c r="R117" s="31">
        <v>3769.23</v>
      </c>
      <c r="S117" s="28">
        <v>44104</v>
      </c>
    </row>
    <row r="118" spans="1:19" x14ac:dyDescent="0.2">
      <c r="A118" s="29">
        <v>41693</v>
      </c>
      <c r="B118" s="1" t="s">
        <v>262</v>
      </c>
      <c r="C118" s="27">
        <v>44078</v>
      </c>
      <c r="D118" s="1" t="s">
        <v>514</v>
      </c>
      <c r="G118" s="1" t="s">
        <v>264</v>
      </c>
      <c r="I118" s="1" t="s">
        <v>265</v>
      </c>
      <c r="J118" s="1" t="s">
        <v>5</v>
      </c>
      <c r="K118" s="1" t="s">
        <v>48</v>
      </c>
      <c r="L118" s="1">
        <v>80</v>
      </c>
      <c r="M118" s="1">
        <v>4107.6899999999996</v>
      </c>
      <c r="N118" s="6">
        <v>4107.6899999999996</v>
      </c>
      <c r="O118" s="6"/>
      <c r="P118" s="6">
        <v>227854.29</v>
      </c>
      <c r="R118" s="31">
        <v>4107.6899999999996</v>
      </c>
      <c r="S118" s="28">
        <v>44104</v>
      </c>
    </row>
    <row r="119" spans="1:19" x14ac:dyDescent="0.2">
      <c r="A119" s="29">
        <v>41739</v>
      </c>
      <c r="B119" s="1" t="s">
        <v>262</v>
      </c>
      <c r="C119" s="27">
        <v>44092</v>
      </c>
      <c r="D119" s="1" t="s">
        <v>515</v>
      </c>
      <c r="G119" s="1" t="s">
        <v>264</v>
      </c>
      <c r="I119" s="1" t="s">
        <v>265</v>
      </c>
      <c r="J119" s="1" t="s">
        <v>5</v>
      </c>
      <c r="K119" s="1" t="s">
        <v>48</v>
      </c>
      <c r="L119" s="1">
        <v>29</v>
      </c>
      <c r="M119" s="1">
        <v>994.99</v>
      </c>
      <c r="N119" s="6">
        <v>994.99</v>
      </c>
      <c r="O119" s="6"/>
      <c r="P119" s="6">
        <v>249999.43</v>
      </c>
      <c r="R119" s="31">
        <v>994.99</v>
      </c>
      <c r="S119" s="28">
        <v>44104</v>
      </c>
    </row>
    <row r="120" spans="1:19" x14ac:dyDescent="0.2">
      <c r="A120" s="29">
        <v>41739</v>
      </c>
      <c r="B120" s="1" t="s">
        <v>262</v>
      </c>
      <c r="C120" s="27">
        <v>44092</v>
      </c>
      <c r="D120" s="1" t="s">
        <v>515</v>
      </c>
      <c r="G120" s="1" t="s">
        <v>264</v>
      </c>
      <c r="I120" s="1" t="s">
        <v>354</v>
      </c>
      <c r="J120" s="1" t="s">
        <v>5</v>
      </c>
      <c r="K120" s="1" t="s">
        <v>48</v>
      </c>
      <c r="L120" s="1">
        <v>37</v>
      </c>
      <c r="M120" s="1">
        <v>1269.47</v>
      </c>
      <c r="N120" s="6">
        <v>1269.47</v>
      </c>
      <c r="O120" s="6"/>
      <c r="P120" s="6">
        <v>251268.9</v>
      </c>
      <c r="R120" s="31">
        <v>1269.47</v>
      </c>
      <c r="S120" s="28">
        <v>44104</v>
      </c>
    </row>
    <row r="121" spans="1:19" x14ac:dyDescent="0.2">
      <c r="A121" s="29">
        <v>41737</v>
      </c>
      <c r="B121" s="1" t="s">
        <v>262</v>
      </c>
      <c r="C121" s="27">
        <v>44092</v>
      </c>
      <c r="D121" s="1" t="s">
        <v>516</v>
      </c>
      <c r="G121" s="1" t="s">
        <v>264</v>
      </c>
      <c r="I121" s="1" t="s">
        <v>265</v>
      </c>
      <c r="J121" s="1" t="s">
        <v>5</v>
      </c>
      <c r="K121" s="1" t="s">
        <v>48</v>
      </c>
      <c r="L121" s="1">
        <v>70.25</v>
      </c>
      <c r="M121" s="1">
        <v>1473.23</v>
      </c>
      <c r="N121" s="6">
        <v>1473.23</v>
      </c>
      <c r="O121" s="6"/>
      <c r="P121" s="6">
        <v>243273.67</v>
      </c>
      <c r="R121" s="31">
        <v>1473.23</v>
      </c>
      <c r="S121" s="28">
        <v>44104</v>
      </c>
    </row>
    <row r="122" spans="1:19" x14ac:dyDescent="0.2">
      <c r="A122" s="29">
        <v>41738</v>
      </c>
      <c r="B122" s="1" t="s">
        <v>262</v>
      </c>
      <c r="C122" s="27">
        <v>44092</v>
      </c>
      <c r="D122" s="1" t="s">
        <v>517</v>
      </c>
      <c r="G122" s="1" t="s">
        <v>264</v>
      </c>
      <c r="I122" s="1" t="s">
        <v>265</v>
      </c>
      <c r="J122" s="1" t="s">
        <v>5</v>
      </c>
      <c r="K122" s="1" t="s">
        <v>48</v>
      </c>
      <c r="L122" s="1">
        <v>80</v>
      </c>
      <c r="M122" s="1">
        <v>1961.54</v>
      </c>
      <c r="N122" s="6">
        <v>1961.54</v>
      </c>
      <c r="O122" s="6"/>
      <c r="P122" s="6">
        <v>245235.21</v>
      </c>
      <c r="R122" s="31">
        <v>1961.54</v>
      </c>
      <c r="S122" s="28">
        <v>44104</v>
      </c>
    </row>
    <row r="123" spans="1:19" x14ac:dyDescent="0.2">
      <c r="A123" s="29">
        <v>41741</v>
      </c>
      <c r="B123" s="1" t="s">
        <v>262</v>
      </c>
      <c r="C123" s="27">
        <v>44092</v>
      </c>
      <c r="D123" s="1" t="s">
        <v>518</v>
      </c>
      <c r="G123" s="1" t="s">
        <v>264</v>
      </c>
      <c r="I123" s="1" t="s">
        <v>265</v>
      </c>
      <c r="J123" s="1" t="s">
        <v>5</v>
      </c>
      <c r="K123" s="1" t="s">
        <v>48</v>
      </c>
      <c r="L123" s="1">
        <v>80</v>
      </c>
      <c r="M123" s="1">
        <v>3769.23</v>
      </c>
      <c r="N123" s="6">
        <v>3769.23</v>
      </c>
      <c r="O123" s="6"/>
      <c r="P123" s="6">
        <v>249004.44</v>
      </c>
      <c r="R123" s="31">
        <v>3769.23</v>
      </c>
      <c r="S123" s="28">
        <v>44104</v>
      </c>
    </row>
    <row r="124" spans="1:19" x14ac:dyDescent="0.2">
      <c r="A124" s="29">
        <v>41740</v>
      </c>
      <c r="B124" s="1" t="s">
        <v>262</v>
      </c>
      <c r="C124" s="27">
        <v>44092</v>
      </c>
      <c r="D124" s="1" t="s">
        <v>519</v>
      </c>
      <c r="G124" s="1" t="s">
        <v>264</v>
      </c>
      <c r="I124" s="1" t="s">
        <v>265</v>
      </c>
      <c r="J124" s="1" t="s">
        <v>5</v>
      </c>
      <c r="K124" s="1" t="s">
        <v>48</v>
      </c>
      <c r="L124" s="1">
        <v>80</v>
      </c>
      <c r="M124" s="1">
        <v>4107.6899999999996</v>
      </c>
      <c r="N124" s="6">
        <v>4107.6899999999996</v>
      </c>
      <c r="O124" s="6"/>
      <c r="P124" s="6">
        <v>241800.44</v>
      </c>
      <c r="R124" s="31">
        <v>4107.6899999999996</v>
      </c>
      <c r="S124" s="28">
        <v>44104</v>
      </c>
    </row>
    <row r="125" spans="1:19" x14ac:dyDescent="0.2">
      <c r="A125" s="29">
        <v>41950</v>
      </c>
      <c r="B125" s="1" t="s">
        <v>262</v>
      </c>
      <c r="C125" s="27">
        <v>44106</v>
      </c>
      <c r="D125" s="1" t="s">
        <v>520</v>
      </c>
      <c r="G125" s="1" t="s">
        <v>264</v>
      </c>
      <c r="I125" s="1" t="s">
        <v>354</v>
      </c>
      <c r="J125" s="1" t="s">
        <v>5</v>
      </c>
      <c r="K125" s="1" t="s">
        <v>48</v>
      </c>
      <c r="L125" s="1">
        <v>2.75</v>
      </c>
      <c r="M125" s="1">
        <v>67.430000000000007</v>
      </c>
      <c r="N125" s="6">
        <v>67.430000000000007</v>
      </c>
      <c r="O125" s="6"/>
      <c r="P125" s="6">
        <v>260953.52</v>
      </c>
      <c r="R125" s="31">
        <v>67.430000000000007</v>
      </c>
      <c r="S125" s="28">
        <v>44135</v>
      </c>
    </row>
    <row r="126" spans="1:19" x14ac:dyDescent="0.2">
      <c r="A126" s="29">
        <v>41948</v>
      </c>
      <c r="B126" s="1" t="s">
        <v>262</v>
      </c>
      <c r="C126" s="27">
        <v>44106</v>
      </c>
      <c r="D126" s="1" t="s">
        <v>521</v>
      </c>
      <c r="G126" s="1" t="s">
        <v>264</v>
      </c>
      <c r="I126" s="1" t="s">
        <v>354</v>
      </c>
      <c r="J126" s="1" t="s">
        <v>5</v>
      </c>
      <c r="K126" s="1" t="s">
        <v>48</v>
      </c>
      <c r="L126" s="1">
        <v>3</v>
      </c>
      <c r="M126" s="1">
        <v>102.4</v>
      </c>
      <c r="N126" s="6">
        <v>102.4</v>
      </c>
      <c r="O126" s="6"/>
      <c r="P126" s="6">
        <v>258107.36</v>
      </c>
      <c r="R126" s="31">
        <v>102.4</v>
      </c>
      <c r="S126" s="28">
        <v>44135</v>
      </c>
    </row>
    <row r="127" spans="1:19" x14ac:dyDescent="0.2">
      <c r="A127" s="29">
        <v>41949</v>
      </c>
      <c r="B127" s="1" t="s">
        <v>262</v>
      </c>
      <c r="C127" s="27">
        <v>44106</v>
      </c>
      <c r="D127" s="1" t="s">
        <v>522</v>
      </c>
      <c r="G127" s="1" t="s">
        <v>264</v>
      </c>
      <c r="I127" s="1" t="s">
        <v>265</v>
      </c>
      <c r="J127" s="1" t="s">
        <v>5</v>
      </c>
      <c r="K127" s="1" t="s">
        <v>48</v>
      </c>
      <c r="L127" s="1">
        <v>40</v>
      </c>
      <c r="M127" s="1">
        <v>884.62</v>
      </c>
      <c r="N127" s="6">
        <v>884.62</v>
      </c>
      <c r="O127" s="6"/>
      <c r="P127" s="6">
        <v>258991.98</v>
      </c>
      <c r="R127" s="31">
        <v>884.62</v>
      </c>
      <c r="S127" s="28">
        <v>44135</v>
      </c>
    </row>
    <row r="128" spans="1:19" x14ac:dyDescent="0.2">
      <c r="A128" s="29">
        <v>41947</v>
      </c>
      <c r="B128" s="1" t="s">
        <v>262</v>
      </c>
      <c r="C128" s="27">
        <v>44106</v>
      </c>
      <c r="D128" s="1" t="s">
        <v>523</v>
      </c>
      <c r="G128" s="1" t="s">
        <v>264</v>
      </c>
      <c r="I128" s="1" t="s">
        <v>265</v>
      </c>
      <c r="J128" s="1" t="s">
        <v>5</v>
      </c>
      <c r="K128" s="1" t="s">
        <v>48</v>
      </c>
      <c r="L128" s="1">
        <v>57</v>
      </c>
      <c r="M128" s="1">
        <v>1259.75</v>
      </c>
      <c r="N128" s="6">
        <v>1259.75</v>
      </c>
      <c r="O128" s="6"/>
      <c r="P128" s="6">
        <v>262213.27</v>
      </c>
      <c r="R128" s="31">
        <v>1259.75</v>
      </c>
      <c r="S128" s="28">
        <v>44135</v>
      </c>
    </row>
    <row r="129" spans="1:19" x14ac:dyDescent="0.2">
      <c r="A129" s="29">
        <v>41950</v>
      </c>
      <c r="B129" s="1" t="s">
        <v>262</v>
      </c>
      <c r="C129" s="27">
        <v>44106</v>
      </c>
      <c r="D129" s="1" t="s">
        <v>520</v>
      </c>
      <c r="G129" s="1" t="s">
        <v>264</v>
      </c>
      <c r="I129" s="1" t="s">
        <v>265</v>
      </c>
      <c r="J129" s="1" t="s">
        <v>5</v>
      </c>
      <c r="K129" s="1" t="s">
        <v>48</v>
      </c>
      <c r="L129" s="1">
        <v>77.25</v>
      </c>
      <c r="M129" s="1">
        <v>1894.11</v>
      </c>
      <c r="N129" s="6">
        <v>1894.11</v>
      </c>
      <c r="O129" s="6"/>
      <c r="P129" s="6">
        <v>260886.09</v>
      </c>
      <c r="R129" s="31">
        <v>1894.11</v>
      </c>
      <c r="S129" s="28">
        <v>44135</v>
      </c>
    </row>
    <row r="130" spans="1:19" x14ac:dyDescent="0.2">
      <c r="A130" s="29">
        <v>41948</v>
      </c>
      <c r="B130" s="1" t="s">
        <v>262</v>
      </c>
      <c r="C130" s="27">
        <v>44106</v>
      </c>
      <c r="D130" s="1" t="s">
        <v>521</v>
      </c>
      <c r="G130" s="1" t="s">
        <v>264</v>
      </c>
      <c r="I130" s="1" t="s">
        <v>265</v>
      </c>
      <c r="J130" s="1" t="s">
        <v>5</v>
      </c>
      <c r="K130" s="1" t="s">
        <v>48</v>
      </c>
      <c r="L130" s="1">
        <v>77</v>
      </c>
      <c r="M130" s="1">
        <v>2628.37</v>
      </c>
      <c r="N130" s="6">
        <v>2628.37</v>
      </c>
      <c r="O130" s="6"/>
      <c r="P130" s="6">
        <v>258004.96</v>
      </c>
      <c r="R130" s="31">
        <v>2628.37</v>
      </c>
      <c r="S130" s="28">
        <v>44135</v>
      </c>
    </row>
    <row r="131" spans="1:19" x14ac:dyDescent="0.2">
      <c r="A131" s="29">
        <v>41958</v>
      </c>
      <c r="B131" s="1" t="s">
        <v>262</v>
      </c>
      <c r="C131" s="27">
        <v>44106</v>
      </c>
      <c r="D131" s="1" t="s">
        <v>524</v>
      </c>
      <c r="G131" s="1" t="s">
        <v>264</v>
      </c>
      <c r="I131" s="1" t="s">
        <v>265</v>
      </c>
      <c r="J131" s="1" t="s">
        <v>5</v>
      </c>
      <c r="K131" s="1" t="s">
        <v>48</v>
      </c>
      <c r="L131" s="1">
        <v>80</v>
      </c>
      <c r="M131" s="1">
        <v>3769.23</v>
      </c>
      <c r="N131" s="6">
        <v>3769.23</v>
      </c>
      <c r="O131" s="6"/>
      <c r="P131" s="6">
        <v>265982.5</v>
      </c>
      <c r="R131" s="31">
        <v>3769.23</v>
      </c>
      <c r="S131" s="28">
        <v>44135</v>
      </c>
    </row>
    <row r="132" spans="1:19" x14ac:dyDescent="0.2">
      <c r="A132" s="29">
        <v>41957</v>
      </c>
      <c r="B132" s="1" t="s">
        <v>262</v>
      </c>
      <c r="C132" s="27">
        <v>44106</v>
      </c>
      <c r="D132" s="1" t="s">
        <v>525</v>
      </c>
      <c r="G132" s="1" t="s">
        <v>264</v>
      </c>
      <c r="I132" s="1" t="s">
        <v>265</v>
      </c>
      <c r="J132" s="1" t="s">
        <v>5</v>
      </c>
      <c r="K132" s="1" t="s">
        <v>48</v>
      </c>
      <c r="L132" s="1">
        <v>80</v>
      </c>
      <c r="M132" s="1">
        <v>4107.6899999999996</v>
      </c>
      <c r="N132" s="6">
        <v>4107.6899999999996</v>
      </c>
      <c r="O132" s="6"/>
      <c r="P132" s="6">
        <v>255376.59</v>
      </c>
      <c r="R132" s="31">
        <v>4107.6899999999996</v>
      </c>
      <c r="S132" s="28">
        <v>44135</v>
      </c>
    </row>
    <row r="133" spans="1:19" x14ac:dyDescent="0.2">
      <c r="A133" s="29">
        <v>42174</v>
      </c>
      <c r="B133" s="1" t="s">
        <v>262</v>
      </c>
      <c r="C133" s="27">
        <v>44113</v>
      </c>
      <c r="D133" s="1">
        <v>11210</v>
      </c>
      <c r="G133" s="1" t="s">
        <v>264</v>
      </c>
      <c r="I133" s="1" t="s">
        <v>265</v>
      </c>
      <c r="J133" s="1" t="s">
        <v>5</v>
      </c>
      <c r="K133" s="1" t="s">
        <v>48</v>
      </c>
      <c r="L133" s="1">
        <v>46</v>
      </c>
      <c r="M133" s="1">
        <v>1058</v>
      </c>
      <c r="N133" s="6">
        <v>1058</v>
      </c>
      <c r="O133" s="6"/>
      <c r="P133" s="6">
        <v>267040.5</v>
      </c>
      <c r="R133" s="31">
        <v>1058</v>
      </c>
      <c r="S133" s="28">
        <v>44135</v>
      </c>
    </row>
    <row r="134" spans="1:19" x14ac:dyDescent="0.2">
      <c r="A134" s="29">
        <v>42214</v>
      </c>
      <c r="B134" s="1" t="s">
        <v>262</v>
      </c>
      <c r="C134" s="27">
        <v>44120</v>
      </c>
      <c r="D134" s="1" t="s">
        <v>526</v>
      </c>
      <c r="G134" s="1" t="s">
        <v>264</v>
      </c>
      <c r="I134" s="1" t="s">
        <v>265</v>
      </c>
      <c r="J134" s="1" t="s">
        <v>5</v>
      </c>
      <c r="K134" s="1" t="s">
        <v>48</v>
      </c>
      <c r="L134" s="1">
        <v>64</v>
      </c>
      <c r="M134" s="1">
        <v>1472</v>
      </c>
      <c r="N134" s="6">
        <v>1472</v>
      </c>
      <c r="O134" s="6"/>
      <c r="P134" s="6">
        <v>280190.96000000002</v>
      </c>
      <c r="R134" s="31">
        <v>1472</v>
      </c>
      <c r="S134" s="28">
        <v>44135</v>
      </c>
    </row>
    <row r="135" spans="1:19" x14ac:dyDescent="0.2">
      <c r="A135" s="29">
        <v>42213</v>
      </c>
      <c r="B135" s="1" t="s">
        <v>262</v>
      </c>
      <c r="C135" s="27">
        <v>44120</v>
      </c>
      <c r="D135" s="1" t="s">
        <v>527</v>
      </c>
      <c r="G135" s="1" t="s">
        <v>264</v>
      </c>
      <c r="I135" s="1" t="s">
        <v>265</v>
      </c>
      <c r="J135" s="1" t="s">
        <v>5</v>
      </c>
      <c r="K135" s="1" t="s">
        <v>48</v>
      </c>
      <c r="L135" s="1">
        <v>80</v>
      </c>
      <c r="M135" s="1">
        <v>1840</v>
      </c>
      <c r="N135" s="6">
        <v>1840</v>
      </c>
      <c r="O135" s="6"/>
      <c r="P135" s="6">
        <v>274949.73</v>
      </c>
      <c r="R135" s="31">
        <v>1840</v>
      </c>
      <c r="S135" s="28">
        <v>44135</v>
      </c>
    </row>
    <row r="136" spans="1:19" x14ac:dyDescent="0.2">
      <c r="A136" s="29">
        <v>42212</v>
      </c>
      <c r="B136" s="1" t="s">
        <v>262</v>
      </c>
      <c r="C136" s="27">
        <v>44120</v>
      </c>
      <c r="D136" s="1" t="s">
        <v>528</v>
      </c>
      <c r="G136" s="1" t="s">
        <v>264</v>
      </c>
      <c r="I136" s="1" t="s">
        <v>265</v>
      </c>
      <c r="J136" s="1" t="s">
        <v>5</v>
      </c>
      <c r="K136" s="1" t="s">
        <v>48</v>
      </c>
      <c r="L136" s="1">
        <v>80</v>
      </c>
      <c r="M136" s="1">
        <v>1961.54</v>
      </c>
      <c r="N136" s="6">
        <v>1961.54</v>
      </c>
      <c r="O136" s="6"/>
      <c r="P136" s="6">
        <v>273109.73</v>
      </c>
      <c r="R136" s="31">
        <v>1961.54</v>
      </c>
      <c r="S136" s="28">
        <v>44135</v>
      </c>
    </row>
    <row r="137" spans="1:19" x14ac:dyDescent="0.2">
      <c r="A137" s="29">
        <v>42216</v>
      </c>
      <c r="B137" s="1" t="s">
        <v>262</v>
      </c>
      <c r="C137" s="27">
        <v>44120</v>
      </c>
      <c r="D137" s="1" t="s">
        <v>529</v>
      </c>
      <c r="G137" s="1" t="s">
        <v>264</v>
      </c>
      <c r="I137" s="1" t="s">
        <v>265</v>
      </c>
      <c r="J137" s="1" t="s">
        <v>5</v>
      </c>
      <c r="K137" s="1" t="s">
        <v>48</v>
      </c>
      <c r="L137" s="1">
        <v>80</v>
      </c>
      <c r="M137" s="1">
        <v>3769.23</v>
      </c>
      <c r="N137" s="6">
        <v>3769.23</v>
      </c>
      <c r="O137" s="6"/>
      <c r="P137" s="6">
        <v>278718.96000000002</v>
      </c>
      <c r="R137" s="31">
        <v>3769.23</v>
      </c>
      <c r="S137" s="28">
        <v>44135</v>
      </c>
    </row>
    <row r="138" spans="1:19" x14ac:dyDescent="0.2">
      <c r="A138" s="29">
        <v>42215</v>
      </c>
      <c r="B138" s="1" t="s">
        <v>262</v>
      </c>
      <c r="C138" s="27">
        <v>44120</v>
      </c>
      <c r="D138" s="1" t="s">
        <v>530</v>
      </c>
      <c r="G138" s="1" t="s">
        <v>264</v>
      </c>
      <c r="I138" s="1" t="s">
        <v>265</v>
      </c>
      <c r="J138" s="1" t="s">
        <v>5</v>
      </c>
      <c r="K138" s="1" t="s">
        <v>48</v>
      </c>
      <c r="L138" s="1">
        <v>80</v>
      </c>
      <c r="M138" s="1">
        <v>4107.6899999999996</v>
      </c>
      <c r="N138" s="6">
        <v>4107.6899999999996</v>
      </c>
      <c r="O138" s="6"/>
      <c r="P138" s="6">
        <v>271148.19</v>
      </c>
      <c r="R138" s="31">
        <v>4107.6899999999996</v>
      </c>
      <c r="S138" s="28">
        <v>44135</v>
      </c>
    </row>
    <row r="139" spans="1:19" x14ac:dyDescent="0.2">
      <c r="A139" s="29">
        <v>42288</v>
      </c>
      <c r="B139" s="1" t="s">
        <v>262</v>
      </c>
      <c r="C139" s="27">
        <v>44134</v>
      </c>
      <c r="D139" s="1" t="s">
        <v>531</v>
      </c>
      <c r="G139" s="1" t="s">
        <v>264</v>
      </c>
      <c r="I139" s="1" t="s">
        <v>265</v>
      </c>
      <c r="J139" s="1" t="s">
        <v>5</v>
      </c>
      <c r="K139" s="1" t="s">
        <v>48</v>
      </c>
      <c r="L139" s="1">
        <v>80</v>
      </c>
      <c r="M139" s="1">
        <v>400</v>
      </c>
      <c r="N139" s="6">
        <v>400</v>
      </c>
      <c r="O139" s="6"/>
      <c r="P139" s="6">
        <v>288730.95</v>
      </c>
      <c r="R139" s="31">
        <v>400</v>
      </c>
      <c r="S139" s="28">
        <v>44135</v>
      </c>
    </row>
    <row r="140" spans="1:19" x14ac:dyDescent="0.2">
      <c r="A140" s="29">
        <v>42286</v>
      </c>
      <c r="B140" s="1" t="s">
        <v>262</v>
      </c>
      <c r="C140" s="27">
        <v>44134</v>
      </c>
      <c r="D140" s="1" t="s">
        <v>532</v>
      </c>
      <c r="G140" s="1" t="s">
        <v>264</v>
      </c>
      <c r="I140" s="1" t="s">
        <v>265</v>
      </c>
      <c r="J140" s="1" t="s">
        <v>5</v>
      </c>
      <c r="K140" s="1" t="s">
        <v>48</v>
      </c>
      <c r="L140" s="1">
        <v>80</v>
      </c>
      <c r="M140" s="1">
        <v>1955.38</v>
      </c>
      <c r="N140" s="6">
        <v>1955.38</v>
      </c>
      <c r="O140" s="6"/>
      <c r="P140" s="6">
        <v>288330.95</v>
      </c>
      <c r="R140" s="31">
        <v>1955.38</v>
      </c>
      <c r="S140" s="28">
        <v>44135</v>
      </c>
    </row>
    <row r="141" spans="1:19" x14ac:dyDescent="0.2">
      <c r="A141" s="29">
        <v>42287</v>
      </c>
      <c r="B141" s="1" t="s">
        <v>262</v>
      </c>
      <c r="C141" s="27">
        <v>44134</v>
      </c>
      <c r="D141" s="1" t="s">
        <v>533</v>
      </c>
      <c r="G141" s="1" t="s">
        <v>264</v>
      </c>
      <c r="I141" s="1" t="s">
        <v>265</v>
      </c>
      <c r="J141" s="1" t="s">
        <v>5</v>
      </c>
      <c r="K141" s="1" t="s">
        <v>48</v>
      </c>
      <c r="L141" s="1">
        <v>80</v>
      </c>
      <c r="M141" s="1">
        <v>1955.38</v>
      </c>
      <c r="N141" s="6">
        <v>1955.38</v>
      </c>
      <c r="O141" s="6"/>
      <c r="P141" s="6">
        <v>290686.33</v>
      </c>
      <c r="R141" s="31">
        <v>1955.38</v>
      </c>
      <c r="S141" s="28">
        <v>44135</v>
      </c>
    </row>
    <row r="142" spans="1:19" x14ac:dyDescent="0.2">
      <c r="A142" s="29">
        <v>42285</v>
      </c>
      <c r="B142" s="1" t="s">
        <v>262</v>
      </c>
      <c r="C142" s="27">
        <v>44134</v>
      </c>
      <c r="D142" s="1" t="s">
        <v>534</v>
      </c>
      <c r="G142" s="1" t="s">
        <v>264</v>
      </c>
      <c r="I142" s="1" t="s">
        <v>265</v>
      </c>
      <c r="J142" s="1" t="s">
        <v>5</v>
      </c>
      <c r="K142" s="1" t="s">
        <v>48</v>
      </c>
      <c r="L142" s="1">
        <v>80</v>
      </c>
      <c r="M142" s="1">
        <v>2076.92</v>
      </c>
      <c r="N142" s="6">
        <v>2076.92</v>
      </c>
      <c r="O142" s="6"/>
      <c r="P142" s="6">
        <v>286375.57</v>
      </c>
      <c r="R142" s="31">
        <v>2076.92</v>
      </c>
      <c r="S142" s="28">
        <v>44135</v>
      </c>
    </row>
    <row r="143" spans="1:19" x14ac:dyDescent="0.2">
      <c r="A143" s="29">
        <v>42289</v>
      </c>
      <c r="B143" s="1" t="s">
        <v>262</v>
      </c>
      <c r="C143" s="27">
        <v>44134</v>
      </c>
      <c r="D143" s="1" t="s">
        <v>535</v>
      </c>
      <c r="G143" s="1" t="s">
        <v>264</v>
      </c>
      <c r="I143" s="1" t="s">
        <v>265</v>
      </c>
      <c r="J143" s="1" t="s">
        <v>5</v>
      </c>
      <c r="K143" s="1" t="s">
        <v>48</v>
      </c>
      <c r="L143" s="1">
        <v>80</v>
      </c>
      <c r="M143" s="1">
        <v>4107.6899999999996</v>
      </c>
      <c r="N143" s="6">
        <v>4107.6899999999996</v>
      </c>
      <c r="O143" s="6"/>
      <c r="P143" s="6">
        <v>284298.65000000002</v>
      </c>
      <c r="R143" s="31">
        <v>4107.6899999999996</v>
      </c>
      <c r="S143" s="28">
        <v>44135</v>
      </c>
    </row>
    <row r="144" spans="1:19" x14ac:dyDescent="0.2">
      <c r="A144" s="29">
        <v>42466</v>
      </c>
      <c r="B144" s="1" t="s">
        <v>262</v>
      </c>
      <c r="C144" s="27">
        <v>44148</v>
      </c>
      <c r="D144" s="1">
        <v>11223</v>
      </c>
      <c r="I144" s="1" t="s">
        <v>265</v>
      </c>
      <c r="J144" s="1" t="s">
        <v>5</v>
      </c>
      <c r="K144" s="1" t="s">
        <v>48</v>
      </c>
      <c r="L144" s="1">
        <v>40</v>
      </c>
      <c r="M144" s="1">
        <v>961.54</v>
      </c>
      <c r="N144" s="6">
        <v>961.54</v>
      </c>
      <c r="O144" s="6"/>
      <c r="P144" s="6">
        <v>299687.86</v>
      </c>
      <c r="R144" s="31">
        <v>961.54</v>
      </c>
      <c r="S144" s="28">
        <v>44165</v>
      </c>
    </row>
    <row r="145" spans="1:19" x14ac:dyDescent="0.2">
      <c r="A145" s="29">
        <v>42465</v>
      </c>
      <c r="B145" s="1" t="s">
        <v>262</v>
      </c>
      <c r="C145" s="27">
        <v>44148</v>
      </c>
      <c r="D145" s="1">
        <v>11222</v>
      </c>
      <c r="I145" s="1" t="s">
        <v>265</v>
      </c>
      <c r="J145" s="1" t="s">
        <v>5</v>
      </c>
      <c r="K145" s="1" t="s">
        <v>48</v>
      </c>
      <c r="L145" s="1">
        <v>80</v>
      </c>
      <c r="M145" s="1">
        <v>1855.38</v>
      </c>
      <c r="N145" s="6">
        <v>1855.38</v>
      </c>
      <c r="O145" s="6"/>
      <c r="P145" s="6">
        <v>298726.32</v>
      </c>
      <c r="R145" s="31">
        <v>1855.38</v>
      </c>
      <c r="S145" s="28">
        <v>44165</v>
      </c>
    </row>
    <row r="146" spans="1:19" x14ac:dyDescent="0.2">
      <c r="A146" s="29">
        <v>42467</v>
      </c>
      <c r="B146" s="1" t="s">
        <v>262</v>
      </c>
      <c r="C146" s="27">
        <v>44148</v>
      </c>
      <c r="D146" s="1">
        <v>11224</v>
      </c>
      <c r="I146" s="1" t="s">
        <v>265</v>
      </c>
      <c r="J146" s="1" t="s">
        <v>5</v>
      </c>
      <c r="K146" s="1" t="s">
        <v>48</v>
      </c>
      <c r="L146" s="1">
        <v>80</v>
      </c>
      <c r="M146" s="1">
        <v>1955.38</v>
      </c>
      <c r="N146" s="6">
        <v>1955.38</v>
      </c>
      <c r="O146" s="6"/>
      <c r="P146" s="6">
        <v>301643.24</v>
      </c>
      <c r="R146" s="31">
        <v>1955.38</v>
      </c>
      <c r="S146" s="28">
        <v>44165</v>
      </c>
    </row>
    <row r="147" spans="1:19" x14ac:dyDescent="0.2">
      <c r="A147" s="29">
        <v>42464</v>
      </c>
      <c r="B147" s="1" t="s">
        <v>262</v>
      </c>
      <c r="C147" s="27">
        <v>44148</v>
      </c>
      <c r="D147" s="1">
        <v>11221</v>
      </c>
      <c r="I147" s="1" t="s">
        <v>265</v>
      </c>
      <c r="J147" s="1" t="s">
        <v>5</v>
      </c>
      <c r="K147" s="1" t="s">
        <v>48</v>
      </c>
      <c r="L147" s="1">
        <v>80</v>
      </c>
      <c r="M147" s="1">
        <v>2076.92</v>
      </c>
      <c r="N147" s="6">
        <v>2076.92</v>
      </c>
      <c r="O147" s="6"/>
      <c r="P147" s="6">
        <v>296870.94</v>
      </c>
      <c r="R147" s="31">
        <v>2076.92</v>
      </c>
      <c r="S147" s="28">
        <v>44165</v>
      </c>
    </row>
    <row r="148" spans="1:19" x14ac:dyDescent="0.2">
      <c r="A148" s="29">
        <v>42468</v>
      </c>
      <c r="B148" s="1" t="s">
        <v>262</v>
      </c>
      <c r="C148" s="27">
        <v>44148</v>
      </c>
      <c r="D148" s="1">
        <v>11220</v>
      </c>
      <c r="I148" s="1" t="s">
        <v>265</v>
      </c>
      <c r="J148" s="1" t="s">
        <v>5</v>
      </c>
      <c r="K148" s="1" t="s">
        <v>48</v>
      </c>
      <c r="L148" s="1">
        <v>80</v>
      </c>
      <c r="M148" s="1">
        <v>4107.6899999999996</v>
      </c>
      <c r="N148" s="6">
        <v>4107.6899999999996</v>
      </c>
      <c r="O148" s="6"/>
      <c r="P148" s="6">
        <v>294794.02</v>
      </c>
      <c r="R148" s="31">
        <v>4107.6899999999996</v>
      </c>
      <c r="S148" s="28">
        <v>44165</v>
      </c>
    </row>
    <row r="149" spans="1:19" x14ac:dyDescent="0.2">
      <c r="A149" s="29">
        <v>42634</v>
      </c>
      <c r="B149" s="1" t="s">
        <v>262</v>
      </c>
      <c r="C149" s="27">
        <v>44153</v>
      </c>
      <c r="D149" s="1">
        <v>11226</v>
      </c>
      <c r="I149" s="1" t="s">
        <v>265</v>
      </c>
      <c r="J149" s="1" t="s">
        <v>5</v>
      </c>
      <c r="K149" s="1" t="s">
        <v>48</v>
      </c>
      <c r="L149" s="1">
        <v>32</v>
      </c>
      <c r="M149" s="1">
        <v>769.23</v>
      </c>
      <c r="N149" s="6">
        <v>769.23</v>
      </c>
      <c r="O149" s="6"/>
      <c r="P149" s="6">
        <v>302412.46999999997</v>
      </c>
      <c r="R149" s="31">
        <v>769.23</v>
      </c>
      <c r="S149" s="28">
        <v>44165</v>
      </c>
    </row>
    <row r="150" spans="1:19" x14ac:dyDescent="0.2">
      <c r="A150" s="29">
        <v>42679</v>
      </c>
      <c r="B150" s="1" t="s">
        <v>262</v>
      </c>
      <c r="C150" s="27">
        <v>44158</v>
      </c>
      <c r="D150" s="1">
        <v>11230</v>
      </c>
      <c r="I150" s="1" t="s">
        <v>265</v>
      </c>
      <c r="J150" s="1" t="s">
        <v>5</v>
      </c>
      <c r="K150" s="1" t="s">
        <v>48</v>
      </c>
      <c r="L150" s="1">
        <v>77</v>
      </c>
      <c r="M150" s="1">
        <v>1882.05</v>
      </c>
      <c r="N150" s="6">
        <v>1882.05</v>
      </c>
      <c r="O150" s="6"/>
      <c r="P150" s="6">
        <v>304294.52</v>
      </c>
      <c r="R150" s="31">
        <v>1882.05</v>
      </c>
      <c r="S150" s="28">
        <v>44165</v>
      </c>
    </row>
    <row r="151" spans="1:19" x14ac:dyDescent="0.2">
      <c r="A151" s="29">
        <v>42680</v>
      </c>
      <c r="B151" s="1" t="s">
        <v>262</v>
      </c>
      <c r="C151" s="27">
        <v>44162</v>
      </c>
      <c r="D151" s="1" t="s">
        <v>536</v>
      </c>
      <c r="G151" s="1" t="s">
        <v>264</v>
      </c>
      <c r="I151" s="1" t="s">
        <v>265</v>
      </c>
      <c r="J151" s="1" t="s">
        <v>5</v>
      </c>
      <c r="K151" s="1" t="s">
        <v>48</v>
      </c>
      <c r="L151" s="1">
        <v>80</v>
      </c>
      <c r="M151" s="1">
        <v>1955.38</v>
      </c>
      <c r="N151" s="6">
        <v>1955.38</v>
      </c>
      <c r="O151" s="6"/>
      <c r="P151" s="6">
        <v>312434.51</v>
      </c>
      <c r="R151" s="31">
        <v>1955.38</v>
      </c>
      <c r="S151" s="28">
        <v>44165</v>
      </c>
    </row>
    <row r="152" spans="1:19" x14ac:dyDescent="0.2">
      <c r="A152" s="29">
        <v>42681</v>
      </c>
      <c r="B152" s="1" t="s">
        <v>262</v>
      </c>
      <c r="C152" s="27">
        <v>44162</v>
      </c>
      <c r="D152" s="1" t="s">
        <v>537</v>
      </c>
      <c r="G152" s="1" t="s">
        <v>264</v>
      </c>
      <c r="I152" s="1" t="s">
        <v>265</v>
      </c>
      <c r="J152" s="1" t="s">
        <v>5</v>
      </c>
      <c r="K152" s="1" t="s">
        <v>48</v>
      </c>
      <c r="L152" s="1">
        <v>80</v>
      </c>
      <c r="M152" s="1">
        <v>2076.92</v>
      </c>
      <c r="N152" s="6">
        <v>2076.92</v>
      </c>
      <c r="O152" s="6"/>
      <c r="P152" s="6">
        <v>310479.13</v>
      </c>
      <c r="R152" s="31">
        <v>2076.92</v>
      </c>
      <c r="S152" s="28">
        <v>44165</v>
      </c>
    </row>
    <row r="153" spans="1:19" x14ac:dyDescent="0.2">
      <c r="A153" s="29">
        <v>42682</v>
      </c>
      <c r="B153" s="1" t="s">
        <v>262</v>
      </c>
      <c r="C153" s="27">
        <v>44162</v>
      </c>
      <c r="D153" s="1" t="s">
        <v>538</v>
      </c>
      <c r="G153" s="1" t="s">
        <v>264</v>
      </c>
      <c r="I153" s="1" t="s">
        <v>265</v>
      </c>
      <c r="J153" s="1" t="s">
        <v>5</v>
      </c>
      <c r="K153" s="1" t="s">
        <v>48</v>
      </c>
      <c r="L153" s="1">
        <v>80</v>
      </c>
      <c r="M153" s="1">
        <v>4107.6899999999996</v>
      </c>
      <c r="N153" s="6">
        <v>4107.6899999999996</v>
      </c>
      <c r="O153" s="6"/>
      <c r="P153" s="6">
        <v>308402.21000000002</v>
      </c>
      <c r="R153" s="31">
        <v>4107.6899999999996</v>
      </c>
      <c r="S153" s="28">
        <v>44165</v>
      </c>
    </row>
    <row r="154" spans="1:19" x14ac:dyDescent="0.2">
      <c r="A154" s="29">
        <v>42939</v>
      </c>
      <c r="B154" s="1" t="s">
        <v>262</v>
      </c>
      <c r="C154" s="27">
        <v>44176</v>
      </c>
      <c r="D154" s="1" t="s">
        <v>539</v>
      </c>
      <c r="G154" s="1" t="s">
        <v>264</v>
      </c>
      <c r="I154" s="1" t="s">
        <v>354</v>
      </c>
      <c r="J154" s="1" t="s">
        <v>5</v>
      </c>
      <c r="K154" s="1" t="s">
        <v>48</v>
      </c>
      <c r="L154" s="1">
        <v>10</v>
      </c>
      <c r="M154" s="1">
        <v>192.31</v>
      </c>
      <c r="N154" s="6">
        <v>192.31</v>
      </c>
      <c r="O154" s="6"/>
      <c r="P154" s="6">
        <v>321952.65000000002</v>
      </c>
      <c r="R154" s="31">
        <v>192.31</v>
      </c>
      <c r="S154" s="28">
        <v>44196</v>
      </c>
    </row>
    <row r="155" spans="1:19" x14ac:dyDescent="0.2">
      <c r="A155" s="29">
        <v>42939</v>
      </c>
      <c r="B155" s="1" t="s">
        <v>262</v>
      </c>
      <c r="C155" s="27">
        <v>44176</v>
      </c>
      <c r="D155" s="1" t="s">
        <v>539</v>
      </c>
      <c r="G155" s="1" t="s">
        <v>264</v>
      </c>
      <c r="I155" s="1" t="s">
        <v>265</v>
      </c>
      <c r="J155" s="1" t="s">
        <v>5</v>
      </c>
      <c r="K155" s="1" t="s">
        <v>48</v>
      </c>
      <c r="L155" s="1">
        <v>70</v>
      </c>
      <c r="M155" s="1">
        <v>1346.15</v>
      </c>
      <c r="N155" s="6">
        <v>1346.15</v>
      </c>
      <c r="O155" s="6"/>
      <c r="P155" s="6">
        <v>321760.34000000003</v>
      </c>
      <c r="R155" s="31">
        <v>1346.15</v>
      </c>
      <c r="S155" s="28">
        <v>44196</v>
      </c>
    </row>
    <row r="156" spans="1:19" x14ac:dyDescent="0.2">
      <c r="A156" s="29">
        <v>42940</v>
      </c>
      <c r="B156" s="1" t="s">
        <v>262</v>
      </c>
      <c r="C156" s="27">
        <v>44176</v>
      </c>
      <c r="D156" s="1" t="s">
        <v>540</v>
      </c>
      <c r="G156" s="1" t="s">
        <v>264</v>
      </c>
      <c r="I156" s="1" t="s">
        <v>265</v>
      </c>
      <c r="J156" s="1" t="s">
        <v>5</v>
      </c>
      <c r="K156" s="1" t="s">
        <v>48</v>
      </c>
      <c r="L156" s="1">
        <v>64</v>
      </c>
      <c r="M156" s="1">
        <v>1564.3</v>
      </c>
      <c r="N156" s="6">
        <v>1564.3</v>
      </c>
      <c r="O156" s="6"/>
      <c r="P156" s="6">
        <v>320414.19</v>
      </c>
      <c r="R156" s="31">
        <v>1564.3</v>
      </c>
      <c r="S156" s="28">
        <v>44196</v>
      </c>
    </row>
    <row r="157" spans="1:19" x14ac:dyDescent="0.2">
      <c r="A157" s="29">
        <v>42941</v>
      </c>
      <c r="B157" s="1" t="s">
        <v>262</v>
      </c>
      <c r="C157" s="27">
        <v>44176</v>
      </c>
      <c r="D157" s="1" t="s">
        <v>541</v>
      </c>
      <c r="G157" s="1" t="s">
        <v>264</v>
      </c>
      <c r="I157" s="1" t="s">
        <v>265</v>
      </c>
      <c r="J157" s="1" t="s">
        <v>5</v>
      </c>
      <c r="K157" s="1" t="s">
        <v>48</v>
      </c>
      <c r="L157" s="1">
        <v>64</v>
      </c>
      <c r="M157" s="1">
        <v>1564.3</v>
      </c>
      <c r="N157" s="6">
        <v>1564.3</v>
      </c>
      <c r="O157" s="6"/>
      <c r="P157" s="6">
        <v>323516.95</v>
      </c>
      <c r="R157" s="31">
        <v>1564.3</v>
      </c>
      <c r="S157" s="28">
        <v>44196</v>
      </c>
    </row>
    <row r="158" spans="1:19" x14ac:dyDescent="0.2">
      <c r="A158" s="29">
        <v>42942</v>
      </c>
      <c r="B158" s="1" t="s">
        <v>262</v>
      </c>
      <c r="C158" s="27">
        <v>44176</v>
      </c>
      <c r="D158" s="1" t="s">
        <v>542</v>
      </c>
      <c r="G158" s="1" t="s">
        <v>264</v>
      </c>
      <c r="I158" s="1" t="s">
        <v>265</v>
      </c>
      <c r="J158" s="1" t="s">
        <v>5</v>
      </c>
      <c r="K158" s="1" t="s">
        <v>48</v>
      </c>
      <c r="L158" s="1">
        <v>80</v>
      </c>
      <c r="M158" s="1">
        <v>2307.69</v>
      </c>
      <c r="N158" s="6">
        <v>2307.69</v>
      </c>
      <c r="O158" s="6"/>
      <c r="P158" s="6">
        <v>318849.89</v>
      </c>
      <c r="R158" s="31">
        <v>2307.69</v>
      </c>
      <c r="S158" s="28">
        <v>44196</v>
      </c>
    </row>
    <row r="159" spans="1:19" x14ac:dyDescent="0.2">
      <c r="A159" s="29">
        <v>42943</v>
      </c>
      <c r="B159" s="1" t="s">
        <v>262</v>
      </c>
      <c r="C159" s="27">
        <v>44176</v>
      </c>
      <c r="D159" s="1" t="s">
        <v>543</v>
      </c>
      <c r="G159" s="1" t="s">
        <v>264</v>
      </c>
      <c r="I159" s="1" t="s">
        <v>265</v>
      </c>
      <c r="J159" s="1" t="s">
        <v>5</v>
      </c>
      <c r="K159" s="1" t="s">
        <v>48</v>
      </c>
      <c r="L159" s="1">
        <v>80</v>
      </c>
      <c r="M159" s="1">
        <v>4107.6899999999996</v>
      </c>
      <c r="N159" s="6">
        <v>4107.6899999999996</v>
      </c>
      <c r="O159" s="6"/>
      <c r="P159" s="6">
        <v>316542.2</v>
      </c>
      <c r="R159" s="31">
        <v>4107.6899999999996</v>
      </c>
      <c r="S159" s="28">
        <v>44196</v>
      </c>
    </row>
    <row r="160" spans="1:19" x14ac:dyDescent="0.2">
      <c r="A160" s="29">
        <v>43028</v>
      </c>
      <c r="B160" s="1" t="s">
        <v>262</v>
      </c>
      <c r="C160" s="27">
        <v>44189</v>
      </c>
      <c r="D160" s="1" t="s">
        <v>544</v>
      </c>
      <c r="G160" s="1" t="s">
        <v>264</v>
      </c>
      <c r="I160" s="1" t="s">
        <v>265</v>
      </c>
      <c r="J160" s="1" t="s">
        <v>5</v>
      </c>
      <c r="K160" s="1" t="s">
        <v>48</v>
      </c>
      <c r="L160" s="1">
        <v>77</v>
      </c>
      <c r="M160" s="1">
        <v>1480.77</v>
      </c>
      <c r="N160" s="6">
        <v>1480.77</v>
      </c>
      <c r="O160" s="6"/>
      <c r="P160" s="6">
        <v>333172.94</v>
      </c>
      <c r="R160" s="31">
        <v>1480.77</v>
      </c>
      <c r="S160" s="28">
        <v>44196</v>
      </c>
    </row>
    <row r="161" spans="1:19" x14ac:dyDescent="0.2">
      <c r="A161" s="29">
        <v>43027</v>
      </c>
      <c r="B161" s="1" t="s">
        <v>262</v>
      </c>
      <c r="C161" s="27">
        <v>44189</v>
      </c>
      <c r="D161" s="1" t="s">
        <v>545</v>
      </c>
      <c r="G161" s="1" t="s">
        <v>264</v>
      </c>
      <c r="I161" s="1" t="s">
        <v>265</v>
      </c>
      <c r="J161" s="1" t="s">
        <v>5</v>
      </c>
      <c r="K161" s="1" t="s">
        <v>48</v>
      </c>
      <c r="L161" s="1">
        <v>72</v>
      </c>
      <c r="M161" s="1">
        <v>1759.84</v>
      </c>
      <c r="N161" s="6">
        <v>1759.84</v>
      </c>
      <c r="O161" s="6"/>
      <c r="P161" s="6">
        <v>331692.17</v>
      </c>
      <c r="R161" s="31">
        <v>1759.84</v>
      </c>
      <c r="S161" s="28">
        <v>44196</v>
      </c>
    </row>
    <row r="162" spans="1:19" x14ac:dyDescent="0.2">
      <c r="A162" s="29">
        <v>43029</v>
      </c>
      <c r="B162" s="1" t="s">
        <v>262</v>
      </c>
      <c r="C162" s="27">
        <v>44189</v>
      </c>
      <c r="D162" s="1" t="s">
        <v>546</v>
      </c>
      <c r="G162" s="1" t="s">
        <v>264</v>
      </c>
      <c r="I162" s="1" t="s">
        <v>265</v>
      </c>
      <c r="J162" s="1" t="s">
        <v>5</v>
      </c>
      <c r="K162" s="1" t="s">
        <v>48</v>
      </c>
      <c r="L162" s="1">
        <v>78.5</v>
      </c>
      <c r="M162" s="1">
        <v>1918.72</v>
      </c>
      <c r="N162" s="6">
        <v>1918.72</v>
      </c>
      <c r="O162" s="6"/>
      <c r="P162" s="6">
        <v>335091.65999999997</v>
      </c>
      <c r="R162" s="31">
        <v>1918.72</v>
      </c>
      <c r="S162" s="28">
        <v>44196</v>
      </c>
    </row>
    <row r="163" spans="1:19" x14ac:dyDescent="0.2">
      <c r="A163" s="29">
        <v>43030</v>
      </c>
      <c r="B163" s="1" t="s">
        <v>262</v>
      </c>
      <c r="C163" s="27">
        <v>44189</v>
      </c>
      <c r="D163" s="1" t="s">
        <v>547</v>
      </c>
      <c r="G163" s="1" t="s">
        <v>264</v>
      </c>
      <c r="I163" s="1" t="s">
        <v>265</v>
      </c>
      <c r="J163" s="1" t="s">
        <v>5</v>
      </c>
      <c r="K163" s="1" t="s">
        <v>48</v>
      </c>
      <c r="L163" s="1">
        <v>80</v>
      </c>
      <c r="M163" s="1">
        <v>2307.69</v>
      </c>
      <c r="N163" s="6">
        <v>2307.69</v>
      </c>
      <c r="O163" s="6"/>
      <c r="P163" s="6">
        <v>329932.33</v>
      </c>
      <c r="R163" s="31">
        <v>2307.69</v>
      </c>
      <c r="S163" s="28">
        <v>44196</v>
      </c>
    </row>
    <row r="164" spans="1:19" x14ac:dyDescent="0.2">
      <c r="A164" s="29">
        <v>43031</v>
      </c>
      <c r="B164" s="1" t="s">
        <v>262</v>
      </c>
      <c r="C164" s="27">
        <v>44189</v>
      </c>
      <c r="D164" s="1" t="s">
        <v>548</v>
      </c>
      <c r="G164" s="1" t="s">
        <v>264</v>
      </c>
      <c r="I164" s="1" t="s">
        <v>265</v>
      </c>
      <c r="J164" s="1" t="s">
        <v>5</v>
      </c>
      <c r="K164" s="1" t="s">
        <v>48</v>
      </c>
      <c r="L164" s="1">
        <v>80</v>
      </c>
      <c r="M164" s="1">
        <v>4107.6899999999996</v>
      </c>
      <c r="N164" s="6">
        <v>4107.6899999999996</v>
      </c>
      <c r="O164" s="6"/>
      <c r="P164" s="6">
        <v>327624.64</v>
      </c>
      <c r="R164" s="31">
        <v>4107.6899999999996</v>
      </c>
      <c r="S164" s="28">
        <v>44196</v>
      </c>
    </row>
    <row r="165" spans="1:19" x14ac:dyDescent="0.2">
      <c r="A165" s="29">
        <v>43726</v>
      </c>
      <c r="B165" s="1" t="s">
        <v>117</v>
      </c>
      <c r="C165" s="27">
        <v>44196</v>
      </c>
      <c r="D165" s="1" t="s">
        <v>597</v>
      </c>
      <c r="E165" s="1" t="s">
        <v>119</v>
      </c>
      <c r="F165" s="43"/>
      <c r="G165" s="1" t="s">
        <v>598</v>
      </c>
      <c r="J165" s="1" t="s">
        <v>5</v>
      </c>
      <c r="K165" s="1" t="s">
        <v>31</v>
      </c>
      <c r="N165" s="6"/>
      <c r="O165" s="6">
        <v>106799.94</v>
      </c>
      <c r="P165" s="6">
        <v>228291.72</v>
      </c>
      <c r="R165" s="31">
        <v>-106799.94</v>
      </c>
      <c r="S165" s="28">
        <v>44196</v>
      </c>
    </row>
    <row r="166" spans="1:19" x14ac:dyDescent="0.2">
      <c r="A166" s="29">
        <v>43726</v>
      </c>
      <c r="B166" s="1" t="s">
        <v>117</v>
      </c>
      <c r="C166" s="27">
        <v>44196</v>
      </c>
      <c r="D166" s="1" t="s">
        <v>597</v>
      </c>
      <c r="E166" s="1" t="s">
        <v>119</v>
      </c>
      <c r="F166" s="43"/>
      <c r="G166" s="1" t="s">
        <v>598</v>
      </c>
      <c r="J166" s="1" t="s">
        <v>31</v>
      </c>
      <c r="K166" s="1" t="s">
        <v>5</v>
      </c>
      <c r="N166" s="6">
        <v>106799.94</v>
      </c>
      <c r="O166" s="6"/>
      <c r="P166" s="6">
        <v>106799.94</v>
      </c>
      <c r="R166" s="31">
        <v>106799.94</v>
      </c>
      <c r="S166" s="28">
        <v>44196</v>
      </c>
    </row>
    <row r="167" spans="1:19" x14ac:dyDescent="0.2">
      <c r="A167" s="45">
        <v>43760</v>
      </c>
      <c r="B167" s="46" t="s">
        <v>117</v>
      </c>
      <c r="C167" s="47">
        <v>44196</v>
      </c>
      <c r="D167" s="46" t="s">
        <v>599</v>
      </c>
      <c r="E167" s="46"/>
      <c r="F167" s="46"/>
      <c r="G167" s="46" t="s">
        <v>1439</v>
      </c>
      <c r="H167" s="46"/>
      <c r="I167" s="46"/>
      <c r="J167" s="46" t="s">
        <v>5</v>
      </c>
      <c r="K167" s="46" t="s">
        <v>29</v>
      </c>
      <c r="L167" s="46"/>
      <c r="M167" s="46"/>
      <c r="N167" s="48"/>
      <c r="O167" s="48">
        <v>55265.34</v>
      </c>
      <c r="P167" s="48">
        <v>173026.38</v>
      </c>
      <c r="Q167" s="46"/>
      <c r="R167" s="48" t="s">
        <v>600</v>
      </c>
      <c r="S167" s="49">
        <v>44196</v>
      </c>
    </row>
    <row r="168" spans="1:19" x14ac:dyDescent="0.2">
      <c r="A168" s="50"/>
      <c r="B168" s="51"/>
      <c r="C168" s="52"/>
      <c r="D168" s="51"/>
      <c r="E168" s="51"/>
      <c r="F168" s="51"/>
      <c r="G168" s="51"/>
      <c r="H168" s="51"/>
      <c r="I168" s="51"/>
      <c r="J168" s="51" t="s">
        <v>5</v>
      </c>
      <c r="K168" s="51" t="s">
        <v>29</v>
      </c>
      <c r="L168" s="51"/>
      <c r="M168" s="51"/>
      <c r="N168" s="53"/>
      <c r="O168" s="53">
        <v>9634.61</v>
      </c>
      <c r="P168" s="53"/>
      <c r="Q168" s="51"/>
      <c r="R168" s="53">
        <v>-9634.61</v>
      </c>
      <c r="S168" s="54">
        <v>44196</v>
      </c>
    </row>
    <row r="169" spans="1:19" x14ac:dyDescent="0.2">
      <c r="A169" s="50"/>
      <c r="B169" s="51"/>
      <c r="C169" s="52"/>
      <c r="D169" s="51"/>
      <c r="E169" s="51"/>
      <c r="F169" s="51"/>
      <c r="G169" s="51"/>
      <c r="H169" s="51"/>
      <c r="I169" s="51"/>
      <c r="J169" s="51" t="s">
        <v>5</v>
      </c>
      <c r="K169" s="51" t="s">
        <v>29</v>
      </c>
      <c r="L169" s="51"/>
      <c r="M169" s="51"/>
      <c r="N169" s="53"/>
      <c r="O169" s="53">
        <v>45630.73</v>
      </c>
      <c r="P169" s="53"/>
      <c r="Q169" s="51"/>
      <c r="R169" s="53">
        <v>-45630.73</v>
      </c>
      <c r="S169" s="54">
        <v>44196</v>
      </c>
    </row>
    <row r="170" spans="1:19" x14ac:dyDescent="0.2">
      <c r="A170" s="29">
        <v>43760</v>
      </c>
      <c r="B170" s="1" t="s">
        <v>117</v>
      </c>
      <c r="C170" s="27">
        <v>44196</v>
      </c>
      <c r="D170" s="1" t="s">
        <v>599</v>
      </c>
      <c r="F170" s="43"/>
      <c r="G170" s="99" t="s">
        <v>1439</v>
      </c>
      <c r="J170" s="1" t="s">
        <v>29</v>
      </c>
      <c r="K170" s="1" t="s">
        <v>29</v>
      </c>
      <c r="N170" s="6">
        <v>9634.61</v>
      </c>
      <c r="O170" s="6"/>
      <c r="P170" s="6">
        <v>55265.34</v>
      </c>
      <c r="R170" s="31">
        <v>9634.61</v>
      </c>
      <c r="S170" s="28">
        <v>44196</v>
      </c>
    </row>
    <row r="171" spans="1:19" x14ac:dyDescent="0.2">
      <c r="A171" s="29">
        <v>43760</v>
      </c>
      <c r="B171" s="1" t="s">
        <v>117</v>
      </c>
      <c r="C171" s="27">
        <v>44196</v>
      </c>
      <c r="D171" s="1" t="s">
        <v>599</v>
      </c>
      <c r="F171" s="43"/>
      <c r="G171" s="99" t="s">
        <v>1439</v>
      </c>
      <c r="J171" s="1" t="s">
        <v>29</v>
      </c>
      <c r="K171" s="1" t="s">
        <v>121</v>
      </c>
      <c r="N171" s="6">
        <v>45630.73</v>
      </c>
      <c r="O171" s="6"/>
      <c r="P171" s="6">
        <v>45630.73</v>
      </c>
      <c r="R171" s="31">
        <v>45630.73</v>
      </c>
      <c r="S171" s="28">
        <v>44196</v>
      </c>
    </row>
    <row r="172" spans="1:19" x14ac:dyDescent="0.2">
      <c r="A172" s="29">
        <v>39087</v>
      </c>
      <c r="B172" s="1" t="s">
        <v>262</v>
      </c>
      <c r="C172" s="27">
        <v>43868</v>
      </c>
      <c r="D172" s="1" t="s">
        <v>429</v>
      </c>
      <c r="G172" s="1" t="s">
        <v>264</v>
      </c>
      <c r="I172" s="1" t="s">
        <v>549</v>
      </c>
      <c r="J172" s="1" t="s">
        <v>32</v>
      </c>
      <c r="K172" s="1" t="s">
        <v>48</v>
      </c>
      <c r="L172" s="1">
        <v>8</v>
      </c>
      <c r="M172" s="1">
        <v>294.42</v>
      </c>
      <c r="N172" s="6">
        <v>294.42</v>
      </c>
      <c r="O172" s="6"/>
      <c r="P172" s="6">
        <v>1809.21</v>
      </c>
      <c r="R172" s="31">
        <v>294.42</v>
      </c>
      <c r="S172" s="28">
        <v>43890</v>
      </c>
    </row>
    <row r="173" spans="1:19" x14ac:dyDescent="0.2">
      <c r="A173" s="29">
        <v>39338</v>
      </c>
      <c r="B173" s="1" t="s">
        <v>262</v>
      </c>
      <c r="C173" s="27">
        <v>43882</v>
      </c>
      <c r="D173" s="1" t="s">
        <v>436</v>
      </c>
      <c r="G173" s="1" t="s">
        <v>264</v>
      </c>
      <c r="I173" s="1" t="s">
        <v>549</v>
      </c>
      <c r="J173" s="1" t="s">
        <v>32</v>
      </c>
      <c r="K173" s="1" t="s">
        <v>48</v>
      </c>
      <c r="L173" s="1">
        <v>8</v>
      </c>
      <c r="M173" s="1">
        <v>224.36</v>
      </c>
      <c r="N173" s="6">
        <v>224.36</v>
      </c>
      <c r="O173" s="6"/>
      <c r="P173" s="6">
        <v>2059.3200000000002</v>
      </c>
      <c r="R173" s="31">
        <v>224.36</v>
      </c>
      <c r="S173" s="28">
        <v>43890</v>
      </c>
    </row>
    <row r="174" spans="1:19" x14ac:dyDescent="0.2">
      <c r="A174" s="29">
        <v>40171</v>
      </c>
      <c r="B174" s="1" t="s">
        <v>262</v>
      </c>
      <c r="C174" s="27">
        <v>43952</v>
      </c>
      <c r="D174" s="1" t="s">
        <v>462</v>
      </c>
      <c r="G174" s="1" t="s">
        <v>264</v>
      </c>
      <c r="I174" s="1" t="s">
        <v>549</v>
      </c>
      <c r="J174" s="1" t="s">
        <v>32</v>
      </c>
      <c r="K174" s="1" t="s">
        <v>48</v>
      </c>
      <c r="L174" s="1">
        <v>8</v>
      </c>
      <c r="M174" s="1">
        <v>179.5</v>
      </c>
      <c r="N174" s="6">
        <v>179.5</v>
      </c>
      <c r="O174" s="6"/>
      <c r="P174" s="6">
        <v>5496.07</v>
      </c>
      <c r="R174" s="31">
        <v>179.5</v>
      </c>
      <c r="S174" s="28">
        <v>43982</v>
      </c>
    </row>
    <row r="175" spans="1:19" x14ac:dyDescent="0.2">
      <c r="A175" s="29">
        <v>40378</v>
      </c>
      <c r="B175" s="1" t="s">
        <v>262</v>
      </c>
      <c r="C175" s="27">
        <v>43966</v>
      </c>
      <c r="D175" s="1" t="s">
        <v>467</v>
      </c>
      <c r="G175" s="1" t="s">
        <v>264</v>
      </c>
      <c r="I175" s="1" t="s">
        <v>549</v>
      </c>
      <c r="J175" s="1" t="s">
        <v>32</v>
      </c>
      <c r="K175" s="1" t="s">
        <v>48</v>
      </c>
      <c r="L175" s="1">
        <v>5</v>
      </c>
      <c r="M175" s="1">
        <v>168.27</v>
      </c>
      <c r="N175" s="6">
        <v>168.27</v>
      </c>
      <c r="O175" s="6"/>
      <c r="P175" s="6">
        <v>6210.99</v>
      </c>
      <c r="R175" s="31">
        <v>168.27</v>
      </c>
      <c r="S175" s="28">
        <v>43982</v>
      </c>
    </row>
    <row r="176" spans="1:19" x14ac:dyDescent="0.2">
      <c r="A176" s="29">
        <v>40579</v>
      </c>
      <c r="B176" s="1" t="s">
        <v>262</v>
      </c>
      <c r="C176" s="27">
        <v>43994</v>
      </c>
      <c r="D176" s="1" t="s">
        <v>480</v>
      </c>
      <c r="G176" s="1" t="s">
        <v>264</v>
      </c>
      <c r="I176" s="1" t="s">
        <v>549</v>
      </c>
      <c r="J176" s="1" t="s">
        <v>32</v>
      </c>
      <c r="K176" s="1" t="s">
        <v>48</v>
      </c>
      <c r="L176" s="1">
        <v>5</v>
      </c>
      <c r="M176" s="1">
        <v>112.19</v>
      </c>
      <c r="N176" s="6">
        <v>112.19</v>
      </c>
      <c r="O176" s="6"/>
      <c r="P176" s="6">
        <v>7450.15</v>
      </c>
      <c r="R176" s="31">
        <v>112.19</v>
      </c>
      <c r="S176" s="28">
        <v>44012</v>
      </c>
    </row>
    <row r="177" spans="1:19" x14ac:dyDescent="0.2">
      <c r="A177" s="29">
        <v>41542</v>
      </c>
      <c r="B177" s="1" t="s">
        <v>262</v>
      </c>
      <c r="C177" s="27">
        <v>44064</v>
      </c>
      <c r="D177" s="1" t="s">
        <v>505</v>
      </c>
      <c r="G177" s="1" t="s">
        <v>264</v>
      </c>
      <c r="I177" s="1" t="s">
        <v>549</v>
      </c>
      <c r="J177" s="1" t="s">
        <v>32</v>
      </c>
      <c r="K177" s="1" t="s">
        <v>48</v>
      </c>
      <c r="L177" s="1">
        <v>4</v>
      </c>
      <c r="M177" s="1">
        <v>98.08</v>
      </c>
      <c r="N177" s="6">
        <v>98.08</v>
      </c>
      <c r="O177" s="6"/>
      <c r="P177" s="6">
        <v>10594.9</v>
      </c>
      <c r="R177" s="6">
        <v>98.08</v>
      </c>
      <c r="S177" s="28">
        <v>44074</v>
      </c>
    </row>
    <row r="178" spans="1:19" x14ac:dyDescent="0.2">
      <c r="A178" s="29"/>
      <c r="C178" s="27"/>
      <c r="N178" s="6"/>
      <c r="O178" s="6"/>
      <c r="P178" s="6"/>
      <c r="R178" s="31"/>
      <c r="S178" s="28"/>
    </row>
    <row r="179" spans="1:19" x14ac:dyDescent="0.2">
      <c r="A179" s="29">
        <v>43169</v>
      </c>
      <c r="B179" s="1" t="s">
        <v>262</v>
      </c>
      <c r="C179" s="27">
        <v>44204</v>
      </c>
      <c r="D179" s="1" t="s">
        <v>263</v>
      </c>
      <c r="G179" s="1" t="s">
        <v>264</v>
      </c>
      <c r="I179" s="1" t="s">
        <v>265</v>
      </c>
      <c r="J179" s="1" t="s">
        <v>5</v>
      </c>
      <c r="K179" s="1" t="s">
        <v>48</v>
      </c>
      <c r="L179" s="1">
        <v>72.5</v>
      </c>
      <c r="M179" s="1">
        <v>1772.06</v>
      </c>
      <c r="N179" s="6">
        <v>1772.06</v>
      </c>
      <c r="O179" s="6"/>
      <c r="P179" s="6">
        <v>4007.63</v>
      </c>
      <c r="R179" s="31">
        <v>1772.06</v>
      </c>
      <c r="S179" s="28">
        <v>44227</v>
      </c>
    </row>
    <row r="180" spans="1:19" x14ac:dyDescent="0.2">
      <c r="A180" s="29">
        <v>43171</v>
      </c>
      <c r="B180" s="1" t="s">
        <v>262</v>
      </c>
      <c r="C180" s="27">
        <v>44204</v>
      </c>
      <c r="D180" s="1" t="s">
        <v>266</v>
      </c>
      <c r="G180" s="1" t="s">
        <v>264</v>
      </c>
      <c r="I180" s="1" t="s">
        <v>265</v>
      </c>
      <c r="J180" s="1" t="s">
        <v>5</v>
      </c>
      <c r="K180" s="1" t="s">
        <v>48</v>
      </c>
      <c r="L180" s="1">
        <v>80</v>
      </c>
      <c r="M180" s="1">
        <v>1955.38</v>
      </c>
      <c r="N180" s="6">
        <v>1955.38</v>
      </c>
      <c r="O180" s="6"/>
      <c r="P180" s="6">
        <v>5963.01</v>
      </c>
      <c r="R180" s="31">
        <v>1955.38</v>
      </c>
      <c r="S180" s="28">
        <v>44227</v>
      </c>
    </row>
    <row r="181" spans="1:19" x14ac:dyDescent="0.2">
      <c r="A181" s="29">
        <v>43168</v>
      </c>
      <c r="B181" s="1" t="s">
        <v>262</v>
      </c>
      <c r="C181" s="27">
        <v>44204</v>
      </c>
      <c r="D181" s="1" t="s">
        <v>267</v>
      </c>
      <c r="G181" s="1" t="s">
        <v>264</v>
      </c>
      <c r="I181" s="1" t="s">
        <v>265</v>
      </c>
      <c r="J181" s="1" t="s">
        <v>5</v>
      </c>
      <c r="K181" s="1" t="s">
        <v>48</v>
      </c>
      <c r="L181" s="1">
        <v>77.5</v>
      </c>
      <c r="M181" s="1">
        <v>2235.5700000000002</v>
      </c>
      <c r="N181" s="6">
        <v>2235.5700000000002</v>
      </c>
      <c r="O181" s="6"/>
      <c r="P181" s="6">
        <v>2235.5700000000002</v>
      </c>
      <c r="R181" s="31">
        <v>2235.5700000000002</v>
      </c>
      <c r="S181" s="28">
        <v>44227</v>
      </c>
    </row>
    <row r="182" spans="1:19" x14ac:dyDescent="0.2">
      <c r="A182" s="29">
        <v>43407</v>
      </c>
      <c r="B182" s="1" t="s">
        <v>262</v>
      </c>
      <c r="C182" s="27">
        <v>44218</v>
      </c>
      <c r="D182" s="1" t="s">
        <v>268</v>
      </c>
      <c r="G182" s="1" t="s">
        <v>264</v>
      </c>
      <c r="I182" s="1" t="s">
        <v>265</v>
      </c>
      <c r="J182" s="1" t="s">
        <v>5</v>
      </c>
      <c r="K182" s="1" t="s">
        <v>48</v>
      </c>
      <c r="L182" s="1">
        <v>80</v>
      </c>
      <c r="M182" s="1">
        <v>1955.38</v>
      </c>
      <c r="N182" s="6">
        <v>1955.38</v>
      </c>
      <c r="O182" s="6"/>
      <c r="P182" s="6">
        <v>10226.08</v>
      </c>
      <c r="R182" s="31">
        <v>1955.38</v>
      </c>
      <c r="S182" s="28">
        <v>44227</v>
      </c>
    </row>
    <row r="183" spans="1:19" x14ac:dyDescent="0.2">
      <c r="A183" s="29">
        <v>43408</v>
      </c>
      <c r="B183" s="1" t="s">
        <v>262</v>
      </c>
      <c r="C183" s="27">
        <v>44218</v>
      </c>
      <c r="D183" s="1" t="s">
        <v>269</v>
      </c>
      <c r="G183" s="1" t="s">
        <v>264</v>
      </c>
      <c r="I183" s="1" t="s">
        <v>265</v>
      </c>
      <c r="J183" s="1" t="s">
        <v>5</v>
      </c>
      <c r="K183" s="1" t="s">
        <v>48</v>
      </c>
      <c r="L183" s="1">
        <v>80</v>
      </c>
      <c r="M183" s="1">
        <v>1955.38</v>
      </c>
      <c r="N183" s="6">
        <v>1955.38</v>
      </c>
      <c r="O183" s="6"/>
      <c r="P183" s="6">
        <v>12181.46</v>
      </c>
      <c r="R183" s="31">
        <v>1955.38</v>
      </c>
      <c r="S183" s="28">
        <v>44227</v>
      </c>
    </row>
    <row r="184" spans="1:19" x14ac:dyDescent="0.2">
      <c r="A184" s="29">
        <v>43406</v>
      </c>
      <c r="B184" s="1" t="s">
        <v>262</v>
      </c>
      <c r="C184" s="27">
        <v>44218</v>
      </c>
      <c r="D184" s="1" t="s">
        <v>270</v>
      </c>
      <c r="G184" s="1" t="s">
        <v>264</v>
      </c>
      <c r="I184" s="1" t="s">
        <v>265</v>
      </c>
      <c r="J184" s="1" t="s">
        <v>5</v>
      </c>
      <c r="K184" s="1" t="s">
        <v>48</v>
      </c>
      <c r="L184" s="1">
        <v>80</v>
      </c>
      <c r="M184" s="1">
        <v>2307.69</v>
      </c>
      <c r="N184" s="6">
        <v>2307.69</v>
      </c>
      <c r="O184" s="6"/>
      <c r="P184" s="6">
        <v>8270.7000000000007</v>
      </c>
      <c r="R184" s="31">
        <v>2307.69</v>
      </c>
      <c r="S184" s="28">
        <v>44227</v>
      </c>
    </row>
    <row r="185" spans="1:19" x14ac:dyDescent="0.2">
      <c r="A185" s="29">
        <v>43423</v>
      </c>
      <c r="B185" s="1" t="s">
        <v>262</v>
      </c>
      <c r="C185" s="27">
        <v>44222</v>
      </c>
      <c r="D185" s="1" t="s">
        <v>271</v>
      </c>
      <c r="G185" s="1" t="s">
        <v>264</v>
      </c>
      <c r="I185" s="1" t="s">
        <v>265</v>
      </c>
      <c r="J185" s="1" t="s">
        <v>5</v>
      </c>
      <c r="K185" s="1" t="s">
        <v>48</v>
      </c>
      <c r="L185" s="1">
        <v>24.75</v>
      </c>
      <c r="M185" s="1">
        <v>604.94000000000005</v>
      </c>
      <c r="N185" s="6">
        <v>604.94000000000005</v>
      </c>
      <c r="O185" s="6"/>
      <c r="P185" s="6">
        <v>12786.4</v>
      </c>
      <c r="R185" s="31">
        <v>604.94000000000005</v>
      </c>
      <c r="S185" s="28">
        <v>44227</v>
      </c>
    </row>
    <row r="186" spans="1:19" x14ac:dyDescent="0.2">
      <c r="A186" s="29">
        <v>43529</v>
      </c>
      <c r="B186" s="1" t="s">
        <v>262</v>
      </c>
      <c r="C186" s="27">
        <v>44232</v>
      </c>
      <c r="D186" s="1" t="s">
        <v>272</v>
      </c>
      <c r="G186" s="1" t="s">
        <v>264</v>
      </c>
      <c r="I186" s="1" t="s">
        <v>265</v>
      </c>
      <c r="J186" s="1" t="s">
        <v>5</v>
      </c>
      <c r="K186" s="1" t="s">
        <v>48</v>
      </c>
      <c r="L186" s="1">
        <v>63</v>
      </c>
      <c r="M186" s="1">
        <v>1817.31</v>
      </c>
      <c r="N186" s="6">
        <v>1817.31</v>
      </c>
      <c r="O186" s="6"/>
      <c r="P186" s="6">
        <v>14603.71</v>
      </c>
      <c r="R186" s="31">
        <v>1817.31</v>
      </c>
      <c r="S186" s="28">
        <v>44255</v>
      </c>
    </row>
    <row r="187" spans="1:19" x14ac:dyDescent="0.2">
      <c r="A187" s="29">
        <v>43530</v>
      </c>
      <c r="B187" s="1" t="s">
        <v>262</v>
      </c>
      <c r="C187" s="27">
        <v>44232</v>
      </c>
      <c r="D187" s="1" t="s">
        <v>273</v>
      </c>
      <c r="G187" s="1" t="s">
        <v>264</v>
      </c>
      <c r="I187" s="1" t="s">
        <v>265</v>
      </c>
      <c r="J187" s="1" t="s">
        <v>5</v>
      </c>
      <c r="K187" s="1" t="s">
        <v>48</v>
      </c>
      <c r="L187" s="1">
        <v>78</v>
      </c>
      <c r="M187" s="1">
        <v>1906.5</v>
      </c>
      <c r="N187" s="6">
        <v>1906.5</v>
      </c>
      <c r="O187" s="6"/>
      <c r="P187" s="6">
        <v>16510.21</v>
      </c>
      <c r="R187" s="31">
        <v>1906.5</v>
      </c>
      <c r="S187" s="28">
        <v>44255</v>
      </c>
    </row>
    <row r="188" spans="1:19" x14ac:dyDescent="0.2">
      <c r="A188" s="29">
        <v>43778</v>
      </c>
      <c r="B188" s="1" t="s">
        <v>262</v>
      </c>
      <c r="C188" s="27">
        <v>44246</v>
      </c>
      <c r="D188" s="1">
        <v>11244</v>
      </c>
      <c r="I188" s="1" t="s">
        <v>265</v>
      </c>
      <c r="J188" s="1" t="s">
        <v>5</v>
      </c>
      <c r="K188" s="1" t="s">
        <v>48</v>
      </c>
      <c r="L188" s="1">
        <v>48</v>
      </c>
      <c r="M188" s="1">
        <v>1315.39</v>
      </c>
      <c r="N188" s="6">
        <v>1315.39</v>
      </c>
      <c r="O188" s="6"/>
      <c r="P188" s="6">
        <v>17825.599999999999</v>
      </c>
      <c r="R188" s="31">
        <v>1315.39</v>
      </c>
      <c r="S188" s="28">
        <v>44255</v>
      </c>
    </row>
    <row r="189" spans="1:19" x14ac:dyDescent="0.2">
      <c r="A189" s="29">
        <v>43776</v>
      </c>
      <c r="B189" s="1" t="s">
        <v>262</v>
      </c>
      <c r="C189" s="27">
        <v>44246</v>
      </c>
      <c r="D189" s="1">
        <v>11246</v>
      </c>
      <c r="I189" s="1" t="s">
        <v>265</v>
      </c>
      <c r="J189" s="1" t="s">
        <v>5</v>
      </c>
      <c r="K189" s="1" t="s">
        <v>48</v>
      </c>
      <c r="L189" s="1">
        <v>64</v>
      </c>
      <c r="M189" s="1">
        <v>1415.41</v>
      </c>
      <c r="N189" s="6">
        <v>1415.41</v>
      </c>
      <c r="O189" s="6"/>
      <c r="P189" s="6">
        <v>19241.009999999998</v>
      </c>
      <c r="R189" s="31">
        <v>1415.41</v>
      </c>
      <c r="S189" s="28">
        <v>44255</v>
      </c>
    </row>
    <row r="190" spans="1:19" x14ac:dyDescent="0.2">
      <c r="A190" s="29">
        <v>43775</v>
      </c>
      <c r="B190" s="1" t="s">
        <v>262</v>
      </c>
      <c r="C190" s="27">
        <v>44246</v>
      </c>
      <c r="D190" s="1">
        <v>11248</v>
      </c>
      <c r="I190" s="1" t="s">
        <v>265</v>
      </c>
      <c r="J190" s="1" t="s">
        <v>5</v>
      </c>
      <c r="K190" s="1" t="s">
        <v>48</v>
      </c>
      <c r="L190" s="1">
        <v>80</v>
      </c>
      <c r="M190" s="1">
        <v>2076.92</v>
      </c>
      <c r="N190" s="6">
        <v>2076.92</v>
      </c>
      <c r="O190" s="6"/>
      <c r="P190" s="6">
        <v>23702.55</v>
      </c>
      <c r="R190" s="31">
        <v>2076.92</v>
      </c>
      <c r="S190" s="28">
        <v>44255</v>
      </c>
    </row>
    <row r="191" spans="1:19" x14ac:dyDescent="0.2">
      <c r="A191" s="29">
        <v>43774</v>
      </c>
      <c r="B191" s="1" t="s">
        <v>262</v>
      </c>
      <c r="C191" s="27">
        <v>44246</v>
      </c>
      <c r="D191" s="1">
        <v>11247</v>
      </c>
      <c r="I191" s="1" t="s">
        <v>265</v>
      </c>
      <c r="J191" s="1" t="s">
        <v>5</v>
      </c>
      <c r="K191" s="1" t="s">
        <v>48</v>
      </c>
      <c r="L191" s="1">
        <v>80</v>
      </c>
      <c r="M191" s="1">
        <v>2384.62</v>
      </c>
      <c r="N191" s="6">
        <v>2384.62</v>
      </c>
      <c r="O191" s="6"/>
      <c r="P191" s="6">
        <v>21625.63</v>
      </c>
      <c r="R191" s="31">
        <v>2384.62</v>
      </c>
      <c r="S191" s="28">
        <v>44255</v>
      </c>
    </row>
    <row r="192" spans="1:19" x14ac:dyDescent="0.2">
      <c r="A192" s="29">
        <v>43880</v>
      </c>
      <c r="B192" s="1" t="s">
        <v>262</v>
      </c>
      <c r="C192" s="27">
        <v>44260</v>
      </c>
      <c r="D192" s="1">
        <v>11254</v>
      </c>
      <c r="I192" s="1" t="s">
        <v>265</v>
      </c>
      <c r="J192" s="1" t="s">
        <v>5</v>
      </c>
      <c r="K192" s="1" t="s">
        <v>48</v>
      </c>
      <c r="L192" s="1">
        <v>43.5</v>
      </c>
      <c r="M192" s="1">
        <v>1073.24</v>
      </c>
      <c r="N192" s="6">
        <v>1073.24</v>
      </c>
      <c r="O192" s="6"/>
      <c r="P192" s="6">
        <v>30902.71</v>
      </c>
      <c r="R192" s="31">
        <v>1073.24</v>
      </c>
      <c r="S192" s="28">
        <v>44286</v>
      </c>
    </row>
    <row r="193" spans="1:19" x14ac:dyDescent="0.2">
      <c r="A193" s="29">
        <v>43875</v>
      </c>
      <c r="B193" s="1" t="s">
        <v>262</v>
      </c>
      <c r="C193" s="27">
        <v>44260</v>
      </c>
      <c r="D193" s="1" t="s">
        <v>274</v>
      </c>
      <c r="G193" s="1" t="s">
        <v>264</v>
      </c>
      <c r="I193" s="1" t="s">
        <v>265</v>
      </c>
      <c r="J193" s="1" t="s">
        <v>5</v>
      </c>
      <c r="K193" s="1" t="s">
        <v>48</v>
      </c>
      <c r="L193" s="1">
        <v>80</v>
      </c>
      <c r="M193" s="1">
        <v>1769.23</v>
      </c>
      <c r="N193" s="6">
        <v>1769.23</v>
      </c>
      <c r="O193" s="6"/>
      <c r="P193" s="6">
        <v>25471.78</v>
      </c>
      <c r="R193" s="31">
        <v>1769.23</v>
      </c>
      <c r="S193" s="28">
        <v>44286</v>
      </c>
    </row>
    <row r="194" spans="1:19" x14ac:dyDescent="0.2">
      <c r="A194" s="29">
        <v>43877</v>
      </c>
      <c r="B194" s="1" t="s">
        <v>262</v>
      </c>
      <c r="C194" s="27">
        <v>44260</v>
      </c>
      <c r="D194" s="1" t="s">
        <v>275</v>
      </c>
      <c r="G194" s="1" t="s">
        <v>264</v>
      </c>
      <c r="I194" s="1" t="s">
        <v>265</v>
      </c>
      <c r="J194" s="1" t="s">
        <v>5</v>
      </c>
      <c r="K194" s="1" t="s">
        <v>48</v>
      </c>
      <c r="L194" s="1">
        <v>76</v>
      </c>
      <c r="M194" s="1">
        <v>1973.07</v>
      </c>
      <c r="N194" s="6">
        <v>1973.07</v>
      </c>
      <c r="O194" s="6"/>
      <c r="P194" s="6">
        <v>29829.47</v>
      </c>
      <c r="R194" s="31">
        <v>1973.07</v>
      </c>
      <c r="S194" s="28">
        <v>44286</v>
      </c>
    </row>
    <row r="195" spans="1:19" x14ac:dyDescent="0.2">
      <c r="A195" s="29">
        <v>43876</v>
      </c>
      <c r="B195" s="1" t="s">
        <v>262</v>
      </c>
      <c r="C195" s="27">
        <v>44260</v>
      </c>
      <c r="D195" s="1" t="s">
        <v>276</v>
      </c>
      <c r="G195" s="1" t="s">
        <v>264</v>
      </c>
      <c r="I195" s="1" t="s">
        <v>265</v>
      </c>
      <c r="J195" s="1" t="s">
        <v>5</v>
      </c>
      <c r="K195" s="1" t="s">
        <v>48</v>
      </c>
      <c r="L195" s="1">
        <v>80</v>
      </c>
      <c r="M195" s="1">
        <v>2384.62</v>
      </c>
      <c r="N195" s="6">
        <v>2384.62</v>
      </c>
      <c r="O195" s="6"/>
      <c r="P195" s="6">
        <v>27856.400000000001</v>
      </c>
      <c r="R195" s="31">
        <v>2384.62</v>
      </c>
      <c r="S195" s="28">
        <v>44286</v>
      </c>
    </row>
    <row r="196" spans="1:19" x14ac:dyDescent="0.2">
      <c r="A196" s="29">
        <v>44191</v>
      </c>
      <c r="B196" s="1" t="s">
        <v>262</v>
      </c>
      <c r="C196" s="27">
        <v>44274</v>
      </c>
      <c r="D196" s="1" t="s">
        <v>277</v>
      </c>
      <c r="G196" s="1" t="s">
        <v>264</v>
      </c>
      <c r="I196" s="1" t="s">
        <v>265</v>
      </c>
      <c r="J196" s="1" t="s">
        <v>5</v>
      </c>
      <c r="K196" s="1" t="s">
        <v>48</v>
      </c>
      <c r="L196" s="1">
        <v>80</v>
      </c>
      <c r="M196" s="1">
        <v>1769.23</v>
      </c>
      <c r="N196" s="6">
        <v>1769.23</v>
      </c>
      <c r="O196" s="6"/>
      <c r="P196" s="6">
        <v>32671.94</v>
      </c>
      <c r="R196" s="31">
        <v>1769.23</v>
      </c>
      <c r="S196" s="28">
        <v>44286</v>
      </c>
    </row>
    <row r="197" spans="1:19" x14ac:dyDescent="0.2">
      <c r="A197" s="29">
        <v>44193</v>
      </c>
      <c r="B197" s="1" t="s">
        <v>262</v>
      </c>
      <c r="C197" s="27">
        <v>44274</v>
      </c>
      <c r="D197" s="1" t="s">
        <v>278</v>
      </c>
      <c r="G197" s="1" t="s">
        <v>264</v>
      </c>
      <c r="I197" s="1" t="s">
        <v>265</v>
      </c>
      <c r="J197" s="1" t="s">
        <v>5</v>
      </c>
      <c r="K197" s="1" t="s">
        <v>48</v>
      </c>
      <c r="L197" s="1">
        <v>75.5</v>
      </c>
      <c r="M197" s="1">
        <v>1959.98</v>
      </c>
      <c r="N197" s="6">
        <v>1959.98</v>
      </c>
      <c r="O197" s="6"/>
      <c r="P197" s="6">
        <v>37001.64</v>
      </c>
      <c r="R197" s="31">
        <v>1959.98</v>
      </c>
      <c r="S197" s="28">
        <v>44286</v>
      </c>
    </row>
    <row r="198" spans="1:19" x14ac:dyDescent="0.2">
      <c r="A198" s="29">
        <v>44192</v>
      </c>
      <c r="B198" s="1" t="s">
        <v>262</v>
      </c>
      <c r="C198" s="27">
        <v>44274</v>
      </c>
      <c r="D198" s="1" t="s">
        <v>279</v>
      </c>
      <c r="G198" s="1" t="s">
        <v>264</v>
      </c>
      <c r="I198" s="1" t="s">
        <v>265</v>
      </c>
      <c r="J198" s="1" t="s">
        <v>5</v>
      </c>
      <c r="K198" s="1" t="s">
        <v>48</v>
      </c>
      <c r="L198" s="1">
        <v>79.5</v>
      </c>
      <c r="M198" s="1">
        <v>2369.7199999999998</v>
      </c>
      <c r="N198" s="6">
        <v>2369.7199999999998</v>
      </c>
      <c r="O198" s="6"/>
      <c r="P198" s="6">
        <v>35041.660000000003</v>
      </c>
      <c r="R198" s="31">
        <v>2369.7199999999998</v>
      </c>
      <c r="S198" s="28">
        <v>44286</v>
      </c>
    </row>
    <row r="199" spans="1:19" x14ac:dyDescent="0.2">
      <c r="A199" s="29">
        <v>44268</v>
      </c>
      <c r="B199" s="1" t="s">
        <v>262</v>
      </c>
      <c r="C199" s="27">
        <v>44288</v>
      </c>
      <c r="D199" s="1" t="s">
        <v>280</v>
      </c>
      <c r="G199" s="1" t="s">
        <v>264</v>
      </c>
      <c r="I199" s="1" t="s">
        <v>265</v>
      </c>
      <c r="J199" s="1" t="s">
        <v>5</v>
      </c>
      <c r="K199" s="1" t="s">
        <v>48</v>
      </c>
      <c r="L199" s="1">
        <v>77</v>
      </c>
      <c r="M199" s="1">
        <v>1776.92</v>
      </c>
      <c r="N199" s="6">
        <v>1776.92</v>
      </c>
      <c r="O199" s="6"/>
      <c r="P199" s="6">
        <v>38778.559999999998</v>
      </c>
      <c r="R199" s="31">
        <v>1776.92</v>
      </c>
      <c r="S199" s="28">
        <v>44316</v>
      </c>
    </row>
    <row r="200" spans="1:19" x14ac:dyDescent="0.2">
      <c r="A200" s="29">
        <v>44270</v>
      </c>
      <c r="B200" s="1" t="s">
        <v>262</v>
      </c>
      <c r="C200" s="27">
        <v>44288</v>
      </c>
      <c r="D200" s="1" t="s">
        <v>281</v>
      </c>
      <c r="G200" s="1" t="s">
        <v>264</v>
      </c>
      <c r="I200" s="1" t="s">
        <v>265</v>
      </c>
      <c r="J200" s="1" t="s">
        <v>5</v>
      </c>
      <c r="K200" s="1" t="s">
        <v>48</v>
      </c>
      <c r="L200" s="1">
        <v>80</v>
      </c>
      <c r="M200" s="1">
        <v>2076.92</v>
      </c>
      <c r="N200" s="6">
        <v>2076.92</v>
      </c>
      <c r="O200" s="6"/>
      <c r="P200" s="6">
        <v>43240.1</v>
      </c>
      <c r="R200" s="31">
        <v>2076.92</v>
      </c>
      <c r="S200" s="28">
        <v>44316</v>
      </c>
    </row>
    <row r="201" spans="1:19" x14ac:dyDescent="0.2">
      <c r="A201" s="29">
        <v>44269</v>
      </c>
      <c r="B201" s="1" t="s">
        <v>262</v>
      </c>
      <c r="C201" s="27">
        <v>44288</v>
      </c>
      <c r="D201" s="1" t="s">
        <v>282</v>
      </c>
      <c r="G201" s="1" t="s">
        <v>264</v>
      </c>
      <c r="I201" s="1" t="s">
        <v>265</v>
      </c>
      <c r="J201" s="1" t="s">
        <v>5</v>
      </c>
      <c r="K201" s="1" t="s">
        <v>48</v>
      </c>
      <c r="L201" s="1">
        <v>80</v>
      </c>
      <c r="M201" s="1">
        <v>2384.62</v>
      </c>
      <c r="N201" s="6">
        <v>2384.62</v>
      </c>
      <c r="O201" s="6"/>
      <c r="P201" s="6">
        <v>41163.18</v>
      </c>
      <c r="R201" s="31">
        <v>2384.62</v>
      </c>
      <c r="S201" s="28">
        <v>44316</v>
      </c>
    </row>
    <row r="202" spans="1:19" x14ac:dyDescent="0.2">
      <c r="A202" s="29">
        <v>44487</v>
      </c>
      <c r="B202" s="1" t="s">
        <v>262</v>
      </c>
      <c r="C202" s="27">
        <v>44302</v>
      </c>
      <c r="D202" s="1" t="s">
        <v>283</v>
      </c>
      <c r="G202" s="1" t="s">
        <v>264</v>
      </c>
      <c r="I202" s="1" t="s">
        <v>265</v>
      </c>
      <c r="J202" s="1" t="s">
        <v>5</v>
      </c>
      <c r="K202" s="1" t="s">
        <v>48</v>
      </c>
      <c r="L202" s="1">
        <v>78</v>
      </c>
      <c r="M202" s="1">
        <v>1800</v>
      </c>
      <c r="N202" s="6">
        <v>1800</v>
      </c>
      <c r="O202" s="6"/>
      <c r="P202" s="6">
        <v>45040.1</v>
      </c>
      <c r="R202" s="31">
        <v>1800</v>
      </c>
      <c r="S202" s="28">
        <v>44316</v>
      </c>
    </row>
    <row r="203" spans="1:19" x14ac:dyDescent="0.2">
      <c r="A203" s="29">
        <v>44489</v>
      </c>
      <c r="B203" s="1" t="s">
        <v>262</v>
      </c>
      <c r="C203" s="27">
        <v>44302</v>
      </c>
      <c r="D203" s="1" t="s">
        <v>284</v>
      </c>
      <c r="G203" s="1" t="s">
        <v>264</v>
      </c>
      <c r="I203" s="1" t="s">
        <v>265</v>
      </c>
      <c r="J203" s="1" t="s">
        <v>5</v>
      </c>
      <c r="K203" s="1" t="s">
        <v>48</v>
      </c>
      <c r="L203" s="1">
        <v>75.5</v>
      </c>
      <c r="M203" s="1">
        <v>1960.09</v>
      </c>
      <c r="N203" s="6">
        <v>1960.09</v>
      </c>
      <c r="O203" s="6"/>
      <c r="P203" s="6">
        <v>49176.160000000003</v>
      </c>
      <c r="R203" s="31">
        <v>1960.09</v>
      </c>
      <c r="S203" s="28">
        <v>44316</v>
      </c>
    </row>
    <row r="204" spans="1:19" x14ac:dyDescent="0.2">
      <c r="A204" s="29">
        <v>44488</v>
      </c>
      <c r="B204" s="1" t="s">
        <v>262</v>
      </c>
      <c r="C204" s="27">
        <v>44302</v>
      </c>
      <c r="D204" s="1" t="s">
        <v>285</v>
      </c>
      <c r="G204" s="1" t="s">
        <v>264</v>
      </c>
      <c r="I204" s="1" t="s">
        <v>265</v>
      </c>
      <c r="J204" s="1" t="s">
        <v>5</v>
      </c>
      <c r="K204" s="1" t="s">
        <v>48</v>
      </c>
      <c r="L204" s="1">
        <v>73</v>
      </c>
      <c r="M204" s="1">
        <v>2175.9699999999998</v>
      </c>
      <c r="N204" s="6">
        <v>2175.9699999999998</v>
      </c>
      <c r="O204" s="6"/>
      <c r="P204" s="6">
        <v>47216.07</v>
      </c>
      <c r="R204" s="31">
        <v>2175.9699999999998</v>
      </c>
      <c r="S204" s="28">
        <v>44316</v>
      </c>
    </row>
    <row r="205" spans="1:19" x14ac:dyDescent="0.2">
      <c r="A205" s="29">
        <v>44579</v>
      </c>
      <c r="B205" s="1" t="s">
        <v>262</v>
      </c>
      <c r="C205" s="27">
        <v>44316</v>
      </c>
      <c r="D205" s="1" t="s">
        <v>286</v>
      </c>
      <c r="G205" s="1" t="s">
        <v>264</v>
      </c>
      <c r="I205" s="1" t="s">
        <v>265</v>
      </c>
      <c r="J205" s="1" t="s">
        <v>5</v>
      </c>
      <c r="K205" s="1" t="s">
        <v>48</v>
      </c>
      <c r="L205" s="1">
        <v>72.5</v>
      </c>
      <c r="M205" s="1">
        <v>1673.07</v>
      </c>
      <c r="N205" s="6">
        <v>1673.07</v>
      </c>
      <c r="O205" s="6"/>
      <c r="P205" s="6">
        <v>50849.23</v>
      </c>
      <c r="R205" s="31">
        <v>1673.07</v>
      </c>
      <c r="S205" s="28">
        <v>44316</v>
      </c>
    </row>
    <row r="206" spans="1:19" x14ac:dyDescent="0.2">
      <c r="A206" s="29">
        <v>44581</v>
      </c>
      <c r="B206" s="1" t="s">
        <v>262</v>
      </c>
      <c r="C206" s="27">
        <v>44316</v>
      </c>
      <c r="D206" s="1" t="s">
        <v>287</v>
      </c>
      <c r="G206" s="1" t="s">
        <v>264</v>
      </c>
      <c r="I206" s="1" t="s">
        <v>265</v>
      </c>
      <c r="J206" s="1" t="s">
        <v>5</v>
      </c>
      <c r="K206" s="1" t="s">
        <v>48</v>
      </c>
      <c r="L206" s="1">
        <v>72.5</v>
      </c>
      <c r="M206" s="1">
        <v>1882.21</v>
      </c>
      <c r="N206" s="6">
        <v>1882.21</v>
      </c>
      <c r="O206" s="6"/>
      <c r="P206" s="6">
        <v>55116.06</v>
      </c>
      <c r="R206" s="31">
        <v>1882.21</v>
      </c>
      <c r="S206" s="28">
        <v>44316</v>
      </c>
    </row>
    <row r="207" spans="1:19" x14ac:dyDescent="0.2">
      <c r="A207" s="29">
        <v>44580</v>
      </c>
      <c r="B207" s="1" t="s">
        <v>262</v>
      </c>
      <c r="C207" s="27">
        <v>44316</v>
      </c>
      <c r="D207" s="1" t="s">
        <v>288</v>
      </c>
      <c r="G207" s="1" t="s">
        <v>264</v>
      </c>
      <c r="I207" s="1" t="s">
        <v>265</v>
      </c>
      <c r="J207" s="1" t="s">
        <v>5</v>
      </c>
      <c r="K207" s="1" t="s">
        <v>48</v>
      </c>
      <c r="L207" s="1">
        <v>80</v>
      </c>
      <c r="M207" s="1">
        <v>2384.62</v>
      </c>
      <c r="N207" s="6">
        <v>2384.62</v>
      </c>
      <c r="O207" s="6"/>
      <c r="P207" s="6">
        <v>53233.85</v>
      </c>
      <c r="R207" s="31">
        <v>2384.62</v>
      </c>
      <c r="S207" s="28">
        <v>44316</v>
      </c>
    </row>
    <row r="208" spans="1:19" x14ac:dyDescent="0.2">
      <c r="A208" s="29">
        <v>44726</v>
      </c>
      <c r="B208" s="1" t="s">
        <v>262</v>
      </c>
      <c r="C208" s="27">
        <v>44330</v>
      </c>
      <c r="D208" s="1" t="s">
        <v>289</v>
      </c>
      <c r="G208" s="1" t="s">
        <v>264</v>
      </c>
      <c r="I208" s="1" t="s">
        <v>265</v>
      </c>
      <c r="J208" s="1" t="s">
        <v>5</v>
      </c>
      <c r="K208" s="1" t="s">
        <v>48</v>
      </c>
      <c r="L208" s="1">
        <v>40</v>
      </c>
      <c r="M208" s="1">
        <v>923.08</v>
      </c>
      <c r="N208" s="6">
        <v>923.08</v>
      </c>
      <c r="O208" s="6"/>
      <c r="P208" s="6">
        <v>56039.14</v>
      </c>
      <c r="R208" s="31">
        <v>923.08</v>
      </c>
      <c r="S208" s="28">
        <v>44347</v>
      </c>
    </row>
    <row r="209" spans="1:19" x14ac:dyDescent="0.2">
      <c r="A209" s="29">
        <v>44727</v>
      </c>
      <c r="B209" s="1" t="s">
        <v>262</v>
      </c>
      <c r="C209" s="27">
        <v>44330</v>
      </c>
      <c r="D209" s="1" t="s">
        <v>290</v>
      </c>
      <c r="G209" s="1" t="s">
        <v>264</v>
      </c>
      <c r="I209" s="1" t="s">
        <v>265</v>
      </c>
      <c r="J209" s="1" t="s">
        <v>5</v>
      </c>
      <c r="K209" s="1" t="s">
        <v>48</v>
      </c>
      <c r="L209" s="1">
        <v>76</v>
      </c>
      <c r="M209" s="1">
        <v>1973.07</v>
      </c>
      <c r="N209" s="6">
        <v>1973.07</v>
      </c>
      <c r="O209" s="6"/>
      <c r="P209" s="6">
        <v>58012.21</v>
      </c>
      <c r="R209" s="31">
        <v>1973.07</v>
      </c>
      <c r="S209" s="28">
        <v>44347</v>
      </c>
    </row>
    <row r="210" spans="1:19" x14ac:dyDescent="0.2">
      <c r="A210" s="29">
        <v>44729</v>
      </c>
      <c r="B210" s="1" t="s">
        <v>262</v>
      </c>
      <c r="C210" s="27">
        <v>44330</v>
      </c>
      <c r="D210" s="1" t="s">
        <v>291</v>
      </c>
      <c r="G210" s="1" t="s">
        <v>264</v>
      </c>
      <c r="I210" s="1" t="s">
        <v>265</v>
      </c>
      <c r="J210" s="1" t="s">
        <v>5</v>
      </c>
      <c r="K210" s="1" t="s">
        <v>48</v>
      </c>
      <c r="L210" s="1">
        <v>80</v>
      </c>
      <c r="M210" s="1">
        <v>2076.92</v>
      </c>
      <c r="N210" s="6">
        <v>2076.92</v>
      </c>
      <c r="O210" s="6"/>
      <c r="P210" s="6">
        <v>62339.62</v>
      </c>
      <c r="R210" s="31">
        <v>2076.92</v>
      </c>
      <c r="S210" s="28">
        <v>44347</v>
      </c>
    </row>
    <row r="211" spans="1:19" x14ac:dyDescent="0.2">
      <c r="A211" s="29">
        <v>44728</v>
      </c>
      <c r="B211" s="1" t="s">
        <v>262</v>
      </c>
      <c r="C211" s="27">
        <v>44330</v>
      </c>
      <c r="D211" s="1" t="s">
        <v>292</v>
      </c>
      <c r="G211" s="1" t="s">
        <v>264</v>
      </c>
      <c r="I211" s="1" t="s">
        <v>265</v>
      </c>
      <c r="J211" s="1" t="s">
        <v>5</v>
      </c>
      <c r="K211" s="1" t="s">
        <v>48</v>
      </c>
      <c r="L211" s="1">
        <v>75.5</v>
      </c>
      <c r="M211" s="1">
        <v>2250.4899999999998</v>
      </c>
      <c r="N211" s="6">
        <v>2250.4899999999998</v>
      </c>
      <c r="O211" s="6"/>
      <c r="P211" s="6">
        <v>60262.7</v>
      </c>
      <c r="R211" s="31">
        <v>2250.4899999999998</v>
      </c>
      <c r="S211" s="28">
        <v>44347</v>
      </c>
    </row>
    <row r="212" spans="1:19" x14ac:dyDescent="0.2">
      <c r="A212" s="29">
        <v>44858</v>
      </c>
      <c r="B212" s="1" t="s">
        <v>262</v>
      </c>
      <c r="C212" s="27">
        <v>44336</v>
      </c>
      <c r="D212" s="1" t="s">
        <v>293</v>
      </c>
      <c r="G212" s="1" t="s">
        <v>264</v>
      </c>
      <c r="I212" s="1" t="s">
        <v>265</v>
      </c>
      <c r="J212" s="1" t="s">
        <v>5</v>
      </c>
      <c r="K212" s="1" t="s">
        <v>48</v>
      </c>
      <c r="L212" s="1">
        <v>32</v>
      </c>
      <c r="M212" s="1">
        <v>788.08</v>
      </c>
      <c r="N212" s="6">
        <v>788.08</v>
      </c>
      <c r="O212" s="6"/>
      <c r="P212" s="6">
        <v>63127.7</v>
      </c>
      <c r="R212" s="31">
        <v>788.08</v>
      </c>
      <c r="S212" s="28">
        <v>44347</v>
      </c>
    </row>
    <row r="213" spans="1:19" x14ac:dyDescent="0.2">
      <c r="A213" s="29">
        <v>44907</v>
      </c>
      <c r="B213" s="1" t="s">
        <v>262</v>
      </c>
      <c r="C213" s="27">
        <v>44344</v>
      </c>
      <c r="D213" s="1" t="s">
        <v>294</v>
      </c>
      <c r="G213" s="1" t="s">
        <v>264</v>
      </c>
      <c r="I213" s="1" t="s">
        <v>265</v>
      </c>
      <c r="J213" s="1" t="s">
        <v>5</v>
      </c>
      <c r="K213" s="1" t="s">
        <v>48</v>
      </c>
      <c r="L213" s="1">
        <v>70.75</v>
      </c>
      <c r="M213" s="1">
        <v>1836.77</v>
      </c>
      <c r="N213" s="6">
        <v>1836.77</v>
      </c>
      <c r="O213" s="6"/>
      <c r="P213" s="6">
        <v>66810.62</v>
      </c>
      <c r="R213" s="31">
        <v>1836.77</v>
      </c>
      <c r="S213" s="28">
        <v>44347</v>
      </c>
    </row>
    <row r="214" spans="1:19" x14ac:dyDescent="0.2">
      <c r="A214" s="29">
        <v>44906</v>
      </c>
      <c r="B214" s="1" t="s">
        <v>262</v>
      </c>
      <c r="C214" s="27">
        <v>44344</v>
      </c>
      <c r="D214" s="1" t="s">
        <v>295</v>
      </c>
      <c r="G214" s="1" t="s">
        <v>264</v>
      </c>
      <c r="I214" s="1" t="s">
        <v>265</v>
      </c>
      <c r="J214" s="1" t="s">
        <v>5</v>
      </c>
      <c r="K214" s="1" t="s">
        <v>48</v>
      </c>
      <c r="L214" s="1">
        <v>80</v>
      </c>
      <c r="M214" s="1">
        <v>1846.15</v>
      </c>
      <c r="N214" s="6">
        <v>1846.15</v>
      </c>
      <c r="O214" s="6"/>
      <c r="P214" s="6">
        <v>64973.85</v>
      </c>
      <c r="R214" s="31">
        <v>1846.15</v>
      </c>
      <c r="S214" s="28">
        <v>44347</v>
      </c>
    </row>
    <row r="215" spans="1:19" x14ac:dyDescent="0.2">
      <c r="A215" s="29">
        <v>44908</v>
      </c>
      <c r="B215" s="1" t="s">
        <v>262</v>
      </c>
      <c r="C215" s="27">
        <v>44344</v>
      </c>
      <c r="D215" s="1" t="s">
        <v>296</v>
      </c>
      <c r="G215" s="1" t="s">
        <v>264</v>
      </c>
      <c r="I215" s="1" t="s">
        <v>265</v>
      </c>
      <c r="J215" s="1" t="s">
        <v>5</v>
      </c>
      <c r="K215" s="1" t="s">
        <v>48</v>
      </c>
      <c r="L215" s="1">
        <v>79.5</v>
      </c>
      <c r="M215" s="1">
        <v>2369.7199999999998</v>
      </c>
      <c r="N215" s="6">
        <v>2369.7199999999998</v>
      </c>
      <c r="O215" s="6"/>
      <c r="P215" s="6">
        <v>69180.34</v>
      </c>
      <c r="R215" s="31">
        <v>2369.7199999999998</v>
      </c>
      <c r="S215" s="28">
        <v>44347</v>
      </c>
    </row>
    <row r="216" spans="1:19" x14ac:dyDescent="0.2">
      <c r="A216" s="29">
        <v>45053</v>
      </c>
      <c r="B216" s="1" t="s">
        <v>262</v>
      </c>
      <c r="C216" s="27">
        <v>44358</v>
      </c>
      <c r="D216" s="1" t="s">
        <v>297</v>
      </c>
      <c r="G216" s="1" t="s">
        <v>264</v>
      </c>
      <c r="I216" s="1" t="s">
        <v>265</v>
      </c>
      <c r="J216" s="1" t="s">
        <v>5</v>
      </c>
      <c r="K216" s="1" t="s">
        <v>48</v>
      </c>
      <c r="L216" s="1">
        <v>72</v>
      </c>
      <c r="M216" s="1">
        <v>1730.77</v>
      </c>
      <c r="N216" s="6">
        <v>1730.77</v>
      </c>
      <c r="O216" s="6"/>
      <c r="P216" s="6">
        <v>70911.11</v>
      </c>
      <c r="R216" s="31">
        <v>1730.77</v>
      </c>
      <c r="S216" s="28">
        <v>44377</v>
      </c>
    </row>
    <row r="217" spans="1:19" x14ac:dyDescent="0.2">
      <c r="A217" s="29">
        <v>45051</v>
      </c>
      <c r="B217" s="1" t="s">
        <v>262</v>
      </c>
      <c r="C217" s="27">
        <v>44358</v>
      </c>
      <c r="D217" s="1" t="s">
        <v>298</v>
      </c>
      <c r="G217" s="1" t="s">
        <v>264</v>
      </c>
      <c r="I217" s="1" t="s">
        <v>265</v>
      </c>
      <c r="J217" s="1" t="s">
        <v>5</v>
      </c>
      <c r="K217" s="1" t="s">
        <v>48</v>
      </c>
      <c r="L217" s="1">
        <v>80</v>
      </c>
      <c r="M217" s="1">
        <v>2076.92</v>
      </c>
      <c r="N217" s="6">
        <v>2076.92</v>
      </c>
      <c r="O217" s="6"/>
      <c r="P217" s="6">
        <v>72988.03</v>
      </c>
      <c r="R217" s="31">
        <v>2076.92</v>
      </c>
      <c r="S217" s="28">
        <v>44377</v>
      </c>
    </row>
    <row r="218" spans="1:19" x14ac:dyDescent="0.2">
      <c r="A218" s="29">
        <v>45052</v>
      </c>
      <c r="B218" s="1" t="s">
        <v>262</v>
      </c>
      <c r="C218" s="27">
        <v>44358</v>
      </c>
      <c r="D218" s="1" t="s">
        <v>299</v>
      </c>
      <c r="G218" s="1" t="s">
        <v>264</v>
      </c>
      <c r="I218" s="1" t="s">
        <v>265</v>
      </c>
      <c r="J218" s="1" t="s">
        <v>5</v>
      </c>
      <c r="K218" s="1" t="s">
        <v>48</v>
      </c>
      <c r="L218" s="1">
        <v>72</v>
      </c>
      <c r="M218" s="1">
        <v>2146.16</v>
      </c>
      <c r="N218" s="6">
        <v>2146.16</v>
      </c>
      <c r="O218" s="6"/>
      <c r="P218" s="6">
        <v>75134.19</v>
      </c>
      <c r="R218" s="31">
        <v>2146.16</v>
      </c>
      <c r="S218" s="28">
        <v>44377</v>
      </c>
    </row>
    <row r="219" spans="1:19" x14ac:dyDescent="0.2">
      <c r="A219" s="29">
        <v>45158</v>
      </c>
      <c r="B219" s="1" t="s">
        <v>262</v>
      </c>
      <c r="C219" s="27">
        <v>44364</v>
      </c>
      <c r="D219" s="1" t="s">
        <v>300</v>
      </c>
      <c r="G219" s="1" t="s">
        <v>264</v>
      </c>
      <c r="I219" s="1" t="s">
        <v>301</v>
      </c>
      <c r="J219" s="1" t="s">
        <v>5</v>
      </c>
      <c r="K219" s="1" t="s">
        <v>48</v>
      </c>
      <c r="L219" s="1">
        <v>40</v>
      </c>
      <c r="M219" s="1">
        <v>16</v>
      </c>
      <c r="N219" s="6">
        <v>640</v>
      </c>
      <c r="O219" s="6"/>
      <c r="P219" s="6">
        <v>75774.19</v>
      </c>
      <c r="R219" s="31">
        <v>640</v>
      </c>
      <c r="S219" s="28">
        <v>44377</v>
      </c>
    </row>
    <row r="220" spans="1:19" x14ac:dyDescent="0.2">
      <c r="A220" s="29">
        <v>45195</v>
      </c>
      <c r="B220" s="1" t="s">
        <v>262</v>
      </c>
      <c r="C220" s="27">
        <v>44372</v>
      </c>
      <c r="D220" s="1">
        <v>11276</v>
      </c>
      <c r="I220" s="1" t="s">
        <v>265</v>
      </c>
      <c r="J220" s="1" t="s">
        <v>5</v>
      </c>
      <c r="K220" s="1" t="s">
        <v>48</v>
      </c>
      <c r="L220" s="1">
        <v>40</v>
      </c>
      <c r="M220" s="1">
        <v>884.62</v>
      </c>
      <c r="N220" s="6">
        <v>884.62</v>
      </c>
      <c r="O220" s="6"/>
      <c r="P220" s="6">
        <v>82584.78</v>
      </c>
      <c r="R220" s="31">
        <v>884.62</v>
      </c>
      <c r="S220" s="28">
        <v>44377</v>
      </c>
    </row>
    <row r="221" spans="1:19" x14ac:dyDescent="0.2">
      <c r="A221" s="29">
        <v>45192</v>
      </c>
      <c r="B221" s="1" t="s">
        <v>262</v>
      </c>
      <c r="C221" s="27">
        <v>44372</v>
      </c>
      <c r="D221" s="1" t="s">
        <v>302</v>
      </c>
      <c r="G221" s="1" t="s">
        <v>264</v>
      </c>
      <c r="I221" s="1" t="s">
        <v>265</v>
      </c>
      <c r="J221" s="1" t="s">
        <v>5</v>
      </c>
      <c r="K221" s="1" t="s">
        <v>48</v>
      </c>
      <c r="L221" s="1">
        <v>73</v>
      </c>
      <c r="M221" s="1">
        <v>1754.81</v>
      </c>
      <c r="N221" s="6">
        <v>1754.81</v>
      </c>
      <c r="O221" s="6"/>
      <c r="P221" s="6">
        <v>77529</v>
      </c>
      <c r="R221" s="31">
        <v>1754.81</v>
      </c>
      <c r="S221" s="28">
        <v>44377</v>
      </c>
    </row>
    <row r="222" spans="1:19" x14ac:dyDescent="0.2">
      <c r="A222" s="29">
        <v>45193</v>
      </c>
      <c r="B222" s="1" t="s">
        <v>262</v>
      </c>
      <c r="C222" s="27">
        <v>44372</v>
      </c>
      <c r="D222" s="1" t="s">
        <v>303</v>
      </c>
      <c r="G222" s="1" t="s">
        <v>264</v>
      </c>
      <c r="I222" s="1" t="s">
        <v>265</v>
      </c>
      <c r="J222" s="1" t="s">
        <v>5</v>
      </c>
      <c r="K222" s="1" t="s">
        <v>48</v>
      </c>
      <c r="L222" s="1">
        <v>78</v>
      </c>
      <c r="M222" s="1">
        <v>2025</v>
      </c>
      <c r="N222" s="6">
        <v>2025</v>
      </c>
      <c r="O222" s="6"/>
      <c r="P222" s="6">
        <v>79554</v>
      </c>
      <c r="R222" s="31">
        <v>2025</v>
      </c>
      <c r="S222" s="28">
        <v>44377</v>
      </c>
    </row>
    <row r="223" spans="1:19" x14ac:dyDescent="0.2">
      <c r="A223" s="29">
        <v>45194</v>
      </c>
      <c r="B223" s="1" t="s">
        <v>262</v>
      </c>
      <c r="C223" s="27">
        <v>44372</v>
      </c>
      <c r="D223" s="1" t="s">
        <v>304</v>
      </c>
      <c r="G223" s="1" t="s">
        <v>264</v>
      </c>
      <c r="I223" s="1" t="s">
        <v>265</v>
      </c>
      <c r="J223" s="1" t="s">
        <v>5</v>
      </c>
      <c r="K223" s="1" t="s">
        <v>48</v>
      </c>
      <c r="L223" s="1">
        <v>72</v>
      </c>
      <c r="M223" s="1">
        <v>2146.16</v>
      </c>
      <c r="N223" s="6">
        <v>2146.16</v>
      </c>
      <c r="O223" s="6"/>
      <c r="P223" s="6">
        <v>81700.160000000003</v>
      </c>
      <c r="R223" s="31">
        <v>2146.16</v>
      </c>
      <c r="S223" s="28">
        <v>44377</v>
      </c>
    </row>
    <row r="224" spans="1:19" x14ac:dyDescent="0.2">
      <c r="A224" s="29">
        <v>45209</v>
      </c>
      <c r="B224" s="1" t="s">
        <v>262</v>
      </c>
      <c r="C224" s="27">
        <v>44377</v>
      </c>
      <c r="D224" s="1" t="s">
        <v>305</v>
      </c>
      <c r="G224" s="1" t="s">
        <v>264</v>
      </c>
      <c r="I224" s="1" t="s">
        <v>265</v>
      </c>
      <c r="J224" s="1" t="s">
        <v>5</v>
      </c>
      <c r="K224" s="1" t="s">
        <v>48</v>
      </c>
      <c r="L224" s="1">
        <v>8</v>
      </c>
      <c r="M224" s="1">
        <v>207.69</v>
      </c>
      <c r="N224" s="6">
        <v>207.69</v>
      </c>
      <c r="O224" s="6"/>
      <c r="P224" s="6">
        <v>82792.47</v>
      </c>
      <c r="R224" s="31">
        <v>207.69</v>
      </c>
      <c r="S224" s="28">
        <v>44377</v>
      </c>
    </row>
    <row r="225" spans="1:19" x14ac:dyDescent="0.2">
      <c r="A225" s="29">
        <v>45373</v>
      </c>
      <c r="B225" s="1" t="s">
        <v>262</v>
      </c>
      <c r="C225" s="27">
        <v>44386</v>
      </c>
      <c r="D225" s="1">
        <v>11282</v>
      </c>
      <c r="I225" s="1" t="s">
        <v>265</v>
      </c>
      <c r="J225" s="1" t="s">
        <v>5</v>
      </c>
      <c r="K225" s="1" t="s">
        <v>48</v>
      </c>
      <c r="L225" s="1">
        <v>52</v>
      </c>
      <c r="M225" s="1">
        <v>1150</v>
      </c>
      <c r="N225" s="6">
        <v>1150</v>
      </c>
      <c r="O225" s="6"/>
      <c r="P225" s="6">
        <v>89451.71</v>
      </c>
      <c r="R225" s="31">
        <v>1150</v>
      </c>
      <c r="S225" s="28">
        <v>44408</v>
      </c>
    </row>
    <row r="226" spans="1:19" x14ac:dyDescent="0.2">
      <c r="A226" s="29">
        <v>45370</v>
      </c>
      <c r="B226" s="1" t="s">
        <v>262</v>
      </c>
      <c r="C226" s="27">
        <v>44386</v>
      </c>
      <c r="D226" s="1">
        <v>11280</v>
      </c>
      <c r="I226" s="1" t="s">
        <v>301</v>
      </c>
      <c r="J226" s="1" t="s">
        <v>5</v>
      </c>
      <c r="K226" s="1" t="s">
        <v>48</v>
      </c>
      <c r="L226" s="1">
        <v>80</v>
      </c>
      <c r="M226" s="1">
        <v>18</v>
      </c>
      <c r="N226" s="6">
        <v>1440</v>
      </c>
      <c r="O226" s="6"/>
      <c r="P226" s="6">
        <v>86155.55</v>
      </c>
      <c r="R226" s="31">
        <v>1440</v>
      </c>
      <c r="S226" s="28">
        <v>44408</v>
      </c>
    </row>
    <row r="227" spans="1:19" x14ac:dyDescent="0.2">
      <c r="A227" s="29">
        <v>45371</v>
      </c>
      <c r="B227" s="1" t="s">
        <v>262</v>
      </c>
      <c r="C227" s="27">
        <v>44386</v>
      </c>
      <c r="D227" s="1">
        <v>11279</v>
      </c>
      <c r="I227" s="1" t="s">
        <v>265</v>
      </c>
      <c r="J227" s="1" t="s">
        <v>5</v>
      </c>
      <c r="K227" s="1" t="s">
        <v>48</v>
      </c>
      <c r="L227" s="1">
        <v>80</v>
      </c>
      <c r="M227" s="1">
        <v>1923.08</v>
      </c>
      <c r="N227" s="6">
        <v>1923.08</v>
      </c>
      <c r="O227" s="6"/>
      <c r="P227" s="6">
        <v>84715.55</v>
      </c>
      <c r="R227" s="31">
        <v>1923.08</v>
      </c>
      <c r="S227" s="28">
        <v>44408</v>
      </c>
    </row>
    <row r="228" spans="1:19" x14ac:dyDescent="0.2">
      <c r="A228" s="29">
        <v>45372</v>
      </c>
      <c r="B228" s="1" t="s">
        <v>262</v>
      </c>
      <c r="C228" s="27">
        <v>44386</v>
      </c>
      <c r="D228" s="1">
        <v>11281</v>
      </c>
      <c r="I228" s="1" t="s">
        <v>265</v>
      </c>
      <c r="J228" s="1" t="s">
        <v>5</v>
      </c>
      <c r="K228" s="1" t="s">
        <v>48</v>
      </c>
      <c r="L228" s="1">
        <v>72</v>
      </c>
      <c r="M228" s="1">
        <v>2146.16</v>
      </c>
      <c r="N228" s="6">
        <v>2146.16</v>
      </c>
      <c r="O228" s="6"/>
      <c r="P228" s="6">
        <v>88301.71</v>
      </c>
      <c r="R228" s="31">
        <v>2146.16</v>
      </c>
      <c r="S228" s="28">
        <v>44408</v>
      </c>
    </row>
    <row r="229" spans="1:19" x14ac:dyDescent="0.2">
      <c r="A229" s="29">
        <v>45438</v>
      </c>
      <c r="B229" s="1" t="s">
        <v>262</v>
      </c>
      <c r="C229" s="27">
        <v>44397</v>
      </c>
      <c r="D229" s="1">
        <v>11287</v>
      </c>
      <c r="I229" s="1" t="s">
        <v>265</v>
      </c>
      <c r="J229" s="1" t="s">
        <v>5</v>
      </c>
      <c r="K229" s="1" t="s">
        <v>48</v>
      </c>
      <c r="L229" s="1">
        <v>64</v>
      </c>
      <c r="M229" s="1">
        <v>1472</v>
      </c>
      <c r="N229" s="6">
        <v>1472</v>
      </c>
      <c r="O229" s="6"/>
      <c r="P229" s="6">
        <v>90923.71</v>
      </c>
      <c r="R229" s="31">
        <v>1472</v>
      </c>
      <c r="S229" s="28">
        <v>44408</v>
      </c>
    </row>
    <row r="230" spans="1:19" x14ac:dyDescent="0.2">
      <c r="A230" s="29">
        <v>45442</v>
      </c>
      <c r="B230" s="1" t="s">
        <v>262</v>
      </c>
      <c r="C230" s="27">
        <v>44399</v>
      </c>
      <c r="D230" s="1" t="s">
        <v>306</v>
      </c>
      <c r="G230" s="1" t="s">
        <v>264</v>
      </c>
      <c r="I230" s="1" t="s">
        <v>265</v>
      </c>
      <c r="J230" s="1" t="s">
        <v>5</v>
      </c>
      <c r="K230" s="1" t="s">
        <v>48</v>
      </c>
      <c r="L230" s="1">
        <v>44</v>
      </c>
      <c r="M230" s="1">
        <v>1142.31</v>
      </c>
      <c r="N230" s="6">
        <v>1142.31</v>
      </c>
      <c r="O230" s="6"/>
      <c r="P230" s="6">
        <v>92066.02</v>
      </c>
      <c r="R230" s="31">
        <v>1142.31</v>
      </c>
      <c r="S230" s="28">
        <v>44408</v>
      </c>
    </row>
    <row r="231" spans="1:19" x14ac:dyDescent="0.2">
      <c r="A231" s="29">
        <v>45435</v>
      </c>
      <c r="B231" s="1" t="s">
        <v>262</v>
      </c>
      <c r="C231" s="27">
        <v>44400</v>
      </c>
      <c r="D231" s="1" t="s">
        <v>307</v>
      </c>
      <c r="G231" s="1" t="s">
        <v>264</v>
      </c>
      <c r="I231" s="1" t="s">
        <v>265</v>
      </c>
      <c r="J231" s="1" t="s">
        <v>5</v>
      </c>
      <c r="K231" s="1" t="s">
        <v>48</v>
      </c>
      <c r="L231" s="1">
        <v>35.5</v>
      </c>
      <c r="M231" s="1">
        <v>853.37</v>
      </c>
      <c r="N231" s="6">
        <v>853.37</v>
      </c>
      <c r="O231" s="6"/>
      <c r="P231" s="6">
        <v>92919.39</v>
      </c>
      <c r="R231" s="31">
        <v>853.37</v>
      </c>
      <c r="S231" s="28">
        <v>44408</v>
      </c>
    </row>
    <row r="232" spans="1:19" x14ac:dyDescent="0.2">
      <c r="A232" s="29">
        <v>45436</v>
      </c>
      <c r="B232" s="1" t="s">
        <v>262</v>
      </c>
      <c r="C232" s="27">
        <v>44400</v>
      </c>
      <c r="D232" s="1" t="s">
        <v>308</v>
      </c>
      <c r="G232" s="1" t="s">
        <v>264</v>
      </c>
      <c r="I232" s="1" t="s">
        <v>301</v>
      </c>
      <c r="J232" s="1" t="s">
        <v>5</v>
      </c>
      <c r="K232" s="1" t="s">
        <v>48</v>
      </c>
      <c r="L232" s="1">
        <v>64</v>
      </c>
      <c r="M232" s="1">
        <v>18</v>
      </c>
      <c r="N232" s="6">
        <v>1152</v>
      </c>
      <c r="O232" s="6"/>
      <c r="P232" s="6">
        <v>94071.39</v>
      </c>
      <c r="R232" s="31">
        <v>1152</v>
      </c>
      <c r="S232" s="28">
        <v>44408</v>
      </c>
    </row>
    <row r="233" spans="1:19" x14ac:dyDescent="0.2">
      <c r="A233" s="29">
        <v>45437</v>
      </c>
      <c r="B233" s="1" t="s">
        <v>262</v>
      </c>
      <c r="C233" s="27">
        <v>44400</v>
      </c>
      <c r="D233" s="1" t="s">
        <v>309</v>
      </c>
      <c r="G233" s="1" t="s">
        <v>264</v>
      </c>
      <c r="I233" s="1" t="s">
        <v>265</v>
      </c>
      <c r="J233" s="1" t="s">
        <v>5</v>
      </c>
      <c r="K233" s="1" t="s">
        <v>48</v>
      </c>
      <c r="L233" s="1">
        <v>80</v>
      </c>
      <c r="M233" s="1">
        <v>2384.62</v>
      </c>
      <c r="N233" s="6">
        <v>2384.62</v>
      </c>
      <c r="O233" s="6"/>
      <c r="P233" s="6">
        <v>96456.01</v>
      </c>
      <c r="R233" s="31">
        <v>2384.62</v>
      </c>
      <c r="S233" s="28">
        <v>44408</v>
      </c>
    </row>
    <row r="234" spans="1:19" x14ac:dyDescent="0.2">
      <c r="A234" s="29">
        <v>45501</v>
      </c>
      <c r="B234" s="1" t="s">
        <v>262</v>
      </c>
      <c r="C234" s="27">
        <v>44407</v>
      </c>
      <c r="D234" s="1">
        <v>11291</v>
      </c>
      <c r="I234" s="1" t="s">
        <v>301</v>
      </c>
      <c r="J234" s="1" t="s">
        <v>5</v>
      </c>
      <c r="K234" s="1" t="s">
        <v>48</v>
      </c>
      <c r="L234" s="1">
        <v>40</v>
      </c>
      <c r="M234" s="1">
        <v>18</v>
      </c>
      <c r="N234" s="6">
        <v>720</v>
      </c>
      <c r="O234" s="6"/>
      <c r="P234" s="6">
        <v>97176.01</v>
      </c>
      <c r="R234" s="31">
        <v>720</v>
      </c>
      <c r="S234" s="28">
        <v>44408</v>
      </c>
    </row>
    <row r="235" spans="1:19" x14ac:dyDescent="0.2">
      <c r="A235" s="29">
        <v>45556</v>
      </c>
      <c r="B235" s="1" t="s">
        <v>262</v>
      </c>
      <c r="C235" s="27">
        <v>44414</v>
      </c>
      <c r="D235" s="1" t="s">
        <v>310</v>
      </c>
      <c r="G235" s="1" t="s">
        <v>264</v>
      </c>
      <c r="I235" s="1" t="s">
        <v>265</v>
      </c>
      <c r="J235" s="1" t="s">
        <v>5</v>
      </c>
      <c r="K235" s="1" t="s">
        <v>48</v>
      </c>
      <c r="L235" s="1">
        <v>16</v>
      </c>
      <c r="M235" s="1">
        <v>415.38</v>
      </c>
      <c r="N235" s="6">
        <v>415.38</v>
      </c>
      <c r="O235" s="6"/>
      <c r="P235" s="6">
        <v>103605.82</v>
      </c>
      <c r="R235" s="31">
        <v>415.38</v>
      </c>
      <c r="S235" s="28">
        <v>44439</v>
      </c>
    </row>
    <row r="236" spans="1:19" x14ac:dyDescent="0.2">
      <c r="A236" s="29">
        <v>45564</v>
      </c>
      <c r="B236" s="1" t="s">
        <v>262</v>
      </c>
      <c r="C236" s="27">
        <v>44414</v>
      </c>
      <c r="D236" s="1" t="s">
        <v>311</v>
      </c>
      <c r="G236" s="1" t="s">
        <v>264</v>
      </c>
      <c r="I236" s="1" t="s">
        <v>301</v>
      </c>
      <c r="J236" s="1" t="s">
        <v>5</v>
      </c>
      <c r="K236" s="1" t="s">
        <v>48</v>
      </c>
      <c r="L236" s="1">
        <v>31.66667</v>
      </c>
      <c r="M236" s="1">
        <v>18</v>
      </c>
      <c r="N236" s="6">
        <v>570</v>
      </c>
      <c r="O236" s="6"/>
      <c r="P236" s="6">
        <v>105728.32000000001</v>
      </c>
      <c r="R236" s="31">
        <v>570</v>
      </c>
      <c r="S236" s="28">
        <v>44439</v>
      </c>
    </row>
    <row r="237" spans="1:19" x14ac:dyDescent="0.2">
      <c r="A237" s="29">
        <v>45557</v>
      </c>
      <c r="B237" s="1" t="s">
        <v>262</v>
      </c>
      <c r="C237" s="27">
        <v>44414</v>
      </c>
      <c r="D237" s="1" t="s">
        <v>312</v>
      </c>
      <c r="G237" s="1" t="s">
        <v>264</v>
      </c>
      <c r="I237" s="1" t="s">
        <v>265</v>
      </c>
      <c r="J237" s="1" t="s">
        <v>5</v>
      </c>
      <c r="K237" s="1" t="s">
        <v>48</v>
      </c>
      <c r="L237" s="1">
        <v>67.5</v>
      </c>
      <c r="M237" s="1">
        <v>1552.5</v>
      </c>
      <c r="N237" s="6">
        <v>1552.5</v>
      </c>
      <c r="O237" s="6"/>
      <c r="P237" s="6">
        <v>105158.32</v>
      </c>
      <c r="R237" s="31">
        <v>1552.5</v>
      </c>
      <c r="S237" s="28">
        <v>44439</v>
      </c>
    </row>
    <row r="238" spans="1:19" x14ac:dyDescent="0.2">
      <c r="A238" s="29">
        <v>45554</v>
      </c>
      <c r="B238" s="1" t="s">
        <v>262</v>
      </c>
      <c r="C238" s="27">
        <v>44414</v>
      </c>
      <c r="D238" s="1" t="s">
        <v>313</v>
      </c>
      <c r="G238" s="1" t="s">
        <v>264</v>
      </c>
      <c r="I238" s="1" t="s">
        <v>265</v>
      </c>
      <c r="J238" s="1" t="s">
        <v>5</v>
      </c>
      <c r="K238" s="1" t="s">
        <v>48</v>
      </c>
      <c r="L238" s="1">
        <v>75</v>
      </c>
      <c r="M238" s="1">
        <v>1730.77</v>
      </c>
      <c r="N238" s="6">
        <v>1730.77</v>
      </c>
      <c r="O238" s="6"/>
      <c r="P238" s="6">
        <v>98906.78</v>
      </c>
      <c r="R238" s="31">
        <v>1730.77</v>
      </c>
      <c r="S238" s="28">
        <v>44439</v>
      </c>
    </row>
    <row r="239" spans="1:19" x14ac:dyDescent="0.2">
      <c r="A239" s="29">
        <v>45555</v>
      </c>
      <c r="B239" s="1" t="s">
        <v>262</v>
      </c>
      <c r="C239" s="27">
        <v>44414</v>
      </c>
      <c r="D239" s="1" t="s">
        <v>314</v>
      </c>
      <c r="G239" s="1" t="s">
        <v>264</v>
      </c>
      <c r="I239" s="1" t="s">
        <v>265</v>
      </c>
      <c r="J239" s="1" t="s">
        <v>5</v>
      </c>
      <c r="K239" s="1" t="s">
        <v>48</v>
      </c>
      <c r="L239" s="1">
        <v>79</v>
      </c>
      <c r="M239" s="1">
        <v>1899.04</v>
      </c>
      <c r="N239" s="6">
        <v>1899.04</v>
      </c>
      <c r="O239" s="6"/>
      <c r="P239" s="6">
        <v>100805.82</v>
      </c>
      <c r="R239" s="31">
        <v>1899.04</v>
      </c>
      <c r="S239" s="28">
        <v>44439</v>
      </c>
    </row>
    <row r="240" spans="1:19" x14ac:dyDescent="0.2">
      <c r="A240" s="29">
        <v>45558</v>
      </c>
      <c r="B240" s="1" t="s">
        <v>262</v>
      </c>
      <c r="C240" s="27">
        <v>44414</v>
      </c>
      <c r="D240" s="1" t="s">
        <v>315</v>
      </c>
      <c r="G240" s="1" t="s">
        <v>264</v>
      </c>
      <c r="I240" s="1" t="s">
        <v>265</v>
      </c>
      <c r="J240" s="1" t="s">
        <v>5</v>
      </c>
      <c r="K240" s="1" t="s">
        <v>48</v>
      </c>
      <c r="L240" s="1">
        <v>80</v>
      </c>
      <c r="M240" s="1">
        <v>2384.62</v>
      </c>
      <c r="N240" s="6">
        <v>2384.62</v>
      </c>
      <c r="O240" s="6"/>
      <c r="P240" s="6">
        <v>103190.44</v>
      </c>
      <c r="R240" s="31">
        <v>2384.62</v>
      </c>
      <c r="S240" s="28">
        <v>44439</v>
      </c>
    </row>
    <row r="241" spans="1:19" x14ac:dyDescent="0.2">
      <c r="A241" s="29">
        <v>45742</v>
      </c>
      <c r="B241" s="1" t="s">
        <v>262</v>
      </c>
      <c r="C241" s="27">
        <v>44428</v>
      </c>
      <c r="D241" s="1" t="s">
        <v>316</v>
      </c>
      <c r="G241" s="1" t="s">
        <v>264</v>
      </c>
      <c r="I241" s="1" t="s">
        <v>265</v>
      </c>
      <c r="J241" s="1" t="s">
        <v>5</v>
      </c>
      <c r="K241" s="1" t="s">
        <v>48</v>
      </c>
      <c r="L241" s="1">
        <v>29.25</v>
      </c>
      <c r="M241" s="1">
        <v>759.37</v>
      </c>
      <c r="N241" s="6">
        <v>759.37</v>
      </c>
      <c r="O241" s="6"/>
      <c r="P241" s="6">
        <v>112499.23</v>
      </c>
      <c r="R241" s="31">
        <v>759.37</v>
      </c>
      <c r="S241" s="28">
        <v>44439</v>
      </c>
    </row>
    <row r="242" spans="1:19" x14ac:dyDescent="0.2">
      <c r="A242" s="29">
        <v>45738</v>
      </c>
      <c r="B242" s="1" t="s">
        <v>262</v>
      </c>
      <c r="C242" s="27">
        <v>44428</v>
      </c>
      <c r="D242" s="1" t="s">
        <v>317</v>
      </c>
      <c r="G242" s="1" t="s">
        <v>264</v>
      </c>
      <c r="I242" s="1" t="s">
        <v>265</v>
      </c>
      <c r="J242" s="1" t="s">
        <v>5</v>
      </c>
      <c r="K242" s="1" t="s">
        <v>48</v>
      </c>
      <c r="L242" s="1">
        <v>74</v>
      </c>
      <c r="M242" s="1">
        <v>1707.69</v>
      </c>
      <c r="N242" s="6">
        <v>1707.69</v>
      </c>
      <c r="O242" s="6"/>
      <c r="P242" s="6">
        <v>107436.01</v>
      </c>
      <c r="R242" s="31">
        <v>1707.69</v>
      </c>
      <c r="S242" s="28">
        <v>44439</v>
      </c>
    </row>
    <row r="243" spans="1:19" x14ac:dyDescent="0.2">
      <c r="A243" s="29">
        <v>45739</v>
      </c>
      <c r="B243" s="1" t="s">
        <v>262</v>
      </c>
      <c r="C243" s="27">
        <v>44428</v>
      </c>
      <c r="D243" s="1" t="s">
        <v>318</v>
      </c>
      <c r="G243" s="1" t="s">
        <v>264</v>
      </c>
      <c r="I243" s="1" t="s">
        <v>265</v>
      </c>
      <c r="J243" s="1" t="s">
        <v>5</v>
      </c>
      <c r="K243" s="1" t="s">
        <v>48</v>
      </c>
      <c r="L243" s="1">
        <v>80</v>
      </c>
      <c r="M243" s="1">
        <v>2038.46</v>
      </c>
      <c r="N243" s="6">
        <v>2038.46</v>
      </c>
      <c r="O243" s="6"/>
      <c r="P243" s="6">
        <v>109474.47</v>
      </c>
      <c r="R243" s="31">
        <v>2038.46</v>
      </c>
      <c r="S243" s="28">
        <v>44439</v>
      </c>
    </row>
    <row r="244" spans="1:19" x14ac:dyDescent="0.2">
      <c r="A244" s="29">
        <v>45741</v>
      </c>
      <c r="B244" s="1" t="s">
        <v>262</v>
      </c>
      <c r="C244" s="27">
        <v>44428</v>
      </c>
      <c r="D244" s="1" t="s">
        <v>319</v>
      </c>
      <c r="G244" s="1" t="s">
        <v>264</v>
      </c>
      <c r="I244" s="1" t="s">
        <v>265</v>
      </c>
      <c r="J244" s="1" t="s">
        <v>5</v>
      </c>
      <c r="K244" s="1" t="s">
        <v>48</v>
      </c>
      <c r="L244" s="1">
        <v>76</v>
      </c>
      <c r="M244" s="1">
        <v>2265.39</v>
      </c>
      <c r="N244" s="6">
        <v>2265.39</v>
      </c>
      <c r="O244" s="6"/>
      <c r="P244" s="6">
        <v>111739.86</v>
      </c>
      <c r="R244" s="31">
        <v>2265.39</v>
      </c>
      <c r="S244" s="28">
        <v>44439</v>
      </c>
    </row>
    <row r="245" spans="1:19" x14ac:dyDescent="0.2">
      <c r="A245" s="29">
        <v>45855</v>
      </c>
      <c r="B245" s="1" t="s">
        <v>262</v>
      </c>
      <c r="C245" s="27">
        <v>44442</v>
      </c>
      <c r="D245" s="1">
        <v>11294</v>
      </c>
      <c r="I245" s="1" t="s">
        <v>265</v>
      </c>
      <c r="J245" s="1" t="s">
        <v>5</v>
      </c>
      <c r="K245" s="1" t="s">
        <v>48</v>
      </c>
      <c r="L245" s="1">
        <v>40</v>
      </c>
      <c r="M245" s="1">
        <v>923.08</v>
      </c>
      <c r="N245" s="6">
        <v>923.08</v>
      </c>
      <c r="O245" s="6"/>
      <c r="P245" s="6">
        <v>119042.63</v>
      </c>
      <c r="R245" s="31">
        <v>923.08</v>
      </c>
      <c r="S245" s="28">
        <v>44469</v>
      </c>
    </row>
    <row r="246" spans="1:19" x14ac:dyDescent="0.2">
      <c r="A246" s="29">
        <v>45851</v>
      </c>
      <c r="B246" s="1" t="s">
        <v>262</v>
      </c>
      <c r="C246" s="27">
        <v>44442</v>
      </c>
      <c r="D246" s="1" t="s">
        <v>320</v>
      </c>
      <c r="G246" s="1" t="s">
        <v>264</v>
      </c>
      <c r="I246" s="1" t="s">
        <v>265</v>
      </c>
      <c r="J246" s="1" t="s">
        <v>5</v>
      </c>
      <c r="K246" s="1" t="s">
        <v>48</v>
      </c>
      <c r="L246" s="1">
        <v>80</v>
      </c>
      <c r="M246" s="1">
        <v>1846.15</v>
      </c>
      <c r="N246" s="6">
        <v>1846.15</v>
      </c>
      <c r="O246" s="6"/>
      <c r="P246" s="6">
        <v>114345.38</v>
      </c>
      <c r="R246" s="31">
        <v>1846.15</v>
      </c>
      <c r="S246" s="28">
        <v>44469</v>
      </c>
    </row>
    <row r="247" spans="1:19" x14ac:dyDescent="0.2">
      <c r="A247" s="29">
        <v>45852</v>
      </c>
      <c r="B247" s="1" t="s">
        <v>262</v>
      </c>
      <c r="C247" s="27">
        <v>44442</v>
      </c>
      <c r="D247" s="1" t="s">
        <v>321</v>
      </c>
      <c r="G247" s="1" t="s">
        <v>264</v>
      </c>
      <c r="I247" s="1" t="s">
        <v>265</v>
      </c>
      <c r="J247" s="1" t="s">
        <v>5</v>
      </c>
      <c r="K247" s="1" t="s">
        <v>48</v>
      </c>
      <c r="L247" s="1">
        <v>73.25</v>
      </c>
      <c r="M247" s="1">
        <v>1866.47</v>
      </c>
      <c r="N247" s="6">
        <v>1866.47</v>
      </c>
      <c r="O247" s="6"/>
      <c r="P247" s="6">
        <v>116211.85</v>
      </c>
      <c r="R247" s="31">
        <v>1866.47</v>
      </c>
      <c r="S247" s="28">
        <v>44469</v>
      </c>
    </row>
    <row r="248" spans="1:19" x14ac:dyDescent="0.2">
      <c r="A248" s="29">
        <v>45854</v>
      </c>
      <c r="B248" s="1" t="s">
        <v>262</v>
      </c>
      <c r="C248" s="27">
        <v>44442</v>
      </c>
      <c r="D248" s="1" t="s">
        <v>322</v>
      </c>
      <c r="G248" s="1" t="s">
        <v>264</v>
      </c>
      <c r="I248" s="1" t="s">
        <v>265</v>
      </c>
      <c r="J248" s="1" t="s">
        <v>5</v>
      </c>
      <c r="K248" s="1" t="s">
        <v>48</v>
      </c>
      <c r="L248" s="1">
        <v>64</v>
      </c>
      <c r="M248" s="1">
        <v>1907.7</v>
      </c>
      <c r="N248" s="6">
        <v>1907.7</v>
      </c>
      <c r="O248" s="6"/>
      <c r="P248" s="6">
        <v>118119.55</v>
      </c>
      <c r="R248" s="31">
        <v>1907.7</v>
      </c>
      <c r="S248" s="28">
        <v>44469</v>
      </c>
    </row>
    <row r="249" spans="1:19" x14ac:dyDescent="0.2">
      <c r="A249" s="29">
        <v>46037</v>
      </c>
      <c r="B249" s="1" t="s">
        <v>262</v>
      </c>
      <c r="C249" s="27">
        <v>44456</v>
      </c>
      <c r="D249" s="1" t="s">
        <v>323</v>
      </c>
      <c r="G249" s="1" t="s">
        <v>264</v>
      </c>
      <c r="I249" s="1" t="s">
        <v>265</v>
      </c>
      <c r="J249" s="1" t="s">
        <v>5</v>
      </c>
      <c r="K249" s="1" t="s">
        <v>48</v>
      </c>
      <c r="L249" s="1">
        <v>48</v>
      </c>
      <c r="M249" s="1">
        <v>1107.69</v>
      </c>
      <c r="N249" s="6">
        <v>1107.69</v>
      </c>
      <c r="O249" s="6"/>
      <c r="P249" s="6">
        <v>125838.3</v>
      </c>
      <c r="R249" s="31">
        <v>1107.69</v>
      </c>
      <c r="S249" s="28">
        <v>44469</v>
      </c>
    </row>
    <row r="250" spans="1:19" x14ac:dyDescent="0.2">
      <c r="A250" s="29">
        <v>46036</v>
      </c>
      <c r="B250" s="1" t="s">
        <v>262</v>
      </c>
      <c r="C250" s="27">
        <v>44456</v>
      </c>
      <c r="D250" s="1" t="s">
        <v>324</v>
      </c>
      <c r="G250" s="1" t="s">
        <v>264</v>
      </c>
      <c r="I250" s="1" t="s">
        <v>265</v>
      </c>
      <c r="J250" s="1" t="s">
        <v>5</v>
      </c>
      <c r="K250" s="1" t="s">
        <v>48</v>
      </c>
      <c r="L250" s="1">
        <v>60.5</v>
      </c>
      <c r="M250" s="1">
        <v>1803.37</v>
      </c>
      <c r="N250" s="6">
        <v>1803.37</v>
      </c>
      <c r="O250" s="6"/>
      <c r="P250" s="6">
        <v>124730.61</v>
      </c>
      <c r="R250" s="31">
        <v>1803.37</v>
      </c>
      <c r="S250" s="28">
        <v>44469</v>
      </c>
    </row>
    <row r="251" spans="1:19" x14ac:dyDescent="0.2">
      <c r="A251" s="29">
        <v>46034</v>
      </c>
      <c r="B251" s="1" t="s">
        <v>262</v>
      </c>
      <c r="C251" s="27">
        <v>44456</v>
      </c>
      <c r="D251" s="1" t="s">
        <v>325</v>
      </c>
      <c r="G251" s="1" t="s">
        <v>264</v>
      </c>
      <c r="I251" s="1" t="s">
        <v>265</v>
      </c>
      <c r="J251" s="1" t="s">
        <v>5</v>
      </c>
      <c r="K251" s="1" t="s">
        <v>48</v>
      </c>
      <c r="L251" s="1">
        <v>80</v>
      </c>
      <c r="M251" s="1">
        <v>1846.15</v>
      </c>
      <c r="N251" s="6">
        <v>1846.15</v>
      </c>
      <c r="O251" s="6"/>
      <c r="P251" s="6">
        <v>120888.78</v>
      </c>
      <c r="R251" s="31">
        <v>1846.15</v>
      </c>
      <c r="S251" s="28">
        <v>44469</v>
      </c>
    </row>
    <row r="252" spans="1:19" x14ac:dyDescent="0.2">
      <c r="A252" s="29">
        <v>46038</v>
      </c>
      <c r="B252" s="1" t="s">
        <v>262</v>
      </c>
      <c r="C252" s="27">
        <v>44456</v>
      </c>
      <c r="D252" s="1" t="s">
        <v>326</v>
      </c>
      <c r="G252" s="1" t="s">
        <v>264</v>
      </c>
      <c r="I252" s="1" t="s">
        <v>265</v>
      </c>
      <c r="J252" s="1" t="s">
        <v>5</v>
      </c>
      <c r="K252" s="1" t="s">
        <v>48</v>
      </c>
      <c r="L252" s="1">
        <v>80</v>
      </c>
      <c r="M252" s="1">
        <v>1846.15</v>
      </c>
      <c r="N252" s="6">
        <v>1846.15</v>
      </c>
      <c r="O252" s="6"/>
      <c r="P252" s="6">
        <v>127684.45</v>
      </c>
      <c r="R252" s="31">
        <v>1846.15</v>
      </c>
      <c r="S252" s="28">
        <v>44469</v>
      </c>
    </row>
    <row r="253" spans="1:19" x14ac:dyDescent="0.2">
      <c r="A253" s="29">
        <v>46033</v>
      </c>
      <c r="B253" s="1" t="s">
        <v>262</v>
      </c>
      <c r="C253" s="27">
        <v>44456</v>
      </c>
      <c r="D253" s="1" t="s">
        <v>327</v>
      </c>
      <c r="G253" s="1" t="s">
        <v>264</v>
      </c>
      <c r="I253" s="1" t="s">
        <v>265</v>
      </c>
      <c r="J253" s="1" t="s">
        <v>5</v>
      </c>
      <c r="K253" s="1" t="s">
        <v>48</v>
      </c>
      <c r="L253" s="1">
        <v>80</v>
      </c>
      <c r="M253" s="1">
        <v>2038.46</v>
      </c>
      <c r="N253" s="6">
        <v>2038.46</v>
      </c>
      <c r="O253" s="6"/>
      <c r="P253" s="6">
        <v>122927.24</v>
      </c>
      <c r="R253" s="31">
        <v>2038.46</v>
      </c>
      <c r="S253" s="28">
        <v>44469</v>
      </c>
    </row>
    <row r="254" spans="1:19" x14ac:dyDescent="0.2">
      <c r="A254" s="29">
        <v>46137</v>
      </c>
      <c r="B254" s="1" t="s">
        <v>262</v>
      </c>
      <c r="C254" s="27">
        <v>44470</v>
      </c>
      <c r="D254" s="1" t="s">
        <v>328</v>
      </c>
      <c r="G254" s="1" t="s">
        <v>264</v>
      </c>
      <c r="I254" s="1" t="s">
        <v>265</v>
      </c>
      <c r="J254" s="1" t="s">
        <v>5</v>
      </c>
      <c r="K254" s="1" t="s">
        <v>48</v>
      </c>
      <c r="L254" s="1">
        <v>80</v>
      </c>
      <c r="M254" s="1">
        <v>1846.15</v>
      </c>
      <c r="N254" s="6">
        <v>1846.15</v>
      </c>
      <c r="O254" s="6"/>
      <c r="P254" s="6">
        <v>129530.6</v>
      </c>
      <c r="R254" s="31">
        <v>1846.15</v>
      </c>
      <c r="S254" s="28">
        <v>44500</v>
      </c>
    </row>
    <row r="255" spans="1:19" x14ac:dyDescent="0.2">
      <c r="A255" s="29">
        <v>46136</v>
      </c>
      <c r="B255" s="1" t="s">
        <v>262</v>
      </c>
      <c r="C255" s="27">
        <v>44470</v>
      </c>
      <c r="D255" s="1" t="s">
        <v>329</v>
      </c>
      <c r="G255" s="1" t="s">
        <v>264</v>
      </c>
      <c r="I255" s="1" t="s">
        <v>265</v>
      </c>
      <c r="J255" s="1" t="s">
        <v>5</v>
      </c>
      <c r="K255" s="1" t="s">
        <v>48</v>
      </c>
      <c r="L255" s="1">
        <v>80</v>
      </c>
      <c r="M255" s="1">
        <v>1846.15</v>
      </c>
      <c r="N255" s="6">
        <v>1846.15</v>
      </c>
      <c r="O255" s="6"/>
      <c r="P255" s="6">
        <v>133522.91</v>
      </c>
      <c r="R255" s="31">
        <v>1846.15</v>
      </c>
      <c r="S255" s="28">
        <v>44500</v>
      </c>
    </row>
    <row r="256" spans="1:19" x14ac:dyDescent="0.2">
      <c r="A256" s="29">
        <v>46138</v>
      </c>
      <c r="B256" s="1" t="s">
        <v>262</v>
      </c>
      <c r="C256" s="27">
        <v>44470</v>
      </c>
      <c r="D256" s="1" t="s">
        <v>330</v>
      </c>
      <c r="G256" s="1" t="s">
        <v>264</v>
      </c>
      <c r="I256" s="1" t="s">
        <v>265</v>
      </c>
      <c r="J256" s="1" t="s">
        <v>5</v>
      </c>
      <c r="K256" s="1" t="s">
        <v>48</v>
      </c>
      <c r="L256" s="1">
        <v>80</v>
      </c>
      <c r="M256" s="1">
        <v>1846.15</v>
      </c>
      <c r="N256" s="6">
        <v>1846.15</v>
      </c>
      <c r="O256" s="6"/>
      <c r="P256" s="6">
        <v>135369.06</v>
      </c>
      <c r="R256" s="31">
        <v>1846.15</v>
      </c>
      <c r="S256" s="28">
        <v>44500</v>
      </c>
    </row>
    <row r="257" spans="1:19" x14ac:dyDescent="0.2">
      <c r="A257" s="29">
        <v>46135</v>
      </c>
      <c r="B257" s="1" t="s">
        <v>262</v>
      </c>
      <c r="C257" s="27">
        <v>44470</v>
      </c>
      <c r="D257" s="1" t="s">
        <v>331</v>
      </c>
      <c r="G257" s="1" t="s">
        <v>264</v>
      </c>
      <c r="I257" s="1" t="s">
        <v>265</v>
      </c>
      <c r="J257" s="1" t="s">
        <v>5</v>
      </c>
      <c r="K257" s="1" t="s">
        <v>48</v>
      </c>
      <c r="L257" s="1">
        <v>72</v>
      </c>
      <c r="M257" s="1">
        <v>2146.16</v>
      </c>
      <c r="N257" s="6">
        <v>2146.16</v>
      </c>
      <c r="O257" s="6"/>
      <c r="P257" s="6">
        <v>131676.76</v>
      </c>
      <c r="R257" s="31">
        <v>2146.16</v>
      </c>
      <c r="S257" s="28">
        <v>44500</v>
      </c>
    </row>
    <row r="258" spans="1:19" x14ac:dyDescent="0.2">
      <c r="A258" s="29">
        <v>46375</v>
      </c>
      <c r="B258" s="1" t="s">
        <v>262</v>
      </c>
      <c r="C258" s="27">
        <v>44484</v>
      </c>
      <c r="D258" s="1">
        <v>11299</v>
      </c>
      <c r="I258" s="1" t="s">
        <v>265</v>
      </c>
      <c r="J258" s="1" t="s">
        <v>5</v>
      </c>
      <c r="K258" s="1" t="s">
        <v>48</v>
      </c>
      <c r="L258" s="1">
        <v>72</v>
      </c>
      <c r="M258" s="1">
        <v>1661.53</v>
      </c>
      <c r="N258" s="6">
        <v>1661.53</v>
      </c>
      <c r="O258" s="6"/>
      <c r="P258" s="6">
        <v>137030.59</v>
      </c>
      <c r="R258" s="31">
        <v>1661.53</v>
      </c>
      <c r="S258" s="28">
        <v>44500</v>
      </c>
    </row>
    <row r="259" spans="1:19" x14ac:dyDescent="0.2">
      <c r="A259" s="29">
        <v>46376</v>
      </c>
      <c r="B259" s="1" t="s">
        <v>262</v>
      </c>
      <c r="C259" s="27">
        <v>44484</v>
      </c>
      <c r="D259" s="1">
        <v>11300</v>
      </c>
      <c r="I259" s="1" t="s">
        <v>265</v>
      </c>
      <c r="J259" s="1" t="s">
        <v>5</v>
      </c>
      <c r="K259" s="1" t="s">
        <v>48</v>
      </c>
      <c r="L259" s="1">
        <v>48</v>
      </c>
      <c r="M259" s="1">
        <v>1788.46</v>
      </c>
      <c r="N259" s="6">
        <v>1788.46</v>
      </c>
      <c r="O259" s="6"/>
      <c r="P259" s="6">
        <v>138819.04999999999</v>
      </c>
      <c r="R259" s="31">
        <v>1788.46</v>
      </c>
      <c r="S259" s="28">
        <v>44500</v>
      </c>
    </row>
    <row r="260" spans="1:19" x14ac:dyDescent="0.2">
      <c r="A260" s="29">
        <v>46379</v>
      </c>
      <c r="B260" s="1" t="s">
        <v>262</v>
      </c>
      <c r="C260" s="27">
        <v>44484</v>
      </c>
      <c r="D260" s="1">
        <v>11303</v>
      </c>
      <c r="I260" s="1" t="s">
        <v>265</v>
      </c>
      <c r="J260" s="1" t="s">
        <v>5</v>
      </c>
      <c r="K260" s="1" t="s">
        <v>48</v>
      </c>
      <c r="L260" s="1">
        <v>80</v>
      </c>
      <c r="M260" s="1">
        <v>1846.15</v>
      </c>
      <c r="N260" s="6">
        <v>1846.15</v>
      </c>
      <c r="O260" s="6"/>
      <c r="P260" s="6">
        <v>143049.82</v>
      </c>
      <c r="R260" s="31">
        <v>1846.15</v>
      </c>
      <c r="S260" s="28">
        <v>44500</v>
      </c>
    </row>
    <row r="261" spans="1:19" x14ac:dyDescent="0.2">
      <c r="A261" s="29">
        <v>46380</v>
      </c>
      <c r="B261" s="1" t="s">
        <v>262</v>
      </c>
      <c r="C261" s="27">
        <v>44484</v>
      </c>
      <c r="D261" s="1">
        <v>11304</v>
      </c>
      <c r="I261" s="1" t="s">
        <v>265</v>
      </c>
      <c r="J261" s="1" t="s">
        <v>5</v>
      </c>
      <c r="K261" s="1" t="s">
        <v>48</v>
      </c>
      <c r="L261" s="1">
        <v>80</v>
      </c>
      <c r="M261" s="1">
        <v>1846.15</v>
      </c>
      <c r="N261" s="6">
        <v>1846.15</v>
      </c>
      <c r="O261" s="6"/>
      <c r="P261" s="6">
        <v>144895.97</v>
      </c>
      <c r="R261" s="31">
        <v>1846.15</v>
      </c>
      <c r="S261" s="28">
        <v>44500</v>
      </c>
    </row>
    <row r="262" spans="1:19" x14ac:dyDescent="0.2">
      <c r="A262" s="29">
        <v>46378</v>
      </c>
      <c r="B262" s="1" t="s">
        <v>262</v>
      </c>
      <c r="C262" s="27">
        <v>44484</v>
      </c>
      <c r="D262" s="1">
        <v>11302</v>
      </c>
      <c r="I262" s="1" t="s">
        <v>265</v>
      </c>
      <c r="J262" s="1" t="s">
        <v>5</v>
      </c>
      <c r="K262" s="1" t="s">
        <v>48</v>
      </c>
      <c r="L262" s="1">
        <v>72</v>
      </c>
      <c r="M262" s="1">
        <v>2384.62</v>
      </c>
      <c r="N262" s="6">
        <v>2384.62</v>
      </c>
      <c r="O262" s="6"/>
      <c r="P262" s="6">
        <v>141203.67000000001</v>
      </c>
      <c r="R262" s="31">
        <v>2384.62</v>
      </c>
      <c r="S262" s="28">
        <v>44500</v>
      </c>
    </row>
    <row r="263" spans="1:19" x14ac:dyDescent="0.2">
      <c r="A263" s="29">
        <v>46454</v>
      </c>
      <c r="B263" s="1" t="s">
        <v>262</v>
      </c>
      <c r="C263" s="27">
        <v>44498</v>
      </c>
      <c r="D263" s="1" t="s">
        <v>332</v>
      </c>
      <c r="G263" s="1" t="s">
        <v>264</v>
      </c>
      <c r="I263" s="1" t="s">
        <v>265</v>
      </c>
      <c r="J263" s="1" t="s">
        <v>5</v>
      </c>
      <c r="K263" s="1" t="s">
        <v>48</v>
      </c>
      <c r="L263" s="1">
        <v>80</v>
      </c>
      <c r="M263" s="1">
        <v>1846.15</v>
      </c>
      <c r="N263" s="6">
        <v>1846.15</v>
      </c>
      <c r="O263" s="6"/>
      <c r="P263" s="6">
        <v>146742.12</v>
      </c>
      <c r="R263" s="31">
        <v>1846.15</v>
      </c>
      <c r="S263" s="28">
        <v>44500</v>
      </c>
    </row>
    <row r="264" spans="1:19" x14ac:dyDescent="0.2">
      <c r="A264" s="29">
        <v>46458</v>
      </c>
      <c r="B264" s="1" t="s">
        <v>262</v>
      </c>
      <c r="C264" s="27">
        <v>44498</v>
      </c>
      <c r="D264" s="1" t="s">
        <v>333</v>
      </c>
      <c r="G264" s="1" t="s">
        <v>264</v>
      </c>
      <c r="I264" s="1" t="s">
        <v>265</v>
      </c>
      <c r="J264" s="1" t="s">
        <v>5</v>
      </c>
      <c r="K264" s="1" t="s">
        <v>48</v>
      </c>
      <c r="L264" s="1">
        <v>80</v>
      </c>
      <c r="M264" s="1">
        <v>1846.15</v>
      </c>
      <c r="N264" s="6">
        <v>1846.15</v>
      </c>
      <c r="O264" s="6"/>
      <c r="P264" s="6">
        <v>153776.68</v>
      </c>
      <c r="R264" s="31">
        <v>1846.15</v>
      </c>
      <c r="S264" s="28">
        <v>44500</v>
      </c>
    </row>
    <row r="265" spans="1:19" x14ac:dyDescent="0.2">
      <c r="A265" s="29">
        <v>46459</v>
      </c>
      <c r="B265" s="1" t="s">
        <v>262</v>
      </c>
      <c r="C265" s="27">
        <v>44498</v>
      </c>
      <c r="D265" s="1" t="s">
        <v>334</v>
      </c>
      <c r="G265" s="1" t="s">
        <v>264</v>
      </c>
      <c r="I265" s="1" t="s">
        <v>265</v>
      </c>
      <c r="J265" s="1" t="s">
        <v>5</v>
      </c>
      <c r="K265" s="1" t="s">
        <v>48</v>
      </c>
      <c r="L265" s="1">
        <v>80</v>
      </c>
      <c r="M265" s="1">
        <v>1846.15</v>
      </c>
      <c r="N265" s="6">
        <v>1846.15</v>
      </c>
      <c r="O265" s="6"/>
      <c r="P265" s="6">
        <v>155622.82999999999</v>
      </c>
      <c r="R265" s="31">
        <v>1846.15</v>
      </c>
      <c r="S265" s="28">
        <v>44500</v>
      </c>
    </row>
    <row r="266" spans="1:19" x14ac:dyDescent="0.2">
      <c r="A266" s="29">
        <v>46456</v>
      </c>
      <c r="B266" s="1" t="s">
        <v>262</v>
      </c>
      <c r="C266" s="27">
        <v>44498</v>
      </c>
      <c r="D266" s="1" t="s">
        <v>335</v>
      </c>
      <c r="G266" s="1" t="s">
        <v>264</v>
      </c>
      <c r="I266" s="1" t="s">
        <v>265</v>
      </c>
      <c r="J266" s="1" t="s">
        <v>5</v>
      </c>
      <c r="K266" s="1" t="s">
        <v>48</v>
      </c>
      <c r="L266" s="1">
        <v>80</v>
      </c>
      <c r="M266" s="1">
        <v>2384.62</v>
      </c>
      <c r="N266" s="6">
        <v>2384.62</v>
      </c>
      <c r="O266" s="6"/>
      <c r="P266" s="6">
        <v>151930.53</v>
      </c>
      <c r="R266" s="31">
        <v>2384.62</v>
      </c>
      <c r="S266" s="28">
        <v>44500</v>
      </c>
    </row>
    <row r="267" spans="1:19" x14ac:dyDescent="0.2">
      <c r="A267" s="29">
        <v>46457</v>
      </c>
      <c r="B267" s="1" t="s">
        <v>262</v>
      </c>
      <c r="C267" s="27">
        <v>44498</v>
      </c>
      <c r="D267" s="1" t="s">
        <v>336</v>
      </c>
      <c r="G267" s="1" t="s">
        <v>264</v>
      </c>
      <c r="I267" s="1" t="s">
        <v>265</v>
      </c>
      <c r="J267" s="1" t="s">
        <v>5</v>
      </c>
      <c r="K267" s="1" t="s">
        <v>48</v>
      </c>
      <c r="L267" s="1">
        <v>75.25</v>
      </c>
      <c r="M267" s="1">
        <v>2803.79</v>
      </c>
      <c r="N267" s="6">
        <v>2803.79</v>
      </c>
      <c r="O267" s="6"/>
      <c r="P267" s="6">
        <v>149545.91</v>
      </c>
      <c r="R267" s="31">
        <v>2803.79</v>
      </c>
      <c r="S267" s="28">
        <v>44500</v>
      </c>
    </row>
    <row r="268" spans="1:19" x14ac:dyDescent="0.2">
      <c r="A268" s="29">
        <v>46641</v>
      </c>
      <c r="B268" s="1" t="s">
        <v>262</v>
      </c>
      <c r="C268" s="27">
        <v>44510</v>
      </c>
      <c r="D268" s="1">
        <v>11310</v>
      </c>
      <c r="I268" s="1" t="s">
        <v>265</v>
      </c>
      <c r="J268" s="1" t="s">
        <v>5</v>
      </c>
      <c r="K268" s="1" t="s">
        <v>48</v>
      </c>
      <c r="L268" s="1">
        <v>69</v>
      </c>
      <c r="M268" s="1">
        <v>1592.3</v>
      </c>
      <c r="N268" s="6">
        <v>1592.3</v>
      </c>
      <c r="O268" s="6"/>
      <c r="P268" s="6">
        <v>157215.13</v>
      </c>
      <c r="R268" s="31">
        <v>1592.3</v>
      </c>
      <c r="S268" s="28">
        <v>44530</v>
      </c>
    </row>
    <row r="269" spans="1:19" x14ac:dyDescent="0.2">
      <c r="A269" s="29">
        <v>46644</v>
      </c>
      <c r="B269" s="1" t="s">
        <v>262</v>
      </c>
      <c r="C269" s="27">
        <v>44510</v>
      </c>
      <c r="D269" s="1">
        <v>11314</v>
      </c>
      <c r="I269" s="1" t="s">
        <v>265</v>
      </c>
      <c r="J269" s="1" t="s">
        <v>5</v>
      </c>
      <c r="K269" s="1" t="s">
        <v>48</v>
      </c>
      <c r="L269" s="1">
        <v>76.25</v>
      </c>
      <c r="M269" s="1">
        <v>1759.61</v>
      </c>
      <c r="N269" s="6">
        <v>1759.61</v>
      </c>
      <c r="O269" s="6"/>
      <c r="P269" s="6">
        <v>164181.78</v>
      </c>
      <c r="R269" s="31">
        <v>1759.61</v>
      </c>
      <c r="S269" s="28">
        <v>44530</v>
      </c>
    </row>
    <row r="270" spans="1:19" x14ac:dyDescent="0.2">
      <c r="A270" s="29">
        <v>46645</v>
      </c>
      <c r="B270" s="1" t="s">
        <v>262</v>
      </c>
      <c r="C270" s="27">
        <v>44510</v>
      </c>
      <c r="D270" s="1">
        <v>11315</v>
      </c>
      <c r="I270" s="1" t="s">
        <v>265</v>
      </c>
      <c r="J270" s="1" t="s">
        <v>5</v>
      </c>
      <c r="K270" s="1" t="s">
        <v>48</v>
      </c>
      <c r="L270" s="1">
        <v>80</v>
      </c>
      <c r="M270" s="1">
        <v>1846.15</v>
      </c>
      <c r="N270" s="6">
        <v>1846.15</v>
      </c>
      <c r="O270" s="6"/>
      <c r="P270" s="6">
        <v>166027.93</v>
      </c>
      <c r="R270" s="31">
        <v>1846.15</v>
      </c>
      <c r="S270" s="28">
        <v>44530</v>
      </c>
    </row>
    <row r="271" spans="1:19" x14ac:dyDescent="0.2">
      <c r="A271" s="29">
        <v>46643</v>
      </c>
      <c r="B271" s="1" t="s">
        <v>262</v>
      </c>
      <c r="C271" s="27">
        <v>44510</v>
      </c>
      <c r="D271" s="1">
        <v>11312</v>
      </c>
      <c r="I271" s="1" t="s">
        <v>265</v>
      </c>
      <c r="J271" s="1" t="s">
        <v>5</v>
      </c>
      <c r="K271" s="1" t="s">
        <v>48</v>
      </c>
      <c r="L271" s="1">
        <v>80</v>
      </c>
      <c r="M271" s="1">
        <v>2384.62</v>
      </c>
      <c r="N271" s="6">
        <v>2384.62</v>
      </c>
      <c r="O271" s="6"/>
      <c r="P271" s="6">
        <v>162422.17000000001</v>
      </c>
      <c r="R271" s="31">
        <v>2384.62</v>
      </c>
      <c r="S271" s="28">
        <v>44530</v>
      </c>
    </row>
    <row r="272" spans="1:19" x14ac:dyDescent="0.2">
      <c r="A272" s="29">
        <v>46642</v>
      </c>
      <c r="B272" s="1" t="s">
        <v>262</v>
      </c>
      <c r="C272" s="27">
        <v>44510</v>
      </c>
      <c r="D272" s="1">
        <v>11311</v>
      </c>
      <c r="I272" s="1" t="s">
        <v>265</v>
      </c>
      <c r="J272" s="1" t="s">
        <v>5</v>
      </c>
      <c r="K272" s="1" t="s">
        <v>48</v>
      </c>
      <c r="L272" s="1">
        <v>75.75</v>
      </c>
      <c r="M272" s="1">
        <v>2822.42</v>
      </c>
      <c r="N272" s="6">
        <v>2822.42</v>
      </c>
      <c r="O272" s="6"/>
      <c r="P272" s="6">
        <v>160037.54999999999</v>
      </c>
      <c r="R272" s="31">
        <v>2822.42</v>
      </c>
      <c r="S272" s="28">
        <v>44530</v>
      </c>
    </row>
    <row r="273" spans="1:19" x14ac:dyDescent="0.2">
      <c r="A273" s="29">
        <v>46725</v>
      </c>
      <c r="B273" s="1" t="s">
        <v>262</v>
      </c>
      <c r="C273" s="27">
        <v>44526</v>
      </c>
      <c r="D273" s="1" t="s">
        <v>337</v>
      </c>
      <c r="G273" s="1" t="s">
        <v>264</v>
      </c>
      <c r="I273" s="1" t="s">
        <v>265</v>
      </c>
      <c r="J273" s="1" t="s">
        <v>5</v>
      </c>
      <c r="K273" s="1" t="s">
        <v>48</v>
      </c>
      <c r="L273" s="1">
        <v>63.25</v>
      </c>
      <c r="M273" s="1">
        <v>1459.61</v>
      </c>
      <c r="N273" s="6">
        <v>1459.61</v>
      </c>
      <c r="O273" s="6"/>
      <c r="P273" s="6">
        <v>167487.54</v>
      </c>
      <c r="R273" s="31">
        <v>1459.61</v>
      </c>
      <c r="S273" s="28">
        <v>44530</v>
      </c>
    </row>
    <row r="274" spans="1:19" x14ac:dyDescent="0.2">
      <c r="A274" s="29">
        <v>46729</v>
      </c>
      <c r="B274" s="1" t="s">
        <v>262</v>
      </c>
      <c r="C274" s="27">
        <v>44526</v>
      </c>
      <c r="D274" s="1" t="s">
        <v>338</v>
      </c>
      <c r="G274" s="1" t="s">
        <v>264</v>
      </c>
      <c r="I274" s="1" t="s">
        <v>265</v>
      </c>
      <c r="J274" s="1" t="s">
        <v>5</v>
      </c>
      <c r="K274" s="1" t="s">
        <v>48</v>
      </c>
      <c r="L274" s="1">
        <v>80</v>
      </c>
      <c r="M274" s="1">
        <v>1846.15</v>
      </c>
      <c r="N274" s="6">
        <v>1846.15</v>
      </c>
      <c r="O274" s="6"/>
      <c r="P274" s="6">
        <v>174699.08</v>
      </c>
      <c r="R274" s="31">
        <v>1846.15</v>
      </c>
      <c r="S274" s="28">
        <v>44530</v>
      </c>
    </row>
    <row r="275" spans="1:19" x14ac:dyDescent="0.2">
      <c r="A275" s="29">
        <v>46730</v>
      </c>
      <c r="B275" s="1" t="s">
        <v>262</v>
      </c>
      <c r="C275" s="27">
        <v>44526</v>
      </c>
      <c r="D275" s="1" t="s">
        <v>339</v>
      </c>
      <c r="G275" s="1" t="s">
        <v>264</v>
      </c>
      <c r="I275" s="1" t="s">
        <v>265</v>
      </c>
      <c r="J275" s="1" t="s">
        <v>5</v>
      </c>
      <c r="K275" s="1" t="s">
        <v>48</v>
      </c>
      <c r="L275" s="1">
        <v>80</v>
      </c>
      <c r="M275" s="1">
        <v>1846.15</v>
      </c>
      <c r="N275" s="6">
        <v>1846.15</v>
      </c>
      <c r="O275" s="6"/>
      <c r="P275" s="6">
        <v>176545.23</v>
      </c>
      <c r="R275" s="31">
        <v>1846.15</v>
      </c>
      <c r="S275" s="28">
        <v>44530</v>
      </c>
    </row>
    <row r="276" spans="1:19" x14ac:dyDescent="0.2">
      <c r="A276" s="29">
        <v>46728</v>
      </c>
      <c r="B276" s="1" t="s">
        <v>262</v>
      </c>
      <c r="C276" s="27">
        <v>44526</v>
      </c>
      <c r="D276" s="1" t="s">
        <v>340</v>
      </c>
      <c r="G276" s="1" t="s">
        <v>264</v>
      </c>
      <c r="I276" s="1" t="s">
        <v>265</v>
      </c>
      <c r="J276" s="1" t="s">
        <v>5</v>
      </c>
      <c r="K276" s="1" t="s">
        <v>48</v>
      </c>
      <c r="L276" s="1">
        <v>80</v>
      </c>
      <c r="M276" s="1">
        <v>2384.62</v>
      </c>
      <c r="N276" s="6">
        <v>2384.62</v>
      </c>
      <c r="O276" s="6"/>
      <c r="P276" s="6">
        <v>172852.93</v>
      </c>
      <c r="R276" s="31">
        <v>2384.62</v>
      </c>
      <c r="S276" s="28">
        <v>44530</v>
      </c>
    </row>
    <row r="277" spans="1:19" x14ac:dyDescent="0.2">
      <c r="A277" s="29">
        <v>46726</v>
      </c>
      <c r="B277" s="1" t="s">
        <v>262</v>
      </c>
      <c r="C277" s="27">
        <v>44526</v>
      </c>
      <c r="D277" s="1" t="s">
        <v>341</v>
      </c>
      <c r="G277" s="1" t="s">
        <v>264</v>
      </c>
      <c r="I277" s="1" t="s">
        <v>265</v>
      </c>
      <c r="J277" s="1" t="s">
        <v>5</v>
      </c>
      <c r="K277" s="1" t="s">
        <v>48</v>
      </c>
      <c r="L277" s="1">
        <v>80</v>
      </c>
      <c r="M277" s="1">
        <v>2980.77</v>
      </c>
      <c r="N277" s="6">
        <v>2980.77</v>
      </c>
      <c r="O277" s="6"/>
      <c r="P277" s="6">
        <v>170468.31</v>
      </c>
      <c r="R277" s="31">
        <v>2980.77</v>
      </c>
      <c r="S277" s="28">
        <v>44530</v>
      </c>
    </row>
    <row r="278" spans="1:19" x14ac:dyDescent="0.2">
      <c r="A278" s="29">
        <v>46767</v>
      </c>
      <c r="B278" s="1" t="s">
        <v>262</v>
      </c>
      <c r="C278" s="27">
        <v>44530</v>
      </c>
      <c r="D278" s="1">
        <v>11317</v>
      </c>
      <c r="I278" s="1" t="s">
        <v>265</v>
      </c>
      <c r="J278" s="1" t="s">
        <v>5</v>
      </c>
      <c r="K278" s="1" t="s">
        <v>48</v>
      </c>
      <c r="L278" s="1">
        <v>24</v>
      </c>
      <c r="M278" s="1">
        <v>456</v>
      </c>
      <c r="N278" s="6">
        <v>456</v>
      </c>
      <c r="O278" s="6"/>
      <c r="P278" s="6">
        <v>177001.23</v>
      </c>
      <c r="R278" s="31">
        <v>456</v>
      </c>
      <c r="S278" s="28">
        <v>44530</v>
      </c>
    </row>
    <row r="279" spans="1:19" x14ac:dyDescent="0.2">
      <c r="A279" s="29">
        <v>46929</v>
      </c>
      <c r="B279" s="1" t="s">
        <v>262</v>
      </c>
      <c r="C279" s="27">
        <v>44540</v>
      </c>
      <c r="D279" s="1" t="s">
        <v>342</v>
      </c>
      <c r="G279" s="1" t="s">
        <v>264</v>
      </c>
      <c r="I279" s="1" t="s">
        <v>265</v>
      </c>
      <c r="J279" s="1" t="s">
        <v>5</v>
      </c>
      <c r="K279" s="1" t="s">
        <v>48</v>
      </c>
      <c r="L279" s="1">
        <v>37.25</v>
      </c>
      <c r="M279" s="1">
        <v>707.75</v>
      </c>
      <c r="N279" s="6">
        <v>707.75</v>
      </c>
      <c r="O279" s="6"/>
      <c r="P279" s="6">
        <v>181747.44</v>
      </c>
      <c r="R279" s="31">
        <v>707.75</v>
      </c>
      <c r="S279" s="28">
        <v>44561</v>
      </c>
    </row>
    <row r="280" spans="1:19" x14ac:dyDescent="0.2">
      <c r="A280" s="29">
        <v>46932</v>
      </c>
      <c r="B280" s="1" t="s">
        <v>262</v>
      </c>
      <c r="C280" s="27">
        <v>44540</v>
      </c>
      <c r="D280" s="1">
        <v>11320</v>
      </c>
      <c r="I280" s="1" t="s">
        <v>265</v>
      </c>
      <c r="J280" s="1" t="s">
        <v>5</v>
      </c>
      <c r="K280" s="1" t="s">
        <v>48</v>
      </c>
      <c r="L280" s="1">
        <v>32</v>
      </c>
      <c r="M280" s="1">
        <v>846.15</v>
      </c>
      <c r="N280" s="6">
        <v>846.15</v>
      </c>
      <c r="O280" s="6"/>
      <c r="P280" s="6">
        <v>185370.04</v>
      </c>
      <c r="R280" s="31">
        <v>846.15</v>
      </c>
      <c r="S280" s="28">
        <v>44561</v>
      </c>
    </row>
    <row r="281" spans="1:19" x14ac:dyDescent="0.2">
      <c r="A281" s="29">
        <v>46931</v>
      </c>
      <c r="B281" s="1" t="s">
        <v>262</v>
      </c>
      <c r="C281" s="27">
        <v>44540</v>
      </c>
      <c r="D281" s="1" t="s">
        <v>343</v>
      </c>
      <c r="G281" s="1" t="s">
        <v>264</v>
      </c>
      <c r="I281" s="1" t="s">
        <v>265</v>
      </c>
      <c r="J281" s="1" t="s">
        <v>5</v>
      </c>
      <c r="K281" s="1" t="s">
        <v>48</v>
      </c>
      <c r="L281" s="1">
        <v>40</v>
      </c>
      <c r="M281" s="1">
        <v>1057.69</v>
      </c>
      <c r="N281" s="6">
        <v>1057.69</v>
      </c>
      <c r="O281" s="6"/>
      <c r="P281" s="6">
        <v>178058.92</v>
      </c>
      <c r="R281" s="31">
        <v>1057.69</v>
      </c>
      <c r="S281" s="28">
        <v>44561</v>
      </c>
    </row>
    <row r="282" spans="1:19" x14ac:dyDescent="0.2">
      <c r="A282" s="29">
        <v>46933</v>
      </c>
      <c r="B282" s="1" t="s">
        <v>262</v>
      </c>
      <c r="C282" s="27">
        <v>44540</v>
      </c>
      <c r="D282" s="1" t="s">
        <v>344</v>
      </c>
      <c r="G282" s="1" t="s">
        <v>264</v>
      </c>
      <c r="I282" s="1" t="s">
        <v>265</v>
      </c>
      <c r="J282" s="1" t="s">
        <v>5</v>
      </c>
      <c r="K282" s="1" t="s">
        <v>48</v>
      </c>
      <c r="L282" s="1">
        <v>80</v>
      </c>
      <c r="M282" s="1">
        <v>2115.38</v>
      </c>
      <c r="N282" s="6">
        <v>2115.38</v>
      </c>
      <c r="O282" s="6"/>
      <c r="P282" s="6">
        <v>187485.42</v>
      </c>
      <c r="R282" s="31">
        <v>2115.38</v>
      </c>
      <c r="S282" s="28">
        <v>44561</v>
      </c>
    </row>
    <row r="283" spans="1:19" x14ac:dyDescent="0.2">
      <c r="A283" s="29">
        <v>46934</v>
      </c>
      <c r="B283" s="1" t="s">
        <v>262</v>
      </c>
      <c r="C283" s="27">
        <v>44540</v>
      </c>
      <c r="D283" s="1" t="s">
        <v>345</v>
      </c>
      <c r="G283" s="1" t="s">
        <v>264</v>
      </c>
      <c r="I283" s="1" t="s">
        <v>265</v>
      </c>
      <c r="J283" s="1" t="s">
        <v>5</v>
      </c>
      <c r="K283" s="1" t="s">
        <v>48</v>
      </c>
      <c r="L283" s="1">
        <v>80</v>
      </c>
      <c r="M283" s="1">
        <v>2115.38</v>
      </c>
      <c r="N283" s="6">
        <v>2115.38</v>
      </c>
      <c r="O283" s="6"/>
      <c r="P283" s="6">
        <v>189600.8</v>
      </c>
      <c r="R283" s="31">
        <v>2115.38</v>
      </c>
      <c r="S283" s="28">
        <v>44561</v>
      </c>
    </row>
    <row r="284" spans="1:19" x14ac:dyDescent="0.2">
      <c r="A284" s="29">
        <v>46928</v>
      </c>
      <c r="B284" s="1" t="s">
        <v>262</v>
      </c>
      <c r="C284" s="27">
        <v>44540</v>
      </c>
      <c r="D284" s="1" t="s">
        <v>346</v>
      </c>
      <c r="G284" s="1" t="s">
        <v>264</v>
      </c>
      <c r="I284" s="1" t="s">
        <v>265</v>
      </c>
      <c r="J284" s="1" t="s">
        <v>5</v>
      </c>
      <c r="K284" s="1" t="s">
        <v>48</v>
      </c>
      <c r="L284" s="1">
        <v>77</v>
      </c>
      <c r="M284" s="1">
        <v>2776.45</v>
      </c>
      <c r="N284" s="6">
        <v>2776.45</v>
      </c>
      <c r="O284" s="6"/>
      <c r="P284" s="6">
        <v>184523.89</v>
      </c>
      <c r="R284" s="31">
        <v>2776.45</v>
      </c>
      <c r="S284" s="28">
        <v>44561</v>
      </c>
    </row>
    <row r="285" spans="1:19" x14ac:dyDescent="0.2">
      <c r="A285" s="29">
        <v>46930</v>
      </c>
      <c r="B285" s="1" t="s">
        <v>262</v>
      </c>
      <c r="C285" s="27">
        <v>44540</v>
      </c>
      <c r="D285" s="1" t="s">
        <v>347</v>
      </c>
      <c r="G285" s="1" t="s">
        <v>264</v>
      </c>
      <c r="I285" s="1" t="s">
        <v>265</v>
      </c>
      <c r="J285" s="1" t="s">
        <v>5</v>
      </c>
      <c r="K285" s="1" t="s">
        <v>48</v>
      </c>
      <c r="L285" s="1">
        <v>80</v>
      </c>
      <c r="M285" s="1">
        <v>2980.77</v>
      </c>
      <c r="N285" s="6">
        <v>2980.77</v>
      </c>
      <c r="O285" s="6"/>
      <c r="P285" s="6">
        <v>181039.69</v>
      </c>
      <c r="R285" s="31">
        <v>2980.77</v>
      </c>
      <c r="S285" s="28">
        <v>44561</v>
      </c>
    </row>
    <row r="286" spans="1:19" x14ac:dyDescent="0.2">
      <c r="A286" s="29">
        <v>47044</v>
      </c>
      <c r="B286" s="1" t="s">
        <v>262</v>
      </c>
      <c r="C286" s="27">
        <v>44554</v>
      </c>
      <c r="D286" s="1" t="s">
        <v>348</v>
      </c>
      <c r="G286" s="1" t="s">
        <v>264</v>
      </c>
      <c r="I286" s="1" t="s">
        <v>265</v>
      </c>
      <c r="J286" s="1" t="s">
        <v>5</v>
      </c>
      <c r="K286" s="1" t="s">
        <v>48</v>
      </c>
      <c r="L286" s="1">
        <v>75.75</v>
      </c>
      <c r="M286" s="1">
        <v>1439.25</v>
      </c>
      <c r="N286" s="6">
        <v>1439.25</v>
      </c>
      <c r="O286" s="6"/>
      <c r="P286" s="6">
        <v>195791.85</v>
      </c>
      <c r="R286" s="31">
        <v>1439.25</v>
      </c>
      <c r="S286" s="28">
        <v>44561</v>
      </c>
    </row>
    <row r="287" spans="1:19" x14ac:dyDescent="0.2">
      <c r="A287" s="29">
        <v>47046</v>
      </c>
      <c r="B287" s="1" t="s">
        <v>262</v>
      </c>
      <c r="C287" s="27">
        <v>44554</v>
      </c>
      <c r="D287" s="1">
        <v>11324</v>
      </c>
      <c r="I287" s="1" t="s">
        <v>265</v>
      </c>
      <c r="J287" s="1" t="s">
        <v>5</v>
      </c>
      <c r="K287" s="1" t="s">
        <v>48</v>
      </c>
      <c r="L287" s="1">
        <v>76</v>
      </c>
      <c r="M287" s="1">
        <v>2009.61</v>
      </c>
      <c r="N287" s="6">
        <v>2009.61</v>
      </c>
      <c r="O287" s="6"/>
      <c r="P287" s="6">
        <v>200460.72</v>
      </c>
      <c r="R287" s="31">
        <v>2009.61</v>
      </c>
      <c r="S287" s="28">
        <v>44561</v>
      </c>
    </row>
    <row r="288" spans="1:19" x14ac:dyDescent="0.2">
      <c r="A288" s="29">
        <v>47042</v>
      </c>
      <c r="B288" s="1" t="s">
        <v>262</v>
      </c>
      <c r="C288" s="27">
        <v>44554</v>
      </c>
      <c r="D288" s="1" t="s">
        <v>349</v>
      </c>
      <c r="G288" s="1" t="s">
        <v>264</v>
      </c>
      <c r="I288" s="1" t="s">
        <v>265</v>
      </c>
      <c r="J288" s="1" t="s">
        <v>5</v>
      </c>
      <c r="K288" s="1" t="s">
        <v>48</v>
      </c>
      <c r="L288" s="1">
        <v>78.25</v>
      </c>
      <c r="M288" s="1">
        <v>2069.11</v>
      </c>
      <c r="N288" s="6">
        <v>2069.11</v>
      </c>
      <c r="O288" s="6"/>
      <c r="P288" s="6">
        <v>191669.91</v>
      </c>
      <c r="R288" s="31">
        <v>2069.11</v>
      </c>
      <c r="S288" s="28">
        <v>44561</v>
      </c>
    </row>
    <row r="289" spans="1:19" x14ac:dyDescent="0.2">
      <c r="A289" s="29">
        <v>47047</v>
      </c>
      <c r="B289" s="1" t="s">
        <v>262</v>
      </c>
      <c r="C289" s="27">
        <v>44554</v>
      </c>
      <c r="D289" s="1" t="s">
        <v>350</v>
      </c>
      <c r="G289" s="1" t="s">
        <v>264</v>
      </c>
      <c r="I289" s="1" t="s">
        <v>265</v>
      </c>
      <c r="J289" s="1" t="s">
        <v>5</v>
      </c>
      <c r="K289" s="1" t="s">
        <v>48</v>
      </c>
      <c r="L289" s="1">
        <v>80</v>
      </c>
      <c r="M289" s="1">
        <v>2115.38</v>
      </c>
      <c r="N289" s="6">
        <v>2115.38</v>
      </c>
      <c r="O289" s="6"/>
      <c r="P289" s="6">
        <v>202576.1</v>
      </c>
      <c r="R289" s="31">
        <v>2115.38</v>
      </c>
      <c r="S289" s="28">
        <v>44561</v>
      </c>
    </row>
    <row r="290" spans="1:19" x14ac:dyDescent="0.2">
      <c r="A290" s="29">
        <v>47048</v>
      </c>
      <c r="B290" s="1" t="s">
        <v>262</v>
      </c>
      <c r="C290" s="27">
        <v>44554</v>
      </c>
      <c r="D290" s="1" t="s">
        <v>351</v>
      </c>
      <c r="G290" s="1" t="s">
        <v>264</v>
      </c>
      <c r="I290" s="1" t="s">
        <v>265</v>
      </c>
      <c r="J290" s="1" t="s">
        <v>5</v>
      </c>
      <c r="K290" s="1" t="s">
        <v>48</v>
      </c>
      <c r="L290" s="1">
        <v>80</v>
      </c>
      <c r="M290" s="1">
        <v>2115.38</v>
      </c>
      <c r="N290" s="6">
        <v>2115.38</v>
      </c>
      <c r="O290" s="6"/>
      <c r="P290" s="6">
        <v>204691.48</v>
      </c>
      <c r="R290" s="31">
        <v>2115.38</v>
      </c>
      <c r="S290" s="28">
        <v>44561</v>
      </c>
    </row>
    <row r="291" spans="1:19" x14ac:dyDescent="0.2">
      <c r="A291" s="29">
        <v>47045</v>
      </c>
      <c r="B291" s="1" t="s">
        <v>262</v>
      </c>
      <c r="C291" s="27">
        <v>44554</v>
      </c>
      <c r="D291" s="1" t="s">
        <v>352</v>
      </c>
      <c r="G291" s="1" t="s">
        <v>264</v>
      </c>
      <c r="I291" s="1" t="s">
        <v>265</v>
      </c>
      <c r="J291" s="1" t="s">
        <v>5</v>
      </c>
      <c r="K291" s="1" t="s">
        <v>48</v>
      </c>
      <c r="L291" s="1">
        <v>73.75</v>
      </c>
      <c r="M291" s="1">
        <v>2659.26</v>
      </c>
      <c r="N291" s="6">
        <v>2659.26</v>
      </c>
      <c r="O291" s="6"/>
      <c r="P291" s="6">
        <v>198451.11</v>
      </c>
      <c r="R291" s="31">
        <v>2659.26</v>
      </c>
      <c r="S291" s="28">
        <v>44561</v>
      </c>
    </row>
    <row r="292" spans="1:19" x14ac:dyDescent="0.2">
      <c r="A292" s="29">
        <v>47043</v>
      </c>
      <c r="B292" s="1" t="s">
        <v>262</v>
      </c>
      <c r="C292" s="27">
        <v>44554</v>
      </c>
      <c r="D292" s="1" t="s">
        <v>353</v>
      </c>
      <c r="G292" s="1" t="s">
        <v>264</v>
      </c>
      <c r="I292" s="1" t="s">
        <v>265</v>
      </c>
      <c r="J292" s="1" t="s">
        <v>5</v>
      </c>
      <c r="K292" s="1" t="s">
        <v>48</v>
      </c>
      <c r="L292" s="1">
        <v>72</v>
      </c>
      <c r="M292" s="1">
        <v>2682.69</v>
      </c>
      <c r="N292" s="6">
        <v>2682.69</v>
      </c>
      <c r="O292" s="6"/>
      <c r="P292" s="6">
        <v>194352.6</v>
      </c>
      <c r="R292" s="31">
        <v>2682.69</v>
      </c>
      <c r="S292" s="28">
        <v>44561</v>
      </c>
    </row>
    <row r="293" spans="1:19" x14ac:dyDescent="0.2">
      <c r="A293" s="29">
        <v>43168</v>
      </c>
      <c r="B293" s="1" t="s">
        <v>262</v>
      </c>
      <c r="C293" s="27">
        <v>44204</v>
      </c>
      <c r="D293" s="1" t="s">
        <v>267</v>
      </c>
      <c r="G293" s="1" t="s">
        <v>264</v>
      </c>
      <c r="I293" s="1" t="s">
        <v>354</v>
      </c>
      <c r="J293" s="1" t="s">
        <v>29</v>
      </c>
      <c r="K293" s="1" t="s">
        <v>48</v>
      </c>
      <c r="L293" s="1">
        <v>2.5</v>
      </c>
      <c r="M293" s="1">
        <v>72.12</v>
      </c>
      <c r="N293" s="6">
        <v>72.12</v>
      </c>
      <c r="O293" s="6"/>
      <c r="P293" s="6">
        <v>72.12</v>
      </c>
      <c r="R293" s="31">
        <v>72.12</v>
      </c>
      <c r="S293" s="28">
        <v>44227</v>
      </c>
    </row>
    <row r="294" spans="1:19" x14ac:dyDescent="0.2">
      <c r="A294" s="29">
        <v>43169</v>
      </c>
      <c r="B294" s="1" t="s">
        <v>262</v>
      </c>
      <c r="C294" s="27">
        <v>44204</v>
      </c>
      <c r="D294" s="1" t="s">
        <v>263</v>
      </c>
      <c r="G294" s="1" t="s">
        <v>264</v>
      </c>
      <c r="I294" s="1" t="s">
        <v>354</v>
      </c>
      <c r="J294" s="1" t="s">
        <v>29</v>
      </c>
      <c r="K294" s="1" t="s">
        <v>48</v>
      </c>
      <c r="L294" s="1">
        <v>7.5</v>
      </c>
      <c r="M294" s="1">
        <v>183.32</v>
      </c>
      <c r="N294" s="6">
        <v>183.32</v>
      </c>
      <c r="O294" s="6"/>
      <c r="P294" s="6">
        <v>255.44</v>
      </c>
      <c r="R294" s="31">
        <v>183.32</v>
      </c>
      <c r="S294" s="28">
        <v>44227</v>
      </c>
    </row>
    <row r="295" spans="1:19" x14ac:dyDescent="0.2">
      <c r="A295" s="29">
        <v>43170</v>
      </c>
      <c r="B295" s="1" t="s">
        <v>262</v>
      </c>
      <c r="C295" s="27">
        <v>44204</v>
      </c>
      <c r="D295" s="1" t="s">
        <v>355</v>
      </c>
      <c r="G295" s="1" t="s">
        <v>264</v>
      </c>
      <c r="I295" s="1" t="s">
        <v>354</v>
      </c>
      <c r="J295" s="1" t="s">
        <v>29</v>
      </c>
      <c r="K295" s="1" t="s">
        <v>48</v>
      </c>
      <c r="L295" s="1">
        <v>16</v>
      </c>
      <c r="M295" s="1">
        <v>307.69</v>
      </c>
      <c r="N295" s="6">
        <v>307.69</v>
      </c>
      <c r="O295" s="6"/>
      <c r="P295" s="6">
        <v>563.13</v>
      </c>
      <c r="R295" s="31">
        <v>307.69</v>
      </c>
      <c r="S295" s="28">
        <v>44227</v>
      </c>
    </row>
    <row r="296" spans="1:19" x14ac:dyDescent="0.2">
      <c r="A296" s="29">
        <v>43423</v>
      </c>
      <c r="B296" s="1" t="s">
        <v>262</v>
      </c>
      <c r="C296" s="27">
        <v>44222</v>
      </c>
      <c r="D296" s="1" t="s">
        <v>271</v>
      </c>
      <c r="G296" s="1" t="s">
        <v>264</v>
      </c>
      <c r="I296" s="1" t="s">
        <v>354</v>
      </c>
      <c r="J296" s="1" t="s">
        <v>29</v>
      </c>
      <c r="K296" s="1" t="s">
        <v>48</v>
      </c>
      <c r="L296" s="1">
        <v>3</v>
      </c>
      <c r="M296" s="1">
        <v>73.33</v>
      </c>
      <c r="N296" s="6">
        <v>73.33</v>
      </c>
      <c r="O296" s="6"/>
      <c r="P296" s="6">
        <v>636.46</v>
      </c>
      <c r="R296" s="31">
        <v>73.33</v>
      </c>
      <c r="S296" s="28">
        <v>44227</v>
      </c>
    </row>
    <row r="297" spans="1:19" x14ac:dyDescent="0.2">
      <c r="A297" s="29">
        <v>43530</v>
      </c>
      <c r="B297" s="1" t="s">
        <v>262</v>
      </c>
      <c r="C297" s="27">
        <v>44232</v>
      </c>
      <c r="D297" s="1" t="s">
        <v>273</v>
      </c>
      <c r="G297" s="1" t="s">
        <v>264</v>
      </c>
      <c r="I297" s="1" t="s">
        <v>354</v>
      </c>
      <c r="J297" s="1" t="s">
        <v>29</v>
      </c>
      <c r="K297" s="1" t="s">
        <v>48</v>
      </c>
      <c r="L297" s="1">
        <v>2</v>
      </c>
      <c r="M297" s="1">
        <v>48.88</v>
      </c>
      <c r="N297" s="6">
        <v>48.88</v>
      </c>
      <c r="O297" s="6"/>
      <c r="P297" s="6">
        <v>1175.72</v>
      </c>
      <c r="R297" s="31">
        <v>48.88</v>
      </c>
      <c r="S297" s="28">
        <v>44255</v>
      </c>
    </row>
    <row r="298" spans="1:19" x14ac:dyDescent="0.2">
      <c r="A298" s="29">
        <v>43529</v>
      </c>
      <c r="B298" s="1" t="s">
        <v>262</v>
      </c>
      <c r="C298" s="27">
        <v>44232</v>
      </c>
      <c r="D298" s="1" t="s">
        <v>272</v>
      </c>
      <c r="G298" s="1" t="s">
        <v>264</v>
      </c>
      <c r="I298" s="1" t="s">
        <v>354</v>
      </c>
      <c r="J298" s="1" t="s">
        <v>29</v>
      </c>
      <c r="K298" s="1" t="s">
        <v>48</v>
      </c>
      <c r="L298" s="1">
        <v>17</v>
      </c>
      <c r="M298" s="1">
        <v>490.38</v>
      </c>
      <c r="N298" s="6">
        <v>490.38</v>
      </c>
      <c r="O298" s="6"/>
      <c r="P298" s="6">
        <v>1126.8399999999999</v>
      </c>
      <c r="R298" s="31">
        <v>490.38</v>
      </c>
      <c r="S298" s="28">
        <v>44255</v>
      </c>
    </row>
    <row r="299" spans="1:19" x14ac:dyDescent="0.2">
      <c r="A299" s="29">
        <v>43877</v>
      </c>
      <c r="B299" s="1" t="s">
        <v>262</v>
      </c>
      <c r="C299" s="27">
        <v>44260</v>
      </c>
      <c r="D299" s="1" t="s">
        <v>275</v>
      </c>
      <c r="G299" s="1" t="s">
        <v>264</v>
      </c>
      <c r="I299" s="1" t="s">
        <v>354</v>
      </c>
      <c r="J299" s="1" t="s">
        <v>29</v>
      </c>
      <c r="K299" s="1" t="s">
        <v>48</v>
      </c>
      <c r="L299" s="1">
        <v>4</v>
      </c>
      <c r="M299" s="1">
        <v>103.85</v>
      </c>
      <c r="N299" s="6">
        <v>103.85</v>
      </c>
      <c r="O299" s="6"/>
      <c r="P299" s="6">
        <v>1279.57</v>
      </c>
      <c r="R299" s="31">
        <v>103.85</v>
      </c>
      <c r="S299" s="28">
        <v>44286</v>
      </c>
    </row>
    <row r="300" spans="1:19" x14ac:dyDescent="0.2">
      <c r="A300" s="29">
        <v>44192</v>
      </c>
      <c r="B300" s="1" t="s">
        <v>262</v>
      </c>
      <c r="C300" s="27">
        <v>44274</v>
      </c>
      <c r="D300" s="1" t="s">
        <v>279</v>
      </c>
      <c r="G300" s="1" t="s">
        <v>264</v>
      </c>
      <c r="I300" s="1" t="s">
        <v>354</v>
      </c>
      <c r="J300" s="1" t="s">
        <v>29</v>
      </c>
      <c r="K300" s="1" t="s">
        <v>48</v>
      </c>
      <c r="L300" s="1">
        <v>0.5</v>
      </c>
      <c r="M300" s="1">
        <v>14.9</v>
      </c>
      <c r="N300" s="6">
        <v>14.9</v>
      </c>
      <c r="O300" s="6"/>
      <c r="P300" s="6">
        <v>2567.4699999999998</v>
      </c>
      <c r="R300" s="31">
        <v>14.9</v>
      </c>
      <c r="S300" s="28">
        <v>44286</v>
      </c>
    </row>
    <row r="301" spans="1:19" x14ac:dyDescent="0.2">
      <c r="A301" s="29">
        <v>44189</v>
      </c>
      <c r="B301" s="1" t="s">
        <v>262</v>
      </c>
      <c r="C301" s="27">
        <v>44274</v>
      </c>
      <c r="D301" s="1" t="s">
        <v>356</v>
      </c>
      <c r="G301" s="1" t="s">
        <v>264</v>
      </c>
      <c r="I301" s="1" t="s">
        <v>357</v>
      </c>
      <c r="J301" s="1" t="s">
        <v>29</v>
      </c>
      <c r="K301" s="1" t="s">
        <v>48</v>
      </c>
      <c r="L301" s="1">
        <v>67</v>
      </c>
      <c r="M301" s="1">
        <v>19</v>
      </c>
      <c r="N301" s="6">
        <v>1273</v>
      </c>
      <c r="O301" s="6"/>
      <c r="P301" s="6">
        <v>2552.5700000000002</v>
      </c>
      <c r="R301" s="31">
        <v>1273</v>
      </c>
      <c r="S301" s="28">
        <v>44286</v>
      </c>
    </row>
    <row r="302" spans="1:19" x14ac:dyDescent="0.2">
      <c r="A302" s="29">
        <v>44267</v>
      </c>
      <c r="B302" s="1" t="s">
        <v>262</v>
      </c>
      <c r="C302" s="27">
        <v>44288</v>
      </c>
      <c r="D302" s="1" t="s">
        <v>358</v>
      </c>
      <c r="G302" s="1" t="s">
        <v>264</v>
      </c>
      <c r="I302" s="1" t="s">
        <v>357</v>
      </c>
      <c r="J302" s="1" t="s">
        <v>29</v>
      </c>
      <c r="K302" s="1" t="s">
        <v>48</v>
      </c>
      <c r="L302" s="1">
        <v>47.25</v>
      </c>
      <c r="M302" s="1">
        <v>19</v>
      </c>
      <c r="N302" s="6">
        <v>897.75</v>
      </c>
      <c r="O302" s="6"/>
      <c r="P302" s="6">
        <v>3465.22</v>
      </c>
      <c r="R302" s="31">
        <v>897.75</v>
      </c>
      <c r="S302" s="28">
        <v>44316</v>
      </c>
    </row>
    <row r="303" spans="1:19" x14ac:dyDescent="0.2">
      <c r="A303" s="29">
        <v>44489</v>
      </c>
      <c r="B303" s="1" t="s">
        <v>262</v>
      </c>
      <c r="C303" s="27">
        <v>44302</v>
      </c>
      <c r="D303" s="1" t="s">
        <v>284</v>
      </c>
      <c r="G303" s="1" t="s">
        <v>264</v>
      </c>
      <c r="I303" s="1" t="s">
        <v>354</v>
      </c>
      <c r="J303" s="1" t="s">
        <v>29</v>
      </c>
      <c r="K303" s="1" t="s">
        <v>48</v>
      </c>
      <c r="L303" s="1">
        <v>4.5</v>
      </c>
      <c r="M303" s="1">
        <v>116.83</v>
      </c>
      <c r="N303" s="6">
        <v>116.83</v>
      </c>
      <c r="O303" s="6"/>
      <c r="P303" s="6">
        <v>5030.45</v>
      </c>
      <c r="R303" s="31">
        <v>116.83</v>
      </c>
      <c r="S303" s="28">
        <v>44316</v>
      </c>
    </row>
    <row r="304" spans="1:19" x14ac:dyDescent="0.2">
      <c r="A304" s="29">
        <v>44488</v>
      </c>
      <c r="B304" s="1" t="s">
        <v>262</v>
      </c>
      <c r="C304" s="27">
        <v>44302</v>
      </c>
      <c r="D304" s="1" t="s">
        <v>285</v>
      </c>
      <c r="G304" s="1" t="s">
        <v>264</v>
      </c>
      <c r="I304" s="1" t="s">
        <v>354</v>
      </c>
      <c r="J304" s="1" t="s">
        <v>29</v>
      </c>
      <c r="K304" s="1" t="s">
        <v>48</v>
      </c>
      <c r="L304" s="1">
        <v>7</v>
      </c>
      <c r="M304" s="1">
        <v>208.65</v>
      </c>
      <c r="N304" s="6">
        <v>208.65</v>
      </c>
      <c r="O304" s="6"/>
      <c r="P304" s="6">
        <v>4913.62</v>
      </c>
      <c r="R304" s="31">
        <v>208.65</v>
      </c>
      <c r="S304" s="28">
        <v>44316</v>
      </c>
    </row>
    <row r="305" spans="1:19" x14ac:dyDescent="0.2">
      <c r="A305" s="29">
        <v>44486</v>
      </c>
      <c r="B305" s="1" t="s">
        <v>262</v>
      </c>
      <c r="C305" s="27">
        <v>44302</v>
      </c>
      <c r="D305" s="1" t="s">
        <v>359</v>
      </c>
      <c r="G305" s="1" t="s">
        <v>264</v>
      </c>
      <c r="I305" s="1" t="s">
        <v>357</v>
      </c>
      <c r="J305" s="1" t="s">
        <v>29</v>
      </c>
      <c r="K305" s="1" t="s">
        <v>48</v>
      </c>
      <c r="L305" s="1">
        <v>65.25</v>
      </c>
      <c r="M305" s="1">
        <v>19</v>
      </c>
      <c r="N305" s="6">
        <v>1239.75</v>
      </c>
      <c r="O305" s="6"/>
      <c r="P305" s="6">
        <v>4704.97</v>
      </c>
      <c r="R305" s="31">
        <v>1239.75</v>
      </c>
      <c r="S305" s="28">
        <v>44316</v>
      </c>
    </row>
    <row r="306" spans="1:19" x14ac:dyDescent="0.2">
      <c r="A306" s="29">
        <v>44727</v>
      </c>
      <c r="B306" s="1" t="s">
        <v>262</v>
      </c>
      <c r="C306" s="27">
        <v>44330</v>
      </c>
      <c r="D306" s="1" t="s">
        <v>290</v>
      </c>
      <c r="G306" s="1" t="s">
        <v>264</v>
      </c>
      <c r="I306" s="1" t="s">
        <v>354</v>
      </c>
      <c r="J306" s="1" t="s">
        <v>29</v>
      </c>
      <c r="K306" s="1" t="s">
        <v>48</v>
      </c>
      <c r="L306" s="1">
        <v>4</v>
      </c>
      <c r="M306" s="1">
        <v>103.85</v>
      </c>
      <c r="N306" s="6">
        <v>103.85</v>
      </c>
      <c r="O306" s="6"/>
      <c r="P306" s="6">
        <v>5134.3</v>
      </c>
      <c r="R306" s="31">
        <v>103.85</v>
      </c>
      <c r="S306" s="28">
        <v>44347</v>
      </c>
    </row>
    <row r="307" spans="1:19" x14ac:dyDescent="0.2">
      <c r="A307" s="29">
        <v>44728</v>
      </c>
      <c r="B307" s="1" t="s">
        <v>262</v>
      </c>
      <c r="C307" s="27">
        <v>44330</v>
      </c>
      <c r="D307" s="1" t="s">
        <v>292</v>
      </c>
      <c r="G307" s="1" t="s">
        <v>264</v>
      </c>
      <c r="I307" s="1" t="s">
        <v>354</v>
      </c>
      <c r="J307" s="1" t="s">
        <v>29</v>
      </c>
      <c r="K307" s="1" t="s">
        <v>48</v>
      </c>
      <c r="L307" s="1">
        <v>4.5</v>
      </c>
      <c r="M307" s="1">
        <v>134.13</v>
      </c>
      <c r="N307" s="6">
        <v>134.13</v>
      </c>
      <c r="O307" s="6"/>
      <c r="P307" s="6">
        <v>5268.43</v>
      </c>
      <c r="R307" s="31">
        <v>134.13</v>
      </c>
      <c r="S307" s="28">
        <v>44347</v>
      </c>
    </row>
    <row r="308" spans="1:19" x14ac:dyDescent="0.2">
      <c r="A308" s="29">
        <v>44858</v>
      </c>
      <c r="B308" s="1" t="s">
        <v>262</v>
      </c>
      <c r="C308" s="27">
        <v>44336</v>
      </c>
      <c r="D308" s="1" t="s">
        <v>293</v>
      </c>
      <c r="G308" s="1" t="s">
        <v>264</v>
      </c>
      <c r="I308" s="1" t="s">
        <v>354</v>
      </c>
      <c r="J308" s="1" t="s">
        <v>29</v>
      </c>
      <c r="K308" s="1" t="s">
        <v>48</v>
      </c>
      <c r="L308" s="1">
        <v>1.73333</v>
      </c>
      <c r="M308" s="1">
        <v>42.69</v>
      </c>
      <c r="N308" s="6">
        <v>42.69</v>
      </c>
      <c r="O308" s="6"/>
      <c r="P308" s="6">
        <v>5311.12</v>
      </c>
      <c r="R308" s="31">
        <v>42.69</v>
      </c>
      <c r="S308" s="28">
        <v>44347</v>
      </c>
    </row>
    <row r="309" spans="1:19" x14ac:dyDescent="0.2">
      <c r="A309" s="29">
        <v>44908</v>
      </c>
      <c r="B309" s="1" t="s">
        <v>262</v>
      </c>
      <c r="C309" s="27">
        <v>44344</v>
      </c>
      <c r="D309" s="1" t="s">
        <v>296</v>
      </c>
      <c r="G309" s="1" t="s">
        <v>264</v>
      </c>
      <c r="I309" s="1" t="s">
        <v>354</v>
      </c>
      <c r="J309" s="1" t="s">
        <v>29</v>
      </c>
      <c r="K309" s="1" t="s">
        <v>48</v>
      </c>
      <c r="L309" s="1">
        <v>0.5</v>
      </c>
      <c r="M309" s="1">
        <v>14.9</v>
      </c>
      <c r="N309" s="6">
        <v>14.9</v>
      </c>
      <c r="O309" s="6"/>
      <c r="P309" s="6">
        <v>5326.02</v>
      </c>
      <c r="R309" s="31">
        <v>14.9</v>
      </c>
      <c r="S309" s="28">
        <v>44347</v>
      </c>
    </row>
    <row r="310" spans="1:19" x14ac:dyDescent="0.2">
      <c r="A310" s="29">
        <v>44905</v>
      </c>
      <c r="B310" s="1" t="s">
        <v>262</v>
      </c>
      <c r="C310" s="27">
        <v>44344</v>
      </c>
      <c r="D310" s="1" t="s">
        <v>360</v>
      </c>
      <c r="G310" s="1" t="s">
        <v>264</v>
      </c>
      <c r="I310" s="1" t="s">
        <v>357</v>
      </c>
      <c r="J310" s="1" t="s">
        <v>29</v>
      </c>
      <c r="K310" s="1" t="s">
        <v>48</v>
      </c>
      <c r="L310" s="1">
        <v>64</v>
      </c>
      <c r="M310" s="1">
        <v>16</v>
      </c>
      <c r="N310" s="6">
        <v>1024</v>
      </c>
      <c r="O310" s="6"/>
      <c r="P310" s="6">
        <v>6350.02</v>
      </c>
      <c r="R310" s="31">
        <v>1024</v>
      </c>
      <c r="S310" s="28">
        <v>44347</v>
      </c>
    </row>
    <row r="311" spans="1:19" x14ac:dyDescent="0.2">
      <c r="A311" s="29">
        <v>45052</v>
      </c>
      <c r="B311" s="1" t="s">
        <v>262</v>
      </c>
      <c r="C311" s="27">
        <v>44358</v>
      </c>
      <c r="D311" s="1" t="s">
        <v>299</v>
      </c>
      <c r="G311" s="1" t="s">
        <v>264</v>
      </c>
      <c r="I311" s="1" t="s">
        <v>354</v>
      </c>
      <c r="J311" s="1" t="s">
        <v>29</v>
      </c>
      <c r="K311" s="1" t="s">
        <v>48</v>
      </c>
      <c r="L311" s="1">
        <v>8</v>
      </c>
      <c r="M311" s="1">
        <v>238.46</v>
      </c>
      <c r="N311" s="6">
        <v>238.46</v>
      </c>
      <c r="O311" s="6"/>
      <c r="P311" s="6">
        <v>6588.48</v>
      </c>
      <c r="R311" s="31">
        <v>238.46</v>
      </c>
      <c r="S311" s="28">
        <v>44377</v>
      </c>
    </row>
    <row r="312" spans="1:19" x14ac:dyDescent="0.2">
      <c r="A312" s="29">
        <v>45054</v>
      </c>
      <c r="B312" s="1" t="s">
        <v>262</v>
      </c>
      <c r="C312" s="27">
        <v>44358</v>
      </c>
      <c r="D312" s="1" t="s">
        <v>361</v>
      </c>
      <c r="G312" s="1" t="s">
        <v>264</v>
      </c>
      <c r="I312" s="1" t="s">
        <v>357</v>
      </c>
      <c r="J312" s="1" t="s">
        <v>29</v>
      </c>
      <c r="K312" s="1" t="s">
        <v>48</v>
      </c>
      <c r="L312" s="1">
        <v>72</v>
      </c>
      <c r="M312" s="1">
        <v>16</v>
      </c>
      <c r="N312" s="6">
        <v>1152</v>
      </c>
      <c r="O312" s="6"/>
      <c r="P312" s="6">
        <v>7740.48</v>
      </c>
      <c r="R312" s="31">
        <v>1152</v>
      </c>
      <c r="S312" s="28">
        <v>44377</v>
      </c>
    </row>
    <row r="313" spans="1:19" x14ac:dyDescent="0.2">
      <c r="A313" s="29">
        <v>45193</v>
      </c>
      <c r="B313" s="1" t="s">
        <v>262</v>
      </c>
      <c r="C313" s="27">
        <v>44372</v>
      </c>
      <c r="D313" s="1" t="s">
        <v>303</v>
      </c>
      <c r="G313" s="1" t="s">
        <v>264</v>
      </c>
      <c r="I313" s="1" t="s">
        <v>354</v>
      </c>
      <c r="J313" s="1" t="s">
        <v>29</v>
      </c>
      <c r="K313" s="1" t="s">
        <v>48</v>
      </c>
      <c r="L313" s="1">
        <v>2</v>
      </c>
      <c r="M313" s="1">
        <v>51.92</v>
      </c>
      <c r="N313" s="6">
        <v>51.92</v>
      </c>
      <c r="O313" s="6"/>
      <c r="P313" s="6">
        <v>7792.4</v>
      </c>
      <c r="R313" s="31">
        <v>51.92</v>
      </c>
      <c r="S313" s="28">
        <v>44377</v>
      </c>
    </row>
    <row r="314" spans="1:19" x14ac:dyDescent="0.2">
      <c r="A314" s="29">
        <v>45194</v>
      </c>
      <c r="B314" s="1" t="s">
        <v>262</v>
      </c>
      <c r="C314" s="27">
        <v>44372</v>
      </c>
      <c r="D314" s="1" t="s">
        <v>304</v>
      </c>
      <c r="G314" s="1" t="s">
        <v>264</v>
      </c>
      <c r="I314" s="1" t="s">
        <v>354</v>
      </c>
      <c r="J314" s="1" t="s">
        <v>29</v>
      </c>
      <c r="K314" s="1" t="s">
        <v>48</v>
      </c>
      <c r="L314" s="1">
        <v>8</v>
      </c>
      <c r="M314" s="1">
        <v>238.46</v>
      </c>
      <c r="N314" s="6">
        <v>238.46</v>
      </c>
      <c r="O314" s="6"/>
      <c r="P314" s="6">
        <v>8030.86</v>
      </c>
      <c r="R314" s="31">
        <v>238.46</v>
      </c>
      <c r="S314" s="28">
        <v>44377</v>
      </c>
    </row>
    <row r="315" spans="1:19" x14ac:dyDescent="0.2">
      <c r="A315" s="29">
        <v>45372</v>
      </c>
      <c r="B315" s="1" t="s">
        <v>262</v>
      </c>
      <c r="C315" s="27">
        <v>44386</v>
      </c>
      <c r="D315" s="1">
        <v>11281</v>
      </c>
      <c r="I315" s="1" t="s">
        <v>354</v>
      </c>
      <c r="J315" s="1" t="s">
        <v>29</v>
      </c>
      <c r="K315" s="1" t="s">
        <v>48</v>
      </c>
      <c r="L315" s="1">
        <v>8</v>
      </c>
      <c r="M315" s="1">
        <v>238.46</v>
      </c>
      <c r="N315" s="6">
        <v>238.46</v>
      </c>
      <c r="O315" s="6"/>
      <c r="P315" s="6">
        <v>8269.32</v>
      </c>
      <c r="R315" s="31">
        <v>238.46</v>
      </c>
      <c r="S315" s="28">
        <v>44408</v>
      </c>
    </row>
    <row r="316" spans="1:19" x14ac:dyDescent="0.2">
      <c r="A316" s="29">
        <v>45374</v>
      </c>
      <c r="B316" s="1" t="s">
        <v>262</v>
      </c>
      <c r="C316" s="27">
        <v>44386</v>
      </c>
      <c r="D316" s="1" t="s">
        <v>362</v>
      </c>
      <c r="G316" s="1" t="s">
        <v>264</v>
      </c>
      <c r="I316" s="1" t="s">
        <v>357</v>
      </c>
      <c r="J316" s="1" t="s">
        <v>29</v>
      </c>
      <c r="K316" s="1" t="s">
        <v>48</v>
      </c>
      <c r="L316" s="1">
        <v>40</v>
      </c>
      <c r="M316" s="1">
        <v>10</v>
      </c>
      <c r="N316" s="6">
        <v>400</v>
      </c>
      <c r="O316" s="6"/>
      <c r="P316" s="6">
        <v>8669.32</v>
      </c>
      <c r="R316" s="31">
        <v>400</v>
      </c>
      <c r="S316" s="28">
        <v>44408</v>
      </c>
    </row>
    <row r="317" spans="1:19" x14ac:dyDescent="0.2">
      <c r="A317" s="29">
        <v>45439</v>
      </c>
      <c r="B317" s="1" t="s">
        <v>262</v>
      </c>
      <c r="C317" s="27">
        <v>44400</v>
      </c>
      <c r="D317" s="1" t="s">
        <v>363</v>
      </c>
      <c r="G317" s="1" t="s">
        <v>264</v>
      </c>
      <c r="I317" s="1" t="s">
        <v>357</v>
      </c>
      <c r="J317" s="1" t="s">
        <v>29</v>
      </c>
      <c r="K317" s="1" t="s">
        <v>48</v>
      </c>
      <c r="L317" s="1">
        <v>40</v>
      </c>
      <c r="M317" s="1">
        <v>10</v>
      </c>
      <c r="N317" s="6">
        <v>400</v>
      </c>
      <c r="O317" s="6"/>
      <c r="P317" s="6">
        <v>9069.32</v>
      </c>
      <c r="R317" s="31">
        <v>400</v>
      </c>
      <c r="S317" s="28">
        <v>44408</v>
      </c>
    </row>
    <row r="318" spans="1:19" x14ac:dyDescent="0.2">
      <c r="A318" s="29">
        <v>45560</v>
      </c>
      <c r="B318" s="1" t="s">
        <v>262</v>
      </c>
      <c r="C318" s="27">
        <v>44414</v>
      </c>
      <c r="D318" s="1" t="s">
        <v>364</v>
      </c>
      <c r="G318" s="1" t="s">
        <v>264</v>
      </c>
      <c r="I318" s="1" t="s">
        <v>357</v>
      </c>
      <c r="J318" s="1" t="s">
        <v>29</v>
      </c>
      <c r="K318" s="1" t="s">
        <v>48</v>
      </c>
      <c r="L318" s="1">
        <v>40</v>
      </c>
      <c r="M318" s="1">
        <v>10</v>
      </c>
      <c r="N318" s="6">
        <v>400</v>
      </c>
      <c r="O318" s="6"/>
      <c r="P318" s="6">
        <v>9469.32</v>
      </c>
      <c r="R318" s="31">
        <v>400</v>
      </c>
      <c r="S318" s="28">
        <v>44439</v>
      </c>
    </row>
    <row r="319" spans="1:19" x14ac:dyDescent="0.2">
      <c r="A319" s="29">
        <v>45741</v>
      </c>
      <c r="B319" s="1" t="s">
        <v>262</v>
      </c>
      <c r="C319" s="27">
        <v>44428</v>
      </c>
      <c r="D319" s="1" t="s">
        <v>319</v>
      </c>
      <c r="G319" s="1" t="s">
        <v>264</v>
      </c>
      <c r="I319" s="1" t="s">
        <v>354</v>
      </c>
      <c r="J319" s="1" t="s">
        <v>29</v>
      </c>
      <c r="K319" s="1" t="s">
        <v>48</v>
      </c>
      <c r="L319" s="1">
        <v>4</v>
      </c>
      <c r="M319" s="1">
        <v>119.23</v>
      </c>
      <c r="N319" s="6">
        <v>119.23</v>
      </c>
      <c r="O319" s="6"/>
      <c r="P319" s="6">
        <v>9588.5499999999993</v>
      </c>
      <c r="R319" s="31">
        <v>119.23</v>
      </c>
      <c r="S319" s="28">
        <v>44439</v>
      </c>
    </row>
    <row r="320" spans="1:19" x14ac:dyDescent="0.2">
      <c r="A320" s="29">
        <v>45744</v>
      </c>
      <c r="B320" s="1" t="s">
        <v>262</v>
      </c>
      <c r="C320" s="27">
        <v>44428</v>
      </c>
      <c r="D320" s="1" t="s">
        <v>365</v>
      </c>
      <c r="G320" s="1" t="s">
        <v>264</v>
      </c>
      <c r="I320" s="1" t="s">
        <v>357</v>
      </c>
      <c r="J320" s="1" t="s">
        <v>29</v>
      </c>
      <c r="K320" s="1" t="s">
        <v>48</v>
      </c>
      <c r="L320" s="1">
        <v>40</v>
      </c>
      <c r="M320" s="1">
        <v>10</v>
      </c>
      <c r="N320" s="6">
        <v>400</v>
      </c>
      <c r="O320" s="6"/>
      <c r="P320" s="6">
        <v>9988.5499999999993</v>
      </c>
      <c r="R320" s="31">
        <v>400</v>
      </c>
      <c r="S320" s="28">
        <v>44439</v>
      </c>
    </row>
    <row r="321" spans="1:19" x14ac:dyDescent="0.2">
      <c r="A321" s="29">
        <v>45852</v>
      </c>
      <c r="B321" s="1" t="s">
        <v>262</v>
      </c>
      <c r="C321" s="27">
        <v>44442</v>
      </c>
      <c r="D321" s="1" t="s">
        <v>321</v>
      </c>
      <c r="G321" s="1" t="s">
        <v>264</v>
      </c>
      <c r="I321" s="1" t="s">
        <v>354</v>
      </c>
      <c r="J321" s="1" t="s">
        <v>29</v>
      </c>
      <c r="K321" s="1" t="s">
        <v>48</v>
      </c>
      <c r="L321" s="1">
        <v>3</v>
      </c>
      <c r="M321" s="1">
        <v>76.44</v>
      </c>
      <c r="N321" s="6">
        <v>76.44</v>
      </c>
      <c r="O321" s="6"/>
      <c r="P321" s="6">
        <v>10064.99</v>
      </c>
      <c r="R321" s="31">
        <v>76.44</v>
      </c>
      <c r="S321" s="28">
        <v>44469</v>
      </c>
    </row>
    <row r="322" spans="1:19" x14ac:dyDescent="0.2">
      <c r="A322" s="29">
        <v>45857</v>
      </c>
      <c r="B322" s="1" t="s">
        <v>262</v>
      </c>
      <c r="C322" s="27">
        <v>44442</v>
      </c>
      <c r="D322" s="1" t="s">
        <v>366</v>
      </c>
      <c r="G322" s="1" t="s">
        <v>264</v>
      </c>
      <c r="I322" s="1" t="s">
        <v>357</v>
      </c>
      <c r="J322" s="1" t="s">
        <v>29</v>
      </c>
      <c r="K322" s="1" t="s">
        <v>48</v>
      </c>
      <c r="L322" s="1">
        <v>40</v>
      </c>
      <c r="M322" s="1">
        <v>10</v>
      </c>
      <c r="N322" s="6">
        <v>400</v>
      </c>
      <c r="O322" s="6"/>
      <c r="P322" s="6">
        <v>10941.91</v>
      </c>
      <c r="R322" s="31">
        <v>400</v>
      </c>
      <c r="S322" s="28">
        <v>44469</v>
      </c>
    </row>
    <row r="323" spans="1:19" x14ac:dyDescent="0.2">
      <c r="A323" s="29">
        <v>45854</v>
      </c>
      <c r="B323" s="1" t="s">
        <v>262</v>
      </c>
      <c r="C323" s="27">
        <v>44442</v>
      </c>
      <c r="D323" s="1" t="s">
        <v>322</v>
      </c>
      <c r="G323" s="1" t="s">
        <v>264</v>
      </c>
      <c r="I323" s="1" t="s">
        <v>354</v>
      </c>
      <c r="J323" s="1" t="s">
        <v>29</v>
      </c>
      <c r="K323" s="1" t="s">
        <v>48</v>
      </c>
      <c r="L323" s="1">
        <v>16</v>
      </c>
      <c r="M323" s="1">
        <v>476.92</v>
      </c>
      <c r="N323" s="6">
        <v>476.92</v>
      </c>
      <c r="O323" s="6"/>
      <c r="P323" s="6">
        <v>10541.91</v>
      </c>
      <c r="R323" s="31">
        <v>476.92</v>
      </c>
      <c r="S323" s="28">
        <v>44469</v>
      </c>
    </row>
    <row r="324" spans="1:19" x14ac:dyDescent="0.2">
      <c r="A324" s="29">
        <v>46040</v>
      </c>
      <c r="B324" s="1" t="s">
        <v>262</v>
      </c>
      <c r="C324" s="27">
        <v>44456</v>
      </c>
      <c r="D324" s="1" t="s">
        <v>367</v>
      </c>
      <c r="G324" s="1" t="s">
        <v>264</v>
      </c>
      <c r="I324" s="1" t="s">
        <v>357</v>
      </c>
      <c r="J324" s="1" t="s">
        <v>29</v>
      </c>
      <c r="K324" s="1" t="s">
        <v>48</v>
      </c>
      <c r="L324" s="1">
        <v>40</v>
      </c>
      <c r="M324" s="1">
        <v>10</v>
      </c>
      <c r="N324" s="6">
        <v>400</v>
      </c>
      <c r="O324" s="6"/>
      <c r="P324" s="6">
        <v>11923.16</v>
      </c>
      <c r="R324" s="31">
        <v>400</v>
      </c>
      <c r="S324" s="28">
        <v>44469</v>
      </c>
    </row>
    <row r="325" spans="1:19" x14ac:dyDescent="0.2">
      <c r="A325" s="29">
        <v>46036</v>
      </c>
      <c r="B325" s="1" t="s">
        <v>262</v>
      </c>
      <c r="C325" s="27">
        <v>44456</v>
      </c>
      <c r="D325" s="1" t="s">
        <v>324</v>
      </c>
      <c r="G325" s="1" t="s">
        <v>264</v>
      </c>
      <c r="I325" s="1" t="s">
        <v>354</v>
      </c>
      <c r="J325" s="1" t="s">
        <v>29</v>
      </c>
      <c r="K325" s="1" t="s">
        <v>48</v>
      </c>
      <c r="L325" s="1">
        <v>19.5</v>
      </c>
      <c r="M325" s="1">
        <v>581.25</v>
      </c>
      <c r="N325" s="6">
        <v>581.25</v>
      </c>
      <c r="O325" s="6"/>
      <c r="P325" s="6">
        <v>11523.16</v>
      </c>
      <c r="R325" s="31">
        <v>581.25</v>
      </c>
      <c r="S325" s="28">
        <v>44469</v>
      </c>
    </row>
    <row r="326" spans="1:19" x14ac:dyDescent="0.2">
      <c r="A326" s="29">
        <v>46135</v>
      </c>
      <c r="B326" s="1" t="s">
        <v>262</v>
      </c>
      <c r="C326" s="27">
        <v>44470</v>
      </c>
      <c r="D326" s="1" t="s">
        <v>331</v>
      </c>
      <c r="G326" s="1" t="s">
        <v>264</v>
      </c>
      <c r="I326" s="1" t="s">
        <v>354</v>
      </c>
      <c r="J326" s="1" t="s">
        <v>29</v>
      </c>
      <c r="K326" s="1" t="s">
        <v>48</v>
      </c>
      <c r="L326" s="1">
        <v>8</v>
      </c>
      <c r="M326" s="1">
        <v>238.46</v>
      </c>
      <c r="N326" s="6">
        <v>238.46</v>
      </c>
      <c r="O326" s="6"/>
      <c r="P326" s="6">
        <v>12161.62</v>
      </c>
      <c r="R326" s="31">
        <v>238.46</v>
      </c>
      <c r="S326" s="28">
        <v>44500</v>
      </c>
    </row>
    <row r="327" spans="1:19" x14ac:dyDescent="0.2">
      <c r="A327" s="29">
        <v>46141</v>
      </c>
      <c r="B327" s="1" t="s">
        <v>262</v>
      </c>
      <c r="C327" s="27">
        <v>44470</v>
      </c>
      <c r="D327" s="1" t="s">
        <v>368</v>
      </c>
      <c r="G327" s="1" t="s">
        <v>264</v>
      </c>
      <c r="I327" s="1" t="s">
        <v>357</v>
      </c>
      <c r="J327" s="1" t="s">
        <v>29</v>
      </c>
      <c r="K327" s="1" t="s">
        <v>48</v>
      </c>
      <c r="L327" s="1">
        <v>40</v>
      </c>
      <c r="M327" s="1">
        <v>10</v>
      </c>
      <c r="N327" s="6">
        <v>400</v>
      </c>
      <c r="O327" s="6"/>
      <c r="P327" s="6">
        <v>12561.62</v>
      </c>
      <c r="R327" s="31">
        <v>400</v>
      </c>
      <c r="S327" s="28">
        <v>44500</v>
      </c>
    </row>
    <row r="328" spans="1:19" x14ac:dyDescent="0.2">
      <c r="A328" s="29">
        <v>46377</v>
      </c>
      <c r="B328" s="1" t="s">
        <v>262</v>
      </c>
      <c r="C328" s="27">
        <v>44484</v>
      </c>
      <c r="D328" s="1">
        <v>11301</v>
      </c>
      <c r="I328" s="1" t="s">
        <v>354</v>
      </c>
      <c r="J328" s="1" t="s">
        <v>29</v>
      </c>
      <c r="K328" s="1" t="s">
        <v>48</v>
      </c>
      <c r="L328" s="1">
        <v>9</v>
      </c>
      <c r="M328" s="1">
        <v>151.96</v>
      </c>
      <c r="N328" s="6">
        <v>151.96</v>
      </c>
      <c r="O328" s="6"/>
      <c r="P328" s="6">
        <v>12898.2</v>
      </c>
      <c r="R328" s="31">
        <v>151.96</v>
      </c>
      <c r="S328" s="28">
        <v>44500</v>
      </c>
    </row>
    <row r="329" spans="1:19" x14ac:dyDescent="0.2">
      <c r="A329" s="29">
        <v>46375</v>
      </c>
      <c r="B329" s="1" t="s">
        <v>262</v>
      </c>
      <c r="C329" s="27">
        <v>44484</v>
      </c>
      <c r="D329" s="1">
        <v>11299</v>
      </c>
      <c r="I329" s="1" t="s">
        <v>354</v>
      </c>
      <c r="J329" s="1" t="s">
        <v>29</v>
      </c>
      <c r="K329" s="1" t="s">
        <v>48</v>
      </c>
      <c r="L329" s="1">
        <v>8</v>
      </c>
      <c r="M329" s="1">
        <v>184.62</v>
      </c>
      <c r="N329" s="6">
        <v>184.62</v>
      </c>
      <c r="O329" s="6"/>
      <c r="P329" s="6">
        <v>12746.24</v>
      </c>
      <c r="R329" s="31">
        <v>184.62</v>
      </c>
      <c r="S329" s="28">
        <v>44500</v>
      </c>
    </row>
    <row r="330" spans="1:19" x14ac:dyDescent="0.2">
      <c r="A330" s="29">
        <v>46382</v>
      </c>
      <c r="B330" s="1" t="s">
        <v>262</v>
      </c>
      <c r="C330" s="27">
        <v>44484</v>
      </c>
      <c r="D330" s="1" t="s">
        <v>369</v>
      </c>
      <c r="G330" s="1" t="s">
        <v>264</v>
      </c>
      <c r="I330" s="1" t="s">
        <v>357</v>
      </c>
      <c r="J330" s="1" t="s">
        <v>29</v>
      </c>
      <c r="K330" s="1" t="s">
        <v>48</v>
      </c>
      <c r="L330" s="1">
        <v>40</v>
      </c>
      <c r="M330" s="1">
        <v>10</v>
      </c>
      <c r="N330" s="6">
        <v>400</v>
      </c>
      <c r="O330" s="6"/>
      <c r="P330" s="6">
        <v>13298.2</v>
      </c>
      <c r="R330" s="31">
        <v>400</v>
      </c>
      <c r="S330" s="28">
        <v>44500</v>
      </c>
    </row>
    <row r="331" spans="1:19" x14ac:dyDescent="0.2">
      <c r="A331" s="29">
        <v>46457</v>
      </c>
      <c r="B331" s="1" t="s">
        <v>262</v>
      </c>
      <c r="C331" s="27">
        <v>44498</v>
      </c>
      <c r="D331" s="1" t="s">
        <v>336</v>
      </c>
      <c r="G331" s="1" t="s">
        <v>264</v>
      </c>
      <c r="I331" s="1" t="s">
        <v>354</v>
      </c>
      <c r="J331" s="1" t="s">
        <v>29</v>
      </c>
      <c r="K331" s="1" t="s">
        <v>48</v>
      </c>
      <c r="L331" s="1">
        <v>4.75</v>
      </c>
      <c r="M331" s="1">
        <v>176.98</v>
      </c>
      <c r="N331" s="6">
        <v>176.98</v>
      </c>
      <c r="O331" s="6"/>
      <c r="P331" s="6">
        <v>13475.18</v>
      </c>
      <c r="R331" s="31">
        <v>176.98</v>
      </c>
      <c r="S331" s="28">
        <v>44500</v>
      </c>
    </row>
    <row r="332" spans="1:19" x14ac:dyDescent="0.2">
      <c r="A332" s="29">
        <v>46461</v>
      </c>
      <c r="B332" s="1" t="s">
        <v>262</v>
      </c>
      <c r="C332" s="27">
        <v>44498</v>
      </c>
      <c r="D332" s="1" t="s">
        <v>370</v>
      </c>
      <c r="G332" s="1" t="s">
        <v>264</v>
      </c>
      <c r="I332" s="1" t="s">
        <v>357</v>
      </c>
      <c r="J332" s="1" t="s">
        <v>29</v>
      </c>
      <c r="K332" s="1" t="s">
        <v>48</v>
      </c>
      <c r="L332" s="1">
        <v>40</v>
      </c>
      <c r="M332" s="1">
        <v>10</v>
      </c>
      <c r="N332" s="6">
        <v>400</v>
      </c>
      <c r="O332" s="6"/>
      <c r="P332" s="6">
        <v>13875.18</v>
      </c>
      <c r="R332" s="31">
        <v>400</v>
      </c>
      <c r="S332" s="28">
        <v>44500</v>
      </c>
    </row>
    <row r="333" spans="1:19" x14ac:dyDescent="0.2">
      <c r="A333" s="29">
        <v>46644</v>
      </c>
      <c r="B333" s="1" t="s">
        <v>262</v>
      </c>
      <c r="C333" s="27">
        <v>44510</v>
      </c>
      <c r="D333" s="1">
        <v>11314</v>
      </c>
      <c r="I333" s="1" t="s">
        <v>354</v>
      </c>
      <c r="J333" s="1" t="s">
        <v>29</v>
      </c>
      <c r="K333" s="1" t="s">
        <v>48</v>
      </c>
      <c r="L333" s="1">
        <v>3.75</v>
      </c>
      <c r="M333" s="1">
        <v>86.54</v>
      </c>
      <c r="N333" s="6">
        <v>86.54</v>
      </c>
      <c r="O333" s="6"/>
      <c r="P333" s="6">
        <v>14373.92</v>
      </c>
      <c r="R333" s="31">
        <v>86.54</v>
      </c>
      <c r="S333" s="28">
        <v>44530</v>
      </c>
    </row>
    <row r="334" spans="1:19" x14ac:dyDescent="0.2">
      <c r="A334" s="29">
        <v>46642</v>
      </c>
      <c r="B334" s="1" t="s">
        <v>262</v>
      </c>
      <c r="C334" s="27">
        <v>44510</v>
      </c>
      <c r="D334" s="1">
        <v>11311</v>
      </c>
      <c r="I334" s="1" t="s">
        <v>354</v>
      </c>
      <c r="J334" s="1" t="s">
        <v>29</v>
      </c>
      <c r="K334" s="1" t="s">
        <v>48</v>
      </c>
      <c r="L334" s="1">
        <v>4.25</v>
      </c>
      <c r="M334" s="1">
        <v>158.35</v>
      </c>
      <c r="N334" s="6">
        <v>158.35</v>
      </c>
      <c r="O334" s="6"/>
      <c r="P334" s="6">
        <v>14287.38</v>
      </c>
      <c r="R334" s="31">
        <v>158.35</v>
      </c>
      <c r="S334" s="28">
        <v>44530</v>
      </c>
    </row>
    <row r="335" spans="1:19" x14ac:dyDescent="0.2">
      <c r="A335" s="29">
        <v>46641</v>
      </c>
      <c r="B335" s="1" t="s">
        <v>262</v>
      </c>
      <c r="C335" s="27">
        <v>44510</v>
      </c>
      <c r="D335" s="1">
        <v>11310</v>
      </c>
      <c r="I335" s="1" t="s">
        <v>354</v>
      </c>
      <c r="J335" s="1" t="s">
        <v>29</v>
      </c>
      <c r="K335" s="1" t="s">
        <v>48</v>
      </c>
      <c r="L335" s="1">
        <v>11</v>
      </c>
      <c r="M335" s="1">
        <v>253.85</v>
      </c>
      <c r="N335" s="6">
        <v>253.85</v>
      </c>
      <c r="O335" s="6"/>
      <c r="P335" s="6">
        <v>14129.03</v>
      </c>
      <c r="R335" s="31">
        <v>253.85</v>
      </c>
      <c r="S335" s="28">
        <v>44530</v>
      </c>
    </row>
    <row r="336" spans="1:19" x14ac:dyDescent="0.2">
      <c r="A336" s="29">
        <v>46648</v>
      </c>
      <c r="B336" s="1" t="s">
        <v>262</v>
      </c>
      <c r="C336" s="27">
        <v>44510</v>
      </c>
      <c r="D336" s="1" t="s">
        <v>371</v>
      </c>
      <c r="G336" s="1" t="s">
        <v>264</v>
      </c>
      <c r="I336" s="1" t="s">
        <v>357</v>
      </c>
      <c r="J336" s="1" t="s">
        <v>29</v>
      </c>
      <c r="K336" s="1" t="s">
        <v>48</v>
      </c>
      <c r="L336" s="1">
        <v>40</v>
      </c>
      <c r="M336" s="1">
        <v>10</v>
      </c>
      <c r="N336" s="6">
        <v>400</v>
      </c>
      <c r="O336" s="6"/>
      <c r="P336" s="6">
        <v>14773.92</v>
      </c>
      <c r="R336" s="31">
        <v>400</v>
      </c>
      <c r="S336" s="28">
        <v>44530</v>
      </c>
    </row>
    <row r="337" spans="1:19" x14ac:dyDescent="0.2">
      <c r="A337" s="29">
        <v>46725</v>
      </c>
      <c r="B337" s="1" t="s">
        <v>262</v>
      </c>
      <c r="C337" s="27">
        <v>44526</v>
      </c>
      <c r="D337" s="1" t="s">
        <v>337</v>
      </c>
      <c r="G337" s="1" t="s">
        <v>264</v>
      </c>
      <c r="I337" s="1" t="s">
        <v>354</v>
      </c>
      <c r="J337" s="1" t="s">
        <v>29</v>
      </c>
      <c r="K337" s="1" t="s">
        <v>48</v>
      </c>
      <c r="L337" s="1">
        <v>16.75</v>
      </c>
      <c r="M337" s="1">
        <v>386.54</v>
      </c>
      <c r="N337" s="6">
        <v>386.54</v>
      </c>
      <c r="O337" s="6"/>
      <c r="P337" s="6">
        <v>15160.46</v>
      </c>
      <c r="R337" s="31">
        <v>386.54</v>
      </c>
      <c r="S337" s="28">
        <v>44530</v>
      </c>
    </row>
    <row r="338" spans="1:19" x14ac:dyDescent="0.2">
      <c r="A338" s="29">
        <v>46732</v>
      </c>
      <c r="B338" s="1" t="s">
        <v>262</v>
      </c>
      <c r="C338" s="27">
        <v>44526</v>
      </c>
      <c r="D338" s="1" t="s">
        <v>372</v>
      </c>
      <c r="G338" s="1" t="s">
        <v>264</v>
      </c>
      <c r="I338" s="1" t="s">
        <v>357</v>
      </c>
      <c r="J338" s="1" t="s">
        <v>29</v>
      </c>
      <c r="K338" s="1" t="s">
        <v>48</v>
      </c>
      <c r="L338" s="1">
        <v>40</v>
      </c>
      <c r="M338" s="1">
        <v>10</v>
      </c>
      <c r="N338" s="6">
        <v>400</v>
      </c>
      <c r="O338" s="6"/>
      <c r="P338" s="6">
        <v>15560.46</v>
      </c>
      <c r="R338" s="31">
        <v>400</v>
      </c>
      <c r="S338" s="28">
        <v>44530</v>
      </c>
    </row>
    <row r="339" spans="1:19" x14ac:dyDescent="0.2">
      <c r="A339" s="29">
        <v>46928</v>
      </c>
      <c r="B339" s="1" t="s">
        <v>262</v>
      </c>
      <c r="C339" s="27">
        <v>44540</v>
      </c>
      <c r="D339" s="1" t="s">
        <v>346</v>
      </c>
      <c r="G339" s="1" t="s">
        <v>264</v>
      </c>
      <c r="I339" s="1" t="s">
        <v>354</v>
      </c>
      <c r="J339" s="1" t="s">
        <v>29</v>
      </c>
      <c r="K339" s="1" t="s">
        <v>48</v>
      </c>
      <c r="L339" s="1">
        <v>3</v>
      </c>
      <c r="M339" s="1">
        <v>108.17</v>
      </c>
      <c r="N339" s="6">
        <v>108.17</v>
      </c>
      <c r="O339" s="6"/>
      <c r="P339" s="6">
        <v>15668.63</v>
      </c>
      <c r="R339" s="31">
        <v>108.17</v>
      </c>
      <c r="S339" s="28">
        <v>44561</v>
      </c>
    </row>
    <row r="340" spans="1:19" x14ac:dyDescent="0.2">
      <c r="A340" s="29">
        <v>46936</v>
      </c>
      <c r="B340" s="1" t="s">
        <v>262</v>
      </c>
      <c r="C340" s="27">
        <v>44540</v>
      </c>
      <c r="D340" s="1" t="s">
        <v>373</v>
      </c>
      <c r="G340" s="1" t="s">
        <v>264</v>
      </c>
      <c r="I340" s="1" t="s">
        <v>357</v>
      </c>
      <c r="J340" s="1" t="s">
        <v>29</v>
      </c>
      <c r="K340" s="1" t="s">
        <v>48</v>
      </c>
      <c r="L340" s="1">
        <v>40</v>
      </c>
      <c r="M340" s="1">
        <v>10</v>
      </c>
      <c r="N340" s="6">
        <v>400</v>
      </c>
      <c r="O340" s="6"/>
      <c r="P340" s="6">
        <v>16068.63</v>
      </c>
      <c r="R340" s="31">
        <v>400</v>
      </c>
      <c r="S340" s="28">
        <v>44561</v>
      </c>
    </row>
    <row r="341" spans="1:19" x14ac:dyDescent="0.2">
      <c r="A341" s="29">
        <v>47042</v>
      </c>
      <c r="B341" s="1" t="s">
        <v>262</v>
      </c>
      <c r="C341" s="27">
        <v>44554</v>
      </c>
      <c r="D341" s="1" t="s">
        <v>349</v>
      </c>
      <c r="G341" s="1" t="s">
        <v>264</v>
      </c>
      <c r="I341" s="1" t="s">
        <v>354</v>
      </c>
      <c r="J341" s="1" t="s">
        <v>29</v>
      </c>
      <c r="K341" s="1" t="s">
        <v>48</v>
      </c>
      <c r="L341" s="1">
        <v>1.75</v>
      </c>
      <c r="M341" s="1">
        <v>46.27</v>
      </c>
      <c r="N341" s="6">
        <v>46.27</v>
      </c>
      <c r="O341" s="6"/>
      <c r="P341" s="6">
        <v>16114.9</v>
      </c>
      <c r="R341" s="31">
        <v>46.27</v>
      </c>
      <c r="S341" s="28">
        <v>44561</v>
      </c>
    </row>
    <row r="342" spans="1:19" x14ac:dyDescent="0.2">
      <c r="A342" s="29">
        <v>47044</v>
      </c>
      <c r="B342" s="1" t="s">
        <v>262</v>
      </c>
      <c r="C342" s="27">
        <v>44554</v>
      </c>
      <c r="D342" s="1" t="s">
        <v>348</v>
      </c>
      <c r="G342" s="1" t="s">
        <v>264</v>
      </c>
      <c r="I342" s="1" t="s">
        <v>354</v>
      </c>
      <c r="J342" s="1" t="s">
        <v>29</v>
      </c>
      <c r="K342" s="1" t="s">
        <v>48</v>
      </c>
      <c r="L342" s="1">
        <v>4.25</v>
      </c>
      <c r="M342" s="1">
        <v>80.75</v>
      </c>
      <c r="N342" s="6">
        <v>80.75</v>
      </c>
      <c r="O342" s="6"/>
      <c r="P342" s="6">
        <v>16493.73</v>
      </c>
      <c r="R342" s="31">
        <v>80.75</v>
      </c>
      <c r="S342" s="28">
        <v>44561</v>
      </c>
    </row>
    <row r="343" spans="1:19" x14ac:dyDescent="0.2">
      <c r="A343" s="29">
        <v>47046</v>
      </c>
      <c r="B343" s="1" t="s">
        <v>262</v>
      </c>
      <c r="C343" s="27">
        <v>44554</v>
      </c>
      <c r="D343" s="1">
        <v>11324</v>
      </c>
      <c r="I343" s="1" t="s">
        <v>354</v>
      </c>
      <c r="J343" s="1" t="s">
        <v>29</v>
      </c>
      <c r="K343" s="1" t="s">
        <v>48</v>
      </c>
      <c r="L343" s="1">
        <v>4</v>
      </c>
      <c r="M343" s="1">
        <v>105.77</v>
      </c>
      <c r="N343" s="6">
        <v>105.77</v>
      </c>
      <c r="O343" s="6"/>
      <c r="P343" s="6">
        <v>16824.86</v>
      </c>
      <c r="R343" s="31">
        <v>105.77</v>
      </c>
      <c r="S343" s="28">
        <v>44561</v>
      </c>
    </row>
    <row r="344" spans="1:19" x14ac:dyDescent="0.2">
      <c r="A344" s="29">
        <v>47045</v>
      </c>
      <c r="B344" s="1" t="s">
        <v>262</v>
      </c>
      <c r="C344" s="27">
        <v>44554</v>
      </c>
      <c r="D344" s="1" t="s">
        <v>352</v>
      </c>
      <c r="G344" s="1" t="s">
        <v>264</v>
      </c>
      <c r="I344" s="1" t="s">
        <v>354</v>
      </c>
      <c r="J344" s="1" t="s">
        <v>29</v>
      </c>
      <c r="K344" s="1" t="s">
        <v>48</v>
      </c>
      <c r="L344" s="1">
        <v>6.25</v>
      </c>
      <c r="M344" s="1">
        <v>225.36</v>
      </c>
      <c r="N344" s="6">
        <v>225.36</v>
      </c>
      <c r="O344" s="6"/>
      <c r="P344" s="6">
        <v>16719.09</v>
      </c>
      <c r="R344" s="31">
        <v>225.36</v>
      </c>
      <c r="S344" s="28">
        <v>44561</v>
      </c>
    </row>
    <row r="345" spans="1:19" x14ac:dyDescent="0.2">
      <c r="A345" s="29">
        <v>47043</v>
      </c>
      <c r="B345" s="1" t="s">
        <v>262</v>
      </c>
      <c r="C345" s="27">
        <v>44554</v>
      </c>
      <c r="D345" s="1" t="s">
        <v>353</v>
      </c>
      <c r="G345" s="1" t="s">
        <v>264</v>
      </c>
      <c r="I345" s="1" t="s">
        <v>354</v>
      </c>
      <c r="J345" s="1" t="s">
        <v>29</v>
      </c>
      <c r="K345" s="1" t="s">
        <v>48</v>
      </c>
      <c r="L345" s="1">
        <v>8</v>
      </c>
      <c r="M345" s="1">
        <v>298.08</v>
      </c>
      <c r="N345" s="6">
        <v>298.08</v>
      </c>
      <c r="O345" s="6"/>
      <c r="P345" s="6">
        <v>16412.98</v>
      </c>
      <c r="R345" s="31">
        <v>298.08</v>
      </c>
      <c r="S345" s="28">
        <v>44561</v>
      </c>
    </row>
    <row r="346" spans="1:19" x14ac:dyDescent="0.2">
      <c r="A346" s="29">
        <v>47050</v>
      </c>
      <c r="B346" s="1" t="s">
        <v>262</v>
      </c>
      <c r="C346" s="27">
        <v>44554</v>
      </c>
      <c r="D346" s="1" t="s">
        <v>374</v>
      </c>
      <c r="G346" s="1" t="s">
        <v>264</v>
      </c>
      <c r="I346" s="1" t="s">
        <v>357</v>
      </c>
      <c r="J346" s="1" t="s">
        <v>29</v>
      </c>
      <c r="K346" s="1" t="s">
        <v>48</v>
      </c>
      <c r="L346" s="1">
        <v>40</v>
      </c>
      <c r="M346" s="1">
        <v>10</v>
      </c>
      <c r="N346" s="6">
        <v>400</v>
      </c>
      <c r="O346" s="6"/>
      <c r="P346" s="6">
        <v>17224.86</v>
      </c>
      <c r="R346" s="31">
        <v>400</v>
      </c>
      <c r="S346" s="28">
        <v>44561</v>
      </c>
    </row>
    <row r="347" spans="1:19" x14ac:dyDescent="0.2">
      <c r="A347" s="29">
        <v>43172</v>
      </c>
      <c r="B347" s="1" t="s">
        <v>262</v>
      </c>
      <c r="C347" s="27">
        <v>44204</v>
      </c>
      <c r="D347" s="1" t="s">
        <v>375</v>
      </c>
      <c r="G347" s="1" t="s">
        <v>264</v>
      </c>
      <c r="I347" s="1" t="s">
        <v>376</v>
      </c>
      <c r="J347" s="1" t="s">
        <v>31</v>
      </c>
      <c r="K347" s="1" t="s">
        <v>48</v>
      </c>
      <c r="M347" s="1">
        <v>4107.6899999999996</v>
      </c>
      <c r="N347" s="6">
        <v>4107.6899999999996</v>
      </c>
      <c r="O347" s="6"/>
      <c r="P347" s="6">
        <v>4107.6899999999996</v>
      </c>
      <c r="R347" s="31">
        <v>4107.6899999999996</v>
      </c>
      <c r="S347" s="28">
        <v>44227</v>
      </c>
    </row>
    <row r="348" spans="1:19" x14ac:dyDescent="0.2">
      <c r="A348" s="29">
        <v>43409</v>
      </c>
      <c r="B348" s="1" t="s">
        <v>262</v>
      </c>
      <c r="C348" s="27">
        <v>44218</v>
      </c>
      <c r="D348" s="1" t="s">
        <v>377</v>
      </c>
      <c r="G348" s="1" t="s">
        <v>264</v>
      </c>
      <c r="I348" s="1" t="s">
        <v>376</v>
      </c>
      <c r="J348" s="1" t="s">
        <v>31</v>
      </c>
      <c r="K348" s="1" t="s">
        <v>48</v>
      </c>
      <c r="M348" s="1">
        <v>4107.6899999999996</v>
      </c>
      <c r="N348" s="6">
        <v>4107.6899999999996</v>
      </c>
      <c r="O348" s="6"/>
      <c r="P348" s="6">
        <v>8215.3799999999992</v>
      </c>
      <c r="R348" s="31">
        <v>4107.6899999999996</v>
      </c>
      <c r="S348" s="28">
        <v>44227</v>
      </c>
    </row>
    <row r="349" spans="1:19" x14ac:dyDescent="0.2">
      <c r="A349" s="29">
        <v>43535</v>
      </c>
      <c r="B349" s="1" t="s">
        <v>262</v>
      </c>
      <c r="C349" s="27">
        <v>44232</v>
      </c>
      <c r="D349" s="1" t="s">
        <v>378</v>
      </c>
      <c r="G349" s="1" t="s">
        <v>264</v>
      </c>
      <c r="I349" s="1" t="s">
        <v>376</v>
      </c>
      <c r="J349" s="1" t="s">
        <v>31</v>
      </c>
      <c r="K349" s="1" t="s">
        <v>48</v>
      </c>
      <c r="M349" s="1">
        <v>4107.6899999999996</v>
      </c>
      <c r="N349" s="6">
        <v>4107.6899999999996</v>
      </c>
      <c r="O349" s="6"/>
      <c r="P349" s="6">
        <v>12323.07</v>
      </c>
      <c r="R349" s="31">
        <v>4107.6899999999996</v>
      </c>
      <c r="S349" s="28">
        <v>44255</v>
      </c>
    </row>
    <row r="350" spans="1:19" x14ac:dyDescent="0.2">
      <c r="A350" s="29">
        <v>43779</v>
      </c>
      <c r="B350" s="1" t="s">
        <v>262</v>
      </c>
      <c r="C350" s="27">
        <v>44246</v>
      </c>
      <c r="D350" s="1" t="s">
        <v>379</v>
      </c>
      <c r="G350" s="1" t="s">
        <v>264</v>
      </c>
      <c r="I350" s="1" t="s">
        <v>376</v>
      </c>
      <c r="J350" s="1" t="s">
        <v>31</v>
      </c>
      <c r="K350" s="1" t="s">
        <v>48</v>
      </c>
      <c r="M350" s="1">
        <v>4107.6899999999996</v>
      </c>
      <c r="N350" s="6">
        <v>4107.6899999999996</v>
      </c>
      <c r="O350" s="6"/>
      <c r="P350" s="6">
        <v>16430.759999999998</v>
      </c>
      <c r="R350" s="31">
        <v>4107.6899999999996</v>
      </c>
      <c r="S350" s="28">
        <v>44255</v>
      </c>
    </row>
    <row r="351" spans="1:19" x14ac:dyDescent="0.2">
      <c r="A351" s="29">
        <v>43878</v>
      </c>
      <c r="B351" s="1" t="s">
        <v>262</v>
      </c>
      <c r="C351" s="27">
        <v>44260</v>
      </c>
      <c r="D351" s="1" t="s">
        <v>380</v>
      </c>
      <c r="G351" s="1" t="s">
        <v>264</v>
      </c>
      <c r="I351" s="1" t="s">
        <v>376</v>
      </c>
      <c r="J351" s="1" t="s">
        <v>31</v>
      </c>
      <c r="K351" s="1" t="s">
        <v>48</v>
      </c>
      <c r="M351" s="1">
        <v>4107.6899999999996</v>
      </c>
      <c r="N351" s="6">
        <v>4107.6899999999996</v>
      </c>
      <c r="O351" s="6"/>
      <c r="P351" s="6">
        <v>20538.45</v>
      </c>
      <c r="R351" s="31">
        <v>4107.6899999999996</v>
      </c>
      <c r="S351" s="28">
        <v>44286</v>
      </c>
    </row>
    <row r="352" spans="1:19" x14ac:dyDescent="0.2">
      <c r="A352" s="29">
        <v>44190</v>
      </c>
      <c r="B352" s="1" t="s">
        <v>262</v>
      </c>
      <c r="C352" s="27">
        <v>44274</v>
      </c>
      <c r="D352" s="1" t="s">
        <v>381</v>
      </c>
      <c r="G352" s="1" t="s">
        <v>264</v>
      </c>
      <c r="I352" s="1" t="s">
        <v>376</v>
      </c>
      <c r="J352" s="1" t="s">
        <v>31</v>
      </c>
      <c r="K352" s="1" t="s">
        <v>48</v>
      </c>
      <c r="L352" s="1">
        <v>80</v>
      </c>
      <c r="M352" s="1">
        <v>4107.6899999999996</v>
      </c>
      <c r="N352" s="6">
        <v>4107.6899999999996</v>
      </c>
      <c r="O352" s="6"/>
      <c r="P352" s="6">
        <v>24646.14</v>
      </c>
      <c r="R352" s="31">
        <v>4107.6899999999996</v>
      </c>
      <c r="S352" s="28">
        <v>44286</v>
      </c>
    </row>
    <row r="353" spans="1:19" x14ac:dyDescent="0.2">
      <c r="A353" s="29">
        <v>44271</v>
      </c>
      <c r="B353" s="1" t="s">
        <v>262</v>
      </c>
      <c r="C353" s="27">
        <v>44288</v>
      </c>
      <c r="D353" s="1" t="s">
        <v>382</v>
      </c>
      <c r="G353" s="1" t="s">
        <v>264</v>
      </c>
      <c r="I353" s="1" t="s">
        <v>376</v>
      </c>
      <c r="J353" s="1" t="s">
        <v>31</v>
      </c>
      <c r="K353" s="1" t="s">
        <v>48</v>
      </c>
      <c r="L353" s="1">
        <v>80</v>
      </c>
      <c r="M353" s="1">
        <v>4107.6899999999996</v>
      </c>
      <c r="N353" s="6">
        <v>4107.6899999999996</v>
      </c>
      <c r="O353" s="6"/>
      <c r="P353" s="6">
        <v>28753.83</v>
      </c>
      <c r="R353" s="31">
        <v>4107.6899999999996</v>
      </c>
      <c r="S353" s="28">
        <v>44316</v>
      </c>
    </row>
    <row r="354" spans="1:19" x14ac:dyDescent="0.2">
      <c r="A354" s="29">
        <v>44490</v>
      </c>
      <c r="B354" s="1" t="s">
        <v>262</v>
      </c>
      <c r="C354" s="27">
        <v>44302</v>
      </c>
      <c r="D354" s="1" t="s">
        <v>383</v>
      </c>
      <c r="G354" s="1" t="s">
        <v>264</v>
      </c>
      <c r="I354" s="1" t="s">
        <v>376</v>
      </c>
      <c r="J354" s="1" t="s">
        <v>31</v>
      </c>
      <c r="K354" s="1" t="s">
        <v>48</v>
      </c>
      <c r="L354" s="1">
        <v>80</v>
      </c>
      <c r="M354" s="1">
        <v>4107.6899999999996</v>
      </c>
      <c r="N354" s="6">
        <v>4107.6899999999996</v>
      </c>
      <c r="O354" s="6"/>
      <c r="P354" s="6">
        <v>32861.519999999997</v>
      </c>
      <c r="R354" s="31">
        <v>4107.6899999999996</v>
      </c>
      <c r="S354" s="28">
        <v>44316</v>
      </c>
    </row>
    <row r="355" spans="1:19" x14ac:dyDescent="0.2">
      <c r="A355" s="29">
        <v>44582</v>
      </c>
      <c r="B355" s="1" t="s">
        <v>262</v>
      </c>
      <c r="C355" s="27">
        <v>44316</v>
      </c>
      <c r="D355" s="1" t="s">
        <v>384</v>
      </c>
      <c r="G355" s="1" t="s">
        <v>264</v>
      </c>
      <c r="I355" s="1" t="s">
        <v>376</v>
      </c>
      <c r="J355" s="1" t="s">
        <v>31</v>
      </c>
      <c r="K355" s="1" t="s">
        <v>48</v>
      </c>
      <c r="L355" s="1">
        <v>80</v>
      </c>
      <c r="M355" s="1">
        <v>4107.6899999999996</v>
      </c>
      <c r="N355" s="6">
        <v>4107.6899999999996</v>
      </c>
      <c r="O355" s="6"/>
      <c r="P355" s="6">
        <v>36969.21</v>
      </c>
      <c r="R355" s="31">
        <v>4107.6899999999996</v>
      </c>
      <c r="S355" s="28">
        <v>44316</v>
      </c>
    </row>
    <row r="356" spans="1:19" x14ac:dyDescent="0.2">
      <c r="A356" s="29">
        <v>44730</v>
      </c>
      <c r="B356" s="1" t="s">
        <v>262</v>
      </c>
      <c r="C356" s="27">
        <v>44330</v>
      </c>
      <c r="D356" s="1" t="s">
        <v>385</v>
      </c>
      <c r="G356" s="1" t="s">
        <v>264</v>
      </c>
      <c r="I356" s="1" t="s">
        <v>376</v>
      </c>
      <c r="J356" s="1" t="s">
        <v>31</v>
      </c>
      <c r="K356" s="1" t="s">
        <v>48</v>
      </c>
      <c r="L356" s="1">
        <v>80</v>
      </c>
      <c r="M356" s="1">
        <v>4107.6899999999996</v>
      </c>
      <c r="N356" s="6">
        <v>4107.6899999999996</v>
      </c>
      <c r="O356" s="6"/>
      <c r="P356" s="6">
        <v>41076.9</v>
      </c>
      <c r="R356" s="31">
        <v>4107.6899999999996</v>
      </c>
      <c r="S356" s="28">
        <v>44347</v>
      </c>
    </row>
    <row r="357" spans="1:19" x14ac:dyDescent="0.2">
      <c r="A357" s="29">
        <v>44909</v>
      </c>
      <c r="B357" s="1" t="s">
        <v>262</v>
      </c>
      <c r="C357" s="27">
        <v>44344</v>
      </c>
      <c r="D357" s="1" t="s">
        <v>386</v>
      </c>
      <c r="G357" s="1" t="s">
        <v>264</v>
      </c>
      <c r="I357" s="1" t="s">
        <v>376</v>
      </c>
      <c r="J357" s="1" t="s">
        <v>31</v>
      </c>
      <c r="K357" s="1" t="s">
        <v>48</v>
      </c>
      <c r="L357" s="1">
        <v>80</v>
      </c>
      <c r="M357" s="1">
        <v>4107.6899999999996</v>
      </c>
      <c r="N357" s="6">
        <v>4107.6899999999996</v>
      </c>
      <c r="O357" s="6"/>
      <c r="P357" s="6">
        <v>45184.59</v>
      </c>
      <c r="R357" s="31">
        <v>4107.6899999999996</v>
      </c>
      <c r="S357" s="28">
        <v>44347</v>
      </c>
    </row>
    <row r="358" spans="1:19" x14ac:dyDescent="0.2">
      <c r="A358" s="29">
        <v>45055</v>
      </c>
      <c r="B358" s="1" t="s">
        <v>262</v>
      </c>
      <c r="C358" s="27">
        <v>44358</v>
      </c>
      <c r="D358" s="1" t="s">
        <v>387</v>
      </c>
      <c r="G358" s="1" t="s">
        <v>264</v>
      </c>
      <c r="I358" s="1" t="s">
        <v>376</v>
      </c>
      <c r="J358" s="1" t="s">
        <v>31</v>
      </c>
      <c r="K358" s="1" t="s">
        <v>48</v>
      </c>
      <c r="L358" s="1">
        <v>80</v>
      </c>
      <c r="M358" s="1">
        <v>4107.6899999999996</v>
      </c>
      <c r="N358" s="6">
        <v>4107.6899999999996</v>
      </c>
      <c r="O358" s="6"/>
      <c r="P358" s="6">
        <v>49292.28</v>
      </c>
      <c r="R358" s="31">
        <v>4107.6899999999996</v>
      </c>
      <c r="S358" s="28">
        <v>44377</v>
      </c>
    </row>
    <row r="359" spans="1:19" x14ac:dyDescent="0.2">
      <c r="A359" s="29">
        <v>45196</v>
      </c>
      <c r="B359" s="1" t="s">
        <v>262</v>
      </c>
      <c r="C359" s="27">
        <v>44372</v>
      </c>
      <c r="D359" s="1" t="s">
        <v>388</v>
      </c>
      <c r="G359" s="1" t="s">
        <v>264</v>
      </c>
      <c r="I359" s="1" t="s">
        <v>376</v>
      </c>
      <c r="J359" s="1" t="s">
        <v>31</v>
      </c>
      <c r="K359" s="1" t="s">
        <v>48</v>
      </c>
      <c r="L359" s="1">
        <v>80</v>
      </c>
      <c r="M359" s="1">
        <v>4107.6899999999996</v>
      </c>
      <c r="N359" s="6">
        <v>4107.6899999999996</v>
      </c>
      <c r="O359" s="6"/>
      <c r="P359" s="6">
        <v>53399.97</v>
      </c>
      <c r="R359" s="31">
        <v>4107.6899999999996</v>
      </c>
      <c r="S359" s="28">
        <v>44377</v>
      </c>
    </row>
    <row r="360" spans="1:19" x14ac:dyDescent="0.2">
      <c r="A360" s="29">
        <v>45375</v>
      </c>
      <c r="B360" s="1" t="s">
        <v>262</v>
      </c>
      <c r="C360" s="27">
        <v>44386</v>
      </c>
      <c r="D360" s="1" t="s">
        <v>389</v>
      </c>
      <c r="G360" s="1" t="s">
        <v>264</v>
      </c>
      <c r="I360" s="1" t="s">
        <v>376</v>
      </c>
      <c r="J360" s="1" t="s">
        <v>31</v>
      </c>
      <c r="K360" s="1" t="s">
        <v>48</v>
      </c>
      <c r="L360" s="1">
        <v>80</v>
      </c>
      <c r="M360" s="1">
        <v>4107.6899999999996</v>
      </c>
      <c r="N360" s="6">
        <v>4107.6899999999996</v>
      </c>
      <c r="O360" s="6"/>
      <c r="P360" s="6">
        <v>57507.66</v>
      </c>
      <c r="R360" s="31">
        <v>4107.6899999999996</v>
      </c>
      <c r="S360" s="28">
        <v>44408</v>
      </c>
    </row>
    <row r="361" spans="1:19" x14ac:dyDescent="0.2">
      <c r="A361" s="29">
        <v>45440</v>
      </c>
      <c r="B361" s="1" t="s">
        <v>262</v>
      </c>
      <c r="C361" s="27">
        <v>44400</v>
      </c>
      <c r="D361" s="1" t="s">
        <v>390</v>
      </c>
      <c r="G361" s="1" t="s">
        <v>264</v>
      </c>
      <c r="I361" s="1" t="s">
        <v>376</v>
      </c>
      <c r="J361" s="1" t="s">
        <v>31</v>
      </c>
      <c r="K361" s="1" t="s">
        <v>48</v>
      </c>
      <c r="L361" s="1">
        <v>80</v>
      </c>
      <c r="M361" s="1">
        <v>4107.6899999999996</v>
      </c>
      <c r="N361" s="6">
        <v>4107.6899999999996</v>
      </c>
      <c r="O361" s="6"/>
      <c r="P361" s="6">
        <v>61615.35</v>
      </c>
      <c r="R361" s="31">
        <v>4107.6899999999996</v>
      </c>
      <c r="S361" s="28">
        <v>44408</v>
      </c>
    </row>
    <row r="362" spans="1:19" x14ac:dyDescent="0.2">
      <c r="A362" s="29">
        <v>45559</v>
      </c>
      <c r="B362" s="1" t="s">
        <v>262</v>
      </c>
      <c r="C362" s="27">
        <v>44414</v>
      </c>
      <c r="D362" s="1" t="s">
        <v>391</v>
      </c>
      <c r="G362" s="1" t="s">
        <v>264</v>
      </c>
      <c r="I362" s="1" t="s">
        <v>376</v>
      </c>
      <c r="J362" s="1" t="s">
        <v>31</v>
      </c>
      <c r="K362" s="1" t="s">
        <v>48</v>
      </c>
      <c r="L362" s="1">
        <v>80</v>
      </c>
      <c r="M362" s="1">
        <v>4107.6899999999996</v>
      </c>
      <c r="N362" s="6">
        <v>4107.6899999999996</v>
      </c>
      <c r="O362" s="6"/>
      <c r="P362" s="6">
        <v>65723.039999999994</v>
      </c>
      <c r="R362" s="31">
        <v>4107.6899999999996</v>
      </c>
      <c r="S362" s="28">
        <v>44439</v>
      </c>
    </row>
    <row r="363" spans="1:19" x14ac:dyDescent="0.2">
      <c r="A363" s="29">
        <v>45743</v>
      </c>
      <c r="B363" s="1" t="s">
        <v>262</v>
      </c>
      <c r="C363" s="27">
        <v>44428</v>
      </c>
      <c r="D363" s="1" t="s">
        <v>392</v>
      </c>
      <c r="G363" s="1" t="s">
        <v>264</v>
      </c>
      <c r="I363" s="1" t="s">
        <v>376</v>
      </c>
      <c r="J363" s="1" t="s">
        <v>31</v>
      </c>
      <c r="K363" s="1" t="s">
        <v>48</v>
      </c>
      <c r="L363" s="1">
        <v>80</v>
      </c>
      <c r="M363" s="1">
        <v>4107.6899999999996</v>
      </c>
      <c r="N363" s="6">
        <v>4107.6899999999996</v>
      </c>
      <c r="O363" s="6"/>
      <c r="P363" s="6">
        <v>69830.73</v>
      </c>
      <c r="R363" s="31">
        <v>4107.6899999999996</v>
      </c>
      <c r="S363" s="28">
        <v>44439</v>
      </c>
    </row>
    <row r="364" spans="1:19" x14ac:dyDescent="0.2">
      <c r="A364" s="29">
        <v>45856</v>
      </c>
      <c r="B364" s="1" t="s">
        <v>262</v>
      </c>
      <c r="C364" s="27">
        <v>44442</v>
      </c>
      <c r="D364" s="1" t="s">
        <v>393</v>
      </c>
      <c r="G364" s="1" t="s">
        <v>264</v>
      </c>
      <c r="I364" s="1" t="s">
        <v>376</v>
      </c>
      <c r="J364" s="1" t="s">
        <v>31</v>
      </c>
      <c r="K364" s="1" t="s">
        <v>48</v>
      </c>
      <c r="L364" s="1">
        <v>80</v>
      </c>
      <c r="M364" s="1">
        <v>4107.6899999999996</v>
      </c>
      <c r="N364" s="6">
        <v>4107.6899999999996</v>
      </c>
      <c r="O364" s="6"/>
      <c r="P364" s="6">
        <v>73938.42</v>
      </c>
      <c r="R364" s="31">
        <v>4107.6899999999996</v>
      </c>
      <c r="S364" s="28">
        <v>44469</v>
      </c>
    </row>
    <row r="365" spans="1:19" x14ac:dyDescent="0.2">
      <c r="A365" s="29">
        <v>46039</v>
      </c>
      <c r="B365" s="1" t="s">
        <v>262</v>
      </c>
      <c r="C365" s="27">
        <v>44456</v>
      </c>
      <c r="D365" s="1" t="s">
        <v>394</v>
      </c>
      <c r="G365" s="1" t="s">
        <v>264</v>
      </c>
      <c r="I365" s="1" t="s">
        <v>376</v>
      </c>
      <c r="J365" s="1" t="s">
        <v>31</v>
      </c>
      <c r="K365" s="1" t="s">
        <v>48</v>
      </c>
      <c r="L365" s="1">
        <v>80</v>
      </c>
      <c r="M365" s="1">
        <v>4107.6899999999996</v>
      </c>
      <c r="N365" s="6">
        <v>4107.6899999999996</v>
      </c>
      <c r="O365" s="6"/>
      <c r="P365" s="6">
        <v>78046.11</v>
      </c>
      <c r="R365" s="31">
        <v>4107.6899999999996</v>
      </c>
      <c r="S365" s="28">
        <v>44469</v>
      </c>
    </row>
    <row r="366" spans="1:19" x14ac:dyDescent="0.2">
      <c r="A366" s="29">
        <v>46139</v>
      </c>
      <c r="B366" s="1" t="s">
        <v>262</v>
      </c>
      <c r="C366" s="27">
        <v>44470</v>
      </c>
      <c r="D366" s="1" t="s">
        <v>395</v>
      </c>
      <c r="G366" s="1" t="s">
        <v>264</v>
      </c>
      <c r="I366" s="1" t="s">
        <v>376</v>
      </c>
      <c r="J366" s="1" t="s">
        <v>31</v>
      </c>
      <c r="K366" s="1" t="s">
        <v>48</v>
      </c>
      <c r="L366" s="1">
        <v>80</v>
      </c>
      <c r="M366" s="1">
        <v>4107.6899999999996</v>
      </c>
      <c r="N366" s="6">
        <v>4107.6899999999996</v>
      </c>
      <c r="O366" s="6"/>
      <c r="P366" s="6">
        <v>82153.8</v>
      </c>
      <c r="R366" s="31">
        <v>4107.6899999999996</v>
      </c>
      <c r="S366" s="28">
        <v>44500</v>
      </c>
    </row>
    <row r="367" spans="1:19" x14ac:dyDescent="0.2">
      <c r="A367" s="29">
        <v>46381</v>
      </c>
      <c r="B367" s="1" t="s">
        <v>262</v>
      </c>
      <c r="C367" s="27">
        <v>44484</v>
      </c>
      <c r="D367" s="1" t="s">
        <v>396</v>
      </c>
      <c r="G367" s="1" t="s">
        <v>264</v>
      </c>
      <c r="I367" s="1" t="s">
        <v>376</v>
      </c>
      <c r="J367" s="1" t="s">
        <v>31</v>
      </c>
      <c r="K367" s="1" t="s">
        <v>48</v>
      </c>
      <c r="L367" s="1">
        <v>80</v>
      </c>
      <c r="M367" s="1">
        <v>4107.6899999999996</v>
      </c>
      <c r="N367" s="6">
        <v>4107.6899999999996</v>
      </c>
      <c r="O367" s="6"/>
      <c r="P367" s="6">
        <v>86261.49</v>
      </c>
      <c r="R367" s="31">
        <v>4107.6899999999996</v>
      </c>
      <c r="S367" s="28">
        <v>44500</v>
      </c>
    </row>
    <row r="368" spans="1:19" x14ac:dyDescent="0.2">
      <c r="A368" s="29">
        <v>46460</v>
      </c>
      <c r="B368" s="1" t="s">
        <v>262</v>
      </c>
      <c r="C368" s="27">
        <v>44498</v>
      </c>
      <c r="D368" s="1" t="s">
        <v>397</v>
      </c>
      <c r="G368" s="1" t="s">
        <v>264</v>
      </c>
      <c r="I368" s="1" t="s">
        <v>376</v>
      </c>
      <c r="J368" s="1" t="s">
        <v>31</v>
      </c>
      <c r="K368" s="1" t="s">
        <v>48</v>
      </c>
      <c r="L368" s="1">
        <v>80</v>
      </c>
      <c r="M368" s="1">
        <v>4107.6899999999996</v>
      </c>
      <c r="N368" s="6">
        <v>4107.6899999999996</v>
      </c>
      <c r="O368" s="6"/>
      <c r="P368" s="6">
        <v>90369.18</v>
      </c>
      <c r="R368" s="31">
        <v>4107.6899999999996</v>
      </c>
      <c r="S368" s="28">
        <v>44500</v>
      </c>
    </row>
    <row r="369" spans="1:19" x14ac:dyDescent="0.2">
      <c r="A369" s="29">
        <v>46646</v>
      </c>
      <c r="B369" s="1" t="s">
        <v>262</v>
      </c>
      <c r="C369" s="27">
        <v>44510</v>
      </c>
      <c r="D369" s="1" t="s">
        <v>398</v>
      </c>
      <c r="G369" s="1" t="s">
        <v>264</v>
      </c>
      <c r="I369" s="1" t="s">
        <v>376</v>
      </c>
      <c r="J369" s="1" t="s">
        <v>31</v>
      </c>
      <c r="K369" s="1" t="s">
        <v>48</v>
      </c>
      <c r="L369" s="1">
        <v>80</v>
      </c>
      <c r="M369" s="1">
        <v>4107.6899999999996</v>
      </c>
      <c r="N369" s="6">
        <v>4107.6899999999996</v>
      </c>
      <c r="O369" s="6"/>
      <c r="P369" s="6">
        <v>94476.87</v>
      </c>
      <c r="R369" s="31">
        <v>4107.6899999999996</v>
      </c>
      <c r="S369" s="28">
        <v>44530</v>
      </c>
    </row>
    <row r="370" spans="1:19" x14ac:dyDescent="0.2">
      <c r="A370" s="29">
        <v>46731</v>
      </c>
      <c r="B370" s="1" t="s">
        <v>262</v>
      </c>
      <c r="C370" s="27">
        <v>44526</v>
      </c>
      <c r="D370" s="1" t="s">
        <v>399</v>
      </c>
      <c r="G370" s="1" t="s">
        <v>264</v>
      </c>
      <c r="I370" s="1" t="s">
        <v>376</v>
      </c>
      <c r="J370" s="1" t="s">
        <v>31</v>
      </c>
      <c r="K370" s="1" t="s">
        <v>48</v>
      </c>
      <c r="L370" s="1">
        <v>80</v>
      </c>
      <c r="M370" s="1">
        <v>4107.6899999999996</v>
      </c>
      <c r="N370" s="6">
        <v>4107.6899999999996</v>
      </c>
      <c r="O370" s="6"/>
      <c r="P370" s="6">
        <v>98584.56</v>
      </c>
      <c r="R370" s="31">
        <v>4107.6899999999996</v>
      </c>
      <c r="S370" s="28">
        <v>44530</v>
      </c>
    </row>
    <row r="371" spans="1:19" x14ac:dyDescent="0.2">
      <c r="A371" s="29">
        <v>46935</v>
      </c>
      <c r="B371" s="1" t="s">
        <v>262</v>
      </c>
      <c r="C371" s="27">
        <v>44540</v>
      </c>
      <c r="D371" s="1" t="s">
        <v>400</v>
      </c>
      <c r="G371" s="1" t="s">
        <v>264</v>
      </c>
      <c r="I371" s="1" t="s">
        <v>376</v>
      </c>
      <c r="J371" s="1" t="s">
        <v>31</v>
      </c>
      <c r="K371" s="1" t="s">
        <v>48</v>
      </c>
      <c r="L371" s="1">
        <v>80</v>
      </c>
      <c r="M371" s="1">
        <v>4107.6899999999996</v>
      </c>
      <c r="N371" s="6">
        <v>4107.6899999999996</v>
      </c>
      <c r="O371" s="6"/>
      <c r="P371" s="6">
        <v>102692.25</v>
      </c>
      <c r="R371" s="31">
        <v>4107.6899999999996</v>
      </c>
      <c r="S371" s="28">
        <v>44561</v>
      </c>
    </row>
    <row r="372" spans="1:19" x14ac:dyDescent="0.2">
      <c r="A372" s="29">
        <v>47049</v>
      </c>
      <c r="B372" s="1" t="s">
        <v>262</v>
      </c>
      <c r="C372" s="27">
        <v>44554</v>
      </c>
      <c r="D372" s="1" t="s">
        <v>401</v>
      </c>
      <c r="G372" s="1" t="s">
        <v>264</v>
      </c>
      <c r="I372" s="1" t="s">
        <v>376</v>
      </c>
      <c r="J372" s="1" t="s">
        <v>31</v>
      </c>
      <c r="K372" s="1" t="s">
        <v>48</v>
      </c>
      <c r="L372" s="1">
        <v>80</v>
      </c>
      <c r="M372" s="1">
        <v>4107.6899999999996</v>
      </c>
      <c r="N372" s="6">
        <v>4107.6899999999996</v>
      </c>
      <c r="O372" s="6"/>
      <c r="P372" s="6">
        <v>106799.94</v>
      </c>
      <c r="R372" s="31">
        <v>4107.6899999999996</v>
      </c>
      <c r="S372" s="28">
        <v>44561</v>
      </c>
    </row>
    <row r="373" spans="1:19" x14ac:dyDescent="0.2">
      <c r="A373" s="29">
        <v>43170</v>
      </c>
      <c r="B373" s="1" t="s">
        <v>262</v>
      </c>
      <c r="C373" s="27">
        <v>44204</v>
      </c>
      <c r="D373" s="1" t="s">
        <v>355</v>
      </c>
      <c r="G373" s="1" t="s">
        <v>264</v>
      </c>
      <c r="I373" s="1" t="s">
        <v>402</v>
      </c>
      <c r="J373" s="1" t="s">
        <v>32</v>
      </c>
      <c r="K373" s="1" t="s">
        <v>48</v>
      </c>
      <c r="L373" s="1">
        <v>64</v>
      </c>
      <c r="M373" s="1">
        <v>1230.77</v>
      </c>
      <c r="N373" s="6">
        <v>1230.77</v>
      </c>
      <c r="O373" s="6"/>
      <c r="P373" s="6">
        <v>1291.6199999999999</v>
      </c>
      <c r="R373" s="31">
        <v>1230.77</v>
      </c>
      <c r="S373" s="28">
        <v>44227</v>
      </c>
    </row>
    <row r="374" spans="1:19" x14ac:dyDescent="0.2">
      <c r="A374" s="29">
        <v>43421</v>
      </c>
      <c r="B374" s="1" t="s">
        <v>262</v>
      </c>
      <c r="C374" s="27">
        <v>44222</v>
      </c>
      <c r="D374" s="1" t="s">
        <v>403</v>
      </c>
      <c r="G374" s="1" t="s">
        <v>264</v>
      </c>
      <c r="I374" s="1" t="s">
        <v>402</v>
      </c>
      <c r="J374" s="1" t="s">
        <v>32</v>
      </c>
      <c r="K374" s="1" t="s">
        <v>48</v>
      </c>
      <c r="L374" s="1">
        <v>48.5</v>
      </c>
      <c r="M374" s="1">
        <v>932.69</v>
      </c>
      <c r="N374" s="6">
        <v>932.69</v>
      </c>
      <c r="O374" s="6"/>
      <c r="P374" s="6">
        <v>2291.16</v>
      </c>
      <c r="R374" s="31">
        <v>932.69</v>
      </c>
      <c r="S374" s="28">
        <v>44227</v>
      </c>
    </row>
    <row r="375" spans="1:19" x14ac:dyDescent="0.2">
      <c r="A375" s="29">
        <v>43777</v>
      </c>
      <c r="B375" s="1" t="s">
        <v>262</v>
      </c>
      <c r="C375" s="27">
        <v>44246</v>
      </c>
      <c r="D375" s="1">
        <v>11245</v>
      </c>
      <c r="I375" s="1" t="s">
        <v>402</v>
      </c>
      <c r="J375" s="1" t="s">
        <v>32</v>
      </c>
      <c r="K375" s="1" t="s">
        <v>48</v>
      </c>
      <c r="M375" s="1">
        <v>304</v>
      </c>
      <c r="N375" s="6">
        <v>304</v>
      </c>
      <c r="O375" s="6"/>
      <c r="P375" s="6">
        <v>2491.94</v>
      </c>
      <c r="R375" s="31">
        <v>304</v>
      </c>
      <c r="S375" s="28">
        <v>44255</v>
      </c>
    </row>
    <row r="376" spans="1:19" x14ac:dyDescent="0.2">
      <c r="A376" s="29">
        <v>43798</v>
      </c>
      <c r="B376" s="1" t="s">
        <v>262</v>
      </c>
      <c r="C376" s="27">
        <v>44249</v>
      </c>
      <c r="D376" s="1" t="s">
        <v>404</v>
      </c>
      <c r="G376" s="1" t="s">
        <v>264</v>
      </c>
      <c r="I376" s="1" t="s">
        <v>402</v>
      </c>
      <c r="J376" s="1" t="s">
        <v>32</v>
      </c>
      <c r="K376" s="1" t="s">
        <v>48</v>
      </c>
      <c r="L376" s="1">
        <v>53</v>
      </c>
      <c r="M376" s="1">
        <v>1019.23</v>
      </c>
      <c r="N376" s="6">
        <v>1019.23</v>
      </c>
      <c r="O376" s="6"/>
      <c r="P376" s="6">
        <v>3511.17</v>
      </c>
      <c r="R376" s="31">
        <v>1019.23</v>
      </c>
      <c r="S376" s="28">
        <v>44255</v>
      </c>
    </row>
    <row r="377" spans="1:19" x14ac:dyDescent="0.2">
      <c r="A377" s="29">
        <v>43874</v>
      </c>
      <c r="B377" s="1" t="s">
        <v>262</v>
      </c>
      <c r="C377" s="27">
        <v>44260</v>
      </c>
      <c r="D377" s="1" t="s">
        <v>405</v>
      </c>
      <c r="G377" s="1" t="s">
        <v>264</v>
      </c>
      <c r="I377" s="1" t="s">
        <v>402</v>
      </c>
      <c r="J377" s="1" t="s">
        <v>32</v>
      </c>
      <c r="K377" s="1" t="s">
        <v>48</v>
      </c>
      <c r="M377" s="1">
        <v>892</v>
      </c>
      <c r="N377" s="6">
        <v>892</v>
      </c>
      <c r="O377" s="6"/>
      <c r="P377" s="6">
        <v>4378.6899999999996</v>
      </c>
      <c r="R377" s="31">
        <v>892</v>
      </c>
      <c r="S377" s="28">
        <v>44286</v>
      </c>
    </row>
    <row r="378" spans="1:19" x14ac:dyDescent="0.2">
      <c r="A378" s="29">
        <v>44491</v>
      </c>
      <c r="B378" s="1" t="s">
        <v>262</v>
      </c>
      <c r="C378" s="27">
        <v>44302</v>
      </c>
      <c r="D378" s="1" t="s">
        <v>406</v>
      </c>
      <c r="G378" s="1" t="s">
        <v>264</v>
      </c>
      <c r="I378" s="1" t="s">
        <v>402</v>
      </c>
      <c r="J378" s="1" t="s">
        <v>32</v>
      </c>
      <c r="K378" s="1" t="s">
        <v>48</v>
      </c>
      <c r="M378" s="1">
        <v>276.92</v>
      </c>
      <c r="N378" s="6">
        <v>276.92</v>
      </c>
      <c r="O378" s="6"/>
      <c r="P378" s="6">
        <v>4655.6099999999997</v>
      </c>
      <c r="R378" s="31">
        <v>276.92</v>
      </c>
      <c r="S378" s="28">
        <v>44316</v>
      </c>
    </row>
    <row r="379" spans="1:19" x14ac:dyDescent="0.2">
      <c r="A379" s="29">
        <v>44583</v>
      </c>
      <c r="B379" s="1" t="s">
        <v>262</v>
      </c>
      <c r="C379" s="27">
        <v>44316</v>
      </c>
      <c r="D379" s="1" t="s">
        <v>407</v>
      </c>
      <c r="G379" s="1" t="s">
        <v>264</v>
      </c>
      <c r="I379" s="1" t="s">
        <v>402</v>
      </c>
      <c r="J379" s="1" t="s">
        <v>32</v>
      </c>
      <c r="K379" s="1" t="s">
        <v>48</v>
      </c>
      <c r="M379" s="1">
        <v>276.92</v>
      </c>
      <c r="N379" s="6">
        <v>276.92</v>
      </c>
      <c r="O379" s="6"/>
      <c r="P379" s="6">
        <v>4932.53</v>
      </c>
      <c r="R379" s="31">
        <v>276.92</v>
      </c>
      <c r="S379" s="28">
        <v>44316</v>
      </c>
    </row>
    <row r="380" spans="1:19" x14ac:dyDescent="0.2">
      <c r="A380" s="29">
        <v>44731</v>
      </c>
      <c r="B380" s="1" t="s">
        <v>262</v>
      </c>
      <c r="C380" s="27">
        <v>44330</v>
      </c>
      <c r="D380" s="1" t="s">
        <v>408</v>
      </c>
      <c r="G380" s="1" t="s">
        <v>264</v>
      </c>
      <c r="I380" s="1" t="s">
        <v>402</v>
      </c>
      <c r="J380" s="1" t="s">
        <v>32</v>
      </c>
      <c r="K380" s="1" t="s">
        <v>48</v>
      </c>
      <c r="M380" s="1">
        <v>276.92</v>
      </c>
      <c r="N380" s="6">
        <v>276.92</v>
      </c>
      <c r="O380" s="6"/>
      <c r="P380" s="6">
        <v>5209.45</v>
      </c>
      <c r="R380" s="31">
        <v>276.92</v>
      </c>
      <c r="S380" s="28">
        <v>44347</v>
      </c>
    </row>
    <row r="381" spans="1:19" x14ac:dyDescent="0.2">
      <c r="A381" s="29">
        <v>44910</v>
      </c>
      <c r="B381" s="1" t="s">
        <v>262</v>
      </c>
      <c r="C381" s="27">
        <v>44344</v>
      </c>
      <c r="D381" s="1" t="s">
        <v>409</v>
      </c>
      <c r="G381" s="1" t="s">
        <v>264</v>
      </c>
      <c r="I381" s="1" t="s">
        <v>402</v>
      </c>
      <c r="J381" s="1" t="s">
        <v>32</v>
      </c>
      <c r="K381" s="1" t="s">
        <v>48</v>
      </c>
      <c r="M381" s="1">
        <v>276.92</v>
      </c>
      <c r="N381" s="6">
        <v>276.92</v>
      </c>
      <c r="O381" s="6"/>
      <c r="P381" s="6">
        <v>5486.37</v>
      </c>
      <c r="R381" s="31">
        <v>276.92</v>
      </c>
      <c r="S381" s="28">
        <v>44347</v>
      </c>
    </row>
    <row r="382" spans="1:19" x14ac:dyDescent="0.2">
      <c r="A382" s="29">
        <v>45056</v>
      </c>
      <c r="B382" s="1" t="s">
        <v>262</v>
      </c>
      <c r="C382" s="27">
        <v>44358</v>
      </c>
      <c r="D382" s="1" t="s">
        <v>410</v>
      </c>
      <c r="G382" s="1" t="s">
        <v>264</v>
      </c>
      <c r="I382" s="1" t="s">
        <v>402</v>
      </c>
      <c r="J382" s="1" t="s">
        <v>32</v>
      </c>
      <c r="K382" s="1" t="s">
        <v>48</v>
      </c>
      <c r="M382" s="1">
        <v>276.92</v>
      </c>
      <c r="N382" s="6">
        <v>276.92</v>
      </c>
      <c r="O382" s="6"/>
      <c r="P382" s="6">
        <v>5763.29</v>
      </c>
      <c r="R382" s="31">
        <v>276.92</v>
      </c>
      <c r="S382" s="28">
        <v>44377</v>
      </c>
    </row>
    <row r="383" spans="1:19" x14ac:dyDescent="0.2">
      <c r="A383" s="29">
        <v>45740</v>
      </c>
      <c r="B383" s="1" t="s">
        <v>262</v>
      </c>
      <c r="C383" s="27">
        <v>44428</v>
      </c>
      <c r="D383" s="1" t="s">
        <v>411</v>
      </c>
      <c r="G383" s="1" t="s">
        <v>264</v>
      </c>
      <c r="I383" s="1" t="s">
        <v>402</v>
      </c>
      <c r="J383" s="1" t="s">
        <v>32</v>
      </c>
      <c r="K383" s="1" t="s">
        <v>48</v>
      </c>
      <c r="L383" s="1">
        <v>80</v>
      </c>
      <c r="M383" s="1">
        <v>1538.46</v>
      </c>
      <c r="N383" s="6">
        <v>1538.46</v>
      </c>
      <c r="O383" s="6"/>
      <c r="P383" s="6">
        <v>7301.75</v>
      </c>
      <c r="R383" s="31">
        <v>1538.46</v>
      </c>
      <c r="S383" s="28">
        <v>44439</v>
      </c>
    </row>
    <row r="384" spans="1:19" x14ac:dyDescent="0.2">
      <c r="A384" s="29">
        <v>45853</v>
      </c>
      <c r="B384" s="1" t="s">
        <v>262</v>
      </c>
      <c r="C384" s="27">
        <v>44442</v>
      </c>
      <c r="D384" s="1" t="s">
        <v>412</v>
      </c>
      <c r="G384" s="1" t="s">
        <v>264</v>
      </c>
      <c r="I384" s="1" t="s">
        <v>402</v>
      </c>
      <c r="J384" s="1" t="s">
        <v>32</v>
      </c>
      <c r="K384" s="1" t="s">
        <v>48</v>
      </c>
      <c r="L384" s="1">
        <v>64</v>
      </c>
      <c r="M384" s="1">
        <v>1230.77</v>
      </c>
      <c r="N384" s="6">
        <v>1230.77</v>
      </c>
      <c r="O384" s="6"/>
      <c r="P384" s="6">
        <v>8549.82</v>
      </c>
      <c r="R384" s="31">
        <v>1230.77</v>
      </c>
      <c r="S384" s="28">
        <v>44469</v>
      </c>
    </row>
    <row r="385" spans="1:19" x14ac:dyDescent="0.2">
      <c r="A385" s="29">
        <v>46035</v>
      </c>
      <c r="B385" s="1" t="s">
        <v>262</v>
      </c>
      <c r="C385" s="27">
        <v>44456</v>
      </c>
      <c r="D385" s="1" t="s">
        <v>413</v>
      </c>
      <c r="G385" s="1" t="s">
        <v>264</v>
      </c>
      <c r="I385" s="1" t="s">
        <v>402</v>
      </c>
      <c r="J385" s="1" t="s">
        <v>32</v>
      </c>
      <c r="K385" s="1" t="s">
        <v>48</v>
      </c>
      <c r="L385" s="1">
        <v>80</v>
      </c>
      <c r="M385" s="1">
        <v>1538.46</v>
      </c>
      <c r="N385" s="6">
        <v>1538.46</v>
      </c>
      <c r="O385" s="6"/>
      <c r="P385" s="6">
        <v>10088.280000000001</v>
      </c>
      <c r="R385" s="31">
        <v>1538.46</v>
      </c>
      <c r="S385" s="28">
        <v>44469</v>
      </c>
    </row>
    <row r="386" spans="1:19" x14ac:dyDescent="0.2">
      <c r="A386" s="29">
        <v>46140</v>
      </c>
      <c r="B386" s="1" t="s">
        <v>262</v>
      </c>
      <c r="C386" s="27">
        <v>44470</v>
      </c>
      <c r="D386" s="1" t="s">
        <v>414</v>
      </c>
      <c r="G386" s="1" t="s">
        <v>264</v>
      </c>
      <c r="I386" s="1" t="s">
        <v>402</v>
      </c>
      <c r="J386" s="1" t="s">
        <v>32</v>
      </c>
      <c r="K386" s="1" t="s">
        <v>48</v>
      </c>
      <c r="L386" s="1">
        <v>80</v>
      </c>
      <c r="M386" s="1">
        <v>1538.46</v>
      </c>
      <c r="N386" s="6">
        <v>1538.46</v>
      </c>
      <c r="O386" s="6"/>
      <c r="P386" s="6">
        <v>11626.74</v>
      </c>
      <c r="R386" s="31">
        <v>1538.46</v>
      </c>
      <c r="S386" s="28">
        <v>44500</v>
      </c>
    </row>
    <row r="387" spans="1:19" x14ac:dyDescent="0.2">
      <c r="A387" s="29">
        <v>46377</v>
      </c>
      <c r="B387" s="1" t="s">
        <v>262</v>
      </c>
      <c r="C387" s="27">
        <v>44484</v>
      </c>
      <c r="D387" s="1">
        <v>11301</v>
      </c>
      <c r="I387" s="1" t="s">
        <v>402</v>
      </c>
      <c r="J387" s="1" t="s">
        <v>32</v>
      </c>
      <c r="K387" s="1" t="s">
        <v>48</v>
      </c>
      <c r="L387" s="1">
        <v>64.75</v>
      </c>
      <c r="M387" s="1">
        <v>1093.23</v>
      </c>
      <c r="N387" s="6">
        <v>1093.23</v>
      </c>
      <c r="O387" s="6"/>
      <c r="P387" s="6">
        <v>12719.97</v>
      </c>
      <c r="R387" s="31">
        <v>1093.23</v>
      </c>
      <c r="S387" s="28">
        <v>44500</v>
      </c>
    </row>
    <row r="388" spans="1:19" x14ac:dyDescent="0.2">
      <c r="A388" s="29">
        <v>46455</v>
      </c>
      <c r="B388" s="1" t="s">
        <v>262</v>
      </c>
      <c r="C388" s="27">
        <v>44498</v>
      </c>
      <c r="D388" s="1" t="s">
        <v>415</v>
      </c>
      <c r="G388" s="1" t="s">
        <v>264</v>
      </c>
      <c r="I388" s="1" t="s">
        <v>402</v>
      </c>
      <c r="J388" s="1" t="s">
        <v>32</v>
      </c>
      <c r="K388" s="1" t="s">
        <v>48</v>
      </c>
      <c r="L388" s="1">
        <v>80</v>
      </c>
      <c r="M388" s="1">
        <v>1538.46</v>
      </c>
      <c r="N388" s="6">
        <v>1538.46</v>
      </c>
      <c r="O388" s="6"/>
      <c r="P388" s="6">
        <v>14258.43</v>
      </c>
      <c r="R388" s="31">
        <v>1538.46</v>
      </c>
      <c r="S388" s="28">
        <v>44500</v>
      </c>
    </row>
    <row r="389" spans="1:19" x14ac:dyDescent="0.2">
      <c r="A389" s="29">
        <v>46647</v>
      </c>
      <c r="B389" s="1" t="s">
        <v>262</v>
      </c>
      <c r="C389" s="27">
        <v>44510</v>
      </c>
      <c r="D389" s="1">
        <v>11313</v>
      </c>
      <c r="I389" s="1" t="s">
        <v>402</v>
      </c>
      <c r="J389" s="1" t="s">
        <v>32</v>
      </c>
      <c r="K389" s="1" t="s">
        <v>48</v>
      </c>
      <c r="L389" s="1">
        <v>80</v>
      </c>
      <c r="M389" s="1">
        <v>1538.46</v>
      </c>
      <c r="N389" s="6">
        <v>1538.46</v>
      </c>
      <c r="O389" s="6"/>
      <c r="P389" s="6">
        <v>15796.89</v>
      </c>
      <c r="R389" s="31">
        <v>1538.46</v>
      </c>
      <c r="S389" s="28">
        <v>44530</v>
      </c>
    </row>
    <row r="390" spans="1:19" x14ac:dyDescent="0.2">
      <c r="A390" s="29">
        <v>46727</v>
      </c>
      <c r="B390" s="1" t="s">
        <v>262</v>
      </c>
      <c r="C390" s="27">
        <v>44526</v>
      </c>
      <c r="D390" s="1" t="s">
        <v>416</v>
      </c>
      <c r="G390" s="1" t="s">
        <v>264</v>
      </c>
      <c r="I390" s="1" t="s">
        <v>402</v>
      </c>
      <c r="J390" s="1" t="s">
        <v>32</v>
      </c>
      <c r="K390" s="1" t="s">
        <v>48</v>
      </c>
      <c r="L390" s="1">
        <v>80</v>
      </c>
      <c r="M390" s="1">
        <v>1538.46</v>
      </c>
      <c r="N390" s="6">
        <v>1538.46</v>
      </c>
      <c r="O390" s="6"/>
      <c r="P390" s="6">
        <v>17335.349999999999</v>
      </c>
      <c r="R390" s="31">
        <v>1538.46</v>
      </c>
      <c r="S390" s="28">
        <v>44530</v>
      </c>
    </row>
    <row r="391" spans="1:19" x14ac:dyDescent="0.2">
      <c r="A391" s="29"/>
      <c r="C391" s="27"/>
      <c r="N391" s="6"/>
      <c r="O391" s="6"/>
      <c r="P391" s="6"/>
      <c r="R391" s="31"/>
      <c r="S391" s="28"/>
    </row>
    <row r="392" spans="1:19" x14ac:dyDescent="0.2">
      <c r="A392" s="29">
        <v>47173</v>
      </c>
      <c r="B392" s="1" t="s">
        <v>262</v>
      </c>
      <c r="C392" s="27">
        <v>44568</v>
      </c>
      <c r="D392" s="1" t="s">
        <v>550</v>
      </c>
      <c r="G392" s="1" t="s">
        <v>264</v>
      </c>
      <c r="I392" s="1" t="s">
        <v>265</v>
      </c>
      <c r="J392" s="1" t="s">
        <v>5</v>
      </c>
      <c r="K392" s="1" t="s">
        <v>48</v>
      </c>
      <c r="L392" s="1">
        <v>58.5</v>
      </c>
      <c r="M392" s="1">
        <v>910.35</v>
      </c>
      <c r="N392" s="6">
        <v>910.35</v>
      </c>
      <c r="O392" s="6"/>
      <c r="P392" s="6">
        <v>6231.5</v>
      </c>
      <c r="R392" s="31">
        <v>910.35</v>
      </c>
      <c r="S392" s="28">
        <v>44592</v>
      </c>
    </row>
    <row r="393" spans="1:19" x14ac:dyDescent="0.2">
      <c r="A393" s="29">
        <v>47175</v>
      </c>
      <c r="B393" s="1" t="s">
        <v>262</v>
      </c>
      <c r="C393" s="27">
        <v>44568</v>
      </c>
      <c r="D393" s="1">
        <v>11329</v>
      </c>
      <c r="I393" s="1" t="s">
        <v>265</v>
      </c>
      <c r="J393" s="1" t="s">
        <v>5</v>
      </c>
      <c r="K393" s="1" t="s">
        <v>48</v>
      </c>
      <c r="L393" s="1">
        <v>48</v>
      </c>
      <c r="M393" s="1">
        <v>1269.22</v>
      </c>
      <c r="N393" s="6">
        <v>1269.22</v>
      </c>
      <c r="O393" s="6"/>
      <c r="P393" s="6">
        <v>10241.11</v>
      </c>
      <c r="R393" s="31">
        <v>1269.22</v>
      </c>
      <c r="S393" s="28">
        <v>44592</v>
      </c>
    </row>
    <row r="394" spans="1:19" x14ac:dyDescent="0.2">
      <c r="A394" s="29">
        <v>47176</v>
      </c>
      <c r="B394" s="1" t="s">
        <v>262</v>
      </c>
      <c r="C394" s="27">
        <v>44568</v>
      </c>
      <c r="D394" s="1" t="s">
        <v>551</v>
      </c>
      <c r="G394" s="1" t="s">
        <v>264</v>
      </c>
      <c r="I394" s="1" t="s">
        <v>265</v>
      </c>
      <c r="J394" s="1" t="s">
        <v>5</v>
      </c>
      <c r="K394" s="1" t="s">
        <v>48</v>
      </c>
      <c r="L394" s="1">
        <v>76</v>
      </c>
      <c r="M394" s="1">
        <v>2009.61</v>
      </c>
      <c r="N394" s="6">
        <v>2009.61</v>
      </c>
      <c r="O394" s="6"/>
      <c r="P394" s="6">
        <v>12250.72</v>
      </c>
      <c r="R394" s="31">
        <v>2009.61</v>
      </c>
      <c r="S394" s="28">
        <v>44592</v>
      </c>
    </row>
    <row r="395" spans="1:19" x14ac:dyDescent="0.2">
      <c r="A395" s="29">
        <v>47171</v>
      </c>
      <c r="B395" s="1" t="s">
        <v>262</v>
      </c>
      <c r="C395" s="27">
        <v>44568</v>
      </c>
      <c r="D395" s="1" t="s">
        <v>552</v>
      </c>
      <c r="G395" s="1" t="s">
        <v>264</v>
      </c>
      <c r="I395" s="1" t="s">
        <v>265</v>
      </c>
      <c r="J395" s="1" t="s">
        <v>5</v>
      </c>
      <c r="K395" s="1" t="s">
        <v>48</v>
      </c>
      <c r="L395" s="1">
        <v>80</v>
      </c>
      <c r="M395" s="1">
        <v>2115.38</v>
      </c>
      <c r="N395" s="6">
        <v>2115.38</v>
      </c>
      <c r="O395" s="6"/>
      <c r="P395" s="6">
        <v>2115.38</v>
      </c>
      <c r="R395" s="31">
        <v>2115.38</v>
      </c>
      <c r="S395" s="28">
        <v>44592</v>
      </c>
    </row>
    <row r="396" spans="1:19" x14ac:dyDescent="0.2">
      <c r="A396" s="29">
        <v>47177</v>
      </c>
      <c r="B396" s="1" t="s">
        <v>262</v>
      </c>
      <c r="C396" s="27">
        <v>44568</v>
      </c>
      <c r="D396" s="1" t="s">
        <v>553</v>
      </c>
      <c r="G396" s="1" t="s">
        <v>264</v>
      </c>
      <c r="I396" s="1" t="s">
        <v>265</v>
      </c>
      <c r="J396" s="1" t="s">
        <v>5</v>
      </c>
      <c r="K396" s="1" t="s">
        <v>48</v>
      </c>
      <c r="L396" s="1">
        <v>80</v>
      </c>
      <c r="M396" s="1">
        <v>2115.38</v>
      </c>
      <c r="N396" s="6">
        <v>2115.38</v>
      </c>
      <c r="O396" s="6"/>
      <c r="P396" s="6">
        <v>14366.1</v>
      </c>
      <c r="R396" s="31">
        <v>2115.38</v>
      </c>
      <c r="S396" s="28">
        <v>44592</v>
      </c>
    </row>
    <row r="397" spans="1:19" x14ac:dyDescent="0.2">
      <c r="A397" s="29">
        <v>47174</v>
      </c>
      <c r="B397" s="1" t="s">
        <v>262</v>
      </c>
      <c r="C397" s="27">
        <v>44568</v>
      </c>
      <c r="D397" s="1" t="s">
        <v>554</v>
      </c>
      <c r="G397" s="1" t="s">
        <v>264</v>
      </c>
      <c r="I397" s="1" t="s">
        <v>265</v>
      </c>
      <c r="J397" s="1" t="s">
        <v>5</v>
      </c>
      <c r="K397" s="1" t="s">
        <v>48</v>
      </c>
      <c r="L397" s="1">
        <v>76</v>
      </c>
      <c r="M397" s="1">
        <v>2740.39</v>
      </c>
      <c r="N397" s="6">
        <v>2740.39</v>
      </c>
      <c r="O397" s="6"/>
      <c r="P397" s="6">
        <v>8971.89</v>
      </c>
      <c r="R397" s="31">
        <v>2740.39</v>
      </c>
      <c r="S397" s="28">
        <v>44592</v>
      </c>
    </row>
    <row r="398" spans="1:19" x14ac:dyDescent="0.2">
      <c r="A398" s="29">
        <v>47172</v>
      </c>
      <c r="B398" s="1" t="s">
        <v>262</v>
      </c>
      <c r="C398" s="27">
        <v>44568</v>
      </c>
      <c r="D398" s="1" t="s">
        <v>555</v>
      </c>
      <c r="G398" s="1" t="s">
        <v>264</v>
      </c>
      <c r="I398" s="1" t="s">
        <v>265</v>
      </c>
      <c r="J398" s="1" t="s">
        <v>5</v>
      </c>
      <c r="K398" s="1" t="s">
        <v>48</v>
      </c>
      <c r="L398" s="1">
        <v>80</v>
      </c>
      <c r="M398" s="1">
        <v>3205.77</v>
      </c>
      <c r="N398" s="6">
        <v>3205.77</v>
      </c>
      <c r="O398" s="6"/>
      <c r="P398" s="6">
        <v>5321.15</v>
      </c>
      <c r="R398" s="31">
        <v>3205.77</v>
      </c>
      <c r="S398" s="28">
        <v>44592</v>
      </c>
    </row>
    <row r="399" spans="1:19" x14ac:dyDescent="0.2">
      <c r="A399" s="29">
        <v>47314</v>
      </c>
      <c r="B399" s="1" t="s">
        <v>262</v>
      </c>
      <c r="C399" s="27">
        <v>44574</v>
      </c>
      <c r="D399" s="1" t="s">
        <v>556</v>
      </c>
      <c r="G399" s="1" t="s">
        <v>264</v>
      </c>
      <c r="I399" s="1" t="s">
        <v>265</v>
      </c>
      <c r="J399" s="1" t="s">
        <v>5</v>
      </c>
      <c r="K399" s="1" t="s">
        <v>48</v>
      </c>
      <c r="L399" s="1">
        <v>35.75</v>
      </c>
      <c r="M399" s="1">
        <v>945.23</v>
      </c>
      <c r="N399" s="6">
        <v>945.23</v>
      </c>
      <c r="O399" s="6"/>
      <c r="P399" s="6">
        <v>15311.33</v>
      </c>
      <c r="R399" s="31">
        <v>945.23</v>
      </c>
      <c r="S399" s="28">
        <v>44592</v>
      </c>
    </row>
    <row r="400" spans="1:19" x14ac:dyDescent="0.2">
      <c r="A400" s="29">
        <v>47353</v>
      </c>
      <c r="B400" s="1" t="s">
        <v>262</v>
      </c>
      <c r="C400" s="27">
        <v>44582</v>
      </c>
      <c r="D400" s="1" t="s">
        <v>557</v>
      </c>
      <c r="G400" s="1" t="s">
        <v>264</v>
      </c>
      <c r="I400" s="1" t="s">
        <v>265</v>
      </c>
      <c r="J400" s="1" t="s">
        <v>5</v>
      </c>
      <c r="K400" s="1" t="s">
        <v>48</v>
      </c>
      <c r="L400" s="1">
        <v>64.75</v>
      </c>
      <c r="M400" s="1">
        <v>1129.23</v>
      </c>
      <c r="N400" s="6">
        <v>1129.23</v>
      </c>
      <c r="O400" s="6"/>
      <c r="P400" s="6">
        <v>19586.22</v>
      </c>
      <c r="R400" s="31">
        <v>1129.23</v>
      </c>
      <c r="S400" s="28">
        <v>44592</v>
      </c>
    </row>
    <row r="401" spans="1:19" x14ac:dyDescent="0.2">
      <c r="A401" s="29">
        <v>47357</v>
      </c>
      <c r="B401" s="1" t="s">
        <v>262</v>
      </c>
      <c r="C401" s="27">
        <v>44582</v>
      </c>
      <c r="D401" s="1" t="s">
        <v>558</v>
      </c>
      <c r="G401" s="1" t="s">
        <v>264</v>
      </c>
      <c r="I401" s="1" t="s">
        <v>265</v>
      </c>
      <c r="J401" s="1" t="s">
        <v>5</v>
      </c>
      <c r="K401" s="1" t="s">
        <v>48</v>
      </c>
      <c r="L401" s="1">
        <v>56</v>
      </c>
      <c r="M401" s="1">
        <v>1480.77</v>
      </c>
      <c r="N401" s="6">
        <v>1480.77</v>
      </c>
      <c r="O401" s="6"/>
      <c r="P401" s="6">
        <v>27682.37</v>
      </c>
      <c r="R401" s="31">
        <v>1480.77</v>
      </c>
      <c r="S401" s="28">
        <v>44592</v>
      </c>
    </row>
    <row r="402" spans="1:19" x14ac:dyDescent="0.2">
      <c r="A402" s="29">
        <v>47356</v>
      </c>
      <c r="B402" s="1" t="s">
        <v>262</v>
      </c>
      <c r="C402" s="27">
        <v>44582</v>
      </c>
      <c r="D402" s="1" t="s">
        <v>559</v>
      </c>
      <c r="G402" s="1" t="s">
        <v>264</v>
      </c>
      <c r="I402" s="1" t="s">
        <v>265</v>
      </c>
      <c r="J402" s="1" t="s">
        <v>5</v>
      </c>
      <c r="K402" s="1" t="s">
        <v>48</v>
      </c>
      <c r="L402" s="1">
        <v>72</v>
      </c>
      <c r="M402" s="1">
        <v>1903.84</v>
      </c>
      <c r="N402" s="6">
        <v>1903.84</v>
      </c>
      <c r="O402" s="6"/>
      <c r="P402" s="6">
        <v>24086.22</v>
      </c>
      <c r="R402" s="31">
        <v>1903.84</v>
      </c>
      <c r="S402" s="28">
        <v>44592</v>
      </c>
    </row>
    <row r="403" spans="1:19" x14ac:dyDescent="0.2">
      <c r="A403" s="29">
        <v>47355</v>
      </c>
      <c r="B403" s="1" t="s">
        <v>262</v>
      </c>
      <c r="C403" s="27">
        <v>44582</v>
      </c>
      <c r="D403" s="1" t="s">
        <v>560</v>
      </c>
      <c r="G403" s="1" t="s">
        <v>264</v>
      </c>
      <c r="I403" s="1" t="s">
        <v>265</v>
      </c>
      <c r="J403" s="1" t="s">
        <v>5</v>
      </c>
      <c r="K403" s="1" t="s">
        <v>48</v>
      </c>
      <c r="L403" s="1">
        <v>80</v>
      </c>
      <c r="M403" s="1">
        <v>2115.38</v>
      </c>
      <c r="N403" s="6">
        <v>2115.38</v>
      </c>
      <c r="O403" s="6"/>
      <c r="P403" s="6">
        <v>26201.599999999999</v>
      </c>
      <c r="R403" s="31">
        <v>2115.38</v>
      </c>
      <c r="S403" s="28">
        <v>44592</v>
      </c>
    </row>
    <row r="404" spans="1:19" x14ac:dyDescent="0.2">
      <c r="A404" s="29">
        <v>47354</v>
      </c>
      <c r="B404" s="1" t="s">
        <v>262</v>
      </c>
      <c r="C404" s="27">
        <v>44582</v>
      </c>
      <c r="D404" s="1" t="s">
        <v>561</v>
      </c>
      <c r="G404" s="1" t="s">
        <v>264</v>
      </c>
      <c r="I404" s="1" t="s">
        <v>265</v>
      </c>
      <c r="J404" s="1" t="s">
        <v>5</v>
      </c>
      <c r="K404" s="1" t="s">
        <v>48</v>
      </c>
      <c r="L404" s="1">
        <v>72</v>
      </c>
      <c r="M404" s="1">
        <v>2596.16</v>
      </c>
      <c r="N404" s="6">
        <v>2596.16</v>
      </c>
      <c r="O404" s="6"/>
      <c r="P404" s="6">
        <v>22182.38</v>
      </c>
      <c r="R404" s="31">
        <v>2596.16</v>
      </c>
      <c r="S404" s="28">
        <v>44592</v>
      </c>
    </row>
    <row r="405" spans="1:19" x14ac:dyDescent="0.2">
      <c r="A405" s="29">
        <v>47352</v>
      </c>
      <c r="B405" s="1" t="s">
        <v>262</v>
      </c>
      <c r="C405" s="27">
        <v>44582</v>
      </c>
      <c r="D405" s="1" t="s">
        <v>562</v>
      </c>
      <c r="G405" s="1" t="s">
        <v>264</v>
      </c>
      <c r="I405" s="1" t="s">
        <v>265</v>
      </c>
      <c r="J405" s="1" t="s">
        <v>5</v>
      </c>
      <c r="K405" s="1" t="s">
        <v>48</v>
      </c>
      <c r="L405" s="1">
        <v>78.5</v>
      </c>
      <c r="M405" s="1">
        <v>3145.66</v>
      </c>
      <c r="N405" s="6">
        <v>3145.66</v>
      </c>
      <c r="O405" s="6"/>
      <c r="P405" s="6">
        <v>18456.990000000002</v>
      </c>
      <c r="R405" s="31">
        <v>3145.66</v>
      </c>
      <c r="S405" s="28">
        <v>44592</v>
      </c>
    </row>
    <row r="406" spans="1:19" x14ac:dyDescent="0.2">
      <c r="A406" s="29">
        <v>47454</v>
      </c>
      <c r="B406" s="1" t="s">
        <v>262</v>
      </c>
      <c r="C406" s="27">
        <v>44596</v>
      </c>
      <c r="D406" s="1" t="s">
        <v>563</v>
      </c>
      <c r="G406" s="1" t="s">
        <v>264</v>
      </c>
      <c r="I406" s="1" t="s">
        <v>265</v>
      </c>
      <c r="J406" s="1" t="s">
        <v>5</v>
      </c>
      <c r="K406" s="1" t="s">
        <v>48</v>
      </c>
      <c r="L406" s="1">
        <v>17</v>
      </c>
      <c r="M406" s="1">
        <v>441.35</v>
      </c>
      <c r="N406" s="6">
        <v>441.35</v>
      </c>
      <c r="O406" s="6"/>
      <c r="P406" s="6">
        <v>36657.57</v>
      </c>
      <c r="R406" s="31">
        <v>441.35</v>
      </c>
      <c r="S406" s="28">
        <v>44620</v>
      </c>
    </row>
    <row r="407" spans="1:19" x14ac:dyDescent="0.2">
      <c r="A407" s="29">
        <v>47451</v>
      </c>
      <c r="B407" s="1" t="s">
        <v>262</v>
      </c>
      <c r="C407" s="27">
        <v>44596</v>
      </c>
      <c r="D407" s="1">
        <v>11333</v>
      </c>
      <c r="I407" s="1" t="s">
        <v>265</v>
      </c>
      <c r="J407" s="1" t="s">
        <v>5</v>
      </c>
      <c r="K407" s="1" t="s">
        <v>48</v>
      </c>
      <c r="L407" s="1">
        <v>74.5</v>
      </c>
      <c r="M407" s="1">
        <v>1415.5</v>
      </c>
      <c r="N407" s="6">
        <v>1415.5</v>
      </c>
      <c r="O407" s="6"/>
      <c r="P407" s="6">
        <v>31922.95</v>
      </c>
      <c r="R407" s="31">
        <v>1415.5</v>
      </c>
      <c r="S407" s="28">
        <v>44620</v>
      </c>
    </row>
    <row r="408" spans="1:19" x14ac:dyDescent="0.2">
      <c r="A408" s="29">
        <v>47453</v>
      </c>
      <c r="B408" s="1" t="s">
        <v>262</v>
      </c>
      <c r="C408" s="27">
        <v>44596</v>
      </c>
      <c r="D408" s="1" t="s">
        <v>564</v>
      </c>
      <c r="G408" s="1" t="s">
        <v>264</v>
      </c>
      <c r="I408" s="1" t="s">
        <v>265</v>
      </c>
      <c r="J408" s="1" t="s">
        <v>5</v>
      </c>
      <c r="K408" s="1" t="s">
        <v>48</v>
      </c>
      <c r="L408" s="1">
        <v>56</v>
      </c>
      <c r="M408" s="1">
        <v>1480.77</v>
      </c>
      <c r="N408" s="6">
        <v>1480.77</v>
      </c>
      <c r="O408" s="6"/>
      <c r="P408" s="6">
        <v>36216.22</v>
      </c>
      <c r="R408" s="31">
        <v>1480.77</v>
      </c>
      <c r="S408" s="28">
        <v>44620</v>
      </c>
    </row>
    <row r="409" spans="1:19" x14ac:dyDescent="0.2">
      <c r="A409" s="29">
        <v>47455</v>
      </c>
      <c r="B409" s="1" t="s">
        <v>262</v>
      </c>
      <c r="C409" s="27">
        <v>44596</v>
      </c>
      <c r="D409" s="1" t="s">
        <v>565</v>
      </c>
      <c r="G409" s="1" t="s">
        <v>264</v>
      </c>
      <c r="I409" s="1" t="s">
        <v>265</v>
      </c>
      <c r="J409" s="1" t="s">
        <v>5</v>
      </c>
      <c r="K409" s="1" t="s">
        <v>48</v>
      </c>
      <c r="L409" s="1">
        <v>70.75</v>
      </c>
      <c r="M409" s="1">
        <v>1870.79</v>
      </c>
      <c r="N409" s="6">
        <v>1870.79</v>
      </c>
      <c r="O409" s="6"/>
      <c r="P409" s="6">
        <v>38528.36</v>
      </c>
      <c r="R409" s="31">
        <v>1870.79</v>
      </c>
      <c r="S409" s="28">
        <v>44620</v>
      </c>
    </row>
    <row r="410" spans="1:19" x14ac:dyDescent="0.2">
      <c r="A410" s="29">
        <v>47456</v>
      </c>
      <c r="B410" s="1" t="s">
        <v>262</v>
      </c>
      <c r="C410" s="27">
        <v>44596</v>
      </c>
      <c r="D410" s="1" t="s">
        <v>566</v>
      </c>
      <c r="G410" s="1" t="s">
        <v>264</v>
      </c>
      <c r="I410" s="1" t="s">
        <v>265</v>
      </c>
      <c r="J410" s="1" t="s">
        <v>5</v>
      </c>
      <c r="K410" s="1" t="s">
        <v>48</v>
      </c>
      <c r="L410" s="1">
        <v>80</v>
      </c>
      <c r="M410" s="1">
        <v>2115.38</v>
      </c>
      <c r="N410" s="6">
        <v>2115.38</v>
      </c>
      <c r="O410" s="6"/>
      <c r="P410" s="6">
        <v>40643.74</v>
      </c>
      <c r="R410" s="31">
        <v>2115.38</v>
      </c>
      <c r="S410" s="28">
        <v>44620</v>
      </c>
    </row>
    <row r="411" spans="1:19" x14ac:dyDescent="0.2">
      <c r="A411" s="29">
        <v>47452</v>
      </c>
      <c r="B411" s="1" t="s">
        <v>262</v>
      </c>
      <c r="C411" s="27">
        <v>44596</v>
      </c>
      <c r="D411" s="1" t="s">
        <v>567</v>
      </c>
      <c r="G411" s="1" t="s">
        <v>264</v>
      </c>
      <c r="I411" s="1" t="s">
        <v>265</v>
      </c>
      <c r="J411" s="1" t="s">
        <v>5</v>
      </c>
      <c r="K411" s="1" t="s">
        <v>48</v>
      </c>
      <c r="L411" s="1">
        <v>78</v>
      </c>
      <c r="M411" s="1">
        <v>2812.5</v>
      </c>
      <c r="N411" s="6">
        <v>2812.5</v>
      </c>
      <c r="O411" s="6"/>
      <c r="P411" s="6">
        <v>34735.449999999997</v>
      </c>
      <c r="R411" s="31">
        <v>2812.5</v>
      </c>
      <c r="S411" s="28">
        <v>44620</v>
      </c>
    </row>
    <row r="412" spans="1:19" x14ac:dyDescent="0.2">
      <c r="A412" s="29">
        <v>47450</v>
      </c>
      <c r="B412" s="1" t="s">
        <v>262</v>
      </c>
      <c r="C412" s="27">
        <v>44596</v>
      </c>
      <c r="D412" s="1" t="s">
        <v>568</v>
      </c>
      <c r="G412" s="1" t="s">
        <v>264</v>
      </c>
      <c r="I412" s="1" t="s">
        <v>265</v>
      </c>
      <c r="J412" s="1" t="s">
        <v>5</v>
      </c>
      <c r="K412" s="1" t="s">
        <v>48</v>
      </c>
      <c r="L412" s="1">
        <v>70.5</v>
      </c>
      <c r="M412" s="1">
        <v>2825.08</v>
      </c>
      <c r="N412" s="6">
        <v>2825.08</v>
      </c>
      <c r="O412" s="6"/>
      <c r="P412" s="6">
        <v>30507.45</v>
      </c>
      <c r="R412" s="31">
        <v>2825.08</v>
      </c>
      <c r="S412" s="28">
        <v>44620</v>
      </c>
    </row>
    <row r="413" spans="1:19" x14ac:dyDescent="0.2">
      <c r="A413" s="29">
        <v>47643</v>
      </c>
      <c r="B413" s="1" t="s">
        <v>262</v>
      </c>
      <c r="C413" s="27">
        <v>44609</v>
      </c>
      <c r="D413" s="1">
        <v>11336</v>
      </c>
      <c r="I413" s="1" t="s">
        <v>265</v>
      </c>
      <c r="J413" s="1" t="s">
        <v>5</v>
      </c>
      <c r="K413" s="1" t="s">
        <v>48</v>
      </c>
      <c r="L413" s="1">
        <v>95.25</v>
      </c>
      <c r="M413" s="1">
        <v>909.75</v>
      </c>
      <c r="N413" s="6">
        <v>909.75</v>
      </c>
      <c r="O413" s="6"/>
      <c r="P413" s="6">
        <v>41553.49</v>
      </c>
      <c r="R413" s="31">
        <v>909.75</v>
      </c>
      <c r="S413" s="28">
        <v>44620</v>
      </c>
    </row>
    <row r="414" spans="1:19" x14ac:dyDescent="0.2">
      <c r="A414" s="29">
        <v>47628</v>
      </c>
      <c r="B414" s="1" t="s">
        <v>262</v>
      </c>
      <c r="C414" s="27">
        <v>44610</v>
      </c>
      <c r="D414" s="1" t="s">
        <v>569</v>
      </c>
      <c r="G414" s="1" t="s">
        <v>264</v>
      </c>
      <c r="I414" s="1" t="s">
        <v>265</v>
      </c>
      <c r="J414" s="1" t="s">
        <v>5</v>
      </c>
      <c r="K414" s="1" t="s">
        <v>48</v>
      </c>
      <c r="L414" s="1">
        <v>41.25</v>
      </c>
      <c r="M414" s="1">
        <v>1090.74</v>
      </c>
      <c r="N414" s="6">
        <v>1090.74</v>
      </c>
      <c r="O414" s="6"/>
      <c r="P414" s="6">
        <v>50850</v>
      </c>
      <c r="R414" s="31">
        <v>1090.74</v>
      </c>
      <c r="S414" s="28">
        <v>44620</v>
      </c>
    </row>
    <row r="415" spans="1:19" x14ac:dyDescent="0.2">
      <c r="A415" s="29">
        <v>47627</v>
      </c>
      <c r="B415" s="1" t="s">
        <v>262</v>
      </c>
      <c r="C415" s="27">
        <v>44610</v>
      </c>
      <c r="D415" s="1" t="s">
        <v>570</v>
      </c>
      <c r="G415" s="1" t="s">
        <v>264</v>
      </c>
      <c r="I415" s="1" t="s">
        <v>265</v>
      </c>
      <c r="J415" s="1" t="s">
        <v>5</v>
      </c>
      <c r="K415" s="1" t="s">
        <v>48</v>
      </c>
      <c r="L415" s="1">
        <v>80</v>
      </c>
      <c r="M415" s="1">
        <v>2115.38</v>
      </c>
      <c r="N415" s="6">
        <v>2115.38</v>
      </c>
      <c r="O415" s="6"/>
      <c r="P415" s="6">
        <v>49759.26</v>
      </c>
      <c r="R415" s="31">
        <v>2115.38</v>
      </c>
      <c r="S415" s="28">
        <v>44620</v>
      </c>
    </row>
    <row r="416" spans="1:19" x14ac:dyDescent="0.2">
      <c r="A416" s="29">
        <v>47629</v>
      </c>
      <c r="B416" s="1" t="s">
        <v>262</v>
      </c>
      <c r="C416" s="27">
        <v>44610</v>
      </c>
      <c r="D416" s="1" t="s">
        <v>571</v>
      </c>
      <c r="G416" s="1" t="s">
        <v>264</v>
      </c>
      <c r="I416" s="1" t="s">
        <v>265</v>
      </c>
      <c r="J416" s="1" t="s">
        <v>5</v>
      </c>
      <c r="K416" s="1" t="s">
        <v>48</v>
      </c>
      <c r="L416" s="1">
        <v>80</v>
      </c>
      <c r="M416" s="1">
        <v>2115.38</v>
      </c>
      <c r="N416" s="6">
        <v>2115.38</v>
      </c>
      <c r="O416" s="6"/>
      <c r="P416" s="6">
        <v>52965.38</v>
      </c>
      <c r="R416" s="31">
        <v>2115.38</v>
      </c>
      <c r="S416" s="28">
        <v>44620</v>
      </c>
    </row>
    <row r="417" spans="1:19" x14ac:dyDescent="0.2">
      <c r="A417" s="29">
        <v>47630</v>
      </c>
      <c r="B417" s="1" t="s">
        <v>262</v>
      </c>
      <c r="C417" s="27">
        <v>44610</v>
      </c>
      <c r="D417" s="1" t="s">
        <v>572</v>
      </c>
      <c r="G417" s="1" t="s">
        <v>264</v>
      </c>
      <c r="I417" s="1" t="s">
        <v>265</v>
      </c>
      <c r="J417" s="1" t="s">
        <v>5</v>
      </c>
      <c r="K417" s="1" t="s">
        <v>48</v>
      </c>
      <c r="L417" s="1">
        <v>80</v>
      </c>
      <c r="M417" s="1">
        <v>2115.38</v>
      </c>
      <c r="N417" s="6">
        <v>2115.38</v>
      </c>
      <c r="O417" s="6"/>
      <c r="P417" s="6">
        <v>55080.76</v>
      </c>
      <c r="R417" s="31">
        <v>2115.38</v>
      </c>
      <c r="S417" s="28">
        <v>44620</v>
      </c>
    </row>
    <row r="418" spans="1:19" x14ac:dyDescent="0.2">
      <c r="A418" s="29">
        <v>47626</v>
      </c>
      <c r="B418" s="1" t="s">
        <v>262</v>
      </c>
      <c r="C418" s="27">
        <v>44610</v>
      </c>
      <c r="D418" s="1" t="s">
        <v>573</v>
      </c>
      <c r="G418" s="1" t="s">
        <v>264</v>
      </c>
      <c r="I418" s="1" t="s">
        <v>265</v>
      </c>
      <c r="J418" s="1" t="s">
        <v>5</v>
      </c>
      <c r="K418" s="1" t="s">
        <v>48</v>
      </c>
      <c r="L418" s="1">
        <v>80</v>
      </c>
      <c r="M418" s="1">
        <v>2884.62</v>
      </c>
      <c r="N418" s="6">
        <v>2884.62</v>
      </c>
      <c r="O418" s="6"/>
      <c r="P418" s="6">
        <v>47643.88</v>
      </c>
      <c r="R418" s="31">
        <v>2884.62</v>
      </c>
      <c r="S418" s="28">
        <v>44620</v>
      </c>
    </row>
    <row r="419" spans="1:19" x14ac:dyDescent="0.2">
      <c r="A419" s="29">
        <v>47624</v>
      </c>
      <c r="B419" s="1" t="s">
        <v>262</v>
      </c>
      <c r="C419" s="27">
        <v>44610</v>
      </c>
      <c r="D419" s="1" t="s">
        <v>574</v>
      </c>
      <c r="G419" s="1" t="s">
        <v>264</v>
      </c>
      <c r="I419" s="1" t="s">
        <v>265</v>
      </c>
      <c r="J419" s="1" t="s">
        <v>5</v>
      </c>
      <c r="K419" s="1" t="s">
        <v>48</v>
      </c>
      <c r="L419" s="1">
        <v>80</v>
      </c>
      <c r="M419" s="1">
        <v>3205.77</v>
      </c>
      <c r="N419" s="6">
        <v>3205.77</v>
      </c>
      <c r="O419" s="6"/>
      <c r="P419" s="6">
        <v>44759.26</v>
      </c>
      <c r="R419" s="31">
        <v>3205.77</v>
      </c>
      <c r="S419" s="28">
        <v>44620</v>
      </c>
    </row>
    <row r="420" spans="1:19" x14ac:dyDescent="0.2">
      <c r="A420" s="29">
        <v>47759</v>
      </c>
      <c r="B420" s="1" t="s">
        <v>262</v>
      </c>
      <c r="C420" s="27">
        <v>44624</v>
      </c>
      <c r="D420" s="1">
        <v>11338</v>
      </c>
      <c r="I420" s="1" t="s">
        <v>265</v>
      </c>
      <c r="J420" s="1" t="s">
        <v>5</v>
      </c>
      <c r="K420" s="1" t="s">
        <v>48</v>
      </c>
      <c r="L420" s="1">
        <v>66.25</v>
      </c>
      <c r="M420" s="1">
        <v>1256.8499999999999</v>
      </c>
      <c r="N420" s="6">
        <v>1256.8499999999999</v>
      </c>
      <c r="O420" s="6"/>
      <c r="P420" s="6">
        <v>58902.23</v>
      </c>
      <c r="R420" s="31">
        <v>1256.8499999999999</v>
      </c>
      <c r="S420" s="28">
        <v>44651</v>
      </c>
    </row>
    <row r="421" spans="1:19" x14ac:dyDescent="0.2">
      <c r="A421" s="29">
        <v>47761</v>
      </c>
      <c r="B421" s="1" t="s">
        <v>262</v>
      </c>
      <c r="C421" s="27">
        <v>44624</v>
      </c>
      <c r="D421" s="1" t="s">
        <v>575</v>
      </c>
      <c r="G421" s="1" t="s">
        <v>264</v>
      </c>
      <c r="I421" s="1" t="s">
        <v>265</v>
      </c>
      <c r="J421" s="1" t="s">
        <v>5</v>
      </c>
      <c r="K421" s="1" t="s">
        <v>48</v>
      </c>
      <c r="L421" s="1">
        <v>80</v>
      </c>
      <c r="M421" s="1">
        <v>2115.38</v>
      </c>
      <c r="N421" s="6">
        <v>2115.38</v>
      </c>
      <c r="O421" s="6"/>
      <c r="P421" s="6">
        <v>63613.77</v>
      </c>
      <c r="R421" s="31">
        <v>2115.38</v>
      </c>
      <c r="S421" s="28">
        <v>44651</v>
      </c>
    </row>
    <row r="422" spans="1:19" x14ac:dyDescent="0.2">
      <c r="A422" s="29">
        <v>47762</v>
      </c>
      <c r="B422" s="1" t="s">
        <v>262</v>
      </c>
      <c r="C422" s="27">
        <v>44624</v>
      </c>
      <c r="D422" s="1" t="s">
        <v>576</v>
      </c>
      <c r="G422" s="1" t="s">
        <v>264</v>
      </c>
      <c r="I422" s="1" t="s">
        <v>265</v>
      </c>
      <c r="J422" s="1" t="s">
        <v>5</v>
      </c>
      <c r="K422" s="1" t="s">
        <v>48</v>
      </c>
      <c r="L422" s="1">
        <v>80</v>
      </c>
      <c r="M422" s="1">
        <v>2115.38</v>
      </c>
      <c r="N422" s="6">
        <v>2115.38</v>
      </c>
      <c r="O422" s="6"/>
      <c r="P422" s="6">
        <v>65729.149999999994</v>
      </c>
      <c r="R422" s="31">
        <v>2115.38</v>
      </c>
      <c r="S422" s="28">
        <v>44651</v>
      </c>
    </row>
    <row r="423" spans="1:19" x14ac:dyDescent="0.2">
      <c r="A423" s="29">
        <v>47763</v>
      </c>
      <c r="B423" s="1" t="s">
        <v>262</v>
      </c>
      <c r="C423" s="27">
        <v>44624</v>
      </c>
      <c r="D423" s="1" t="s">
        <v>577</v>
      </c>
      <c r="G423" s="1" t="s">
        <v>264</v>
      </c>
      <c r="I423" s="1" t="s">
        <v>265</v>
      </c>
      <c r="J423" s="1" t="s">
        <v>5</v>
      </c>
      <c r="K423" s="1" t="s">
        <v>48</v>
      </c>
      <c r="L423" s="1">
        <v>80</v>
      </c>
      <c r="M423" s="1">
        <v>2115.38</v>
      </c>
      <c r="N423" s="6">
        <v>2115.38</v>
      </c>
      <c r="O423" s="6"/>
      <c r="P423" s="6">
        <v>67844.53</v>
      </c>
      <c r="R423" s="31">
        <v>2115.38</v>
      </c>
      <c r="S423" s="28">
        <v>44651</v>
      </c>
    </row>
    <row r="424" spans="1:19" x14ac:dyDescent="0.2">
      <c r="A424" s="29">
        <v>47758</v>
      </c>
      <c r="B424" s="1" t="s">
        <v>262</v>
      </c>
      <c r="C424" s="27">
        <v>44624</v>
      </c>
      <c r="D424" s="1" t="s">
        <v>578</v>
      </c>
      <c r="G424" s="1" t="s">
        <v>264</v>
      </c>
      <c r="I424" s="1" t="s">
        <v>265</v>
      </c>
      <c r="J424" s="1" t="s">
        <v>5</v>
      </c>
      <c r="K424" s="1" t="s">
        <v>48</v>
      </c>
      <c r="L424" s="1">
        <v>64</v>
      </c>
      <c r="M424" s="1">
        <v>2564.62</v>
      </c>
      <c r="N424" s="6">
        <v>2564.62</v>
      </c>
      <c r="O424" s="6"/>
      <c r="P424" s="6">
        <v>57645.38</v>
      </c>
      <c r="R424" s="31">
        <v>2564.62</v>
      </c>
      <c r="S424" s="28">
        <v>44651</v>
      </c>
    </row>
    <row r="425" spans="1:19" x14ac:dyDescent="0.2">
      <c r="A425" s="29">
        <v>47760</v>
      </c>
      <c r="B425" s="1" t="s">
        <v>262</v>
      </c>
      <c r="C425" s="27">
        <v>44624</v>
      </c>
      <c r="D425" s="1" t="s">
        <v>579</v>
      </c>
      <c r="G425" s="1" t="s">
        <v>264</v>
      </c>
      <c r="I425" s="1" t="s">
        <v>265</v>
      </c>
      <c r="J425" s="1" t="s">
        <v>5</v>
      </c>
      <c r="K425" s="1" t="s">
        <v>48</v>
      </c>
      <c r="L425" s="1">
        <v>72</v>
      </c>
      <c r="M425" s="1">
        <v>2596.16</v>
      </c>
      <c r="N425" s="6">
        <v>2596.16</v>
      </c>
      <c r="O425" s="6"/>
      <c r="P425" s="6">
        <v>61498.39</v>
      </c>
      <c r="R425" s="31">
        <v>2596.16</v>
      </c>
      <c r="S425" s="28">
        <v>44651</v>
      </c>
    </row>
    <row r="426" spans="1:19" x14ac:dyDescent="0.2">
      <c r="A426" s="29">
        <v>47898</v>
      </c>
      <c r="B426" s="1" t="s">
        <v>262</v>
      </c>
      <c r="C426" s="27">
        <v>44635</v>
      </c>
      <c r="D426" s="1" t="s">
        <v>580</v>
      </c>
      <c r="G426" s="1" t="s">
        <v>264</v>
      </c>
      <c r="I426" s="1" t="s">
        <v>265</v>
      </c>
      <c r="J426" s="1" t="s">
        <v>5</v>
      </c>
      <c r="K426" s="1" t="s">
        <v>48</v>
      </c>
      <c r="L426" s="1">
        <v>65.5</v>
      </c>
      <c r="M426" s="1">
        <v>2623.92</v>
      </c>
      <c r="N426" s="6">
        <v>2623.92</v>
      </c>
      <c r="O426" s="6"/>
      <c r="P426" s="6">
        <v>70468.45</v>
      </c>
      <c r="R426" s="31">
        <v>2623.92</v>
      </c>
      <c r="S426" s="28">
        <v>44651</v>
      </c>
    </row>
    <row r="427" spans="1:19" x14ac:dyDescent="0.2">
      <c r="A427" s="29">
        <v>47906</v>
      </c>
      <c r="B427" s="1" t="s">
        <v>262</v>
      </c>
      <c r="C427" s="27">
        <v>44638</v>
      </c>
      <c r="D427" s="1" t="s">
        <v>581</v>
      </c>
      <c r="G427" s="1" t="s">
        <v>264</v>
      </c>
      <c r="I427" s="1" t="s">
        <v>265</v>
      </c>
      <c r="J427" s="1" t="s">
        <v>5</v>
      </c>
      <c r="K427" s="1" t="s">
        <v>48</v>
      </c>
      <c r="L427" s="1">
        <v>76.75</v>
      </c>
      <c r="M427" s="1">
        <v>2029.44</v>
      </c>
      <c r="N427" s="6">
        <v>2029.44</v>
      </c>
      <c r="O427" s="6"/>
      <c r="P427" s="6">
        <v>77497.89</v>
      </c>
      <c r="R427" s="31">
        <v>2029.44</v>
      </c>
      <c r="S427" s="28">
        <v>44651</v>
      </c>
    </row>
    <row r="428" spans="1:19" x14ac:dyDescent="0.2">
      <c r="A428" s="29">
        <v>47905</v>
      </c>
      <c r="B428" s="1" t="s">
        <v>262</v>
      </c>
      <c r="C428" s="27">
        <v>44638</v>
      </c>
      <c r="D428" s="1" t="s">
        <v>582</v>
      </c>
      <c r="G428" s="1" t="s">
        <v>264</v>
      </c>
      <c r="I428" s="1" t="s">
        <v>265</v>
      </c>
      <c r="J428" s="1" t="s">
        <v>5</v>
      </c>
      <c r="K428" s="1" t="s">
        <v>48</v>
      </c>
      <c r="L428" s="1">
        <v>80</v>
      </c>
      <c r="M428" s="1">
        <v>2115.38</v>
      </c>
      <c r="N428" s="6">
        <v>2115.38</v>
      </c>
      <c r="O428" s="6"/>
      <c r="P428" s="6">
        <v>75468.45</v>
      </c>
      <c r="R428" s="31">
        <v>2115.38</v>
      </c>
      <c r="S428" s="28">
        <v>44651</v>
      </c>
    </row>
    <row r="429" spans="1:19" x14ac:dyDescent="0.2">
      <c r="A429" s="29">
        <v>47907</v>
      </c>
      <c r="B429" s="1" t="s">
        <v>262</v>
      </c>
      <c r="C429" s="27">
        <v>44638</v>
      </c>
      <c r="D429" s="1" t="s">
        <v>583</v>
      </c>
      <c r="G429" s="1" t="s">
        <v>264</v>
      </c>
      <c r="I429" s="1" t="s">
        <v>265</v>
      </c>
      <c r="J429" s="1" t="s">
        <v>5</v>
      </c>
      <c r="K429" s="1" t="s">
        <v>48</v>
      </c>
      <c r="L429" s="1">
        <v>80</v>
      </c>
      <c r="M429" s="1">
        <v>2115.38</v>
      </c>
      <c r="N429" s="6">
        <v>2115.38</v>
      </c>
      <c r="O429" s="6"/>
      <c r="P429" s="6">
        <v>79613.27</v>
      </c>
      <c r="R429" s="31">
        <v>2115.38</v>
      </c>
      <c r="S429" s="28">
        <v>44651</v>
      </c>
    </row>
    <row r="430" spans="1:19" x14ac:dyDescent="0.2">
      <c r="A430" s="29">
        <v>47904</v>
      </c>
      <c r="B430" s="1" t="s">
        <v>262</v>
      </c>
      <c r="C430" s="27">
        <v>44638</v>
      </c>
      <c r="D430" s="1" t="s">
        <v>584</v>
      </c>
      <c r="G430" s="1" t="s">
        <v>264</v>
      </c>
      <c r="I430" s="1" t="s">
        <v>265</v>
      </c>
      <c r="J430" s="1" t="s">
        <v>5</v>
      </c>
      <c r="K430" s="1" t="s">
        <v>48</v>
      </c>
      <c r="L430" s="1">
        <v>80</v>
      </c>
      <c r="M430" s="1">
        <v>2884.62</v>
      </c>
      <c r="N430" s="6">
        <v>2884.62</v>
      </c>
      <c r="O430" s="6"/>
      <c r="P430" s="6">
        <v>73353.070000000007</v>
      </c>
      <c r="R430" s="31">
        <v>2884.62</v>
      </c>
      <c r="S430" s="28">
        <v>44651</v>
      </c>
    </row>
    <row r="431" spans="1:19" x14ac:dyDescent="0.2">
      <c r="A431" s="29">
        <v>48007</v>
      </c>
      <c r="B431" s="1" t="s">
        <v>262</v>
      </c>
      <c r="C431" s="27">
        <v>44652</v>
      </c>
      <c r="D431" s="1" t="s">
        <v>717</v>
      </c>
      <c r="G431" s="1" t="s">
        <v>264</v>
      </c>
      <c r="I431" s="1" t="s">
        <v>265</v>
      </c>
      <c r="J431" s="1" t="s">
        <v>5</v>
      </c>
      <c r="K431" s="1" t="s">
        <v>48</v>
      </c>
      <c r="L431" s="1">
        <v>77.75</v>
      </c>
      <c r="M431" s="1">
        <v>2803.49</v>
      </c>
      <c r="N431" s="6">
        <v>2803.49</v>
      </c>
      <c r="O431" s="6"/>
      <c r="P431" s="6">
        <v>82416.759999999995</v>
      </c>
      <c r="R431" s="31">
        <v>2803.49</v>
      </c>
      <c r="S431" s="28">
        <v>44681</v>
      </c>
    </row>
    <row r="432" spans="1:19" x14ac:dyDescent="0.2">
      <c r="A432" s="29">
        <v>48008</v>
      </c>
      <c r="B432" s="1" t="s">
        <v>262</v>
      </c>
      <c r="C432" s="27">
        <v>44652</v>
      </c>
      <c r="D432" s="1" t="s">
        <v>718</v>
      </c>
      <c r="G432" s="1" t="s">
        <v>264</v>
      </c>
      <c r="I432" s="1" t="s">
        <v>265</v>
      </c>
      <c r="J432" s="1" t="s">
        <v>5</v>
      </c>
      <c r="K432" s="1" t="s">
        <v>48</v>
      </c>
      <c r="L432" s="1">
        <v>79.5</v>
      </c>
      <c r="M432" s="1">
        <v>2102.16</v>
      </c>
      <c r="N432" s="6">
        <v>2102.16</v>
      </c>
      <c r="O432" s="6"/>
      <c r="P432" s="6">
        <v>84518.92</v>
      </c>
      <c r="R432" s="31">
        <v>2102.16</v>
      </c>
      <c r="S432" s="28">
        <v>44681</v>
      </c>
    </row>
    <row r="433" spans="1:19" x14ac:dyDescent="0.2">
      <c r="A433" s="29">
        <v>48009</v>
      </c>
      <c r="B433" s="1" t="s">
        <v>262</v>
      </c>
      <c r="C433" s="27">
        <v>44652</v>
      </c>
      <c r="D433" s="1" t="s">
        <v>719</v>
      </c>
      <c r="G433" s="1" t="s">
        <v>264</v>
      </c>
      <c r="I433" s="1" t="s">
        <v>265</v>
      </c>
      <c r="J433" s="1" t="s">
        <v>5</v>
      </c>
      <c r="K433" s="1" t="s">
        <v>48</v>
      </c>
      <c r="L433" s="1">
        <v>80</v>
      </c>
      <c r="M433" s="1">
        <v>2115.38</v>
      </c>
      <c r="N433" s="6">
        <v>2115.38</v>
      </c>
      <c r="O433" s="6"/>
      <c r="P433" s="6">
        <v>86634.3</v>
      </c>
      <c r="R433" s="31">
        <v>2115.38</v>
      </c>
      <c r="S433" s="28">
        <v>44681</v>
      </c>
    </row>
    <row r="434" spans="1:19" x14ac:dyDescent="0.2">
      <c r="A434" s="29">
        <v>48010</v>
      </c>
      <c r="B434" s="1" t="s">
        <v>262</v>
      </c>
      <c r="C434" s="27">
        <v>44652</v>
      </c>
      <c r="D434" s="1" t="s">
        <v>720</v>
      </c>
      <c r="G434" s="1" t="s">
        <v>264</v>
      </c>
      <c r="I434" s="1" t="s">
        <v>265</v>
      </c>
      <c r="J434" s="1" t="s">
        <v>5</v>
      </c>
      <c r="K434" s="1" t="s">
        <v>48</v>
      </c>
      <c r="L434" s="1">
        <v>83.5</v>
      </c>
      <c r="M434" s="1">
        <v>1962.6</v>
      </c>
      <c r="N434" s="6">
        <v>1962.6</v>
      </c>
      <c r="O434" s="6"/>
      <c r="P434" s="6">
        <v>88596.9</v>
      </c>
      <c r="R434" s="31">
        <v>1962.6</v>
      </c>
      <c r="S434" s="28">
        <v>44681</v>
      </c>
    </row>
    <row r="435" spans="1:19" x14ac:dyDescent="0.2">
      <c r="A435" s="29">
        <v>48170</v>
      </c>
      <c r="B435" s="1" t="s">
        <v>262</v>
      </c>
      <c r="C435" s="27">
        <v>44666</v>
      </c>
      <c r="D435" s="1" t="s">
        <v>723</v>
      </c>
      <c r="G435" s="1" t="s">
        <v>264</v>
      </c>
      <c r="I435" s="1" t="s">
        <v>265</v>
      </c>
      <c r="J435" s="1" t="s">
        <v>5</v>
      </c>
      <c r="K435" s="1" t="s">
        <v>48</v>
      </c>
      <c r="L435" s="1">
        <v>77</v>
      </c>
      <c r="M435" s="1">
        <v>2776.45</v>
      </c>
      <c r="N435" s="6">
        <v>2776.45</v>
      </c>
      <c r="O435" s="6"/>
      <c r="P435" s="6">
        <v>91373.35</v>
      </c>
      <c r="R435" s="31">
        <v>2776.45</v>
      </c>
      <c r="S435" s="28">
        <v>44681</v>
      </c>
    </row>
    <row r="436" spans="1:19" x14ac:dyDescent="0.2">
      <c r="A436" s="29">
        <v>48171</v>
      </c>
      <c r="B436" s="1" t="s">
        <v>262</v>
      </c>
      <c r="C436" s="27">
        <v>44666</v>
      </c>
      <c r="D436" s="1" t="s">
        <v>724</v>
      </c>
      <c r="G436" s="1" t="s">
        <v>264</v>
      </c>
      <c r="I436" s="1" t="s">
        <v>265</v>
      </c>
      <c r="J436" s="1" t="s">
        <v>5</v>
      </c>
      <c r="K436" s="1" t="s">
        <v>48</v>
      </c>
      <c r="L436" s="1">
        <v>72</v>
      </c>
      <c r="M436" s="1">
        <v>1903.84</v>
      </c>
      <c r="N436" s="6">
        <v>1903.84</v>
      </c>
      <c r="O436" s="6"/>
      <c r="P436" s="6">
        <v>93277.19</v>
      </c>
      <c r="R436" s="31">
        <v>1903.84</v>
      </c>
      <c r="S436" s="28">
        <v>44681</v>
      </c>
    </row>
    <row r="437" spans="1:19" x14ac:dyDescent="0.2">
      <c r="A437" s="29">
        <v>48172</v>
      </c>
      <c r="B437" s="1" t="s">
        <v>262</v>
      </c>
      <c r="C437" s="27">
        <v>44666</v>
      </c>
      <c r="D437" s="1" t="s">
        <v>725</v>
      </c>
      <c r="G437" s="1" t="s">
        <v>264</v>
      </c>
      <c r="I437" s="1" t="s">
        <v>265</v>
      </c>
      <c r="J437" s="1" t="s">
        <v>5</v>
      </c>
      <c r="K437" s="1" t="s">
        <v>48</v>
      </c>
      <c r="L437" s="1">
        <v>77</v>
      </c>
      <c r="M437" s="1">
        <v>2036.05</v>
      </c>
      <c r="N437" s="6">
        <v>2036.05</v>
      </c>
      <c r="O437" s="6"/>
      <c r="P437" s="6">
        <v>95313.24</v>
      </c>
      <c r="R437" s="31">
        <v>2036.05</v>
      </c>
      <c r="S437" s="28">
        <v>44681</v>
      </c>
    </row>
    <row r="438" spans="1:19" x14ac:dyDescent="0.2">
      <c r="A438" s="29">
        <v>48173</v>
      </c>
      <c r="B438" s="1" t="s">
        <v>262</v>
      </c>
      <c r="C438" s="27">
        <v>44666</v>
      </c>
      <c r="D438" s="1" t="s">
        <v>726</v>
      </c>
      <c r="G438" s="1" t="s">
        <v>264</v>
      </c>
      <c r="I438" s="1" t="s">
        <v>265</v>
      </c>
      <c r="J438" s="1" t="s">
        <v>5</v>
      </c>
      <c r="K438" s="1" t="s">
        <v>48</v>
      </c>
      <c r="L438" s="1">
        <v>78.5</v>
      </c>
      <c r="M438" s="1">
        <v>2075.7199999999998</v>
      </c>
      <c r="N438" s="6">
        <v>2075.7199999999998</v>
      </c>
      <c r="O438" s="6"/>
      <c r="P438" s="6">
        <v>97388.96</v>
      </c>
      <c r="R438" s="31">
        <v>2075.7199999999998</v>
      </c>
      <c r="S438" s="28">
        <v>44681</v>
      </c>
    </row>
    <row r="439" spans="1:19" x14ac:dyDescent="0.2">
      <c r="A439" s="29">
        <v>48352</v>
      </c>
      <c r="B439" s="1" t="s">
        <v>262</v>
      </c>
      <c r="C439" s="27">
        <v>44680</v>
      </c>
      <c r="D439" s="1">
        <v>11355</v>
      </c>
      <c r="I439" s="1" t="s">
        <v>265</v>
      </c>
      <c r="J439" s="1" t="s">
        <v>5</v>
      </c>
      <c r="K439" s="1" t="s">
        <v>48</v>
      </c>
      <c r="L439" s="1">
        <v>67.5</v>
      </c>
      <c r="M439" s="1">
        <v>2433.9</v>
      </c>
      <c r="N439" s="6">
        <v>2433.9</v>
      </c>
      <c r="O439" s="6"/>
      <c r="P439" s="6">
        <v>99822.86</v>
      </c>
      <c r="R439" s="31">
        <v>2433.9</v>
      </c>
      <c r="S439" s="28">
        <v>44681</v>
      </c>
    </row>
    <row r="440" spans="1:19" x14ac:dyDescent="0.2">
      <c r="A440" s="29">
        <v>48353</v>
      </c>
      <c r="B440" s="1" t="s">
        <v>262</v>
      </c>
      <c r="C440" s="27">
        <v>44680</v>
      </c>
      <c r="D440" s="1">
        <v>11356</v>
      </c>
      <c r="I440" s="1" t="s">
        <v>265</v>
      </c>
      <c r="J440" s="1" t="s">
        <v>5</v>
      </c>
      <c r="K440" s="1" t="s">
        <v>48</v>
      </c>
      <c r="L440" s="1">
        <v>80</v>
      </c>
      <c r="M440" s="1">
        <v>2115.38</v>
      </c>
      <c r="N440" s="6">
        <v>2115.38</v>
      </c>
      <c r="O440" s="6"/>
      <c r="P440" s="6">
        <v>101938.24000000001</v>
      </c>
      <c r="R440" s="31">
        <v>2115.38</v>
      </c>
      <c r="S440" s="28">
        <v>44681</v>
      </c>
    </row>
    <row r="441" spans="1:19" x14ac:dyDescent="0.2">
      <c r="A441" s="29">
        <v>48354</v>
      </c>
      <c r="B441" s="1" t="s">
        <v>262</v>
      </c>
      <c r="C441" s="27">
        <v>44680</v>
      </c>
      <c r="D441" s="1">
        <v>11358</v>
      </c>
      <c r="I441" s="1" t="s">
        <v>265</v>
      </c>
      <c r="J441" s="1" t="s">
        <v>5</v>
      </c>
      <c r="K441" s="1" t="s">
        <v>48</v>
      </c>
      <c r="L441" s="1">
        <v>76.5</v>
      </c>
      <c r="M441" s="1">
        <v>2048.44</v>
      </c>
      <c r="N441" s="6">
        <v>2048.44</v>
      </c>
      <c r="O441" s="6"/>
      <c r="P441" s="6">
        <v>103986.68</v>
      </c>
      <c r="R441" s="31">
        <v>2048.44</v>
      </c>
      <c r="S441" s="28">
        <v>44681</v>
      </c>
    </row>
    <row r="442" spans="1:19" x14ac:dyDescent="0.2">
      <c r="A442" s="29">
        <v>48355</v>
      </c>
      <c r="B442" s="1" t="s">
        <v>262</v>
      </c>
      <c r="C442" s="27">
        <v>44680</v>
      </c>
      <c r="D442" s="1">
        <v>11357</v>
      </c>
      <c r="I442" s="1" t="s">
        <v>265</v>
      </c>
      <c r="J442" s="1" t="s">
        <v>5</v>
      </c>
      <c r="K442" s="1" t="s">
        <v>48</v>
      </c>
      <c r="L442" s="1">
        <v>80</v>
      </c>
      <c r="M442" s="1">
        <v>2115.38</v>
      </c>
      <c r="N442" s="6">
        <v>2115.38</v>
      </c>
      <c r="O442" s="6"/>
      <c r="P442" s="6">
        <v>106102.06</v>
      </c>
      <c r="R442" s="31">
        <v>2115.38</v>
      </c>
      <c r="S442" s="28">
        <v>44681</v>
      </c>
    </row>
    <row r="443" spans="1:19" x14ac:dyDescent="0.2">
      <c r="A443" s="29">
        <v>47173</v>
      </c>
      <c r="B443" s="1" t="s">
        <v>262</v>
      </c>
      <c r="C443" s="27">
        <v>44568</v>
      </c>
      <c r="D443" s="1" t="s">
        <v>550</v>
      </c>
      <c r="G443" s="1" t="s">
        <v>264</v>
      </c>
      <c r="I443" s="1" t="s">
        <v>354</v>
      </c>
      <c r="J443" s="1" t="s">
        <v>29</v>
      </c>
      <c r="K443" s="1" t="s">
        <v>48</v>
      </c>
      <c r="L443" s="1">
        <v>6.5</v>
      </c>
      <c r="M443" s="1">
        <v>101.15</v>
      </c>
      <c r="N443" s="6">
        <v>101.15</v>
      </c>
      <c r="O443" s="6"/>
      <c r="P443" s="6">
        <v>101.15</v>
      </c>
      <c r="R443" s="31">
        <v>101.15</v>
      </c>
      <c r="S443" s="28">
        <v>44592</v>
      </c>
    </row>
    <row r="444" spans="1:19" x14ac:dyDescent="0.2">
      <c r="A444" s="29">
        <v>47176</v>
      </c>
      <c r="B444" s="1" t="s">
        <v>262</v>
      </c>
      <c r="C444" s="27">
        <v>44568</v>
      </c>
      <c r="D444" s="1" t="s">
        <v>551</v>
      </c>
      <c r="G444" s="1" t="s">
        <v>264</v>
      </c>
      <c r="I444" s="1" t="s">
        <v>354</v>
      </c>
      <c r="J444" s="1" t="s">
        <v>29</v>
      </c>
      <c r="K444" s="1" t="s">
        <v>48</v>
      </c>
      <c r="L444" s="1">
        <v>4</v>
      </c>
      <c r="M444" s="1">
        <v>105.77</v>
      </c>
      <c r="N444" s="6">
        <v>105.77</v>
      </c>
      <c r="O444" s="6"/>
      <c r="P444" s="6">
        <v>351.15</v>
      </c>
      <c r="R444" s="31">
        <v>105.77</v>
      </c>
      <c r="S444" s="28">
        <v>44592</v>
      </c>
    </row>
    <row r="445" spans="1:19" x14ac:dyDescent="0.2">
      <c r="A445" s="29">
        <v>47174</v>
      </c>
      <c r="B445" s="1" t="s">
        <v>262</v>
      </c>
      <c r="C445" s="27">
        <v>44568</v>
      </c>
      <c r="D445" s="1" t="s">
        <v>554</v>
      </c>
      <c r="G445" s="1" t="s">
        <v>264</v>
      </c>
      <c r="I445" s="1" t="s">
        <v>354</v>
      </c>
      <c r="J445" s="1" t="s">
        <v>29</v>
      </c>
      <c r="K445" s="1" t="s">
        <v>48</v>
      </c>
      <c r="L445" s="1">
        <v>4</v>
      </c>
      <c r="M445" s="1">
        <v>144.22999999999999</v>
      </c>
      <c r="N445" s="6">
        <v>144.22999999999999</v>
      </c>
      <c r="O445" s="6"/>
      <c r="P445" s="6">
        <v>245.38</v>
      </c>
      <c r="R445" s="31">
        <v>144.22999999999999</v>
      </c>
      <c r="S445" s="28">
        <v>44592</v>
      </c>
    </row>
    <row r="446" spans="1:19" x14ac:dyDescent="0.2">
      <c r="A446" s="29">
        <v>47179</v>
      </c>
      <c r="B446" s="1" t="s">
        <v>262</v>
      </c>
      <c r="C446" s="27">
        <v>44568</v>
      </c>
      <c r="D446" s="1" t="s">
        <v>585</v>
      </c>
      <c r="G446" s="1" t="s">
        <v>264</v>
      </c>
      <c r="I446" s="1" t="s">
        <v>357</v>
      </c>
      <c r="J446" s="1" t="s">
        <v>29</v>
      </c>
      <c r="K446" s="1" t="s">
        <v>48</v>
      </c>
      <c r="L446" s="1">
        <v>40</v>
      </c>
      <c r="M446" s="1">
        <v>10</v>
      </c>
      <c r="N446" s="6">
        <v>400</v>
      </c>
      <c r="O446" s="6"/>
      <c r="P446" s="6">
        <v>751.15</v>
      </c>
      <c r="R446" s="31">
        <v>400</v>
      </c>
      <c r="S446" s="28">
        <v>44592</v>
      </c>
    </row>
    <row r="447" spans="1:19" x14ac:dyDescent="0.2">
      <c r="A447" s="29">
        <v>47353</v>
      </c>
      <c r="B447" s="1" t="s">
        <v>262</v>
      </c>
      <c r="C447" s="27">
        <v>44582</v>
      </c>
      <c r="D447" s="1" t="s">
        <v>557</v>
      </c>
      <c r="G447" s="1" t="s">
        <v>264</v>
      </c>
      <c r="I447" s="1" t="s">
        <v>354</v>
      </c>
      <c r="J447" s="1" t="s">
        <v>29</v>
      </c>
      <c r="K447" s="1" t="s">
        <v>48</v>
      </c>
      <c r="L447" s="1">
        <v>3</v>
      </c>
      <c r="M447" s="1">
        <v>52.32</v>
      </c>
      <c r="N447" s="6">
        <v>52.32</v>
      </c>
      <c r="O447" s="6"/>
      <c r="P447" s="6">
        <v>863.58</v>
      </c>
      <c r="R447" s="31">
        <v>52.32</v>
      </c>
      <c r="S447" s="28">
        <v>44592</v>
      </c>
    </row>
    <row r="448" spans="1:19" x14ac:dyDescent="0.2">
      <c r="A448" s="29">
        <v>47352</v>
      </c>
      <c r="B448" s="1" t="s">
        <v>262</v>
      </c>
      <c r="C448" s="27">
        <v>44582</v>
      </c>
      <c r="D448" s="1" t="s">
        <v>562</v>
      </c>
      <c r="G448" s="1" t="s">
        <v>264</v>
      </c>
      <c r="I448" s="1" t="s">
        <v>354</v>
      </c>
      <c r="J448" s="1" t="s">
        <v>29</v>
      </c>
      <c r="K448" s="1" t="s">
        <v>48</v>
      </c>
      <c r="L448" s="1">
        <v>1.5</v>
      </c>
      <c r="M448" s="1">
        <v>60.11</v>
      </c>
      <c r="N448" s="6">
        <v>60.11</v>
      </c>
      <c r="O448" s="6"/>
      <c r="P448" s="6">
        <v>811.26</v>
      </c>
      <c r="R448" s="31">
        <v>60.11</v>
      </c>
      <c r="S448" s="28">
        <v>44592</v>
      </c>
    </row>
    <row r="449" spans="1:19" x14ac:dyDescent="0.2">
      <c r="A449" s="29">
        <v>47356</v>
      </c>
      <c r="B449" s="1" t="s">
        <v>262</v>
      </c>
      <c r="C449" s="27">
        <v>44582</v>
      </c>
      <c r="D449" s="1" t="s">
        <v>559</v>
      </c>
      <c r="G449" s="1" t="s">
        <v>264</v>
      </c>
      <c r="I449" s="1" t="s">
        <v>354</v>
      </c>
      <c r="J449" s="1" t="s">
        <v>29</v>
      </c>
      <c r="K449" s="1" t="s">
        <v>48</v>
      </c>
      <c r="L449" s="1">
        <v>8</v>
      </c>
      <c r="M449" s="1">
        <v>211.54</v>
      </c>
      <c r="N449" s="6">
        <v>211.54</v>
      </c>
      <c r="O449" s="6"/>
      <c r="P449" s="6">
        <v>1363.58</v>
      </c>
      <c r="R449" s="31">
        <v>211.54</v>
      </c>
      <c r="S449" s="28">
        <v>44592</v>
      </c>
    </row>
    <row r="450" spans="1:19" x14ac:dyDescent="0.2">
      <c r="A450" s="29">
        <v>47354</v>
      </c>
      <c r="B450" s="1" t="s">
        <v>262</v>
      </c>
      <c r="C450" s="27">
        <v>44582</v>
      </c>
      <c r="D450" s="1" t="s">
        <v>561</v>
      </c>
      <c r="G450" s="1" t="s">
        <v>264</v>
      </c>
      <c r="I450" s="1" t="s">
        <v>354</v>
      </c>
      <c r="J450" s="1" t="s">
        <v>29</v>
      </c>
      <c r="K450" s="1" t="s">
        <v>48</v>
      </c>
      <c r="L450" s="1">
        <v>8</v>
      </c>
      <c r="M450" s="1">
        <v>288.45999999999998</v>
      </c>
      <c r="N450" s="6">
        <v>288.45999999999998</v>
      </c>
      <c r="O450" s="6"/>
      <c r="P450" s="6">
        <v>1152.04</v>
      </c>
      <c r="R450" s="31">
        <v>288.45999999999998</v>
      </c>
      <c r="S450" s="28">
        <v>44592</v>
      </c>
    </row>
    <row r="451" spans="1:19" x14ac:dyDescent="0.2">
      <c r="A451" s="29">
        <v>47359</v>
      </c>
      <c r="B451" s="1" t="s">
        <v>262</v>
      </c>
      <c r="C451" s="27">
        <v>44582</v>
      </c>
      <c r="D451" s="1" t="s">
        <v>586</v>
      </c>
      <c r="G451" s="1" t="s">
        <v>264</v>
      </c>
      <c r="I451" s="1" t="s">
        <v>357</v>
      </c>
      <c r="J451" s="1" t="s">
        <v>29</v>
      </c>
      <c r="K451" s="1" t="s">
        <v>48</v>
      </c>
      <c r="L451" s="1">
        <v>40</v>
      </c>
      <c r="M451" s="1">
        <v>10</v>
      </c>
      <c r="N451" s="6">
        <v>400</v>
      </c>
      <c r="O451" s="6"/>
      <c r="P451" s="6">
        <v>2398.19</v>
      </c>
      <c r="R451" s="31">
        <v>400</v>
      </c>
      <c r="S451" s="28">
        <v>44592</v>
      </c>
    </row>
    <row r="452" spans="1:19" x14ac:dyDescent="0.2">
      <c r="A452" s="29">
        <v>47357</v>
      </c>
      <c r="B452" s="1" t="s">
        <v>262</v>
      </c>
      <c r="C452" s="27">
        <v>44582</v>
      </c>
      <c r="D452" s="1" t="s">
        <v>558</v>
      </c>
      <c r="G452" s="1" t="s">
        <v>264</v>
      </c>
      <c r="I452" s="1" t="s">
        <v>354</v>
      </c>
      <c r="J452" s="1" t="s">
        <v>29</v>
      </c>
      <c r="K452" s="1" t="s">
        <v>48</v>
      </c>
      <c r="L452" s="1">
        <v>24</v>
      </c>
      <c r="M452" s="1">
        <v>634.61</v>
      </c>
      <c r="N452" s="6">
        <v>634.61</v>
      </c>
      <c r="O452" s="6"/>
      <c r="P452" s="6">
        <v>1998.19</v>
      </c>
      <c r="R452" s="31">
        <v>634.61</v>
      </c>
      <c r="S452" s="28">
        <v>44592</v>
      </c>
    </row>
    <row r="453" spans="1:19" x14ac:dyDescent="0.2">
      <c r="A453" s="29">
        <v>47452</v>
      </c>
      <c r="B453" s="1" t="s">
        <v>262</v>
      </c>
      <c r="C453" s="27">
        <v>44596</v>
      </c>
      <c r="D453" s="1" t="s">
        <v>567</v>
      </c>
      <c r="G453" s="1" t="s">
        <v>264</v>
      </c>
      <c r="I453" s="1" t="s">
        <v>354</v>
      </c>
      <c r="J453" s="1" t="s">
        <v>29</v>
      </c>
      <c r="K453" s="1" t="s">
        <v>48</v>
      </c>
      <c r="L453" s="1">
        <v>2</v>
      </c>
      <c r="M453" s="1">
        <v>72.12</v>
      </c>
      <c r="N453" s="6">
        <v>72.12</v>
      </c>
      <c r="O453" s="6"/>
      <c r="P453" s="6">
        <v>2955.5</v>
      </c>
      <c r="R453" s="31">
        <v>72.12</v>
      </c>
      <c r="S453" s="28">
        <v>44620</v>
      </c>
    </row>
    <row r="454" spans="1:19" x14ac:dyDescent="0.2">
      <c r="A454" s="29">
        <v>47451</v>
      </c>
      <c r="B454" s="1" t="s">
        <v>262</v>
      </c>
      <c r="C454" s="27">
        <v>44596</v>
      </c>
      <c r="D454" s="1">
        <v>11333</v>
      </c>
      <c r="I454" s="1" t="s">
        <v>354</v>
      </c>
      <c r="J454" s="1" t="s">
        <v>29</v>
      </c>
      <c r="K454" s="1" t="s">
        <v>48</v>
      </c>
      <c r="L454" s="1">
        <v>5.5</v>
      </c>
      <c r="M454" s="1">
        <v>104.5</v>
      </c>
      <c r="N454" s="6">
        <v>104.5</v>
      </c>
      <c r="O454" s="6"/>
      <c r="P454" s="6">
        <v>2883.38</v>
      </c>
      <c r="R454" s="31">
        <v>104.5</v>
      </c>
      <c r="S454" s="28">
        <v>44620</v>
      </c>
    </row>
    <row r="455" spans="1:19" x14ac:dyDescent="0.2">
      <c r="A455" s="29">
        <v>47455</v>
      </c>
      <c r="B455" s="1" t="s">
        <v>262</v>
      </c>
      <c r="C455" s="27">
        <v>44596</v>
      </c>
      <c r="D455" s="1" t="s">
        <v>565</v>
      </c>
      <c r="G455" s="1" t="s">
        <v>264</v>
      </c>
      <c r="I455" s="1" t="s">
        <v>354</v>
      </c>
      <c r="J455" s="1" t="s">
        <v>29</v>
      </c>
      <c r="K455" s="1" t="s">
        <v>48</v>
      </c>
      <c r="L455" s="1">
        <v>9.25</v>
      </c>
      <c r="M455" s="1">
        <v>244.59</v>
      </c>
      <c r="N455" s="6">
        <v>244.59</v>
      </c>
      <c r="O455" s="6"/>
      <c r="P455" s="6">
        <v>3200.09</v>
      </c>
      <c r="R455" s="31">
        <v>244.59</v>
      </c>
      <c r="S455" s="28">
        <v>44620</v>
      </c>
    </row>
    <row r="456" spans="1:19" x14ac:dyDescent="0.2">
      <c r="A456" s="29">
        <v>47450</v>
      </c>
      <c r="B456" s="1" t="s">
        <v>262</v>
      </c>
      <c r="C456" s="27">
        <v>44596</v>
      </c>
      <c r="D456" s="1" t="s">
        <v>568</v>
      </c>
      <c r="G456" s="1" t="s">
        <v>264</v>
      </c>
      <c r="I456" s="1" t="s">
        <v>354</v>
      </c>
      <c r="J456" s="1" t="s">
        <v>29</v>
      </c>
      <c r="K456" s="1" t="s">
        <v>48</v>
      </c>
      <c r="L456" s="1">
        <v>9.5</v>
      </c>
      <c r="M456" s="1">
        <v>380.69</v>
      </c>
      <c r="N456" s="6">
        <v>380.69</v>
      </c>
      <c r="O456" s="6"/>
      <c r="P456" s="6">
        <v>2778.88</v>
      </c>
      <c r="R456" s="31">
        <v>380.69</v>
      </c>
      <c r="S456" s="28">
        <v>44620</v>
      </c>
    </row>
    <row r="457" spans="1:19" x14ac:dyDescent="0.2">
      <c r="A457" s="29">
        <v>47458</v>
      </c>
      <c r="B457" s="1" t="s">
        <v>262</v>
      </c>
      <c r="C457" s="27">
        <v>44596</v>
      </c>
      <c r="D457" s="1" t="s">
        <v>587</v>
      </c>
      <c r="G457" s="1" t="s">
        <v>264</v>
      </c>
      <c r="I457" s="1" t="s">
        <v>357</v>
      </c>
      <c r="J457" s="1" t="s">
        <v>29</v>
      </c>
      <c r="K457" s="1" t="s">
        <v>48</v>
      </c>
      <c r="L457" s="1">
        <v>40</v>
      </c>
      <c r="M457" s="1">
        <v>10</v>
      </c>
      <c r="N457" s="6">
        <v>400</v>
      </c>
      <c r="O457" s="6"/>
      <c r="P457" s="6">
        <v>3600.09</v>
      </c>
      <c r="R457" s="31">
        <v>400</v>
      </c>
      <c r="S457" s="28">
        <v>44620</v>
      </c>
    </row>
    <row r="458" spans="1:19" x14ac:dyDescent="0.2">
      <c r="A458" s="29">
        <v>47632</v>
      </c>
      <c r="B458" s="1" t="s">
        <v>262</v>
      </c>
      <c r="C458" s="27">
        <v>44610</v>
      </c>
      <c r="D458" s="1" t="s">
        <v>588</v>
      </c>
      <c r="G458" s="1" t="s">
        <v>264</v>
      </c>
      <c r="I458" s="1" t="s">
        <v>357</v>
      </c>
      <c r="J458" s="1" t="s">
        <v>29</v>
      </c>
      <c r="K458" s="1" t="s">
        <v>48</v>
      </c>
      <c r="L458" s="1">
        <v>40</v>
      </c>
      <c r="M458" s="1">
        <v>10</v>
      </c>
      <c r="N458" s="6">
        <v>400</v>
      </c>
      <c r="O458" s="6"/>
      <c r="P458" s="6">
        <v>4000.09</v>
      </c>
      <c r="R458" s="31">
        <v>400</v>
      </c>
      <c r="S458" s="28">
        <v>44620</v>
      </c>
    </row>
    <row r="459" spans="1:19" x14ac:dyDescent="0.2">
      <c r="A459" s="29">
        <v>47760</v>
      </c>
      <c r="B459" s="1" t="s">
        <v>262</v>
      </c>
      <c r="C459" s="27">
        <v>44624</v>
      </c>
      <c r="D459" s="1" t="s">
        <v>579</v>
      </c>
      <c r="G459" s="1" t="s">
        <v>264</v>
      </c>
      <c r="I459" s="1" t="s">
        <v>354</v>
      </c>
      <c r="J459" s="1" t="s">
        <v>29</v>
      </c>
      <c r="K459" s="1" t="s">
        <v>48</v>
      </c>
      <c r="L459" s="1">
        <v>8</v>
      </c>
      <c r="M459" s="1">
        <v>288.45999999999998</v>
      </c>
      <c r="N459" s="6">
        <v>288.45999999999998</v>
      </c>
      <c r="O459" s="6"/>
      <c r="P459" s="6">
        <v>4929.7</v>
      </c>
      <c r="R459" s="31">
        <v>288.45999999999998</v>
      </c>
      <c r="S459" s="28">
        <v>44651</v>
      </c>
    </row>
    <row r="460" spans="1:19" x14ac:dyDescent="0.2">
      <c r="A460" s="29">
        <v>47765</v>
      </c>
      <c r="B460" s="1" t="s">
        <v>262</v>
      </c>
      <c r="C460" s="27">
        <v>44624</v>
      </c>
      <c r="D460" s="1" t="s">
        <v>589</v>
      </c>
      <c r="G460" s="1" t="s">
        <v>264</v>
      </c>
      <c r="I460" s="1" t="s">
        <v>357</v>
      </c>
      <c r="J460" s="1" t="s">
        <v>29</v>
      </c>
      <c r="K460" s="1" t="s">
        <v>48</v>
      </c>
      <c r="L460" s="1">
        <v>40</v>
      </c>
      <c r="M460" s="1">
        <v>10</v>
      </c>
      <c r="N460" s="6">
        <v>400</v>
      </c>
      <c r="O460" s="6"/>
      <c r="P460" s="6">
        <v>5329.7</v>
      </c>
      <c r="R460" s="31">
        <v>400</v>
      </c>
      <c r="S460" s="28">
        <v>44651</v>
      </c>
    </row>
    <row r="461" spans="1:19" x14ac:dyDescent="0.2">
      <c r="A461" s="29">
        <v>47758</v>
      </c>
      <c r="B461" s="1" t="s">
        <v>262</v>
      </c>
      <c r="C461" s="27">
        <v>44624</v>
      </c>
      <c r="D461" s="1" t="s">
        <v>578</v>
      </c>
      <c r="G461" s="1" t="s">
        <v>264</v>
      </c>
      <c r="I461" s="1" t="s">
        <v>354</v>
      </c>
      <c r="J461" s="1" t="s">
        <v>29</v>
      </c>
      <c r="K461" s="1" t="s">
        <v>48</v>
      </c>
      <c r="L461" s="1">
        <v>16</v>
      </c>
      <c r="M461" s="1">
        <v>641.15</v>
      </c>
      <c r="N461" s="6">
        <v>641.15</v>
      </c>
      <c r="O461" s="6"/>
      <c r="P461" s="6">
        <v>4641.24</v>
      </c>
      <c r="R461" s="31">
        <v>641.15</v>
      </c>
      <c r="S461" s="28">
        <v>44651</v>
      </c>
    </row>
    <row r="462" spans="1:19" x14ac:dyDescent="0.2">
      <c r="A462" s="29">
        <v>47906</v>
      </c>
      <c r="B462" s="1" t="s">
        <v>262</v>
      </c>
      <c r="C462" s="27">
        <v>44638</v>
      </c>
      <c r="D462" s="1" t="s">
        <v>581</v>
      </c>
      <c r="G462" s="1" t="s">
        <v>264</v>
      </c>
      <c r="I462" s="1" t="s">
        <v>354</v>
      </c>
      <c r="J462" s="1" t="s">
        <v>29</v>
      </c>
      <c r="K462" s="1" t="s">
        <v>48</v>
      </c>
      <c r="L462" s="1">
        <v>3.25</v>
      </c>
      <c r="M462" s="1">
        <v>85.94</v>
      </c>
      <c r="N462" s="6">
        <v>85.94</v>
      </c>
      <c r="O462" s="6"/>
      <c r="P462" s="6">
        <v>5415.64</v>
      </c>
      <c r="R462" s="31">
        <v>85.94</v>
      </c>
      <c r="S462" s="28">
        <v>44651</v>
      </c>
    </row>
    <row r="463" spans="1:19" x14ac:dyDescent="0.2">
      <c r="A463" s="29">
        <v>47909</v>
      </c>
      <c r="B463" s="1" t="s">
        <v>262</v>
      </c>
      <c r="C463" s="27">
        <v>44638</v>
      </c>
      <c r="D463" s="1" t="s">
        <v>590</v>
      </c>
      <c r="G463" s="1" t="s">
        <v>264</v>
      </c>
      <c r="I463" s="1" t="s">
        <v>357</v>
      </c>
      <c r="J463" s="1" t="s">
        <v>29</v>
      </c>
      <c r="K463" s="1" t="s">
        <v>48</v>
      </c>
      <c r="L463" s="1">
        <v>40</v>
      </c>
      <c r="M463" s="1">
        <v>10</v>
      </c>
      <c r="N463" s="6">
        <v>400</v>
      </c>
      <c r="O463" s="6"/>
      <c r="P463" s="6">
        <v>5815.64</v>
      </c>
      <c r="R463" s="31">
        <v>400</v>
      </c>
      <c r="S463" s="28">
        <v>44651</v>
      </c>
    </row>
    <row r="464" spans="1:19" x14ac:dyDescent="0.2">
      <c r="A464" s="29">
        <v>48007</v>
      </c>
      <c r="B464" s="1" t="s">
        <v>262</v>
      </c>
      <c r="C464" s="27">
        <v>44652</v>
      </c>
      <c r="D464" s="1" t="s">
        <v>717</v>
      </c>
      <c r="G464" s="1" t="s">
        <v>264</v>
      </c>
      <c r="I464" s="1" t="s">
        <v>354</v>
      </c>
      <c r="J464" s="1" t="s">
        <v>29</v>
      </c>
      <c r="K464" s="1" t="s">
        <v>48</v>
      </c>
      <c r="L464" s="1">
        <v>2.25</v>
      </c>
      <c r="M464" s="1">
        <v>81.13</v>
      </c>
      <c r="N464" s="6">
        <v>81.13</v>
      </c>
      <c r="O464" s="6"/>
      <c r="P464" s="6">
        <v>5896.77</v>
      </c>
      <c r="R464" s="31">
        <v>81.13</v>
      </c>
      <c r="S464" s="28">
        <v>44681</v>
      </c>
    </row>
    <row r="465" spans="1:19" x14ac:dyDescent="0.2">
      <c r="A465" s="29">
        <v>48008</v>
      </c>
      <c r="B465" s="1" t="s">
        <v>262</v>
      </c>
      <c r="C465" s="27">
        <v>44652</v>
      </c>
      <c r="D465" s="1" t="s">
        <v>718</v>
      </c>
      <c r="G465" s="1" t="s">
        <v>264</v>
      </c>
      <c r="I465" s="1" t="s">
        <v>354</v>
      </c>
      <c r="J465" s="1" t="s">
        <v>29</v>
      </c>
      <c r="K465" s="1" t="s">
        <v>48</v>
      </c>
      <c r="L465" s="1">
        <v>0.5</v>
      </c>
      <c r="M465" s="1">
        <v>13.22</v>
      </c>
      <c r="N465" s="6">
        <v>13.22</v>
      </c>
      <c r="O465" s="6"/>
      <c r="P465" s="6">
        <v>5909.99</v>
      </c>
      <c r="R465" s="31">
        <v>13.22</v>
      </c>
      <c r="S465" s="28">
        <v>44681</v>
      </c>
    </row>
    <row r="466" spans="1:19" x14ac:dyDescent="0.2">
      <c r="A466" s="29">
        <v>48010</v>
      </c>
      <c r="B466" s="1" t="s">
        <v>262</v>
      </c>
      <c r="C466" s="27">
        <v>44652</v>
      </c>
      <c r="D466" s="1" t="s">
        <v>720</v>
      </c>
      <c r="G466" s="1" t="s">
        <v>264</v>
      </c>
      <c r="I466" s="1" t="s">
        <v>354</v>
      </c>
      <c r="J466" s="1" t="s">
        <v>29</v>
      </c>
      <c r="K466" s="1" t="s">
        <v>48</v>
      </c>
      <c r="L466" s="1">
        <v>6.5</v>
      </c>
      <c r="M466" s="1">
        <v>152.78</v>
      </c>
      <c r="N466" s="6">
        <v>152.78</v>
      </c>
      <c r="O466" s="6"/>
      <c r="P466" s="6">
        <v>6062.77</v>
      </c>
      <c r="R466" s="31">
        <v>152.78</v>
      </c>
      <c r="S466" s="28">
        <v>44681</v>
      </c>
    </row>
    <row r="467" spans="1:19" x14ac:dyDescent="0.2">
      <c r="A467" s="29">
        <v>48012</v>
      </c>
      <c r="B467" s="1" t="s">
        <v>262</v>
      </c>
      <c r="C467" s="27">
        <v>44652</v>
      </c>
      <c r="D467" s="1" t="s">
        <v>721</v>
      </c>
      <c r="G467" s="1" t="s">
        <v>264</v>
      </c>
      <c r="I467" s="1" t="s">
        <v>357</v>
      </c>
      <c r="J467" s="1" t="s">
        <v>29</v>
      </c>
      <c r="K467" s="1" t="s">
        <v>48</v>
      </c>
      <c r="L467" s="1">
        <v>40</v>
      </c>
      <c r="M467" s="1">
        <v>10</v>
      </c>
      <c r="N467" s="6">
        <v>400</v>
      </c>
      <c r="O467" s="6"/>
      <c r="P467" s="6">
        <v>6462.77</v>
      </c>
      <c r="R467" s="31">
        <v>400</v>
      </c>
      <c r="S467" s="28">
        <v>44681</v>
      </c>
    </row>
    <row r="468" spans="1:19" x14ac:dyDescent="0.2">
      <c r="A468" s="29">
        <v>48170</v>
      </c>
      <c r="B468" s="1" t="s">
        <v>262</v>
      </c>
      <c r="C468" s="27">
        <v>44666</v>
      </c>
      <c r="D468" s="1" t="s">
        <v>723</v>
      </c>
      <c r="G468" s="1" t="s">
        <v>264</v>
      </c>
      <c r="I468" s="1" t="s">
        <v>354</v>
      </c>
      <c r="J468" s="1" t="s">
        <v>29</v>
      </c>
      <c r="K468" s="1" t="s">
        <v>48</v>
      </c>
      <c r="L468" s="1">
        <v>3</v>
      </c>
      <c r="M468" s="1">
        <v>108.17</v>
      </c>
      <c r="N468" s="6">
        <v>108.17</v>
      </c>
      <c r="O468" s="6"/>
      <c r="P468" s="6">
        <v>6570.94</v>
      </c>
      <c r="R468" s="31">
        <v>108.17</v>
      </c>
      <c r="S468" s="28">
        <v>44681</v>
      </c>
    </row>
    <row r="469" spans="1:19" x14ac:dyDescent="0.2">
      <c r="A469" s="29">
        <v>48171</v>
      </c>
      <c r="B469" s="1" t="s">
        <v>262</v>
      </c>
      <c r="C469" s="27">
        <v>44666</v>
      </c>
      <c r="D469" s="1" t="s">
        <v>724</v>
      </c>
      <c r="G469" s="1" t="s">
        <v>264</v>
      </c>
      <c r="I469" s="1" t="s">
        <v>354</v>
      </c>
      <c r="J469" s="1" t="s">
        <v>29</v>
      </c>
      <c r="K469" s="1" t="s">
        <v>48</v>
      </c>
      <c r="L469" s="1">
        <v>8</v>
      </c>
      <c r="M469" s="1">
        <v>211.54</v>
      </c>
      <c r="N469" s="6">
        <v>211.54</v>
      </c>
      <c r="O469" s="6"/>
      <c r="P469" s="6">
        <v>6782.48</v>
      </c>
      <c r="R469" s="31">
        <v>211.54</v>
      </c>
      <c r="S469" s="28">
        <v>44681</v>
      </c>
    </row>
    <row r="470" spans="1:19" x14ac:dyDescent="0.2">
      <c r="A470" s="29">
        <v>48172</v>
      </c>
      <c r="B470" s="1" t="s">
        <v>262</v>
      </c>
      <c r="C470" s="27">
        <v>44666</v>
      </c>
      <c r="D470" s="1" t="s">
        <v>725</v>
      </c>
      <c r="G470" s="1" t="s">
        <v>264</v>
      </c>
      <c r="I470" s="1" t="s">
        <v>354</v>
      </c>
      <c r="J470" s="1" t="s">
        <v>29</v>
      </c>
      <c r="K470" s="1" t="s">
        <v>48</v>
      </c>
      <c r="L470" s="1">
        <v>3</v>
      </c>
      <c r="M470" s="1">
        <v>79.33</v>
      </c>
      <c r="N470" s="6">
        <v>79.33</v>
      </c>
      <c r="O470" s="6"/>
      <c r="P470" s="6">
        <v>6861.81</v>
      </c>
      <c r="R470" s="31">
        <v>79.33</v>
      </c>
      <c r="S470" s="28">
        <v>44681</v>
      </c>
    </row>
    <row r="471" spans="1:19" x14ac:dyDescent="0.2">
      <c r="A471" s="29">
        <v>48173</v>
      </c>
      <c r="B471" s="1" t="s">
        <v>262</v>
      </c>
      <c r="C471" s="27">
        <v>44666</v>
      </c>
      <c r="D471" s="1" t="s">
        <v>726</v>
      </c>
      <c r="G471" s="1" t="s">
        <v>264</v>
      </c>
      <c r="I471" s="1" t="s">
        <v>354</v>
      </c>
      <c r="J471" s="1" t="s">
        <v>29</v>
      </c>
      <c r="K471" s="1" t="s">
        <v>48</v>
      </c>
      <c r="L471" s="1">
        <v>1.5</v>
      </c>
      <c r="M471" s="1">
        <v>39.659999999999997</v>
      </c>
      <c r="N471" s="6">
        <v>39.659999999999997</v>
      </c>
      <c r="O471" s="6"/>
      <c r="P471" s="6">
        <v>6901.47</v>
      </c>
      <c r="R471" s="31">
        <v>39.659999999999997</v>
      </c>
      <c r="S471" s="28">
        <v>44681</v>
      </c>
    </row>
    <row r="472" spans="1:19" x14ac:dyDescent="0.2">
      <c r="A472" s="29">
        <v>48175</v>
      </c>
      <c r="B472" s="1" t="s">
        <v>262</v>
      </c>
      <c r="C472" s="27">
        <v>44666</v>
      </c>
      <c r="D472" s="1" t="s">
        <v>727</v>
      </c>
      <c r="G472" s="1" t="s">
        <v>264</v>
      </c>
      <c r="I472" s="1" t="s">
        <v>357</v>
      </c>
      <c r="J472" s="1" t="s">
        <v>29</v>
      </c>
      <c r="K472" s="1" t="s">
        <v>48</v>
      </c>
      <c r="L472" s="1">
        <v>40</v>
      </c>
      <c r="M472" s="1">
        <v>10</v>
      </c>
      <c r="N472" s="6">
        <v>400</v>
      </c>
      <c r="O472" s="6"/>
      <c r="P472" s="6">
        <v>7301.47</v>
      </c>
      <c r="R472" s="31">
        <v>400</v>
      </c>
      <c r="S472" s="28">
        <v>44681</v>
      </c>
    </row>
    <row r="473" spans="1:19" x14ac:dyDescent="0.2">
      <c r="A473" s="29">
        <v>48352</v>
      </c>
      <c r="B473" s="1" t="s">
        <v>262</v>
      </c>
      <c r="C473" s="27">
        <v>44680</v>
      </c>
      <c r="D473" s="1">
        <v>11355</v>
      </c>
      <c r="I473" s="1" t="s">
        <v>354</v>
      </c>
      <c r="J473" s="1" t="s">
        <v>29</v>
      </c>
      <c r="K473" s="1" t="s">
        <v>48</v>
      </c>
      <c r="L473" s="1">
        <v>12.5</v>
      </c>
      <c r="M473" s="1">
        <v>450.72</v>
      </c>
      <c r="N473" s="6">
        <v>450.72</v>
      </c>
      <c r="O473" s="6"/>
      <c r="P473" s="6">
        <v>7752.19</v>
      </c>
      <c r="R473" s="31">
        <v>450.72</v>
      </c>
      <c r="S473" s="28">
        <v>44681</v>
      </c>
    </row>
    <row r="474" spans="1:19" x14ac:dyDescent="0.2">
      <c r="A474" s="29">
        <v>48354</v>
      </c>
      <c r="B474" s="1" t="s">
        <v>262</v>
      </c>
      <c r="C474" s="27">
        <v>44680</v>
      </c>
      <c r="D474" s="1">
        <v>11358</v>
      </c>
      <c r="I474" s="1" t="s">
        <v>354</v>
      </c>
      <c r="J474" s="1" t="s">
        <v>29</v>
      </c>
      <c r="K474" s="1" t="s">
        <v>48</v>
      </c>
      <c r="L474" s="1">
        <v>2.5</v>
      </c>
      <c r="M474" s="1">
        <v>66.94</v>
      </c>
      <c r="N474" s="6">
        <v>66.94</v>
      </c>
      <c r="O474" s="6"/>
      <c r="P474" s="6">
        <v>7819.13</v>
      </c>
      <c r="R474" s="31">
        <v>66.94</v>
      </c>
      <c r="S474" s="28">
        <v>44681</v>
      </c>
    </row>
    <row r="475" spans="1:19" x14ac:dyDescent="0.2">
      <c r="A475" s="29">
        <v>48357</v>
      </c>
      <c r="B475" s="1" t="s">
        <v>262</v>
      </c>
      <c r="C475" s="27">
        <v>44680</v>
      </c>
      <c r="D475" s="1" t="s">
        <v>729</v>
      </c>
      <c r="G475" s="1" t="s">
        <v>264</v>
      </c>
      <c r="I475" s="1" t="s">
        <v>357</v>
      </c>
      <c r="J475" s="1" t="s">
        <v>29</v>
      </c>
      <c r="K475" s="1" t="s">
        <v>48</v>
      </c>
      <c r="L475" s="1">
        <v>40</v>
      </c>
      <c r="M475" s="1">
        <v>10</v>
      </c>
      <c r="N475" s="6">
        <v>400</v>
      </c>
      <c r="O475" s="6"/>
      <c r="P475" s="6">
        <v>8219.1299999999992</v>
      </c>
      <c r="R475" s="31">
        <v>400</v>
      </c>
      <c r="S475" s="28">
        <v>44681</v>
      </c>
    </row>
    <row r="476" spans="1:19" x14ac:dyDescent="0.2">
      <c r="A476" s="29">
        <v>47178</v>
      </c>
      <c r="B476" s="1" t="s">
        <v>262</v>
      </c>
      <c r="C476" s="27">
        <v>44568</v>
      </c>
      <c r="D476" s="1" t="s">
        <v>591</v>
      </c>
      <c r="G476" s="1" t="s">
        <v>264</v>
      </c>
      <c r="I476" s="1" t="s">
        <v>376</v>
      </c>
      <c r="J476" s="1" t="s">
        <v>31</v>
      </c>
      <c r="K476" s="1" t="s">
        <v>48</v>
      </c>
      <c r="L476" s="1">
        <v>80</v>
      </c>
      <c r="M476" s="1">
        <v>4107.6899999999996</v>
      </c>
      <c r="N476" s="6">
        <v>4107.6899999999996</v>
      </c>
      <c r="O476" s="6"/>
      <c r="P476" s="6">
        <v>4107.6899999999996</v>
      </c>
      <c r="R476" s="31">
        <v>4107.6899999999996</v>
      </c>
      <c r="S476" s="28">
        <v>44592</v>
      </c>
    </row>
    <row r="477" spans="1:19" x14ac:dyDescent="0.2">
      <c r="A477" s="29">
        <v>47358</v>
      </c>
      <c r="B477" s="1" t="s">
        <v>262</v>
      </c>
      <c r="C477" s="27">
        <v>44582</v>
      </c>
      <c r="D477" s="1" t="s">
        <v>592</v>
      </c>
      <c r="G477" s="1" t="s">
        <v>264</v>
      </c>
      <c r="I477" s="1" t="s">
        <v>376</v>
      </c>
      <c r="J477" s="1" t="s">
        <v>31</v>
      </c>
      <c r="K477" s="1" t="s">
        <v>48</v>
      </c>
      <c r="L477" s="1">
        <v>80</v>
      </c>
      <c r="M477" s="1">
        <v>4107.6899999999996</v>
      </c>
      <c r="N477" s="6">
        <v>4107.6899999999996</v>
      </c>
      <c r="O477" s="6"/>
      <c r="P477" s="6">
        <v>8215.3799999999992</v>
      </c>
      <c r="R477" s="31">
        <v>4107.6899999999996</v>
      </c>
      <c r="S477" s="28">
        <v>44592</v>
      </c>
    </row>
    <row r="478" spans="1:19" x14ac:dyDescent="0.2">
      <c r="A478" s="29">
        <v>47457</v>
      </c>
      <c r="B478" s="1" t="s">
        <v>262</v>
      </c>
      <c r="C478" s="27">
        <v>44596</v>
      </c>
      <c r="D478" s="1" t="s">
        <v>593</v>
      </c>
      <c r="G478" s="1" t="s">
        <v>264</v>
      </c>
      <c r="I478" s="1" t="s">
        <v>376</v>
      </c>
      <c r="J478" s="1" t="s">
        <v>31</v>
      </c>
      <c r="K478" s="1" t="s">
        <v>48</v>
      </c>
      <c r="L478" s="1">
        <v>80</v>
      </c>
      <c r="M478" s="1">
        <v>4107.6899999999996</v>
      </c>
      <c r="N478" s="6">
        <v>4107.6899999999996</v>
      </c>
      <c r="O478" s="6"/>
      <c r="P478" s="6">
        <v>12323.07</v>
      </c>
      <c r="R478" s="31">
        <v>4107.6899999999996</v>
      </c>
      <c r="S478" s="28">
        <v>44620</v>
      </c>
    </row>
    <row r="479" spans="1:19" x14ac:dyDescent="0.2">
      <c r="A479" s="29">
        <v>47631</v>
      </c>
      <c r="B479" s="1" t="s">
        <v>262</v>
      </c>
      <c r="C479" s="27">
        <v>44610</v>
      </c>
      <c r="D479" s="1" t="s">
        <v>594</v>
      </c>
      <c r="G479" s="1" t="s">
        <v>264</v>
      </c>
      <c r="I479" s="1" t="s">
        <v>376</v>
      </c>
      <c r="J479" s="1" t="s">
        <v>31</v>
      </c>
      <c r="K479" s="1" t="s">
        <v>48</v>
      </c>
      <c r="L479" s="1">
        <v>80</v>
      </c>
      <c r="M479" s="1">
        <v>4107.6899999999996</v>
      </c>
      <c r="N479" s="6">
        <v>4107.6899999999996</v>
      </c>
      <c r="O479" s="6"/>
      <c r="P479" s="6">
        <v>16430.759999999998</v>
      </c>
      <c r="R479" s="31">
        <v>4107.6899999999996</v>
      </c>
      <c r="S479" s="28">
        <v>44620</v>
      </c>
    </row>
    <row r="480" spans="1:19" x14ac:dyDescent="0.2">
      <c r="A480" s="29">
        <v>47764</v>
      </c>
      <c r="B480" s="1" t="s">
        <v>262</v>
      </c>
      <c r="C480" s="27">
        <v>44624</v>
      </c>
      <c r="D480" s="1" t="s">
        <v>595</v>
      </c>
      <c r="G480" s="1" t="s">
        <v>264</v>
      </c>
      <c r="I480" s="1" t="s">
        <v>376</v>
      </c>
      <c r="J480" s="1" t="s">
        <v>31</v>
      </c>
      <c r="K480" s="1" t="s">
        <v>48</v>
      </c>
      <c r="L480" s="1">
        <v>80</v>
      </c>
      <c r="M480" s="1">
        <v>4107.6899999999996</v>
      </c>
      <c r="N480" s="6">
        <v>4107.6899999999996</v>
      </c>
      <c r="O480" s="6"/>
      <c r="P480" s="6">
        <v>20538.45</v>
      </c>
      <c r="R480" s="31">
        <v>4107.6899999999996</v>
      </c>
      <c r="S480" s="28">
        <v>44651</v>
      </c>
    </row>
    <row r="481" spans="1:19" x14ac:dyDescent="0.2">
      <c r="A481" s="29">
        <v>47908</v>
      </c>
      <c r="B481" s="1" t="s">
        <v>262</v>
      </c>
      <c r="C481" s="27">
        <v>44638</v>
      </c>
      <c r="D481" s="1" t="s">
        <v>596</v>
      </c>
      <c r="G481" s="1" t="s">
        <v>264</v>
      </c>
      <c r="I481" s="1" t="s">
        <v>376</v>
      </c>
      <c r="J481" s="1" t="s">
        <v>31</v>
      </c>
      <c r="K481" s="1" t="s">
        <v>48</v>
      </c>
      <c r="L481" s="1">
        <v>80</v>
      </c>
      <c r="M481" s="1">
        <v>4107.6899999999996</v>
      </c>
      <c r="N481" s="6">
        <v>4107.6899999999996</v>
      </c>
      <c r="O481" s="6"/>
      <c r="P481" s="6">
        <v>24646.14</v>
      </c>
      <c r="R481" s="31">
        <v>4107.6899999999996</v>
      </c>
      <c r="S481" s="28">
        <v>44651</v>
      </c>
    </row>
    <row r="482" spans="1:19" x14ac:dyDescent="0.2">
      <c r="A482" s="29">
        <v>48011</v>
      </c>
      <c r="B482" s="1" t="s">
        <v>262</v>
      </c>
      <c r="C482" s="27">
        <v>44652</v>
      </c>
      <c r="D482" s="1" t="s">
        <v>716</v>
      </c>
      <c r="G482" s="1" t="s">
        <v>264</v>
      </c>
      <c r="I482" s="1" t="s">
        <v>376</v>
      </c>
      <c r="J482" s="1" t="s">
        <v>31</v>
      </c>
      <c r="K482" s="1" t="s">
        <v>48</v>
      </c>
      <c r="L482" s="1">
        <v>80</v>
      </c>
      <c r="M482" s="1">
        <v>4107.6899999999996</v>
      </c>
      <c r="N482" s="6">
        <v>4107.6899999999996</v>
      </c>
      <c r="O482" s="6"/>
      <c r="P482" s="6">
        <v>28753.83</v>
      </c>
      <c r="R482" s="31">
        <v>4107.6899999999996</v>
      </c>
      <c r="S482" s="28">
        <v>44681</v>
      </c>
    </row>
    <row r="483" spans="1:19" x14ac:dyDescent="0.2">
      <c r="A483" s="29">
        <v>48174</v>
      </c>
      <c r="B483" s="1" t="s">
        <v>262</v>
      </c>
      <c r="C483" s="27">
        <v>44666</v>
      </c>
      <c r="D483" s="1" t="s">
        <v>722</v>
      </c>
      <c r="G483" s="1" t="s">
        <v>264</v>
      </c>
      <c r="I483" s="1" t="s">
        <v>376</v>
      </c>
      <c r="J483" s="1" t="s">
        <v>31</v>
      </c>
      <c r="K483" s="1" t="s">
        <v>48</v>
      </c>
      <c r="L483" s="1">
        <v>80</v>
      </c>
      <c r="M483" s="1">
        <v>4107.6899999999996</v>
      </c>
      <c r="N483" s="6">
        <v>4107.6899999999996</v>
      </c>
      <c r="O483" s="6"/>
      <c r="P483" s="6">
        <v>32861.519999999997</v>
      </c>
      <c r="R483" s="31">
        <v>4107.6899999999996</v>
      </c>
      <c r="S483" s="28">
        <v>44681</v>
      </c>
    </row>
    <row r="484" spans="1:19" x14ac:dyDescent="0.2">
      <c r="A484" s="29">
        <v>48356</v>
      </c>
      <c r="B484" s="1" t="s">
        <v>262</v>
      </c>
      <c r="C484" s="27">
        <v>44680</v>
      </c>
      <c r="D484" s="1" t="s">
        <v>728</v>
      </c>
      <c r="G484" s="1" t="s">
        <v>264</v>
      </c>
      <c r="I484" s="1" t="s">
        <v>376</v>
      </c>
      <c r="J484" s="1" t="s">
        <v>31</v>
      </c>
      <c r="K484" s="1" t="s">
        <v>48</v>
      </c>
      <c r="L484" s="1">
        <v>80</v>
      </c>
      <c r="M484" s="1">
        <v>4107.6899999999996</v>
      </c>
      <c r="N484" s="6">
        <v>4107.6899999999996</v>
      </c>
      <c r="O484" s="6"/>
      <c r="P484" s="6">
        <v>36969.21</v>
      </c>
      <c r="R484" s="31">
        <v>4107.6899999999996</v>
      </c>
      <c r="S484" s="28">
        <v>44681</v>
      </c>
    </row>
  </sheetData>
  <autoFilter ref="A1:S481" xr:uid="{D5E6F187-681A-4124-9C0B-6E649469B1DF}"/>
  <sortState xmlns:xlrd2="http://schemas.microsoft.com/office/spreadsheetml/2017/richdata2" ref="V2:V399">
    <sortCondition ref="V2:V399"/>
  </sortState>
  <pageMargins left="0.7" right="0.7" top="0.75" bottom="0.75" header="0.3" footer="0.3"/>
  <pageSetup orientation="portrait" horizontalDpi="1200" verticalDpi="1200"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FB504-EAF0-4EFB-B15E-E67D99260561}">
  <sheetPr codeName="Sheet37"/>
  <dimension ref="A1:BD176"/>
  <sheetViews>
    <sheetView showGridLines="0" topLeftCell="I1" workbookViewId="0">
      <pane ySplit="1" topLeftCell="A2" activePane="bottomLeft" state="frozen"/>
      <selection pane="bottomLeft" activeCell="L3" sqref="L3"/>
    </sheetView>
  </sheetViews>
  <sheetFormatPr defaultRowHeight="11.25" x14ac:dyDescent="0.2"/>
  <cols>
    <col min="1" max="1" width="6.5703125" style="1" bestFit="1" customWidth="1"/>
    <col min="2" max="2" width="14.28515625" style="1" bestFit="1" customWidth="1"/>
    <col min="3" max="3" width="9" style="1" bestFit="1" customWidth="1"/>
    <col min="4" max="4" width="10.140625" style="1" bestFit="1" customWidth="1"/>
    <col min="5" max="5" width="3.28515625" style="1" bestFit="1" customWidth="1"/>
    <col min="6" max="6" width="21.5703125" style="1" customWidth="1"/>
    <col min="7" max="7" width="35.28515625" style="1" customWidth="1"/>
    <col min="8" max="8" width="19.7109375" style="1" customWidth="1"/>
    <col min="9" max="9" width="21" style="1" customWidth="1"/>
    <col min="10" max="10" width="21.42578125" style="1" customWidth="1"/>
    <col min="11" max="11" width="23.85546875" style="1" bestFit="1" customWidth="1"/>
    <col min="12" max="13" width="4.28515625" style="1" customWidth="1"/>
    <col min="14" max="15" width="8.5703125" style="1" customWidth="1"/>
    <col min="16" max="16" width="10.42578125" style="1" bestFit="1" customWidth="1"/>
    <col min="17" max="17" width="1.42578125" style="1" customWidth="1"/>
    <col min="18" max="18" width="9.85546875" style="1" bestFit="1" customWidth="1"/>
    <col min="19" max="19" width="7.42578125" style="1" bestFit="1" customWidth="1"/>
    <col min="20" max="21" width="9.140625" style="1"/>
    <col min="22" max="22" width="18.7109375" style="1" bestFit="1" customWidth="1"/>
    <col min="23" max="23" width="24.7109375" style="1" bestFit="1" customWidth="1"/>
    <col min="24" max="24" width="6.5703125" style="1" bestFit="1" customWidth="1"/>
    <col min="25" max="25" width="6.42578125" style="1" bestFit="1" customWidth="1"/>
    <col min="26" max="26" width="6.7109375" style="1" bestFit="1" customWidth="1"/>
    <col min="27" max="27" width="6.42578125" style="1" bestFit="1" customWidth="1"/>
    <col min="28" max="28" width="6.85546875" style="1" bestFit="1" customWidth="1"/>
    <col min="29" max="29" width="6.5703125" style="1" bestFit="1" customWidth="1"/>
    <col min="30" max="30" width="6" style="1" bestFit="1" customWidth="1"/>
    <col min="31" max="32" width="6.7109375" style="1" bestFit="1" customWidth="1"/>
    <col min="33" max="33" width="6.42578125" style="1" bestFit="1" customWidth="1"/>
    <col min="34" max="34" width="6.5703125" style="1" bestFit="1" customWidth="1"/>
    <col min="35" max="35" width="6.7109375" style="1" bestFit="1" customWidth="1"/>
    <col min="36" max="36" width="6.5703125" style="1" bestFit="1" customWidth="1"/>
    <col min="37" max="37" width="6.42578125" style="1" bestFit="1" customWidth="1"/>
    <col min="38" max="38" width="6.7109375" style="1" bestFit="1" customWidth="1"/>
    <col min="39" max="39" width="6.42578125" style="1" bestFit="1" customWidth="1"/>
    <col min="40" max="40" width="6.85546875" style="1" bestFit="1" customWidth="1"/>
    <col min="41" max="41" width="6.5703125" style="1" bestFit="1" customWidth="1"/>
    <col min="42" max="42" width="6" style="1" bestFit="1" customWidth="1"/>
    <col min="43" max="44" width="6.7109375" style="1" bestFit="1" customWidth="1"/>
    <col min="45" max="45" width="6.42578125" style="1" bestFit="1" customWidth="1"/>
    <col min="46" max="46" width="6.5703125" style="1" bestFit="1" customWidth="1"/>
    <col min="47" max="47" width="6.7109375" style="1" bestFit="1" customWidth="1"/>
    <col min="48" max="48" width="6.5703125" style="1" bestFit="1" customWidth="1"/>
    <col min="49" max="49" width="6.42578125" style="1" bestFit="1" customWidth="1"/>
    <col min="50" max="50" width="6.7109375" style="1" bestFit="1" customWidth="1"/>
    <col min="51" max="51" width="6.42578125" style="1" bestFit="1" customWidth="1"/>
    <col min="52" max="52" width="1.42578125" style="1" customWidth="1"/>
    <col min="53" max="54" width="4.5703125" style="1" bestFit="1" customWidth="1"/>
    <col min="55" max="55" width="6.28515625" style="1" bestFit="1" customWidth="1"/>
    <col min="56" max="56" width="5.85546875" style="1" bestFit="1" customWidth="1"/>
    <col min="57" max="16384" width="9.140625" style="1"/>
  </cols>
  <sheetData>
    <row r="1" spans="1:56" ht="40.5" x14ac:dyDescent="0.35">
      <c r="A1" s="4" t="s">
        <v>99</v>
      </c>
      <c r="B1" s="4" t="s">
        <v>100</v>
      </c>
      <c r="C1" s="4" t="s">
        <v>101</v>
      </c>
      <c r="D1" s="4" t="s">
        <v>102</v>
      </c>
      <c r="E1" s="4" t="s">
        <v>103</v>
      </c>
      <c r="F1" s="4" t="s">
        <v>104</v>
      </c>
      <c r="G1" s="4" t="s">
        <v>105</v>
      </c>
      <c r="H1" s="4" t="s">
        <v>106</v>
      </c>
      <c r="I1" s="4" t="s">
        <v>107</v>
      </c>
      <c r="J1" s="4" t="s">
        <v>108</v>
      </c>
      <c r="K1" s="4" t="s">
        <v>109</v>
      </c>
      <c r="L1" s="4" t="s">
        <v>110</v>
      </c>
      <c r="M1" s="4" t="s">
        <v>111</v>
      </c>
      <c r="N1" s="25" t="s">
        <v>112</v>
      </c>
      <c r="O1" s="25" t="s">
        <v>113</v>
      </c>
      <c r="P1" s="25" t="s">
        <v>114</v>
      </c>
      <c r="R1" s="25" t="s">
        <v>115</v>
      </c>
      <c r="S1" s="26" t="s">
        <v>116</v>
      </c>
      <c r="X1" s="10">
        <v>43861</v>
      </c>
      <c r="Y1" s="10">
        <f>EOMONTH(X1,1)</f>
        <v>43890</v>
      </c>
      <c r="Z1" s="10">
        <f t="shared" ref="Z1:AY1" si="0">EOMONTH(Y1,1)</f>
        <v>43921</v>
      </c>
      <c r="AA1" s="10">
        <f t="shared" si="0"/>
        <v>43951</v>
      </c>
      <c r="AB1" s="10">
        <f t="shared" si="0"/>
        <v>43982</v>
      </c>
      <c r="AC1" s="10">
        <f t="shared" si="0"/>
        <v>44012</v>
      </c>
      <c r="AD1" s="10">
        <f t="shared" si="0"/>
        <v>44043</v>
      </c>
      <c r="AE1" s="10">
        <f t="shared" si="0"/>
        <v>44074</v>
      </c>
      <c r="AF1" s="10">
        <f t="shared" si="0"/>
        <v>44104</v>
      </c>
      <c r="AG1" s="10">
        <f t="shared" si="0"/>
        <v>44135</v>
      </c>
      <c r="AH1" s="10">
        <f t="shared" si="0"/>
        <v>44165</v>
      </c>
      <c r="AI1" s="10">
        <f t="shared" si="0"/>
        <v>44196</v>
      </c>
      <c r="AJ1" s="10">
        <f t="shared" si="0"/>
        <v>44227</v>
      </c>
      <c r="AK1" s="10">
        <f t="shared" si="0"/>
        <v>44255</v>
      </c>
      <c r="AL1" s="10">
        <f t="shared" si="0"/>
        <v>44286</v>
      </c>
      <c r="AM1" s="10">
        <f t="shared" si="0"/>
        <v>44316</v>
      </c>
      <c r="AN1" s="10">
        <f t="shared" si="0"/>
        <v>44347</v>
      </c>
      <c r="AO1" s="10">
        <f t="shared" si="0"/>
        <v>44377</v>
      </c>
      <c r="AP1" s="10">
        <f t="shared" si="0"/>
        <v>44408</v>
      </c>
      <c r="AQ1" s="10">
        <f t="shared" si="0"/>
        <v>44439</v>
      </c>
      <c r="AR1" s="10">
        <f t="shared" si="0"/>
        <v>44469</v>
      </c>
      <c r="AS1" s="10">
        <f t="shared" si="0"/>
        <v>44500</v>
      </c>
      <c r="AT1" s="10">
        <f t="shared" si="0"/>
        <v>44530</v>
      </c>
      <c r="AU1" s="10">
        <f t="shared" si="0"/>
        <v>44561</v>
      </c>
      <c r="AV1" s="10">
        <f t="shared" si="0"/>
        <v>44592</v>
      </c>
      <c r="AW1" s="10">
        <f t="shared" si="0"/>
        <v>44620</v>
      </c>
      <c r="AX1" s="10">
        <f t="shared" si="0"/>
        <v>44651</v>
      </c>
      <c r="AY1" s="10">
        <f t="shared" si="0"/>
        <v>44681</v>
      </c>
      <c r="AZ1" s="44"/>
      <c r="BA1" s="10" t="s">
        <v>74</v>
      </c>
      <c r="BB1" s="10" t="s">
        <v>75</v>
      </c>
      <c r="BC1" s="11" t="s">
        <v>77</v>
      </c>
      <c r="BD1" s="11" t="s">
        <v>76</v>
      </c>
    </row>
    <row r="2" spans="1:56" x14ac:dyDescent="0.2">
      <c r="A2" s="98">
        <v>46376</v>
      </c>
      <c r="B2" s="99" t="s">
        <v>262</v>
      </c>
      <c r="C2" s="100">
        <v>44484</v>
      </c>
      <c r="D2" s="99">
        <v>11300</v>
      </c>
      <c r="E2" s="99"/>
      <c r="F2" s="99" t="s">
        <v>1438</v>
      </c>
      <c r="G2" s="99"/>
      <c r="H2" s="99"/>
      <c r="I2" s="99" t="s">
        <v>1434</v>
      </c>
      <c r="J2" s="99" t="s">
        <v>1435</v>
      </c>
      <c r="K2" s="99" t="s">
        <v>48</v>
      </c>
      <c r="L2" s="99"/>
      <c r="M2" s="99"/>
      <c r="N2" s="31"/>
      <c r="O2" s="31">
        <v>91.21</v>
      </c>
      <c r="P2" s="31">
        <v>169.2</v>
      </c>
      <c r="Q2" s="99"/>
      <c r="R2" s="31">
        <v>-91.21</v>
      </c>
      <c r="S2" s="101">
        <v>44500</v>
      </c>
      <c r="W2" s="1" t="s">
        <v>5</v>
      </c>
      <c r="X2" s="31">
        <f t="shared" ref="X2:AG7" si="1">SUMIFS($R:$R,$S:$S,X$1,$J:$J,$W2)/1000</f>
        <v>0</v>
      </c>
      <c r="Y2" s="31">
        <f t="shared" si="1"/>
        <v>0</v>
      </c>
      <c r="Z2" s="31">
        <f t="shared" si="1"/>
        <v>0</v>
      </c>
      <c r="AA2" s="31">
        <f t="shared" si="1"/>
        <v>0</v>
      </c>
      <c r="AB2" s="31">
        <f t="shared" si="1"/>
        <v>0</v>
      </c>
      <c r="AC2" s="31">
        <f t="shared" si="1"/>
        <v>0</v>
      </c>
      <c r="AD2" s="31">
        <f t="shared" si="1"/>
        <v>0</v>
      </c>
      <c r="AE2" s="31">
        <f t="shared" si="1"/>
        <v>0</v>
      </c>
      <c r="AF2" s="31">
        <f t="shared" si="1"/>
        <v>0</v>
      </c>
      <c r="AG2" s="31">
        <f t="shared" si="1"/>
        <v>0</v>
      </c>
      <c r="AH2" s="31">
        <f t="shared" ref="AH2:AQ7" si="2">SUMIFS($R:$R,$S:$S,AH$1,$J:$J,$W2)/1000</f>
        <v>0</v>
      </c>
      <c r="AI2" s="31">
        <f t="shared" si="2"/>
        <v>0</v>
      </c>
      <c r="AJ2" s="31">
        <f t="shared" si="2"/>
        <v>0</v>
      </c>
      <c r="AK2" s="31">
        <f t="shared" si="2"/>
        <v>0</v>
      </c>
      <c r="AL2" s="31">
        <f t="shared" si="2"/>
        <v>0</v>
      </c>
      <c r="AM2" s="31">
        <f t="shared" si="2"/>
        <v>0</v>
      </c>
      <c r="AN2" s="31">
        <f t="shared" si="2"/>
        <v>0</v>
      </c>
      <c r="AO2" s="31">
        <f t="shared" si="2"/>
        <v>0</v>
      </c>
      <c r="AP2" s="31">
        <f t="shared" si="2"/>
        <v>0</v>
      </c>
      <c r="AQ2" s="31">
        <f t="shared" si="2"/>
        <v>0</v>
      </c>
      <c r="AR2" s="31">
        <f t="shared" ref="AR2:AY7" si="3">SUMIFS($R:$R,$S:$S,AR$1,$J:$J,$W2)/1000</f>
        <v>0</v>
      </c>
      <c r="AS2" s="31">
        <f t="shared" si="3"/>
        <v>4.5922499999999999</v>
      </c>
      <c r="AT2" s="31">
        <f t="shared" si="3"/>
        <v>5.8031900000000007</v>
      </c>
      <c r="AU2" s="31">
        <f t="shared" si="3"/>
        <v>5.6634599999999997</v>
      </c>
      <c r="AV2" s="31">
        <f t="shared" si="3"/>
        <v>6.3514300000000006</v>
      </c>
      <c r="AW2" s="31">
        <f t="shared" si="3"/>
        <v>6.03085</v>
      </c>
      <c r="AX2" s="31">
        <f t="shared" si="3"/>
        <v>5.1885399999999997</v>
      </c>
      <c r="AY2" s="31">
        <f t="shared" si="3"/>
        <v>0</v>
      </c>
      <c r="BA2" s="6">
        <f t="shared" ref="BA2:BA7" si="4">SUM(X2:AI2)</f>
        <v>0</v>
      </c>
      <c r="BB2" s="6">
        <f t="shared" ref="BB2:BB7" si="5">SUM(AJ2:AU2)</f>
        <v>16.058900000000001</v>
      </c>
      <c r="BC2" s="6">
        <f t="shared" ref="BC2:BD7" si="6">SUM(AM2:AX2)</f>
        <v>33.629720000000006</v>
      </c>
      <c r="BD2" s="6">
        <f t="shared" si="6"/>
        <v>33.629720000000006</v>
      </c>
    </row>
    <row r="3" spans="1:56" x14ac:dyDescent="0.2">
      <c r="A3" s="98">
        <v>46457</v>
      </c>
      <c r="B3" s="99" t="s">
        <v>262</v>
      </c>
      <c r="C3" s="100">
        <v>44498</v>
      </c>
      <c r="D3" s="99" t="s">
        <v>336</v>
      </c>
      <c r="E3" s="99"/>
      <c r="F3" s="99"/>
      <c r="G3" s="99" t="s">
        <v>264</v>
      </c>
      <c r="H3" s="99"/>
      <c r="I3" s="99" t="s">
        <v>1434</v>
      </c>
      <c r="J3" s="99" t="s">
        <v>1435</v>
      </c>
      <c r="K3" s="99" t="s">
        <v>48</v>
      </c>
      <c r="L3" s="99"/>
      <c r="M3" s="99"/>
      <c r="N3" s="31"/>
      <c r="O3" s="31">
        <v>152.02000000000001</v>
      </c>
      <c r="P3" s="31">
        <v>173</v>
      </c>
      <c r="Q3" s="99"/>
      <c r="R3" s="31">
        <v>-152.02000000000001</v>
      </c>
      <c r="S3" s="101">
        <v>44500</v>
      </c>
      <c r="W3" s="1" t="s">
        <v>28</v>
      </c>
      <c r="X3" s="31">
        <f t="shared" si="1"/>
        <v>0</v>
      </c>
      <c r="Y3" s="31">
        <f t="shared" si="1"/>
        <v>0</v>
      </c>
      <c r="Z3" s="31">
        <f t="shared" si="1"/>
        <v>0</v>
      </c>
      <c r="AA3" s="31">
        <f t="shared" si="1"/>
        <v>0</v>
      </c>
      <c r="AB3" s="31">
        <f t="shared" si="1"/>
        <v>0</v>
      </c>
      <c r="AC3" s="31">
        <f t="shared" si="1"/>
        <v>0</v>
      </c>
      <c r="AD3" s="31">
        <f t="shared" si="1"/>
        <v>0</v>
      </c>
      <c r="AE3" s="31">
        <f t="shared" si="1"/>
        <v>0</v>
      </c>
      <c r="AF3" s="31">
        <f t="shared" si="1"/>
        <v>0</v>
      </c>
      <c r="AG3" s="31">
        <f t="shared" si="1"/>
        <v>0</v>
      </c>
      <c r="AH3" s="31">
        <f t="shared" si="2"/>
        <v>0</v>
      </c>
      <c r="AI3" s="31">
        <f t="shared" si="2"/>
        <v>0</v>
      </c>
      <c r="AJ3" s="31">
        <f t="shared" si="2"/>
        <v>0</v>
      </c>
      <c r="AK3" s="31">
        <f t="shared" si="2"/>
        <v>0</v>
      </c>
      <c r="AL3" s="31">
        <f t="shared" si="2"/>
        <v>0</v>
      </c>
      <c r="AM3" s="31">
        <f t="shared" si="2"/>
        <v>0</v>
      </c>
      <c r="AN3" s="31">
        <f t="shared" si="2"/>
        <v>0</v>
      </c>
      <c r="AO3" s="31">
        <f t="shared" si="2"/>
        <v>0</v>
      </c>
      <c r="AP3" s="31">
        <f t="shared" si="2"/>
        <v>0</v>
      </c>
      <c r="AQ3" s="31">
        <f t="shared" si="2"/>
        <v>0</v>
      </c>
      <c r="AR3" s="31">
        <f t="shared" si="3"/>
        <v>0</v>
      </c>
      <c r="AS3" s="31">
        <f t="shared" si="3"/>
        <v>0</v>
      </c>
      <c r="AT3" s="31">
        <f t="shared" si="3"/>
        <v>0</v>
      </c>
      <c r="AU3" s="31">
        <f t="shared" si="3"/>
        <v>-0.10154000000000001</v>
      </c>
      <c r="AV3" s="31">
        <f t="shared" si="3"/>
        <v>-1.19506</v>
      </c>
      <c r="AW3" s="31">
        <f t="shared" si="3"/>
        <v>-1.19506</v>
      </c>
      <c r="AX3" s="31">
        <f t="shared" si="3"/>
        <v>0.55157000000000012</v>
      </c>
      <c r="AY3" s="31">
        <f t="shared" si="3"/>
        <v>0</v>
      </c>
      <c r="BA3" s="6">
        <f t="shared" si="4"/>
        <v>0</v>
      </c>
      <c r="BB3" s="6">
        <f t="shared" si="5"/>
        <v>-0.10154000000000001</v>
      </c>
      <c r="BC3" s="6">
        <f t="shared" si="6"/>
        <v>-1.9400899999999999</v>
      </c>
      <c r="BD3" s="6">
        <f t="shared" si="6"/>
        <v>-1.9400899999999999</v>
      </c>
    </row>
    <row r="4" spans="1:56" x14ac:dyDescent="0.2">
      <c r="A4" s="98">
        <v>46642</v>
      </c>
      <c r="B4" s="99" t="s">
        <v>262</v>
      </c>
      <c r="C4" s="100">
        <v>44510</v>
      </c>
      <c r="D4" s="99">
        <v>11311</v>
      </c>
      <c r="E4" s="99"/>
      <c r="F4" s="99"/>
      <c r="G4" s="99"/>
      <c r="H4" s="99"/>
      <c r="I4" s="99" t="s">
        <v>1434</v>
      </c>
      <c r="J4" s="99" t="s">
        <v>1435</v>
      </c>
      <c r="K4" s="99" t="s">
        <v>48</v>
      </c>
      <c r="L4" s="99"/>
      <c r="M4" s="99"/>
      <c r="N4" s="31"/>
      <c r="O4" s="31">
        <v>152.02000000000001</v>
      </c>
      <c r="P4" s="31">
        <v>-357.77</v>
      </c>
      <c r="Q4" s="99"/>
      <c r="R4" s="31">
        <v>-152.02000000000001</v>
      </c>
      <c r="S4" s="101">
        <v>44530</v>
      </c>
      <c r="W4" s="1" t="s">
        <v>9</v>
      </c>
      <c r="X4" s="31">
        <f t="shared" si="1"/>
        <v>0</v>
      </c>
      <c r="Y4" s="31">
        <f t="shared" si="1"/>
        <v>0</v>
      </c>
      <c r="Z4" s="31">
        <f t="shared" si="1"/>
        <v>0</v>
      </c>
      <c r="AA4" s="31">
        <f t="shared" si="1"/>
        <v>0</v>
      </c>
      <c r="AB4" s="31">
        <f t="shared" si="1"/>
        <v>0</v>
      </c>
      <c r="AC4" s="31">
        <f t="shared" si="1"/>
        <v>0</v>
      </c>
      <c r="AD4" s="31">
        <f t="shared" si="1"/>
        <v>0</v>
      </c>
      <c r="AE4" s="31">
        <f t="shared" si="1"/>
        <v>0</v>
      </c>
      <c r="AF4" s="31">
        <f t="shared" si="1"/>
        <v>0</v>
      </c>
      <c r="AG4" s="31">
        <f t="shared" si="1"/>
        <v>0</v>
      </c>
      <c r="AH4" s="31">
        <f t="shared" si="2"/>
        <v>0</v>
      </c>
      <c r="AI4" s="31">
        <f t="shared" si="2"/>
        <v>0</v>
      </c>
      <c r="AJ4" s="31">
        <f t="shared" si="2"/>
        <v>0</v>
      </c>
      <c r="AK4" s="31">
        <f t="shared" si="2"/>
        <v>0</v>
      </c>
      <c r="AL4" s="31">
        <f t="shared" si="2"/>
        <v>0</v>
      </c>
      <c r="AM4" s="31">
        <f t="shared" si="2"/>
        <v>0</v>
      </c>
      <c r="AN4" s="31">
        <f t="shared" si="2"/>
        <v>0</v>
      </c>
      <c r="AO4" s="31">
        <f t="shared" si="2"/>
        <v>0</v>
      </c>
      <c r="AP4" s="31">
        <f t="shared" si="2"/>
        <v>0</v>
      </c>
      <c r="AQ4" s="31">
        <f t="shared" si="2"/>
        <v>0</v>
      </c>
      <c r="AR4" s="31">
        <f t="shared" si="3"/>
        <v>0</v>
      </c>
      <c r="AS4" s="31">
        <f t="shared" si="3"/>
        <v>7.6500000000000005E-3</v>
      </c>
      <c r="AT4" s="31">
        <f t="shared" si="3"/>
        <v>1.234E-2</v>
      </c>
      <c r="AU4" s="31">
        <f t="shared" si="3"/>
        <v>9.689999999999999E-3</v>
      </c>
      <c r="AV4" s="31">
        <f t="shared" si="3"/>
        <v>0</v>
      </c>
      <c r="AW4" s="31">
        <f t="shared" si="3"/>
        <v>0</v>
      </c>
      <c r="AX4" s="31">
        <f t="shared" si="3"/>
        <v>2.3460000000000002E-2</v>
      </c>
      <c r="AY4" s="31">
        <f t="shared" si="3"/>
        <v>0</v>
      </c>
      <c r="BA4" s="6">
        <f t="shared" si="4"/>
        <v>0</v>
      </c>
      <c r="BB4" s="6">
        <f t="shared" si="5"/>
        <v>2.9679999999999998E-2</v>
      </c>
      <c r="BC4" s="6">
        <f t="shared" si="6"/>
        <v>5.314E-2</v>
      </c>
      <c r="BD4" s="6">
        <f t="shared" si="6"/>
        <v>5.314E-2</v>
      </c>
    </row>
    <row r="5" spans="1:56" x14ac:dyDescent="0.2">
      <c r="A5" s="98">
        <v>46726</v>
      </c>
      <c r="B5" s="99" t="s">
        <v>262</v>
      </c>
      <c r="C5" s="100">
        <v>44526</v>
      </c>
      <c r="D5" s="99" t="s">
        <v>341</v>
      </c>
      <c r="E5" s="99"/>
      <c r="F5" s="99"/>
      <c r="G5" s="99" t="s">
        <v>264</v>
      </c>
      <c r="H5" s="99"/>
      <c r="I5" s="99" t="s">
        <v>1434</v>
      </c>
      <c r="J5" s="99" t="s">
        <v>1435</v>
      </c>
      <c r="K5" s="99" t="s">
        <v>48</v>
      </c>
      <c r="L5" s="99"/>
      <c r="M5" s="99"/>
      <c r="N5" s="31"/>
      <c r="O5" s="31">
        <v>152.02000000000001</v>
      </c>
      <c r="P5" s="31">
        <v>173.23</v>
      </c>
      <c r="Q5" s="99"/>
      <c r="R5" s="31">
        <v>-152.02000000000001</v>
      </c>
      <c r="S5" s="101">
        <v>44530</v>
      </c>
      <c r="W5" s="1" t="s">
        <v>29</v>
      </c>
      <c r="X5" s="31">
        <f t="shared" si="1"/>
        <v>0</v>
      </c>
      <c r="Y5" s="31">
        <f t="shared" si="1"/>
        <v>0</v>
      </c>
      <c r="Z5" s="31">
        <f t="shared" si="1"/>
        <v>0</v>
      </c>
      <c r="AA5" s="31">
        <f t="shared" si="1"/>
        <v>0</v>
      </c>
      <c r="AB5" s="31">
        <f t="shared" si="1"/>
        <v>0</v>
      </c>
      <c r="AC5" s="31">
        <f t="shared" si="1"/>
        <v>0</v>
      </c>
      <c r="AD5" s="31">
        <f t="shared" si="1"/>
        <v>0</v>
      </c>
      <c r="AE5" s="31">
        <f t="shared" si="1"/>
        <v>0</v>
      </c>
      <c r="AF5" s="31">
        <f t="shared" si="1"/>
        <v>0</v>
      </c>
      <c r="AG5" s="31">
        <f t="shared" si="1"/>
        <v>0</v>
      </c>
      <c r="AH5" s="31">
        <f t="shared" si="2"/>
        <v>0</v>
      </c>
      <c r="AI5" s="31">
        <f t="shared" si="2"/>
        <v>0</v>
      </c>
      <c r="AJ5" s="31">
        <f t="shared" si="2"/>
        <v>0</v>
      </c>
      <c r="AK5" s="31">
        <f t="shared" si="2"/>
        <v>0</v>
      </c>
      <c r="AL5" s="31">
        <f t="shared" si="2"/>
        <v>0</v>
      </c>
      <c r="AM5" s="31">
        <f t="shared" si="2"/>
        <v>0</v>
      </c>
      <c r="AN5" s="31">
        <f t="shared" si="2"/>
        <v>0</v>
      </c>
      <c r="AO5" s="31">
        <f t="shared" si="2"/>
        <v>0</v>
      </c>
      <c r="AP5" s="31">
        <f t="shared" si="2"/>
        <v>0</v>
      </c>
      <c r="AQ5" s="31">
        <f t="shared" si="2"/>
        <v>0</v>
      </c>
      <c r="AR5" s="31">
        <f t="shared" si="3"/>
        <v>0</v>
      </c>
      <c r="AS5" s="31">
        <f t="shared" si="3"/>
        <v>0.17698</v>
      </c>
      <c r="AT5" s="31">
        <f t="shared" si="3"/>
        <v>0.15834999999999999</v>
      </c>
      <c r="AU5" s="31">
        <f t="shared" si="3"/>
        <v>0.29808000000000001</v>
      </c>
      <c r="AV5" s="31">
        <f t="shared" si="3"/>
        <v>6.0109999999999997E-2</v>
      </c>
      <c r="AW5" s="31">
        <f t="shared" si="3"/>
        <v>0.38068999999999997</v>
      </c>
      <c r="AX5" s="31">
        <f t="shared" si="3"/>
        <v>0.64115</v>
      </c>
      <c r="AY5" s="31">
        <f t="shared" si="3"/>
        <v>0</v>
      </c>
      <c r="BA5" s="6">
        <f t="shared" si="4"/>
        <v>0</v>
      </c>
      <c r="BB5" s="6">
        <f t="shared" si="5"/>
        <v>0.63341000000000003</v>
      </c>
      <c r="BC5" s="6">
        <f t="shared" si="6"/>
        <v>1.71536</v>
      </c>
      <c r="BD5" s="6">
        <f t="shared" si="6"/>
        <v>1.71536</v>
      </c>
    </row>
    <row r="6" spans="1:56" x14ac:dyDescent="0.2">
      <c r="A6" s="98">
        <v>46930</v>
      </c>
      <c r="B6" s="99" t="s">
        <v>262</v>
      </c>
      <c r="C6" s="100">
        <v>44540</v>
      </c>
      <c r="D6" s="99" t="s">
        <v>347</v>
      </c>
      <c r="E6" s="99"/>
      <c r="F6" s="99"/>
      <c r="G6" s="99" t="s">
        <v>264</v>
      </c>
      <c r="H6" s="99"/>
      <c r="I6" s="99" t="s">
        <v>1434</v>
      </c>
      <c r="J6" s="99" t="s">
        <v>1435</v>
      </c>
      <c r="K6" s="99" t="s">
        <v>48</v>
      </c>
      <c r="L6" s="99"/>
      <c r="M6" s="99"/>
      <c r="N6" s="31"/>
      <c r="O6" s="31">
        <v>149.43</v>
      </c>
      <c r="P6" s="31">
        <v>208.09</v>
      </c>
      <c r="Q6" s="99"/>
      <c r="R6" s="31">
        <v>-149.43</v>
      </c>
      <c r="S6" s="101">
        <v>44561</v>
      </c>
      <c r="W6" s="1" t="s">
        <v>33</v>
      </c>
      <c r="X6" s="31">
        <f t="shared" si="1"/>
        <v>0</v>
      </c>
      <c r="Y6" s="31">
        <f t="shared" si="1"/>
        <v>0</v>
      </c>
      <c r="Z6" s="31">
        <f t="shared" si="1"/>
        <v>0</v>
      </c>
      <c r="AA6" s="31">
        <f t="shared" si="1"/>
        <v>0</v>
      </c>
      <c r="AB6" s="31">
        <f t="shared" si="1"/>
        <v>0</v>
      </c>
      <c r="AC6" s="31">
        <f t="shared" si="1"/>
        <v>0</v>
      </c>
      <c r="AD6" s="31">
        <f t="shared" si="1"/>
        <v>0</v>
      </c>
      <c r="AE6" s="31">
        <f t="shared" si="1"/>
        <v>0</v>
      </c>
      <c r="AF6" s="31">
        <f t="shared" si="1"/>
        <v>0</v>
      </c>
      <c r="AG6" s="31">
        <f t="shared" si="1"/>
        <v>0</v>
      </c>
      <c r="AH6" s="31">
        <f t="shared" si="2"/>
        <v>0</v>
      </c>
      <c r="AI6" s="31">
        <f t="shared" si="2"/>
        <v>0</v>
      </c>
      <c r="AJ6" s="31">
        <f t="shared" si="2"/>
        <v>0</v>
      </c>
      <c r="AK6" s="31">
        <f t="shared" si="2"/>
        <v>0</v>
      </c>
      <c r="AL6" s="31">
        <f t="shared" si="2"/>
        <v>0</v>
      </c>
      <c r="AM6" s="31">
        <f t="shared" si="2"/>
        <v>0</v>
      </c>
      <c r="AN6" s="31">
        <f t="shared" si="2"/>
        <v>0</v>
      </c>
      <c r="AO6" s="31">
        <f t="shared" si="2"/>
        <v>0</v>
      </c>
      <c r="AP6" s="31">
        <f t="shared" si="2"/>
        <v>0</v>
      </c>
      <c r="AQ6" s="31">
        <f t="shared" si="2"/>
        <v>0</v>
      </c>
      <c r="AR6" s="31">
        <f t="shared" si="3"/>
        <v>0</v>
      </c>
      <c r="AS6" s="31">
        <f t="shared" si="3"/>
        <v>0.39727999999999997</v>
      </c>
      <c r="AT6" s="31">
        <f t="shared" si="3"/>
        <v>0.47122999999999998</v>
      </c>
      <c r="AU6" s="31">
        <f t="shared" si="3"/>
        <v>0.45605000000000001</v>
      </c>
      <c r="AV6" s="31">
        <f t="shared" si="3"/>
        <v>0.53408999999999995</v>
      </c>
      <c r="AW6" s="31">
        <f t="shared" si="3"/>
        <v>0.49446999999999997</v>
      </c>
      <c r="AX6" s="31">
        <f t="shared" si="3"/>
        <v>0.44598000000000004</v>
      </c>
      <c r="AY6" s="31">
        <f t="shared" si="3"/>
        <v>0</v>
      </c>
      <c r="BA6" s="6">
        <f t="shared" si="4"/>
        <v>0</v>
      </c>
      <c r="BB6" s="6">
        <f t="shared" si="5"/>
        <v>1.32456</v>
      </c>
      <c r="BC6" s="6">
        <f t="shared" si="6"/>
        <v>2.7990999999999997</v>
      </c>
      <c r="BD6" s="6">
        <f t="shared" si="6"/>
        <v>2.7990999999999997</v>
      </c>
    </row>
    <row r="7" spans="1:56" x14ac:dyDescent="0.2">
      <c r="A7" s="98">
        <v>47043</v>
      </c>
      <c r="B7" s="99" t="s">
        <v>262</v>
      </c>
      <c r="C7" s="100">
        <v>44554</v>
      </c>
      <c r="D7" s="99" t="s">
        <v>353</v>
      </c>
      <c r="E7" s="99"/>
      <c r="F7" s="99"/>
      <c r="G7" s="99" t="s">
        <v>264</v>
      </c>
      <c r="H7" s="99"/>
      <c r="I7" s="99" t="s">
        <v>1434</v>
      </c>
      <c r="J7" s="99" t="s">
        <v>1435</v>
      </c>
      <c r="K7" s="99" t="s">
        <v>48</v>
      </c>
      <c r="L7" s="99"/>
      <c r="M7" s="99"/>
      <c r="N7" s="31"/>
      <c r="O7" s="31">
        <v>149.43</v>
      </c>
      <c r="P7" s="31">
        <v>248.86</v>
      </c>
      <c r="Q7" s="99"/>
      <c r="R7" s="31">
        <v>-149.43</v>
      </c>
      <c r="S7" s="101">
        <v>44561</v>
      </c>
      <c r="W7" s="1" t="s">
        <v>41</v>
      </c>
      <c r="X7" s="31">
        <f t="shared" si="1"/>
        <v>0</v>
      </c>
      <c r="Y7" s="31">
        <f t="shared" si="1"/>
        <v>0</v>
      </c>
      <c r="Z7" s="31">
        <f t="shared" si="1"/>
        <v>0</v>
      </c>
      <c r="AA7" s="31">
        <f t="shared" si="1"/>
        <v>0</v>
      </c>
      <c r="AB7" s="31">
        <f t="shared" si="1"/>
        <v>0</v>
      </c>
      <c r="AC7" s="31">
        <f t="shared" si="1"/>
        <v>0</v>
      </c>
      <c r="AD7" s="31">
        <f t="shared" si="1"/>
        <v>0</v>
      </c>
      <c r="AE7" s="31">
        <f t="shared" si="1"/>
        <v>0</v>
      </c>
      <c r="AF7" s="31">
        <f t="shared" si="1"/>
        <v>0</v>
      </c>
      <c r="AG7" s="31">
        <f t="shared" si="1"/>
        <v>0</v>
      </c>
      <c r="AH7" s="31">
        <f t="shared" si="2"/>
        <v>0</v>
      </c>
      <c r="AI7" s="31">
        <f t="shared" si="2"/>
        <v>0</v>
      </c>
      <c r="AJ7" s="31">
        <f t="shared" si="2"/>
        <v>0</v>
      </c>
      <c r="AK7" s="31">
        <f t="shared" si="2"/>
        <v>0</v>
      </c>
      <c r="AL7" s="31">
        <f t="shared" si="2"/>
        <v>0</v>
      </c>
      <c r="AM7" s="31">
        <f t="shared" si="2"/>
        <v>0</v>
      </c>
      <c r="AN7" s="31">
        <f t="shared" si="2"/>
        <v>0</v>
      </c>
      <c r="AO7" s="31">
        <f t="shared" si="2"/>
        <v>0</v>
      </c>
      <c r="AP7" s="31">
        <f t="shared" si="2"/>
        <v>0</v>
      </c>
      <c r="AQ7" s="31">
        <f t="shared" si="2"/>
        <v>0</v>
      </c>
      <c r="AR7" s="31">
        <f t="shared" si="3"/>
        <v>0</v>
      </c>
      <c r="AS7" s="31">
        <f t="shared" si="3"/>
        <v>9.2299999999999993E-2</v>
      </c>
      <c r="AT7" s="31">
        <f t="shared" si="3"/>
        <v>9.2299999999999993E-2</v>
      </c>
      <c r="AU7" s="31">
        <f t="shared" si="3"/>
        <v>3.3239999999999999E-2</v>
      </c>
      <c r="AV7" s="31">
        <f t="shared" si="3"/>
        <v>3.3239999999999999E-2</v>
      </c>
      <c r="AW7" s="31">
        <f t="shared" si="3"/>
        <v>3.3239999999999999E-2</v>
      </c>
      <c r="AX7" s="31">
        <f t="shared" si="3"/>
        <v>3.3239999999999999E-2</v>
      </c>
      <c r="AY7" s="31">
        <f t="shared" si="3"/>
        <v>0</v>
      </c>
      <c r="BA7" s="6">
        <f t="shared" si="4"/>
        <v>0</v>
      </c>
      <c r="BB7" s="6">
        <f t="shared" si="5"/>
        <v>0.21783999999999998</v>
      </c>
      <c r="BC7" s="6">
        <f t="shared" si="6"/>
        <v>0.31755999999999995</v>
      </c>
      <c r="BD7" s="6">
        <f t="shared" si="6"/>
        <v>0.31755999999999995</v>
      </c>
    </row>
    <row r="8" spans="1:56" x14ac:dyDescent="0.2">
      <c r="A8" s="98">
        <v>47172</v>
      </c>
      <c r="B8" s="99" t="s">
        <v>262</v>
      </c>
      <c r="C8" s="100">
        <v>44568</v>
      </c>
      <c r="D8" s="99" t="s">
        <v>555</v>
      </c>
      <c r="E8" s="99"/>
      <c r="F8" s="99"/>
      <c r="G8" s="99" t="s">
        <v>264</v>
      </c>
      <c r="H8" s="99"/>
      <c r="I8" s="99" t="s">
        <v>1434</v>
      </c>
      <c r="J8" s="99" t="s">
        <v>1435</v>
      </c>
      <c r="K8" s="99" t="s">
        <v>48</v>
      </c>
      <c r="L8" s="99"/>
      <c r="M8" s="99"/>
      <c r="N8" s="31"/>
      <c r="O8" s="31">
        <v>133.02000000000001</v>
      </c>
      <c r="P8" s="31">
        <v>221.94</v>
      </c>
      <c r="Q8" s="99"/>
      <c r="R8" s="31">
        <v>-133.02000000000001</v>
      </c>
      <c r="S8" s="101">
        <v>44592</v>
      </c>
      <c r="W8" s="99"/>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99"/>
      <c r="BA8" s="31"/>
      <c r="BB8" s="31"/>
      <c r="BC8" s="31"/>
      <c r="BD8" s="31"/>
    </row>
    <row r="9" spans="1:56" x14ac:dyDescent="0.2">
      <c r="A9" s="98">
        <v>47352</v>
      </c>
      <c r="B9" s="99" t="s">
        <v>262</v>
      </c>
      <c r="C9" s="100">
        <v>44582</v>
      </c>
      <c r="D9" s="99" t="s">
        <v>562</v>
      </c>
      <c r="E9" s="99"/>
      <c r="F9" s="99"/>
      <c r="G9" s="99" t="s">
        <v>264</v>
      </c>
      <c r="H9" s="99"/>
      <c r="I9" s="99" t="s">
        <v>1434</v>
      </c>
      <c r="J9" s="99" t="s">
        <v>1435</v>
      </c>
      <c r="K9" s="99" t="s">
        <v>48</v>
      </c>
      <c r="L9" s="99"/>
      <c r="M9" s="99"/>
      <c r="N9" s="31"/>
      <c r="O9" s="31">
        <v>133.02000000000001</v>
      </c>
      <c r="P9" s="31">
        <v>246.15</v>
      </c>
      <c r="Q9" s="99"/>
      <c r="R9" s="31">
        <v>-133.02000000000001</v>
      </c>
      <c r="S9" s="101">
        <v>44592</v>
      </c>
      <c r="W9" s="1" t="s">
        <v>48</v>
      </c>
      <c r="X9" s="31">
        <f t="shared" ref="X9:AG14" si="7">SUMIFS($R:$R,$S:$S,X$1,$J:$J,$W9)/1000</f>
        <v>0</v>
      </c>
      <c r="Y9" s="31">
        <f t="shared" si="7"/>
        <v>0</v>
      </c>
      <c r="Z9" s="31">
        <f t="shared" si="7"/>
        <v>0</v>
      </c>
      <c r="AA9" s="31">
        <f t="shared" si="7"/>
        <v>0</v>
      </c>
      <c r="AB9" s="31">
        <f t="shared" si="7"/>
        <v>0</v>
      </c>
      <c r="AC9" s="31">
        <f t="shared" si="7"/>
        <v>0</v>
      </c>
      <c r="AD9" s="31">
        <f t="shared" si="7"/>
        <v>0</v>
      </c>
      <c r="AE9" s="31">
        <f t="shared" si="7"/>
        <v>0</v>
      </c>
      <c r="AF9" s="31">
        <f t="shared" si="7"/>
        <v>0</v>
      </c>
      <c r="AG9" s="31">
        <f t="shared" si="7"/>
        <v>0</v>
      </c>
      <c r="AH9" s="31">
        <f t="shared" ref="AH9:AQ14" si="8">SUMIFS($R:$R,$S:$S,AH$1,$J:$J,$W9)/1000</f>
        <v>0</v>
      </c>
      <c r="AI9" s="31">
        <f t="shared" si="8"/>
        <v>0</v>
      </c>
      <c r="AJ9" s="31">
        <f t="shared" si="8"/>
        <v>0</v>
      </c>
      <c r="AK9" s="31">
        <f t="shared" si="8"/>
        <v>0</v>
      </c>
      <c r="AL9" s="31">
        <f t="shared" si="8"/>
        <v>0</v>
      </c>
      <c r="AM9" s="31">
        <f t="shared" si="8"/>
        <v>0</v>
      </c>
      <c r="AN9" s="31">
        <f t="shared" si="8"/>
        <v>0</v>
      </c>
      <c r="AO9" s="31">
        <f t="shared" si="8"/>
        <v>0</v>
      </c>
      <c r="AP9" s="31">
        <f t="shared" si="8"/>
        <v>0</v>
      </c>
      <c r="AQ9" s="31">
        <f t="shared" si="8"/>
        <v>0</v>
      </c>
      <c r="AR9" s="31">
        <f t="shared" ref="AR9:AY14" si="9">SUMIFS($R:$R,$S:$S,AR$1,$J:$J,$W9)/1000</f>
        <v>0</v>
      </c>
      <c r="AS9" s="31">
        <f t="shared" si="9"/>
        <v>-1.4452400000000001</v>
      </c>
      <c r="AT9" s="31">
        <f t="shared" si="9"/>
        <v>-2.2248600000000001</v>
      </c>
      <c r="AU9" s="31">
        <f t="shared" si="9"/>
        <v>0</v>
      </c>
      <c r="AV9" s="31">
        <f t="shared" si="9"/>
        <v>0</v>
      </c>
      <c r="AW9" s="31">
        <f t="shared" si="9"/>
        <v>0</v>
      </c>
      <c r="AX9" s="31">
        <f t="shared" si="9"/>
        <v>0</v>
      </c>
      <c r="AY9" s="31">
        <f t="shared" si="9"/>
        <v>0</v>
      </c>
      <c r="BA9" s="6">
        <f t="shared" ref="BA9:BA14" si="10">SUM(X9:AI9)</f>
        <v>0</v>
      </c>
      <c r="BB9" s="6">
        <f t="shared" ref="BB9:BB14" si="11">SUM(AJ9:AU9)</f>
        <v>-3.6701000000000001</v>
      </c>
      <c r="BC9" s="6">
        <f t="shared" ref="BC9:BD14" si="12">SUM(AM9:AX9)</f>
        <v>-3.6701000000000001</v>
      </c>
      <c r="BD9" s="6">
        <f t="shared" si="12"/>
        <v>-3.6701000000000001</v>
      </c>
    </row>
    <row r="10" spans="1:56" x14ac:dyDescent="0.2">
      <c r="A10" s="98">
        <v>47450</v>
      </c>
      <c r="B10" s="99" t="s">
        <v>262</v>
      </c>
      <c r="C10" s="100">
        <v>44596</v>
      </c>
      <c r="D10" s="99" t="s">
        <v>568</v>
      </c>
      <c r="E10" s="99"/>
      <c r="F10" s="99"/>
      <c r="G10" s="99" t="s">
        <v>264</v>
      </c>
      <c r="H10" s="99"/>
      <c r="I10" s="99" t="s">
        <v>1434</v>
      </c>
      <c r="J10" s="99" t="s">
        <v>1435</v>
      </c>
      <c r="K10" s="99" t="s">
        <v>48</v>
      </c>
      <c r="L10" s="99"/>
      <c r="M10" s="99"/>
      <c r="N10" s="31"/>
      <c r="O10" s="31">
        <v>133.02000000000001</v>
      </c>
      <c r="P10" s="31">
        <v>247.61</v>
      </c>
      <c r="Q10" s="99"/>
      <c r="R10" s="31">
        <v>-133.02000000000001</v>
      </c>
      <c r="S10" s="101">
        <v>44620</v>
      </c>
      <c r="W10" s="1" t="s">
        <v>1435</v>
      </c>
      <c r="X10" s="31">
        <f t="shared" si="7"/>
        <v>0</v>
      </c>
      <c r="Y10" s="31">
        <f t="shared" si="7"/>
        <v>0</v>
      </c>
      <c r="Z10" s="31">
        <f t="shared" si="7"/>
        <v>0</v>
      </c>
      <c r="AA10" s="31">
        <f t="shared" si="7"/>
        <v>0</v>
      </c>
      <c r="AB10" s="31">
        <f t="shared" si="7"/>
        <v>0</v>
      </c>
      <c r="AC10" s="31">
        <f t="shared" si="7"/>
        <v>0</v>
      </c>
      <c r="AD10" s="31">
        <f t="shared" si="7"/>
        <v>0</v>
      </c>
      <c r="AE10" s="31">
        <f t="shared" si="7"/>
        <v>0</v>
      </c>
      <c r="AF10" s="31">
        <f t="shared" si="7"/>
        <v>0</v>
      </c>
      <c r="AG10" s="31">
        <f t="shared" si="7"/>
        <v>0</v>
      </c>
      <c r="AH10" s="31">
        <f t="shared" si="8"/>
        <v>0</v>
      </c>
      <c r="AI10" s="31">
        <f t="shared" si="8"/>
        <v>0</v>
      </c>
      <c r="AJ10" s="31">
        <f t="shared" si="8"/>
        <v>0</v>
      </c>
      <c r="AK10" s="31">
        <f t="shared" si="8"/>
        <v>0</v>
      </c>
      <c r="AL10" s="31">
        <f t="shared" si="8"/>
        <v>0</v>
      </c>
      <c r="AM10" s="31">
        <f t="shared" si="8"/>
        <v>0</v>
      </c>
      <c r="AN10" s="31">
        <f t="shared" si="8"/>
        <v>0</v>
      </c>
      <c r="AO10" s="31">
        <f t="shared" si="8"/>
        <v>0</v>
      </c>
      <c r="AP10" s="31">
        <f t="shared" si="8"/>
        <v>0</v>
      </c>
      <c r="AQ10" s="31">
        <f t="shared" si="8"/>
        <v>0</v>
      </c>
      <c r="AR10" s="31">
        <f t="shared" si="9"/>
        <v>0</v>
      </c>
      <c r="AS10" s="31">
        <f t="shared" si="9"/>
        <v>-0.24323000000000003</v>
      </c>
      <c r="AT10" s="31">
        <f t="shared" si="9"/>
        <v>-0.30404000000000003</v>
      </c>
      <c r="AU10" s="31">
        <f t="shared" si="9"/>
        <v>-0.29886000000000001</v>
      </c>
      <c r="AV10" s="31">
        <f t="shared" si="9"/>
        <v>-0.26604</v>
      </c>
      <c r="AW10" s="31">
        <f t="shared" si="9"/>
        <v>-0.26604</v>
      </c>
      <c r="AX10" s="31">
        <f t="shared" si="9"/>
        <v>-0.32544999999999996</v>
      </c>
      <c r="AY10" s="31">
        <f t="shared" si="9"/>
        <v>0</v>
      </c>
      <c r="BA10" s="6">
        <f t="shared" si="10"/>
        <v>0</v>
      </c>
      <c r="BB10" s="6">
        <f t="shared" si="11"/>
        <v>-0.84613000000000005</v>
      </c>
      <c r="BC10" s="6">
        <f t="shared" si="12"/>
        <v>-1.7036600000000002</v>
      </c>
      <c r="BD10" s="6">
        <f t="shared" si="12"/>
        <v>-1.7036600000000002</v>
      </c>
    </row>
    <row r="11" spans="1:56" x14ac:dyDescent="0.2">
      <c r="A11" s="98">
        <v>47624</v>
      </c>
      <c r="B11" s="99" t="s">
        <v>262</v>
      </c>
      <c r="C11" s="100">
        <v>44610</v>
      </c>
      <c r="D11" s="99" t="s">
        <v>574</v>
      </c>
      <c r="E11" s="99"/>
      <c r="F11" s="99"/>
      <c r="G11" s="99" t="s">
        <v>264</v>
      </c>
      <c r="H11" s="99"/>
      <c r="I11" s="99" t="s">
        <v>1434</v>
      </c>
      <c r="J11" s="99" t="s">
        <v>1435</v>
      </c>
      <c r="K11" s="99" t="s">
        <v>48</v>
      </c>
      <c r="L11" s="99"/>
      <c r="M11" s="99"/>
      <c r="N11" s="31"/>
      <c r="O11" s="31">
        <v>133.02000000000001</v>
      </c>
      <c r="P11" s="31">
        <v>268.69</v>
      </c>
      <c r="Q11" s="99"/>
      <c r="R11" s="31">
        <v>-133.02000000000001</v>
      </c>
      <c r="S11" s="101">
        <v>44620</v>
      </c>
      <c r="W11" s="1" t="s">
        <v>61</v>
      </c>
      <c r="X11" s="31">
        <f t="shared" si="7"/>
        <v>0</v>
      </c>
      <c r="Y11" s="31">
        <f t="shared" si="7"/>
        <v>0</v>
      </c>
      <c r="Z11" s="31">
        <f t="shared" si="7"/>
        <v>0</v>
      </c>
      <c r="AA11" s="31">
        <f t="shared" si="7"/>
        <v>0</v>
      </c>
      <c r="AB11" s="31">
        <f t="shared" si="7"/>
        <v>0</v>
      </c>
      <c r="AC11" s="31">
        <f t="shared" si="7"/>
        <v>0</v>
      </c>
      <c r="AD11" s="31">
        <f t="shared" si="7"/>
        <v>0</v>
      </c>
      <c r="AE11" s="31">
        <f t="shared" si="7"/>
        <v>0</v>
      </c>
      <c r="AF11" s="31">
        <f t="shared" si="7"/>
        <v>0</v>
      </c>
      <c r="AG11" s="31">
        <f t="shared" si="7"/>
        <v>0</v>
      </c>
      <c r="AH11" s="31">
        <f t="shared" si="8"/>
        <v>0</v>
      </c>
      <c r="AI11" s="31">
        <f t="shared" si="8"/>
        <v>0</v>
      </c>
      <c r="AJ11" s="31">
        <f t="shared" si="8"/>
        <v>0</v>
      </c>
      <c r="AK11" s="31">
        <f t="shared" si="8"/>
        <v>0</v>
      </c>
      <c r="AL11" s="31">
        <f t="shared" si="8"/>
        <v>0</v>
      </c>
      <c r="AM11" s="31">
        <f t="shared" si="8"/>
        <v>0</v>
      </c>
      <c r="AN11" s="31">
        <f t="shared" si="8"/>
        <v>0</v>
      </c>
      <c r="AO11" s="31">
        <f t="shared" si="8"/>
        <v>0</v>
      </c>
      <c r="AP11" s="31">
        <f t="shared" si="8"/>
        <v>0</v>
      </c>
      <c r="AQ11" s="31">
        <f t="shared" si="8"/>
        <v>0</v>
      </c>
      <c r="AR11" s="31">
        <f t="shared" si="9"/>
        <v>0</v>
      </c>
      <c r="AS11" s="31">
        <f t="shared" si="9"/>
        <v>-2.2248699999999997</v>
      </c>
      <c r="AT11" s="31">
        <f t="shared" si="9"/>
        <v>-2.2372100000000001</v>
      </c>
      <c r="AU11" s="31">
        <f t="shared" si="9"/>
        <v>-4.3260200000000006</v>
      </c>
      <c r="AV11" s="31">
        <f t="shared" si="9"/>
        <v>-3.8291899999999996</v>
      </c>
      <c r="AW11" s="31">
        <f t="shared" si="9"/>
        <v>-3.8292100000000002</v>
      </c>
      <c r="AX11" s="31">
        <f t="shared" si="9"/>
        <v>-4.7405300000000006</v>
      </c>
      <c r="AY11" s="31">
        <f t="shared" si="9"/>
        <v>0</v>
      </c>
      <c r="BA11" s="6">
        <f t="shared" si="10"/>
        <v>0</v>
      </c>
      <c r="BB11" s="6">
        <f t="shared" si="11"/>
        <v>-8.7881</v>
      </c>
      <c r="BC11" s="6">
        <f t="shared" si="12"/>
        <v>-21.18703</v>
      </c>
      <c r="BD11" s="6">
        <f t="shared" si="12"/>
        <v>-21.18703</v>
      </c>
    </row>
    <row r="12" spans="1:56" x14ac:dyDescent="0.2">
      <c r="A12" s="98">
        <v>47758</v>
      </c>
      <c r="B12" s="99" t="s">
        <v>262</v>
      </c>
      <c r="C12" s="100">
        <v>44624</v>
      </c>
      <c r="D12" s="99" t="s">
        <v>578</v>
      </c>
      <c r="E12" s="99"/>
      <c r="F12" s="99"/>
      <c r="G12" s="99" t="s">
        <v>264</v>
      </c>
      <c r="H12" s="99"/>
      <c r="I12" s="99" t="s">
        <v>1434</v>
      </c>
      <c r="J12" s="99" t="s">
        <v>1435</v>
      </c>
      <c r="K12" s="99" t="s">
        <v>48</v>
      </c>
      <c r="L12" s="99"/>
      <c r="M12" s="99"/>
      <c r="N12" s="31"/>
      <c r="O12" s="31">
        <v>205.69</v>
      </c>
      <c r="P12" s="31">
        <v>246.75</v>
      </c>
      <c r="Q12" s="99"/>
      <c r="R12" s="31">
        <v>-205.69</v>
      </c>
      <c r="S12" s="101">
        <v>44651</v>
      </c>
      <c r="W12" s="1" t="s">
        <v>64</v>
      </c>
      <c r="X12" s="31">
        <f t="shared" si="7"/>
        <v>0</v>
      </c>
      <c r="Y12" s="31">
        <f t="shared" si="7"/>
        <v>0</v>
      </c>
      <c r="Z12" s="31">
        <f t="shared" si="7"/>
        <v>0</v>
      </c>
      <c r="AA12" s="31">
        <f t="shared" si="7"/>
        <v>0</v>
      </c>
      <c r="AB12" s="31">
        <f t="shared" si="7"/>
        <v>0</v>
      </c>
      <c r="AC12" s="31">
        <f t="shared" si="7"/>
        <v>0</v>
      </c>
      <c r="AD12" s="31">
        <f t="shared" si="7"/>
        <v>0</v>
      </c>
      <c r="AE12" s="31">
        <f t="shared" si="7"/>
        <v>0</v>
      </c>
      <c r="AF12" s="31">
        <f t="shared" si="7"/>
        <v>0</v>
      </c>
      <c r="AG12" s="31">
        <f t="shared" si="7"/>
        <v>0</v>
      </c>
      <c r="AH12" s="31">
        <f t="shared" si="8"/>
        <v>0</v>
      </c>
      <c r="AI12" s="31">
        <f t="shared" si="8"/>
        <v>0</v>
      </c>
      <c r="AJ12" s="31">
        <f t="shared" si="8"/>
        <v>0</v>
      </c>
      <c r="AK12" s="31">
        <f t="shared" si="8"/>
        <v>0</v>
      </c>
      <c r="AL12" s="31">
        <f t="shared" si="8"/>
        <v>0</v>
      </c>
      <c r="AM12" s="31">
        <f t="shared" si="8"/>
        <v>0</v>
      </c>
      <c r="AN12" s="31">
        <f t="shared" si="8"/>
        <v>0</v>
      </c>
      <c r="AO12" s="31">
        <f t="shared" si="8"/>
        <v>0</v>
      </c>
      <c r="AP12" s="31">
        <f t="shared" si="8"/>
        <v>0</v>
      </c>
      <c r="AQ12" s="31">
        <f t="shared" si="8"/>
        <v>0</v>
      </c>
      <c r="AR12" s="31">
        <f t="shared" si="9"/>
        <v>0</v>
      </c>
      <c r="AS12" s="31">
        <f t="shared" si="9"/>
        <v>-1.3206800000000001</v>
      </c>
      <c r="AT12" s="31">
        <f t="shared" si="9"/>
        <v>-1.7561399999999998</v>
      </c>
      <c r="AU12" s="31">
        <f t="shared" si="9"/>
        <v>-1.7341</v>
      </c>
      <c r="AV12" s="31">
        <f t="shared" si="9"/>
        <v>-1.6449800000000001</v>
      </c>
      <c r="AW12" s="31">
        <f t="shared" si="9"/>
        <v>-1.6449400000000001</v>
      </c>
      <c r="AX12" s="31">
        <f t="shared" si="9"/>
        <v>-1.81796</v>
      </c>
      <c r="AY12" s="31">
        <f t="shared" si="9"/>
        <v>0</v>
      </c>
      <c r="BA12" s="6">
        <f t="shared" si="10"/>
        <v>0</v>
      </c>
      <c r="BB12" s="6">
        <f t="shared" si="11"/>
        <v>-4.8109199999999994</v>
      </c>
      <c r="BC12" s="6">
        <f t="shared" si="12"/>
        <v>-9.9187999999999992</v>
      </c>
      <c r="BD12" s="6">
        <f t="shared" si="12"/>
        <v>-9.9187999999999992</v>
      </c>
    </row>
    <row r="13" spans="1:56" x14ac:dyDescent="0.2">
      <c r="A13" s="98">
        <v>47898</v>
      </c>
      <c r="B13" s="99" t="s">
        <v>262</v>
      </c>
      <c r="C13" s="100">
        <v>44635</v>
      </c>
      <c r="D13" s="99" t="s">
        <v>580</v>
      </c>
      <c r="E13" s="99"/>
      <c r="F13" s="99"/>
      <c r="G13" s="99" t="s">
        <v>264</v>
      </c>
      <c r="H13" s="99"/>
      <c r="I13" s="99" t="s">
        <v>1434</v>
      </c>
      <c r="J13" s="99" t="s">
        <v>1435</v>
      </c>
      <c r="K13" s="99" t="s">
        <v>48</v>
      </c>
      <c r="L13" s="99"/>
      <c r="M13" s="99"/>
      <c r="N13" s="31"/>
      <c r="O13" s="31">
        <v>119.76</v>
      </c>
      <c r="P13" s="31">
        <v>-119.76</v>
      </c>
      <c r="Q13" s="99"/>
      <c r="R13" s="31">
        <v>-119.76</v>
      </c>
      <c r="S13" s="101">
        <v>44651</v>
      </c>
      <c r="W13" s="1" t="s">
        <v>65</v>
      </c>
      <c r="X13" s="31">
        <f t="shared" si="7"/>
        <v>0</v>
      </c>
      <c r="Y13" s="31">
        <f t="shared" si="7"/>
        <v>0</v>
      </c>
      <c r="Z13" s="31">
        <f t="shared" si="7"/>
        <v>0</v>
      </c>
      <c r="AA13" s="31">
        <f t="shared" si="7"/>
        <v>0</v>
      </c>
      <c r="AB13" s="31">
        <f t="shared" si="7"/>
        <v>0</v>
      </c>
      <c r="AC13" s="31">
        <f t="shared" si="7"/>
        <v>0</v>
      </c>
      <c r="AD13" s="31">
        <f t="shared" si="7"/>
        <v>0</v>
      </c>
      <c r="AE13" s="31">
        <f t="shared" si="7"/>
        <v>0</v>
      </c>
      <c r="AF13" s="31">
        <f t="shared" si="7"/>
        <v>0</v>
      </c>
      <c r="AG13" s="31">
        <f t="shared" si="7"/>
        <v>0</v>
      </c>
      <c r="AH13" s="31">
        <f t="shared" si="8"/>
        <v>0</v>
      </c>
      <c r="AI13" s="31">
        <f t="shared" si="8"/>
        <v>0</v>
      </c>
      <c r="AJ13" s="31">
        <f t="shared" si="8"/>
        <v>0</v>
      </c>
      <c r="AK13" s="31">
        <f t="shared" si="8"/>
        <v>0</v>
      </c>
      <c r="AL13" s="31">
        <f t="shared" si="8"/>
        <v>0</v>
      </c>
      <c r="AM13" s="31">
        <f t="shared" si="8"/>
        <v>0</v>
      </c>
      <c r="AN13" s="31">
        <f t="shared" si="8"/>
        <v>0</v>
      </c>
      <c r="AO13" s="31">
        <f t="shared" si="8"/>
        <v>0</v>
      </c>
      <c r="AP13" s="31">
        <f t="shared" si="8"/>
        <v>0</v>
      </c>
      <c r="AQ13" s="31">
        <f t="shared" si="8"/>
        <v>0</v>
      </c>
      <c r="AR13" s="31">
        <f t="shared" si="9"/>
        <v>0</v>
      </c>
      <c r="AS13" s="31">
        <f t="shared" si="9"/>
        <v>-2.862E-2</v>
      </c>
      <c r="AT13" s="31">
        <f t="shared" si="9"/>
        <v>-1.3380000000000001E-2</v>
      </c>
      <c r="AU13" s="31">
        <f t="shared" si="9"/>
        <v>0</v>
      </c>
      <c r="AV13" s="31">
        <f t="shared" si="9"/>
        <v>-3.8469999999999997E-2</v>
      </c>
      <c r="AW13" s="31">
        <f t="shared" si="9"/>
        <v>-3.5299999999999997E-3</v>
      </c>
      <c r="AX13" s="31">
        <f t="shared" si="9"/>
        <v>0</v>
      </c>
      <c r="AY13" s="31">
        <f t="shared" si="9"/>
        <v>0</v>
      </c>
      <c r="BA13" s="6">
        <f t="shared" si="10"/>
        <v>0</v>
      </c>
      <c r="BB13" s="6">
        <f t="shared" si="11"/>
        <v>-4.2000000000000003E-2</v>
      </c>
      <c r="BC13" s="6">
        <f t="shared" si="12"/>
        <v>-8.4000000000000005E-2</v>
      </c>
      <c r="BD13" s="6">
        <f t="shared" si="12"/>
        <v>-8.4000000000000005E-2</v>
      </c>
    </row>
    <row r="14" spans="1:56" x14ac:dyDescent="0.2">
      <c r="A14" s="98">
        <v>46376</v>
      </c>
      <c r="B14" s="99" t="s">
        <v>262</v>
      </c>
      <c r="C14" s="100">
        <v>44484</v>
      </c>
      <c r="D14" s="99">
        <v>11300</v>
      </c>
      <c r="E14" s="99"/>
      <c r="F14" s="99"/>
      <c r="G14" s="99"/>
      <c r="H14" s="99"/>
      <c r="I14" s="99" t="s">
        <v>265</v>
      </c>
      <c r="J14" s="99" t="s">
        <v>5</v>
      </c>
      <c r="K14" s="99" t="s">
        <v>48</v>
      </c>
      <c r="L14" s="99">
        <v>48</v>
      </c>
      <c r="M14" s="99">
        <v>1788.46</v>
      </c>
      <c r="N14" s="31">
        <v>1788.46</v>
      </c>
      <c r="O14" s="31"/>
      <c r="P14" s="31">
        <v>138819.04999999999</v>
      </c>
      <c r="Q14" s="99"/>
      <c r="R14" s="31">
        <v>1788.46</v>
      </c>
      <c r="S14" s="101">
        <v>44500</v>
      </c>
      <c r="W14" s="1" t="s">
        <v>66</v>
      </c>
      <c r="X14" s="31">
        <f t="shared" si="7"/>
        <v>0</v>
      </c>
      <c r="Y14" s="31">
        <f t="shared" si="7"/>
        <v>0</v>
      </c>
      <c r="Z14" s="31">
        <f t="shared" si="7"/>
        <v>0</v>
      </c>
      <c r="AA14" s="31">
        <f t="shared" si="7"/>
        <v>0</v>
      </c>
      <c r="AB14" s="31">
        <f t="shared" si="7"/>
        <v>0</v>
      </c>
      <c r="AC14" s="31">
        <f t="shared" si="7"/>
        <v>0</v>
      </c>
      <c r="AD14" s="31">
        <f t="shared" si="7"/>
        <v>0</v>
      </c>
      <c r="AE14" s="31">
        <f t="shared" si="7"/>
        <v>0</v>
      </c>
      <c r="AF14" s="31">
        <f t="shared" si="7"/>
        <v>0</v>
      </c>
      <c r="AG14" s="31">
        <f t="shared" si="7"/>
        <v>0</v>
      </c>
      <c r="AH14" s="31">
        <f t="shared" si="8"/>
        <v>0</v>
      </c>
      <c r="AI14" s="31">
        <f t="shared" si="8"/>
        <v>0</v>
      </c>
      <c r="AJ14" s="31">
        <f t="shared" si="8"/>
        <v>0</v>
      </c>
      <c r="AK14" s="31">
        <f t="shared" si="8"/>
        <v>0</v>
      </c>
      <c r="AL14" s="31">
        <f t="shared" si="8"/>
        <v>0</v>
      </c>
      <c r="AM14" s="31">
        <f t="shared" si="8"/>
        <v>0</v>
      </c>
      <c r="AN14" s="31">
        <f t="shared" si="8"/>
        <v>0</v>
      </c>
      <c r="AO14" s="31">
        <f t="shared" si="8"/>
        <v>0</v>
      </c>
      <c r="AP14" s="31">
        <f t="shared" si="8"/>
        <v>0</v>
      </c>
      <c r="AQ14" s="31">
        <f t="shared" si="8"/>
        <v>0</v>
      </c>
      <c r="AR14" s="31">
        <f t="shared" si="9"/>
        <v>0</v>
      </c>
      <c r="AS14" s="31">
        <f t="shared" si="9"/>
        <v>-3.8200000000000005E-3</v>
      </c>
      <c r="AT14" s="31">
        <f t="shared" si="9"/>
        <v>-1.7800000000000001E-3</v>
      </c>
      <c r="AU14" s="31">
        <f t="shared" si="9"/>
        <v>0</v>
      </c>
      <c r="AV14" s="31">
        <f t="shared" si="9"/>
        <v>-5.13E-3</v>
      </c>
      <c r="AW14" s="31">
        <f t="shared" si="9"/>
        <v>-4.6999999999999999E-4</v>
      </c>
      <c r="AX14" s="31">
        <f t="shared" si="9"/>
        <v>0</v>
      </c>
      <c r="AY14" s="31">
        <f t="shared" si="9"/>
        <v>0</v>
      </c>
      <c r="BA14" s="6">
        <f t="shared" si="10"/>
        <v>0</v>
      </c>
      <c r="BB14" s="6">
        <f t="shared" si="11"/>
        <v>-5.6000000000000008E-3</v>
      </c>
      <c r="BC14" s="6">
        <f t="shared" si="12"/>
        <v>-1.12E-2</v>
      </c>
      <c r="BD14" s="6">
        <f t="shared" si="12"/>
        <v>-1.12E-2</v>
      </c>
    </row>
    <row r="15" spans="1:56" x14ac:dyDescent="0.2">
      <c r="A15" s="98">
        <v>46457</v>
      </c>
      <c r="B15" s="99" t="s">
        <v>262</v>
      </c>
      <c r="C15" s="100">
        <v>44498</v>
      </c>
      <c r="D15" s="99" t="s">
        <v>336</v>
      </c>
      <c r="E15" s="99"/>
      <c r="F15" s="99"/>
      <c r="G15" s="99" t="s">
        <v>264</v>
      </c>
      <c r="H15" s="99"/>
      <c r="I15" s="99" t="s">
        <v>265</v>
      </c>
      <c r="J15" s="99" t="s">
        <v>5</v>
      </c>
      <c r="K15" s="99" t="s">
        <v>48</v>
      </c>
      <c r="L15" s="99">
        <v>75.25</v>
      </c>
      <c r="M15" s="99">
        <v>2803.79</v>
      </c>
      <c r="N15" s="31">
        <v>2803.79</v>
      </c>
      <c r="O15" s="31"/>
      <c r="P15" s="31">
        <v>149545.91</v>
      </c>
      <c r="Q15" s="99"/>
      <c r="R15" s="31">
        <v>2803.79</v>
      </c>
      <c r="S15" s="101">
        <v>44500</v>
      </c>
      <c r="W15" s="99"/>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99"/>
      <c r="BA15" s="31"/>
      <c r="BB15" s="31"/>
      <c r="BC15" s="31"/>
      <c r="BD15" s="31"/>
    </row>
    <row r="16" spans="1:56" x14ac:dyDescent="0.2">
      <c r="A16" s="98">
        <v>46642</v>
      </c>
      <c r="B16" s="99" t="s">
        <v>262</v>
      </c>
      <c r="C16" s="100">
        <v>44510</v>
      </c>
      <c r="D16" s="99">
        <v>11311</v>
      </c>
      <c r="E16" s="99"/>
      <c r="F16" s="99"/>
      <c r="G16" s="99"/>
      <c r="H16" s="99"/>
      <c r="I16" s="99" t="s">
        <v>265</v>
      </c>
      <c r="J16" s="99" t="s">
        <v>5</v>
      </c>
      <c r="K16" s="99" t="s">
        <v>48</v>
      </c>
      <c r="L16" s="99">
        <v>75.75</v>
      </c>
      <c r="M16" s="99">
        <v>2822.42</v>
      </c>
      <c r="N16" s="31">
        <v>2822.42</v>
      </c>
      <c r="O16" s="31"/>
      <c r="P16" s="31">
        <v>160037.54999999999</v>
      </c>
      <c r="Q16" s="99"/>
      <c r="R16" s="31">
        <v>2822.42</v>
      </c>
      <c r="S16" s="101">
        <v>44530</v>
      </c>
      <c r="W16" s="99" t="s">
        <v>1174</v>
      </c>
      <c r="X16" s="31">
        <f>SUM(X3:X4,X6:X7)</f>
        <v>0</v>
      </c>
      <c r="Y16" s="31">
        <f t="shared" ref="Y16:AY16" si="13">SUM(Y3:Y4,Y6:Y7)</f>
        <v>0</v>
      </c>
      <c r="Z16" s="31">
        <f t="shared" si="13"/>
        <v>0</v>
      </c>
      <c r="AA16" s="31">
        <f t="shared" si="13"/>
        <v>0</v>
      </c>
      <c r="AB16" s="31">
        <f t="shared" si="13"/>
        <v>0</v>
      </c>
      <c r="AC16" s="31">
        <f t="shared" si="13"/>
        <v>0</v>
      </c>
      <c r="AD16" s="31">
        <f t="shared" si="13"/>
        <v>0</v>
      </c>
      <c r="AE16" s="31">
        <f t="shared" si="13"/>
        <v>0</v>
      </c>
      <c r="AF16" s="31">
        <f t="shared" si="13"/>
        <v>0</v>
      </c>
      <c r="AG16" s="31">
        <f t="shared" si="13"/>
        <v>0</v>
      </c>
      <c r="AH16" s="31">
        <f t="shared" si="13"/>
        <v>0</v>
      </c>
      <c r="AI16" s="31">
        <f t="shared" si="13"/>
        <v>0</v>
      </c>
      <c r="AJ16" s="31">
        <f t="shared" si="13"/>
        <v>0</v>
      </c>
      <c r="AK16" s="31">
        <f t="shared" si="13"/>
        <v>0</v>
      </c>
      <c r="AL16" s="31">
        <f t="shared" si="13"/>
        <v>0</v>
      </c>
      <c r="AM16" s="31">
        <f t="shared" si="13"/>
        <v>0</v>
      </c>
      <c r="AN16" s="31">
        <f t="shared" si="13"/>
        <v>0</v>
      </c>
      <c r="AO16" s="31">
        <f t="shared" si="13"/>
        <v>0</v>
      </c>
      <c r="AP16" s="31">
        <f t="shared" si="13"/>
        <v>0</v>
      </c>
      <c r="AQ16" s="31">
        <f t="shared" si="13"/>
        <v>0</v>
      </c>
      <c r="AR16" s="31">
        <f t="shared" si="13"/>
        <v>0</v>
      </c>
      <c r="AS16" s="31">
        <f t="shared" si="13"/>
        <v>0.49722999999999995</v>
      </c>
      <c r="AT16" s="31">
        <f t="shared" si="13"/>
        <v>0.57586999999999999</v>
      </c>
      <c r="AU16" s="31">
        <f t="shared" si="13"/>
        <v>0.39744000000000002</v>
      </c>
      <c r="AV16" s="31">
        <f t="shared" si="13"/>
        <v>-0.62773000000000001</v>
      </c>
      <c r="AW16" s="31">
        <f t="shared" si="13"/>
        <v>-0.66735</v>
      </c>
      <c r="AX16" s="31">
        <f t="shared" si="13"/>
        <v>1.0542500000000001</v>
      </c>
      <c r="AY16" s="31">
        <f t="shared" si="13"/>
        <v>0</v>
      </c>
      <c r="AZ16" s="99"/>
      <c r="BA16" s="6">
        <f t="shared" ref="BA16" si="14">SUM(X16:AI16)</f>
        <v>0</v>
      </c>
      <c r="BB16" s="6">
        <f t="shared" ref="BB16" si="15">SUM(AJ16:AU16)</f>
        <v>1.47054</v>
      </c>
      <c r="BC16" s="6">
        <f t="shared" ref="BC16" si="16">SUM(AM16:AX16)</f>
        <v>1.2297100000000001</v>
      </c>
      <c r="BD16" s="6">
        <f t="shared" ref="BD16" si="17">SUM(AN16:AY16)</f>
        <v>1.2297100000000001</v>
      </c>
    </row>
    <row r="17" spans="1:56" x14ac:dyDescent="0.2">
      <c r="A17" s="98">
        <v>46726</v>
      </c>
      <c r="B17" s="99" t="s">
        <v>262</v>
      </c>
      <c r="C17" s="100">
        <v>44526</v>
      </c>
      <c r="D17" s="99" t="s">
        <v>341</v>
      </c>
      <c r="E17" s="99"/>
      <c r="F17" s="99"/>
      <c r="G17" s="99" t="s">
        <v>264</v>
      </c>
      <c r="H17" s="99"/>
      <c r="I17" s="99" t="s">
        <v>265</v>
      </c>
      <c r="J17" s="99" t="s">
        <v>5</v>
      </c>
      <c r="K17" s="99" t="s">
        <v>48</v>
      </c>
      <c r="L17" s="99">
        <v>80</v>
      </c>
      <c r="M17" s="99">
        <v>2980.77</v>
      </c>
      <c r="N17" s="31">
        <v>2980.77</v>
      </c>
      <c r="O17" s="31"/>
      <c r="P17" s="31">
        <v>170468.31</v>
      </c>
      <c r="Q17" s="99"/>
      <c r="R17" s="31">
        <v>2980.77</v>
      </c>
      <c r="S17" s="101">
        <v>44530</v>
      </c>
      <c r="W17" s="99"/>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99"/>
      <c r="BA17" s="31"/>
      <c r="BB17" s="31"/>
      <c r="BC17" s="31"/>
      <c r="BD17" s="31"/>
    </row>
    <row r="18" spans="1:56" x14ac:dyDescent="0.2">
      <c r="A18" s="98">
        <v>46930</v>
      </c>
      <c r="B18" s="99" t="s">
        <v>262</v>
      </c>
      <c r="C18" s="100">
        <v>44540</v>
      </c>
      <c r="D18" s="99" t="s">
        <v>347</v>
      </c>
      <c r="E18" s="99"/>
      <c r="F18" s="99"/>
      <c r="G18" s="99" t="s">
        <v>264</v>
      </c>
      <c r="H18" s="99"/>
      <c r="I18" s="99" t="s">
        <v>265</v>
      </c>
      <c r="J18" s="99" t="s">
        <v>5</v>
      </c>
      <c r="K18" s="99" t="s">
        <v>48</v>
      </c>
      <c r="L18" s="99">
        <v>80</v>
      </c>
      <c r="M18" s="99">
        <v>2980.77</v>
      </c>
      <c r="N18" s="31">
        <v>2980.77</v>
      </c>
      <c r="O18" s="31"/>
      <c r="P18" s="31">
        <v>181039.69</v>
      </c>
      <c r="Q18" s="99"/>
      <c r="R18" s="31">
        <v>2980.77</v>
      </c>
      <c r="S18" s="101">
        <v>44561</v>
      </c>
      <c r="W18" s="99"/>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99"/>
      <c r="BA18" s="31"/>
      <c r="BB18" s="31"/>
      <c r="BC18" s="31"/>
      <c r="BD18" s="31"/>
    </row>
    <row r="19" spans="1:56" x14ac:dyDescent="0.2">
      <c r="A19" s="98">
        <v>47043</v>
      </c>
      <c r="B19" s="99" t="s">
        <v>262</v>
      </c>
      <c r="C19" s="100">
        <v>44554</v>
      </c>
      <c r="D19" s="99" t="s">
        <v>353</v>
      </c>
      <c r="E19" s="99"/>
      <c r="F19" s="99"/>
      <c r="G19" s="99" t="s">
        <v>264</v>
      </c>
      <c r="H19" s="99"/>
      <c r="I19" s="99" t="s">
        <v>265</v>
      </c>
      <c r="J19" s="99" t="s">
        <v>5</v>
      </c>
      <c r="K19" s="99" t="s">
        <v>48</v>
      </c>
      <c r="L19" s="99">
        <v>72</v>
      </c>
      <c r="M19" s="99">
        <v>2682.69</v>
      </c>
      <c r="N19" s="31">
        <v>2682.69</v>
      </c>
      <c r="O19" s="31"/>
      <c r="P19" s="31">
        <v>194352.6</v>
      </c>
      <c r="Q19" s="99"/>
      <c r="R19" s="31">
        <v>2682.69</v>
      </c>
      <c r="S19" s="101">
        <v>44561</v>
      </c>
      <c r="W19" s="99"/>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99"/>
      <c r="BA19" s="31"/>
      <c r="BB19" s="31"/>
      <c r="BC19" s="31"/>
      <c r="BD19" s="31"/>
    </row>
    <row r="20" spans="1:56" x14ac:dyDescent="0.2">
      <c r="A20" s="98">
        <v>47172</v>
      </c>
      <c r="B20" s="99" t="s">
        <v>262</v>
      </c>
      <c r="C20" s="100">
        <v>44568</v>
      </c>
      <c r="D20" s="99" t="s">
        <v>555</v>
      </c>
      <c r="E20" s="99"/>
      <c r="F20" s="99"/>
      <c r="G20" s="99" t="s">
        <v>264</v>
      </c>
      <c r="H20" s="99"/>
      <c r="I20" s="99" t="s">
        <v>265</v>
      </c>
      <c r="J20" s="99" t="s">
        <v>5</v>
      </c>
      <c r="K20" s="99" t="s">
        <v>48</v>
      </c>
      <c r="L20" s="99">
        <v>80</v>
      </c>
      <c r="M20" s="99">
        <v>3205.77</v>
      </c>
      <c r="N20" s="31">
        <v>3205.77</v>
      </c>
      <c r="O20" s="31"/>
      <c r="P20" s="31">
        <v>5321.15</v>
      </c>
      <c r="Q20" s="99"/>
      <c r="R20" s="31">
        <v>3205.77</v>
      </c>
      <c r="S20" s="101">
        <v>44592</v>
      </c>
      <c r="W20" s="99"/>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99"/>
      <c r="BA20" s="31"/>
      <c r="BB20" s="31"/>
      <c r="BC20" s="31"/>
      <c r="BD20" s="31"/>
    </row>
    <row r="21" spans="1:56" x14ac:dyDescent="0.2">
      <c r="A21" s="98">
        <v>47352</v>
      </c>
      <c r="B21" s="99" t="s">
        <v>262</v>
      </c>
      <c r="C21" s="100">
        <v>44582</v>
      </c>
      <c r="D21" s="99" t="s">
        <v>562</v>
      </c>
      <c r="E21" s="99"/>
      <c r="F21" s="99"/>
      <c r="G21" s="99" t="s">
        <v>264</v>
      </c>
      <c r="H21" s="99"/>
      <c r="I21" s="99" t="s">
        <v>265</v>
      </c>
      <c r="J21" s="99" t="s">
        <v>5</v>
      </c>
      <c r="K21" s="99" t="s">
        <v>48</v>
      </c>
      <c r="L21" s="99">
        <v>78.5</v>
      </c>
      <c r="M21" s="99">
        <v>3145.66</v>
      </c>
      <c r="N21" s="31">
        <v>3145.66</v>
      </c>
      <c r="O21" s="31"/>
      <c r="P21" s="31">
        <v>18456.990000000002</v>
      </c>
      <c r="Q21" s="99"/>
      <c r="R21" s="31">
        <v>3145.66</v>
      </c>
      <c r="S21" s="101">
        <v>44592</v>
      </c>
      <c r="W21" s="99"/>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99"/>
      <c r="BA21" s="31"/>
      <c r="BB21" s="31"/>
      <c r="BC21" s="31"/>
      <c r="BD21" s="31"/>
    </row>
    <row r="22" spans="1:56" x14ac:dyDescent="0.2">
      <c r="A22" s="98">
        <v>47450</v>
      </c>
      <c r="B22" s="99" t="s">
        <v>262</v>
      </c>
      <c r="C22" s="100">
        <v>44596</v>
      </c>
      <c r="D22" s="99" t="s">
        <v>568</v>
      </c>
      <c r="E22" s="99"/>
      <c r="F22" s="99"/>
      <c r="G22" s="99" t="s">
        <v>264</v>
      </c>
      <c r="H22" s="99"/>
      <c r="I22" s="99" t="s">
        <v>265</v>
      </c>
      <c r="J22" s="99" t="s">
        <v>5</v>
      </c>
      <c r="K22" s="99" t="s">
        <v>48</v>
      </c>
      <c r="L22" s="99">
        <v>70.5</v>
      </c>
      <c r="M22" s="99">
        <v>2825.08</v>
      </c>
      <c r="N22" s="31">
        <v>2825.08</v>
      </c>
      <c r="O22" s="31"/>
      <c r="P22" s="31">
        <v>30507.45</v>
      </c>
      <c r="Q22" s="99"/>
      <c r="R22" s="31">
        <v>2825.08</v>
      </c>
      <c r="S22" s="101">
        <v>44620</v>
      </c>
      <c r="W22" s="99"/>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99"/>
      <c r="BA22" s="31"/>
      <c r="BB22" s="31"/>
      <c r="BC22" s="31"/>
      <c r="BD22" s="31"/>
    </row>
    <row r="23" spans="1:56" x14ac:dyDescent="0.2">
      <c r="A23" s="98">
        <v>47624</v>
      </c>
      <c r="B23" s="99" t="s">
        <v>262</v>
      </c>
      <c r="C23" s="100">
        <v>44610</v>
      </c>
      <c r="D23" s="99" t="s">
        <v>574</v>
      </c>
      <c r="E23" s="99"/>
      <c r="F23" s="99"/>
      <c r="G23" s="99" t="s">
        <v>264</v>
      </c>
      <c r="H23" s="99"/>
      <c r="I23" s="99" t="s">
        <v>265</v>
      </c>
      <c r="J23" s="99" t="s">
        <v>5</v>
      </c>
      <c r="K23" s="99" t="s">
        <v>48</v>
      </c>
      <c r="L23" s="99">
        <v>80</v>
      </c>
      <c r="M23" s="99">
        <v>3205.77</v>
      </c>
      <c r="N23" s="31">
        <v>3205.77</v>
      </c>
      <c r="O23" s="31"/>
      <c r="P23" s="31">
        <v>44759.26</v>
      </c>
      <c r="Q23" s="99"/>
      <c r="R23" s="31">
        <v>3205.77</v>
      </c>
      <c r="S23" s="101">
        <v>44620</v>
      </c>
      <c r="W23" s="99"/>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99"/>
      <c r="BA23" s="31"/>
      <c r="BB23" s="31"/>
      <c r="BC23" s="31"/>
      <c r="BD23" s="31"/>
    </row>
    <row r="24" spans="1:56" x14ac:dyDescent="0.2">
      <c r="A24" s="98">
        <v>47758</v>
      </c>
      <c r="B24" s="99" t="s">
        <v>262</v>
      </c>
      <c r="C24" s="100">
        <v>44624</v>
      </c>
      <c r="D24" s="99" t="s">
        <v>578</v>
      </c>
      <c r="E24" s="99"/>
      <c r="F24" s="99"/>
      <c r="G24" s="99" t="s">
        <v>264</v>
      </c>
      <c r="H24" s="99"/>
      <c r="I24" s="99" t="s">
        <v>265</v>
      </c>
      <c r="J24" s="99" t="s">
        <v>5</v>
      </c>
      <c r="K24" s="99" t="s">
        <v>48</v>
      </c>
      <c r="L24" s="99">
        <v>64</v>
      </c>
      <c r="M24" s="99">
        <v>2564.62</v>
      </c>
      <c r="N24" s="31">
        <v>2564.62</v>
      </c>
      <c r="O24" s="31"/>
      <c r="P24" s="31">
        <v>57645.38</v>
      </c>
      <c r="Q24" s="99"/>
      <c r="R24" s="31">
        <v>2564.62</v>
      </c>
      <c r="S24" s="101">
        <v>44651</v>
      </c>
      <c r="W24" s="99"/>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99"/>
      <c r="BA24" s="31"/>
      <c r="BB24" s="31"/>
      <c r="BC24" s="31"/>
      <c r="BD24" s="31"/>
    </row>
    <row r="25" spans="1:56" x14ac:dyDescent="0.2">
      <c r="A25" s="98">
        <v>47898</v>
      </c>
      <c r="B25" s="99" t="s">
        <v>262</v>
      </c>
      <c r="C25" s="100">
        <v>44635</v>
      </c>
      <c r="D25" s="99" t="s">
        <v>580</v>
      </c>
      <c r="E25" s="99"/>
      <c r="F25" s="99"/>
      <c r="G25" s="99" t="s">
        <v>264</v>
      </c>
      <c r="H25" s="99"/>
      <c r="I25" s="99" t="s">
        <v>265</v>
      </c>
      <c r="J25" s="99" t="s">
        <v>5</v>
      </c>
      <c r="K25" s="99" t="s">
        <v>48</v>
      </c>
      <c r="L25" s="99">
        <v>65.5</v>
      </c>
      <c r="M25" s="99">
        <v>2623.92</v>
      </c>
      <c r="N25" s="31">
        <v>2623.92</v>
      </c>
      <c r="O25" s="31"/>
      <c r="P25" s="31">
        <v>70468.45</v>
      </c>
      <c r="Q25" s="99"/>
      <c r="R25" s="31">
        <v>2623.92</v>
      </c>
      <c r="S25" s="101">
        <v>44651</v>
      </c>
      <c r="W25" s="99"/>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99"/>
      <c r="BA25" s="31"/>
      <c r="BB25" s="31"/>
      <c r="BC25" s="31"/>
      <c r="BD25" s="31"/>
    </row>
    <row r="26" spans="1:56" x14ac:dyDescent="0.2">
      <c r="A26" s="98">
        <v>46376</v>
      </c>
      <c r="B26" s="99" t="s">
        <v>262</v>
      </c>
      <c r="C26" s="100">
        <v>44484</v>
      </c>
      <c r="D26" s="99">
        <v>11300</v>
      </c>
      <c r="E26" s="99"/>
      <c r="F26" s="99"/>
      <c r="G26" s="99"/>
      <c r="H26" s="99"/>
      <c r="I26" s="99"/>
      <c r="J26" s="99" t="s">
        <v>48</v>
      </c>
      <c r="K26" s="99" t="s">
        <v>121</v>
      </c>
      <c r="L26" s="99"/>
      <c r="M26" s="99"/>
      <c r="N26" s="31"/>
      <c r="O26" s="31">
        <v>1445.24</v>
      </c>
      <c r="P26" s="31">
        <v>86311.7</v>
      </c>
      <c r="Q26" s="99"/>
      <c r="R26" s="31">
        <v>-1445.24</v>
      </c>
      <c r="S26" s="101">
        <v>44500</v>
      </c>
      <c r="W26" s="99"/>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99"/>
      <c r="BA26" s="31"/>
      <c r="BB26" s="31"/>
      <c r="BC26" s="31"/>
      <c r="BD26" s="31"/>
    </row>
    <row r="27" spans="1:56" x14ac:dyDescent="0.2">
      <c r="A27" s="98">
        <v>46642</v>
      </c>
      <c r="B27" s="99" t="s">
        <v>262</v>
      </c>
      <c r="C27" s="100">
        <v>44510</v>
      </c>
      <c r="D27" s="99">
        <v>11311</v>
      </c>
      <c r="E27" s="99"/>
      <c r="F27" s="99"/>
      <c r="G27" s="99"/>
      <c r="H27" s="99"/>
      <c r="I27" s="99"/>
      <c r="J27" s="99" t="s">
        <v>48</v>
      </c>
      <c r="K27" s="99" t="s">
        <v>121</v>
      </c>
      <c r="L27" s="99"/>
      <c r="M27" s="99"/>
      <c r="N27" s="31"/>
      <c r="O27" s="31">
        <v>2224.86</v>
      </c>
      <c r="P27" s="31">
        <v>33857.120000000003</v>
      </c>
      <c r="Q27" s="99"/>
      <c r="R27" s="31">
        <v>-2224.86</v>
      </c>
      <c r="S27" s="101">
        <v>44530</v>
      </c>
      <c r="W27" s="99"/>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99"/>
      <c r="BA27" s="31"/>
      <c r="BB27" s="31"/>
      <c r="BC27" s="31"/>
      <c r="BD27" s="31"/>
    </row>
    <row r="28" spans="1:56" x14ac:dyDescent="0.2">
      <c r="A28" s="98">
        <v>46457</v>
      </c>
      <c r="B28" s="99" t="s">
        <v>262</v>
      </c>
      <c r="C28" s="100">
        <v>44498</v>
      </c>
      <c r="D28" s="99" t="s">
        <v>336</v>
      </c>
      <c r="E28" s="99"/>
      <c r="F28" s="99"/>
      <c r="G28" s="99" t="s">
        <v>264</v>
      </c>
      <c r="H28" s="99"/>
      <c r="I28" s="99" t="s">
        <v>264</v>
      </c>
      <c r="J28" s="99" t="s">
        <v>61</v>
      </c>
      <c r="K28" s="99" t="s">
        <v>48</v>
      </c>
      <c r="L28" s="99"/>
      <c r="M28" s="99">
        <v>0</v>
      </c>
      <c r="N28" s="31"/>
      <c r="O28" s="31">
        <v>2224.87</v>
      </c>
      <c r="P28" s="31">
        <v>6589.09</v>
      </c>
      <c r="Q28" s="99"/>
      <c r="R28" s="31">
        <v>-2224.87</v>
      </c>
      <c r="S28" s="101">
        <v>44500</v>
      </c>
      <c r="W28" s="99"/>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99"/>
      <c r="BA28" s="31"/>
      <c r="BB28" s="31"/>
      <c r="BC28" s="31"/>
      <c r="BD28" s="31"/>
    </row>
    <row r="29" spans="1:56" x14ac:dyDescent="0.2">
      <c r="A29" s="98">
        <v>46726</v>
      </c>
      <c r="B29" s="99" t="s">
        <v>262</v>
      </c>
      <c r="C29" s="100">
        <v>44526</v>
      </c>
      <c r="D29" s="99" t="s">
        <v>341</v>
      </c>
      <c r="E29" s="99"/>
      <c r="F29" s="99"/>
      <c r="G29" s="99" t="s">
        <v>264</v>
      </c>
      <c r="H29" s="99"/>
      <c r="I29" s="99" t="s">
        <v>264</v>
      </c>
      <c r="J29" s="99" t="s">
        <v>61</v>
      </c>
      <c r="K29" s="99" t="s">
        <v>48</v>
      </c>
      <c r="L29" s="99"/>
      <c r="M29" s="99">
        <v>0</v>
      </c>
      <c r="N29" s="31"/>
      <c r="O29" s="31">
        <v>2237.21</v>
      </c>
      <c r="P29" s="31">
        <v>6865.69</v>
      </c>
      <c r="Q29" s="99"/>
      <c r="R29" s="31">
        <v>-2237.21</v>
      </c>
      <c r="S29" s="101">
        <v>44530</v>
      </c>
    </row>
    <row r="30" spans="1:56" x14ac:dyDescent="0.2">
      <c r="A30" s="98">
        <v>46930</v>
      </c>
      <c r="B30" s="99" t="s">
        <v>262</v>
      </c>
      <c r="C30" s="100">
        <v>44540</v>
      </c>
      <c r="D30" s="99" t="s">
        <v>347</v>
      </c>
      <c r="E30" s="99"/>
      <c r="F30" s="99"/>
      <c r="G30" s="99" t="s">
        <v>264</v>
      </c>
      <c r="H30" s="99"/>
      <c r="I30" s="99" t="s">
        <v>264</v>
      </c>
      <c r="J30" s="99" t="s">
        <v>61</v>
      </c>
      <c r="K30" s="99" t="s">
        <v>48</v>
      </c>
      <c r="L30" s="99"/>
      <c r="M30" s="99">
        <v>0</v>
      </c>
      <c r="N30" s="31"/>
      <c r="O30" s="31">
        <v>2167.85</v>
      </c>
      <c r="P30" s="31">
        <v>6914.1</v>
      </c>
      <c r="Q30" s="99"/>
      <c r="R30" s="31">
        <v>-2167.85</v>
      </c>
      <c r="S30" s="101">
        <v>44561</v>
      </c>
    </row>
    <row r="31" spans="1:56" x14ac:dyDescent="0.2">
      <c r="A31" s="98">
        <v>47043</v>
      </c>
      <c r="B31" s="99" t="s">
        <v>262</v>
      </c>
      <c r="C31" s="100">
        <v>44554</v>
      </c>
      <c r="D31" s="99" t="s">
        <v>353</v>
      </c>
      <c r="E31" s="99"/>
      <c r="F31" s="99"/>
      <c r="G31" s="99" t="s">
        <v>264</v>
      </c>
      <c r="H31" s="99"/>
      <c r="I31" s="99" t="s">
        <v>264</v>
      </c>
      <c r="J31" s="99" t="s">
        <v>61</v>
      </c>
      <c r="K31" s="99" t="s">
        <v>48</v>
      </c>
      <c r="L31" s="99"/>
      <c r="M31" s="99">
        <v>0</v>
      </c>
      <c r="N31" s="31"/>
      <c r="O31" s="31">
        <v>2158.17</v>
      </c>
      <c r="P31" s="31">
        <v>7749.38</v>
      </c>
      <c r="Q31" s="99"/>
      <c r="R31" s="31">
        <v>-2158.17</v>
      </c>
      <c r="S31" s="101">
        <v>44561</v>
      </c>
    </row>
    <row r="32" spans="1:56" x14ac:dyDescent="0.2">
      <c r="A32" s="98">
        <v>47172</v>
      </c>
      <c r="B32" s="99" t="s">
        <v>262</v>
      </c>
      <c r="C32" s="100">
        <v>44568</v>
      </c>
      <c r="D32" s="99" t="s">
        <v>555</v>
      </c>
      <c r="E32" s="99"/>
      <c r="F32" s="99"/>
      <c r="G32" s="99" t="s">
        <v>264</v>
      </c>
      <c r="H32" s="99"/>
      <c r="I32" s="99" t="s">
        <v>264</v>
      </c>
      <c r="J32" s="99" t="s">
        <v>61</v>
      </c>
      <c r="K32" s="99" t="s">
        <v>48</v>
      </c>
      <c r="L32" s="99"/>
      <c r="M32" s="99">
        <v>0</v>
      </c>
      <c r="N32" s="31"/>
      <c r="O32" s="31">
        <v>1914.6</v>
      </c>
      <c r="P32" s="31">
        <v>7138.65</v>
      </c>
      <c r="Q32" s="99"/>
      <c r="R32" s="31">
        <v>-1914.6</v>
      </c>
      <c r="S32" s="101">
        <v>44592</v>
      </c>
    </row>
    <row r="33" spans="1:19" x14ac:dyDescent="0.2">
      <c r="A33" s="98">
        <v>47352</v>
      </c>
      <c r="B33" s="99" t="s">
        <v>262</v>
      </c>
      <c r="C33" s="100">
        <v>44582</v>
      </c>
      <c r="D33" s="99" t="s">
        <v>562</v>
      </c>
      <c r="E33" s="99"/>
      <c r="F33" s="99"/>
      <c r="G33" s="99" t="s">
        <v>264</v>
      </c>
      <c r="H33" s="99"/>
      <c r="I33" s="99" t="s">
        <v>264</v>
      </c>
      <c r="J33" s="99" t="s">
        <v>61</v>
      </c>
      <c r="K33" s="99" t="s">
        <v>48</v>
      </c>
      <c r="L33" s="99"/>
      <c r="M33" s="99">
        <v>0</v>
      </c>
      <c r="N33" s="31"/>
      <c r="O33" s="31">
        <v>1914.59</v>
      </c>
      <c r="P33" s="31">
        <v>9069.7099999999991</v>
      </c>
      <c r="Q33" s="99"/>
      <c r="R33" s="31">
        <v>-1914.59</v>
      </c>
      <c r="S33" s="101">
        <v>44592</v>
      </c>
    </row>
    <row r="34" spans="1:19" x14ac:dyDescent="0.2">
      <c r="A34" s="98">
        <v>47450</v>
      </c>
      <c r="B34" s="99" t="s">
        <v>262</v>
      </c>
      <c r="C34" s="100">
        <v>44596</v>
      </c>
      <c r="D34" s="99" t="s">
        <v>568</v>
      </c>
      <c r="E34" s="99"/>
      <c r="F34" s="99"/>
      <c r="G34" s="99" t="s">
        <v>264</v>
      </c>
      <c r="H34" s="99"/>
      <c r="I34" s="99" t="s">
        <v>264</v>
      </c>
      <c r="J34" s="99" t="s">
        <v>61</v>
      </c>
      <c r="K34" s="99" t="s">
        <v>48</v>
      </c>
      <c r="L34" s="99"/>
      <c r="M34" s="99">
        <v>0</v>
      </c>
      <c r="N34" s="31"/>
      <c r="O34" s="31">
        <v>1914.61</v>
      </c>
      <c r="P34" s="31">
        <v>7903.31</v>
      </c>
      <c r="Q34" s="99"/>
      <c r="R34" s="31">
        <v>-1914.61</v>
      </c>
      <c r="S34" s="101">
        <v>44620</v>
      </c>
    </row>
    <row r="35" spans="1:19" x14ac:dyDescent="0.2">
      <c r="A35" s="98">
        <v>47624</v>
      </c>
      <c r="B35" s="99" t="s">
        <v>262</v>
      </c>
      <c r="C35" s="100">
        <v>44610</v>
      </c>
      <c r="D35" s="99" t="s">
        <v>574</v>
      </c>
      <c r="E35" s="99"/>
      <c r="F35" s="99"/>
      <c r="G35" s="99" t="s">
        <v>264</v>
      </c>
      <c r="H35" s="99"/>
      <c r="I35" s="99" t="s">
        <v>264</v>
      </c>
      <c r="J35" s="99" t="s">
        <v>61</v>
      </c>
      <c r="K35" s="99" t="s">
        <v>48</v>
      </c>
      <c r="L35" s="99"/>
      <c r="M35" s="99">
        <v>0</v>
      </c>
      <c r="N35" s="31"/>
      <c r="O35" s="31">
        <v>1914.6</v>
      </c>
      <c r="P35" s="31">
        <v>9010.43</v>
      </c>
      <c r="Q35" s="99"/>
      <c r="R35" s="31">
        <v>-1914.6</v>
      </c>
      <c r="S35" s="101">
        <v>44620</v>
      </c>
    </row>
    <row r="36" spans="1:19" x14ac:dyDescent="0.2">
      <c r="A36" s="98">
        <v>47758</v>
      </c>
      <c r="B36" s="99" t="s">
        <v>262</v>
      </c>
      <c r="C36" s="100">
        <v>44624</v>
      </c>
      <c r="D36" s="99" t="s">
        <v>578</v>
      </c>
      <c r="E36" s="99"/>
      <c r="F36" s="99"/>
      <c r="G36" s="99" t="s">
        <v>264</v>
      </c>
      <c r="H36" s="99"/>
      <c r="I36" s="99" t="s">
        <v>264</v>
      </c>
      <c r="J36" s="99" t="s">
        <v>61</v>
      </c>
      <c r="K36" s="99" t="s">
        <v>48</v>
      </c>
      <c r="L36" s="99"/>
      <c r="M36" s="99">
        <v>0</v>
      </c>
      <c r="N36" s="31"/>
      <c r="O36" s="31">
        <v>2947.8</v>
      </c>
      <c r="P36" s="31">
        <v>8079.42</v>
      </c>
      <c r="Q36" s="99"/>
      <c r="R36" s="31">
        <v>-2947.8</v>
      </c>
      <c r="S36" s="101">
        <v>44651</v>
      </c>
    </row>
    <row r="37" spans="1:19" x14ac:dyDescent="0.2">
      <c r="A37" s="98">
        <v>47898</v>
      </c>
      <c r="B37" s="99" t="s">
        <v>262</v>
      </c>
      <c r="C37" s="100">
        <v>44635</v>
      </c>
      <c r="D37" s="99" t="s">
        <v>580</v>
      </c>
      <c r="E37" s="99"/>
      <c r="F37" s="99"/>
      <c r="G37" s="99" t="s">
        <v>264</v>
      </c>
      <c r="H37" s="99"/>
      <c r="I37" s="99" t="s">
        <v>264</v>
      </c>
      <c r="J37" s="99" t="s">
        <v>61</v>
      </c>
      <c r="K37" s="99" t="s">
        <v>48</v>
      </c>
      <c r="L37" s="99"/>
      <c r="M37" s="99">
        <v>0</v>
      </c>
      <c r="N37" s="31"/>
      <c r="O37" s="31">
        <v>1792.73</v>
      </c>
      <c r="P37" s="31">
        <v>-1792.73</v>
      </c>
      <c r="Q37" s="99"/>
      <c r="R37" s="31">
        <v>-1792.73</v>
      </c>
      <c r="S37" s="101">
        <v>44651</v>
      </c>
    </row>
    <row r="38" spans="1:19" x14ac:dyDescent="0.2">
      <c r="A38" s="98">
        <v>46930</v>
      </c>
      <c r="B38" s="99" t="s">
        <v>262</v>
      </c>
      <c r="C38" s="100">
        <v>44540</v>
      </c>
      <c r="D38" s="99" t="s">
        <v>347</v>
      </c>
      <c r="E38" s="99"/>
      <c r="F38" s="99"/>
      <c r="G38" s="99" t="s">
        <v>264</v>
      </c>
      <c r="H38" s="99"/>
      <c r="I38" s="99" t="s">
        <v>904</v>
      </c>
      <c r="J38" s="99" t="s">
        <v>28</v>
      </c>
      <c r="K38" s="99" t="s">
        <v>48</v>
      </c>
      <c r="L38" s="99"/>
      <c r="M38" s="99">
        <v>-50.77</v>
      </c>
      <c r="N38" s="31"/>
      <c r="O38" s="31">
        <v>50.77</v>
      </c>
      <c r="P38" s="31">
        <v>15642.39</v>
      </c>
      <c r="Q38" s="99"/>
      <c r="R38" s="31">
        <v>-50.77</v>
      </c>
      <c r="S38" s="101">
        <v>44561</v>
      </c>
    </row>
    <row r="39" spans="1:19" x14ac:dyDescent="0.2">
      <c r="A39" s="98">
        <v>47043</v>
      </c>
      <c r="B39" s="99" t="s">
        <v>262</v>
      </c>
      <c r="C39" s="100">
        <v>44554</v>
      </c>
      <c r="D39" s="99" t="s">
        <v>353</v>
      </c>
      <c r="E39" s="99"/>
      <c r="F39" s="99"/>
      <c r="G39" s="99" t="s">
        <v>264</v>
      </c>
      <c r="H39" s="99"/>
      <c r="I39" s="99" t="s">
        <v>904</v>
      </c>
      <c r="J39" s="99" t="s">
        <v>28</v>
      </c>
      <c r="K39" s="99" t="s">
        <v>48</v>
      </c>
      <c r="L39" s="99"/>
      <c r="M39" s="99">
        <v>-50.77</v>
      </c>
      <c r="N39" s="31"/>
      <c r="O39" s="31">
        <v>50.77</v>
      </c>
      <c r="P39" s="31">
        <v>18421.86</v>
      </c>
      <c r="Q39" s="99"/>
      <c r="R39" s="31">
        <v>-50.77</v>
      </c>
      <c r="S39" s="101">
        <v>44561</v>
      </c>
    </row>
    <row r="40" spans="1:19" x14ac:dyDescent="0.2">
      <c r="A40" s="98">
        <v>47172</v>
      </c>
      <c r="B40" s="99" t="s">
        <v>262</v>
      </c>
      <c r="C40" s="100">
        <v>44568</v>
      </c>
      <c r="D40" s="99" t="s">
        <v>555</v>
      </c>
      <c r="E40" s="99"/>
      <c r="F40" s="99"/>
      <c r="G40" s="99" t="s">
        <v>264</v>
      </c>
      <c r="H40" s="99"/>
      <c r="I40" s="99" t="s">
        <v>904</v>
      </c>
      <c r="J40" s="99" t="s">
        <v>28</v>
      </c>
      <c r="K40" s="99" t="s">
        <v>48</v>
      </c>
      <c r="L40" s="99"/>
      <c r="M40" s="99">
        <v>-597.53</v>
      </c>
      <c r="N40" s="31"/>
      <c r="O40" s="31">
        <v>597.53</v>
      </c>
      <c r="P40" s="31">
        <v>-801.53</v>
      </c>
      <c r="Q40" s="99"/>
      <c r="R40" s="31">
        <v>-597.53</v>
      </c>
      <c r="S40" s="101">
        <v>44592</v>
      </c>
    </row>
    <row r="41" spans="1:19" x14ac:dyDescent="0.2">
      <c r="A41" s="98">
        <v>47352</v>
      </c>
      <c r="B41" s="99" t="s">
        <v>262</v>
      </c>
      <c r="C41" s="100">
        <v>44582</v>
      </c>
      <c r="D41" s="99" t="s">
        <v>562</v>
      </c>
      <c r="E41" s="99"/>
      <c r="F41" s="99"/>
      <c r="G41" s="99" t="s">
        <v>264</v>
      </c>
      <c r="H41" s="99"/>
      <c r="I41" s="99" t="s">
        <v>904</v>
      </c>
      <c r="J41" s="99" t="s">
        <v>28</v>
      </c>
      <c r="K41" s="99" t="s">
        <v>48</v>
      </c>
      <c r="L41" s="99"/>
      <c r="M41" s="99">
        <v>-597.53</v>
      </c>
      <c r="N41" s="31"/>
      <c r="O41" s="31">
        <v>597.53</v>
      </c>
      <c r="P41" s="31">
        <v>1859.61</v>
      </c>
      <c r="Q41" s="99"/>
      <c r="R41" s="31">
        <v>-597.53</v>
      </c>
      <c r="S41" s="101">
        <v>44592</v>
      </c>
    </row>
    <row r="42" spans="1:19" x14ac:dyDescent="0.2">
      <c r="A42" s="98">
        <v>47450</v>
      </c>
      <c r="B42" s="99" t="s">
        <v>262</v>
      </c>
      <c r="C42" s="100">
        <v>44596</v>
      </c>
      <c r="D42" s="99" t="s">
        <v>568</v>
      </c>
      <c r="E42" s="99"/>
      <c r="F42" s="99"/>
      <c r="G42" s="99" t="s">
        <v>264</v>
      </c>
      <c r="H42" s="99"/>
      <c r="I42" s="99" t="s">
        <v>904</v>
      </c>
      <c r="J42" s="99" t="s">
        <v>28</v>
      </c>
      <c r="K42" s="99" t="s">
        <v>48</v>
      </c>
      <c r="L42" s="99"/>
      <c r="M42" s="99">
        <v>-597.53</v>
      </c>
      <c r="N42" s="31"/>
      <c r="O42" s="31">
        <v>597.53</v>
      </c>
      <c r="P42" s="31">
        <v>1077.49</v>
      </c>
      <c r="Q42" s="99"/>
      <c r="R42" s="31">
        <v>-597.53</v>
      </c>
      <c r="S42" s="101">
        <v>44620</v>
      </c>
    </row>
    <row r="43" spans="1:19" x14ac:dyDescent="0.2">
      <c r="A43" s="98">
        <v>47624</v>
      </c>
      <c r="B43" s="99" t="s">
        <v>262</v>
      </c>
      <c r="C43" s="100">
        <v>44610</v>
      </c>
      <c r="D43" s="99" t="s">
        <v>574</v>
      </c>
      <c r="E43" s="99"/>
      <c r="F43" s="99"/>
      <c r="G43" s="99" t="s">
        <v>264</v>
      </c>
      <c r="H43" s="99"/>
      <c r="I43" s="99" t="s">
        <v>904</v>
      </c>
      <c r="J43" s="99" t="s">
        <v>28</v>
      </c>
      <c r="K43" s="99" t="s">
        <v>48</v>
      </c>
      <c r="L43" s="99"/>
      <c r="M43" s="99">
        <v>-597.53</v>
      </c>
      <c r="N43" s="31"/>
      <c r="O43" s="31">
        <v>597.53</v>
      </c>
      <c r="P43" s="31">
        <v>295.37</v>
      </c>
      <c r="Q43" s="99"/>
      <c r="R43" s="31">
        <v>-597.53</v>
      </c>
      <c r="S43" s="101">
        <v>44620</v>
      </c>
    </row>
    <row r="44" spans="1:19" x14ac:dyDescent="0.2">
      <c r="A44" s="98">
        <v>47758</v>
      </c>
      <c r="B44" s="99" t="s">
        <v>262</v>
      </c>
      <c r="C44" s="100">
        <v>44624</v>
      </c>
      <c r="D44" s="99" t="s">
        <v>578</v>
      </c>
      <c r="E44" s="99"/>
      <c r="F44" s="99"/>
      <c r="G44" s="99" t="s">
        <v>264</v>
      </c>
      <c r="H44" s="99"/>
      <c r="I44" s="99" t="s">
        <v>904</v>
      </c>
      <c r="J44" s="99" t="s">
        <v>28</v>
      </c>
      <c r="K44" s="99" t="s">
        <v>48</v>
      </c>
      <c r="L44" s="99"/>
      <c r="M44" s="99">
        <v>-275.77999999999997</v>
      </c>
      <c r="N44" s="31"/>
      <c r="O44" s="31">
        <v>275.77999999999997</v>
      </c>
      <c r="P44" s="31">
        <v>938.13</v>
      </c>
      <c r="Q44" s="99"/>
      <c r="R44" s="31">
        <v>-275.77999999999997</v>
      </c>
      <c r="S44" s="101">
        <v>44651</v>
      </c>
    </row>
    <row r="45" spans="1:19" x14ac:dyDescent="0.2">
      <c r="A45" s="98">
        <v>47758</v>
      </c>
      <c r="B45" s="99" t="s">
        <v>262</v>
      </c>
      <c r="C45" s="100">
        <v>44624</v>
      </c>
      <c r="D45" s="99" t="s">
        <v>578</v>
      </c>
      <c r="E45" s="99"/>
      <c r="F45" s="99"/>
      <c r="G45" s="99" t="s">
        <v>264</v>
      </c>
      <c r="H45" s="99"/>
      <c r="I45" s="99" t="s">
        <v>904</v>
      </c>
      <c r="J45" s="99" t="s">
        <v>28</v>
      </c>
      <c r="K45" s="99" t="s">
        <v>48</v>
      </c>
      <c r="L45" s="99"/>
      <c r="M45" s="99">
        <v>1103.1300000000001</v>
      </c>
      <c r="N45" s="31">
        <v>1103.1300000000001</v>
      </c>
      <c r="O45" s="31"/>
      <c r="P45" s="31">
        <v>1213.9100000000001</v>
      </c>
      <c r="Q45" s="99"/>
      <c r="R45" s="31">
        <v>1103.1300000000001</v>
      </c>
      <c r="S45" s="101">
        <v>44651</v>
      </c>
    </row>
    <row r="46" spans="1:19" x14ac:dyDescent="0.2">
      <c r="A46" s="98">
        <v>47898</v>
      </c>
      <c r="B46" s="99" t="s">
        <v>262</v>
      </c>
      <c r="C46" s="100">
        <v>44635</v>
      </c>
      <c r="D46" s="99" t="s">
        <v>580</v>
      </c>
      <c r="E46" s="99"/>
      <c r="F46" s="99"/>
      <c r="G46" s="99" t="s">
        <v>264</v>
      </c>
      <c r="H46" s="99"/>
      <c r="I46" s="99" t="s">
        <v>904</v>
      </c>
      <c r="J46" s="99" t="s">
        <v>28</v>
      </c>
      <c r="K46" s="99" t="s">
        <v>48</v>
      </c>
      <c r="L46" s="99"/>
      <c r="M46" s="99">
        <v>-275.77999999999997</v>
      </c>
      <c r="N46" s="31"/>
      <c r="O46" s="31">
        <v>275.77999999999997</v>
      </c>
      <c r="P46" s="31">
        <v>2428.56</v>
      </c>
      <c r="Q46" s="99"/>
      <c r="R46" s="31">
        <v>-275.77999999999997</v>
      </c>
      <c r="S46" s="101">
        <v>44651</v>
      </c>
    </row>
    <row r="47" spans="1:19" x14ac:dyDescent="0.2">
      <c r="A47" s="98">
        <v>46376</v>
      </c>
      <c r="B47" s="99" t="s">
        <v>262</v>
      </c>
      <c r="C47" s="100">
        <v>44484</v>
      </c>
      <c r="D47" s="99">
        <v>11300</v>
      </c>
      <c r="E47" s="99"/>
      <c r="F47" s="99"/>
      <c r="G47" s="99"/>
      <c r="H47" s="99"/>
      <c r="I47" s="99" t="s">
        <v>905</v>
      </c>
      <c r="J47" s="99" t="s">
        <v>9</v>
      </c>
      <c r="K47" s="99" t="s">
        <v>48</v>
      </c>
      <c r="L47" s="99"/>
      <c r="M47" s="99">
        <v>7.65</v>
      </c>
      <c r="N47" s="31">
        <v>7.65</v>
      </c>
      <c r="O47" s="31"/>
      <c r="P47" s="31">
        <v>3710.84</v>
      </c>
      <c r="Q47" s="99"/>
      <c r="R47" s="31">
        <v>7.65</v>
      </c>
      <c r="S47" s="101">
        <v>44500</v>
      </c>
    </row>
    <row r="48" spans="1:19" x14ac:dyDescent="0.2">
      <c r="A48" s="98">
        <v>46726</v>
      </c>
      <c r="B48" s="99" t="s">
        <v>262</v>
      </c>
      <c r="C48" s="100">
        <v>44526</v>
      </c>
      <c r="D48" s="99" t="s">
        <v>341</v>
      </c>
      <c r="E48" s="99"/>
      <c r="F48" s="99"/>
      <c r="G48" s="99" t="s">
        <v>264</v>
      </c>
      <c r="H48" s="99"/>
      <c r="I48" s="99" t="s">
        <v>905</v>
      </c>
      <c r="J48" s="99" t="s">
        <v>9</v>
      </c>
      <c r="K48" s="99" t="s">
        <v>48</v>
      </c>
      <c r="L48" s="99"/>
      <c r="M48" s="99">
        <v>12.34</v>
      </c>
      <c r="N48" s="31">
        <v>12.34</v>
      </c>
      <c r="O48" s="31"/>
      <c r="P48" s="31">
        <v>4314.5200000000004</v>
      </c>
      <c r="Q48" s="99"/>
      <c r="R48" s="31">
        <v>12.34</v>
      </c>
      <c r="S48" s="101">
        <v>44530</v>
      </c>
    </row>
    <row r="49" spans="1:19" x14ac:dyDescent="0.2">
      <c r="A49" s="98">
        <v>46930</v>
      </c>
      <c r="B49" s="99" t="s">
        <v>262</v>
      </c>
      <c r="C49" s="100">
        <v>44540</v>
      </c>
      <c r="D49" s="99" t="s">
        <v>347</v>
      </c>
      <c r="E49" s="99"/>
      <c r="F49" s="99"/>
      <c r="G49" s="99" t="s">
        <v>264</v>
      </c>
      <c r="H49" s="99"/>
      <c r="I49" s="99" t="s">
        <v>905</v>
      </c>
      <c r="J49" s="99" t="s">
        <v>9</v>
      </c>
      <c r="K49" s="99" t="s">
        <v>48</v>
      </c>
      <c r="L49" s="99"/>
      <c r="M49" s="99">
        <v>9.69</v>
      </c>
      <c r="N49" s="31">
        <v>9.69</v>
      </c>
      <c r="O49" s="31"/>
      <c r="P49" s="31">
        <v>4617.5600000000004</v>
      </c>
      <c r="Q49" s="99"/>
      <c r="R49" s="31">
        <v>9.69</v>
      </c>
      <c r="S49" s="101">
        <v>44561</v>
      </c>
    </row>
    <row r="50" spans="1:19" x14ac:dyDescent="0.2">
      <c r="A50" s="98">
        <v>47898</v>
      </c>
      <c r="B50" s="99" t="s">
        <v>262</v>
      </c>
      <c r="C50" s="100">
        <v>44635</v>
      </c>
      <c r="D50" s="99" t="s">
        <v>580</v>
      </c>
      <c r="E50" s="99"/>
      <c r="F50" s="99"/>
      <c r="G50" s="99" t="s">
        <v>264</v>
      </c>
      <c r="H50" s="99"/>
      <c r="I50" s="99" t="s">
        <v>905</v>
      </c>
      <c r="J50" s="99" t="s">
        <v>9</v>
      </c>
      <c r="K50" s="99" t="s">
        <v>48</v>
      </c>
      <c r="L50" s="99"/>
      <c r="M50" s="99">
        <v>23.46</v>
      </c>
      <c r="N50" s="31">
        <v>23.46</v>
      </c>
      <c r="O50" s="31"/>
      <c r="P50" s="31">
        <v>1344.47</v>
      </c>
      <c r="Q50" s="99"/>
      <c r="R50" s="31">
        <v>23.46</v>
      </c>
      <c r="S50" s="101">
        <v>44651</v>
      </c>
    </row>
    <row r="51" spans="1:19" x14ac:dyDescent="0.2">
      <c r="A51" s="98">
        <v>46376</v>
      </c>
      <c r="B51" s="99" t="s">
        <v>262</v>
      </c>
      <c r="C51" s="100">
        <v>44484</v>
      </c>
      <c r="D51" s="99">
        <v>11300</v>
      </c>
      <c r="E51" s="99"/>
      <c r="F51" s="99"/>
      <c r="G51" s="99"/>
      <c r="H51" s="99"/>
      <c r="I51" s="99" t="s">
        <v>906</v>
      </c>
      <c r="J51" s="99" t="s">
        <v>64</v>
      </c>
      <c r="K51" s="99" t="s">
        <v>48</v>
      </c>
      <c r="L51" s="99"/>
      <c r="M51" s="99"/>
      <c r="N51" s="31"/>
      <c r="O51" s="31">
        <v>169</v>
      </c>
      <c r="P51" s="31">
        <v>1981.1</v>
      </c>
      <c r="Q51" s="99"/>
      <c r="R51" s="31">
        <v>-169</v>
      </c>
      <c r="S51" s="101">
        <v>44500</v>
      </c>
    </row>
    <row r="52" spans="1:19" x14ac:dyDescent="0.2">
      <c r="A52" s="98">
        <v>46376</v>
      </c>
      <c r="B52" s="99" t="s">
        <v>262</v>
      </c>
      <c r="C52" s="100">
        <v>44484</v>
      </c>
      <c r="D52" s="99">
        <v>11300</v>
      </c>
      <c r="E52" s="99"/>
      <c r="F52" s="99"/>
      <c r="G52" s="99"/>
      <c r="H52" s="99"/>
      <c r="I52" s="99" t="s">
        <v>907</v>
      </c>
      <c r="J52" s="99" t="s">
        <v>64</v>
      </c>
      <c r="K52" s="99" t="s">
        <v>48</v>
      </c>
      <c r="L52" s="99"/>
      <c r="M52" s="99">
        <v>6.2E-2</v>
      </c>
      <c r="N52" s="31"/>
      <c r="O52" s="31">
        <v>110.88</v>
      </c>
      <c r="P52" s="31">
        <v>1870.22</v>
      </c>
      <c r="Q52" s="99"/>
      <c r="R52" s="31">
        <v>-110.88</v>
      </c>
      <c r="S52" s="101">
        <v>44500</v>
      </c>
    </row>
    <row r="53" spans="1:19" x14ac:dyDescent="0.2">
      <c r="A53" s="98">
        <v>46376</v>
      </c>
      <c r="B53" s="99" t="s">
        <v>262</v>
      </c>
      <c r="C53" s="100">
        <v>44484</v>
      </c>
      <c r="D53" s="99">
        <v>11300</v>
      </c>
      <c r="E53" s="99"/>
      <c r="F53" s="99"/>
      <c r="G53" s="99"/>
      <c r="H53" s="99"/>
      <c r="I53" s="99" t="s">
        <v>908</v>
      </c>
      <c r="J53" s="99" t="s">
        <v>64</v>
      </c>
      <c r="K53" s="99" t="s">
        <v>48</v>
      </c>
      <c r="L53" s="99"/>
      <c r="M53" s="99">
        <v>6.2E-2</v>
      </c>
      <c r="N53" s="31"/>
      <c r="O53" s="31">
        <v>110.88</v>
      </c>
      <c r="P53" s="31">
        <v>1759.34</v>
      </c>
      <c r="Q53" s="99"/>
      <c r="R53" s="31">
        <v>-110.88</v>
      </c>
      <c r="S53" s="101">
        <v>44500</v>
      </c>
    </row>
    <row r="54" spans="1:19" x14ac:dyDescent="0.2">
      <c r="A54" s="98">
        <v>46376</v>
      </c>
      <c r="B54" s="99" t="s">
        <v>262</v>
      </c>
      <c r="C54" s="100">
        <v>44484</v>
      </c>
      <c r="D54" s="99">
        <v>11300</v>
      </c>
      <c r="E54" s="99"/>
      <c r="F54" s="99"/>
      <c r="G54" s="99"/>
      <c r="H54" s="99"/>
      <c r="I54" s="99" t="s">
        <v>909</v>
      </c>
      <c r="J54" s="99" t="s">
        <v>64</v>
      </c>
      <c r="K54" s="99" t="s">
        <v>48</v>
      </c>
      <c r="L54" s="99"/>
      <c r="M54" s="99">
        <v>1.4500000000000001E-2</v>
      </c>
      <c r="N54" s="31"/>
      <c r="O54" s="31">
        <v>25.93</v>
      </c>
      <c r="P54" s="31">
        <v>1733.41</v>
      </c>
      <c r="Q54" s="99"/>
      <c r="R54" s="31">
        <v>-25.93</v>
      </c>
      <c r="S54" s="101">
        <v>44500</v>
      </c>
    </row>
    <row r="55" spans="1:19" x14ac:dyDescent="0.2">
      <c r="A55" s="98">
        <v>46376</v>
      </c>
      <c r="B55" s="99" t="s">
        <v>262</v>
      </c>
      <c r="C55" s="100">
        <v>44484</v>
      </c>
      <c r="D55" s="99">
        <v>11300</v>
      </c>
      <c r="E55" s="99"/>
      <c r="F55" s="99"/>
      <c r="G55" s="99"/>
      <c r="H55" s="99"/>
      <c r="I55" s="99" t="s">
        <v>910</v>
      </c>
      <c r="J55" s="99" t="s">
        <v>64</v>
      </c>
      <c r="K55" s="99" t="s">
        <v>48</v>
      </c>
      <c r="L55" s="99"/>
      <c r="M55" s="99">
        <v>1.4500000000000001E-2</v>
      </c>
      <c r="N55" s="31"/>
      <c r="O55" s="31">
        <v>25.93</v>
      </c>
      <c r="P55" s="31">
        <v>1707.48</v>
      </c>
      <c r="Q55" s="99"/>
      <c r="R55" s="31">
        <v>-25.93</v>
      </c>
      <c r="S55" s="101">
        <v>44500</v>
      </c>
    </row>
    <row r="56" spans="1:19" x14ac:dyDescent="0.2">
      <c r="A56" s="98">
        <v>46457</v>
      </c>
      <c r="B56" s="99" t="s">
        <v>262</v>
      </c>
      <c r="C56" s="100">
        <v>44498</v>
      </c>
      <c r="D56" s="99" t="s">
        <v>336</v>
      </c>
      <c r="E56" s="99"/>
      <c r="F56" s="99"/>
      <c r="G56" s="99" t="s">
        <v>264</v>
      </c>
      <c r="H56" s="99"/>
      <c r="I56" s="99" t="s">
        <v>906</v>
      </c>
      <c r="J56" s="99" t="s">
        <v>64</v>
      </c>
      <c r="K56" s="99" t="s">
        <v>48</v>
      </c>
      <c r="L56" s="99"/>
      <c r="M56" s="99"/>
      <c r="N56" s="31"/>
      <c r="O56" s="31">
        <v>422</v>
      </c>
      <c r="P56" s="31">
        <v>2272.42</v>
      </c>
      <c r="Q56" s="99"/>
      <c r="R56" s="31">
        <v>-422</v>
      </c>
      <c r="S56" s="101">
        <v>44500</v>
      </c>
    </row>
    <row r="57" spans="1:19" x14ac:dyDescent="0.2">
      <c r="A57" s="98">
        <v>46457</v>
      </c>
      <c r="B57" s="99" t="s">
        <v>262</v>
      </c>
      <c r="C57" s="100">
        <v>44498</v>
      </c>
      <c r="D57" s="99" t="s">
        <v>336</v>
      </c>
      <c r="E57" s="99"/>
      <c r="F57" s="99"/>
      <c r="G57" s="99" t="s">
        <v>264</v>
      </c>
      <c r="H57" s="99"/>
      <c r="I57" s="99" t="s">
        <v>907</v>
      </c>
      <c r="J57" s="99" t="s">
        <v>64</v>
      </c>
      <c r="K57" s="99" t="s">
        <v>48</v>
      </c>
      <c r="L57" s="99"/>
      <c r="M57" s="99">
        <v>6.2E-2</v>
      </c>
      <c r="N57" s="31"/>
      <c r="O57" s="31">
        <v>184.81</v>
      </c>
      <c r="P57" s="31">
        <v>2087.61</v>
      </c>
      <c r="Q57" s="99"/>
      <c r="R57" s="31">
        <v>-184.81</v>
      </c>
      <c r="S57" s="101">
        <v>44500</v>
      </c>
    </row>
    <row r="58" spans="1:19" x14ac:dyDescent="0.2">
      <c r="A58" s="98">
        <v>46457</v>
      </c>
      <c r="B58" s="99" t="s">
        <v>262</v>
      </c>
      <c r="C58" s="100">
        <v>44498</v>
      </c>
      <c r="D58" s="99" t="s">
        <v>336</v>
      </c>
      <c r="E58" s="99"/>
      <c r="F58" s="99"/>
      <c r="G58" s="99" t="s">
        <v>264</v>
      </c>
      <c r="H58" s="99"/>
      <c r="I58" s="99" t="s">
        <v>908</v>
      </c>
      <c r="J58" s="99" t="s">
        <v>64</v>
      </c>
      <c r="K58" s="99" t="s">
        <v>48</v>
      </c>
      <c r="L58" s="99"/>
      <c r="M58" s="99">
        <v>6.2E-2</v>
      </c>
      <c r="N58" s="31"/>
      <c r="O58" s="31">
        <v>184.81</v>
      </c>
      <c r="P58" s="31">
        <v>1902.8</v>
      </c>
      <c r="Q58" s="99"/>
      <c r="R58" s="31">
        <v>-184.81</v>
      </c>
      <c r="S58" s="101">
        <v>44500</v>
      </c>
    </row>
    <row r="59" spans="1:19" x14ac:dyDescent="0.2">
      <c r="A59" s="98">
        <v>46457</v>
      </c>
      <c r="B59" s="99" t="s">
        <v>262</v>
      </c>
      <c r="C59" s="100">
        <v>44498</v>
      </c>
      <c r="D59" s="99" t="s">
        <v>336</v>
      </c>
      <c r="E59" s="99"/>
      <c r="F59" s="99"/>
      <c r="G59" s="99" t="s">
        <v>264</v>
      </c>
      <c r="H59" s="99"/>
      <c r="I59" s="99" t="s">
        <v>909</v>
      </c>
      <c r="J59" s="99" t="s">
        <v>64</v>
      </c>
      <c r="K59" s="99" t="s">
        <v>48</v>
      </c>
      <c r="L59" s="99"/>
      <c r="M59" s="99">
        <v>1.4500000000000001E-2</v>
      </c>
      <c r="N59" s="31"/>
      <c r="O59" s="31">
        <v>43.22</v>
      </c>
      <c r="P59" s="31">
        <v>1859.58</v>
      </c>
      <c r="Q59" s="99"/>
      <c r="R59" s="31">
        <v>-43.22</v>
      </c>
      <c r="S59" s="101">
        <v>44500</v>
      </c>
    </row>
    <row r="60" spans="1:19" x14ac:dyDescent="0.2">
      <c r="A60" s="98">
        <v>46457</v>
      </c>
      <c r="B60" s="99" t="s">
        <v>262</v>
      </c>
      <c r="C60" s="100">
        <v>44498</v>
      </c>
      <c r="D60" s="99" t="s">
        <v>336</v>
      </c>
      <c r="E60" s="99"/>
      <c r="F60" s="99"/>
      <c r="G60" s="99" t="s">
        <v>264</v>
      </c>
      <c r="H60" s="99"/>
      <c r="I60" s="99" t="s">
        <v>910</v>
      </c>
      <c r="J60" s="99" t="s">
        <v>64</v>
      </c>
      <c r="K60" s="99" t="s">
        <v>48</v>
      </c>
      <c r="L60" s="99"/>
      <c r="M60" s="99">
        <v>1.4500000000000001E-2</v>
      </c>
      <c r="N60" s="31"/>
      <c r="O60" s="31">
        <v>43.22</v>
      </c>
      <c r="P60" s="31">
        <v>1816.36</v>
      </c>
      <c r="Q60" s="99"/>
      <c r="R60" s="31">
        <v>-43.22</v>
      </c>
      <c r="S60" s="101">
        <v>44500</v>
      </c>
    </row>
    <row r="61" spans="1:19" x14ac:dyDescent="0.2">
      <c r="A61" s="98">
        <v>46642</v>
      </c>
      <c r="B61" s="99" t="s">
        <v>262</v>
      </c>
      <c r="C61" s="100">
        <v>44510</v>
      </c>
      <c r="D61" s="99">
        <v>11311</v>
      </c>
      <c r="E61" s="99"/>
      <c r="F61" s="99"/>
      <c r="G61" s="99"/>
      <c r="H61" s="99"/>
      <c r="I61" s="99" t="s">
        <v>906</v>
      </c>
      <c r="J61" s="99" t="s">
        <v>64</v>
      </c>
      <c r="K61" s="99" t="s">
        <v>48</v>
      </c>
      <c r="L61" s="99"/>
      <c r="M61" s="99"/>
      <c r="N61" s="31"/>
      <c r="O61" s="31">
        <v>422</v>
      </c>
      <c r="P61" s="31">
        <v>-1961.94</v>
      </c>
      <c r="Q61" s="99"/>
      <c r="R61" s="31">
        <v>-422</v>
      </c>
      <c r="S61" s="101">
        <v>44530</v>
      </c>
    </row>
    <row r="62" spans="1:19" x14ac:dyDescent="0.2">
      <c r="A62" s="98">
        <v>46642</v>
      </c>
      <c r="B62" s="99" t="s">
        <v>262</v>
      </c>
      <c r="C62" s="100">
        <v>44510</v>
      </c>
      <c r="D62" s="99">
        <v>11311</v>
      </c>
      <c r="E62" s="99"/>
      <c r="F62" s="99"/>
      <c r="G62" s="99"/>
      <c r="H62" s="99"/>
      <c r="I62" s="99" t="s">
        <v>907</v>
      </c>
      <c r="J62" s="99" t="s">
        <v>64</v>
      </c>
      <c r="K62" s="99" t="s">
        <v>48</v>
      </c>
      <c r="L62" s="99"/>
      <c r="M62" s="99">
        <v>6.2E-2</v>
      </c>
      <c r="N62" s="31"/>
      <c r="O62" s="31">
        <v>184.81</v>
      </c>
      <c r="P62" s="31">
        <v>-2146.75</v>
      </c>
      <c r="Q62" s="99"/>
      <c r="R62" s="31">
        <v>-184.81</v>
      </c>
      <c r="S62" s="101">
        <v>44530</v>
      </c>
    </row>
    <row r="63" spans="1:19" x14ac:dyDescent="0.2">
      <c r="A63" s="98">
        <v>46642</v>
      </c>
      <c r="B63" s="99" t="s">
        <v>262</v>
      </c>
      <c r="C63" s="100">
        <v>44510</v>
      </c>
      <c r="D63" s="99">
        <v>11311</v>
      </c>
      <c r="E63" s="99"/>
      <c r="F63" s="99"/>
      <c r="G63" s="99"/>
      <c r="H63" s="99"/>
      <c r="I63" s="99" t="s">
        <v>908</v>
      </c>
      <c r="J63" s="99" t="s">
        <v>64</v>
      </c>
      <c r="K63" s="99" t="s">
        <v>48</v>
      </c>
      <c r="L63" s="99"/>
      <c r="M63" s="99">
        <v>6.2E-2</v>
      </c>
      <c r="N63" s="31"/>
      <c r="O63" s="31">
        <v>184.81</v>
      </c>
      <c r="P63" s="31">
        <v>-2331.56</v>
      </c>
      <c r="Q63" s="99"/>
      <c r="R63" s="31">
        <v>-184.81</v>
      </c>
      <c r="S63" s="101">
        <v>44530</v>
      </c>
    </row>
    <row r="64" spans="1:19" x14ac:dyDescent="0.2">
      <c r="A64" s="98">
        <v>46642</v>
      </c>
      <c r="B64" s="99" t="s">
        <v>262</v>
      </c>
      <c r="C64" s="100">
        <v>44510</v>
      </c>
      <c r="D64" s="99">
        <v>11311</v>
      </c>
      <c r="E64" s="99"/>
      <c r="F64" s="99"/>
      <c r="G64" s="99"/>
      <c r="H64" s="99"/>
      <c r="I64" s="99" t="s">
        <v>909</v>
      </c>
      <c r="J64" s="99" t="s">
        <v>64</v>
      </c>
      <c r="K64" s="99" t="s">
        <v>48</v>
      </c>
      <c r="L64" s="99"/>
      <c r="M64" s="99">
        <v>1.4500000000000001E-2</v>
      </c>
      <c r="N64" s="31"/>
      <c r="O64" s="31">
        <v>43.23</v>
      </c>
      <c r="P64" s="31">
        <v>-2374.79</v>
      </c>
      <c r="Q64" s="99"/>
      <c r="R64" s="31">
        <v>-43.23</v>
      </c>
      <c r="S64" s="101">
        <v>44530</v>
      </c>
    </row>
    <row r="65" spans="1:19" x14ac:dyDescent="0.2">
      <c r="A65" s="98">
        <v>46642</v>
      </c>
      <c r="B65" s="99" t="s">
        <v>262</v>
      </c>
      <c r="C65" s="100">
        <v>44510</v>
      </c>
      <c r="D65" s="99">
        <v>11311</v>
      </c>
      <c r="E65" s="99"/>
      <c r="F65" s="99"/>
      <c r="G65" s="99"/>
      <c r="H65" s="99"/>
      <c r="I65" s="99" t="s">
        <v>910</v>
      </c>
      <c r="J65" s="99" t="s">
        <v>64</v>
      </c>
      <c r="K65" s="99" t="s">
        <v>48</v>
      </c>
      <c r="L65" s="99"/>
      <c r="M65" s="99">
        <v>1.4500000000000001E-2</v>
      </c>
      <c r="N65" s="31"/>
      <c r="O65" s="31">
        <v>43.23</v>
      </c>
      <c r="P65" s="31">
        <v>-2418.02</v>
      </c>
      <c r="Q65" s="99"/>
      <c r="R65" s="31">
        <v>-43.23</v>
      </c>
      <c r="S65" s="101">
        <v>44530</v>
      </c>
    </row>
    <row r="66" spans="1:19" x14ac:dyDescent="0.2">
      <c r="A66" s="98">
        <v>46726</v>
      </c>
      <c r="B66" s="99" t="s">
        <v>262</v>
      </c>
      <c r="C66" s="100">
        <v>44526</v>
      </c>
      <c r="D66" s="99" t="s">
        <v>341</v>
      </c>
      <c r="E66" s="99"/>
      <c r="F66" s="99"/>
      <c r="G66" s="99" t="s">
        <v>264</v>
      </c>
      <c r="H66" s="99"/>
      <c r="I66" s="99" t="s">
        <v>906</v>
      </c>
      <c r="J66" s="99" t="s">
        <v>64</v>
      </c>
      <c r="K66" s="99" t="s">
        <v>48</v>
      </c>
      <c r="L66" s="99"/>
      <c r="M66" s="99"/>
      <c r="N66" s="31"/>
      <c r="O66" s="31">
        <v>422</v>
      </c>
      <c r="P66" s="31">
        <v>2276.42</v>
      </c>
      <c r="Q66" s="99"/>
      <c r="R66" s="31">
        <v>-422</v>
      </c>
      <c r="S66" s="101">
        <v>44530</v>
      </c>
    </row>
    <row r="67" spans="1:19" x14ac:dyDescent="0.2">
      <c r="A67" s="98">
        <v>46726</v>
      </c>
      <c r="B67" s="99" t="s">
        <v>262</v>
      </c>
      <c r="C67" s="100">
        <v>44526</v>
      </c>
      <c r="D67" s="99" t="s">
        <v>341</v>
      </c>
      <c r="E67" s="99"/>
      <c r="F67" s="99"/>
      <c r="G67" s="99" t="s">
        <v>264</v>
      </c>
      <c r="H67" s="99"/>
      <c r="I67" s="99" t="s">
        <v>907</v>
      </c>
      <c r="J67" s="99" t="s">
        <v>64</v>
      </c>
      <c r="K67" s="99" t="s">
        <v>48</v>
      </c>
      <c r="L67" s="99"/>
      <c r="M67" s="99">
        <v>6.2E-2</v>
      </c>
      <c r="N67" s="31"/>
      <c r="O67" s="31">
        <v>184.81</v>
      </c>
      <c r="P67" s="31">
        <v>2091.61</v>
      </c>
      <c r="Q67" s="99"/>
      <c r="R67" s="31">
        <v>-184.81</v>
      </c>
      <c r="S67" s="101">
        <v>44530</v>
      </c>
    </row>
    <row r="68" spans="1:19" x14ac:dyDescent="0.2">
      <c r="A68" s="98">
        <v>46726</v>
      </c>
      <c r="B68" s="99" t="s">
        <v>262</v>
      </c>
      <c r="C68" s="100">
        <v>44526</v>
      </c>
      <c r="D68" s="99" t="s">
        <v>341</v>
      </c>
      <c r="E68" s="99"/>
      <c r="F68" s="99"/>
      <c r="G68" s="99" t="s">
        <v>264</v>
      </c>
      <c r="H68" s="99"/>
      <c r="I68" s="99" t="s">
        <v>908</v>
      </c>
      <c r="J68" s="99" t="s">
        <v>64</v>
      </c>
      <c r="K68" s="99" t="s">
        <v>48</v>
      </c>
      <c r="L68" s="99"/>
      <c r="M68" s="99">
        <v>6.2E-2</v>
      </c>
      <c r="N68" s="31"/>
      <c r="O68" s="31">
        <v>184.81</v>
      </c>
      <c r="P68" s="31">
        <v>1906.8</v>
      </c>
      <c r="Q68" s="99"/>
      <c r="R68" s="31">
        <v>-184.81</v>
      </c>
      <c r="S68" s="101">
        <v>44530</v>
      </c>
    </row>
    <row r="69" spans="1:19" x14ac:dyDescent="0.2">
      <c r="A69" s="98">
        <v>46726</v>
      </c>
      <c r="B69" s="99" t="s">
        <v>262</v>
      </c>
      <c r="C69" s="100">
        <v>44526</v>
      </c>
      <c r="D69" s="99" t="s">
        <v>341</v>
      </c>
      <c r="E69" s="99"/>
      <c r="F69" s="99"/>
      <c r="G69" s="99" t="s">
        <v>264</v>
      </c>
      <c r="H69" s="99"/>
      <c r="I69" s="99" t="s">
        <v>909</v>
      </c>
      <c r="J69" s="99" t="s">
        <v>64</v>
      </c>
      <c r="K69" s="99" t="s">
        <v>48</v>
      </c>
      <c r="L69" s="99"/>
      <c r="M69" s="99">
        <v>1.4500000000000001E-2</v>
      </c>
      <c r="N69" s="31"/>
      <c r="O69" s="31">
        <v>43.22</v>
      </c>
      <c r="P69" s="31">
        <v>1863.58</v>
      </c>
      <c r="Q69" s="99"/>
      <c r="R69" s="31">
        <v>-43.22</v>
      </c>
      <c r="S69" s="101">
        <v>44530</v>
      </c>
    </row>
    <row r="70" spans="1:19" x14ac:dyDescent="0.2">
      <c r="A70" s="98">
        <v>46726</v>
      </c>
      <c r="B70" s="99" t="s">
        <v>262</v>
      </c>
      <c r="C70" s="100">
        <v>44526</v>
      </c>
      <c r="D70" s="99" t="s">
        <v>341</v>
      </c>
      <c r="E70" s="99"/>
      <c r="F70" s="99"/>
      <c r="G70" s="99" t="s">
        <v>264</v>
      </c>
      <c r="H70" s="99"/>
      <c r="I70" s="99" t="s">
        <v>910</v>
      </c>
      <c r="J70" s="99" t="s">
        <v>64</v>
      </c>
      <c r="K70" s="99" t="s">
        <v>48</v>
      </c>
      <c r="L70" s="99"/>
      <c r="M70" s="99">
        <v>1.4500000000000001E-2</v>
      </c>
      <c r="N70" s="31"/>
      <c r="O70" s="31">
        <v>43.22</v>
      </c>
      <c r="P70" s="31">
        <v>1820.36</v>
      </c>
      <c r="Q70" s="99"/>
      <c r="R70" s="31">
        <v>-43.22</v>
      </c>
      <c r="S70" s="101">
        <v>44530</v>
      </c>
    </row>
    <row r="71" spans="1:19" x14ac:dyDescent="0.2">
      <c r="A71" s="98">
        <v>46930</v>
      </c>
      <c r="B71" s="99" t="s">
        <v>262</v>
      </c>
      <c r="C71" s="100">
        <v>44540</v>
      </c>
      <c r="D71" s="99" t="s">
        <v>347</v>
      </c>
      <c r="E71" s="99"/>
      <c r="F71" s="99"/>
      <c r="G71" s="99" t="s">
        <v>264</v>
      </c>
      <c r="H71" s="99"/>
      <c r="I71" s="99" t="s">
        <v>906</v>
      </c>
      <c r="J71" s="99" t="s">
        <v>64</v>
      </c>
      <c r="K71" s="99" t="s">
        <v>48</v>
      </c>
      <c r="L71" s="99"/>
      <c r="M71" s="99"/>
      <c r="N71" s="31"/>
      <c r="O71" s="31">
        <v>411</v>
      </c>
      <c r="P71" s="31">
        <v>2478.64</v>
      </c>
      <c r="Q71" s="99"/>
      <c r="R71" s="31">
        <v>-411</v>
      </c>
      <c r="S71" s="101">
        <v>44561</v>
      </c>
    </row>
    <row r="72" spans="1:19" x14ac:dyDescent="0.2">
      <c r="A72" s="98">
        <v>46930</v>
      </c>
      <c r="B72" s="99" t="s">
        <v>262</v>
      </c>
      <c r="C72" s="100">
        <v>44540</v>
      </c>
      <c r="D72" s="99" t="s">
        <v>347</v>
      </c>
      <c r="E72" s="99"/>
      <c r="F72" s="99"/>
      <c r="G72" s="99" t="s">
        <v>264</v>
      </c>
      <c r="H72" s="99"/>
      <c r="I72" s="99" t="s">
        <v>907</v>
      </c>
      <c r="J72" s="99" t="s">
        <v>64</v>
      </c>
      <c r="K72" s="99" t="s">
        <v>48</v>
      </c>
      <c r="L72" s="99"/>
      <c r="M72" s="99">
        <v>6.2E-2</v>
      </c>
      <c r="N72" s="31"/>
      <c r="O72" s="31">
        <v>184.81</v>
      </c>
      <c r="P72" s="31">
        <v>2293.83</v>
      </c>
      <c r="Q72" s="99"/>
      <c r="R72" s="31">
        <v>-184.81</v>
      </c>
      <c r="S72" s="101">
        <v>44561</v>
      </c>
    </row>
    <row r="73" spans="1:19" x14ac:dyDescent="0.2">
      <c r="A73" s="98">
        <v>46930</v>
      </c>
      <c r="B73" s="99" t="s">
        <v>262</v>
      </c>
      <c r="C73" s="100">
        <v>44540</v>
      </c>
      <c r="D73" s="99" t="s">
        <v>347</v>
      </c>
      <c r="E73" s="99"/>
      <c r="F73" s="99"/>
      <c r="G73" s="99" t="s">
        <v>264</v>
      </c>
      <c r="H73" s="99"/>
      <c r="I73" s="99" t="s">
        <v>908</v>
      </c>
      <c r="J73" s="99" t="s">
        <v>64</v>
      </c>
      <c r="K73" s="99" t="s">
        <v>48</v>
      </c>
      <c r="L73" s="99"/>
      <c r="M73" s="99">
        <v>6.2E-2</v>
      </c>
      <c r="N73" s="31"/>
      <c r="O73" s="31">
        <v>184.81</v>
      </c>
      <c r="P73" s="31">
        <v>2109.02</v>
      </c>
      <c r="Q73" s="99"/>
      <c r="R73" s="31">
        <v>-184.81</v>
      </c>
      <c r="S73" s="101">
        <v>44561</v>
      </c>
    </row>
    <row r="74" spans="1:19" x14ac:dyDescent="0.2">
      <c r="A74" s="98">
        <v>46930</v>
      </c>
      <c r="B74" s="99" t="s">
        <v>262</v>
      </c>
      <c r="C74" s="100">
        <v>44540</v>
      </c>
      <c r="D74" s="99" t="s">
        <v>347</v>
      </c>
      <c r="E74" s="99"/>
      <c r="F74" s="99"/>
      <c r="G74" s="99" t="s">
        <v>264</v>
      </c>
      <c r="H74" s="99"/>
      <c r="I74" s="99" t="s">
        <v>909</v>
      </c>
      <c r="J74" s="99" t="s">
        <v>64</v>
      </c>
      <c r="K74" s="99" t="s">
        <v>48</v>
      </c>
      <c r="L74" s="99"/>
      <c r="M74" s="99">
        <v>1.4500000000000001E-2</v>
      </c>
      <c r="N74" s="31"/>
      <c r="O74" s="31">
        <v>43.22</v>
      </c>
      <c r="P74" s="31">
        <v>2065.8000000000002</v>
      </c>
      <c r="Q74" s="99"/>
      <c r="R74" s="31">
        <v>-43.22</v>
      </c>
      <c r="S74" s="101">
        <v>44561</v>
      </c>
    </row>
    <row r="75" spans="1:19" x14ac:dyDescent="0.2">
      <c r="A75" s="98">
        <v>46930</v>
      </c>
      <c r="B75" s="99" t="s">
        <v>262</v>
      </c>
      <c r="C75" s="100">
        <v>44540</v>
      </c>
      <c r="D75" s="99" t="s">
        <v>347</v>
      </c>
      <c r="E75" s="99"/>
      <c r="F75" s="99"/>
      <c r="G75" s="99" t="s">
        <v>264</v>
      </c>
      <c r="H75" s="99"/>
      <c r="I75" s="99" t="s">
        <v>910</v>
      </c>
      <c r="J75" s="99" t="s">
        <v>64</v>
      </c>
      <c r="K75" s="99" t="s">
        <v>48</v>
      </c>
      <c r="L75" s="99"/>
      <c r="M75" s="99">
        <v>1.4500000000000001E-2</v>
      </c>
      <c r="N75" s="31"/>
      <c r="O75" s="31">
        <v>43.22</v>
      </c>
      <c r="P75" s="31">
        <v>2022.58</v>
      </c>
      <c r="Q75" s="99"/>
      <c r="R75" s="31">
        <v>-43.22</v>
      </c>
      <c r="S75" s="101">
        <v>44561</v>
      </c>
    </row>
    <row r="76" spans="1:19" x14ac:dyDescent="0.2">
      <c r="A76" s="98">
        <v>47043</v>
      </c>
      <c r="B76" s="99" t="s">
        <v>262</v>
      </c>
      <c r="C76" s="100">
        <v>44554</v>
      </c>
      <c r="D76" s="99" t="s">
        <v>353</v>
      </c>
      <c r="E76" s="99"/>
      <c r="F76" s="99"/>
      <c r="G76" s="99" t="s">
        <v>264</v>
      </c>
      <c r="H76" s="99"/>
      <c r="I76" s="99" t="s">
        <v>906</v>
      </c>
      <c r="J76" s="99" t="s">
        <v>64</v>
      </c>
      <c r="K76" s="99" t="s">
        <v>48</v>
      </c>
      <c r="L76" s="99"/>
      <c r="M76" s="99"/>
      <c r="N76" s="31"/>
      <c r="O76" s="31">
        <v>411</v>
      </c>
      <c r="P76" s="31">
        <v>2962.12</v>
      </c>
      <c r="Q76" s="99"/>
      <c r="R76" s="31">
        <v>-411</v>
      </c>
      <c r="S76" s="101">
        <v>44561</v>
      </c>
    </row>
    <row r="77" spans="1:19" x14ac:dyDescent="0.2">
      <c r="A77" s="98">
        <v>47043</v>
      </c>
      <c r="B77" s="99" t="s">
        <v>262</v>
      </c>
      <c r="C77" s="100">
        <v>44554</v>
      </c>
      <c r="D77" s="99" t="s">
        <v>353</v>
      </c>
      <c r="E77" s="99"/>
      <c r="F77" s="99"/>
      <c r="G77" s="99" t="s">
        <v>264</v>
      </c>
      <c r="H77" s="99"/>
      <c r="I77" s="99" t="s">
        <v>907</v>
      </c>
      <c r="J77" s="99" t="s">
        <v>64</v>
      </c>
      <c r="K77" s="99" t="s">
        <v>48</v>
      </c>
      <c r="L77" s="99"/>
      <c r="M77" s="99">
        <v>6.2E-2</v>
      </c>
      <c r="N77" s="31"/>
      <c r="O77" s="31">
        <v>184.8</v>
      </c>
      <c r="P77" s="31">
        <v>2777.32</v>
      </c>
      <c r="Q77" s="99"/>
      <c r="R77" s="31">
        <v>-184.8</v>
      </c>
      <c r="S77" s="101">
        <v>44561</v>
      </c>
    </row>
    <row r="78" spans="1:19" x14ac:dyDescent="0.2">
      <c r="A78" s="98">
        <v>47043</v>
      </c>
      <c r="B78" s="99" t="s">
        <v>262</v>
      </c>
      <c r="C78" s="100">
        <v>44554</v>
      </c>
      <c r="D78" s="99" t="s">
        <v>353</v>
      </c>
      <c r="E78" s="99"/>
      <c r="F78" s="99"/>
      <c r="G78" s="99" t="s">
        <v>264</v>
      </c>
      <c r="H78" s="99"/>
      <c r="I78" s="99" t="s">
        <v>908</v>
      </c>
      <c r="J78" s="99" t="s">
        <v>64</v>
      </c>
      <c r="K78" s="99" t="s">
        <v>48</v>
      </c>
      <c r="L78" s="99"/>
      <c r="M78" s="99">
        <v>6.2E-2</v>
      </c>
      <c r="N78" s="31"/>
      <c r="O78" s="31">
        <v>184.8</v>
      </c>
      <c r="P78" s="31">
        <v>2592.52</v>
      </c>
      <c r="Q78" s="99"/>
      <c r="R78" s="31">
        <v>-184.8</v>
      </c>
      <c r="S78" s="101">
        <v>44561</v>
      </c>
    </row>
    <row r="79" spans="1:19" x14ac:dyDescent="0.2">
      <c r="A79" s="98">
        <v>47043</v>
      </c>
      <c r="B79" s="99" t="s">
        <v>262</v>
      </c>
      <c r="C79" s="100">
        <v>44554</v>
      </c>
      <c r="D79" s="99" t="s">
        <v>353</v>
      </c>
      <c r="E79" s="99"/>
      <c r="F79" s="99"/>
      <c r="G79" s="99" t="s">
        <v>264</v>
      </c>
      <c r="H79" s="99"/>
      <c r="I79" s="99" t="s">
        <v>909</v>
      </c>
      <c r="J79" s="99" t="s">
        <v>64</v>
      </c>
      <c r="K79" s="99" t="s">
        <v>48</v>
      </c>
      <c r="L79" s="99"/>
      <c r="M79" s="99">
        <v>1.4500000000000001E-2</v>
      </c>
      <c r="N79" s="31"/>
      <c r="O79" s="31">
        <v>43.22</v>
      </c>
      <c r="P79" s="31">
        <v>2549.3000000000002</v>
      </c>
      <c r="Q79" s="99"/>
      <c r="R79" s="31">
        <v>-43.22</v>
      </c>
      <c r="S79" s="101">
        <v>44561</v>
      </c>
    </row>
    <row r="80" spans="1:19" x14ac:dyDescent="0.2">
      <c r="A80" s="98">
        <v>47043</v>
      </c>
      <c r="B80" s="99" t="s">
        <v>262</v>
      </c>
      <c r="C80" s="100">
        <v>44554</v>
      </c>
      <c r="D80" s="99" t="s">
        <v>353</v>
      </c>
      <c r="E80" s="99"/>
      <c r="F80" s="99"/>
      <c r="G80" s="99" t="s">
        <v>264</v>
      </c>
      <c r="H80" s="99"/>
      <c r="I80" s="99" t="s">
        <v>910</v>
      </c>
      <c r="J80" s="99" t="s">
        <v>64</v>
      </c>
      <c r="K80" s="99" t="s">
        <v>48</v>
      </c>
      <c r="L80" s="99"/>
      <c r="M80" s="99">
        <v>1.4500000000000001E-2</v>
      </c>
      <c r="N80" s="31"/>
      <c r="O80" s="31">
        <v>43.22</v>
      </c>
      <c r="P80" s="31">
        <v>2506.08</v>
      </c>
      <c r="Q80" s="99"/>
      <c r="R80" s="31">
        <v>-43.22</v>
      </c>
      <c r="S80" s="101">
        <v>44561</v>
      </c>
    </row>
    <row r="81" spans="1:19" x14ac:dyDescent="0.2">
      <c r="A81" s="98">
        <v>47172</v>
      </c>
      <c r="B81" s="99" t="s">
        <v>262</v>
      </c>
      <c r="C81" s="100">
        <v>44568</v>
      </c>
      <c r="D81" s="99" t="s">
        <v>555</v>
      </c>
      <c r="E81" s="99"/>
      <c r="F81" s="99"/>
      <c r="G81" s="99" t="s">
        <v>264</v>
      </c>
      <c r="H81" s="99"/>
      <c r="I81" s="99" t="s">
        <v>906</v>
      </c>
      <c r="J81" s="99" t="s">
        <v>64</v>
      </c>
      <c r="K81" s="99" t="s">
        <v>48</v>
      </c>
      <c r="L81" s="99"/>
      <c r="M81" s="99"/>
      <c r="N81" s="31"/>
      <c r="O81" s="31">
        <v>332</v>
      </c>
      <c r="P81" s="31">
        <v>-1903.12</v>
      </c>
      <c r="Q81" s="99"/>
      <c r="R81" s="31">
        <v>-332</v>
      </c>
      <c r="S81" s="101">
        <v>44592</v>
      </c>
    </row>
    <row r="82" spans="1:19" x14ac:dyDescent="0.2">
      <c r="A82" s="98">
        <v>47172</v>
      </c>
      <c r="B82" s="99" t="s">
        <v>262</v>
      </c>
      <c r="C82" s="100">
        <v>44568</v>
      </c>
      <c r="D82" s="99" t="s">
        <v>555</v>
      </c>
      <c r="E82" s="99"/>
      <c r="F82" s="99"/>
      <c r="G82" s="99" t="s">
        <v>264</v>
      </c>
      <c r="H82" s="99"/>
      <c r="I82" s="99" t="s">
        <v>907</v>
      </c>
      <c r="J82" s="99" t="s">
        <v>64</v>
      </c>
      <c r="K82" s="99" t="s">
        <v>48</v>
      </c>
      <c r="L82" s="99"/>
      <c r="M82" s="99">
        <v>6.2E-2</v>
      </c>
      <c r="N82" s="31"/>
      <c r="O82" s="31">
        <v>198.76</v>
      </c>
      <c r="P82" s="31">
        <v>-2101.88</v>
      </c>
      <c r="Q82" s="99"/>
      <c r="R82" s="31">
        <v>-198.76</v>
      </c>
      <c r="S82" s="101">
        <v>44592</v>
      </c>
    </row>
    <row r="83" spans="1:19" x14ac:dyDescent="0.2">
      <c r="A83" s="98">
        <v>47172</v>
      </c>
      <c r="B83" s="99" t="s">
        <v>262</v>
      </c>
      <c r="C83" s="100">
        <v>44568</v>
      </c>
      <c r="D83" s="99" t="s">
        <v>555</v>
      </c>
      <c r="E83" s="99"/>
      <c r="F83" s="99"/>
      <c r="G83" s="99" t="s">
        <v>264</v>
      </c>
      <c r="H83" s="99"/>
      <c r="I83" s="99" t="s">
        <v>908</v>
      </c>
      <c r="J83" s="99" t="s">
        <v>64</v>
      </c>
      <c r="K83" s="99" t="s">
        <v>48</v>
      </c>
      <c r="L83" s="99"/>
      <c r="M83" s="99">
        <v>6.2E-2</v>
      </c>
      <c r="N83" s="31"/>
      <c r="O83" s="31">
        <v>198.76</v>
      </c>
      <c r="P83" s="31">
        <v>-2300.64</v>
      </c>
      <c r="Q83" s="99"/>
      <c r="R83" s="31">
        <v>-198.76</v>
      </c>
      <c r="S83" s="101">
        <v>44592</v>
      </c>
    </row>
    <row r="84" spans="1:19" x14ac:dyDescent="0.2">
      <c r="A84" s="98">
        <v>47172</v>
      </c>
      <c r="B84" s="99" t="s">
        <v>262</v>
      </c>
      <c r="C84" s="100">
        <v>44568</v>
      </c>
      <c r="D84" s="99" t="s">
        <v>555</v>
      </c>
      <c r="E84" s="99"/>
      <c r="F84" s="99"/>
      <c r="G84" s="99" t="s">
        <v>264</v>
      </c>
      <c r="H84" s="99"/>
      <c r="I84" s="99" t="s">
        <v>909</v>
      </c>
      <c r="J84" s="99" t="s">
        <v>64</v>
      </c>
      <c r="K84" s="99" t="s">
        <v>48</v>
      </c>
      <c r="L84" s="99"/>
      <c r="M84" s="99">
        <v>1.4500000000000001E-2</v>
      </c>
      <c r="N84" s="31"/>
      <c r="O84" s="31">
        <v>46.48</v>
      </c>
      <c r="P84" s="31">
        <v>-2347.12</v>
      </c>
      <c r="Q84" s="99"/>
      <c r="R84" s="31">
        <v>-46.48</v>
      </c>
      <c r="S84" s="101">
        <v>44592</v>
      </c>
    </row>
    <row r="85" spans="1:19" x14ac:dyDescent="0.2">
      <c r="A85" s="98">
        <v>47172</v>
      </c>
      <c r="B85" s="99" t="s">
        <v>262</v>
      </c>
      <c r="C85" s="100">
        <v>44568</v>
      </c>
      <c r="D85" s="99" t="s">
        <v>555</v>
      </c>
      <c r="E85" s="99"/>
      <c r="F85" s="99"/>
      <c r="G85" s="99" t="s">
        <v>264</v>
      </c>
      <c r="H85" s="99"/>
      <c r="I85" s="99" t="s">
        <v>910</v>
      </c>
      <c r="J85" s="99" t="s">
        <v>64</v>
      </c>
      <c r="K85" s="99" t="s">
        <v>48</v>
      </c>
      <c r="L85" s="99"/>
      <c r="M85" s="99">
        <v>1.4500000000000001E-2</v>
      </c>
      <c r="N85" s="31"/>
      <c r="O85" s="31">
        <v>46.48</v>
      </c>
      <c r="P85" s="31">
        <v>-2393.6</v>
      </c>
      <c r="Q85" s="99"/>
      <c r="R85" s="31">
        <v>-46.48</v>
      </c>
      <c r="S85" s="101">
        <v>44592</v>
      </c>
    </row>
    <row r="86" spans="1:19" x14ac:dyDescent="0.2">
      <c r="A86" s="98">
        <v>47352</v>
      </c>
      <c r="B86" s="99" t="s">
        <v>262</v>
      </c>
      <c r="C86" s="100">
        <v>44582</v>
      </c>
      <c r="D86" s="99" t="s">
        <v>562</v>
      </c>
      <c r="E86" s="99"/>
      <c r="F86" s="99"/>
      <c r="G86" s="99" t="s">
        <v>264</v>
      </c>
      <c r="H86" s="99"/>
      <c r="I86" s="99" t="s">
        <v>906</v>
      </c>
      <c r="J86" s="99" t="s">
        <v>64</v>
      </c>
      <c r="K86" s="99" t="s">
        <v>48</v>
      </c>
      <c r="L86" s="99"/>
      <c r="M86" s="99"/>
      <c r="N86" s="31"/>
      <c r="O86" s="31">
        <v>332</v>
      </c>
      <c r="P86" s="31">
        <v>2911.84</v>
      </c>
      <c r="Q86" s="99"/>
      <c r="R86" s="31">
        <v>-332</v>
      </c>
      <c r="S86" s="101">
        <v>44592</v>
      </c>
    </row>
    <row r="87" spans="1:19" x14ac:dyDescent="0.2">
      <c r="A87" s="98">
        <v>47352</v>
      </c>
      <c r="B87" s="99" t="s">
        <v>262</v>
      </c>
      <c r="C87" s="100">
        <v>44582</v>
      </c>
      <c r="D87" s="99" t="s">
        <v>562</v>
      </c>
      <c r="E87" s="99"/>
      <c r="F87" s="99"/>
      <c r="G87" s="99" t="s">
        <v>264</v>
      </c>
      <c r="H87" s="99"/>
      <c r="I87" s="99" t="s">
        <v>907</v>
      </c>
      <c r="J87" s="99" t="s">
        <v>64</v>
      </c>
      <c r="K87" s="99" t="s">
        <v>48</v>
      </c>
      <c r="L87" s="99"/>
      <c r="M87" s="99">
        <v>6.2E-2</v>
      </c>
      <c r="N87" s="31"/>
      <c r="O87" s="31">
        <v>198.76</v>
      </c>
      <c r="P87" s="31">
        <v>2713.08</v>
      </c>
      <c r="Q87" s="99"/>
      <c r="R87" s="31">
        <v>-198.76</v>
      </c>
      <c r="S87" s="101">
        <v>44592</v>
      </c>
    </row>
    <row r="88" spans="1:19" x14ac:dyDescent="0.2">
      <c r="A88" s="98">
        <v>47352</v>
      </c>
      <c r="B88" s="99" t="s">
        <v>262</v>
      </c>
      <c r="C88" s="100">
        <v>44582</v>
      </c>
      <c r="D88" s="99" t="s">
        <v>562</v>
      </c>
      <c r="E88" s="99"/>
      <c r="F88" s="99"/>
      <c r="G88" s="99" t="s">
        <v>264</v>
      </c>
      <c r="H88" s="99"/>
      <c r="I88" s="99" t="s">
        <v>908</v>
      </c>
      <c r="J88" s="99" t="s">
        <v>64</v>
      </c>
      <c r="K88" s="99" t="s">
        <v>48</v>
      </c>
      <c r="L88" s="99"/>
      <c r="M88" s="99">
        <v>6.2E-2</v>
      </c>
      <c r="N88" s="31"/>
      <c r="O88" s="31">
        <v>198.76</v>
      </c>
      <c r="P88" s="31">
        <v>2514.3200000000002</v>
      </c>
      <c r="Q88" s="99"/>
      <c r="R88" s="31">
        <v>-198.76</v>
      </c>
      <c r="S88" s="101">
        <v>44592</v>
      </c>
    </row>
    <row r="89" spans="1:19" x14ac:dyDescent="0.2">
      <c r="A89" s="98">
        <v>47352</v>
      </c>
      <c r="B89" s="99" t="s">
        <v>262</v>
      </c>
      <c r="C89" s="100">
        <v>44582</v>
      </c>
      <c r="D89" s="99" t="s">
        <v>562</v>
      </c>
      <c r="E89" s="99"/>
      <c r="F89" s="99"/>
      <c r="G89" s="99" t="s">
        <v>264</v>
      </c>
      <c r="H89" s="99"/>
      <c r="I89" s="99" t="s">
        <v>909</v>
      </c>
      <c r="J89" s="99" t="s">
        <v>64</v>
      </c>
      <c r="K89" s="99" t="s">
        <v>48</v>
      </c>
      <c r="L89" s="99"/>
      <c r="M89" s="99">
        <v>1.4500000000000001E-2</v>
      </c>
      <c r="N89" s="31"/>
      <c r="O89" s="31">
        <v>46.49</v>
      </c>
      <c r="P89" s="31">
        <v>2467.83</v>
      </c>
      <c r="Q89" s="99"/>
      <c r="R89" s="31">
        <v>-46.49</v>
      </c>
      <c r="S89" s="101">
        <v>44592</v>
      </c>
    </row>
    <row r="90" spans="1:19" x14ac:dyDescent="0.2">
      <c r="A90" s="98">
        <v>47352</v>
      </c>
      <c r="B90" s="99" t="s">
        <v>262</v>
      </c>
      <c r="C90" s="100">
        <v>44582</v>
      </c>
      <c r="D90" s="99" t="s">
        <v>562</v>
      </c>
      <c r="E90" s="99"/>
      <c r="F90" s="99"/>
      <c r="G90" s="99" t="s">
        <v>264</v>
      </c>
      <c r="H90" s="99"/>
      <c r="I90" s="99" t="s">
        <v>910</v>
      </c>
      <c r="J90" s="99" t="s">
        <v>64</v>
      </c>
      <c r="K90" s="99" t="s">
        <v>48</v>
      </c>
      <c r="L90" s="99"/>
      <c r="M90" s="99">
        <v>1.4500000000000001E-2</v>
      </c>
      <c r="N90" s="31"/>
      <c r="O90" s="31">
        <v>46.49</v>
      </c>
      <c r="P90" s="31">
        <v>2421.34</v>
      </c>
      <c r="Q90" s="99"/>
      <c r="R90" s="31">
        <v>-46.49</v>
      </c>
      <c r="S90" s="101">
        <v>44592</v>
      </c>
    </row>
    <row r="91" spans="1:19" x14ac:dyDescent="0.2">
      <c r="A91" s="98">
        <v>47450</v>
      </c>
      <c r="B91" s="99" t="s">
        <v>262</v>
      </c>
      <c r="C91" s="100">
        <v>44596</v>
      </c>
      <c r="D91" s="99" t="s">
        <v>568</v>
      </c>
      <c r="E91" s="99"/>
      <c r="F91" s="99"/>
      <c r="G91" s="99" t="s">
        <v>264</v>
      </c>
      <c r="H91" s="99"/>
      <c r="I91" s="99" t="s">
        <v>906</v>
      </c>
      <c r="J91" s="99" t="s">
        <v>64</v>
      </c>
      <c r="K91" s="99" t="s">
        <v>48</v>
      </c>
      <c r="L91" s="99"/>
      <c r="M91" s="99"/>
      <c r="N91" s="31"/>
      <c r="O91" s="31">
        <v>332</v>
      </c>
      <c r="P91" s="31">
        <v>2886.92</v>
      </c>
      <c r="Q91" s="99"/>
      <c r="R91" s="31">
        <v>-332</v>
      </c>
      <c r="S91" s="101">
        <v>44620</v>
      </c>
    </row>
    <row r="92" spans="1:19" x14ac:dyDescent="0.2">
      <c r="A92" s="98">
        <v>47450</v>
      </c>
      <c r="B92" s="99" t="s">
        <v>262</v>
      </c>
      <c r="C92" s="100">
        <v>44596</v>
      </c>
      <c r="D92" s="99" t="s">
        <v>568</v>
      </c>
      <c r="E92" s="99"/>
      <c r="F92" s="99"/>
      <c r="G92" s="99" t="s">
        <v>264</v>
      </c>
      <c r="H92" s="99"/>
      <c r="I92" s="99" t="s">
        <v>907</v>
      </c>
      <c r="J92" s="99" t="s">
        <v>64</v>
      </c>
      <c r="K92" s="99" t="s">
        <v>48</v>
      </c>
      <c r="L92" s="99"/>
      <c r="M92" s="99">
        <v>6.2E-2</v>
      </c>
      <c r="N92" s="31"/>
      <c r="O92" s="31">
        <v>198.75</v>
      </c>
      <c r="P92" s="31">
        <v>2688.17</v>
      </c>
      <c r="Q92" s="99"/>
      <c r="R92" s="31">
        <v>-198.75</v>
      </c>
      <c r="S92" s="101">
        <v>44620</v>
      </c>
    </row>
    <row r="93" spans="1:19" x14ac:dyDescent="0.2">
      <c r="A93" s="98">
        <v>47450</v>
      </c>
      <c r="B93" s="99" t="s">
        <v>262</v>
      </c>
      <c r="C93" s="100">
        <v>44596</v>
      </c>
      <c r="D93" s="99" t="s">
        <v>568</v>
      </c>
      <c r="E93" s="99"/>
      <c r="F93" s="99"/>
      <c r="G93" s="99" t="s">
        <v>264</v>
      </c>
      <c r="H93" s="99"/>
      <c r="I93" s="99" t="s">
        <v>908</v>
      </c>
      <c r="J93" s="99" t="s">
        <v>64</v>
      </c>
      <c r="K93" s="99" t="s">
        <v>48</v>
      </c>
      <c r="L93" s="99"/>
      <c r="M93" s="99">
        <v>6.2E-2</v>
      </c>
      <c r="N93" s="31"/>
      <c r="O93" s="31">
        <v>198.75</v>
      </c>
      <c r="P93" s="31">
        <v>2489.42</v>
      </c>
      <c r="Q93" s="99"/>
      <c r="R93" s="31">
        <v>-198.75</v>
      </c>
      <c r="S93" s="101">
        <v>44620</v>
      </c>
    </row>
    <row r="94" spans="1:19" x14ac:dyDescent="0.2">
      <c r="A94" s="98">
        <v>47450</v>
      </c>
      <c r="B94" s="99" t="s">
        <v>262</v>
      </c>
      <c r="C94" s="100">
        <v>44596</v>
      </c>
      <c r="D94" s="99" t="s">
        <v>568</v>
      </c>
      <c r="E94" s="99"/>
      <c r="F94" s="99"/>
      <c r="G94" s="99" t="s">
        <v>264</v>
      </c>
      <c r="H94" s="99"/>
      <c r="I94" s="99" t="s">
        <v>909</v>
      </c>
      <c r="J94" s="99" t="s">
        <v>64</v>
      </c>
      <c r="K94" s="99" t="s">
        <v>48</v>
      </c>
      <c r="L94" s="99"/>
      <c r="M94" s="99">
        <v>1.4500000000000001E-2</v>
      </c>
      <c r="N94" s="31"/>
      <c r="O94" s="31">
        <v>46.48</v>
      </c>
      <c r="P94" s="31">
        <v>2442.94</v>
      </c>
      <c r="Q94" s="99"/>
      <c r="R94" s="31">
        <v>-46.48</v>
      </c>
      <c r="S94" s="101">
        <v>44620</v>
      </c>
    </row>
    <row r="95" spans="1:19" x14ac:dyDescent="0.2">
      <c r="A95" s="98">
        <v>47450</v>
      </c>
      <c r="B95" s="99" t="s">
        <v>262</v>
      </c>
      <c r="C95" s="100">
        <v>44596</v>
      </c>
      <c r="D95" s="99" t="s">
        <v>568</v>
      </c>
      <c r="E95" s="99"/>
      <c r="F95" s="99"/>
      <c r="G95" s="99" t="s">
        <v>264</v>
      </c>
      <c r="H95" s="99"/>
      <c r="I95" s="99" t="s">
        <v>910</v>
      </c>
      <c r="J95" s="99" t="s">
        <v>64</v>
      </c>
      <c r="K95" s="99" t="s">
        <v>48</v>
      </c>
      <c r="L95" s="99"/>
      <c r="M95" s="99">
        <v>1.4500000000000001E-2</v>
      </c>
      <c r="N95" s="31"/>
      <c r="O95" s="31">
        <v>46.48</v>
      </c>
      <c r="P95" s="31">
        <v>2396.46</v>
      </c>
      <c r="Q95" s="99"/>
      <c r="R95" s="31">
        <v>-46.48</v>
      </c>
      <c r="S95" s="101">
        <v>44620</v>
      </c>
    </row>
    <row r="96" spans="1:19" x14ac:dyDescent="0.2">
      <c r="A96" s="98">
        <v>47624</v>
      </c>
      <c r="B96" s="99" t="s">
        <v>262</v>
      </c>
      <c r="C96" s="100">
        <v>44610</v>
      </c>
      <c r="D96" s="99" t="s">
        <v>574</v>
      </c>
      <c r="E96" s="99"/>
      <c r="F96" s="99"/>
      <c r="G96" s="99" t="s">
        <v>264</v>
      </c>
      <c r="H96" s="99"/>
      <c r="I96" s="99" t="s">
        <v>906</v>
      </c>
      <c r="J96" s="99" t="s">
        <v>64</v>
      </c>
      <c r="K96" s="99" t="s">
        <v>48</v>
      </c>
      <c r="L96" s="99"/>
      <c r="M96" s="99"/>
      <c r="N96" s="31"/>
      <c r="O96" s="31">
        <v>332</v>
      </c>
      <c r="P96" s="31">
        <v>2861.7</v>
      </c>
      <c r="Q96" s="99"/>
      <c r="R96" s="31">
        <v>-332</v>
      </c>
      <c r="S96" s="101">
        <v>44620</v>
      </c>
    </row>
    <row r="97" spans="1:23" x14ac:dyDescent="0.2">
      <c r="A97" s="98">
        <v>47624</v>
      </c>
      <c r="B97" s="99" t="s">
        <v>262</v>
      </c>
      <c r="C97" s="100">
        <v>44610</v>
      </c>
      <c r="D97" s="99" t="s">
        <v>574</v>
      </c>
      <c r="E97" s="99"/>
      <c r="F97" s="99"/>
      <c r="G97" s="99" t="s">
        <v>264</v>
      </c>
      <c r="H97" s="99"/>
      <c r="I97" s="99" t="s">
        <v>907</v>
      </c>
      <c r="J97" s="99" t="s">
        <v>64</v>
      </c>
      <c r="K97" s="99" t="s">
        <v>48</v>
      </c>
      <c r="L97" s="99"/>
      <c r="M97" s="99">
        <v>6.2E-2</v>
      </c>
      <c r="N97" s="31"/>
      <c r="O97" s="31">
        <v>198.76</v>
      </c>
      <c r="P97" s="31">
        <v>2662.94</v>
      </c>
      <c r="Q97" s="99"/>
      <c r="R97" s="31">
        <v>-198.76</v>
      </c>
      <c r="S97" s="101">
        <v>44620</v>
      </c>
    </row>
    <row r="98" spans="1:23" x14ac:dyDescent="0.2">
      <c r="A98" s="98">
        <v>47624</v>
      </c>
      <c r="B98" s="99" t="s">
        <v>262</v>
      </c>
      <c r="C98" s="100">
        <v>44610</v>
      </c>
      <c r="D98" s="99" t="s">
        <v>574</v>
      </c>
      <c r="E98" s="99"/>
      <c r="F98" s="99"/>
      <c r="G98" s="99" t="s">
        <v>264</v>
      </c>
      <c r="H98" s="99"/>
      <c r="I98" s="99" t="s">
        <v>908</v>
      </c>
      <c r="J98" s="99" t="s">
        <v>64</v>
      </c>
      <c r="K98" s="99" t="s">
        <v>48</v>
      </c>
      <c r="L98" s="99"/>
      <c r="M98" s="99">
        <v>6.2E-2</v>
      </c>
      <c r="N98" s="31"/>
      <c r="O98" s="31">
        <v>198.76</v>
      </c>
      <c r="P98" s="31">
        <v>2464.1799999999998</v>
      </c>
      <c r="Q98" s="99"/>
      <c r="R98" s="31">
        <v>-198.76</v>
      </c>
      <c r="S98" s="101">
        <v>44620</v>
      </c>
    </row>
    <row r="99" spans="1:23" x14ac:dyDescent="0.2">
      <c r="A99" s="98">
        <v>47624</v>
      </c>
      <c r="B99" s="99" t="s">
        <v>262</v>
      </c>
      <c r="C99" s="100">
        <v>44610</v>
      </c>
      <c r="D99" s="99" t="s">
        <v>574</v>
      </c>
      <c r="E99" s="99"/>
      <c r="F99" s="99"/>
      <c r="G99" s="99" t="s">
        <v>264</v>
      </c>
      <c r="H99" s="99"/>
      <c r="I99" s="99" t="s">
        <v>909</v>
      </c>
      <c r="J99" s="99" t="s">
        <v>64</v>
      </c>
      <c r="K99" s="99" t="s">
        <v>48</v>
      </c>
      <c r="L99" s="99"/>
      <c r="M99" s="99">
        <v>1.4500000000000001E-2</v>
      </c>
      <c r="N99" s="31"/>
      <c r="O99" s="31">
        <v>46.48</v>
      </c>
      <c r="P99" s="31">
        <v>2417.6999999999998</v>
      </c>
      <c r="Q99" s="99"/>
      <c r="R99" s="31">
        <v>-46.48</v>
      </c>
      <c r="S99" s="101">
        <v>44620</v>
      </c>
    </row>
    <row r="100" spans="1:23" x14ac:dyDescent="0.2">
      <c r="A100" s="98">
        <v>47624</v>
      </c>
      <c r="B100" s="99" t="s">
        <v>262</v>
      </c>
      <c r="C100" s="100">
        <v>44610</v>
      </c>
      <c r="D100" s="99" t="s">
        <v>574</v>
      </c>
      <c r="E100" s="99"/>
      <c r="F100" s="99"/>
      <c r="G100" s="99" t="s">
        <v>264</v>
      </c>
      <c r="H100" s="99"/>
      <c r="I100" s="99" t="s">
        <v>910</v>
      </c>
      <c r="J100" s="99" t="s">
        <v>64</v>
      </c>
      <c r="K100" s="99" t="s">
        <v>48</v>
      </c>
      <c r="L100" s="99"/>
      <c r="M100" s="99">
        <v>1.4500000000000001E-2</v>
      </c>
      <c r="N100" s="31"/>
      <c r="O100" s="31">
        <v>46.48</v>
      </c>
      <c r="P100" s="31">
        <v>2371.2199999999998</v>
      </c>
      <c r="Q100" s="99"/>
      <c r="R100" s="31">
        <v>-46.48</v>
      </c>
      <c r="S100" s="101">
        <v>44620</v>
      </c>
    </row>
    <row r="101" spans="1:23" x14ac:dyDescent="0.2">
      <c r="A101" s="98">
        <v>47758</v>
      </c>
      <c r="B101" s="99" t="s">
        <v>262</v>
      </c>
      <c r="C101" s="100">
        <v>44624</v>
      </c>
      <c r="D101" s="99" t="s">
        <v>578</v>
      </c>
      <c r="E101" s="99"/>
      <c r="F101" s="99"/>
      <c r="G101" s="99" t="s">
        <v>264</v>
      </c>
      <c r="H101" s="99"/>
      <c r="I101" s="99" t="s">
        <v>906</v>
      </c>
      <c r="J101" s="99" t="s">
        <v>64</v>
      </c>
      <c r="K101" s="99" t="s">
        <v>48</v>
      </c>
      <c r="L101" s="99"/>
      <c r="M101" s="99"/>
      <c r="N101" s="31"/>
      <c r="O101" s="31">
        <v>651</v>
      </c>
      <c r="P101" s="31">
        <v>2923.32</v>
      </c>
      <c r="Q101" s="99"/>
      <c r="R101" s="31">
        <v>-651</v>
      </c>
      <c r="S101" s="101">
        <v>44651</v>
      </c>
    </row>
    <row r="102" spans="1:23" x14ac:dyDescent="0.2">
      <c r="A102" s="98">
        <v>47758</v>
      </c>
      <c r="B102" s="99" t="s">
        <v>262</v>
      </c>
      <c r="C102" s="100">
        <v>44624</v>
      </c>
      <c r="D102" s="99" t="s">
        <v>578</v>
      </c>
      <c r="E102" s="99"/>
      <c r="F102" s="99"/>
      <c r="G102" s="99" t="s">
        <v>264</v>
      </c>
      <c r="H102" s="99"/>
      <c r="I102" s="99" t="s">
        <v>907</v>
      </c>
      <c r="J102" s="99" t="s">
        <v>64</v>
      </c>
      <c r="K102" s="99" t="s">
        <v>48</v>
      </c>
      <c r="L102" s="99"/>
      <c r="M102" s="99">
        <v>6.2E-2</v>
      </c>
      <c r="N102" s="31"/>
      <c r="O102" s="31">
        <v>198.76</v>
      </c>
      <c r="P102" s="31">
        <v>2724.56</v>
      </c>
      <c r="Q102" s="99"/>
      <c r="R102" s="31">
        <v>-198.76</v>
      </c>
      <c r="S102" s="101">
        <v>44651</v>
      </c>
    </row>
    <row r="103" spans="1:23" x14ac:dyDescent="0.2">
      <c r="A103" s="98">
        <v>47758</v>
      </c>
      <c r="B103" s="99" t="s">
        <v>262</v>
      </c>
      <c r="C103" s="100">
        <v>44624</v>
      </c>
      <c r="D103" s="99" t="s">
        <v>578</v>
      </c>
      <c r="E103" s="99"/>
      <c r="F103" s="99"/>
      <c r="G103" s="99" t="s">
        <v>264</v>
      </c>
      <c r="H103" s="99"/>
      <c r="I103" s="99" t="s">
        <v>908</v>
      </c>
      <c r="J103" s="99" t="s">
        <v>64</v>
      </c>
      <c r="K103" s="99" t="s">
        <v>48</v>
      </c>
      <c r="L103" s="99"/>
      <c r="M103" s="99">
        <v>6.2E-2</v>
      </c>
      <c r="N103" s="31"/>
      <c r="O103" s="31">
        <v>198.76</v>
      </c>
      <c r="P103" s="31">
        <v>2525.8000000000002</v>
      </c>
      <c r="Q103" s="99"/>
      <c r="R103" s="31">
        <v>-198.76</v>
      </c>
      <c r="S103" s="101">
        <v>44651</v>
      </c>
    </row>
    <row r="104" spans="1:23" x14ac:dyDescent="0.2">
      <c r="A104" s="98">
        <v>47758</v>
      </c>
      <c r="B104" s="99" t="s">
        <v>262</v>
      </c>
      <c r="C104" s="100">
        <v>44624</v>
      </c>
      <c r="D104" s="99" t="s">
        <v>578</v>
      </c>
      <c r="E104" s="99"/>
      <c r="F104" s="99"/>
      <c r="G104" s="99" t="s">
        <v>264</v>
      </c>
      <c r="H104" s="99"/>
      <c r="I104" s="99" t="s">
        <v>909</v>
      </c>
      <c r="J104" s="99" t="s">
        <v>64</v>
      </c>
      <c r="K104" s="99" t="s">
        <v>48</v>
      </c>
      <c r="L104" s="99"/>
      <c r="M104" s="99">
        <v>1.4500000000000001E-2</v>
      </c>
      <c r="N104" s="31"/>
      <c r="O104" s="31">
        <v>46.49</v>
      </c>
      <c r="P104" s="31">
        <v>2479.31</v>
      </c>
      <c r="Q104" s="99"/>
      <c r="R104" s="31">
        <v>-46.49</v>
      </c>
      <c r="S104" s="101">
        <v>44651</v>
      </c>
    </row>
    <row r="105" spans="1:23" x14ac:dyDescent="0.2">
      <c r="A105" s="98">
        <v>47758</v>
      </c>
      <c r="B105" s="99" t="s">
        <v>262</v>
      </c>
      <c r="C105" s="100">
        <v>44624</v>
      </c>
      <c r="D105" s="99" t="s">
        <v>578</v>
      </c>
      <c r="E105" s="99"/>
      <c r="F105" s="99"/>
      <c r="G105" s="99" t="s">
        <v>264</v>
      </c>
      <c r="H105" s="99"/>
      <c r="I105" s="99" t="s">
        <v>910</v>
      </c>
      <c r="J105" s="99" t="s">
        <v>64</v>
      </c>
      <c r="K105" s="99" t="s">
        <v>48</v>
      </c>
      <c r="L105" s="99"/>
      <c r="M105" s="99">
        <v>1.4500000000000001E-2</v>
      </c>
      <c r="N105" s="31"/>
      <c r="O105" s="31">
        <v>46.49</v>
      </c>
      <c r="P105" s="31">
        <v>2432.8200000000002</v>
      </c>
      <c r="Q105" s="99"/>
      <c r="R105" s="31">
        <v>-46.49</v>
      </c>
      <c r="S105" s="101">
        <v>44651</v>
      </c>
    </row>
    <row r="106" spans="1:23" x14ac:dyDescent="0.2">
      <c r="A106" s="98">
        <v>47898</v>
      </c>
      <c r="B106" s="99" t="s">
        <v>262</v>
      </c>
      <c r="C106" s="100">
        <v>44635</v>
      </c>
      <c r="D106" s="99" t="s">
        <v>580</v>
      </c>
      <c r="E106" s="99"/>
      <c r="F106" s="99"/>
      <c r="G106" s="99" t="s">
        <v>264</v>
      </c>
      <c r="H106" s="99"/>
      <c r="I106" s="99" t="s">
        <v>906</v>
      </c>
      <c r="J106" s="99" t="s">
        <v>64</v>
      </c>
      <c r="K106" s="99" t="s">
        <v>48</v>
      </c>
      <c r="L106" s="99"/>
      <c r="M106" s="99"/>
      <c r="N106" s="31"/>
      <c r="O106" s="31">
        <v>275</v>
      </c>
      <c r="P106" s="31">
        <v>-275</v>
      </c>
      <c r="Q106" s="99"/>
      <c r="R106" s="31">
        <v>-275</v>
      </c>
      <c r="S106" s="101">
        <v>44651</v>
      </c>
    </row>
    <row r="107" spans="1:23" x14ac:dyDescent="0.2">
      <c r="A107" s="98">
        <v>47898</v>
      </c>
      <c r="B107" s="99" t="s">
        <v>262</v>
      </c>
      <c r="C107" s="100">
        <v>44635</v>
      </c>
      <c r="D107" s="99" t="s">
        <v>580</v>
      </c>
      <c r="E107" s="99"/>
      <c r="F107" s="99"/>
      <c r="G107" s="99" t="s">
        <v>264</v>
      </c>
      <c r="H107" s="99"/>
      <c r="I107" s="99" t="s">
        <v>907</v>
      </c>
      <c r="J107" s="99" t="s">
        <v>64</v>
      </c>
      <c r="K107" s="99" t="s">
        <v>48</v>
      </c>
      <c r="L107" s="99"/>
      <c r="M107" s="99">
        <v>6.2E-2</v>
      </c>
      <c r="N107" s="31"/>
      <c r="O107" s="31">
        <v>162.68</v>
      </c>
      <c r="P107" s="31">
        <v>-437.68</v>
      </c>
      <c r="Q107" s="99"/>
      <c r="R107" s="31">
        <v>-162.68</v>
      </c>
      <c r="S107" s="101">
        <v>44651</v>
      </c>
    </row>
    <row r="108" spans="1:23" x14ac:dyDescent="0.2">
      <c r="A108" s="98">
        <v>47898</v>
      </c>
      <c r="B108" s="99" t="s">
        <v>262</v>
      </c>
      <c r="C108" s="100">
        <v>44635</v>
      </c>
      <c r="D108" s="99" t="s">
        <v>580</v>
      </c>
      <c r="E108" s="99"/>
      <c r="F108" s="99"/>
      <c r="G108" s="99" t="s">
        <v>264</v>
      </c>
      <c r="H108" s="99"/>
      <c r="I108" s="99" t="s">
        <v>908</v>
      </c>
      <c r="J108" s="99" t="s">
        <v>64</v>
      </c>
      <c r="K108" s="99" t="s">
        <v>48</v>
      </c>
      <c r="L108" s="99"/>
      <c r="M108" s="99">
        <v>6.2E-2</v>
      </c>
      <c r="N108" s="31"/>
      <c r="O108" s="31">
        <v>162.68</v>
      </c>
      <c r="P108" s="31">
        <v>-600.36</v>
      </c>
      <c r="Q108" s="99"/>
      <c r="R108" s="31">
        <v>-162.68</v>
      </c>
      <c r="S108" s="101">
        <v>44651</v>
      </c>
    </row>
    <row r="109" spans="1:23" x14ac:dyDescent="0.2">
      <c r="A109" s="98">
        <v>47898</v>
      </c>
      <c r="B109" s="99" t="s">
        <v>262</v>
      </c>
      <c r="C109" s="100">
        <v>44635</v>
      </c>
      <c r="D109" s="99" t="s">
        <v>580</v>
      </c>
      <c r="E109" s="99"/>
      <c r="F109" s="99"/>
      <c r="G109" s="99" t="s">
        <v>264</v>
      </c>
      <c r="H109" s="99"/>
      <c r="I109" s="99" t="s">
        <v>909</v>
      </c>
      <c r="J109" s="99" t="s">
        <v>64</v>
      </c>
      <c r="K109" s="99" t="s">
        <v>48</v>
      </c>
      <c r="L109" s="99"/>
      <c r="M109" s="99">
        <v>1.4500000000000001E-2</v>
      </c>
      <c r="N109" s="31"/>
      <c r="O109" s="31">
        <v>38.049999999999997</v>
      </c>
      <c r="P109" s="31">
        <v>-638.41</v>
      </c>
      <c r="Q109" s="99"/>
      <c r="R109" s="31">
        <v>-38.049999999999997</v>
      </c>
      <c r="S109" s="101">
        <v>44651</v>
      </c>
    </row>
    <row r="110" spans="1:23" x14ac:dyDescent="0.2">
      <c r="A110" s="98">
        <v>47898</v>
      </c>
      <c r="B110" s="99" t="s">
        <v>262</v>
      </c>
      <c r="C110" s="100">
        <v>44635</v>
      </c>
      <c r="D110" s="99" t="s">
        <v>580</v>
      </c>
      <c r="E110" s="99"/>
      <c r="F110" s="99"/>
      <c r="G110" s="99" t="s">
        <v>264</v>
      </c>
      <c r="H110" s="99"/>
      <c r="I110" s="99" t="s">
        <v>910</v>
      </c>
      <c r="J110" s="99" t="s">
        <v>64</v>
      </c>
      <c r="K110" s="99" t="s">
        <v>48</v>
      </c>
      <c r="L110" s="99"/>
      <c r="M110" s="99">
        <v>1.4500000000000001E-2</v>
      </c>
      <c r="N110" s="31"/>
      <c r="O110" s="31">
        <v>38.049999999999997</v>
      </c>
      <c r="P110" s="31">
        <v>-676.46</v>
      </c>
      <c r="Q110" s="99"/>
      <c r="R110" s="31">
        <v>-38.049999999999997</v>
      </c>
      <c r="S110" s="101">
        <v>44651</v>
      </c>
    </row>
    <row r="111" spans="1:23" x14ac:dyDescent="0.2">
      <c r="A111" s="98">
        <v>46376</v>
      </c>
      <c r="B111" s="99" t="s">
        <v>262</v>
      </c>
      <c r="C111" s="100">
        <v>44484</v>
      </c>
      <c r="D111" s="99">
        <v>11300</v>
      </c>
      <c r="E111" s="99"/>
      <c r="F111" s="99"/>
      <c r="G111" s="99"/>
      <c r="H111" s="99"/>
      <c r="I111" s="99" t="s">
        <v>911</v>
      </c>
      <c r="J111" s="99" t="s">
        <v>65</v>
      </c>
      <c r="K111" s="99" t="s">
        <v>48</v>
      </c>
      <c r="L111" s="99"/>
      <c r="M111" s="99">
        <v>6.0000000000000001E-3</v>
      </c>
      <c r="N111" s="31"/>
      <c r="O111" s="31">
        <v>10.73</v>
      </c>
      <c r="P111" s="31">
        <v>-35.270000000000003</v>
      </c>
      <c r="Q111" s="99"/>
      <c r="R111" s="31">
        <v>-10.73</v>
      </c>
      <c r="S111" s="101">
        <v>44500</v>
      </c>
    </row>
    <row r="112" spans="1:23" x14ac:dyDescent="0.2">
      <c r="A112" s="98">
        <v>46457</v>
      </c>
      <c r="B112" s="99" t="s">
        <v>262</v>
      </c>
      <c r="C112" s="100">
        <v>44498</v>
      </c>
      <c r="D112" s="99" t="s">
        <v>336</v>
      </c>
      <c r="E112" s="99"/>
      <c r="F112" s="99"/>
      <c r="G112" s="99" t="s">
        <v>264</v>
      </c>
      <c r="H112" s="99"/>
      <c r="I112" s="99" t="s">
        <v>911</v>
      </c>
      <c r="J112" s="99" t="s">
        <v>65</v>
      </c>
      <c r="K112" s="99" t="s">
        <v>48</v>
      </c>
      <c r="L112" s="99"/>
      <c r="M112" s="99">
        <v>6.0000000000000001E-3</v>
      </c>
      <c r="N112" s="31"/>
      <c r="O112" s="31">
        <v>17.89</v>
      </c>
      <c r="P112" s="31">
        <v>-77.72</v>
      </c>
      <c r="Q112" s="99"/>
      <c r="R112" s="31">
        <v>-17.89</v>
      </c>
      <c r="S112" s="101">
        <v>44500</v>
      </c>
    </row>
    <row r="113" spans="1:19" x14ac:dyDescent="0.2">
      <c r="A113" s="98">
        <v>46642</v>
      </c>
      <c r="B113" s="99" t="s">
        <v>262</v>
      </c>
      <c r="C113" s="100">
        <v>44510</v>
      </c>
      <c r="D113" s="99">
        <v>11311</v>
      </c>
      <c r="E113" s="99"/>
      <c r="F113" s="99"/>
      <c r="G113" s="99"/>
      <c r="H113" s="99"/>
      <c r="I113" s="99" t="s">
        <v>911</v>
      </c>
      <c r="J113" s="99" t="s">
        <v>65</v>
      </c>
      <c r="K113" s="99" t="s">
        <v>48</v>
      </c>
      <c r="L113" s="99"/>
      <c r="M113" s="99">
        <v>6.0000000000000001E-3</v>
      </c>
      <c r="N113" s="31"/>
      <c r="O113" s="31">
        <v>13.38</v>
      </c>
      <c r="P113" s="31">
        <v>-107.81</v>
      </c>
      <c r="Q113" s="99"/>
      <c r="R113" s="31">
        <v>-13.38</v>
      </c>
      <c r="S113" s="101">
        <v>44530</v>
      </c>
    </row>
    <row r="114" spans="1:19" x14ac:dyDescent="0.2">
      <c r="A114" s="98">
        <v>47172</v>
      </c>
      <c r="B114" s="99" t="s">
        <v>262</v>
      </c>
      <c r="C114" s="100">
        <v>44568</v>
      </c>
      <c r="D114" s="99" t="s">
        <v>555</v>
      </c>
      <c r="E114" s="99"/>
      <c r="F114" s="99"/>
      <c r="G114" s="99" t="s">
        <v>264</v>
      </c>
      <c r="H114" s="99"/>
      <c r="I114" s="99" t="s">
        <v>911</v>
      </c>
      <c r="J114" s="99" t="s">
        <v>65</v>
      </c>
      <c r="K114" s="99" t="s">
        <v>48</v>
      </c>
      <c r="L114" s="99"/>
      <c r="M114" s="99">
        <v>6.0000000000000001E-3</v>
      </c>
      <c r="N114" s="31"/>
      <c r="O114" s="31">
        <v>19.23</v>
      </c>
      <c r="P114" s="31">
        <v>-208.23</v>
      </c>
      <c r="Q114" s="99"/>
      <c r="R114" s="31">
        <v>-19.23</v>
      </c>
      <c r="S114" s="101">
        <v>44592</v>
      </c>
    </row>
    <row r="115" spans="1:19" x14ac:dyDescent="0.2">
      <c r="A115" s="98">
        <v>47352</v>
      </c>
      <c r="B115" s="99" t="s">
        <v>262</v>
      </c>
      <c r="C115" s="100">
        <v>44582</v>
      </c>
      <c r="D115" s="99" t="s">
        <v>562</v>
      </c>
      <c r="E115" s="99"/>
      <c r="F115" s="99"/>
      <c r="G115" s="99" t="s">
        <v>264</v>
      </c>
      <c r="H115" s="99"/>
      <c r="I115" s="99" t="s">
        <v>911</v>
      </c>
      <c r="J115" s="99" t="s">
        <v>65</v>
      </c>
      <c r="K115" s="99" t="s">
        <v>48</v>
      </c>
      <c r="L115" s="99"/>
      <c r="M115" s="99">
        <v>6.0000000000000001E-3</v>
      </c>
      <c r="N115" s="31"/>
      <c r="O115" s="31">
        <v>19.239999999999998</v>
      </c>
      <c r="P115" s="31">
        <v>-157.61000000000001</v>
      </c>
      <c r="Q115" s="99"/>
      <c r="R115" s="31">
        <v>-19.239999999999998</v>
      </c>
      <c r="S115" s="101">
        <v>44592</v>
      </c>
    </row>
    <row r="116" spans="1:19" x14ac:dyDescent="0.2">
      <c r="A116" s="98">
        <v>47450</v>
      </c>
      <c r="B116" s="99" t="s">
        <v>262</v>
      </c>
      <c r="C116" s="100">
        <v>44596</v>
      </c>
      <c r="D116" s="99" t="s">
        <v>568</v>
      </c>
      <c r="E116" s="99"/>
      <c r="F116" s="99"/>
      <c r="G116" s="99" t="s">
        <v>264</v>
      </c>
      <c r="H116" s="99"/>
      <c r="I116" s="99" t="s">
        <v>911</v>
      </c>
      <c r="J116" s="99" t="s">
        <v>65</v>
      </c>
      <c r="K116" s="99" t="s">
        <v>48</v>
      </c>
      <c r="L116" s="99"/>
      <c r="M116" s="99">
        <v>6.0000000000000001E-3</v>
      </c>
      <c r="N116" s="31"/>
      <c r="O116" s="31">
        <v>3.53</v>
      </c>
      <c r="P116" s="31">
        <v>-226.01</v>
      </c>
      <c r="Q116" s="99"/>
      <c r="R116" s="31">
        <v>-3.53</v>
      </c>
      <c r="S116" s="101">
        <v>44620</v>
      </c>
    </row>
    <row r="117" spans="1:19" x14ac:dyDescent="0.2">
      <c r="A117" s="98">
        <v>46457</v>
      </c>
      <c r="B117" s="99" t="s">
        <v>262</v>
      </c>
      <c r="C117" s="100">
        <v>44498</v>
      </c>
      <c r="D117" s="99" t="s">
        <v>336</v>
      </c>
      <c r="E117" s="99"/>
      <c r="F117" s="99"/>
      <c r="G117" s="99" t="s">
        <v>264</v>
      </c>
      <c r="H117" s="99"/>
      <c r="I117" s="99" t="s">
        <v>354</v>
      </c>
      <c r="J117" s="99" t="s">
        <v>29</v>
      </c>
      <c r="K117" s="99" t="s">
        <v>48</v>
      </c>
      <c r="L117" s="99">
        <v>4.75</v>
      </c>
      <c r="M117" s="99">
        <v>176.98</v>
      </c>
      <c r="N117" s="31">
        <v>176.98</v>
      </c>
      <c r="O117" s="31"/>
      <c r="P117" s="31">
        <v>13475.18</v>
      </c>
      <c r="Q117" s="99"/>
      <c r="R117" s="31">
        <v>176.98</v>
      </c>
      <c r="S117" s="101">
        <v>44500</v>
      </c>
    </row>
    <row r="118" spans="1:19" x14ac:dyDescent="0.2">
      <c r="A118" s="98">
        <v>46642</v>
      </c>
      <c r="B118" s="99" t="s">
        <v>262</v>
      </c>
      <c r="C118" s="100">
        <v>44510</v>
      </c>
      <c r="D118" s="99">
        <v>11311</v>
      </c>
      <c r="E118" s="99"/>
      <c r="F118" s="99"/>
      <c r="G118" s="99"/>
      <c r="H118" s="99"/>
      <c r="I118" s="99" t="s">
        <v>354</v>
      </c>
      <c r="J118" s="99" t="s">
        <v>29</v>
      </c>
      <c r="K118" s="99" t="s">
        <v>48</v>
      </c>
      <c r="L118" s="99">
        <v>4.25</v>
      </c>
      <c r="M118" s="99">
        <v>158.35</v>
      </c>
      <c r="N118" s="31">
        <v>158.35</v>
      </c>
      <c r="O118" s="31"/>
      <c r="P118" s="31">
        <v>14287.38</v>
      </c>
      <c r="Q118" s="99"/>
      <c r="R118" s="31">
        <v>158.35</v>
      </c>
      <c r="S118" s="101">
        <v>44530</v>
      </c>
    </row>
    <row r="119" spans="1:19" x14ac:dyDescent="0.2">
      <c r="A119" s="98">
        <v>47043</v>
      </c>
      <c r="B119" s="99" t="s">
        <v>262</v>
      </c>
      <c r="C119" s="100">
        <v>44554</v>
      </c>
      <c r="D119" s="99" t="s">
        <v>353</v>
      </c>
      <c r="E119" s="99"/>
      <c r="F119" s="99"/>
      <c r="G119" s="99" t="s">
        <v>264</v>
      </c>
      <c r="H119" s="99"/>
      <c r="I119" s="99" t="s">
        <v>354</v>
      </c>
      <c r="J119" s="99" t="s">
        <v>29</v>
      </c>
      <c r="K119" s="99" t="s">
        <v>48</v>
      </c>
      <c r="L119" s="99">
        <v>8</v>
      </c>
      <c r="M119" s="99">
        <v>298.08</v>
      </c>
      <c r="N119" s="31">
        <v>298.08</v>
      </c>
      <c r="O119" s="31"/>
      <c r="P119" s="31">
        <v>16412.98</v>
      </c>
      <c r="Q119" s="99"/>
      <c r="R119" s="31">
        <v>298.08</v>
      </c>
      <c r="S119" s="101">
        <v>44561</v>
      </c>
    </row>
    <row r="120" spans="1:19" x14ac:dyDescent="0.2">
      <c r="A120" s="98">
        <v>47352</v>
      </c>
      <c r="B120" s="99" t="s">
        <v>262</v>
      </c>
      <c r="C120" s="100">
        <v>44582</v>
      </c>
      <c r="D120" s="99" t="s">
        <v>562</v>
      </c>
      <c r="E120" s="99"/>
      <c r="F120" s="99"/>
      <c r="G120" s="99" t="s">
        <v>264</v>
      </c>
      <c r="H120" s="99"/>
      <c r="I120" s="99" t="s">
        <v>354</v>
      </c>
      <c r="J120" s="99" t="s">
        <v>29</v>
      </c>
      <c r="K120" s="99" t="s">
        <v>48</v>
      </c>
      <c r="L120" s="99">
        <v>1.5</v>
      </c>
      <c r="M120" s="99">
        <v>60.11</v>
      </c>
      <c r="N120" s="31">
        <v>60.11</v>
      </c>
      <c r="O120" s="31"/>
      <c r="P120" s="31">
        <v>811.26</v>
      </c>
      <c r="Q120" s="99"/>
      <c r="R120" s="31">
        <v>60.11</v>
      </c>
      <c r="S120" s="101">
        <v>44592</v>
      </c>
    </row>
    <row r="121" spans="1:19" x14ac:dyDescent="0.2">
      <c r="A121" s="98">
        <v>47450</v>
      </c>
      <c r="B121" s="99" t="s">
        <v>262</v>
      </c>
      <c r="C121" s="100">
        <v>44596</v>
      </c>
      <c r="D121" s="99" t="s">
        <v>568</v>
      </c>
      <c r="E121" s="99"/>
      <c r="F121" s="99"/>
      <c r="G121" s="99" t="s">
        <v>264</v>
      </c>
      <c r="H121" s="99"/>
      <c r="I121" s="99" t="s">
        <v>354</v>
      </c>
      <c r="J121" s="99" t="s">
        <v>29</v>
      </c>
      <c r="K121" s="99" t="s">
        <v>48</v>
      </c>
      <c r="L121" s="99">
        <v>9.5</v>
      </c>
      <c r="M121" s="99">
        <v>380.69</v>
      </c>
      <c r="N121" s="31">
        <v>380.69</v>
      </c>
      <c r="O121" s="31"/>
      <c r="P121" s="31">
        <v>2778.88</v>
      </c>
      <c r="Q121" s="99"/>
      <c r="R121" s="31">
        <v>380.69</v>
      </c>
      <c r="S121" s="101">
        <v>44620</v>
      </c>
    </row>
    <row r="122" spans="1:19" x14ac:dyDescent="0.2">
      <c r="A122" s="98">
        <v>47758</v>
      </c>
      <c r="B122" s="99" t="s">
        <v>262</v>
      </c>
      <c r="C122" s="100">
        <v>44624</v>
      </c>
      <c r="D122" s="99" t="s">
        <v>578</v>
      </c>
      <c r="E122" s="99"/>
      <c r="F122" s="99"/>
      <c r="G122" s="99" t="s">
        <v>264</v>
      </c>
      <c r="H122" s="99"/>
      <c r="I122" s="99" t="s">
        <v>354</v>
      </c>
      <c r="J122" s="99" t="s">
        <v>29</v>
      </c>
      <c r="K122" s="99" t="s">
        <v>48</v>
      </c>
      <c r="L122" s="99">
        <v>16</v>
      </c>
      <c r="M122" s="99">
        <v>641.15</v>
      </c>
      <c r="N122" s="31">
        <v>641.15</v>
      </c>
      <c r="O122" s="31"/>
      <c r="P122" s="31">
        <v>4641.24</v>
      </c>
      <c r="Q122" s="99"/>
      <c r="R122" s="31">
        <v>641.15</v>
      </c>
      <c r="S122" s="101">
        <v>44651</v>
      </c>
    </row>
    <row r="123" spans="1:19" x14ac:dyDescent="0.2">
      <c r="A123" s="98">
        <v>46376</v>
      </c>
      <c r="B123" s="99" t="s">
        <v>262</v>
      </c>
      <c r="C123" s="100">
        <v>44484</v>
      </c>
      <c r="D123" s="99">
        <v>11300</v>
      </c>
      <c r="E123" s="99"/>
      <c r="F123" s="99"/>
      <c r="G123" s="99"/>
      <c r="H123" s="99"/>
      <c r="I123" s="99" t="s">
        <v>1436</v>
      </c>
      <c r="J123" s="99" t="s">
        <v>33</v>
      </c>
      <c r="K123" s="99" t="s">
        <v>48</v>
      </c>
      <c r="L123" s="99"/>
      <c r="M123" s="99">
        <v>8.0000000000000004E-4</v>
      </c>
      <c r="N123" s="31">
        <v>1.43</v>
      </c>
      <c r="O123" s="31"/>
      <c r="P123" s="31">
        <v>19638.73</v>
      </c>
      <c r="Q123" s="99"/>
      <c r="R123" s="31">
        <v>1.43</v>
      </c>
      <c r="S123" s="101">
        <v>44500</v>
      </c>
    </row>
    <row r="124" spans="1:19" x14ac:dyDescent="0.2">
      <c r="A124" s="98">
        <v>46376</v>
      </c>
      <c r="B124" s="99" t="s">
        <v>262</v>
      </c>
      <c r="C124" s="100">
        <v>44484</v>
      </c>
      <c r="D124" s="99">
        <v>11300</v>
      </c>
      <c r="E124" s="99"/>
      <c r="F124" s="99"/>
      <c r="G124" s="99"/>
      <c r="H124" s="99"/>
      <c r="I124" s="99" t="s">
        <v>911</v>
      </c>
      <c r="J124" s="99" t="s">
        <v>33</v>
      </c>
      <c r="K124" s="99" t="s">
        <v>48</v>
      </c>
      <c r="L124" s="99"/>
      <c r="M124" s="99">
        <v>6.0000000000000001E-3</v>
      </c>
      <c r="N124" s="31">
        <v>10.73</v>
      </c>
      <c r="O124" s="31"/>
      <c r="P124" s="31">
        <v>19637.3</v>
      </c>
      <c r="Q124" s="99"/>
      <c r="R124" s="31">
        <v>10.73</v>
      </c>
      <c r="S124" s="101">
        <v>44500</v>
      </c>
    </row>
    <row r="125" spans="1:19" x14ac:dyDescent="0.2">
      <c r="A125" s="98">
        <v>46376</v>
      </c>
      <c r="B125" s="99" t="s">
        <v>262</v>
      </c>
      <c r="C125" s="100">
        <v>44484</v>
      </c>
      <c r="D125" s="99">
        <v>11300</v>
      </c>
      <c r="E125" s="99"/>
      <c r="F125" s="99"/>
      <c r="G125" s="99"/>
      <c r="H125" s="99"/>
      <c r="I125" s="99" t="s">
        <v>909</v>
      </c>
      <c r="J125" s="99" t="s">
        <v>33</v>
      </c>
      <c r="K125" s="99" t="s">
        <v>48</v>
      </c>
      <c r="L125" s="99"/>
      <c r="M125" s="99">
        <v>1.4500000000000001E-2</v>
      </c>
      <c r="N125" s="31">
        <v>25.93</v>
      </c>
      <c r="O125" s="31"/>
      <c r="P125" s="31">
        <v>19626.57</v>
      </c>
      <c r="Q125" s="99"/>
      <c r="R125" s="31">
        <v>25.93</v>
      </c>
      <c r="S125" s="101">
        <v>44500</v>
      </c>
    </row>
    <row r="126" spans="1:19" x14ac:dyDescent="0.2">
      <c r="A126" s="98">
        <v>46376</v>
      </c>
      <c r="B126" s="99" t="s">
        <v>262</v>
      </c>
      <c r="C126" s="100">
        <v>44484</v>
      </c>
      <c r="D126" s="99">
        <v>11300</v>
      </c>
      <c r="E126" s="99"/>
      <c r="F126" s="99"/>
      <c r="G126" s="99"/>
      <c r="H126" s="99"/>
      <c r="I126" s="99" t="s">
        <v>907</v>
      </c>
      <c r="J126" s="99" t="s">
        <v>33</v>
      </c>
      <c r="K126" s="99" t="s">
        <v>48</v>
      </c>
      <c r="L126" s="99"/>
      <c r="M126" s="99">
        <v>6.2E-2</v>
      </c>
      <c r="N126" s="31">
        <v>110.88</v>
      </c>
      <c r="O126" s="31"/>
      <c r="P126" s="31">
        <v>19600.64</v>
      </c>
      <c r="Q126" s="99"/>
      <c r="R126" s="31">
        <v>110.88</v>
      </c>
      <c r="S126" s="101">
        <v>44500</v>
      </c>
    </row>
    <row r="127" spans="1:19" x14ac:dyDescent="0.2">
      <c r="A127" s="98">
        <v>46457</v>
      </c>
      <c r="B127" s="99" t="s">
        <v>262</v>
      </c>
      <c r="C127" s="100">
        <v>44498</v>
      </c>
      <c r="D127" s="99" t="s">
        <v>336</v>
      </c>
      <c r="E127" s="99"/>
      <c r="F127" s="99"/>
      <c r="G127" s="99" t="s">
        <v>264</v>
      </c>
      <c r="H127" s="99"/>
      <c r="I127" s="99" t="s">
        <v>1436</v>
      </c>
      <c r="J127" s="99" t="s">
        <v>33</v>
      </c>
      <c r="K127" s="99" t="s">
        <v>48</v>
      </c>
      <c r="L127" s="99"/>
      <c r="M127" s="99">
        <v>8.0000000000000004E-4</v>
      </c>
      <c r="N127" s="31">
        <v>2.39</v>
      </c>
      <c r="O127" s="31"/>
      <c r="P127" s="31">
        <v>20961.09</v>
      </c>
      <c r="Q127" s="99"/>
      <c r="R127" s="31">
        <v>2.39</v>
      </c>
      <c r="S127" s="101">
        <v>44500</v>
      </c>
    </row>
    <row r="128" spans="1:19" x14ac:dyDescent="0.2">
      <c r="A128" s="98">
        <v>46457</v>
      </c>
      <c r="B128" s="99" t="s">
        <v>262</v>
      </c>
      <c r="C128" s="100">
        <v>44498</v>
      </c>
      <c r="D128" s="99" t="s">
        <v>336</v>
      </c>
      <c r="E128" s="99"/>
      <c r="F128" s="99"/>
      <c r="G128" s="99" t="s">
        <v>264</v>
      </c>
      <c r="H128" s="99"/>
      <c r="I128" s="99" t="s">
        <v>911</v>
      </c>
      <c r="J128" s="99" t="s">
        <v>33</v>
      </c>
      <c r="K128" s="99" t="s">
        <v>48</v>
      </c>
      <c r="L128" s="99"/>
      <c r="M128" s="99">
        <v>6.0000000000000001E-3</v>
      </c>
      <c r="N128" s="31">
        <v>17.89</v>
      </c>
      <c r="O128" s="31"/>
      <c r="P128" s="31">
        <v>20958.7</v>
      </c>
      <c r="Q128" s="99"/>
      <c r="R128" s="31">
        <v>17.89</v>
      </c>
      <c r="S128" s="101">
        <v>44500</v>
      </c>
    </row>
    <row r="129" spans="1:19" x14ac:dyDescent="0.2">
      <c r="A129" s="98">
        <v>46457</v>
      </c>
      <c r="B129" s="99" t="s">
        <v>262</v>
      </c>
      <c r="C129" s="100">
        <v>44498</v>
      </c>
      <c r="D129" s="99" t="s">
        <v>336</v>
      </c>
      <c r="E129" s="99"/>
      <c r="F129" s="99"/>
      <c r="G129" s="99" t="s">
        <v>264</v>
      </c>
      <c r="H129" s="99"/>
      <c r="I129" s="99" t="s">
        <v>909</v>
      </c>
      <c r="J129" s="99" t="s">
        <v>33</v>
      </c>
      <c r="K129" s="99" t="s">
        <v>48</v>
      </c>
      <c r="L129" s="99"/>
      <c r="M129" s="99">
        <v>1.4500000000000001E-2</v>
      </c>
      <c r="N129" s="31">
        <v>43.22</v>
      </c>
      <c r="O129" s="31"/>
      <c r="P129" s="31">
        <v>20940.810000000001</v>
      </c>
      <c r="Q129" s="99"/>
      <c r="R129" s="31">
        <v>43.22</v>
      </c>
      <c r="S129" s="101">
        <v>44500</v>
      </c>
    </row>
    <row r="130" spans="1:19" x14ac:dyDescent="0.2">
      <c r="A130" s="98">
        <v>46457</v>
      </c>
      <c r="B130" s="99" t="s">
        <v>262</v>
      </c>
      <c r="C130" s="100">
        <v>44498</v>
      </c>
      <c r="D130" s="99" t="s">
        <v>336</v>
      </c>
      <c r="E130" s="99"/>
      <c r="F130" s="99"/>
      <c r="G130" s="99" t="s">
        <v>264</v>
      </c>
      <c r="H130" s="99"/>
      <c r="I130" s="99" t="s">
        <v>907</v>
      </c>
      <c r="J130" s="99" t="s">
        <v>33</v>
      </c>
      <c r="K130" s="99" t="s">
        <v>48</v>
      </c>
      <c r="L130" s="99"/>
      <c r="M130" s="99">
        <v>6.2E-2</v>
      </c>
      <c r="N130" s="31">
        <v>184.81</v>
      </c>
      <c r="O130" s="31"/>
      <c r="P130" s="31">
        <v>20897.59</v>
      </c>
      <c r="Q130" s="99"/>
      <c r="R130" s="31">
        <v>184.81</v>
      </c>
      <c r="S130" s="101">
        <v>44500</v>
      </c>
    </row>
    <row r="131" spans="1:19" x14ac:dyDescent="0.2">
      <c r="A131" s="98">
        <v>46642</v>
      </c>
      <c r="B131" s="99" t="s">
        <v>262</v>
      </c>
      <c r="C131" s="100">
        <v>44510</v>
      </c>
      <c r="D131" s="99">
        <v>11311</v>
      </c>
      <c r="E131" s="99"/>
      <c r="F131" s="99"/>
      <c r="G131" s="99"/>
      <c r="H131" s="99"/>
      <c r="I131" s="99" t="s">
        <v>1436</v>
      </c>
      <c r="J131" s="99" t="s">
        <v>33</v>
      </c>
      <c r="K131" s="99" t="s">
        <v>48</v>
      </c>
      <c r="L131" s="99"/>
      <c r="M131" s="99">
        <v>8.0000000000000004E-4</v>
      </c>
      <c r="N131" s="31">
        <v>1.78</v>
      </c>
      <c r="O131" s="31"/>
      <c r="P131" s="31">
        <v>22291.88</v>
      </c>
      <c r="Q131" s="99"/>
      <c r="R131" s="31">
        <v>1.78</v>
      </c>
      <c r="S131" s="101">
        <v>44530</v>
      </c>
    </row>
    <row r="132" spans="1:19" x14ac:dyDescent="0.2">
      <c r="A132" s="98">
        <v>46642</v>
      </c>
      <c r="B132" s="99" t="s">
        <v>262</v>
      </c>
      <c r="C132" s="100">
        <v>44510</v>
      </c>
      <c r="D132" s="99">
        <v>11311</v>
      </c>
      <c r="E132" s="99"/>
      <c r="F132" s="99"/>
      <c r="G132" s="99"/>
      <c r="H132" s="99"/>
      <c r="I132" s="99" t="s">
        <v>911</v>
      </c>
      <c r="J132" s="99" t="s">
        <v>33</v>
      </c>
      <c r="K132" s="99" t="s">
        <v>48</v>
      </c>
      <c r="L132" s="99"/>
      <c r="M132" s="99">
        <v>6.0000000000000001E-3</v>
      </c>
      <c r="N132" s="31">
        <v>13.38</v>
      </c>
      <c r="O132" s="31"/>
      <c r="P132" s="31">
        <v>22290.1</v>
      </c>
      <c r="Q132" s="99"/>
      <c r="R132" s="31">
        <v>13.38</v>
      </c>
      <c r="S132" s="101">
        <v>44530</v>
      </c>
    </row>
    <row r="133" spans="1:19" x14ac:dyDescent="0.2">
      <c r="A133" s="98">
        <v>46642</v>
      </c>
      <c r="B133" s="99" t="s">
        <v>262</v>
      </c>
      <c r="C133" s="100">
        <v>44510</v>
      </c>
      <c r="D133" s="99">
        <v>11311</v>
      </c>
      <c r="E133" s="99"/>
      <c r="F133" s="99"/>
      <c r="G133" s="99"/>
      <c r="H133" s="99"/>
      <c r="I133" s="99" t="s">
        <v>909</v>
      </c>
      <c r="J133" s="99" t="s">
        <v>33</v>
      </c>
      <c r="K133" s="99" t="s">
        <v>48</v>
      </c>
      <c r="L133" s="99"/>
      <c r="M133" s="99">
        <v>1.4500000000000001E-2</v>
      </c>
      <c r="N133" s="31">
        <v>43.23</v>
      </c>
      <c r="O133" s="31"/>
      <c r="P133" s="31">
        <v>22276.720000000001</v>
      </c>
      <c r="Q133" s="99"/>
      <c r="R133" s="31">
        <v>43.23</v>
      </c>
      <c r="S133" s="101">
        <v>44530</v>
      </c>
    </row>
    <row r="134" spans="1:19" x14ac:dyDescent="0.2">
      <c r="A134" s="98">
        <v>46642</v>
      </c>
      <c r="B134" s="99" t="s">
        <v>262</v>
      </c>
      <c r="C134" s="100">
        <v>44510</v>
      </c>
      <c r="D134" s="99">
        <v>11311</v>
      </c>
      <c r="E134" s="99"/>
      <c r="F134" s="99"/>
      <c r="G134" s="99"/>
      <c r="H134" s="99"/>
      <c r="I134" s="99" t="s">
        <v>907</v>
      </c>
      <c r="J134" s="99" t="s">
        <v>33</v>
      </c>
      <c r="K134" s="99" t="s">
        <v>48</v>
      </c>
      <c r="L134" s="99"/>
      <c r="M134" s="99">
        <v>6.2E-2</v>
      </c>
      <c r="N134" s="31">
        <v>184.81</v>
      </c>
      <c r="O134" s="31"/>
      <c r="P134" s="31">
        <v>22233.49</v>
      </c>
      <c r="Q134" s="99"/>
      <c r="R134" s="31">
        <v>184.81</v>
      </c>
      <c r="S134" s="101">
        <v>44530</v>
      </c>
    </row>
    <row r="135" spans="1:19" x14ac:dyDescent="0.2">
      <c r="A135" s="98">
        <v>46726</v>
      </c>
      <c r="B135" s="99" t="s">
        <v>262</v>
      </c>
      <c r="C135" s="100">
        <v>44526</v>
      </c>
      <c r="D135" s="99" t="s">
        <v>341</v>
      </c>
      <c r="E135" s="99"/>
      <c r="F135" s="99"/>
      <c r="G135" s="99" t="s">
        <v>264</v>
      </c>
      <c r="H135" s="99"/>
      <c r="I135" s="99" t="s">
        <v>909</v>
      </c>
      <c r="J135" s="99" t="s">
        <v>33</v>
      </c>
      <c r="K135" s="99" t="s">
        <v>48</v>
      </c>
      <c r="L135" s="99"/>
      <c r="M135" s="99">
        <v>1.4500000000000001E-2</v>
      </c>
      <c r="N135" s="31">
        <v>43.22</v>
      </c>
      <c r="O135" s="31"/>
      <c r="P135" s="31">
        <v>23593.68</v>
      </c>
      <c r="Q135" s="99"/>
      <c r="R135" s="31">
        <v>43.22</v>
      </c>
      <c r="S135" s="101">
        <v>44530</v>
      </c>
    </row>
    <row r="136" spans="1:19" x14ac:dyDescent="0.2">
      <c r="A136" s="98">
        <v>46726</v>
      </c>
      <c r="B136" s="99" t="s">
        <v>262</v>
      </c>
      <c r="C136" s="100">
        <v>44526</v>
      </c>
      <c r="D136" s="99" t="s">
        <v>341</v>
      </c>
      <c r="E136" s="99"/>
      <c r="F136" s="99"/>
      <c r="G136" s="99" t="s">
        <v>264</v>
      </c>
      <c r="H136" s="99"/>
      <c r="I136" s="99" t="s">
        <v>907</v>
      </c>
      <c r="J136" s="99" t="s">
        <v>33</v>
      </c>
      <c r="K136" s="99" t="s">
        <v>48</v>
      </c>
      <c r="L136" s="99"/>
      <c r="M136" s="99">
        <v>6.2E-2</v>
      </c>
      <c r="N136" s="31">
        <v>184.81</v>
      </c>
      <c r="O136" s="31"/>
      <c r="P136" s="31">
        <v>23550.46</v>
      </c>
      <c r="Q136" s="99"/>
      <c r="R136" s="31">
        <v>184.81</v>
      </c>
      <c r="S136" s="101">
        <v>44530</v>
      </c>
    </row>
    <row r="137" spans="1:19" x14ac:dyDescent="0.2">
      <c r="A137" s="98">
        <v>46930</v>
      </c>
      <c r="B137" s="99" t="s">
        <v>262</v>
      </c>
      <c r="C137" s="100">
        <v>44540</v>
      </c>
      <c r="D137" s="99" t="s">
        <v>347</v>
      </c>
      <c r="E137" s="99"/>
      <c r="F137" s="99"/>
      <c r="G137" s="99" t="s">
        <v>264</v>
      </c>
      <c r="H137" s="99"/>
      <c r="I137" s="99" t="s">
        <v>909</v>
      </c>
      <c r="J137" s="99" t="s">
        <v>33</v>
      </c>
      <c r="K137" s="99" t="s">
        <v>48</v>
      </c>
      <c r="L137" s="99"/>
      <c r="M137" s="99">
        <v>1.4500000000000001E-2</v>
      </c>
      <c r="N137" s="31">
        <v>43.22</v>
      </c>
      <c r="O137" s="31"/>
      <c r="P137" s="31">
        <v>24870.77</v>
      </c>
      <c r="Q137" s="99"/>
      <c r="R137" s="31">
        <v>43.22</v>
      </c>
      <c r="S137" s="101">
        <v>44561</v>
      </c>
    </row>
    <row r="138" spans="1:19" x14ac:dyDescent="0.2">
      <c r="A138" s="98">
        <v>46930</v>
      </c>
      <c r="B138" s="99" t="s">
        <v>262</v>
      </c>
      <c r="C138" s="100">
        <v>44540</v>
      </c>
      <c r="D138" s="99" t="s">
        <v>347</v>
      </c>
      <c r="E138" s="99"/>
      <c r="F138" s="99"/>
      <c r="G138" s="99" t="s">
        <v>264</v>
      </c>
      <c r="H138" s="99"/>
      <c r="I138" s="99" t="s">
        <v>907</v>
      </c>
      <c r="J138" s="99" t="s">
        <v>33</v>
      </c>
      <c r="K138" s="99" t="s">
        <v>48</v>
      </c>
      <c r="L138" s="99"/>
      <c r="M138" s="99">
        <v>6.2E-2</v>
      </c>
      <c r="N138" s="31">
        <v>184.81</v>
      </c>
      <c r="O138" s="31"/>
      <c r="P138" s="31">
        <v>24827.55</v>
      </c>
      <c r="Q138" s="99"/>
      <c r="R138" s="31">
        <v>184.81</v>
      </c>
      <c r="S138" s="101">
        <v>44561</v>
      </c>
    </row>
    <row r="139" spans="1:19" x14ac:dyDescent="0.2">
      <c r="A139" s="98">
        <v>47043</v>
      </c>
      <c r="B139" s="99" t="s">
        <v>262</v>
      </c>
      <c r="C139" s="100">
        <v>44554</v>
      </c>
      <c r="D139" s="99" t="s">
        <v>353</v>
      </c>
      <c r="E139" s="99"/>
      <c r="F139" s="99"/>
      <c r="G139" s="99" t="s">
        <v>264</v>
      </c>
      <c r="H139" s="99"/>
      <c r="I139" s="99" t="s">
        <v>909</v>
      </c>
      <c r="J139" s="99" t="s">
        <v>33</v>
      </c>
      <c r="K139" s="99" t="s">
        <v>48</v>
      </c>
      <c r="L139" s="99"/>
      <c r="M139" s="99">
        <v>1.4500000000000001E-2</v>
      </c>
      <c r="N139" s="31">
        <v>43.22</v>
      </c>
      <c r="O139" s="31"/>
      <c r="P139" s="31">
        <v>26281.93</v>
      </c>
      <c r="Q139" s="99"/>
      <c r="R139" s="31">
        <v>43.22</v>
      </c>
      <c r="S139" s="101">
        <v>44561</v>
      </c>
    </row>
    <row r="140" spans="1:19" x14ac:dyDescent="0.2">
      <c r="A140" s="98">
        <v>47043</v>
      </c>
      <c r="B140" s="99" t="s">
        <v>262</v>
      </c>
      <c r="C140" s="100">
        <v>44554</v>
      </c>
      <c r="D140" s="99" t="s">
        <v>353</v>
      </c>
      <c r="E140" s="99"/>
      <c r="F140" s="99"/>
      <c r="G140" s="99" t="s">
        <v>264</v>
      </c>
      <c r="H140" s="99"/>
      <c r="I140" s="99" t="s">
        <v>907</v>
      </c>
      <c r="J140" s="99" t="s">
        <v>33</v>
      </c>
      <c r="K140" s="99" t="s">
        <v>48</v>
      </c>
      <c r="L140" s="99"/>
      <c r="M140" s="99">
        <v>6.2E-2</v>
      </c>
      <c r="N140" s="31">
        <v>184.8</v>
      </c>
      <c r="O140" s="31"/>
      <c r="P140" s="31">
        <v>26238.71</v>
      </c>
      <c r="Q140" s="99"/>
      <c r="R140" s="31">
        <v>184.8</v>
      </c>
      <c r="S140" s="101">
        <v>44561</v>
      </c>
    </row>
    <row r="141" spans="1:19" x14ac:dyDescent="0.2">
      <c r="A141" s="98">
        <v>47172</v>
      </c>
      <c r="B141" s="99" t="s">
        <v>262</v>
      </c>
      <c r="C141" s="100">
        <v>44568</v>
      </c>
      <c r="D141" s="99" t="s">
        <v>555</v>
      </c>
      <c r="E141" s="99"/>
      <c r="F141" s="99"/>
      <c r="G141" s="99" t="s">
        <v>264</v>
      </c>
      <c r="H141" s="99"/>
      <c r="I141" s="99" t="s">
        <v>1436</v>
      </c>
      <c r="J141" s="99" t="s">
        <v>33</v>
      </c>
      <c r="K141" s="99" t="s">
        <v>48</v>
      </c>
      <c r="L141" s="99"/>
      <c r="M141" s="99">
        <v>8.0000000000000004E-4</v>
      </c>
      <c r="N141" s="31">
        <v>2.56</v>
      </c>
      <c r="O141" s="31"/>
      <c r="P141" s="31">
        <v>785.41</v>
      </c>
      <c r="Q141" s="99"/>
      <c r="R141" s="31">
        <v>2.56</v>
      </c>
      <c r="S141" s="101">
        <v>44592</v>
      </c>
    </row>
    <row r="142" spans="1:19" x14ac:dyDescent="0.2">
      <c r="A142" s="98">
        <v>47172</v>
      </c>
      <c r="B142" s="99" t="s">
        <v>262</v>
      </c>
      <c r="C142" s="100">
        <v>44568</v>
      </c>
      <c r="D142" s="99" t="s">
        <v>555</v>
      </c>
      <c r="E142" s="99"/>
      <c r="F142" s="99"/>
      <c r="G142" s="99" t="s">
        <v>264</v>
      </c>
      <c r="H142" s="99"/>
      <c r="I142" s="99" t="s">
        <v>911</v>
      </c>
      <c r="J142" s="99" t="s">
        <v>33</v>
      </c>
      <c r="K142" s="99" t="s">
        <v>48</v>
      </c>
      <c r="L142" s="99"/>
      <c r="M142" s="99">
        <v>6.0000000000000001E-3</v>
      </c>
      <c r="N142" s="31">
        <v>19.23</v>
      </c>
      <c r="O142" s="31"/>
      <c r="P142" s="31">
        <v>782.85</v>
      </c>
      <c r="Q142" s="99"/>
      <c r="R142" s="31">
        <v>19.23</v>
      </c>
      <c r="S142" s="101">
        <v>44592</v>
      </c>
    </row>
    <row r="143" spans="1:19" x14ac:dyDescent="0.2">
      <c r="A143" s="98">
        <v>47172</v>
      </c>
      <c r="B143" s="99" t="s">
        <v>262</v>
      </c>
      <c r="C143" s="100">
        <v>44568</v>
      </c>
      <c r="D143" s="99" t="s">
        <v>555</v>
      </c>
      <c r="E143" s="99"/>
      <c r="F143" s="99"/>
      <c r="G143" s="99" t="s">
        <v>264</v>
      </c>
      <c r="H143" s="99"/>
      <c r="I143" s="99" t="s">
        <v>909</v>
      </c>
      <c r="J143" s="99" t="s">
        <v>33</v>
      </c>
      <c r="K143" s="99" t="s">
        <v>48</v>
      </c>
      <c r="L143" s="99"/>
      <c r="M143" s="99">
        <v>1.4500000000000001E-2</v>
      </c>
      <c r="N143" s="31">
        <v>46.48</v>
      </c>
      <c r="O143" s="31"/>
      <c r="P143" s="31">
        <v>763.62</v>
      </c>
      <c r="Q143" s="99"/>
      <c r="R143" s="31">
        <v>46.48</v>
      </c>
      <c r="S143" s="101">
        <v>44592</v>
      </c>
    </row>
    <row r="144" spans="1:19" x14ac:dyDescent="0.2">
      <c r="A144" s="98">
        <v>47172</v>
      </c>
      <c r="B144" s="99" t="s">
        <v>262</v>
      </c>
      <c r="C144" s="100">
        <v>44568</v>
      </c>
      <c r="D144" s="99" t="s">
        <v>555</v>
      </c>
      <c r="E144" s="99"/>
      <c r="F144" s="99"/>
      <c r="G144" s="99" t="s">
        <v>264</v>
      </c>
      <c r="H144" s="99"/>
      <c r="I144" s="99" t="s">
        <v>907</v>
      </c>
      <c r="J144" s="99" t="s">
        <v>33</v>
      </c>
      <c r="K144" s="99" t="s">
        <v>48</v>
      </c>
      <c r="L144" s="99"/>
      <c r="M144" s="99">
        <v>6.2E-2</v>
      </c>
      <c r="N144" s="31">
        <v>198.76</v>
      </c>
      <c r="O144" s="31"/>
      <c r="P144" s="31">
        <v>717.14</v>
      </c>
      <c r="Q144" s="99"/>
      <c r="R144" s="31">
        <v>198.76</v>
      </c>
      <c r="S144" s="101">
        <v>44592</v>
      </c>
    </row>
    <row r="145" spans="1:19" x14ac:dyDescent="0.2">
      <c r="A145" s="98">
        <v>47352</v>
      </c>
      <c r="B145" s="99" t="s">
        <v>262</v>
      </c>
      <c r="C145" s="100">
        <v>44582</v>
      </c>
      <c r="D145" s="99" t="s">
        <v>562</v>
      </c>
      <c r="E145" s="99"/>
      <c r="F145" s="99"/>
      <c r="G145" s="99" t="s">
        <v>264</v>
      </c>
      <c r="H145" s="99"/>
      <c r="I145" s="99" t="s">
        <v>1436</v>
      </c>
      <c r="J145" s="99" t="s">
        <v>33</v>
      </c>
      <c r="K145" s="99" t="s">
        <v>48</v>
      </c>
      <c r="L145" s="99"/>
      <c r="M145" s="99">
        <v>8.0000000000000004E-4</v>
      </c>
      <c r="N145" s="31">
        <v>2.57</v>
      </c>
      <c r="O145" s="31"/>
      <c r="P145" s="31">
        <v>2281.12</v>
      </c>
      <c r="Q145" s="99"/>
      <c r="R145" s="31">
        <v>2.57</v>
      </c>
      <c r="S145" s="101">
        <v>44592</v>
      </c>
    </row>
    <row r="146" spans="1:19" x14ac:dyDescent="0.2">
      <c r="A146" s="98">
        <v>47352</v>
      </c>
      <c r="B146" s="99" t="s">
        <v>262</v>
      </c>
      <c r="C146" s="100">
        <v>44582</v>
      </c>
      <c r="D146" s="99" t="s">
        <v>562</v>
      </c>
      <c r="E146" s="99"/>
      <c r="F146" s="99"/>
      <c r="G146" s="99" t="s">
        <v>264</v>
      </c>
      <c r="H146" s="99"/>
      <c r="I146" s="99" t="s">
        <v>911</v>
      </c>
      <c r="J146" s="99" t="s">
        <v>33</v>
      </c>
      <c r="K146" s="99" t="s">
        <v>48</v>
      </c>
      <c r="L146" s="99"/>
      <c r="M146" s="99">
        <v>6.0000000000000001E-3</v>
      </c>
      <c r="N146" s="31">
        <v>19.239999999999998</v>
      </c>
      <c r="O146" s="31"/>
      <c r="P146" s="31">
        <v>2278.5500000000002</v>
      </c>
      <c r="Q146" s="99"/>
      <c r="R146" s="31">
        <v>19.239999999999998</v>
      </c>
      <c r="S146" s="101">
        <v>44592</v>
      </c>
    </row>
    <row r="147" spans="1:19" x14ac:dyDescent="0.2">
      <c r="A147" s="98">
        <v>47352</v>
      </c>
      <c r="B147" s="99" t="s">
        <v>262</v>
      </c>
      <c r="C147" s="100">
        <v>44582</v>
      </c>
      <c r="D147" s="99" t="s">
        <v>562</v>
      </c>
      <c r="E147" s="99"/>
      <c r="F147" s="99"/>
      <c r="G147" s="99" t="s">
        <v>264</v>
      </c>
      <c r="H147" s="99"/>
      <c r="I147" s="99" t="s">
        <v>909</v>
      </c>
      <c r="J147" s="99" t="s">
        <v>33</v>
      </c>
      <c r="K147" s="99" t="s">
        <v>48</v>
      </c>
      <c r="L147" s="99"/>
      <c r="M147" s="99">
        <v>1.4500000000000001E-2</v>
      </c>
      <c r="N147" s="31">
        <v>46.49</v>
      </c>
      <c r="O147" s="31"/>
      <c r="P147" s="31">
        <v>2259.31</v>
      </c>
      <c r="Q147" s="99"/>
      <c r="R147" s="31">
        <v>46.49</v>
      </c>
      <c r="S147" s="101">
        <v>44592</v>
      </c>
    </row>
    <row r="148" spans="1:19" x14ac:dyDescent="0.2">
      <c r="A148" s="98">
        <v>47352</v>
      </c>
      <c r="B148" s="99" t="s">
        <v>262</v>
      </c>
      <c r="C148" s="100">
        <v>44582</v>
      </c>
      <c r="D148" s="99" t="s">
        <v>562</v>
      </c>
      <c r="E148" s="99"/>
      <c r="F148" s="99"/>
      <c r="G148" s="99" t="s">
        <v>264</v>
      </c>
      <c r="H148" s="99"/>
      <c r="I148" s="99" t="s">
        <v>907</v>
      </c>
      <c r="J148" s="99" t="s">
        <v>33</v>
      </c>
      <c r="K148" s="99" t="s">
        <v>48</v>
      </c>
      <c r="L148" s="99"/>
      <c r="M148" s="99">
        <v>6.2E-2</v>
      </c>
      <c r="N148" s="31">
        <v>198.76</v>
      </c>
      <c r="O148" s="31"/>
      <c r="P148" s="31">
        <v>2212.8200000000002</v>
      </c>
      <c r="Q148" s="99"/>
      <c r="R148" s="31">
        <v>198.76</v>
      </c>
      <c r="S148" s="101">
        <v>44592</v>
      </c>
    </row>
    <row r="149" spans="1:19" x14ac:dyDescent="0.2">
      <c r="A149" s="98">
        <v>47450</v>
      </c>
      <c r="B149" s="99" t="s">
        <v>262</v>
      </c>
      <c r="C149" s="100">
        <v>44596</v>
      </c>
      <c r="D149" s="99" t="s">
        <v>568</v>
      </c>
      <c r="E149" s="99"/>
      <c r="F149" s="99"/>
      <c r="G149" s="99" t="s">
        <v>264</v>
      </c>
      <c r="H149" s="99"/>
      <c r="I149" s="99" t="s">
        <v>1436</v>
      </c>
      <c r="J149" s="99" t="s">
        <v>33</v>
      </c>
      <c r="K149" s="99" t="s">
        <v>48</v>
      </c>
      <c r="L149" s="99"/>
      <c r="M149" s="99">
        <v>8.0000000000000004E-4</v>
      </c>
      <c r="N149" s="31">
        <v>0.47</v>
      </c>
      <c r="O149" s="31"/>
      <c r="P149" s="31">
        <v>3745.27</v>
      </c>
      <c r="Q149" s="99"/>
      <c r="R149" s="31">
        <v>0.47</v>
      </c>
      <c r="S149" s="101">
        <v>44620</v>
      </c>
    </row>
    <row r="150" spans="1:19" x14ac:dyDescent="0.2">
      <c r="A150" s="98">
        <v>47450</v>
      </c>
      <c r="B150" s="99" t="s">
        <v>262</v>
      </c>
      <c r="C150" s="100">
        <v>44596</v>
      </c>
      <c r="D150" s="99" t="s">
        <v>568</v>
      </c>
      <c r="E150" s="99"/>
      <c r="F150" s="99"/>
      <c r="G150" s="99" t="s">
        <v>264</v>
      </c>
      <c r="H150" s="99"/>
      <c r="I150" s="99" t="s">
        <v>911</v>
      </c>
      <c r="J150" s="99" t="s">
        <v>33</v>
      </c>
      <c r="K150" s="99" t="s">
        <v>48</v>
      </c>
      <c r="L150" s="99"/>
      <c r="M150" s="99">
        <v>6.0000000000000001E-3</v>
      </c>
      <c r="N150" s="31">
        <v>3.53</v>
      </c>
      <c r="O150" s="31"/>
      <c r="P150" s="31">
        <v>3744.8</v>
      </c>
      <c r="Q150" s="99"/>
      <c r="R150" s="31">
        <v>3.53</v>
      </c>
      <c r="S150" s="101">
        <v>44620</v>
      </c>
    </row>
    <row r="151" spans="1:19" x14ac:dyDescent="0.2">
      <c r="A151" s="98">
        <v>47450</v>
      </c>
      <c r="B151" s="99" t="s">
        <v>262</v>
      </c>
      <c r="C151" s="100">
        <v>44596</v>
      </c>
      <c r="D151" s="99" t="s">
        <v>568</v>
      </c>
      <c r="E151" s="99"/>
      <c r="F151" s="99"/>
      <c r="G151" s="99" t="s">
        <v>264</v>
      </c>
      <c r="H151" s="99"/>
      <c r="I151" s="99" t="s">
        <v>909</v>
      </c>
      <c r="J151" s="99" t="s">
        <v>33</v>
      </c>
      <c r="K151" s="99" t="s">
        <v>48</v>
      </c>
      <c r="L151" s="99"/>
      <c r="M151" s="99">
        <v>1.4500000000000001E-2</v>
      </c>
      <c r="N151" s="31">
        <v>46.48</v>
      </c>
      <c r="O151" s="31"/>
      <c r="P151" s="31">
        <v>3741.27</v>
      </c>
      <c r="Q151" s="99"/>
      <c r="R151" s="31">
        <v>46.48</v>
      </c>
      <c r="S151" s="101">
        <v>44620</v>
      </c>
    </row>
    <row r="152" spans="1:19" x14ac:dyDescent="0.2">
      <c r="A152" s="98">
        <v>47450</v>
      </c>
      <c r="B152" s="99" t="s">
        <v>262</v>
      </c>
      <c r="C152" s="100">
        <v>44596</v>
      </c>
      <c r="D152" s="99" t="s">
        <v>568</v>
      </c>
      <c r="E152" s="99"/>
      <c r="F152" s="99"/>
      <c r="G152" s="99" t="s">
        <v>264</v>
      </c>
      <c r="H152" s="99"/>
      <c r="I152" s="99" t="s">
        <v>907</v>
      </c>
      <c r="J152" s="99" t="s">
        <v>33</v>
      </c>
      <c r="K152" s="99" t="s">
        <v>48</v>
      </c>
      <c r="L152" s="99"/>
      <c r="M152" s="99">
        <v>6.2E-2</v>
      </c>
      <c r="N152" s="31">
        <v>198.75</v>
      </c>
      <c r="O152" s="31"/>
      <c r="P152" s="31">
        <v>3694.79</v>
      </c>
      <c r="Q152" s="99"/>
      <c r="R152" s="31">
        <v>198.75</v>
      </c>
      <c r="S152" s="101">
        <v>44620</v>
      </c>
    </row>
    <row r="153" spans="1:19" x14ac:dyDescent="0.2">
      <c r="A153" s="98">
        <v>47624</v>
      </c>
      <c r="B153" s="99" t="s">
        <v>262</v>
      </c>
      <c r="C153" s="100">
        <v>44610</v>
      </c>
      <c r="D153" s="99" t="s">
        <v>574</v>
      </c>
      <c r="E153" s="99"/>
      <c r="F153" s="99"/>
      <c r="G153" s="99" t="s">
        <v>264</v>
      </c>
      <c r="H153" s="99"/>
      <c r="I153" s="99" t="s">
        <v>909</v>
      </c>
      <c r="J153" s="99" t="s">
        <v>33</v>
      </c>
      <c r="K153" s="99" t="s">
        <v>48</v>
      </c>
      <c r="L153" s="99"/>
      <c r="M153" s="99">
        <v>1.4500000000000001E-2</v>
      </c>
      <c r="N153" s="31">
        <v>46.48</v>
      </c>
      <c r="O153" s="31"/>
      <c r="P153" s="31">
        <v>5282.05</v>
      </c>
      <c r="Q153" s="99"/>
      <c r="R153" s="31">
        <v>46.48</v>
      </c>
      <c r="S153" s="101">
        <v>44620</v>
      </c>
    </row>
    <row r="154" spans="1:19" x14ac:dyDescent="0.2">
      <c r="A154" s="98">
        <v>47624</v>
      </c>
      <c r="B154" s="99" t="s">
        <v>262</v>
      </c>
      <c r="C154" s="100">
        <v>44610</v>
      </c>
      <c r="D154" s="99" t="s">
        <v>574</v>
      </c>
      <c r="E154" s="99"/>
      <c r="F154" s="99"/>
      <c r="G154" s="99" t="s">
        <v>264</v>
      </c>
      <c r="H154" s="99"/>
      <c r="I154" s="99" t="s">
        <v>907</v>
      </c>
      <c r="J154" s="99" t="s">
        <v>33</v>
      </c>
      <c r="K154" s="99" t="s">
        <v>48</v>
      </c>
      <c r="L154" s="99"/>
      <c r="M154" s="99">
        <v>6.2E-2</v>
      </c>
      <c r="N154" s="31">
        <v>198.76</v>
      </c>
      <c r="O154" s="31"/>
      <c r="P154" s="31">
        <v>5235.57</v>
      </c>
      <c r="Q154" s="99"/>
      <c r="R154" s="31">
        <v>198.76</v>
      </c>
      <c r="S154" s="101">
        <v>44620</v>
      </c>
    </row>
    <row r="155" spans="1:19" x14ac:dyDescent="0.2">
      <c r="A155" s="98">
        <v>47758</v>
      </c>
      <c r="B155" s="99" t="s">
        <v>262</v>
      </c>
      <c r="C155" s="100">
        <v>44624</v>
      </c>
      <c r="D155" s="99" t="s">
        <v>578</v>
      </c>
      <c r="E155" s="99"/>
      <c r="F155" s="99"/>
      <c r="G155" s="99" t="s">
        <v>264</v>
      </c>
      <c r="H155" s="99"/>
      <c r="I155" s="99" t="s">
        <v>909</v>
      </c>
      <c r="J155" s="99" t="s">
        <v>33</v>
      </c>
      <c r="K155" s="99" t="s">
        <v>48</v>
      </c>
      <c r="L155" s="99"/>
      <c r="M155" s="99">
        <v>1.4500000000000001E-2</v>
      </c>
      <c r="N155" s="31">
        <v>46.49</v>
      </c>
      <c r="O155" s="31"/>
      <c r="P155" s="31">
        <v>6695.13</v>
      </c>
      <c r="Q155" s="99"/>
      <c r="R155" s="31">
        <v>46.49</v>
      </c>
      <c r="S155" s="101">
        <v>44651</v>
      </c>
    </row>
    <row r="156" spans="1:19" x14ac:dyDescent="0.2">
      <c r="A156" s="98">
        <v>47758</v>
      </c>
      <c r="B156" s="99" t="s">
        <v>262</v>
      </c>
      <c r="C156" s="100">
        <v>44624</v>
      </c>
      <c r="D156" s="99" t="s">
        <v>578</v>
      </c>
      <c r="E156" s="99"/>
      <c r="F156" s="99"/>
      <c r="G156" s="99" t="s">
        <v>264</v>
      </c>
      <c r="H156" s="99"/>
      <c r="I156" s="99" t="s">
        <v>907</v>
      </c>
      <c r="J156" s="99" t="s">
        <v>33</v>
      </c>
      <c r="K156" s="99" t="s">
        <v>48</v>
      </c>
      <c r="L156" s="99"/>
      <c r="M156" s="99">
        <v>6.2E-2</v>
      </c>
      <c r="N156" s="31">
        <v>198.76</v>
      </c>
      <c r="O156" s="31"/>
      <c r="P156" s="31">
        <v>6648.64</v>
      </c>
      <c r="Q156" s="99"/>
      <c r="R156" s="31">
        <v>198.76</v>
      </c>
      <c r="S156" s="101">
        <v>44651</v>
      </c>
    </row>
    <row r="157" spans="1:19" x14ac:dyDescent="0.2">
      <c r="A157" s="98">
        <v>47898</v>
      </c>
      <c r="B157" s="99" t="s">
        <v>262</v>
      </c>
      <c r="C157" s="100">
        <v>44635</v>
      </c>
      <c r="D157" s="99" t="s">
        <v>580</v>
      </c>
      <c r="E157" s="99"/>
      <c r="F157" s="99"/>
      <c r="G157" s="99" t="s">
        <v>264</v>
      </c>
      <c r="H157" s="99"/>
      <c r="I157" s="99" t="s">
        <v>909</v>
      </c>
      <c r="J157" s="99" t="s">
        <v>33</v>
      </c>
      <c r="K157" s="99" t="s">
        <v>48</v>
      </c>
      <c r="L157" s="99"/>
      <c r="M157" s="99">
        <v>1.4500000000000001E-2</v>
      </c>
      <c r="N157" s="31">
        <v>38.049999999999997</v>
      </c>
      <c r="O157" s="31"/>
      <c r="P157" s="31">
        <v>7740.17</v>
      </c>
      <c r="Q157" s="99"/>
      <c r="R157" s="31">
        <v>38.049999999999997</v>
      </c>
      <c r="S157" s="101">
        <v>44651</v>
      </c>
    </row>
    <row r="158" spans="1:19" x14ac:dyDescent="0.2">
      <c r="A158" s="98">
        <v>47898</v>
      </c>
      <c r="B158" s="99" t="s">
        <v>262</v>
      </c>
      <c r="C158" s="100">
        <v>44635</v>
      </c>
      <c r="D158" s="99" t="s">
        <v>580</v>
      </c>
      <c r="E158" s="99"/>
      <c r="F158" s="99"/>
      <c r="G158" s="99" t="s">
        <v>264</v>
      </c>
      <c r="H158" s="99"/>
      <c r="I158" s="99" t="s">
        <v>907</v>
      </c>
      <c r="J158" s="99" t="s">
        <v>33</v>
      </c>
      <c r="K158" s="99" t="s">
        <v>48</v>
      </c>
      <c r="L158" s="99"/>
      <c r="M158" s="99">
        <v>6.2E-2</v>
      </c>
      <c r="N158" s="31">
        <v>162.68</v>
      </c>
      <c r="O158" s="31"/>
      <c r="P158" s="31">
        <v>7702.12</v>
      </c>
      <c r="Q158" s="99"/>
      <c r="R158" s="31">
        <v>162.68</v>
      </c>
      <c r="S158" s="101">
        <v>44651</v>
      </c>
    </row>
    <row r="159" spans="1:19" x14ac:dyDescent="0.2">
      <c r="A159" s="98">
        <v>46376</v>
      </c>
      <c r="B159" s="99" t="s">
        <v>262</v>
      </c>
      <c r="C159" s="100">
        <v>44484</v>
      </c>
      <c r="D159" s="99">
        <v>11300</v>
      </c>
      <c r="E159" s="99"/>
      <c r="F159" s="99"/>
      <c r="G159" s="99"/>
      <c r="H159" s="99"/>
      <c r="I159" s="99" t="s">
        <v>1436</v>
      </c>
      <c r="J159" s="99" t="s">
        <v>66</v>
      </c>
      <c r="K159" s="99" t="s">
        <v>48</v>
      </c>
      <c r="L159" s="99"/>
      <c r="M159" s="99">
        <v>8.0000000000000004E-4</v>
      </c>
      <c r="N159" s="31"/>
      <c r="O159" s="31">
        <v>1.43</v>
      </c>
      <c r="P159" s="31">
        <v>-4.6900000000000004</v>
      </c>
      <c r="Q159" s="99"/>
      <c r="R159" s="31">
        <v>-1.43</v>
      </c>
      <c r="S159" s="101">
        <v>44500</v>
      </c>
    </row>
    <row r="160" spans="1:19" x14ac:dyDescent="0.2">
      <c r="A160" s="98">
        <v>46457</v>
      </c>
      <c r="B160" s="99" t="s">
        <v>262</v>
      </c>
      <c r="C160" s="100">
        <v>44498</v>
      </c>
      <c r="D160" s="99" t="s">
        <v>336</v>
      </c>
      <c r="E160" s="99"/>
      <c r="F160" s="99"/>
      <c r="G160" s="99" t="s">
        <v>264</v>
      </c>
      <c r="H160" s="99"/>
      <c r="I160" s="99" t="s">
        <v>1436</v>
      </c>
      <c r="J160" s="99" t="s">
        <v>66</v>
      </c>
      <c r="K160" s="99" t="s">
        <v>48</v>
      </c>
      <c r="L160" s="99"/>
      <c r="M160" s="99">
        <v>8.0000000000000004E-4</v>
      </c>
      <c r="N160" s="31"/>
      <c r="O160" s="31">
        <v>2.39</v>
      </c>
      <c r="P160" s="31">
        <v>-10.36</v>
      </c>
      <c r="Q160" s="99"/>
      <c r="R160" s="31">
        <v>-2.39</v>
      </c>
      <c r="S160" s="101">
        <v>44500</v>
      </c>
    </row>
    <row r="161" spans="1:19" x14ac:dyDescent="0.2">
      <c r="A161" s="98">
        <v>46642</v>
      </c>
      <c r="B161" s="99" t="s">
        <v>262</v>
      </c>
      <c r="C161" s="100">
        <v>44510</v>
      </c>
      <c r="D161" s="99">
        <v>11311</v>
      </c>
      <c r="E161" s="99"/>
      <c r="F161" s="99"/>
      <c r="G161" s="99"/>
      <c r="H161" s="99"/>
      <c r="I161" s="99" t="s">
        <v>1436</v>
      </c>
      <c r="J161" s="99" t="s">
        <v>66</v>
      </c>
      <c r="K161" s="99" t="s">
        <v>48</v>
      </c>
      <c r="L161" s="99"/>
      <c r="M161" s="99">
        <v>8.0000000000000004E-4</v>
      </c>
      <c r="N161" s="31"/>
      <c r="O161" s="31">
        <v>1.78</v>
      </c>
      <c r="P161" s="31">
        <v>-14.37</v>
      </c>
      <c r="Q161" s="99"/>
      <c r="R161" s="31">
        <v>-1.78</v>
      </c>
      <c r="S161" s="101">
        <v>44530</v>
      </c>
    </row>
    <row r="162" spans="1:19" x14ac:dyDescent="0.2">
      <c r="A162" s="98">
        <v>47172</v>
      </c>
      <c r="B162" s="99" t="s">
        <v>262</v>
      </c>
      <c r="C162" s="100">
        <v>44568</v>
      </c>
      <c r="D162" s="99" t="s">
        <v>555</v>
      </c>
      <c r="E162" s="99"/>
      <c r="F162" s="99"/>
      <c r="G162" s="99" t="s">
        <v>264</v>
      </c>
      <c r="H162" s="99"/>
      <c r="I162" s="99" t="s">
        <v>1436</v>
      </c>
      <c r="J162" s="99" t="s">
        <v>66</v>
      </c>
      <c r="K162" s="99" t="s">
        <v>48</v>
      </c>
      <c r="L162" s="99"/>
      <c r="M162" s="99">
        <v>8.0000000000000004E-4</v>
      </c>
      <c r="N162" s="31"/>
      <c r="O162" s="31">
        <v>2.56</v>
      </c>
      <c r="P162" s="31">
        <v>-27.75</v>
      </c>
      <c r="Q162" s="99"/>
      <c r="R162" s="31">
        <v>-2.56</v>
      </c>
      <c r="S162" s="101">
        <v>44592</v>
      </c>
    </row>
    <row r="163" spans="1:19" x14ac:dyDescent="0.2">
      <c r="A163" s="98">
        <v>47352</v>
      </c>
      <c r="B163" s="99" t="s">
        <v>262</v>
      </c>
      <c r="C163" s="100">
        <v>44582</v>
      </c>
      <c r="D163" s="99" t="s">
        <v>562</v>
      </c>
      <c r="E163" s="99"/>
      <c r="F163" s="99"/>
      <c r="G163" s="99" t="s">
        <v>264</v>
      </c>
      <c r="H163" s="99"/>
      <c r="I163" s="99" t="s">
        <v>1436</v>
      </c>
      <c r="J163" s="99" t="s">
        <v>66</v>
      </c>
      <c r="K163" s="99" t="s">
        <v>48</v>
      </c>
      <c r="L163" s="99"/>
      <c r="M163" s="99">
        <v>8.0000000000000004E-4</v>
      </c>
      <c r="N163" s="31"/>
      <c r="O163" s="31">
        <v>2.57</v>
      </c>
      <c r="P163" s="31">
        <v>-21.02</v>
      </c>
      <c r="Q163" s="99"/>
      <c r="R163" s="31">
        <v>-2.57</v>
      </c>
      <c r="S163" s="101">
        <v>44592</v>
      </c>
    </row>
    <row r="164" spans="1:19" x14ac:dyDescent="0.2">
      <c r="A164" s="98">
        <v>47450</v>
      </c>
      <c r="B164" s="99" t="s">
        <v>262</v>
      </c>
      <c r="C164" s="100">
        <v>44596</v>
      </c>
      <c r="D164" s="99" t="s">
        <v>568</v>
      </c>
      <c r="E164" s="99"/>
      <c r="F164" s="99"/>
      <c r="G164" s="99" t="s">
        <v>264</v>
      </c>
      <c r="H164" s="99"/>
      <c r="I164" s="99" t="s">
        <v>1436</v>
      </c>
      <c r="J164" s="99" t="s">
        <v>66</v>
      </c>
      <c r="K164" s="99" t="s">
        <v>48</v>
      </c>
      <c r="L164" s="99"/>
      <c r="M164" s="99">
        <v>8.0000000000000004E-4</v>
      </c>
      <c r="N164" s="31"/>
      <c r="O164" s="31">
        <v>0.47</v>
      </c>
      <c r="P164" s="31">
        <v>-30.13</v>
      </c>
      <c r="Q164" s="99"/>
      <c r="R164" s="31">
        <v>-0.47</v>
      </c>
      <c r="S164" s="101">
        <v>44620</v>
      </c>
    </row>
    <row r="165" spans="1:19" x14ac:dyDescent="0.2">
      <c r="A165" s="98">
        <v>46376</v>
      </c>
      <c r="B165" s="99" t="s">
        <v>262</v>
      </c>
      <c r="C165" s="100">
        <v>44484</v>
      </c>
      <c r="D165" s="99">
        <v>11300</v>
      </c>
      <c r="E165" s="99"/>
      <c r="F165" s="99"/>
      <c r="G165" s="99"/>
      <c r="H165" s="99"/>
      <c r="I165" s="99" t="s">
        <v>912</v>
      </c>
      <c r="J165" s="99" t="s">
        <v>41</v>
      </c>
      <c r="K165" s="99" t="s">
        <v>48</v>
      </c>
      <c r="L165" s="99"/>
      <c r="M165" s="99">
        <v>46.15</v>
      </c>
      <c r="N165" s="31">
        <v>46.15</v>
      </c>
      <c r="O165" s="31"/>
      <c r="P165" s="31">
        <v>5209.3599999999997</v>
      </c>
      <c r="Q165" s="99"/>
      <c r="R165" s="31">
        <v>46.15</v>
      </c>
      <c r="S165" s="101">
        <v>44500</v>
      </c>
    </row>
    <row r="166" spans="1:19" x14ac:dyDescent="0.2">
      <c r="A166" s="98">
        <v>46457</v>
      </c>
      <c r="B166" s="99" t="s">
        <v>262</v>
      </c>
      <c r="C166" s="100">
        <v>44498</v>
      </c>
      <c r="D166" s="99" t="s">
        <v>336</v>
      </c>
      <c r="E166" s="99"/>
      <c r="F166" s="99"/>
      <c r="G166" s="99" t="s">
        <v>264</v>
      </c>
      <c r="H166" s="99"/>
      <c r="I166" s="99" t="s">
        <v>912</v>
      </c>
      <c r="J166" s="99" t="s">
        <v>41</v>
      </c>
      <c r="K166" s="99" t="s">
        <v>48</v>
      </c>
      <c r="L166" s="99"/>
      <c r="M166" s="99">
        <v>46.15</v>
      </c>
      <c r="N166" s="31">
        <v>46.15</v>
      </c>
      <c r="O166" s="31"/>
      <c r="P166" s="31">
        <v>5574.53</v>
      </c>
      <c r="Q166" s="99"/>
      <c r="R166" s="31">
        <v>46.15</v>
      </c>
      <c r="S166" s="101">
        <v>44500</v>
      </c>
    </row>
    <row r="167" spans="1:19" x14ac:dyDescent="0.2">
      <c r="A167" s="98">
        <v>46642</v>
      </c>
      <c r="B167" s="99" t="s">
        <v>262</v>
      </c>
      <c r="C167" s="100">
        <v>44510</v>
      </c>
      <c r="D167" s="99">
        <v>11311</v>
      </c>
      <c r="E167" s="99"/>
      <c r="F167" s="99"/>
      <c r="G167" s="99"/>
      <c r="H167" s="99"/>
      <c r="I167" s="99" t="s">
        <v>912</v>
      </c>
      <c r="J167" s="99" t="s">
        <v>41</v>
      </c>
      <c r="K167" s="99" t="s">
        <v>48</v>
      </c>
      <c r="L167" s="99"/>
      <c r="M167" s="99">
        <v>46.15</v>
      </c>
      <c r="N167" s="31">
        <v>46.15</v>
      </c>
      <c r="O167" s="31"/>
      <c r="P167" s="31">
        <v>5689.87</v>
      </c>
      <c r="Q167" s="99"/>
      <c r="R167" s="31">
        <v>46.15</v>
      </c>
      <c r="S167" s="101">
        <v>44530</v>
      </c>
    </row>
    <row r="168" spans="1:19" x14ac:dyDescent="0.2">
      <c r="A168" s="98">
        <v>46726</v>
      </c>
      <c r="B168" s="99" t="s">
        <v>262</v>
      </c>
      <c r="C168" s="100">
        <v>44526</v>
      </c>
      <c r="D168" s="99" t="s">
        <v>341</v>
      </c>
      <c r="E168" s="99"/>
      <c r="F168" s="99"/>
      <c r="G168" s="99" t="s">
        <v>264</v>
      </c>
      <c r="H168" s="99"/>
      <c r="I168" s="99" t="s">
        <v>912</v>
      </c>
      <c r="J168" s="99" t="s">
        <v>41</v>
      </c>
      <c r="K168" s="99" t="s">
        <v>48</v>
      </c>
      <c r="L168" s="99"/>
      <c r="M168" s="99">
        <v>46.15</v>
      </c>
      <c r="N168" s="31">
        <v>46.15</v>
      </c>
      <c r="O168" s="31"/>
      <c r="P168" s="31">
        <v>6039.2</v>
      </c>
      <c r="Q168" s="99"/>
      <c r="R168" s="31">
        <v>46.15</v>
      </c>
      <c r="S168" s="101">
        <v>44530</v>
      </c>
    </row>
    <row r="169" spans="1:19" x14ac:dyDescent="0.2">
      <c r="A169" s="98">
        <v>46930</v>
      </c>
      <c r="B169" s="99" t="s">
        <v>262</v>
      </c>
      <c r="C169" s="100">
        <v>44540</v>
      </c>
      <c r="D169" s="99" t="s">
        <v>347</v>
      </c>
      <c r="E169" s="99"/>
      <c r="F169" s="99"/>
      <c r="G169" s="99" t="s">
        <v>264</v>
      </c>
      <c r="H169" s="99"/>
      <c r="I169" s="99" t="s">
        <v>912</v>
      </c>
      <c r="J169" s="99" t="s">
        <v>41</v>
      </c>
      <c r="K169" s="99" t="s">
        <v>48</v>
      </c>
      <c r="L169" s="99"/>
      <c r="M169" s="99">
        <v>16.62</v>
      </c>
      <c r="N169" s="31">
        <v>16.62</v>
      </c>
      <c r="O169" s="31"/>
      <c r="P169" s="31">
        <v>6556.6</v>
      </c>
      <c r="Q169" s="99"/>
      <c r="R169" s="31">
        <v>16.62</v>
      </c>
      <c r="S169" s="101">
        <v>44561</v>
      </c>
    </row>
    <row r="170" spans="1:19" x14ac:dyDescent="0.2">
      <c r="A170" s="98">
        <v>47043</v>
      </c>
      <c r="B170" s="99" t="s">
        <v>262</v>
      </c>
      <c r="C170" s="100">
        <v>44554</v>
      </c>
      <c r="D170" s="99" t="s">
        <v>353</v>
      </c>
      <c r="E170" s="99"/>
      <c r="F170" s="99"/>
      <c r="G170" s="99" t="s">
        <v>264</v>
      </c>
      <c r="H170" s="99"/>
      <c r="I170" s="99" t="s">
        <v>912</v>
      </c>
      <c r="J170" s="99" t="s">
        <v>41</v>
      </c>
      <c r="K170" s="99" t="s">
        <v>48</v>
      </c>
      <c r="L170" s="99"/>
      <c r="M170" s="99">
        <v>16.62</v>
      </c>
      <c r="N170" s="31">
        <v>16.62</v>
      </c>
      <c r="O170" s="31"/>
      <c r="P170" s="31">
        <v>6703.64</v>
      </c>
      <c r="Q170" s="99"/>
      <c r="R170" s="31">
        <v>16.62</v>
      </c>
      <c r="S170" s="101">
        <v>44561</v>
      </c>
    </row>
    <row r="171" spans="1:19" x14ac:dyDescent="0.2">
      <c r="A171" s="98">
        <v>47172</v>
      </c>
      <c r="B171" s="99" t="s">
        <v>262</v>
      </c>
      <c r="C171" s="100">
        <v>44568</v>
      </c>
      <c r="D171" s="99" t="s">
        <v>555</v>
      </c>
      <c r="E171" s="99"/>
      <c r="F171" s="99"/>
      <c r="G171" s="99" t="s">
        <v>264</v>
      </c>
      <c r="H171" s="99"/>
      <c r="I171" s="99" t="s">
        <v>912</v>
      </c>
      <c r="J171" s="99" t="s">
        <v>41</v>
      </c>
      <c r="K171" s="99" t="s">
        <v>48</v>
      </c>
      <c r="L171" s="99"/>
      <c r="M171" s="99">
        <v>16.62</v>
      </c>
      <c r="N171" s="31">
        <v>16.62</v>
      </c>
      <c r="O171" s="31"/>
      <c r="P171" s="31">
        <v>33.24</v>
      </c>
      <c r="Q171" s="99"/>
      <c r="R171" s="31">
        <v>16.62</v>
      </c>
      <c r="S171" s="101">
        <v>44592</v>
      </c>
    </row>
    <row r="172" spans="1:19" x14ac:dyDescent="0.2">
      <c r="A172" s="98">
        <v>47352</v>
      </c>
      <c r="B172" s="99" t="s">
        <v>262</v>
      </c>
      <c r="C172" s="100">
        <v>44582</v>
      </c>
      <c r="D172" s="99" t="s">
        <v>562</v>
      </c>
      <c r="E172" s="99"/>
      <c r="F172" s="99"/>
      <c r="G172" s="99" t="s">
        <v>264</v>
      </c>
      <c r="H172" s="99"/>
      <c r="I172" s="99" t="s">
        <v>912</v>
      </c>
      <c r="J172" s="99" t="s">
        <v>41</v>
      </c>
      <c r="K172" s="99" t="s">
        <v>48</v>
      </c>
      <c r="L172" s="99"/>
      <c r="M172" s="99">
        <v>16.62</v>
      </c>
      <c r="N172" s="31">
        <v>16.62</v>
      </c>
      <c r="O172" s="31"/>
      <c r="P172" s="31">
        <v>199.67</v>
      </c>
      <c r="Q172" s="99"/>
      <c r="R172" s="31">
        <v>16.62</v>
      </c>
      <c r="S172" s="101">
        <v>44592</v>
      </c>
    </row>
    <row r="173" spans="1:19" x14ac:dyDescent="0.2">
      <c r="A173" s="98">
        <v>47450</v>
      </c>
      <c r="B173" s="99" t="s">
        <v>262</v>
      </c>
      <c r="C173" s="100">
        <v>44596</v>
      </c>
      <c r="D173" s="99" t="s">
        <v>568</v>
      </c>
      <c r="E173" s="99"/>
      <c r="F173" s="99"/>
      <c r="G173" s="99" t="s">
        <v>264</v>
      </c>
      <c r="H173" s="99"/>
      <c r="I173" s="99" t="s">
        <v>912</v>
      </c>
      <c r="J173" s="99" t="s">
        <v>41</v>
      </c>
      <c r="K173" s="99" t="s">
        <v>48</v>
      </c>
      <c r="L173" s="99"/>
      <c r="M173" s="99">
        <v>16.62</v>
      </c>
      <c r="N173" s="31">
        <v>16.62</v>
      </c>
      <c r="O173" s="31"/>
      <c r="P173" s="31">
        <v>497.68</v>
      </c>
      <c r="Q173" s="99"/>
      <c r="R173" s="31">
        <v>16.62</v>
      </c>
      <c r="S173" s="101">
        <v>44620</v>
      </c>
    </row>
    <row r="174" spans="1:19" x14ac:dyDescent="0.2">
      <c r="A174" s="98">
        <v>47624</v>
      </c>
      <c r="B174" s="99" t="s">
        <v>262</v>
      </c>
      <c r="C174" s="100">
        <v>44610</v>
      </c>
      <c r="D174" s="99" t="s">
        <v>574</v>
      </c>
      <c r="E174" s="99"/>
      <c r="F174" s="99"/>
      <c r="G174" s="99" t="s">
        <v>264</v>
      </c>
      <c r="H174" s="99"/>
      <c r="I174" s="99" t="s">
        <v>912</v>
      </c>
      <c r="J174" s="99" t="s">
        <v>41</v>
      </c>
      <c r="K174" s="99" t="s">
        <v>48</v>
      </c>
      <c r="L174" s="99"/>
      <c r="M174" s="99">
        <v>16.62</v>
      </c>
      <c r="N174" s="31">
        <v>16.62</v>
      </c>
      <c r="O174" s="31"/>
      <c r="P174" s="31">
        <v>643.55999999999995</v>
      </c>
      <c r="Q174" s="99"/>
      <c r="R174" s="31">
        <v>16.62</v>
      </c>
      <c r="S174" s="101">
        <v>44620</v>
      </c>
    </row>
    <row r="175" spans="1:19" x14ac:dyDescent="0.2">
      <c r="A175" s="98">
        <v>47758</v>
      </c>
      <c r="B175" s="99" t="s">
        <v>262</v>
      </c>
      <c r="C175" s="100">
        <v>44624</v>
      </c>
      <c r="D175" s="99" t="s">
        <v>578</v>
      </c>
      <c r="E175" s="99"/>
      <c r="F175" s="99"/>
      <c r="G175" s="99" t="s">
        <v>264</v>
      </c>
      <c r="H175" s="99"/>
      <c r="I175" s="99" t="s">
        <v>912</v>
      </c>
      <c r="J175" s="99" t="s">
        <v>41</v>
      </c>
      <c r="K175" s="99" t="s">
        <v>48</v>
      </c>
      <c r="L175" s="99"/>
      <c r="M175" s="99">
        <v>16.62</v>
      </c>
      <c r="N175" s="31">
        <v>16.62</v>
      </c>
      <c r="O175" s="31"/>
      <c r="P175" s="31">
        <v>980.42</v>
      </c>
      <c r="Q175" s="99"/>
      <c r="R175" s="31">
        <v>16.62</v>
      </c>
      <c r="S175" s="101">
        <v>44651</v>
      </c>
    </row>
    <row r="176" spans="1:19" x14ac:dyDescent="0.2">
      <c r="A176" s="98">
        <v>47898</v>
      </c>
      <c r="B176" s="99" t="s">
        <v>262</v>
      </c>
      <c r="C176" s="100">
        <v>44635</v>
      </c>
      <c r="D176" s="99" t="s">
        <v>580</v>
      </c>
      <c r="E176" s="99"/>
      <c r="F176" s="99"/>
      <c r="G176" s="99" t="s">
        <v>264</v>
      </c>
      <c r="H176" s="99"/>
      <c r="I176" s="99" t="s">
        <v>912</v>
      </c>
      <c r="J176" s="99" t="s">
        <v>41</v>
      </c>
      <c r="K176" s="99" t="s">
        <v>48</v>
      </c>
      <c r="L176" s="99"/>
      <c r="M176" s="99">
        <v>16.62</v>
      </c>
      <c r="N176" s="31">
        <v>16.62</v>
      </c>
      <c r="O176" s="31"/>
      <c r="P176" s="31">
        <v>1080.1400000000001</v>
      </c>
      <c r="Q176" s="99"/>
      <c r="R176" s="31">
        <v>16.62</v>
      </c>
      <c r="S176" s="101">
        <v>44651</v>
      </c>
    </row>
  </sheetData>
  <autoFilter ref="A1:S176" xr:uid="{D5E6F187-681A-4124-9C0B-6E649469B1DF}"/>
  <pageMargins left="0.7" right="0.7" top="0.75" bottom="0.75" header="0.3" footer="0.3"/>
  <pageSetup orientation="portrait" horizontalDpi="1200" verticalDpi="12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D93DC-D191-48D9-818C-6319677CAB04}">
  <sheetPr codeName="Sheet4">
    <pageSetUpPr fitToPage="1"/>
  </sheetPr>
  <dimension ref="A1:C140"/>
  <sheetViews>
    <sheetView showGridLines="0" view="pageBreakPreview" zoomScaleNormal="100" zoomScaleSheetLayoutView="100" workbookViewId="0"/>
  </sheetViews>
  <sheetFormatPr defaultRowHeight="11.25" x14ac:dyDescent="0.2"/>
  <cols>
    <col min="1" max="1" width="147.28515625" style="1" customWidth="1"/>
    <col min="2" max="2" width="30.5703125" style="1" customWidth="1"/>
    <col min="3" max="3" width="50.5703125" style="1" customWidth="1"/>
    <col min="4" max="16384" width="9.140625" style="1"/>
  </cols>
  <sheetData>
    <row r="1" spans="1:3" ht="15" x14ac:dyDescent="0.25">
      <c r="A1" s="124" t="s">
        <v>1020</v>
      </c>
      <c r="B1" s="124"/>
      <c r="C1" s="124"/>
    </row>
    <row r="2" spans="1:3" ht="15" x14ac:dyDescent="0.25">
      <c r="A2" s="124" t="s">
        <v>1021</v>
      </c>
      <c r="B2" s="124" t="s">
        <v>1022</v>
      </c>
      <c r="C2" s="124" t="s">
        <v>1023</v>
      </c>
    </row>
    <row r="3" spans="1:3" ht="15" x14ac:dyDescent="0.25">
      <c r="A3" s="125" t="s">
        <v>1024</v>
      </c>
      <c r="B3" s="103"/>
      <c r="C3" s="103"/>
    </row>
    <row r="4" spans="1:3" ht="15" x14ac:dyDescent="0.25">
      <c r="A4" s="126"/>
      <c r="B4" s="103"/>
      <c r="C4" s="103"/>
    </row>
    <row r="5" spans="1:3" ht="15" x14ac:dyDescent="0.25">
      <c r="A5" s="126"/>
      <c r="B5" s="103"/>
      <c r="C5" s="103"/>
    </row>
    <row r="6" spans="1:3" ht="15" x14ac:dyDescent="0.2">
      <c r="A6" s="108" t="s">
        <v>1032</v>
      </c>
      <c r="B6" s="103"/>
      <c r="C6" s="103"/>
    </row>
    <row r="7" spans="1:3" ht="30" x14ac:dyDescent="0.2">
      <c r="A7" s="109" t="s">
        <v>1033</v>
      </c>
      <c r="B7" s="103"/>
      <c r="C7" s="103"/>
    </row>
    <row r="8" spans="1:3" ht="15" x14ac:dyDescent="0.2">
      <c r="A8" s="109"/>
      <c r="B8" s="103"/>
      <c r="C8" s="103"/>
    </row>
    <row r="9" spans="1:3" ht="60" x14ac:dyDescent="0.2">
      <c r="A9" s="109" t="s">
        <v>1025</v>
      </c>
      <c r="B9" s="103"/>
      <c r="C9" s="103"/>
    </row>
    <row r="10" spans="1:3" ht="15" x14ac:dyDescent="0.2">
      <c r="A10" s="110" t="s">
        <v>1026</v>
      </c>
      <c r="B10" s="103"/>
      <c r="C10" s="103"/>
    </row>
    <row r="11" spans="1:3" ht="15" x14ac:dyDescent="0.2">
      <c r="A11" s="109"/>
      <c r="B11" s="103"/>
      <c r="C11" s="103"/>
    </row>
    <row r="12" spans="1:3" ht="15" x14ac:dyDescent="0.2">
      <c r="A12" s="111" t="s">
        <v>1034</v>
      </c>
      <c r="B12" s="103"/>
      <c r="C12" s="103"/>
    </row>
    <row r="13" spans="1:3" ht="17.25" x14ac:dyDescent="0.2">
      <c r="A13" s="112" t="s">
        <v>1035</v>
      </c>
      <c r="B13" s="103"/>
      <c r="C13" s="103"/>
    </row>
    <row r="14" spans="1:3" ht="17.25" x14ac:dyDescent="0.2">
      <c r="A14" s="112" t="s">
        <v>1036</v>
      </c>
      <c r="B14" s="103"/>
      <c r="C14" s="103"/>
    </row>
    <row r="15" spans="1:3" ht="17.25" x14ac:dyDescent="0.2">
      <c r="A15" s="112" t="s">
        <v>1037</v>
      </c>
      <c r="B15" s="103"/>
      <c r="C15" s="103"/>
    </row>
    <row r="16" spans="1:3" ht="17.25" x14ac:dyDescent="0.2">
      <c r="A16" s="112" t="s">
        <v>1038</v>
      </c>
      <c r="B16" s="103"/>
      <c r="C16" s="103"/>
    </row>
    <row r="17" spans="1:3" ht="15" x14ac:dyDescent="0.2">
      <c r="A17" s="113" t="s">
        <v>1039</v>
      </c>
      <c r="B17" s="103"/>
      <c r="C17" s="103"/>
    </row>
    <row r="18" spans="1:3" ht="17.25" x14ac:dyDescent="0.2">
      <c r="A18" s="112" t="s">
        <v>1040</v>
      </c>
      <c r="B18" s="103"/>
      <c r="C18" s="103"/>
    </row>
    <row r="19" spans="1:3" ht="17.25" x14ac:dyDescent="0.2">
      <c r="A19" s="112" t="s">
        <v>1041</v>
      </c>
      <c r="B19" s="103"/>
      <c r="C19" s="103"/>
    </row>
    <row r="20" spans="1:3" ht="17.25" x14ac:dyDescent="0.2">
      <c r="A20" s="112" t="s">
        <v>1042</v>
      </c>
      <c r="B20" s="103"/>
      <c r="C20" s="103"/>
    </row>
    <row r="21" spans="1:3" ht="17.25" x14ac:dyDescent="0.2">
      <c r="A21" s="112" t="s">
        <v>1043</v>
      </c>
      <c r="B21" s="103"/>
      <c r="C21" s="103"/>
    </row>
    <row r="22" spans="1:3" ht="15" x14ac:dyDescent="0.2">
      <c r="A22" s="109"/>
      <c r="B22" s="103"/>
      <c r="C22" s="103"/>
    </row>
    <row r="23" spans="1:3" ht="15" x14ac:dyDescent="0.2">
      <c r="A23" s="110" t="s">
        <v>1027</v>
      </c>
      <c r="B23" s="103"/>
      <c r="C23" s="103"/>
    </row>
    <row r="24" spans="1:3" ht="15" x14ac:dyDescent="0.2">
      <c r="A24" s="111"/>
      <c r="B24" s="103"/>
      <c r="C24" s="103"/>
    </row>
    <row r="25" spans="1:3" ht="15" x14ac:dyDescent="0.2">
      <c r="A25" s="114" t="s">
        <v>1044</v>
      </c>
      <c r="B25" s="103"/>
      <c r="C25" s="103"/>
    </row>
    <row r="26" spans="1:3" ht="15" x14ac:dyDescent="0.2">
      <c r="A26" s="112" t="s">
        <v>1045</v>
      </c>
      <c r="B26" s="103"/>
      <c r="C26" s="103"/>
    </row>
    <row r="27" spans="1:3" ht="15" x14ac:dyDescent="0.2">
      <c r="A27" s="115" t="s">
        <v>1046</v>
      </c>
      <c r="B27" s="103"/>
      <c r="C27" s="103"/>
    </row>
    <row r="28" spans="1:3" ht="15" x14ac:dyDescent="0.2">
      <c r="A28" s="115" t="s">
        <v>1047</v>
      </c>
      <c r="B28" s="103"/>
      <c r="C28" s="103"/>
    </row>
    <row r="29" spans="1:3" ht="15" x14ac:dyDescent="0.2">
      <c r="A29" s="112" t="s">
        <v>1048</v>
      </c>
      <c r="B29" s="103"/>
      <c r="C29" s="103"/>
    </row>
    <row r="30" spans="1:3" ht="15" x14ac:dyDescent="0.2">
      <c r="A30" s="115" t="s">
        <v>1049</v>
      </c>
      <c r="B30" s="103"/>
      <c r="C30" s="103"/>
    </row>
    <row r="31" spans="1:3" ht="15" x14ac:dyDescent="0.2">
      <c r="A31" s="115" t="s">
        <v>1050</v>
      </c>
      <c r="B31" s="103"/>
      <c r="C31" s="103"/>
    </row>
    <row r="32" spans="1:3" ht="15" x14ac:dyDescent="0.2">
      <c r="A32" s="116" t="s">
        <v>1028</v>
      </c>
      <c r="B32" s="103"/>
      <c r="C32" s="103"/>
    </row>
    <row r="33" spans="1:3" ht="15" x14ac:dyDescent="0.2">
      <c r="A33" s="112" t="s">
        <v>1051</v>
      </c>
      <c r="B33" s="103"/>
      <c r="C33" s="103"/>
    </row>
    <row r="34" spans="1:3" ht="15" x14ac:dyDescent="0.2">
      <c r="A34" s="115" t="s">
        <v>1052</v>
      </c>
      <c r="B34" s="103"/>
      <c r="C34" s="103"/>
    </row>
    <row r="35" spans="1:3" ht="20.25" x14ac:dyDescent="0.2">
      <c r="A35" s="117" t="s">
        <v>1136</v>
      </c>
      <c r="B35" s="103"/>
      <c r="C35" s="103"/>
    </row>
    <row r="36" spans="1:3" ht="15" x14ac:dyDescent="0.2">
      <c r="A36" s="109"/>
      <c r="B36" s="103"/>
      <c r="C36" s="103"/>
    </row>
    <row r="37" spans="1:3" ht="15" x14ac:dyDescent="0.25">
      <c r="A37"/>
      <c r="B37" s="103"/>
      <c r="C37" s="103"/>
    </row>
    <row r="38" spans="1:3" ht="15" x14ac:dyDescent="0.2">
      <c r="A38" s="118"/>
      <c r="B38" s="103"/>
      <c r="C38" s="103"/>
    </row>
    <row r="39" spans="1:3" ht="15" x14ac:dyDescent="0.2">
      <c r="A39" s="117" t="s">
        <v>1053</v>
      </c>
      <c r="B39" s="103"/>
      <c r="C39" s="103"/>
    </row>
    <row r="40" spans="1:3" ht="15" x14ac:dyDescent="0.2">
      <c r="A40" s="112" t="s">
        <v>1054</v>
      </c>
      <c r="B40" s="103"/>
      <c r="C40" s="103"/>
    </row>
    <row r="41" spans="1:3" ht="15" x14ac:dyDescent="0.2">
      <c r="A41" s="109"/>
      <c r="B41" s="103"/>
      <c r="C41" s="103"/>
    </row>
    <row r="42" spans="1:3" ht="15" x14ac:dyDescent="0.2">
      <c r="A42" s="119" t="s">
        <v>1029</v>
      </c>
      <c r="B42" s="103"/>
      <c r="C42" s="103"/>
    </row>
    <row r="43" spans="1:3" ht="15" x14ac:dyDescent="0.2">
      <c r="A43" s="113" t="s">
        <v>1055</v>
      </c>
      <c r="B43" s="103"/>
      <c r="C43" s="103"/>
    </row>
    <row r="44" spans="1:3" ht="15" x14ac:dyDescent="0.2">
      <c r="A44" s="113" t="s">
        <v>1056</v>
      </c>
      <c r="B44" s="103"/>
      <c r="C44" s="103"/>
    </row>
    <row r="45" spans="1:3" ht="15" x14ac:dyDescent="0.2">
      <c r="A45" s="119"/>
      <c r="B45" s="103"/>
      <c r="C45" s="103"/>
    </row>
    <row r="46" spans="1:3" ht="15" x14ac:dyDescent="0.2">
      <c r="A46" s="119" t="s">
        <v>1030</v>
      </c>
      <c r="B46" s="103"/>
      <c r="C46" s="103"/>
    </row>
    <row r="47" spans="1:3" ht="15" x14ac:dyDescent="0.2">
      <c r="A47" s="120"/>
      <c r="B47" s="103"/>
      <c r="C47" s="103"/>
    </row>
    <row r="48" spans="1:3" ht="15" x14ac:dyDescent="0.2">
      <c r="A48" s="108" t="s">
        <v>1057</v>
      </c>
      <c r="B48" s="103"/>
      <c r="C48" s="103"/>
    </row>
    <row r="49" spans="1:3" ht="30" x14ac:dyDescent="0.2">
      <c r="A49" s="109" t="s">
        <v>1031</v>
      </c>
      <c r="B49" s="103"/>
      <c r="C49" s="103"/>
    </row>
    <row r="50" spans="1:3" ht="15" x14ac:dyDescent="0.2">
      <c r="A50" s="109"/>
      <c r="B50" s="103"/>
      <c r="C50" s="103"/>
    </row>
    <row r="51" spans="1:3" ht="15" x14ac:dyDescent="0.2">
      <c r="A51" s="110" t="s">
        <v>1058</v>
      </c>
      <c r="B51" s="103"/>
      <c r="C51" s="103"/>
    </row>
    <row r="52" spans="1:3" ht="15" x14ac:dyDescent="0.2">
      <c r="A52" s="111"/>
      <c r="B52" s="103"/>
      <c r="C52" s="103"/>
    </row>
    <row r="53" spans="1:3" ht="15" x14ac:dyDescent="0.2">
      <c r="A53" s="117" t="s">
        <v>1059</v>
      </c>
      <c r="B53" s="103"/>
      <c r="C53" s="103"/>
    </row>
    <row r="54" spans="1:3" ht="30" x14ac:dyDescent="0.2">
      <c r="A54" s="121" t="s">
        <v>1060</v>
      </c>
      <c r="B54" s="103"/>
      <c r="C54" s="103"/>
    </row>
    <row r="55" spans="1:3" ht="15" x14ac:dyDescent="0.2">
      <c r="A55" s="115" t="s">
        <v>1061</v>
      </c>
      <c r="B55" s="103"/>
      <c r="C55" s="103"/>
    </row>
    <row r="56" spans="1:3" ht="15" x14ac:dyDescent="0.2">
      <c r="A56" s="115" t="s">
        <v>1062</v>
      </c>
      <c r="B56" s="103"/>
      <c r="C56" s="103"/>
    </row>
    <row r="57" spans="1:3" ht="30" x14ac:dyDescent="0.2">
      <c r="A57" s="122" t="s">
        <v>1063</v>
      </c>
      <c r="B57" s="103"/>
      <c r="C57" s="103"/>
    </row>
    <row r="58" spans="1:3" ht="15" x14ac:dyDescent="0.2">
      <c r="A58" s="115" t="s">
        <v>1064</v>
      </c>
      <c r="B58" s="103"/>
      <c r="C58" s="103"/>
    </row>
    <row r="59" spans="1:3" ht="15" x14ac:dyDescent="0.2">
      <c r="A59" s="115" t="s">
        <v>1065</v>
      </c>
      <c r="B59" s="103"/>
      <c r="C59" s="103"/>
    </row>
    <row r="60" spans="1:3" ht="15" x14ac:dyDescent="0.2">
      <c r="A60" s="123" t="s">
        <v>1066</v>
      </c>
      <c r="B60" s="103"/>
      <c r="C60" s="103"/>
    </row>
    <row r="61" spans="1:3" ht="15" x14ac:dyDescent="0.2">
      <c r="A61" s="123" t="s">
        <v>1067</v>
      </c>
      <c r="B61" s="103"/>
      <c r="C61" s="103"/>
    </row>
    <row r="62" spans="1:3" ht="15" x14ac:dyDescent="0.2">
      <c r="A62" s="123" t="s">
        <v>1068</v>
      </c>
      <c r="B62" s="103"/>
      <c r="C62" s="103"/>
    </row>
    <row r="63" spans="1:3" ht="15" x14ac:dyDescent="0.2">
      <c r="A63" s="123" t="s">
        <v>1069</v>
      </c>
      <c r="B63" s="103"/>
      <c r="C63" s="103"/>
    </row>
    <row r="64" spans="1:3" ht="15" x14ac:dyDescent="0.2">
      <c r="A64" s="123" t="s">
        <v>1070</v>
      </c>
      <c r="B64" s="103"/>
      <c r="C64" s="103"/>
    </row>
    <row r="65" spans="1:3" ht="15" x14ac:dyDescent="0.2">
      <c r="A65" s="123" t="s">
        <v>1071</v>
      </c>
      <c r="B65" s="103"/>
      <c r="C65" s="103"/>
    </row>
    <row r="66" spans="1:3" ht="15" x14ac:dyDescent="0.2">
      <c r="A66" s="115" t="s">
        <v>1072</v>
      </c>
      <c r="B66" s="103"/>
      <c r="C66" s="103"/>
    </row>
    <row r="67" spans="1:3" ht="15" x14ac:dyDescent="0.2">
      <c r="A67" s="112" t="s">
        <v>1073</v>
      </c>
      <c r="B67" s="103"/>
      <c r="C67" s="103"/>
    </row>
    <row r="68" spans="1:3" ht="15" x14ac:dyDescent="0.2">
      <c r="A68" s="115" t="s">
        <v>1074</v>
      </c>
      <c r="B68" s="103"/>
      <c r="C68" s="103"/>
    </row>
    <row r="69" spans="1:3" ht="15" x14ac:dyDescent="0.2">
      <c r="A69" s="115" t="s">
        <v>1075</v>
      </c>
      <c r="B69" s="103"/>
      <c r="C69" s="103"/>
    </row>
    <row r="70" spans="1:3" ht="15" x14ac:dyDescent="0.2">
      <c r="A70" s="110"/>
      <c r="B70" s="103"/>
      <c r="C70" s="103"/>
    </row>
    <row r="71" spans="1:3" ht="15" x14ac:dyDescent="0.2">
      <c r="A71" s="117" t="s">
        <v>1076</v>
      </c>
      <c r="B71" s="103"/>
      <c r="C71" s="103"/>
    </row>
    <row r="72" spans="1:3" ht="15" x14ac:dyDescent="0.2">
      <c r="A72" s="112" t="s">
        <v>1077</v>
      </c>
      <c r="B72" s="103"/>
      <c r="C72" s="103"/>
    </row>
    <row r="73" spans="1:3" ht="15" x14ac:dyDescent="0.2">
      <c r="A73" s="115" t="s">
        <v>1078</v>
      </c>
      <c r="B73" s="103"/>
      <c r="C73" s="103"/>
    </row>
    <row r="74" spans="1:3" ht="15" x14ac:dyDescent="0.2">
      <c r="A74" s="115" t="s">
        <v>1079</v>
      </c>
      <c r="B74" s="103"/>
      <c r="C74" s="103"/>
    </row>
    <row r="75" spans="1:3" ht="15" x14ac:dyDescent="0.2">
      <c r="A75" s="115" t="s">
        <v>1080</v>
      </c>
      <c r="B75" s="103"/>
      <c r="C75" s="103"/>
    </row>
    <row r="76" spans="1:3" ht="15" x14ac:dyDescent="0.2">
      <c r="A76" s="112" t="s">
        <v>1081</v>
      </c>
      <c r="B76" s="103"/>
      <c r="C76" s="103"/>
    </row>
    <row r="77" spans="1:3" ht="15" x14ac:dyDescent="0.2">
      <c r="A77" s="112" t="s">
        <v>1082</v>
      </c>
      <c r="B77" s="103"/>
      <c r="C77" s="103"/>
    </row>
    <row r="78" spans="1:3" ht="15" x14ac:dyDescent="0.2">
      <c r="A78" s="111"/>
      <c r="B78" s="103"/>
      <c r="C78" s="103"/>
    </row>
    <row r="79" spans="1:3" ht="15" x14ac:dyDescent="0.2">
      <c r="A79" s="117" t="s">
        <v>1083</v>
      </c>
      <c r="B79" s="103"/>
      <c r="C79" s="103"/>
    </row>
    <row r="80" spans="1:3" ht="15" x14ac:dyDescent="0.2">
      <c r="A80" s="112" t="s">
        <v>1084</v>
      </c>
      <c r="B80" s="103"/>
      <c r="C80" s="103"/>
    </row>
    <row r="81" spans="1:3" ht="15" x14ac:dyDescent="0.2">
      <c r="A81" s="115" t="s">
        <v>1085</v>
      </c>
      <c r="B81" s="103"/>
      <c r="C81" s="103"/>
    </row>
    <row r="82" spans="1:3" ht="15" x14ac:dyDescent="0.2">
      <c r="A82" s="115" t="s">
        <v>1086</v>
      </c>
      <c r="B82" s="103"/>
      <c r="C82" s="103"/>
    </row>
    <row r="83" spans="1:3" ht="15" x14ac:dyDescent="0.2">
      <c r="A83" s="115" t="s">
        <v>1087</v>
      </c>
      <c r="B83" s="103"/>
      <c r="C83" s="103"/>
    </row>
    <row r="84" spans="1:3" ht="15" x14ac:dyDescent="0.2">
      <c r="A84" s="115" t="s">
        <v>1088</v>
      </c>
      <c r="B84" s="103"/>
      <c r="C84" s="103"/>
    </row>
    <row r="85" spans="1:3" ht="15" x14ac:dyDescent="0.2">
      <c r="A85" s="109" t="s">
        <v>1089</v>
      </c>
      <c r="B85" s="103"/>
      <c r="C85" s="103"/>
    </row>
    <row r="86" spans="1:3" ht="15" x14ac:dyDescent="0.2">
      <c r="A86" s="112" t="s">
        <v>1090</v>
      </c>
      <c r="B86" s="103"/>
      <c r="C86" s="103"/>
    </row>
    <row r="87" spans="1:3" ht="15" x14ac:dyDescent="0.2">
      <c r="A87" s="109"/>
      <c r="B87" s="103"/>
      <c r="C87" s="103"/>
    </row>
    <row r="88" spans="1:3" ht="15" x14ac:dyDescent="0.2">
      <c r="A88" s="117" t="s">
        <v>1091</v>
      </c>
      <c r="B88" s="103"/>
      <c r="C88" s="103"/>
    </row>
    <row r="89" spans="1:3" ht="45" x14ac:dyDescent="0.2">
      <c r="A89" s="121" t="s">
        <v>1092</v>
      </c>
      <c r="B89" s="103"/>
      <c r="C89" s="103"/>
    </row>
    <row r="90" spans="1:3" ht="30" x14ac:dyDescent="0.2">
      <c r="A90" s="122" t="s">
        <v>1093</v>
      </c>
      <c r="B90" s="103"/>
      <c r="C90" s="103"/>
    </row>
    <row r="91" spans="1:3" ht="15" x14ac:dyDescent="0.2">
      <c r="A91" s="115" t="s">
        <v>1094</v>
      </c>
      <c r="B91" s="103"/>
      <c r="C91" s="103"/>
    </row>
    <row r="92" spans="1:3" ht="30" x14ac:dyDescent="0.2">
      <c r="A92" s="122" t="s">
        <v>1095</v>
      </c>
      <c r="B92" s="103"/>
      <c r="C92" s="103"/>
    </row>
    <row r="93" spans="1:3" ht="15" x14ac:dyDescent="0.2">
      <c r="A93" s="115" t="s">
        <v>1096</v>
      </c>
      <c r="B93" s="103"/>
      <c r="C93" s="103"/>
    </row>
    <row r="94" spans="1:3" ht="15" x14ac:dyDescent="0.2">
      <c r="A94" s="112" t="s">
        <v>1097</v>
      </c>
      <c r="B94" s="103"/>
      <c r="C94" s="103"/>
    </row>
    <row r="95" spans="1:3" ht="15" x14ac:dyDescent="0.2">
      <c r="A95" s="118"/>
      <c r="B95" s="103"/>
      <c r="C95" s="103"/>
    </row>
    <row r="96" spans="1:3" ht="15" x14ac:dyDescent="0.2">
      <c r="A96" s="117" t="s">
        <v>1098</v>
      </c>
      <c r="B96" s="103"/>
      <c r="C96" s="103"/>
    </row>
    <row r="97" spans="1:3" ht="15" x14ac:dyDescent="0.2">
      <c r="A97" s="112" t="s">
        <v>1099</v>
      </c>
      <c r="B97" s="103"/>
      <c r="C97" s="103"/>
    </row>
    <row r="98" spans="1:3" ht="15" x14ac:dyDescent="0.2">
      <c r="A98" s="121" t="s">
        <v>1100</v>
      </c>
      <c r="B98" s="103"/>
      <c r="C98" s="103"/>
    </row>
    <row r="99" spans="1:3" ht="15" x14ac:dyDescent="0.2">
      <c r="A99" s="112" t="s">
        <v>1101</v>
      </c>
      <c r="B99" s="103"/>
      <c r="C99" s="103"/>
    </row>
    <row r="100" spans="1:3" ht="15" x14ac:dyDescent="0.2">
      <c r="A100" s="118"/>
      <c r="B100" s="103"/>
      <c r="C100" s="103"/>
    </row>
    <row r="101" spans="1:3" ht="15" x14ac:dyDescent="0.2">
      <c r="A101" s="117" t="s">
        <v>1102</v>
      </c>
      <c r="B101" s="103"/>
      <c r="C101" s="103"/>
    </row>
    <row r="102" spans="1:3" ht="15" x14ac:dyDescent="0.2">
      <c r="A102" s="121" t="s">
        <v>1103</v>
      </c>
      <c r="B102" s="103"/>
      <c r="C102" s="103"/>
    </row>
    <row r="103" spans="1:3" ht="15" x14ac:dyDescent="0.2">
      <c r="A103" s="121" t="s">
        <v>1104</v>
      </c>
      <c r="B103" s="103"/>
      <c r="C103" s="103"/>
    </row>
    <row r="104" spans="1:3" ht="15" x14ac:dyDescent="0.2">
      <c r="A104" s="112" t="s">
        <v>1105</v>
      </c>
      <c r="B104" s="103"/>
      <c r="C104" s="103"/>
    </row>
    <row r="105" spans="1:3" ht="15" x14ac:dyDescent="0.2">
      <c r="A105" s="109"/>
      <c r="B105" s="103"/>
      <c r="C105" s="103"/>
    </row>
    <row r="106" spans="1:3" ht="15" x14ac:dyDescent="0.2">
      <c r="A106" s="117" t="s">
        <v>1106</v>
      </c>
      <c r="B106" s="103"/>
      <c r="C106" s="103"/>
    </row>
    <row r="107" spans="1:3" ht="15" x14ac:dyDescent="0.2">
      <c r="A107" s="112" t="s">
        <v>1107</v>
      </c>
      <c r="B107" s="103"/>
      <c r="C107" s="103"/>
    </row>
    <row r="108" spans="1:3" ht="15" x14ac:dyDescent="0.2">
      <c r="A108" s="115" t="s">
        <v>1108</v>
      </c>
      <c r="B108" s="103"/>
      <c r="C108" s="103"/>
    </row>
    <row r="109" spans="1:3" ht="15" x14ac:dyDescent="0.2">
      <c r="A109" s="115" t="s">
        <v>1109</v>
      </c>
      <c r="B109" s="103"/>
      <c r="C109" s="103"/>
    </row>
    <row r="110" spans="1:3" ht="15" x14ac:dyDescent="0.2">
      <c r="A110" s="115" t="s">
        <v>1110</v>
      </c>
      <c r="B110" s="103"/>
      <c r="C110" s="103"/>
    </row>
    <row r="111" spans="1:3" ht="15" x14ac:dyDescent="0.2">
      <c r="A111" s="115" t="s">
        <v>1111</v>
      </c>
      <c r="B111" s="103"/>
      <c r="C111" s="103"/>
    </row>
    <row r="112" spans="1:3" ht="15" x14ac:dyDescent="0.2">
      <c r="A112" s="115" t="s">
        <v>1112</v>
      </c>
      <c r="B112" s="103"/>
      <c r="C112" s="103"/>
    </row>
    <row r="113" spans="1:3" ht="15" x14ac:dyDescent="0.2">
      <c r="A113" s="115" t="s">
        <v>1113</v>
      </c>
      <c r="B113" s="103"/>
      <c r="C113" s="103"/>
    </row>
    <row r="114" spans="1:3" ht="15" x14ac:dyDescent="0.2">
      <c r="A114" s="112" t="s">
        <v>1114</v>
      </c>
      <c r="B114" s="103"/>
      <c r="C114" s="103"/>
    </row>
    <row r="115" spans="1:3" ht="15" x14ac:dyDescent="0.2">
      <c r="A115" s="115" t="s">
        <v>1115</v>
      </c>
      <c r="B115" s="103"/>
      <c r="C115" s="103"/>
    </row>
    <row r="116" spans="1:3" ht="15" x14ac:dyDescent="0.2">
      <c r="A116" s="115" t="s">
        <v>1116</v>
      </c>
      <c r="B116" s="103"/>
      <c r="C116" s="103"/>
    </row>
    <row r="117" spans="1:3" ht="15" x14ac:dyDescent="0.2">
      <c r="A117" s="118"/>
      <c r="B117" s="103"/>
      <c r="C117" s="103"/>
    </row>
    <row r="118" spans="1:3" ht="15" x14ac:dyDescent="0.2">
      <c r="A118" s="117" t="s">
        <v>1117</v>
      </c>
      <c r="B118" s="103"/>
      <c r="C118" s="103"/>
    </row>
    <row r="119" spans="1:3" ht="15" x14ac:dyDescent="0.2">
      <c r="A119" s="112" t="s">
        <v>1118</v>
      </c>
      <c r="B119" s="103"/>
      <c r="C119" s="103"/>
    </row>
    <row r="120" spans="1:3" ht="15" x14ac:dyDescent="0.2">
      <c r="A120" s="112" t="s">
        <v>1119</v>
      </c>
      <c r="B120" s="103"/>
      <c r="C120" s="103"/>
    </row>
    <row r="121" spans="1:3" ht="15" x14ac:dyDescent="0.2">
      <c r="A121" s="112" t="s">
        <v>1120</v>
      </c>
      <c r="B121" s="103"/>
      <c r="C121" s="103"/>
    </row>
    <row r="122" spans="1:3" ht="15" x14ac:dyDescent="0.2">
      <c r="A122" s="111"/>
      <c r="B122" s="103"/>
      <c r="C122" s="103"/>
    </row>
    <row r="123" spans="1:3" ht="15" x14ac:dyDescent="0.2">
      <c r="A123" s="117" t="s">
        <v>1121</v>
      </c>
      <c r="B123" s="103"/>
      <c r="C123" s="103"/>
    </row>
    <row r="124" spans="1:3" ht="15" x14ac:dyDescent="0.2">
      <c r="A124" s="112" t="s">
        <v>1122</v>
      </c>
      <c r="B124" s="103"/>
      <c r="C124" s="103"/>
    </row>
    <row r="125" spans="1:3" ht="15" x14ac:dyDescent="0.2">
      <c r="A125" s="111"/>
      <c r="B125" s="103"/>
      <c r="C125" s="103"/>
    </row>
    <row r="126" spans="1:3" ht="15" x14ac:dyDescent="0.2">
      <c r="A126" s="117" t="s">
        <v>1123</v>
      </c>
      <c r="B126" s="103"/>
      <c r="C126" s="103"/>
    </row>
    <row r="127" spans="1:3" ht="30" x14ac:dyDescent="0.2">
      <c r="A127" s="121" t="s">
        <v>1124</v>
      </c>
      <c r="B127" s="103"/>
      <c r="C127" s="103"/>
    </row>
    <row r="128" spans="1:3" ht="15" x14ac:dyDescent="0.2">
      <c r="A128" s="118"/>
      <c r="B128" s="103"/>
      <c r="C128" s="103"/>
    </row>
    <row r="129" spans="1:3" ht="15" x14ac:dyDescent="0.2">
      <c r="A129" s="117" t="s">
        <v>1125</v>
      </c>
      <c r="B129" s="103"/>
      <c r="C129" s="103"/>
    </row>
    <row r="130" spans="1:3" ht="30" x14ac:dyDescent="0.2">
      <c r="A130" s="121" t="s">
        <v>1126</v>
      </c>
      <c r="B130" s="103"/>
      <c r="C130" s="103"/>
    </row>
    <row r="131" spans="1:3" ht="15" x14ac:dyDescent="0.2">
      <c r="A131" s="115" t="s">
        <v>1127</v>
      </c>
      <c r="B131" s="103"/>
      <c r="C131" s="103"/>
    </row>
    <row r="132" spans="1:3" ht="30" x14ac:dyDescent="0.2">
      <c r="A132" s="121" t="s">
        <v>1128</v>
      </c>
      <c r="B132" s="103"/>
      <c r="C132" s="103"/>
    </row>
    <row r="133" spans="1:3" ht="15" x14ac:dyDescent="0.2">
      <c r="A133" s="112" t="s">
        <v>1129</v>
      </c>
      <c r="B133" s="103"/>
      <c r="C133" s="103"/>
    </row>
    <row r="134" spans="1:3" ht="15" x14ac:dyDescent="0.2">
      <c r="A134" s="112" t="s">
        <v>1130</v>
      </c>
      <c r="B134" s="103"/>
      <c r="C134" s="103"/>
    </row>
    <row r="135" spans="1:3" ht="15" x14ac:dyDescent="0.2">
      <c r="A135" s="112" t="s">
        <v>1131</v>
      </c>
      <c r="B135" s="103"/>
      <c r="C135" s="103"/>
    </row>
    <row r="136" spans="1:3" ht="15" x14ac:dyDescent="0.2">
      <c r="A136" s="109"/>
      <c r="B136" s="103"/>
      <c r="C136" s="103"/>
    </row>
    <row r="137" spans="1:3" ht="15" x14ac:dyDescent="0.2">
      <c r="A137" s="117" t="s">
        <v>1132</v>
      </c>
      <c r="B137" s="103"/>
      <c r="C137" s="103"/>
    </row>
    <row r="138" spans="1:3" ht="15" x14ac:dyDescent="0.2">
      <c r="A138" s="112" t="s">
        <v>1133</v>
      </c>
      <c r="B138" s="103"/>
      <c r="C138" s="103"/>
    </row>
    <row r="139" spans="1:3" ht="15" x14ac:dyDescent="0.2">
      <c r="A139" s="112" t="s">
        <v>1134</v>
      </c>
      <c r="B139" s="103"/>
      <c r="C139" s="103"/>
    </row>
    <row r="140" spans="1:3" ht="15" x14ac:dyDescent="0.2">
      <c r="A140" s="112" t="s">
        <v>1135</v>
      </c>
      <c r="B140" s="103"/>
      <c r="C140" s="103"/>
    </row>
  </sheetData>
  <pageMargins left="0.7" right="0.7" top="0.75" bottom="0.75" header="0.3" footer="0.3"/>
  <pageSetup scale="54" fitToHeight="0" orientation="landscape" horizontalDpi="1200" verticalDpi="1200" r:id="rId1"/>
  <rowBreaks count="2" manualBreakCount="2">
    <brk id="50" max="2" man="1"/>
    <brk id="99" max="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D0332-1AA5-401E-8ED2-6AC0E7CAC984}">
  <sheetPr codeName="Sheet38"/>
  <dimension ref="A1:BD244"/>
  <sheetViews>
    <sheetView showGridLines="0" workbookViewId="0">
      <pane ySplit="1" topLeftCell="A2" activePane="bottomLeft" state="frozen"/>
      <selection pane="bottomLeft" activeCell="A3" sqref="A3"/>
    </sheetView>
  </sheetViews>
  <sheetFormatPr defaultRowHeight="11.25" x14ac:dyDescent="0.2"/>
  <cols>
    <col min="1" max="1" width="6.28515625" style="1" bestFit="1" customWidth="1"/>
    <col min="2" max="2" width="14.28515625" style="1" bestFit="1" customWidth="1"/>
    <col min="3" max="3" width="8.7109375" style="1" bestFit="1" customWidth="1"/>
    <col min="4" max="4" width="9.85546875" style="1" bestFit="1" customWidth="1"/>
    <col min="5" max="5" width="3.28515625" style="1" bestFit="1" customWidth="1"/>
    <col min="6" max="6" width="21.5703125" style="1" customWidth="1"/>
    <col min="7" max="7" width="35.28515625" style="1" customWidth="1"/>
    <col min="8" max="8" width="19.7109375" style="1" customWidth="1"/>
    <col min="9" max="9" width="21" style="1" customWidth="1"/>
    <col min="10" max="10" width="21.42578125" style="1" customWidth="1"/>
    <col min="11" max="11" width="23.85546875" style="1" bestFit="1" customWidth="1"/>
    <col min="12" max="13" width="4.28515625" style="1" customWidth="1"/>
    <col min="14" max="15" width="8.5703125" style="1" customWidth="1"/>
    <col min="16" max="16" width="10.140625" style="1" bestFit="1" customWidth="1"/>
    <col min="17" max="17" width="1.42578125" style="1" customWidth="1"/>
    <col min="18" max="18" width="9.5703125" style="1" bestFit="1" customWidth="1"/>
    <col min="19" max="19" width="6.140625" style="1" bestFit="1" customWidth="1"/>
    <col min="20" max="22" width="9.140625" style="1"/>
    <col min="23" max="23" width="22.42578125" style="1" bestFit="1" customWidth="1"/>
    <col min="24" max="24" width="6" style="1" bestFit="1" customWidth="1"/>
    <col min="25" max="25" width="6.140625" style="1" bestFit="1" customWidth="1"/>
    <col min="26" max="26" width="6.28515625" style="1" bestFit="1" customWidth="1"/>
    <col min="27" max="27" width="6.140625" style="1" bestFit="1" customWidth="1"/>
    <col min="28" max="28" width="6.42578125" style="1" bestFit="1" customWidth="1"/>
    <col min="29" max="29" width="6.140625" style="1" bestFit="1" customWidth="1"/>
    <col min="30" max="30" width="5.5703125" style="1" bestFit="1" customWidth="1"/>
    <col min="31" max="31" width="6.42578125" style="1" bestFit="1" customWidth="1"/>
    <col min="32" max="32" width="6.28515625" style="1" bestFit="1" customWidth="1"/>
    <col min="33" max="33" width="5.85546875" style="1" bestFit="1" customWidth="1"/>
    <col min="34" max="35" width="6.140625" style="1" bestFit="1" customWidth="1"/>
    <col min="36" max="36" width="6" style="1" bestFit="1" customWidth="1"/>
    <col min="37" max="37" width="6.140625" style="1" bestFit="1" customWidth="1"/>
    <col min="38" max="38" width="6.28515625" style="1" bestFit="1" customWidth="1"/>
    <col min="39" max="39" width="6.140625" style="1" bestFit="1" customWidth="1"/>
    <col min="40" max="40" width="6.42578125" style="1" bestFit="1" customWidth="1"/>
    <col min="41" max="41" width="6.140625" style="1" bestFit="1" customWidth="1"/>
    <col min="42" max="42" width="5.5703125" style="1" bestFit="1" customWidth="1"/>
    <col min="43" max="43" width="6.42578125" style="1" bestFit="1" customWidth="1"/>
    <col min="44" max="44" width="6.28515625" style="1" bestFit="1" customWidth="1"/>
    <col min="45" max="45" width="5.85546875" style="1" bestFit="1" customWidth="1"/>
    <col min="46" max="47" width="6.140625" style="1" bestFit="1" customWidth="1"/>
    <col min="48" max="48" width="6" style="1" bestFit="1" customWidth="1"/>
    <col min="49" max="49" width="6.140625" style="1" bestFit="1" customWidth="1"/>
    <col min="50" max="50" width="6.28515625" style="1" bestFit="1" customWidth="1"/>
    <col min="51" max="51" width="6.140625" style="1" bestFit="1" customWidth="1"/>
    <col min="52" max="52" width="1.42578125" style="1" customWidth="1"/>
    <col min="53" max="56" width="6.85546875" style="1" bestFit="1" customWidth="1"/>
    <col min="57" max="16384" width="9.140625" style="1"/>
  </cols>
  <sheetData>
    <row r="1" spans="1:56" ht="27" x14ac:dyDescent="0.35">
      <c r="A1" s="4" t="s">
        <v>99</v>
      </c>
      <c r="B1" s="4" t="s">
        <v>100</v>
      </c>
      <c r="C1" s="4" t="s">
        <v>101</v>
      </c>
      <c r="D1" s="4" t="s">
        <v>102</v>
      </c>
      <c r="E1" s="4" t="s">
        <v>103</v>
      </c>
      <c r="F1" s="4" t="s">
        <v>104</v>
      </c>
      <c r="G1" s="4" t="s">
        <v>105</v>
      </c>
      <c r="H1" s="4" t="s">
        <v>106</v>
      </c>
      <c r="I1" s="4" t="s">
        <v>107</v>
      </c>
      <c r="J1" s="4" t="s">
        <v>108</v>
      </c>
      <c r="K1" s="4" t="s">
        <v>109</v>
      </c>
      <c r="L1" s="4" t="s">
        <v>110</v>
      </c>
      <c r="M1" s="4" t="s">
        <v>111</v>
      </c>
      <c r="N1" s="25" t="s">
        <v>112</v>
      </c>
      <c r="O1" s="25" t="s">
        <v>113</v>
      </c>
      <c r="P1" s="25" t="s">
        <v>114</v>
      </c>
      <c r="R1" s="25" t="s">
        <v>115</v>
      </c>
      <c r="S1" s="26" t="s">
        <v>116</v>
      </c>
      <c r="X1" s="42">
        <v>43861</v>
      </c>
      <c r="Y1" s="42">
        <f>EOMONTH(X1,1)</f>
        <v>43890</v>
      </c>
      <c r="Z1" s="42">
        <f t="shared" ref="Z1:AY1" si="0">EOMONTH(Y1,1)</f>
        <v>43921</v>
      </c>
      <c r="AA1" s="42">
        <f t="shared" si="0"/>
        <v>43951</v>
      </c>
      <c r="AB1" s="42">
        <f t="shared" si="0"/>
        <v>43982</v>
      </c>
      <c r="AC1" s="42">
        <f t="shared" si="0"/>
        <v>44012</v>
      </c>
      <c r="AD1" s="42">
        <f t="shared" si="0"/>
        <v>44043</v>
      </c>
      <c r="AE1" s="42">
        <f t="shared" si="0"/>
        <v>44074</v>
      </c>
      <c r="AF1" s="42">
        <f t="shared" si="0"/>
        <v>44104</v>
      </c>
      <c r="AG1" s="42">
        <f t="shared" si="0"/>
        <v>44135</v>
      </c>
      <c r="AH1" s="42">
        <f t="shared" si="0"/>
        <v>44165</v>
      </c>
      <c r="AI1" s="42">
        <f t="shared" si="0"/>
        <v>44196</v>
      </c>
      <c r="AJ1" s="42">
        <f t="shared" si="0"/>
        <v>44227</v>
      </c>
      <c r="AK1" s="42">
        <f t="shared" si="0"/>
        <v>44255</v>
      </c>
      <c r="AL1" s="42">
        <f t="shared" si="0"/>
        <v>44286</v>
      </c>
      <c r="AM1" s="42">
        <f t="shared" si="0"/>
        <v>44316</v>
      </c>
      <c r="AN1" s="42">
        <f t="shared" si="0"/>
        <v>44347</v>
      </c>
      <c r="AO1" s="42">
        <f t="shared" si="0"/>
        <v>44377</v>
      </c>
      <c r="AP1" s="42">
        <f t="shared" si="0"/>
        <v>44408</v>
      </c>
      <c r="AQ1" s="42">
        <f t="shared" si="0"/>
        <v>44439</v>
      </c>
      <c r="AR1" s="42">
        <f t="shared" si="0"/>
        <v>44469</v>
      </c>
      <c r="AS1" s="42">
        <f t="shared" si="0"/>
        <v>44500</v>
      </c>
      <c r="AT1" s="42">
        <f t="shared" si="0"/>
        <v>44530</v>
      </c>
      <c r="AU1" s="42">
        <f t="shared" si="0"/>
        <v>44561</v>
      </c>
      <c r="AV1" s="42">
        <f t="shared" si="0"/>
        <v>44592</v>
      </c>
      <c r="AW1" s="42">
        <f t="shared" si="0"/>
        <v>44620</v>
      </c>
      <c r="AX1" s="42">
        <f t="shared" si="0"/>
        <v>44651</v>
      </c>
      <c r="AY1" s="42">
        <f t="shared" si="0"/>
        <v>44681</v>
      </c>
      <c r="BA1" s="10" t="s">
        <v>74</v>
      </c>
      <c r="BB1" s="10" t="s">
        <v>75</v>
      </c>
      <c r="BC1" s="11" t="s">
        <v>77</v>
      </c>
      <c r="BD1" s="11" t="s">
        <v>76</v>
      </c>
    </row>
    <row r="2" spans="1:56" x14ac:dyDescent="0.2">
      <c r="A2" s="29">
        <v>39185</v>
      </c>
      <c r="B2" s="1" t="s">
        <v>164</v>
      </c>
      <c r="C2" s="27">
        <v>43833</v>
      </c>
      <c r="F2" s="1" t="s">
        <v>1438</v>
      </c>
      <c r="J2" s="1" t="s">
        <v>12</v>
      </c>
      <c r="K2" s="1" t="s">
        <v>60</v>
      </c>
      <c r="N2" s="6">
        <v>19.45</v>
      </c>
      <c r="O2" s="6"/>
      <c r="P2" s="6">
        <v>19.45</v>
      </c>
      <c r="R2" s="31">
        <v>19.45</v>
      </c>
      <c r="S2" s="28">
        <v>43861</v>
      </c>
      <c r="T2" s="1">
        <f t="shared" ref="T2:T65" si="1">MATCH(F2,W:W,0)</f>
        <v>2</v>
      </c>
      <c r="W2" s="1" t="s">
        <v>1438</v>
      </c>
      <c r="X2" s="6">
        <f t="shared" ref="X2:AG11" si="2">SUMIFS($R:$R,$F:$F,$W2,$S:$S,X$1)/1000</f>
        <v>1.9449999999999999E-2</v>
      </c>
      <c r="Y2" s="6">
        <f t="shared" si="2"/>
        <v>0</v>
      </c>
      <c r="Z2" s="6">
        <f t="shared" si="2"/>
        <v>0</v>
      </c>
      <c r="AA2" s="6">
        <f t="shared" si="2"/>
        <v>0</v>
      </c>
      <c r="AB2" s="6">
        <f t="shared" si="2"/>
        <v>0</v>
      </c>
      <c r="AC2" s="6">
        <f t="shared" si="2"/>
        <v>0</v>
      </c>
      <c r="AD2" s="6">
        <f t="shared" si="2"/>
        <v>0</v>
      </c>
      <c r="AE2" s="6">
        <f t="shared" si="2"/>
        <v>0</v>
      </c>
      <c r="AF2" s="6">
        <f t="shared" si="2"/>
        <v>0</v>
      </c>
      <c r="AG2" s="6">
        <f t="shared" si="2"/>
        <v>0</v>
      </c>
      <c r="AH2" s="6">
        <f t="shared" ref="AH2:AQ11" si="3">SUMIFS($R:$R,$F:$F,$W2,$S:$S,AH$1)/1000</f>
        <v>0</v>
      </c>
      <c r="AI2" s="6">
        <f t="shared" si="3"/>
        <v>0</v>
      </c>
      <c r="AJ2" s="6">
        <f t="shared" si="3"/>
        <v>0</v>
      </c>
      <c r="AK2" s="6">
        <f t="shared" si="3"/>
        <v>0</v>
      </c>
      <c r="AL2" s="6">
        <f t="shared" si="3"/>
        <v>0</v>
      </c>
      <c r="AM2" s="6">
        <f t="shared" si="3"/>
        <v>0</v>
      </c>
      <c r="AN2" s="6">
        <f t="shared" si="3"/>
        <v>0</v>
      </c>
      <c r="AO2" s="6">
        <f t="shared" si="3"/>
        <v>0</v>
      </c>
      <c r="AP2" s="6">
        <f t="shared" si="3"/>
        <v>0</v>
      </c>
      <c r="AQ2" s="6">
        <f t="shared" si="3"/>
        <v>0</v>
      </c>
      <c r="AR2" s="6">
        <f t="shared" ref="AR2:AY11" si="4">SUMIFS($R:$R,$F:$F,$W2,$S:$S,AR$1)/1000</f>
        <v>0</v>
      </c>
      <c r="AS2" s="6">
        <f t="shared" si="4"/>
        <v>0</v>
      </c>
      <c r="AT2" s="6">
        <f t="shared" si="4"/>
        <v>0</v>
      </c>
      <c r="AU2" s="6">
        <f t="shared" si="4"/>
        <v>0</v>
      </c>
      <c r="AV2" s="6">
        <f t="shared" si="4"/>
        <v>0</v>
      </c>
      <c r="AW2" s="6">
        <f t="shared" si="4"/>
        <v>0</v>
      </c>
      <c r="AX2" s="6">
        <f t="shared" si="4"/>
        <v>0</v>
      </c>
      <c r="AY2" s="6">
        <f t="shared" si="4"/>
        <v>0</v>
      </c>
      <c r="BA2" s="6">
        <f t="shared" ref="BA2:BA25" si="5">SUM(X2:AI2)</f>
        <v>1.9449999999999999E-2</v>
      </c>
      <c r="BB2" s="6">
        <f t="shared" ref="BB2:BB25" si="6">SUM(AJ2:AU2)</f>
        <v>0</v>
      </c>
      <c r="BC2" s="6">
        <f t="shared" ref="BC2:BC25" si="7">SUM(AM2:AX2)</f>
        <v>0</v>
      </c>
      <c r="BD2" s="6">
        <f t="shared" ref="BD2:BD25" si="8">SUM(AN2:AY2)</f>
        <v>0</v>
      </c>
    </row>
    <row r="3" spans="1:56" x14ac:dyDescent="0.2">
      <c r="A3" s="29">
        <v>39188</v>
      </c>
      <c r="B3" s="1" t="s">
        <v>164</v>
      </c>
      <c r="C3" s="27">
        <v>43833</v>
      </c>
      <c r="J3" s="1" t="s">
        <v>12</v>
      </c>
      <c r="K3" s="1" t="s">
        <v>60</v>
      </c>
      <c r="N3" s="6">
        <v>167.17</v>
      </c>
      <c r="O3" s="6"/>
      <c r="P3" s="6">
        <v>186.62</v>
      </c>
      <c r="R3" s="31">
        <v>167.17</v>
      </c>
      <c r="S3" s="28">
        <v>43861</v>
      </c>
      <c r="T3" s="1" t="e">
        <f t="shared" si="1"/>
        <v>#N/A</v>
      </c>
      <c r="X3" s="6">
        <f t="shared" si="2"/>
        <v>0</v>
      </c>
      <c r="Y3" s="6">
        <f t="shared" si="2"/>
        <v>0</v>
      </c>
      <c r="Z3" s="6">
        <f t="shared" si="2"/>
        <v>0</v>
      </c>
      <c r="AA3" s="6">
        <f t="shared" si="2"/>
        <v>0</v>
      </c>
      <c r="AB3" s="6">
        <f t="shared" si="2"/>
        <v>0</v>
      </c>
      <c r="AC3" s="6">
        <f t="shared" si="2"/>
        <v>0</v>
      </c>
      <c r="AD3" s="6">
        <f t="shared" si="2"/>
        <v>0</v>
      </c>
      <c r="AE3" s="6">
        <f t="shared" si="2"/>
        <v>0</v>
      </c>
      <c r="AF3" s="6">
        <f t="shared" si="2"/>
        <v>0</v>
      </c>
      <c r="AG3" s="6">
        <f t="shared" si="2"/>
        <v>0</v>
      </c>
      <c r="AH3" s="6">
        <f t="shared" si="3"/>
        <v>0</v>
      </c>
      <c r="AI3" s="6">
        <f t="shared" si="3"/>
        <v>0</v>
      </c>
      <c r="AJ3" s="6">
        <f t="shared" si="3"/>
        <v>0</v>
      </c>
      <c r="AK3" s="6">
        <f t="shared" si="3"/>
        <v>0</v>
      </c>
      <c r="AL3" s="6">
        <f t="shared" si="3"/>
        <v>0</v>
      </c>
      <c r="AM3" s="6">
        <f t="shared" si="3"/>
        <v>0</v>
      </c>
      <c r="AN3" s="6">
        <f t="shared" si="3"/>
        <v>0</v>
      </c>
      <c r="AO3" s="6">
        <f t="shared" si="3"/>
        <v>0</v>
      </c>
      <c r="AP3" s="6">
        <f t="shared" si="3"/>
        <v>0</v>
      </c>
      <c r="AQ3" s="6">
        <f t="shared" si="3"/>
        <v>0</v>
      </c>
      <c r="AR3" s="6">
        <f t="shared" si="4"/>
        <v>0</v>
      </c>
      <c r="AS3" s="6">
        <f t="shared" si="4"/>
        <v>0</v>
      </c>
      <c r="AT3" s="6">
        <f t="shared" si="4"/>
        <v>0</v>
      </c>
      <c r="AU3" s="6">
        <f t="shared" si="4"/>
        <v>0</v>
      </c>
      <c r="AV3" s="6">
        <f t="shared" si="4"/>
        <v>0</v>
      </c>
      <c r="AW3" s="6">
        <f t="shared" si="4"/>
        <v>0</v>
      </c>
      <c r="AX3" s="6">
        <f t="shared" si="4"/>
        <v>0</v>
      </c>
      <c r="AY3" s="6">
        <f t="shared" si="4"/>
        <v>0</v>
      </c>
      <c r="BA3" s="6">
        <f t="shared" si="5"/>
        <v>0</v>
      </c>
      <c r="BB3" s="6">
        <f t="shared" si="6"/>
        <v>0</v>
      </c>
      <c r="BC3" s="6">
        <f t="shared" si="7"/>
        <v>0</v>
      </c>
      <c r="BD3" s="6">
        <f t="shared" si="8"/>
        <v>0</v>
      </c>
    </row>
    <row r="4" spans="1:56" x14ac:dyDescent="0.2">
      <c r="A4" s="29">
        <v>39194</v>
      </c>
      <c r="B4" s="1" t="s">
        <v>164</v>
      </c>
      <c r="C4" s="27">
        <v>43834</v>
      </c>
      <c r="J4" s="1" t="s">
        <v>12</v>
      </c>
      <c r="K4" s="1" t="s">
        <v>60</v>
      </c>
      <c r="N4" s="6">
        <v>238.35</v>
      </c>
      <c r="O4" s="6"/>
      <c r="P4" s="6">
        <v>424.97</v>
      </c>
      <c r="R4" s="31">
        <v>238.35</v>
      </c>
      <c r="S4" s="28">
        <v>43861</v>
      </c>
      <c r="T4" s="1" t="e">
        <f t="shared" si="1"/>
        <v>#N/A</v>
      </c>
      <c r="X4" s="6">
        <f t="shared" si="2"/>
        <v>0</v>
      </c>
      <c r="Y4" s="6">
        <f t="shared" si="2"/>
        <v>0</v>
      </c>
      <c r="Z4" s="6">
        <f t="shared" si="2"/>
        <v>0</v>
      </c>
      <c r="AA4" s="6">
        <f t="shared" si="2"/>
        <v>0</v>
      </c>
      <c r="AB4" s="6">
        <f t="shared" si="2"/>
        <v>0</v>
      </c>
      <c r="AC4" s="6">
        <f t="shared" si="2"/>
        <v>0</v>
      </c>
      <c r="AD4" s="6">
        <f t="shared" si="2"/>
        <v>0</v>
      </c>
      <c r="AE4" s="6">
        <f t="shared" si="2"/>
        <v>0</v>
      </c>
      <c r="AF4" s="6">
        <f t="shared" si="2"/>
        <v>0</v>
      </c>
      <c r="AG4" s="6">
        <f t="shared" si="2"/>
        <v>0</v>
      </c>
      <c r="AH4" s="6">
        <f t="shared" si="3"/>
        <v>0</v>
      </c>
      <c r="AI4" s="6">
        <f t="shared" si="3"/>
        <v>0</v>
      </c>
      <c r="AJ4" s="6">
        <f t="shared" si="3"/>
        <v>0</v>
      </c>
      <c r="AK4" s="6">
        <f t="shared" si="3"/>
        <v>0</v>
      </c>
      <c r="AL4" s="6">
        <f t="shared" si="3"/>
        <v>0</v>
      </c>
      <c r="AM4" s="6">
        <f t="shared" si="3"/>
        <v>0</v>
      </c>
      <c r="AN4" s="6">
        <f t="shared" si="3"/>
        <v>0</v>
      </c>
      <c r="AO4" s="6">
        <f t="shared" si="3"/>
        <v>0</v>
      </c>
      <c r="AP4" s="6">
        <f t="shared" si="3"/>
        <v>0</v>
      </c>
      <c r="AQ4" s="6">
        <f t="shared" si="3"/>
        <v>0</v>
      </c>
      <c r="AR4" s="6">
        <f t="shared" si="4"/>
        <v>0</v>
      </c>
      <c r="AS4" s="6">
        <f t="shared" si="4"/>
        <v>0</v>
      </c>
      <c r="AT4" s="6">
        <f t="shared" si="4"/>
        <v>0</v>
      </c>
      <c r="AU4" s="6">
        <f t="shared" si="4"/>
        <v>0</v>
      </c>
      <c r="AV4" s="6">
        <f t="shared" si="4"/>
        <v>0</v>
      </c>
      <c r="AW4" s="6">
        <f t="shared" si="4"/>
        <v>0</v>
      </c>
      <c r="AX4" s="6">
        <f t="shared" si="4"/>
        <v>0</v>
      </c>
      <c r="AY4" s="6">
        <f t="shared" si="4"/>
        <v>0</v>
      </c>
      <c r="BA4" s="6">
        <f t="shared" si="5"/>
        <v>0</v>
      </c>
      <c r="BB4" s="6">
        <f t="shared" si="6"/>
        <v>0</v>
      </c>
      <c r="BC4" s="6">
        <f t="shared" si="7"/>
        <v>0</v>
      </c>
      <c r="BD4" s="6">
        <f t="shared" si="8"/>
        <v>0</v>
      </c>
    </row>
    <row r="5" spans="1:56" x14ac:dyDescent="0.2">
      <c r="A5" s="29">
        <v>39195</v>
      </c>
      <c r="B5" s="1" t="s">
        <v>164</v>
      </c>
      <c r="C5" s="27">
        <v>43834</v>
      </c>
      <c r="J5" s="1" t="s">
        <v>12</v>
      </c>
      <c r="K5" s="1" t="s">
        <v>60</v>
      </c>
      <c r="N5" s="6">
        <v>399.39</v>
      </c>
      <c r="O5" s="6"/>
      <c r="P5" s="6">
        <v>824.36</v>
      </c>
      <c r="R5" s="31">
        <v>399.39</v>
      </c>
      <c r="S5" s="28">
        <v>43861</v>
      </c>
      <c r="T5" s="1" t="e">
        <f t="shared" si="1"/>
        <v>#N/A</v>
      </c>
      <c r="X5" s="6">
        <f t="shared" si="2"/>
        <v>0</v>
      </c>
      <c r="Y5" s="6">
        <f t="shared" si="2"/>
        <v>0</v>
      </c>
      <c r="Z5" s="6">
        <f t="shared" si="2"/>
        <v>0</v>
      </c>
      <c r="AA5" s="6">
        <f t="shared" si="2"/>
        <v>0</v>
      </c>
      <c r="AB5" s="6">
        <f t="shared" si="2"/>
        <v>0</v>
      </c>
      <c r="AC5" s="6">
        <f t="shared" si="2"/>
        <v>0</v>
      </c>
      <c r="AD5" s="6">
        <f t="shared" si="2"/>
        <v>0</v>
      </c>
      <c r="AE5" s="6">
        <f t="shared" si="2"/>
        <v>0</v>
      </c>
      <c r="AF5" s="6">
        <f t="shared" si="2"/>
        <v>0</v>
      </c>
      <c r="AG5" s="6">
        <f t="shared" si="2"/>
        <v>0</v>
      </c>
      <c r="AH5" s="6">
        <f t="shared" si="3"/>
        <v>0</v>
      </c>
      <c r="AI5" s="6">
        <f t="shared" si="3"/>
        <v>0</v>
      </c>
      <c r="AJ5" s="6">
        <f t="shared" si="3"/>
        <v>0</v>
      </c>
      <c r="AK5" s="6">
        <f t="shared" si="3"/>
        <v>0</v>
      </c>
      <c r="AL5" s="6">
        <f t="shared" si="3"/>
        <v>0</v>
      </c>
      <c r="AM5" s="6">
        <f t="shared" si="3"/>
        <v>0</v>
      </c>
      <c r="AN5" s="6">
        <f t="shared" si="3"/>
        <v>0</v>
      </c>
      <c r="AO5" s="6">
        <f t="shared" si="3"/>
        <v>0</v>
      </c>
      <c r="AP5" s="6">
        <f t="shared" si="3"/>
        <v>0</v>
      </c>
      <c r="AQ5" s="6">
        <f t="shared" si="3"/>
        <v>0</v>
      </c>
      <c r="AR5" s="6">
        <f t="shared" si="4"/>
        <v>0</v>
      </c>
      <c r="AS5" s="6">
        <f t="shared" si="4"/>
        <v>0</v>
      </c>
      <c r="AT5" s="6">
        <f t="shared" si="4"/>
        <v>0</v>
      </c>
      <c r="AU5" s="6">
        <f t="shared" si="4"/>
        <v>0</v>
      </c>
      <c r="AV5" s="6">
        <f t="shared" si="4"/>
        <v>0</v>
      </c>
      <c r="AW5" s="6">
        <f t="shared" si="4"/>
        <v>0</v>
      </c>
      <c r="AX5" s="6">
        <f t="shared" si="4"/>
        <v>0</v>
      </c>
      <c r="AY5" s="6">
        <f t="shared" si="4"/>
        <v>0</v>
      </c>
      <c r="BA5" s="6">
        <f t="shared" si="5"/>
        <v>0</v>
      </c>
      <c r="BB5" s="6">
        <f t="shared" si="6"/>
        <v>0</v>
      </c>
      <c r="BC5" s="6">
        <f t="shared" si="7"/>
        <v>0</v>
      </c>
      <c r="BD5" s="6">
        <f t="shared" si="8"/>
        <v>0</v>
      </c>
    </row>
    <row r="6" spans="1:56" x14ac:dyDescent="0.2">
      <c r="A6" s="29">
        <v>38670</v>
      </c>
      <c r="B6" s="1" t="s">
        <v>167</v>
      </c>
      <c r="C6" s="27">
        <v>43836</v>
      </c>
      <c r="D6" s="1">
        <v>11145</v>
      </c>
      <c r="G6" s="1" t="s">
        <v>672</v>
      </c>
      <c r="J6" s="1" t="s">
        <v>12</v>
      </c>
      <c r="K6" s="1" t="s">
        <v>48</v>
      </c>
      <c r="N6" s="6">
        <v>1477.87</v>
      </c>
      <c r="O6" s="6"/>
      <c r="P6" s="6">
        <v>2302.23</v>
      </c>
      <c r="R6" s="31">
        <v>1477.87</v>
      </c>
      <c r="S6" s="28">
        <v>43861</v>
      </c>
      <c r="T6" s="1" t="e">
        <f t="shared" si="1"/>
        <v>#N/A</v>
      </c>
      <c r="X6" s="6">
        <f t="shared" si="2"/>
        <v>0</v>
      </c>
      <c r="Y6" s="6">
        <f t="shared" si="2"/>
        <v>0</v>
      </c>
      <c r="Z6" s="6">
        <f t="shared" si="2"/>
        <v>0</v>
      </c>
      <c r="AA6" s="6">
        <f t="shared" si="2"/>
        <v>0</v>
      </c>
      <c r="AB6" s="6">
        <f t="shared" si="2"/>
        <v>0</v>
      </c>
      <c r="AC6" s="6">
        <f t="shared" si="2"/>
        <v>0</v>
      </c>
      <c r="AD6" s="6">
        <f t="shared" si="2"/>
        <v>0</v>
      </c>
      <c r="AE6" s="6">
        <f t="shared" si="2"/>
        <v>0</v>
      </c>
      <c r="AF6" s="6">
        <f t="shared" si="2"/>
        <v>0</v>
      </c>
      <c r="AG6" s="6">
        <f t="shared" si="2"/>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4"/>
        <v>0</v>
      </c>
      <c r="AS6" s="6">
        <f t="shared" si="4"/>
        <v>0</v>
      </c>
      <c r="AT6" s="6">
        <f t="shared" si="4"/>
        <v>0</v>
      </c>
      <c r="AU6" s="6">
        <f t="shared" si="4"/>
        <v>0</v>
      </c>
      <c r="AV6" s="6">
        <f t="shared" si="4"/>
        <v>0</v>
      </c>
      <c r="AW6" s="6">
        <f t="shared" si="4"/>
        <v>0</v>
      </c>
      <c r="AX6" s="6">
        <f t="shared" si="4"/>
        <v>0</v>
      </c>
      <c r="AY6" s="6">
        <f t="shared" si="4"/>
        <v>0</v>
      </c>
      <c r="BA6" s="6">
        <f t="shared" si="5"/>
        <v>0</v>
      </c>
      <c r="BB6" s="6">
        <f t="shared" si="6"/>
        <v>0</v>
      </c>
      <c r="BC6" s="6">
        <f t="shared" si="7"/>
        <v>0</v>
      </c>
      <c r="BD6" s="6">
        <f t="shared" si="8"/>
        <v>0</v>
      </c>
    </row>
    <row r="7" spans="1:56" x14ac:dyDescent="0.2">
      <c r="A7" s="29">
        <v>39210</v>
      </c>
      <c r="B7" s="1" t="s">
        <v>164</v>
      </c>
      <c r="C7" s="27">
        <v>43839</v>
      </c>
      <c r="J7" s="1" t="s">
        <v>12</v>
      </c>
      <c r="K7" s="1" t="s">
        <v>60</v>
      </c>
      <c r="N7" s="6">
        <v>17</v>
      </c>
      <c r="O7" s="6"/>
      <c r="P7" s="6">
        <v>2319.23</v>
      </c>
      <c r="R7" s="31">
        <v>17</v>
      </c>
      <c r="S7" s="28">
        <v>43861</v>
      </c>
      <c r="T7" s="1" t="e">
        <f t="shared" si="1"/>
        <v>#N/A</v>
      </c>
      <c r="X7" s="6">
        <f t="shared" si="2"/>
        <v>0</v>
      </c>
      <c r="Y7" s="6">
        <f t="shared" si="2"/>
        <v>0</v>
      </c>
      <c r="Z7" s="6">
        <f t="shared" si="2"/>
        <v>0</v>
      </c>
      <c r="AA7" s="6">
        <f t="shared" si="2"/>
        <v>0</v>
      </c>
      <c r="AB7" s="6">
        <f t="shared" si="2"/>
        <v>0</v>
      </c>
      <c r="AC7" s="6">
        <f t="shared" si="2"/>
        <v>0</v>
      </c>
      <c r="AD7" s="6">
        <f t="shared" si="2"/>
        <v>0</v>
      </c>
      <c r="AE7" s="6">
        <f t="shared" si="2"/>
        <v>0</v>
      </c>
      <c r="AF7" s="6">
        <f t="shared" si="2"/>
        <v>0</v>
      </c>
      <c r="AG7" s="6">
        <f t="shared" si="2"/>
        <v>0</v>
      </c>
      <c r="AH7" s="6">
        <f t="shared" si="3"/>
        <v>0</v>
      </c>
      <c r="AI7" s="6">
        <f t="shared" si="3"/>
        <v>0</v>
      </c>
      <c r="AJ7" s="6">
        <f t="shared" si="3"/>
        <v>0</v>
      </c>
      <c r="AK7" s="6">
        <f t="shared" si="3"/>
        <v>0</v>
      </c>
      <c r="AL7" s="6">
        <f t="shared" si="3"/>
        <v>0</v>
      </c>
      <c r="AM7" s="6">
        <f t="shared" si="3"/>
        <v>0</v>
      </c>
      <c r="AN7" s="6">
        <f t="shared" si="3"/>
        <v>0</v>
      </c>
      <c r="AO7" s="6">
        <f t="shared" si="3"/>
        <v>0</v>
      </c>
      <c r="AP7" s="6">
        <f t="shared" si="3"/>
        <v>0</v>
      </c>
      <c r="AQ7" s="6">
        <f t="shared" si="3"/>
        <v>0</v>
      </c>
      <c r="AR7" s="6">
        <f t="shared" si="4"/>
        <v>0</v>
      </c>
      <c r="AS7" s="6">
        <f t="shared" si="4"/>
        <v>0</v>
      </c>
      <c r="AT7" s="6">
        <f t="shared" si="4"/>
        <v>0</v>
      </c>
      <c r="AU7" s="6">
        <f t="shared" si="4"/>
        <v>0</v>
      </c>
      <c r="AV7" s="6">
        <f t="shared" si="4"/>
        <v>0</v>
      </c>
      <c r="AW7" s="6">
        <f t="shared" si="4"/>
        <v>0</v>
      </c>
      <c r="AX7" s="6">
        <f t="shared" si="4"/>
        <v>0</v>
      </c>
      <c r="AY7" s="6">
        <f t="shared" si="4"/>
        <v>0</v>
      </c>
      <c r="BA7" s="6">
        <f t="shared" si="5"/>
        <v>0</v>
      </c>
      <c r="BB7" s="6">
        <f t="shared" si="6"/>
        <v>0</v>
      </c>
      <c r="BC7" s="6">
        <f t="shared" si="7"/>
        <v>0</v>
      </c>
      <c r="BD7" s="6">
        <f t="shared" si="8"/>
        <v>0</v>
      </c>
    </row>
    <row r="8" spans="1:56" x14ac:dyDescent="0.2">
      <c r="A8" s="29">
        <v>39211</v>
      </c>
      <c r="B8" s="1" t="s">
        <v>164</v>
      </c>
      <c r="C8" s="27">
        <v>43839</v>
      </c>
      <c r="J8" s="1" t="s">
        <v>12</v>
      </c>
      <c r="K8" s="1" t="s">
        <v>60</v>
      </c>
      <c r="N8" s="6">
        <v>39.99</v>
      </c>
      <c r="O8" s="6"/>
      <c r="P8" s="6">
        <v>2359.2199999999998</v>
      </c>
      <c r="R8" s="31">
        <v>39.99</v>
      </c>
      <c r="S8" s="28">
        <v>43861</v>
      </c>
      <c r="T8" s="1" t="e">
        <f t="shared" si="1"/>
        <v>#N/A</v>
      </c>
      <c r="X8" s="6">
        <f t="shared" si="2"/>
        <v>0</v>
      </c>
      <c r="Y8" s="6">
        <f t="shared" si="2"/>
        <v>0</v>
      </c>
      <c r="Z8" s="6">
        <f t="shared" si="2"/>
        <v>0</v>
      </c>
      <c r="AA8" s="6">
        <f t="shared" si="2"/>
        <v>0</v>
      </c>
      <c r="AB8" s="6">
        <f t="shared" si="2"/>
        <v>0</v>
      </c>
      <c r="AC8" s="6">
        <f t="shared" si="2"/>
        <v>0</v>
      </c>
      <c r="AD8" s="6">
        <f t="shared" si="2"/>
        <v>0</v>
      </c>
      <c r="AE8" s="6">
        <f t="shared" si="2"/>
        <v>0</v>
      </c>
      <c r="AF8" s="6">
        <f t="shared" si="2"/>
        <v>0</v>
      </c>
      <c r="AG8" s="6">
        <f t="shared" si="2"/>
        <v>0</v>
      </c>
      <c r="AH8" s="6">
        <f t="shared" si="3"/>
        <v>0</v>
      </c>
      <c r="AI8" s="6">
        <f t="shared" si="3"/>
        <v>0</v>
      </c>
      <c r="AJ8" s="6">
        <f t="shared" si="3"/>
        <v>0</v>
      </c>
      <c r="AK8" s="6">
        <f t="shared" si="3"/>
        <v>0</v>
      </c>
      <c r="AL8" s="6">
        <f t="shared" si="3"/>
        <v>0</v>
      </c>
      <c r="AM8" s="6">
        <f t="shared" si="3"/>
        <v>0</v>
      </c>
      <c r="AN8" s="6">
        <f t="shared" si="3"/>
        <v>0</v>
      </c>
      <c r="AO8" s="6">
        <f t="shared" si="3"/>
        <v>0</v>
      </c>
      <c r="AP8" s="6">
        <f t="shared" si="3"/>
        <v>0</v>
      </c>
      <c r="AQ8" s="6">
        <f t="shared" si="3"/>
        <v>0</v>
      </c>
      <c r="AR8" s="6">
        <f t="shared" si="4"/>
        <v>0</v>
      </c>
      <c r="AS8" s="6">
        <f t="shared" si="4"/>
        <v>0</v>
      </c>
      <c r="AT8" s="6">
        <f t="shared" si="4"/>
        <v>0</v>
      </c>
      <c r="AU8" s="6">
        <f t="shared" si="4"/>
        <v>0</v>
      </c>
      <c r="AV8" s="6">
        <f t="shared" si="4"/>
        <v>0</v>
      </c>
      <c r="AW8" s="6">
        <f t="shared" si="4"/>
        <v>0</v>
      </c>
      <c r="AX8" s="6">
        <f t="shared" si="4"/>
        <v>0</v>
      </c>
      <c r="AY8" s="6">
        <f t="shared" si="4"/>
        <v>0</v>
      </c>
      <c r="BA8" s="6">
        <f t="shared" si="5"/>
        <v>0</v>
      </c>
      <c r="BB8" s="6">
        <f t="shared" si="6"/>
        <v>0</v>
      </c>
      <c r="BC8" s="6">
        <f t="shared" si="7"/>
        <v>0</v>
      </c>
      <c r="BD8" s="6">
        <f t="shared" si="8"/>
        <v>0</v>
      </c>
    </row>
    <row r="9" spans="1:56" x14ac:dyDescent="0.2">
      <c r="A9" s="29">
        <v>39225</v>
      </c>
      <c r="B9" s="1" t="s">
        <v>164</v>
      </c>
      <c r="C9" s="27">
        <v>43842</v>
      </c>
      <c r="J9" s="1" t="s">
        <v>12</v>
      </c>
      <c r="K9" s="1" t="s">
        <v>60</v>
      </c>
      <c r="N9" s="6">
        <v>12.94</v>
      </c>
      <c r="O9" s="6"/>
      <c r="P9" s="6">
        <v>2372.16</v>
      </c>
      <c r="R9" s="31">
        <v>12.94</v>
      </c>
      <c r="S9" s="28">
        <v>43861</v>
      </c>
      <c r="T9" s="1" t="e">
        <f t="shared" si="1"/>
        <v>#N/A</v>
      </c>
      <c r="X9" s="6">
        <f t="shared" si="2"/>
        <v>0</v>
      </c>
      <c r="Y9" s="6">
        <f t="shared" si="2"/>
        <v>0</v>
      </c>
      <c r="Z9" s="6">
        <f t="shared" si="2"/>
        <v>0</v>
      </c>
      <c r="AA9" s="6">
        <f t="shared" si="2"/>
        <v>0</v>
      </c>
      <c r="AB9" s="6">
        <f t="shared" si="2"/>
        <v>0</v>
      </c>
      <c r="AC9" s="6">
        <f t="shared" si="2"/>
        <v>0</v>
      </c>
      <c r="AD9" s="6">
        <f t="shared" si="2"/>
        <v>0</v>
      </c>
      <c r="AE9" s="6">
        <f t="shared" si="2"/>
        <v>0</v>
      </c>
      <c r="AF9" s="6">
        <f t="shared" si="2"/>
        <v>0</v>
      </c>
      <c r="AG9" s="6">
        <f t="shared" si="2"/>
        <v>0</v>
      </c>
      <c r="AH9" s="6">
        <f t="shared" si="3"/>
        <v>0</v>
      </c>
      <c r="AI9" s="6">
        <f t="shared" si="3"/>
        <v>0</v>
      </c>
      <c r="AJ9" s="6">
        <f t="shared" si="3"/>
        <v>0</v>
      </c>
      <c r="AK9" s="6">
        <f t="shared" si="3"/>
        <v>0</v>
      </c>
      <c r="AL9" s="6">
        <f t="shared" si="3"/>
        <v>0</v>
      </c>
      <c r="AM9" s="6">
        <f t="shared" si="3"/>
        <v>0</v>
      </c>
      <c r="AN9" s="6">
        <f t="shared" si="3"/>
        <v>0</v>
      </c>
      <c r="AO9" s="6">
        <f t="shared" si="3"/>
        <v>0</v>
      </c>
      <c r="AP9" s="6">
        <f t="shared" si="3"/>
        <v>0</v>
      </c>
      <c r="AQ9" s="6">
        <f t="shared" si="3"/>
        <v>0</v>
      </c>
      <c r="AR9" s="6">
        <f t="shared" si="4"/>
        <v>0</v>
      </c>
      <c r="AS9" s="6">
        <f t="shared" si="4"/>
        <v>0</v>
      </c>
      <c r="AT9" s="6">
        <f t="shared" si="4"/>
        <v>0</v>
      </c>
      <c r="AU9" s="6">
        <f t="shared" si="4"/>
        <v>0</v>
      </c>
      <c r="AV9" s="6">
        <f t="shared" si="4"/>
        <v>0</v>
      </c>
      <c r="AW9" s="6">
        <f t="shared" si="4"/>
        <v>0</v>
      </c>
      <c r="AX9" s="6">
        <f t="shared" si="4"/>
        <v>0</v>
      </c>
      <c r="AY9" s="6">
        <f t="shared" si="4"/>
        <v>0</v>
      </c>
      <c r="BA9" s="6">
        <f t="shared" si="5"/>
        <v>0</v>
      </c>
      <c r="BB9" s="6">
        <f t="shared" si="6"/>
        <v>0</v>
      </c>
      <c r="BC9" s="6">
        <f t="shared" si="7"/>
        <v>0</v>
      </c>
      <c r="BD9" s="6">
        <f t="shared" si="8"/>
        <v>0</v>
      </c>
    </row>
    <row r="10" spans="1:56" x14ac:dyDescent="0.2">
      <c r="A10" s="29">
        <v>39227</v>
      </c>
      <c r="B10" s="1" t="s">
        <v>164</v>
      </c>
      <c r="C10" s="27">
        <v>43843</v>
      </c>
      <c r="J10" s="1" t="s">
        <v>12</v>
      </c>
      <c r="K10" s="1" t="s">
        <v>60</v>
      </c>
      <c r="N10" s="6">
        <v>29.95</v>
      </c>
      <c r="O10" s="6"/>
      <c r="P10" s="6">
        <v>2402.11</v>
      </c>
      <c r="R10" s="31">
        <v>29.95</v>
      </c>
      <c r="S10" s="28">
        <v>43861</v>
      </c>
      <c r="T10" s="1" t="e">
        <f t="shared" si="1"/>
        <v>#N/A</v>
      </c>
      <c r="X10" s="6">
        <f t="shared" si="2"/>
        <v>0</v>
      </c>
      <c r="Y10" s="6">
        <f t="shared" si="2"/>
        <v>0</v>
      </c>
      <c r="Z10" s="6">
        <f t="shared" si="2"/>
        <v>0</v>
      </c>
      <c r="AA10" s="6">
        <f t="shared" si="2"/>
        <v>0</v>
      </c>
      <c r="AB10" s="6">
        <f t="shared" si="2"/>
        <v>0</v>
      </c>
      <c r="AC10" s="6">
        <f t="shared" si="2"/>
        <v>0</v>
      </c>
      <c r="AD10" s="6">
        <f t="shared" si="2"/>
        <v>0</v>
      </c>
      <c r="AE10" s="6">
        <f t="shared" si="2"/>
        <v>0</v>
      </c>
      <c r="AF10" s="6">
        <f t="shared" si="2"/>
        <v>0</v>
      </c>
      <c r="AG10" s="6">
        <f t="shared" si="2"/>
        <v>0</v>
      </c>
      <c r="AH10" s="6">
        <f t="shared" si="3"/>
        <v>0</v>
      </c>
      <c r="AI10" s="6">
        <f t="shared" si="3"/>
        <v>0</v>
      </c>
      <c r="AJ10" s="6">
        <f t="shared" si="3"/>
        <v>0</v>
      </c>
      <c r="AK10" s="6">
        <f t="shared" si="3"/>
        <v>0</v>
      </c>
      <c r="AL10" s="6">
        <f t="shared" si="3"/>
        <v>0</v>
      </c>
      <c r="AM10" s="6">
        <f t="shared" si="3"/>
        <v>0</v>
      </c>
      <c r="AN10" s="6">
        <f t="shared" si="3"/>
        <v>0</v>
      </c>
      <c r="AO10" s="6">
        <f t="shared" si="3"/>
        <v>0</v>
      </c>
      <c r="AP10" s="6">
        <f t="shared" si="3"/>
        <v>0</v>
      </c>
      <c r="AQ10" s="6">
        <f t="shared" si="3"/>
        <v>0</v>
      </c>
      <c r="AR10" s="6">
        <f t="shared" si="4"/>
        <v>0</v>
      </c>
      <c r="AS10" s="6">
        <f t="shared" si="4"/>
        <v>0</v>
      </c>
      <c r="AT10" s="6">
        <f t="shared" si="4"/>
        <v>0</v>
      </c>
      <c r="AU10" s="6">
        <f t="shared" si="4"/>
        <v>0</v>
      </c>
      <c r="AV10" s="6">
        <f t="shared" si="4"/>
        <v>0</v>
      </c>
      <c r="AW10" s="6">
        <f t="shared" si="4"/>
        <v>0</v>
      </c>
      <c r="AX10" s="6">
        <f t="shared" si="4"/>
        <v>0</v>
      </c>
      <c r="AY10" s="6">
        <f t="shared" si="4"/>
        <v>0</v>
      </c>
      <c r="BA10" s="6">
        <f t="shared" si="5"/>
        <v>0</v>
      </c>
      <c r="BB10" s="6">
        <f t="shared" si="6"/>
        <v>0</v>
      </c>
      <c r="BC10" s="6">
        <f t="shared" si="7"/>
        <v>0</v>
      </c>
      <c r="BD10" s="6">
        <f t="shared" si="8"/>
        <v>0</v>
      </c>
    </row>
    <row r="11" spans="1:56" x14ac:dyDescent="0.2">
      <c r="A11" s="29">
        <v>39245</v>
      </c>
      <c r="B11" s="1" t="s">
        <v>164</v>
      </c>
      <c r="C11" s="27">
        <v>43845</v>
      </c>
      <c r="J11" s="1" t="s">
        <v>12</v>
      </c>
      <c r="K11" s="1" t="s">
        <v>60</v>
      </c>
      <c r="N11" s="6">
        <v>56.7</v>
      </c>
      <c r="O11" s="6"/>
      <c r="P11" s="6">
        <v>2458.81</v>
      </c>
      <c r="R11" s="31">
        <v>56.7</v>
      </c>
      <c r="S11" s="28">
        <v>43861</v>
      </c>
      <c r="T11" s="1" t="e">
        <f t="shared" si="1"/>
        <v>#N/A</v>
      </c>
      <c r="X11" s="6">
        <f t="shared" si="2"/>
        <v>0</v>
      </c>
      <c r="Y11" s="6">
        <f t="shared" si="2"/>
        <v>0</v>
      </c>
      <c r="Z11" s="6">
        <f t="shared" si="2"/>
        <v>0</v>
      </c>
      <c r="AA11" s="6">
        <f t="shared" si="2"/>
        <v>0</v>
      </c>
      <c r="AB11" s="6">
        <f t="shared" si="2"/>
        <v>0</v>
      </c>
      <c r="AC11" s="6">
        <f t="shared" si="2"/>
        <v>0</v>
      </c>
      <c r="AD11" s="6">
        <f t="shared" si="2"/>
        <v>0</v>
      </c>
      <c r="AE11" s="6">
        <f t="shared" si="2"/>
        <v>0</v>
      </c>
      <c r="AF11" s="6">
        <f t="shared" si="2"/>
        <v>0</v>
      </c>
      <c r="AG11" s="6">
        <f t="shared" si="2"/>
        <v>0</v>
      </c>
      <c r="AH11" s="6">
        <f t="shared" si="3"/>
        <v>0</v>
      </c>
      <c r="AI11" s="6">
        <f t="shared" si="3"/>
        <v>0</v>
      </c>
      <c r="AJ11" s="6">
        <f t="shared" si="3"/>
        <v>0</v>
      </c>
      <c r="AK11" s="6">
        <f t="shared" si="3"/>
        <v>0</v>
      </c>
      <c r="AL11" s="6">
        <f t="shared" si="3"/>
        <v>0</v>
      </c>
      <c r="AM11" s="6">
        <f t="shared" si="3"/>
        <v>0</v>
      </c>
      <c r="AN11" s="6">
        <f t="shared" si="3"/>
        <v>0</v>
      </c>
      <c r="AO11" s="6">
        <f t="shared" si="3"/>
        <v>0</v>
      </c>
      <c r="AP11" s="6">
        <f t="shared" si="3"/>
        <v>0</v>
      </c>
      <c r="AQ11" s="6">
        <f t="shared" si="3"/>
        <v>0</v>
      </c>
      <c r="AR11" s="6">
        <f t="shared" si="4"/>
        <v>0</v>
      </c>
      <c r="AS11" s="6">
        <f t="shared" si="4"/>
        <v>0</v>
      </c>
      <c r="AT11" s="6">
        <f t="shared" si="4"/>
        <v>0</v>
      </c>
      <c r="AU11" s="6">
        <f t="shared" si="4"/>
        <v>0</v>
      </c>
      <c r="AV11" s="6">
        <f t="shared" si="4"/>
        <v>0</v>
      </c>
      <c r="AW11" s="6">
        <f t="shared" si="4"/>
        <v>0</v>
      </c>
      <c r="AX11" s="6">
        <f t="shared" si="4"/>
        <v>0</v>
      </c>
      <c r="AY11" s="6">
        <f t="shared" si="4"/>
        <v>0</v>
      </c>
      <c r="BA11" s="6">
        <f t="shared" si="5"/>
        <v>0</v>
      </c>
      <c r="BB11" s="6">
        <f t="shared" si="6"/>
        <v>0</v>
      </c>
      <c r="BC11" s="6">
        <f t="shared" si="7"/>
        <v>0</v>
      </c>
      <c r="BD11" s="6">
        <f t="shared" si="8"/>
        <v>0</v>
      </c>
    </row>
    <row r="12" spans="1:56" x14ac:dyDescent="0.2">
      <c r="A12" s="29">
        <v>39561</v>
      </c>
      <c r="B12" s="1" t="s">
        <v>164</v>
      </c>
      <c r="C12" s="27">
        <v>43863</v>
      </c>
      <c r="J12" s="1" t="s">
        <v>12</v>
      </c>
      <c r="K12" s="1" t="s">
        <v>60</v>
      </c>
      <c r="N12" s="6">
        <v>19.45</v>
      </c>
      <c r="O12" s="6"/>
      <c r="P12" s="6">
        <v>2478.2600000000002</v>
      </c>
      <c r="R12" s="31">
        <v>19.45</v>
      </c>
      <c r="S12" s="28">
        <v>43890</v>
      </c>
      <c r="T12" s="1" t="e">
        <f t="shared" si="1"/>
        <v>#N/A</v>
      </c>
      <c r="X12" s="6">
        <f t="shared" ref="X12:AG25" si="9">SUMIFS($R:$R,$F:$F,$W12,$S:$S,X$1)/1000</f>
        <v>0</v>
      </c>
      <c r="Y12" s="6">
        <f t="shared" si="9"/>
        <v>0</v>
      </c>
      <c r="Z12" s="6">
        <f t="shared" si="9"/>
        <v>0</v>
      </c>
      <c r="AA12" s="6">
        <f t="shared" si="9"/>
        <v>0</v>
      </c>
      <c r="AB12" s="6">
        <f t="shared" si="9"/>
        <v>0</v>
      </c>
      <c r="AC12" s="6">
        <f t="shared" si="9"/>
        <v>0</v>
      </c>
      <c r="AD12" s="6">
        <f t="shared" si="9"/>
        <v>0</v>
      </c>
      <c r="AE12" s="6">
        <f t="shared" si="9"/>
        <v>0</v>
      </c>
      <c r="AF12" s="6">
        <f t="shared" si="9"/>
        <v>0</v>
      </c>
      <c r="AG12" s="6">
        <f t="shared" si="9"/>
        <v>0</v>
      </c>
      <c r="AH12" s="6">
        <f t="shared" ref="AH12:AQ25" si="10">SUMIFS($R:$R,$F:$F,$W12,$S:$S,AH$1)/1000</f>
        <v>0</v>
      </c>
      <c r="AI12" s="6">
        <f t="shared" si="10"/>
        <v>0</v>
      </c>
      <c r="AJ12" s="6">
        <f t="shared" si="10"/>
        <v>0</v>
      </c>
      <c r="AK12" s="6">
        <f t="shared" si="10"/>
        <v>0</v>
      </c>
      <c r="AL12" s="6">
        <f t="shared" si="10"/>
        <v>0</v>
      </c>
      <c r="AM12" s="6">
        <f t="shared" si="10"/>
        <v>0</v>
      </c>
      <c r="AN12" s="6">
        <f t="shared" si="10"/>
        <v>0</v>
      </c>
      <c r="AO12" s="6">
        <f t="shared" si="10"/>
        <v>0</v>
      </c>
      <c r="AP12" s="6">
        <f t="shared" si="10"/>
        <v>0</v>
      </c>
      <c r="AQ12" s="6">
        <f t="shared" si="10"/>
        <v>0</v>
      </c>
      <c r="AR12" s="6">
        <f t="shared" ref="AR12:AY25" si="11">SUMIFS($R:$R,$F:$F,$W12,$S:$S,AR$1)/1000</f>
        <v>0</v>
      </c>
      <c r="AS12" s="6">
        <f t="shared" si="11"/>
        <v>0</v>
      </c>
      <c r="AT12" s="6">
        <f t="shared" si="11"/>
        <v>0</v>
      </c>
      <c r="AU12" s="6">
        <f t="shared" si="11"/>
        <v>0</v>
      </c>
      <c r="AV12" s="6">
        <f t="shared" si="11"/>
        <v>0</v>
      </c>
      <c r="AW12" s="6">
        <f t="shared" si="11"/>
        <v>0</v>
      </c>
      <c r="AX12" s="6">
        <f t="shared" si="11"/>
        <v>0</v>
      </c>
      <c r="AY12" s="6">
        <f t="shared" si="11"/>
        <v>0</v>
      </c>
      <c r="BA12" s="6">
        <f t="shared" si="5"/>
        <v>0</v>
      </c>
      <c r="BB12" s="6">
        <f t="shared" si="6"/>
        <v>0</v>
      </c>
      <c r="BC12" s="6">
        <f t="shared" si="7"/>
        <v>0</v>
      </c>
      <c r="BD12" s="6">
        <f t="shared" si="8"/>
        <v>0</v>
      </c>
    </row>
    <row r="13" spans="1:56" x14ac:dyDescent="0.2">
      <c r="A13" s="29">
        <v>39562</v>
      </c>
      <c r="B13" s="1" t="s">
        <v>164</v>
      </c>
      <c r="C13" s="27">
        <v>43864</v>
      </c>
      <c r="J13" s="1" t="s">
        <v>12</v>
      </c>
      <c r="K13" s="1" t="s">
        <v>60</v>
      </c>
      <c r="N13" s="6">
        <v>404.13</v>
      </c>
      <c r="O13" s="6"/>
      <c r="P13" s="6">
        <v>2882.39</v>
      </c>
      <c r="R13" s="31">
        <v>404.13</v>
      </c>
      <c r="S13" s="28">
        <v>43890</v>
      </c>
      <c r="T13" s="1" t="e">
        <f t="shared" si="1"/>
        <v>#N/A</v>
      </c>
      <c r="X13" s="6">
        <f t="shared" si="9"/>
        <v>0</v>
      </c>
      <c r="Y13" s="6">
        <f t="shared" si="9"/>
        <v>0</v>
      </c>
      <c r="Z13" s="6">
        <f t="shared" si="9"/>
        <v>0</v>
      </c>
      <c r="AA13" s="6">
        <f t="shared" si="9"/>
        <v>0</v>
      </c>
      <c r="AB13" s="6">
        <f t="shared" si="9"/>
        <v>0</v>
      </c>
      <c r="AC13" s="6">
        <f t="shared" si="9"/>
        <v>0</v>
      </c>
      <c r="AD13" s="6">
        <f t="shared" si="9"/>
        <v>0</v>
      </c>
      <c r="AE13" s="6">
        <f t="shared" si="9"/>
        <v>0</v>
      </c>
      <c r="AF13" s="6">
        <f t="shared" si="9"/>
        <v>0</v>
      </c>
      <c r="AG13" s="6">
        <f t="shared" si="9"/>
        <v>0</v>
      </c>
      <c r="AH13" s="6">
        <f t="shared" si="10"/>
        <v>0</v>
      </c>
      <c r="AI13" s="6">
        <f t="shared" si="10"/>
        <v>0</v>
      </c>
      <c r="AJ13" s="6">
        <f t="shared" si="10"/>
        <v>0</v>
      </c>
      <c r="AK13" s="6">
        <f t="shared" si="10"/>
        <v>0</v>
      </c>
      <c r="AL13" s="6">
        <f t="shared" si="10"/>
        <v>0</v>
      </c>
      <c r="AM13" s="6">
        <f t="shared" si="10"/>
        <v>0</v>
      </c>
      <c r="AN13" s="6">
        <f t="shared" si="10"/>
        <v>0</v>
      </c>
      <c r="AO13" s="6">
        <f t="shared" si="10"/>
        <v>0</v>
      </c>
      <c r="AP13" s="6">
        <f t="shared" si="10"/>
        <v>0</v>
      </c>
      <c r="AQ13" s="6">
        <f t="shared" si="10"/>
        <v>0</v>
      </c>
      <c r="AR13" s="6">
        <f t="shared" si="11"/>
        <v>0</v>
      </c>
      <c r="AS13" s="6">
        <f t="shared" si="11"/>
        <v>0</v>
      </c>
      <c r="AT13" s="6">
        <f t="shared" si="11"/>
        <v>0</v>
      </c>
      <c r="AU13" s="6">
        <f t="shared" si="11"/>
        <v>0</v>
      </c>
      <c r="AV13" s="6">
        <f t="shared" si="11"/>
        <v>0</v>
      </c>
      <c r="AW13" s="6">
        <f t="shared" si="11"/>
        <v>0</v>
      </c>
      <c r="AX13" s="6">
        <f t="shared" si="11"/>
        <v>0</v>
      </c>
      <c r="AY13" s="6">
        <f t="shared" si="11"/>
        <v>0</v>
      </c>
      <c r="BA13" s="6">
        <f t="shared" si="5"/>
        <v>0</v>
      </c>
      <c r="BB13" s="6">
        <f t="shared" si="6"/>
        <v>0</v>
      </c>
      <c r="BC13" s="6">
        <f t="shared" si="7"/>
        <v>0</v>
      </c>
      <c r="BD13" s="6">
        <f t="shared" si="8"/>
        <v>0</v>
      </c>
    </row>
    <row r="14" spans="1:56" x14ac:dyDescent="0.2">
      <c r="A14" s="29">
        <v>39081</v>
      </c>
      <c r="B14" s="1" t="s">
        <v>167</v>
      </c>
      <c r="C14" s="27">
        <v>43865</v>
      </c>
      <c r="D14" s="1">
        <v>11152</v>
      </c>
      <c r="G14" s="1" t="s">
        <v>672</v>
      </c>
      <c r="J14" s="1" t="s">
        <v>12</v>
      </c>
      <c r="K14" s="1" t="s">
        <v>48</v>
      </c>
      <c r="N14" s="6">
        <v>1540.11</v>
      </c>
      <c r="O14" s="6"/>
      <c r="P14" s="6">
        <v>4422.5</v>
      </c>
      <c r="R14" s="31">
        <v>1540.11</v>
      </c>
      <c r="S14" s="28">
        <v>43890</v>
      </c>
      <c r="T14" s="1" t="e">
        <f t="shared" si="1"/>
        <v>#N/A</v>
      </c>
      <c r="X14" s="6">
        <f t="shared" si="9"/>
        <v>0</v>
      </c>
      <c r="Y14" s="6">
        <f t="shared" si="9"/>
        <v>0</v>
      </c>
      <c r="Z14" s="6">
        <f t="shared" si="9"/>
        <v>0</v>
      </c>
      <c r="AA14" s="6">
        <f t="shared" si="9"/>
        <v>0</v>
      </c>
      <c r="AB14" s="6">
        <f t="shared" si="9"/>
        <v>0</v>
      </c>
      <c r="AC14" s="6">
        <f t="shared" si="9"/>
        <v>0</v>
      </c>
      <c r="AD14" s="6">
        <f t="shared" si="9"/>
        <v>0</v>
      </c>
      <c r="AE14" s="6">
        <f t="shared" si="9"/>
        <v>0</v>
      </c>
      <c r="AF14" s="6">
        <f t="shared" si="9"/>
        <v>0</v>
      </c>
      <c r="AG14" s="6">
        <f t="shared" si="9"/>
        <v>0</v>
      </c>
      <c r="AH14" s="6">
        <f t="shared" si="10"/>
        <v>0</v>
      </c>
      <c r="AI14" s="6">
        <f t="shared" si="10"/>
        <v>0</v>
      </c>
      <c r="AJ14" s="6">
        <f t="shared" si="10"/>
        <v>0</v>
      </c>
      <c r="AK14" s="6">
        <f t="shared" si="10"/>
        <v>0</v>
      </c>
      <c r="AL14" s="6">
        <f t="shared" si="10"/>
        <v>0</v>
      </c>
      <c r="AM14" s="6">
        <f t="shared" si="10"/>
        <v>0</v>
      </c>
      <c r="AN14" s="6">
        <f t="shared" si="10"/>
        <v>0</v>
      </c>
      <c r="AO14" s="6">
        <f t="shared" si="10"/>
        <v>0</v>
      </c>
      <c r="AP14" s="6">
        <f t="shared" si="10"/>
        <v>0</v>
      </c>
      <c r="AQ14" s="6">
        <f t="shared" si="10"/>
        <v>0</v>
      </c>
      <c r="AR14" s="6">
        <f t="shared" si="11"/>
        <v>0</v>
      </c>
      <c r="AS14" s="6">
        <f t="shared" si="11"/>
        <v>0</v>
      </c>
      <c r="AT14" s="6">
        <f t="shared" si="11"/>
        <v>0</v>
      </c>
      <c r="AU14" s="6">
        <f t="shared" si="11"/>
        <v>0</v>
      </c>
      <c r="AV14" s="6">
        <f t="shared" si="11"/>
        <v>0</v>
      </c>
      <c r="AW14" s="6">
        <f t="shared" si="11"/>
        <v>0</v>
      </c>
      <c r="AX14" s="6">
        <f t="shared" si="11"/>
        <v>0</v>
      </c>
      <c r="AY14" s="6">
        <f t="shared" si="11"/>
        <v>0</v>
      </c>
      <c r="BA14" s="6">
        <f t="shared" si="5"/>
        <v>0</v>
      </c>
      <c r="BB14" s="6">
        <f t="shared" si="6"/>
        <v>0</v>
      </c>
      <c r="BC14" s="6">
        <f t="shared" si="7"/>
        <v>0</v>
      </c>
      <c r="BD14" s="6">
        <f t="shared" si="8"/>
        <v>0</v>
      </c>
    </row>
    <row r="15" spans="1:56" x14ac:dyDescent="0.2">
      <c r="A15" s="29">
        <v>39565</v>
      </c>
      <c r="B15" s="1" t="s">
        <v>164</v>
      </c>
      <c r="C15" s="27">
        <v>43865</v>
      </c>
      <c r="J15" s="1" t="s">
        <v>12</v>
      </c>
      <c r="K15" s="1" t="s">
        <v>60</v>
      </c>
      <c r="N15" s="6">
        <v>233.35</v>
      </c>
      <c r="O15" s="6"/>
      <c r="P15" s="6">
        <v>4655.8500000000004</v>
      </c>
      <c r="R15" s="31">
        <v>233.35</v>
      </c>
      <c r="S15" s="28">
        <v>43890</v>
      </c>
      <c r="T15" s="1" t="e">
        <f t="shared" si="1"/>
        <v>#N/A</v>
      </c>
      <c r="X15" s="6">
        <f t="shared" si="9"/>
        <v>0</v>
      </c>
      <c r="Y15" s="6">
        <f t="shared" si="9"/>
        <v>0</v>
      </c>
      <c r="Z15" s="6">
        <f t="shared" si="9"/>
        <v>0</v>
      </c>
      <c r="AA15" s="6">
        <f t="shared" si="9"/>
        <v>0</v>
      </c>
      <c r="AB15" s="6">
        <f t="shared" si="9"/>
        <v>0</v>
      </c>
      <c r="AC15" s="6">
        <f t="shared" si="9"/>
        <v>0</v>
      </c>
      <c r="AD15" s="6">
        <f t="shared" si="9"/>
        <v>0</v>
      </c>
      <c r="AE15" s="6">
        <f t="shared" si="9"/>
        <v>0</v>
      </c>
      <c r="AF15" s="6">
        <f t="shared" si="9"/>
        <v>0</v>
      </c>
      <c r="AG15" s="6">
        <f t="shared" si="9"/>
        <v>0</v>
      </c>
      <c r="AH15" s="6">
        <f t="shared" si="10"/>
        <v>0</v>
      </c>
      <c r="AI15" s="6">
        <f t="shared" si="10"/>
        <v>0</v>
      </c>
      <c r="AJ15" s="6">
        <f t="shared" si="10"/>
        <v>0</v>
      </c>
      <c r="AK15" s="6">
        <f t="shared" si="10"/>
        <v>0</v>
      </c>
      <c r="AL15" s="6">
        <f t="shared" si="10"/>
        <v>0</v>
      </c>
      <c r="AM15" s="6">
        <f t="shared" si="10"/>
        <v>0</v>
      </c>
      <c r="AN15" s="6">
        <f t="shared" si="10"/>
        <v>0</v>
      </c>
      <c r="AO15" s="6">
        <f t="shared" si="10"/>
        <v>0</v>
      </c>
      <c r="AP15" s="6">
        <f t="shared" si="10"/>
        <v>0</v>
      </c>
      <c r="AQ15" s="6">
        <f t="shared" si="10"/>
        <v>0</v>
      </c>
      <c r="AR15" s="6">
        <f t="shared" si="11"/>
        <v>0</v>
      </c>
      <c r="AS15" s="6">
        <f t="shared" si="11"/>
        <v>0</v>
      </c>
      <c r="AT15" s="6">
        <f t="shared" si="11"/>
        <v>0</v>
      </c>
      <c r="AU15" s="6">
        <f t="shared" si="11"/>
        <v>0</v>
      </c>
      <c r="AV15" s="6">
        <f t="shared" si="11"/>
        <v>0</v>
      </c>
      <c r="AW15" s="6">
        <f t="shared" si="11"/>
        <v>0</v>
      </c>
      <c r="AX15" s="6">
        <f t="shared" si="11"/>
        <v>0</v>
      </c>
      <c r="AY15" s="6">
        <f t="shared" si="11"/>
        <v>0</v>
      </c>
      <c r="BA15" s="6">
        <f t="shared" si="5"/>
        <v>0</v>
      </c>
      <c r="BB15" s="6">
        <f t="shared" si="6"/>
        <v>0</v>
      </c>
      <c r="BC15" s="6">
        <f t="shared" si="7"/>
        <v>0</v>
      </c>
      <c r="BD15" s="6">
        <f t="shared" si="8"/>
        <v>0</v>
      </c>
    </row>
    <row r="16" spans="1:56" x14ac:dyDescent="0.2">
      <c r="A16" s="29">
        <v>39566</v>
      </c>
      <c r="B16" s="1" t="s">
        <v>164</v>
      </c>
      <c r="C16" s="27">
        <v>43865</v>
      </c>
      <c r="J16" s="1" t="s">
        <v>12</v>
      </c>
      <c r="K16" s="1" t="s">
        <v>60</v>
      </c>
      <c r="N16" s="6">
        <v>167.17</v>
      </c>
      <c r="O16" s="6"/>
      <c r="P16" s="6">
        <v>4823.0200000000004</v>
      </c>
      <c r="R16" s="31">
        <v>167.17</v>
      </c>
      <c r="S16" s="28">
        <v>43890</v>
      </c>
      <c r="T16" s="1" t="e">
        <f t="shared" si="1"/>
        <v>#N/A</v>
      </c>
      <c r="X16" s="6">
        <f t="shared" si="9"/>
        <v>0</v>
      </c>
      <c r="Y16" s="6">
        <f t="shared" si="9"/>
        <v>0</v>
      </c>
      <c r="Z16" s="6">
        <f t="shared" si="9"/>
        <v>0</v>
      </c>
      <c r="AA16" s="6">
        <f t="shared" si="9"/>
        <v>0</v>
      </c>
      <c r="AB16" s="6">
        <f t="shared" si="9"/>
        <v>0</v>
      </c>
      <c r="AC16" s="6">
        <f t="shared" si="9"/>
        <v>0</v>
      </c>
      <c r="AD16" s="6">
        <f t="shared" si="9"/>
        <v>0</v>
      </c>
      <c r="AE16" s="6">
        <f t="shared" si="9"/>
        <v>0</v>
      </c>
      <c r="AF16" s="6">
        <f t="shared" si="9"/>
        <v>0</v>
      </c>
      <c r="AG16" s="6">
        <f t="shared" si="9"/>
        <v>0</v>
      </c>
      <c r="AH16" s="6">
        <f t="shared" si="10"/>
        <v>0</v>
      </c>
      <c r="AI16" s="6">
        <f t="shared" si="10"/>
        <v>0</v>
      </c>
      <c r="AJ16" s="6">
        <f t="shared" si="10"/>
        <v>0</v>
      </c>
      <c r="AK16" s="6">
        <f t="shared" si="10"/>
        <v>0</v>
      </c>
      <c r="AL16" s="6">
        <f t="shared" si="10"/>
        <v>0</v>
      </c>
      <c r="AM16" s="6">
        <f t="shared" si="10"/>
        <v>0</v>
      </c>
      <c r="AN16" s="6">
        <f t="shared" si="10"/>
        <v>0</v>
      </c>
      <c r="AO16" s="6">
        <f t="shared" si="10"/>
        <v>0</v>
      </c>
      <c r="AP16" s="6">
        <f t="shared" si="10"/>
        <v>0</v>
      </c>
      <c r="AQ16" s="6">
        <f t="shared" si="10"/>
        <v>0</v>
      </c>
      <c r="AR16" s="6">
        <f t="shared" si="11"/>
        <v>0</v>
      </c>
      <c r="AS16" s="6">
        <f t="shared" si="11"/>
        <v>0</v>
      </c>
      <c r="AT16" s="6">
        <f t="shared" si="11"/>
        <v>0</v>
      </c>
      <c r="AU16" s="6">
        <f t="shared" si="11"/>
        <v>0</v>
      </c>
      <c r="AV16" s="6">
        <f t="shared" si="11"/>
        <v>0</v>
      </c>
      <c r="AW16" s="6">
        <f t="shared" si="11"/>
        <v>0</v>
      </c>
      <c r="AX16" s="6">
        <f t="shared" si="11"/>
        <v>0</v>
      </c>
      <c r="AY16" s="6">
        <f t="shared" si="11"/>
        <v>0</v>
      </c>
      <c r="BA16" s="6">
        <f t="shared" si="5"/>
        <v>0</v>
      </c>
      <c r="BB16" s="6">
        <f t="shared" si="6"/>
        <v>0</v>
      </c>
      <c r="BC16" s="6">
        <f t="shared" si="7"/>
        <v>0</v>
      </c>
      <c r="BD16" s="6">
        <f t="shared" si="8"/>
        <v>0</v>
      </c>
    </row>
    <row r="17" spans="1:56" x14ac:dyDescent="0.2">
      <c r="A17" s="29">
        <v>39568</v>
      </c>
      <c r="B17" s="1" t="s">
        <v>164</v>
      </c>
      <c r="C17" s="27">
        <v>43867</v>
      </c>
      <c r="J17" s="1" t="s">
        <v>12</v>
      </c>
      <c r="K17" s="1" t="s">
        <v>60</v>
      </c>
      <c r="N17" s="6">
        <v>17</v>
      </c>
      <c r="O17" s="6"/>
      <c r="P17" s="6">
        <v>4840.0200000000004</v>
      </c>
      <c r="R17" s="31">
        <v>17</v>
      </c>
      <c r="S17" s="28">
        <v>43890</v>
      </c>
      <c r="T17" s="1" t="e">
        <f t="shared" si="1"/>
        <v>#N/A</v>
      </c>
      <c r="X17" s="6">
        <f t="shared" si="9"/>
        <v>0</v>
      </c>
      <c r="Y17" s="6">
        <f t="shared" si="9"/>
        <v>0</v>
      </c>
      <c r="Z17" s="6">
        <f t="shared" si="9"/>
        <v>0</v>
      </c>
      <c r="AA17" s="6">
        <f t="shared" si="9"/>
        <v>0</v>
      </c>
      <c r="AB17" s="6">
        <f t="shared" si="9"/>
        <v>0</v>
      </c>
      <c r="AC17" s="6">
        <f t="shared" si="9"/>
        <v>0</v>
      </c>
      <c r="AD17" s="6">
        <f t="shared" si="9"/>
        <v>0</v>
      </c>
      <c r="AE17" s="6">
        <f t="shared" si="9"/>
        <v>0</v>
      </c>
      <c r="AF17" s="6">
        <f t="shared" si="9"/>
        <v>0</v>
      </c>
      <c r="AG17" s="6">
        <f t="shared" si="9"/>
        <v>0</v>
      </c>
      <c r="AH17" s="6">
        <f t="shared" si="10"/>
        <v>0</v>
      </c>
      <c r="AI17" s="6">
        <f t="shared" si="10"/>
        <v>0</v>
      </c>
      <c r="AJ17" s="6">
        <f t="shared" si="10"/>
        <v>0</v>
      </c>
      <c r="AK17" s="6">
        <f t="shared" si="10"/>
        <v>0</v>
      </c>
      <c r="AL17" s="6">
        <f t="shared" si="10"/>
        <v>0</v>
      </c>
      <c r="AM17" s="6">
        <f t="shared" si="10"/>
        <v>0</v>
      </c>
      <c r="AN17" s="6">
        <f t="shared" si="10"/>
        <v>0</v>
      </c>
      <c r="AO17" s="6">
        <f t="shared" si="10"/>
        <v>0</v>
      </c>
      <c r="AP17" s="6">
        <f t="shared" si="10"/>
        <v>0</v>
      </c>
      <c r="AQ17" s="6">
        <f t="shared" si="10"/>
        <v>0</v>
      </c>
      <c r="AR17" s="6">
        <f t="shared" si="11"/>
        <v>0</v>
      </c>
      <c r="AS17" s="6">
        <f t="shared" si="11"/>
        <v>0</v>
      </c>
      <c r="AT17" s="6">
        <f t="shared" si="11"/>
        <v>0</v>
      </c>
      <c r="AU17" s="6">
        <f t="shared" si="11"/>
        <v>0</v>
      </c>
      <c r="AV17" s="6">
        <f t="shared" si="11"/>
        <v>0</v>
      </c>
      <c r="AW17" s="6">
        <f t="shared" si="11"/>
        <v>0</v>
      </c>
      <c r="AX17" s="6">
        <f t="shared" si="11"/>
        <v>0</v>
      </c>
      <c r="AY17" s="6">
        <f t="shared" si="11"/>
        <v>0</v>
      </c>
      <c r="BA17" s="6">
        <f t="shared" si="5"/>
        <v>0</v>
      </c>
      <c r="BB17" s="6">
        <f t="shared" si="6"/>
        <v>0</v>
      </c>
      <c r="BC17" s="6">
        <f t="shared" si="7"/>
        <v>0</v>
      </c>
      <c r="BD17" s="6">
        <f t="shared" si="8"/>
        <v>0</v>
      </c>
    </row>
    <row r="18" spans="1:56" x14ac:dyDescent="0.2">
      <c r="A18" s="29">
        <v>39577</v>
      </c>
      <c r="B18" s="1" t="s">
        <v>164</v>
      </c>
      <c r="C18" s="27">
        <v>43873</v>
      </c>
      <c r="J18" s="1" t="s">
        <v>12</v>
      </c>
      <c r="K18" s="1" t="s">
        <v>60</v>
      </c>
      <c r="N18" s="6">
        <v>12.94</v>
      </c>
      <c r="O18" s="6"/>
      <c r="P18" s="6">
        <v>4852.96</v>
      </c>
      <c r="R18" s="31">
        <v>12.94</v>
      </c>
      <c r="S18" s="28">
        <v>43890</v>
      </c>
      <c r="T18" s="1" t="e">
        <f t="shared" si="1"/>
        <v>#N/A</v>
      </c>
      <c r="X18" s="6">
        <f t="shared" si="9"/>
        <v>0</v>
      </c>
      <c r="Y18" s="6">
        <f t="shared" si="9"/>
        <v>0</v>
      </c>
      <c r="Z18" s="6">
        <f t="shared" si="9"/>
        <v>0</v>
      </c>
      <c r="AA18" s="6">
        <f t="shared" si="9"/>
        <v>0</v>
      </c>
      <c r="AB18" s="6">
        <f t="shared" si="9"/>
        <v>0</v>
      </c>
      <c r="AC18" s="6">
        <f t="shared" si="9"/>
        <v>0</v>
      </c>
      <c r="AD18" s="6">
        <f t="shared" si="9"/>
        <v>0</v>
      </c>
      <c r="AE18" s="6">
        <f t="shared" si="9"/>
        <v>0</v>
      </c>
      <c r="AF18" s="6">
        <f t="shared" si="9"/>
        <v>0</v>
      </c>
      <c r="AG18" s="6">
        <f t="shared" si="9"/>
        <v>0</v>
      </c>
      <c r="AH18" s="6">
        <f t="shared" si="10"/>
        <v>0</v>
      </c>
      <c r="AI18" s="6">
        <f t="shared" si="10"/>
        <v>0</v>
      </c>
      <c r="AJ18" s="6">
        <f t="shared" si="10"/>
        <v>0</v>
      </c>
      <c r="AK18" s="6">
        <f t="shared" si="10"/>
        <v>0</v>
      </c>
      <c r="AL18" s="6">
        <f t="shared" si="10"/>
        <v>0</v>
      </c>
      <c r="AM18" s="6">
        <f t="shared" si="10"/>
        <v>0</v>
      </c>
      <c r="AN18" s="6">
        <f t="shared" si="10"/>
        <v>0</v>
      </c>
      <c r="AO18" s="6">
        <f t="shared" si="10"/>
        <v>0</v>
      </c>
      <c r="AP18" s="6">
        <f t="shared" si="10"/>
        <v>0</v>
      </c>
      <c r="AQ18" s="6">
        <f t="shared" si="10"/>
        <v>0</v>
      </c>
      <c r="AR18" s="6">
        <f t="shared" si="11"/>
        <v>0</v>
      </c>
      <c r="AS18" s="6">
        <f t="shared" si="11"/>
        <v>0</v>
      </c>
      <c r="AT18" s="6">
        <f t="shared" si="11"/>
        <v>0</v>
      </c>
      <c r="AU18" s="6">
        <f t="shared" si="11"/>
        <v>0</v>
      </c>
      <c r="AV18" s="6">
        <f t="shared" si="11"/>
        <v>0</v>
      </c>
      <c r="AW18" s="6">
        <f t="shared" si="11"/>
        <v>0</v>
      </c>
      <c r="AX18" s="6">
        <f t="shared" si="11"/>
        <v>0</v>
      </c>
      <c r="AY18" s="6">
        <f t="shared" si="11"/>
        <v>0</v>
      </c>
      <c r="BA18" s="6">
        <f t="shared" si="5"/>
        <v>0</v>
      </c>
      <c r="BB18" s="6">
        <f t="shared" si="6"/>
        <v>0</v>
      </c>
      <c r="BC18" s="6">
        <f t="shared" si="7"/>
        <v>0</v>
      </c>
      <c r="BD18" s="6">
        <f t="shared" si="8"/>
        <v>0</v>
      </c>
    </row>
    <row r="19" spans="1:56" x14ac:dyDescent="0.2">
      <c r="A19" s="29">
        <v>39580</v>
      </c>
      <c r="B19" s="1" t="s">
        <v>164</v>
      </c>
      <c r="C19" s="27">
        <v>43873</v>
      </c>
      <c r="J19" s="1" t="s">
        <v>12</v>
      </c>
      <c r="K19" s="1" t="s">
        <v>60</v>
      </c>
      <c r="N19" s="6">
        <v>29.95</v>
      </c>
      <c r="O19" s="6"/>
      <c r="P19" s="6">
        <v>4882.91</v>
      </c>
      <c r="R19" s="31">
        <v>29.95</v>
      </c>
      <c r="S19" s="28">
        <v>43890</v>
      </c>
      <c r="T19" s="1" t="e">
        <f t="shared" si="1"/>
        <v>#N/A</v>
      </c>
      <c r="X19" s="6">
        <f t="shared" si="9"/>
        <v>0</v>
      </c>
      <c r="Y19" s="6">
        <f t="shared" si="9"/>
        <v>0</v>
      </c>
      <c r="Z19" s="6">
        <f t="shared" si="9"/>
        <v>0</v>
      </c>
      <c r="AA19" s="6">
        <f t="shared" si="9"/>
        <v>0</v>
      </c>
      <c r="AB19" s="6">
        <f t="shared" si="9"/>
        <v>0</v>
      </c>
      <c r="AC19" s="6">
        <f t="shared" si="9"/>
        <v>0</v>
      </c>
      <c r="AD19" s="6">
        <f t="shared" si="9"/>
        <v>0</v>
      </c>
      <c r="AE19" s="6">
        <f t="shared" si="9"/>
        <v>0</v>
      </c>
      <c r="AF19" s="6">
        <f t="shared" si="9"/>
        <v>0</v>
      </c>
      <c r="AG19" s="6">
        <f t="shared" si="9"/>
        <v>0</v>
      </c>
      <c r="AH19" s="6">
        <f t="shared" si="10"/>
        <v>0</v>
      </c>
      <c r="AI19" s="6">
        <f t="shared" si="10"/>
        <v>0</v>
      </c>
      <c r="AJ19" s="6">
        <f t="shared" si="10"/>
        <v>0</v>
      </c>
      <c r="AK19" s="6">
        <f t="shared" si="10"/>
        <v>0</v>
      </c>
      <c r="AL19" s="6">
        <f t="shared" si="10"/>
        <v>0</v>
      </c>
      <c r="AM19" s="6">
        <f t="shared" si="10"/>
        <v>0</v>
      </c>
      <c r="AN19" s="6">
        <f t="shared" si="10"/>
        <v>0</v>
      </c>
      <c r="AO19" s="6">
        <f t="shared" si="10"/>
        <v>0</v>
      </c>
      <c r="AP19" s="6">
        <f t="shared" si="10"/>
        <v>0</v>
      </c>
      <c r="AQ19" s="6">
        <f t="shared" si="10"/>
        <v>0</v>
      </c>
      <c r="AR19" s="6">
        <f t="shared" si="11"/>
        <v>0</v>
      </c>
      <c r="AS19" s="6">
        <f t="shared" si="11"/>
        <v>0</v>
      </c>
      <c r="AT19" s="6">
        <f t="shared" si="11"/>
        <v>0</v>
      </c>
      <c r="AU19" s="6">
        <f t="shared" si="11"/>
        <v>0</v>
      </c>
      <c r="AV19" s="6">
        <f t="shared" si="11"/>
        <v>0</v>
      </c>
      <c r="AW19" s="6">
        <f t="shared" si="11"/>
        <v>0</v>
      </c>
      <c r="AX19" s="6">
        <f t="shared" si="11"/>
        <v>0</v>
      </c>
      <c r="AY19" s="6">
        <f t="shared" si="11"/>
        <v>0</v>
      </c>
      <c r="BA19" s="6">
        <f t="shared" si="5"/>
        <v>0</v>
      </c>
      <c r="BB19" s="6">
        <f t="shared" si="6"/>
        <v>0</v>
      </c>
      <c r="BC19" s="6">
        <f t="shared" si="7"/>
        <v>0</v>
      </c>
      <c r="BD19" s="6">
        <f t="shared" si="8"/>
        <v>0</v>
      </c>
    </row>
    <row r="20" spans="1:56" x14ac:dyDescent="0.2">
      <c r="A20" s="29">
        <v>39587</v>
      </c>
      <c r="B20" s="1" t="s">
        <v>164</v>
      </c>
      <c r="C20" s="27">
        <v>43875</v>
      </c>
      <c r="J20" s="1" t="s">
        <v>12</v>
      </c>
      <c r="K20" s="1" t="s">
        <v>60</v>
      </c>
      <c r="N20" s="6">
        <v>56.7</v>
      </c>
      <c r="O20" s="6"/>
      <c r="P20" s="6">
        <v>4939.6099999999997</v>
      </c>
      <c r="R20" s="31">
        <v>56.7</v>
      </c>
      <c r="S20" s="28">
        <v>43890</v>
      </c>
      <c r="T20" s="1" t="e">
        <f t="shared" si="1"/>
        <v>#N/A</v>
      </c>
      <c r="X20" s="6">
        <f t="shared" si="9"/>
        <v>0</v>
      </c>
      <c r="Y20" s="6">
        <f t="shared" si="9"/>
        <v>0</v>
      </c>
      <c r="Z20" s="6">
        <f t="shared" si="9"/>
        <v>0</v>
      </c>
      <c r="AA20" s="6">
        <f t="shared" si="9"/>
        <v>0</v>
      </c>
      <c r="AB20" s="6">
        <f t="shared" si="9"/>
        <v>0</v>
      </c>
      <c r="AC20" s="6">
        <f t="shared" si="9"/>
        <v>0</v>
      </c>
      <c r="AD20" s="6">
        <f t="shared" si="9"/>
        <v>0</v>
      </c>
      <c r="AE20" s="6">
        <f t="shared" si="9"/>
        <v>0</v>
      </c>
      <c r="AF20" s="6">
        <f t="shared" si="9"/>
        <v>0</v>
      </c>
      <c r="AG20" s="6">
        <f t="shared" si="9"/>
        <v>0</v>
      </c>
      <c r="AH20" s="6">
        <f t="shared" si="10"/>
        <v>0</v>
      </c>
      <c r="AI20" s="6">
        <f t="shared" si="10"/>
        <v>0</v>
      </c>
      <c r="AJ20" s="6">
        <f t="shared" si="10"/>
        <v>0</v>
      </c>
      <c r="AK20" s="6">
        <f t="shared" si="10"/>
        <v>0</v>
      </c>
      <c r="AL20" s="6">
        <f t="shared" si="10"/>
        <v>0</v>
      </c>
      <c r="AM20" s="6">
        <f t="shared" si="10"/>
        <v>0</v>
      </c>
      <c r="AN20" s="6">
        <f t="shared" si="10"/>
        <v>0</v>
      </c>
      <c r="AO20" s="6">
        <f t="shared" si="10"/>
        <v>0</v>
      </c>
      <c r="AP20" s="6">
        <f t="shared" si="10"/>
        <v>0</v>
      </c>
      <c r="AQ20" s="6">
        <f t="shared" si="10"/>
        <v>0</v>
      </c>
      <c r="AR20" s="6">
        <f t="shared" si="11"/>
        <v>0</v>
      </c>
      <c r="AS20" s="6">
        <f t="shared" si="11"/>
        <v>0</v>
      </c>
      <c r="AT20" s="6">
        <f t="shared" si="11"/>
        <v>0</v>
      </c>
      <c r="AU20" s="6">
        <f t="shared" si="11"/>
        <v>0</v>
      </c>
      <c r="AV20" s="6">
        <f t="shared" si="11"/>
        <v>0</v>
      </c>
      <c r="AW20" s="6">
        <f t="shared" si="11"/>
        <v>0</v>
      </c>
      <c r="AX20" s="6">
        <f t="shared" si="11"/>
        <v>0</v>
      </c>
      <c r="AY20" s="6">
        <f t="shared" si="11"/>
        <v>0</v>
      </c>
      <c r="BA20" s="6">
        <f t="shared" si="5"/>
        <v>0</v>
      </c>
      <c r="BB20" s="6">
        <f t="shared" si="6"/>
        <v>0</v>
      </c>
      <c r="BC20" s="6">
        <f t="shared" si="7"/>
        <v>0</v>
      </c>
      <c r="BD20" s="6">
        <f t="shared" si="8"/>
        <v>0</v>
      </c>
    </row>
    <row r="21" spans="1:56" x14ac:dyDescent="0.2">
      <c r="A21" s="29">
        <v>39545</v>
      </c>
      <c r="B21" s="1" t="s">
        <v>164</v>
      </c>
      <c r="C21" s="27">
        <v>43881</v>
      </c>
      <c r="J21" s="1" t="s">
        <v>12</v>
      </c>
      <c r="K21" s="1" t="s">
        <v>60</v>
      </c>
      <c r="N21" s="6">
        <v>52.94</v>
      </c>
      <c r="O21" s="6"/>
      <c r="P21" s="6">
        <v>4992.55</v>
      </c>
      <c r="R21" s="31">
        <v>52.94</v>
      </c>
      <c r="S21" s="28">
        <v>43890</v>
      </c>
      <c r="T21" s="1" t="e">
        <f t="shared" si="1"/>
        <v>#N/A</v>
      </c>
      <c r="X21" s="6">
        <f t="shared" si="9"/>
        <v>0</v>
      </c>
      <c r="Y21" s="6">
        <f t="shared" si="9"/>
        <v>0</v>
      </c>
      <c r="Z21" s="6">
        <f t="shared" si="9"/>
        <v>0</v>
      </c>
      <c r="AA21" s="6">
        <f t="shared" si="9"/>
        <v>0</v>
      </c>
      <c r="AB21" s="6">
        <f t="shared" si="9"/>
        <v>0</v>
      </c>
      <c r="AC21" s="6">
        <f t="shared" si="9"/>
        <v>0</v>
      </c>
      <c r="AD21" s="6">
        <f t="shared" si="9"/>
        <v>0</v>
      </c>
      <c r="AE21" s="6">
        <f t="shared" si="9"/>
        <v>0</v>
      </c>
      <c r="AF21" s="6">
        <f t="shared" si="9"/>
        <v>0</v>
      </c>
      <c r="AG21" s="6">
        <f t="shared" si="9"/>
        <v>0</v>
      </c>
      <c r="AH21" s="6">
        <f t="shared" si="10"/>
        <v>0</v>
      </c>
      <c r="AI21" s="6">
        <f t="shared" si="10"/>
        <v>0</v>
      </c>
      <c r="AJ21" s="6">
        <f t="shared" si="10"/>
        <v>0</v>
      </c>
      <c r="AK21" s="6">
        <f t="shared" si="10"/>
        <v>0</v>
      </c>
      <c r="AL21" s="6">
        <f t="shared" si="10"/>
        <v>0</v>
      </c>
      <c r="AM21" s="6">
        <f t="shared" si="10"/>
        <v>0</v>
      </c>
      <c r="AN21" s="6">
        <f t="shared" si="10"/>
        <v>0</v>
      </c>
      <c r="AO21" s="6">
        <f t="shared" si="10"/>
        <v>0</v>
      </c>
      <c r="AP21" s="6">
        <f t="shared" si="10"/>
        <v>0</v>
      </c>
      <c r="AQ21" s="6">
        <f t="shared" si="10"/>
        <v>0</v>
      </c>
      <c r="AR21" s="6">
        <f t="shared" si="11"/>
        <v>0</v>
      </c>
      <c r="AS21" s="6">
        <f t="shared" si="11"/>
        <v>0</v>
      </c>
      <c r="AT21" s="6">
        <f t="shared" si="11"/>
        <v>0</v>
      </c>
      <c r="AU21" s="6">
        <f t="shared" si="11"/>
        <v>0</v>
      </c>
      <c r="AV21" s="6">
        <f t="shared" si="11"/>
        <v>0</v>
      </c>
      <c r="AW21" s="6">
        <f t="shared" si="11"/>
        <v>0</v>
      </c>
      <c r="AX21" s="6">
        <f t="shared" si="11"/>
        <v>0</v>
      </c>
      <c r="AY21" s="6">
        <f t="shared" si="11"/>
        <v>0</v>
      </c>
      <c r="BA21" s="6">
        <f t="shared" si="5"/>
        <v>0</v>
      </c>
      <c r="BB21" s="6">
        <f t="shared" si="6"/>
        <v>0</v>
      </c>
      <c r="BC21" s="6">
        <f t="shared" si="7"/>
        <v>0</v>
      </c>
      <c r="BD21" s="6">
        <f t="shared" si="8"/>
        <v>0</v>
      </c>
    </row>
    <row r="22" spans="1:56" x14ac:dyDescent="0.2">
      <c r="A22" s="29">
        <v>39968</v>
      </c>
      <c r="B22" s="1" t="s">
        <v>164</v>
      </c>
      <c r="C22" s="27">
        <v>43893</v>
      </c>
      <c r="J22" s="1" t="s">
        <v>12</v>
      </c>
      <c r="K22" s="1" t="s">
        <v>60</v>
      </c>
      <c r="N22" s="6">
        <v>403.55</v>
      </c>
      <c r="O22" s="6"/>
      <c r="P22" s="6">
        <v>5396.1</v>
      </c>
      <c r="R22" s="31">
        <v>403.55</v>
      </c>
      <c r="S22" s="28">
        <v>43921</v>
      </c>
      <c r="T22" s="1" t="e">
        <f t="shared" si="1"/>
        <v>#N/A</v>
      </c>
      <c r="X22" s="6">
        <f t="shared" si="9"/>
        <v>0</v>
      </c>
      <c r="Y22" s="6">
        <f t="shared" si="9"/>
        <v>0</v>
      </c>
      <c r="Z22" s="6">
        <f t="shared" si="9"/>
        <v>0</v>
      </c>
      <c r="AA22" s="6">
        <f t="shared" si="9"/>
        <v>0</v>
      </c>
      <c r="AB22" s="6">
        <f t="shared" si="9"/>
        <v>0</v>
      </c>
      <c r="AC22" s="6">
        <f t="shared" si="9"/>
        <v>0</v>
      </c>
      <c r="AD22" s="6">
        <f t="shared" si="9"/>
        <v>0</v>
      </c>
      <c r="AE22" s="6">
        <f t="shared" si="9"/>
        <v>0</v>
      </c>
      <c r="AF22" s="6">
        <f t="shared" si="9"/>
        <v>0</v>
      </c>
      <c r="AG22" s="6">
        <f t="shared" si="9"/>
        <v>0</v>
      </c>
      <c r="AH22" s="6">
        <f t="shared" si="10"/>
        <v>0</v>
      </c>
      <c r="AI22" s="6">
        <f t="shared" si="10"/>
        <v>0</v>
      </c>
      <c r="AJ22" s="6">
        <f t="shared" si="10"/>
        <v>0</v>
      </c>
      <c r="AK22" s="6">
        <f t="shared" si="10"/>
        <v>0</v>
      </c>
      <c r="AL22" s="6">
        <f t="shared" si="10"/>
        <v>0</v>
      </c>
      <c r="AM22" s="6">
        <f t="shared" si="10"/>
        <v>0</v>
      </c>
      <c r="AN22" s="6">
        <f t="shared" si="10"/>
        <v>0</v>
      </c>
      <c r="AO22" s="6">
        <f t="shared" si="10"/>
        <v>0</v>
      </c>
      <c r="AP22" s="6">
        <f t="shared" si="10"/>
        <v>0</v>
      </c>
      <c r="AQ22" s="6">
        <f t="shared" si="10"/>
        <v>0</v>
      </c>
      <c r="AR22" s="6">
        <f t="shared" si="11"/>
        <v>0</v>
      </c>
      <c r="AS22" s="6">
        <f t="shared" si="11"/>
        <v>0</v>
      </c>
      <c r="AT22" s="6">
        <f t="shared" si="11"/>
        <v>0</v>
      </c>
      <c r="AU22" s="6">
        <f t="shared" si="11"/>
        <v>0</v>
      </c>
      <c r="AV22" s="6">
        <f t="shared" si="11"/>
        <v>0</v>
      </c>
      <c r="AW22" s="6">
        <f t="shared" si="11"/>
        <v>0</v>
      </c>
      <c r="AX22" s="6">
        <f t="shared" si="11"/>
        <v>0</v>
      </c>
      <c r="AY22" s="6">
        <f t="shared" si="11"/>
        <v>0</v>
      </c>
      <c r="BA22" s="6">
        <f t="shared" si="5"/>
        <v>0</v>
      </c>
      <c r="BB22" s="6">
        <f t="shared" si="6"/>
        <v>0</v>
      </c>
      <c r="BC22" s="6">
        <f t="shared" si="7"/>
        <v>0</v>
      </c>
      <c r="BD22" s="6">
        <f t="shared" si="8"/>
        <v>0</v>
      </c>
    </row>
    <row r="23" spans="1:56" x14ac:dyDescent="0.2">
      <c r="A23" s="29">
        <v>39971</v>
      </c>
      <c r="B23" s="1" t="s">
        <v>164</v>
      </c>
      <c r="C23" s="27">
        <v>43893</v>
      </c>
      <c r="J23" s="1" t="s">
        <v>12</v>
      </c>
      <c r="K23" s="1" t="s">
        <v>60</v>
      </c>
      <c r="N23" s="6">
        <v>156.38999999999999</v>
      </c>
      <c r="O23" s="6"/>
      <c r="P23" s="6">
        <v>5552.49</v>
      </c>
      <c r="R23" s="31">
        <v>156.38999999999999</v>
      </c>
      <c r="S23" s="28">
        <v>43921</v>
      </c>
      <c r="T23" s="1" t="e">
        <f t="shared" si="1"/>
        <v>#N/A</v>
      </c>
      <c r="X23" s="6">
        <f t="shared" si="9"/>
        <v>0</v>
      </c>
      <c r="Y23" s="6">
        <f t="shared" si="9"/>
        <v>0</v>
      </c>
      <c r="Z23" s="6">
        <f t="shared" si="9"/>
        <v>0</v>
      </c>
      <c r="AA23" s="6">
        <f t="shared" si="9"/>
        <v>0</v>
      </c>
      <c r="AB23" s="6">
        <f t="shared" si="9"/>
        <v>0</v>
      </c>
      <c r="AC23" s="6">
        <f t="shared" si="9"/>
        <v>0</v>
      </c>
      <c r="AD23" s="6">
        <f t="shared" si="9"/>
        <v>0</v>
      </c>
      <c r="AE23" s="6">
        <f t="shared" si="9"/>
        <v>0</v>
      </c>
      <c r="AF23" s="6">
        <f t="shared" si="9"/>
        <v>0</v>
      </c>
      <c r="AG23" s="6">
        <f t="shared" si="9"/>
        <v>0</v>
      </c>
      <c r="AH23" s="6">
        <f t="shared" si="10"/>
        <v>0</v>
      </c>
      <c r="AI23" s="6">
        <f t="shared" si="10"/>
        <v>0</v>
      </c>
      <c r="AJ23" s="6">
        <f t="shared" si="10"/>
        <v>0</v>
      </c>
      <c r="AK23" s="6">
        <f t="shared" si="10"/>
        <v>0</v>
      </c>
      <c r="AL23" s="6">
        <f t="shared" si="10"/>
        <v>0</v>
      </c>
      <c r="AM23" s="6">
        <f t="shared" si="10"/>
        <v>0</v>
      </c>
      <c r="AN23" s="6">
        <f t="shared" si="10"/>
        <v>0</v>
      </c>
      <c r="AO23" s="6">
        <f t="shared" si="10"/>
        <v>0</v>
      </c>
      <c r="AP23" s="6">
        <f t="shared" si="10"/>
        <v>0</v>
      </c>
      <c r="AQ23" s="6">
        <f t="shared" si="10"/>
        <v>0</v>
      </c>
      <c r="AR23" s="6">
        <f t="shared" si="11"/>
        <v>0</v>
      </c>
      <c r="AS23" s="6">
        <f t="shared" si="11"/>
        <v>0</v>
      </c>
      <c r="AT23" s="6">
        <f t="shared" si="11"/>
        <v>0</v>
      </c>
      <c r="AU23" s="6">
        <f t="shared" si="11"/>
        <v>0</v>
      </c>
      <c r="AV23" s="6">
        <f t="shared" si="11"/>
        <v>0</v>
      </c>
      <c r="AW23" s="6">
        <f t="shared" si="11"/>
        <v>0</v>
      </c>
      <c r="AX23" s="6">
        <f t="shared" si="11"/>
        <v>0</v>
      </c>
      <c r="AY23" s="6">
        <f t="shared" si="11"/>
        <v>0</v>
      </c>
      <c r="BA23" s="6">
        <f t="shared" si="5"/>
        <v>0</v>
      </c>
      <c r="BB23" s="6">
        <f t="shared" si="6"/>
        <v>0</v>
      </c>
      <c r="BC23" s="6">
        <f t="shared" si="7"/>
        <v>0</v>
      </c>
      <c r="BD23" s="6">
        <f t="shared" si="8"/>
        <v>0</v>
      </c>
    </row>
    <row r="24" spans="1:56" x14ac:dyDescent="0.2">
      <c r="A24" s="29">
        <v>39975</v>
      </c>
      <c r="B24" s="1" t="s">
        <v>164</v>
      </c>
      <c r="C24" s="27">
        <v>43895</v>
      </c>
      <c r="J24" s="1" t="s">
        <v>12</v>
      </c>
      <c r="K24" s="1" t="s">
        <v>60</v>
      </c>
      <c r="N24" s="6">
        <v>25.73</v>
      </c>
      <c r="O24" s="6"/>
      <c r="P24" s="6">
        <v>5578.22</v>
      </c>
      <c r="R24" s="31">
        <v>25.73</v>
      </c>
      <c r="S24" s="28">
        <v>43921</v>
      </c>
      <c r="T24" s="1" t="e">
        <f t="shared" si="1"/>
        <v>#N/A</v>
      </c>
      <c r="X24" s="6">
        <f t="shared" si="9"/>
        <v>0</v>
      </c>
      <c r="Y24" s="6">
        <f t="shared" si="9"/>
        <v>0</v>
      </c>
      <c r="Z24" s="6">
        <f t="shared" si="9"/>
        <v>0</v>
      </c>
      <c r="AA24" s="6">
        <f t="shared" si="9"/>
        <v>0</v>
      </c>
      <c r="AB24" s="6">
        <f t="shared" si="9"/>
        <v>0</v>
      </c>
      <c r="AC24" s="6">
        <f t="shared" si="9"/>
        <v>0</v>
      </c>
      <c r="AD24" s="6">
        <f t="shared" si="9"/>
        <v>0</v>
      </c>
      <c r="AE24" s="6">
        <f t="shared" si="9"/>
        <v>0</v>
      </c>
      <c r="AF24" s="6">
        <f t="shared" si="9"/>
        <v>0</v>
      </c>
      <c r="AG24" s="6">
        <f t="shared" si="9"/>
        <v>0</v>
      </c>
      <c r="AH24" s="6">
        <f t="shared" si="10"/>
        <v>0</v>
      </c>
      <c r="AI24" s="6">
        <f t="shared" si="10"/>
        <v>0</v>
      </c>
      <c r="AJ24" s="6">
        <f t="shared" si="10"/>
        <v>0</v>
      </c>
      <c r="AK24" s="6">
        <f t="shared" si="10"/>
        <v>0</v>
      </c>
      <c r="AL24" s="6">
        <f t="shared" si="10"/>
        <v>0</v>
      </c>
      <c r="AM24" s="6">
        <f t="shared" si="10"/>
        <v>0</v>
      </c>
      <c r="AN24" s="6">
        <f t="shared" si="10"/>
        <v>0</v>
      </c>
      <c r="AO24" s="6">
        <f t="shared" si="10"/>
        <v>0</v>
      </c>
      <c r="AP24" s="6">
        <f t="shared" si="10"/>
        <v>0</v>
      </c>
      <c r="AQ24" s="6">
        <f t="shared" si="10"/>
        <v>0</v>
      </c>
      <c r="AR24" s="6">
        <f t="shared" si="11"/>
        <v>0</v>
      </c>
      <c r="AS24" s="6">
        <f t="shared" si="11"/>
        <v>0</v>
      </c>
      <c r="AT24" s="6">
        <f t="shared" si="11"/>
        <v>0</v>
      </c>
      <c r="AU24" s="6">
        <f t="shared" si="11"/>
        <v>0</v>
      </c>
      <c r="AV24" s="6">
        <f t="shared" si="11"/>
        <v>0</v>
      </c>
      <c r="AW24" s="6">
        <f t="shared" si="11"/>
        <v>0</v>
      </c>
      <c r="AX24" s="6">
        <f t="shared" si="11"/>
        <v>0</v>
      </c>
      <c r="AY24" s="6">
        <f t="shared" si="11"/>
        <v>0</v>
      </c>
      <c r="BA24" s="6">
        <f t="shared" si="5"/>
        <v>0</v>
      </c>
      <c r="BB24" s="6">
        <f t="shared" si="6"/>
        <v>0</v>
      </c>
      <c r="BC24" s="6">
        <f t="shared" si="7"/>
        <v>0</v>
      </c>
      <c r="BD24" s="6">
        <f t="shared" si="8"/>
        <v>0</v>
      </c>
    </row>
    <row r="25" spans="1:56" x14ac:dyDescent="0.2">
      <c r="A25" s="29">
        <v>39976</v>
      </c>
      <c r="B25" s="1" t="s">
        <v>164</v>
      </c>
      <c r="C25" s="27">
        <v>43895</v>
      </c>
      <c r="J25" s="1" t="s">
        <v>12</v>
      </c>
      <c r="K25" s="1" t="s">
        <v>60</v>
      </c>
      <c r="N25" s="6">
        <v>233.35</v>
      </c>
      <c r="O25" s="6"/>
      <c r="P25" s="6">
        <v>5811.57</v>
      </c>
      <c r="R25" s="31">
        <v>233.35</v>
      </c>
      <c r="S25" s="28">
        <v>43921</v>
      </c>
      <c r="T25" s="1" t="e">
        <f t="shared" si="1"/>
        <v>#N/A</v>
      </c>
      <c r="X25" s="6">
        <f t="shared" si="9"/>
        <v>0</v>
      </c>
      <c r="Y25" s="6">
        <f t="shared" si="9"/>
        <v>0</v>
      </c>
      <c r="Z25" s="6">
        <f t="shared" si="9"/>
        <v>0</v>
      </c>
      <c r="AA25" s="6">
        <f t="shared" si="9"/>
        <v>0</v>
      </c>
      <c r="AB25" s="6">
        <f t="shared" si="9"/>
        <v>0</v>
      </c>
      <c r="AC25" s="6">
        <f t="shared" si="9"/>
        <v>0</v>
      </c>
      <c r="AD25" s="6">
        <f t="shared" si="9"/>
        <v>0</v>
      </c>
      <c r="AE25" s="6">
        <f t="shared" si="9"/>
        <v>0</v>
      </c>
      <c r="AF25" s="6">
        <f t="shared" si="9"/>
        <v>0</v>
      </c>
      <c r="AG25" s="6">
        <f t="shared" si="9"/>
        <v>0</v>
      </c>
      <c r="AH25" s="6">
        <f t="shared" si="10"/>
        <v>0</v>
      </c>
      <c r="AI25" s="6">
        <f t="shared" si="10"/>
        <v>0</v>
      </c>
      <c r="AJ25" s="6">
        <f t="shared" si="10"/>
        <v>0</v>
      </c>
      <c r="AK25" s="6">
        <f t="shared" si="10"/>
        <v>0</v>
      </c>
      <c r="AL25" s="6">
        <f t="shared" si="10"/>
        <v>0</v>
      </c>
      <c r="AM25" s="6">
        <f t="shared" si="10"/>
        <v>0</v>
      </c>
      <c r="AN25" s="6">
        <f t="shared" si="10"/>
        <v>0</v>
      </c>
      <c r="AO25" s="6">
        <f t="shared" si="10"/>
        <v>0</v>
      </c>
      <c r="AP25" s="6">
        <f t="shared" si="10"/>
        <v>0</v>
      </c>
      <c r="AQ25" s="6">
        <f t="shared" si="10"/>
        <v>0</v>
      </c>
      <c r="AR25" s="6">
        <f t="shared" si="11"/>
        <v>0</v>
      </c>
      <c r="AS25" s="6">
        <f t="shared" si="11"/>
        <v>0</v>
      </c>
      <c r="AT25" s="6">
        <f t="shared" si="11"/>
        <v>0</v>
      </c>
      <c r="AU25" s="6">
        <f t="shared" si="11"/>
        <v>0</v>
      </c>
      <c r="AV25" s="6">
        <f t="shared" si="11"/>
        <v>0</v>
      </c>
      <c r="AW25" s="6">
        <f t="shared" si="11"/>
        <v>0</v>
      </c>
      <c r="AX25" s="6">
        <f t="shared" si="11"/>
        <v>0</v>
      </c>
      <c r="AY25" s="6">
        <f t="shared" si="11"/>
        <v>0</v>
      </c>
      <c r="BA25" s="6">
        <f t="shared" si="5"/>
        <v>0</v>
      </c>
      <c r="BB25" s="6">
        <f t="shared" si="6"/>
        <v>0</v>
      </c>
      <c r="BC25" s="6">
        <f t="shared" si="7"/>
        <v>0</v>
      </c>
      <c r="BD25" s="6">
        <f t="shared" si="8"/>
        <v>0</v>
      </c>
    </row>
    <row r="26" spans="1:56" x14ac:dyDescent="0.2">
      <c r="A26" s="29">
        <v>39982</v>
      </c>
      <c r="B26" s="1" t="s">
        <v>164</v>
      </c>
      <c r="C26" s="27">
        <v>43897</v>
      </c>
      <c r="J26" s="1" t="s">
        <v>12</v>
      </c>
      <c r="K26" s="1" t="s">
        <v>60</v>
      </c>
      <c r="N26" s="6">
        <v>17</v>
      </c>
      <c r="O26" s="6"/>
      <c r="P26" s="6">
        <v>5828.57</v>
      </c>
      <c r="R26" s="31">
        <v>17</v>
      </c>
      <c r="S26" s="28">
        <v>43921</v>
      </c>
      <c r="T26" s="1" t="e">
        <f t="shared" si="1"/>
        <v>#N/A</v>
      </c>
      <c r="W26" s="56" t="s">
        <v>666</v>
      </c>
      <c r="X26" s="57">
        <f t="shared" ref="X26:AY26" si="12">SUM(X2:X25)</f>
        <v>1.9449999999999999E-2</v>
      </c>
      <c r="Y26" s="57">
        <f t="shared" si="12"/>
        <v>0</v>
      </c>
      <c r="Z26" s="57">
        <f t="shared" si="12"/>
        <v>0</v>
      </c>
      <c r="AA26" s="57">
        <f t="shared" si="12"/>
        <v>0</v>
      </c>
      <c r="AB26" s="57">
        <f t="shared" si="12"/>
        <v>0</v>
      </c>
      <c r="AC26" s="57">
        <f t="shared" si="12"/>
        <v>0</v>
      </c>
      <c r="AD26" s="57">
        <f t="shared" si="12"/>
        <v>0</v>
      </c>
      <c r="AE26" s="57">
        <f t="shared" si="12"/>
        <v>0</v>
      </c>
      <c r="AF26" s="57">
        <f t="shared" si="12"/>
        <v>0</v>
      </c>
      <c r="AG26" s="57">
        <f t="shared" si="12"/>
        <v>0</v>
      </c>
      <c r="AH26" s="57">
        <f t="shared" si="12"/>
        <v>0</v>
      </c>
      <c r="AI26" s="57">
        <f t="shared" si="12"/>
        <v>0</v>
      </c>
      <c r="AJ26" s="57">
        <f t="shared" si="12"/>
        <v>0</v>
      </c>
      <c r="AK26" s="57">
        <f t="shared" si="12"/>
        <v>0</v>
      </c>
      <c r="AL26" s="57">
        <f t="shared" si="12"/>
        <v>0</v>
      </c>
      <c r="AM26" s="57">
        <f t="shared" si="12"/>
        <v>0</v>
      </c>
      <c r="AN26" s="57">
        <f t="shared" si="12"/>
        <v>0</v>
      </c>
      <c r="AO26" s="57">
        <f t="shared" si="12"/>
        <v>0</v>
      </c>
      <c r="AP26" s="57">
        <f t="shared" si="12"/>
        <v>0</v>
      </c>
      <c r="AQ26" s="57">
        <f t="shared" si="12"/>
        <v>0</v>
      </c>
      <c r="AR26" s="57">
        <f t="shared" si="12"/>
        <v>0</v>
      </c>
      <c r="AS26" s="57">
        <f t="shared" si="12"/>
        <v>0</v>
      </c>
      <c r="AT26" s="57">
        <f t="shared" si="12"/>
        <v>0</v>
      </c>
      <c r="AU26" s="57">
        <f t="shared" si="12"/>
        <v>0</v>
      </c>
      <c r="AV26" s="57">
        <f t="shared" si="12"/>
        <v>0</v>
      </c>
      <c r="AW26" s="57">
        <f t="shared" si="12"/>
        <v>0</v>
      </c>
      <c r="AX26" s="57">
        <f t="shared" si="12"/>
        <v>0</v>
      </c>
      <c r="AY26" s="57">
        <f t="shared" si="12"/>
        <v>0</v>
      </c>
      <c r="AZ26" s="15"/>
      <c r="BA26" s="57">
        <f>SUM(BA2:BA25)</f>
        <v>1.9449999999999999E-2</v>
      </c>
      <c r="BB26" s="57">
        <f>SUM(BB2:BB25)</f>
        <v>0</v>
      </c>
      <c r="BC26" s="57">
        <f>SUM(BC2:BC25)</f>
        <v>0</v>
      </c>
      <c r="BD26" s="57">
        <f>SUM(BD2:BD25)</f>
        <v>0</v>
      </c>
    </row>
    <row r="27" spans="1:56" x14ac:dyDescent="0.2">
      <c r="A27" s="29">
        <v>39991</v>
      </c>
      <c r="B27" s="1" t="s">
        <v>164</v>
      </c>
      <c r="C27" s="27">
        <v>43902</v>
      </c>
      <c r="J27" s="1" t="s">
        <v>12</v>
      </c>
      <c r="K27" s="1" t="s">
        <v>60</v>
      </c>
      <c r="N27" s="6">
        <v>12.94</v>
      </c>
      <c r="O27" s="6"/>
      <c r="P27" s="6">
        <v>5841.51</v>
      </c>
      <c r="R27" s="31">
        <v>12.94</v>
      </c>
      <c r="S27" s="28">
        <v>43921</v>
      </c>
      <c r="T27" s="1" t="e">
        <f t="shared" si="1"/>
        <v>#N/A</v>
      </c>
      <c r="W27" s="22" t="s">
        <v>667</v>
      </c>
      <c r="X27" s="8">
        <f>IS!C11-X26</f>
        <v>2.4393600000000002</v>
      </c>
      <c r="Y27" s="8">
        <f>IS!D11-Y26</f>
        <v>2.5337399999999999</v>
      </c>
      <c r="Z27" s="8">
        <f>IS!E11-Z26</f>
        <v>2.4569000000000001</v>
      </c>
      <c r="AA27" s="8">
        <f>IS!F11-AA26</f>
        <v>2.4975800000000001</v>
      </c>
      <c r="AB27" s="8">
        <f>IS!G11-AB26</f>
        <v>2.5419999999999998</v>
      </c>
      <c r="AC27" s="8">
        <f>IS!H11-AC26</f>
        <v>2.4999000000000002</v>
      </c>
      <c r="AD27" s="8">
        <f>IS!I11-AD26</f>
        <v>2.7283200000000001</v>
      </c>
      <c r="AE27" s="8">
        <f>IS!J11-AE26</f>
        <v>2.6680300000000003</v>
      </c>
      <c r="AF27" s="8">
        <f>IS!K11-AF26</f>
        <v>0.76027</v>
      </c>
      <c r="AG27" s="8">
        <f>IS!L11-AG26</f>
        <v>5.2824600000000004</v>
      </c>
      <c r="AH27" s="8">
        <f>IS!M11-AH26</f>
        <v>4.33012</v>
      </c>
      <c r="AI27" s="8">
        <f>IS!N11-AI26</f>
        <v>3.7705000000000002</v>
      </c>
      <c r="AJ27" s="8">
        <f>IS!O11-AJ26</f>
        <v>3.2146399999999997</v>
      </c>
      <c r="AK27" s="8">
        <f>IS!P11-AK26</f>
        <v>2.9969899999999998</v>
      </c>
      <c r="AL27" s="8">
        <f>IS!Q11-AL26</f>
        <v>2.7600700000000002</v>
      </c>
      <c r="AM27" s="8">
        <f>IS!R11-AM26</f>
        <v>2.7354600000000002</v>
      </c>
      <c r="AN27" s="8">
        <f>IS!S11-AN26</f>
        <v>2.2680100000000003</v>
      </c>
      <c r="AO27" s="8">
        <f>IS!T11-AO26</f>
        <v>0.12249</v>
      </c>
      <c r="AP27" s="8">
        <f>IS!U11-AP26</f>
        <v>5.1246200000000002</v>
      </c>
      <c r="AQ27" s="8">
        <f>IS!V11-AQ26</f>
        <v>2.5821799999999997</v>
      </c>
      <c r="AR27" s="8">
        <f>IS!W11-AR26</f>
        <v>3.07958</v>
      </c>
      <c r="AS27" s="8">
        <f>IS!X11-AS26</f>
        <v>3.3662100000000001</v>
      </c>
      <c r="AT27" s="8">
        <f>IS!Y11-AT26</f>
        <v>0.12007</v>
      </c>
      <c r="AU27" s="8">
        <f>IS!Z11-AU26</f>
        <v>6.7675299999999998</v>
      </c>
      <c r="AV27" s="8">
        <f>IS!AA11-AV26</f>
        <v>3.2138400000000003</v>
      </c>
      <c r="AW27" s="8">
        <f>IS!AB11-AW26</f>
        <v>3.21387</v>
      </c>
      <c r="AX27" s="8">
        <f>IS!AC11-AX26</f>
        <v>3.6947299999999998</v>
      </c>
      <c r="AY27" s="8">
        <f>IS!AD11-AY26</f>
        <v>0.29649999999999999</v>
      </c>
      <c r="BA27" s="8">
        <f>IS!AF11-BA26</f>
        <v>34.509180000000001</v>
      </c>
      <c r="BB27" s="8">
        <f>IS!AG11-BB26</f>
        <v>35.13785</v>
      </c>
      <c r="BC27" s="8">
        <f>IS!AH11-BC26</f>
        <v>36.288589999999999</v>
      </c>
      <c r="BD27" s="8">
        <f>IS!AI11-BD26</f>
        <v>33.849629999999998</v>
      </c>
    </row>
    <row r="28" spans="1:56" x14ac:dyDescent="0.2">
      <c r="A28" s="29">
        <v>39999</v>
      </c>
      <c r="B28" s="1" t="s">
        <v>164</v>
      </c>
      <c r="C28" s="27">
        <v>43903</v>
      </c>
      <c r="J28" s="1" t="s">
        <v>12</v>
      </c>
      <c r="K28" s="1" t="s">
        <v>60</v>
      </c>
      <c r="N28" s="6">
        <v>29.95</v>
      </c>
      <c r="O28" s="6"/>
      <c r="P28" s="6">
        <v>5871.46</v>
      </c>
      <c r="R28" s="31">
        <v>29.95</v>
      </c>
      <c r="S28" s="28">
        <v>43921</v>
      </c>
      <c r="T28" s="1" t="e">
        <f t="shared" si="1"/>
        <v>#N/A</v>
      </c>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row>
    <row r="29" spans="1:56" x14ac:dyDescent="0.2">
      <c r="A29" s="29">
        <v>40007</v>
      </c>
      <c r="B29" s="1" t="s">
        <v>164</v>
      </c>
      <c r="C29" s="27">
        <v>43905</v>
      </c>
      <c r="J29" s="1" t="s">
        <v>12</v>
      </c>
      <c r="K29" s="1" t="s">
        <v>60</v>
      </c>
      <c r="N29" s="6">
        <v>56.7</v>
      </c>
      <c r="O29" s="6"/>
      <c r="P29" s="6">
        <v>5928.16</v>
      </c>
      <c r="R29" s="31">
        <v>56.7</v>
      </c>
      <c r="S29" s="28">
        <v>43921</v>
      </c>
      <c r="T29" s="1" t="e">
        <f t="shared" si="1"/>
        <v>#N/A</v>
      </c>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row>
    <row r="30" spans="1:56" x14ac:dyDescent="0.2">
      <c r="A30" s="29">
        <v>39685</v>
      </c>
      <c r="B30" s="1" t="s">
        <v>167</v>
      </c>
      <c r="C30" s="27">
        <v>43908</v>
      </c>
      <c r="D30" s="1">
        <v>11165</v>
      </c>
      <c r="G30" s="1" t="s">
        <v>672</v>
      </c>
      <c r="J30" s="1" t="s">
        <v>12</v>
      </c>
      <c r="K30" s="1" t="s">
        <v>48</v>
      </c>
      <c r="N30" s="6">
        <v>1521.29</v>
      </c>
      <c r="O30" s="6"/>
      <c r="P30" s="6">
        <v>7449.45</v>
      </c>
      <c r="R30" s="31">
        <v>1521.29</v>
      </c>
      <c r="S30" s="28">
        <v>43921</v>
      </c>
      <c r="T30" s="1" t="e">
        <f t="shared" si="1"/>
        <v>#N/A</v>
      </c>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row>
    <row r="31" spans="1:56" x14ac:dyDescent="0.2">
      <c r="A31" s="29">
        <v>40323</v>
      </c>
      <c r="B31" s="1" t="s">
        <v>164</v>
      </c>
      <c r="C31" s="27">
        <v>43924</v>
      </c>
      <c r="J31" s="1" t="s">
        <v>12</v>
      </c>
      <c r="K31" s="1" t="s">
        <v>60</v>
      </c>
      <c r="N31" s="6">
        <v>16.53</v>
      </c>
      <c r="O31" s="6"/>
      <c r="P31" s="6">
        <v>7465.98</v>
      </c>
      <c r="R31" s="31">
        <v>16.53</v>
      </c>
      <c r="S31" s="28">
        <v>43951</v>
      </c>
      <c r="T31" s="1" t="e">
        <f t="shared" si="1"/>
        <v>#N/A</v>
      </c>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row>
    <row r="32" spans="1:56" x14ac:dyDescent="0.2">
      <c r="A32" s="29">
        <v>40324</v>
      </c>
      <c r="B32" s="1" t="s">
        <v>164</v>
      </c>
      <c r="C32" s="27">
        <v>43924</v>
      </c>
      <c r="J32" s="1" t="s">
        <v>12</v>
      </c>
      <c r="K32" s="1" t="s">
        <v>60</v>
      </c>
      <c r="N32" s="6">
        <v>401.5</v>
      </c>
      <c r="O32" s="6"/>
      <c r="P32" s="6">
        <v>7867.48</v>
      </c>
      <c r="R32" s="31">
        <v>401.5</v>
      </c>
      <c r="S32" s="28">
        <v>43951</v>
      </c>
      <c r="T32" s="1" t="e">
        <f t="shared" si="1"/>
        <v>#N/A</v>
      </c>
      <c r="W32" s="58"/>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8"/>
      <c r="BA32" s="59"/>
      <c r="BB32" s="59"/>
      <c r="BC32" s="59"/>
      <c r="BD32" s="59"/>
    </row>
    <row r="33" spans="1:56" x14ac:dyDescent="0.2">
      <c r="A33" s="29">
        <v>40327</v>
      </c>
      <c r="B33" s="1" t="s">
        <v>164</v>
      </c>
      <c r="C33" s="27">
        <v>43925</v>
      </c>
      <c r="J33" s="1" t="s">
        <v>12</v>
      </c>
      <c r="K33" s="1" t="s">
        <v>60</v>
      </c>
      <c r="N33" s="6">
        <v>233.35</v>
      </c>
      <c r="O33" s="6"/>
      <c r="P33" s="6">
        <v>8100.83</v>
      </c>
      <c r="R33" s="31">
        <v>233.35</v>
      </c>
      <c r="S33" s="28">
        <v>43951</v>
      </c>
      <c r="T33" s="1" t="e">
        <f t="shared" si="1"/>
        <v>#N/A</v>
      </c>
      <c r="W33" s="58"/>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8"/>
      <c r="BA33" s="59"/>
      <c r="BB33" s="59"/>
      <c r="BC33" s="59"/>
      <c r="BD33" s="59"/>
    </row>
    <row r="34" spans="1:56" x14ac:dyDescent="0.2">
      <c r="A34" s="29">
        <v>40304</v>
      </c>
      <c r="B34" s="1" t="s">
        <v>673</v>
      </c>
      <c r="C34" s="27">
        <v>43926</v>
      </c>
      <c r="J34" s="1" t="s">
        <v>12</v>
      </c>
      <c r="K34" s="1" t="s">
        <v>60</v>
      </c>
      <c r="N34" s="6"/>
      <c r="O34" s="6">
        <v>38.99</v>
      </c>
      <c r="P34" s="6">
        <v>8061.84</v>
      </c>
      <c r="R34" s="31">
        <v>-38.99</v>
      </c>
      <c r="S34" s="28">
        <v>43951</v>
      </c>
      <c r="T34" s="1" t="e">
        <f t="shared" si="1"/>
        <v>#N/A</v>
      </c>
      <c r="W34" s="58"/>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8"/>
      <c r="BA34" s="59"/>
      <c r="BB34" s="59"/>
      <c r="BC34" s="59"/>
      <c r="BD34" s="59"/>
    </row>
    <row r="35" spans="1:56" x14ac:dyDescent="0.2">
      <c r="A35" s="29">
        <v>39881</v>
      </c>
      <c r="B35" s="1" t="s">
        <v>167</v>
      </c>
      <c r="C35" s="27">
        <v>43927</v>
      </c>
      <c r="D35" s="1">
        <v>11175</v>
      </c>
      <c r="G35" s="1" t="s">
        <v>672</v>
      </c>
      <c r="J35" s="1" t="s">
        <v>12</v>
      </c>
      <c r="K35" s="1" t="s">
        <v>48</v>
      </c>
      <c r="N35" s="6">
        <v>1601.43</v>
      </c>
      <c r="O35" s="6"/>
      <c r="P35" s="6">
        <v>9663.27</v>
      </c>
      <c r="R35" s="31">
        <v>1601.43</v>
      </c>
      <c r="S35" s="28">
        <v>43951</v>
      </c>
      <c r="T35" s="1" t="e">
        <f t="shared" si="1"/>
        <v>#N/A</v>
      </c>
      <c r="W35" s="58"/>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8"/>
      <c r="BA35" s="59"/>
      <c r="BB35" s="59"/>
      <c r="BC35" s="59"/>
      <c r="BD35" s="59"/>
    </row>
    <row r="36" spans="1:56" x14ac:dyDescent="0.2">
      <c r="A36" s="29">
        <v>40329</v>
      </c>
      <c r="B36" s="1" t="s">
        <v>164</v>
      </c>
      <c r="C36" s="27">
        <v>43927</v>
      </c>
      <c r="J36" s="1" t="s">
        <v>12</v>
      </c>
      <c r="K36" s="1" t="s">
        <v>60</v>
      </c>
      <c r="N36" s="6">
        <v>17</v>
      </c>
      <c r="O36" s="6"/>
      <c r="P36" s="6">
        <v>9680.27</v>
      </c>
      <c r="R36" s="31">
        <v>17</v>
      </c>
      <c r="S36" s="28">
        <v>43951</v>
      </c>
      <c r="T36" s="1" t="e">
        <f t="shared" si="1"/>
        <v>#N/A</v>
      </c>
      <c r="W36" s="58"/>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8"/>
      <c r="BA36" s="59"/>
      <c r="BB36" s="59"/>
      <c r="BC36" s="59"/>
      <c r="BD36" s="59"/>
    </row>
    <row r="37" spans="1:56" x14ac:dyDescent="0.2">
      <c r="A37" s="29">
        <v>40334</v>
      </c>
      <c r="B37" s="1" t="s">
        <v>164</v>
      </c>
      <c r="C37" s="27">
        <v>43928</v>
      </c>
      <c r="J37" s="1" t="s">
        <v>12</v>
      </c>
      <c r="K37" s="1" t="s">
        <v>60</v>
      </c>
      <c r="N37" s="6">
        <v>167.17</v>
      </c>
      <c r="O37" s="6"/>
      <c r="P37" s="6">
        <v>9847.44</v>
      </c>
      <c r="R37" s="31">
        <v>167.17</v>
      </c>
      <c r="S37" s="28">
        <v>43951</v>
      </c>
      <c r="T37" s="1" t="e">
        <f t="shared" si="1"/>
        <v>#N/A</v>
      </c>
      <c r="W37" s="58"/>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8"/>
      <c r="BA37" s="59"/>
      <c r="BB37" s="59"/>
      <c r="BC37" s="59"/>
      <c r="BD37" s="59"/>
    </row>
    <row r="38" spans="1:56" x14ac:dyDescent="0.2">
      <c r="A38" s="29">
        <v>40341</v>
      </c>
      <c r="B38" s="1" t="s">
        <v>164</v>
      </c>
      <c r="C38" s="27">
        <v>43933</v>
      </c>
      <c r="J38" s="1" t="s">
        <v>12</v>
      </c>
      <c r="K38" s="1" t="s">
        <v>60</v>
      </c>
      <c r="N38" s="6">
        <v>12.94</v>
      </c>
      <c r="O38" s="6"/>
      <c r="P38" s="6">
        <v>9860.3799999999992</v>
      </c>
      <c r="R38" s="31">
        <v>12.94</v>
      </c>
      <c r="S38" s="28">
        <v>43951</v>
      </c>
      <c r="T38" s="1" t="e">
        <f t="shared" si="1"/>
        <v>#N/A</v>
      </c>
      <c r="W38" s="58"/>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8"/>
      <c r="BA38" s="59"/>
      <c r="BB38" s="59"/>
      <c r="BC38" s="59"/>
      <c r="BD38" s="59"/>
    </row>
    <row r="39" spans="1:56" x14ac:dyDescent="0.2">
      <c r="A39" s="29">
        <v>40342</v>
      </c>
      <c r="B39" s="1" t="s">
        <v>164</v>
      </c>
      <c r="C39" s="27">
        <v>43933</v>
      </c>
      <c r="J39" s="1" t="s">
        <v>12</v>
      </c>
      <c r="K39" s="1" t="s">
        <v>60</v>
      </c>
      <c r="N39" s="6">
        <v>29.95</v>
      </c>
      <c r="O39" s="6"/>
      <c r="P39" s="6">
        <v>9890.33</v>
      </c>
      <c r="R39" s="31">
        <v>29.95</v>
      </c>
      <c r="S39" s="28">
        <v>43951</v>
      </c>
      <c r="T39" s="1" t="e">
        <f t="shared" si="1"/>
        <v>#N/A</v>
      </c>
      <c r="W39" s="58"/>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8"/>
      <c r="BA39" s="59"/>
      <c r="BB39" s="59"/>
      <c r="BC39" s="59"/>
      <c r="BD39" s="59"/>
    </row>
    <row r="40" spans="1:56" x14ac:dyDescent="0.2">
      <c r="A40" s="29">
        <v>40354</v>
      </c>
      <c r="B40" s="1" t="s">
        <v>164</v>
      </c>
      <c r="C40" s="27">
        <v>43942</v>
      </c>
      <c r="J40" s="1" t="s">
        <v>12</v>
      </c>
      <c r="K40" s="1" t="s">
        <v>60</v>
      </c>
      <c r="N40" s="6">
        <v>56.7</v>
      </c>
      <c r="O40" s="6"/>
      <c r="P40" s="6">
        <v>9947.0300000000007</v>
      </c>
      <c r="R40" s="31">
        <v>56.7</v>
      </c>
      <c r="S40" s="28">
        <v>43951</v>
      </c>
      <c r="T40" s="1" t="e">
        <f t="shared" si="1"/>
        <v>#N/A</v>
      </c>
      <c r="W40" s="58"/>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8"/>
      <c r="BA40" s="59"/>
      <c r="BB40" s="59"/>
      <c r="BC40" s="59"/>
      <c r="BD40" s="59"/>
    </row>
    <row r="41" spans="1:56" x14ac:dyDescent="0.2">
      <c r="A41" s="29">
        <v>40192</v>
      </c>
      <c r="B41" s="1" t="s">
        <v>167</v>
      </c>
      <c r="C41" s="27">
        <v>43952</v>
      </c>
      <c r="D41" s="1">
        <v>11181</v>
      </c>
      <c r="G41" s="1" t="s">
        <v>672</v>
      </c>
      <c r="J41" s="1" t="s">
        <v>12</v>
      </c>
      <c r="K41" s="1" t="s">
        <v>48</v>
      </c>
      <c r="N41" s="6">
        <v>1506.46</v>
      </c>
      <c r="O41" s="6"/>
      <c r="P41" s="6">
        <v>11453.49</v>
      </c>
      <c r="R41" s="31">
        <v>1506.46</v>
      </c>
      <c r="S41" s="28">
        <v>43982</v>
      </c>
      <c r="T41" s="1" t="e">
        <f t="shared" si="1"/>
        <v>#N/A</v>
      </c>
      <c r="W41" s="58"/>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8"/>
      <c r="BA41" s="59"/>
      <c r="BB41" s="59"/>
      <c r="BC41" s="59"/>
      <c r="BD41" s="59"/>
    </row>
    <row r="42" spans="1:56" x14ac:dyDescent="0.2">
      <c r="A42" s="29">
        <v>40619</v>
      </c>
      <c r="B42" s="1" t="s">
        <v>164</v>
      </c>
      <c r="C42" s="27">
        <v>43953</v>
      </c>
      <c r="J42" s="1" t="s">
        <v>12</v>
      </c>
      <c r="K42" s="1" t="s">
        <v>60</v>
      </c>
      <c r="N42" s="6">
        <v>19.46</v>
      </c>
      <c r="O42" s="6"/>
      <c r="P42" s="6">
        <v>11472.95</v>
      </c>
      <c r="R42" s="31">
        <v>19.46</v>
      </c>
      <c r="S42" s="28">
        <v>43982</v>
      </c>
      <c r="T42" s="1" t="e">
        <f t="shared" si="1"/>
        <v>#N/A</v>
      </c>
      <c r="W42" s="58"/>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8"/>
      <c r="BA42" s="59"/>
      <c r="BB42" s="59"/>
      <c r="BC42" s="59"/>
      <c r="BD42" s="59"/>
    </row>
    <row r="43" spans="1:56" x14ac:dyDescent="0.2">
      <c r="A43" s="29">
        <v>40631</v>
      </c>
      <c r="B43" s="1" t="s">
        <v>164</v>
      </c>
      <c r="C43" s="27">
        <v>43956</v>
      </c>
      <c r="J43" s="1" t="s">
        <v>12</v>
      </c>
      <c r="K43" s="1" t="s">
        <v>60</v>
      </c>
      <c r="N43" s="6">
        <v>12.97</v>
      </c>
      <c r="O43" s="6"/>
      <c r="P43" s="6">
        <v>11485.92</v>
      </c>
      <c r="R43" s="31">
        <v>12.97</v>
      </c>
      <c r="S43" s="28">
        <v>43982</v>
      </c>
      <c r="T43" s="1" t="e">
        <f t="shared" si="1"/>
        <v>#N/A</v>
      </c>
      <c r="W43" s="58"/>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8"/>
      <c r="BA43" s="59"/>
      <c r="BB43" s="59"/>
      <c r="BC43" s="59"/>
      <c r="BD43" s="59"/>
    </row>
    <row r="44" spans="1:56" x14ac:dyDescent="0.2">
      <c r="A44" s="29">
        <v>40632</v>
      </c>
      <c r="B44" s="1" t="s">
        <v>164</v>
      </c>
      <c r="C44" s="27">
        <v>43956</v>
      </c>
      <c r="J44" s="1" t="s">
        <v>12</v>
      </c>
      <c r="K44" s="1" t="s">
        <v>60</v>
      </c>
      <c r="N44" s="6">
        <v>161.78</v>
      </c>
      <c r="O44" s="6"/>
      <c r="P44" s="6">
        <v>11647.7</v>
      </c>
      <c r="R44" s="31">
        <v>161.78</v>
      </c>
      <c r="S44" s="28">
        <v>43982</v>
      </c>
      <c r="T44" s="1" t="e">
        <f t="shared" si="1"/>
        <v>#N/A</v>
      </c>
      <c r="W44" s="58"/>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8"/>
      <c r="BA44" s="59"/>
      <c r="BB44" s="59"/>
      <c r="BC44" s="59"/>
      <c r="BD44" s="59"/>
    </row>
    <row r="45" spans="1:56" x14ac:dyDescent="0.2">
      <c r="A45" s="29">
        <v>40643</v>
      </c>
      <c r="B45" s="1" t="s">
        <v>164</v>
      </c>
      <c r="C45" s="27">
        <v>43960</v>
      </c>
      <c r="J45" s="1" t="s">
        <v>12</v>
      </c>
      <c r="K45" s="1" t="s">
        <v>60</v>
      </c>
      <c r="N45" s="6">
        <v>18.07</v>
      </c>
      <c r="O45" s="6"/>
      <c r="P45" s="6">
        <v>11665.77</v>
      </c>
      <c r="R45" s="31">
        <v>18.07</v>
      </c>
      <c r="S45" s="28">
        <v>43982</v>
      </c>
      <c r="T45" s="1" t="e">
        <f t="shared" si="1"/>
        <v>#N/A</v>
      </c>
      <c r="W45" s="58"/>
      <c r="X45" s="59"/>
      <c r="Y45" s="59"/>
      <c r="Z45" s="59"/>
      <c r="AA45" s="59"/>
      <c r="AB45" s="59"/>
      <c r="AC45" s="59"/>
      <c r="AD45" s="59"/>
      <c r="AE45" s="59"/>
      <c r="AF45" s="59"/>
      <c r="AG45" s="59"/>
      <c r="AH45" s="59"/>
      <c r="AI45" s="59"/>
      <c r="AJ45" s="64"/>
      <c r="AK45" s="64"/>
      <c r="AL45" s="59"/>
      <c r="AM45" s="59"/>
      <c r="AN45" s="59"/>
      <c r="AO45" s="59"/>
      <c r="AP45" s="59"/>
      <c r="AQ45" s="59"/>
      <c r="AR45" s="59"/>
      <c r="AS45" s="59"/>
      <c r="AT45" s="59"/>
      <c r="AU45" s="59"/>
      <c r="AV45" s="59"/>
      <c r="AW45" s="59"/>
      <c r="AX45" s="59"/>
      <c r="AY45" s="59"/>
      <c r="AZ45" s="58"/>
      <c r="BA45" s="59"/>
      <c r="BB45" s="59"/>
      <c r="BC45" s="59"/>
      <c r="BD45" s="59"/>
    </row>
    <row r="46" spans="1:56" x14ac:dyDescent="0.2">
      <c r="A46" s="29">
        <v>40647</v>
      </c>
      <c r="B46" s="1" t="s">
        <v>164</v>
      </c>
      <c r="C46" s="27">
        <v>43962</v>
      </c>
      <c r="J46" s="1" t="s">
        <v>12</v>
      </c>
      <c r="K46" s="1" t="s">
        <v>60</v>
      </c>
      <c r="N46" s="6">
        <v>385.98</v>
      </c>
      <c r="O46" s="6"/>
      <c r="P46" s="6">
        <v>12051.75</v>
      </c>
      <c r="R46" s="31">
        <v>385.98</v>
      </c>
      <c r="S46" s="28">
        <v>43982</v>
      </c>
      <c r="T46" s="1" t="e">
        <f t="shared" si="1"/>
        <v>#N/A</v>
      </c>
      <c r="W46" s="58"/>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8"/>
      <c r="BA46" s="59"/>
      <c r="BB46" s="59"/>
      <c r="BC46" s="59"/>
      <c r="BD46" s="59"/>
    </row>
    <row r="47" spans="1:56" x14ac:dyDescent="0.2">
      <c r="A47" s="29">
        <v>40648</v>
      </c>
      <c r="B47" s="1" t="s">
        <v>164</v>
      </c>
      <c r="C47" s="27">
        <v>43962</v>
      </c>
      <c r="J47" s="1" t="s">
        <v>12</v>
      </c>
      <c r="K47" s="1" t="s">
        <v>60</v>
      </c>
      <c r="N47" s="6">
        <v>233.35</v>
      </c>
      <c r="O47" s="6"/>
      <c r="P47" s="6">
        <v>12285.1</v>
      </c>
      <c r="R47" s="31">
        <v>233.35</v>
      </c>
      <c r="S47" s="28">
        <v>43982</v>
      </c>
      <c r="T47" s="1" t="e">
        <f t="shared" si="1"/>
        <v>#N/A</v>
      </c>
      <c r="W47" s="58"/>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8"/>
      <c r="BA47" s="59"/>
      <c r="BB47" s="59"/>
      <c r="BC47" s="59"/>
      <c r="BD47" s="59"/>
    </row>
    <row r="48" spans="1:56" x14ac:dyDescent="0.2">
      <c r="A48" s="29">
        <v>40649</v>
      </c>
      <c r="B48" s="1" t="s">
        <v>164</v>
      </c>
      <c r="C48" s="27">
        <v>43963</v>
      </c>
      <c r="J48" s="1" t="s">
        <v>12</v>
      </c>
      <c r="K48" s="1" t="s">
        <v>60</v>
      </c>
      <c r="N48" s="6">
        <v>30.27</v>
      </c>
      <c r="O48" s="6"/>
      <c r="P48" s="6">
        <v>12315.37</v>
      </c>
      <c r="R48" s="31">
        <v>30.27</v>
      </c>
      <c r="S48" s="28">
        <v>43982</v>
      </c>
      <c r="T48" s="1" t="e">
        <f t="shared" si="1"/>
        <v>#N/A</v>
      </c>
      <c r="W48" s="58"/>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8"/>
      <c r="BA48" s="59"/>
      <c r="BB48" s="59"/>
      <c r="BC48" s="59"/>
      <c r="BD48" s="59"/>
    </row>
    <row r="49" spans="1:56" x14ac:dyDescent="0.2">
      <c r="A49" s="29">
        <v>40650</v>
      </c>
      <c r="B49" s="1" t="s">
        <v>164</v>
      </c>
      <c r="C49" s="27">
        <v>43963</v>
      </c>
      <c r="J49" s="1" t="s">
        <v>12</v>
      </c>
      <c r="K49" s="1" t="s">
        <v>60</v>
      </c>
      <c r="N49" s="6">
        <v>12.94</v>
      </c>
      <c r="O49" s="6"/>
      <c r="P49" s="6">
        <v>12328.31</v>
      </c>
      <c r="R49" s="31">
        <v>12.94</v>
      </c>
      <c r="S49" s="28">
        <v>43982</v>
      </c>
      <c r="T49" s="1" t="e">
        <f t="shared" si="1"/>
        <v>#N/A</v>
      </c>
      <c r="W49" s="58"/>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8"/>
      <c r="BA49" s="59"/>
      <c r="BB49" s="59"/>
      <c r="BC49" s="59"/>
      <c r="BD49" s="59"/>
    </row>
    <row r="50" spans="1:56" x14ac:dyDescent="0.2">
      <c r="A50" s="29">
        <v>40651</v>
      </c>
      <c r="B50" s="1" t="s">
        <v>164</v>
      </c>
      <c r="C50" s="27">
        <v>43965</v>
      </c>
      <c r="J50" s="1" t="s">
        <v>12</v>
      </c>
      <c r="K50" s="1" t="s">
        <v>60</v>
      </c>
      <c r="N50" s="6">
        <v>56.7</v>
      </c>
      <c r="O50" s="6"/>
      <c r="P50" s="6">
        <v>12385.01</v>
      </c>
      <c r="R50" s="31">
        <v>56.7</v>
      </c>
      <c r="S50" s="28">
        <v>43982</v>
      </c>
      <c r="T50" s="1" t="e">
        <f t="shared" si="1"/>
        <v>#N/A</v>
      </c>
      <c r="W50" s="58"/>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8"/>
      <c r="BA50" s="59"/>
      <c r="BB50" s="59"/>
      <c r="BC50" s="59"/>
      <c r="BD50" s="59"/>
    </row>
    <row r="51" spans="1:56" x14ac:dyDescent="0.2">
      <c r="A51" s="29">
        <v>40653</v>
      </c>
      <c r="B51" s="1" t="s">
        <v>164</v>
      </c>
      <c r="C51" s="27">
        <v>43967</v>
      </c>
      <c r="J51" s="1" t="s">
        <v>12</v>
      </c>
      <c r="K51" s="1" t="s">
        <v>60</v>
      </c>
      <c r="N51" s="6">
        <v>64.069999999999993</v>
      </c>
      <c r="O51" s="6"/>
      <c r="P51" s="6">
        <v>12449.08</v>
      </c>
      <c r="R51" s="31">
        <v>64.069999999999993</v>
      </c>
      <c r="S51" s="28">
        <v>43982</v>
      </c>
      <c r="T51" s="1" t="e">
        <f t="shared" si="1"/>
        <v>#N/A</v>
      </c>
      <c r="W51" s="58"/>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8"/>
      <c r="BA51" s="59"/>
      <c r="BB51" s="59"/>
      <c r="BC51" s="59"/>
      <c r="BD51" s="59"/>
    </row>
    <row r="52" spans="1:56" x14ac:dyDescent="0.2">
      <c r="A52" s="29">
        <v>40657</v>
      </c>
      <c r="B52" s="1" t="s">
        <v>164</v>
      </c>
      <c r="C52" s="27">
        <v>43969</v>
      </c>
      <c r="J52" s="1" t="s">
        <v>12</v>
      </c>
      <c r="K52" s="1" t="s">
        <v>60</v>
      </c>
      <c r="N52" s="6">
        <v>29.95</v>
      </c>
      <c r="O52" s="6"/>
      <c r="P52" s="6">
        <v>12479.03</v>
      </c>
      <c r="R52" s="31">
        <v>29.95</v>
      </c>
      <c r="S52" s="28">
        <v>43982</v>
      </c>
      <c r="T52" s="1" t="e">
        <f t="shared" si="1"/>
        <v>#N/A</v>
      </c>
      <c r="W52" s="58"/>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8"/>
      <c r="BA52" s="59"/>
      <c r="BB52" s="59"/>
      <c r="BC52" s="59"/>
      <c r="BD52" s="59"/>
    </row>
    <row r="53" spans="1:56" x14ac:dyDescent="0.2">
      <c r="A53" s="29">
        <v>40660</v>
      </c>
      <c r="B53" s="1" t="s">
        <v>164</v>
      </c>
      <c r="C53" s="27">
        <v>43971</v>
      </c>
      <c r="J53" s="1" t="s">
        <v>12</v>
      </c>
      <c r="K53" s="1" t="s">
        <v>60</v>
      </c>
      <c r="N53" s="6">
        <v>10</v>
      </c>
      <c r="O53" s="6"/>
      <c r="P53" s="6">
        <v>12489.03</v>
      </c>
      <c r="R53" s="31">
        <v>10</v>
      </c>
      <c r="S53" s="28">
        <v>43982</v>
      </c>
      <c r="T53" s="1" t="e">
        <f t="shared" si="1"/>
        <v>#N/A</v>
      </c>
      <c r="W53" s="58"/>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8"/>
      <c r="BA53" s="59"/>
      <c r="BB53" s="59"/>
      <c r="BC53" s="59"/>
      <c r="BD53" s="59"/>
    </row>
    <row r="54" spans="1:56" x14ac:dyDescent="0.2">
      <c r="A54" s="29">
        <v>40534</v>
      </c>
      <c r="B54" s="1" t="s">
        <v>167</v>
      </c>
      <c r="C54" s="27">
        <v>43984</v>
      </c>
      <c r="D54" s="1">
        <v>11185</v>
      </c>
      <c r="G54" s="1" t="s">
        <v>672</v>
      </c>
      <c r="J54" s="1" t="s">
        <v>12</v>
      </c>
      <c r="K54" s="1" t="s">
        <v>48</v>
      </c>
      <c r="N54" s="6">
        <v>1515.01</v>
      </c>
      <c r="O54" s="6"/>
      <c r="P54" s="6">
        <v>14004.04</v>
      </c>
      <c r="R54" s="31">
        <v>1515.01</v>
      </c>
      <c r="S54" s="28">
        <v>44012</v>
      </c>
      <c r="T54" s="1" t="e">
        <f t="shared" si="1"/>
        <v>#N/A</v>
      </c>
      <c r="W54" s="58"/>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8"/>
      <c r="BA54" s="59"/>
      <c r="BB54" s="59"/>
      <c r="BC54" s="59"/>
      <c r="BD54" s="59"/>
    </row>
    <row r="55" spans="1:56" x14ac:dyDescent="0.2">
      <c r="A55" s="29">
        <v>40982</v>
      </c>
      <c r="B55" s="1" t="s">
        <v>164</v>
      </c>
      <c r="C55" s="27">
        <v>43984</v>
      </c>
      <c r="J55" s="1" t="s">
        <v>12</v>
      </c>
      <c r="K55" s="1" t="s">
        <v>60</v>
      </c>
      <c r="N55" s="6">
        <v>22.26</v>
      </c>
      <c r="O55" s="6"/>
      <c r="P55" s="6">
        <v>14026.3</v>
      </c>
      <c r="R55" s="31">
        <v>22.26</v>
      </c>
      <c r="S55" s="28">
        <v>44012</v>
      </c>
      <c r="T55" s="1" t="e">
        <f t="shared" si="1"/>
        <v>#N/A</v>
      </c>
      <c r="W55" s="58"/>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8"/>
      <c r="BA55" s="59"/>
      <c r="BB55" s="59"/>
      <c r="BC55" s="59"/>
      <c r="BD55" s="59"/>
    </row>
    <row r="56" spans="1:56" x14ac:dyDescent="0.2">
      <c r="A56" s="29">
        <v>40983</v>
      </c>
      <c r="B56" s="1" t="s">
        <v>164</v>
      </c>
      <c r="C56" s="27">
        <v>43984</v>
      </c>
      <c r="J56" s="1" t="s">
        <v>12</v>
      </c>
      <c r="K56" s="1" t="s">
        <v>60</v>
      </c>
      <c r="N56" s="6">
        <v>2.78</v>
      </c>
      <c r="O56" s="6"/>
      <c r="P56" s="6">
        <v>14029.08</v>
      </c>
      <c r="R56" s="31">
        <v>2.78</v>
      </c>
      <c r="S56" s="28">
        <v>44012</v>
      </c>
      <c r="T56" s="1" t="e">
        <f t="shared" si="1"/>
        <v>#N/A</v>
      </c>
      <c r="W56" s="58"/>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8"/>
      <c r="BA56" s="59"/>
      <c r="BB56" s="59"/>
      <c r="BC56" s="59"/>
      <c r="BD56" s="59"/>
    </row>
    <row r="57" spans="1:56" x14ac:dyDescent="0.2">
      <c r="A57" s="29">
        <v>40991</v>
      </c>
      <c r="B57" s="1" t="s">
        <v>164</v>
      </c>
      <c r="C57" s="27">
        <v>43985</v>
      </c>
      <c r="J57" s="1" t="s">
        <v>12</v>
      </c>
      <c r="K57" s="1" t="s">
        <v>60</v>
      </c>
      <c r="N57" s="6">
        <v>162.94</v>
      </c>
      <c r="O57" s="6"/>
      <c r="P57" s="6">
        <v>14192.02</v>
      </c>
      <c r="R57" s="31">
        <v>162.94</v>
      </c>
      <c r="S57" s="28">
        <v>44012</v>
      </c>
      <c r="T57" s="1" t="e">
        <f t="shared" si="1"/>
        <v>#N/A</v>
      </c>
      <c r="W57" s="58"/>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8"/>
      <c r="BA57" s="59"/>
      <c r="BB57" s="59"/>
      <c r="BC57" s="59"/>
      <c r="BD57" s="59"/>
    </row>
    <row r="58" spans="1:56" x14ac:dyDescent="0.2">
      <c r="A58" s="29">
        <v>40994</v>
      </c>
      <c r="B58" s="1" t="s">
        <v>164</v>
      </c>
      <c r="C58" s="27">
        <v>43985</v>
      </c>
      <c r="J58" s="1" t="s">
        <v>12</v>
      </c>
      <c r="K58" s="1" t="s">
        <v>60</v>
      </c>
      <c r="N58" s="6">
        <v>233.35</v>
      </c>
      <c r="O58" s="6"/>
      <c r="P58" s="6">
        <v>14425.37</v>
      </c>
      <c r="R58" s="31">
        <v>233.35</v>
      </c>
      <c r="S58" s="28">
        <v>44012</v>
      </c>
      <c r="T58" s="1" t="e">
        <f t="shared" si="1"/>
        <v>#N/A</v>
      </c>
      <c r="W58" s="58"/>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8"/>
      <c r="BA58" s="59"/>
      <c r="BB58" s="59"/>
      <c r="BC58" s="59"/>
      <c r="BD58" s="59"/>
    </row>
    <row r="59" spans="1:56" x14ac:dyDescent="0.2">
      <c r="A59" s="29">
        <v>40995</v>
      </c>
      <c r="B59" s="1" t="s">
        <v>164</v>
      </c>
      <c r="C59" s="27">
        <v>43985</v>
      </c>
      <c r="J59" s="1" t="s">
        <v>12</v>
      </c>
      <c r="K59" s="1" t="s">
        <v>60</v>
      </c>
      <c r="N59" s="6">
        <v>382.16</v>
      </c>
      <c r="O59" s="6"/>
      <c r="P59" s="6">
        <v>14807.53</v>
      </c>
      <c r="R59" s="31">
        <v>382.16</v>
      </c>
      <c r="S59" s="28">
        <v>44012</v>
      </c>
      <c r="T59" s="1" t="e">
        <f t="shared" si="1"/>
        <v>#N/A</v>
      </c>
      <c r="W59" s="58"/>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8"/>
      <c r="BA59" s="59"/>
      <c r="BB59" s="59"/>
      <c r="BC59" s="59"/>
      <c r="BD59" s="59"/>
    </row>
    <row r="60" spans="1:56" x14ac:dyDescent="0.2">
      <c r="A60" s="29">
        <v>41004</v>
      </c>
      <c r="B60" s="1" t="s">
        <v>164</v>
      </c>
      <c r="C60" s="27">
        <v>43988</v>
      </c>
      <c r="J60" s="1" t="s">
        <v>12</v>
      </c>
      <c r="K60" s="1" t="s">
        <v>60</v>
      </c>
      <c r="N60" s="6">
        <v>18.07</v>
      </c>
      <c r="O60" s="6"/>
      <c r="P60" s="6">
        <v>14825.6</v>
      </c>
      <c r="R60" s="31">
        <v>18.07</v>
      </c>
      <c r="S60" s="28">
        <v>44012</v>
      </c>
      <c r="T60" s="1" t="e">
        <f t="shared" si="1"/>
        <v>#N/A</v>
      </c>
      <c r="W60" s="58"/>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8"/>
      <c r="BA60" s="59"/>
      <c r="BB60" s="59"/>
      <c r="BC60" s="59"/>
      <c r="BD60" s="59"/>
    </row>
    <row r="61" spans="1:56" x14ac:dyDescent="0.2">
      <c r="A61" s="29">
        <v>41013</v>
      </c>
      <c r="B61" s="1" t="s">
        <v>164</v>
      </c>
      <c r="C61" s="27">
        <v>43993</v>
      </c>
      <c r="J61" s="1" t="s">
        <v>12</v>
      </c>
      <c r="K61" s="1" t="s">
        <v>60</v>
      </c>
      <c r="N61" s="6">
        <v>45.39</v>
      </c>
      <c r="O61" s="6"/>
      <c r="P61" s="6">
        <v>14870.99</v>
      </c>
      <c r="R61" s="31">
        <v>45.39</v>
      </c>
      <c r="S61" s="28">
        <v>44012</v>
      </c>
      <c r="T61" s="1" t="e">
        <f t="shared" si="1"/>
        <v>#N/A</v>
      </c>
      <c r="W61" s="58"/>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8"/>
      <c r="BA61" s="59"/>
      <c r="BB61" s="59"/>
      <c r="BC61" s="59"/>
      <c r="BD61" s="59"/>
    </row>
    <row r="62" spans="1:56" x14ac:dyDescent="0.2">
      <c r="A62" s="29">
        <v>41018</v>
      </c>
      <c r="B62" s="1" t="s">
        <v>164</v>
      </c>
      <c r="C62" s="27">
        <v>43994</v>
      </c>
      <c r="J62" s="1" t="s">
        <v>12</v>
      </c>
      <c r="K62" s="1" t="s">
        <v>60</v>
      </c>
      <c r="N62" s="6">
        <v>21.57</v>
      </c>
      <c r="O62" s="6"/>
      <c r="P62" s="6">
        <v>14892.56</v>
      </c>
      <c r="R62" s="31">
        <v>21.57</v>
      </c>
      <c r="S62" s="28">
        <v>44012</v>
      </c>
      <c r="T62" s="1" t="e">
        <f t="shared" si="1"/>
        <v>#N/A</v>
      </c>
      <c r="W62" s="58"/>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8"/>
      <c r="BA62" s="59"/>
      <c r="BB62" s="59"/>
      <c r="BC62" s="59"/>
      <c r="BD62" s="59"/>
    </row>
    <row r="63" spans="1:56" x14ac:dyDescent="0.2">
      <c r="A63" s="29">
        <v>41019</v>
      </c>
      <c r="B63" s="1" t="s">
        <v>164</v>
      </c>
      <c r="C63" s="27">
        <v>43994</v>
      </c>
      <c r="J63" s="1" t="s">
        <v>12</v>
      </c>
      <c r="K63" s="1" t="s">
        <v>60</v>
      </c>
      <c r="N63" s="6">
        <v>29.95</v>
      </c>
      <c r="O63" s="6"/>
      <c r="P63" s="6">
        <v>14922.51</v>
      </c>
      <c r="R63" s="31">
        <v>29.95</v>
      </c>
      <c r="S63" s="28">
        <v>44012</v>
      </c>
      <c r="T63" s="1" t="e">
        <f t="shared" si="1"/>
        <v>#N/A</v>
      </c>
      <c r="W63" s="58"/>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8"/>
      <c r="BA63" s="59"/>
      <c r="BB63" s="59"/>
      <c r="BC63" s="59"/>
      <c r="BD63" s="59"/>
    </row>
    <row r="64" spans="1:56" x14ac:dyDescent="0.2">
      <c r="A64" s="29">
        <v>41025</v>
      </c>
      <c r="B64" s="1" t="s">
        <v>164</v>
      </c>
      <c r="C64" s="27">
        <v>43997</v>
      </c>
      <c r="J64" s="1" t="s">
        <v>12</v>
      </c>
      <c r="K64" s="1" t="s">
        <v>60</v>
      </c>
      <c r="N64" s="6">
        <v>56.7</v>
      </c>
      <c r="O64" s="6"/>
      <c r="P64" s="6">
        <v>14979.21</v>
      </c>
      <c r="R64" s="31">
        <v>56.7</v>
      </c>
      <c r="S64" s="28">
        <v>44012</v>
      </c>
      <c r="T64" s="1" t="e">
        <f t="shared" si="1"/>
        <v>#N/A</v>
      </c>
      <c r="W64" s="58"/>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8"/>
      <c r="BA64" s="59"/>
      <c r="BB64" s="59"/>
      <c r="BC64" s="59"/>
      <c r="BD64" s="59"/>
    </row>
    <row r="65" spans="1:56" x14ac:dyDescent="0.2">
      <c r="A65" s="29">
        <v>41062</v>
      </c>
      <c r="B65" s="1" t="s">
        <v>164</v>
      </c>
      <c r="C65" s="27">
        <v>44006</v>
      </c>
      <c r="J65" s="1" t="s">
        <v>12</v>
      </c>
      <c r="K65" s="1" t="s">
        <v>60</v>
      </c>
      <c r="N65" s="6">
        <v>9.7200000000000006</v>
      </c>
      <c r="O65" s="6"/>
      <c r="P65" s="6">
        <v>14988.93</v>
      </c>
      <c r="R65" s="31">
        <v>9.7200000000000006</v>
      </c>
      <c r="S65" s="28">
        <v>44012</v>
      </c>
      <c r="T65" s="1" t="e">
        <f t="shared" si="1"/>
        <v>#N/A</v>
      </c>
      <c r="W65" s="58"/>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8"/>
      <c r="BA65" s="59"/>
      <c r="BB65" s="59"/>
      <c r="BC65" s="59"/>
      <c r="BD65" s="59"/>
    </row>
    <row r="66" spans="1:56" x14ac:dyDescent="0.2">
      <c r="A66" s="29">
        <v>41396</v>
      </c>
      <c r="B66" s="1" t="s">
        <v>164</v>
      </c>
      <c r="C66" s="27">
        <v>44014</v>
      </c>
      <c r="J66" s="1" t="s">
        <v>12</v>
      </c>
      <c r="K66" s="1" t="s">
        <v>60</v>
      </c>
      <c r="N66" s="6">
        <v>199</v>
      </c>
      <c r="O66" s="6"/>
      <c r="P66" s="6">
        <v>15187.93</v>
      </c>
      <c r="R66" s="31">
        <v>199</v>
      </c>
      <c r="S66" s="28">
        <v>44043</v>
      </c>
      <c r="T66" s="1" t="e">
        <f t="shared" ref="T66:T129" si="13">MATCH(F66,W:W,0)</f>
        <v>#N/A</v>
      </c>
      <c r="W66" s="58"/>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8"/>
      <c r="BA66" s="59"/>
      <c r="BB66" s="59"/>
      <c r="BC66" s="59"/>
      <c r="BD66" s="59"/>
    </row>
    <row r="67" spans="1:56" x14ac:dyDescent="0.2">
      <c r="A67" s="29">
        <v>41399</v>
      </c>
      <c r="B67" s="1" t="s">
        <v>164</v>
      </c>
      <c r="C67" s="27">
        <v>44014</v>
      </c>
      <c r="J67" s="1" t="s">
        <v>12</v>
      </c>
      <c r="K67" s="1" t="s">
        <v>60</v>
      </c>
      <c r="N67" s="6">
        <v>11.96</v>
      </c>
      <c r="O67" s="6"/>
      <c r="P67" s="6">
        <v>15199.89</v>
      </c>
      <c r="R67" s="31">
        <v>11.96</v>
      </c>
      <c r="S67" s="28">
        <v>44043</v>
      </c>
      <c r="T67" s="1" t="e">
        <f t="shared" si="13"/>
        <v>#N/A</v>
      </c>
      <c r="W67" s="58"/>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8"/>
      <c r="BA67" s="59"/>
      <c r="BB67" s="59"/>
      <c r="BC67" s="59"/>
      <c r="BD67" s="59"/>
    </row>
    <row r="68" spans="1:56" x14ac:dyDescent="0.2">
      <c r="A68" s="29">
        <v>41403</v>
      </c>
      <c r="B68" s="1" t="s">
        <v>164</v>
      </c>
      <c r="C68" s="27">
        <v>44015</v>
      </c>
      <c r="J68" s="1" t="s">
        <v>12</v>
      </c>
      <c r="K68" s="1" t="s">
        <v>60</v>
      </c>
      <c r="N68" s="6">
        <v>384.8</v>
      </c>
      <c r="O68" s="6"/>
      <c r="P68" s="6">
        <v>15584.69</v>
      </c>
      <c r="R68" s="31">
        <v>384.8</v>
      </c>
      <c r="S68" s="28">
        <v>44043</v>
      </c>
      <c r="T68" s="1" t="e">
        <f t="shared" si="13"/>
        <v>#N/A</v>
      </c>
      <c r="W68" s="58"/>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8"/>
      <c r="BA68" s="59"/>
      <c r="BB68" s="59"/>
      <c r="BC68" s="59"/>
      <c r="BD68" s="59"/>
    </row>
    <row r="69" spans="1:56" x14ac:dyDescent="0.2">
      <c r="A69" s="29">
        <v>41404</v>
      </c>
      <c r="B69" s="1" t="s">
        <v>164</v>
      </c>
      <c r="C69" s="27">
        <v>44015</v>
      </c>
      <c r="J69" s="1" t="s">
        <v>12</v>
      </c>
      <c r="K69" s="1" t="s">
        <v>60</v>
      </c>
      <c r="N69" s="6">
        <v>157.68</v>
      </c>
      <c r="O69" s="6"/>
      <c r="P69" s="6">
        <v>15742.37</v>
      </c>
      <c r="R69" s="31">
        <v>157.68</v>
      </c>
      <c r="S69" s="28">
        <v>44043</v>
      </c>
      <c r="T69" s="1" t="e">
        <f t="shared" si="13"/>
        <v>#N/A</v>
      </c>
      <c r="W69" s="58"/>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8"/>
      <c r="BA69" s="59"/>
      <c r="BB69" s="59"/>
      <c r="BC69" s="59"/>
      <c r="BD69" s="59"/>
    </row>
    <row r="70" spans="1:56" x14ac:dyDescent="0.2">
      <c r="A70" s="29">
        <v>41405</v>
      </c>
      <c r="B70" s="1" t="s">
        <v>164</v>
      </c>
      <c r="C70" s="27">
        <v>44015</v>
      </c>
      <c r="J70" s="1" t="s">
        <v>12</v>
      </c>
      <c r="K70" s="1" t="s">
        <v>60</v>
      </c>
      <c r="N70" s="6">
        <v>238.35</v>
      </c>
      <c r="O70" s="6"/>
      <c r="P70" s="6">
        <v>15980.72</v>
      </c>
      <c r="R70" s="31">
        <v>238.35</v>
      </c>
      <c r="S70" s="28">
        <v>44043</v>
      </c>
      <c r="T70" s="1" t="e">
        <f t="shared" si="13"/>
        <v>#N/A</v>
      </c>
      <c r="W70" s="58"/>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8"/>
      <c r="BA70" s="59"/>
      <c r="BB70" s="59"/>
      <c r="BC70" s="59"/>
      <c r="BD70" s="59"/>
    </row>
    <row r="71" spans="1:56" x14ac:dyDescent="0.2">
      <c r="A71" s="29">
        <v>41412</v>
      </c>
      <c r="B71" s="1" t="s">
        <v>164</v>
      </c>
      <c r="C71" s="27">
        <v>44019</v>
      </c>
      <c r="J71" s="1" t="s">
        <v>12</v>
      </c>
      <c r="K71" s="1" t="s">
        <v>60</v>
      </c>
      <c r="N71" s="6">
        <v>30.93</v>
      </c>
      <c r="O71" s="6"/>
      <c r="P71" s="6">
        <v>16011.65</v>
      </c>
      <c r="R71" s="31">
        <v>30.93</v>
      </c>
      <c r="S71" s="28">
        <v>44043</v>
      </c>
      <c r="T71" s="1" t="e">
        <f t="shared" si="13"/>
        <v>#N/A</v>
      </c>
      <c r="W71" s="58"/>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8"/>
      <c r="BA71" s="59"/>
      <c r="BB71" s="59"/>
      <c r="BC71" s="59"/>
      <c r="BD71" s="59"/>
    </row>
    <row r="72" spans="1:56" x14ac:dyDescent="0.2">
      <c r="A72" s="29">
        <v>40917</v>
      </c>
      <c r="B72" s="1" t="s">
        <v>167</v>
      </c>
      <c r="C72" s="27">
        <v>44020</v>
      </c>
      <c r="D72" s="1">
        <v>11192</v>
      </c>
      <c r="G72" s="1" t="s">
        <v>672</v>
      </c>
      <c r="J72" s="1" t="s">
        <v>12</v>
      </c>
      <c r="K72" s="1" t="s">
        <v>48</v>
      </c>
      <c r="N72" s="6">
        <v>1514.15</v>
      </c>
      <c r="O72" s="6"/>
      <c r="P72" s="6">
        <v>17525.8</v>
      </c>
      <c r="R72" s="31">
        <v>1514.15</v>
      </c>
      <c r="S72" s="28">
        <v>44043</v>
      </c>
      <c r="T72" s="1" t="e">
        <f t="shared" si="13"/>
        <v>#N/A</v>
      </c>
      <c r="W72" s="58"/>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8"/>
      <c r="BA72" s="59"/>
      <c r="BB72" s="59"/>
      <c r="BC72" s="59"/>
      <c r="BD72" s="59"/>
    </row>
    <row r="73" spans="1:56" x14ac:dyDescent="0.2">
      <c r="A73" s="29">
        <v>41422</v>
      </c>
      <c r="B73" s="1" t="s">
        <v>164</v>
      </c>
      <c r="C73" s="27">
        <v>44021</v>
      </c>
      <c r="J73" s="1" t="s">
        <v>12</v>
      </c>
      <c r="K73" s="1" t="s">
        <v>60</v>
      </c>
      <c r="N73" s="6">
        <v>18.07</v>
      </c>
      <c r="O73" s="6"/>
      <c r="P73" s="6">
        <v>17543.87</v>
      </c>
      <c r="R73" s="31">
        <v>18.07</v>
      </c>
      <c r="S73" s="28">
        <v>44043</v>
      </c>
      <c r="T73" s="1" t="e">
        <f t="shared" si="13"/>
        <v>#N/A</v>
      </c>
      <c r="W73" s="58"/>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8"/>
      <c r="BA73" s="59"/>
      <c r="BB73" s="59"/>
      <c r="BC73" s="59"/>
      <c r="BD73" s="59"/>
    </row>
    <row r="74" spans="1:56" x14ac:dyDescent="0.2">
      <c r="A74" s="29">
        <v>41432</v>
      </c>
      <c r="B74" s="1" t="s">
        <v>164</v>
      </c>
      <c r="C74" s="27">
        <v>44024</v>
      </c>
      <c r="J74" s="1" t="s">
        <v>12</v>
      </c>
      <c r="K74" s="1" t="s">
        <v>60</v>
      </c>
      <c r="N74" s="6">
        <v>29.95</v>
      </c>
      <c r="O74" s="6"/>
      <c r="P74" s="6">
        <v>17573.82</v>
      </c>
      <c r="R74" s="31">
        <v>29.95</v>
      </c>
      <c r="S74" s="28">
        <v>44043</v>
      </c>
      <c r="T74" s="1" t="e">
        <f t="shared" si="13"/>
        <v>#N/A</v>
      </c>
      <c r="W74" s="58"/>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8"/>
      <c r="BA74" s="59"/>
      <c r="BB74" s="59"/>
      <c r="BC74" s="59"/>
      <c r="BD74" s="59"/>
    </row>
    <row r="75" spans="1:56" x14ac:dyDescent="0.2">
      <c r="A75" s="29">
        <v>41434</v>
      </c>
      <c r="B75" s="1" t="s">
        <v>164</v>
      </c>
      <c r="C75" s="27">
        <v>44025</v>
      </c>
      <c r="J75" s="1" t="s">
        <v>12</v>
      </c>
      <c r="K75" s="1" t="s">
        <v>60</v>
      </c>
      <c r="N75" s="6">
        <v>21.57</v>
      </c>
      <c r="O75" s="6"/>
      <c r="P75" s="6">
        <v>17595.39</v>
      </c>
      <c r="R75" s="31">
        <v>21.57</v>
      </c>
      <c r="S75" s="28">
        <v>44043</v>
      </c>
      <c r="T75" s="1" t="e">
        <f t="shared" si="13"/>
        <v>#N/A</v>
      </c>
      <c r="W75" s="58"/>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8"/>
      <c r="BA75" s="59"/>
      <c r="BB75" s="59"/>
      <c r="BC75" s="59"/>
      <c r="BD75" s="59"/>
    </row>
    <row r="76" spans="1:56" x14ac:dyDescent="0.2">
      <c r="A76" s="29">
        <v>41436</v>
      </c>
      <c r="B76" s="1" t="s">
        <v>164</v>
      </c>
      <c r="C76" s="27">
        <v>44026</v>
      </c>
      <c r="J76" s="1" t="s">
        <v>12</v>
      </c>
      <c r="K76" s="1" t="s">
        <v>60</v>
      </c>
      <c r="N76" s="6">
        <v>65.16</v>
      </c>
      <c r="O76" s="6"/>
      <c r="P76" s="6">
        <v>17660.55</v>
      </c>
      <c r="R76" s="31">
        <v>65.16</v>
      </c>
      <c r="S76" s="28">
        <v>44043</v>
      </c>
      <c r="T76" s="1" t="e">
        <f t="shared" si="13"/>
        <v>#N/A</v>
      </c>
      <c r="W76" s="58"/>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8"/>
      <c r="BA76" s="59"/>
      <c r="BB76" s="59"/>
      <c r="BC76" s="59"/>
      <c r="BD76" s="59"/>
    </row>
    <row r="77" spans="1:56" x14ac:dyDescent="0.2">
      <c r="A77" s="29">
        <v>41439</v>
      </c>
      <c r="B77" s="1" t="s">
        <v>164</v>
      </c>
      <c r="C77" s="27">
        <v>44027</v>
      </c>
      <c r="J77" s="1" t="s">
        <v>12</v>
      </c>
      <c r="K77" s="1" t="s">
        <v>60</v>
      </c>
      <c r="N77" s="6">
        <v>56.7</v>
      </c>
      <c r="O77" s="6"/>
      <c r="P77" s="6">
        <v>17717.25</v>
      </c>
      <c r="R77" s="31">
        <v>56.7</v>
      </c>
      <c r="S77" s="28">
        <v>44043</v>
      </c>
      <c r="T77" s="1" t="e">
        <f t="shared" si="13"/>
        <v>#N/A</v>
      </c>
      <c r="W77" s="58"/>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8"/>
      <c r="BA77" s="59"/>
      <c r="BB77" s="59"/>
      <c r="BC77" s="59"/>
      <c r="BD77" s="59"/>
    </row>
    <row r="78" spans="1:56" x14ac:dyDescent="0.2">
      <c r="A78" s="29">
        <v>41779</v>
      </c>
      <c r="B78" s="1" t="s">
        <v>164</v>
      </c>
      <c r="C78" s="27">
        <v>44045</v>
      </c>
      <c r="J78" s="1" t="s">
        <v>12</v>
      </c>
      <c r="K78" s="1" t="s">
        <v>60</v>
      </c>
      <c r="N78" s="6">
        <v>15.13</v>
      </c>
      <c r="O78" s="6"/>
      <c r="P78" s="6">
        <v>17732.38</v>
      </c>
      <c r="R78" s="31">
        <v>15.13</v>
      </c>
      <c r="S78" s="28">
        <v>44074</v>
      </c>
      <c r="T78" s="1" t="e">
        <f t="shared" si="13"/>
        <v>#N/A</v>
      </c>
      <c r="W78" s="58"/>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8"/>
      <c r="BA78" s="59"/>
      <c r="BB78" s="59"/>
      <c r="BC78" s="59"/>
      <c r="BD78" s="59"/>
    </row>
    <row r="79" spans="1:56" x14ac:dyDescent="0.2">
      <c r="A79" s="29">
        <v>41783</v>
      </c>
      <c r="B79" s="1" t="s">
        <v>164</v>
      </c>
      <c r="C79" s="27">
        <v>44046</v>
      </c>
      <c r="J79" s="1" t="s">
        <v>12</v>
      </c>
      <c r="K79" s="1" t="s">
        <v>60</v>
      </c>
      <c r="N79" s="6">
        <v>398.79</v>
      </c>
      <c r="O79" s="6"/>
      <c r="P79" s="6">
        <v>18131.169999999998</v>
      </c>
      <c r="R79" s="31">
        <v>398.79</v>
      </c>
      <c r="S79" s="28">
        <v>44074</v>
      </c>
      <c r="T79" s="1" t="e">
        <f t="shared" si="13"/>
        <v>#N/A</v>
      </c>
      <c r="W79" s="58"/>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8"/>
      <c r="BA79" s="59"/>
      <c r="BB79" s="59"/>
      <c r="BC79" s="59"/>
      <c r="BD79" s="59"/>
    </row>
    <row r="80" spans="1:56" x14ac:dyDescent="0.2">
      <c r="A80" s="29">
        <v>41321</v>
      </c>
      <c r="B80" s="1" t="s">
        <v>167</v>
      </c>
      <c r="C80" s="27">
        <v>44047</v>
      </c>
      <c r="D80" s="1">
        <v>11196</v>
      </c>
      <c r="G80" s="1" t="s">
        <v>672</v>
      </c>
      <c r="J80" s="1" t="s">
        <v>12</v>
      </c>
      <c r="K80" s="1" t="s">
        <v>48</v>
      </c>
      <c r="N80" s="6">
        <v>1591.85</v>
      </c>
      <c r="O80" s="6"/>
      <c r="P80" s="6">
        <v>19723.02</v>
      </c>
      <c r="R80" s="31">
        <v>1591.85</v>
      </c>
      <c r="S80" s="28">
        <v>44074</v>
      </c>
      <c r="T80" s="1" t="e">
        <f t="shared" si="13"/>
        <v>#N/A</v>
      </c>
      <c r="W80" s="58"/>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8"/>
      <c r="BA80" s="59"/>
      <c r="BB80" s="59"/>
      <c r="BC80" s="59"/>
      <c r="BD80" s="59"/>
    </row>
    <row r="81" spans="1:56" x14ac:dyDescent="0.2">
      <c r="A81" s="29">
        <v>41784</v>
      </c>
      <c r="B81" s="1" t="s">
        <v>164</v>
      </c>
      <c r="C81" s="27">
        <v>44047</v>
      </c>
      <c r="J81" s="1" t="s">
        <v>12</v>
      </c>
      <c r="K81" s="1" t="s">
        <v>60</v>
      </c>
      <c r="N81" s="6">
        <v>162.94</v>
      </c>
      <c r="O81" s="6"/>
      <c r="P81" s="6">
        <v>19885.96</v>
      </c>
      <c r="R81" s="31">
        <v>162.94</v>
      </c>
      <c r="S81" s="28">
        <v>44074</v>
      </c>
      <c r="T81" s="1" t="e">
        <f t="shared" si="13"/>
        <v>#N/A</v>
      </c>
      <c r="W81" s="58"/>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8"/>
      <c r="BA81" s="59"/>
      <c r="BB81" s="59"/>
      <c r="BC81" s="59"/>
      <c r="BD81" s="59"/>
    </row>
    <row r="82" spans="1:56" x14ac:dyDescent="0.2">
      <c r="A82" s="29">
        <v>41789</v>
      </c>
      <c r="B82" s="1" t="s">
        <v>164</v>
      </c>
      <c r="C82" s="27">
        <v>44048</v>
      </c>
      <c r="J82" s="1" t="s">
        <v>12</v>
      </c>
      <c r="K82" s="1" t="s">
        <v>60</v>
      </c>
      <c r="N82" s="6">
        <v>238.35</v>
      </c>
      <c r="O82" s="6"/>
      <c r="P82" s="6">
        <v>20124.310000000001</v>
      </c>
      <c r="R82" s="31">
        <v>238.35</v>
      </c>
      <c r="S82" s="28">
        <v>44074</v>
      </c>
      <c r="T82" s="1" t="e">
        <f t="shared" si="13"/>
        <v>#N/A</v>
      </c>
      <c r="W82" s="58"/>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8"/>
      <c r="BA82" s="59"/>
      <c r="BB82" s="59"/>
      <c r="BC82" s="59"/>
      <c r="BD82" s="59"/>
    </row>
    <row r="83" spans="1:56" x14ac:dyDescent="0.2">
      <c r="A83" s="29">
        <v>41805</v>
      </c>
      <c r="B83" s="1" t="s">
        <v>164</v>
      </c>
      <c r="C83" s="27">
        <v>44051</v>
      </c>
      <c r="J83" s="1" t="s">
        <v>12</v>
      </c>
      <c r="K83" s="1" t="s">
        <v>60</v>
      </c>
      <c r="N83" s="6">
        <v>18.07</v>
      </c>
      <c r="O83" s="6"/>
      <c r="P83" s="6">
        <v>20142.38</v>
      </c>
      <c r="R83" s="31">
        <v>18.07</v>
      </c>
      <c r="S83" s="28">
        <v>44074</v>
      </c>
      <c r="T83" s="1" t="e">
        <f t="shared" si="13"/>
        <v>#N/A</v>
      </c>
      <c r="W83" s="58"/>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8"/>
      <c r="BA83" s="59"/>
      <c r="BB83" s="59"/>
      <c r="BC83" s="59"/>
      <c r="BD83" s="59"/>
    </row>
    <row r="84" spans="1:56" x14ac:dyDescent="0.2">
      <c r="A84" s="29">
        <v>41822</v>
      </c>
      <c r="B84" s="1" t="s">
        <v>164</v>
      </c>
      <c r="C84" s="27">
        <v>44055</v>
      </c>
      <c r="J84" s="1" t="s">
        <v>12</v>
      </c>
      <c r="K84" s="1" t="s">
        <v>60</v>
      </c>
      <c r="N84" s="6">
        <v>29.95</v>
      </c>
      <c r="O84" s="6"/>
      <c r="P84" s="6">
        <v>20172.330000000002</v>
      </c>
      <c r="R84" s="31">
        <v>29.95</v>
      </c>
      <c r="S84" s="28">
        <v>44074</v>
      </c>
      <c r="T84" s="1" t="e">
        <f t="shared" si="13"/>
        <v>#N/A</v>
      </c>
      <c r="W84" s="58"/>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8"/>
      <c r="BA84" s="59"/>
      <c r="BB84" s="59"/>
      <c r="BC84" s="59"/>
      <c r="BD84" s="59"/>
    </row>
    <row r="85" spans="1:56" x14ac:dyDescent="0.2">
      <c r="A85" s="29">
        <v>41825</v>
      </c>
      <c r="B85" s="1" t="s">
        <v>164</v>
      </c>
      <c r="C85" s="27">
        <v>44055</v>
      </c>
      <c r="J85" s="1" t="s">
        <v>12</v>
      </c>
      <c r="K85" s="1" t="s">
        <v>60</v>
      </c>
      <c r="N85" s="6">
        <v>30.9</v>
      </c>
      <c r="O85" s="6"/>
      <c r="P85" s="6">
        <v>20203.23</v>
      </c>
      <c r="R85" s="31">
        <v>30.9</v>
      </c>
      <c r="S85" s="28">
        <v>44074</v>
      </c>
      <c r="T85" s="1" t="e">
        <f t="shared" si="13"/>
        <v>#N/A</v>
      </c>
      <c r="W85" s="58"/>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8"/>
      <c r="BA85" s="59"/>
      <c r="BB85" s="59"/>
      <c r="BC85" s="59"/>
      <c r="BD85" s="59"/>
    </row>
    <row r="86" spans="1:56" x14ac:dyDescent="0.2">
      <c r="A86" s="29">
        <v>41826</v>
      </c>
      <c r="B86" s="1" t="s">
        <v>164</v>
      </c>
      <c r="C86" s="27">
        <v>44055</v>
      </c>
      <c r="J86" s="1" t="s">
        <v>12</v>
      </c>
      <c r="K86" s="1" t="s">
        <v>60</v>
      </c>
      <c r="N86" s="6">
        <v>21.57</v>
      </c>
      <c r="O86" s="6"/>
      <c r="P86" s="6">
        <v>20224.8</v>
      </c>
      <c r="R86" s="31">
        <v>21.57</v>
      </c>
      <c r="S86" s="28">
        <v>44074</v>
      </c>
      <c r="T86" s="1" t="e">
        <f t="shared" si="13"/>
        <v>#N/A</v>
      </c>
      <c r="W86" s="58"/>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8"/>
      <c r="BA86" s="59"/>
      <c r="BB86" s="59"/>
      <c r="BC86" s="59"/>
      <c r="BD86" s="59"/>
    </row>
    <row r="87" spans="1:56" x14ac:dyDescent="0.2">
      <c r="A87" s="29">
        <v>41833</v>
      </c>
      <c r="B87" s="1" t="s">
        <v>164</v>
      </c>
      <c r="C87" s="27">
        <v>44058</v>
      </c>
      <c r="J87" s="1" t="s">
        <v>12</v>
      </c>
      <c r="K87" s="1" t="s">
        <v>60</v>
      </c>
      <c r="N87" s="6">
        <v>56.7</v>
      </c>
      <c r="O87" s="6"/>
      <c r="P87" s="6">
        <v>20281.5</v>
      </c>
      <c r="R87" s="31">
        <v>56.7</v>
      </c>
      <c r="S87" s="28">
        <v>44074</v>
      </c>
      <c r="T87" s="1" t="e">
        <f t="shared" si="13"/>
        <v>#N/A</v>
      </c>
      <c r="W87" s="58"/>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8"/>
      <c r="BA87" s="59"/>
      <c r="BB87" s="59"/>
      <c r="BC87" s="59"/>
      <c r="BD87" s="59"/>
    </row>
    <row r="88" spans="1:56" x14ac:dyDescent="0.2">
      <c r="A88" s="29">
        <v>41869</v>
      </c>
      <c r="B88" s="1" t="s">
        <v>164</v>
      </c>
      <c r="C88" s="27">
        <v>44066</v>
      </c>
      <c r="J88" s="1" t="s">
        <v>12</v>
      </c>
      <c r="K88" s="1" t="s">
        <v>60</v>
      </c>
      <c r="N88" s="6">
        <v>103.78</v>
      </c>
      <c r="O88" s="6"/>
      <c r="P88" s="6">
        <v>20385.28</v>
      </c>
      <c r="R88" s="31">
        <v>103.78</v>
      </c>
      <c r="S88" s="28">
        <v>44074</v>
      </c>
      <c r="T88" s="1" t="e">
        <f t="shared" si="13"/>
        <v>#N/A</v>
      </c>
      <c r="W88" s="58"/>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8"/>
      <c r="BA88" s="59"/>
      <c r="BB88" s="59"/>
      <c r="BC88" s="59"/>
      <c r="BD88" s="59"/>
    </row>
    <row r="89" spans="1:56" x14ac:dyDescent="0.2">
      <c r="A89" s="29">
        <v>42088</v>
      </c>
      <c r="B89" s="1" t="s">
        <v>164</v>
      </c>
      <c r="C89" s="27">
        <v>44075</v>
      </c>
      <c r="J89" s="1" t="s">
        <v>12</v>
      </c>
      <c r="K89" s="1" t="s">
        <v>60</v>
      </c>
      <c r="N89" s="6">
        <v>11.95</v>
      </c>
      <c r="O89" s="6"/>
      <c r="P89" s="6">
        <v>20397.23</v>
      </c>
      <c r="R89" s="31">
        <v>11.95</v>
      </c>
      <c r="S89" s="28">
        <v>44104</v>
      </c>
      <c r="T89" s="1" t="e">
        <f t="shared" si="13"/>
        <v>#N/A</v>
      </c>
      <c r="W89" s="58"/>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8"/>
      <c r="BA89" s="59"/>
      <c r="BB89" s="59"/>
      <c r="BC89" s="59"/>
      <c r="BD89" s="59"/>
    </row>
    <row r="90" spans="1:56" x14ac:dyDescent="0.2">
      <c r="A90" s="29">
        <v>42090</v>
      </c>
      <c r="B90" s="1" t="s">
        <v>164</v>
      </c>
      <c r="C90" s="27">
        <v>44077</v>
      </c>
      <c r="J90" s="1" t="s">
        <v>12</v>
      </c>
      <c r="K90" s="1" t="s">
        <v>60</v>
      </c>
      <c r="N90" s="6">
        <v>162.94</v>
      </c>
      <c r="O90" s="6"/>
      <c r="P90" s="6">
        <v>20560.169999999998</v>
      </c>
      <c r="R90" s="31">
        <v>162.94</v>
      </c>
      <c r="S90" s="28">
        <v>44104</v>
      </c>
      <c r="T90" s="1" t="e">
        <f t="shared" si="13"/>
        <v>#N/A</v>
      </c>
      <c r="W90" s="58"/>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8"/>
      <c r="BA90" s="59"/>
      <c r="BB90" s="59"/>
      <c r="BC90" s="59"/>
      <c r="BD90" s="59"/>
    </row>
    <row r="91" spans="1:56" x14ac:dyDescent="0.2">
      <c r="A91" s="29">
        <v>42091</v>
      </c>
      <c r="B91" s="1" t="s">
        <v>164</v>
      </c>
      <c r="C91" s="27">
        <v>44078</v>
      </c>
      <c r="J91" s="1" t="s">
        <v>12</v>
      </c>
      <c r="K91" s="1" t="s">
        <v>60</v>
      </c>
      <c r="N91" s="6">
        <v>15.13</v>
      </c>
      <c r="O91" s="6"/>
      <c r="P91" s="6">
        <v>20575.3</v>
      </c>
      <c r="R91" s="31">
        <v>15.13</v>
      </c>
      <c r="S91" s="28">
        <v>44104</v>
      </c>
      <c r="T91" s="1" t="e">
        <f t="shared" si="13"/>
        <v>#N/A</v>
      </c>
      <c r="W91" s="58"/>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8"/>
      <c r="BA91" s="59"/>
      <c r="BB91" s="59"/>
      <c r="BC91" s="59"/>
      <c r="BD91" s="59"/>
    </row>
    <row r="92" spans="1:56" x14ac:dyDescent="0.2">
      <c r="A92" s="29">
        <v>42092</v>
      </c>
      <c r="B92" s="1" t="s">
        <v>164</v>
      </c>
      <c r="C92" s="27">
        <v>44078</v>
      </c>
      <c r="J92" s="1" t="s">
        <v>12</v>
      </c>
      <c r="K92" s="1" t="s">
        <v>60</v>
      </c>
      <c r="N92" s="6">
        <v>407.22</v>
      </c>
      <c r="O92" s="6"/>
      <c r="P92" s="6">
        <v>20982.52</v>
      </c>
      <c r="R92" s="31">
        <v>407.22</v>
      </c>
      <c r="S92" s="28">
        <v>44104</v>
      </c>
      <c r="T92" s="1" t="e">
        <f t="shared" si="13"/>
        <v>#N/A</v>
      </c>
      <c r="W92" s="58"/>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8"/>
      <c r="BA92" s="59"/>
      <c r="BB92" s="59"/>
      <c r="BC92" s="59"/>
      <c r="BD92" s="59"/>
    </row>
    <row r="93" spans="1:56" x14ac:dyDescent="0.2">
      <c r="A93" s="29">
        <v>42098</v>
      </c>
      <c r="B93" s="1" t="s">
        <v>164</v>
      </c>
      <c r="C93" s="27">
        <v>44080</v>
      </c>
      <c r="J93" s="1" t="s">
        <v>12</v>
      </c>
      <c r="K93" s="1" t="s">
        <v>60</v>
      </c>
      <c r="N93" s="6">
        <v>18.07</v>
      </c>
      <c r="O93" s="6"/>
      <c r="P93" s="6">
        <v>21000.59</v>
      </c>
      <c r="R93" s="31">
        <v>18.07</v>
      </c>
      <c r="S93" s="28">
        <v>44104</v>
      </c>
      <c r="T93" s="1" t="e">
        <f t="shared" si="13"/>
        <v>#N/A</v>
      </c>
      <c r="W93" s="58"/>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8"/>
      <c r="BA93" s="59"/>
      <c r="BB93" s="59"/>
      <c r="BC93" s="59"/>
      <c r="BD93" s="59"/>
    </row>
    <row r="94" spans="1:56" x14ac:dyDescent="0.2">
      <c r="A94" s="29">
        <v>42105</v>
      </c>
      <c r="B94" s="1" t="s">
        <v>164</v>
      </c>
      <c r="C94" s="27">
        <v>44086</v>
      </c>
      <c r="J94" s="1" t="s">
        <v>12</v>
      </c>
      <c r="K94" s="1" t="s">
        <v>60</v>
      </c>
      <c r="N94" s="6">
        <v>29.95</v>
      </c>
      <c r="O94" s="6"/>
      <c r="P94" s="6">
        <v>21030.54</v>
      </c>
      <c r="R94" s="31">
        <v>29.95</v>
      </c>
      <c r="S94" s="28">
        <v>44104</v>
      </c>
      <c r="T94" s="1" t="e">
        <f t="shared" si="13"/>
        <v>#N/A</v>
      </c>
      <c r="W94" s="58"/>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8"/>
      <c r="BA94" s="59"/>
      <c r="BB94" s="59"/>
      <c r="BC94" s="59"/>
      <c r="BD94" s="59"/>
    </row>
    <row r="95" spans="1:56" x14ac:dyDescent="0.2">
      <c r="A95" s="29">
        <v>42106</v>
      </c>
      <c r="B95" s="1" t="s">
        <v>164</v>
      </c>
      <c r="C95" s="27">
        <v>44086</v>
      </c>
      <c r="J95" s="1" t="s">
        <v>12</v>
      </c>
      <c r="K95" s="1" t="s">
        <v>60</v>
      </c>
      <c r="N95" s="6">
        <v>30.91</v>
      </c>
      <c r="O95" s="6"/>
      <c r="P95" s="6">
        <v>21061.45</v>
      </c>
      <c r="R95" s="31">
        <v>30.91</v>
      </c>
      <c r="S95" s="28">
        <v>44104</v>
      </c>
      <c r="T95" s="1" t="e">
        <f t="shared" si="13"/>
        <v>#N/A</v>
      </c>
      <c r="W95" s="58"/>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8"/>
      <c r="BA95" s="59"/>
      <c r="BB95" s="59"/>
      <c r="BC95" s="59"/>
      <c r="BD95" s="59"/>
    </row>
    <row r="96" spans="1:56" x14ac:dyDescent="0.2">
      <c r="A96" s="29">
        <v>42109</v>
      </c>
      <c r="B96" s="1" t="s">
        <v>164</v>
      </c>
      <c r="C96" s="27">
        <v>44086</v>
      </c>
      <c r="J96" s="1" t="s">
        <v>12</v>
      </c>
      <c r="K96" s="1" t="s">
        <v>60</v>
      </c>
      <c r="N96" s="6">
        <v>21.57</v>
      </c>
      <c r="O96" s="6"/>
      <c r="P96" s="6">
        <v>21083.02</v>
      </c>
      <c r="R96" s="31">
        <v>21.57</v>
      </c>
      <c r="S96" s="28">
        <v>44104</v>
      </c>
      <c r="T96" s="1" t="e">
        <f t="shared" si="13"/>
        <v>#N/A</v>
      </c>
      <c r="W96" s="58"/>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8"/>
      <c r="BA96" s="59"/>
      <c r="BB96" s="59"/>
      <c r="BC96" s="59"/>
      <c r="BD96" s="59"/>
    </row>
    <row r="97" spans="1:56" x14ac:dyDescent="0.2">
      <c r="A97" s="29">
        <v>42113</v>
      </c>
      <c r="B97" s="1" t="s">
        <v>164</v>
      </c>
      <c r="C97" s="27">
        <v>44088</v>
      </c>
      <c r="J97" s="1" t="s">
        <v>12</v>
      </c>
      <c r="K97" s="1" t="s">
        <v>60</v>
      </c>
      <c r="N97" s="6">
        <v>50.58</v>
      </c>
      <c r="O97" s="6"/>
      <c r="P97" s="6">
        <v>21133.599999999999</v>
      </c>
      <c r="R97" s="31">
        <v>50.58</v>
      </c>
      <c r="S97" s="28">
        <v>44104</v>
      </c>
      <c r="T97" s="1" t="e">
        <f t="shared" si="13"/>
        <v>#N/A</v>
      </c>
      <c r="W97" s="58"/>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8"/>
      <c r="BA97" s="59"/>
      <c r="BB97" s="59"/>
      <c r="BC97" s="59"/>
      <c r="BD97" s="59"/>
    </row>
    <row r="98" spans="1:56" x14ac:dyDescent="0.2">
      <c r="A98" s="29">
        <v>42135</v>
      </c>
      <c r="B98" s="1" t="s">
        <v>164</v>
      </c>
      <c r="C98" s="27">
        <v>44102</v>
      </c>
      <c r="J98" s="1" t="s">
        <v>12</v>
      </c>
      <c r="K98" s="1" t="s">
        <v>60</v>
      </c>
      <c r="N98" s="6">
        <v>11.95</v>
      </c>
      <c r="O98" s="6"/>
      <c r="P98" s="6">
        <v>21145.55</v>
      </c>
      <c r="R98" s="31">
        <v>11.95</v>
      </c>
      <c r="S98" s="28">
        <v>44104</v>
      </c>
      <c r="T98" s="1" t="e">
        <f t="shared" si="13"/>
        <v>#N/A</v>
      </c>
      <c r="W98" s="58"/>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8"/>
      <c r="BA98" s="59"/>
      <c r="BB98" s="59"/>
      <c r="BC98" s="59"/>
      <c r="BD98" s="59"/>
    </row>
    <row r="99" spans="1:56" x14ac:dyDescent="0.2">
      <c r="A99" s="29">
        <v>42503</v>
      </c>
      <c r="B99" s="1" t="s">
        <v>164</v>
      </c>
      <c r="C99" s="27">
        <v>44106</v>
      </c>
      <c r="J99" s="1" t="s">
        <v>12</v>
      </c>
      <c r="K99" s="1" t="s">
        <v>60</v>
      </c>
      <c r="N99" s="6">
        <v>47.48</v>
      </c>
      <c r="O99" s="6"/>
      <c r="P99" s="6">
        <v>21193.03</v>
      </c>
      <c r="R99" s="31">
        <v>47.48</v>
      </c>
      <c r="S99" s="28">
        <v>44135</v>
      </c>
      <c r="T99" s="1" t="e">
        <f t="shared" si="13"/>
        <v>#N/A</v>
      </c>
      <c r="W99" s="58"/>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8"/>
      <c r="BA99" s="59"/>
      <c r="BB99" s="59"/>
      <c r="BC99" s="59"/>
      <c r="BD99" s="59"/>
    </row>
    <row r="100" spans="1:56" x14ac:dyDescent="0.2">
      <c r="A100" s="29">
        <v>42507</v>
      </c>
      <c r="B100" s="1" t="s">
        <v>164</v>
      </c>
      <c r="C100" s="27">
        <v>44107</v>
      </c>
      <c r="J100" s="1" t="s">
        <v>12</v>
      </c>
      <c r="K100" s="1" t="s">
        <v>60</v>
      </c>
      <c r="N100" s="6">
        <v>409.78</v>
      </c>
      <c r="O100" s="6"/>
      <c r="P100" s="6">
        <v>21602.81</v>
      </c>
      <c r="R100" s="31">
        <v>409.78</v>
      </c>
      <c r="S100" s="28">
        <v>44135</v>
      </c>
      <c r="T100" s="1" t="e">
        <f t="shared" si="13"/>
        <v>#N/A</v>
      </c>
      <c r="W100" s="58"/>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8"/>
      <c r="BA100" s="59"/>
      <c r="BB100" s="59"/>
      <c r="BC100" s="59"/>
      <c r="BD100" s="59"/>
    </row>
    <row r="101" spans="1:56" x14ac:dyDescent="0.2">
      <c r="A101" s="29">
        <v>42508</v>
      </c>
      <c r="B101" s="1" t="s">
        <v>164</v>
      </c>
      <c r="C101" s="27">
        <v>44107</v>
      </c>
      <c r="J101" s="1" t="s">
        <v>12</v>
      </c>
      <c r="K101" s="1" t="s">
        <v>60</v>
      </c>
      <c r="N101" s="6">
        <v>45.39</v>
      </c>
      <c r="O101" s="6"/>
      <c r="P101" s="6">
        <v>21648.2</v>
      </c>
      <c r="R101" s="31">
        <v>45.39</v>
      </c>
      <c r="S101" s="28">
        <v>44135</v>
      </c>
      <c r="T101" s="1" t="e">
        <f t="shared" si="13"/>
        <v>#N/A</v>
      </c>
      <c r="W101" s="58"/>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8"/>
      <c r="BA101" s="59"/>
      <c r="BB101" s="59"/>
      <c r="BC101" s="59"/>
      <c r="BD101" s="59"/>
    </row>
    <row r="102" spans="1:56" x14ac:dyDescent="0.2">
      <c r="A102" s="29">
        <v>42047</v>
      </c>
      <c r="B102" s="1" t="s">
        <v>167</v>
      </c>
      <c r="C102" s="27">
        <v>44110</v>
      </c>
      <c r="D102" s="1">
        <v>11207</v>
      </c>
      <c r="G102" s="1" t="s">
        <v>672</v>
      </c>
      <c r="J102" s="1" t="s">
        <v>12</v>
      </c>
      <c r="K102" s="1" t="s">
        <v>48</v>
      </c>
      <c r="N102" s="6">
        <v>1771.23</v>
      </c>
      <c r="O102" s="6"/>
      <c r="P102" s="6">
        <v>23419.43</v>
      </c>
      <c r="R102" s="31">
        <v>1771.23</v>
      </c>
      <c r="S102" s="28">
        <v>44135</v>
      </c>
      <c r="T102" s="1" t="e">
        <f t="shared" si="13"/>
        <v>#N/A</v>
      </c>
      <c r="W102" s="58"/>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8"/>
      <c r="BA102" s="59"/>
      <c r="BB102" s="59"/>
      <c r="BC102" s="59"/>
      <c r="BD102" s="59"/>
    </row>
    <row r="103" spans="1:56" x14ac:dyDescent="0.2">
      <c r="A103" s="29">
        <v>42521</v>
      </c>
      <c r="B103" s="1" t="s">
        <v>164</v>
      </c>
      <c r="C103" s="27">
        <v>44110</v>
      </c>
      <c r="J103" s="1" t="s">
        <v>12</v>
      </c>
      <c r="K103" s="1" t="s">
        <v>60</v>
      </c>
      <c r="N103" s="6">
        <v>18.07</v>
      </c>
      <c r="O103" s="6"/>
      <c r="P103" s="6">
        <v>23437.5</v>
      </c>
      <c r="R103" s="31">
        <v>18.07</v>
      </c>
      <c r="S103" s="28">
        <v>44135</v>
      </c>
      <c r="T103" s="1" t="e">
        <f t="shared" si="13"/>
        <v>#N/A</v>
      </c>
      <c r="W103" s="58"/>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8"/>
      <c r="BA103" s="59"/>
      <c r="BB103" s="59"/>
      <c r="BC103" s="59"/>
      <c r="BD103" s="59"/>
    </row>
    <row r="104" spans="1:56" x14ac:dyDescent="0.2">
      <c r="A104" s="29">
        <v>42529</v>
      </c>
      <c r="B104" s="1" t="s">
        <v>164</v>
      </c>
      <c r="C104" s="27">
        <v>44116</v>
      </c>
      <c r="J104" s="1" t="s">
        <v>12</v>
      </c>
      <c r="K104" s="1" t="s">
        <v>60</v>
      </c>
      <c r="N104" s="6">
        <v>30.76</v>
      </c>
      <c r="O104" s="6"/>
      <c r="P104" s="6">
        <v>23468.26</v>
      </c>
      <c r="R104" s="31">
        <v>30.76</v>
      </c>
      <c r="S104" s="28">
        <v>44135</v>
      </c>
      <c r="T104" s="1" t="e">
        <f t="shared" si="13"/>
        <v>#N/A</v>
      </c>
      <c r="W104" s="58"/>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8"/>
      <c r="BA104" s="59"/>
      <c r="BB104" s="59"/>
      <c r="BC104" s="59"/>
      <c r="BD104" s="59"/>
    </row>
    <row r="105" spans="1:56" x14ac:dyDescent="0.2">
      <c r="A105" s="29">
        <v>42531</v>
      </c>
      <c r="B105" s="1" t="s">
        <v>164</v>
      </c>
      <c r="C105" s="27">
        <v>44116</v>
      </c>
      <c r="J105" s="1" t="s">
        <v>12</v>
      </c>
      <c r="K105" s="1" t="s">
        <v>60</v>
      </c>
      <c r="N105" s="6">
        <v>29.95</v>
      </c>
      <c r="O105" s="6"/>
      <c r="P105" s="6">
        <v>23498.21</v>
      </c>
      <c r="R105" s="31">
        <v>29.95</v>
      </c>
      <c r="S105" s="28">
        <v>44135</v>
      </c>
      <c r="T105" s="1" t="e">
        <f t="shared" si="13"/>
        <v>#N/A</v>
      </c>
      <c r="W105" s="58"/>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8"/>
      <c r="BA105" s="59"/>
      <c r="BB105" s="59"/>
      <c r="BC105" s="59"/>
      <c r="BD105" s="59"/>
    </row>
    <row r="106" spans="1:56" x14ac:dyDescent="0.2">
      <c r="A106" s="29">
        <v>42533</v>
      </c>
      <c r="B106" s="1" t="s">
        <v>164</v>
      </c>
      <c r="C106" s="27">
        <v>44117</v>
      </c>
      <c r="J106" s="1" t="s">
        <v>12</v>
      </c>
      <c r="K106" s="1" t="s">
        <v>60</v>
      </c>
      <c r="N106" s="6">
        <v>21.71</v>
      </c>
      <c r="O106" s="6"/>
      <c r="P106" s="6">
        <v>23519.919999999998</v>
      </c>
      <c r="R106" s="31">
        <v>21.71</v>
      </c>
      <c r="S106" s="28">
        <v>44135</v>
      </c>
      <c r="T106" s="1" t="e">
        <f t="shared" si="13"/>
        <v>#N/A</v>
      </c>
      <c r="W106" s="58"/>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8"/>
      <c r="BA106" s="59"/>
      <c r="BB106" s="59"/>
      <c r="BC106" s="59"/>
      <c r="BD106" s="59"/>
    </row>
    <row r="107" spans="1:56" x14ac:dyDescent="0.2">
      <c r="A107" s="29">
        <v>42539</v>
      </c>
      <c r="B107" s="1" t="s">
        <v>164</v>
      </c>
      <c r="C107" s="27">
        <v>44117</v>
      </c>
      <c r="J107" s="1" t="s">
        <v>12</v>
      </c>
      <c r="K107" s="1" t="s">
        <v>60</v>
      </c>
      <c r="N107" s="6">
        <v>513.48</v>
      </c>
      <c r="O107" s="6"/>
      <c r="P107" s="6">
        <v>24033.4</v>
      </c>
      <c r="R107" s="31">
        <v>513.48</v>
      </c>
      <c r="S107" s="28">
        <v>44135</v>
      </c>
      <c r="T107" s="1" t="e">
        <f t="shared" si="13"/>
        <v>#N/A</v>
      </c>
      <c r="W107" s="58"/>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8"/>
      <c r="BA107" s="59"/>
      <c r="BB107" s="59"/>
      <c r="BC107" s="59"/>
      <c r="BD107" s="59"/>
    </row>
    <row r="108" spans="1:56" x14ac:dyDescent="0.2">
      <c r="A108" s="29">
        <v>42541</v>
      </c>
      <c r="B108" s="1" t="s">
        <v>164</v>
      </c>
      <c r="C108" s="27">
        <v>44118</v>
      </c>
      <c r="J108" s="1" t="s">
        <v>12</v>
      </c>
      <c r="K108" s="1" t="s">
        <v>60</v>
      </c>
      <c r="N108" s="6">
        <v>19.45</v>
      </c>
      <c r="O108" s="6"/>
      <c r="P108" s="6">
        <v>24052.85</v>
      </c>
      <c r="R108" s="31">
        <v>19.45</v>
      </c>
      <c r="S108" s="28">
        <v>44135</v>
      </c>
      <c r="T108" s="1" t="e">
        <f t="shared" si="13"/>
        <v>#N/A</v>
      </c>
      <c r="W108" s="58"/>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8"/>
      <c r="BA108" s="59"/>
      <c r="BB108" s="59"/>
      <c r="BC108" s="59"/>
      <c r="BD108" s="59"/>
    </row>
    <row r="109" spans="1:56" x14ac:dyDescent="0.2">
      <c r="A109" s="29">
        <v>42543</v>
      </c>
      <c r="B109" s="1" t="s">
        <v>164</v>
      </c>
      <c r="C109" s="27">
        <v>44119</v>
      </c>
      <c r="J109" s="1" t="s">
        <v>12</v>
      </c>
      <c r="K109" s="1" t="s">
        <v>60</v>
      </c>
      <c r="N109" s="6">
        <v>591.98</v>
      </c>
      <c r="O109" s="6"/>
      <c r="P109" s="6">
        <v>24644.83</v>
      </c>
      <c r="R109" s="31">
        <v>591.98</v>
      </c>
      <c r="S109" s="28">
        <v>44135</v>
      </c>
      <c r="T109" s="1" t="e">
        <f t="shared" si="13"/>
        <v>#N/A</v>
      </c>
      <c r="W109" s="58"/>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8"/>
      <c r="BA109" s="59"/>
      <c r="BB109" s="59"/>
      <c r="BC109" s="59"/>
      <c r="BD109" s="59"/>
    </row>
    <row r="110" spans="1:56" x14ac:dyDescent="0.2">
      <c r="A110" s="29">
        <v>42276</v>
      </c>
      <c r="B110" s="1" t="s">
        <v>167</v>
      </c>
      <c r="C110" s="27">
        <v>44130</v>
      </c>
      <c r="D110" s="1">
        <v>11216</v>
      </c>
      <c r="G110" s="1" t="s">
        <v>672</v>
      </c>
      <c r="J110" s="1" t="s">
        <v>12</v>
      </c>
      <c r="K110" s="1" t="s">
        <v>48</v>
      </c>
      <c r="N110" s="6">
        <v>1771.23</v>
      </c>
      <c r="O110" s="6"/>
      <c r="P110" s="6">
        <v>26416.06</v>
      </c>
      <c r="R110" s="31">
        <v>1771.23</v>
      </c>
      <c r="S110" s="28">
        <v>44135</v>
      </c>
      <c r="T110" s="1" t="e">
        <f t="shared" si="13"/>
        <v>#N/A</v>
      </c>
      <c r="W110" s="58"/>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8"/>
      <c r="BA110" s="59"/>
      <c r="BB110" s="59"/>
      <c r="BC110" s="59"/>
      <c r="BD110" s="59"/>
    </row>
    <row r="111" spans="1:56" x14ac:dyDescent="0.2">
      <c r="A111" s="29">
        <v>42570</v>
      </c>
      <c r="B111" s="1" t="s">
        <v>164</v>
      </c>
      <c r="C111" s="27">
        <v>44131</v>
      </c>
      <c r="J111" s="1" t="s">
        <v>12</v>
      </c>
      <c r="K111" s="1" t="s">
        <v>60</v>
      </c>
      <c r="N111" s="6">
        <v>11.95</v>
      </c>
      <c r="O111" s="6"/>
      <c r="P111" s="6">
        <v>26428.01</v>
      </c>
      <c r="R111" s="31">
        <v>11.95</v>
      </c>
      <c r="S111" s="28">
        <v>44135</v>
      </c>
      <c r="T111" s="1" t="e">
        <f t="shared" si="13"/>
        <v>#N/A</v>
      </c>
      <c r="W111" s="58"/>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8"/>
      <c r="BA111" s="59"/>
      <c r="BB111" s="59"/>
      <c r="BC111" s="59"/>
      <c r="BD111" s="59"/>
    </row>
    <row r="112" spans="1:56" x14ac:dyDescent="0.2">
      <c r="A112" s="29">
        <v>42849</v>
      </c>
      <c r="B112" s="1" t="s">
        <v>164</v>
      </c>
      <c r="C112" s="27">
        <v>44138</v>
      </c>
      <c r="J112" s="1" t="s">
        <v>12</v>
      </c>
      <c r="K112" s="1" t="s">
        <v>60</v>
      </c>
      <c r="N112" s="6">
        <v>408.48</v>
      </c>
      <c r="O112" s="6"/>
      <c r="P112" s="6">
        <v>26836.49</v>
      </c>
      <c r="R112" s="31">
        <v>408.48</v>
      </c>
      <c r="S112" s="28">
        <v>44165</v>
      </c>
      <c r="T112" s="1" t="e">
        <f t="shared" si="13"/>
        <v>#N/A</v>
      </c>
      <c r="W112" s="58"/>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8"/>
      <c r="BA112" s="59"/>
      <c r="BB112" s="59"/>
      <c r="BC112" s="59"/>
      <c r="BD112" s="59"/>
    </row>
    <row r="113" spans="1:56" x14ac:dyDescent="0.2">
      <c r="A113" s="29">
        <v>42851</v>
      </c>
      <c r="B113" s="1" t="s">
        <v>164</v>
      </c>
      <c r="C113" s="27">
        <v>44138</v>
      </c>
      <c r="J113" s="1" t="s">
        <v>12</v>
      </c>
      <c r="K113" s="1" t="s">
        <v>60</v>
      </c>
      <c r="N113" s="6">
        <v>42</v>
      </c>
      <c r="O113" s="6"/>
      <c r="P113" s="6">
        <v>26878.49</v>
      </c>
      <c r="R113" s="31">
        <v>42</v>
      </c>
      <c r="S113" s="28">
        <v>44165</v>
      </c>
      <c r="T113" s="1" t="e">
        <f t="shared" si="13"/>
        <v>#N/A</v>
      </c>
      <c r="W113" s="58"/>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8"/>
      <c r="BA113" s="59"/>
      <c r="BB113" s="59"/>
      <c r="BC113" s="59"/>
      <c r="BD113" s="59"/>
    </row>
    <row r="114" spans="1:56" x14ac:dyDescent="0.2">
      <c r="A114" s="29">
        <v>42856</v>
      </c>
      <c r="B114" s="1" t="s">
        <v>164</v>
      </c>
      <c r="C114" s="27">
        <v>44140</v>
      </c>
      <c r="J114" s="1" t="s">
        <v>12</v>
      </c>
      <c r="K114" s="1" t="s">
        <v>60</v>
      </c>
      <c r="N114" s="6">
        <v>38.909999999999997</v>
      </c>
      <c r="O114" s="6"/>
      <c r="P114" s="6">
        <v>26917.4</v>
      </c>
      <c r="R114" s="31">
        <v>38.909999999999997</v>
      </c>
      <c r="S114" s="28">
        <v>44165</v>
      </c>
      <c r="T114" s="1" t="e">
        <f t="shared" si="13"/>
        <v>#N/A</v>
      </c>
      <c r="W114" s="58"/>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8"/>
      <c r="BA114" s="59"/>
      <c r="BB114" s="59"/>
      <c r="BC114" s="59"/>
      <c r="BD114" s="59"/>
    </row>
    <row r="115" spans="1:56" x14ac:dyDescent="0.2">
      <c r="A115" s="29">
        <v>42863</v>
      </c>
      <c r="B115" s="1" t="s">
        <v>164</v>
      </c>
      <c r="C115" s="27">
        <v>44142</v>
      </c>
      <c r="J115" s="1" t="s">
        <v>12</v>
      </c>
      <c r="K115" s="1" t="s">
        <v>60</v>
      </c>
      <c r="N115" s="6">
        <v>18.07</v>
      </c>
      <c r="O115" s="6"/>
      <c r="P115" s="6">
        <v>26935.47</v>
      </c>
      <c r="R115" s="31">
        <v>18.07</v>
      </c>
      <c r="S115" s="28">
        <v>44165</v>
      </c>
      <c r="T115" s="1" t="e">
        <f t="shared" si="13"/>
        <v>#N/A</v>
      </c>
      <c r="W115" s="58"/>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8"/>
      <c r="BA115" s="59"/>
      <c r="BB115" s="59"/>
      <c r="BC115" s="59"/>
      <c r="BD115" s="59"/>
    </row>
    <row r="116" spans="1:56" x14ac:dyDescent="0.2">
      <c r="A116" s="29">
        <v>42879</v>
      </c>
      <c r="B116" s="1" t="s">
        <v>164</v>
      </c>
      <c r="C116" s="27">
        <v>44147</v>
      </c>
      <c r="J116" s="1" t="s">
        <v>12</v>
      </c>
      <c r="K116" s="1" t="s">
        <v>60</v>
      </c>
      <c r="N116" s="6">
        <v>21.71</v>
      </c>
      <c r="O116" s="6"/>
      <c r="P116" s="6">
        <v>26957.18</v>
      </c>
      <c r="R116" s="31">
        <v>21.71</v>
      </c>
      <c r="S116" s="28">
        <v>44165</v>
      </c>
      <c r="T116" s="1" t="e">
        <f t="shared" si="13"/>
        <v>#N/A</v>
      </c>
      <c r="W116" s="58"/>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8"/>
      <c r="BA116" s="59"/>
      <c r="BB116" s="59"/>
      <c r="BC116" s="59"/>
      <c r="BD116" s="59"/>
    </row>
    <row r="117" spans="1:56" x14ac:dyDescent="0.2">
      <c r="A117" s="29">
        <v>42880</v>
      </c>
      <c r="B117" s="1" t="s">
        <v>164</v>
      </c>
      <c r="C117" s="27">
        <v>44147</v>
      </c>
      <c r="J117" s="1" t="s">
        <v>12</v>
      </c>
      <c r="K117" s="1" t="s">
        <v>60</v>
      </c>
      <c r="N117" s="6">
        <v>29.95</v>
      </c>
      <c r="O117" s="6"/>
      <c r="P117" s="6">
        <v>26987.13</v>
      </c>
      <c r="R117" s="31">
        <v>29.95</v>
      </c>
      <c r="S117" s="28">
        <v>44165</v>
      </c>
      <c r="T117" s="1" t="e">
        <f t="shared" si="13"/>
        <v>#N/A</v>
      </c>
      <c r="W117" s="58"/>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8"/>
      <c r="BA117" s="59"/>
      <c r="BB117" s="59"/>
      <c r="BC117" s="59"/>
      <c r="BD117" s="59"/>
    </row>
    <row r="118" spans="1:56" x14ac:dyDescent="0.2">
      <c r="A118" s="29">
        <v>42881</v>
      </c>
      <c r="B118" s="1" t="s">
        <v>164</v>
      </c>
      <c r="C118" s="27">
        <v>44147</v>
      </c>
      <c r="J118" s="1" t="s">
        <v>12</v>
      </c>
      <c r="K118" s="1" t="s">
        <v>60</v>
      </c>
      <c r="N118" s="6">
        <v>207.38</v>
      </c>
      <c r="O118" s="6"/>
      <c r="P118" s="6">
        <v>27194.51</v>
      </c>
      <c r="R118" s="31">
        <v>207.38</v>
      </c>
      <c r="S118" s="28">
        <v>44165</v>
      </c>
      <c r="T118" s="1" t="e">
        <f t="shared" si="13"/>
        <v>#N/A</v>
      </c>
      <c r="W118" s="60"/>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row>
    <row r="119" spans="1:56" x14ac:dyDescent="0.2">
      <c r="A119" s="29">
        <v>42886</v>
      </c>
      <c r="B119" s="1" t="s">
        <v>164</v>
      </c>
      <c r="C119" s="27">
        <v>44149</v>
      </c>
      <c r="J119" s="1" t="s">
        <v>12</v>
      </c>
      <c r="K119" s="1" t="s">
        <v>60</v>
      </c>
      <c r="N119" s="6">
        <v>30.76</v>
      </c>
      <c r="O119" s="6"/>
      <c r="P119" s="6">
        <v>27225.27</v>
      </c>
      <c r="R119" s="31">
        <v>30.76</v>
      </c>
      <c r="S119" s="28">
        <v>44165</v>
      </c>
      <c r="T119" s="1" t="e">
        <f t="shared" si="13"/>
        <v>#N/A</v>
      </c>
      <c r="W119" s="62"/>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58"/>
      <c r="BA119" s="63"/>
      <c r="BB119" s="63"/>
      <c r="BC119" s="63"/>
      <c r="BD119" s="63"/>
    </row>
    <row r="120" spans="1:56" x14ac:dyDescent="0.2">
      <c r="A120" s="29">
        <v>42890</v>
      </c>
      <c r="B120" s="1" t="s">
        <v>164</v>
      </c>
      <c r="C120" s="27">
        <v>44149</v>
      </c>
      <c r="J120" s="1" t="s">
        <v>12</v>
      </c>
      <c r="K120" s="1" t="s">
        <v>60</v>
      </c>
      <c r="N120" s="6">
        <v>18</v>
      </c>
      <c r="O120" s="6"/>
      <c r="P120" s="6">
        <v>27243.27</v>
      </c>
      <c r="R120" s="31">
        <v>18</v>
      </c>
      <c r="S120" s="28">
        <v>44165</v>
      </c>
      <c r="T120" s="1" t="e">
        <f t="shared" si="13"/>
        <v>#N/A</v>
      </c>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row>
    <row r="121" spans="1:56" x14ac:dyDescent="0.2">
      <c r="A121" s="29">
        <v>42633</v>
      </c>
      <c r="B121" s="1" t="s">
        <v>167</v>
      </c>
      <c r="C121" s="27">
        <v>44152</v>
      </c>
      <c r="D121" s="1">
        <v>11225</v>
      </c>
      <c r="G121" s="1" t="s">
        <v>672</v>
      </c>
      <c r="J121" s="1" t="s">
        <v>12</v>
      </c>
      <c r="K121" s="1" t="s">
        <v>48</v>
      </c>
      <c r="N121" s="6">
        <v>3080.31</v>
      </c>
      <c r="O121" s="6"/>
      <c r="P121" s="6">
        <v>30323.58</v>
      </c>
      <c r="R121" s="31">
        <v>3080.31</v>
      </c>
      <c r="S121" s="28">
        <v>44165</v>
      </c>
      <c r="T121" s="1" t="e">
        <f t="shared" si="13"/>
        <v>#N/A</v>
      </c>
    </row>
    <row r="122" spans="1:56" x14ac:dyDescent="0.2">
      <c r="A122" s="29">
        <v>42653</v>
      </c>
      <c r="B122" s="1" t="s">
        <v>167</v>
      </c>
      <c r="C122" s="27">
        <v>44155</v>
      </c>
      <c r="D122" s="1">
        <v>11227</v>
      </c>
      <c r="G122" s="1" t="s">
        <v>674</v>
      </c>
      <c r="J122" s="1" t="s">
        <v>12</v>
      </c>
      <c r="K122" s="1" t="s">
        <v>48</v>
      </c>
      <c r="N122" s="6">
        <v>434.55</v>
      </c>
      <c r="O122" s="6"/>
      <c r="P122" s="6">
        <v>30758.13</v>
      </c>
      <c r="R122" s="31">
        <v>434.55</v>
      </c>
      <c r="S122" s="28">
        <v>44165</v>
      </c>
      <c r="T122" s="1" t="e">
        <f t="shared" si="13"/>
        <v>#N/A</v>
      </c>
    </row>
    <row r="123" spans="1:56" x14ac:dyDescent="0.2">
      <c r="A123" s="29">
        <v>43285</v>
      </c>
      <c r="B123" s="1" t="s">
        <v>164</v>
      </c>
      <c r="C123" s="27">
        <v>44168</v>
      </c>
      <c r="J123" s="1" t="s">
        <v>12</v>
      </c>
      <c r="K123" s="1" t="s">
        <v>60</v>
      </c>
      <c r="N123" s="6">
        <v>38.909999999999997</v>
      </c>
      <c r="O123" s="6"/>
      <c r="P123" s="6">
        <v>30797.040000000001</v>
      </c>
      <c r="R123" s="31">
        <v>38.909999999999997</v>
      </c>
      <c r="S123" s="28">
        <v>44196</v>
      </c>
      <c r="T123" s="1" t="e">
        <f t="shared" si="13"/>
        <v>#N/A</v>
      </c>
    </row>
    <row r="124" spans="1:56" x14ac:dyDescent="0.2">
      <c r="A124" s="29">
        <v>43286</v>
      </c>
      <c r="B124" s="1" t="s">
        <v>164</v>
      </c>
      <c r="C124" s="27">
        <v>44168</v>
      </c>
      <c r="J124" s="1" t="s">
        <v>12</v>
      </c>
      <c r="K124" s="1" t="s">
        <v>60</v>
      </c>
      <c r="N124" s="6">
        <v>16.260000000000002</v>
      </c>
      <c r="O124" s="6"/>
      <c r="P124" s="6">
        <v>30813.3</v>
      </c>
      <c r="R124" s="31">
        <v>16.260000000000002</v>
      </c>
      <c r="S124" s="28">
        <v>44196</v>
      </c>
      <c r="T124" s="1" t="e">
        <f t="shared" si="13"/>
        <v>#N/A</v>
      </c>
    </row>
    <row r="125" spans="1:56" x14ac:dyDescent="0.2">
      <c r="A125" s="29">
        <v>43290</v>
      </c>
      <c r="B125" s="1" t="s">
        <v>164</v>
      </c>
      <c r="C125" s="27">
        <v>44168</v>
      </c>
      <c r="J125" s="1" t="s">
        <v>12</v>
      </c>
      <c r="K125" s="1" t="s">
        <v>60</v>
      </c>
      <c r="N125" s="6">
        <v>143.43</v>
      </c>
      <c r="O125" s="6"/>
      <c r="P125" s="6">
        <v>30956.73</v>
      </c>
      <c r="R125" s="31">
        <v>143.43</v>
      </c>
      <c r="S125" s="28">
        <v>44196</v>
      </c>
      <c r="T125" s="1" t="e">
        <f t="shared" si="13"/>
        <v>#N/A</v>
      </c>
    </row>
    <row r="126" spans="1:56" x14ac:dyDescent="0.2">
      <c r="A126" s="29">
        <v>42785</v>
      </c>
      <c r="B126" s="1" t="s">
        <v>167</v>
      </c>
      <c r="C126" s="27">
        <v>44169</v>
      </c>
      <c r="D126" s="1">
        <v>11233</v>
      </c>
      <c r="G126" s="1" t="s">
        <v>672</v>
      </c>
      <c r="J126" s="1" t="s">
        <v>12</v>
      </c>
      <c r="K126" s="1" t="s">
        <v>48</v>
      </c>
      <c r="N126" s="6">
        <v>3373.23</v>
      </c>
      <c r="O126" s="6"/>
      <c r="P126" s="6">
        <v>34329.96</v>
      </c>
      <c r="R126" s="31">
        <v>3373.23</v>
      </c>
      <c r="S126" s="28">
        <v>44196</v>
      </c>
      <c r="T126" s="1" t="e">
        <f t="shared" si="13"/>
        <v>#N/A</v>
      </c>
    </row>
    <row r="127" spans="1:56" x14ac:dyDescent="0.2">
      <c r="A127" s="29">
        <v>43303</v>
      </c>
      <c r="B127" s="1" t="s">
        <v>164</v>
      </c>
      <c r="C127" s="27">
        <v>44171</v>
      </c>
      <c r="J127" s="1" t="s">
        <v>12</v>
      </c>
      <c r="K127" s="1" t="s">
        <v>60</v>
      </c>
      <c r="N127" s="6">
        <v>18.07</v>
      </c>
      <c r="O127" s="6"/>
      <c r="P127" s="6">
        <v>34348.03</v>
      </c>
      <c r="R127" s="31">
        <v>18.07</v>
      </c>
      <c r="S127" s="28">
        <v>44196</v>
      </c>
      <c r="T127" s="1" t="e">
        <f t="shared" si="13"/>
        <v>#N/A</v>
      </c>
    </row>
    <row r="128" spans="1:56" x14ac:dyDescent="0.2">
      <c r="A128" s="29">
        <v>43316</v>
      </c>
      <c r="B128" s="1" t="s">
        <v>164</v>
      </c>
      <c r="C128" s="27">
        <v>44177</v>
      </c>
      <c r="J128" s="1" t="s">
        <v>12</v>
      </c>
      <c r="K128" s="1" t="s">
        <v>60</v>
      </c>
      <c r="N128" s="6">
        <v>21.71</v>
      </c>
      <c r="O128" s="6"/>
      <c r="P128" s="6">
        <v>34369.74</v>
      </c>
      <c r="R128" s="31">
        <v>21.71</v>
      </c>
      <c r="S128" s="28">
        <v>44196</v>
      </c>
      <c r="T128" s="1" t="e">
        <f t="shared" si="13"/>
        <v>#N/A</v>
      </c>
    </row>
    <row r="129" spans="1:20" x14ac:dyDescent="0.2">
      <c r="A129" s="29">
        <v>43317</v>
      </c>
      <c r="B129" s="1" t="s">
        <v>164</v>
      </c>
      <c r="C129" s="27">
        <v>44177</v>
      </c>
      <c r="J129" s="1" t="s">
        <v>12</v>
      </c>
      <c r="K129" s="1" t="s">
        <v>60</v>
      </c>
      <c r="N129" s="6">
        <v>30.78</v>
      </c>
      <c r="O129" s="6"/>
      <c r="P129" s="6">
        <v>34400.519999999997</v>
      </c>
      <c r="R129" s="31">
        <v>30.78</v>
      </c>
      <c r="S129" s="28">
        <v>44196</v>
      </c>
      <c r="T129" s="1" t="e">
        <f t="shared" si="13"/>
        <v>#N/A</v>
      </c>
    </row>
    <row r="130" spans="1:20" x14ac:dyDescent="0.2">
      <c r="A130" s="29">
        <v>43322</v>
      </c>
      <c r="B130" s="1" t="s">
        <v>164</v>
      </c>
      <c r="C130" s="27">
        <v>44177</v>
      </c>
      <c r="J130" s="1" t="s">
        <v>12</v>
      </c>
      <c r="K130" s="1" t="s">
        <v>60</v>
      </c>
      <c r="N130" s="6">
        <v>29.95</v>
      </c>
      <c r="O130" s="6"/>
      <c r="P130" s="6">
        <v>34430.47</v>
      </c>
      <c r="R130" s="31">
        <v>29.95</v>
      </c>
      <c r="S130" s="28">
        <v>44196</v>
      </c>
      <c r="T130" s="1" t="e">
        <f t="shared" ref="T130:T193" si="14">MATCH(F130,W:W,0)</f>
        <v>#N/A</v>
      </c>
    </row>
    <row r="131" spans="1:20" x14ac:dyDescent="0.2">
      <c r="A131" s="29">
        <v>43344</v>
      </c>
      <c r="B131" s="1" t="s">
        <v>164</v>
      </c>
      <c r="C131" s="27">
        <v>44187</v>
      </c>
      <c r="J131" s="1" t="s">
        <v>12</v>
      </c>
      <c r="K131" s="1" t="s">
        <v>60</v>
      </c>
      <c r="N131" s="6">
        <v>98.16</v>
      </c>
      <c r="O131" s="6"/>
      <c r="P131" s="6">
        <v>34528.629999999997</v>
      </c>
      <c r="R131" s="31">
        <v>98.16</v>
      </c>
      <c r="S131" s="28">
        <v>44196</v>
      </c>
      <c r="T131" s="1" t="e">
        <f t="shared" si="14"/>
        <v>#N/A</v>
      </c>
    </row>
    <row r="132" spans="1:20" x14ac:dyDescent="0.2">
      <c r="A132" s="29">
        <v>43655</v>
      </c>
      <c r="B132" s="1" t="s">
        <v>164</v>
      </c>
      <c r="C132" s="27">
        <v>44199</v>
      </c>
      <c r="J132" s="1" t="s">
        <v>12</v>
      </c>
      <c r="K132" s="1" t="s">
        <v>60</v>
      </c>
      <c r="N132" s="6">
        <v>38.909999999999997</v>
      </c>
      <c r="O132" s="6"/>
      <c r="P132" s="6">
        <v>38.909999999999997</v>
      </c>
      <c r="R132" s="31">
        <v>38.909999999999997</v>
      </c>
      <c r="S132" s="28">
        <v>44227</v>
      </c>
      <c r="T132" s="1" t="e">
        <f t="shared" si="14"/>
        <v>#N/A</v>
      </c>
    </row>
    <row r="133" spans="1:20" x14ac:dyDescent="0.2">
      <c r="A133" s="29">
        <v>43661</v>
      </c>
      <c r="B133" s="1" t="s">
        <v>164</v>
      </c>
      <c r="C133" s="27">
        <v>44201</v>
      </c>
      <c r="J133" s="1" t="s">
        <v>12</v>
      </c>
      <c r="K133" s="1" t="s">
        <v>60</v>
      </c>
      <c r="N133" s="6">
        <v>39.99</v>
      </c>
      <c r="O133" s="6"/>
      <c r="P133" s="6">
        <v>78.900000000000006</v>
      </c>
      <c r="R133" s="31">
        <v>39.99</v>
      </c>
      <c r="S133" s="28">
        <v>44227</v>
      </c>
      <c r="T133" s="1" t="e">
        <f t="shared" si="14"/>
        <v>#N/A</v>
      </c>
    </row>
    <row r="134" spans="1:20" x14ac:dyDescent="0.2">
      <c r="A134" s="29">
        <v>43662</v>
      </c>
      <c r="B134" s="1" t="s">
        <v>164</v>
      </c>
      <c r="C134" s="27">
        <v>44202</v>
      </c>
      <c r="J134" s="1" t="s">
        <v>12</v>
      </c>
      <c r="K134" s="1" t="s">
        <v>60</v>
      </c>
      <c r="N134" s="6">
        <v>18.07</v>
      </c>
      <c r="O134" s="6"/>
      <c r="P134" s="6">
        <v>96.97</v>
      </c>
      <c r="R134" s="31">
        <v>18.07</v>
      </c>
      <c r="S134" s="28">
        <v>44227</v>
      </c>
      <c r="T134" s="1" t="e">
        <f t="shared" si="14"/>
        <v>#N/A</v>
      </c>
    </row>
    <row r="135" spans="1:20" x14ac:dyDescent="0.2">
      <c r="A135" s="29">
        <v>43672</v>
      </c>
      <c r="B135" s="1" t="s">
        <v>164</v>
      </c>
      <c r="C135" s="27">
        <v>44208</v>
      </c>
      <c r="J135" s="1" t="s">
        <v>12</v>
      </c>
      <c r="K135" s="1" t="s">
        <v>60</v>
      </c>
      <c r="N135" s="6">
        <v>21.71</v>
      </c>
      <c r="O135" s="6"/>
      <c r="P135" s="6">
        <v>118.68</v>
      </c>
      <c r="R135" s="31">
        <v>21.71</v>
      </c>
      <c r="S135" s="28">
        <v>44227</v>
      </c>
      <c r="T135" s="1" t="e">
        <f t="shared" si="14"/>
        <v>#N/A</v>
      </c>
    </row>
    <row r="136" spans="1:20" x14ac:dyDescent="0.2">
      <c r="A136" s="29">
        <v>43673</v>
      </c>
      <c r="B136" s="1" t="s">
        <v>164</v>
      </c>
      <c r="C136" s="27">
        <v>44208</v>
      </c>
      <c r="J136" s="1" t="s">
        <v>12</v>
      </c>
      <c r="K136" s="1" t="s">
        <v>60</v>
      </c>
      <c r="N136" s="6">
        <v>29.95</v>
      </c>
      <c r="O136" s="6"/>
      <c r="P136" s="6">
        <v>148.63</v>
      </c>
      <c r="R136" s="31">
        <v>29.95</v>
      </c>
      <c r="S136" s="28">
        <v>44227</v>
      </c>
      <c r="T136" s="1" t="e">
        <f t="shared" si="14"/>
        <v>#N/A</v>
      </c>
    </row>
    <row r="137" spans="1:20" x14ac:dyDescent="0.2">
      <c r="A137" s="29">
        <v>43674</v>
      </c>
      <c r="B137" s="1" t="s">
        <v>164</v>
      </c>
      <c r="C137" s="27">
        <v>44208</v>
      </c>
      <c r="J137" s="1" t="s">
        <v>12</v>
      </c>
      <c r="K137" s="1" t="s">
        <v>60</v>
      </c>
      <c r="N137" s="6">
        <v>30.94</v>
      </c>
      <c r="O137" s="6"/>
      <c r="P137" s="6">
        <v>179.57</v>
      </c>
      <c r="R137" s="31">
        <v>30.94</v>
      </c>
      <c r="S137" s="28">
        <v>44227</v>
      </c>
      <c r="T137" s="1" t="e">
        <f t="shared" si="14"/>
        <v>#N/A</v>
      </c>
    </row>
    <row r="138" spans="1:20" x14ac:dyDescent="0.2">
      <c r="A138" s="29">
        <v>43679</v>
      </c>
      <c r="B138" s="1" t="s">
        <v>164</v>
      </c>
      <c r="C138" s="27">
        <v>44212</v>
      </c>
      <c r="J138" s="1" t="s">
        <v>12</v>
      </c>
      <c r="K138" s="1" t="s">
        <v>60</v>
      </c>
      <c r="N138" s="6">
        <v>369.99</v>
      </c>
      <c r="O138" s="6"/>
      <c r="P138" s="6">
        <v>549.55999999999995</v>
      </c>
      <c r="R138" s="31">
        <v>369.99</v>
      </c>
      <c r="S138" s="28">
        <v>44227</v>
      </c>
      <c r="T138" s="1" t="e">
        <f t="shared" si="14"/>
        <v>#N/A</v>
      </c>
    </row>
    <row r="139" spans="1:20" x14ac:dyDescent="0.2">
      <c r="A139" s="29">
        <v>43388</v>
      </c>
      <c r="B139" s="1" t="s">
        <v>167</v>
      </c>
      <c r="C139" s="27">
        <v>44214</v>
      </c>
      <c r="D139" s="1">
        <v>11240</v>
      </c>
      <c r="G139" s="1" t="s">
        <v>672</v>
      </c>
      <c r="J139" s="1" t="s">
        <v>12</v>
      </c>
      <c r="K139" s="1" t="s">
        <v>48</v>
      </c>
      <c r="N139" s="6">
        <v>2665.08</v>
      </c>
      <c r="O139" s="6"/>
      <c r="P139" s="6">
        <v>3214.64</v>
      </c>
      <c r="R139" s="31">
        <v>2665.08</v>
      </c>
      <c r="S139" s="28">
        <v>44227</v>
      </c>
      <c r="T139" s="1" t="e">
        <f t="shared" si="14"/>
        <v>#N/A</v>
      </c>
    </row>
    <row r="140" spans="1:20" x14ac:dyDescent="0.2">
      <c r="A140" s="29">
        <v>43544</v>
      </c>
      <c r="B140" s="1" t="s">
        <v>167</v>
      </c>
      <c r="C140" s="27">
        <v>44230</v>
      </c>
      <c r="D140" s="1">
        <v>11243</v>
      </c>
      <c r="G140" s="1" t="s">
        <v>672</v>
      </c>
      <c r="J140" s="1" t="s">
        <v>12</v>
      </c>
      <c r="K140" s="1" t="s">
        <v>48</v>
      </c>
      <c r="N140" s="6">
        <v>2852.41</v>
      </c>
      <c r="O140" s="6"/>
      <c r="P140" s="6">
        <v>6067.05</v>
      </c>
      <c r="R140" s="31">
        <v>2852.41</v>
      </c>
      <c r="S140" s="28">
        <v>44255</v>
      </c>
      <c r="T140" s="1" t="e">
        <f t="shared" si="14"/>
        <v>#N/A</v>
      </c>
    </row>
    <row r="141" spans="1:20" x14ac:dyDescent="0.2">
      <c r="A141" s="29">
        <v>44067</v>
      </c>
      <c r="B141" s="1" t="s">
        <v>164</v>
      </c>
      <c r="C141" s="27">
        <v>44231</v>
      </c>
      <c r="J141" s="1" t="s">
        <v>12</v>
      </c>
      <c r="K141" s="1" t="s">
        <v>60</v>
      </c>
      <c r="N141" s="6">
        <v>38.909999999999997</v>
      </c>
      <c r="O141" s="6"/>
      <c r="P141" s="6">
        <v>6105.96</v>
      </c>
      <c r="R141" s="31">
        <v>38.909999999999997</v>
      </c>
      <c r="S141" s="28">
        <v>44255</v>
      </c>
      <c r="T141" s="1" t="e">
        <f t="shared" si="14"/>
        <v>#N/A</v>
      </c>
    </row>
    <row r="142" spans="1:20" x14ac:dyDescent="0.2">
      <c r="A142" s="29">
        <v>44075</v>
      </c>
      <c r="B142" s="1" t="s">
        <v>164</v>
      </c>
      <c r="C142" s="27">
        <v>44233</v>
      </c>
      <c r="J142" s="1" t="s">
        <v>12</v>
      </c>
      <c r="K142" s="1" t="s">
        <v>60</v>
      </c>
      <c r="N142" s="6">
        <v>18.07</v>
      </c>
      <c r="O142" s="6"/>
      <c r="P142" s="6">
        <v>6124.03</v>
      </c>
      <c r="R142" s="31">
        <v>18.07</v>
      </c>
      <c r="S142" s="28">
        <v>44255</v>
      </c>
      <c r="T142" s="1" t="e">
        <f t="shared" si="14"/>
        <v>#N/A</v>
      </c>
    </row>
    <row r="143" spans="1:20" x14ac:dyDescent="0.2">
      <c r="A143" s="29">
        <v>44085</v>
      </c>
      <c r="B143" s="1" t="s">
        <v>164</v>
      </c>
      <c r="C143" s="27">
        <v>44241</v>
      </c>
      <c r="J143" s="1" t="s">
        <v>12</v>
      </c>
      <c r="K143" s="1" t="s">
        <v>60</v>
      </c>
      <c r="N143" s="6">
        <v>34.950000000000003</v>
      </c>
      <c r="O143" s="6"/>
      <c r="P143" s="6">
        <v>6158.98</v>
      </c>
      <c r="R143" s="31">
        <v>34.950000000000003</v>
      </c>
      <c r="S143" s="28">
        <v>44255</v>
      </c>
      <c r="T143" s="1" t="e">
        <f t="shared" si="14"/>
        <v>#N/A</v>
      </c>
    </row>
    <row r="144" spans="1:20" x14ac:dyDescent="0.2">
      <c r="A144" s="29">
        <v>44086</v>
      </c>
      <c r="B144" s="1" t="s">
        <v>164</v>
      </c>
      <c r="C144" s="27">
        <v>44241</v>
      </c>
      <c r="J144" s="1" t="s">
        <v>12</v>
      </c>
      <c r="K144" s="1" t="s">
        <v>60</v>
      </c>
      <c r="N144" s="6">
        <v>21.71</v>
      </c>
      <c r="O144" s="6"/>
      <c r="P144" s="6">
        <v>6180.69</v>
      </c>
      <c r="R144" s="31">
        <v>21.71</v>
      </c>
      <c r="S144" s="28">
        <v>44255</v>
      </c>
      <c r="T144" s="1" t="e">
        <f t="shared" si="14"/>
        <v>#N/A</v>
      </c>
    </row>
    <row r="145" spans="1:20" x14ac:dyDescent="0.2">
      <c r="A145" s="29">
        <v>44114</v>
      </c>
      <c r="B145" s="1" t="s">
        <v>164</v>
      </c>
      <c r="C145" s="27">
        <v>44253</v>
      </c>
      <c r="J145" s="1" t="s">
        <v>12</v>
      </c>
      <c r="K145" s="1" t="s">
        <v>60</v>
      </c>
      <c r="N145" s="6">
        <v>30.94</v>
      </c>
      <c r="O145" s="6"/>
      <c r="P145" s="6">
        <v>6211.63</v>
      </c>
      <c r="R145" s="31">
        <v>30.94</v>
      </c>
      <c r="S145" s="28">
        <v>44255</v>
      </c>
      <c r="T145" s="1" t="e">
        <f t="shared" si="14"/>
        <v>#N/A</v>
      </c>
    </row>
    <row r="146" spans="1:20" x14ac:dyDescent="0.2">
      <c r="A146" s="29">
        <v>44425</v>
      </c>
      <c r="B146" s="1" t="s">
        <v>164</v>
      </c>
      <c r="C146" s="27">
        <v>44259</v>
      </c>
      <c r="J146" s="1" t="s">
        <v>12</v>
      </c>
      <c r="K146" s="1" t="s">
        <v>60</v>
      </c>
      <c r="N146" s="6">
        <v>32.200000000000003</v>
      </c>
      <c r="O146" s="6"/>
      <c r="P146" s="6">
        <v>6243.83</v>
      </c>
      <c r="R146" s="31">
        <v>32.200000000000003</v>
      </c>
      <c r="S146" s="28">
        <v>44286</v>
      </c>
      <c r="T146" s="1" t="e">
        <f t="shared" si="14"/>
        <v>#N/A</v>
      </c>
    </row>
    <row r="147" spans="1:20" x14ac:dyDescent="0.2">
      <c r="A147" s="29">
        <v>44437</v>
      </c>
      <c r="B147" s="1" t="s">
        <v>164</v>
      </c>
      <c r="C147" s="27">
        <v>44262</v>
      </c>
      <c r="J147" s="1" t="s">
        <v>12</v>
      </c>
      <c r="K147" s="1" t="s">
        <v>60</v>
      </c>
      <c r="N147" s="6">
        <v>18.07</v>
      </c>
      <c r="O147" s="6"/>
      <c r="P147" s="6">
        <v>6261.9</v>
      </c>
      <c r="R147" s="31">
        <v>18.07</v>
      </c>
      <c r="S147" s="28">
        <v>44286</v>
      </c>
      <c r="T147" s="1" t="e">
        <f t="shared" si="14"/>
        <v>#N/A</v>
      </c>
    </row>
    <row r="148" spans="1:20" x14ac:dyDescent="0.2">
      <c r="A148" s="29">
        <v>44122</v>
      </c>
      <c r="B148" s="1" t="s">
        <v>167</v>
      </c>
      <c r="C148" s="27">
        <v>44265</v>
      </c>
      <c r="D148" s="1">
        <v>11256</v>
      </c>
      <c r="G148" s="1" t="s">
        <v>672</v>
      </c>
      <c r="J148" s="1" t="s">
        <v>12</v>
      </c>
      <c r="K148" s="1" t="s">
        <v>48</v>
      </c>
      <c r="N148" s="6">
        <v>2653.14</v>
      </c>
      <c r="O148" s="6"/>
      <c r="P148" s="6">
        <v>8915.0400000000009</v>
      </c>
      <c r="R148" s="31">
        <v>2653.14</v>
      </c>
      <c r="S148" s="28">
        <v>44286</v>
      </c>
      <c r="T148" s="1" t="e">
        <f t="shared" si="14"/>
        <v>#N/A</v>
      </c>
    </row>
    <row r="149" spans="1:20" x14ac:dyDescent="0.2">
      <c r="A149" s="29">
        <v>44443</v>
      </c>
      <c r="B149" s="1" t="s">
        <v>164</v>
      </c>
      <c r="C149" s="27">
        <v>44267</v>
      </c>
      <c r="J149" s="1" t="s">
        <v>12</v>
      </c>
      <c r="K149" s="1" t="s">
        <v>60</v>
      </c>
      <c r="N149" s="6">
        <v>34.950000000000003</v>
      </c>
      <c r="O149" s="6"/>
      <c r="P149" s="6">
        <v>8949.99</v>
      </c>
      <c r="R149" s="31">
        <v>34.950000000000003</v>
      </c>
      <c r="S149" s="28">
        <v>44286</v>
      </c>
      <c r="T149" s="1" t="e">
        <f t="shared" si="14"/>
        <v>#N/A</v>
      </c>
    </row>
    <row r="150" spans="1:20" x14ac:dyDescent="0.2">
      <c r="A150" s="29">
        <v>44444</v>
      </c>
      <c r="B150" s="1" t="s">
        <v>164</v>
      </c>
      <c r="C150" s="27">
        <v>44267</v>
      </c>
      <c r="J150" s="1" t="s">
        <v>12</v>
      </c>
      <c r="K150" s="1" t="s">
        <v>60</v>
      </c>
      <c r="N150" s="6">
        <v>21.71</v>
      </c>
      <c r="O150" s="6"/>
      <c r="P150" s="6">
        <v>8971.7000000000007</v>
      </c>
      <c r="R150" s="31">
        <v>21.71</v>
      </c>
      <c r="S150" s="28">
        <v>44286</v>
      </c>
      <c r="T150" s="1" t="e">
        <f t="shared" si="14"/>
        <v>#N/A</v>
      </c>
    </row>
    <row r="151" spans="1:20" x14ac:dyDescent="0.2">
      <c r="A151" s="29">
        <v>44335</v>
      </c>
      <c r="B151" s="1" t="s">
        <v>167</v>
      </c>
      <c r="C151" s="27">
        <v>44288</v>
      </c>
      <c r="D151" s="1">
        <v>11261</v>
      </c>
      <c r="G151" s="1" t="s">
        <v>672</v>
      </c>
      <c r="J151" s="1" t="s">
        <v>12</v>
      </c>
      <c r="K151" s="1" t="s">
        <v>48</v>
      </c>
      <c r="N151" s="6">
        <v>2628.3</v>
      </c>
      <c r="O151" s="6"/>
      <c r="P151" s="6">
        <v>11600</v>
      </c>
      <c r="R151" s="31">
        <v>2628.3</v>
      </c>
      <c r="S151" s="28">
        <v>44316</v>
      </c>
      <c r="T151" s="1" t="e">
        <f t="shared" si="14"/>
        <v>#N/A</v>
      </c>
    </row>
    <row r="152" spans="1:20" x14ac:dyDescent="0.2">
      <c r="A152" s="29">
        <v>44767</v>
      </c>
      <c r="B152" s="1" t="s">
        <v>164</v>
      </c>
      <c r="C152" s="27">
        <v>44290</v>
      </c>
      <c r="J152" s="1" t="s">
        <v>12</v>
      </c>
      <c r="K152" s="1" t="s">
        <v>60</v>
      </c>
      <c r="N152" s="6">
        <v>32.43</v>
      </c>
      <c r="O152" s="6"/>
      <c r="P152" s="6">
        <v>11632.43</v>
      </c>
      <c r="R152" s="31">
        <v>32.43</v>
      </c>
      <c r="S152" s="28">
        <v>44316</v>
      </c>
      <c r="T152" s="1" t="e">
        <f t="shared" si="14"/>
        <v>#N/A</v>
      </c>
    </row>
    <row r="153" spans="1:20" x14ac:dyDescent="0.2">
      <c r="A153" s="29">
        <v>44778</v>
      </c>
      <c r="B153" s="1" t="s">
        <v>164</v>
      </c>
      <c r="C153" s="27">
        <v>44296</v>
      </c>
      <c r="J153" s="1" t="s">
        <v>12</v>
      </c>
      <c r="K153" s="1" t="s">
        <v>60</v>
      </c>
      <c r="N153" s="6">
        <v>18.07</v>
      </c>
      <c r="O153" s="6"/>
      <c r="P153" s="6">
        <v>11650.5</v>
      </c>
      <c r="R153" s="31">
        <v>18.07</v>
      </c>
      <c r="S153" s="28">
        <v>44316</v>
      </c>
      <c r="T153" s="1" t="e">
        <f t="shared" si="14"/>
        <v>#N/A</v>
      </c>
    </row>
    <row r="154" spans="1:20" x14ac:dyDescent="0.2">
      <c r="A154" s="29">
        <v>44780</v>
      </c>
      <c r="B154" s="1" t="s">
        <v>164</v>
      </c>
      <c r="C154" s="27">
        <v>44298</v>
      </c>
      <c r="J154" s="1" t="s">
        <v>12</v>
      </c>
      <c r="K154" s="1" t="s">
        <v>60</v>
      </c>
      <c r="N154" s="6">
        <v>34.950000000000003</v>
      </c>
      <c r="O154" s="6"/>
      <c r="P154" s="6">
        <v>11685.45</v>
      </c>
      <c r="R154" s="31">
        <v>34.950000000000003</v>
      </c>
      <c r="S154" s="28">
        <v>44316</v>
      </c>
      <c r="T154" s="1" t="e">
        <f t="shared" si="14"/>
        <v>#N/A</v>
      </c>
    </row>
    <row r="155" spans="1:20" x14ac:dyDescent="0.2">
      <c r="A155" s="29">
        <v>44781</v>
      </c>
      <c r="B155" s="1" t="s">
        <v>164</v>
      </c>
      <c r="C155" s="27">
        <v>44298</v>
      </c>
      <c r="J155" s="1" t="s">
        <v>12</v>
      </c>
      <c r="K155" s="1" t="s">
        <v>60</v>
      </c>
      <c r="N155" s="6">
        <v>21.71</v>
      </c>
      <c r="O155" s="6"/>
      <c r="P155" s="6">
        <v>11707.16</v>
      </c>
      <c r="R155" s="31">
        <v>21.71</v>
      </c>
      <c r="S155" s="28">
        <v>44316</v>
      </c>
      <c r="T155" s="1" t="e">
        <f t="shared" si="14"/>
        <v>#N/A</v>
      </c>
    </row>
    <row r="156" spans="1:20" x14ac:dyDescent="0.2">
      <c r="A156" s="29">
        <v>45086</v>
      </c>
      <c r="B156" s="1" t="s">
        <v>164</v>
      </c>
      <c r="C156" s="27">
        <v>44321</v>
      </c>
      <c r="J156" s="1" t="s">
        <v>12</v>
      </c>
      <c r="K156" s="1" t="s">
        <v>60</v>
      </c>
      <c r="N156" s="6">
        <v>43.88</v>
      </c>
      <c r="O156" s="6"/>
      <c r="P156" s="6">
        <v>11751.04</v>
      </c>
      <c r="R156" s="31">
        <v>43.88</v>
      </c>
      <c r="S156" s="28">
        <v>44347</v>
      </c>
      <c r="T156" s="1" t="e">
        <f t="shared" si="14"/>
        <v>#N/A</v>
      </c>
    </row>
    <row r="157" spans="1:20" x14ac:dyDescent="0.2">
      <c r="A157" s="29">
        <v>45088</v>
      </c>
      <c r="B157" s="1" t="s">
        <v>164</v>
      </c>
      <c r="C157" s="27">
        <v>44321</v>
      </c>
      <c r="J157" s="1" t="s">
        <v>12</v>
      </c>
      <c r="K157" s="1" t="s">
        <v>60</v>
      </c>
      <c r="N157" s="6">
        <v>10.8</v>
      </c>
      <c r="O157" s="6"/>
      <c r="P157" s="6">
        <v>11761.84</v>
      </c>
      <c r="R157" s="31">
        <v>10.8</v>
      </c>
      <c r="S157" s="28">
        <v>44347</v>
      </c>
      <c r="T157" s="1" t="e">
        <f t="shared" si="14"/>
        <v>#N/A</v>
      </c>
    </row>
    <row r="158" spans="1:20" x14ac:dyDescent="0.2">
      <c r="A158" s="29">
        <v>45091</v>
      </c>
      <c r="B158" s="1" t="s">
        <v>164</v>
      </c>
      <c r="C158" s="27">
        <v>44325</v>
      </c>
      <c r="J158" s="1" t="s">
        <v>12</v>
      </c>
      <c r="K158" s="1" t="s">
        <v>60</v>
      </c>
      <c r="N158" s="6">
        <v>18.07</v>
      </c>
      <c r="O158" s="6"/>
      <c r="P158" s="6">
        <v>11779.91</v>
      </c>
      <c r="R158" s="31">
        <v>18.07</v>
      </c>
      <c r="S158" s="28">
        <v>44347</v>
      </c>
      <c r="T158" s="1" t="e">
        <f t="shared" si="14"/>
        <v>#N/A</v>
      </c>
    </row>
    <row r="159" spans="1:20" x14ac:dyDescent="0.2">
      <c r="A159" s="29">
        <v>44714</v>
      </c>
      <c r="B159" s="1" t="s">
        <v>167</v>
      </c>
      <c r="C159" s="27">
        <v>44326</v>
      </c>
      <c r="D159" s="1">
        <v>11269</v>
      </c>
      <c r="G159" s="1" t="s">
        <v>672</v>
      </c>
      <c r="J159" s="1" t="s">
        <v>12</v>
      </c>
      <c r="K159" s="1" t="s">
        <v>48</v>
      </c>
      <c r="N159" s="6">
        <v>2075.2399999999998</v>
      </c>
      <c r="O159" s="6"/>
      <c r="P159" s="6">
        <v>13855.15</v>
      </c>
      <c r="R159" s="31">
        <v>2075.2399999999998</v>
      </c>
      <c r="S159" s="28">
        <v>44347</v>
      </c>
      <c r="T159" s="1" t="e">
        <f t="shared" si="14"/>
        <v>#N/A</v>
      </c>
    </row>
    <row r="160" spans="1:20" x14ac:dyDescent="0.2">
      <c r="A160" s="29">
        <v>45094</v>
      </c>
      <c r="B160" s="1" t="s">
        <v>164</v>
      </c>
      <c r="C160" s="27">
        <v>44328</v>
      </c>
      <c r="J160" s="1" t="s">
        <v>12</v>
      </c>
      <c r="K160" s="1" t="s">
        <v>60</v>
      </c>
      <c r="N160" s="6">
        <v>34.950000000000003</v>
      </c>
      <c r="O160" s="6"/>
      <c r="P160" s="6">
        <v>13890.1</v>
      </c>
      <c r="R160" s="31">
        <v>34.950000000000003</v>
      </c>
      <c r="S160" s="28">
        <v>44347</v>
      </c>
      <c r="T160" s="1" t="e">
        <f t="shared" si="14"/>
        <v>#N/A</v>
      </c>
    </row>
    <row r="161" spans="1:20" x14ac:dyDescent="0.2">
      <c r="A161" s="29">
        <v>45099</v>
      </c>
      <c r="B161" s="1" t="s">
        <v>164</v>
      </c>
      <c r="C161" s="27">
        <v>44333</v>
      </c>
      <c r="J161" s="1" t="s">
        <v>12</v>
      </c>
      <c r="K161" s="1" t="s">
        <v>60</v>
      </c>
      <c r="N161" s="6">
        <v>63.36</v>
      </c>
      <c r="O161" s="6"/>
      <c r="P161" s="6">
        <v>13953.46</v>
      </c>
      <c r="R161" s="31">
        <v>63.36</v>
      </c>
      <c r="S161" s="28">
        <v>44347</v>
      </c>
      <c r="T161" s="1" t="e">
        <f t="shared" si="14"/>
        <v>#N/A</v>
      </c>
    </row>
    <row r="162" spans="1:20" x14ac:dyDescent="0.2">
      <c r="A162" s="29">
        <v>45100</v>
      </c>
      <c r="B162" s="1" t="s">
        <v>164</v>
      </c>
      <c r="C162" s="27">
        <v>44333</v>
      </c>
      <c r="J162" s="1" t="s">
        <v>12</v>
      </c>
      <c r="K162" s="1" t="s">
        <v>60</v>
      </c>
      <c r="N162" s="6">
        <v>21.71</v>
      </c>
      <c r="O162" s="6"/>
      <c r="P162" s="6">
        <v>13975.17</v>
      </c>
      <c r="R162" s="31">
        <v>21.71</v>
      </c>
      <c r="S162" s="28">
        <v>44347</v>
      </c>
      <c r="T162" s="1" t="e">
        <f t="shared" si="14"/>
        <v>#N/A</v>
      </c>
    </row>
    <row r="163" spans="1:20" x14ac:dyDescent="0.2">
      <c r="A163" s="29">
        <v>45340</v>
      </c>
      <c r="B163" s="1" t="s">
        <v>164</v>
      </c>
      <c r="C163" s="27">
        <v>44350</v>
      </c>
      <c r="J163" s="1" t="s">
        <v>12</v>
      </c>
      <c r="K163" s="1" t="s">
        <v>60</v>
      </c>
      <c r="N163" s="6">
        <v>32.64</v>
      </c>
      <c r="O163" s="6"/>
      <c r="P163" s="6">
        <v>14007.81</v>
      </c>
      <c r="R163" s="31">
        <v>32.64</v>
      </c>
      <c r="S163" s="28">
        <v>44377</v>
      </c>
      <c r="T163" s="1" t="e">
        <f t="shared" si="14"/>
        <v>#N/A</v>
      </c>
    </row>
    <row r="164" spans="1:20" x14ac:dyDescent="0.2">
      <c r="A164" s="29">
        <v>45341</v>
      </c>
      <c r="B164" s="1" t="s">
        <v>164</v>
      </c>
      <c r="C164" s="27">
        <v>44353</v>
      </c>
      <c r="J164" s="1" t="s">
        <v>12</v>
      </c>
      <c r="K164" s="1" t="s">
        <v>60</v>
      </c>
      <c r="N164" s="6">
        <v>18.07</v>
      </c>
      <c r="O164" s="6"/>
      <c r="P164" s="6">
        <v>14025.88</v>
      </c>
      <c r="R164" s="31">
        <v>18.07</v>
      </c>
      <c r="S164" s="28">
        <v>44377</v>
      </c>
      <c r="T164" s="1" t="e">
        <f t="shared" si="14"/>
        <v>#N/A</v>
      </c>
    </row>
    <row r="165" spans="1:20" x14ac:dyDescent="0.2">
      <c r="A165" s="29">
        <v>45344</v>
      </c>
      <c r="B165" s="1" t="s">
        <v>164</v>
      </c>
      <c r="C165" s="27">
        <v>44359</v>
      </c>
      <c r="J165" s="1" t="s">
        <v>12</v>
      </c>
      <c r="K165" s="1" t="s">
        <v>60</v>
      </c>
      <c r="N165" s="6">
        <v>21.71</v>
      </c>
      <c r="O165" s="6"/>
      <c r="P165" s="6">
        <v>14047.59</v>
      </c>
      <c r="R165" s="31">
        <v>21.71</v>
      </c>
      <c r="S165" s="28">
        <v>44377</v>
      </c>
      <c r="T165" s="1" t="e">
        <f t="shared" si="14"/>
        <v>#N/A</v>
      </c>
    </row>
    <row r="166" spans="1:20" x14ac:dyDescent="0.2">
      <c r="A166" s="29">
        <v>45345</v>
      </c>
      <c r="B166" s="1" t="s">
        <v>164</v>
      </c>
      <c r="C166" s="27">
        <v>44359</v>
      </c>
      <c r="J166" s="1" t="s">
        <v>12</v>
      </c>
      <c r="K166" s="1" t="s">
        <v>60</v>
      </c>
      <c r="N166" s="6">
        <v>34.950000000000003</v>
      </c>
      <c r="O166" s="6"/>
      <c r="P166" s="6">
        <v>14082.54</v>
      </c>
      <c r="R166" s="31">
        <v>34.950000000000003</v>
      </c>
      <c r="S166" s="28">
        <v>44377</v>
      </c>
      <c r="T166" s="1" t="e">
        <f t="shared" si="14"/>
        <v>#N/A</v>
      </c>
    </row>
    <row r="167" spans="1:20" x14ac:dyDescent="0.2">
      <c r="A167" s="29">
        <v>45359</v>
      </c>
      <c r="B167" s="1" t="s">
        <v>164</v>
      </c>
      <c r="C167" s="27">
        <v>44372</v>
      </c>
      <c r="J167" s="1" t="s">
        <v>12</v>
      </c>
      <c r="K167" s="1" t="s">
        <v>60</v>
      </c>
      <c r="N167" s="6">
        <v>15.12</v>
      </c>
      <c r="O167" s="6"/>
      <c r="P167" s="6">
        <v>14097.66</v>
      </c>
      <c r="R167" s="31">
        <v>15.12</v>
      </c>
      <c r="S167" s="28">
        <v>44377</v>
      </c>
      <c r="T167" s="1" t="e">
        <f t="shared" si="14"/>
        <v>#N/A</v>
      </c>
    </row>
    <row r="168" spans="1:20" x14ac:dyDescent="0.2">
      <c r="A168" s="29">
        <v>45641</v>
      </c>
      <c r="B168" s="1" t="s">
        <v>164</v>
      </c>
      <c r="C168" s="27">
        <v>44379</v>
      </c>
      <c r="J168" s="1" t="s">
        <v>12</v>
      </c>
      <c r="K168" s="1" t="s">
        <v>60</v>
      </c>
      <c r="N168" s="6">
        <v>199</v>
      </c>
      <c r="O168" s="6"/>
      <c r="P168" s="6">
        <v>14296.66</v>
      </c>
      <c r="R168" s="31">
        <v>199</v>
      </c>
      <c r="S168" s="28">
        <v>44408</v>
      </c>
      <c r="T168" s="1" t="e">
        <f t="shared" si="14"/>
        <v>#N/A</v>
      </c>
    </row>
    <row r="169" spans="1:20" x14ac:dyDescent="0.2">
      <c r="A169" s="29">
        <v>45643</v>
      </c>
      <c r="B169" s="1" t="s">
        <v>164</v>
      </c>
      <c r="C169" s="27">
        <v>44381</v>
      </c>
      <c r="J169" s="1" t="s">
        <v>12</v>
      </c>
      <c r="K169" s="1" t="s">
        <v>60</v>
      </c>
      <c r="N169" s="6">
        <v>41.37</v>
      </c>
      <c r="O169" s="6"/>
      <c r="P169" s="6">
        <v>14338.03</v>
      </c>
      <c r="R169" s="31">
        <v>41.37</v>
      </c>
      <c r="S169" s="28">
        <v>44408</v>
      </c>
      <c r="T169" s="1" t="e">
        <f t="shared" si="14"/>
        <v>#N/A</v>
      </c>
    </row>
    <row r="170" spans="1:20" x14ac:dyDescent="0.2">
      <c r="A170" s="29">
        <v>45646</v>
      </c>
      <c r="B170" s="1" t="s">
        <v>164</v>
      </c>
      <c r="C170" s="27">
        <v>44383</v>
      </c>
      <c r="J170" s="1" t="s">
        <v>12</v>
      </c>
      <c r="K170" s="1" t="s">
        <v>60</v>
      </c>
      <c r="N170" s="6">
        <v>18.07</v>
      </c>
      <c r="O170" s="6"/>
      <c r="P170" s="6">
        <v>14356.1</v>
      </c>
      <c r="R170" s="31">
        <v>18.07</v>
      </c>
      <c r="S170" s="28">
        <v>44408</v>
      </c>
      <c r="T170" s="1" t="e">
        <f t="shared" si="14"/>
        <v>#N/A</v>
      </c>
    </row>
    <row r="171" spans="1:20" x14ac:dyDescent="0.2">
      <c r="A171" s="29">
        <v>45653</v>
      </c>
      <c r="B171" s="1" t="s">
        <v>164</v>
      </c>
      <c r="C171" s="27">
        <v>44389</v>
      </c>
      <c r="J171" s="1" t="s">
        <v>12</v>
      </c>
      <c r="K171" s="1" t="s">
        <v>60</v>
      </c>
      <c r="N171" s="6">
        <v>21.71</v>
      </c>
      <c r="O171" s="6"/>
      <c r="P171" s="6">
        <v>14377.81</v>
      </c>
      <c r="R171" s="31">
        <v>21.71</v>
      </c>
      <c r="S171" s="28">
        <v>44408</v>
      </c>
      <c r="T171" s="1" t="e">
        <f t="shared" si="14"/>
        <v>#N/A</v>
      </c>
    </row>
    <row r="172" spans="1:20" x14ac:dyDescent="0.2">
      <c r="A172" s="29">
        <v>45655</v>
      </c>
      <c r="B172" s="1" t="s">
        <v>164</v>
      </c>
      <c r="C172" s="27">
        <v>44389</v>
      </c>
      <c r="J172" s="1" t="s">
        <v>12</v>
      </c>
      <c r="K172" s="1" t="s">
        <v>60</v>
      </c>
      <c r="N172" s="6">
        <v>34.950000000000003</v>
      </c>
      <c r="O172" s="6"/>
      <c r="P172" s="6">
        <v>14412.76</v>
      </c>
      <c r="R172" s="31">
        <v>34.950000000000003</v>
      </c>
      <c r="S172" s="28">
        <v>44408</v>
      </c>
      <c r="T172" s="1" t="e">
        <f t="shared" si="14"/>
        <v>#N/A</v>
      </c>
    </row>
    <row r="173" spans="1:20" x14ac:dyDescent="0.2">
      <c r="A173" s="29">
        <v>45431</v>
      </c>
      <c r="B173" s="1" t="s">
        <v>167</v>
      </c>
      <c r="C173" s="27">
        <v>44397</v>
      </c>
      <c r="D173" s="1">
        <v>11284</v>
      </c>
      <c r="G173" s="1" t="s">
        <v>672</v>
      </c>
      <c r="J173" s="1" t="s">
        <v>12</v>
      </c>
      <c r="K173" s="1" t="s">
        <v>48</v>
      </c>
      <c r="N173" s="6">
        <v>2337.5300000000002</v>
      </c>
      <c r="O173" s="6"/>
      <c r="P173" s="6">
        <v>16750.29</v>
      </c>
      <c r="R173" s="31">
        <v>2337.5300000000002</v>
      </c>
      <c r="S173" s="28">
        <v>44408</v>
      </c>
      <c r="T173" s="1" t="e">
        <f t="shared" si="14"/>
        <v>#N/A</v>
      </c>
    </row>
    <row r="174" spans="1:20" x14ac:dyDescent="0.2">
      <c r="A174" s="29">
        <v>45432</v>
      </c>
      <c r="B174" s="1" t="s">
        <v>167</v>
      </c>
      <c r="C174" s="27">
        <v>44397</v>
      </c>
      <c r="D174" s="1">
        <v>11285</v>
      </c>
      <c r="G174" s="1" t="s">
        <v>672</v>
      </c>
      <c r="J174" s="1" t="s">
        <v>12</v>
      </c>
      <c r="K174" s="1" t="s">
        <v>48</v>
      </c>
      <c r="N174" s="6">
        <v>2433.0700000000002</v>
      </c>
      <c r="O174" s="6"/>
      <c r="P174" s="6">
        <v>19183.36</v>
      </c>
      <c r="R174" s="31">
        <v>2433.0700000000002</v>
      </c>
      <c r="S174" s="28">
        <v>44408</v>
      </c>
      <c r="T174" s="1" t="e">
        <f t="shared" si="14"/>
        <v>#N/A</v>
      </c>
    </row>
    <row r="175" spans="1:20" x14ac:dyDescent="0.2">
      <c r="A175" s="29">
        <v>45657</v>
      </c>
      <c r="B175" s="1" t="s">
        <v>164</v>
      </c>
      <c r="C175" s="27">
        <v>44397</v>
      </c>
      <c r="J175" s="1" t="s">
        <v>12</v>
      </c>
      <c r="K175" s="1" t="s">
        <v>60</v>
      </c>
      <c r="N175" s="6">
        <v>38.92</v>
      </c>
      <c r="O175" s="6"/>
      <c r="P175" s="6">
        <v>19222.28</v>
      </c>
      <c r="R175" s="31">
        <v>38.92</v>
      </c>
      <c r="S175" s="28">
        <v>44408</v>
      </c>
      <c r="T175" s="1" t="e">
        <f t="shared" si="14"/>
        <v>#N/A</v>
      </c>
    </row>
    <row r="176" spans="1:20" x14ac:dyDescent="0.2">
      <c r="A176" s="29">
        <v>45945</v>
      </c>
      <c r="B176" s="1" t="s">
        <v>164</v>
      </c>
      <c r="C176" s="27">
        <v>44412</v>
      </c>
      <c r="J176" s="1" t="s">
        <v>12</v>
      </c>
      <c r="K176" s="1" t="s">
        <v>60</v>
      </c>
      <c r="N176" s="6">
        <v>47.91</v>
      </c>
      <c r="O176" s="6"/>
      <c r="P176" s="6">
        <v>19270.189999999999</v>
      </c>
      <c r="R176" s="31">
        <v>47.91</v>
      </c>
      <c r="S176" s="28">
        <v>44439</v>
      </c>
      <c r="T176" s="1" t="e">
        <f t="shared" si="14"/>
        <v>#N/A</v>
      </c>
    </row>
    <row r="177" spans="1:20" x14ac:dyDescent="0.2">
      <c r="A177" s="29">
        <v>45950</v>
      </c>
      <c r="B177" s="1" t="s">
        <v>164</v>
      </c>
      <c r="C177" s="27">
        <v>44413</v>
      </c>
      <c r="J177" s="1" t="s">
        <v>12</v>
      </c>
      <c r="K177" s="1" t="s">
        <v>60</v>
      </c>
      <c r="N177" s="6">
        <v>18.07</v>
      </c>
      <c r="O177" s="6"/>
      <c r="P177" s="6">
        <v>19288.259999999998</v>
      </c>
      <c r="R177" s="31">
        <v>18.07</v>
      </c>
      <c r="S177" s="28">
        <v>44439</v>
      </c>
      <c r="T177" s="1" t="e">
        <f t="shared" si="14"/>
        <v>#N/A</v>
      </c>
    </row>
    <row r="178" spans="1:20" x14ac:dyDescent="0.2">
      <c r="A178" s="29">
        <v>45956</v>
      </c>
      <c r="B178" s="1" t="s">
        <v>164</v>
      </c>
      <c r="C178" s="27">
        <v>44420</v>
      </c>
      <c r="J178" s="1" t="s">
        <v>12</v>
      </c>
      <c r="K178" s="1" t="s">
        <v>60</v>
      </c>
      <c r="N178" s="6">
        <v>34.950000000000003</v>
      </c>
      <c r="O178" s="6"/>
      <c r="P178" s="6">
        <v>19323.21</v>
      </c>
      <c r="R178" s="31">
        <v>34.950000000000003</v>
      </c>
      <c r="S178" s="28">
        <v>44439</v>
      </c>
      <c r="T178" s="1" t="e">
        <f t="shared" si="14"/>
        <v>#N/A</v>
      </c>
    </row>
    <row r="179" spans="1:20" x14ac:dyDescent="0.2">
      <c r="A179" s="29">
        <v>45957</v>
      </c>
      <c r="B179" s="1" t="s">
        <v>164</v>
      </c>
      <c r="C179" s="27">
        <v>44420</v>
      </c>
      <c r="J179" s="1" t="s">
        <v>12</v>
      </c>
      <c r="K179" s="1" t="s">
        <v>60</v>
      </c>
      <c r="N179" s="6">
        <v>21.71</v>
      </c>
      <c r="O179" s="6"/>
      <c r="P179" s="6">
        <v>19344.919999999998</v>
      </c>
      <c r="R179" s="31">
        <v>21.71</v>
      </c>
      <c r="S179" s="28">
        <v>44439</v>
      </c>
      <c r="T179" s="1" t="e">
        <f t="shared" si="14"/>
        <v>#N/A</v>
      </c>
    </row>
    <row r="180" spans="1:20" x14ac:dyDescent="0.2">
      <c r="A180" s="29">
        <v>45983</v>
      </c>
      <c r="B180" s="1" t="s">
        <v>164</v>
      </c>
      <c r="C180" s="27">
        <v>44430</v>
      </c>
      <c r="J180" s="1" t="s">
        <v>12</v>
      </c>
      <c r="K180" s="1" t="s">
        <v>60</v>
      </c>
      <c r="N180" s="6">
        <v>101.09</v>
      </c>
      <c r="O180" s="6"/>
      <c r="P180" s="6">
        <v>19446.009999999998</v>
      </c>
      <c r="R180" s="31">
        <v>101.09</v>
      </c>
      <c r="S180" s="28">
        <v>44439</v>
      </c>
      <c r="T180" s="1" t="e">
        <f t="shared" si="14"/>
        <v>#N/A</v>
      </c>
    </row>
    <row r="181" spans="1:20" x14ac:dyDescent="0.2">
      <c r="A181" s="29">
        <v>45779</v>
      </c>
      <c r="B181" s="1" t="s">
        <v>167</v>
      </c>
      <c r="C181" s="27">
        <v>44432</v>
      </c>
      <c r="D181" s="1">
        <v>11293</v>
      </c>
      <c r="G181" s="1" t="s">
        <v>672</v>
      </c>
      <c r="J181" s="1" t="s">
        <v>12</v>
      </c>
      <c r="K181" s="1" t="s">
        <v>48</v>
      </c>
      <c r="N181" s="6">
        <v>2343.33</v>
      </c>
      <c r="O181" s="6"/>
      <c r="P181" s="6">
        <v>21789.34</v>
      </c>
      <c r="R181" s="31">
        <v>2343.33</v>
      </c>
      <c r="S181" s="28">
        <v>44439</v>
      </c>
      <c r="T181" s="1" t="e">
        <f t="shared" si="14"/>
        <v>#N/A</v>
      </c>
    </row>
    <row r="182" spans="1:20" x14ac:dyDescent="0.2">
      <c r="A182" s="29">
        <v>45987</v>
      </c>
      <c r="B182" s="1" t="s">
        <v>164</v>
      </c>
      <c r="C182" s="27">
        <v>44433</v>
      </c>
      <c r="J182" s="1" t="s">
        <v>12</v>
      </c>
      <c r="K182" s="1" t="s">
        <v>60</v>
      </c>
      <c r="N182" s="6">
        <v>15.12</v>
      </c>
      <c r="O182" s="6"/>
      <c r="P182" s="6">
        <v>21804.46</v>
      </c>
      <c r="R182" s="31">
        <v>15.12</v>
      </c>
      <c r="S182" s="28">
        <v>44439</v>
      </c>
      <c r="T182" s="1" t="e">
        <f t="shared" si="14"/>
        <v>#N/A</v>
      </c>
    </row>
    <row r="183" spans="1:20" x14ac:dyDescent="0.2">
      <c r="A183" s="29">
        <v>45861</v>
      </c>
      <c r="B183" s="1" t="s">
        <v>167</v>
      </c>
      <c r="C183" s="27">
        <v>44440</v>
      </c>
      <c r="D183" s="1">
        <v>11295</v>
      </c>
      <c r="G183" s="1" t="s">
        <v>672</v>
      </c>
      <c r="J183" s="1" t="s">
        <v>12</v>
      </c>
      <c r="K183" s="1" t="s">
        <v>48</v>
      </c>
      <c r="N183" s="6">
        <v>2959.45</v>
      </c>
      <c r="O183" s="6"/>
      <c r="P183" s="6">
        <v>24763.91</v>
      </c>
      <c r="R183" s="31">
        <v>2959.45</v>
      </c>
      <c r="S183" s="28">
        <v>44469</v>
      </c>
      <c r="T183" s="1" t="e">
        <f t="shared" si="14"/>
        <v>#N/A</v>
      </c>
    </row>
    <row r="184" spans="1:20" x14ac:dyDescent="0.2">
      <c r="A184" s="29">
        <v>46281</v>
      </c>
      <c r="B184" s="1" t="s">
        <v>164</v>
      </c>
      <c r="C184" s="27">
        <v>44443</v>
      </c>
      <c r="J184" s="1" t="s">
        <v>12</v>
      </c>
      <c r="K184" s="1" t="s">
        <v>60</v>
      </c>
      <c r="N184" s="6">
        <v>45.4</v>
      </c>
      <c r="O184" s="6"/>
      <c r="P184" s="6">
        <v>24809.31</v>
      </c>
      <c r="R184" s="31">
        <v>45.4</v>
      </c>
      <c r="S184" s="28">
        <v>44469</v>
      </c>
      <c r="T184" s="1" t="e">
        <f t="shared" si="14"/>
        <v>#N/A</v>
      </c>
    </row>
    <row r="185" spans="1:20" x14ac:dyDescent="0.2">
      <c r="A185" s="29">
        <v>46283</v>
      </c>
      <c r="B185" s="1" t="s">
        <v>164</v>
      </c>
      <c r="C185" s="27">
        <v>44445</v>
      </c>
      <c r="J185" s="1" t="s">
        <v>12</v>
      </c>
      <c r="K185" s="1" t="s">
        <v>60</v>
      </c>
      <c r="N185" s="6">
        <v>18.07</v>
      </c>
      <c r="O185" s="6"/>
      <c r="P185" s="6">
        <v>24827.38</v>
      </c>
      <c r="R185" s="31">
        <v>18.07</v>
      </c>
      <c r="S185" s="28">
        <v>44469</v>
      </c>
      <c r="T185" s="1" t="e">
        <f t="shared" si="14"/>
        <v>#N/A</v>
      </c>
    </row>
    <row r="186" spans="1:20" x14ac:dyDescent="0.2">
      <c r="A186" s="29">
        <v>46292</v>
      </c>
      <c r="B186" s="1" t="s">
        <v>164</v>
      </c>
      <c r="C186" s="27">
        <v>44450</v>
      </c>
      <c r="J186" s="1" t="s">
        <v>12</v>
      </c>
      <c r="K186" s="1" t="s">
        <v>60</v>
      </c>
      <c r="N186" s="6">
        <v>21.71</v>
      </c>
      <c r="O186" s="6"/>
      <c r="P186" s="6">
        <v>24849.09</v>
      </c>
      <c r="R186" s="31">
        <v>21.71</v>
      </c>
      <c r="S186" s="28">
        <v>44469</v>
      </c>
      <c r="T186" s="1" t="e">
        <f t="shared" si="14"/>
        <v>#N/A</v>
      </c>
    </row>
    <row r="187" spans="1:20" x14ac:dyDescent="0.2">
      <c r="A187" s="29">
        <v>46296</v>
      </c>
      <c r="B187" s="1" t="s">
        <v>164</v>
      </c>
      <c r="C187" s="27">
        <v>44451</v>
      </c>
      <c r="J187" s="1" t="s">
        <v>12</v>
      </c>
      <c r="K187" s="1" t="s">
        <v>60</v>
      </c>
      <c r="N187" s="6">
        <v>34.950000000000003</v>
      </c>
      <c r="O187" s="6"/>
      <c r="P187" s="6">
        <v>24884.04</v>
      </c>
      <c r="R187" s="31">
        <v>34.950000000000003</v>
      </c>
      <c r="S187" s="28">
        <v>44469</v>
      </c>
      <c r="T187" s="1" t="e">
        <f t="shared" si="14"/>
        <v>#N/A</v>
      </c>
    </row>
    <row r="188" spans="1:20" x14ac:dyDescent="0.2">
      <c r="A188" s="29">
        <v>46592</v>
      </c>
      <c r="B188" s="1" t="s">
        <v>164</v>
      </c>
      <c r="C188" s="27">
        <v>44473</v>
      </c>
      <c r="D188" s="1">
        <v>45.4</v>
      </c>
      <c r="J188" s="1" t="s">
        <v>12</v>
      </c>
      <c r="K188" s="1" t="s">
        <v>60</v>
      </c>
      <c r="N188" s="6">
        <v>45.4</v>
      </c>
      <c r="O188" s="6"/>
      <c r="P188" s="6">
        <v>24929.439999999999</v>
      </c>
      <c r="R188" s="31">
        <v>45.4</v>
      </c>
      <c r="S188" s="28">
        <v>44500</v>
      </c>
      <c r="T188" s="1" t="e">
        <f t="shared" si="14"/>
        <v>#N/A</v>
      </c>
    </row>
    <row r="189" spans="1:20" x14ac:dyDescent="0.2">
      <c r="A189" s="29">
        <v>46595</v>
      </c>
      <c r="B189" s="1" t="s">
        <v>164</v>
      </c>
      <c r="C189" s="27">
        <v>44475</v>
      </c>
      <c r="J189" s="1" t="s">
        <v>12</v>
      </c>
      <c r="K189" s="1" t="s">
        <v>60</v>
      </c>
      <c r="N189" s="6">
        <v>18.07</v>
      </c>
      <c r="O189" s="6"/>
      <c r="P189" s="6">
        <v>24947.51</v>
      </c>
      <c r="R189" s="31">
        <v>18.07</v>
      </c>
      <c r="S189" s="28">
        <v>44500</v>
      </c>
      <c r="T189" s="1" t="e">
        <f t="shared" si="14"/>
        <v>#N/A</v>
      </c>
    </row>
    <row r="190" spans="1:20" x14ac:dyDescent="0.2">
      <c r="A190" s="29">
        <v>46600</v>
      </c>
      <c r="B190" s="1" t="s">
        <v>164</v>
      </c>
      <c r="C190" s="27">
        <v>44481</v>
      </c>
      <c r="J190" s="1" t="s">
        <v>12</v>
      </c>
      <c r="K190" s="1" t="s">
        <v>60</v>
      </c>
      <c r="N190" s="6">
        <v>21.65</v>
      </c>
      <c r="O190" s="6"/>
      <c r="P190" s="6">
        <v>24969.16</v>
      </c>
      <c r="R190" s="31">
        <v>21.65</v>
      </c>
      <c r="S190" s="28">
        <v>44500</v>
      </c>
      <c r="T190" s="1" t="e">
        <f t="shared" si="14"/>
        <v>#N/A</v>
      </c>
    </row>
    <row r="191" spans="1:20" x14ac:dyDescent="0.2">
      <c r="A191" s="29">
        <v>46603</v>
      </c>
      <c r="B191" s="1" t="s">
        <v>164</v>
      </c>
      <c r="C191" s="27">
        <v>44481</v>
      </c>
      <c r="J191" s="1" t="s">
        <v>12</v>
      </c>
      <c r="K191" s="1" t="s">
        <v>60</v>
      </c>
      <c r="N191" s="6">
        <v>34.950000000000003</v>
      </c>
      <c r="O191" s="6"/>
      <c r="P191" s="6">
        <v>25004.11</v>
      </c>
      <c r="R191" s="31">
        <v>34.950000000000003</v>
      </c>
      <c r="S191" s="28">
        <v>44500</v>
      </c>
      <c r="T191" s="1" t="e">
        <f t="shared" si="14"/>
        <v>#N/A</v>
      </c>
    </row>
    <row r="192" spans="1:20" x14ac:dyDescent="0.2">
      <c r="A192" s="29">
        <v>46401</v>
      </c>
      <c r="B192" s="1" t="s">
        <v>167</v>
      </c>
      <c r="C192" s="27">
        <v>44484</v>
      </c>
      <c r="D192" s="1">
        <v>11306</v>
      </c>
      <c r="G192" s="1" t="s">
        <v>672</v>
      </c>
      <c r="J192" s="1" t="s">
        <v>12</v>
      </c>
      <c r="K192" s="1" t="s">
        <v>48</v>
      </c>
      <c r="N192" s="6">
        <v>2732.66</v>
      </c>
      <c r="O192" s="6"/>
      <c r="P192" s="6">
        <v>27736.77</v>
      </c>
      <c r="R192" s="31">
        <v>2732.66</v>
      </c>
      <c r="S192" s="28">
        <v>44500</v>
      </c>
      <c r="T192" s="1" t="e">
        <f t="shared" si="14"/>
        <v>#N/A</v>
      </c>
    </row>
    <row r="193" spans="1:20" x14ac:dyDescent="0.2">
      <c r="A193" s="29">
        <v>46606</v>
      </c>
      <c r="B193" s="1" t="s">
        <v>164</v>
      </c>
      <c r="C193" s="27">
        <v>44484</v>
      </c>
      <c r="J193" s="1" t="s">
        <v>12</v>
      </c>
      <c r="K193" s="1" t="s">
        <v>60</v>
      </c>
      <c r="N193" s="6">
        <v>513.48</v>
      </c>
      <c r="O193" s="6"/>
      <c r="P193" s="6">
        <v>28250.25</v>
      </c>
      <c r="R193" s="31">
        <v>513.48</v>
      </c>
      <c r="S193" s="28">
        <v>44500</v>
      </c>
      <c r="T193" s="1" t="e">
        <f t="shared" si="14"/>
        <v>#N/A</v>
      </c>
    </row>
    <row r="194" spans="1:20" x14ac:dyDescent="0.2">
      <c r="A194" s="29">
        <v>46873</v>
      </c>
      <c r="B194" s="1" t="s">
        <v>164</v>
      </c>
      <c r="C194" s="27">
        <v>44503</v>
      </c>
      <c r="J194" s="1" t="s">
        <v>12</v>
      </c>
      <c r="K194" s="1" t="s">
        <v>60</v>
      </c>
      <c r="N194" s="6">
        <v>45.4</v>
      </c>
      <c r="O194" s="6"/>
      <c r="P194" s="6">
        <v>28295.65</v>
      </c>
      <c r="R194" s="31">
        <v>45.4</v>
      </c>
      <c r="S194" s="28">
        <v>44530</v>
      </c>
      <c r="T194" s="1" t="e">
        <f t="shared" ref="T194:T244" si="15">MATCH(F194,W:W,0)</f>
        <v>#N/A</v>
      </c>
    </row>
    <row r="195" spans="1:20" x14ac:dyDescent="0.2">
      <c r="A195" s="29">
        <v>46875</v>
      </c>
      <c r="B195" s="1" t="s">
        <v>164</v>
      </c>
      <c r="C195" s="27">
        <v>44506</v>
      </c>
      <c r="J195" s="1" t="s">
        <v>12</v>
      </c>
      <c r="K195" s="1" t="s">
        <v>60</v>
      </c>
      <c r="N195" s="6">
        <v>18.07</v>
      </c>
      <c r="O195" s="6"/>
      <c r="P195" s="6">
        <v>28313.72</v>
      </c>
      <c r="R195" s="31">
        <v>18.07</v>
      </c>
      <c r="S195" s="28">
        <v>44530</v>
      </c>
      <c r="T195" s="1" t="e">
        <f t="shared" si="15"/>
        <v>#N/A</v>
      </c>
    </row>
    <row r="196" spans="1:20" x14ac:dyDescent="0.2">
      <c r="A196" s="29">
        <v>46884</v>
      </c>
      <c r="B196" s="1" t="s">
        <v>164</v>
      </c>
      <c r="C196" s="27">
        <v>44512</v>
      </c>
      <c r="J196" s="1" t="s">
        <v>12</v>
      </c>
      <c r="K196" s="1" t="s">
        <v>60</v>
      </c>
      <c r="N196" s="6">
        <v>21.65</v>
      </c>
      <c r="O196" s="6"/>
      <c r="P196" s="6">
        <v>28335.37</v>
      </c>
      <c r="R196" s="31">
        <v>21.65</v>
      </c>
      <c r="S196" s="28">
        <v>44530</v>
      </c>
      <c r="T196" s="1" t="e">
        <f t="shared" si="15"/>
        <v>#N/A</v>
      </c>
    </row>
    <row r="197" spans="1:20" x14ac:dyDescent="0.2">
      <c r="A197" s="29">
        <v>46886</v>
      </c>
      <c r="B197" s="1" t="s">
        <v>164</v>
      </c>
      <c r="C197" s="27">
        <v>44512</v>
      </c>
      <c r="J197" s="1" t="s">
        <v>12</v>
      </c>
      <c r="K197" s="1" t="s">
        <v>60</v>
      </c>
      <c r="N197" s="6">
        <v>34.950000000000003</v>
      </c>
      <c r="O197" s="6"/>
      <c r="P197" s="6">
        <v>28370.32</v>
      </c>
      <c r="R197" s="31">
        <v>34.950000000000003</v>
      </c>
      <c r="S197" s="28">
        <v>44530</v>
      </c>
      <c r="T197" s="1" t="e">
        <f t="shared" si="15"/>
        <v>#N/A</v>
      </c>
    </row>
    <row r="198" spans="1:20" x14ac:dyDescent="0.2">
      <c r="A198" s="29">
        <v>47249</v>
      </c>
      <c r="B198" s="1" t="s">
        <v>164</v>
      </c>
      <c r="C198" s="27">
        <v>44532</v>
      </c>
      <c r="J198" s="1" t="s">
        <v>12</v>
      </c>
      <c r="K198" s="1" t="s">
        <v>60</v>
      </c>
      <c r="N198" s="6">
        <v>52.11</v>
      </c>
      <c r="O198" s="6"/>
      <c r="P198" s="6">
        <v>28422.43</v>
      </c>
      <c r="R198" s="31">
        <v>52.11</v>
      </c>
      <c r="S198" s="28">
        <v>44561</v>
      </c>
      <c r="T198" s="1" t="e">
        <f t="shared" si="15"/>
        <v>#N/A</v>
      </c>
    </row>
    <row r="199" spans="1:20" x14ac:dyDescent="0.2">
      <c r="A199" s="29">
        <v>47254</v>
      </c>
      <c r="B199" s="1" t="s">
        <v>164</v>
      </c>
      <c r="C199" s="27">
        <v>44535</v>
      </c>
      <c r="J199" s="1" t="s">
        <v>12</v>
      </c>
      <c r="K199" s="1" t="s">
        <v>60</v>
      </c>
      <c r="N199" s="6">
        <v>2.4900000000000002</v>
      </c>
      <c r="O199" s="6"/>
      <c r="P199" s="6">
        <v>28424.92</v>
      </c>
      <c r="R199" s="31">
        <v>2.4900000000000002</v>
      </c>
      <c r="S199" s="28">
        <v>44561</v>
      </c>
      <c r="T199" s="1" t="e">
        <f t="shared" si="15"/>
        <v>#N/A</v>
      </c>
    </row>
    <row r="200" spans="1:20" x14ac:dyDescent="0.2">
      <c r="A200" s="29">
        <v>47256</v>
      </c>
      <c r="B200" s="1" t="s">
        <v>164</v>
      </c>
      <c r="C200" s="27">
        <v>44536</v>
      </c>
      <c r="J200" s="1" t="s">
        <v>12</v>
      </c>
      <c r="K200" s="1" t="s">
        <v>60</v>
      </c>
      <c r="N200" s="6">
        <v>18.07</v>
      </c>
      <c r="O200" s="6"/>
      <c r="P200" s="6">
        <v>28442.99</v>
      </c>
      <c r="R200" s="31">
        <v>18.07</v>
      </c>
      <c r="S200" s="28">
        <v>44561</v>
      </c>
      <c r="T200" s="1" t="e">
        <f t="shared" si="15"/>
        <v>#N/A</v>
      </c>
    </row>
    <row r="201" spans="1:20" x14ac:dyDescent="0.2">
      <c r="A201" s="29">
        <v>47257</v>
      </c>
      <c r="B201" s="1" t="s">
        <v>164</v>
      </c>
      <c r="C201" s="27">
        <v>44536</v>
      </c>
      <c r="J201" s="1" t="s">
        <v>12</v>
      </c>
      <c r="K201" s="1" t="s">
        <v>60</v>
      </c>
      <c r="N201" s="6">
        <v>50</v>
      </c>
      <c r="O201" s="6"/>
      <c r="P201" s="6">
        <v>28492.99</v>
      </c>
      <c r="R201" s="31">
        <v>50</v>
      </c>
      <c r="S201" s="28">
        <v>44561</v>
      </c>
      <c r="T201" s="1" t="e">
        <f t="shared" si="15"/>
        <v>#N/A</v>
      </c>
    </row>
    <row r="202" spans="1:20" x14ac:dyDescent="0.2">
      <c r="A202" s="29">
        <v>47258</v>
      </c>
      <c r="B202" s="1" t="s">
        <v>164</v>
      </c>
      <c r="C202" s="27">
        <v>44536</v>
      </c>
      <c r="J202" s="1" t="s">
        <v>12</v>
      </c>
      <c r="K202" s="1" t="s">
        <v>60</v>
      </c>
      <c r="N202" s="6">
        <v>355.65</v>
      </c>
      <c r="O202" s="6"/>
      <c r="P202" s="6">
        <v>28848.639999999999</v>
      </c>
      <c r="R202" s="31">
        <v>355.65</v>
      </c>
      <c r="S202" s="28">
        <v>44561</v>
      </c>
      <c r="T202" s="1" t="e">
        <f t="shared" si="15"/>
        <v>#N/A</v>
      </c>
    </row>
    <row r="203" spans="1:20" x14ac:dyDescent="0.2">
      <c r="A203" s="29">
        <v>47263</v>
      </c>
      <c r="B203" s="1" t="s">
        <v>164</v>
      </c>
      <c r="C203" s="27">
        <v>44542</v>
      </c>
      <c r="J203" s="1" t="s">
        <v>12</v>
      </c>
      <c r="K203" s="1" t="s">
        <v>60</v>
      </c>
      <c r="N203" s="6">
        <v>21.65</v>
      </c>
      <c r="O203" s="6"/>
      <c r="P203" s="6">
        <v>28870.29</v>
      </c>
      <c r="R203" s="31">
        <v>21.65</v>
      </c>
      <c r="S203" s="28">
        <v>44561</v>
      </c>
      <c r="T203" s="1" t="e">
        <f t="shared" si="15"/>
        <v>#N/A</v>
      </c>
    </row>
    <row r="204" spans="1:20" x14ac:dyDescent="0.2">
      <c r="A204" s="29">
        <v>47266</v>
      </c>
      <c r="B204" s="1" t="s">
        <v>164</v>
      </c>
      <c r="C204" s="27">
        <v>44542</v>
      </c>
      <c r="J204" s="1" t="s">
        <v>12</v>
      </c>
      <c r="K204" s="1" t="s">
        <v>60</v>
      </c>
      <c r="N204" s="6">
        <v>34.950000000000003</v>
      </c>
      <c r="O204" s="6"/>
      <c r="P204" s="6">
        <v>28905.24</v>
      </c>
      <c r="R204" s="31">
        <v>34.950000000000003</v>
      </c>
      <c r="S204" s="28">
        <v>44561</v>
      </c>
      <c r="T204" s="1" t="e">
        <f t="shared" si="15"/>
        <v>#N/A</v>
      </c>
    </row>
    <row r="205" spans="1:20" x14ac:dyDescent="0.2">
      <c r="A205" s="29">
        <v>47270</v>
      </c>
      <c r="B205" s="1" t="s">
        <v>164</v>
      </c>
      <c r="C205" s="27">
        <v>44544</v>
      </c>
      <c r="J205" s="1" t="s">
        <v>12</v>
      </c>
      <c r="K205" s="1" t="s">
        <v>60</v>
      </c>
      <c r="N205" s="6">
        <v>94.99</v>
      </c>
      <c r="O205" s="6"/>
      <c r="P205" s="6">
        <v>29000.23</v>
      </c>
      <c r="R205" s="31">
        <v>94.99</v>
      </c>
      <c r="S205" s="28">
        <v>44561</v>
      </c>
      <c r="T205" s="1" t="e">
        <f t="shared" si="15"/>
        <v>#N/A</v>
      </c>
    </row>
    <row r="206" spans="1:20" x14ac:dyDescent="0.2">
      <c r="A206" s="29">
        <v>47004</v>
      </c>
      <c r="B206" s="1" t="s">
        <v>167</v>
      </c>
      <c r="C206" s="27">
        <v>44550</v>
      </c>
      <c r="D206" s="1">
        <v>11322</v>
      </c>
      <c r="G206" s="1" t="s">
        <v>672</v>
      </c>
      <c r="J206" s="1" t="s">
        <v>12</v>
      </c>
      <c r="K206" s="1" t="s">
        <v>48</v>
      </c>
      <c r="N206" s="6">
        <v>2996.85</v>
      </c>
      <c r="O206" s="6"/>
      <c r="P206" s="6">
        <v>31997.08</v>
      </c>
      <c r="R206" s="31">
        <v>2996.85</v>
      </c>
      <c r="S206" s="28">
        <v>44561</v>
      </c>
      <c r="T206" s="1" t="e">
        <f t="shared" si="15"/>
        <v>#N/A</v>
      </c>
    </row>
    <row r="207" spans="1:20" x14ac:dyDescent="0.2">
      <c r="A207" s="29">
        <v>47005</v>
      </c>
      <c r="B207" s="1" t="s">
        <v>167</v>
      </c>
      <c r="C207" s="27">
        <v>44550</v>
      </c>
      <c r="D207" s="1">
        <v>11323</v>
      </c>
      <c r="G207" s="1" t="s">
        <v>672</v>
      </c>
      <c r="J207" s="1" t="s">
        <v>12</v>
      </c>
      <c r="K207" s="1" t="s">
        <v>48</v>
      </c>
      <c r="N207" s="6">
        <v>3005.05</v>
      </c>
      <c r="O207" s="6"/>
      <c r="P207" s="6">
        <v>35002.129999999997</v>
      </c>
      <c r="R207" s="31">
        <v>3005.05</v>
      </c>
      <c r="S207" s="28">
        <v>44561</v>
      </c>
      <c r="T207" s="1" t="e">
        <f t="shared" si="15"/>
        <v>#N/A</v>
      </c>
    </row>
    <row r="208" spans="1:20" x14ac:dyDescent="0.2">
      <c r="A208" s="29">
        <v>47225</v>
      </c>
      <c r="B208" s="1" t="s">
        <v>164</v>
      </c>
      <c r="C208" s="27">
        <v>44550</v>
      </c>
      <c r="J208" s="1" t="s">
        <v>12</v>
      </c>
      <c r="K208" s="1" t="s">
        <v>60</v>
      </c>
      <c r="N208" s="6">
        <v>2.4900000000000002</v>
      </c>
      <c r="O208" s="6"/>
      <c r="P208" s="6">
        <v>35004.620000000003</v>
      </c>
      <c r="R208" s="31">
        <v>2.4900000000000002</v>
      </c>
      <c r="S208" s="28">
        <v>44561</v>
      </c>
      <c r="T208" s="1" t="e">
        <f t="shared" si="15"/>
        <v>#N/A</v>
      </c>
    </row>
    <row r="209" spans="1:20" x14ac:dyDescent="0.2">
      <c r="A209" s="29">
        <v>47226</v>
      </c>
      <c r="B209" s="1" t="s">
        <v>164</v>
      </c>
      <c r="C209" s="27">
        <v>44550</v>
      </c>
      <c r="J209" s="1" t="s">
        <v>12</v>
      </c>
      <c r="K209" s="1" t="s">
        <v>60</v>
      </c>
      <c r="N209" s="6">
        <v>304.66000000000003</v>
      </c>
      <c r="O209" s="6"/>
      <c r="P209" s="6">
        <v>35309.279999999999</v>
      </c>
      <c r="R209" s="31">
        <v>304.66000000000003</v>
      </c>
      <c r="S209" s="28">
        <v>44561</v>
      </c>
      <c r="T209" s="1" t="e">
        <f t="shared" si="15"/>
        <v>#N/A</v>
      </c>
    </row>
    <row r="210" spans="1:20" x14ac:dyDescent="0.2">
      <c r="A210" s="29">
        <v>47245</v>
      </c>
      <c r="B210" s="1" t="s">
        <v>673</v>
      </c>
      <c r="C210" s="27">
        <v>44550</v>
      </c>
      <c r="J210" s="1" t="s">
        <v>12</v>
      </c>
      <c r="K210" s="1" t="s">
        <v>60</v>
      </c>
      <c r="N210" s="6"/>
      <c r="O210" s="6">
        <v>2.4900000000000002</v>
      </c>
      <c r="P210" s="6">
        <v>35306.79</v>
      </c>
      <c r="R210" s="31">
        <v>-2.4900000000000002</v>
      </c>
      <c r="S210" s="28">
        <v>44561</v>
      </c>
      <c r="T210" s="1" t="e">
        <f t="shared" si="15"/>
        <v>#N/A</v>
      </c>
    </row>
    <row r="211" spans="1:20" x14ac:dyDescent="0.2">
      <c r="A211" s="29">
        <v>47246</v>
      </c>
      <c r="B211" s="1" t="s">
        <v>673</v>
      </c>
      <c r="C211" s="27">
        <v>44550</v>
      </c>
      <c r="J211" s="1" t="s">
        <v>12</v>
      </c>
      <c r="K211" s="1" t="s">
        <v>60</v>
      </c>
      <c r="N211" s="6"/>
      <c r="O211" s="6">
        <v>355.65</v>
      </c>
      <c r="P211" s="6">
        <v>34951.14</v>
      </c>
      <c r="R211" s="31">
        <v>-355.65</v>
      </c>
      <c r="S211" s="28">
        <v>44561</v>
      </c>
      <c r="T211" s="1" t="e">
        <f t="shared" si="15"/>
        <v>#N/A</v>
      </c>
    </row>
    <row r="212" spans="1:20" x14ac:dyDescent="0.2">
      <c r="A212" s="29">
        <v>47199</v>
      </c>
      <c r="B212" s="1" t="s">
        <v>167</v>
      </c>
      <c r="C212" s="27">
        <v>44561</v>
      </c>
      <c r="D212" s="1">
        <v>11327</v>
      </c>
      <c r="G212" s="1" t="s">
        <v>675</v>
      </c>
      <c r="J212" s="1" t="s">
        <v>12</v>
      </c>
      <c r="K212" s="1" t="s">
        <v>48</v>
      </c>
      <c r="N212" s="6">
        <v>186.71</v>
      </c>
      <c r="O212" s="6"/>
      <c r="P212" s="6">
        <v>35137.85</v>
      </c>
      <c r="R212" s="31">
        <v>186.71</v>
      </c>
      <c r="S212" s="28">
        <v>44561</v>
      </c>
      <c r="T212" s="1" t="e">
        <f t="shared" si="15"/>
        <v>#N/A</v>
      </c>
    </row>
    <row r="213" spans="1:20" x14ac:dyDescent="0.2">
      <c r="A213" s="29">
        <v>47573</v>
      </c>
      <c r="B213" s="1" t="s">
        <v>164</v>
      </c>
      <c r="C213" s="27">
        <v>44563</v>
      </c>
      <c r="J213" s="1" t="s">
        <v>12</v>
      </c>
      <c r="K213" s="1" t="s">
        <v>60</v>
      </c>
      <c r="N213" s="6">
        <v>51.89</v>
      </c>
      <c r="O213" s="6"/>
      <c r="P213" s="6">
        <v>51.89</v>
      </c>
      <c r="R213" s="31">
        <v>51.89</v>
      </c>
      <c r="S213" s="28">
        <v>44592</v>
      </c>
      <c r="T213" s="1" t="e">
        <f t="shared" si="15"/>
        <v>#N/A</v>
      </c>
    </row>
    <row r="214" spans="1:20" x14ac:dyDescent="0.2">
      <c r="A214" s="29">
        <v>47577</v>
      </c>
      <c r="B214" s="1" t="s">
        <v>164</v>
      </c>
      <c r="C214" s="27">
        <v>44566</v>
      </c>
      <c r="J214" s="1" t="s">
        <v>12</v>
      </c>
      <c r="K214" s="1" t="s">
        <v>60</v>
      </c>
      <c r="N214" s="6">
        <v>10.57</v>
      </c>
      <c r="O214" s="6"/>
      <c r="P214" s="6">
        <v>62.46</v>
      </c>
      <c r="R214" s="31">
        <v>10.57</v>
      </c>
      <c r="S214" s="28">
        <v>44592</v>
      </c>
      <c r="T214" s="1" t="e">
        <f t="shared" si="15"/>
        <v>#N/A</v>
      </c>
    </row>
    <row r="215" spans="1:20" x14ac:dyDescent="0.2">
      <c r="A215" s="29">
        <v>47578</v>
      </c>
      <c r="B215" s="1" t="s">
        <v>164</v>
      </c>
      <c r="C215" s="27">
        <v>44566</v>
      </c>
      <c r="J215" s="1" t="s">
        <v>12</v>
      </c>
      <c r="K215" s="1" t="s">
        <v>60</v>
      </c>
      <c r="N215" s="6">
        <v>39.99</v>
      </c>
      <c r="O215" s="6"/>
      <c r="P215" s="6">
        <v>102.45</v>
      </c>
      <c r="R215" s="31">
        <v>39.99</v>
      </c>
      <c r="S215" s="28">
        <v>44592</v>
      </c>
      <c r="T215" s="1" t="e">
        <f t="shared" si="15"/>
        <v>#N/A</v>
      </c>
    </row>
    <row r="216" spans="1:20" x14ac:dyDescent="0.2">
      <c r="A216" s="29">
        <v>47580</v>
      </c>
      <c r="B216" s="1" t="s">
        <v>164</v>
      </c>
      <c r="C216" s="27">
        <v>44567</v>
      </c>
      <c r="J216" s="1" t="s">
        <v>12</v>
      </c>
      <c r="K216" s="1" t="s">
        <v>60</v>
      </c>
      <c r="N216" s="6">
        <v>18.07</v>
      </c>
      <c r="O216" s="6"/>
      <c r="P216" s="6">
        <v>120.52</v>
      </c>
      <c r="R216" s="31">
        <v>18.07</v>
      </c>
      <c r="S216" s="28">
        <v>44592</v>
      </c>
      <c r="T216" s="1" t="e">
        <f t="shared" si="15"/>
        <v>#N/A</v>
      </c>
    </row>
    <row r="217" spans="1:20" x14ac:dyDescent="0.2">
      <c r="A217" s="29">
        <v>47587</v>
      </c>
      <c r="B217" s="1" t="s">
        <v>164</v>
      </c>
      <c r="C217" s="27">
        <v>44573</v>
      </c>
      <c r="J217" s="1" t="s">
        <v>12</v>
      </c>
      <c r="K217" s="1" t="s">
        <v>60</v>
      </c>
      <c r="N217" s="6">
        <v>21.65</v>
      </c>
      <c r="O217" s="6"/>
      <c r="P217" s="6">
        <v>142.16999999999999</v>
      </c>
      <c r="R217" s="31">
        <v>21.65</v>
      </c>
      <c r="S217" s="28">
        <v>44592</v>
      </c>
      <c r="T217" s="1" t="e">
        <f t="shared" si="15"/>
        <v>#N/A</v>
      </c>
    </row>
    <row r="218" spans="1:20" x14ac:dyDescent="0.2">
      <c r="A218" s="29">
        <v>47588</v>
      </c>
      <c r="B218" s="1" t="s">
        <v>164</v>
      </c>
      <c r="C218" s="27">
        <v>44573</v>
      </c>
      <c r="J218" s="1" t="s">
        <v>12</v>
      </c>
      <c r="K218" s="1" t="s">
        <v>60</v>
      </c>
      <c r="N218" s="6">
        <v>34.950000000000003</v>
      </c>
      <c r="O218" s="6"/>
      <c r="P218" s="6">
        <v>177.12</v>
      </c>
      <c r="R218" s="31">
        <v>34.950000000000003</v>
      </c>
      <c r="S218" s="28">
        <v>44592</v>
      </c>
      <c r="T218" s="1" t="e">
        <f t="shared" si="15"/>
        <v>#N/A</v>
      </c>
    </row>
    <row r="219" spans="1:20" x14ac:dyDescent="0.2">
      <c r="A219" s="29">
        <v>47372</v>
      </c>
      <c r="B219" s="1" t="s">
        <v>167</v>
      </c>
      <c r="C219" s="27">
        <v>44581</v>
      </c>
      <c r="D219" s="1">
        <v>11331</v>
      </c>
      <c r="G219" s="1" t="s">
        <v>672</v>
      </c>
      <c r="J219" s="1" t="s">
        <v>12</v>
      </c>
      <c r="K219" s="1" t="s">
        <v>48</v>
      </c>
      <c r="N219" s="6">
        <v>3015.06</v>
      </c>
      <c r="O219" s="6"/>
      <c r="P219" s="6">
        <v>3192.18</v>
      </c>
      <c r="R219" s="31">
        <v>3015.06</v>
      </c>
      <c r="S219" s="28">
        <v>44592</v>
      </c>
      <c r="T219" s="1" t="e">
        <f t="shared" si="15"/>
        <v>#N/A</v>
      </c>
    </row>
    <row r="220" spans="1:20" x14ac:dyDescent="0.2">
      <c r="A220" s="29">
        <v>47560</v>
      </c>
      <c r="B220" s="1" t="s">
        <v>164</v>
      </c>
      <c r="C220" s="27">
        <v>44581</v>
      </c>
      <c r="J220" s="1" t="s">
        <v>12</v>
      </c>
      <c r="K220" s="1" t="s">
        <v>60</v>
      </c>
      <c r="N220" s="6">
        <v>2.4900000000000002</v>
      </c>
      <c r="O220" s="6"/>
      <c r="P220" s="6">
        <v>3194.67</v>
      </c>
      <c r="R220" s="31">
        <v>2.4900000000000002</v>
      </c>
      <c r="S220" s="28">
        <v>44592</v>
      </c>
      <c r="T220" s="1" t="e">
        <f t="shared" si="15"/>
        <v>#N/A</v>
      </c>
    </row>
    <row r="221" spans="1:20" x14ac:dyDescent="0.2">
      <c r="A221" s="29">
        <v>47616</v>
      </c>
      <c r="B221" s="1" t="s">
        <v>164</v>
      </c>
      <c r="C221" s="27">
        <v>44589</v>
      </c>
      <c r="J221" s="1" t="s">
        <v>12</v>
      </c>
      <c r="K221" s="1" t="s">
        <v>60</v>
      </c>
      <c r="N221" s="6">
        <v>19.170000000000002</v>
      </c>
      <c r="O221" s="6"/>
      <c r="P221" s="6">
        <v>3213.84</v>
      </c>
      <c r="R221" s="31">
        <v>19.170000000000002</v>
      </c>
      <c r="S221" s="28">
        <v>44592</v>
      </c>
      <c r="T221" s="1" t="e">
        <f t="shared" si="15"/>
        <v>#N/A</v>
      </c>
    </row>
    <row r="222" spans="1:20" x14ac:dyDescent="0.2">
      <c r="A222" s="29">
        <v>47834</v>
      </c>
      <c r="B222" s="1" t="s">
        <v>164</v>
      </c>
      <c r="C222" s="27">
        <v>44594</v>
      </c>
      <c r="J222" s="1" t="s">
        <v>12</v>
      </c>
      <c r="K222" s="1" t="s">
        <v>60</v>
      </c>
      <c r="N222" s="6">
        <v>48.95</v>
      </c>
      <c r="O222" s="6"/>
      <c r="P222" s="6">
        <v>3262.79</v>
      </c>
      <c r="R222" s="31">
        <v>48.95</v>
      </c>
      <c r="S222" s="28">
        <v>44620</v>
      </c>
      <c r="T222" s="1" t="e">
        <f t="shared" si="15"/>
        <v>#N/A</v>
      </c>
    </row>
    <row r="223" spans="1:20" x14ac:dyDescent="0.2">
      <c r="A223" s="29">
        <v>47836</v>
      </c>
      <c r="B223" s="1" t="s">
        <v>164</v>
      </c>
      <c r="C223" s="27">
        <v>44598</v>
      </c>
      <c r="J223" s="1" t="s">
        <v>12</v>
      </c>
      <c r="K223" s="1" t="s">
        <v>60</v>
      </c>
      <c r="N223" s="6">
        <v>18.07</v>
      </c>
      <c r="O223" s="6"/>
      <c r="P223" s="6">
        <v>3280.86</v>
      </c>
      <c r="R223" s="31">
        <v>18.07</v>
      </c>
      <c r="S223" s="28">
        <v>44620</v>
      </c>
      <c r="T223" s="1" t="e">
        <f t="shared" si="15"/>
        <v>#N/A</v>
      </c>
    </row>
    <row r="224" spans="1:20" x14ac:dyDescent="0.2">
      <c r="A224" s="29">
        <v>47821</v>
      </c>
      <c r="B224" s="1" t="s">
        <v>164</v>
      </c>
      <c r="C224" s="27">
        <v>44604</v>
      </c>
      <c r="J224" s="1" t="s">
        <v>12</v>
      </c>
      <c r="K224" s="1" t="s">
        <v>60</v>
      </c>
      <c r="N224" s="6">
        <v>2.4900000000000002</v>
      </c>
      <c r="O224" s="6"/>
      <c r="P224" s="6">
        <v>3283.35</v>
      </c>
      <c r="R224" s="31">
        <v>2.4900000000000002</v>
      </c>
      <c r="S224" s="28">
        <v>44620</v>
      </c>
      <c r="T224" s="1" t="e">
        <f t="shared" si="15"/>
        <v>#N/A</v>
      </c>
    </row>
    <row r="225" spans="1:20" x14ac:dyDescent="0.2">
      <c r="A225" s="29">
        <v>47839</v>
      </c>
      <c r="B225" s="1" t="s">
        <v>164</v>
      </c>
      <c r="C225" s="27">
        <v>44604</v>
      </c>
      <c r="J225" s="1" t="s">
        <v>12</v>
      </c>
      <c r="K225" s="1" t="s">
        <v>60</v>
      </c>
      <c r="N225" s="6">
        <v>34.950000000000003</v>
      </c>
      <c r="O225" s="6"/>
      <c r="P225" s="6">
        <v>3318.3</v>
      </c>
      <c r="R225" s="31">
        <v>34.950000000000003</v>
      </c>
      <c r="S225" s="28">
        <v>44620</v>
      </c>
      <c r="T225" s="1" t="e">
        <f t="shared" si="15"/>
        <v>#N/A</v>
      </c>
    </row>
    <row r="226" spans="1:20" x14ac:dyDescent="0.2">
      <c r="A226" s="29">
        <v>47841</v>
      </c>
      <c r="B226" s="1" t="s">
        <v>164</v>
      </c>
      <c r="C226" s="27">
        <v>44604</v>
      </c>
      <c r="J226" s="1" t="s">
        <v>12</v>
      </c>
      <c r="K226" s="1" t="s">
        <v>60</v>
      </c>
      <c r="N226" s="6">
        <v>21.65</v>
      </c>
      <c r="O226" s="6"/>
      <c r="P226" s="6">
        <v>3339.95</v>
      </c>
      <c r="R226" s="31">
        <v>21.65</v>
      </c>
      <c r="S226" s="28">
        <v>44620</v>
      </c>
      <c r="T226" s="1" t="e">
        <f t="shared" si="15"/>
        <v>#N/A</v>
      </c>
    </row>
    <row r="227" spans="1:20" x14ac:dyDescent="0.2">
      <c r="A227" s="29">
        <v>47642</v>
      </c>
      <c r="B227" s="1" t="s">
        <v>167</v>
      </c>
      <c r="C227" s="27">
        <v>44609</v>
      </c>
      <c r="D227" s="1">
        <v>11335</v>
      </c>
      <c r="G227" s="1" t="s">
        <v>672</v>
      </c>
      <c r="J227" s="1" t="s">
        <v>12</v>
      </c>
      <c r="K227" s="1" t="s">
        <v>48</v>
      </c>
      <c r="N227" s="6">
        <v>3087.76</v>
      </c>
      <c r="O227" s="6"/>
      <c r="P227" s="6">
        <v>6427.71</v>
      </c>
      <c r="R227" s="31">
        <v>3087.76</v>
      </c>
      <c r="S227" s="28">
        <v>44620</v>
      </c>
      <c r="T227" s="1" t="e">
        <f t="shared" si="15"/>
        <v>#N/A</v>
      </c>
    </row>
    <row r="228" spans="1:20" x14ac:dyDescent="0.2">
      <c r="A228" s="29">
        <v>48216</v>
      </c>
      <c r="B228" s="1" t="s">
        <v>164</v>
      </c>
      <c r="C228" s="27">
        <v>44622</v>
      </c>
      <c r="J228" s="1" t="s">
        <v>12</v>
      </c>
      <c r="K228" s="1" t="s">
        <v>60</v>
      </c>
      <c r="N228" s="6">
        <v>52.12</v>
      </c>
      <c r="O228" s="6"/>
      <c r="P228" s="6">
        <v>6479.83</v>
      </c>
      <c r="R228" s="31">
        <v>52.12</v>
      </c>
      <c r="S228" s="28">
        <v>44651</v>
      </c>
      <c r="T228" s="1" t="e">
        <f t="shared" si="15"/>
        <v>#N/A</v>
      </c>
    </row>
    <row r="229" spans="1:20" x14ac:dyDescent="0.2">
      <c r="A229" s="29">
        <v>48221</v>
      </c>
      <c r="B229" s="1" t="s">
        <v>164</v>
      </c>
      <c r="C229" s="27">
        <v>44626</v>
      </c>
      <c r="J229" s="1" t="s">
        <v>12</v>
      </c>
      <c r="K229" s="1" t="s">
        <v>60</v>
      </c>
      <c r="N229" s="6">
        <v>18.07</v>
      </c>
      <c r="O229" s="6"/>
      <c r="P229" s="6">
        <v>6497.9</v>
      </c>
      <c r="R229" s="31">
        <v>18.07</v>
      </c>
      <c r="S229" s="28">
        <v>44651</v>
      </c>
      <c r="T229" s="1" t="e">
        <f t="shared" si="15"/>
        <v>#N/A</v>
      </c>
    </row>
    <row r="230" spans="1:20" x14ac:dyDescent="0.2">
      <c r="A230" s="29">
        <v>48231</v>
      </c>
      <c r="B230" s="1" t="s">
        <v>164</v>
      </c>
      <c r="C230" s="27">
        <v>44631</v>
      </c>
      <c r="J230" s="1" t="s">
        <v>12</v>
      </c>
      <c r="K230" s="1" t="s">
        <v>60</v>
      </c>
      <c r="N230" s="6">
        <v>34.950000000000003</v>
      </c>
      <c r="O230" s="6"/>
      <c r="P230" s="6">
        <v>6532.85</v>
      </c>
      <c r="R230" s="31">
        <v>34.950000000000003</v>
      </c>
      <c r="S230" s="28">
        <v>44651</v>
      </c>
      <c r="T230" s="1" t="e">
        <f t="shared" si="15"/>
        <v>#N/A</v>
      </c>
    </row>
    <row r="231" spans="1:20" x14ac:dyDescent="0.2">
      <c r="A231" s="29">
        <v>48199</v>
      </c>
      <c r="B231" s="1" t="s">
        <v>164</v>
      </c>
      <c r="C231" s="27">
        <v>44639</v>
      </c>
      <c r="J231" s="1" t="s">
        <v>12</v>
      </c>
      <c r="K231" s="1" t="s">
        <v>60</v>
      </c>
      <c r="N231" s="6">
        <v>2.4900000000000002</v>
      </c>
      <c r="O231" s="6"/>
      <c r="P231" s="6">
        <v>6535.34</v>
      </c>
      <c r="R231" s="31">
        <v>2.4900000000000002</v>
      </c>
      <c r="S231" s="28">
        <v>44651</v>
      </c>
      <c r="T231" s="1" t="e">
        <f t="shared" si="15"/>
        <v>#N/A</v>
      </c>
    </row>
    <row r="232" spans="1:20" x14ac:dyDescent="0.2">
      <c r="A232" s="29">
        <v>48200</v>
      </c>
      <c r="B232" s="1" t="s">
        <v>164</v>
      </c>
      <c r="C232" s="27">
        <v>44643</v>
      </c>
      <c r="J232" s="1" t="s">
        <v>12</v>
      </c>
      <c r="K232" s="1" t="s">
        <v>60</v>
      </c>
      <c r="N232" s="6">
        <v>3.99</v>
      </c>
      <c r="O232" s="6"/>
      <c r="P232" s="6">
        <v>6539.33</v>
      </c>
      <c r="R232" s="31">
        <v>3.99</v>
      </c>
      <c r="S232" s="28">
        <v>44651</v>
      </c>
      <c r="T232" s="1" t="e">
        <f t="shared" si="15"/>
        <v>#N/A</v>
      </c>
    </row>
    <row r="233" spans="1:20" x14ac:dyDescent="0.2">
      <c r="A233" s="29">
        <v>48268</v>
      </c>
      <c r="B233" s="1" t="s">
        <v>164</v>
      </c>
      <c r="C233" s="27">
        <v>44646</v>
      </c>
      <c r="J233" s="1" t="s">
        <v>12</v>
      </c>
      <c r="K233" s="1" t="s">
        <v>60</v>
      </c>
      <c r="N233" s="6">
        <v>80.55</v>
      </c>
      <c r="O233" s="6"/>
      <c r="P233" s="6">
        <v>6619.88</v>
      </c>
      <c r="R233" s="31">
        <v>80.55</v>
      </c>
      <c r="S233" s="28">
        <v>44651</v>
      </c>
      <c r="T233" s="1" t="e">
        <f t="shared" si="15"/>
        <v>#N/A</v>
      </c>
    </row>
    <row r="234" spans="1:20" x14ac:dyDescent="0.2">
      <c r="A234" s="29">
        <v>48004</v>
      </c>
      <c r="B234" s="1" t="s">
        <v>167</v>
      </c>
      <c r="C234" s="27">
        <v>44648</v>
      </c>
      <c r="D234" s="1">
        <v>11347</v>
      </c>
      <c r="G234" s="1" t="s">
        <v>672</v>
      </c>
      <c r="J234" s="1" t="s">
        <v>12</v>
      </c>
      <c r="K234" s="1" t="s">
        <v>48</v>
      </c>
      <c r="N234" s="6">
        <v>3099.81</v>
      </c>
      <c r="O234" s="6"/>
      <c r="P234" s="6">
        <v>9719.69</v>
      </c>
      <c r="R234" s="31">
        <v>3099.81</v>
      </c>
      <c r="S234" s="28">
        <v>44651</v>
      </c>
      <c r="T234" s="1" t="e">
        <f t="shared" si="15"/>
        <v>#N/A</v>
      </c>
    </row>
    <row r="235" spans="1:20" x14ac:dyDescent="0.2">
      <c r="A235" s="29">
        <v>48275</v>
      </c>
      <c r="B235" s="1" t="s">
        <v>164</v>
      </c>
      <c r="C235" s="27">
        <v>44650</v>
      </c>
      <c r="J235" s="1" t="s">
        <v>12</v>
      </c>
      <c r="K235" s="1" t="s">
        <v>60</v>
      </c>
      <c r="N235" s="6">
        <v>402.75</v>
      </c>
      <c r="O235" s="6"/>
      <c r="P235" s="6">
        <v>10122.44</v>
      </c>
      <c r="R235" s="31">
        <v>402.75</v>
      </c>
      <c r="S235" s="28">
        <v>44651</v>
      </c>
      <c r="T235" s="1" t="e">
        <f t="shared" si="15"/>
        <v>#N/A</v>
      </c>
    </row>
    <row r="236" spans="1:20" x14ac:dyDescent="0.2">
      <c r="A236" s="29">
        <v>48478</v>
      </c>
      <c r="B236" s="1" t="s">
        <v>164</v>
      </c>
      <c r="C236" s="27">
        <v>44654</v>
      </c>
      <c r="J236" s="1" t="s">
        <v>12</v>
      </c>
      <c r="K236" s="1" t="s">
        <v>60</v>
      </c>
      <c r="N236" s="6">
        <v>28.26</v>
      </c>
      <c r="O236" s="6"/>
      <c r="P236" s="6">
        <v>10150.700000000001</v>
      </c>
      <c r="R236" s="31">
        <v>28.26</v>
      </c>
      <c r="S236" s="28">
        <v>44681</v>
      </c>
      <c r="T236" s="1" t="e">
        <f t="shared" si="15"/>
        <v>#N/A</v>
      </c>
    </row>
    <row r="237" spans="1:20" x14ac:dyDescent="0.2">
      <c r="A237" s="29">
        <v>48485</v>
      </c>
      <c r="B237" s="1" t="s">
        <v>164</v>
      </c>
      <c r="C237" s="27">
        <v>44657</v>
      </c>
      <c r="J237" s="1" t="s">
        <v>12</v>
      </c>
      <c r="K237" s="1" t="s">
        <v>60</v>
      </c>
      <c r="N237" s="6">
        <v>18.07</v>
      </c>
      <c r="O237" s="6"/>
      <c r="P237" s="6">
        <v>10168.77</v>
      </c>
      <c r="R237" s="31">
        <v>18.07</v>
      </c>
      <c r="S237" s="28">
        <v>44681</v>
      </c>
      <c r="T237" s="1" t="e">
        <f t="shared" si="15"/>
        <v>#N/A</v>
      </c>
    </row>
    <row r="238" spans="1:20" x14ac:dyDescent="0.2">
      <c r="A238" s="29">
        <v>48492</v>
      </c>
      <c r="B238" s="1" t="s">
        <v>164</v>
      </c>
      <c r="C238" s="27">
        <v>44663</v>
      </c>
      <c r="J238" s="1" t="s">
        <v>12</v>
      </c>
      <c r="K238" s="1" t="s">
        <v>60</v>
      </c>
      <c r="N238" s="6">
        <v>34.950000000000003</v>
      </c>
      <c r="O238" s="6"/>
      <c r="P238" s="6">
        <v>10203.719999999999</v>
      </c>
      <c r="R238" s="31">
        <v>34.950000000000003</v>
      </c>
      <c r="S238" s="28">
        <v>44681</v>
      </c>
      <c r="T238" s="1" t="e">
        <f t="shared" si="15"/>
        <v>#N/A</v>
      </c>
    </row>
    <row r="239" spans="1:20" x14ac:dyDescent="0.2">
      <c r="A239" s="29">
        <v>48497</v>
      </c>
      <c r="B239" s="1" t="s">
        <v>164</v>
      </c>
      <c r="C239" s="27">
        <v>44665</v>
      </c>
      <c r="J239" s="1" t="s">
        <v>12</v>
      </c>
      <c r="K239" s="1" t="s">
        <v>60</v>
      </c>
      <c r="N239" s="6">
        <v>139.97999999999999</v>
      </c>
      <c r="O239" s="6"/>
      <c r="P239" s="6">
        <v>10343.700000000001</v>
      </c>
      <c r="R239" s="31">
        <v>139.97999999999999</v>
      </c>
      <c r="S239" s="28">
        <v>44681</v>
      </c>
      <c r="T239" s="1" t="e">
        <f t="shared" si="15"/>
        <v>#N/A</v>
      </c>
    </row>
    <row r="240" spans="1:20" x14ac:dyDescent="0.2">
      <c r="A240" s="29">
        <v>48499</v>
      </c>
      <c r="B240" s="1" t="s">
        <v>164</v>
      </c>
      <c r="C240" s="27">
        <v>44669</v>
      </c>
      <c r="J240" s="1" t="s">
        <v>12</v>
      </c>
      <c r="K240" s="1" t="s">
        <v>60</v>
      </c>
      <c r="N240" s="6">
        <v>48.33</v>
      </c>
      <c r="O240" s="6"/>
      <c r="P240" s="6">
        <v>10392.030000000001</v>
      </c>
      <c r="R240" s="31">
        <v>48.33</v>
      </c>
      <c r="S240" s="28">
        <v>44681</v>
      </c>
      <c r="T240" s="1" t="e">
        <f t="shared" si="15"/>
        <v>#N/A</v>
      </c>
    </row>
    <row r="241" spans="1:20" x14ac:dyDescent="0.2">
      <c r="A241" s="29">
        <v>48463</v>
      </c>
      <c r="B241" s="1" t="s">
        <v>164</v>
      </c>
      <c r="C241" s="27">
        <v>44670</v>
      </c>
      <c r="J241" s="1" t="s">
        <v>12</v>
      </c>
      <c r="K241" s="1" t="s">
        <v>60</v>
      </c>
      <c r="N241" s="6">
        <v>2.4900000000000002</v>
      </c>
      <c r="O241" s="6"/>
      <c r="P241" s="6">
        <v>10394.52</v>
      </c>
      <c r="R241" s="31">
        <v>2.4900000000000002</v>
      </c>
      <c r="S241" s="28">
        <v>44681</v>
      </c>
      <c r="T241" s="1" t="e">
        <f t="shared" si="15"/>
        <v>#N/A</v>
      </c>
    </row>
    <row r="242" spans="1:20" x14ac:dyDescent="0.2">
      <c r="A242" s="29">
        <v>48503</v>
      </c>
      <c r="B242" s="1" t="s">
        <v>164</v>
      </c>
      <c r="C242" s="27">
        <v>44672</v>
      </c>
      <c r="J242" s="1" t="s">
        <v>12</v>
      </c>
      <c r="K242" s="1" t="s">
        <v>60</v>
      </c>
      <c r="N242" s="6">
        <v>16.11</v>
      </c>
      <c r="O242" s="6"/>
      <c r="P242" s="6">
        <v>10410.629999999999</v>
      </c>
      <c r="R242" s="31">
        <v>16.11</v>
      </c>
      <c r="S242" s="28">
        <v>44681</v>
      </c>
      <c r="T242" s="1" t="e">
        <f t="shared" si="15"/>
        <v>#N/A</v>
      </c>
    </row>
    <row r="243" spans="1:20" x14ac:dyDescent="0.2">
      <c r="A243" s="29">
        <v>48466</v>
      </c>
      <c r="B243" s="1" t="s">
        <v>164</v>
      </c>
      <c r="C243" s="27">
        <v>44674</v>
      </c>
      <c r="J243" s="1" t="s">
        <v>12</v>
      </c>
      <c r="K243" s="1" t="s">
        <v>60</v>
      </c>
      <c r="N243" s="6">
        <v>3.99</v>
      </c>
      <c r="O243" s="6"/>
      <c r="P243" s="6">
        <v>10414.620000000001</v>
      </c>
      <c r="R243" s="31">
        <v>3.99</v>
      </c>
      <c r="S243" s="28">
        <v>44681</v>
      </c>
      <c r="T243" s="1" t="e">
        <f t="shared" si="15"/>
        <v>#N/A</v>
      </c>
    </row>
    <row r="244" spans="1:20" x14ac:dyDescent="0.2">
      <c r="A244" s="29">
        <v>48507</v>
      </c>
      <c r="B244" s="1" t="s">
        <v>164</v>
      </c>
      <c r="C244" s="27">
        <v>44675</v>
      </c>
      <c r="J244" s="1" t="s">
        <v>12</v>
      </c>
      <c r="K244" s="1" t="s">
        <v>60</v>
      </c>
      <c r="N244" s="6">
        <v>4.32</v>
      </c>
      <c r="O244" s="6"/>
      <c r="P244" s="6">
        <v>10418.94</v>
      </c>
      <c r="R244" s="31">
        <v>4.32</v>
      </c>
      <c r="S244" s="28">
        <v>44681</v>
      </c>
      <c r="T244" s="1" t="e">
        <f t="shared" si="15"/>
        <v>#N/A</v>
      </c>
    </row>
  </sheetData>
  <autoFilter ref="A1:S235" xr:uid="{D5E6F187-681A-4124-9C0B-6E649469B1DF}"/>
  <sortState xmlns:xlrd2="http://schemas.microsoft.com/office/spreadsheetml/2017/richdata2" ref="W19:BD25">
    <sortCondition descending="1" ref="BA19:BA25"/>
  </sortState>
  <pageMargins left="0.7" right="0.7" top="0.75" bottom="0.75" header="0.3" footer="0.3"/>
  <pageSetup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37556-7256-475A-98BF-64397E7E45A9}">
  <sheetPr codeName="Sheet39"/>
  <dimension ref="A1:BD47"/>
  <sheetViews>
    <sheetView showGridLines="0" workbookViewId="0">
      <pane ySplit="1" topLeftCell="A2" activePane="bottomLeft" state="frozen"/>
      <selection pane="bottomLeft" activeCell="A3" sqref="A3"/>
    </sheetView>
  </sheetViews>
  <sheetFormatPr defaultRowHeight="11.25" x14ac:dyDescent="0.2"/>
  <cols>
    <col min="1" max="1" width="6.42578125" style="1" bestFit="1" customWidth="1"/>
    <col min="2" max="2" width="14.28515625" style="1" bestFit="1" customWidth="1"/>
    <col min="3" max="3" width="8.85546875" style="1" bestFit="1" customWidth="1"/>
    <col min="4" max="4" width="10" style="1" bestFit="1" customWidth="1"/>
    <col min="5" max="5" width="3.28515625" style="1" bestFit="1" customWidth="1"/>
    <col min="6" max="6" width="21.5703125" style="1" customWidth="1"/>
    <col min="7" max="7" width="35.28515625" style="1" customWidth="1"/>
    <col min="8" max="8" width="19.7109375" style="1" customWidth="1"/>
    <col min="9" max="9" width="21" style="1" customWidth="1"/>
    <col min="10" max="10" width="21.42578125" style="1" customWidth="1"/>
    <col min="11" max="11" width="23.85546875" style="1" bestFit="1" customWidth="1"/>
    <col min="12" max="13" width="4.28515625" style="1" customWidth="1"/>
    <col min="14" max="15" width="8.5703125" style="1" customWidth="1"/>
    <col min="16" max="16" width="10.28515625" style="1" bestFit="1" customWidth="1"/>
    <col min="17" max="17" width="1.42578125" style="1" customWidth="1"/>
    <col min="18" max="18" width="9.7109375" style="1" bestFit="1" customWidth="1"/>
    <col min="19" max="19" width="7.28515625" style="1" bestFit="1" customWidth="1"/>
    <col min="20" max="21" width="9.140625" style="1"/>
    <col min="22" max="22" width="18.7109375" style="1" bestFit="1" customWidth="1"/>
    <col min="23" max="23" width="24.7109375" style="1" bestFit="1" customWidth="1"/>
    <col min="24" max="24" width="6" style="1" bestFit="1" customWidth="1"/>
    <col min="25" max="25" width="6.140625" style="1" bestFit="1" customWidth="1"/>
    <col min="26" max="26" width="6.28515625" style="1" bestFit="1" customWidth="1"/>
    <col min="27" max="27" width="6.140625" style="1" bestFit="1" customWidth="1"/>
    <col min="28" max="28" width="6.42578125" style="1" bestFit="1" customWidth="1"/>
    <col min="29" max="29" width="6.140625" style="1" bestFit="1" customWidth="1"/>
    <col min="30" max="30" width="5.5703125" style="1" bestFit="1" customWidth="1"/>
    <col min="31" max="31" width="6.42578125" style="1" bestFit="1" customWidth="1"/>
    <col min="32" max="32" width="6.28515625" style="1" bestFit="1" customWidth="1"/>
    <col min="33" max="33" width="5.85546875" style="1" bestFit="1" customWidth="1"/>
    <col min="34" max="35" width="6.140625" style="1" bestFit="1" customWidth="1"/>
    <col min="36" max="36" width="6" style="1" bestFit="1" customWidth="1"/>
    <col min="37" max="37" width="6.140625" style="1" bestFit="1" customWidth="1"/>
    <col min="38" max="38" width="6.28515625" style="1" bestFit="1" customWidth="1"/>
    <col min="39" max="39" width="6.140625" style="1" bestFit="1" customWidth="1"/>
    <col min="40" max="40" width="6.42578125" style="1" bestFit="1" customWidth="1"/>
    <col min="41" max="41" width="6.140625" style="1" bestFit="1" customWidth="1"/>
    <col min="42" max="42" width="5.5703125" style="1" bestFit="1" customWidth="1"/>
    <col min="43" max="43" width="6.42578125" style="1" bestFit="1" customWidth="1"/>
    <col min="44" max="44" width="6.28515625" style="1" bestFit="1" customWidth="1"/>
    <col min="45" max="45" width="5.85546875" style="1" bestFit="1" customWidth="1"/>
    <col min="46" max="47" width="6.140625" style="1" bestFit="1" customWidth="1"/>
    <col min="48" max="48" width="6" style="1" bestFit="1" customWidth="1"/>
    <col min="49" max="49" width="6.140625" style="1" bestFit="1" customWidth="1"/>
    <col min="50" max="50" width="6.28515625" style="1" bestFit="1" customWidth="1"/>
    <col min="51" max="51" width="6.140625" style="1" bestFit="1" customWidth="1"/>
    <col min="52" max="52" width="1.42578125" style="1" customWidth="1"/>
    <col min="53" max="54" width="4.5703125" style="1" bestFit="1" customWidth="1"/>
    <col min="55" max="55" width="6.28515625" style="1" bestFit="1" customWidth="1"/>
    <col min="56" max="56" width="6.140625" style="1" bestFit="1" customWidth="1"/>
    <col min="57" max="16384" width="9.140625" style="1"/>
  </cols>
  <sheetData>
    <row r="1" spans="1:56" ht="27" x14ac:dyDescent="0.35">
      <c r="A1" s="4" t="s">
        <v>99</v>
      </c>
      <c r="B1" s="4" t="s">
        <v>100</v>
      </c>
      <c r="C1" s="4" t="s">
        <v>101</v>
      </c>
      <c r="D1" s="4" t="s">
        <v>102</v>
      </c>
      <c r="E1" s="4" t="s">
        <v>103</v>
      </c>
      <c r="F1" s="4" t="s">
        <v>104</v>
      </c>
      <c r="G1" s="4" t="s">
        <v>105</v>
      </c>
      <c r="H1" s="4" t="s">
        <v>106</v>
      </c>
      <c r="I1" s="4" t="s">
        <v>107</v>
      </c>
      <c r="J1" s="4" t="s">
        <v>108</v>
      </c>
      <c r="K1" s="4" t="s">
        <v>109</v>
      </c>
      <c r="L1" s="4" t="s">
        <v>110</v>
      </c>
      <c r="M1" s="4" t="s">
        <v>111</v>
      </c>
      <c r="N1" s="25" t="s">
        <v>112</v>
      </c>
      <c r="O1" s="25" t="s">
        <v>113</v>
      </c>
      <c r="P1" s="25" t="s">
        <v>114</v>
      </c>
      <c r="R1" s="25" t="s">
        <v>115</v>
      </c>
      <c r="S1" s="26" t="s">
        <v>116</v>
      </c>
      <c r="X1" s="10">
        <v>43861</v>
      </c>
      <c r="Y1" s="10">
        <f>EOMONTH(X1,1)</f>
        <v>43890</v>
      </c>
      <c r="Z1" s="10">
        <f t="shared" ref="Z1:AY1" si="0">EOMONTH(Y1,1)</f>
        <v>43921</v>
      </c>
      <c r="AA1" s="10">
        <f t="shared" si="0"/>
        <v>43951</v>
      </c>
      <c r="AB1" s="10">
        <f t="shared" si="0"/>
        <v>43982</v>
      </c>
      <c r="AC1" s="10">
        <f t="shared" si="0"/>
        <v>44012</v>
      </c>
      <c r="AD1" s="10">
        <f t="shared" si="0"/>
        <v>44043</v>
      </c>
      <c r="AE1" s="10">
        <f t="shared" si="0"/>
        <v>44074</v>
      </c>
      <c r="AF1" s="10">
        <f t="shared" si="0"/>
        <v>44104</v>
      </c>
      <c r="AG1" s="10">
        <f t="shared" si="0"/>
        <v>44135</v>
      </c>
      <c r="AH1" s="10">
        <f t="shared" si="0"/>
        <v>44165</v>
      </c>
      <c r="AI1" s="10">
        <f t="shared" si="0"/>
        <v>44196</v>
      </c>
      <c r="AJ1" s="10">
        <f t="shared" si="0"/>
        <v>44227</v>
      </c>
      <c r="AK1" s="10">
        <f t="shared" si="0"/>
        <v>44255</v>
      </c>
      <c r="AL1" s="10">
        <f t="shared" si="0"/>
        <v>44286</v>
      </c>
      <c r="AM1" s="10">
        <f t="shared" si="0"/>
        <v>44316</v>
      </c>
      <c r="AN1" s="10">
        <f t="shared" si="0"/>
        <v>44347</v>
      </c>
      <c r="AO1" s="10">
        <f t="shared" si="0"/>
        <v>44377</v>
      </c>
      <c r="AP1" s="10">
        <f t="shared" si="0"/>
        <v>44408</v>
      </c>
      <c r="AQ1" s="10">
        <f t="shared" si="0"/>
        <v>44439</v>
      </c>
      <c r="AR1" s="10">
        <f t="shared" si="0"/>
        <v>44469</v>
      </c>
      <c r="AS1" s="10">
        <f t="shared" si="0"/>
        <v>44500</v>
      </c>
      <c r="AT1" s="10">
        <f t="shared" si="0"/>
        <v>44530</v>
      </c>
      <c r="AU1" s="10">
        <f t="shared" si="0"/>
        <v>44561</v>
      </c>
      <c r="AV1" s="10">
        <f t="shared" si="0"/>
        <v>44592</v>
      </c>
      <c r="AW1" s="10">
        <f t="shared" si="0"/>
        <v>44620</v>
      </c>
      <c r="AX1" s="10">
        <f t="shared" si="0"/>
        <v>44651</v>
      </c>
      <c r="AY1" s="10">
        <f t="shared" si="0"/>
        <v>44681</v>
      </c>
      <c r="AZ1" s="44"/>
      <c r="BA1" s="10" t="s">
        <v>74</v>
      </c>
      <c r="BB1" s="10" t="s">
        <v>75</v>
      </c>
      <c r="BC1" s="11" t="s">
        <v>77</v>
      </c>
      <c r="BD1" s="11" t="s">
        <v>76</v>
      </c>
    </row>
    <row r="2" spans="1:56" x14ac:dyDescent="0.2">
      <c r="A2" s="98">
        <v>38671</v>
      </c>
      <c r="B2" s="99" t="s">
        <v>167</v>
      </c>
      <c r="C2" s="100">
        <v>43836</v>
      </c>
      <c r="D2" s="99">
        <v>11146</v>
      </c>
      <c r="E2" s="99"/>
      <c r="F2" s="99" t="s">
        <v>1438</v>
      </c>
      <c r="G2" s="99"/>
      <c r="H2" s="99"/>
      <c r="I2" s="99"/>
      <c r="J2" s="99" t="s">
        <v>7</v>
      </c>
      <c r="K2" s="99" t="s">
        <v>48</v>
      </c>
      <c r="L2" s="99"/>
      <c r="M2" s="99"/>
      <c r="N2" s="31">
        <v>140</v>
      </c>
      <c r="O2" s="31"/>
      <c r="P2" s="31">
        <v>140</v>
      </c>
      <c r="Q2" s="99"/>
      <c r="R2" s="31">
        <v>140</v>
      </c>
      <c r="S2" s="101">
        <v>43861</v>
      </c>
      <c r="W2" s="1" t="s">
        <v>1438</v>
      </c>
      <c r="X2" s="31">
        <f t="shared" ref="X2:AG11" si="1">SUMIFS($R:$R,$S:$S,X$1,$F:$F,$W2)/1000</f>
        <v>0.14000000000000001</v>
      </c>
      <c r="Y2" s="31">
        <f t="shared" si="1"/>
        <v>0</v>
      </c>
      <c r="Z2" s="31">
        <f t="shared" si="1"/>
        <v>0</v>
      </c>
      <c r="AA2" s="31">
        <f t="shared" si="1"/>
        <v>0</v>
      </c>
      <c r="AB2" s="31">
        <f t="shared" si="1"/>
        <v>0</v>
      </c>
      <c r="AC2" s="31">
        <f t="shared" si="1"/>
        <v>0</v>
      </c>
      <c r="AD2" s="31">
        <f t="shared" si="1"/>
        <v>0</v>
      </c>
      <c r="AE2" s="31">
        <f t="shared" si="1"/>
        <v>0</v>
      </c>
      <c r="AF2" s="31">
        <f t="shared" si="1"/>
        <v>0</v>
      </c>
      <c r="AG2" s="31">
        <f t="shared" si="1"/>
        <v>0</v>
      </c>
      <c r="AH2" s="31">
        <f t="shared" ref="AH2:AQ11" si="2">SUMIFS($R:$R,$S:$S,AH$1,$F:$F,$W2)/1000</f>
        <v>0</v>
      </c>
      <c r="AI2" s="31">
        <f t="shared" si="2"/>
        <v>0</v>
      </c>
      <c r="AJ2" s="31">
        <f t="shared" si="2"/>
        <v>0</v>
      </c>
      <c r="AK2" s="31">
        <f t="shared" si="2"/>
        <v>0</v>
      </c>
      <c r="AL2" s="31">
        <f t="shared" si="2"/>
        <v>0</v>
      </c>
      <c r="AM2" s="31">
        <f t="shared" si="2"/>
        <v>0</v>
      </c>
      <c r="AN2" s="31">
        <f t="shared" si="2"/>
        <v>0</v>
      </c>
      <c r="AO2" s="31">
        <f t="shared" si="2"/>
        <v>0</v>
      </c>
      <c r="AP2" s="31">
        <f t="shared" si="2"/>
        <v>0</v>
      </c>
      <c r="AQ2" s="31">
        <f t="shared" si="2"/>
        <v>0</v>
      </c>
      <c r="AR2" s="31">
        <f t="shared" ref="AR2:AY11" si="3">SUMIFS($R:$R,$S:$S,AR$1,$F:$F,$W2)/1000</f>
        <v>0</v>
      </c>
      <c r="AS2" s="31">
        <f t="shared" si="3"/>
        <v>0</v>
      </c>
      <c r="AT2" s="31">
        <f t="shared" si="3"/>
        <v>0</v>
      </c>
      <c r="AU2" s="31">
        <f t="shared" si="3"/>
        <v>0</v>
      </c>
      <c r="AV2" s="31">
        <f t="shared" si="3"/>
        <v>0</v>
      </c>
      <c r="AW2" s="31">
        <f t="shared" si="3"/>
        <v>0</v>
      </c>
      <c r="AX2" s="31">
        <f t="shared" si="3"/>
        <v>0</v>
      </c>
      <c r="AY2" s="31">
        <f t="shared" si="3"/>
        <v>0</v>
      </c>
      <c r="BA2" s="6">
        <f t="shared" ref="BA2:BA7" si="4">SUM(X2:AI2)</f>
        <v>0.14000000000000001</v>
      </c>
      <c r="BB2" s="6">
        <f t="shared" ref="BB2:BB7" si="5">SUM(AJ2:AU2)</f>
        <v>0</v>
      </c>
      <c r="BC2" s="6">
        <f t="shared" ref="BC2:BD7" si="6">SUM(AM2:AX2)</f>
        <v>0</v>
      </c>
      <c r="BD2" s="6">
        <f t="shared" si="6"/>
        <v>0</v>
      </c>
    </row>
    <row r="3" spans="1:56" x14ac:dyDescent="0.2">
      <c r="A3" s="98">
        <v>38852</v>
      </c>
      <c r="B3" s="99" t="s">
        <v>167</v>
      </c>
      <c r="C3" s="100">
        <v>43839</v>
      </c>
      <c r="D3" s="99">
        <v>11147</v>
      </c>
      <c r="E3" s="99"/>
      <c r="F3" s="99"/>
      <c r="G3" s="99" t="s">
        <v>914</v>
      </c>
      <c r="H3" s="99"/>
      <c r="I3" s="99"/>
      <c r="J3" s="99" t="s">
        <v>7</v>
      </c>
      <c r="K3" s="99" t="s">
        <v>48</v>
      </c>
      <c r="L3" s="99"/>
      <c r="M3" s="99"/>
      <c r="N3" s="31">
        <v>800.1</v>
      </c>
      <c r="O3" s="31"/>
      <c r="P3" s="31">
        <v>940.1</v>
      </c>
      <c r="Q3" s="99"/>
      <c r="R3" s="31">
        <v>800.1</v>
      </c>
      <c r="S3" s="101">
        <v>43861</v>
      </c>
      <c r="X3" s="31">
        <f t="shared" si="1"/>
        <v>0</v>
      </c>
      <c r="Y3" s="31">
        <f t="shared" si="1"/>
        <v>0</v>
      </c>
      <c r="Z3" s="31">
        <f t="shared" si="1"/>
        <v>0</v>
      </c>
      <c r="AA3" s="31">
        <f t="shared" si="1"/>
        <v>0</v>
      </c>
      <c r="AB3" s="31">
        <f t="shared" si="1"/>
        <v>0</v>
      </c>
      <c r="AC3" s="31">
        <f t="shared" si="1"/>
        <v>0</v>
      </c>
      <c r="AD3" s="31">
        <f t="shared" si="1"/>
        <v>0</v>
      </c>
      <c r="AE3" s="31">
        <f t="shared" si="1"/>
        <v>0</v>
      </c>
      <c r="AF3" s="31">
        <f t="shared" si="1"/>
        <v>0</v>
      </c>
      <c r="AG3" s="31">
        <f t="shared" si="1"/>
        <v>0</v>
      </c>
      <c r="AH3" s="31">
        <f t="shared" si="2"/>
        <v>0</v>
      </c>
      <c r="AI3" s="31">
        <f t="shared" si="2"/>
        <v>0</v>
      </c>
      <c r="AJ3" s="31">
        <f t="shared" si="2"/>
        <v>0</v>
      </c>
      <c r="AK3" s="31">
        <f t="shared" si="2"/>
        <v>0</v>
      </c>
      <c r="AL3" s="31">
        <f t="shared" si="2"/>
        <v>0</v>
      </c>
      <c r="AM3" s="31">
        <f t="shared" si="2"/>
        <v>0</v>
      </c>
      <c r="AN3" s="31">
        <f t="shared" si="2"/>
        <v>0</v>
      </c>
      <c r="AO3" s="31">
        <f t="shared" si="2"/>
        <v>0</v>
      </c>
      <c r="AP3" s="31">
        <f t="shared" si="2"/>
        <v>0</v>
      </c>
      <c r="AQ3" s="31">
        <f t="shared" si="2"/>
        <v>0</v>
      </c>
      <c r="AR3" s="31">
        <f t="shared" si="3"/>
        <v>0</v>
      </c>
      <c r="AS3" s="31">
        <f t="shared" si="3"/>
        <v>0</v>
      </c>
      <c r="AT3" s="31">
        <f t="shared" si="3"/>
        <v>0</v>
      </c>
      <c r="AU3" s="31">
        <f t="shared" si="3"/>
        <v>0</v>
      </c>
      <c r="AV3" s="31">
        <f t="shared" si="3"/>
        <v>0</v>
      </c>
      <c r="AW3" s="31">
        <f t="shared" si="3"/>
        <v>0</v>
      </c>
      <c r="AX3" s="31">
        <f t="shared" si="3"/>
        <v>0</v>
      </c>
      <c r="AY3" s="31">
        <f t="shared" si="3"/>
        <v>0</v>
      </c>
      <c r="BA3" s="6">
        <f t="shared" si="4"/>
        <v>0</v>
      </c>
      <c r="BB3" s="6">
        <f t="shared" si="5"/>
        <v>0</v>
      </c>
      <c r="BC3" s="6">
        <f t="shared" si="6"/>
        <v>0</v>
      </c>
      <c r="BD3" s="6">
        <f t="shared" si="6"/>
        <v>0</v>
      </c>
    </row>
    <row r="4" spans="1:56" x14ac:dyDescent="0.2">
      <c r="A4" s="98">
        <v>39003</v>
      </c>
      <c r="B4" s="99" t="s">
        <v>167</v>
      </c>
      <c r="C4" s="100">
        <v>43853</v>
      </c>
      <c r="D4" s="99">
        <v>11148</v>
      </c>
      <c r="E4" s="99"/>
      <c r="F4" s="99"/>
      <c r="G4" s="99" t="s">
        <v>915</v>
      </c>
      <c r="H4" s="99"/>
      <c r="I4" s="99"/>
      <c r="J4" s="99" t="s">
        <v>7</v>
      </c>
      <c r="K4" s="99" t="s">
        <v>48</v>
      </c>
      <c r="L4" s="99"/>
      <c r="M4" s="99"/>
      <c r="N4" s="31">
        <v>1490.41</v>
      </c>
      <c r="O4" s="31"/>
      <c r="P4" s="31">
        <v>2430.5100000000002</v>
      </c>
      <c r="Q4" s="99"/>
      <c r="R4" s="31">
        <v>1490.41</v>
      </c>
      <c r="S4" s="101">
        <v>43861</v>
      </c>
      <c r="X4" s="31">
        <f t="shared" si="1"/>
        <v>0</v>
      </c>
      <c r="Y4" s="31">
        <f t="shared" si="1"/>
        <v>0</v>
      </c>
      <c r="Z4" s="31">
        <f t="shared" si="1"/>
        <v>0</v>
      </c>
      <c r="AA4" s="31">
        <f t="shared" si="1"/>
        <v>0</v>
      </c>
      <c r="AB4" s="31">
        <f t="shared" si="1"/>
        <v>0</v>
      </c>
      <c r="AC4" s="31">
        <f t="shared" si="1"/>
        <v>0</v>
      </c>
      <c r="AD4" s="31">
        <f t="shared" si="1"/>
        <v>0</v>
      </c>
      <c r="AE4" s="31">
        <f t="shared" si="1"/>
        <v>0</v>
      </c>
      <c r="AF4" s="31">
        <f t="shared" si="1"/>
        <v>0</v>
      </c>
      <c r="AG4" s="31">
        <f t="shared" si="1"/>
        <v>0</v>
      </c>
      <c r="AH4" s="31">
        <f t="shared" si="2"/>
        <v>0</v>
      </c>
      <c r="AI4" s="31">
        <f t="shared" si="2"/>
        <v>0</v>
      </c>
      <c r="AJ4" s="31">
        <f t="shared" si="2"/>
        <v>0</v>
      </c>
      <c r="AK4" s="31">
        <f t="shared" si="2"/>
        <v>0</v>
      </c>
      <c r="AL4" s="31">
        <f t="shared" si="2"/>
        <v>0</v>
      </c>
      <c r="AM4" s="31">
        <f t="shared" si="2"/>
        <v>0</v>
      </c>
      <c r="AN4" s="31">
        <f t="shared" si="2"/>
        <v>0</v>
      </c>
      <c r="AO4" s="31">
        <f t="shared" si="2"/>
        <v>0</v>
      </c>
      <c r="AP4" s="31">
        <f t="shared" si="2"/>
        <v>0</v>
      </c>
      <c r="AQ4" s="31">
        <f t="shared" si="2"/>
        <v>0</v>
      </c>
      <c r="AR4" s="31">
        <f t="shared" si="3"/>
        <v>0</v>
      </c>
      <c r="AS4" s="31">
        <f t="shared" si="3"/>
        <v>0</v>
      </c>
      <c r="AT4" s="31">
        <f t="shared" si="3"/>
        <v>0</v>
      </c>
      <c r="AU4" s="31">
        <f t="shared" si="3"/>
        <v>0</v>
      </c>
      <c r="AV4" s="31">
        <f t="shared" si="3"/>
        <v>0</v>
      </c>
      <c r="AW4" s="31">
        <f t="shared" si="3"/>
        <v>0</v>
      </c>
      <c r="AX4" s="31">
        <f t="shared" si="3"/>
        <v>0</v>
      </c>
      <c r="AY4" s="31">
        <f t="shared" si="3"/>
        <v>0</v>
      </c>
      <c r="BA4" s="6">
        <f t="shared" si="4"/>
        <v>0</v>
      </c>
      <c r="BB4" s="6">
        <f t="shared" si="5"/>
        <v>0</v>
      </c>
      <c r="BC4" s="6">
        <f t="shared" si="6"/>
        <v>0</v>
      </c>
      <c r="BD4" s="6">
        <f t="shared" si="6"/>
        <v>0</v>
      </c>
    </row>
    <row r="5" spans="1:56" x14ac:dyDescent="0.2">
      <c r="A5" s="98">
        <v>39079</v>
      </c>
      <c r="B5" s="99" t="s">
        <v>167</v>
      </c>
      <c r="C5" s="100">
        <v>43865</v>
      </c>
      <c r="D5" s="99">
        <v>11150</v>
      </c>
      <c r="E5" s="99"/>
      <c r="F5" s="99"/>
      <c r="G5" s="99"/>
      <c r="H5" s="99"/>
      <c r="I5" s="99"/>
      <c r="J5" s="99" t="s">
        <v>7</v>
      </c>
      <c r="K5" s="99" t="s">
        <v>48</v>
      </c>
      <c r="L5" s="99"/>
      <c r="M5" s="99"/>
      <c r="N5" s="31">
        <v>140</v>
      </c>
      <c r="O5" s="31"/>
      <c r="P5" s="31">
        <v>2570.5100000000002</v>
      </c>
      <c r="Q5" s="99"/>
      <c r="R5" s="31">
        <v>140</v>
      </c>
      <c r="S5" s="101">
        <v>43890</v>
      </c>
      <c r="X5" s="31">
        <f t="shared" si="1"/>
        <v>0</v>
      </c>
      <c r="Y5" s="31">
        <f t="shared" si="1"/>
        <v>0</v>
      </c>
      <c r="Z5" s="31">
        <f t="shared" si="1"/>
        <v>0</v>
      </c>
      <c r="AA5" s="31">
        <f t="shared" si="1"/>
        <v>0</v>
      </c>
      <c r="AB5" s="31">
        <f t="shared" si="1"/>
        <v>0</v>
      </c>
      <c r="AC5" s="31">
        <f t="shared" si="1"/>
        <v>0</v>
      </c>
      <c r="AD5" s="31">
        <f t="shared" si="1"/>
        <v>0</v>
      </c>
      <c r="AE5" s="31">
        <f t="shared" si="1"/>
        <v>0</v>
      </c>
      <c r="AF5" s="31">
        <f t="shared" si="1"/>
        <v>0</v>
      </c>
      <c r="AG5" s="31">
        <f t="shared" si="1"/>
        <v>0</v>
      </c>
      <c r="AH5" s="31">
        <f t="shared" si="2"/>
        <v>0</v>
      </c>
      <c r="AI5" s="31">
        <f t="shared" si="2"/>
        <v>0</v>
      </c>
      <c r="AJ5" s="31">
        <f t="shared" si="2"/>
        <v>0</v>
      </c>
      <c r="AK5" s="31">
        <f t="shared" si="2"/>
        <v>0</v>
      </c>
      <c r="AL5" s="31">
        <f t="shared" si="2"/>
        <v>0</v>
      </c>
      <c r="AM5" s="31">
        <f t="shared" si="2"/>
        <v>0</v>
      </c>
      <c r="AN5" s="31">
        <f t="shared" si="2"/>
        <v>0</v>
      </c>
      <c r="AO5" s="31">
        <f t="shared" si="2"/>
        <v>0</v>
      </c>
      <c r="AP5" s="31">
        <f t="shared" si="2"/>
        <v>0</v>
      </c>
      <c r="AQ5" s="31">
        <f t="shared" si="2"/>
        <v>0</v>
      </c>
      <c r="AR5" s="31">
        <f t="shared" si="3"/>
        <v>0</v>
      </c>
      <c r="AS5" s="31">
        <f t="shared" si="3"/>
        <v>0</v>
      </c>
      <c r="AT5" s="31">
        <f t="shared" si="3"/>
        <v>0</v>
      </c>
      <c r="AU5" s="31">
        <f t="shared" si="3"/>
        <v>0</v>
      </c>
      <c r="AV5" s="31">
        <f t="shared" si="3"/>
        <v>0</v>
      </c>
      <c r="AW5" s="31">
        <f t="shared" si="3"/>
        <v>0</v>
      </c>
      <c r="AX5" s="31">
        <f t="shared" si="3"/>
        <v>0</v>
      </c>
      <c r="AY5" s="31">
        <f t="shared" si="3"/>
        <v>0</v>
      </c>
      <c r="BA5" s="6">
        <f t="shared" si="4"/>
        <v>0</v>
      </c>
      <c r="BB5" s="6">
        <f t="shared" si="5"/>
        <v>0</v>
      </c>
      <c r="BC5" s="6">
        <f t="shared" si="6"/>
        <v>0</v>
      </c>
      <c r="BD5" s="6">
        <f t="shared" si="6"/>
        <v>0</v>
      </c>
    </row>
    <row r="6" spans="1:56" x14ac:dyDescent="0.2">
      <c r="A6" s="98">
        <v>39108</v>
      </c>
      <c r="B6" s="99" t="s">
        <v>167</v>
      </c>
      <c r="C6" s="100">
        <v>43868</v>
      </c>
      <c r="D6" s="99">
        <v>11153</v>
      </c>
      <c r="E6" s="99"/>
      <c r="F6" s="99"/>
      <c r="G6" s="99"/>
      <c r="H6" s="99"/>
      <c r="I6" s="99"/>
      <c r="J6" s="99" t="s">
        <v>7</v>
      </c>
      <c r="K6" s="99" t="s">
        <v>48</v>
      </c>
      <c r="L6" s="99"/>
      <c r="M6" s="99"/>
      <c r="N6" s="31">
        <v>1454.85</v>
      </c>
      <c r="O6" s="31"/>
      <c r="P6" s="31">
        <v>4025.36</v>
      </c>
      <c r="Q6" s="99"/>
      <c r="R6" s="31">
        <v>1454.85</v>
      </c>
      <c r="S6" s="101">
        <v>43890</v>
      </c>
      <c r="X6" s="31">
        <f t="shared" si="1"/>
        <v>0</v>
      </c>
      <c r="Y6" s="31">
        <f t="shared" si="1"/>
        <v>0</v>
      </c>
      <c r="Z6" s="31">
        <f t="shared" si="1"/>
        <v>0</v>
      </c>
      <c r="AA6" s="31">
        <f t="shared" si="1"/>
        <v>0</v>
      </c>
      <c r="AB6" s="31">
        <f t="shared" si="1"/>
        <v>0</v>
      </c>
      <c r="AC6" s="31">
        <f t="shared" si="1"/>
        <v>0</v>
      </c>
      <c r="AD6" s="31">
        <f t="shared" si="1"/>
        <v>0</v>
      </c>
      <c r="AE6" s="31">
        <f t="shared" si="1"/>
        <v>0</v>
      </c>
      <c r="AF6" s="31">
        <f t="shared" si="1"/>
        <v>0</v>
      </c>
      <c r="AG6" s="31">
        <f t="shared" si="1"/>
        <v>0</v>
      </c>
      <c r="AH6" s="31">
        <f t="shared" si="2"/>
        <v>0</v>
      </c>
      <c r="AI6" s="31">
        <f t="shared" si="2"/>
        <v>0</v>
      </c>
      <c r="AJ6" s="31">
        <f t="shared" si="2"/>
        <v>0</v>
      </c>
      <c r="AK6" s="31">
        <f t="shared" si="2"/>
        <v>0</v>
      </c>
      <c r="AL6" s="31">
        <f t="shared" si="2"/>
        <v>0</v>
      </c>
      <c r="AM6" s="31">
        <f t="shared" si="2"/>
        <v>0</v>
      </c>
      <c r="AN6" s="31">
        <f t="shared" si="2"/>
        <v>0</v>
      </c>
      <c r="AO6" s="31">
        <f t="shared" si="2"/>
        <v>0</v>
      </c>
      <c r="AP6" s="31">
        <f t="shared" si="2"/>
        <v>0</v>
      </c>
      <c r="AQ6" s="31">
        <f t="shared" si="2"/>
        <v>0</v>
      </c>
      <c r="AR6" s="31">
        <f t="shared" si="3"/>
        <v>0</v>
      </c>
      <c r="AS6" s="31">
        <f t="shared" si="3"/>
        <v>0</v>
      </c>
      <c r="AT6" s="31">
        <f t="shared" si="3"/>
        <v>0</v>
      </c>
      <c r="AU6" s="31">
        <f t="shared" si="3"/>
        <v>0</v>
      </c>
      <c r="AV6" s="31">
        <f t="shared" si="3"/>
        <v>0</v>
      </c>
      <c r="AW6" s="31">
        <f t="shared" si="3"/>
        <v>0</v>
      </c>
      <c r="AX6" s="31">
        <f t="shared" si="3"/>
        <v>0</v>
      </c>
      <c r="AY6" s="31">
        <f t="shared" si="3"/>
        <v>0</v>
      </c>
      <c r="BA6" s="6">
        <f t="shared" si="4"/>
        <v>0</v>
      </c>
      <c r="BB6" s="6">
        <f t="shared" si="5"/>
        <v>0</v>
      </c>
      <c r="BC6" s="6">
        <f t="shared" si="6"/>
        <v>0</v>
      </c>
      <c r="BD6" s="6">
        <f t="shared" si="6"/>
        <v>0</v>
      </c>
    </row>
    <row r="7" spans="1:56" x14ac:dyDescent="0.2">
      <c r="A7" s="98">
        <v>39391</v>
      </c>
      <c r="B7" s="99" t="s">
        <v>167</v>
      </c>
      <c r="C7" s="100">
        <v>43882</v>
      </c>
      <c r="D7" s="99">
        <v>11160</v>
      </c>
      <c r="E7" s="99"/>
      <c r="F7" s="99"/>
      <c r="G7" s="99"/>
      <c r="H7" s="99"/>
      <c r="I7" s="99"/>
      <c r="J7" s="99" t="s">
        <v>7</v>
      </c>
      <c r="K7" s="99" t="s">
        <v>48</v>
      </c>
      <c r="L7" s="99"/>
      <c r="M7" s="99"/>
      <c r="N7" s="31">
        <v>1492.11</v>
      </c>
      <c r="O7" s="31"/>
      <c r="P7" s="31">
        <v>5517.47</v>
      </c>
      <c r="Q7" s="99"/>
      <c r="R7" s="31">
        <v>1492.11</v>
      </c>
      <c r="S7" s="101">
        <v>43890</v>
      </c>
      <c r="X7" s="31">
        <f t="shared" si="1"/>
        <v>0</v>
      </c>
      <c r="Y7" s="31">
        <f t="shared" si="1"/>
        <v>0</v>
      </c>
      <c r="Z7" s="31">
        <f t="shared" si="1"/>
        <v>0</v>
      </c>
      <c r="AA7" s="31">
        <f t="shared" si="1"/>
        <v>0</v>
      </c>
      <c r="AB7" s="31">
        <f t="shared" si="1"/>
        <v>0</v>
      </c>
      <c r="AC7" s="31">
        <f t="shared" si="1"/>
        <v>0</v>
      </c>
      <c r="AD7" s="31">
        <f t="shared" si="1"/>
        <v>0</v>
      </c>
      <c r="AE7" s="31">
        <f t="shared" si="1"/>
        <v>0</v>
      </c>
      <c r="AF7" s="31">
        <f t="shared" si="1"/>
        <v>0</v>
      </c>
      <c r="AG7" s="31">
        <f t="shared" si="1"/>
        <v>0</v>
      </c>
      <c r="AH7" s="31">
        <f t="shared" si="2"/>
        <v>0</v>
      </c>
      <c r="AI7" s="31">
        <f t="shared" si="2"/>
        <v>0</v>
      </c>
      <c r="AJ7" s="31">
        <f t="shared" si="2"/>
        <v>0</v>
      </c>
      <c r="AK7" s="31">
        <f t="shared" si="2"/>
        <v>0</v>
      </c>
      <c r="AL7" s="31">
        <f t="shared" si="2"/>
        <v>0</v>
      </c>
      <c r="AM7" s="31">
        <f t="shared" si="2"/>
        <v>0</v>
      </c>
      <c r="AN7" s="31">
        <f t="shared" si="2"/>
        <v>0</v>
      </c>
      <c r="AO7" s="31">
        <f t="shared" si="2"/>
        <v>0</v>
      </c>
      <c r="AP7" s="31">
        <f t="shared" si="2"/>
        <v>0</v>
      </c>
      <c r="AQ7" s="31">
        <f t="shared" si="2"/>
        <v>0</v>
      </c>
      <c r="AR7" s="31">
        <f t="shared" si="3"/>
        <v>0</v>
      </c>
      <c r="AS7" s="31">
        <f t="shared" si="3"/>
        <v>0</v>
      </c>
      <c r="AT7" s="31">
        <f t="shared" si="3"/>
        <v>0</v>
      </c>
      <c r="AU7" s="31">
        <f t="shared" si="3"/>
        <v>0</v>
      </c>
      <c r="AV7" s="31">
        <f t="shared" si="3"/>
        <v>0</v>
      </c>
      <c r="AW7" s="31">
        <f t="shared" si="3"/>
        <v>0</v>
      </c>
      <c r="AX7" s="31">
        <f t="shared" si="3"/>
        <v>0</v>
      </c>
      <c r="AY7" s="31">
        <f t="shared" si="3"/>
        <v>0</v>
      </c>
      <c r="BA7" s="6">
        <f t="shared" si="4"/>
        <v>0</v>
      </c>
      <c r="BB7" s="6">
        <f t="shared" si="5"/>
        <v>0</v>
      </c>
      <c r="BC7" s="6">
        <f t="shared" si="6"/>
        <v>0</v>
      </c>
      <c r="BD7" s="6">
        <f t="shared" si="6"/>
        <v>0</v>
      </c>
    </row>
    <row r="8" spans="1:56" x14ac:dyDescent="0.2">
      <c r="A8" s="98">
        <v>39518</v>
      </c>
      <c r="B8" s="99" t="s">
        <v>167</v>
      </c>
      <c r="C8" s="100">
        <v>43896</v>
      </c>
      <c r="D8" s="99">
        <v>11162</v>
      </c>
      <c r="E8" s="99"/>
      <c r="F8" s="99"/>
      <c r="G8" s="99"/>
      <c r="H8" s="99"/>
      <c r="I8" s="99"/>
      <c r="J8" s="99" t="s">
        <v>7</v>
      </c>
      <c r="K8" s="99" t="s">
        <v>48</v>
      </c>
      <c r="L8" s="99"/>
      <c r="M8" s="99"/>
      <c r="N8" s="31">
        <v>140</v>
      </c>
      <c r="O8" s="31"/>
      <c r="P8" s="31">
        <v>5657.47</v>
      </c>
      <c r="Q8" s="99"/>
      <c r="R8" s="31">
        <v>140</v>
      </c>
      <c r="S8" s="101">
        <v>43921</v>
      </c>
      <c r="W8" s="99"/>
      <c r="X8" s="31">
        <f t="shared" si="1"/>
        <v>0</v>
      </c>
      <c r="Y8" s="31">
        <f t="shared" si="1"/>
        <v>0</v>
      </c>
      <c r="Z8" s="31">
        <f t="shared" si="1"/>
        <v>0</v>
      </c>
      <c r="AA8" s="31">
        <f t="shared" si="1"/>
        <v>0</v>
      </c>
      <c r="AB8" s="31">
        <f t="shared" si="1"/>
        <v>0</v>
      </c>
      <c r="AC8" s="31">
        <f t="shared" si="1"/>
        <v>0</v>
      </c>
      <c r="AD8" s="31">
        <f t="shared" si="1"/>
        <v>0</v>
      </c>
      <c r="AE8" s="31">
        <f t="shared" si="1"/>
        <v>0</v>
      </c>
      <c r="AF8" s="31">
        <f t="shared" si="1"/>
        <v>0</v>
      </c>
      <c r="AG8" s="31">
        <f t="shared" si="1"/>
        <v>0</v>
      </c>
      <c r="AH8" s="31">
        <f t="shared" si="2"/>
        <v>0</v>
      </c>
      <c r="AI8" s="31">
        <f t="shared" si="2"/>
        <v>0</v>
      </c>
      <c r="AJ8" s="31">
        <f t="shared" si="2"/>
        <v>0</v>
      </c>
      <c r="AK8" s="31">
        <f t="shared" si="2"/>
        <v>0</v>
      </c>
      <c r="AL8" s="31">
        <f t="shared" si="2"/>
        <v>0</v>
      </c>
      <c r="AM8" s="31">
        <f t="shared" si="2"/>
        <v>0</v>
      </c>
      <c r="AN8" s="31">
        <f t="shared" si="2"/>
        <v>0</v>
      </c>
      <c r="AO8" s="31">
        <f t="shared" si="2"/>
        <v>0</v>
      </c>
      <c r="AP8" s="31">
        <f t="shared" si="2"/>
        <v>0</v>
      </c>
      <c r="AQ8" s="31">
        <f t="shared" si="2"/>
        <v>0</v>
      </c>
      <c r="AR8" s="31">
        <f t="shared" si="3"/>
        <v>0</v>
      </c>
      <c r="AS8" s="31">
        <f t="shared" si="3"/>
        <v>0</v>
      </c>
      <c r="AT8" s="31">
        <f t="shared" si="3"/>
        <v>0</v>
      </c>
      <c r="AU8" s="31">
        <f t="shared" si="3"/>
        <v>0</v>
      </c>
      <c r="AV8" s="31">
        <f t="shared" si="3"/>
        <v>0</v>
      </c>
      <c r="AW8" s="31">
        <f t="shared" si="3"/>
        <v>0</v>
      </c>
      <c r="AX8" s="31">
        <f t="shared" si="3"/>
        <v>0</v>
      </c>
      <c r="AY8" s="31">
        <f t="shared" si="3"/>
        <v>0</v>
      </c>
      <c r="AZ8" s="99"/>
      <c r="BA8" s="6">
        <f t="shared" ref="BA8:BA17" si="7">SUM(X8:AI8)</f>
        <v>0</v>
      </c>
      <c r="BB8" s="6">
        <f t="shared" ref="BB8:BB17" si="8">SUM(AJ8:AU8)</f>
        <v>0</v>
      </c>
      <c r="BC8" s="6">
        <f t="shared" ref="BC8:BD17" si="9">SUM(AM8:AX8)</f>
        <v>0</v>
      </c>
      <c r="BD8" s="6">
        <f t="shared" si="9"/>
        <v>0</v>
      </c>
    </row>
    <row r="9" spans="1:56" x14ac:dyDescent="0.2">
      <c r="A9" s="98">
        <v>39648</v>
      </c>
      <c r="B9" s="99" t="s">
        <v>167</v>
      </c>
      <c r="C9" s="100">
        <v>43901</v>
      </c>
      <c r="D9" s="99">
        <v>11163</v>
      </c>
      <c r="E9" s="99"/>
      <c r="F9" s="99"/>
      <c r="G9" s="99"/>
      <c r="H9" s="99"/>
      <c r="I9" s="99"/>
      <c r="J9" s="99" t="s">
        <v>7</v>
      </c>
      <c r="K9" s="99" t="s">
        <v>48</v>
      </c>
      <c r="L9" s="99"/>
      <c r="M9" s="99"/>
      <c r="N9" s="31">
        <v>1447.66</v>
      </c>
      <c r="O9" s="31"/>
      <c r="P9" s="31">
        <v>7105.13</v>
      </c>
      <c r="Q9" s="99"/>
      <c r="R9" s="31">
        <v>1447.66</v>
      </c>
      <c r="S9" s="101">
        <v>43921</v>
      </c>
      <c r="X9" s="31">
        <f t="shared" si="1"/>
        <v>0</v>
      </c>
      <c r="Y9" s="31">
        <f t="shared" si="1"/>
        <v>0</v>
      </c>
      <c r="Z9" s="31">
        <f t="shared" si="1"/>
        <v>0</v>
      </c>
      <c r="AA9" s="31">
        <f t="shared" si="1"/>
        <v>0</v>
      </c>
      <c r="AB9" s="31">
        <f t="shared" si="1"/>
        <v>0</v>
      </c>
      <c r="AC9" s="31">
        <f t="shared" si="1"/>
        <v>0</v>
      </c>
      <c r="AD9" s="31">
        <f t="shared" si="1"/>
        <v>0</v>
      </c>
      <c r="AE9" s="31">
        <f t="shared" si="1"/>
        <v>0</v>
      </c>
      <c r="AF9" s="31">
        <f t="shared" si="1"/>
        <v>0</v>
      </c>
      <c r="AG9" s="31">
        <f t="shared" si="1"/>
        <v>0</v>
      </c>
      <c r="AH9" s="31">
        <f t="shared" si="2"/>
        <v>0</v>
      </c>
      <c r="AI9" s="31">
        <f t="shared" si="2"/>
        <v>0</v>
      </c>
      <c r="AJ9" s="31">
        <f t="shared" si="2"/>
        <v>0</v>
      </c>
      <c r="AK9" s="31">
        <f t="shared" si="2"/>
        <v>0</v>
      </c>
      <c r="AL9" s="31">
        <f t="shared" si="2"/>
        <v>0</v>
      </c>
      <c r="AM9" s="31">
        <f t="shared" si="2"/>
        <v>0</v>
      </c>
      <c r="AN9" s="31">
        <f t="shared" si="2"/>
        <v>0</v>
      </c>
      <c r="AO9" s="31">
        <f t="shared" si="2"/>
        <v>0</v>
      </c>
      <c r="AP9" s="31">
        <f t="shared" si="2"/>
        <v>0</v>
      </c>
      <c r="AQ9" s="31">
        <f t="shared" si="2"/>
        <v>0</v>
      </c>
      <c r="AR9" s="31">
        <f t="shared" si="3"/>
        <v>0</v>
      </c>
      <c r="AS9" s="31">
        <f t="shared" si="3"/>
        <v>0</v>
      </c>
      <c r="AT9" s="31">
        <f t="shared" si="3"/>
        <v>0</v>
      </c>
      <c r="AU9" s="31">
        <f t="shared" si="3"/>
        <v>0</v>
      </c>
      <c r="AV9" s="31">
        <f t="shared" si="3"/>
        <v>0</v>
      </c>
      <c r="AW9" s="31">
        <f t="shared" si="3"/>
        <v>0</v>
      </c>
      <c r="AX9" s="31">
        <f t="shared" si="3"/>
        <v>0</v>
      </c>
      <c r="AY9" s="31">
        <f t="shared" si="3"/>
        <v>0</v>
      </c>
      <c r="BA9" s="6">
        <f t="shared" si="7"/>
        <v>0</v>
      </c>
      <c r="BB9" s="6">
        <f t="shared" si="8"/>
        <v>0</v>
      </c>
      <c r="BC9" s="6">
        <f t="shared" si="9"/>
        <v>0</v>
      </c>
      <c r="BD9" s="6">
        <f t="shared" si="9"/>
        <v>0</v>
      </c>
    </row>
    <row r="10" spans="1:56" x14ac:dyDescent="0.2">
      <c r="A10" s="98">
        <v>39688</v>
      </c>
      <c r="B10" s="99" t="s">
        <v>167</v>
      </c>
      <c r="C10" s="100">
        <v>43906</v>
      </c>
      <c r="D10" s="99">
        <v>11166</v>
      </c>
      <c r="E10" s="99"/>
      <c r="F10" s="99"/>
      <c r="G10" s="99">
        <v>43891</v>
      </c>
      <c r="H10" s="99"/>
      <c r="I10" s="99"/>
      <c r="J10" s="99" t="s">
        <v>7</v>
      </c>
      <c r="K10" s="99" t="s">
        <v>48</v>
      </c>
      <c r="L10" s="99"/>
      <c r="M10" s="99"/>
      <c r="N10" s="31">
        <v>140</v>
      </c>
      <c r="O10" s="31"/>
      <c r="P10" s="31">
        <v>7245.13</v>
      </c>
      <c r="Q10" s="99"/>
      <c r="R10" s="31">
        <v>140</v>
      </c>
      <c r="S10" s="101">
        <v>43921</v>
      </c>
      <c r="X10" s="31">
        <f t="shared" si="1"/>
        <v>0</v>
      </c>
      <c r="Y10" s="31">
        <f t="shared" si="1"/>
        <v>0</v>
      </c>
      <c r="Z10" s="31">
        <f t="shared" si="1"/>
        <v>0</v>
      </c>
      <c r="AA10" s="31">
        <f t="shared" si="1"/>
        <v>0</v>
      </c>
      <c r="AB10" s="31">
        <f t="shared" si="1"/>
        <v>0</v>
      </c>
      <c r="AC10" s="31">
        <f t="shared" si="1"/>
        <v>0</v>
      </c>
      <c r="AD10" s="31">
        <f t="shared" si="1"/>
        <v>0</v>
      </c>
      <c r="AE10" s="31">
        <f t="shared" si="1"/>
        <v>0</v>
      </c>
      <c r="AF10" s="31">
        <f t="shared" si="1"/>
        <v>0</v>
      </c>
      <c r="AG10" s="31">
        <f t="shared" si="1"/>
        <v>0</v>
      </c>
      <c r="AH10" s="31">
        <f t="shared" si="2"/>
        <v>0</v>
      </c>
      <c r="AI10" s="31">
        <f t="shared" si="2"/>
        <v>0</v>
      </c>
      <c r="AJ10" s="31">
        <f t="shared" si="2"/>
        <v>0</v>
      </c>
      <c r="AK10" s="31">
        <f t="shared" si="2"/>
        <v>0</v>
      </c>
      <c r="AL10" s="31">
        <f t="shared" si="2"/>
        <v>0</v>
      </c>
      <c r="AM10" s="31">
        <f t="shared" si="2"/>
        <v>0</v>
      </c>
      <c r="AN10" s="31">
        <f t="shared" si="2"/>
        <v>0</v>
      </c>
      <c r="AO10" s="31">
        <f t="shared" si="2"/>
        <v>0</v>
      </c>
      <c r="AP10" s="31">
        <f t="shared" si="2"/>
        <v>0</v>
      </c>
      <c r="AQ10" s="31">
        <f t="shared" si="2"/>
        <v>0</v>
      </c>
      <c r="AR10" s="31">
        <f t="shared" si="3"/>
        <v>0</v>
      </c>
      <c r="AS10" s="31">
        <f t="shared" si="3"/>
        <v>0</v>
      </c>
      <c r="AT10" s="31">
        <f t="shared" si="3"/>
        <v>0</v>
      </c>
      <c r="AU10" s="31">
        <f t="shared" si="3"/>
        <v>0</v>
      </c>
      <c r="AV10" s="31">
        <f t="shared" si="3"/>
        <v>0</v>
      </c>
      <c r="AW10" s="31">
        <f t="shared" si="3"/>
        <v>0</v>
      </c>
      <c r="AX10" s="31">
        <f t="shared" si="3"/>
        <v>0</v>
      </c>
      <c r="AY10" s="31">
        <f t="shared" si="3"/>
        <v>0</v>
      </c>
      <c r="BA10" s="6">
        <f t="shared" si="7"/>
        <v>0</v>
      </c>
      <c r="BB10" s="6">
        <f t="shared" si="8"/>
        <v>0</v>
      </c>
      <c r="BC10" s="6">
        <f t="shared" si="9"/>
        <v>0</v>
      </c>
      <c r="BD10" s="6">
        <f t="shared" si="9"/>
        <v>0</v>
      </c>
    </row>
    <row r="11" spans="1:56" x14ac:dyDescent="0.2">
      <c r="A11" s="98">
        <v>39682</v>
      </c>
      <c r="B11" s="99" t="s">
        <v>167</v>
      </c>
      <c r="C11" s="100">
        <v>43907</v>
      </c>
      <c r="D11" s="99">
        <v>11164</v>
      </c>
      <c r="E11" s="99"/>
      <c r="F11" s="99"/>
      <c r="G11" s="99" t="s">
        <v>916</v>
      </c>
      <c r="H11" s="99"/>
      <c r="I11" s="99"/>
      <c r="J11" s="99" t="s">
        <v>7</v>
      </c>
      <c r="K11" s="99" t="s">
        <v>48</v>
      </c>
      <c r="L11" s="99"/>
      <c r="M11" s="99"/>
      <c r="N11" s="31">
        <v>20</v>
      </c>
      <c r="O11" s="31"/>
      <c r="P11" s="31">
        <v>7265.13</v>
      </c>
      <c r="Q11" s="99"/>
      <c r="R11" s="31">
        <v>20</v>
      </c>
      <c r="S11" s="101">
        <v>43921</v>
      </c>
      <c r="X11" s="31">
        <f t="shared" si="1"/>
        <v>0</v>
      </c>
      <c r="Y11" s="31">
        <f t="shared" si="1"/>
        <v>0</v>
      </c>
      <c r="Z11" s="31">
        <f t="shared" si="1"/>
        <v>0</v>
      </c>
      <c r="AA11" s="31">
        <f t="shared" si="1"/>
        <v>0</v>
      </c>
      <c r="AB11" s="31">
        <f t="shared" si="1"/>
        <v>0</v>
      </c>
      <c r="AC11" s="31">
        <f t="shared" si="1"/>
        <v>0</v>
      </c>
      <c r="AD11" s="31">
        <f t="shared" si="1"/>
        <v>0</v>
      </c>
      <c r="AE11" s="31">
        <f t="shared" si="1"/>
        <v>0</v>
      </c>
      <c r="AF11" s="31">
        <f t="shared" si="1"/>
        <v>0</v>
      </c>
      <c r="AG11" s="31">
        <f t="shared" si="1"/>
        <v>0</v>
      </c>
      <c r="AH11" s="31">
        <f t="shared" si="2"/>
        <v>0</v>
      </c>
      <c r="AI11" s="31">
        <f t="shared" si="2"/>
        <v>0</v>
      </c>
      <c r="AJ11" s="31">
        <f t="shared" si="2"/>
        <v>0</v>
      </c>
      <c r="AK11" s="31">
        <f t="shared" si="2"/>
        <v>0</v>
      </c>
      <c r="AL11" s="31">
        <f t="shared" si="2"/>
        <v>0</v>
      </c>
      <c r="AM11" s="31">
        <f t="shared" si="2"/>
        <v>0</v>
      </c>
      <c r="AN11" s="31">
        <f t="shared" si="2"/>
        <v>0</v>
      </c>
      <c r="AO11" s="31">
        <f t="shared" si="2"/>
        <v>0</v>
      </c>
      <c r="AP11" s="31">
        <f t="shared" si="2"/>
        <v>0</v>
      </c>
      <c r="AQ11" s="31">
        <f t="shared" si="2"/>
        <v>0</v>
      </c>
      <c r="AR11" s="31">
        <f t="shared" si="3"/>
        <v>0</v>
      </c>
      <c r="AS11" s="31">
        <f t="shared" si="3"/>
        <v>0</v>
      </c>
      <c r="AT11" s="31">
        <f t="shared" si="3"/>
        <v>0</v>
      </c>
      <c r="AU11" s="31">
        <f t="shared" si="3"/>
        <v>0</v>
      </c>
      <c r="AV11" s="31">
        <f t="shared" si="3"/>
        <v>0</v>
      </c>
      <c r="AW11" s="31">
        <f t="shared" si="3"/>
        <v>0</v>
      </c>
      <c r="AX11" s="31">
        <f t="shared" si="3"/>
        <v>0</v>
      </c>
      <c r="AY11" s="31">
        <f t="shared" si="3"/>
        <v>0</v>
      </c>
      <c r="BA11" s="6">
        <f t="shared" si="7"/>
        <v>0</v>
      </c>
      <c r="BB11" s="6">
        <f t="shared" si="8"/>
        <v>0</v>
      </c>
      <c r="BC11" s="6">
        <f t="shared" si="9"/>
        <v>0</v>
      </c>
      <c r="BD11" s="6">
        <f t="shared" si="9"/>
        <v>0</v>
      </c>
    </row>
    <row r="12" spans="1:56" x14ac:dyDescent="0.2">
      <c r="A12" s="98">
        <v>39689</v>
      </c>
      <c r="B12" s="99" t="s">
        <v>167</v>
      </c>
      <c r="C12" s="100">
        <v>43908</v>
      </c>
      <c r="D12" s="99">
        <v>11168</v>
      </c>
      <c r="E12" s="99"/>
      <c r="F12" s="99"/>
      <c r="G12" s="99"/>
      <c r="H12" s="99"/>
      <c r="I12" s="99"/>
      <c r="J12" s="99" t="s">
        <v>7</v>
      </c>
      <c r="K12" s="99" t="s">
        <v>48</v>
      </c>
      <c r="L12" s="99"/>
      <c r="M12" s="99"/>
      <c r="N12" s="31">
        <v>1572.12</v>
      </c>
      <c r="O12" s="31"/>
      <c r="P12" s="31">
        <v>8837.25</v>
      </c>
      <c r="Q12" s="99"/>
      <c r="R12" s="31">
        <v>1572.12</v>
      </c>
      <c r="S12" s="101">
        <v>43921</v>
      </c>
      <c r="X12" s="31">
        <f t="shared" ref="X12:AG17" si="10">SUMIFS($R:$R,$S:$S,X$1,$F:$F,$W12)/1000</f>
        <v>0</v>
      </c>
      <c r="Y12" s="31">
        <f t="shared" si="10"/>
        <v>0</v>
      </c>
      <c r="Z12" s="31">
        <f t="shared" si="10"/>
        <v>0</v>
      </c>
      <c r="AA12" s="31">
        <f t="shared" si="10"/>
        <v>0</v>
      </c>
      <c r="AB12" s="31">
        <f t="shared" si="10"/>
        <v>0</v>
      </c>
      <c r="AC12" s="31">
        <f t="shared" si="10"/>
        <v>0</v>
      </c>
      <c r="AD12" s="31">
        <f t="shared" si="10"/>
        <v>0</v>
      </c>
      <c r="AE12" s="31">
        <f t="shared" si="10"/>
        <v>0</v>
      </c>
      <c r="AF12" s="31">
        <f t="shared" si="10"/>
        <v>0</v>
      </c>
      <c r="AG12" s="31">
        <f t="shared" si="10"/>
        <v>0</v>
      </c>
      <c r="AH12" s="31">
        <f t="shared" ref="AH12:AQ17" si="11">SUMIFS($R:$R,$S:$S,AH$1,$F:$F,$W12)/1000</f>
        <v>0</v>
      </c>
      <c r="AI12" s="31">
        <f t="shared" si="11"/>
        <v>0</v>
      </c>
      <c r="AJ12" s="31">
        <f t="shared" si="11"/>
        <v>0</v>
      </c>
      <c r="AK12" s="31">
        <f t="shared" si="11"/>
        <v>0</v>
      </c>
      <c r="AL12" s="31">
        <f t="shared" si="11"/>
        <v>0</v>
      </c>
      <c r="AM12" s="31">
        <f t="shared" si="11"/>
        <v>0</v>
      </c>
      <c r="AN12" s="31">
        <f t="shared" si="11"/>
        <v>0</v>
      </c>
      <c r="AO12" s="31">
        <f t="shared" si="11"/>
        <v>0</v>
      </c>
      <c r="AP12" s="31">
        <f t="shared" si="11"/>
        <v>0</v>
      </c>
      <c r="AQ12" s="31">
        <f t="shared" si="11"/>
        <v>0</v>
      </c>
      <c r="AR12" s="31">
        <f t="shared" ref="AR12:AY17" si="12">SUMIFS($R:$R,$S:$S,AR$1,$F:$F,$W12)/1000</f>
        <v>0</v>
      </c>
      <c r="AS12" s="31">
        <f t="shared" si="12"/>
        <v>0</v>
      </c>
      <c r="AT12" s="31">
        <f t="shared" si="12"/>
        <v>0</v>
      </c>
      <c r="AU12" s="31">
        <f t="shared" si="12"/>
        <v>0</v>
      </c>
      <c r="AV12" s="31">
        <f t="shared" si="12"/>
        <v>0</v>
      </c>
      <c r="AW12" s="31">
        <f t="shared" si="12"/>
        <v>0</v>
      </c>
      <c r="AX12" s="31">
        <f t="shared" si="12"/>
        <v>0</v>
      </c>
      <c r="AY12" s="31">
        <f t="shared" si="12"/>
        <v>0</v>
      </c>
      <c r="BA12" s="6">
        <f t="shared" si="7"/>
        <v>0</v>
      </c>
      <c r="BB12" s="6">
        <f t="shared" si="8"/>
        <v>0</v>
      </c>
      <c r="BC12" s="6">
        <f t="shared" si="9"/>
        <v>0</v>
      </c>
      <c r="BD12" s="6">
        <f t="shared" si="9"/>
        <v>0</v>
      </c>
    </row>
    <row r="13" spans="1:56" x14ac:dyDescent="0.2">
      <c r="A13" s="98">
        <v>39788</v>
      </c>
      <c r="B13" s="99" t="s">
        <v>167</v>
      </c>
      <c r="C13" s="100">
        <v>43915</v>
      </c>
      <c r="D13" s="99">
        <v>11172</v>
      </c>
      <c r="E13" s="99"/>
      <c r="F13" s="99"/>
      <c r="G13" s="99" t="s">
        <v>917</v>
      </c>
      <c r="H13" s="99"/>
      <c r="I13" s="99"/>
      <c r="J13" s="99" t="s">
        <v>7</v>
      </c>
      <c r="K13" s="99" t="s">
        <v>48</v>
      </c>
      <c r="L13" s="99"/>
      <c r="M13" s="99"/>
      <c r="N13" s="31">
        <v>140</v>
      </c>
      <c r="O13" s="31"/>
      <c r="P13" s="31">
        <v>8977.25</v>
      </c>
      <c r="Q13" s="99"/>
      <c r="R13" s="31">
        <v>140</v>
      </c>
      <c r="S13" s="101">
        <v>43921</v>
      </c>
      <c r="X13" s="31">
        <f t="shared" si="10"/>
        <v>0</v>
      </c>
      <c r="Y13" s="31">
        <f t="shared" si="10"/>
        <v>0</v>
      </c>
      <c r="Z13" s="31">
        <f t="shared" si="10"/>
        <v>0</v>
      </c>
      <c r="AA13" s="31">
        <f t="shared" si="10"/>
        <v>0</v>
      </c>
      <c r="AB13" s="31">
        <f t="shared" si="10"/>
        <v>0</v>
      </c>
      <c r="AC13" s="31">
        <f t="shared" si="10"/>
        <v>0</v>
      </c>
      <c r="AD13" s="31">
        <f t="shared" si="10"/>
        <v>0</v>
      </c>
      <c r="AE13" s="31">
        <f t="shared" si="10"/>
        <v>0</v>
      </c>
      <c r="AF13" s="31">
        <f t="shared" si="10"/>
        <v>0</v>
      </c>
      <c r="AG13" s="31">
        <f t="shared" si="10"/>
        <v>0</v>
      </c>
      <c r="AH13" s="31">
        <f t="shared" si="11"/>
        <v>0</v>
      </c>
      <c r="AI13" s="31">
        <f t="shared" si="11"/>
        <v>0</v>
      </c>
      <c r="AJ13" s="31">
        <f t="shared" si="11"/>
        <v>0</v>
      </c>
      <c r="AK13" s="31">
        <f t="shared" si="11"/>
        <v>0</v>
      </c>
      <c r="AL13" s="31">
        <f t="shared" si="11"/>
        <v>0</v>
      </c>
      <c r="AM13" s="31">
        <f t="shared" si="11"/>
        <v>0</v>
      </c>
      <c r="AN13" s="31">
        <f t="shared" si="11"/>
        <v>0</v>
      </c>
      <c r="AO13" s="31">
        <f t="shared" si="11"/>
        <v>0</v>
      </c>
      <c r="AP13" s="31">
        <f t="shared" si="11"/>
        <v>0</v>
      </c>
      <c r="AQ13" s="31">
        <f t="shared" si="11"/>
        <v>0</v>
      </c>
      <c r="AR13" s="31">
        <f t="shared" si="12"/>
        <v>0</v>
      </c>
      <c r="AS13" s="31">
        <f t="shared" si="12"/>
        <v>0</v>
      </c>
      <c r="AT13" s="31">
        <f t="shared" si="12"/>
        <v>0</v>
      </c>
      <c r="AU13" s="31">
        <f t="shared" si="12"/>
        <v>0</v>
      </c>
      <c r="AV13" s="31">
        <f t="shared" si="12"/>
        <v>0</v>
      </c>
      <c r="AW13" s="31">
        <f t="shared" si="12"/>
        <v>0</v>
      </c>
      <c r="AX13" s="31">
        <f t="shared" si="12"/>
        <v>0</v>
      </c>
      <c r="AY13" s="31">
        <f t="shared" si="12"/>
        <v>0</v>
      </c>
      <c r="BA13" s="6">
        <f t="shared" si="7"/>
        <v>0</v>
      </c>
      <c r="BB13" s="6">
        <f t="shared" si="8"/>
        <v>0</v>
      </c>
      <c r="BC13" s="6">
        <f t="shared" si="9"/>
        <v>0</v>
      </c>
      <c r="BD13" s="6">
        <f t="shared" si="9"/>
        <v>0</v>
      </c>
    </row>
    <row r="14" spans="1:56" x14ac:dyDescent="0.2">
      <c r="A14" s="98">
        <v>39786</v>
      </c>
      <c r="B14" s="99" t="s">
        <v>167</v>
      </c>
      <c r="C14" s="100">
        <v>43920</v>
      </c>
      <c r="D14" s="99">
        <v>11169</v>
      </c>
      <c r="E14" s="99"/>
      <c r="F14" s="99"/>
      <c r="G14" s="99" t="s">
        <v>918</v>
      </c>
      <c r="H14" s="99"/>
      <c r="I14" s="99"/>
      <c r="J14" s="99" t="s">
        <v>7</v>
      </c>
      <c r="K14" s="99" t="s">
        <v>48</v>
      </c>
      <c r="L14" s="99"/>
      <c r="M14" s="99"/>
      <c r="N14" s="31">
        <v>390</v>
      </c>
      <c r="O14" s="31"/>
      <c r="P14" s="31">
        <v>9367.25</v>
      </c>
      <c r="Q14" s="99"/>
      <c r="R14" s="31">
        <v>390</v>
      </c>
      <c r="S14" s="101">
        <v>43921</v>
      </c>
      <c r="X14" s="31">
        <f t="shared" si="10"/>
        <v>0</v>
      </c>
      <c r="Y14" s="31">
        <f t="shared" si="10"/>
        <v>0</v>
      </c>
      <c r="Z14" s="31">
        <f t="shared" si="10"/>
        <v>0</v>
      </c>
      <c r="AA14" s="31">
        <f t="shared" si="10"/>
        <v>0</v>
      </c>
      <c r="AB14" s="31">
        <f t="shared" si="10"/>
        <v>0</v>
      </c>
      <c r="AC14" s="31">
        <f t="shared" si="10"/>
        <v>0</v>
      </c>
      <c r="AD14" s="31">
        <f t="shared" si="10"/>
        <v>0</v>
      </c>
      <c r="AE14" s="31">
        <f t="shared" si="10"/>
        <v>0</v>
      </c>
      <c r="AF14" s="31">
        <f t="shared" si="10"/>
        <v>0</v>
      </c>
      <c r="AG14" s="31">
        <f t="shared" si="10"/>
        <v>0</v>
      </c>
      <c r="AH14" s="31">
        <f t="shared" si="11"/>
        <v>0</v>
      </c>
      <c r="AI14" s="31">
        <f t="shared" si="11"/>
        <v>0</v>
      </c>
      <c r="AJ14" s="31">
        <f t="shared" si="11"/>
        <v>0</v>
      </c>
      <c r="AK14" s="31">
        <f t="shared" si="11"/>
        <v>0</v>
      </c>
      <c r="AL14" s="31">
        <f t="shared" si="11"/>
        <v>0</v>
      </c>
      <c r="AM14" s="31">
        <f t="shared" si="11"/>
        <v>0</v>
      </c>
      <c r="AN14" s="31">
        <f t="shared" si="11"/>
        <v>0</v>
      </c>
      <c r="AO14" s="31">
        <f t="shared" si="11"/>
        <v>0</v>
      </c>
      <c r="AP14" s="31">
        <f t="shared" si="11"/>
        <v>0</v>
      </c>
      <c r="AQ14" s="31">
        <f t="shared" si="11"/>
        <v>0</v>
      </c>
      <c r="AR14" s="31">
        <f t="shared" si="12"/>
        <v>0</v>
      </c>
      <c r="AS14" s="31">
        <f t="shared" si="12"/>
        <v>0</v>
      </c>
      <c r="AT14" s="31">
        <f t="shared" si="12"/>
        <v>0</v>
      </c>
      <c r="AU14" s="31">
        <f t="shared" si="12"/>
        <v>0</v>
      </c>
      <c r="AV14" s="31">
        <f t="shared" si="12"/>
        <v>0</v>
      </c>
      <c r="AW14" s="31">
        <f t="shared" si="12"/>
        <v>0</v>
      </c>
      <c r="AX14" s="31">
        <f t="shared" si="12"/>
        <v>0</v>
      </c>
      <c r="AY14" s="31">
        <f t="shared" si="12"/>
        <v>0</v>
      </c>
      <c r="BA14" s="6">
        <f t="shared" si="7"/>
        <v>0</v>
      </c>
      <c r="BB14" s="6">
        <f t="shared" si="8"/>
        <v>0</v>
      </c>
      <c r="BC14" s="6">
        <f t="shared" si="9"/>
        <v>0</v>
      </c>
      <c r="BD14" s="6">
        <f t="shared" si="9"/>
        <v>0</v>
      </c>
    </row>
    <row r="15" spans="1:56" x14ac:dyDescent="0.2">
      <c r="A15" s="98">
        <v>39800</v>
      </c>
      <c r="B15" s="99" t="s">
        <v>167</v>
      </c>
      <c r="C15" s="100">
        <v>43920</v>
      </c>
      <c r="D15" s="99">
        <v>11174</v>
      </c>
      <c r="E15" s="99"/>
      <c r="F15" s="99"/>
      <c r="G15" s="99" t="s">
        <v>919</v>
      </c>
      <c r="H15" s="99"/>
      <c r="I15" s="99"/>
      <c r="J15" s="99" t="s">
        <v>7</v>
      </c>
      <c r="K15" s="99" t="s">
        <v>48</v>
      </c>
      <c r="L15" s="99"/>
      <c r="M15" s="99"/>
      <c r="N15" s="31">
        <v>1661.72</v>
      </c>
      <c r="O15" s="31"/>
      <c r="P15" s="31">
        <v>11028.97</v>
      </c>
      <c r="Q15" s="99"/>
      <c r="R15" s="31">
        <v>1661.72</v>
      </c>
      <c r="S15" s="101">
        <v>43921</v>
      </c>
      <c r="W15" s="99"/>
      <c r="X15" s="31">
        <f t="shared" si="10"/>
        <v>0</v>
      </c>
      <c r="Y15" s="31">
        <f t="shared" si="10"/>
        <v>0</v>
      </c>
      <c r="Z15" s="31">
        <f t="shared" si="10"/>
        <v>0</v>
      </c>
      <c r="AA15" s="31">
        <f t="shared" si="10"/>
        <v>0</v>
      </c>
      <c r="AB15" s="31">
        <f t="shared" si="10"/>
        <v>0</v>
      </c>
      <c r="AC15" s="31">
        <f t="shared" si="10"/>
        <v>0</v>
      </c>
      <c r="AD15" s="31">
        <f t="shared" si="10"/>
        <v>0</v>
      </c>
      <c r="AE15" s="31">
        <f t="shared" si="10"/>
        <v>0</v>
      </c>
      <c r="AF15" s="31">
        <f t="shared" si="10"/>
        <v>0</v>
      </c>
      <c r="AG15" s="31">
        <f t="shared" si="10"/>
        <v>0</v>
      </c>
      <c r="AH15" s="31">
        <f t="shared" si="11"/>
        <v>0</v>
      </c>
      <c r="AI15" s="31">
        <f t="shared" si="11"/>
        <v>0</v>
      </c>
      <c r="AJ15" s="31">
        <f t="shared" si="11"/>
        <v>0</v>
      </c>
      <c r="AK15" s="31">
        <f t="shared" si="11"/>
        <v>0</v>
      </c>
      <c r="AL15" s="31">
        <f t="shared" si="11"/>
        <v>0</v>
      </c>
      <c r="AM15" s="31">
        <f t="shared" si="11"/>
        <v>0</v>
      </c>
      <c r="AN15" s="31">
        <f t="shared" si="11"/>
        <v>0</v>
      </c>
      <c r="AO15" s="31">
        <f t="shared" si="11"/>
        <v>0</v>
      </c>
      <c r="AP15" s="31">
        <f t="shared" si="11"/>
        <v>0</v>
      </c>
      <c r="AQ15" s="31">
        <f t="shared" si="11"/>
        <v>0</v>
      </c>
      <c r="AR15" s="31">
        <f t="shared" si="12"/>
        <v>0</v>
      </c>
      <c r="AS15" s="31">
        <f t="shared" si="12"/>
        <v>0</v>
      </c>
      <c r="AT15" s="31">
        <f t="shared" si="12"/>
        <v>0</v>
      </c>
      <c r="AU15" s="31">
        <f t="shared" si="12"/>
        <v>0</v>
      </c>
      <c r="AV15" s="31">
        <f t="shared" si="12"/>
        <v>0</v>
      </c>
      <c r="AW15" s="31">
        <f t="shared" si="12"/>
        <v>0</v>
      </c>
      <c r="AX15" s="31">
        <f t="shared" si="12"/>
        <v>0</v>
      </c>
      <c r="AY15" s="31">
        <f t="shared" si="12"/>
        <v>0</v>
      </c>
      <c r="AZ15" s="99"/>
      <c r="BA15" s="6">
        <f t="shared" si="7"/>
        <v>0</v>
      </c>
      <c r="BB15" s="6">
        <f t="shared" si="8"/>
        <v>0</v>
      </c>
      <c r="BC15" s="6">
        <f t="shared" si="9"/>
        <v>0</v>
      </c>
      <c r="BD15" s="6">
        <f t="shared" si="9"/>
        <v>0</v>
      </c>
    </row>
    <row r="16" spans="1:56" x14ac:dyDescent="0.2">
      <c r="A16" s="98">
        <v>40078</v>
      </c>
      <c r="B16" s="99" t="s">
        <v>167</v>
      </c>
      <c r="C16" s="100">
        <v>43937</v>
      </c>
      <c r="D16" s="99">
        <v>11176</v>
      </c>
      <c r="E16" s="99"/>
      <c r="F16" s="99"/>
      <c r="G16" s="99"/>
      <c r="H16" s="99"/>
      <c r="I16" s="99"/>
      <c r="J16" s="99" t="s">
        <v>7</v>
      </c>
      <c r="K16" s="99" t="s">
        <v>48</v>
      </c>
      <c r="L16" s="99"/>
      <c r="M16" s="99"/>
      <c r="N16" s="31">
        <v>1661.72</v>
      </c>
      <c r="O16" s="31"/>
      <c r="P16" s="31">
        <v>12690.69</v>
      </c>
      <c r="Q16" s="99"/>
      <c r="R16" s="31">
        <v>1661.72</v>
      </c>
      <c r="S16" s="101">
        <v>43951</v>
      </c>
      <c r="W16" s="99"/>
      <c r="X16" s="31">
        <f t="shared" si="10"/>
        <v>0</v>
      </c>
      <c r="Y16" s="31">
        <f t="shared" si="10"/>
        <v>0</v>
      </c>
      <c r="Z16" s="31">
        <f t="shared" si="10"/>
        <v>0</v>
      </c>
      <c r="AA16" s="31">
        <f t="shared" si="10"/>
        <v>0</v>
      </c>
      <c r="AB16" s="31">
        <f t="shared" si="10"/>
        <v>0</v>
      </c>
      <c r="AC16" s="31">
        <f t="shared" si="10"/>
        <v>0</v>
      </c>
      <c r="AD16" s="31">
        <f t="shared" si="10"/>
        <v>0</v>
      </c>
      <c r="AE16" s="31">
        <f t="shared" si="10"/>
        <v>0</v>
      </c>
      <c r="AF16" s="31">
        <f t="shared" si="10"/>
        <v>0</v>
      </c>
      <c r="AG16" s="31">
        <f t="shared" si="10"/>
        <v>0</v>
      </c>
      <c r="AH16" s="31">
        <f t="shared" si="11"/>
        <v>0</v>
      </c>
      <c r="AI16" s="31">
        <f t="shared" si="11"/>
        <v>0</v>
      </c>
      <c r="AJ16" s="31">
        <f t="shared" si="11"/>
        <v>0</v>
      </c>
      <c r="AK16" s="31">
        <f t="shared" si="11"/>
        <v>0</v>
      </c>
      <c r="AL16" s="31">
        <f t="shared" si="11"/>
        <v>0</v>
      </c>
      <c r="AM16" s="31">
        <f t="shared" si="11"/>
        <v>0</v>
      </c>
      <c r="AN16" s="31">
        <f t="shared" si="11"/>
        <v>0</v>
      </c>
      <c r="AO16" s="31">
        <f t="shared" si="11"/>
        <v>0</v>
      </c>
      <c r="AP16" s="31">
        <f t="shared" si="11"/>
        <v>0</v>
      </c>
      <c r="AQ16" s="31">
        <f t="shared" si="11"/>
        <v>0</v>
      </c>
      <c r="AR16" s="31">
        <f t="shared" si="12"/>
        <v>0</v>
      </c>
      <c r="AS16" s="31">
        <f t="shared" si="12"/>
        <v>0</v>
      </c>
      <c r="AT16" s="31">
        <f t="shared" si="12"/>
        <v>0</v>
      </c>
      <c r="AU16" s="31">
        <f t="shared" si="12"/>
        <v>0</v>
      </c>
      <c r="AV16" s="31">
        <f t="shared" si="12"/>
        <v>0</v>
      </c>
      <c r="AW16" s="31">
        <f t="shared" si="12"/>
        <v>0</v>
      </c>
      <c r="AX16" s="31">
        <f t="shared" si="12"/>
        <v>0</v>
      </c>
      <c r="AY16" s="31">
        <f t="shared" si="12"/>
        <v>0</v>
      </c>
      <c r="AZ16" s="99"/>
      <c r="BA16" s="6">
        <f t="shared" si="7"/>
        <v>0</v>
      </c>
      <c r="BB16" s="6">
        <f t="shared" si="8"/>
        <v>0</v>
      </c>
      <c r="BC16" s="6">
        <f t="shared" si="9"/>
        <v>0</v>
      </c>
      <c r="BD16" s="6">
        <f t="shared" si="9"/>
        <v>0</v>
      </c>
    </row>
    <row r="17" spans="1:56" ht="13.5" x14ac:dyDescent="0.35">
      <c r="A17" s="98">
        <v>40079</v>
      </c>
      <c r="B17" s="99" t="s">
        <v>167</v>
      </c>
      <c r="C17" s="100">
        <v>43937</v>
      </c>
      <c r="D17" s="99">
        <v>11177</v>
      </c>
      <c r="E17" s="99"/>
      <c r="F17" s="99"/>
      <c r="G17" s="99" t="s">
        <v>920</v>
      </c>
      <c r="H17" s="99"/>
      <c r="I17" s="99"/>
      <c r="J17" s="99" t="s">
        <v>7</v>
      </c>
      <c r="K17" s="99" t="s">
        <v>48</v>
      </c>
      <c r="L17" s="99"/>
      <c r="M17" s="99"/>
      <c r="N17" s="31">
        <v>485</v>
      </c>
      <c r="O17" s="31"/>
      <c r="P17" s="31">
        <v>13175.69</v>
      </c>
      <c r="Q17" s="99"/>
      <c r="R17" s="31">
        <v>485</v>
      </c>
      <c r="S17" s="101">
        <v>43951</v>
      </c>
      <c r="W17" s="99"/>
      <c r="X17" s="40">
        <f t="shared" si="10"/>
        <v>0</v>
      </c>
      <c r="Y17" s="40">
        <f t="shared" si="10"/>
        <v>0</v>
      </c>
      <c r="Z17" s="40">
        <f t="shared" si="10"/>
        <v>0</v>
      </c>
      <c r="AA17" s="40">
        <f t="shared" si="10"/>
        <v>0</v>
      </c>
      <c r="AB17" s="40">
        <f t="shared" si="10"/>
        <v>0</v>
      </c>
      <c r="AC17" s="40">
        <f t="shared" si="10"/>
        <v>0</v>
      </c>
      <c r="AD17" s="40">
        <f t="shared" si="10"/>
        <v>0</v>
      </c>
      <c r="AE17" s="40">
        <f t="shared" si="10"/>
        <v>0</v>
      </c>
      <c r="AF17" s="40">
        <f t="shared" si="10"/>
        <v>0</v>
      </c>
      <c r="AG17" s="40">
        <f t="shared" si="10"/>
        <v>0</v>
      </c>
      <c r="AH17" s="40">
        <f t="shared" si="11"/>
        <v>0</v>
      </c>
      <c r="AI17" s="40">
        <f t="shared" si="11"/>
        <v>0</v>
      </c>
      <c r="AJ17" s="40">
        <f t="shared" si="11"/>
        <v>0</v>
      </c>
      <c r="AK17" s="40">
        <f t="shared" si="11"/>
        <v>0</v>
      </c>
      <c r="AL17" s="40">
        <f t="shared" si="11"/>
        <v>0</v>
      </c>
      <c r="AM17" s="40">
        <f t="shared" si="11"/>
        <v>0</v>
      </c>
      <c r="AN17" s="40">
        <f t="shared" si="11"/>
        <v>0</v>
      </c>
      <c r="AO17" s="40">
        <f t="shared" si="11"/>
        <v>0</v>
      </c>
      <c r="AP17" s="40">
        <f t="shared" si="11"/>
        <v>0</v>
      </c>
      <c r="AQ17" s="40">
        <f t="shared" si="11"/>
        <v>0</v>
      </c>
      <c r="AR17" s="40">
        <f t="shared" si="12"/>
        <v>0</v>
      </c>
      <c r="AS17" s="40">
        <f t="shared" si="12"/>
        <v>0</v>
      </c>
      <c r="AT17" s="40">
        <f t="shared" si="12"/>
        <v>0</v>
      </c>
      <c r="AU17" s="40">
        <f t="shared" si="12"/>
        <v>0</v>
      </c>
      <c r="AV17" s="40">
        <f t="shared" si="12"/>
        <v>0</v>
      </c>
      <c r="AW17" s="40">
        <f t="shared" si="12"/>
        <v>0</v>
      </c>
      <c r="AX17" s="40">
        <f t="shared" si="12"/>
        <v>0</v>
      </c>
      <c r="AY17" s="40">
        <f t="shared" si="12"/>
        <v>0</v>
      </c>
      <c r="AZ17" s="99"/>
      <c r="BA17" s="12">
        <f t="shared" si="7"/>
        <v>0</v>
      </c>
      <c r="BB17" s="12">
        <f t="shared" si="8"/>
        <v>0</v>
      </c>
      <c r="BC17" s="12">
        <f t="shared" si="9"/>
        <v>0</v>
      </c>
      <c r="BD17" s="12">
        <f t="shared" si="9"/>
        <v>0</v>
      </c>
    </row>
    <row r="18" spans="1:56" x14ac:dyDescent="0.2">
      <c r="A18" s="98">
        <v>40176</v>
      </c>
      <c r="B18" s="99" t="s">
        <v>167</v>
      </c>
      <c r="C18" s="100">
        <v>43951</v>
      </c>
      <c r="D18" s="99">
        <v>11180</v>
      </c>
      <c r="E18" s="99"/>
      <c r="F18" s="99"/>
      <c r="G18" s="99" t="s">
        <v>921</v>
      </c>
      <c r="H18" s="99"/>
      <c r="I18" s="99"/>
      <c r="J18" s="99" t="s">
        <v>7</v>
      </c>
      <c r="K18" s="99" t="s">
        <v>48</v>
      </c>
      <c r="L18" s="99"/>
      <c r="M18" s="99"/>
      <c r="N18" s="31">
        <v>1554.34</v>
      </c>
      <c r="O18" s="31"/>
      <c r="P18" s="31">
        <v>14730.03</v>
      </c>
      <c r="Q18" s="99"/>
      <c r="R18" s="31">
        <v>1554.34</v>
      </c>
      <c r="S18" s="101">
        <v>43951</v>
      </c>
      <c r="W18" s="99" t="s">
        <v>956</v>
      </c>
      <c r="X18" s="31">
        <f>SUM(X2:X17)</f>
        <v>0.14000000000000001</v>
      </c>
      <c r="Y18" s="31">
        <f t="shared" ref="Y18:AY18" si="13">SUM(Y2:Y17)</f>
        <v>0</v>
      </c>
      <c r="Z18" s="31">
        <f t="shared" si="13"/>
        <v>0</v>
      </c>
      <c r="AA18" s="31">
        <f t="shared" si="13"/>
        <v>0</v>
      </c>
      <c r="AB18" s="31">
        <f t="shared" si="13"/>
        <v>0</v>
      </c>
      <c r="AC18" s="31">
        <f t="shared" si="13"/>
        <v>0</v>
      </c>
      <c r="AD18" s="31">
        <f t="shared" si="13"/>
        <v>0</v>
      </c>
      <c r="AE18" s="31">
        <f t="shared" si="13"/>
        <v>0</v>
      </c>
      <c r="AF18" s="31">
        <f t="shared" si="13"/>
        <v>0</v>
      </c>
      <c r="AG18" s="31">
        <f t="shared" si="13"/>
        <v>0</v>
      </c>
      <c r="AH18" s="31">
        <f t="shared" si="13"/>
        <v>0</v>
      </c>
      <c r="AI18" s="31">
        <f t="shared" si="13"/>
        <v>0</v>
      </c>
      <c r="AJ18" s="31">
        <f t="shared" si="13"/>
        <v>0</v>
      </c>
      <c r="AK18" s="31">
        <f t="shared" si="13"/>
        <v>0</v>
      </c>
      <c r="AL18" s="31">
        <f t="shared" si="13"/>
        <v>0</v>
      </c>
      <c r="AM18" s="31">
        <f t="shared" si="13"/>
        <v>0</v>
      </c>
      <c r="AN18" s="31">
        <f t="shared" si="13"/>
        <v>0</v>
      </c>
      <c r="AO18" s="31">
        <f t="shared" si="13"/>
        <v>0</v>
      </c>
      <c r="AP18" s="31">
        <f t="shared" si="13"/>
        <v>0</v>
      </c>
      <c r="AQ18" s="31">
        <f t="shared" si="13"/>
        <v>0</v>
      </c>
      <c r="AR18" s="31">
        <f t="shared" si="13"/>
        <v>0</v>
      </c>
      <c r="AS18" s="31">
        <f t="shared" si="13"/>
        <v>0</v>
      </c>
      <c r="AT18" s="31">
        <f t="shared" si="13"/>
        <v>0</v>
      </c>
      <c r="AU18" s="31">
        <f t="shared" si="13"/>
        <v>0</v>
      </c>
      <c r="AV18" s="31">
        <f t="shared" si="13"/>
        <v>0</v>
      </c>
      <c r="AW18" s="31">
        <f t="shared" si="13"/>
        <v>0</v>
      </c>
      <c r="AX18" s="31">
        <f t="shared" si="13"/>
        <v>0</v>
      </c>
      <c r="AY18" s="31">
        <f t="shared" si="13"/>
        <v>0</v>
      </c>
      <c r="AZ18" s="99"/>
      <c r="BA18" s="31">
        <f t="shared" ref="BA18" si="14">SUM(BA2:BA17)</f>
        <v>0.14000000000000001</v>
      </c>
      <c r="BB18" s="31">
        <f t="shared" ref="BB18" si="15">SUM(BB2:BB17)</f>
        <v>0</v>
      </c>
      <c r="BC18" s="31">
        <f t="shared" ref="BC18" si="16">SUM(BC2:BC17)</f>
        <v>0</v>
      </c>
      <c r="BD18" s="31">
        <f t="shared" ref="BD18" si="17">SUM(BD2:BD17)</f>
        <v>0</v>
      </c>
    </row>
    <row r="19" spans="1:56" x14ac:dyDescent="0.2">
      <c r="A19" s="98">
        <v>40453</v>
      </c>
      <c r="B19" s="99" t="s">
        <v>167</v>
      </c>
      <c r="C19" s="100">
        <v>43978</v>
      </c>
      <c r="D19" s="99">
        <v>11183</v>
      </c>
      <c r="E19" s="99"/>
      <c r="F19" s="99"/>
      <c r="G19" s="99" t="s">
        <v>922</v>
      </c>
      <c r="H19" s="99"/>
      <c r="I19" s="99"/>
      <c r="J19" s="99" t="s">
        <v>7</v>
      </c>
      <c r="K19" s="99" t="s">
        <v>48</v>
      </c>
      <c r="L19" s="99"/>
      <c r="M19" s="99"/>
      <c r="N19" s="31">
        <v>240</v>
      </c>
      <c r="O19" s="31"/>
      <c r="P19" s="31">
        <v>14970.03</v>
      </c>
      <c r="Q19" s="99"/>
      <c r="R19" s="31">
        <v>240</v>
      </c>
      <c r="S19" s="101">
        <v>43982</v>
      </c>
      <c r="W19" s="102" t="s">
        <v>957</v>
      </c>
      <c r="X19" s="33">
        <f>IS!C13-X18</f>
        <v>2.2905100000000003</v>
      </c>
      <c r="Y19" s="33">
        <f>IS!D13-Y18</f>
        <v>3.0869599999999999</v>
      </c>
      <c r="Z19" s="33">
        <f>IS!E13-Z18</f>
        <v>5.5114999999999998</v>
      </c>
      <c r="AA19" s="33">
        <f>IS!F13-AA18</f>
        <v>3.70106</v>
      </c>
      <c r="AB19" s="33">
        <f>IS!G13-AB18</f>
        <v>0.24</v>
      </c>
      <c r="AC19" s="33">
        <f>IS!H13-AC18</f>
        <v>0.22</v>
      </c>
      <c r="AD19" s="33">
        <f>IS!I13-AD18</f>
        <v>3.3507399999999996</v>
      </c>
      <c r="AE19" s="33">
        <f>IS!J13-AE18</f>
        <v>4.8220400000000003</v>
      </c>
      <c r="AF19" s="33">
        <f>IS!K13-AF18</f>
        <v>7.7608100000000002</v>
      </c>
      <c r="AG19" s="33">
        <f>IS!L13-AG18</f>
        <v>3.8626999999999998</v>
      </c>
      <c r="AH19" s="33">
        <f>IS!M13-AH18</f>
        <v>3.10012</v>
      </c>
      <c r="AI19" s="33">
        <f>IS!N13-AI18</f>
        <v>6.6040000000000001E-2</v>
      </c>
      <c r="AJ19" s="33">
        <f>IS!O13-AJ18</f>
        <v>0</v>
      </c>
      <c r="AK19" s="33">
        <f>IS!P13-AK18</f>
        <v>1.18269</v>
      </c>
      <c r="AL19" s="33">
        <f>IS!Q13-AL18</f>
        <v>0.14000000000000001</v>
      </c>
      <c r="AM19" s="33">
        <f>IS!R13-AM18</f>
        <v>0.14000000000000001</v>
      </c>
      <c r="AN19" s="33">
        <f>IS!S13-AN18</f>
        <v>0</v>
      </c>
      <c r="AO19" s="33">
        <f>IS!T13-AO18</f>
        <v>0.85550000000000004</v>
      </c>
      <c r="AP19" s="33">
        <f>IS!U13-AP18</f>
        <v>1.9905999999999999</v>
      </c>
      <c r="AQ19" s="33">
        <f>IS!V13-AQ18</f>
        <v>0</v>
      </c>
      <c r="AR19" s="33">
        <f>IS!W13-AR18</f>
        <v>0</v>
      </c>
      <c r="AS19" s="33">
        <f>IS!X13-AS18</f>
        <v>1.69658</v>
      </c>
      <c r="AT19" s="33">
        <f>IS!Y13-AT18</f>
        <v>0</v>
      </c>
      <c r="AU19" s="33">
        <f>IS!Z13-AU18</f>
        <v>0</v>
      </c>
      <c r="AV19" s="33">
        <f>IS!AA13-AV18</f>
        <v>0</v>
      </c>
      <c r="AW19" s="33">
        <f>IS!AB13-AW18</f>
        <v>0</v>
      </c>
      <c r="AX19" s="33">
        <f>IS!AC13-AX18</f>
        <v>0</v>
      </c>
      <c r="AY19" s="33">
        <f>IS!AD13-AY18</f>
        <v>0</v>
      </c>
      <c r="AZ19" s="99"/>
      <c r="BA19" s="33">
        <f>IS!AF13-BA18</f>
        <v>38.012479999999996</v>
      </c>
      <c r="BB19" s="33">
        <f>IS!AG13-BB18</f>
        <v>6.0053700000000001</v>
      </c>
      <c r="BC19" s="33">
        <f>IS!AH13-BC18</f>
        <v>4.6826799999999995</v>
      </c>
      <c r="BD19" s="33">
        <f>IS!AI13-BD18</f>
        <v>4.5426799999999998</v>
      </c>
    </row>
    <row r="20" spans="1:56" x14ac:dyDescent="0.2">
      <c r="A20" s="98">
        <v>40681</v>
      </c>
      <c r="B20" s="99" t="s">
        <v>167</v>
      </c>
      <c r="C20" s="100">
        <v>43993</v>
      </c>
      <c r="D20" s="99">
        <v>11188</v>
      </c>
      <c r="E20" s="99"/>
      <c r="F20" s="99"/>
      <c r="G20" s="99" t="s">
        <v>923</v>
      </c>
      <c r="H20" s="99"/>
      <c r="I20" s="99"/>
      <c r="J20" s="99" t="s">
        <v>7</v>
      </c>
      <c r="K20" s="99" t="s">
        <v>48</v>
      </c>
      <c r="L20" s="99"/>
      <c r="M20" s="99"/>
      <c r="N20" s="31">
        <v>220</v>
      </c>
      <c r="O20" s="31"/>
      <c r="P20" s="31">
        <v>15190.03</v>
      </c>
      <c r="Q20" s="99"/>
      <c r="R20" s="31">
        <v>220</v>
      </c>
      <c r="S20" s="101">
        <v>44012</v>
      </c>
      <c r="W20" s="99"/>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99"/>
      <c r="BA20" s="31"/>
      <c r="BB20" s="31"/>
      <c r="BC20" s="31"/>
      <c r="BD20" s="31"/>
    </row>
    <row r="21" spans="1:56" x14ac:dyDescent="0.2">
      <c r="A21" s="98">
        <v>41144</v>
      </c>
      <c r="B21" s="99" t="s">
        <v>167</v>
      </c>
      <c r="C21" s="100">
        <v>44034</v>
      </c>
      <c r="D21" s="99">
        <v>11194</v>
      </c>
      <c r="E21" s="99"/>
      <c r="F21" s="99"/>
      <c r="G21" s="99" t="s">
        <v>924</v>
      </c>
      <c r="H21" s="99"/>
      <c r="I21" s="99"/>
      <c r="J21" s="99" t="s">
        <v>7</v>
      </c>
      <c r="K21" s="99" t="s">
        <v>48</v>
      </c>
      <c r="L21" s="99"/>
      <c r="M21" s="99"/>
      <c r="N21" s="31">
        <v>3350.74</v>
      </c>
      <c r="O21" s="31"/>
      <c r="P21" s="31">
        <v>18540.77</v>
      </c>
      <c r="Q21" s="99"/>
      <c r="R21" s="31">
        <v>3350.74</v>
      </c>
      <c r="S21" s="101">
        <v>44043</v>
      </c>
      <c r="W21" s="99"/>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99"/>
      <c r="BA21" s="31"/>
      <c r="BB21" s="31"/>
      <c r="BC21" s="31"/>
      <c r="BD21" s="31"/>
    </row>
    <row r="22" spans="1:56" x14ac:dyDescent="0.2">
      <c r="A22" s="98">
        <v>41540</v>
      </c>
      <c r="B22" s="99" t="s">
        <v>167</v>
      </c>
      <c r="C22" s="100">
        <v>44060</v>
      </c>
      <c r="D22" s="99">
        <v>11198</v>
      </c>
      <c r="E22" s="99"/>
      <c r="F22" s="99"/>
      <c r="G22" s="99" t="s">
        <v>925</v>
      </c>
      <c r="H22" s="99"/>
      <c r="I22" s="99"/>
      <c r="J22" s="99" t="s">
        <v>7</v>
      </c>
      <c r="K22" s="99" t="s">
        <v>48</v>
      </c>
      <c r="L22" s="99"/>
      <c r="M22" s="99"/>
      <c r="N22" s="31">
        <v>3322.04</v>
      </c>
      <c r="O22" s="31"/>
      <c r="P22" s="31">
        <v>21862.81</v>
      </c>
      <c r="Q22" s="99"/>
      <c r="R22" s="31">
        <v>3322.04</v>
      </c>
      <c r="S22" s="101">
        <v>44074</v>
      </c>
      <c r="W22" s="99"/>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99"/>
      <c r="BA22" s="31"/>
      <c r="BB22" s="31"/>
      <c r="BC22" s="31"/>
      <c r="BD22" s="31"/>
    </row>
    <row r="23" spans="1:56" x14ac:dyDescent="0.2">
      <c r="A23" s="98">
        <v>41846</v>
      </c>
      <c r="B23" s="99" t="s">
        <v>164</v>
      </c>
      <c r="C23" s="100">
        <v>44060</v>
      </c>
      <c r="D23" s="99"/>
      <c r="E23" s="99"/>
      <c r="F23" s="99"/>
      <c r="G23" s="99"/>
      <c r="H23" s="99"/>
      <c r="I23" s="99"/>
      <c r="J23" s="99" t="s">
        <v>7</v>
      </c>
      <c r="K23" s="99" t="s">
        <v>60</v>
      </c>
      <c r="L23" s="99"/>
      <c r="M23" s="99"/>
      <c r="N23" s="31">
        <v>1500</v>
      </c>
      <c r="O23" s="31"/>
      <c r="P23" s="31">
        <v>23362.81</v>
      </c>
      <c r="Q23" s="99"/>
      <c r="R23" s="31">
        <v>1500</v>
      </c>
      <c r="S23" s="101">
        <v>44074</v>
      </c>
      <c r="W23" s="99"/>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99"/>
      <c r="BA23" s="31"/>
      <c r="BB23" s="31"/>
      <c r="BC23" s="31"/>
      <c r="BD23" s="31"/>
    </row>
    <row r="24" spans="1:56" x14ac:dyDescent="0.2">
      <c r="A24" s="98">
        <v>42089</v>
      </c>
      <c r="B24" s="99" t="s">
        <v>164</v>
      </c>
      <c r="C24" s="100">
        <v>44077</v>
      </c>
      <c r="D24" s="99"/>
      <c r="E24" s="99"/>
      <c r="F24" s="99"/>
      <c r="G24" s="99" t="s">
        <v>926</v>
      </c>
      <c r="H24" s="99"/>
      <c r="I24" s="99"/>
      <c r="J24" s="99" t="s">
        <v>7</v>
      </c>
      <c r="K24" s="99" t="s">
        <v>60</v>
      </c>
      <c r="L24" s="99"/>
      <c r="M24" s="99"/>
      <c r="N24" s="31">
        <v>386.25</v>
      </c>
      <c r="O24" s="31"/>
      <c r="P24" s="31">
        <v>23749.06</v>
      </c>
      <c r="Q24" s="99"/>
      <c r="R24" s="31">
        <v>386.25</v>
      </c>
      <c r="S24" s="101">
        <v>44104</v>
      </c>
      <c r="W24" s="99"/>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99"/>
      <c r="BA24" s="31"/>
      <c r="BB24" s="31"/>
      <c r="BC24" s="31"/>
      <c r="BD24" s="31"/>
    </row>
    <row r="25" spans="1:56" x14ac:dyDescent="0.2">
      <c r="A25" s="98">
        <v>41717</v>
      </c>
      <c r="B25" s="99" t="s">
        <v>167</v>
      </c>
      <c r="C25" s="100">
        <v>44081</v>
      </c>
      <c r="D25" s="99">
        <v>11200</v>
      </c>
      <c r="E25" s="99"/>
      <c r="F25" s="99"/>
      <c r="G25" s="99" t="s">
        <v>927</v>
      </c>
      <c r="H25" s="99"/>
      <c r="I25" s="99"/>
      <c r="J25" s="99" t="s">
        <v>7</v>
      </c>
      <c r="K25" s="99" t="s">
        <v>48</v>
      </c>
      <c r="L25" s="99"/>
      <c r="M25" s="99"/>
      <c r="N25" s="31">
        <v>1661.02</v>
      </c>
      <c r="O25" s="31"/>
      <c r="P25" s="31">
        <v>25410.080000000002</v>
      </c>
      <c r="Q25" s="99"/>
      <c r="R25" s="31">
        <v>1661.02</v>
      </c>
      <c r="S25" s="101">
        <v>44104</v>
      </c>
      <c r="W25" s="99"/>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99"/>
      <c r="BA25" s="31"/>
      <c r="BB25" s="31"/>
      <c r="BC25" s="31"/>
      <c r="BD25" s="31"/>
    </row>
    <row r="26" spans="1:56" x14ac:dyDescent="0.2">
      <c r="A26" s="98">
        <v>41751</v>
      </c>
      <c r="B26" s="99" t="s">
        <v>167</v>
      </c>
      <c r="C26" s="100">
        <v>44083</v>
      </c>
      <c r="D26" s="99">
        <v>11201</v>
      </c>
      <c r="E26" s="99"/>
      <c r="F26" s="99"/>
      <c r="G26" s="99" t="s">
        <v>928</v>
      </c>
      <c r="H26" s="99"/>
      <c r="I26" s="99"/>
      <c r="J26" s="99" t="s">
        <v>7</v>
      </c>
      <c r="K26" s="99" t="s">
        <v>48</v>
      </c>
      <c r="L26" s="99"/>
      <c r="M26" s="99"/>
      <c r="N26" s="31">
        <v>500</v>
      </c>
      <c r="O26" s="31"/>
      <c r="P26" s="31">
        <v>25910.080000000002</v>
      </c>
      <c r="Q26" s="99"/>
      <c r="R26" s="31">
        <v>500</v>
      </c>
      <c r="S26" s="101">
        <v>44104</v>
      </c>
      <c r="W26" s="99"/>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99"/>
      <c r="BA26" s="31"/>
      <c r="BB26" s="31"/>
      <c r="BC26" s="31"/>
      <c r="BD26" s="31"/>
    </row>
    <row r="27" spans="1:56" x14ac:dyDescent="0.2">
      <c r="A27" s="98">
        <v>41745</v>
      </c>
      <c r="B27" s="99" t="s">
        <v>167</v>
      </c>
      <c r="C27" s="100">
        <v>44085</v>
      </c>
      <c r="D27" s="99">
        <v>11202</v>
      </c>
      <c r="E27" s="99"/>
      <c r="F27" s="99"/>
      <c r="G27" s="99"/>
      <c r="H27" s="99"/>
      <c r="I27" s="99"/>
      <c r="J27" s="99" t="s">
        <v>7</v>
      </c>
      <c r="K27" s="99" t="s">
        <v>48</v>
      </c>
      <c r="L27" s="99"/>
      <c r="M27" s="99"/>
      <c r="N27" s="31">
        <v>1661.02</v>
      </c>
      <c r="O27" s="31"/>
      <c r="P27" s="31">
        <v>27571.1</v>
      </c>
      <c r="Q27" s="99"/>
      <c r="R27" s="31">
        <v>1661.02</v>
      </c>
      <c r="S27" s="101">
        <v>44104</v>
      </c>
      <c r="W27" s="99"/>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99"/>
      <c r="BA27" s="31"/>
      <c r="BB27" s="31"/>
      <c r="BC27" s="31"/>
      <c r="BD27" s="31"/>
    </row>
    <row r="28" spans="1:56" x14ac:dyDescent="0.2">
      <c r="A28" s="98">
        <v>41919</v>
      </c>
      <c r="B28" s="99" t="s">
        <v>167</v>
      </c>
      <c r="C28" s="100">
        <v>44095</v>
      </c>
      <c r="D28" s="99">
        <v>11203</v>
      </c>
      <c r="E28" s="99"/>
      <c r="F28" s="99"/>
      <c r="G28" s="99"/>
      <c r="H28" s="99"/>
      <c r="I28" s="99"/>
      <c r="J28" s="99" t="s">
        <v>7</v>
      </c>
      <c r="K28" s="99" t="s">
        <v>48</v>
      </c>
      <c r="L28" s="99"/>
      <c r="M28" s="99"/>
      <c r="N28" s="31">
        <v>500</v>
      </c>
      <c r="O28" s="31"/>
      <c r="P28" s="31">
        <v>28071.1</v>
      </c>
      <c r="Q28" s="99"/>
      <c r="R28" s="31">
        <v>500</v>
      </c>
      <c r="S28" s="101">
        <v>44104</v>
      </c>
      <c r="W28" s="99"/>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99"/>
      <c r="BA28" s="31"/>
      <c r="BB28" s="31"/>
      <c r="BC28" s="31"/>
      <c r="BD28" s="31"/>
    </row>
    <row r="29" spans="1:56" x14ac:dyDescent="0.2">
      <c r="A29" s="98">
        <v>41955</v>
      </c>
      <c r="B29" s="99" t="s">
        <v>167</v>
      </c>
      <c r="C29" s="100">
        <v>44104</v>
      </c>
      <c r="D29" s="99">
        <v>11204</v>
      </c>
      <c r="E29" s="99"/>
      <c r="F29" s="99"/>
      <c r="G29" s="99" t="s">
        <v>930</v>
      </c>
      <c r="H29" s="99"/>
      <c r="I29" s="99"/>
      <c r="J29" s="99" t="s">
        <v>7</v>
      </c>
      <c r="K29" s="99" t="s">
        <v>48</v>
      </c>
      <c r="L29" s="99"/>
      <c r="M29" s="99"/>
      <c r="N29" s="31">
        <v>736</v>
      </c>
      <c r="O29" s="31"/>
      <c r="P29" s="31">
        <v>28807.1</v>
      </c>
      <c r="Q29" s="99"/>
      <c r="R29" s="31">
        <v>736</v>
      </c>
      <c r="S29" s="101">
        <v>44104</v>
      </c>
    </row>
    <row r="30" spans="1:56" x14ac:dyDescent="0.2">
      <c r="A30" s="98">
        <v>41956</v>
      </c>
      <c r="B30" s="99" t="s">
        <v>167</v>
      </c>
      <c r="C30" s="100">
        <v>44104</v>
      </c>
      <c r="D30" s="99">
        <v>11205</v>
      </c>
      <c r="E30" s="99"/>
      <c r="F30" s="99"/>
      <c r="G30" s="99" t="s">
        <v>929</v>
      </c>
      <c r="H30" s="99"/>
      <c r="I30" s="99"/>
      <c r="J30" s="99" t="s">
        <v>7</v>
      </c>
      <c r="K30" s="99" t="s">
        <v>48</v>
      </c>
      <c r="L30" s="99"/>
      <c r="M30" s="99"/>
      <c r="N30" s="31">
        <v>655.5</v>
      </c>
      <c r="O30" s="31"/>
      <c r="P30" s="31">
        <v>29462.6</v>
      </c>
      <c r="Q30" s="99"/>
      <c r="R30" s="31">
        <v>655.5</v>
      </c>
      <c r="S30" s="101">
        <v>44104</v>
      </c>
    </row>
    <row r="31" spans="1:56" x14ac:dyDescent="0.2">
      <c r="A31" s="98">
        <v>41968</v>
      </c>
      <c r="B31" s="99" t="s">
        <v>167</v>
      </c>
      <c r="C31" s="100">
        <v>44104</v>
      </c>
      <c r="D31" s="99">
        <v>11206</v>
      </c>
      <c r="E31" s="99"/>
      <c r="F31" s="99"/>
      <c r="G31" s="99"/>
      <c r="H31" s="99"/>
      <c r="I31" s="99"/>
      <c r="J31" s="99" t="s">
        <v>7</v>
      </c>
      <c r="K31" s="99" t="s">
        <v>48</v>
      </c>
      <c r="L31" s="99"/>
      <c r="M31" s="99"/>
      <c r="N31" s="31">
        <v>1661.02</v>
      </c>
      <c r="O31" s="31"/>
      <c r="P31" s="31">
        <v>31123.62</v>
      </c>
      <c r="Q31" s="99"/>
      <c r="R31" s="31">
        <v>1661.02</v>
      </c>
      <c r="S31" s="101">
        <v>44104</v>
      </c>
    </row>
    <row r="32" spans="1:56" x14ac:dyDescent="0.2">
      <c r="A32" s="98">
        <v>42210</v>
      </c>
      <c r="B32" s="99" t="s">
        <v>167</v>
      </c>
      <c r="C32" s="100">
        <v>44114</v>
      </c>
      <c r="D32" s="99">
        <v>11210</v>
      </c>
      <c r="E32" s="99"/>
      <c r="F32" s="99"/>
      <c r="G32" s="99"/>
      <c r="H32" s="99"/>
      <c r="I32" s="99"/>
      <c r="J32" s="99" t="s">
        <v>7</v>
      </c>
      <c r="K32" s="99" t="s">
        <v>48</v>
      </c>
      <c r="L32" s="99"/>
      <c r="M32" s="99"/>
      <c r="N32" s="31">
        <v>100</v>
      </c>
      <c r="O32" s="31"/>
      <c r="P32" s="31">
        <v>31223.62</v>
      </c>
      <c r="Q32" s="99"/>
      <c r="R32" s="31">
        <v>100</v>
      </c>
      <c r="S32" s="101">
        <v>44135</v>
      </c>
    </row>
    <row r="33" spans="1:19" x14ac:dyDescent="0.2">
      <c r="A33" s="98">
        <v>42252</v>
      </c>
      <c r="B33" s="99" t="s">
        <v>167</v>
      </c>
      <c r="C33" s="100">
        <v>44126</v>
      </c>
      <c r="D33" s="99">
        <v>11213</v>
      </c>
      <c r="E33" s="99"/>
      <c r="F33" s="99"/>
      <c r="G33" s="99" t="s">
        <v>931</v>
      </c>
      <c r="H33" s="99"/>
      <c r="I33" s="99"/>
      <c r="J33" s="99" t="s">
        <v>7</v>
      </c>
      <c r="K33" s="99" t="s">
        <v>48</v>
      </c>
      <c r="L33" s="99"/>
      <c r="M33" s="99"/>
      <c r="N33" s="31">
        <v>534</v>
      </c>
      <c r="O33" s="31"/>
      <c r="P33" s="31">
        <v>31757.62</v>
      </c>
      <c r="Q33" s="99"/>
      <c r="R33" s="31">
        <v>534</v>
      </c>
      <c r="S33" s="101">
        <v>44135</v>
      </c>
    </row>
    <row r="34" spans="1:19" x14ac:dyDescent="0.2">
      <c r="A34" s="98">
        <v>42293</v>
      </c>
      <c r="B34" s="99" t="s">
        <v>167</v>
      </c>
      <c r="C34" s="100">
        <v>44131</v>
      </c>
      <c r="D34" s="99">
        <v>11218</v>
      </c>
      <c r="E34" s="99"/>
      <c r="F34" s="99"/>
      <c r="G34" s="99" t="s">
        <v>933</v>
      </c>
      <c r="H34" s="99"/>
      <c r="I34" s="99"/>
      <c r="J34" s="99" t="s">
        <v>7</v>
      </c>
      <c r="K34" s="99" t="s">
        <v>48</v>
      </c>
      <c r="L34" s="99"/>
      <c r="M34" s="99"/>
      <c r="N34" s="31">
        <v>1638.8</v>
      </c>
      <c r="O34" s="31"/>
      <c r="P34" s="31">
        <v>33396.42</v>
      </c>
      <c r="Q34" s="99"/>
      <c r="R34" s="31">
        <v>1638.8</v>
      </c>
      <c r="S34" s="101">
        <v>44135</v>
      </c>
    </row>
    <row r="35" spans="1:19" x14ac:dyDescent="0.2">
      <c r="A35" s="98">
        <v>42294</v>
      </c>
      <c r="B35" s="99" t="s">
        <v>167</v>
      </c>
      <c r="C35" s="100">
        <v>44131</v>
      </c>
      <c r="D35" s="99">
        <v>11219</v>
      </c>
      <c r="E35" s="99"/>
      <c r="F35" s="99"/>
      <c r="G35" s="99" t="s">
        <v>932</v>
      </c>
      <c r="H35" s="99"/>
      <c r="I35" s="99"/>
      <c r="J35" s="99" t="s">
        <v>7</v>
      </c>
      <c r="K35" s="99" t="s">
        <v>48</v>
      </c>
      <c r="L35" s="99"/>
      <c r="M35" s="99"/>
      <c r="N35" s="31">
        <v>1589.9</v>
      </c>
      <c r="O35" s="31"/>
      <c r="P35" s="31">
        <v>34986.32</v>
      </c>
      <c r="Q35" s="99"/>
      <c r="R35" s="31">
        <v>1589.9</v>
      </c>
      <c r="S35" s="101">
        <v>44135</v>
      </c>
    </row>
    <row r="36" spans="1:19" x14ac:dyDescent="0.2">
      <c r="A36" s="98">
        <v>42654</v>
      </c>
      <c r="B36" s="99" t="s">
        <v>167</v>
      </c>
      <c r="C36" s="100">
        <v>44155</v>
      </c>
      <c r="D36" s="99">
        <v>11228</v>
      </c>
      <c r="E36" s="99"/>
      <c r="F36" s="99"/>
      <c r="G36" s="99"/>
      <c r="H36" s="99"/>
      <c r="I36" s="99"/>
      <c r="J36" s="99" t="s">
        <v>7</v>
      </c>
      <c r="K36" s="99" t="s">
        <v>48</v>
      </c>
      <c r="L36" s="99"/>
      <c r="M36" s="99"/>
      <c r="N36" s="31">
        <v>1510.12</v>
      </c>
      <c r="O36" s="31"/>
      <c r="P36" s="31">
        <v>36496.44</v>
      </c>
      <c r="Q36" s="99"/>
      <c r="R36" s="31">
        <v>1510.12</v>
      </c>
      <c r="S36" s="101">
        <v>44165</v>
      </c>
    </row>
    <row r="37" spans="1:19" x14ac:dyDescent="0.2">
      <c r="A37" s="98">
        <v>42696</v>
      </c>
      <c r="B37" s="99" t="s">
        <v>167</v>
      </c>
      <c r="C37" s="100">
        <v>44159</v>
      </c>
      <c r="D37" s="99">
        <v>11231</v>
      </c>
      <c r="E37" s="99"/>
      <c r="F37" s="99"/>
      <c r="G37" s="99" t="s">
        <v>934</v>
      </c>
      <c r="H37" s="99"/>
      <c r="I37" s="99"/>
      <c r="J37" s="99" t="s">
        <v>7</v>
      </c>
      <c r="K37" s="99" t="s">
        <v>48</v>
      </c>
      <c r="L37" s="99"/>
      <c r="M37" s="99"/>
      <c r="N37" s="31">
        <v>1590</v>
      </c>
      <c r="O37" s="31"/>
      <c r="P37" s="31">
        <v>38086.44</v>
      </c>
      <c r="Q37" s="99"/>
      <c r="R37" s="31">
        <v>1590</v>
      </c>
      <c r="S37" s="101">
        <v>44165</v>
      </c>
    </row>
    <row r="38" spans="1:19" x14ac:dyDescent="0.2">
      <c r="A38" s="98">
        <v>42786</v>
      </c>
      <c r="B38" s="99" t="s">
        <v>167</v>
      </c>
      <c r="C38" s="100">
        <v>44169</v>
      </c>
      <c r="D38" s="99">
        <v>11234</v>
      </c>
      <c r="E38" s="99"/>
      <c r="F38" s="99"/>
      <c r="G38" s="99"/>
      <c r="H38" s="99"/>
      <c r="I38" s="99"/>
      <c r="J38" s="99" t="s">
        <v>7</v>
      </c>
      <c r="K38" s="99" t="s">
        <v>48</v>
      </c>
      <c r="L38" s="99"/>
      <c r="M38" s="99"/>
      <c r="N38" s="31">
        <v>66.040000000000006</v>
      </c>
      <c r="O38" s="31"/>
      <c r="P38" s="31">
        <v>38152.480000000003</v>
      </c>
      <c r="Q38" s="99"/>
      <c r="R38" s="31">
        <v>66.040000000000006</v>
      </c>
      <c r="S38" s="101">
        <v>44196</v>
      </c>
    </row>
    <row r="39" spans="1:19" x14ac:dyDescent="0.2">
      <c r="A39" s="98">
        <v>43539</v>
      </c>
      <c r="B39" s="99" t="s">
        <v>167</v>
      </c>
      <c r="C39" s="100">
        <v>44229</v>
      </c>
      <c r="D39" s="99">
        <v>11241</v>
      </c>
      <c r="E39" s="99"/>
      <c r="F39" s="99"/>
      <c r="G39" s="99"/>
      <c r="H39" s="99"/>
      <c r="I39" s="99"/>
      <c r="J39" s="99" t="s">
        <v>7</v>
      </c>
      <c r="K39" s="99" t="s">
        <v>48</v>
      </c>
      <c r="L39" s="99"/>
      <c r="M39" s="99"/>
      <c r="N39" s="31">
        <v>1182.69</v>
      </c>
      <c r="O39" s="31"/>
      <c r="P39" s="31">
        <v>1182.69</v>
      </c>
      <c r="Q39" s="99"/>
      <c r="R39" s="31">
        <v>1182.69</v>
      </c>
      <c r="S39" s="101">
        <v>44255</v>
      </c>
    </row>
    <row r="40" spans="1:19" x14ac:dyDescent="0.2">
      <c r="A40" s="98">
        <v>44121</v>
      </c>
      <c r="B40" s="99" t="s">
        <v>167</v>
      </c>
      <c r="C40" s="100">
        <v>44264</v>
      </c>
      <c r="D40" s="99">
        <v>11255</v>
      </c>
      <c r="E40" s="99"/>
      <c r="F40" s="99"/>
      <c r="G40" s="99"/>
      <c r="H40" s="99"/>
      <c r="I40" s="99"/>
      <c r="J40" s="99" t="s">
        <v>7</v>
      </c>
      <c r="K40" s="99" t="s">
        <v>48</v>
      </c>
      <c r="L40" s="99"/>
      <c r="M40" s="99"/>
      <c r="N40" s="31">
        <v>140</v>
      </c>
      <c r="O40" s="31"/>
      <c r="P40" s="31">
        <v>1322.69</v>
      </c>
      <c r="Q40" s="99"/>
      <c r="R40" s="31">
        <v>140</v>
      </c>
      <c r="S40" s="101">
        <v>44286</v>
      </c>
    </row>
    <row r="41" spans="1:19" x14ac:dyDescent="0.2">
      <c r="A41" s="98">
        <v>44361</v>
      </c>
      <c r="B41" s="99" t="s">
        <v>167</v>
      </c>
      <c r="C41" s="100">
        <v>44292</v>
      </c>
      <c r="D41" s="99">
        <v>11262</v>
      </c>
      <c r="E41" s="99"/>
      <c r="F41" s="99"/>
      <c r="G41" s="99"/>
      <c r="H41" s="99"/>
      <c r="I41" s="99"/>
      <c r="J41" s="99" t="s">
        <v>7</v>
      </c>
      <c r="K41" s="99" t="s">
        <v>48</v>
      </c>
      <c r="L41" s="99"/>
      <c r="M41" s="99"/>
      <c r="N41" s="31">
        <v>140</v>
      </c>
      <c r="O41" s="31"/>
      <c r="P41" s="31">
        <v>1462.69</v>
      </c>
      <c r="Q41" s="99"/>
      <c r="R41" s="31">
        <v>140</v>
      </c>
      <c r="S41" s="101">
        <v>44316</v>
      </c>
    </row>
    <row r="42" spans="1:19" x14ac:dyDescent="0.2">
      <c r="A42" s="98">
        <v>44832</v>
      </c>
      <c r="B42" s="99" t="s">
        <v>167</v>
      </c>
      <c r="C42" s="100">
        <v>44350</v>
      </c>
      <c r="D42" s="99">
        <v>11272</v>
      </c>
      <c r="E42" s="99"/>
      <c r="F42" s="99"/>
      <c r="G42" s="99" t="s">
        <v>935</v>
      </c>
      <c r="H42" s="99"/>
      <c r="I42" s="99"/>
      <c r="J42" s="99" t="s">
        <v>7</v>
      </c>
      <c r="K42" s="99" t="s">
        <v>48</v>
      </c>
      <c r="L42" s="99"/>
      <c r="M42" s="99"/>
      <c r="N42" s="31">
        <v>855.5</v>
      </c>
      <c r="O42" s="31"/>
      <c r="P42" s="31">
        <v>2318.19</v>
      </c>
      <c r="Q42" s="99"/>
      <c r="R42" s="31">
        <v>855.5</v>
      </c>
      <c r="S42" s="101">
        <v>44377</v>
      </c>
    </row>
    <row r="43" spans="1:19" x14ac:dyDescent="0.2">
      <c r="A43" s="98">
        <v>45231</v>
      </c>
      <c r="B43" s="99" t="s">
        <v>167</v>
      </c>
      <c r="C43" s="100">
        <v>44379</v>
      </c>
      <c r="D43" s="99">
        <v>11277</v>
      </c>
      <c r="E43" s="99"/>
      <c r="F43" s="99"/>
      <c r="G43" s="99" t="s">
        <v>936</v>
      </c>
      <c r="H43" s="99"/>
      <c r="I43" s="99"/>
      <c r="J43" s="99" t="s">
        <v>7</v>
      </c>
      <c r="K43" s="99" t="s">
        <v>48</v>
      </c>
      <c r="L43" s="99"/>
      <c r="M43" s="99"/>
      <c r="N43" s="31">
        <v>553.85</v>
      </c>
      <c r="O43" s="31"/>
      <c r="P43" s="31">
        <v>2872.04</v>
      </c>
      <c r="Q43" s="99"/>
      <c r="R43" s="31">
        <v>553.85</v>
      </c>
      <c r="S43" s="101">
        <v>44408</v>
      </c>
    </row>
    <row r="44" spans="1:19" x14ac:dyDescent="0.2">
      <c r="A44" s="98">
        <v>45230</v>
      </c>
      <c r="B44" s="99" t="s">
        <v>167</v>
      </c>
      <c r="C44" s="100">
        <v>44380</v>
      </c>
      <c r="D44" s="99">
        <v>11278</v>
      </c>
      <c r="E44" s="99"/>
      <c r="F44" s="99"/>
      <c r="G44" s="99"/>
      <c r="H44" s="99"/>
      <c r="I44" s="99"/>
      <c r="J44" s="99" t="s">
        <v>7</v>
      </c>
      <c r="K44" s="99" t="s">
        <v>48</v>
      </c>
      <c r="L44" s="99"/>
      <c r="M44" s="99"/>
      <c r="N44" s="31">
        <v>140</v>
      </c>
      <c r="O44" s="31"/>
      <c r="P44" s="31">
        <v>3012.04</v>
      </c>
      <c r="Q44" s="99"/>
      <c r="R44" s="31">
        <v>140</v>
      </c>
      <c r="S44" s="101">
        <v>44408</v>
      </c>
    </row>
    <row r="45" spans="1:19" x14ac:dyDescent="0.2">
      <c r="A45" s="98">
        <v>45379</v>
      </c>
      <c r="B45" s="99" t="s">
        <v>167</v>
      </c>
      <c r="C45" s="100">
        <v>44385</v>
      </c>
      <c r="D45" s="99">
        <v>11283</v>
      </c>
      <c r="E45" s="99"/>
      <c r="F45" s="99"/>
      <c r="G45" s="99" t="s">
        <v>937</v>
      </c>
      <c r="H45" s="99"/>
      <c r="I45" s="99"/>
      <c r="J45" s="99" t="s">
        <v>7</v>
      </c>
      <c r="K45" s="99" t="s">
        <v>48</v>
      </c>
      <c r="L45" s="99"/>
      <c r="M45" s="99"/>
      <c r="N45" s="31">
        <v>745.75</v>
      </c>
      <c r="O45" s="31"/>
      <c r="P45" s="31">
        <v>3757.79</v>
      </c>
      <c r="Q45" s="99"/>
      <c r="R45" s="31">
        <v>745.75</v>
      </c>
      <c r="S45" s="101">
        <v>44408</v>
      </c>
    </row>
    <row r="46" spans="1:19" x14ac:dyDescent="0.2">
      <c r="A46" s="98">
        <v>45448</v>
      </c>
      <c r="B46" s="99" t="s">
        <v>167</v>
      </c>
      <c r="C46" s="100">
        <v>44397</v>
      </c>
      <c r="D46" s="99">
        <v>11289</v>
      </c>
      <c r="E46" s="99"/>
      <c r="F46" s="99"/>
      <c r="G46" s="99" t="s">
        <v>938</v>
      </c>
      <c r="H46" s="99"/>
      <c r="I46" s="99"/>
      <c r="J46" s="99" t="s">
        <v>7</v>
      </c>
      <c r="K46" s="99" t="s">
        <v>48</v>
      </c>
      <c r="L46" s="99"/>
      <c r="M46" s="99"/>
      <c r="N46" s="31">
        <v>551</v>
      </c>
      <c r="O46" s="31"/>
      <c r="P46" s="31">
        <v>4308.79</v>
      </c>
      <c r="Q46" s="99"/>
      <c r="R46" s="31">
        <v>551</v>
      </c>
      <c r="S46" s="101">
        <v>44408</v>
      </c>
    </row>
    <row r="47" spans="1:19" x14ac:dyDescent="0.2">
      <c r="A47" s="98">
        <v>46215</v>
      </c>
      <c r="B47" s="99" t="s">
        <v>167</v>
      </c>
      <c r="C47" s="100">
        <v>44473</v>
      </c>
      <c r="D47" s="99">
        <v>11297</v>
      </c>
      <c r="E47" s="99"/>
      <c r="F47" s="99"/>
      <c r="G47" s="99" t="s">
        <v>939</v>
      </c>
      <c r="H47" s="99"/>
      <c r="I47" s="99"/>
      <c r="J47" s="99" t="s">
        <v>7</v>
      </c>
      <c r="K47" s="99" t="s">
        <v>48</v>
      </c>
      <c r="L47" s="99"/>
      <c r="M47" s="99"/>
      <c r="N47" s="31">
        <v>1696.58</v>
      </c>
      <c r="O47" s="31"/>
      <c r="P47" s="31">
        <v>6005.37</v>
      </c>
      <c r="Q47" s="99"/>
      <c r="R47" s="31">
        <v>1696.58</v>
      </c>
      <c r="S47" s="101">
        <v>44500</v>
      </c>
    </row>
  </sheetData>
  <autoFilter ref="A1:S47" xr:uid="{D5E6F187-681A-4124-9C0B-6E649469B1DF}"/>
  <sortState xmlns:xlrd2="http://schemas.microsoft.com/office/spreadsheetml/2017/richdata2" ref="U3:U48">
    <sortCondition ref="U3:U48"/>
  </sortState>
  <pageMargins left="0.7" right="0.7" top="0.75" bottom="0.75" header="0.3" footer="0.3"/>
  <pageSetup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7AAF0-E823-4510-86F8-7C79B5D5310C}">
  <sheetPr codeName="Sheet40"/>
  <dimension ref="A1:BF1153"/>
  <sheetViews>
    <sheetView showGridLines="0" workbookViewId="0">
      <pane ySplit="1" topLeftCell="A1198" activePane="bottomLeft" state="frozen"/>
      <selection pane="bottomLeft" activeCell="A1204" sqref="A1204"/>
    </sheetView>
  </sheetViews>
  <sheetFormatPr defaultRowHeight="11.25" outlineLevelCol="1" x14ac:dyDescent="0.2"/>
  <cols>
    <col min="1" max="1" width="6.28515625" style="1" bestFit="1" customWidth="1"/>
    <col min="2" max="2" width="14.28515625" style="1" bestFit="1" customWidth="1"/>
    <col min="3" max="3" width="8.7109375" style="1" bestFit="1" customWidth="1"/>
    <col min="4" max="4" width="9.85546875" style="1" bestFit="1" customWidth="1"/>
    <col min="5" max="5" width="3.28515625" style="1" bestFit="1" customWidth="1"/>
    <col min="6" max="6" width="21.5703125" style="1" customWidth="1"/>
    <col min="7" max="7" width="35.28515625" style="1" customWidth="1"/>
    <col min="8" max="8" width="19.7109375" style="1" customWidth="1"/>
    <col min="9" max="9" width="21" style="1" customWidth="1"/>
    <col min="10" max="10" width="21.42578125" style="1" customWidth="1"/>
    <col min="11" max="11" width="23.85546875" style="1" bestFit="1" customWidth="1"/>
    <col min="12" max="13" width="4.28515625" style="1" customWidth="1"/>
    <col min="14" max="15" width="8.5703125" style="1" customWidth="1"/>
    <col min="16" max="16" width="10.140625" style="1" bestFit="1" customWidth="1"/>
    <col min="17" max="17" width="1.42578125" style="1" customWidth="1"/>
    <col min="18" max="18" width="9.5703125" style="1" bestFit="1" customWidth="1"/>
    <col min="19" max="19" width="6.140625" style="1" bestFit="1" customWidth="1"/>
    <col min="20" max="22" width="9.140625" style="1"/>
    <col min="23" max="23" width="22.42578125" style="1" bestFit="1" customWidth="1"/>
    <col min="24" max="24" width="6" style="1" bestFit="1" customWidth="1"/>
    <col min="25" max="25" width="6.140625" style="1" bestFit="1" customWidth="1"/>
    <col min="26" max="26" width="6.28515625" style="1" bestFit="1" customWidth="1"/>
    <col min="27" max="27" width="6.140625" style="1" bestFit="1" customWidth="1"/>
    <col min="28" max="28" width="6.42578125" style="1" bestFit="1" customWidth="1"/>
    <col min="29" max="29" width="6.140625" style="1" bestFit="1" customWidth="1"/>
    <col min="30" max="30" width="5.5703125" style="1" bestFit="1" customWidth="1"/>
    <col min="31" max="31" width="6.42578125" style="1" bestFit="1" customWidth="1"/>
    <col min="32" max="32" width="6.28515625" style="1" bestFit="1" customWidth="1"/>
    <col min="33" max="33" width="5.85546875" style="1" bestFit="1" customWidth="1"/>
    <col min="34" max="35" width="6.140625" style="1" bestFit="1" customWidth="1"/>
    <col min="36" max="36" width="6" style="1" bestFit="1" customWidth="1"/>
    <col min="37" max="37" width="6.140625" style="1" bestFit="1" customWidth="1"/>
    <col min="38" max="38" width="6.28515625" style="1" bestFit="1" customWidth="1"/>
    <col min="39" max="39" width="6.140625" style="1" bestFit="1" customWidth="1"/>
    <col min="40" max="40" width="6.42578125" style="1" bestFit="1" customWidth="1"/>
    <col min="41" max="41" width="6.140625" style="1" bestFit="1" customWidth="1"/>
    <col min="42" max="42" width="5.5703125" style="1" bestFit="1" customWidth="1"/>
    <col min="43" max="43" width="6.42578125" style="1" bestFit="1" customWidth="1"/>
    <col min="44" max="44" width="6.28515625" style="1" bestFit="1" customWidth="1"/>
    <col min="45" max="45" width="5.85546875" style="1" bestFit="1" customWidth="1"/>
    <col min="46" max="47" width="6.140625" style="1" bestFit="1" customWidth="1"/>
    <col min="48" max="48" width="6" style="1" bestFit="1" customWidth="1"/>
    <col min="49" max="49" width="6.140625" style="1" bestFit="1" customWidth="1"/>
    <col min="50" max="50" width="6.28515625" style="1" bestFit="1" customWidth="1"/>
    <col min="51" max="51" width="6.140625" style="1" bestFit="1" customWidth="1"/>
    <col min="52" max="52" width="1.42578125" style="1" customWidth="1"/>
    <col min="53" max="56" width="6.85546875" style="1" customWidth="1" outlineLevel="1"/>
    <col min="57" max="16384" width="9.140625" style="1"/>
  </cols>
  <sheetData>
    <row r="1" spans="1:58" ht="27" x14ac:dyDescent="0.35">
      <c r="A1" s="4" t="s">
        <v>99</v>
      </c>
      <c r="B1" s="4" t="s">
        <v>100</v>
      </c>
      <c r="C1" s="4" t="s">
        <v>101</v>
      </c>
      <c r="D1" s="4" t="s">
        <v>102</v>
      </c>
      <c r="E1" s="4" t="s">
        <v>103</v>
      </c>
      <c r="F1" s="4" t="s">
        <v>104</v>
      </c>
      <c r="G1" s="4" t="s">
        <v>105</v>
      </c>
      <c r="H1" s="4" t="s">
        <v>106</v>
      </c>
      <c r="I1" s="4" t="s">
        <v>107</v>
      </c>
      <c r="J1" s="4" t="s">
        <v>108</v>
      </c>
      <c r="K1" s="4" t="s">
        <v>109</v>
      </c>
      <c r="L1" s="4" t="s">
        <v>110</v>
      </c>
      <c r="M1" s="4" t="s">
        <v>111</v>
      </c>
      <c r="N1" s="25" t="s">
        <v>112</v>
      </c>
      <c r="O1" s="25" t="s">
        <v>113</v>
      </c>
      <c r="P1" s="25" t="s">
        <v>114</v>
      </c>
      <c r="R1" s="25" t="s">
        <v>115</v>
      </c>
      <c r="S1" s="26" t="s">
        <v>116</v>
      </c>
      <c r="X1" s="42">
        <v>43861</v>
      </c>
      <c r="Y1" s="42">
        <f>EOMONTH(X1,1)</f>
        <v>43890</v>
      </c>
      <c r="Z1" s="42">
        <f t="shared" ref="Z1:AY1" si="0">EOMONTH(Y1,1)</f>
        <v>43921</v>
      </c>
      <c r="AA1" s="42">
        <f t="shared" si="0"/>
        <v>43951</v>
      </c>
      <c r="AB1" s="42">
        <f t="shared" si="0"/>
        <v>43982</v>
      </c>
      <c r="AC1" s="42">
        <f t="shared" si="0"/>
        <v>44012</v>
      </c>
      <c r="AD1" s="42">
        <f t="shared" si="0"/>
        <v>44043</v>
      </c>
      <c r="AE1" s="42">
        <f t="shared" si="0"/>
        <v>44074</v>
      </c>
      <c r="AF1" s="42">
        <f t="shared" si="0"/>
        <v>44104</v>
      </c>
      <c r="AG1" s="42">
        <f t="shared" si="0"/>
        <v>44135</v>
      </c>
      <c r="AH1" s="42">
        <f t="shared" si="0"/>
        <v>44165</v>
      </c>
      <c r="AI1" s="42">
        <f t="shared" si="0"/>
        <v>44196</v>
      </c>
      <c r="AJ1" s="42">
        <f t="shared" si="0"/>
        <v>44227</v>
      </c>
      <c r="AK1" s="42">
        <f t="shared" si="0"/>
        <v>44255</v>
      </c>
      <c r="AL1" s="42">
        <f t="shared" si="0"/>
        <v>44286</v>
      </c>
      <c r="AM1" s="42">
        <f t="shared" si="0"/>
        <v>44316</v>
      </c>
      <c r="AN1" s="42">
        <f t="shared" si="0"/>
        <v>44347</v>
      </c>
      <c r="AO1" s="42">
        <f t="shared" si="0"/>
        <v>44377</v>
      </c>
      <c r="AP1" s="42">
        <f t="shared" si="0"/>
        <v>44408</v>
      </c>
      <c r="AQ1" s="42">
        <f t="shared" si="0"/>
        <v>44439</v>
      </c>
      <c r="AR1" s="42">
        <f t="shared" si="0"/>
        <v>44469</v>
      </c>
      <c r="AS1" s="42">
        <f t="shared" si="0"/>
        <v>44500</v>
      </c>
      <c r="AT1" s="42">
        <f t="shared" si="0"/>
        <v>44530</v>
      </c>
      <c r="AU1" s="42">
        <f t="shared" si="0"/>
        <v>44561</v>
      </c>
      <c r="AV1" s="42">
        <f t="shared" si="0"/>
        <v>44592</v>
      </c>
      <c r="AW1" s="42">
        <f t="shared" si="0"/>
        <v>44620</v>
      </c>
      <c r="AX1" s="42">
        <f t="shared" si="0"/>
        <v>44651</v>
      </c>
      <c r="AY1" s="42">
        <f t="shared" si="0"/>
        <v>44681</v>
      </c>
      <c r="BA1" s="10" t="s">
        <v>74</v>
      </c>
      <c r="BB1" s="10" t="s">
        <v>75</v>
      </c>
      <c r="BC1" s="11" t="s">
        <v>77</v>
      </c>
      <c r="BD1" s="11" t="s">
        <v>76</v>
      </c>
    </row>
    <row r="2" spans="1:58" x14ac:dyDescent="0.2">
      <c r="A2" s="29">
        <v>38659</v>
      </c>
      <c r="B2" s="1" t="s">
        <v>200</v>
      </c>
      <c r="C2" s="27">
        <v>43838</v>
      </c>
      <c r="D2" s="1">
        <v>51157</v>
      </c>
      <c r="F2" s="1" t="s">
        <v>1438</v>
      </c>
      <c r="G2" s="1" t="s">
        <v>1438</v>
      </c>
      <c r="H2" s="1" t="s">
        <v>1438</v>
      </c>
      <c r="J2" s="1" t="s">
        <v>52</v>
      </c>
      <c r="K2" s="1" t="s">
        <v>49</v>
      </c>
      <c r="L2" s="1">
        <v>-1</v>
      </c>
      <c r="N2" s="6"/>
      <c r="O2" s="6">
        <v>80</v>
      </c>
      <c r="P2" s="6">
        <v>1920</v>
      </c>
      <c r="R2" s="31">
        <v>-80</v>
      </c>
      <c r="S2" s="28">
        <v>43861</v>
      </c>
      <c r="W2" s="1" t="s">
        <v>144</v>
      </c>
      <c r="X2" s="6">
        <f>BS!B8</f>
        <v>2</v>
      </c>
      <c r="Y2" s="6">
        <f t="shared" ref="Y2:AY2" si="1">X9</f>
        <v>-6.2455800000000004</v>
      </c>
      <c r="Z2" s="6">
        <f t="shared" si="1"/>
        <v>-5.504900000000001</v>
      </c>
      <c r="AA2" s="6">
        <f t="shared" si="1"/>
        <v>-5.7661500000000014</v>
      </c>
      <c r="AB2" s="6">
        <f t="shared" si="1"/>
        <v>-5.6913300000000016</v>
      </c>
      <c r="AC2" s="6">
        <f t="shared" si="1"/>
        <v>-4.7215000000000025</v>
      </c>
      <c r="AD2" s="6">
        <f t="shared" si="1"/>
        <v>-3.2850100000000024</v>
      </c>
      <c r="AE2" s="6">
        <f t="shared" si="1"/>
        <v>-2.733160000000002</v>
      </c>
      <c r="AF2" s="6">
        <f t="shared" si="1"/>
        <v>-4.3647900000000037</v>
      </c>
      <c r="AG2" s="6">
        <f t="shared" si="1"/>
        <v>-4.2844800000000038</v>
      </c>
      <c r="AH2" s="6">
        <f t="shared" si="1"/>
        <v>-1.8798800000000035</v>
      </c>
      <c r="AI2" s="6">
        <f t="shared" si="1"/>
        <v>-10.509860000000002</v>
      </c>
      <c r="AJ2" s="6">
        <f t="shared" si="1"/>
        <v>4.9829600000000003</v>
      </c>
      <c r="AK2" s="6">
        <f t="shared" si="1"/>
        <v>6.1011799999999994</v>
      </c>
      <c r="AL2" s="6">
        <f t="shared" si="1"/>
        <v>5.9157500000000205</v>
      </c>
      <c r="AM2" s="6">
        <f t="shared" si="1"/>
        <v>6.9911600000000202</v>
      </c>
      <c r="AN2" s="6">
        <f t="shared" si="1"/>
        <v>6.6565300000000232</v>
      </c>
      <c r="AO2" s="6">
        <f t="shared" si="1"/>
        <v>3.7687100000000235</v>
      </c>
      <c r="AP2" s="6">
        <f t="shared" si="1"/>
        <v>3.3862900000000238</v>
      </c>
      <c r="AQ2" s="6">
        <f t="shared" si="1"/>
        <v>2.2991400000000235</v>
      </c>
      <c r="AR2" s="6">
        <f t="shared" si="1"/>
        <v>4.1830700000000229</v>
      </c>
      <c r="AS2" s="6">
        <f t="shared" si="1"/>
        <v>5.1677600000000226</v>
      </c>
      <c r="AT2" s="6">
        <f t="shared" si="1"/>
        <v>7.6072900000000248</v>
      </c>
      <c r="AU2" s="6">
        <f t="shared" si="1"/>
        <v>6.7044700000000246</v>
      </c>
      <c r="AV2" s="6">
        <f t="shared" si="1"/>
        <v>4.3322900000000235</v>
      </c>
      <c r="AW2" s="6">
        <f t="shared" si="1"/>
        <v>5.545490000000024</v>
      </c>
      <c r="AX2" s="6">
        <f t="shared" si="1"/>
        <v>2.5390600000000236</v>
      </c>
      <c r="AY2" s="6">
        <f t="shared" si="1"/>
        <v>3.5937000000000197</v>
      </c>
      <c r="BA2" s="6">
        <f>X2</f>
        <v>2</v>
      </c>
      <c r="BB2" s="6">
        <f>BA9</f>
        <v>4.9829600000000056</v>
      </c>
      <c r="BC2" s="6">
        <f>AM2</f>
        <v>6.9911600000000202</v>
      </c>
      <c r="BD2" s="6">
        <f>AN2</f>
        <v>6.6565300000000232</v>
      </c>
    </row>
    <row r="3" spans="1:58" x14ac:dyDescent="0.2">
      <c r="A3" s="29">
        <v>38285</v>
      </c>
      <c r="B3" s="1" t="s">
        <v>200</v>
      </c>
      <c r="C3" s="27">
        <v>43839</v>
      </c>
      <c r="D3" s="1">
        <v>51071</v>
      </c>
      <c r="J3" s="1" t="s">
        <v>52</v>
      </c>
      <c r="K3" s="1" t="s">
        <v>49</v>
      </c>
      <c r="L3" s="1">
        <v>-2</v>
      </c>
      <c r="N3" s="6"/>
      <c r="O3" s="6">
        <v>160</v>
      </c>
      <c r="P3" s="6">
        <v>1610.82</v>
      </c>
      <c r="R3" s="31">
        <v>-160</v>
      </c>
      <c r="S3" s="28">
        <v>43861</v>
      </c>
      <c r="W3" s="35" t="s">
        <v>791</v>
      </c>
      <c r="X3" s="6">
        <f t="shared" ref="X3:AG8" si="2">SUMIFS($R:$R,$S:$S,X$1,$B:$B,$W3)/1000</f>
        <v>0</v>
      </c>
      <c r="Y3" s="6">
        <f t="shared" si="2"/>
        <v>0</v>
      </c>
      <c r="Z3" s="6">
        <f t="shared" si="2"/>
        <v>0</v>
      </c>
      <c r="AA3" s="6">
        <f t="shared" si="2"/>
        <v>0</v>
      </c>
      <c r="AB3" s="6">
        <f t="shared" si="2"/>
        <v>0</v>
      </c>
      <c r="AC3" s="6">
        <f t="shared" si="2"/>
        <v>0</v>
      </c>
      <c r="AD3" s="6">
        <f t="shared" si="2"/>
        <v>0</v>
      </c>
      <c r="AE3" s="6">
        <f t="shared" si="2"/>
        <v>0</v>
      </c>
      <c r="AF3" s="6">
        <f t="shared" si="2"/>
        <v>0</v>
      </c>
      <c r="AG3" s="6">
        <f t="shared" si="2"/>
        <v>0</v>
      </c>
      <c r="AH3" s="6">
        <f t="shared" ref="AH3:AQ8" si="3">SUMIFS($R:$R,$S:$S,AH$1,$B:$B,$W3)/1000</f>
        <v>0</v>
      </c>
      <c r="AI3" s="6">
        <f t="shared" si="3"/>
        <v>0</v>
      </c>
      <c r="AJ3" s="6">
        <f t="shared" si="3"/>
        <v>0</v>
      </c>
      <c r="AK3" s="6">
        <f t="shared" si="3"/>
        <v>0.23601999999999998</v>
      </c>
      <c r="AL3" s="6">
        <f t="shared" si="3"/>
        <v>0.98046</v>
      </c>
      <c r="AM3" s="6">
        <f t="shared" si="3"/>
        <v>0</v>
      </c>
      <c r="AN3" s="6">
        <f t="shared" si="3"/>
        <v>0</v>
      </c>
      <c r="AO3" s="6">
        <f t="shared" si="3"/>
        <v>0</v>
      </c>
      <c r="AP3" s="6">
        <f t="shared" si="3"/>
        <v>0</v>
      </c>
      <c r="AQ3" s="6">
        <f t="shared" si="3"/>
        <v>0</v>
      </c>
      <c r="AR3" s="6">
        <f t="shared" ref="AR3:AY8" si="4">SUMIFS($R:$R,$S:$S,AR$1,$B:$B,$W3)/1000</f>
        <v>0</v>
      </c>
      <c r="AS3" s="6">
        <f t="shared" si="4"/>
        <v>0</v>
      </c>
      <c r="AT3" s="6">
        <f t="shared" si="4"/>
        <v>0</v>
      </c>
      <c r="AU3" s="6">
        <f t="shared" si="4"/>
        <v>0</v>
      </c>
      <c r="AV3" s="6">
        <f t="shared" si="4"/>
        <v>0</v>
      </c>
      <c r="AW3" s="6">
        <f t="shared" si="4"/>
        <v>0</v>
      </c>
      <c r="AX3" s="6">
        <f t="shared" si="4"/>
        <v>0</v>
      </c>
      <c r="AY3" s="6">
        <f t="shared" si="4"/>
        <v>0</v>
      </c>
      <c r="BA3" s="6">
        <f t="shared" ref="BA3:BA8" si="5">SUM(X3:AI3)</f>
        <v>0</v>
      </c>
      <c r="BB3" s="6">
        <f t="shared" ref="BB3:BB8" si="6">SUM(AJ3:AU3)</f>
        <v>1.21648</v>
      </c>
      <c r="BC3" s="6">
        <f t="shared" ref="BC3:BD8" si="7">SUM(AM3:AX3)</f>
        <v>0</v>
      </c>
      <c r="BD3" s="6">
        <f t="shared" si="7"/>
        <v>0</v>
      </c>
    </row>
    <row r="4" spans="1:58" x14ac:dyDescent="0.2">
      <c r="A4" s="29">
        <v>38285</v>
      </c>
      <c r="B4" s="1" t="s">
        <v>200</v>
      </c>
      <c r="C4" s="27">
        <v>43839</v>
      </c>
      <c r="D4" s="1">
        <v>51071</v>
      </c>
      <c r="J4" s="1" t="s">
        <v>52</v>
      </c>
      <c r="K4" s="1" t="s">
        <v>49</v>
      </c>
      <c r="L4" s="1">
        <v>-1</v>
      </c>
      <c r="N4" s="6"/>
      <c r="O4" s="6">
        <v>149.18</v>
      </c>
      <c r="P4" s="6">
        <v>1770.82</v>
      </c>
      <c r="R4" s="31">
        <v>-149.18</v>
      </c>
      <c r="S4" s="28">
        <v>43861</v>
      </c>
      <c r="W4" s="35" t="s">
        <v>167</v>
      </c>
      <c r="X4" s="6">
        <f t="shared" si="2"/>
        <v>0</v>
      </c>
      <c r="Y4" s="6">
        <f t="shared" si="2"/>
        <v>0</v>
      </c>
      <c r="Z4" s="6">
        <f t="shared" si="2"/>
        <v>0</v>
      </c>
      <c r="AA4" s="6">
        <f t="shared" si="2"/>
        <v>0</v>
      </c>
      <c r="AB4" s="6">
        <f t="shared" si="2"/>
        <v>0</v>
      </c>
      <c r="AC4" s="6">
        <f t="shared" si="2"/>
        <v>0</v>
      </c>
      <c r="AD4" s="6">
        <f t="shared" si="2"/>
        <v>0</v>
      </c>
      <c r="AE4" s="6">
        <f t="shared" si="2"/>
        <v>0</v>
      </c>
      <c r="AF4" s="6">
        <f t="shared" si="2"/>
        <v>0</v>
      </c>
      <c r="AG4" s="6">
        <f t="shared" si="2"/>
        <v>0</v>
      </c>
      <c r="AH4" s="6">
        <f t="shared" si="3"/>
        <v>0</v>
      </c>
      <c r="AI4" s="6">
        <f t="shared" si="3"/>
        <v>0</v>
      </c>
      <c r="AJ4" s="6">
        <f t="shared" si="3"/>
        <v>0</v>
      </c>
      <c r="AK4" s="6">
        <f t="shared" si="3"/>
        <v>0.15203</v>
      </c>
      <c r="AL4" s="6">
        <f t="shared" si="3"/>
        <v>0</v>
      </c>
      <c r="AM4" s="6">
        <f t="shared" si="3"/>
        <v>0</v>
      </c>
      <c r="AN4" s="6">
        <f t="shared" si="3"/>
        <v>0</v>
      </c>
      <c r="AO4" s="6">
        <f t="shared" si="3"/>
        <v>2.596E-2</v>
      </c>
      <c r="AP4" s="6">
        <f t="shared" si="3"/>
        <v>0</v>
      </c>
      <c r="AQ4" s="6">
        <f t="shared" si="3"/>
        <v>0</v>
      </c>
      <c r="AR4" s="6">
        <f t="shared" si="4"/>
        <v>0</v>
      </c>
      <c r="AS4" s="6">
        <f t="shared" si="4"/>
        <v>0</v>
      </c>
      <c r="AT4" s="6">
        <f t="shared" si="4"/>
        <v>0</v>
      </c>
      <c r="AU4" s="6">
        <f t="shared" si="4"/>
        <v>0</v>
      </c>
      <c r="AV4" s="6">
        <f t="shared" si="4"/>
        <v>0</v>
      </c>
      <c r="AW4" s="6">
        <f t="shared" si="4"/>
        <v>0</v>
      </c>
      <c r="AX4" s="6">
        <f t="shared" si="4"/>
        <v>0</v>
      </c>
      <c r="AY4" s="6">
        <f t="shared" si="4"/>
        <v>0</v>
      </c>
      <c r="BA4" s="6">
        <f t="shared" si="5"/>
        <v>0</v>
      </c>
      <c r="BB4" s="6">
        <f t="shared" si="6"/>
        <v>0.17799000000000001</v>
      </c>
      <c r="BC4" s="6">
        <f t="shared" si="7"/>
        <v>2.596E-2</v>
      </c>
      <c r="BD4" s="6">
        <f t="shared" si="7"/>
        <v>2.596E-2</v>
      </c>
    </row>
    <row r="5" spans="1:58" x14ac:dyDescent="0.2">
      <c r="A5" s="29">
        <v>38854</v>
      </c>
      <c r="B5" s="1" t="s">
        <v>789</v>
      </c>
      <c r="C5" s="27">
        <v>43839</v>
      </c>
      <c r="J5" s="1" t="s">
        <v>52</v>
      </c>
      <c r="K5" s="1" t="s">
        <v>59</v>
      </c>
      <c r="N5" s="6"/>
      <c r="O5" s="6">
        <v>48</v>
      </c>
      <c r="P5" s="6">
        <v>1770.82</v>
      </c>
      <c r="R5" s="31">
        <v>-48</v>
      </c>
      <c r="S5" s="28">
        <v>43861</v>
      </c>
      <c r="W5" s="35" t="s">
        <v>117</v>
      </c>
      <c r="X5" s="6">
        <f t="shared" si="2"/>
        <v>0</v>
      </c>
      <c r="Y5" s="6">
        <f t="shared" si="2"/>
        <v>0</v>
      </c>
      <c r="Z5" s="6">
        <f t="shared" si="2"/>
        <v>0</v>
      </c>
      <c r="AA5" s="6">
        <f t="shared" si="2"/>
        <v>0</v>
      </c>
      <c r="AB5" s="6">
        <f t="shared" si="2"/>
        <v>0</v>
      </c>
      <c r="AC5" s="6">
        <f t="shared" si="2"/>
        <v>0</v>
      </c>
      <c r="AD5" s="6">
        <f t="shared" si="2"/>
        <v>0</v>
      </c>
      <c r="AE5" s="6">
        <f t="shared" si="2"/>
        <v>0</v>
      </c>
      <c r="AF5" s="6">
        <f t="shared" si="2"/>
        <v>0</v>
      </c>
      <c r="AG5" s="6">
        <f t="shared" si="2"/>
        <v>0</v>
      </c>
      <c r="AH5" s="6">
        <f t="shared" si="3"/>
        <v>0</v>
      </c>
      <c r="AI5" s="6">
        <f t="shared" si="3"/>
        <v>14.19464</v>
      </c>
      <c r="AJ5" s="6">
        <f t="shared" si="3"/>
        <v>0</v>
      </c>
      <c r="AK5" s="6">
        <f t="shared" si="3"/>
        <v>-614.14193999999998</v>
      </c>
      <c r="AL5" s="6">
        <f t="shared" si="3"/>
        <v>0</v>
      </c>
      <c r="AM5" s="6">
        <f t="shared" si="3"/>
        <v>-1.4407999999999999</v>
      </c>
      <c r="AN5" s="6">
        <f t="shared" si="3"/>
        <v>0</v>
      </c>
      <c r="AO5" s="6">
        <f t="shared" si="3"/>
        <v>0</v>
      </c>
      <c r="AP5" s="6">
        <f t="shared" si="3"/>
        <v>0</v>
      </c>
      <c r="AQ5" s="6">
        <f t="shared" si="3"/>
        <v>0</v>
      </c>
      <c r="AR5" s="6">
        <f t="shared" si="4"/>
        <v>0</v>
      </c>
      <c r="AS5" s="6">
        <f t="shared" si="4"/>
        <v>0</v>
      </c>
      <c r="AT5" s="6">
        <f t="shared" si="4"/>
        <v>0</v>
      </c>
      <c r="AU5" s="6">
        <f t="shared" si="4"/>
        <v>0</v>
      </c>
      <c r="AV5" s="6">
        <f t="shared" si="4"/>
        <v>0</v>
      </c>
      <c r="AW5" s="6">
        <f t="shared" si="4"/>
        <v>0</v>
      </c>
      <c r="AX5" s="6">
        <f t="shared" si="4"/>
        <v>0</v>
      </c>
      <c r="AY5" s="6">
        <f t="shared" si="4"/>
        <v>0</v>
      </c>
      <c r="BA5" s="6">
        <f t="shared" si="5"/>
        <v>14.19464</v>
      </c>
      <c r="BB5" s="6">
        <f t="shared" si="6"/>
        <v>-615.58273999999994</v>
      </c>
      <c r="BC5" s="6">
        <f t="shared" si="7"/>
        <v>-1.4407999999999999</v>
      </c>
      <c r="BD5" s="6">
        <f t="shared" si="7"/>
        <v>0</v>
      </c>
      <c r="BE5" s="1" t="s">
        <v>808</v>
      </c>
      <c r="BF5" s="95" t="s">
        <v>898</v>
      </c>
    </row>
    <row r="6" spans="1:58" x14ac:dyDescent="0.2">
      <c r="A6" s="29">
        <v>38854</v>
      </c>
      <c r="B6" s="1" t="s">
        <v>789</v>
      </c>
      <c r="C6" s="27">
        <v>43839</v>
      </c>
      <c r="J6" s="1" t="s">
        <v>52</v>
      </c>
      <c r="K6" s="1" t="s">
        <v>59</v>
      </c>
      <c r="N6" s="6"/>
      <c r="O6" s="6">
        <v>4.6500000000000004</v>
      </c>
      <c r="P6" s="6">
        <v>1770.82</v>
      </c>
      <c r="R6" s="31">
        <v>-4.6500000000000004</v>
      </c>
      <c r="S6" s="28">
        <v>43861</v>
      </c>
      <c r="W6" s="35" t="s">
        <v>623</v>
      </c>
      <c r="X6" s="6">
        <f t="shared" si="2"/>
        <v>0</v>
      </c>
      <c r="Y6" s="6">
        <f t="shared" si="2"/>
        <v>0</v>
      </c>
      <c r="Z6" s="6">
        <f t="shared" si="2"/>
        <v>0</v>
      </c>
      <c r="AA6" s="6">
        <f t="shared" si="2"/>
        <v>0</v>
      </c>
      <c r="AB6" s="6">
        <f t="shared" si="2"/>
        <v>0</v>
      </c>
      <c r="AC6" s="6">
        <f t="shared" si="2"/>
        <v>-4.8000000000000001E-2</v>
      </c>
      <c r="AD6" s="6">
        <f t="shared" si="2"/>
        <v>9.2100000000000012E-3</v>
      </c>
      <c r="AE6" s="6">
        <f t="shared" si="2"/>
        <v>-0.33600000000000002</v>
      </c>
      <c r="AF6" s="6">
        <f t="shared" si="2"/>
        <v>0</v>
      </c>
      <c r="AG6" s="6">
        <f t="shared" si="2"/>
        <v>0</v>
      </c>
      <c r="AH6" s="6">
        <f t="shared" si="3"/>
        <v>0</v>
      </c>
      <c r="AI6" s="6">
        <f t="shared" si="3"/>
        <v>0</v>
      </c>
      <c r="AJ6" s="6">
        <f t="shared" si="3"/>
        <v>0</v>
      </c>
      <c r="AK6" s="6">
        <f t="shared" si="3"/>
        <v>614.14193999999998</v>
      </c>
      <c r="AL6" s="6">
        <f t="shared" si="3"/>
        <v>9.6129999999999993E-2</v>
      </c>
      <c r="AM6" s="6">
        <f t="shared" si="3"/>
        <v>0</v>
      </c>
      <c r="AN6" s="6">
        <f t="shared" si="3"/>
        <v>0</v>
      </c>
      <c r="AO6" s="6">
        <f t="shared" si="3"/>
        <v>-2.4320000000000001E-2</v>
      </c>
      <c r="AP6" s="6">
        <f t="shared" si="3"/>
        <v>4.1540000000000001E-2</v>
      </c>
      <c r="AQ6" s="6">
        <f t="shared" si="3"/>
        <v>3.2989999999999992E-2</v>
      </c>
      <c r="AR6" s="6">
        <f t="shared" si="4"/>
        <v>-5.2699999999999995E-3</v>
      </c>
      <c r="AS6" s="6">
        <f t="shared" si="4"/>
        <v>-0.90891</v>
      </c>
      <c r="AT6" s="6">
        <f t="shared" si="4"/>
        <v>-4.6030000000000008E-2</v>
      </c>
      <c r="AU6" s="6">
        <f t="shared" si="4"/>
        <v>-0.12120000000000002</v>
      </c>
      <c r="AV6" s="6">
        <f t="shared" si="4"/>
        <v>6.9509999999999988E-2</v>
      </c>
      <c r="AW6" s="6">
        <f t="shared" si="4"/>
        <v>0.13287000000000002</v>
      </c>
      <c r="AX6" s="6">
        <f t="shared" si="4"/>
        <v>-0.28439999999999999</v>
      </c>
      <c r="AY6" s="6">
        <f t="shared" si="4"/>
        <v>-0.30280000000000001</v>
      </c>
      <c r="BA6" s="6">
        <f t="shared" si="5"/>
        <v>-0.37479000000000001</v>
      </c>
      <c r="BB6" s="6">
        <f t="shared" si="6"/>
        <v>613.20687000000009</v>
      </c>
      <c r="BC6" s="6">
        <f t="shared" si="7"/>
        <v>-1.1132200000000001</v>
      </c>
      <c r="BD6" s="6">
        <f t="shared" si="7"/>
        <v>-1.4160200000000001</v>
      </c>
    </row>
    <row r="7" spans="1:58" x14ac:dyDescent="0.2">
      <c r="A7" s="29">
        <v>38854</v>
      </c>
      <c r="B7" s="1" t="s">
        <v>789</v>
      </c>
      <c r="C7" s="27">
        <v>43839</v>
      </c>
      <c r="J7" s="1" t="s">
        <v>52</v>
      </c>
      <c r="K7" s="1" t="s">
        <v>59</v>
      </c>
      <c r="L7" s="1">
        <v>3</v>
      </c>
      <c r="M7" s="1">
        <v>1.55</v>
      </c>
      <c r="N7" s="6">
        <v>4.6500000000000004</v>
      </c>
      <c r="O7" s="6"/>
      <c r="P7" s="6">
        <v>1775.47</v>
      </c>
      <c r="R7" s="31">
        <v>4.6500000000000004</v>
      </c>
      <c r="S7" s="28">
        <v>43861</v>
      </c>
      <c r="W7" s="35" t="s">
        <v>200</v>
      </c>
      <c r="X7" s="6">
        <f t="shared" si="2"/>
        <v>-11.015919999999999</v>
      </c>
      <c r="Y7" s="6">
        <f t="shared" si="2"/>
        <v>-1.2585700000000002</v>
      </c>
      <c r="Z7" s="6">
        <f t="shared" si="2"/>
        <v>-1.8010500000000003</v>
      </c>
      <c r="AA7" s="6">
        <f t="shared" si="2"/>
        <v>-0.67153999999999991</v>
      </c>
      <c r="AB7" s="6">
        <f t="shared" si="2"/>
        <v>-0.11724999999999999</v>
      </c>
      <c r="AC7" s="6">
        <f t="shared" si="2"/>
        <v>-1.35869</v>
      </c>
      <c r="AD7" s="6">
        <f t="shared" si="2"/>
        <v>-3.1579999999999999</v>
      </c>
      <c r="AE7" s="6">
        <f t="shared" si="2"/>
        <v>-8.5529500000000009</v>
      </c>
      <c r="AF7" s="6">
        <f t="shared" si="2"/>
        <v>-6.3656900000000007</v>
      </c>
      <c r="AG7" s="6">
        <f t="shared" si="2"/>
        <v>-8.5306300000000004</v>
      </c>
      <c r="AH7" s="6">
        <f t="shared" si="3"/>
        <v>-10.608049999999999</v>
      </c>
      <c r="AI7" s="6">
        <f t="shared" si="3"/>
        <v>-7.9880999999999993</v>
      </c>
      <c r="AJ7" s="6">
        <f t="shared" si="3"/>
        <v>-3.1697800000000007</v>
      </c>
      <c r="AK7" s="6">
        <f t="shared" si="3"/>
        <v>-3.3875899999999999</v>
      </c>
      <c r="AL7" s="6">
        <f t="shared" si="3"/>
        <v>-3.9247499999999995</v>
      </c>
      <c r="AM7" s="6">
        <f t="shared" si="3"/>
        <v>-4.2512799999999986</v>
      </c>
      <c r="AN7" s="6">
        <f t="shared" si="3"/>
        <v>-4.4298199999999994</v>
      </c>
      <c r="AO7" s="6">
        <f t="shared" si="3"/>
        <v>-1.5870599999999999</v>
      </c>
      <c r="AP7" s="6">
        <f t="shared" si="3"/>
        <v>-2.53599</v>
      </c>
      <c r="AQ7" s="6">
        <f t="shared" si="3"/>
        <v>-9.9154599999999977</v>
      </c>
      <c r="AR7" s="6">
        <f t="shared" si="4"/>
        <v>-5.6377200000000007</v>
      </c>
      <c r="AS7" s="6">
        <f t="shared" si="4"/>
        <v>-10.547109999999998</v>
      </c>
      <c r="AT7" s="6">
        <f t="shared" si="4"/>
        <v>-10.79514</v>
      </c>
      <c r="AU7" s="6">
        <f t="shared" si="4"/>
        <v>-7.167320000000001</v>
      </c>
      <c r="AV7" s="6">
        <f t="shared" si="4"/>
        <v>-3.66126</v>
      </c>
      <c r="AW7" s="6">
        <f t="shared" si="4"/>
        <v>-3.7972999999999999</v>
      </c>
      <c r="AX7" s="6">
        <f t="shared" si="4"/>
        <v>-15.300500000000003</v>
      </c>
      <c r="AY7" s="6">
        <f t="shared" si="4"/>
        <v>-6.5061799999999987</v>
      </c>
      <c r="BA7" s="6">
        <f t="shared" ref="BA7" si="8">SUM(X7:AI7)</f>
        <v>-61.426439999999999</v>
      </c>
      <c r="BB7" s="6">
        <f t="shared" ref="BB7" si="9">SUM(AJ7:AU7)</f>
        <v>-67.349019999999996</v>
      </c>
      <c r="BC7" s="6">
        <f t="shared" ref="BC7" si="10">SUM(AM7:AX7)</f>
        <v>-79.625959999999992</v>
      </c>
      <c r="BD7" s="6">
        <f t="shared" ref="BD7" si="11">SUM(AN7:AY7)</f>
        <v>-81.880859999999998</v>
      </c>
      <c r="BE7" s="1" t="s">
        <v>809</v>
      </c>
    </row>
    <row r="8" spans="1:58" x14ac:dyDescent="0.2">
      <c r="A8" s="29">
        <v>38854</v>
      </c>
      <c r="B8" s="1" t="s">
        <v>789</v>
      </c>
      <c r="C8" s="27">
        <v>43839</v>
      </c>
      <c r="J8" s="1" t="s">
        <v>52</v>
      </c>
      <c r="K8" s="1" t="s">
        <v>59</v>
      </c>
      <c r="L8" s="1">
        <v>4</v>
      </c>
      <c r="M8" s="1">
        <v>12</v>
      </c>
      <c r="N8" s="6">
        <v>48</v>
      </c>
      <c r="O8" s="6"/>
      <c r="P8" s="6">
        <v>1818.82</v>
      </c>
      <c r="R8" s="31">
        <v>48</v>
      </c>
      <c r="S8" s="28">
        <v>43861</v>
      </c>
      <c r="W8" s="35" t="s">
        <v>789</v>
      </c>
      <c r="X8" s="6">
        <f t="shared" si="2"/>
        <v>2.7703399999999996</v>
      </c>
      <c r="Y8" s="6">
        <f t="shared" si="2"/>
        <v>1.99925</v>
      </c>
      <c r="Z8" s="6">
        <f t="shared" si="2"/>
        <v>1.5398000000000001</v>
      </c>
      <c r="AA8" s="6">
        <f t="shared" si="2"/>
        <v>0.74635999999999991</v>
      </c>
      <c r="AB8" s="6">
        <f t="shared" si="2"/>
        <v>1.0870799999999998</v>
      </c>
      <c r="AC8" s="6">
        <f t="shared" si="2"/>
        <v>2.8431800000000003</v>
      </c>
      <c r="AD8" s="6">
        <f t="shared" si="2"/>
        <v>3.7006400000000004</v>
      </c>
      <c r="AE8" s="6">
        <f t="shared" si="2"/>
        <v>7.2573199999999991</v>
      </c>
      <c r="AF8" s="6">
        <f t="shared" si="2"/>
        <v>6.4459999999999997</v>
      </c>
      <c r="AG8" s="6">
        <f t="shared" si="2"/>
        <v>10.935230000000001</v>
      </c>
      <c r="AH8" s="6">
        <f t="shared" si="3"/>
        <v>1.97807</v>
      </c>
      <c r="AI8" s="6">
        <f t="shared" si="3"/>
        <v>9.2862800000000014</v>
      </c>
      <c r="AJ8" s="6">
        <f t="shared" si="3"/>
        <v>4.2880000000000003</v>
      </c>
      <c r="AK8" s="6">
        <f t="shared" si="3"/>
        <v>2.8141099999999999</v>
      </c>
      <c r="AL8" s="6">
        <f t="shared" si="3"/>
        <v>3.9235700000000002</v>
      </c>
      <c r="AM8" s="6">
        <f t="shared" si="3"/>
        <v>5.3574500000000009</v>
      </c>
      <c r="AN8" s="6">
        <f t="shared" si="3"/>
        <v>1.542</v>
      </c>
      <c r="AO8" s="6">
        <f t="shared" si="3"/>
        <v>1.2030000000000001</v>
      </c>
      <c r="AP8" s="6">
        <f t="shared" si="3"/>
        <v>1.4073</v>
      </c>
      <c r="AQ8" s="6">
        <f t="shared" si="3"/>
        <v>11.766399999999997</v>
      </c>
      <c r="AR8" s="6">
        <f t="shared" si="4"/>
        <v>6.6276800000000007</v>
      </c>
      <c r="AS8" s="6">
        <f t="shared" si="4"/>
        <v>13.89555</v>
      </c>
      <c r="AT8" s="6">
        <f t="shared" si="4"/>
        <v>9.9383499999999998</v>
      </c>
      <c r="AU8" s="6">
        <f t="shared" si="4"/>
        <v>4.9163399999999999</v>
      </c>
      <c r="AV8" s="6">
        <f t="shared" si="4"/>
        <v>4.8049499999999998</v>
      </c>
      <c r="AW8" s="6">
        <f t="shared" si="4"/>
        <v>0.65800000000000003</v>
      </c>
      <c r="AX8" s="6">
        <f t="shared" si="4"/>
        <v>16.63954</v>
      </c>
      <c r="AY8" s="6">
        <f t="shared" si="4"/>
        <v>2.4716499999999999</v>
      </c>
      <c r="BA8" s="6">
        <f t="shared" si="5"/>
        <v>50.589550000000003</v>
      </c>
      <c r="BB8" s="6">
        <f t="shared" si="6"/>
        <v>67.679749999999999</v>
      </c>
      <c r="BC8" s="6">
        <f t="shared" si="7"/>
        <v>78.756559999999993</v>
      </c>
      <c r="BD8" s="6">
        <f t="shared" si="7"/>
        <v>75.87075999999999</v>
      </c>
    </row>
    <row r="9" spans="1:58" x14ac:dyDescent="0.2">
      <c r="A9" s="29">
        <v>38898</v>
      </c>
      <c r="B9" s="1" t="s">
        <v>200</v>
      </c>
      <c r="C9" s="27">
        <v>43840</v>
      </c>
      <c r="D9" s="1">
        <v>51180</v>
      </c>
      <c r="J9" s="1" t="s">
        <v>52</v>
      </c>
      <c r="K9" s="1" t="s">
        <v>49</v>
      </c>
      <c r="L9" s="1">
        <v>-1</v>
      </c>
      <c r="N9" s="6"/>
      <c r="O9" s="6">
        <v>550</v>
      </c>
      <c r="P9" s="6">
        <v>1060.82</v>
      </c>
      <c r="R9" s="31">
        <v>-550</v>
      </c>
      <c r="S9" s="28">
        <v>43861</v>
      </c>
      <c r="W9" s="56" t="s">
        <v>148</v>
      </c>
      <c r="X9" s="57">
        <f t="shared" ref="X9:AY9" si="12">SUM(X2:X8)</f>
        <v>-6.2455800000000004</v>
      </c>
      <c r="Y9" s="57">
        <f t="shared" si="12"/>
        <v>-5.504900000000001</v>
      </c>
      <c r="Z9" s="57">
        <f t="shared" si="12"/>
        <v>-5.7661500000000014</v>
      </c>
      <c r="AA9" s="57">
        <f t="shared" si="12"/>
        <v>-5.6913300000000016</v>
      </c>
      <c r="AB9" s="57">
        <f t="shared" si="12"/>
        <v>-4.7215000000000025</v>
      </c>
      <c r="AC9" s="57">
        <f t="shared" si="12"/>
        <v>-3.2850100000000024</v>
      </c>
      <c r="AD9" s="57">
        <f t="shared" si="12"/>
        <v>-2.733160000000002</v>
      </c>
      <c r="AE9" s="57">
        <f t="shared" si="12"/>
        <v>-4.3647900000000037</v>
      </c>
      <c r="AF9" s="57">
        <f t="shared" si="12"/>
        <v>-4.2844800000000038</v>
      </c>
      <c r="AG9" s="57">
        <f t="shared" si="12"/>
        <v>-1.8798800000000035</v>
      </c>
      <c r="AH9" s="57">
        <f t="shared" si="12"/>
        <v>-10.509860000000002</v>
      </c>
      <c r="AI9" s="57">
        <f t="shared" si="12"/>
        <v>4.9829600000000003</v>
      </c>
      <c r="AJ9" s="57">
        <f t="shared" si="12"/>
        <v>6.1011799999999994</v>
      </c>
      <c r="AK9" s="57">
        <f t="shared" si="12"/>
        <v>5.9157500000000205</v>
      </c>
      <c r="AL9" s="57">
        <f t="shared" si="12"/>
        <v>6.9911600000000202</v>
      </c>
      <c r="AM9" s="57">
        <f t="shared" si="12"/>
        <v>6.6565300000000232</v>
      </c>
      <c r="AN9" s="57">
        <f t="shared" si="12"/>
        <v>3.7687100000000235</v>
      </c>
      <c r="AO9" s="57">
        <f t="shared" si="12"/>
        <v>3.3862900000000238</v>
      </c>
      <c r="AP9" s="57">
        <f t="shared" si="12"/>
        <v>2.2991400000000235</v>
      </c>
      <c r="AQ9" s="57">
        <f t="shared" si="12"/>
        <v>4.1830700000000229</v>
      </c>
      <c r="AR9" s="57">
        <f t="shared" si="12"/>
        <v>5.1677600000000226</v>
      </c>
      <c r="AS9" s="57">
        <f t="shared" si="12"/>
        <v>7.6072900000000248</v>
      </c>
      <c r="AT9" s="57">
        <f t="shared" si="12"/>
        <v>6.7044700000000246</v>
      </c>
      <c r="AU9" s="57">
        <f t="shared" si="12"/>
        <v>4.3322900000000235</v>
      </c>
      <c r="AV9" s="57">
        <f t="shared" si="12"/>
        <v>5.545490000000024</v>
      </c>
      <c r="AW9" s="57">
        <f t="shared" si="12"/>
        <v>2.5390600000000236</v>
      </c>
      <c r="AX9" s="57">
        <f t="shared" si="12"/>
        <v>3.5937000000000197</v>
      </c>
      <c r="AY9" s="57">
        <f t="shared" si="12"/>
        <v>-0.74362999999997914</v>
      </c>
      <c r="AZ9" s="15"/>
      <c r="BA9" s="57">
        <f>SUM(BA2:BA8)</f>
        <v>4.9829600000000056</v>
      </c>
      <c r="BB9" s="57">
        <f>SUM(BB2:BB8)</f>
        <v>4.3322900000001567</v>
      </c>
      <c r="BC9" s="57">
        <f>SUM(BC2:BC8)</f>
        <v>3.5937000000000268</v>
      </c>
      <c r="BD9" s="57">
        <f>SUM(BD2:BD8)</f>
        <v>-0.74362999999998181</v>
      </c>
    </row>
    <row r="10" spans="1:58" x14ac:dyDescent="0.2">
      <c r="A10" s="29">
        <v>38898</v>
      </c>
      <c r="B10" s="1" t="s">
        <v>200</v>
      </c>
      <c r="C10" s="27">
        <v>43840</v>
      </c>
      <c r="D10" s="1">
        <v>51180</v>
      </c>
      <c r="J10" s="1" t="s">
        <v>52</v>
      </c>
      <c r="K10" s="1" t="s">
        <v>49</v>
      </c>
      <c r="L10" s="1">
        <v>-1</v>
      </c>
      <c r="N10" s="6"/>
      <c r="O10" s="6">
        <v>278.99</v>
      </c>
      <c r="P10" s="6">
        <v>781.83</v>
      </c>
      <c r="R10" s="31">
        <v>-278.99</v>
      </c>
      <c r="S10" s="28">
        <v>43861</v>
      </c>
      <c r="W10" s="22" t="s">
        <v>667</v>
      </c>
      <c r="X10" s="8">
        <f>ROUND(BS!C8-X9,5)</f>
        <v>0</v>
      </c>
      <c r="Y10" s="8">
        <f>ROUND(BS!D8-Y9,5)</f>
        <v>0</v>
      </c>
      <c r="Z10" s="8">
        <f>ROUND(BS!E8-Z9,5)</f>
        <v>0</v>
      </c>
      <c r="AA10" s="8">
        <f>ROUND(BS!F8-AA9,5)</f>
        <v>0</v>
      </c>
      <c r="AB10" s="8">
        <f>ROUND(BS!G8-AB9,5)</f>
        <v>0</v>
      </c>
      <c r="AC10" s="8">
        <f>ROUND(BS!H8-AC9,5)</f>
        <v>0</v>
      </c>
      <c r="AD10" s="8">
        <f>ROUND(BS!I8-AD9,5)</f>
        <v>0</v>
      </c>
      <c r="AE10" s="8">
        <f>ROUND(BS!J8-AE9,5)</f>
        <v>0</v>
      </c>
      <c r="AF10" s="8">
        <f>ROUND(BS!K8-AF9,5)</f>
        <v>0</v>
      </c>
      <c r="AG10" s="8">
        <f>ROUND(BS!L8-AG9,5)</f>
        <v>0</v>
      </c>
      <c r="AH10" s="8">
        <f>ROUND(BS!M8-AH9,5)</f>
        <v>0</v>
      </c>
      <c r="AI10" s="8">
        <f>ROUND(BS!N8-AI9,5)</f>
        <v>0</v>
      </c>
      <c r="AJ10" s="8">
        <f>ROUND(BS!O8-AJ9,5)</f>
        <v>0</v>
      </c>
      <c r="AK10" s="8">
        <f>ROUND(BS!P8-AK9,5)</f>
        <v>0</v>
      </c>
      <c r="AL10" s="8">
        <f>ROUND(BS!Q8-AL9,5)</f>
        <v>0</v>
      </c>
      <c r="AM10" s="8">
        <f>ROUND(BS!R8-AM9,5)</f>
        <v>0</v>
      </c>
      <c r="AN10" s="8">
        <f>ROUND(BS!S8-AN9,5)</f>
        <v>0</v>
      </c>
      <c r="AO10" s="8">
        <f>ROUND(BS!T8-AO9,5)</f>
        <v>0</v>
      </c>
      <c r="AP10" s="8">
        <f>ROUND(BS!U8-AP9,5)</f>
        <v>0</v>
      </c>
      <c r="AQ10" s="8">
        <f>ROUND(BS!V8-AQ9,5)</f>
        <v>0</v>
      </c>
      <c r="AR10" s="8">
        <f>ROUND(BS!W8-AR9,5)</f>
        <v>0</v>
      </c>
      <c r="AS10" s="8">
        <f>ROUND(BS!X8-AS9,5)</f>
        <v>0</v>
      </c>
      <c r="AT10" s="8">
        <f>ROUND(BS!Y8-AT9,5)</f>
        <v>0</v>
      </c>
      <c r="AU10" s="8">
        <f>ROUND(BS!Z8-AU9,5)</f>
        <v>0</v>
      </c>
      <c r="AV10" s="8">
        <f>ROUND(BS!AA8-AV9,5)</f>
        <v>0</v>
      </c>
      <c r="AW10" s="8">
        <f>ROUND(BS!AB8-AW9,5)</f>
        <v>0</v>
      </c>
      <c r="AX10" s="8">
        <f>ROUND(BS!AC8-AX9,5)</f>
        <v>0</v>
      </c>
      <c r="AY10" s="8">
        <f>ROUND(BS!AD8-AY9,5)</f>
        <v>0</v>
      </c>
      <c r="BA10" s="8">
        <f>ROUND(BS!AF8-BA9,5)</f>
        <v>0</v>
      </c>
      <c r="BB10" s="8">
        <f>ROUND(BS!AG8-BB9,5)</f>
        <v>0</v>
      </c>
      <c r="BC10" s="8">
        <f>ROUND(BS!AH8-BC9,5)</f>
        <v>0</v>
      </c>
      <c r="BD10" s="8">
        <f>ROUND(BS!AI8-BD9,5)</f>
        <v>0</v>
      </c>
    </row>
    <row r="11" spans="1:58" x14ac:dyDescent="0.2">
      <c r="A11" s="29">
        <v>38898</v>
      </c>
      <c r="B11" s="1" t="s">
        <v>200</v>
      </c>
      <c r="C11" s="27">
        <v>43840</v>
      </c>
      <c r="D11" s="1">
        <v>51180</v>
      </c>
      <c r="J11" s="1" t="s">
        <v>52</v>
      </c>
      <c r="K11" s="1" t="s">
        <v>49</v>
      </c>
      <c r="L11" s="1">
        <v>-1</v>
      </c>
      <c r="N11" s="6"/>
      <c r="O11" s="6">
        <v>278.99</v>
      </c>
      <c r="P11" s="6">
        <v>502.84</v>
      </c>
      <c r="R11" s="31">
        <v>-278.99</v>
      </c>
      <c r="S11" s="28">
        <v>43861</v>
      </c>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row>
    <row r="12" spans="1:58" x14ac:dyDescent="0.2">
      <c r="A12" s="29">
        <v>38857</v>
      </c>
      <c r="B12" s="1" t="s">
        <v>200</v>
      </c>
      <c r="C12" s="27">
        <v>43843</v>
      </c>
      <c r="D12" s="1">
        <v>51168</v>
      </c>
      <c r="J12" s="1" t="s">
        <v>52</v>
      </c>
      <c r="K12" s="1" t="s">
        <v>49</v>
      </c>
      <c r="L12" s="1">
        <v>-56</v>
      </c>
      <c r="N12" s="6"/>
      <c r="O12" s="6">
        <v>8354.08</v>
      </c>
      <c r="P12" s="6">
        <v>-7854.74</v>
      </c>
      <c r="R12" s="31">
        <v>-8354.08</v>
      </c>
      <c r="S12" s="28">
        <v>43861</v>
      </c>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row>
    <row r="13" spans="1:58" x14ac:dyDescent="0.2">
      <c r="A13" s="29">
        <v>38857</v>
      </c>
      <c r="B13" s="1" t="s">
        <v>200</v>
      </c>
      <c r="C13" s="27">
        <v>43843</v>
      </c>
      <c r="D13" s="1">
        <v>51168</v>
      </c>
      <c r="J13" s="1" t="s">
        <v>52</v>
      </c>
      <c r="K13" s="1" t="s">
        <v>49</v>
      </c>
      <c r="L13" s="1">
        <v>-2</v>
      </c>
      <c r="N13" s="6"/>
      <c r="O13" s="6">
        <v>3.5</v>
      </c>
      <c r="P13" s="6">
        <v>499.34</v>
      </c>
      <c r="R13" s="31">
        <v>-3.5</v>
      </c>
      <c r="S13" s="28">
        <v>43861</v>
      </c>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row>
    <row r="14" spans="1:58" x14ac:dyDescent="0.2">
      <c r="A14" s="29">
        <v>38870</v>
      </c>
      <c r="B14" s="1" t="s">
        <v>789</v>
      </c>
      <c r="C14" s="27">
        <v>43843</v>
      </c>
      <c r="J14" s="1" t="s">
        <v>52</v>
      </c>
      <c r="K14" s="1" t="s">
        <v>59</v>
      </c>
      <c r="N14" s="6"/>
      <c r="O14" s="6">
        <v>239.6</v>
      </c>
      <c r="P14" s="6">
        <v>-7854.74</v>
      </c>
      <c r="R14" s="31">
        <v>-239.6</v>
      </c>
      <c r="S14" s="28">
        <v>43861</v>
      </c>
      <c r="W14" s="58"/>
      <c r="X14" s="58"/>
      <c r="Y14" s="58"/>
      <c r="Z14" s="58"/>
      <c r="AA14" s="58"/>
      <c r="AB14" s="58"/>
      <c r="AC14" s="58"/>
      <c r="AD14" s="58"/>
      <c r="AE14" s="58"/>
      <c r="AF14" s="58"/>
      <c r="AG14" s="58"/>
      <c r="AH14" s="58"/>
      <c r="AI14" s="58"/>
      <c r="AJ14" s="58"/>
      <c r="AK14" s="58"/>
      <c r="AL14" s="58"/>
      <c r="AM14" s="58"/>
      <c r="AN14" s="58"/>
      <c r="AO14" s="58"/>
      <c r="AP14" s="58"/>
      <c r="AQ14" s="58"/>
      <c r="AR14" s="58"/>
      <c r="AS14" s="58"/>
      <c r="AT14" s="58"/>
      <c r="AU14" s="58"/>
      <c r="AV14" s="58"/>
      <c r="AW14" s="58"/>
      <c r="AX14" s="58"/>
      <c r="AY14" s="58"/>
      <c r="AZ14" s="58"/>
      <c r="BA14" s="58"/>
      <c r="BB14" s="58"/>
      <c r="BC14" s="58"/>
      <c r="BD14" s="58"/>
    </row>
    <row r="15" spans="1:58" x14ac:dyDescent="0.2">
      <c r="A15" s="29">
        <v>38870</v>
      </c>
      <c r="B15" s="1" t="s">
        <v>789</v>
      </c>
      <c r="C15" s="27">
        <v>43843</v>
      </c>
      <c r="J15" s="1" t="s">
        <v>52</v>
      </c>
      <c r="K15" s="1" t="s">
        <v>59</v>
      </c>
      <c r="L15" s="1">
        <v>8</v>
      </c>
      <c r="M15" s="1">
        <v>29.95</v>
      </c>
      <c r="N15" s="6">
        <v>239.6</v>
      </c>
      <c r="O15" s="6"/>
      <c r="P15" s="6">
        <v>-7615.14</v>
      </c>
      <c r="R15" s="31">
        <v>239.6</v>
      </c>
      <c r="S15" s="28">
        <v>43861</v>
      </c>
      <c r="W15" s="58"/>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8"/>
      <c r="BA15" s="59"/>
      <c r="BB15" s="59"/>
      <c r="BC15" s="59"/>
      <c r="BD15" s="59"/>
    </row>
    <row r="16" spans="1:58" x14ac:dyDescent="0.2">
      <c r="A16" s="29">
        <v>38871</v>
      </c>
      <c r="B16" s="1" t="s">
        <v>789</v>
      </c>
      <c r="C16" s="27">
        <v>43843</v>
      </c>
      <c r="J16" s="1" t="s">
        <v>52</v>
      </c>
      <c r="K16" s="1" t="s">
        <v>59</v>
      </c>
      <c r="N16" s="6"/>
      <c r="O16" s="6">
        <v>41.85</v>
      </c>
      <c r="P16" s="6">
        <v>-7854.74</v>
      </c>
      <c r="R16" s="31">
        <v>-41.85</v>
      </c>
      <c r="S16" s="28">
        <v>43861</v>
      </c>
      <c r="W16" s="58"/>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8"/>
      <c r="BA16" s="59"/>
      <c r="BB16" s="59"/>
      <c r="BC16" s="59"/>
      <c r="BD16" s="59"/>
    </row>
    <row r="17" spans="1:56" x14ac:dyDescent="0.2">
      <c r="A17" s="29">
        <v>38871</v>
      </c>
      <c r="B17" s="1" t="s">
        <v>789</v>
      </c>
      <c r="C17" s="27">
        <v>43843</v>
      </c>
      <c r="J17" s="1" t="s">
        <v>52</v>
      </c>
      <c r="K17" s="1" t="s">
        <v>59</v>
      </c>
      <c r="L17" s="1">
        <v>27</v>
      </c>
      <c r="M17" s="1">
        <v>1.55</v>
      </c>
      <c r="N17" s="6">
        <v>41.85</v>
      </c>
      <c r="O17" s="6"/>
      <c r="P17" s="6">
        <v>-7812.89</v>
      </c>
      <c r="R17" s="31">
        <v>41.85</v>
      </c>
      <c r="S17" s="28">
        <v>43861</v>
      </c>
      <c r="W17" s="58"/>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8"/>
      <c r="BA17" s="59"/>
      <c r="BB17" s="59"/>
      <c r="BC17" s="59"/>
      <c r="BD17" s="59"/>
    </row>
    <row r="18" spans="1:56" x14ac:dyDescent="0.2">
      <c r="A18" s="29">
        <v>38677</v>
      </c>
      <c r="B18" s="1" t="s">
        <v>200</v>
      </c>
      <c r="C18" s="27">
        <v>43844</v>
      </c>
      <c r="D18" s="1">
        <v>51159</v>
      </c>
      <c r="J18" s="1" t="s">
        <v>52</v>
      </c>
      <c r="K18" s="1" t="s">
        <v>49</v>
      </c>
      <c r="L18" s="1">
        <v>-1</v>
      </c>
      <c r="N18" s="6"/>
      <c r="O18" s="6">
        <v>149.18</v>
      </c>
      <c r="P18" s="6">
        <v>-8194.74</v>
      </c>
      <c r="R18" s="31">
        <v>-149.18</v>
      </c>
      <c r="S18" s="28">
        <v>43861</v>
      </c>
      <c r="W18" s="58"/>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8"/>
      <c r="BA18" s="59"/>
      <c r="BB18" s="59"/>
      <c r="BC18" s="59"/>
      <c r="BD18" s="59"/>
    </row>
    <row r="19" spans="1:56" x14ac:dyDescent="0.2">
      <c r="A19" s="29">
        <v>38677</v>
      </c>
      <c r="B19" s="1" t="s">
        <v>200</v>
      </c>
      <c r="C19" s="27">
        <v>43844</v>
      </c>
      <c r="D19" s="1">
        <v>51159</v>
      </c>
      <c r="J19" s="1" t="s">
        <v>52</v>
      </c>
      <c r="K19" s="1" t="s">
        <v>49</v>
      </c>
      <c r="L19" s="1">
        <v>-1</v>
      </c>
      <c r="N19" s="6"/>
      <c r="O19" s="6">
        <v>112</v>
      </c>
      <c r="P19" s="6">
        <v>-7966.74</v>
      </c>
      <c r="R19" s="31">
        <v>-112</v>
      </c>
      <c r="S19" s="28">
        <v>43861</v>
      </c>
      <c r="W19" s="58"/>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8"/>
      <c r="BA19" s="59"/>
      <c r="BB19" s="59"/>
      <c r="BC19" s="59"/>
      <c r="BD19" s="59"/>
    </row>
    <row r="20" spans="1:56" x14ac:dyDescent="0.2">
      <c r="A20" s="29">
        <v>38874</v>
      </c>
      <c r="B20" s="1" t="s">
        <v>200</v>
      </c>
      <c r="C20" s="27">
        <v>43844</v>
      </c>
      <c r="D20" s="1">
        <v>51175</v>
      </c>
      <c r="J20" s="1" t="s">
        <v>52</v>
      </c>
      <c r="K20" s="1" t="s">
        <v>49</v>
      </c>
      <c r="L20" s="1">
        <v>-1</v>
      </c>
      <c r="N20" s="6"/>
      <c r="O20" s="6">
        <v>228</v>
      </c>
      <c r="P20" s="6">
        <v>-8194.74</v>
      </c>
      <c r="R20" s="31">
        <v>-228</v>
      </c>
      <c r="S20" s="28">
        <v>43861</v>
      </c>
      <c r="W20" s="58"/>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8"/>
      <c r="BA20" s="59"/>
      <c r="BB20" s="59"/>
      <c r="BC20" s="59"/>
      <c r="BD20" s="59"/>
    </row>
    <row r="21" spans="1:56" x14ac:dyDescent="0.2">
      <c r="A21" s="29">
        <v>38877</v>
      </c>
      <c r="B21" s="1" t="s">
        <v>789</v>
      </c>
      <c r="C21" s="27">
        <v>43844</v>
      </c>
      <c r="J21" s="1" t="s">
        <v>52</v>
      </c>
      <c r="K21" s="1" t="s">
        <v>59</v>
      </c>
      <c r="L21" s="1">
        <v>1</v>
      </c>
      <c r="M21" s="1">
        <v>11</v>
      </c>
      <c r="N21" s="6">
        <v>11</v>
      </c>
      <c r="O21" s="6"/>
      <c r="P21" s="6">
        <v>-8183.74</v>
      </c>
      <c r="R21" s="31">
        <v>11</v>
      </c>
      <c r="S21" s="28">
        <v>43861</v>
      </c>
      <c r="W21" s="58"/>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8"/>
      <c r="BA21" s="59"/>
      <c r="BB21" s="59"/>
      <c r="BC21" s="59"/>
      <c r="BD21" s="59"/>
    </row>
    <row r="22" spans="1:56" x14ac:dyDescent="0.2">
      <c r="A22" s="29">
        <v>38877</v>
      </c>
      <c r="B22" s="1" t="s">
        <v>789</v>
      </c>
      <c r="C22" s="27">
        <v>43844</v>
      </c>
      <c r="J22" s="1" t="s">
        <v>52</v>
      </c>
      <c r="K22" s="1" t="s">
        <v>59</v>
      </c>
      <c r="N22" s="6">
        <v>138.18</v>
      </c>
      <c r="O22" s="6"/>
      <c r="P22" s="6">
        <v>-8045.56</v>
      </c>
      <c r="R22" s="31">
        <v>138.18</v>
      </c>
      <c r="S22" s="28">
        <v>43861</v>
      </c>
      <c r="W22" s="58"/>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8"/>
      <c r="BA22" s="59"/>
      <c r="BB22" s="59"/>
      <c r="BC22" s="59"/>
      <c r="BD22" s="59"/>
    </row>
    <row r="23" spans="1:56" x14ac:dyDescent="0.2">
      <c r="A23" s="29">
        <v>38879</v>
      </c>
      <c r="B23" s="1" t="s">
        <v>789</v>
      </c>
      <c r="C23" s="27">
        <v>43844</v>
      </c>
      <c r="J23" s="1" t="s">
        <v>52</v>
      </c>
      <c r="K23" s="1" t="s">
        <v>59</v>
      </c>
      <c r="N23" s="6"/>
      <c r="O23" s="6">
        <v>217.97</v>
      </c>
      <c r="P23" s="6">
        <v>-7644.74</v>
      </c>
      <c r="R23" s="31">
        <v>-217.97</v>
      </c>
      <c r="S23" s="28">
        <v>43861</v>
      </c>
      <c r="W23" s="58"/>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8"/>
      <c r="BA23" s="59"/>
      <c r="BB23" s="59"/>
      <c r="BC23" s="59"/>
      <c r="BD23" s="59"/>
    </row>
    <row r="24" spans="1:56" x14ac:dyDescent="0.2">
      <c r="A24" s="29">
        <v>38879</v>
      </c>
      <c r="B24" s="1" t="s">
        <v>789</v>
      </c>
      <c r="C24" s="27">
        <v>43844</v>
      </c>
      <c r="J24" s="1" t="s">
        <v>52</v>
      </c>
      <c r="K24" s="1" t="s">
        <v>59</v>
      </c>
      <c r="N24" s="6"/>
      <c r="O24" s="6">
        <v>187.61</v>
      </c>
      <c r="P24" s="6">
        <v>-7365.75</v>
      </c>
      <c r="R24" s="31">
        <v>-187.61</v>
      </c>
      <c r="S24" s="28">
        <v>43861</v>
      </c>
      <c r="W24" s="58"/>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8"/>
      <c r="BA24" s="59"/>
      <c r="BB24" s="59"/>
      <c r="BC24" s="59"/>
      <c r="BD24" s="59"/>
    </row>
    <row r="25" spans="1:56" x14ac:dyDescent="0.2">
      <c r="A25" s="29">
        <v>38879</v>
      </c>
      <c r="B25" s="1" t="s">
        <v>789</v>
      </c>
      <c r="C25" s="27">
        <v>43844</v>
      </c>
      <c r="J25" s="1" t="s">
        <v>52</v>
      </c>
      <c r="K25" s="1" t="s">
        <v>59</v>
      </c>
      <c r="N25" s="6"/>
      <c r="O25" s="6">
        <v>100.79</v>
      </c>
      <c r="P25" s="6">
        <v>-7644.74</v>
      </c>
      <c r="R25" s="31">
        <v>-100.79</v>
      </c>
      <c r="S25" s="28">
        <v>43861</v>
      </c>
      <c r="W25" s="58"/>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8"/>
      <c r="BA25" s="59"/>
      <c r="BB25" s="59"/>
      <c r="BC25" s="59"/>
      <c r="BD25" s="59"/>
    </row>
    <row r="26" spans="1:56" x14ac:dyDescent="0.2">
      <c r="A26" s="29">
        <v>38879</v>
      </c>
      <c r="B26" s="1" t="s">
        <v>789</v>
      </c>
      <c r="C26" s="27">
        <v>43844</v>
      </c>
      <c r="J26" s="1" t="s">
        <v>52</v>
      </c>
      <c r="K26" s="1" t="s">
        <v>59</v>
      </c>
      <c r="L26" s="1">
        <v>1</v>
      </c>
      <c r="M26" s="1">
        <v>100.79</v>
      </c>
      <c r="N26" s="6">
        <v>100.79</v>
      </c>
      <c r="O26" s="6"/>
      <c r="P26" s="6">
        <v>-7543.95</v>
      </c>
      <c r="R26" s="31">
        <v>100.79</v>
      </c>
      <c r="S26" s="28">
        <v>43861</v>
      </c>
      <c r="W26" s="58"/>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8"/>
      <c r="BA26" s="59"/>
      <c r="BB26" s="59"/>
      <c r="BC26" s="59"/>
      <c r="BD26" s="59"/>
    </row>
    <row r="27" spans="1:56" x14ac:dyDescent="0.2">
      <c r="A27" s="29">
        <v>38879</v>
      </c>
      <c r="B27" s="1" t="s">
        <v>789</v>
      </c>
      <c r="C27" s="27">
        <v>43844</v>
      </c>
      <c r="J27" s="1" t="s">
        <v>52</v>
      </c>
      <c r="K27" s="1" t="s">
        <v>59</v>
      </c>
      <c r="L27" s="1">
        <v>1</v>
      </c>
      <c r="M27" s="1">
        <v>217.97</v>
      </c>
      <c r="N27" s="6">
        <v>217.97</v>
      </c>
      <c r="O27" s="6"/>
      <c r="P27" s="6">
        <v>-7426.77</v>
      </c>
      <c r="R27" s="31">
        <v>217.97</v>
      </c>
      <c r="S27" s="28">
        <v>43861</v>
      </c>
      <c r="W27" s="58"/>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8"/>
      <c r="BA27" s="59"/>
      <c r="BB27" s="59"/>
      <c r="BC27" s="59"/>
      <c r="BD27" s="59"/>
    </row>
    <row r="28" spans="1:56" x14ac:dyDescent="0.2">
      <c r="A28" s="29">
        <v>38879</v>
      </c>
      <c r="B28" s="1" t="s">
        <v>789</v>
      </c>
      <c r="C28" s="27">
        <v>43844</v>
      </c>
      <c r="J28" s="1" t="s">
        <v>52</v>
      </c>
      <c r="K28" s="1" t="s">
        <v>59</v>
      </c>
      <c r="L28" s="1">
        <v>1</v>
      </c>
      <c r="M28" s="1">
        <v>272.02999999999997</v>
      </c>
      <c r="N28" s="6">
        <v>272.02999999999997</v>
      </c>
      <c r="O28" s="6"/>
      <c r="P28" s="6">
        <v>-7922.71</v>
      </c>
      <c r="R28" s="31">
        <v>272.02999999999997</v>
      </c>
      <c r="S28" s="28">
        <v>43861</v>
      </c>
      <c r="W28" s="58"/>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8"/>
      <c r="BA28" s="59"/>
      <c r="BB28" s="59"/>
      <c r="BC28" s="59"/>
      <c r="BD28" s="59"/>
    </row>
    <row r="29" spans="1:56" x14ac:dyDescent="0.2">
      <c r="A29" s="29">
        <v>38879</v>
      </c>
      <c r="B29" s="1" t="s">
        <v>789</v>
      </c>
      <c r="C29" s="27">
        <v>43844</v>
      </c>
      <c r="J29" s="1" t="s">
        <v>52</v>
      </c>
      <c r="K29" s="1" t="s">
        <v>59</v>
      </c>
      <c r="N29" s="6">
        <v>277.97000000000003</v>
      </c>
      <c r="O29" s="6"/>
      <c r="P29" s="6">
        <v>-7644.74</v>
      </c>
      <c r="R29" s="31">
        <v>277.97000000000003</v>
      </c>
      <c r="S29" s="28">
        <v>43861</v>
      </c>
      <c r="W29" s="58"/>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8"/>
      <c r="BA29" s="59"/>
      <c r="BB29" s="59"/>
      <c r="BC29" s="59"/>
      <c r="BD29" s="59"/>
    </row>
    <row r="30" spans="1:56" x14ac:dyDescent="0.2">
      <c r="A30" s="29">
        <v>38879</v>
      </c>
      <c r="B30" s="1" t="s">
        <v>789</v>
      </c>
      <c r="C30" s="27">
        <v>43844</v>
      </c>
      <c r="J30" s="1" t="s">
        <v>52</v>
      </c>
      <c r="K30" s="1" t="s">
        <v>59</v>
      </c>
      <c r="L30" s="1">
        <v>1</v>
      </c>
      <c r="M30" s="1">
        <v>466.6</v>
      </c>
      <c r="N30" s="6">
        <v>466.6</v>
      </c>
      <c r="O30" s="6"/>
      <c r="P30" s="6">
        <v>-7178.14</v>
      </c>
      <c r="R30" s="31">
        <v>466.6</v>
      </c>
      <c r="S30" s="28">
        <v>43861</v>
      </c>
      <c r="W30" s="58"/>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8"/>
      <c r="BA30" s="59"/>
      <c r="BB30" s="59"/>
      <c r="BC30" s="59"/>
      <c r="BD30" s="59"/>
    </row>
    <row r="31" spans="1:56" x14ac:dyDescent="0.2">
      <c r="A31" s="29">
        <v>38880</v>
      </c>
      <c r="B31" s="1" t="s">
        <v>200</v>
      </c>
      <c r="C31" s="27">
        <v>43845</v>
      </c>
      <c r="D31" s="1">
        <v>51177</v>
      </c>
      <c r="J31" s="1" t="s">
        <v>52</v>
      </c>
      <c r="K31" s="1" t="s">
        <v>49</v>
      </c>
      <c r="L31" s="1">
        <v>-4</v>
      </c>
      <c r="N31" s="6"/>
      <c r="O31" s="6">
        <v>448</v>
      </c>
      <c r="P31" s="6">
        <v>-7813.75</v>
      </c>
      <c r="R31" s="31">
        <v>-448</v>
      </c>
      <c r="S31" s="28">
        <v>43861</v>
      </c>
      <c r="W31" s="58"/>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8"/>
      <c r="BA31" s="59"/>
      <c r="BB31" s="59"/>
      <c r="BC31" s="59"/>
      <c r="BD31" s="59"/>
    </row>
    <row r="32" spans="1:56" x14ac:dyDescent="0.2">
      <c r="A32" s="29">
        <v>38900</v>
      </c>
      <c r="B32" s="1" t="s">
        <v>789</v>
      </c>
      <c r="C32" s="27">
        <v>43845</v>
      </c>
      <c r="J32" s="1" t="s">
        <v>52</v>
      </c>
      <c r="K32" s="1" t="s">
        <v>59</v>
      </c>
      <c r="N32" s="6"/>
      <c r="O32" s="6">
        <v>134.99</v>
      </c>
      <c r="P32" s="6">
        <v>-7813.75</v>
      </c>
      <c r="R32" s="31">
        <v>-134.99</v>
      </c>
      <c r="S32" s="28">
        <v>43861</v>
      </c>
      <c r="W32" s="58"/>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8"/>
      <c r="BA32" s="59"/>
      <c r="BB32" s="59"/>
      <c r="BC32" s="59"/>
      <c r="BD32" s="59"/>
    </row>
    <row r="33" spans="1:56" x14ac:dyDescent="0.2">
      <c r="A33" s="29">
        <v>38900</v>
      </c>
      <c r="B33" s="1" t="s">
        <v>789</v>
      </c>
      <c r="C33" s="27">
        <v>43845</v>
      </c>
      <c r="J33" s="1" t="s">
        <v>52</v>
      </c>
      <c r="K33" s="1" t="s">
        <v>59</v>
      </c>
      <c r="L33" s="1">
        <v>1</v>
      </c>
      <c r="M33" s="1">
        <v>134.99</v>
      </c>
      <c r="N33" s="6">
        <v>134.99</v>
      </c>
      <c r="O33" s="6"/>
      <c r="P33" s="6">
        <v>-7678.76</v>
      </c>
      <c r="R33" s="31">
        <v>134.99</v>
      </c>
      <c r="S33" s="28">
        <v>43861</v>
      </c>
      <c r="W33" s="58"/>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8"/>
      <c r="BA33" s="59"/>
      <c r="BB33" s="59"/>
      <c r="BC33" s="59"/>
      <c r="BD33" s="59"/>
    </row>
    <row r="34" spans="1:56" x14ac:dyDescent="0.2">
      <c r="A34" s="29">
        <v>38897</v>
      </c>
      <c r="B34" s="1" t="s">
        <v>789</v>
      </c>
      <c r="C34" s="27">
        <v>43846</v>
      </c>
      <c r="J34" s="1" t="s">
        <v>52</v>
      </c>
      <c r="K34" s="1" t="s">
        <v>59</v>
      </c>
      <c r="N34" s="6"/>
      <c r="O34" s="6">
        <v>752.52</v>
      </c>
      <c r="P34" s="6">
        <v>-7813.75</v>
      </c>
      <c r="R34" s="31">
        <v>-752.52</v>
      </c>
      <c r="S34" s="28">
        <v>43861</v>
      </c>
      <c r="W34" s="58"/>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8"/>
      <c r="BA34" s="59"/>
      <c r="BB34" s="59"/>
      <c r="BC34" s="59"/>
      <c r="BD34" s="59"/>
    </row>
    <row r="35" spans="1:56" x14ac:dyDescent="0.2">
      <c r="A35" s="29">
        <v>38897</v>
      </c>
      <c r="B35" s="1" t="s">
        <v>789</v>
      </c>
      <c r="C35" s="27">
        <v>43846</v>
      </c>
      <c r="J35" s="1" t="s">
        <v>52</v>
      </c>
      <c r="K35" s="1" t="s">
        <v>59</v>
      </c>
      <c r="L35" s="1">
        <v>2</v>
      </c>
      <c r="M35" s="1">
        <v>376.26</v>
      </c>
      <c r="N35" s="6">
        <v>752.52</v>
      </c>
      <c r="O35" s="6"/>
      <c r="P35" s="6">
        <v>-7061.23</v>
      </c>
      <c r="R35" s="31">
        <v>752.52</v>
      </c>
      <c r="S35" s="28">
        <v>43861</v>
      </c>
      <c r="W35" s="58"/>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8"/>
      <c r="BA35" s="59"/>
      <c r="BB35" s="59"/>
      <c r="BC35" s="59"/>
      <c r="BD35" s="59"/>
    </row>
    <row r="36" spans="1:56" x14ac:dyDescent="0.2">
      <c r="A36" s="29">
        <v>38909</v>
      </c>
      <c r="B36" s="1" t="s">
        <v>789</v>
      </c>
      <c r="C36" s="27">
        <v>43847</v>
      </c>
      <c r="J36" s="1" t="s">
        <v>52</v>
      </c>
      <c r="K36" s="1" t="s">
        <v>59</v>
      </c>
      <c r="N36" s="6"/>
      <c r="O36" s="6">
        <v>396</v>
      </c>
      <c r="P36" s="6">
        <v>-7813.75</v>
      </c>
      <c r="R36" s="31">
        <v>-396</v>
      </c>
      <c r="S36" s="28">
        <v>43861</v>
      </c>
      <c r="W36" s="58"/>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8"/>
      <c r="BA36" s="59"/>
      <c r="BB36" s="59"/>
      <c r="BC36" s="59"/>
      <c r="BD36" s="59"/>
    </row>
    <row r="37" spans="1:56" x14ac:dyDescent="0.2">
      <c r="A37" s="29">
        <v>38909</v>
      </c>
      <c r="B37" s="1" t="s">
        <v>789</v>
      </c>
      <c r="C37" s="27">
        <v>43847</v>
      </c>
      <c r="J37" s="1" t="s">
        <v>52</v>
      </c>
      <c r="K37" s="1" t="s">
        <v>59</v>
      </c>
      <c r="N37" s="6"/>
      <c r="O37" s="6">
        <v>195</v>
      </c>
      <c r="P37" s="6">
        <v>-7573.75</v>
      </c>
      <c r="R37" s="31">
        <v>-195</v>
      </c>
      <c r="S37" s="28">
        <v>43861</v>
      </c>
      <c r="W37" s="58"/>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8"/>
      <c r="BA37" s="59"/>
      <c r="BB37" s="59"/>
      <c r="BC37" s="59"/>
      <c r="BD37" s="59"/>
    </row>
    <row r="38" spans="1:56" x14ac:dyDescent="0.2">
      <c r="A38" s="29">
        <v>38909</v>
      </c>
      <c r="B38" s="1" t="s">
        <v>789</v>
      </c>
      <c r="C38" s="27">
        <v>43847</v>
      </c>
      <c r="J38" s="1" t="s">
        <v>52</v>
      </c>
      <c r="K38" s="1" t="s">
        <v>59</v>
      </c>
      <c r="N38" s="6"/>
      <c r="O38" s="6">
        <v>192</v>
      </c>
      <c r="P38" s="6">
        <v>-6901.75</v>
      </c>
      <c r="R38" s="31">
        <v>-192</v>
      </c>
      <c r="S38" s="28">
        <v>43861</v>
      </c>
      <c r="W38" s="58"/>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8"/>
      <c r="BA38" s="59"/>
      <c r="BB38" s="59"/>
      <c r="BC38" s="59"/>
      <c r="BD38" s="59"/>
    </row>
    <row r="39" spans="1:56" x14ac:dyDescent="0.2">
      <c r="A39" s="29">
        <v>38909</v>
      </c>
      <c r="B39" s="1" t="s">
        <v>789</v>
      </c>
      <c r="C39" s="27">
        <v>43847</v>
      </c>
      <c r="J39" s="1" t="s">
        <v>52</v>
      </c>
      <c r="K39" s="1" t="s">
        <v>59</v>
      </c>
      <c r="N39" s="6"/>
      <c r="O39" s="6">
        <v>144</v>
      </c>
      <c r="P39" s="6">
        <v>-6901.75</v>
      </c>
      <c r="R39" s="31">
        <v>-144</v>
      </c>
      <c r="S39" s="28">
        <v>43861</v>
      </c>
      <c r="W39" s="58"/>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8"/>
      <c r="BA39" s="59"/>
      <c r="BB39" s="59"/>
      <c r="BC39" s="59"/>
      <c r="BD39" s="59"/>
    </row>
    <row r="40" spans="1:56" x14ac:dyDescent="0.2">
      <c r="A40" s="29">
        <v>38909</v>
      </c>
      <c r="B40" s="1" t="s">
        <v>789</v>
      </c>
      <c r="C40" s="27">
        <v>43847</v>
      </c>
      <c r="J40" s="1" t="s">
        <v>52</v>
      </c>
      <c r="K40" s="1" t="s">
        <v>59</v>
      </c>
      <c r="N40" s="6"/>
      <c r="O40" s="6">
        <v>60</v>
      </c>
      <c r="P40" s="6">
        <v>-7573.75</v>
      </c>
      <c r="R40" s="31">
        <v>-60</v>
      </c>
      <c r="S40" s="28">
        <v>43861</v>
      </c>
      <c r="W40" s="58"/>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8"/>
      <c r="BA40" s="59"/>
      <c r="BB40" s="59"/>
      <c r="BC40" s="59"/>
      <c r="BD40" s="59"/>
    </row>
    <row r="41" spans="1:56" x14ac:dyDescent="0.2">
      <c r="A41" s="29">
        <v>38909</v>
      </c>
      <c r="B41" s="1" t="s">
        <v>789</v>
      </c>
      <c r="C41" s="27">
        <v>43847</v>
      </c>
      <c r="J41" s="1" t="s">
        <v>52</v>
      </c>
      <c r="K41" s="1" t="s">
        <v>59</v>
      </c>
      <c r="L41" s="1">
        <v>2</v>
      </c>
      <c r="M41" s="1">
        <v>30</v>
      </c>
      <c r="N41" s="6">
        <v>60</v>
      </c>
      <c r="O41" s="6"/>
      <c r="P41" s="6">
        <v>-7513.75</v>
      </c>
      <c r="R41" s="31">
        <v>60</v>
      </c>
      <c r="S41" s="28">
        <v>43861</v>
      </c>
      <c r="W41" s="58"/>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8"/>
      <c r="BA41" s="59"/>
      <c r="BB41" s="59"/>
      <c r="BC41" s="59"/>
      <c r="BD41" s="59"/>
    </row>
    <row r="42" spans="1:56" x14ac:dyDescent="0.2">
      <c r="A42" s="29">
        <v>38909</v>
      </c>
      <c r="B42" s="1" t="s">
        <v>789</v>
      </c>
      <c r="C42" s="27">
        <v>43847</v>
      </c>
      <c r="J42" s="1" t="s">
        <v>52</v>
      </c>
      <c r="K42" s="1" t="s">
        <v>59</v>
      </c>
      <c r="L42" s="1">
        <v>3</v>
      </c>
      <c r="M42" s="1">
        <v>64</v>
      </c>
      <c r="N42" s="6">
        <v>192</v>
      </c>
      <c r="O42" s="6"/>
      <c r="P42" s="6">
        <v>-6709.75</v>
      </c>
      <c r="R42" s="31">
        <v>192</v>
      </c>
      <c r="S42" s="28">
        <v>43861</v>
      </c>
      <c r="W42" s="58"/>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8"/>
      <c r="BA42" s="59"/>
      <c r="BB42" s="59"/>
      <c r="BC42" s="59"/>
      <c r="BD42" s="59"/>
    </row>
    <row r="43" spans="1:56" x14ac:dyDescent="0.2">
      <c r="A43" s="29">
        <v>38909</v>
      </c>
      <c r="B43" s="1" t="s">
        <v>789</v>
      </c>
      <c r="C43" s="27">
        <v>43847</v>
      </c>
      <c r="J43" s="1" t="s">
        <v>52</v>
      </c>
      <c r="K43" s="1" t="s">
        <v>59</v>
      </c>
      <c r="L43" s="1">
        <v>3</v>
      </c>
      <c r="M43" s="1">
        <v>65</v>
      </c>
      <c r="N43" s="6">
        <v>195</v>
      </c>
      <c r="O43" s="6"/>
      <c r="P43" s="6">
        <v>-7378.75</v>
      </c>
      <c r="R43" s="31">
        <v>195</v>
      </c>
      <c r="S43" s="28">
        <v>43861</v>
      </c>
      <c r="W43" s="58"/>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8"/>
      <c r="BA43" s="59"/>
      <c r="BB43" s="59"/>
      <c r="BC43" s="59"/>
      <c r="BD43" s="59"/>
    </row>
    <row r="44" spans="1:56" x14ac:dyDescent="0.2">
      <c r="A44" s="29">
        <v>38909</v>
      </c>
      <c r="B44" s="1" t="s">
        <v>789</v>
      </c>
      <c r="C44" s="27">
        <v>43847</v>
      </c>
      <c r="J44" s="1" t="s">
        <v>52</v>
      </c>
      <c r="K44" s="1" t="s">
        <v>59</v>
      </c>
      <c r="L44" s="1">
        <v>3</v>
      </c>
      <c r="M44" s="1">
        <v>80</v>
      </c>
      <c r="N44" s="6">
        <v>240</v>
      </c>
      <c r="O44" s="6"/>
      <c r="P44" s="6">
        <v>-7573.75</v>
      </c>
      <c r="R44" s="31">
        <v>240</v>
      </c>
      <c r="S44" s="28">
        <v>43861</v>
      </c>
      <c r="W44" s="58"/>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8"/>
      <c r="BA44" s="59"/>
      <c r="BB44" s="59"/>
      <c r="BC44" s="59"/>
      <c r="BD44" s="59"/>
    </row>
    <row r="45" spans="1:56" x14ac:dyDescent="0.2">
      <c r="A45" s="29">
        <v>38909</v>
      </c>
      <c r="B45" s="1" t="s">
        <v>789</v>
      </c>
      <c r="C45" s="27">
        <v>43847</v>
      </c>
      <c r="J45" s="1" t="s">
        <v>52</v>
      </c>
      <c r="K45" s="1" t="s">
        <v>59</v>
      </c>
      <c r="L45" s="1">
        <v>3</v>
      </c>
      <c r="M45" s="1">
        <v>132</v>
      </c>
      <c r="N45" s="6">
        <v>396</v>
      </c>
      <c r="O45" s="6"/>
      <c r="P45" s="6">
        <v>-7417.75</v>
      </c>
      <c r="R45" s="31">
        <v>396</v>
      </c>
      <c r="S45" s="28">
        <v>43861</v>
      </c>
      <c r="W45" s="58"/>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8"/>
      <c r="BA45" s="59"/>
      <c r="BB45" s="59"/>
      <c r="BC45" s="59"/>
      <c r="BD45" s="59"/>
    </row>
    <row r="46" spans="1:56" x14ac:dyDescent="0.2">
      <c r="A46" s="29">
        <v>38909</v>
      </c>
      <c r="B46" s="1" t="s">
        <v>789</v>
      </c>
      <c r="C46" s="27">
        <v>43847</v>
      </c>
      <c r="J46" s="1" t="s">
        <v>52</v>
      </c>
      <c r="K46" s="1" t="s">
        <v>59</v>
      </c>
      <c r="L46" s="1">
        <v>6</v>
      </c>
      <c r="M46" s="1">
        <v>136</v>
      </c>
      <c r="N46" s="6">
        <v>816</v>
      </c>
      <c r="O46" s="6"/>
      <c r="P46" s="6">
        <v>-6757.75</v>
      </c>
      <c r="R46" s="31">
        <v>816</v>
      </c>
      <c r="S46" s="28">
        <v>43861</v>
      </c>
      <c r="W46" s="58"/>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8"/>
      <c r="BA46" s="59"/>
      <c r="BB46" s="59"/>
      <c r="BC46" s="59"/>
      <c r="BD46" s="59"/>
    </row>
    <row r="47" spans="1:56" x14ac:dyDescent="0.2">
      <c r="A47" s="29">
        <v>38147</v>
      </c>
      <c r="B47" s="1" t="s">
        <v>200</v>
      </c>
      <c r="C47" s="27">
        <v>43850</v>
      </c>
      <c r="D47" s="1">
        <v>50997</v>
      </c>
      <c r="J47" s="1" t="s">
        <v>52</v>
      </c>
      <c r="K47" s="1" t="s">
        <v>49</v>
      </c>
      <c r="L47" s="1">
        <v>-1</v>
      </c>
      <c r="N47" s="6"/>
      <c r="O47" s="6">
        <v>112</v>
      </c>
      <c r="P47" s="6">
        <v>-7013.75</v>
      </c>
      <c r="R47" s="31">
        <v>-112</v>
      </c>
      <c r="S47" s="28">
        <v>43861</v>
      </c>
      <c r="W47" s="58"/>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8"/>
      <c r="BA47" s="59"/>
      <c r="BB47" s="59"/>
      <c r="BC47" s="59"/>
      <c r="BD47" s="59"/>
    </row>
    <row r="48" spans="1:56" x14ac:dyDescent="0.2">
      <c r="A48" s="29">
        <v>38968</v>
      </c>
      <c r="B48" s="1" t="s">
        <v>200</v>
      </c>
      <c r="C48" s="27">
        <v>43853</v>
      </c>
      <c r="D48" s="1">
        <v>51227</v>
      </c>
      <c r="J48" s="1" t="s">
        <v>52</v>
      </c>
      <c r="K48" s="1" t="s">
        <v>49</v>
      </c>
      <c r="L48" s="1">
        <v>-1</v>
      </c>
      <c r="N48" s="6"/>
      <c r="O48" s="6">
        <v>112</v>
      </c>
      <c r="P48" s="6">
        <v>-7125.75</v>
      </c>
      <c r="R48" s="31">
        <v>-112</v>
      </c>
      <c r="S48" s="28">
        <v>43861</v>
      </c>
      <c r="W48" s="58"/>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8"/>
      <c r="BA48" s="59"/>
      <c r="BB48" s="59"/>
      <c r="BC48" s="59"/>
      <c r="BD48" s="59"/>
    </row>
    <row r="49" spans="1:56" x14ac:dyDescent="0.2">
      <c r="A49" s="29">
        <v>39019</v>
      </c>
      <c r="B49" s="1" t="s">
        <v>789</v>
      </c>
      <c r="C49" s="27">
        <v>43853</v>
      </c>
      <c r="J49" s="1" t="s">
        <v>52</v>
      </c>
      <c r="K49" s="1" t="s">
        <v>59</v>
      </c>
      <c r="N49" s="6"/>
      <c r="O49" s="6">
        <v>422.69</v>
      </c>
      <c r="P49" s="6">
        <v>-6622.76</v>
      </c>
      <c r="R49" s="31">
        <v>-422.69</v>
      </c>
      <c r="S49" s="28">
        <v>43861</v>
      </c>
      <c r="W49" s="58"/>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8"/>
      <c r="BA49" s="59"/>
      <c r="BB49" s="59"/>
      <c r="BC49" s="59"/>
      <c r="BD49" s="59"/>
    </row>
    <row r="50" spans="1:56" x14ac:dyDescent="0.2">
      <c r="A50" s="29">
        <v>39019</v>
      </c>
      <c r="B50" s="1" t="s">
        <v>789</v>
      </c>
      <c r="C50" s="27">
        <v>43853</v>
      </c>
      <c r="J50" s="1" t="s">
        <v>52</v>
      </c>
      <c r="K50" s="1" t="s">
        <v>59</v>
      </c>
      <c r="N50" s="6"/>
      <c r="O50" s="6">
        <v>68</v>
      </c>
      <c r="P50" s="6">
        <v>-6901.75</v>
      </c>
      <c r="R50" s="31">
        <v>-68</v>
      </c>
      <c r="S50" s="28">
        <v>43861</v>
      </c>
      <c r="W50" s="58"/>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8"/>
      <c r="BA50" s="59"/>
      <c r="BB50" s="59"/>
      <c r="BC50" s="59"/>
      <c r="BD50" s="59"/>
    </row>
    <row r="51" spans="1:56" x14ac:dyDescent="0.2">
      <c r="A51" s="29">
        <v>39019</v>
      </c>
      <c r="B51" s="1" t="s">
        <v>789</v>
      </c>
      <c r="C51" s="27">
        <v>43853</v>
      </c>
      <c r="J51" s="1" t="s">
        <v>52</v>
      </c>
      <c r="K51" s="1" t="s">
        <v>59</v>
      </c>
      <c r="N51" s="6"/>
      <c r="O51" s="6">
        <v>45.7</v>
      </c>
      <c r="P51" s="6">
        <v>-6622.76</v>
      </c>
      <c r="R51" s="31">
        <v>-45.7</v>
      </c>
      <c r="S51" s="28">
        <v>43861</v>
      </c>
      <c r="W51" s="58"/>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8"/>
      <c r="BA51" s="59"/>
      <c r="BB51" s="59"/>
      <c r="BC51" s="59"/>
      <c r="BD51" s="59"/>
    </row>
    <row r="52" spans="1:56" x14ac:dyDescent="0.2">
      <c r="A52" s="29">
        <v>39019</v>
      </c>
      <c r="B52" s="1" t="s">
        <v>789</v>
      </c>
      <c r="C52" s="27">
        <v>43853</v>
      </c>
      <c r="J52" s="1" t="s">
        <v>52</v>
      </c>
      <c r="K52" s="1" t="s">
        <v>59</v>
      </c>
      <c r="L52" s="1">
        <v>10</v>
      </c>
      <c r="M52" s="1">
        <v>4.57</v>
      </c>
      <c r="N52" s="6">
        <v>45.7</v>
      </c>
      <c r="O52" s="6"/>
      <c r="P52" s="6">
        <v>-6577.06</v>
      </c>
      <c r="R52" s="31">
        <v>45.7</v>
      </c>
      <c r="S52" s="28">
        <v>43861</v>
      </c>
      <c r="W52" s="58"/>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8"/>
      <c r="BA52" s="59"/>
      <c r="BB52" s="59"/>
      <c r="BC52" s="59"/>
      <c r="BD52" s="59"/>
    </row>
    <row r="53" spans="1:56" x14ac:dyDescent="0.2">
      <c r="A53" s="29">
        <v>39019</v>
      </c>
      <c r="B53" s="1" t="s">
        <v>789</v>
      </c>
      <c r="C53" s="27">
        <v>43853</v>
      </c>
      <c r="J53" s="1" t="s">
        <v>52</v>
      </c>
      <c r="K53" s="1" t="s">
        <v>59</v>
      </c>
      <c r="L53" s="1">
        <v>2</v>
      </c>
      <c r="M53" s="1">
        <v>146</v>
      </c>
      <c r="N53" s="6">
        <v>292</v>
      </c>
      <c r="O53" s="6"/>
      <c r="P53" s="6">
        <v>-6833.75</v>
      </c>
      <c r="R53" s="31">
        <v>292</v>
      </c>
      <c r="S53" s="28">
        <v>43861</v>
      </c>
      <c r="W53" s="58"/>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8"/>
      <c r="BA53" s="59"/>
      <c r="BB53" s="59"/>
      <c r="BC53" s="59"/>
      <c r="BD53" s="59"/>
    </row>
    <row r="54" spans="1:56" x14ac:dyDescent="0.2">
      <c r="A54" s="29">
        <v>39019</v>
      </c>
      <c r="B54" s="1" t="s">
        <v>789</v>
      </c>
      <c r="C54" s="27">
        <v>43853</v>
      </c>
      <c r="J54" s="1" t="s">
        <v>52</v>
      </c>
      <c r="K54" s="1" t="s">
        <v>59</v>
      </c>
      <c r="L54" s="1">
        <v>1</v>
      </c>
      <c r="M54" s="1">
        <v>701.68</v>
      </c>
      <c r="N54" s="6">
        <v>701.68</v>
      </c>
      <c r="O54" s="6"/>
      <c r="P54" s="6">
        <v>-6200.07</v>
      </c>
      <c r="R54" s="31">
        <v>701.68</v>
      </c>
      <c r="S54" s="28">
        <v>43861</v>
      </c>
      <c r="W54" s="58"/>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8"/>
      <c r="BA54" s="59"/>
      <c r="BB54" s="59"/>
      <c r="BC54" s="59"/>
      <c r="BD54" s="59"/>
    </row>
    <row r="55" spans="1:56" x14ac:dyDescent="0.2">
      <c r="A55" s="29">
        <v>39021</v>
      </c>
      <c r="B55" s="1" t="s">
        <v>789</v>
      </c>
      <c r="C55" s="27">
        <v>43857</v>
      </c>
      <c r="J55" s="1" t="s">
        <v>52</v>
      </c>
      <c r="K55" s="1" t="s">
        <v>59</v>
      </c>
      <c r="L55" s="1">
        <v>1</v>
      </c>
      <c r="M55" s="1">
        <v>14</v>
      </c>
      <c r="N55" s="6">
        <v>14</v>
      </c>
      <c r="O55" s="6"/>
      <c r="P55" s="6">
        <v>-6608.76</v>
      </c>
      <c r="R55" s="31">
        <v>14</v>
      </c>
      <c r="S55" s="28">
        <v>43861</v>
      </c>
      <c r="W55" s="58"/>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8"/>
      <c r="BA55" s="59"/>
      <c r="BB55" s="59"/>
      <c r="BC55" s="59"/>
      <c r="BD55" s="59"/>
    </row>
    <row r="56" spans="1:56" x14ac:dyDescent="0.2">
      <c r="A56" s="29">
        <v>39021</v>
      </c>
      <c r="B56" s="1" t="s">
        <v>789</v>
      </c>
      <c r="C56" s="27">
        <v>43857</v>
      </c>
      <c r="J56" s="1" t="s">
        <v>52</v>
      </c>
      <c r="K56" s="1" t="s">
        <v>59</v>
      </c>
      <c r="N56" s="6">
        <v>135.18</v>
      </c>
      <c r="O56" s="6"/>
      <c r="P56" s="6">
        <v>-6473.58</v>
      </c>
      <c r="R56" s="31">
        <v>135.18</v>
      </c>
      <c r="S56" s="28">
        <v>43861</v>
      </c>
      <c r="W56" s="58"/>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8"/>
      <c r="BA56" s="59"/>
      <c r="BB56" s="59"/>
      <c r="BC56" s="59"/>
      <c r="BD56" s="59"/>
    </row>
    <row r="57" spans="1:56" x14ac:dyDescent="0.2">
      <c r="A57" s="29">
        <v>39022</v>
      </c>
      <c r="B57" s="1" t="s">
        <v>789</v>
      </c>
      <c r="C57" s="27">
        <v>43857</v>
      </c>
      <c r="J57" s="1" t="s">
        <v>52</v>
      </c>
      <c r="K57" s="1" t="s">
        <v>59</v>
      </c>
      <c r="N57" s="6"/>
      <c r="O57" s="6">
        <v>285</v>
      </c>
      <c r="P57" s="6">
        <v>-6473.58</v>
      </c>
      <c r="R57" s="31">
        <v>-285</v>
      </c>
      <c r="S57" s="28">
        <v>43861</v>
      </c>
      <c r="W57" s="58"/>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8"/>
      <c r="BA57" s="59"/>
      <c r="BB57" s="59"/>
      <c r="BC57" s="59"/>
      <c r="BD57" s="59"/>
    </row>
    <row r="58" spans="1:56" x14ac:dyDescent="0.2">
      <c r="A58" s="29">
        <v>39022</v>
      </c>
      <c r="B58" s="1" t="s">
        <v>789</v>
      </c>
      <c r="C58" s="27">
        <v>43857</v>
      </c>
      <c r="J58" s="1" t="s">
        <v>52</v>
      </c>
      <c r="K58" s="1" t="s">
        <v>59</v>
      </c>
      <c r="N58" s="6"/>
      <c r="O58" s="6">
        <v>189</v>
      </c>
      <c r="P58" s="6">
        <v>-6473.58</v>
      </c>
      <c r="R58" s="31">
        <v>-189</v>
      </c>
      <c r="S58" s="28">
        <v>43861</v>
      </c>
      <c r="W58" s="58"/>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8"/>
      <c r="BA58" s="59"/>
      <c r="BB58" s="59"/>
      <c r="BC58" s="59"/>
      <c r="BD58" s="59"/>
    </row>
    <row r="59" spans="1:56" x14ac:dyDescent="0.2">
      <c r="A59" s="29">
        <v>39022</v>
      </c>
      <c r="B59" s="1" t="s">
        <v>789</v>
      </c>
      <c r="C59" s="27">
        <v>43857</v>
      </c>
      <c r="J59" s="1" t="s">
        <v>52</v>
      </c>
      <c r="K59" s="1" t="s">
        <v>59</v>
      </c>
      <c r="L59" s="1">
        <v>1</v>
      </c>
      <c r="M59" s="1">
        <v>189</v>
      </c>
      <c r="N59" s="6">
        <v>189</v>
      </c>
      <c r="O59" s="6"/>
      <c r="P59" s="6">
        <v>-6284.58</v>
      </c>
      <c r="R59" s="31">
        <v>189</v>
      </c>
      <c r="S59" s="28">
        <v>43861</v>
      </c>
      <c r="W59" s="58"/>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8"/>
      <c r="BA59" s="59"/>
      <c r="BB59" s="59"/>
      <c r="BC59" s="59"/>
      <c r="BD59" s="59"/>
    </row>
    <row r="60" spans="1:56" x14ac:dyDescent="0.2">
      <c r="A60" s="29">
        <v>39022</v>
      </c>
      <c r="B60" s="1" t="s">
        <v>789</v>
      </c>
      <c r="C60" s="27">
        <v>43857</v>
      </c>
      <c r="J60" s="1" t="s">
        <v>52</v>
      </c>
      <c r="K60" s="1" t="s">
        <v>59</v>
      </c>
      <c r="L60" s="1">
        <v>1</v>
      </c>
      <c r="M60" s="1">
        <v>285</v>
      </c>
      <c r="N60" s="6">
        <v>285</v>
      </c>
      <c r="O60" s="6"/>
      <c r="P60" s="6">
        <v>-6188.58</v>
      </c>
      <c r="R60" s="31">
        <v>285</v>
      </c>
      <c r="S60" s="28">
        <v>43861</v>
      </c>
      <c r="W60" s="58"/>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8"/>
      <c r="BA60" s="59"/>
      <c r="BB60" s="59"/>
      <c r="BC60" s="59"/>
      <c r="BD60" s="59"/>
    </row>
    <row r="61" spans="1:56" x14ac:dyDescent="0.2">
      <c r="A61" s="29">
        <v>39025</v>
      </c>
      <c r="B61" s="1" t="s">
        <v>789</v>
      </c>
      <c r="C61" s="27">
        <v>43857</v>
      </c>
      <c r="J61" s="1" t="s">
        <v>52</v>
      </c>
      <c r="K61" s="1" t="s">
        <v>59</v>
      </c>
      <c r="L61" s="1">
        <v>1</v>
      </c>
      <c r="M61" s="1">
        <v>228</v>
      </c>
      <c r="N61" s="6">
        <v>228</v>
      </c>
      <c r="O61" s="6"/>
      <c r="P61" s="6">
        <v>-6245.58</v>
      </c>
      <c r="R61" s="31">
        <v>228</v>
      </c>
      <c r="S61" s="28">
        <v>43861</v>
      </c>
      <c r="W61" s="58"/>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8"/>
      <c r="BA61" s="59"/>
      <c r="BB61" s="59"/>
      <c r="BC61" s="59"/>
      <c r="BD61" s="59"/>
    </row>
    <row r="62" spans="1:56" x14ac:dyDescent="0.2">
      <c r="A62" s="29">
        <v>39028</v>
      </c>
      <c r="B62" s="1" t="s">
        <v>200</v>
      </c>
      <c r="C62" s="27">
        <v>43864</v>
      </c>
      <c r="D62" s="1">
        <v>51253</v>
      </c>
      <c r="J62" s="1" t="s">
        <v>52</v>
      </c>
      <c r="K62" s="1" t="s">
        <v>49</v>
      </c>
      <c r="L62" s="1">
        <v>-1</v>
      </c>
      <c r="N62" s="6"/>
      <c r="O62" s="6">
        <v>149.18</v>
      </c>
      <c r="P62" s="6">
        <v>-6096.4</v>
      </c>
      <c r="R62" s="31">
        <v>-149.18</v>
      </c>
      <c r="S62" s="28">
        <v>43890</v>
      </c>
      <c r="W62" s="58"/>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8"/>
      <c r="BA62" s="59"/>
      <c r="BB62" s="59"/>
      <c r="BC62" s="59"/>
      <c r="BD62" s="59"/>
    </row>
    <row r="63" spans="1:56" x14ac:dyDescent="0.2">
      <c r="A63" s="29">
        <v>39028</v>
      </c>
      <c r="B63" s="1" t="s">
        <v>200</v>
      </c>
      <c r="C63" s="27">
        <v>43864</v>
      </c>
      <c r="D63" s="1">
        <v>51253</v>
      </c>
      <c r="J63" s="1" t="s">
        <v>52</v>
      </c>
      <c r="K63" s="1" t="s">
        <v>49</v>
      </c>
      <c r="L63" s="1">
        <v>-1</v>
      </c>
      <c r="N63" s="6"/>
      <c r="O63" s="6">
        <v>149.18</v>
      </c>
      <c r="P63" s="6">
        <v>-6245.58</v>
      </c>
      <c r="R63" s="31">
        <v>-149.18</v>
      </c>
      <c r="S63" s="28">
        <v>43890</v>
      </c>
      <c r="W63" s="58"/>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8"/>
      <c r="BA63" s="59"/>
      <c r="BB63" s="59"/>
      <c r="BC63" s="59"/>
      <c r="BD63" s="59"/>
    </row>
    <row r="64" spans="1:56" x14ac:dyDescent="0.2">
      <c r="A64" s="29">
        <v>39030</v>
      </c>
      <c r="B64" s="1" t="s">
        <v>789</v>
      </c>
      <c r="C64" s="27">
        <v>43864</v>
      </c>
      <c r="J64" s="1" t="s">
        <v>52</v>
      </c>
      <c r="K64" s="1" t="s">
        <v>59</v>
      </c>
      <c r="L64" s="1">
        <v>1</v>
      </c>
      <c r="M64" s="1">
        <v>24.98</v>
      </c>
      <c r="N64" s="6">
        <v>24.98</v>
      </c>
      <c r="O64" s="6"/>
      <c r="P64" s="6">
        <v>-6071.42</v>
      </c>
      <c r="R64" s="31">
        <v>24.98</v>
      </c>
      <c r="S64" s="28">
        <v>43890</v>
      </c>
      <c r="W64" s="58"/>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8"/>
      <c r="BA64" s="59"/>
      <c r="BB64" s="59"/>
      <c r="BC64" s="59"/>
      <c r="BD64" s="59"/>
    </row>
    <row r="65" spans="1:56" x14ac:dyDescent="0.2">
      <c r="A65" s="29">
        <v>39030</v>
      </c>
      <c r="B65" s="1" t="s">
        <v>789</v>
      </c>
      <c r="C65" s="27">
        <v>43864</v>
      </c>
      <c r="J65" s="1" t="s">
        <v>52</v>
      </c>
      <c r="K65" s="1" t="s">
        <v>59</v>
      </c>
      <c r="L65" s="1">
        <v>1</v>
      </c>
      <c r="M65" s="1">
        <v>31.99</v>
      </c>
      <c r="N65" s="6">
        <v>31.99</v>
      </c>
      <c r="O65" s="6"/>
      <c r="P65" s="6">
        <v>-6213.59</v>
      </c>
      <c r="R65" s="31">
        <v>31.99</v>
      </c>
      <c r="S65" s="28">
        <v>43890</v>
      </c>
      <c r="W65" s="58"/>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8"/>
      <c r="BA65" s="59"/>
      <c r="BB65" s="59"/>
      <c r="BC65" s="59"/>
      <c r="BD65" s="59"/>
    </row>
    <row r="66" spans="1:56" x14ac:dyDescent="0.2">
      <c r="A66" s="29">
        <v>39030</v>
      </c>
      <c r="B66" s="1" t="s">
        <v>789</v>
      </c>
      <c r="C66" s="27">
        <v>43864</v>
      </c>
      <c r="J66" s="1" t="s">
        <v>52</v>
      </c>
      <c r="K66" s="1" t="s">
        <v>59</v>
      </c>
      <c r="N66" s="6">
        <v>117.19</v>
      </c>
      <c r="O66" s="6"/>
      <c r="P66" s="6">
        <v>-6096.4</v>
      </c>
      <c r="R66" s="31">
        <v>117.19</v>
      </c>
      <c r="S66" s="28">
        <v>43890</v>
      </c>
      <c r="W66" s="58"/>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8"/>
      <c r="BA66" s="59"/>
      <c r="BB66" s="59"/>
      <c r="BC66" s="59"/>
      <c r="BD66" s="59"/>
    </row>
    <row r="67" spans="1:56" x14ac:dyDescent="0.2">
      <c r="A67" s="29">
        <v>39030</v>
      </c>
      <c r="B67" s="1" t="s">
        <v>789</v>
      </c>
      <c r="C67" s="27">
        <v>43864</v>
      </c>
      <c r="J67" s="1" t="s">
        <v>52</v>
      </c>
      <c r="K67" s="1" t="s">
        <v>59</v>
      </c>
      <c r="N67" s="6">
        <v>124.2</v>
      </c>
      <c r="O67" s="6"/>
      <c r="P67" s="6">
        <v>-5947.22</v>
      </c>
      <c r="R67" s="31">
        <v>124.2</v>
      </c>
      <c r="S67" s="28">
        <v>43890</v>
      </c>
      <c r="W67" s="58"/>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8"/>
      <c r="BA67" s="59"/>
      <c r="BB67" s="59"/>
      <c r="BC67" s="59"/>
      <c r="BD67" s="59"/>
    </row>
    <row r="68" spans="1:56" x14ac:dyDescent="0.2">
      <c r="A68" s="29">
        <v>39038</v>
      </c>
      <c r="B68" s="1" t="s">
        <v>200</v>
      </c>
      <c r="C68" s="27">
        <v>43868</v>
      </c>
      <c r="D68" s="1">
        <v>51260</v>
      </c>
      <c r="J68" s="1" t="s">
        <v>52</v>
      </c>
      <c r="K68" s="1" t="s">
        <v>49</v>
      </c>
      <c r="L68" s="1">
        <v>-1</v>
      </c>
      <c r="N68" s="6"/>
      <c r="O68" s="6">
        <v>112</v>
      </c>
      <c r="P68" s="6">
        <v>-6357.58</v>
      </c>
      <c r="R68" s="31">
        <v>-112</v>
      </c>
      <c r="S68" s="28">
        <v>43890</v>
      </c>
      <c r="W68" s="58"/>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8"/>
      <c r="BA68" s="59"/>
      <c r="BB68" s="59"/>
      <c r="BC68" s="59"/>
      <c r="BD68" s="59"/>
    </row>
    <row r="69" spans="1:56" x14ac:dyDescent="0.2">
      <c r="A69" s="29">
        <v>39039</v>
      </c>
      <c r="B69" s="1" t="s">
        <v>200</v>
      </c>
      <c r="C69" s="27">
        <v>43872</v>
      </c>
      <c r="D69" s="1">
        <v>51261</v>
      </c>
      <c r="J69" s="1" t="s">
        <v>52</v>
      </c>
      <c r="K69" s="1" t="s">
        <v>49</v>
      </c>
      <c r="L69" s="1">
        <v>-1</v>
      </c>
      <c r="N69" s="6"/>
      <c r="O69" s="6">
        <v>112</v>
      </c>
      <c r="P69" s="6">
        <v>-6469.58</v>
      </c>
      <c r="R69" s="31">
        <v>-112</v>
      </c>
      <c r="S69" s="28">
        <v>43890</v>
      </c>
      <c r="W69" s="58"/>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8"/>
      <c r="BA69" s="59"/>
      <c r="BB69" s="59"/>
      <c r="BC69" s="59"/>
      <c r="BD69" s="59"/>
    </row>
    <row r="70" spans="1:56" x14ac:dyDescent="0.2">
      <c r="A70" s="29">
        <v>39290</v>
      </c>
      <c r="B70" s="1" t="s">
        <v>200</v>
      </c>
      <c r="C70" s="27">
        <v>43873</v>
      </c>
      <c r="D70" s="1">
        <v>51270</v>
      </c>
      <c r="J70" s="1" t="s">
        <v>52</v>
      </c>
      <c r="K70" s="1" t="s">
        <v>49</v>
      </c>
      <c r="L70" s="1">
        <v>-1</v>
      </c>
      <c r="N70" s="6"/>
      <c r="O70" s="6">
        <v>112</v>
      </c>
      <c r="P70" s="6">
        <v>-6581.58</v>
      </c>
      <c r="R70" s="31">
        <v>-112</v>
      </c>
      <c r="S70" s="28">
        <v>43890</v>
      </c>
      <c r="W70" s="58"/>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8"/>
      <c r="BA70" s="59"/>
      <c r="BB70" s="59"/>
      <c r="BC70" s="59"/>
      <c r="BD70" s="59"/>
    </row>
    <row r="71" spans="1:56" x14ac:dyDescent="0.2">
      <c r="A71" s="29">
        <v>39290</v>
      </c>
      <c r="B71" s="1" t="s">
        <v>200</v>
      </c>
      <c r="C71" s="27">
        <v>43873</v>
      </c>
      <c r="D71" s="1">
        <v>51270</v>
      </c>
      <c r="J71" s="1" t="s">
        <v>52</v>
      </c>
      <c r="K71" s="1" t="s">
        <v>49</v>
      </c>
      <c r="L71" s="1">
        <v>-1</v>
      </c>
      <c r="N71" s="6"/>
      <c r="O71" s="6">
        <v>8.64</v>
      </c>
      <c r="P71" s="6">
        <v>-6590.22</v>
      </c>
      <c r="R71" s="31">
        <v>-8.64</v>
      </c>
      <c r="S71" s="28">
        <v>43890</v>
      </c>
      <c r="W71" s="58"/>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8"/>
      <c r="BA71" s="59"/>
      <c r="BB71" s="59"/>
      <c r="BC71" s="59"/>
      <c r="BD71" s="59"/>
    </row>
    <row r="72" spans="1:56" x14ac:dyDescent="0.2">
      <c r="A72" s="29">
        <v>39291</v>
      </c>
      <c r="B72" s="1" t="s">
        <v>200</v>
      </c>
      <c r="C72" s="27">
        <v>43873</v>
      </c>
      <c r="D72" s="1">
        <v>51271</v>
      </c>
      <c r="J72" s="1" t="s">
        <v>52</v>
      </c>
      <c r="K72" s="1" t="s">
        <v>49</v>
      </c>
      <c r="L72" s="1">
        <v>-1</v>
      </c>
      <c r="N72" s="6"/>
      <c r="O72" s="6">
        <v>1.75</v>
      </c>
      <c r="P72" s="6">
        <v>-6591.97</v>
      </c>
      <c r="R72" s="31">
        <v>-1.75</v>
      </c>
      <c r="S72" s="28">
        <v>43890</v>
      </c>
      <c r="W72" s="58"/>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8"/>
      <c r="BA72" s="59"/>
      <c r="BB72" s="59"/>
      <c r="BC72" s="59"/>
      <c r="BD72" s="59"/>
    </row>
    <row r="73" spans="1:56" x14ac:dyDescent="0.2">
      <c r="A73" s="29">
        <v>39040</v>
      </c>
      <c r="B73" s="1" t="s">
        <v>200</v>
      </c>
      <c r="C73" s="27">
        <v>43874</v>
      </c>
      <c r="D73" s="1">
        <v>51262</v>
      </c>
      <c r="J73" s="1" t="s">
        <v>52</v>
      </c>
      <c r="K73" s="1" t="s">
        <v>49</v>
      </c>
      <c r="L73" s="1">
        <v>-1</v>
      </c>
      <c r="N73" s="6"/>
      <c r="O73" s="6">
        <v>149.18</v>
      </c>
      <c r="P73" s="6">
        <v>-6741.15</v>
      </c>
      <c r="R73" s="31">
        <v>-149.18</v>
      </c>
      <c r="S73" s="28">
        <v>43890</v>
      </c>
      <c r="W73" s="58"/>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8"/>
      <c r="BA73" s="59"/>
      <c r="BB73" s="59"/>
      <c r="BC73" s="59"/>
      <c r="BD73" s="59"/>
    </row>
    <row r="74" spans="1:56" x14ac:dyDescent="0.2">
      <c r="A74" s="29">
        <v>39310</v>
      </c>
      <c r="B74" s="1" t="s">
        <v>200</v>
      </c>
      <c r="C74" s="27">
        <v>43874</v>
      </c>
      <c r="D74" s="1">
        <v>51280</v>
      </c>
      <c r="J74" s="1" t="s">
        <v>52</v>
      </c>
      <c r="K74" s="1" t="s">
        <v>49</v>
      </c>
      <c r="L74" s="1">
        <v>-1</v>
      </c>
      <c r="N74" s="6"/>
      <c r="O74" s="6">
        <v>228</v>
      </c>
      <c r="P74" s="6">
        <v>-6969.15</v>
      </c>
      <c r="R74" s="31">
        <v>-228</v>
      </c>
      <c r="S74" s="28">
        <v>43890</v>
      </c>
      <c r="W74" s="58"/>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8"/>
      <c r="BA74" s="59"/>
      <c r="BB74" s="59"/>
      <c r="BC74" s="59"/>
      <c r="BD74" s="59"/>
    </row>
    <row r="75" spans="1:56" x14ac:dyDescent="0.2">
      <c r="A75" s="29">
        <v>39349</v>
      </c>
      <c r="B75" s="1" t="s">
        <v>789</v>
      </c>
      <c r="C75" s="27">
        <v>43880</v>
      </c>
      <c r="J75" s="1" t="s">
        <v>52</v>
      </c>
      <c r="K75" s="1" t="s">
        <v>59</v>
      </c>
      <c r="N75" s="6"/>
      <c r="O75" s="6">
        <v>390</v>
      </c>
      <c r="P75" s="6">
        <v>-6242.16</v>
      </c>
      <c r="R75" s="31">
        <v>-390</v>
      </c>
      <c r="S75" s="28">
        <v>43890</v>
      </c>
      <c r="W75" s="58"/>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8"/>
      <c r="BA75" s="59"/>
      <c r="BB75" s="59"/>
      <c r="BC75" s="59"/>
      <c r="BD75" s="59"/>
    </row>
    <row r="76" spans="1:56" x14ac:dyDescent="0.2">
      <c r="A76" s="29">
        <v>39349</v>
      </c>
      <c r="B76" s="1" t="s">
        <v>789</v>
      </c>
      <c r="C76" s="27">
        <v>43880</v>
      </c>
      <c r="J76" s="1" t="s">
        <v>52</v>
      </c>
      <c r="K76" s="1" t="s">
        <v>59</v>
      </c>
      <c r="N76" s="6"/>
      <c r="O76" s="6">
        <v>376.01</v>
      </c>
      <c r="P76" s="6">
        <v>-6690.16</v>
      </c>
      <c r="R76" s="31">
        <v>-376.01</v>
      </c>
      <c r="S76" s="28">
        <v>43890</v>
      </c>
      <c r="W76" s="58"/>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8"/>
      <c r="BA76" s="59"/>
      <c r="BB76" s="59"/>
      <c r="BC76" s="59"/>
      <c r="BD76" s="59"/>
    </row>
    <row r="77" spans="1:56" x14ac:dyDescent="0.2">
      <c r="A77" s="29">
        <v>39349</v>
      </c>
      <c r="B77" s="1" t="s">
        <v>789</v>
      </c>
      <c r="C77" s="27">
        <v>43880</v>
      </c>
      <c r="J77" s="1" t="s">
        <v>52</v>
      </c>
      <c r="K77" s="1" t="s">
        <v>59</v>
      </c>
      <c r="N77" s="6"/>
      <c r="O77" s="6">
        <v>180</v>
      </c>
      <c r="P77" s="6">
        <v>-6690.16</v>
      </c>
      <c r="R77" s="31">
        <v>-180</v>
      </c>
      <c r="S77" s="28">
        <v>43890</v>
      </c>
      <c r="W77" s="58"/>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8"/>
      <c r="BA77" s="59"/>
      <c r="BB77" s="59"/>
      <c r="BC77" s="59"/>
      <c r="BD77" s="59"/>
    </row>
    <row r="78" spans="1:56" x14ac:dyDescent="0.2">
      <c r="A78" s="29">
        <v>39349</v>
      </c>
      <c r="B78" s="1" t="s">
        <v>789</v>
      </c>
      <c r="C78" s="27">
        <v>43880</v>
      </c>
      <c r="J78" s="1" t="s">
        <v>52</v>
      </c>
      <c r="K78" s="1" t="s">
        <v>59</v>
      </c>
      <c r="N78" s="6"/>
      <c r="O78" s="6">
        <v>96</v>
      </c>
      <c r="P78" s="6">
        <v>-6242.16</v>
      </c>
      <c r="R78" s="31">
        <v>-96</v>
      </c>
      <c r="S78" s="28">
        <v>43890</v>
      </c>
      <c r="W78" s="58"/>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8"/>
      <c r="BA78" s="59"/>
      <c r="BB78" s="59"/>
      <c r="BC78" s="59"/>
      <c r="BD78" s="59"/>
    </row>
    <row r="79" spans="1:56" x14ac:dyDescent="0.2">
      <c r="A79" s="29">
        <v>39349</v>
      </c>
      <c r="B79" s="1" t="s">
        <v>789</v>
      </c>
      <c r="C79" s="27">
        <v>43880</v>
      </c>
      <c r="J79" s="1" t="s">
        <v>52</v>
      </c>
      <c r="K79" s="1" t="s">
        <v>59</v>
      </c>
      <c r="N79" s="6"/>
      <c r="O79" s="6">
        <v>17</v>
      </c>
      <c r="P79" s="6">
        <v>-6969.15</v>
      </c>
      <c r="R79" s="31">
        <v>-17</v>
      </c>
      <c r="S79" s="28">
        <v>43890</v>
      </c>
      <c r="W79" s="58"/>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8"/>
      <c r="BA79" s="59"/>
      <c r="BB79" s="59"/>
      <c r="BC79" s="59"/>
      <c r="BD79" s="59"/>
    </row>
    <row r="80" spans="1:56" x14ac:dyDescent="0.2">
      <c r="A80" s="29">
        <v>39349</v>
      </c>
      <c r="B80" s="1" t="s">
        <v>789</v>
      </c>
      <c r="C80" s="27">
        <v>43880</v>
      </c>
      <c r="J80" s="1" t="s">
        <v>52</v>
      </c>
      <c r="K80" s="1" t="s">
        <v>59</v>
      </c>
      <c r="L80" s="1">
        <v>1</v>
      </c>
      <c r="M80" s="1">
        <v>17</v>
      </c>
      <c r="N80" s="6">
        <v>17</v>
      </c>
      <c r="O80" s="6"/>
      <c r="P80" s="6">
        <v>-6952.15</v>
      </c>
      <c r="R80" s="31">
        <v>17</v>
      </c>
      <c r="S80" s="28">
        <v>43890</v>
      </c>
      <c r="W80" s="58"/>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8"/>
      <c r="BA80" s="59"/>
      <c r="BB80" s="59"/>
      <c r="BC80" s="59"/>
      <c r="BD80" s="59"/>
    </row>
    <row r="81" spans="1:56" x14ac:dyDescent="0.2">
      <c r="A81" s="29">
        <v>39349</v>
      </c>
      <c r="B81" s="1" t="s">
        <v>789</v>
      </c>
      <c r="C81" s="27">
        <v>43880</v>
      </c>
      <c r="J81" s="1" t="s">
        <v>52</v>
      </c>
      <c r="K81" s="1" t="s">
        <v>59</v>
      </c>
      <c r="L81" s="1">
        <v>6</v>
      </c>
      <c r="M81" s="1">
        <v>30</v>
      </c>
      <c r="N81" s="6">
        <v>180</v>
      </c>
      <c r="O81" s="6"/>
      <c r="P81" s="6">
        <v>-6510.16</v>
      </c>
      <c r="R81" s="31">
        <v>180</v>
      </c>
      <c r="S81" s="28">
        <v>43890</v>
      </c>
      <c r="W81" s="58"/>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8"/>
      <c r="BA81" s="59"/>
      <c r="BB81" s="59"/>
      <c r="BC81" s="59"/>
      <c r="BD81" s="59"/>
    </row>
    <row r="82" spans="1:56" x14ac:dyDescent="0.2">
      <c r="A82" s="29">
        <v>39349</v>
      </c>
      <c r="B82" s="1" t="s">
        <v>789</v>
      </c>
      <c r="C82" s="27">
        <v>43880</v>
      </c>
      <c r="J82" s="1" t="s">
        <v>52</v>
      </c>
      <c r="K82" s="1" t="s">
        <v>59</v>
      </c>
      <c r="L82" s="1">
        <v>1</v>
      </c>
      <c r="M82" s="1">
        <v>228</v>
      </c>
      <c r="N82" s="6">
        <v>228</v>
      </c>
      <c r="O82" s="6"/>
      <c r="P82" s="6">
        <v>-6014.16</v>
      </c>
      <c r="R82" s="31">
        <v>228</v>
      </c>
      <c r="S82" s="28">
        <v>43890</v>
      </c>
      <c r="W82" s="58"/>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8"/>
      <c r="BA82" s="59"/>
      <c r="BB82" s="59"/>
      <c r="BC82" s="59"/>
      <c r="BD82" s="59"/>
    </row>
    <row r="83" spans="1:56" x14ac:dyDescent="0.2">
      <c r="A83" s="29">
        <v>39349</v>
      </c>
      <c r="B83" s="1" t="s">
        <v>789</v>
      </c>
      <c r="C83" s="27">
        <v>43880</v>
      </c>
      <c r="J83" s="1" t="s">
        <v>52</v>
      </c>
      <c r="K83" s="1" t="s">
        <v>59</v>
      </c>
      <c r="L83" s="1">
        <v>6</v>
      </c>
      <c r="M83" s="1">
        <v>65</v>
      </c>
      <c r="N83" s="6">
        <v>390</v>
      </c>
      <c r="O83" s="6"/>
      <c r="P83" s="6">
        <v>-5852.16</v>
      </c>
      <c r="R83" s="31">
        <v>390</v>
      </c>
      <c r="S83" s="28">
        <v>43890</v>
      </c>
      <c r="W83" s="58"/>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8"/>
      <c r="BA83" s="59"/>
      <c r="BB83" s="59"/>
      <c r="BC83" s="59"/>
      <c r="BD83" s="59"/>
    </row>
    <row r="84" spans="1:56" x14ac:dyDescent="0.2">
      <c r="A84" s="29">
        <v>39349</v>
      </c>
      <c r="B84" s="1" t="s">
        <v>789</v>
      </c>
      <c r="C84" s="27">
        <v>43880</v>
      </c>
      <c r="J84" s="1" t="s">
        <v>52</v>
      </c>
      <c r="K84" s="1" t="s">
        <v>59</v>
      </c>
      <c r="L84" s="1">
        <v>4</v>
      </c>
      <c r="M84" s="1">
        <v>136</v>
      </c>
      <c r="N84" s="6">
        <v>544</v>
      </c>
      <c r="O84" s="6"/>
      <c r="P84" s="6">
        <v>-6146.16</v>
      </c>
      <c r="R84" s="31">
        <v>544</v>
      </c>
      <c r="S84" s="28">
        <v>43890</v>
      </c>
      <c r="W84" s="58"/>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8"/>
      <c r="BA84" s="59"/>
      <c r="BB84" s="59"/>
      <c r="BC84" s="59"/>
      <c r="BD84" s="59"/>
    </row>
    <row r="85" spans="1:56" x14ac:dyDescent="0.2">
      <c r="A85" s="29">
        <v>39349</v>
      </c>
      <c r="B85" s="1" t="s">
        <v>789</v>
      </c>
      <c r="C85" s="27">
        <v>43880</v>
      </c>
      <c r="J85" s="1" t="s">
        <v>52</v>
      </c>
      <c r="K85" s="1" t="s">
        <v>59</v>
      </c>
      <c r="L85" s="1">
        <v>1</v>
      </c>
      <c r="M85" s="1">
        <v>655</v>
      </c>
      <c r="N85" s="6">
        <v>655</v>
      </c>
      <c r="O85" s="6"/>
      <c r="P85" s="6">
        <v>-6314.15</v>
      </c>
      <c r="R85" s="31">
        <v>655</v>
      </c>
      <c r="S85" s="28">
        <v>43890</v>
      </c>
      <c r="W85" s="58"/>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8"/>
      <c r="BA85" s="59"/>
      <c r="BB85" s="59"/>
      <c r="BC85" s="59"/>
      <c r="BD85" s="59"/>
    </row>
    <row r="86" spans="1:56" x14ac:dyDescent="0.2">
      <c r="A86" s="29">
        <v>39353</v>
      </c>
      <c r="B86" s="1" t="s">
        <v>789</v>
      </c>
      <c r="C86" s="27">
        <v>43880</v>
      </c>
      <c r="J86" s="1" t="s">
        <v>52</v>
      </c>
      <c r="K86" s="1" t="s">
        <v>59</v>
      </c>
      <c r="N86" s="6"/>
      <c r="O86" s="6">
        <v>576</v>
      </c>
      <c r="P86" s="6">
        <v>-6014.16</v>
      </c>
      <c r="R86" s="31">
        <v>-576</v>
      </c>
      <c r="S86" s="28">
        <v>43890</v>
      </c>
      <c r="W86" s="58"/>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8"/>
      <c r="BA86" s="59"/>
      <c r="BB86" s="59"/>
      <c r="BC86" s="59"/>
      <c r="BD86" s="59"/>
    </row>
    <row r="87" spans="1:56" x14ac:dyDescent="0.2">
      <c r="A87" s="29">
        <v>39353</v>
      </c>
      <c r="B87" s="1" t="s">
        <v>789</v>
      </c>
      <c r="C87" s="27">
        <v>43880</v>
      </c>
      <c r="J87" s="1" t="s">
        <v>52</v>
      </c>
      <c r="K87" s="1" t="s">
        <v>59</v>
      </c>
      <c r="L87" s="1">
        <v>9</v>
      </c>
      <c r="M87" s="1">
        <v>64</v>
      </c>
      <c r="N87" s="6">
        <v>576</v>
      </c>
      <c r="O87" s="6"/>
      <c r="P87" s="6">
        <v>-5438.16</v>
      </c>
      <c r="R87" s="31">
        <v>576</v>
      </c>
      <c r="S87" s="28">
        <v>43890</v>
      </c>
      <c r="W87" s="58"/>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8"/>
      <c r="BA87" s="59"/>
      <c r="BB87" s="59"/>
      <c r="BC87" s="59"/>
      <c r="BD87" s="59"/>
    </row>
    <row r="88" spans="1:56" x14ac:dyDescent="0.2">
      <c r="A88" s="29">
        <v>39356</v>
      </c>
      <c r="B88" s="1" t="s">
        <v>200</v>
      </c>
      <c r="C88" s="27">
        <v>43882</v>
      </c>
      <c r="D88" s="1">
        <v>51285</v>
      </c>
      <c r="J88" s="1" t="s">
        <v>52</v>
      </c>
      <c r="K88" s="1" t="s">
        <v>49</v>
      </c>
      <c r="L88" s="1">
        <v>-1</v>
      </c>
      <c r="N88" s="6"/>
      <c r="O88" s="6">
        <v>112</v>
      </c>
      <c r="P88" s="6">
        <v>-6126.16</v>
      </c>
      <c r="R88" s="31">
        <v>-112</v>
      </c>
      <c r="S88" s="28">
        <v>43890</v>
      </c>
      <c r="W88" s="58"/>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8"/>
      <c r="BA88" s="59"/>
      <c r="BB88" s="59"/>
      <c r="BC88" s="59"/>
      <c r="BD88" s="59"/>
    </row>
    <row r="89" spans="1:56" x14ac:dyDescent="0.2">
      <c r="A89" s="29">
        <v>39387</v>
      </c>
      <c r="B89" s="1" t="s">
        <v>789</v>
      </c>
      <c r="C89" s="27">
        <v>43885</v>
      </c>
      <c r="J89" s="1" t="s">
        <v>52</v>
      </c>
      <c r="K89" s="1" t="s">
        <v>59</v>
      </c>
      <c r="N89" s="6"/>
      <c r="O89" s="6">
        <v>418.41</v>
      </c>
      <c r="P89" s="6">
        <v>-6126.16</v>
      </c>
      <c r="R89" s="31">
        <v>-418.41</v>
      </c>
      <c r="S89" s="28">
        <v>43890</v>
      </c>
      <c r="W89" s="58"/>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8"/>
      <c r="BA89" s="59"/>
      <c r="BB89" s="59"/>
      <c r="BC89" s="59"/>
      <c r="BD89" s="59"/>
    </row>
    <row r="90" spans="1:56" x14ac:dyDescent="0.2">
      <c r="A90" s="29">
        <v>39387</v>
      </c>
      <c r="B90" s="1" t="s">
        <v>789</v>
      </c>
      <c r="C90" s="27">
        <v>43885</v>
      </c>
      <c r="J90" s="1" t="s">
        <v>52</v>
      </c>
      <c r="K90" s="1" t="s">
        <v>59</v>
      </c>
      <c r="L90" s="1">
        <v>1</v>
      </c>
      <c r="M90" s="1">
        <v>418.41</v>
      </c>
      <c r="N90" s="6">
        <v>418.41</v>
      </c>
      <c r="O90" s="6"/>
      <c r="P90" s="6">
        <v>-5707.75</v>
      </c>
      <c r="R90" s="31">
        <v>418.41</v>
      </c>
      <c r="S90" s="28">
        <v>43890</v>
      </c>
      <c r="W90" s="58"/>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8"/>
      <c r="BA90" s="59"/>
      <c r="BB90" s="59"/>
      <c r="BC90" s="59"/>
      <c r="BD90" s="59"/>
    </row>
    <row r="91" spans="1:56" x14ac:dyDescent="0.2">
      <c r="A91" s="29">
        <v>39285</v>
      </c>
      <c r="B91" s="1" t="s">
        <v>200</v>
      </c>
      <c r="C91" s="27">
        <v>43886</v>
      </c>
      <c r="D91" s="1">
        <v>51268</v>
      </c>
      <c r="J91" s="1" t="s">
        <v>52</v>
      </c>
      <c r="K91" s="1" t="s">
        <v>49</v>
      </c>
      <c r="L91" s="1">
        <v>-1</v>
      </c>
      <c r="N91" s="6"/>
      <c r="O91" s="6">
        <v>112</v>
      </c>
      <c r="P91" s="6">
        <v>-6238.16</v>
      </c>
      <c r="R91" s="31">
        <v>-112</v>
      </c>
      <c r="S91" s="28">
        <v>43890</v>
      </c>
      <c r="W91" s="58"/>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8"/>
      <c r="BA91" s="59"/>
      <c r="BB91" s="59"/>
      <c r="BC91" s="59"/>
      <c r="BD91" s="59"/>
    </row>
    <row r="92" spans="1:56" x14ac:dyDescent="0.2">
      <c r="A92" s="29">
        <v>39285</v>
      </c>
      <c r="B92" s="1" t="s">
        <v>200</v>
      </c>
      <c r="C92" s="27">
        <v>43886</v>
      </c>
      <c r="D92" s="1">
        <v>51268</v>
      </c>
      <c r="J92" s="1" t="s">
        <v>52</v>
      </c>
      <c r="K92" s="1" t="s">
        <v>49</v>
      </c>
      <c r="L92" s="1">
        <v>-1</v>
      </c>
      <c r="N92" s="6"/>
      <c r="O92" s="6">
        <v>8.64</v>
      </c>
      <c r="P92" s="6">
        <v>-6250.8</v>
      </c>
      <c r="R92" s="31">
        <v>-8.64</v>
      </c>
      <c r="S92" s="28">
        <v>43890</v>
      </c>
      <c r="W92" s="58"/>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8"/>
      <c r="BA92" s="59"/>
      <c r="BB92" s="59"/>
      <c r="BC92" s="59"/>
      <c r="BD92" s="59"/>
    </row>
    <row r="93" spans="1:56" x14ac:dyDescent="0.2">
      <c r="A93" s="29">
        <v>39285</v>
      </c>
      <c r="B93" s="1" t="s">
        <v>200</v>
      </c>
      <c r="C93" s="27">
        <v>43886</v>
      </c>
      <c r="D93" s="1">
        <v>51268</v>
      </c>
      <c r="J93" s="1" t="s">
        <v>52</v>
      </c>
      <c r="K93" s="1" t="s">
        <v>49</v>
      </c>
      <c r="L93" s="1">
        <v>-1</v>
      </c>
      <c r="N93" s="6"/>
      <c r="O93" s="6">
        <v>4</v>
      </c>
      <c r="P93" s="6">
        <v>-6242.16</v>
      </c>
      <c r="R93" s="31">
        <v>-4</v>
      </c>
      <c r="S93" s="28">
        <v>43890</v>
      </c>
      <c r="W93" s="58"/>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8"/>
      <c r="BA93" s="59"/>
      <c r="BB93" s="59"/>
      <c r="BC93" s="59"/>
      <c r="BD93" s="59"/>
    </row>
    <row r="94" spans="1:56" x14ac:dyDescent="0.2">
      <c r="A94" s="29">
        <v>39393</v>
      </c>
      <c r="B94" s="1" t="s">
        <v>789</v>
      </c>
      <c r="C94" s="27">
        <v>43887</v>
      </c>
      <c r="J94" s="1" t="s">
        <v>52</v>
      </c>
      <c r="K94" s="1" t="s">
        <v>59</v>
      </c>
      <c r="N94" s="6"/>
      <c r="O94" s="6">
        <v>18</v>
      </c>
      <c r="P94" s="6">
        <v>-6250.8</v>
      </c>
      <c r="R94" s="31">
        <v>-18</v>
      </c>
      <c r="S94" s="28">
        <v>43890</v>
      </c>
      <c r="W94" s="58"/>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8"/>
      <c r="BA94" s="59"/>
      <c r="BB94" s="59"/>
      <c r="BC94" s="59"/>
      <c r="BD94" s="59"/>
    </row>
    <row r="95" spans="1:56" x14ac:dyDescent="0.2">
      <c r="A95" s="29">
        <v>39393</v>
      </c>
      <c r="B95" s="1" t="s">
        <v>789</v>
      </c>
      <c r="C95" s="27">
        <v>43887</v>
      </c>
      <c r="J95" s="1" t="s">
        <v>52</v>
      </c>
      <c r="K95" s="1" t="s">
        <v>59</v>
      </c>
      <c r="L95" s="1">
        <v>1</v>
      </c>
      <c r="M95" s="1">
        <v>18</v>
      </c>
      <c r="N95" s="6">
        <v>18</v>
      </c>
      <c r="O95" s="6"/>
      <c r="P95" s="6">
        <v>-6232.8</v>
      </c>
      <c r="R95" s="31">
        <v>18</v>
      </c>
      <c r="S95" s="28">
        <v>43890</v>
      </c>
      <c r="W95" s="58"/>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8"/>
      <c r="BA95" s="59"/>
      <c r="BB95" s="59"/>
      <c r="BC95" s="59"/>
      <c r="BD95" s="59"/>
    </row>
    <row r="96" spans="1:56" x14ac:dyDescent="0.2">
      <c r="A96" s="29">
        <v>39393</v>
      </c>
      <c r="B96" s="1" t="s">
        <v>789</v>
      </c>
      <c r="C96" s="27">
        <v>43887</v>
      </c>
      <c r="J96" s="1" t="s">
        <v>52</v>
      </c>
      <c r="K96" s="1" t="s">
        <v>59</v>
      </c>
      <c r="L96" s="1">
        <v>5</v>
      </c>
      <c r="M96" s="1">
        <v>22</v>
      </c>
      <c r="N96" s="6">
        <v>110</v>
      </c>
      <c r="O96" s="6"/>
      <c r="P96" s="6">
        <v>-6140.8</v>
      </c>
      <c r="R96" s="31">
        <v>110</v>
      </c>
      <c r="S96" s="28">
        <v>43890</v>
      </c>
      <c r="W96" s="58"/>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8"/>
      <c r="BA96" s="59"/>
      <c r="BB96" s="59"/>
      <c r="BC96" s="59"/>
      <c r="BD96" s="59"/>
    </row>
    <row r="97" spans="1:56" x14ac:dyDescent="0.2">
      <c r="A97" s="29">
        <v>39393</v>
      </c>
      <c r="B97" s="1" t="s">
        <v>789</v>
      </c>
      <c r="C97" s="27">
        <v>43887</v>
      </c>
      <c r="J97" s="1" t="s">
        <v>52</v>
      </c>
      <c r="K97" s="1" t="s">
        <v>59</v>
      </c>
      <c r="N97" s="6">
        <v>635.9</v>
      </c>
      <c r="O97" s="6"/>
      <c r="P97" s="6">
        <v>-5504.9</v>
      </c>
      <c r="R97" s="31">
        <v>635.9</v>
      </c>
      <c r="S97" s="28">
        <v>43890</v>
      </c>
      <c r="W97" s="58"/>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8"/>
      <c r="BA97" s="59"/>
      <c r="BB97" s="59"/>
      <c r="BC97" s="59"/>
      <c r="BD97" s="59"/>
    </row>
    <row r="98" spans="1:56" x14ac:dyDescent="0.2">
      <c r="A98" s="29">
        <v>39382</v>
      </c>
      <c r="B98" s="1" t="s">
        <v>200</v>
      </c>
      <c r="C98" s="27">
        <v>43895</v>
      </c>
      <c r="D98" s="1">
        <v>51294</v>
      </c>
      <c r="J98" s="1" t="s">
        <v>52</v>
      </c>
      <c r="K98" s="1" t="s">
        <v>49</v>
      </c>
      <c r="L98" s="1">
        <v>-1</v>
      </c>
      <c r="N98" s="6"/>
      <c r="O98" s="6">
        <v>1.75</v>
      </c>
      <c r="P98" s="6">
        <v>-5506.65</v>
      </c>
      <c r="R98" s="31">
        <v>-1.75</v>
      </c>
      <c r="S98" s="28">
        <v>43921</v>
      </c>
      <c r="W98" s="58"/>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8"/>
      <c r="BA98" s="59"/>
      <c r="BB98" s="59"/>
      <c r="BC98" s="59"/>
      <c r="BD98" s="59"/>
    </row>
    <row r="99" spans="1:56" x14ac:dyDescent="0.2">
      <c r="A99" s="29">
        <v>39385</v>
      </c>
      <c r="B99" s="1" t="s">
        <v>200</v>
      </c>
      <c r="C99" s="27">
        <v>43895</v>
      </c>
      <c r="D99" s="1">
        <v>51297</v>
      </c>
      <c r="J99" s="1" t="s">
        <v>52</v>
      </c>
      <c r="K99" s="1" t="s">
        <v>49</v>
      </c>
      <c r="L99" s="1">
        <v>-5</v>
      </c>
      <c r="N99" s="6"/>
      <c r="O99" s="6">
        <v>745.9</v>
      </c>
      <c r="P99" s="6">
        <v>-6252.55</v>
      </c>
      <c r="R99" s="31">
        <v>-745.9</v>
      </c>
      <c r="S99" s="28">
        <v>43921</v>
      </c>
      <c r="W99" s="58"/>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8"/>
      <c r="BA99" s="59"/>
      <c r="BB99" s="59"/>
      <c r="BC99" s="59"/>
      <c r="BD99" s="59"/>
    </row>
    <row r="100" spans="1:56" x14ac:dyDescent="0.2">
      <c r="A100" s="29">
        <v>39497</v>
      </c>
      <c r="B100" s="1" t="s">
        <v>200</v>
      </c>
      <c r="C100" s="27">
        <v>43896</v>
      </c>
      <c r="D100" s="1">
        <v>51362</v>
      </c>
      <c r="J100" s="1" t="s">
        <v>52</v>
      </c>
      <c r="K100" s="1" t="s">
        <v>49</v>
      </c>
      <c r="L100" s="1">
        <v>-1</v>
      </c>
      <c r="N100" s="6"/>
      <c r="O100" s="6">
        <v>112</v>
      </c>
      <c r="P100" s="6">
        <v>-6364.55</v>
      </c>
      <c r="R100" s="31">
        <v>-112</v>
      </c>
      <c r="S100" s="28">
        <v>43921</v>
      </c>
      <c r="W100" s="58"/>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8"/>
      <c r="BA100" s="59"/>
      <c r="BB100" s="59"/>
      <c r="BC100" s="59"/>
      <c r="BD100" s="59"/>
    </row>
    <row r="101" spans="1:56" x14ac:dyDescent="0.2">
      <c r="A101" s="29">
        <v>39667</v>
      </c>
      <c r="B101" s="1" t="s">
        <v>200</v>
      </c>
      <c r="C101" s="27">
        <v>43906</v>
      </c>
      <c r="D101" s="1">
        <v>51369</v>
      </c>
      <c r="J101" s="1" t="s">
        <v>52</v>
      </c>
      <c r="K101" s="1" t="s">
        <v>49</v>
      </c>
      <c r="L101" s="1">
        <v>-1</v>
      </c>
      <c r="N101" s="6"/>
      <c r="O101" s="6">
        <v>80</v>
      </c>
      <c r="P101" s="6">
        <v>-6444.55</v>
      </c>
      <c r="R101" s="31">
        <v>-80</v>
      </c>
      <c r="S101" s="28">
        <v>43921</v>
      </c>
      <c r="W101" s="58"/>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8"/>
      <c r="BA101" s="59"/>
      <c r="BB101" s="59"/>
      <c r="BC101" s="59"/>
      <c r="BD101" s="59"/>
    </row>
    <row r="102" spans="1:56" x14ac:dyDescent="0.2">
      <c r="A102" s="29">
        <v>39681</v>
      </c>
      <c r="B102" s="1" t="s">
        <v>789</v>
      </c>
      <c r="C102" s="27">
        <v>43906</v>
      </c>
      <c r="J102" s="1" t="s">
        <v>52</v>
      </c>
      <c r="K102" s="1" t="s">
        <v>59</v>
      </c>
      <c r="N102" s="6"/>
      <c r="O102" s="6">
        <v>78</v>
      </c>
      <c r="P102" s="6">
        <v>-6444.55</v>
      </c>
      <c r="R102" s="31">
        <v>-78</v>
      </c>
      <c r="S102" s="28">
        <v>43921</v>
      </c>
      <c r="W102" s="58"/>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8"/>
      <c r="BA102" s="59"/>
      <c r="BB102" s="59"/>
      <c r="BC102" s="59"/>
      <c r="BD102" s="59"/>
    </row>
    <row r="103" spans="1:56" x14ac:dyDescent="0.2">
      <c r="A103" s="29">
        <v>39681</v>
      </c>
      <c r="B103" s="1" t="s">
        <v>789</v>
      </c>
      <c r="C103" s="27">
        <v>43906</v>
      </c>
      <c r="J103" s="1" t="s">
        <v>52</v>
      </c>
      <c r="K103" s="1" t="s">
        <v>59</v>
      </c>
      <c r="L103" s="1">
        <v>1</v>
      </c>
      <c r="M103" s="1">
        <v>78</v>
      </c>
      <c r="N103" s="6">
        <v>78</v>
      </c>
      <c r="O103" s="6"/>
      <c r="P103" s="6">
        <v>-6366.55</v>
      </c>
      <c r="R103" s="31">
        <v>78</v>
      </c>
      <c r="S103" s="28">
        <v>43921</v>
      </c>
      <c r="W103" s="58"/>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8"/>
      <c r="BA103" s="59"/>
      <c r="BB103" s="59"/>
      <c r="BC103" s="59"/>
      <c r="BD103" s="59"/>
    </row>
    <row r="104" spans="1:56" x14ac:dyDescent="0.2">
      <c r="A104" s="29">
        <v>39690</v>
      </c>
      <c r="B104" s="1" t="s">
        <v>789</v>
      </c>
      <c r="C104" s="27">
        <v>43908</v>
      </c>
      <c r="J104" s="1" t="s">
        <v>52</v>
      </c>
      <c r="K104" s="1" t="s">
        <v>59</v>
      </c>
      <c r="L104" s="1">
        <v>1</v>
      </c>
      <c r="M104" s="1">
        <v>19.010000000000002</v>
      </c>
      <c r="N104" s="6">
        <v>19.010000000000002</v>
      </c>
      <c r="O104" s="6"/>
      <c r="P104" s="6">
        <v>-6425.54</v>
      </c>
      <c r="R104" s="31">
        <v>19.010000000000002</v>
      </c>
      <c r="S104" s="28">
        <v>43921</v>
      </c>
      <c r="W104" s="58"/>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8"/>
      <c r="BA104" s="59"/>
      <c r="BB104" s="59"/>
      <c r="BC104" s="59"/>
      <c r="BD104" s="59"/>
    </row>
    <row r="105" spans="1:56" x14ac:dyDescent="0.2">
      <c r="A105" s="29">
        <v>39690</v>
      </c>
      <c r="B105" s="1" t="s">
        <v>789</v>
      </c>
      <c r="C105" s="27">
        <v>43908</v>
      </c>
      <c r="J105" s="1" t="s">
        <v>52</v>
      </c>
      <c r="K105" s="1" t="s">
        <v>59</v>
      </c>
      <c r="N105" s="6">
        <v>130.16999999999999</v>
      </c>
      <c r="O105" s="6"/>
      <c r="P105" s="6">
        <v>-6295.37</v>
      </c>
      <c r="R105" s="31">
        <v>130.16999999999999</v>
      </c>
      <c r="S105" s="28">
        <v>43921</v>
      </c>
      <c r="W105" s="58"/>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8"/>
      <c r="BA105" s="59"/>
      <c r="BB105" s="59"/>
      <c r="BC105" s="59"/>
      <c r="BD105" s="59"/>
    </row>
    <row r="106" spans="1:56" x14ac:dyDescent="0.2">
      <c r="A106" s="29">
        <v>39691</v>
      </c>
      <c r="B106" s="1" t="s">
        <v>789</v>
      </c>
      <c r="C106" s="27">
        <v>43908</v>
      </c>
      <c r="J106" s="1" t="s">
        <v>52</v>
      </c>
      <c r="K106" s="1" t="s">
        <v>59</v>
      </c>
      <c r="L106" s="1">
        <v>1</v>
      </c>
      <c r="M106" s="1">
        <v>28</v>
      </c>
      <c r="N106" s="6">
        <v>28</v>
      </c>
      <c r="O106" s="6"/>
      <c r="P106" s="6">
        <v>-6267.37</v>
      </c>
      <c r="R106" s="31">
        <v>28</v>
      </c>
      <c r="S106" s="28">
        <v>43921</v>
      </c>
      <c r="W106" s="58"/>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8"/>
      <c r="BA106" s="59"/>
      <c r="BB106" s="59"/>
      <c r="BC106" s="59"/>
      <c r="BD106" s="59"/>
    </row>
    <row r="107" spans="1:56" x14ac:dyDescent="0.2">
      <c r="A107" s="29">
        <v>39691</v>
      </c>
      <c r="B107" s="1" t="s">
        <v>789</v>
      </c>
      <c r="C107" s="27">
        <v>43908</v>
      </c>
      <c r="J107" s="1" t="s">
        <v>52</v>
      </c>
      <c r="K107" s="1" t="s">
        <v>59</v>
      </c>
      <c r="N107" s="6">
        <v>121.18</v>
      </c>
      <c r="O107" s="6"/>
      <c r="P107" s="6">
        <v>-6146.19</v>
      </c>
      <c r="R107" s="31">
        <v>121.18</v>
      </c>
      <c r="S107" s="28">
        <v>43921</v>
      </c>
      <c r="W107" s="58"/>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8"/>
      <c r="BA107" s="59"/>
      <c r="BB107" s="59"/>
      <c r="BC107" s="59"/>
      <c r="BD107" s="59"/>
    </row>
    <row r="108" spans="1:56" x14ac:dyDescent="0.2">
      <c r="A108" s="29">
        <v>39692</v>
      </c>
      <c r="B108" s="1" t="s">
        <v>789</v>
      </c>
      <c r="C108" s="27">
        <v>43908</v>
      </c>
      <c r="J108" s="1" t="s">
        <v>52</v>
      </c>
      <c r="K108" s="1" t="s">
        <v>59</v>
      </c>
      <c r="N108" s="6">
        <v>51.18</v>
      </c>
      <c r="O108" s="6"/>
      <c r="P108" s="6">
        <v>-5997.01</v>
      </c>
      <c r="R108" s="31">
        <v>51.18</v>
      </c>
      <c r="S108" s="28">
        <v>43921</v>
      </c>
      <c r="W108" s="58"/>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8"/>
      <c r="BA108" s="59"/>
      <c r="BB108" s="59"/>
      <c r="BC108" s="59"/>
      <c r="BD108" s="59"/>
    </row>
    <row r="109" spans="1:56" x14ac:dyDescent="0.2">
      <c r="A109" s="29">
        <v>39692</v>
      </c>
      <c r="B109" s="1" t="s">
        <v>789</v>
      </c>
      <c r="C109" s="27">
        <v>43908</v>
      </c>
      <c r="J109" s="1" t="s">
        <v>52</v>
      </c>
      <c r="K109" s="1" t="s">
        <v>59</v>
      </c>
      <c r="L109" s="1">
        <v>1</v>
      </c>
      <c r="M109" s="1">
        <v>98</v>
      </c>
      <c r="N109" s="6">
        <v>98</v>
      </c>
      <c r="O109" s="6"/>
      <c r="P109" s="6">
        <v>-6048.19</v>
      </c>
      <c r="R109" s="31">
        <v>98</v>
      </c>
      <c r="S109" s="28">
        <v>43921</v>
      </c>
      <c r="W109" s="58"/>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8"/>
      <c r="BA109" s="59"/>
      <c r="BB109" s="59"/>
      <c r="BC109" s="59"/>
      <c r="BD109" s="59"/>
    </row>
    <row r="110" spans="1:56" x14ac:dyDescent="0.2">
      <c r="A110" s="29">
        <v>39693</v>
      </c>
      <c r="B110" s="1" t="s">
        <v>789</v>
      </c>
      <c r="C110" s="27">
        <v>43908</v>
      </c>
      <c r="J110" s="1" t="s">
        <v>52</v>
      </c>
      <c r="K110" s="1" t="s">
        <v>59</v>
      </c>
      <c r="N110" s="6"/>
      <c r="O110" s="6">
        <v>95</v>
      </c>
      <c r="P110" s="6">
        <v>-5997.01</v>
      </c>
      <c r="R110" s="31">
        <v>-95</v>
      </c>
      <c r="S110" s="28">
        <v>43921</v>
      </c>
      <c r="W110" s="58"/>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8"/>
      <c r="BA110" s="59"/>
      <c r="BB110" s="59"/>
      <c r="BC110" s="59"/>
      <c r="BD110" s="59"/>
    </row>
    <row r="111" spans="1:56" x14ac:dyDescent="0.2">
      <c r="A111" s="29">
        <v>39693</v>
      </c>
      <c r="B111" s="1" t="s">
        <v>789</v>
      </c>
      <c r="C111" s="27">
        <v>43908</v>
      </c>
      <c r="J111" s="1" t="s">
        <v>52</v>
      </c>
      <c r="K111" s="1" t="s">
        <v>59</v>
      </c>
      <c r="L111" s="1">
        <v>1</v>
      </c>
      <c r="M111" s="1">
        <v>95</v>
      </c>
      <c r="N111" s="6">
        <v>95</v>
      </c>
      <c r="O111" s="6"/>
      <c r="P111" s="6">
        <v>-5902.01</v>
      </c>
      <c r="R111" s="31">
        <v>95</v>
      </c>
      <c r="S111" s="28">
        <v>43921</v>
      </c>
      <c r="W111" s="58"/>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8"/>
      <c r="BA111" s="59"/>
      <c r="BB111" s="59"/>
      <c r="BC111" s="59"/>
      <c r="BD111" s="59"/>
    </row>
    <row r="112" spans="1:56" x14ac:dyDescent="0.2">
      <c r="A112" s="29">
        <v>39694</v>
      </c>
      <c r="B112" s="1" t="s">
        <v>789</v>
      </c>
      <c r="C112" s="27">
        <v>43908</v>
      </c>
      <c r="J112" s="1" t="s">
        <v>52</v>
      </c>
      <c r="K112" s="1" t="s">
        <v>59</v>
      </c>
      <c r="N112" s="6"/>
      <c r="O112" s="6">
        <v>151</v>
      </c>
      <c r="P112" s="6">
        <v>-5949.01</v>
      </c>
      <c r="R112" s="31">
        <v>-151</v>
      </c>
      <c r="S112" s="28">
        <v>43921</v>
      </c>
      <c r="W112" s="58"/>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8"/>
      <c r="BA112" s="59"/>
      <c r="BB112" s="59"/>
      <c r="BC112" s="59"/>
      <c r="BD112" s="59"/>
    </row>
    <row r="113" spans="1:56" x14ac:dyDescent="0.2">
      <c r="A113" s="29">
        <v>39694</v>
      </c>
      <c r="B113" s="1" t="s">
        <v>789</v>
      </c>
      <c r="C113" s="27">
        <v>43908</v>
      </c>
      <c r="J113" s="1" t="s">
        <v>52</v>
      </c>
      <c r="K113" s="1" t="s">
        <v>59</v>
      </c>
      <c r="L113" s="1">
        <v>1</v>
      </c>
      <c r="M113" s="1">
        <v>199</v>
      </c>
      <c r="N113" s="6">
        <v>199</v>
      </c>
      <c r="O113" s="6"/>
      <c r="P113" s="6">
        <v>-5798.01</v>
      </c>
      <c r="R113" s="31">
        <v>199</v>
      </c>
      <c r="S113" s="28">
        <v>43921</v>
      </c>
      <c r="W113" s="58"/>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8"/>
      <c r="BA113" s="59"/>
      <c r="BB113" s="59"/>
      <c r="BC113" s="59"/>
      <c r="BD113" s="59"/>
    </row>
    <row r="114" spans="1:56" x14ac:dyDescent="0.2">
      <c r="A114" s="29">
        <v>39696</v>
      </c>
      <c r="B114" s="1" t="s">
        <v>789</v>
      </c>
      <c r="C114" s="27">
        <v>43908</v>
      </c>
      <c r="J114" s="1" t="s">
        <v>52</v>
      </c>
      <c r="K114" s="1" t="s">
        <v>59</v>
      </c>
      <c r="N114" s="6"/>
      <c r="O114" s="6">
        <v>139</v>
      </c>
      <c r="P114" s="6">
        <v>-5949.01</v>
      </c>
      <c r="R114" s="31">
        <v>-139</v>
      </c>
      <c r="S114" s="28">
        <v>43921</v>
      </c>
      <c r="W114" s="58"/>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8"/>
      <c r="BA114" s="59"/>
      <c r="BB114" s="59"/>
      <c r="BC114" s="59"/>
      <c r="BD114" s="59"/>
    </row>
    <row r="115" spans="1:56" x14ac:dyDescent="0.2">
      <c r="A115" s="29">
        <v>39696</v>
      </c>
      <c r="B115" s="1" t="s">
        <v>789</v>
      </c>
      <c r="C115" s="27">
        <v>43908</v>
      </c>
      <c r="J115" s="1" t="s">
        <v>52</v>
      </c>
      <c r="K115" s="1" t="s">
        <v>59</v>
      </c>
      <c r="L115" s="1">
        <v>1</v>
      </c>
      <c r="M115" s="1">
        <v>139</v>
      </c>
      <c r="N115" s="6">
        <v>139</v>
      </c>
      <c r="O115" s="6"/>
      <c r="P115" s="6">
        <v>-5810.01</v>
      </c>
      <c r="R115" s="31">
        <v>139</v>
      </c>
      <c r="S115" s="28">
        <v>43921</v>
      </c>
      <c r="W115" s="58"/>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8"/>
      <c r="BA115" s="59"/>
      <c r="BB115" s="59"/>
      <c r="BC115" s="59"/>
      <c r="BD115" s="59"/>
    </row>
    <row r="116" spans="1:56" x14ac:dyDescent="0.2">
      <c r="A116" s="29">
        <v>39702</v>
      </c>
      <c r="B116" s="1" t="s">
        <v>789</v>
      </c>
      <c r="C116" s="27">
        <v>43908</v>
      </c>
      <c r="J116" s="1" t="s">
        <v>52</v>
      </c>
      <c r="K116" s="1" t="s">
        <v>59</v>
      </c>
      <c r="L116" s="1">
        <v>2</v>
      </c>
      <c r="M116" s="1">
        <v>32</v>
      </c>
      <c r="N116" s="6">
        <v>64</v>
      </c>
      <c r="O116" s="6"/>
      <c r="P116" s="6">
        <v>-5885.01</v>
      </c>
      <c r="R116" s="31">
        <v>64</v>
      </c>
      <c r="S116" s="28">
        <v>43921</v>
      </c>
      <c r="W116" s="58"/>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8"/>
      <c r="BA116" s="59"/>
      <c r="BB116" s="59"/>
      <c r="BC116" s="59"/>
      <c r="BD116" s="59"/>
    </row>
    <row r="117" spans="1:56" x14ac:dyDescent="0.2">
      <c r="A117" s="29">
        <v>39702</v>
      </c>
      <c r="B117" s="1" t="s">
        <v>789</v>
      </c>
      <c r="C117" s="27">
        <v>43908</v>
      </c>
      <c r="J117" s="1" t="s">
        <v>52</v>
      </c>
      <c r="K117" s="1" t="s">
        <v>59</v>
      </c>
      <c r="L117" s="1">
        <v>2</v>
      </c>
      <c r="M117" s="1">
        <v>32</v>
      </c>
      <c r="N117" s="6">
        <v>64</v>
      </c>
      <c r="O117" s="6"/>
      <c r="P117" s="6">
        <v>-5586.65</v>
      </c>
      <c r="R117" s="31">
        <v>64</v>
      </c>
      <c r="S117" s="28">
        <v>43921</v>
      </c>
      <c r="W117" s="58"/>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8"/>
      <c r="BA117" s="59"/>
      <c r="BB117" s="59"/>
      <c r="BC117" s="59"/>
      <c r="BD117" s="59"/>
    </row>
    <row r="118" spans="1:56" x14ac:dyDescent="0.2">
      <c r="A118" s="29">
        <v>39702</v>
      </c>
      <c r="B118" s="1" t="s">
        <v>789</v>
      </c>
      <c r="C118" s="27">
        <v>43908</v>
      </c>
      <c r="J118" s="1" t="s">
        <v>52</v>
      </c>
      <c r="K118" s="1" t="s">
        <v>59</v>
      </c>
      <c r="L118" s="1">
        <v>2</v>
      </c>
      <c r="M118" s="1">
        <v>32</v>
      </c>
      <c r="N118" s="6">
        <v>64</v>
      </c>
      <c r="O118" s="6"/>
      <c r="P118" s="6">
        <v>-5288.29</v>
      </c>
      <c r="R118" s="31">
        <v>64</v>
      </c>
      <c r="S118" s="28">
        <v>43921</v>
      </c>
      <c r="W118" s="58"/>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8"/>
      <c r="BA118" s="59"/>
      <c r="BB118" s="59"/>
      <c r="BC118" s="59"/>
      <c r="BD118" s="59"/>
    </row>
    <row r="119" spans="1:56" x14ac:dyDescent="0.2">
      <c r="A119" s="29">
        <v>39702</v>
      </c>
      <c r="B119" s="1" t="s">
        <v>789</v>
      </c>
      <c r="C119" s="27">
        <v>43908</v>
      </c>
      <c r="J119" s="1" t="s">
        <v>52</v>
      </c>
      <c r="K119" s="1" t="s">
        <v>59</v>
      </c>
      <c r="N119" s="6">
        <v>234.36</v>
      </c>
      <c r="O119" s="6"/>
      <c r="P119" s="6">
        <v>-5650.65</v>
      </c>
      <c r="R119" s="31">
        <v>234.36</v>
      </c>
      <c r="S119" s="28">
        <v>43921</v>
      </c>
      <c r="W119" s="58"/>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8"/>
      <c r="BA119" s="59"/>
      <c r="BB119" s="59"/>
      <c r="BC119" s="59"/>
      <c r="BD119" s="59"/>
    </row>
    <row r="120" spans="1:56" x14ac:dyDescent="0.2">
      <c r="A120" s="29">
        <v>39702</v>
      </c>
      <c r="B120" s="1" t="s">
        <v>789</v>
      </c>
      <c r="C120" s="27">
        <v>43908</v>
      </c>
      <c r="J120" s="1" t="s">
        <v>52</v>
      </c>
      <c r="K120" s="1" t="s">
        <v>59</v>
      </c>
      <c r="N120" s="6">
        <v>234.36</v>
      </c>
      <c r="O120" s="6"/>
      <c r="P120" s="6">
        <v>-5352.29</v>
      </c>
      <c r="R120" s="31">
        <v>234.36</v>
      </c>
      <c r="S120" s="28">
        <v>43921</v>
      </c>
      <c r="W120" s="58"/>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8"/>
      <c r="BA120" s="59"/>
      <c r="BB120" s="59"/>
      <c r="BC120" s="59"/>
      <c r="BD120" s="59"/>
    </row>
    <row r="121" spans="1:56" x14ac:dyDescent="0.2">
      <c r="A121" s="29">
        <v>39702</v>
      </c>
      <c r="B121" s="1" t="s">
        <v>789</v>
      </c>
      <c r="C121" s="27">
        <v>43908</v>
      </c>
      <c r="J121" s="1" t="s">
        <v>52</v>
      </c>
      <c r="K121" s="1" t="s">
        <v>59</v>
      </c>
      <c r="N121" s="6">
        <v>234.36</v>
      </c>
      <c r="O121" s="6"/>
      <c r="P121" s="6">
        <v>-5053.93</v>
      </c>
      <c r="R121" s="31">
        <v>234.36</v>
      </c>
      <c r="S121" s="28">
        <v>43921</v>
      </c>
      <c r="W121" s="58"/>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8"/>
      <c r="BA121" s="59"/>
      <c r="BB121" s="59"/>
      <c r="BC121" s="59"/>
      <c r="BD121" s="59"/>
    </row>
    <row r="122" spans="1:56" x14ac:dyDescent="0.2">
      <c r="A122" s="29">
        <v>39503</v>
      </c>
      <c r="B122" s="1" t="s">
        <v>200</v>
      </c>
      <c r="C122" s="27">
        <v>43910</v>
      </c>
      <c r="D122" s="1">
        <v>51367</v>
      </c>
      <c r="J122" s="1" t="s">
        <v>52</v>
      </c>
      <c r="K122" s="1" t="s">
        <v>49</v>
      </c>
      <c r="L122" s="1">
        <v>-1</v>
      </c>
      <c r="N122" s="6"/>
      <c r="O122" s="6">
        <v>149.18</v>
      </c>
      <c r="P122" s="6">
        <v>-5464.29</v>
      </c>
      <c r="R122" s="31">
        <v>-149.18</v>
      </c>
      <c r="S122" s="28">
        <v>43921</v>
      </c>
      <c r="W122" s="58"/>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8"/>
      <c r="BA122" s="59"/>
      <c r="BB122" s="59"/>
      <c r="BC122" s="59"/>
      <c r="BD122" s="59"/>
    </row>
    <row r="123" spans="1:56" x14ac:dyDescent="0.2">
      <c r="A123" s="29">
        <v>39503</v>
      </c>
      <c r="B123" s="1" t="s">
        <v>200</v>
      </c>
      <c r="C123" s="27">
        <v>43910</v>
      </c>
      <c r="D123" s="1">
        <v>51367</v>
      </c>
      <c r="J123" s="1" t="s">
        <v>52</v>
      </c>
      <c r="K123" s="1" t="s">
        <v>49</v>
      </c>
      <c r="L123" s="1">
        <v>-1</v>
      </c>
      <c r="N123" s="6"/>
      <c r="O123" s="6">
        <v>112</v>
      </c>
      <c r="P123" s="6">
        <v>-5165.93</v>
      </c>
      <c r="R123" s="31">
        <v>-112</v>
      </c>
      <c r="S123" s="28">
        <v>43921</v>
      </c>
      <c r="W123" s="58"/>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8"/>
      <c r="BA123" s="59"/>
      <c r="BB123" s="59"/>
      <c r="BC123" s="59"/>
      <c r="BD123" s="59"/>
    </row>
    <row r="124" spans="1:56" x14ac:dyDescent="0.2">
      <c r="A124" s="29">
        <v>39704</v>
      </c>
      <c r="B124" s="1" t="s">
        <v>200</v>
      </c>
      <c r="C124" s="27">
        <v>43910</v>
      </c>
      <c r="D124" s="1">
        <v>51372</v>
      </c>
      <c r="J124" s="1" t="s">
        <v>52</v>
      </c>
      <c r="K124" s="1" t="s">
        <v>49</v>
      </c>
      <c r="L124" s="1">
        <v>-1</v>
      </c>
      <c r="N124" s="6"/>
      <c r="O124" s="6">
        <v>149.18</v>
      </c>
      <c r="P124" s="6">
        <v>-5315.11</v>
      </c>
      <c r="R124" s="31">
        <v>-149.18</v>
      </c>
      <c r="S124" s="28">
        <v>43921</v>
      </c>
      <c r="W124" s="58"/>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8"/>
      <c r="BA124" s="59"/>
      <c r="BB124" s="59"/>
      <c r="BC124" s="59"/>
      <c r="BD124" s="59"/>
    </row>
    <row r="125" spans="1:56" x14ac:dyDescent="0.2">
      <c r="A125" s="29">
        <v>39716</v>
      </c>
      <c r="B125" s="1" t="s">
        <v>200</v>
      </c>
      <c r="C125" s="27">
        <v>43910</v>
      </c>
      <c r="D125" s="1">
        <v>51380</v>
      </c>
      <c r="J125" s="1" t="s">
        <v>52</v>
      </c>
      <c r="K125" s="1" t="s">
        <v>49</v>
      </c>
      <c r="L125" s="1">
        <v>-1</v>
      </c>
      <c r="N125" s="6"/>
      <c r="O125" s="6">
        <v>149.18</v>
      </c>
      <c r="P125" s="6">
        <v>-5464.29</v>
      </c>
      <c r="R125" s="31">
        <v>-149.18</v>
      </c>
      <c r="S125" s="28">
        <v>43921</v>
      </c>
      <c r="W125" s="58"/>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8"/>
      <c r="BA125" s="59"/>
      <c r="BB125" s="59"/>
      <c r="BC125" s="59"/>
      <c r="BD125" s="59"/>
    </row>
    <row r="126" spans="1:56" x14ac:dyDescent="0.2">
      <c r="A126" s="29">
        <v>39726</v>
      </c>
      <c r="B126" s="1" t="s">
        <v>789</v>
      </c>
      <c r="C126" s="27">
        <v>43910</v>
      </c>
      <c r="J126" s="1" t="s">
        <v>52</v>
      </c>
      <c r="K126" s="1" t="s">
        <v>59</v>
      </c>
      <c r="L126" s="1">
        <v>1</v>
      </c>
      <c r="M126" s="1">
        <v>13.99</v>
      </c>
      <c r="N126" s="6">
        <v>13.99</v>
      </c>
      <c r="O126" s="6"/>
      <c r="P126" s="6">
        <v>-5450.3</v>
      </c>
      <c r="R126" s="31">
        <v>13.99</v>
      </c>
      <c r="S126" s="28">
        <v>43921</v>
      </c>
      <c r="W126" s="58"/>
      <c r="X126" s="59"/>
      <c r="Y126" s="59"/>
      <c r="Z126" s="59"/>
      <c r="AA126" s="59"/>
      <c r="AB126" s="59"/>
      <c r="AC126" s="59"/>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8"/>
      <c r="BA126" s="59"/>
      <c r="BB126" s="59"/>
      <c r="BC126" s="59"/>
      <c r="BD126" s="59"/>
    </row>
    <row r="127" spans="1:56" x14ac:dyDescent="0.2">
      <c r="A127" s="29">
        <v>39726</v>
      </c>
      <c r="B127" s="1" t="s">
        <v>789</v>
      </c>
      <c r="C127" s="27">
        <v>43910</v>
      </c>
      <c r="J127" s="1" t="s">
        <v>52</v>
      </c>
      <c r="K127" s="1" t="s">
        <v>59</v>
      </c>
      <c r="N127" s="6">
        <v>135.19</v>
      </c>
      <c r="O127" s="6"/>
      <c r="P127" s="6">
        <v>-5315.11</v>
      </c>
      <c r="R127" s="31">
        <v>135.19</v>
      </c>
      <c r="S127" s="28">
        <v>43921</v>
      </c>
      <c r="W127" s="58"/>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8"/>
      <c r="BA127" s="59"/>
      <c r="BB127" s="59"/>
      <c r="BC127" s="59"/>
      <c r="BD127" s="59"/>
    </row>
    <row r="128" spans="1:56" x14ac:dyDescent="0.2">
      <c r="A128" s="29">
        <v>39742</v>
      </c>
      <c r="B128" s="1" t="s">
        <v>789</v>
      </c>
      <c r="C128" s="27">
        <v>43915</v>
      </c>
      <c r="J128" s="1" t="s">
        <v>52</v>
      </c>
      <c r="K128" s="1" t="s">
        <v>59</v>
      </c>
      <c r="N128" s="6"/>
      <c r="O128" s="6">
        <v>3200</v>
      </c>
      <c r="P128" s="6">
        <v>-5464.29</v>
      </c>
      <c r="R128" s="31">
        <v>-3200</v>
      </c>
      <c r="S128" s="28">
        <v>43921</v>
      </c>
      <c r="W128" s="58"/>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c r="AV128" s="59"/>
      <c r="AW128" s="59"/>
      <c r="AX128" s="59"/>
      <c r="AY128" s="59"/>
      <c r="AZ128" s="58"/>
      <c r="BA128" s="59"/>
      <c r="BB128" s="59"/>
      <c r="BC128" s="59"/>
      <c r="BD128" s="59"/>
    </row>
    <row r="129" spans="1:56" x14ac:dyDescent="0.2">
      <c r="A129" s="29">
        <v>39742</v>
      </c>
      <c r="B129" s="1" t="s">
        <v>789</v>
      </c>
      <c r="C129" s="27">
        <v>43915</v>
      </c>
      <c r="J129" s="1" t="s">
        <v>52</v>
      </c>
      <c r="K129" s="1" t="s">
        <v>59</v>
      </c>
      <c r="L129" s="1">
        <v>1</v>
      </c>
      <c r="M129" s="1">
        <v>3200</v>
      </c>
      <c r="N129" s="6">
        <v>3200</v>
      </c>
      <c r="O129" s="6"/>
      <c r="P129" s="6">
        <v>-2264.29</v>
      </c>
      <c r="R129" s="31">
        <v>3200</v>
      </c>
      <c r="S129" s="28">
        <v>43921</v>
      </c>
      <c r="W129" s="58"/>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8"/>
      <c r="BA129" s="59"/>
      <c r="BB129" s="59"/>
      <c r="BC129" s="59"/>
      <c r="BD129" s="59"/>
    </row>
    <row r="130" spans="1:56" x14ac:dyDescent="0.2">
      <c r="A130" s="29">
        <v>39767</v>
      </c>
      <c r="B130" s="1" t="s">
        <v>200</v>
      </c>
      <c r="C130" s="27">
        <v>43915</v>
      </c>
      <c r="D130" s="1">
        <v>51402</v>
      </c>
      <c r="J130" s="1" t="s">
        <v>52</v>
      </c>
      <c r="K130" s="1" t="s">
        <v>49</v>
      </c>
      <c r="L130" s="1">
        <v>-2</v>
      </c>
      <c r="N130" s="6"/>
      <c r="O130" s="6">
        <v>3.5</v>
      </c>
      <c r="P130" s="6">
        <v>-5467.79</v>
      </c>
      <c r="R130" s="31">
        <v>-3.5</v>
      </c>
      <c r="S130" s="28">
        <v>43921</v>
      </c>
      <c r="W130" s="58"/>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8"/>
      <c r="BA130" s="59"/>
      <c r="BB130" s="59"/>
      <c r="BC130" s="59"/>
      <c r="BD130" s="59"/>
    </row>
    <row r="131" spans="1:56" x14ac:dyDescent="0.2">
      <c r="A131" s="29">
        <v>39778</v>
      </c>
      <c r="B131" s="1" t="s">
        <v>789</v>
      </c>
      <c r="C131" s="27">
        <v>43915</v>
      </c>
      <c r="J131" s="1" t="s">
        <v>52</v>
      </c>
      <c r="K131" s="1" t="s">
        <v>59</v>
      </c>
      <c r="N131" s="6"/>
      <c r="O131" s="6">
        <v>794</v>
      </c>
      <c r="P131" s="6">
        <v>-5467.79</v>
      </c>
      <c r="R131" s="31">
        <v>-794</v>
      </c>
      <c r="S131" s="28">
        <v>43921</v>
      </c>
      <c r="W131" s="58"/>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8"/>
      <c r="BA131" s="59"/>
      <c r="BB131" s="59"/>
      <c r="BC131" s="59"/>
      <c r="BD131" s="59"/>
    </row>
    <row r="132" spans="1:56" x14ac:dyDescent="0.2">
      <c r="A132" s="29">
        <v>39778</v>
      </c>
      <c r="B132" s="1" t="s">
        <v>789</v>
      </c>
      <c r="C132" s="27">
        <v>43915</v>
      </c>
      <c r="J132" s="1" t="s">
        <v>52</v>
      </c>
      <c r="K132" s="1" t="s">
        <v>59</v>
      </c>
      <c r="L132" s="1">
        <v>1</v>
      </c>
      <c r="M132" s="1">
        <v>794</v>
      </c>
      <c r="N132" s="6">
        <v>794</v>
      </c>
      <c r="O132" s="6"/>
      <c r="P132" s="6">
        <v>-4673.79</v>
      </c>
      <c r="R132" s="31">
        <v>794</v>
      </c>
      <c r="S132" s="28">
        <v>43921</v>
      </c>
      <c r="W132" s="58"/>
      <c r="X132" s="59"/>
      <c r="Y132" s="59"/>
      <c r="Z132" s="59"/>
      <c r="AA132" s="59"/>
      <c r="AB132" s="59"/>
      <c r="AC132" s="59"/>
      <c r="AD132" s="59"/>
      <c r="AE132" s="59"/>
      <c r="AF132" s="59"/>
      <c r="AG132" s="59"/>
      <c r="AH132" s="59"/>
      <c r="AI132" s="59"/>
      <c r="AJ132" s="59"/>
      <c r="AK132" s="59"/>
      <c r="AL132" s="59"/>
      <c r="AM132" s="59"/>
      <c r="AN132" s="59"/>
      <c r="AO132" s="59"/>
      <c r="AP132" s="59"/>
      <c r="AQ132" s="59"/>
      <c r="AR132" s="59"/>
      <c r="AS132" s="59"/>
      <c r="AT132" s="59"/>
      <c r="AU132" s="59"/>
      <c r="AV132" s="59"/>
      <c r="AW132" s="59"/>
      <c r="AX132" s="59"/>
      <c r="AY132" s="59"/>
      <c r="AZ132" s="58"/>
      <c r="BA132" s="59"/>
      <c r="BB132" s="59"/>
      <c r="BC132" s="59"/>
      <c r="BD132" s="59"/>
    </row>
    <row r="133" spans="1:56" x14ac:dyDescent="0.2">
      <c r="A133" s="29">
        <v>39756</v>
      </c>
      <c r="B133" s="1" t="s">
        <v>200</v>
      </c>
      <c r="C133" s="27">
        <v>43917</v>
      </c>
      <c r="D133" s="1">
        <v>51400</v>
      </c>
      <c r="J133" s="1" t="s">
        <v>52</v>
      </c>
      <c r="K133" s="1" t="s">
        <v>49</v>
      </c>
      <c r="L133" s="1">
        <v>-2</v>
      </c>
      <c r="N133" s="6"/>
      <c r="O133" s="6">
        <v>298.36</v>
      </c>
      <c r="P133" s="6">
        <v>-5766.15</v>
      </c>
      <c r="R133" s="31">
        <v>-298.36</v>
      </c>
      <c r="S133" s="28">
        <v>43921</v>
      </c>
      <c r="W133" s="58"/>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8"/>
      <c r="BA133" s="59"/>
      <c r="BB133" s="59"/>
      <c r="BC133" s="59"/>
      <c r="BD133" s="59"/>
    </row>
    <row r="134" spans="1:56" x14ac:dyDescent="0.2">
      <c r="A134" s="29">
        <v>39897</v>
      </c>
      <c r="B134" s="1" t="s">
        <v>200</v>
      </c>
      <c r="C134" s="27">
        <v>43929</v>
      </c>
      <c r="D134" s="1">
        <v>51468</v>
      </c>
      <c r="J134" s="1" t="s">
        <v>52</v>
      </c>
      <c r="K134" s="1" t="s">
        <v>49</v>
      </c>
      <c r="L134" s="1">
        <v>-1</v>
      </c>
      <c r="N134" s="6"/>
      <c r="O134" s="6">
        <v>112</v>
      </c>
      <c r="P134" s="6">
        <v>-5878.15</v>
      </c>
      <c r="R134" s="31">
        <v>-112</v>
      </c>
      <c r="S134" s="28">
        <v>43951</v>
      </c>
      <c r="W134" s="58"/>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8"/>
      <c r="BA134" s="59"/>
      <c r="BB134" s="59"/>
      <c r="BC134" s="59"/>
      <c r="BD134" s="59"/>
    </row>
    <row r="135" spans="1:56" x14ac:dyDescent="0.2">
      <c r="A135" s="29">
        <v>39755</v>
      </c>
      <c r="B135" s="1" t="s">
        <v>200</v>
      </c>
      <c r="C135" s="27">
        <v>43930</v>
      </c>
      <c r="D135" s="1">
        <v>51399</v>
      </c>
      <c r="J135" s="1" t="s">
        <v>52</v>
      </c>
      <c r="K135" s="1" t="s">
        <v>49</v>
      </c>
      <c r="L135" s="1">
        <v>-2</v>
      </c>
      <c r="N135" s="6"/>
      <c r="O135" s="6">
        <v>298.36</v>
      </c>
      <c r="P135" s="6">
        <v>-6176.51</v>
      </c>
      <c r="R135" s="31">
        <v>-298.36</v>
      </c>
      <c r="S135" s="28">
        <v>43951</v>
      </c>
      <c r="W135" s="58"/>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8"/>
      <c r="BA135" s="59"/>
      <c r="BB135" s="59"/>
      <c r="BC135" s="59"/>
      <c r="BD135" s="59"/>
    </row>
    <row r="136" spans="1:56" x14ac:dyDescent="0.2">
      <c r="A136" s="29">
        <v>39896</v>
      </c>
      <c r="B136" s="1" t="s">
        <v>200</v>
      </c>
      <c r="C136" s="27">
        <v>43931</v>
      </c>
      <c r="D136" s="1">
        <v>51467</v>
      </c>
      <c r="J136" s="1" t="s">
        <v>52</v>
      </c>
      <c r="K136" s="1" t="s">
        <v>49</v>
      </c>
      <c r="L136" s="1">
        <v>-1</v>
      </c>
      <c r="N136" s="6"/>
      <c r="O136" s="6">
        <v>112</v>
      </c>
      <c r="P136" s="6">
        <v>-6288.51</v>
      </c>
      <c r="R136" s="31">
        <v>-112</v>
      </c>
      <c r="S136" s="28">
        <v>43951</v>
      </c>
      <c r="W136" s="58"/>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8"/>
      <c r="BA136" s="59"/>
      <c r="BB136" s="59"/>
      <c r="BC136" s="59"/>
      <c r="BD136" s="59"/>
    </row>
    <row r="137" spans="1:56" x14ac:dyDescent="0.2">
      <c r="A137" s="29">
        <v>39895</v>
      </c>
      <c r="B137" s="1" t="s">
        <v>200</v>
      </c>
      <c r="C137" s="27">
        <v>43936</v>
      </c>
      <c r="D137" s="1">
        <v>51466</v>
      </c>
      <c r="J137" s="1" t="s">
        <v>52</v>
      </c>
      <c r="K137" s="1" t="s">
        <v>49</v>
      </c>
      <c r="L137" s="1">
        <v>-1</v>
      </c>
      <c r="N137" s="6"/>
      <c r="O137" s="6">
        <v>149.18</v>
      </c>
      <c r="P137" s="6">
        <v>-6437.69</v>
      </c>
      <c r="R137" s="31">
        <v>-149.18</v>
      </c>
      <c r="S137" s="28">
        <v>43951</v>
      </c>
      <c r="W137" s="58"/>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c r="AY137" s="59"/>
      <c r="AZ137" s="58"/>
      <c r="BA137" s="59"/>
      <c r="BB137" s="59"/>
      <c r="BC137" s="59"/>
      <c r="BD137" s="59"/>
    </row>
    <row r="138" spans="1:56" x14ac:dyDescent="0.2">
      <c r="A138" s="29">
        <v>40086</v>
      </c>
      <c r="B138" s="1" t="s">
        <v>789</v>
      </c>
      <c r="C138" s="27">
        <v>43936</v>
      </c>
      <c r="J138" s="1" t="s">
        <v>52</v>
      </c>
      <c r="K138" s="1" t="s">
        <v>59</v>
      </c>
      <c r="N138" s="6"/>
      <c r="O138" s="6">
        <v>528</v>
      </c>
      <c r="P138" s="6">
        <v>-6437.69</v>
      </c>
      <c r="R138" s="31">
        <v>-528</v>
      </c>
      <c r="S138" s="28">
        <v>43951</v>
      </c>
      <c r="W138" s="58"/>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8"/>
      <c r="BA138" s="59"/>
      <c r="BB138" s="59"/>
      <c r="BC138" s="59"/>
      <c r="BD138" s="59"/>
    </row>
    <row r="139" spans="1:56" x14ac:dyDescent="0.2">
      <c r="A139" s="29">
        <v>40086</v>
      </c>
      <c r="B139" s="1" t="s">
        <v>789</v>
      </c>
      <c r="C139" s="27">
        <v>43936</v>
      </c>
      <c r="J139" s="1" t="s">
        <v>52</v>
      </c>
      <c r="K139" s="1" t="s">
        <v>59</v>
      </c>
      <c r="N139" s="6"/>
      <c r="O139" s="6">
        <v>264</v>
      </c>
      <c r="P139" s="6">
        <v>-5989.69</v>
      </c>
      <c r="R139" s="31">
        <v>-264</v>
      </c>
      <c r="S139" s="28">
        <v>43951</v>
      </c>
      <c r="W139" s="58"/>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8"/>
      <c r="BA139" s="59"/>
      <c r="BB139" s="59"/>
      <c r="BC139" s="59"/>
      <c r="BD139" s="59"/>
    </row>
    <row r="140" spans="1:56" x14ac:dyDescent="0.2">
      <c r="A140" s="29">
        <v>40086</v>
      </c>
      <c r="B140" s="1" t="s">
        <v>789</v>
      </c>
      <c r="C140" s="27">
        <v>43936</v>
      </c>
      <c r="J140" s="1" t="s">
        <v>52</v>
      </c>
      <c r="K140" s="1" t="s">
        <v>59</v>
      </c>
      <c r="N140" s="6"/>
      <c r="O140" s="6">
        <v>202.61</v>
      </c>
      <c r="P140" s="6">
        <v>-6437.69</v>
      </c>
      <c r="R140" s="31">
        <v>-202.61</v>
      </c>
      <c r="S140" s="28">
        <v>43951</v>
      </c>
      <c r="W140" s="58"/>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8"/>
      <c r="BA140" s="59"/>
      <c r="BB140" s="59"/>
      <c r="BC140" s="59"/>
      <c r="BD140" s="59"/>
    </row>
    <row r="141" spans="1:56" x14ac:dyDescent="0.2">
      <c r="A141" s="29">
        <v>40086</v>
      </c>
      <c r="B141" s="1" t="s">
        <v>789</v>
      </c>
      <c r="C141" s="27">
        <v>43936</v>
      </c>
      <c r="J141" s="1" t="s">
        <v>52</v>
      </c>
      <c r="K141" s="1" t="s">
        <v>59</v>
      </c>
      <c r="N141" s="6"/>
      <c r="O141" s="6">
        <v>96</v>
      </c>
      <c r="P141" s="6">
        <v>-5989.69</v>
      </c>
      <c r="R141" s="31">
        <v>-96</v>
      </c>
      <c r="S141" s="28">
        <v>43951</v>
      </c>
      <c r="W141" s="58"/>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8"/>
      <c r="BA141" s="59"/>
      <c r="BB141" s="59"/>
      <c r="BC141" s="59"/>
      <c r="BD141" s="59"/>
    </row>
    <row r="142" spans="1:56" x14ac:dyDescent="0.2">
      <c r="A142" s="29">
        <v>40086</v>
      </c>
      <c r="B142" s="1" t="s">
        <v>789</v>
      </c>
      <c r="C142" s="27">
        <v>43936</v>
      </c>
      <c r="J142" s="1" t="s">
        <v>52</v>
      </c>
      <c r="K142" s="1" t="s">
        <v>59</v>
      </c>
      <c r="L142" s="1">
        <v>1</v>
      </c>
      <c r="M142" s="1">
        <v>202.61</v>
      </c>
      <c r="N142" s="6">
        <v>202.61</v>
      </c>
      <c r="O142" s="6"/>
      <c r="P142" s="6">
        <v>-6235.08</v>
      </c>
      <c r="R142" s="31">
        <v>202.61</v>
      </c>
      <c r="S142" s="28">
        <v>43951</v>
      </c>
      <c r="W142" s="58"/>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8"/>
      <c r="BA142" s="59"/>
      <c r="BB142" s="59"/>
      <c r="BC142" s="59"/>
      <c r="BD142" s="59"/>
    </row>
    <row r="143" spans="1:56" x14ac:dyDescent="0.2">
      <c r="A143" s="29">
        <v>40086</v>
      </c>
      <c r="B143" s="1" t="s">
        <v>789</v>
      </c>
      <c r="C143" s="27">
        <v>43936</v>
      </c>
      <c r="J143" s="1" t="s">
        <v>52</v>
      </c>
      <c r="K143" s="1" t="s">
        <v>59</v>
      </c>
      <c r="L143" s="1">
        <v>2</v>
      </c>
      <c r="M143" s="1">
        <v>132</v>
      </c>
      <c r="N143" s="6">
        <v>264</v>
      </c>
      <c r="O143" s="6"/>
      <c r="P143" s="6">
        <v>-5725.69</v>
      </c>
      <c r="R143" s="31">
        <v>264</v>
      </c>
      <c r="S143" s="28">
        <v>43951</v>
      </c>
      <c r="W143" s="58"/>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8"/>
      <c r="BA143" s="59"/>
      <c r="BB143" s="59"/>
      <c r="BC143" s="59"/>
      <c r="BD143" s="59"/>
    </row>
    <row r="144" spans="1:56" x14ac:dyDescent="0.2">
      <c r="A144" s="29">
        <v>40086</v>
      </c>
      <c r="B144" s="1" t="s">
        <v>789</v>
      </c>
      <c r="C144" s="27">
        <v>43936</v>
      </c>
      <c r="J144" s="1" t="s">
        <v>52</v>
      </c>
      <c r="K144" s="1" t="s">
        <v>59</v>
      </c>
      <c r="L144" s="1">
        <v>4</v>
      </c>
      <c r="M144" s="1">
        <v>132</v>
      </c>
      <c r="N144" s="6">
        <v>528</v>
      </c>
      <c r="O144" s="6"/>
      <c r="P144" s="6">
        <v>-5909.69</v>
      </c>
      <c r="R144" s="31">
        <v>528</v>
      </c>
      <c r="S144" s="28">
        <v>43951</v>
      </c>
      <c r="W144" s="58"/>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8"/>
      <c r="BA144" s="59"/>
      <c r="BB144" s="59"/>
      <c r="BC144" s="59"/>
      <c r="BD144" s="59"/>
    </row>
    <row r="145" spans="1:56" x14ac:dyDescent="0.2">
      <c r="A145" s="29">
        <v>40086</v>
      </c>
      <c r="B145" s="1" t="s">
        <v>789</v>
      </c>
      <c r="C145" s="27">
        <v>43936</v>
      </c>
      <c r="J145" s="1" t="s">
        <v>52</v>
      </c>
      <c r="K145" s="1" t="s">
        <v>59</v>
      </c>
      <c r="L145" s="1">
        <v>4</v>
      </c>
      <c r="M145" s="1">
        <v>136</v>
      </c>
      <c r="N145" s="6">
        <v>544</v>
      </c>
      <c r="O145" s="6"/>
      <c r="P145" s="6">
        <v>-5893.69</v>
      </c>
      <c r="R145" s="31">
        <v>544</v>
      </c>
      <c r="S145" s="28">
        <v>43951</v>
      </c>
      <c r="W145" s="58"/>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8"/>
      <c r="BA145" s="59"/>
      <c r="BB145" s="59"/>
      <c r="BC145" s="59"/>
      <c r="BD145" s="59"/>
    </row>
    <row r="146" spans="1:56" x14ac:dyDescent="0.2">
      <c r="A146" s="29">
        <v>40111</v>
      </c>
      <c r="B146" s="1" t="s">
        <v>789</v>
      </c>
      <c r="C146" s="27">
        <v>43938</v>
      </c>
      <c r="J146" s="1" t="s">
        <v>52</v>
      </c>
      <c r="K146" s="1" t="s">
        <v>59</v>
      </c>
      <c r="N146" s="6"/>
      <c r="O146" s="6">
        <v>18</v>
      </c>
      <c r="P146" s="6">
        <v>-5989.69</v>
      </c>
      <c r="R146" s="31">
        <v>-18</v>
      </c>
      <c r="S146" s="28">
        <v>43951</v>
      </c>
      <c r="W146" s="58"/>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8"/>
      <c r="BA146" s="59"/>
      <c r="BB146" s="59"/>
      <c r="BC146" s="59"/>
      <c r="BD146" s="59"/>
    </row>
    <row r="147" spans="1:56" x14ac:dyDescent="0.2">
      <c r="A147" s="29">
        <v>40111</v>
      </c>
      <c r="B147" s="1" t="s">
        <v>789</v>
      </c>
      <c r="C147" s="27">
        <v>43938</v>
      </c>
      <c r="J147" s="1" t="s">
        <v>52</v>
      </c>
      <c r="K147" s="1" t="s">
        <v>59</v>
      </c>
      <c r="L147" s="1">
        <v>3</v>
      </c>
      <c r="M147" s="1">
        <v>6</v>
      </c>
      <c r="N147" s="6">
        <v>18</v>
      </c>
      <c r="O147" s="6"/>
      <c r="P147" s="6">
        <v>-5971.69</v>
      </c>
      <c r="R147" s="31">
        <v>18</v>
      </c>
      <c r="S147" s="28">
        <v>43951</v>
      </c>
      <c r="W147" s="58"/>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c r="AT147" s="59"/>
      <c r="AU147" s="59"/>
      <c r="AV147" s="59"/>
      <c r="AW147" s="59"/>
      <c r="AX147" s="59"/>
      <c r="AY147" s="59"/>
      <c r="AZ147" s="58"/>
      <c r="BA147" s="59"/>
      <c r="BB147" s="59"/>
      <c r="BC147" s="59"/>
      <c r="BD147" s="59"/>
    </row>
    <row r="148" spans="1:56" x14ac:dyDescent="0.2">
      <c r="A148" s="29">
        <v>40112</v>
      </c>
      <c r="B148" s="1" t="s">
        <v>789</v>
      </c>
      <c r="C148" s="27">
        <v>43938</v>
      </c>
      <c r="J148" s="1" t="s">
        <v>52</v>
      </c>
      <c r="K148" s="1" t="s">
        <v>59</v>
      </c>
      <c r="L148" s="1">
        <v>2</v>
      </c>
      <c r="M148" s="1">
        <v>32</v>
      </c>
      <c r="N148" s="6">
        <v>64</v>
      </c>
      <c r="O148" s="6"/>
      <c r="P148" s="6">
        <v>-5925.69</v>
      </c>
      <c r="R148" s="31">
        <v>64</v>
      </c>
      <c r="S148" s="28">
        <v>43951</v>
      </c>
      <c r="W148" s="58"/>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8"/>
      <c r="BA148" s="59"/>
      <c r="BB148" s="59"/>
      <c r="BC148" s="59"/>
      <c r="BD148" s="59"/>
    </row>
    <row r="149" spans="1:56" x14ac:dyDescent="0.2">
      <c r="A149" s="29">
        <v>40112</v>
      </c>
      <c r="B149" s="1" t="s">
        <v>789</v>
      </c>
      <c r="C149" s="27">
        <v>43938</v>
      </c>
      <c r="J149" s="1" t="s">
        <v>52</v>
      </c>
      <c r="K149" s="1" t="s">
        <v>59</v>
      </c>
      <c r="N149" s="6">
        <v>234.36</v>
      </c>
      <c r="O149" s="6"/>
      <c r="P149" s="6">
        <v>-5691.33</v>
      </c>
      <c r="R149" s="31">
        <v>234.36</v>
      </c>
      <c r="S149" s="28">
        <v>43951</v>
      </c>
      <c r="W149" s="58"/>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8"/>
      <c r="BA149" s="59"/>
      <c r="BB149" s="59"/>
      <c r="BC149" s="59"/>
      <c r="BD149" s="59"/>
    </row>
    <row r="150" spans="1:56" x14ac:dyDescent="0.2">
      <c r="A150" s="29">
        <v>40162</v>
      </c>
      <c r="B150" s="1" t="s">
        <v>789</v>
      </c>
      <c r="C150" s="27">
        <v>43945</v>
      </c>
      <c r="J150" s="1" t="s">
        <v>52</v>
      </c>
      <c r="K150" s="1" t="s">
        <v>59</v>
      </c>
      <c r="N150" s="6"/>
      <c r="O150" s="6">
        <v>53.7</v>
      </c>
      <c r="P150" s="6">
        <v>-5691.33</v>
      </c>
      <c r="R150" s="31">
        <v>-53.7</v>
      </c>
      <c r="S150" s="28">
        <v>43951</v>
      </c>
      <c r="W150" s="58"/>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8"/>
      <c r="BA150" s="59"/>
      <c r="BB150" s="59"/>
      <c r="BC150" s="59"/>
      <c r="BD150" s="59"/>
    </row>
    <row r="151" spans="1:56" x14ac:dyDescent="0.2">
      <c r="A151" s="29">
        <v>40162</v>
      </c>
      <c r="B151" s="1" t="s">
        <v>789</v>
      </c>
      <c r="C151" s="27">
        <v>43945</v>
      </c>
      <c r="J151" s="1" t="s">
        <v>52</v>
      </c>
      <c r="K151" s="1" t="s">
        <v>59</v>
      </c>
      <c r="L151" s="1">
        <v>1</v>
      </c>
      <c r="M151" s="1">
        <v>53.7</v>
      </c>
      <c r="N151" s="6">
        <v>53.7</v>
      </c>
      <c r="O151" s="6"/>
      <c r="P151" s="6">
        <v>-5637.63</v>
      </c>
      <c r="R151" s="31">
        <v>53.7</v>
      </c>
      <c r="S151" s="28">
        <v>43951</v>
      </c>
      <c r="W151" s="58"/>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8"/>
      <c r="BA151" s="59"/>
      <c r="BB151" s="59"/>
      <c r="BC151" s="59"/>
      <c r="BD151" s="59"/>
    </row>
    <row r="152" spans="1:56" x14ac:dyDescent="0.2">
      <c r="A152" s="29">
        <v>40567</v>
      </c>
      <c r="B152" s="1" t="s">
        <v>789</v>
      </c>
      <c r="C152" s="27">
        <v>43958</v>
      </c>
      <c r="J152" s="1" t="s">
        <v>52</v>
      </c>
      <c r="K152" s="1" t="s">
        <v>59</v>
      </c>
      <c r="L152" s="1">
        <v>1</v>
      </c>
      <c r="M152" s="1">
        <v>80</v>
      </c>
      <c r="N152" s="6">
        <v>80</v>
      </c>
      <c r="O152" s="6"/>
      <c r="P152" s="6">
        <v>-5611.33</v>
      </c>
      <c r="R152" s="31">
        <v>80</v>
      </c>
      <c r="S152" s="28">
        <v>43982</v>
      </c>
      <c r="W152" s="58"/>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8"/>
      <c r="BA152" s="59"/>
      <c r="BB152" s="59"/>
      <c r="BC152" s="59"/>
      <c r="BD152" s="59"/>
    </row>
    <row r="153" spans="1:56" x14ac:dyDescent="0.2">
      <c r="A153" s="29">
        <v>40268</v>
      </c>
      <c r="B153" s="1" t="s">
        <v>200</v>
      </c>
      <c r="C153" s="27">
        <v>43959</v>
      </c>
      <c r="D153" s="1">
        <v>51565</v>
      </c>
      <c r="J153" s="1" t="s">
        <v>52</v>
      </c>
      <c r="K153" s="1" t="s">
        <v>49</v>
      </c>
      <c r="L153" s="1">
        <v>-1</v>
      </c>
      <c r="N153" s="6"/>
      <c r="O153" s="6">
        <v>112</v>
      </c>
      <c r="P153" s="6">
        <v>-5723.33</v>
      </c>
      <c r="R153" s="31">
        <v>-112</v>
      </c>
      <c r="S153" s="28">
        <v>43982</v>
      </c>
      <c r="W153" s="58"/>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8"/>
      <c r="BA153" s="59"/>
      <c r="BB153" s="59"/>
      <c r="BC153" s="59"/>
      <c r="BD153" s="59"/>
    </row>
    <row r="154" spans="1:56" x14ac:dyDescent="0.2">
      <c r="A154" s="29">
        <v>39790</v>
      </c>
      <c r="B154" s="1" t="s">
        <v>200</v>
      </c>
      <c r="C154" s="27">
        <v>43962</v>
      </c>
      <c r="D154" s="1">
        <v>51416</v>
      </c>
      <c r="J154" s="1" t="s">
        <v>52</v>
      </c>
      <c r="K154" s="1" t="s">
        <v>49</v>
      </c>
      <c r="L154" s="1">
        <v>-3</v>
      </c>
      <c r="N154" s="6"/>
      <c r="O154" s="6">
        <v>5.25</v>
      </c>
      <c r="P154" s="6">
        <v>-5728.58</v>
      </c>
      <c r="R154" s="31">
        <v>-5.25</v>
      </c>
      <c r="S154" s="28">
        <v>43982</v>
      </c>
      <c r="W154" s="58"/>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8"/>
      <c r="BA154" s="59"/>
      <c r="BB154" s="59"/>
      <c r="BC154" s="59"/>
      <c r="BD154" s="59"/>
    </row>
    <row r="155" spans="1:56" x14ac:dyDescent="0.2">
      <c r="A155" s="29">
        <v>40398</v>
      </c>
      <c r="B155" s="1" t="s">
        <v>789</v>
      </c>
      <c r="C155" s="27">
        <v>43969</v>
      </c>
      <c r="J155" s="1" t="s">
        <v>52</v>
      </c>
      <c r="K155" s="1" t="s">
        <v>59</v>
      </c>
      <c r="N155" s="6"/>
      <c r="O155" s="6">
        <v>24</v>
      </c>
      <c r="P155" s="6">
        <v>-5616.58</v>
      </c>
      <c r="R155" s="31">
        <v>-24</v>
      </c>
      <c r="S155" s="28">
        <v>43982</v>
      </c>
      <c r="W155" s="58"/>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8"/>
      <c r="BA155" s="59"/>
      <c r="BB155" s="59"/>
      <c r="BC155" s="59"/>
      <c r="BD155" s="59"/>
    </row>
    <row r="156" spans="1:56" x14ac:dyDescent="0.2">
      <c r="A156" s="29">
        <v>40398</v>
      </c>
      <c r="B156" s="1" t="s">
        <v>789</v>
      </c>
      <c r="C156" s="27">
        <v>43969</v>
      </c>
      <c r="J156" s="1" t="s">
        <v>52</v>
      </c>
      <c r="K156" s="1" t="s">
        <v>59</v>
      </c>
      <c r="L156" s="1">
        <v>1</v>
      </c>
      <c r="M156" s="1">
        <v>136</v>
      </c>
      <c r="N156" s="6">
        <v>136</v>
      </c>
      <c r="O156" s="6"/>
      <c r="P156" s="6">
        <v>-5592.58</v>
      </c>
      <c r="R156" s="31">
        <v>136</v>
      </c>
      <c r="S156" s="28">
        <v>43982</v>
      </c>
      <c r="W156" s="58"/>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8"/>
      <c r="BA156" s="59"/>
      <c r="BB156" s="59"/>
      <c r="BC156" s="59"/>
      <c r="BD156" s="59"/>
    </row>
    <row r="157" spans="1:56" x14ac:dyDescent="0.2">
      <c r="A157" s="29">
        <v>40437</v>
      </c>
      <c r="B157" s="1" t="s">
        <v>789</v>
      </c>
      <c r="C157" s="27">
        <v>43978</v>
      </c>
      <c r="J157" s="1" t="s">
        <v>52</v>
      </c>
      <c r="K157" s="1" t="s">
        <v>59</v>
      </c>
      <c r="N157" s="6"/>
      <c r="O157" s="6">
        <v>937</v>
      </c>
      <c r="P157" s="6">
        <v>-5616.58</v>
      </c>
      <c r="R157" s="31">
        <v>-937</v>
      </c>
      <c r="S157" s="28">
        <v>43982</v>
      </c>
      <c r="W157" s="58"/>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8"/>
      <c r="BA157" s="59"/>
      <c r="BB157" s="59"/>
      <c r="BC157" s="59"/>
      <c r="BD157" s="59"/>
    </row>
    <row r="158" spans="1:56" x14ac:dyDescent="0.2">
      <c r="A158" s="29">
        <v>40437</v>
      </c>
      <c r="B158" s="1" t="s">
        <v>789</v>
      </c>
      <c r="C158" s="27">
        <v>43978</v>
      </c>
      <c r="J158" s="1" t="s">
        <v>52</v>
      </c>
      <c r="K158" s="1" t="s">
        <v>59</v>
      </c>
      <c r="N158" s="6"/>
      <c r="O158" s="6">
        <v>99.44</v>
      </c>
      <c r="P158" s="6">
        <v>-5616.58</v>
      </c>
      <c r="R158" s="31">
        <v>-99.44</v>
      </c>
      <c r="S158" s="28">
        <v>43982</v>
      </c>
      <c r="W158" s="58"/>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8"/>
      <c r="BA158" s="59"/>
      <c r="BB158" s="59"/>
      <c r="BC158" s="59"/>
      <c r="BD158" s="59"/>
    </row>
    <row r="159" spans="1:56" x14ac:dyDescent="0.2">
      <c r="A159" s="29">
        <v>40437</v>
      </c>
      <c r="B159" s="1" t="s">
        <v>789</v>
      </c>
      <c r="C159" s="27">
        <v>43978</v>
      </c>
      <c r="J159" s="1" t="s">
        <v>52</v>
      </c>
      <c r="K159" s="1" t="s">
        <v>59</v>
      </c>
      <c r="L159" s="1">
        <v>2</v>
      </c>
      <c r="M159" s="1">
        <v>49.72</v>
      </c>
      <c r="N159" s="6">
        <v>99.44</v>
      </c>
      <c r="O159" s="6"/>
      <c r="P159" s="6">
        <v>-5517.14</v>
      </c>
      <c r="R159" s="31">
        <v>99.44</v>
      </c>
      <c r="S159" s="28">
        <v>43982</v>
      </c>
      <c r="W159" s="58"/>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c r="AV159" s="59"/>
      <c r="AW159" s="59"/>
      <c r="AX159" s="59"/>
      <c r="AY159" s="59"/>
      <c r="AZ159" s="58"/>
      <c r="BA159" s="59"/>
      <c r="BB159" s="59"/>
      <c r="BC159" s="59"/>
      <c r="BD159" s="59"/>
    </row>
    <row r="160" spans="1:56" x14ac:dyDescent="0.2">
      <c r="A160" s="29">
        <v>40437</v>
      </c>
      <c r="B160" s="1" t="s">
        <v>789</v>
      </c>
      <c r="C160" s="27">
        <v>43978</v>
      </c>
      <c r="J160" s="1" t="s">
        <v>52</v>
      </c>
      <c r="K160" s="1" t="s">
        <v>59</v>
      </c>
      <c r="L160" s="1">
        <v>1</v>
      </c>
      <c r="M160" s="1">
        <v>937</v>
      </c>
      <c r="N160" s="6">
        <v>937</v>
      </c>
      <c r="O160" s="6"/>
      <c r="P160" s="6">
        <v>-4679.58</v>
      </c>
      <c r="R160" s="31">
        <v>937</v>
      </c>
      <c r="S160" s="28">
        <v>43982</v>
      </c>
      <c r="W160" s="58"/>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59"/>
      <c r="AT160" s="59"/>
      <c r="AU160" s="59"/>
      <c r="AV160" s="59"/>
      <c r="AW160" s="59"/>
      <c r="AX160" s="59"/>
      <c r="AY160" s="59"/>
      <c r="AZ160" s="58"/>
      <c r="BA160" s="59"/>
      <c r="BB160" s="59"/>
      <c r="BC160" s="59"/>
      <c r="BD160" s="59"/>
    </row>
    <row r="161" spans="1:56" x14ac:dyDescent="0.2">
      <c r="A161" s="29">
        <v>40438</v>
      </c>
      <c r="B161" s="1" t="s">
        <v>789</v>
      </c>
      <c r="C161" s="27">
        <v>43978</v>
      </c>
      <c r="J161" s="1" t="s">
        <v>52</v>
      </c>
      <c r="K161" s="1" t="s">
        <v>59</v>
      </c>
      <c r="N161" s="6"/>
      <c r="O161" s="6">
        <v>691</v>
      </c>
      <c r="P161" s="6">
        <v>-5616.58</v>
      </c>
      <c r="R161" s="31">
        <v>-691</v>
      </c>
      <c r="S161" s="28">
        <v>43982</v>
      </c>
      <c r="W161" s="58"/>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8"/>
      <c r="BA161" s="59"/>
      <c r="BB161" s="59"/>
      <c r="BC161" s="59"/>
      <c r="BD161" s="59"/>
    </row>
    <row r="162" spans="1:56" x14ac:dyDescent="0.2">
      <c r="A162" s="29">
        <v>40438</v>
      </c>
      <c r="B162" s="1" t="s">
        <v>789</v>
      </c>
      <c r="C162" s="27">
        <v>43978</v>
      </c>
      <c r="J162" s="1" t="s">
        <v>52</v>
      </c>
      <c r="K162" s="1" t="s">
        <v>59</v>
      </c>
      <c r="N162" s="6"/>
      <c r="O162" s="6">
        <v>691</v>
      </c>
      <c r="P162" s="6">
        <v>-5616.58</v>
      </c>
      <c r="R162" s="31">
        <v>-691</v>
      </c>
      <c r="S162" s="28">
        <v>43982</v>
      </c>
      <c r="W162" s="58"/>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8"/>
      <c r="BA162" s="59"/>
      <c r="BB162" s="59"/>
      <c r="BC162" s="59"/>
      <c r="BD162" s="59"/>
    </row>
    <row r="163" spans="1:56" x14ac:dyDescent="0.2">
      <c r="A163" s="29">
        <v>40438</v>
      </c>
      <c r="B163" s="1" t="s">
        <v>789</v>
      </c>
      <c r="C163" s="27">
        <v>43978</v>
      </c>
      <c r="J163" s="1" t="s">
        <v>52</v>
      </c>
      <c r="K163" s="1" t="s">
        <v>59</v>
      </c>
      <c r="L163" s="1">
        <v>1</v>
      </c>
      <c r="M163" s="1">
        <v>691</v>
      </c>
      <c r="N163" s="6">
        <v>691</v>
      </c>
      <c r="O163" s="6"/>
      <c r="P163" s="6">
        <v>-4925.58</v>
      </c>
      <c r="R163" s="31">
        <v>691</v>
      </c>
      <c r="S163" s="28">
        <v>43982</v>
      </c>
      <c r="W163" s="58"/>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8"/>
      <c r="BA163" s="59"/>
      <c r="BB163" s="59"/>
      <c r="BC163" s="59"/>
      <c r="BD163" s="59"/>
    </row>
    <row r="164" spans="1:56" x14ac:dyDescent="0.2">
      <c r="A164" s="29">
        <v>40438</v>
      </c>
      <c r="B164" s="1" t="s">
        <v>789</v>
      </c>
      <c r="C164" s="27">
        <v>43978</v>
      </c>
      <c r="J164" s="1" t="s">
        <v>52</v>
      </c>
      <c r="K164" s="1" t="s">
        <v>59</v>
      </c>
      <c r="L164" s="1">
        <v>1</v>
      </c>
      <c r="M164" s="1">
        <v>691</v>
      </c>
      <c r="N164" s="6">
        <v>691</v>
      </c>
      <c r="O164" s="6"/>
      <c r="P164" s="6">
        <v>-4925.58</v>
      </c>
      <c r="R164" s="31">
        <v>691</v>
      </c>
      <c r="S164" s="28">
        <v>43982</v>
      </c>
      <c r="W164" s="58"/>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c r="AV164" s="59"/>
      <c r="AW164" s="59"/>
      <c r="AX164" s="59"/>
      <c r="AY164" s="59"/>
      <c r="AZ164" s="58"/>
      <c r="BA164" s="59"/>
      <c r="BB164" s="59"/>
      <c r="BC164" s="59"/>
      <c r="BD164" s="59"/>
    </row>
    <row r="165" spans="1:56" x14ac:dyDescent="0.2">
      <c r="A165" s="29">
        <v>40440</v>
      </c>
      <c r="B165" s="1" t="s">
        <v>789</v>
      </c>
      <c r="C165" s="27">
        <v>43978</v>
      </c>
      <c r="J165" s="1" t="s">
        <v>52</v>
      </c>
      <c r="K165" s="1" t="s">
        <v>59</v>
      </c>
      <c r="N165" s="6"/>
      <c r="O165" s="6">
        <v>196</v>
      </c>
      <c r="P165" s="6">
        <v>-5616.58</v>
      </c>
      <c r="R165" s="31">
        <v>-196</v>
      </c>
      <c r="S165" s="28">
        <v>43982</v>
      </c>
      <c r="W165" s="58"/>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8"/>
      <c r="BA165" s="59"/>
      <c r="BB165" s="59"/>
      <c r="BC165" s="59"/>
      <c r="BD165" s="59"/>
    </row>
    <row r="166" spans="1:56" x14ac:dyDescent="0.2">
      <c r="A166" s="29">
        <v>40440</v>
      </c>
      <c r="B166" s="1" t="s">
        <v>789</v>
      </c>
      <c r="C166" s="27">
        <v>43978</v>
      </c>
      <c r="J166" s="1" t="s">
        <v>52</v>
      </c>
      <c r="K166" s="1" t="s">
        <v>59</v>
      </c>
      <c r="L166" s="1">
        <v>2</v>
      </c>
      <c r="M166" s="1">
        <v>98</v>
      </c>
      <c r="N166" s="6">
        <v>196</v>
      </c>
      <c r="O166" s="6"/>
      <c r="P166" s="6">
        <v>-5420.58</v>
      </c>
      <c r="R166" s="31">
        <v>196</v>
      </c>
      <c r="S166" s="28">
        <v>43982</v>
      </c>
      <c r="W166" s="58"/>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8"/>
      <c r="BA166" s="59"/>
      <c r="BB166" s="59"/>
      <c r="BC166" s="59"/>
      <c r="BD166" s="59"/>
    </row>
    <row r="167" spans="1:56" x14ac:dyDescent="0.2">
      <c r="A167" s="29">
        <v>40455</v>
      </c>
      <c r="B167" s="1" t="s">
        <v>789</v>
      </c>
      <c r="C167" s="27">
        <v>43980</v>
      </c>
      <c r="J167" s="1" t="s">
        <v>52</v>
      </c>
      <c r="K167" s="1" t="s">
        <v>59</v>
      </c>
      <c r="L167" s="1">
        <v>1</v>
      </c>
      <c r="M167" s="1">
        <v>19</v>
      </c>
      <c r="N167" s="6">
        <v>19</v>
      </c>
      <c r="O167" s="6"/>
      <c r="P167" s="6">
        <v>-5597.58</v>
      </c>
      <c r="R167" s="31">
        <v>19</v>
      </c>
      <c r="S167" s="28">
        <v>43982</v>
      </c>
      <c r="W167" s="58"/>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8"/>
      <c r="BA167" s="59"/>
      <c r="BB167" s="59"/>
      <c r="BC167" s="59"/>
      <c r="BD167" s="59"/>
    </row>
    <row r="168" spans="1:56" x14ac:dyDescent="0.2">
      <c r="A168" s="29">
        <v>40455</v>
      </c>
      <c r="B168" s="1" t="s">
        <v>789</v>
      </c>
      <c r="C168" s="27">
        <v>43980</v>
      </c>
      <c r="J168" s="1" t="s">
        <v>52</v>
      </c>
      <c r="K168" s="1" t="s">
        <v>59</v>
      </c>
      <c r="N168" s="6">
        <v>130.18</v>
      </c>
      <c r="O168" s="6"/>
      <c r="P168" s="6">
        <v>-5467.4</v>
      </c>
      <c r="R168" s="31">
        <v>130.18</v>
      </c>
      <c r="S168" s="28">
        <v>43982</v>
      </c>
      <c r="W168" s="58"/>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8"/>
      <c r="BA168" s="59"/>
      <c r="BB168" s="59"/>
      <c r="BC168" s="59"/>
      <c r="BD168" s="59"/>
    </row>
    <row r="169" spans="1:56" x14ac:dyDescent="0.2">
      <c r="A169" s="29">
        <v>40456</v>
      </c>
      <c r="B169" s="1" t="s">
        <v>789</v>
      </c>
      <c r="C169" s="27">
        <v>43980</v>
      </c>
      <c r="J169" s="1" t="s">
        <v>52</v>
      </c>
      <c r="K169" s="1" t="s">
        <v>59</v>
      </c>
      <c r="L169" s="1">
        <v>5</v>
      </c>
      <c r="M169" s="1">
        <v>4.75</v>
      </c>
      <c r="N169" s="6">
        <v>23.75</v>
      </c>
      <c r="O169" s="6"/>
      <c r="P169" s="6">
        <v>-5443.65</v>
      </c>
      <c r="R169" s="31">
        <v>23.75</v>
      </c>
      <c r="S169" s="28">
        <v>43982</v>
      </c>
      <c r="W169" s="58"/>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c r="AV169" s="59"/>
      <c r="AW169" s="59"/>
      <c r="AX169" s="59"/>
      <c r="AY169" s="59"/>
      <c r="AZ169" s="58"/>
      <c r="BA169" s="59"/>
      <c r="BB169" s="59"/>
      <c r="BC169" s="59"/>
      <c r="BD169" s="59"/>
    </row>
    <row r="170" spans="1:56" x14ac:dyDescent="0.2">
      <c r="A170" s="29">
        <v>40456</v>
      </c>
      <c r="B170" s="1" t="s">
        <v>789</v>
      </c>
      <c r="C170" s="27">
        <v>43980</v>
      </c>
      <c r="J170" s="1" t="s">
        <v>52</v>
      </c>
      <c r="K170" s="1" t="s">
        <v>59</v>
      </c>
      <c r="N170" s="6">
        <v>722.15</v>
      </c>
      <c r="O170" s="6"/>
      <c r="P170" s="6">
        <v>-4721.5</v>
      </c>
      <c r="R170" s="31">
        <v>722.15</v>
      </c>
      <c r="S170" s="28">
        <v>43982</v>
      </c>
      <c r="W170" s="58"/>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c r="AV170" s="59"/>
      <c r="AW170" s="59"/>
      <c r="AX170" s="59"/>
      <c r="AY170" s="59"/>
      <c r="AZ170" s="58"/>
      <c r="BA170" s="59"/>
      <c r="BB170" s="59"/>
      <c r="BC170" s="59"/>
      <c r="BD170" s="59"/>
    </row>
    <row r="171" spans="1:56" x14ac:dyDescent="0.2">
      <c r="A171" s="29">
        <v>40527</v>
      </c>
      <c r="B171" s="1" t="s">
        <v>789</v>
      </c>
      <c r="C171" s="27">
        <v>43984</v>
      </c>
      <c r="J171" s="1" t="s">
        <v>52</v>
      </c>
      <c r="K171" s="1" t="s">
        <v>59</v>
      </c>
      <c r="N171" s="6"/>
      <c r="O171" s="6">
        <v>132</v>
      </c>
      <c r="P171" s="6">
        <v>-4721.5</v>
      </c>
      <c r="R171" s="31">
        <v>-132</v>
      </c>
      <c r="S171" s="28">
        <v>44012</v>
      </c>
      <c r="W171" s="58"/>
      <c r="X171" s="59"/>
      <c r="Y171" s="59"/>
      <c r="Z171" s="59"/>
      <c r="AA171" s="59"/>
      <c r="AB171" s="59"/>
      <c r="AC171" s="59"/>
      <c r="AD171" s="59"/>
      <c r="AE171" s="59"/>
      <c r="AF171" s="59"/>
      <c r="AG171" s="59"/>
      <c r="AH171" s="59"/>
      <c r="AI171" s="59"/>
      <c r="AJ171" s="59"/>
      <c r="AK171" s="59"/>
      <c r="AL171" s="59"/>
      <c r="AM171" s="59"/>
      <c r="AN171" s="59"/>
      <c r="AO171" s="59"/>
      <c r="AP171" s="59"/>
      <c r="AQ171" s="59"/>
      <c r="AR171" s="59"/>
      <c r="AS171" s="59"/>
      <c r="AT171" s="59"/>
      <c r="AU171" s="59"/>
      <c r="AV171" s="59"/>
      <c r="AW171" s="59"/>
      <c r="AX171" s="59"/>
      <c r="AY171" s="59"/>
      <c r="AZ171" s="58"/>
      <c r="BA171" s="59"/>
      <c r="BB171" s="59"/>
      <c r="BC171" s="59"/>
      <c r="BD171" s="59"/>
    </row>
    <row r="172" spans="1:56" x14ac:dyDescent="0.2">
      <c r="A172" s="29">
        <v>40527</v>
      </c>
      <c r="B172" s="1" t="s">
        <v>789</v>
      </c>
      <c r="C172" s="27">
        <v>43984</v>
      </c>
      <c r="J172" s="1" t="s">
        <v>52</v>
      </c>
      <c r="K172" s="1" t="s">
        <v>59</v>
      </c>
      <c r="L172" s="1">
        <v>1</v>
      </c>
      <c r="M172" s="1">
        <v>132</v>
      </c>
      <c r="N172" s="6">
        <v>132</v>
      </c>
      <c r="O172" s="6"/>
      <c r="P172" s="6">
        <v>-4589.5</v>
      </c>
      <c r="R172" s="31">
        <v>132</v>
      </c>
      <c r="S172" s="28">
        <v>44012</v>
      </c>
      <c r="W172" s="58"/>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8"/>
      <c r="BA172" s="59"/>
      <c r="BB172" s="59"/>
      <c r="BC172" s="59"/>
      <c r="BD172" s="59"/>
    </row>
    <row r="173" spans="1:56" x14ac:dyDescent="0.2">
      <c r="A173" s="29">
        <v>40559</v>
      </c>
      <c r="B173" s="1" t="s">
        <v>789</v>
      </c>
      <c r="C173" s="27">
        <v>43985</v>
      </c>
      <c r="J173" s="1" t="s">
        <v>52</v>
      </c>
      <c r="K173" s="1" t="s">
        <v>59</v>
      </c>
      <c r="N173" s="6"/>
      <c r="O173" s="6">
        <v>398</v>
      </c>
      <c r="P173" s="6">
        <v>-4721.5</v>
      </c>
      <c r="R173" s="31">
        <v>-398</v>
      </c>
      <c r="S173" s="28">
        <v>44012</v>
      </c>
      <c r="W173" s="58"/>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8"/>
      <c r="BA173" s="59"/>
      <c r="BB173" s="59"/>
      <c r="BC173" s="59"/>
      <c r="BD173" s="59"/>
    </row>
    <row r="174" spans="1:56" x14ac:dyDescent="0.2">
      <c r="A174" s="29">
        <v>40559</v>
      </c>
      <c r="B174" s="1" t="s">
        <v>789</v>
      </c>
      <c r="C174" s="27">
        <v>43985</v>
      </c>
      <c r="J174" s="1" t="s">
        <v>52</v>
      </c>
      <c r="K174" s="1" t="s">
        <v>59</v>
      </c>
      <c r="N174" s="6"/>
      <c r="O174" s="6">
        <v>132</v>
      </c>
      <c r="P174" s="6">
        <v>-4721.5</v>
      </c>
      <c r="R174" s="31">
        <v>-132</v>
      </c>
      <c r="S174" s="28">
        <v>44012</v>
      </c>
      <c r="W174" s="58"/>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8"/>
      <c r="BA174" s="59"/>
      <c r="BB174" s="59"/>
      <c r="BC174" s="59"/>
      <c r="BD174" s="59"/>
    </row>
    <row r="175" spans="1:56" x14ac:dyDescent="0.2">
      <c r="A175" s="29">
        <v>40559</v>
      </c>
      <c r="B175" s="1" t="s">
        <v>789</v>
      </c>
      <c r="C175" s="27">
        <v>43985</v>
      </c>
      <c r="J175" s="1" t="s">
        <v>52</v>
      </c>
      <c r="K175" s="1" t="s">
        <v>59</v>
      </c>
      <c r="L175" s="1">
        <v>1</v>
      </c>
      <c r="M175" s="1">
        <v>132</v>
      </c>
      <c r="N175" s="6">
        <v>132</v>
      </c>
      <c r="O175" s="6"/>
      <c r="P175" s="6">
        <v>-4589.5</v>
      </c>
      <c r="R175" s="31">
        <v>132</v>
      </c>
      <c r="S175" s="28">
        <v>44012</v>
      </c>
      <c r="W175" s="58"/>
      <c r="X175" s="59"/>
      <c r="Y175" s="59"/>
      <c r="Z175" s="59"/>
      <c r="AA175" s="59"/>
      <c r="AB175" s="59"/>
      <c r="AC175" s="59"/>
      <c r="AD175" s="59"/>
      <c r="AE175" s="59"/>
      <c r="AF175" s="59"/>
      <c r="AG175" s="59"/>
      <c r="AH175" s="59"/>
      <c r="AI175" s="59"/>
      <c r="AJ175" s="59"/>
      <c r="AK175" s="59"/>
      <c r="AL175" s="59"/>
      <c r="AM175" s="59"/>
      <c r="AN175" s="59"/>
      <c r="AO175" s="59"/>
      <c r="AP175" s="59"/>
      <c r="AQ175" s="59"/>
      <c r="AR175" s="59"/>
      <c r="AS175" s="59"/>
      <c r="AT175" s="59"/>
      <c r="AU175" s="59"/>
      <c r="AV175" s="59"/>
      <c r="AW175" s="59"/>
      <c r="AX175" s="59"/>
      <c r="AY175" s="59"/>
      <c r="AZ175" s="58"/>
      <c r="BA175" s="59"/>
      <c r="BB175" s="59"/>
      <c r="BC175" s="59"/>
      <c r="BD175" s="59"/>
    </row>
    <row r="176" spans="1:56" x14ac:dyDescent="0.2">
      <c r="A176" s="29">
        <v>40559</v>
      </c>
      <c r="B176" s="1" t="s">
        <v>789</v>
      </c>
      <c r="C176" s="27">
        <v>43985</v>
      </c>
      <c r="J176" s="1" t="s">
        <v>52</v>
      </c>
      <c r="K176" s="1" t="s">
        <v>59</v>
      </c>
      <c r="L176" s="1">
        <v>2</v>
      </c>
      <c r="M176" s="1">
        <v>199</v>
      </c>
      <c r="N176" s="6">
        <v>398</v>
      </c>
      <c r="O176" s="6"/>
      <c r="P176" s="6">
        <v>-4323.5</v>
      </c>
      <c r="R176" s="31">
        <v>398</v>
      </c>
      <c r="S176" s="28">
        <v>44012</v>
      </c>
      <c r="W176" s="58"/>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8"/>
      <c r="BA176" s="59"/>
      <c r="BB176" s="59"/>
      <c r="BC176" s="59"/>
      <c r="BD176" s="59"/>
    </row>
    <row r="177" spans="1:56" x14ac:dyDescent="0.2">
      <c r="A177" s="29">
        <v>40560</v>
      </c>
      <c r="B177" s="1" t="s">
        <v>789</v>
      </c>
      <c r="C177" s="27">
        <v>43985</v>
      </c>
      <c r="J177" s="1" t="s">
        <v>52</v>
      </c>
      <c r="K177" s="1" t="s">
        <v>59</v>
      </c>
      <c r="N177" s="6"/>
      <c r="O177" s="6">
        <v>1796</v>
      </c>
      <c r="P177" s="6">
        <v>-4721.5</v>
      </c>
      <c r="R177" s="31">
        <v>-1796</v>
      </c>
      <c r="S177" s="28">
        <v>44012</v>
      </c>
      <c r="W177" s="58"/>
      <c r="X177" s="59"/>
      <c r="Y177" s="59"/>
      <c r="Z177" s="59"/>
      <c r="AA177" s="59"/>
      <c r="AB177" s="59"/>
      <c r="AC177" s="59"/>
      <c r="AD177" s="59"/>
      <c r="AE177" s="59"/>
      <c r="AF177" s="59"/>
      <c r="AG177" s="59"/>
      <c r="AH177" s="59"/>
      <c r="AI177" s="59"/>
      <c r="AJ177" s="59"/>
      <c r="AK177" s="59"/>
      <c r="AL177" s="59"/>
      <c r="AM177" s="59"/>
      <c r="AN177" s="59"/>
      <c r="AO177" s="59"/>
      <c r="AP177" s="59"/>
      <c r="AQ177" s="59"/>
      <c r="AR177" s="59"/>
      <c r="AS177" s="59"/>
      <c r="AT177" s="59"/>
      <c r="AU177" s="59"/>
      <c r="AV177" s="59"/>
      <c r="AW177" s="59"/>
      <c r="AX177" s="59"/>
      <c r="AY177" s="59"/>
      <c r="AZ177" s="58"/>
      <c r="BA177" s="59"/>
      <c r="BB177" s="59"/>
      <c r="BC177" s="59"/>
      <c r="BD177" s="59"/>
    </row>
    <row r="178" spans="1:56" x14ac:dyDescent="0.2">
      <c r="A178" s="29">
        <v>40560</v>
      </c>
      <c r="B178" s="1" t="s">
        <v>789</v>
      </c>
      <c r="C178" s="27">
        <v>43985</v>
      </c>
      <c r="J178" s="1" t="s">
        <v>52</v>
      </c>
      <c r="K178" s="1" t="s">
        <v>59</v>
      </c>
      <c r="N178" s="6"/>
      <c r="O178" s="6">
        <v>268</v>
      </c>
      <c r="P178" s="6">
        <v>-4721.5</v>
      </c>
      <c r="R178" s="31">
        <v>-268</v>
      </c>
      <c r="S178" s="28">
        <v>44012</v>
      </c>
      <c r="W178" s="58"/>
      <c r="X178" s="59"/>
      <c r="Y178" s="59"/>
      <c r="Z178" s="59"/>
      <c r="AA178" s="59"/>
      <c r="AB178" s="59"/>
      <c r="AC178" s="59"/>
      <c r="AD178" s="59"/>
      <c r="AE178" s="59"/>
      <c r="AF178" s="59"/>
      <c r="AG178" s="59"/>
      <c r="AH178" s="59"/>
      <c r="AI178" s="59"/>
      <c r="AJ178" s="59"/>
      <c r="AK178" s="59"/>
      <c r="AL178" s="59"/>
      <c r="AM178" s="59"/>
      <c r="AN178" s="59"/>
      <c r="AO178" s="59"/>
      <c r="AP178" s="59"/>
      <c r="AQ178" s="59"/>
      <c r="AR178" s="59"/>
      <c r="AS178" s="59"/>
      <c r="AT178" s="59"/>
      <c r="AU178" s="59"/>
      <c r="AV178" s="59"/>
      <c r="AW178" s="59"/>
      <c r="AX178" s="59"/>
      <c r="AY178" s="59"/>
      <c r="AZ178" s="58"/>
      <c r="BA178" s="59"/>
      <c r="BB178" s="59"/>
      <c r="BC178" s="59"/>
      <c r="BD178" s="59"/>
    </row>
    <row r="179" spans="1:56" x14ac:dyDescent="0.2">
      <c r="A179" s="29">
        <v>40560</v>
      </c>
      <c r="B179" s="1" t="s">
        <v>789</v>
      </c>
      <c r="C179" s="27">
        <v>43985</v>
      </c>
      <c r="J179" s="1" t="s">
        <v>52</v>
      </c>
      <c r="K179" s="1" t="s">
        <v>59</v>
      </c>
      <c r="L179" s="1">
        <v>1</v>
      </c>
      <c r="M179" s="1">
        <v>268</v>
      </c>
      <c r="N179" s="6">
        <v>268</v>
      </c>
      <c r="O179" s="6"/>
      <c r="P179" s="6">
        <v>-4453.5</v>
      </c>
      <c r="R179" s="31">
        <v>268</v>
      </c>
      <c r="S179" s="28">
        <v>44012</v>
      </c>
      <c r="W179" s="58"/>
      <c r="X179" s="59"/>
      <c r="Y179" s="59"/>
      <c r="Z179" s="59"/>
      <c r="AA179" s="59"/>
      <c r="AB179" s="59"/>
      <c r="AC179" s="59"/>
      <c r="AD179" s="59"/>
      <c r="AE179" s="59"/>
      <c r="AF179" s="59"/>
      <c r="AG179" s="59"/>
      <c r="AH179" s="59"/>
      <c r="AI179" s="59"/>
      <c r="AJ179" s="59"/>
      <c r="AK179" s="59"/>
      <c r="AL179" s="59"/>
      <c r="AM179" s="59"/>
      <c r="AN179" s="59"/>
      <c r="AO179" s="59"/>
      <c r="AP179" s="59"/>
      <c r="AQ179" s="59"/>
      <c r="AR179" s="59"/>
      <c r="AS179" s="59"/>
      <c r="AT179" s="59"/>
      <c r="AU179" s="59"/>
      <c r="AV179" s="59"/>
      <c r="AW179" s="59"/>
      <c r="AX179" s="59"/>
      <c r="AY179" s="59"/>
      <c r="AZ179" s="58"/>
      <c r="BA179" s="59"/>
      <c r="BB179" s="59"/>
      <c r="BC179" s="59"/>
      <c r="BD179" s="59"/>
    </row>
    <row r="180" spans="1:56" x14ac:dyDescent="0.2">
      <c r="A180" s="29">
        <v>40560</v>
      </c>
      <c r="B180" s="1" t="s">
        <v>789</v>
      </c>
      <c r="C180" s="27">
        <v>43985</v>
      </c>
      <c r="J180" s="1" t="s">
        <v>52</v>
      </c>
      <c r="K180" s="1" t="s">
        <v>59</v>
      </c>
      <c r="L180" s="1">
        <v>2</v>
      </c>
      <c r="M180" s="1">
        <v>898</v>
      </c>
      <c r="N180" s="6">
        <v>1796</v>
      </c>
      <c r="O180" s="6"/>
      <c r="P180" s="6">
        <v>-2925.5</v>
      </c>
      <c r="R180" s="31">
        <v>1796</v>
      </c>
      <c r="S180" s="28">
        <v>44012</v>
      </c>
      <c r="W180" s="58"/>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8"/>
      <c r="BA180" s="59"/>
      <c r="BB180" s="59"/>
      <c r="BC180" s="59"/>
      <c r="BD180" s="59"/>
    </row>
    <row r="181" spans="1:56" x14ac:dyDescent="0.2">
      <c r="A181" s="29">
        <v>40547</v>
      </c>
      <c r="B181" s="1" t="s">
        <v>789</v>
      </c>
      <c r="C181" s="27">
        <v>43986</v>
      </c>
      <c r="J181" s="1" t="s">
        <v>52</v>
      </c>
      <c r="K181" s="1" t="s">
        <v>59</v>
      </c>
      <c r="N181" s="6"/>
      <c r="O181" s="6">
        <v>65</v>
      </c>
      <c r="P181" s="6">
        <v>-4721.5</v>
      </c>
      <c r="R181" s="31">
        <v>-65</v>
      </c>
      <c r="S181" s="28">
        <v>44012</v>
      </c>
      <c r="W181" s="58"/>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8"/>
      <c r="BA181" s="59"/>
      <c r="BB181" s="59"/>
      <c r="BC181" s="59"/>
      <c r="BD181" s="59"/>
    </row>
    <row r="182" spans="1:56" x14ac:dyDescent="0.2">
      <c r="A182" s="29">
        <v>40547</v>
      </c>
      <c r="B182" s="1" t="s">
        <v>789</v>
      </c>
      <c r="C182" s="27">
        <v>43986</v>
      </c>
      <c r="J182" s="1" t="s">
        <v>52</v>
      </c>
      <c r="K182" s="1" t="s">
        <v>59</v>
      </c>
      <c r="N182" s="6"/>
      <c r="O182" s="6">
        <v>49.72</v>
      </c>
      <c r="P182" s="6">
        <v>-4721.5</v>
      </c>
      <c r="R182" s="31">
        <v>-49.72</v>
      </c>
      <c r="S182" s="28">
        <v>44012</v>
      </c>
      <c r="W182" s="58"/>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8"/>
      <c r="BA182" s="59"/>
      <c r="BB182" s="59"/>
      <c r="BC182" s="59"/>
      <c r="BD182" s="59"/>
    </row>
    <row r="183" spans="1:56" x14ac:dyDescent="0.2">
      <c r="A183" s="29">
        <v>40547</v>
      </c>
      <c r="B183" s="1" t="s">
        <v>789</v>
      </c>
      <c r="C183" s="27">
        <v>43986</v>
      </c>
      <c r="J183" s="1" t="s">
        <v>52</v>
      </c>
      <c r="K183" s="1" t="s">
        <v>59</v>
      </c>
      <c r="L183" s="1">
        <v>1</v>
      </c>
      <c r="M183" s="1">
        <v>49.72</v>
      </c>
      <c r="N183" s="6">
        <v>49.72</v>
      </c>
      <c r="O183" s="6"/>
      <c r="P183" s="6">
        <v>-4671.78</v>
      </c>
      <c r="R183" s="31">
        <v>49.72</v>
      </c>
      <c r="S183" s="28">
        <v>44012</v>
      </c>
      <c r="W183" s="58"/>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8"/>
      <c r="BA183" s="59"/>
      <c r="BB183" s="59"/>
      <c r="BC183" s="59"/>
      <c r="BD183" s="59"/>
    </row>
    <row r="184" spans="1:56" x14ac:dyDescent="0.2">
      <c r="A184" s="29">
        <v>40547</v>
      </c>
      <c r="B184" s="1" t="s">
        <v>789</v>
      </c>
      <c r="C184" s="27">
        <v>43986</v>
      </c>
      <c r="J184" s="1" t="s">
        <v>52</v>
      </c>
      <c r="K184" s="1" t="s">
        <v>59</v>
      </c>
      <c r="L184" s="1">
        <v>1</v>
      </c>
      <c r="M184" s="1">
        <v>65</v>
      </c>
      <c r="N184" s="6">
        <v>65</v>
      </c>
      <c r="O184" s="6"/>
      <c r="P184" s="6">
        <v>-4656.5</v>
      </c>
      <c r="R184" s="31">
        <v>65</v>
      </c>
      <c r="S184" s="28">
        <v>44012</v>
      </c>
      <c r="W184" s="58"/>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8"/>
      <c r="BA184" s="59"/>
      <c r="BB184" s="59"/>
      <c r="BC184" s="59"/>
      <c r="BD184" s="59"/>
    </row>
    <row r="185" spans="1:56" x14ac:dyDescent="0.2">
      <c r="A185" s="29">
        <v>40411</v>
      </c>
      <c r="B185" s="1" t="s">
        <v>200</v>
      </c>
      <c r="C185" s="27">
        <v>43987</v>
      </c>
      <c r="D185" s="1">
        <v>51575</v>
      </c>
      <c r="J185" s="1" t="s">
        <v>52</v>
      </c>
      <c r="K185" s="1" t="s">
        <v>49</v>
      </c>
      <c r="L185" s="1">
        <v>-5</v>
      </c>
      <c r="N185" s="6"/>
      <c r="O185" s="6">
        <v>745.9</v>
      </c>
      <c r="P185" s="6">
        <v>-5467.4</v>
      </c>
      <c r="R185" s="31">
        <v>-745.9</v>
      </c>
      <c r="S185" s="28">
        <v>44012</v>
      </c>
      <c r="W185" s="58"/>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8"/>
      <c r="BA185" s="59"/>
      <c r="BB185" s="59"/>
      <c r="BC185" s="59"/>
      <c r="BD185" s="59"/>
    </row>
    <row r="186" spans="1:56" x14ac:dyDescent="0.2">
      <c r="A186" s="29">
        <v>40271</v>
      </c>
      <c r="B186" s="1" t="s">
        <v>200</v>
      </c>
      <c r="C186" s="27">
        <v>43990</v>
      </c>
      <c r="D186" s="1">
        <v>51568</v>
      </c>
      <c r="J186" s="1" t="s">
        <v>52</v>
      </c>
      <c r="K186" s="1" t="s">
        <v>49</v>
      </c>
      <c r="L186" s="1">
        <v>-3</v>
      </c>
      <c r="N186" s="6"/>
      <c r="O186" s="6">
        <v>5.25</v>
      </c>
      <c r="P186" s="6">
        <v>-5552.65</v>
      </c>
      <c r="R186" s="31">
        <v>-5.25</v>
      </c>
      <c r="S186" s="28">
        <v>44012</v>
      </c>
      <c r="W186" s="58"/>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8"/>
      <c r="BA186" s="59"/>
      <c r="BB186" s="59"/>
      <c r="BC186" s="59"/>
      <c r="BD186" s="59"/>
    </row>
    <row r="187" spans="1:56" x14ac:dyDescent="0.2">
      <c r="A187" s="29">
        <v>40442</v>
      </c>
      <c r="B187" s="1" t="s">
        <v>200</v>
      </c>
      <c r="C187" s="27">
        <v>43990</v>
      </c>
      <c r="D187" s="1">
        <v>51578</v>
      </c>
      <c r="J187" s="1" t="s">
        <v>52</v>
      </c>
      <c r="K187" s="1" t="s">
        <v>49</v>
      </c>
      <c r="L187" s="1">
        <v>-1</v>
      </c>
      <c r="N187" s="6"/>
      <c r="O187" s="6">
        <v>80</v>
      </c>
      <c r="P187" s="6">
        <v>-5547.4</v>
      </c>
      <c r="R187" s="31">
        <v>-80</v>
      </c>
      <c r="S187" s="28">
        <v>44012</v>
      </c>
      <c r="W187" s="58"/>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8"/>
      <c r="BA187" s="59"/>
      <c r="BB187" s="59"/>
      <c r="BC187" s="59"/>
      <c r="BD187" s="59"/>
    </row>
    <row r="188" spans="1:56" x14ac:dyDescent="0.2">
      <c r="A188" s="29">
        <v>40558</v>
      </c>
      <c r="B188" s="1" t="s">
        <v>789</v>
      </c>
      <c r="C188" s="27">
        <v>43990</v>
      </c>
      <c r="J188" s="1" t="s">
        <v>52</v>
      </c>
      <c r="K188" s="1" t="s">
        <v>59</v>
      </c>
      <c r="N188" s="6"/>
      <c r="O188" s="6">
        <v>528</v>
      </c>
      <c r="P188" s="6">
        <v>-5467.4</v>
      </c>
      <c r="R188" s="31">
        <v>-528</v>
      </c>
      <c r="S188" s="28">
        <v>44012</v>
      </c>
      <c r="W188" s="58"/>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8"/>
      <c r="BA188" s="59"/>
      <c r="BB188" s="59"/>
      <c r="BC188" s="59"/>
      <c r="BD188" s="59"/>
    </row>
    <row r="189" spans="1:56" x14ac:dyDescent="0.2">
      <c r="A189" s="29">
        <v>40558</v>
      </c>
      <c r="B189" s="1" t="s">
        <v>789</v>
      </c>
      <c r="C189" s="27">
        <v>43990</v>
      </c>
      <c r="J189" s="1" t="s">
        <v>52</v>
      </c>
      <c r="K189" s="1" t="s">
        <v>59</v>
      </c>
      <c r="N189" s="6"/>
      <c r="O189" s="6">
        <v>304.98</v>
      </c>
      <c r="P189" s="6">
        <v>-5467.4</v>
      </c>
      <c r="R189" s="31">
        <v>-304.98</v>
      </c>
      <c r="S189" s="28">
        <v>44012</v>
      </c>
      <c r="W189" s="58"/>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8"/>
      <c r="BA189" s="59"/>
      <c r="BB189" s="59"/>
      <c r="BC189" s="59"/>
      <c r="BD189" s="59"/>
    </row>
    <row r="190" spans="1:56" x14ac:dyDescent="0.2">
      <c r="A190" s="29">
        <v>40558</v>
      </c>
      <c r="B190" s="1" t="s">
        <v>789</v>
      </c>
      <c r="C190" s="27">
        <v>43990</v>
      </c>
      <c r="J190" s="1" t="s">
        <v>52</v>
      </c>
      <c r="K190" s="1" t="s">
        <v>59</v>
      </c>
      <c r="L190" s="1">
        <v>2</v>
      </c>
      <c r="M190" s="1">
        <v>152.49</v>
      </c>
      <c r="N190" s="6">
        <v>304.98</v>
      </c>
      <c r="O190" s="6"/>
      <c r="P190" s="6">
        <v>-5162.42</v>
      </c>
      <c r="R190" s="31">
        <v>304.98</v>
      </c>
      <c r="S190" s="28">
        <v>44012</v>
      </c>
      <c r="W190" s="58"/>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c r="AV190" s="59"/>
      <c r="AW190" s="59"/>
      <c r="AX190" s="59"/>
      <c r="AY190" s="59"/>
      <c r="AZ190" s="58"/>
      <c r="BA190" s="59"/>
      <c r="BB190" s="59"/>
      <c r="BC190" s="59"/>
      <c r="BD190" s="59"/>
    </row>
    <row r="191" spans="1:56" x14ac:dyDescent="0.2">
      <c r="A191" s="29">
        <v>40558</v>
      </c>
      <c r="B191" s="1" t="s">
        <v>789</v>
      </c>
      <c r="C191" s="27">
        <v>43990</v>
      </c>
      <c r="J191" s="1" t="s">
        <v>52</v>
      </c>
      <c r="K191" s="1" t="s">
        <v>59</v>
      </c>
      <c r="L191" s="1">
        <v>4</v>
      </c>
      <c r="M191" s="1">
        <v>132</v>
      </c>
      <c r="N191" s="6">
        <v>528</v>
      </c>
      <c r="O191" s="6"/>
      <c r="P191" s="6">
        <v>-4939.3999999999996</v>
      </c>
      <c r="R191" s="31">
        <v>528</v>
      </c>
      <c r="S191" s="28">
        <v>44012</v>
      </c>
      <c r="W191" s="58"/>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8"/>
      <c r="BA191" s="59"/>
      <c r="BB191" s="59"/>
      <c r="BC191" s="59"/>
      <c r="BD191" s="59"/>
    </row>
    <row r="192" spans="1:56" x14ac:dyDescent="0.2">
      <c r="A192" s="29">
        <v>40568</v>
      </c>
      <c r="B192" s="1" t="s">
        <v>623</v>
      </c>
      <c r="C192" s="27">
        <v>43991</v>
      </c>
      <c r="D192" s="1">
        <v>82</v>
      </c>
      <c r="J192" s="1" t="s">
        <v>52</v>
      </c>
      <c r="K192" s="1" t="s">
        <v>0</v>
      </c>
      <c r="L192" s="1">
        <v>-1</v>
      </c>
      <c r="N192" s="6"/>
      <c r="O192" s="6">
        <v>48</v>
      </c>
      <c r="P192" s="6">
        <v>-5600.65</v>
      </c>
      <c r="R192" s="31">
        <v>-48</v>
      </c>
      <c r="S192" s="28">
        <v>44012</v>
      </c>
      <c r="W192" s="58"/>
      <c r="X192" s="59"/>
      <c r="Y192" s="59"/>
      <c r="Z192" s="59"/>
      <c r="AA192" s="59"/>
      <c r="AB192" s="59"/>
      <c r="AC192" s="59"/>
      <c r="AD192" s="59"/>
      <c r="AE192" s="59"/>
      <c r="AF192" s="59"/>
      <c r="AG192" s="59"/>
      <c r="AH192" s="59"/>
      <c r="AI192" s="59"/>
      <c r="AJ192" s="59"/>
      <c r="AK192" s="59"/>
      <c r="AL192" s="59"/>
      <c r="AM192" s="59"/>
      <c r="AN192" s="59"/>
      <c r="AO192" s="59"/>
      <c r="AP192" s="59"/>
      <c r="AQ192" s="59"/>
      <c r="AR192" s="59"/>
      <c r="AS192" s="59"/>
      <c r="AT192" s="59"/>
      <c r="AU192" s="59"/>
      <c r="AV192" s="59"/>
      <c r="AW192" s="59"/>
      <c r="AX192" s="59"/>
      <c r="AY192" s="59"/>
      <c r="AZ192" s="58"/>
      <c r="BA192" s="59"/>
      <c r="BB192" s="59"/>
      <c r="BC192" s="59"/>
      <c r="BD192" s="59"/>
    </row>
    <row r="193" spans="1:56" x14ac:dyDescent="0.2">
      <c r="A193" s="29">
        <v>40694</v>
      </c>
      <c r="B193" s="1" t="s">
        <v>789</v>
      </c>
      <c r="C193" s="27">
        <v>43997</v>
      </c>
      <c r="J193" s="1" t="s">
        <v>52</v>
      </c>
      <c r="K193" s="1" t="s">
        <v>59</v>
      </c>
      <c r="N193" s="6"/>
      <c r="O193" s="6">
        <v>440</v>
      </c>
      <c r="P193" s="6">
        <v>-5600.65</v>
      </c>
      <c r="R193" s="31">
        <v>-440</v>
      </c>
      <c r="S193" s="28">
        <v>44012</v>
      </c>
      <c r="W193" s="58"/>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8"/>
      <c r="BA193" s="59"/>
      <c r="BB193" s="59"/>
      <c r="BC193" s="59"/>
      <c r="BD193" s="59"/>
    </row>
    <row r="194" spans="1:56" x14ac:dyDescent="0.2">
      <c r="A194" s="29">
        <v>40694</v>
      </c>
      <c r="B194" s="1" t="s">
        <v>789</v>
      </c>
      <c r="C194" s="27">
        <v>43997</v>
      </c>
      <c r="J194" s="1" t="s">
        <v>52</v>
      </c>
      <c r="K194" s="1" t="s">
        <v>59</v>
      </c>
      <c r="L194" s="1">
        <v>2</v>
      </c>
      <c r="M194" s="1">
        <v>220</v>
      </c>
      <c r="N194" s="6">
        <v>440</v>
      </c>
      <c r="O194" s="6"/>
      <c r="P194" s="6">
        <v>-5160.6499999999996</v>
      </c>
      <c r="R194" s="31">
        <v>440</v>
      </c>
      <c r="S194" s="28">
        <v>44012</v>
      </c>
      <c r="W194" s="58"/>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c r="AY194" s="59"/>
      <c r="AZ194" s="58"/>
      <c r="BA194" s="59"/>
      <c r="BB194" s="59"/>
      <c r="BC194" s="59"/>
      <c r="BD194" s="59"/>
    </row>
    <row r="195" spans="1:56" x14ac:dyDescent="0.2">
      <c r="A195" s="29">
        <v>40695</v>
      </c>
      <c r="B195" s="1" t="s">
        <v>789</v>
      </c>
      <c r="C195" s="27">
        <v>43997</v>
      </c>
      <c r="J195" s="1" t="s">
        <v>52</v>
      </c>
      <c r="K195" s="1" t="s">
        <v>59</v>
      </c>
      <c r="N195" s="6"/>
      <c r="O195" s="6">
        <v>39.82</v>
      </c>
      <c r="P195" s="6">
        <v>-5451.47</v>
      </c>
      <c r="R195" s="31">
        <v>-39.82</v>
      </c>
      <c r="S195" s="28">
        <v>44012</v>
      </c>
      <c r="W195" s="58"/>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8"/>
      <c r="BA195" s="59"/>
      <c r="BB195" s="59"/>
      <c r="BC195" s="59"/>
      <c r="BD195" s="59"/>
    </row>
    <row r="196" spans="1:56" x14ac:dyDescent="0.2">
      <c r="A196" s="29">
        <v>40695</v>
      </c>
      <c r="B196" s="1" t="s">
        <v>789</v>
      </c>
      <c r="C196" s="27">
        <v>43997</v>
      </c>
      <c r="J196" s="1" t="s">
        <v>52</v>
      </c>
      <c r="K196" s="1" t="s">
        <v>59</v>
      </c>
      <c r="L196" s="1">
        <v>1</v>
      </c>
      <c r="M196" s="1">
        <v>189</v>
      </c>
      <c r="N196" s="6">
        <v>189</v>
      </c>
      <c r="O196" s="6"/>
      <c r="P196" s="6">
        <v>-5411.65</v>
      </c>
      <c r="R196" s="31">
        <v>189</v>
      </c>
      <c r="S196" s="28">
        <v>44012</v>
      </c>
      <c r="W196" s="58"/>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c r="AY196" s="59"/>
      <c r="AZ196" s="58"/>
      <c r="BA196" s="59"/>
      <c r="BB196" s="59"/>
      <c r="BC196" s="59"/>
      <c r="BD196" s="59"/>
    </row>
    <row r="197" spans="1:56" x14ac:dyDescent="0.2">
      <c r="A197" s="29">
        <v>40696</v>
      </c>
      <c r="B197" s="1" t="s">
        <v>200</v>
      </c>
      <c r="C197" s="27">
        <v>43997</v>
      </c>
      <c r="D197" s="1">
        <v>51653</v>
      </c>
      <c r="J197" s="1" t="s">
        <v>52</v>
      </c>
      <c r="K197" s="1" t="s">
        <v>49</v>
      </c>
      <c r="L197" s="1">
        <v>-2</v>
      </c>
      <c r="N197" s="6"/>
      <c r="O197" s="6">
        <v>298.36</v>
      </c>
      <c r="P197" s="6">
        <v>-5749.83</v>
      </c>
      <c r="R197" s="31">
        <v>-298.36</v>
      </c>
      <c r="S197" s="28">
        <v>44012</v>
      </c>
      <c r="W197" s="58"/>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c r="AV197" s="59"/>
      <c r="AW197" s="59"/>
      <c r="AX197" s="59"/>
      <c r="AY197" s="59"/>
      <c r="AZ197" s="58"/>
      <c r="BA197" s="59"/>
      <c r="BB197" s="59"/>
      <c r="BC197" s="59"/>
      <c r="BD197" s="59"/>
    </row>
    <row r="198" spans="1:56" x14ac:dyDescent="0.2">
      <c r="A198" s="29">
        <v>40696</v>
      </c>
      <c r="B198" s="1" t="s">
        <v>200</v>
      </c>
      <c r="C198" s="27">
        <v>43997</v>
      </c>
      <c r="D198" s="1">
        <v>51653</v>
      </c>
      <c r="J198" s="1" t="s">
        <v>52</v>
      </c>
      <c r="K198" s="1" t="s">
        <v>49</v>
      </c>
      <c r="L198" s="1">
        <v>-1</v>
      </c>
      <c r="N198" s="6"/>
      <c r="O198" s="6">
        <v>149.18</v>
      </c>
      <c r="P198" s="6">
        <v>-5899.01</v>
      </c>
      <c r="R198" s="31">
        <v>-149.18</v>
      </c>
      <c r="S198" s="28">
        <v>44012</v>
      </c>
      <c r="W198" s="58"/>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c r="AV198" s="59"/>
      <c r="AW198" s="59"/>
      <c r="AX198" s="59"/>
      <c r="AY198" s="59"/>
      <c r="AZ198" s="58"/>
      <c r="BA198" s="59"/>
      <c r="BB198" s="59"/>
      <c r="BC198" s="59"/>
      <c r="BD198" s="59"/>
    </row>
    <row r="199" spans="1:56" x14ac:dyDescent="0.2">
      <c r="A199" s="29">
        <v>40737</v>
      </c>
      <c r="B199" s="1" t="s">
        <v>789</v>
      </c>
      <c r="C199" s="27">
        <v>44001</v>
      </c>
      <c r="J199" s="1" t="s">
        <v>52</v>
      </c>
      <c r="K199" s="1" t="s">
        <v>59</v>
      </c>
      <c r="N199" s="6"/>
      <c r="O199" s="6">
        <v>159.94999999999999</v>
      </c>
      <c r="P199" s="6">
        <v>-5899.01</v>
      </c>
      <c r="R199" s="31">
        <v>-159.94999999999999</v>
      </c>
      <c r="S199" s="28">
        <v>44012</v>
      </c>
      <c r="W199" s="58"/>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c r="AY199" s="59"/>
      <c r="AZ199" s="58"/>
      <c r="BA199" s="59"/>
      <c r="BB199" s="59"/>
      <c r="BC199" s="59"/>
      <c r="BD199" s="59"/>
    </row>
    <row r="200" spans="1:56" x14ac:dyDescent="0.2">
      <c r="A200" s="29">
        <v>40737</v>
      </c>
      <c r="B200" s="1" t="s">
        <v>789</v>
      </c>
      <c r="C200" s="27">
        <v>44001</v>
      </c>
      <c r="J200" s="1" t="s">
        <v>52</v>
      </c>
      <c r="K200" s="1" t="s">
        <v>59</v>
      </c>
      <c r="L200" s="1">
        <v>1</v>
      </c>
      <c r="M200" s="1">
        <v>159.94999999999999</v>
      </c>
      <c r="N200" s="6">
        <v>159.94999999999999</v>
      </c>
      <c r="O200" s="6"/>
      <c r="P200" s="6">
        <v>-5739.06</v>
      </c>
      <c r="R200" s="31">
        <v>159.94999999999999</v>
      </c>
      <c r="S200" s="28">
        <v>44012</v>
      </c>
      <c r="W200" s="58"/>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8"/>
      <c r="BA200" s="59"/>
      <c r="BB200" s="59"/>
      <c r="BC200" s="59"/>
      <c r="BD200" s="59"/>
    </row>
    <row r="201" spans="1:56" x14ac:dyDescent="0.2">
      <c r="A201" s="29">
        <v>40738</v>
      </c>
      <c r="B201" s="1" t="s">
        <v>789</v>
      </c>
      <c r="C201" s="27">
        <v>44001</v>
      </c>
      <c r="J201" s="1" t="s">
        <v>52</v>
      </c>
      <c r="K201" s="1" t="s">
        <v>59</v>
      </c>
      <c r="L201" s="1">
        <v>2</v>
      </c>
      <c r="M201" s="1">
        <v>898</v>
      </c>
      <c r="N201" s="6">
        <v>1796</v>
      </c>
      <c r="O201" s="6"/>
      <c r="P201" s="6">
        <v>-4103.01</v>
      </c>
      <c r="R201" s="31">
        <v>1796</v>
      </c>
      <c r="S201" s="28">
        <v>44012</v>
      </c>
      <c r="W201" s="58"/>
      <c r="X201" s="59"/>
      <c r="Y201" s="59"/>
      <c r="Z201" s="59"/>
      <c r="AA201" s="59"/>
      <c r="AB201" s="59"/>
      <c r="AC201" s="59"/>
      <c r="AD201" s="59"/>
      <c r="AE201" s="59"/>
      <c r="AF201" s="59"/>
      <c r="AG201" s="59"/>
      <c r="AH201" s="59"/>
      <c r="AI201" s="59"/>
      <c r="AJ201" s="59"/>
      <c r="AK201" s="59"/>
      <c r="AL201" s="59"/>
      <c r="AM201" s="59"/>
      <c r="AN201" s="59"/>
      <c r="AO201" s="59"/>
      <c r="AP201" s="59"/>
      <c r="AQ201" s="59"/>
      <c r="AR201" s="59"/>
      <c r="AS201" s="59"/>
      <c r="AT201" s="59"/>
      <c r="AU201" s="59"/>
      <c r="AV201" s="59"/>
      <c r="AW201" s="59"/>
      <c r="AX201" s="59"/>
      <c r="AY201" s="59"/>
      <c r="AZ201" s="58"/>
      <c r="BA201" s="59"/>
      <c r="BB201" s="59"/>
      <c r="BC201" s="59"/>
      <c r="BD201" s="59"/>
    </row>
    <row r="202" spans="1:56" x14ac:dyDescent="0.2">
      <c r="A202" s="29">
        <v>40743</v>
      </c>
      <c r="B202" s="1" t="s">
        <v>789</v>
      </c>
      <c r="C202" s="27">
        <v>44004</v>
      </c>
      <c r="J202" s="1" t="s">
        <v>52</v>
      </c>
      <c r="K202" s="1" t="s">
        <v>59</v>
      </c>
      <c r="N202" s="6"/>
      <c r="O202" s="6">
        <v>272</v>
      </c>
      <c r="P202" s="6">
        <v>-4103.01</v>
      </c>
      <c r="R202" s="31">
        <v>-272</v>
      </c>
      <c r="S202" s="28">
        <v>44012</v>
      </c>
      <c r="W202" s="58"/>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8"/>
      <c r="BA202" s="59"/>
      <c r="BB202" s="59"/>
      <c r="BC202" s="59"/>
      <c r="BD202" s="59"/>
    </row>
    <row r="203" spans="1:56" x14ac:dyDescent="0.2">
      <c r="A203" s="29">
        <v>40743</v>
      </c>
      <c r="B203" s="1" t="s">
        <v>789</v>
      </c>
      <c r="C203" s="27">
        <v>44004</v>
      </c>
      <c r="J203" s="1" t="s">
        <v>52</v>
      </c>
      <c r="K203" s="1" t="s">
        <v>59</v>
      </c>
      <c r="L203" s="1">
        <v>2</v>
      </c>
      <c r="M203" s="1">
        <v>136</v>
      </c>
      <c r="N203" s="6">
        <v>272</v>
      </c>
      <c r="O203" s="6"/>
      <c r="P203" s="6">
        <v>-3831.01</v>
      </c>
      <c r="R203" s="31">
        <v>272</v>
      </c>
      <c r="S203" s="28">
        <v>44012</v>
      </c>
      <c r="W203" s="58"/>
      <c r="X203" s="59"/>
      <c r="Y203" s="59"/>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58"/>
      <c r="BA203" s="59"/>
      <c r="BB203" s="59"/>
      <c r="BC203" s="59"/>
      <c r="BD203" s="59"/>
    </row>
    <row r="204" spans="1:56" x14ac:dyDescent="0.2">
      <c r="A204" s="29">
        <v>40744</v>
      </c>
      <c r="B204" s="1" t="s">
        <v>789</v>
      </c>
      <c r="C204" s="27">
        <v>44004</v>
      </c>
      <c r="J204" s="1" t="s">
        <v>52</v>
      </c>
      <c r="K204" s="1" t="s">
        <v>59</v>
      </c>
      <c r="L204" s="1">
        <v>1</v>
      </c>
      <c r="M204" s="1">
        <v>898</v>
      </c>
      <c r="N204" s="6">
        <v>898</v>
      </c>
      <c r="O204" s="6"/>
      <c r="P204" s="6">
        <v>-3205.01</v>
      </c>
      <c r="R204" s="31">
        <v>898</v>
      </c>
      <c r="S204" s="28">
        <v>44012</v>
      </c>
      <c r="W204" s="58"/>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8"/>
      <c r="BA204" s="59"/>
      <c r="BB204" s="59"/>
      <c r="BC204" s="59"/>
      <c r="BD204" s="59"/>
    </row>
    <row r="205" spans="1:56" x14ac:dyDescent="0.2">
      <c r="A205" s="29">
        <v>40594</v>
      </c>
      <c r="B205" s="1" t="s">
        <v>200</v>
      </c>
      <c r="C205" s="27">
        <v>44005</v>
      </c>
      <c r="D205" s="1">
        <v>51652</v>
      </c>
      <c r="J205" s="1" t="s">
        <v>52</v>
      </c>
      <c r="K205" s="1" t="s">
        <v>49</v>
      </c>
      <c r="L205" s="1">
        <v>-1</v>
      </c>
      <c r="N205" s="6"/>
      <c r="O205" s="6">
        <v>80</v>
      </c>
      <c r="P205" s="6">
        <v>-3285.01</v>
      </c>
      <c r="R205" s="31">
        <v>-80</v>
      </c>
      <c r="S205" s="28">
        <v>44012</v>
      </c>
      <c r="W205" s="58"/>
      <c r="X205" s="59"/>
      <c r="Y205" s="59"/>
      <c r="Z205" s="59"/>
      <c r="AA205" s="59"/>
      <c r="AB205" s="59"/>
      <c r="AC205" s="59"/>
      <c r="AD205" s="59"/>
      <c r="AE205" s="59"/>
      <c r="AF205" s="59"/>
      <c r="AG205" s="59"/>
      <c r="AH205" s="59"/>
      <c r="AI205" s="59"/>
      <c r="AJ205" s="59"/>
      <c r="AK205" s="59"/>
      <c r="AL205" s="59"/>
      <c r="AM205" s="59"/>
      <c r="AN205" s="59"/>
      <c r="AO205" s="59"/>
      <c r="AP205" s="59"/>
      <c r="AQ205" s="59"/>
      <c r="AR205" s="59"/>
      <c r="AS205" s="59"/>
      <c r="AT205" s="59"/>
      <c r="AU205" s="59"/>
      <c r="AV205" s="59"/>
      <c r="AW205" s="59"/>
      <c r="AX205" s="59"/>
      <c r="AY205" s="59"/>
      <c r="AZ205" s="58"/>
      <c r="BA205" s="59"/>
      <c r="BB205" s="59"/>
      <c r="BC205" s="59"/>
      <c r="BD205" s="59"/>
    </row>
    <row r="206" spans="1:56" x14ac:dyDescent="0.2">
      <c r="A206" s="29">
        <v>40745</v>
      </c>
      <c r="B206" s="1" t="s">
        <v>200</v>
      </c>
      <c r="C206" s="27">
        <v>44018</v>
      </c>
      <c r="D206" s="1">
        <v>51674</v>
      </c>
      <c r="J206" s="1" t="s">
        <v>52</v>
      </c>
      <c r="K206" s="1" t="s">
        <v>49</v>
      </c>
      <c r="L206" s="1">
        <v>-1</v>
      </c>
      <c r="N206" s="6"/>
      <c r="O206" s="6">
        <v>898</v>
      </c>
      <c r="P206" s="6">
        <v>-4183.01</v>
      </c>
      <c r="R206" s="31">
        <v>-898</v>
      </c>
      <c r="S206" s="28">
        <v>44043</v>
      </c>
      <c r="W206" s="58"/>
      <c r="X206" s="59"/>
      <c r="Y206" s="59"/>
      <c r="Z206" s="59"/>
      <c r="AA206" s="59"/>
      <c r="AB206" s="59"/>
      <c r="AC206" s="59"/>
      <c r="AD206" s="59"/>
      <c r="AE206" s="59"/>
      <c r="AF206" s="59"/>
      <c r="AG206" s="59"/>
      <c r="AH206" s="59"/>
      <c r="AI206" s="59"/>
      <c r="AJ206" s="59"/>
      <c r="AK206" s="59"/>
      <c r="AL206" s="59"/>
      <c r="AM206" s="59"/>
      <c r="AN206" s="59"/>
      <c r="AO206" s="59"/>
      <c r="AP206" s="59"/>
      <c r="AQ206" s="59"/>
      <c r="AR206" s="59"/>
      <c r="AS206" s="59"/>
      <c r="AT206" s="59"/>
      <c r="AU206" s="59"/>
      <c r="AV206" s="59"/>
      <c r="AW206" s="59"/>
      <c r="AX206" s="59"/>
      <c r="AY206" s="59"/>
      <c r="AZ206" s="58"/>
      <c r="BA206" s="59"/>
      <c r="BB206" s="59"/>
      <c r="BC206" s="59"/>
      <c r="BD206" s="59"/>
    </row>
    <row r="207" spans="1:56" x14ac:dyDescent="0.2">
      <c r="A207" s="29">
        <v>40745</v>
      </c>
      <c r="B207" s="1" t="s">
        <v>200</v>
      </c>
      <c r="C207" s="27">
        <v>44018</v>
      </c>
      <c r="D207" s="1">
        <v>51674</v>
      </c>
      <c r="J207" s="1" t="s">
        <v>52</v>
      </c>
      <c r="K207" s="1" t="s">
        <v>49</v>
      </c>
      <c r="L207" s="1">
        <v>-1</v>
      </c>
      <c r="N207" s="6"/>
      <c r="O207" s="6">
        <v>48</v>
      </c>
      <c r="P207" s="6">
        <v>-4231.01</v>
      </c>
      <c r="R207" s="31">
        <v>-48</v>
      </c>
      <c r="S207" s="28">
        <v>44043</v>
      </c>
      <c r="W207" s="58"/>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8"/>
      <c r="BA207" s="59"/>
      <c r="BB207" s="59"/>
      <c r="BC207" s="59"/>
      <c r="BD207" s="59"/>
    </row>
    <row r="208" spans="1:56" x14ac:dyDescent="0.2">
      <c r="A208" s="29">
        <v>40778</v>
      </c>
      <c r="B208" s="1" t="s">
        <v>200</v>
      </c>
      <c r="C208" s="27">
        <v>44018</v>
      </c>
      <c r="D208" s="1">
        <v>51688</v>
      </c>
      <c r="J208" s="1" t="s">
        <v>52</v>
      </c>
      <c r="K208" s="1" t="s">
        <v>49</v>
      </c>
      <c r="L208" s="1">
        <v>-1</v>
      </c>
      <c r="N208" s="6"/>
      <c r="O208" s="6">
        <v>898</v>
      </c>
      <c r="P208" s="6">
        <v>-5129.01</v>
      </c>
      <c r="R208" s="31">
        <v>-898</v>
      </c>
      <c r="S208" s="28">
        <v>44043</v>
      </c>
      <c r="W208" s="58"/>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8"/>
      <c r="BA208" s="59"/>
      <c r="BB208" s="59"/>
      <c r="BC208" s="59"/>
      <c r="BD208" s="59"/>
    </row>
    <row r="209" spans="1:56" x14ac:dyDescent="0.2">
      <c r="A209" s="29">
        <v>40844</v>
      </c>
      <c r="B209" s="1" t="s">
        <v>789</v>
      </c>
      <c r="C209" s="27">
        <v>44018</v>
      </c>
      <c r="J209" s="1" t="s">
        <v>52</v>
      </c>
      <c r="K209" s="1" t="s">
        <v>59</v>
      </c>
      <c r="N209" s="6"/>
      <c r="O209" s="6">
        <v>2640</v>
      </c>
      <c r="P209" s="6">
        <v>-5129.01</v>
      </c>
      <c r="R209" s="31">
        <v>-2640</v>
      </c>
      <c r="S209" s="28">
        <v>44043</v>
      </c>
      <c r="W209" s="58"/>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8"/>
      <c r="BA209" s="59"/>
      <c r="BB209" s="59"/>
      <c r="BC209" s="59"/>
      <c r="BD209" s="59"/>
    </row>
    <row r="210" spans="1:56" x14ac:dyDescent="0.2">
      <c r="A210" s="29">
        <v>40844</v>
      </c>
      <c r="B210" s="1" t="s">
        <v>789</v>
      </c>
      <c r="C210" s="27">
        <v>44018</v>
      </c>
      <c r="J210" s="1" t="s">
        <v>52</v>
      </c>
      <c r="K210" s="1" t="s">
        <v>59</v>
      </c>
      <c r="N210" s="6"/>
      <c r="O210" s="6">
        <v>915</v>
      </c>
      <c r="P210" s="6">
        <v>-5129.01</v>
      </c>
      <c r="R210" s="31">
        <v>-915</v>
      </c>
      <c r="S210" s="28">
        <v>44043</v>
      </c>
      <c r="W210" s="58"/>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8"/>
      <c r="BA210" s="59"/>
      <c r="BB210" s="59"/>
      <c r="BC210" s="59"/>
      <c r="BD210" s="59"/>
    </row>
    <row r="211" spans="1:56" x14ac:dyDescent="0.2">
      <c r="A211" s="29">
        <v>40844</v>
      </c>
      <c r="B211" s="1" t="s">
        <v>789</v>
      </c>
      <c r="C211" s="27">
        <v>44018</v>
      </c>
      <c r="J211" s="1" t="s">
        <v>52</v>
      </c>
      <c r="K211" s="1" t="s">
        <v>59</v>
      </c>
      <c r="L211" s="1">
        <v>1</v>
      </c>
      <c r="M211" s="1">
        <v>915</v>
      </c>
      <c r="N211" s="6">
        <v>915</v>
      </c>
      <c r="O211" s="6"/>
      <c r="P211" s="6">
        <v>-4214.01</v>
      </c>
      <c r="R211" s="31">
        <v>915</v>
      </c>
      <c r="S211" s="28">
        <v>44043</v>
      </c>
      <c r="W211" s="58"/>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8"/>
      <c r="BA211" s="59"/>
      <c r="BB211" s="59"/>
      <c r="BC211" s="59"/>
      <c r="BD211" s="59"/>
    </row>
    <row r="212" spans="1:56" x14ac:dyDescent="0.2">
      <c r="A212" s="29">
        <v>40844</v>
      </c>
      <c r="B212" s="1" t="s">
        <v>789</v>
      </c>
      <c r="C212" s="27">
        <v>44018</v>
      </c>
      <c r="J212" s="1" t="s">
        <v>52</v>
      </c>
      <c r="K212" s="1" t="s">
        <v>59</v>
      </c>
      <c r="L212" s="1">
        <v>1</v>
      </c>
      <c r="M212" s="1">
        <v>2640</v>
      </c>
      <c r="N212" s="6">
        <v>2640</v>
      </c>
      <c r="O212" s="6"/>
      <c r="P212" s="6">
        <v>-2489.0100000000002</v>
      </c>
      <c r="R212" s="31">
        <v>2640</v>
      </c>
      <c r="S212" s="28">
        <v>44043</v>
      </c>
      <c r="W212" s="58"/>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8"/>
      <c r="BA212" s="59"/>
      <c r="BB212" s="59"/>
      <c r="BC212" s="59"/>
      <c r="BD212" s="59"/>
    </row>
    <row r="213" spans="1:56" x14ac:dyDescent="0.2">
      <c r="A213" s="29">
        <v>40845</v>
      </c>
      <c r="B213" s="1" t="s">
        <v>789</v>
      </c>
      <c r="C213" s="27">
        <v>44018</v>
      </c>
      <c r="J213" s="1" t="s">
        <v>52</v>
      </c>
      <c r="K213" s="1" t="s">
        <v>59</v>
      </c>
      <c r="N213" s="6"/>
      <c r="O213" s="6">
        <v>76.56</v>
      </c>
      <c r="P213" s="6">
        <v>-5129.01</v>
      </c>
      <c r="R213" s="31">
        <v>-76.56</v>
      </c>
      <c r="S213" s="28">
        <v>44043</v>
      </c>
      <c r="W213" s="58"/>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c r="AV213" s="59"/>
      <c r="AW213" s="59"/>
      <c r="AX213" s="59"/>
      <c r="AY213" s="59"/>
      <c r="AZ213" s="58"/>
      <c r="BA213" s="59"/>
      <c r="BB213" s="59"/>
      <c r="BC213" s="59"/>
      <c r="BD213" s="59"/>
    </row>
    <row r="214" spans="1:56" x14ac:dyDescent="0.2">
      <c r="A214" s="29">
        <v>40845</v>
      </c>
      <c r="B214" s="1" t="s">
        <v>789</v>
      </c>
      <c r="C214" s="27">
        <v>44018</v>
      </c>
      <c r="J214" s="1" t="s">
        <v>52</v>
      </c>
      <c r="K214" s="1" t="s">
        <v>59</v>
      </c>
      <c r="L214" s="1">
        <v>12</v>
      </c>
      <c r="M214" s="1">
        <v>6.38</v>
      </c>
      <c r="N214" s="6">
        <v>76.56</v>
      </c>
      <c r="O214" s="6"/>
      <c r="P214" s="6">
        <v>-5052.45</v>
      </c>
      <c r="R214" s="31">
        <v>76.56</v>
      </c>
      <c r="S214" s="28">
        <v>44043</v>
      </c>
      <c r="W214" s="58"/>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8"/>
      <c r="BA214" s="59"/>
      <c r="BB214" s="59"/>
      <c r="BC214" s="59"/>
      <c r="BD214" s="59"/>
    </row>
    <row r="215" spans="1:56" x14ac:dyDescent="0.2">
      <c r="A215" s="29">
        <v>40846</v>
      </c>
      <c r="B215" s="1" t="s">
        <v>789</v>
      </c>
      <c r="C215" s="27">
        <v>44018</v>
      </c>
      <c r="J215" s="1" t="s">
        <v>52</v>
      </c>
      <c r="K215" s="1" t="s">
        <v>59</v>
      </c>
      <c r="N215" s="6"/>
      <c r="O215" s="6">
        <v>76</v>
      </c>
      <c r="P215" s="6">
        <v>-5129.01</v>
      </c>
      <c r="R215" s="31">
        <v>-76</v>
      </c>
      <c r="S215" s="28">
        <v>44043</v>
      </c>
      <c r="W215" s="58"/>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8"/>
      <c r="BA215" s="59"/>
      <c r="BB215" s="59"/>
      <c r="BC215" s="59"/>
      <c r="BD215" s="59"/>
    </row>
    <row r="216" spans="1:56" x14ac:dyDescent="0.2">
      <c r="A216" s="29">
        <v>40846</v>
      </c>
      <c r="B216" s="1" t="s">
        <v>789</v>
      </c>
      <c r="C216" s="27">
        <v>44018</v>
      </c>
      <c r="J216" s="1" t="s">
        <v>52</v>
      </c>
      <c r="K216" s="1" t="s">
        <v>59</v>
      </c>
      <c r="L216" s="1">
        <v>2</v>
      </c>
      <c r="M216" s="1">
        <v>38</v>
      </c>
      <c r="N216" s="6">
        <v>76</v>
      </c>
      <c r="O216" s="6"/>
      <c r="P216" s="6">
        <v>-5053.01</v>
      </c>
      <c r="R216" s="31">
        <v>76</v>
      </c>
      <c r="S216" s="28">
        <v>44043</v>
      </c>
      <c r="W216" s="58"/>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8"/>
      <c r="BA216" s="59"/>
      <c r="BB216" s="59"/>
      <c r="BC216" s="59"/>
      <c r="BD216" s="59"/>
    </row>
    <row r="217" spans="1:56" x14ac:dyDescent="0.2">
      <c r="A217" s="29">
        <v>40890</v>
      </c>
      <c r="B217" s="1" t="s">
        <v>789</v>
      </c>
      <c r="C217" s="27">
        <v>44019</v>
      </c>
      <c r="J217" s="1" t="s">
        <v>52</v>
      </c>
      <c r="K217" s="1" t="s">
        <v>59</v>
      </c>
      <c r="N217" s="6"/>
      <c r="O217" s="6">
        <v>252</v>
      </c>
      <c r="P217" s="6">
        <v>-5045.01</v>
      </c>
      <c r="R217" s="31">
        <v>-252</v>
      </c>
      <c r="S217" s="28">
        <v>44043</v>
      </c>
      <c r="W217" s="58"/>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8"/>
      <c r="BA217" s="59"/>
      <c r="BB217" s="59"/>
      <c r="BC217" s="59"/>
      <c r="BD217" s="59"/>
    </row>
    <row r="218" spans="1:56" x14ac:dyDescent="0.2">
      <c r="A218" s="29">
        <v>40890</v>
      </c>
      <c r="B218" s="1" t="s">
        <v>789</v>
      </c>
      <c r="C218" s="27">
        <v>44019</v>
      </c>
      <c r="J218" s="1" t="s">
        <v>52</v>
      </c>
      <c r="K218" s="1" t="s">
        <v>59</v>
      </c>
      <c r="N218" s="6"/>
      <c r="O218" s="6">
        <v>222</v>
      </c>
      <c r="P218" s="6">
        <v>-5045.01</v>
      </c>
      <c r="R218" s="31">
        <v>-222</v>
      </c>
      <c r="S218" s="28">
        <v>44043</v>
      </c>
      <c r="W218" s="58"/>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8"/>
      <c r="BA218" s="59"/>
      <c r="BB218" s="59"/>
      <c r="BC218" s="59"/>
      <c r="BD218" s="59"/>
    </row>
    <row r="219" spans="1:56" x14ac:dyDescent="0.2">
      <c r="A219" s="29">
        <v>40890</v>
      </c>
      <c r="B219" s="1" t="s">
        <v>789</v>
      </c>
      <c r="C219" s="27">
        <v>44019</v>
      </c>
      <c r="J219" s="1" t="s">
        <v>52</v>
      </c>
      <c r="K219" s="1" t="s">
        <v>59</v>
      </c>
      <c r="L219" s="1">
        <v>6</v>
      </c>
      <c r="M219" s="1">
        <v>37</v>
      </c>
      <c r="N219" s="6">
        <v>222</v>
      </c>
      <c r="O219" s="6"/>
      <c r="P219" s="6">
        <v>-4823.01</v>
      </c>
      <c r="R219" s="31">
        <v>222</v>
      </c>
      <c r="S219" s="28">
        <v>44043</v>
      </c>
      <c r="W219" s="58"/>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8"/>
      <c r="BA219" s="59"/>
      <c r="BB219" s="59"/>
      <c r="BC219" s="59"/>
      <c r="BD219" s="59"/>
    </row>
    <row r="220" spans="1:56" x14ac:dyDescent="0.2">
      <c r="A220" s="29">
        <v>40890</v>
      </c>
      <c r="B220" s="1" t="s">
        <v>789</v>
      </c>
      <c r="C220" s="27">
        <v>44019</v>
      </c>
      <c r="J220" s="1" t="s">
        <v>52</v>
      </c>
      <c r="K220" s="1" t="s">
        <v>59</v>
      </c>
      <c r="L220" s="1">
        <v>4</v>
      </c>
      <c r="M220" s="1">
        <v>84</v>
      </c>
      <c r="N220" s="6">
        <v>336</v>
      </c>
      <c r="O220" s="6"/>
      <c r="P220" s="6">
        <v>-4793.01</v>
      </c>
      <c r="R220" s="31">
        <v>336</v>
      </c>
      <c r="S220" s="28">
        <v>44043</v>
      </c>
      <c r="W220" s="58"/>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8"/>
      <c r="BA220" s="59"/>
      <c r="BB220" s="59"/>
      <c r="BC220" s="59"/>
      <c r="BD220" s="59"/>
    </row>
    <row r="221" spans="1:56" x14ac:dyDescent="0.2">
      <c r="A221" s="29">
        <v>40795</v>
      </c>
      <c r="B221" s="1" t="s">
        <v>200</v>
      </c>
      <c r="C221" s="27">
        <v>44021</v>
      </c>
      <c r="D221" s="1">
        <v>51695</v>
      </c>
      <c r="J221" s="1" t="s">
        <v>52</v>
      </c>
      <c r="K221" s="1" t="s">
        <v>49</v>
      </c>
      <c r="L221" s="1">
        <v>-4</v>
      </c>
      <c r="N221" s="6"/>
      <c r="O221" s="6">
        <v>336</v>
      </c>
      <c r="P221" s="6">
        <v>-5381.01</v>
      </c>
      <c r="R221" s="31">
        <v>-336</v>
      </c>
      <c r="S221" s="28">
        <v>44043</v>
      </c>
      <c r="W221" s="58"/>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8"/>
      <c r="BA221" s="59"/>
      <c r="BB221" s="59"/>
      <c r="BC221" s="59"/>
      <c r="BD221" s="59"/>
    </row>
    <row r="222" spans="1:56" x14ac:dyDescent="0.2">
      <c r="A222" s="29">
        <v>41104</v>
      </c>
      <c r="B222" s="1" t="s">
        <v>789</v>
      </c>
      <c r="C222" s="27">
        <v>44022</v>
      </c>
      <c r="J222" s="1" t="s">
        <v>52</v>
      </c>
      <c r="K222" s="1" t="s">
        <v>59</v>
      </c>
      <c r="N222" s="6"/>
      <c r="O222" s="6">
        <v>16</v>
      </c>
      <c r="P222" s="6">
        <v>-5368.37</v>
      </c>
      <c r="R222" s="31">
        <v>-16</v>
      </c>
      <c r="S222" s="28">
        <v>44043</v>
      </c>
      <c r="W222" s="58"/>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8"/>
      <c r="BA222" s="59"/>
      <c r="BB222" s="59"/>
      <c r="BC222" s="59"/>
      <c r="BD222" s="59"/>
    </row>
    <row r="223" spans="1:56" x14ac:dyDescent="0.2">
      <c r="A223" s="29">
        <v>41104</v>
      </c>
      <c r="B223" s="1" t="s">
        <v>789</v>
      </c>
      <c r="C223" s="27">
        <v>44022</v>
      </c>
      <c r="J223" s="1" t="s">
        <v>52</v>
      </c>
      <c r="K223" s="1" t="s">
        <v>59</v>
      </c>
      <c r="N223" s="6"/>
      <c r="O223" s="6">
        <v>10</v>
      </c>
      <c r="P223" s="6">
        <v>-5368.37</v>
      </c>
      <c r="R223" s="31">
        <v>-10</v>
      </c>
      <c r="S223" s="28">
        <v>44043</v>
      </c>
      <c r="W223" s="58"/>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8"/>
      <c r="BA223" s="59"/>
      <c r="BB223" s="59"/>
      <c r="BC223" s="59"/>
      <c r="BD223" s="59"/>
    </row>
    <row r="224" spans="1:56" x14ac:dyDescent="0.2">
      <c r="A224" s="29">
        <v>41104</v>
      </c>
      <c r="B224" s="1" t="s">
        <v>789</v>
      </c>
      <c r="C224" s="27">
        <v>44022</v>
      </c>
      <c r="J224" s="1" t="s">
        <v>52</v>
      </c>
      <c r="K224" s="1" t="s">
        <v>59</v>
      </c>
      <c r="N224" s="6"/>
      <c r="O224" s="6">
        <v>5.36</v>
      </c>
      <c r="P224" s="6">
        <v>-5372.37</v>
      </c>
      <c r="R224" s="31">
        <v>-5.36</v>
      </c>
      <c r="S224" s="28">
        <v>44043</v>
      </c>
      <c r="W224" s="58"/>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8"/>
      <c r="BA224" s="59"/>
      <c r="BB224" s="59"/>
      <c r="BC224" s="59"/>
      <c r="BD224" s="59"/>
    </row>
    <row r="225" spans="1:56" x14ac:dyDescent="0.2">
      <c r="A225" s="29">
        <v>41104</v>
      </c>
      <c r="B225" s="1" t="s">
        <v>789</v>
      </c>
      <c r="C225" s="27">
        <v>44022</v>
      </c>
      <c r="J225" s="1" t="s">
        <v>52</v>
      </c>
      <c r="K225" s="1" t="s">
        <v>59</v>
      </c>
      <c r="L225" s="1">
        <v>1</v>
      </c>
      <c r="M225" s="1">
        <v>12</v>
      </c>
      <c r="N225" s="6">
        <v>12</v>
      </c>
      <c r="O225" s="6"/>
      <c r="P225" s="6">
        <v>-5356.37</v>
      </c>
      <c r="R225" s="31">
        <v>12</v>
      </c>
      <c r="S225" s="28">
        <v>44043</v>
      </c>
      <c r="W225" s="58"/>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8"/>
      <c r="BA225" s="59"/>
      <c r="BB225" s="59"/>
      <c r="BC225" s="59"/>
      <c r="BD225" s="59"/>
    </row>
    <row r="226" spans="1:56" x14ac:dyDescent="0.2">
      <c r="A226" s="29">
        <v>41104</v>
      </c>
      <c r="B226" s="1" t="s">
        <v>789</v>
      </c>
      <c r="C226" s="27">
        <v>44022</v>
      </c>
      <c r="J226" s="1" t="s">
        <v>52</v>
      </c>
      <c r="K226" s="1" t="s">
        <v>59</v>
      </c>
      <c r="L226" s="1">
        <v>1</v>
      </c>
      <c r="M226" s="1">
        <v>14</v>
      </c>
      <c r="N226" s="6">
        <v>14</v>
      </c>
      <c r="O226" s="6"/>
      <c r="P226" s="6">
        <v>-5367.01</v>
      </c>
      <c r="R226" s="31">
        <v>14</v>
      </c>
      <c r="S226" s="28">
        <v>44043</v>
      </c>
      <c r="W226" s="58"/>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8"/>
      <c r="BA226" s="59"/>
      <c r="BB226" s="59"/>
      <c r="BC226" s="59"/>
      <c r="BD226" s="59"/>
    </row>
    <row r="227" spans="1:56" x14ac:dyDescent="0.2">
      <c r="A227" s="29">
        <v>41104</v>
      </c>
      <c r="B227" s="1" t="s">
        <v>789</v>
      </c>
      <c r="C227" s="27">
        <v>44022</v>
      </c>
      <c r="J227" s="1" t="s">
        <v>52</v>
      </c>
      <c r="K227" s="1" t="s">
        <v>59</v>
      </c>
      <c r="L227" s="1">
        <v>1</v>
      </c>
      <c r="M227" s="1">
        <v>14</v>
      </c>
      <c r="N227" s="6">
        <v>14</v>
      </c>
      <c r="O227" s="6"/>
      <c r="P227" s="6">
        <v>-5358.37</v>
      </c>
      <c r="R227" s="31">
        <v>14</v>
      </c>
      <c r="S227" s="28">
        <v>44043</v>
      </c>
      <c r="W227" s="58"/>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8"/>
      <c r="BA227" s="59"/>
      <c r="BB227" s="59"/>
      <c r="BC227" s="59"/>
      <c r="BD227" s="59"/>
    </row>
    <row r="228" spans="1:56" x14ac:dyDescent="0.2">
      <c r="A228" s="29">
        <v>41104</v>
      </c>
      <c r="B228" s="1" t="s">
        <v>789</v>
      </c>
      <c r="C228" s="27">
        <v>44022</v>
      </c>
      <c r="J228" s="1" t="s">
        <v>52</v>
      </c>
      <c r="K228" s="1" t="s">
        <v>59</v>
      </c>
      <c r="L228" s="1">
        <v>1</v>
      </c>
      <c r="M228" s="1">
        <v>16</v>
      </c>
      <c r="N228" s="6">
        <v>16</v>
      </c>
      <c r="O228" s="6"/>
      <c r="P228" s="6">
        <v>-5352.37</v>
      </c>
      <c r="R228" s="31">
        <v>16</v>
      </c>
      <c r="S228" s="28">
        <v>44043</v>
      </c>
      <c r="W228" s="58"/>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8"/>
      <c r="BA228" s="59"/>
      <c r="BB228" s="59"/>
      <c r="BC228" s="59"/>
      <c r="BD228" s="59"/>
    </row>
    <row r="229" spans="1:56" x14ac:dyDescent="0.2">
      <c r="A229" s="29">
        <v>41107</v>
      </c>
      <c r="B229" s="1" t="s">
        <v>789</v>
      </c>
      <c r="C229" s="27">
        <v>44027</v>
      </c>
      <c r="J229" s="1" t="s">
        <v>52</v>
      </c>
      <c r="K229" s="1" t="s">
        <v>59</v>
      </c>
      <c r="N229" s="6"/>
      <c r="O229" s="6">
        <v>75.989999999999995</v>
      </c>
      <c r="P229" s="6">
        <v>-5356.37</v>
      </c>
      <c r="R229" s="31">
        <v>-75.989999999999995</v>
      </c>
      <c r="S229" s="28">
        <v>44043</v>
      </c>
      <c r="W229" s="58"/>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8"/>
      <c r="BA229" s="59"/>
      <c r="BB229" s="59"/>
      <c r="BC229" s="59"/>
      <c r="BD229" s="59"/>
    </row>
    <row r="230" spans="1:56" x14ac:dyDescent="0.2">
      <c r="A230" s="29">
        <v>41107</v>
      </c>
      <c r="B230" s="1" t="s">
        <v>789</v>
      </c>
      <c r="C230" s="27">
        <v>44027</v>
      </c>
      <c r="J230" s="1" t="s">
        <v>52</v>
      </c>
      <c r="K230" s="1" t="s">
        <v>59</v>
      </c>
      <c r="N230" s="6"/>
      <c r="O230" s="6">
        <v>35.99</v>
      </c>
      <c r="P230" s="6">
        <v>-5356.37</v>
      </c>
      <c r="R230" s="31">
        <v>-35.99</v>
      </c>
      <c r="S230" s="28">
        <v>44043</v>
      </c>
      <c r="W230" s="58"/>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8"/>
      <c r="BA230" s="59"/>
      <c r="BB230" s="59"/>
      <c r="BC230" s="59"/>
      <c r="BD230" s="59"/>
    </row>
    <row r="231" spans="1:56" x14ac:dyDescent="0.2">
      <c r="A231" s="29">
        <v>41107</v>
      </c>
      <c r="B231" s="1" t="s">
        <v>789</v>
      </c>
      <c r="C231" s="27">
        <v>44027</v>
      </c>
      <c r="J231" s="1" t="s">
        <v>52</v>
      </c>
      <c r="K231" s="1" t="s">
        <v>59</v>
      </c>
      <c r="L231" s="1">
        <v>1</v>
      </c>
      <c r="M231" s="1">
        <v>35.99</v>
      </c>
      <c r="N231" s="6">
        <v>35.99</v>
      </c>
      <c r="O231" s="6"/>
      <c r="P231" s="6">
        <v>-5320.38</v>
      </c>
      <c r="R231" s="31">
        <v>35.99</v>
      </c>
      <c r="S231" s="28">
        <v>44043</v>
      </c>
      <c r="W231" s="58"/>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8"/>
      <c r="BA231" s="59"/>
      <c r="BB231" s="59"/>
      <c r="BC231" s="59"/>
      <c r="BD231" s="59"/>
    </row>
    <row r="232" spans="1:56" x14ac:dyDescent="0.2">
      <c r="A232" s="29">
        <v>41107</v>
      </c>
      <c r="B232" s="1" t="s">
        <v>789</v>
      </c>
      <c r="C232" s="27">
        <v>44027</v>
      </c>
      <c r="J232" s="1" t="s">
        <v>52</v>
      </c>
      <c r="K232" s="1" t="s">
        <v>59</v>
      </c>
      <c r="L232" s="1">
        <v>1</v>
      </c>
      <c r="M232" s="1">
        <v>75.989999999999995</v>
      </c>
      <c r="N232" s="6">
        <v>75.989999999999995</v>
      </c>
      <c r="O232" s="6"/>
      <c r="P232" s="6">
        <v>-5280.38</v>
      </c>
      <c r="R232" s="31">
        <v>75.989999999999995</v>
      </c>
      <c r="S232" s="28">
        <v>44043</v>
      </c>
      <c r="W232" s="58"/>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8"/>
      <c r="BA232" s="59"/>
      <c r="BB232" s="59"/>
      <c r="BC232" s="59"/>
      <c r="BD232" s="59"/>
    </row>
    <row r="233" spans="1:56" x14ac:dyDescent="0.2">
      <c r="A233" s="29">
        <v>41084</v>
      </c>
      <c r="B233" s="1" t="s">
        <v>200</v>
      </c>
      <c r="C233" s="27">
        <v>44032</v>
      </c>
      <c r="D233" s="1">
        <v>51763</v>
      </c>
      <c r="J233" s="1" t="s">
        <v>52</v>
      </c>
      <c r="K233" s="1" t="s">
        <v>49</v>
      </c>
      <c r="L233" s="1">
        <v>-1</v>
      </c>
      <c r="N233" s="6"/>
      <c r="O233" s="6">
        <v>898</v>
      </c>
      <c r="P233" s="6">
        <v>-6254.37</v>
      </c>
      <c r="R233" s="31">
        <v>-898</v>
      </c>
      <c r="S233" s="28">
        <v>44043</v>
      </c>
      <c r="W233" s="58"/>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c r="AV233" s="59"/>
      <c r="AW233" s="59"/>
      <c r="AX233" s="59"/>
      <c r="AY233" s="59"/>
      <c r="AZ233" s="58"/>
      <c r="BA233" s="59"/>
      <c r="BB233" s="59"/>
      <c r="BC233" s="59"/>
      <c r="BD233" s="59"/>
    </row>
    <row r="234" spans="1:56" x14ac:dyDescent="0.2">
      <c r="A234" s="29">
        <v>41142</v>
      </c>
      <c r="B234" s="1" t="s">
        <v>789</v>
      </c>
      <c r="C234" s="27">
        <v>44034</v>
      </c>
      <c r="J234" s="1" t="s">
        <v>52</v>
      </c>
      <c r="K234" s="1" t="s">
        <v>59</v>
      </c>
      <c r="N234" s="6"/>
      <c r="O234" s="6">
        <v>48</v>
      </c>
      <c r="P234" s="6">
        <v>-6254.37</v>
      </c>
      <c r="R234" s="31">
        <v>-48</v>
      </c>
      <c r="S234" s="28">
        <v>44043</v>
      </c>
      <c r="W234" s="58"/>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8"/>
      <c r="BA234" s="59"/>
      <c r="BB234" s="59"/>
      <c r="BC234" s="59"/>
      <c r="BD234" s="59"/>
    </row>
    <row r="235" spans="1:56" x14ac:dyDescent="0.2">
      <c r="A235" s="29">
        <v>41142</v>
      </c>
      <c r="B235" s="1" t="s">
        <v>789</v>
      </c>
      <c r="C235" s="27">
        <v>44034</v>
      </c>
      <c r="J235" s="1" t="s">
        <v>52</v>
      </c>
      <c r="K235" s="1" t="s">
        <v>59</v>
      </c>
      <c r="L235" s="1">
        <v>1</v>
      </c>
      <c r="M235" s="1">
        <v>48</v>
      </c>
      <c r="N235" s="6">
        <v>48</v>
      </c>
      <c r="O235" s="6"/>
      <c r="P235" s="6">
        <v>-6206.37</v>
      </c>
      <c r="R235" s="31">
        <v>48</v>
      </c>
      <c r="S235" s="28">
        <v>44043</v>
      </c>
      <c r="W235" s="58"/>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8"/>
      <c r="BA235" s="59"/>
      <c r="BB235" s="59"/>
      <c r="BC235" s="59"/>
      <c r="BD235" s="59"/>
    </row>
    <row r="236" spans="1:56" x14ac:dyDescent="0.2">
      <c r="A236" s="29">
        <v>41143</v>
      </c>
      <c r="B236" s="1" t="s">
        <v>789</v>
      </c>
      <c r="C236" s="27">
        <v>44034</v>
      </c>
      <c r="J236" s="1" t="s">
        <v>52</v>
      </c>
      <c r="K236" s="1" t="s">
        <v>59</v>
      </c>
      <c r="N236" s="6"/>
      <c r="O236" s="6">
        <v>1745.97</v>
      </c>
      <c r="P236" s="6">
        <v>-6254.37</v>
      </c>
      <c r="R236" s="31">
        <v>-1745.97</v>
      </c>
      <c r="S236" s="28">
        <v>44043</v>
      </c>
      <c r="W236" s="58"/>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8"/>
      <c r="BA236" s="59"/>
      <c r="BB236" s="59"/>
      <c r="BC236" s="59"/>
      <c r="BD236" s="59"/>
    </row>
    <row r="237" spans="1:56" x14ac:dyDescent="0.2">
      <c r="A237" s="29">
        <v>41143</v>
      </c>
      <c r="B237" s="1" t="s">
        <v>789</v>
      </c>
      <c r="C237" s="27">
        <v>44034</v>
      </c>
      <c r="J237" s="1" t="s">
        <v>52</v>
      </c>
      <c r="K237" s="1" t="s">
        <v>59</v>
      </c>
      <c r="N237" s="6"/>
      <c r="O237" s="6">
        <v>1057.6099999999999</v>
      </c>
      <c r="P237" s="6">
        <v>-6254.37</v>
      </c>
      <c r="R237" s="31">
        <v>-1057.6099999999999</v>
      </c>
      <c r="S237" s="28">
        <v>44043</v>
      </c>
      <c r="W237" s="58"/>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8"/>
      <c r="BA237" s="59"/>
      <c r="BB237" s="59"/>
      <c r="BC237" s="59"/>
      <c r="BD237" s="59"/>
    </row>
    <row r="238" spans="1:56" x14ac:dyDescent="0.2">
      <c r="A238" s="29">
        <v>41143</v>
      </c>
      <c r="B238" s="1" t="s">
        <v>789</v>
      </c>
      <c r="C238" s="27">
        <v>44034</v>
      </c>
      <c r="J238" s="1" t="s">
        <v>52</v>
      </c>
      <c r="K238" s="1" t="s">
        <v>59</v>
      </c>
      <c r="L238" s="1">
        <v>1</v>
      </c>
      <c r="M238" s="1">
        <v>1057.6099999999999</v>
      </c>
      <c r="N238" s="6">
        <v>1057.6099999999999</v>
      </c>
      <c r="O238" s="6"/>
      <c r="P238" s="6">
        <v>-5196.76</v>
      </c>
      <c r="R238" s="31">
        <v>1057.6099999999999</v>
      </c>
      <c r="S238" s="28">
        <v>44043</v>
      </c>
      <c r="W238" s="58"/>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c r="AY238" s="59"/>
      <c r="AZ238" s="58"/>
      <c r="BA238" s="59"/>
      <c r="BB238" s="59"/>
      <c r="BC238" s="59"/>
      <c r="BD238" s="59"/>
    </row>
    <row r="239" spans="1:56" x14ac:dyDescent="0.2">
      <c r="A239" s="29">
        <v>41143</v>
      </c>
      <c r="B239" s="1" t="s">
        <v>789</v>
      </c>
      <c r="C239" s="27">
        <v>44034</v>
      </c>
      <c r="J239" s="1" t="s">
        <v>52</v>
      </c>
      <c r="K239" s="1" t="s">
        <v>59</v>
      </c>
      <c r="L239" s="1">
        <v>1</v>
      </c>
      <c r="M239" s="1">
        <v>1745.97</v>
      </c>
      <c r="N239" s="6">
        <v>1745.97</v>
      </c>
      <c r="O239" s="6"/>
      <c r="P239" s="6">
        <v>-4508.3999999999996</v>
      </c>
      <c r="R239" s="31">
        <v>1745.97</v>
      </c>
      <c r="S239" s="28">
        <v>44043</v>
      </c>
      <c r="W239" s="58"/>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8"/>
      <c r="BA239" s="59"/>
      <c r="BB239" s="59"/>
      <c r="BC239" s="59"/>
      <c r="BD239" s="59"/>
    </row>
    <row r="240" spans="1:56" x14ac:dyDescent="0.2">
      <c r="A240" s="29">
        <v>41158</v>
      </c>
      <c r="B240" s="1" t="s">
        <v>789</v>
      </c>
      <c r="C240" s="27">
        <v>44036</v>
      </c>
      <c r="J240" s="1" t="s">
        <v>52</v>
      </c>
      <c r="K240" s="1" t="s">
        <v>59</v>
      </c>
      <c r="L240" s="1">
        <v>2</v>
      </c>
      <c r="M240" s="1">
        <v>898</v>
      </c>
      <c r="N240" s="6">
        <v>1796</v>
      </c>
      <c r="O240" s="6"/>
      <c r="P240" s="6">
        <v>-4458.37</v>
      </c>
      <c r="R240" s="31">
        <v>1796</v>
      </c>
      <c r="S240" s="28">
        <v>44043</v>
      </c>
      <c r="W240" s="58"/>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8"/>
      <c r="BA240" s="59"/>
      <c r="BB240" s="59"/>
      <c r="BC240" s="59"/>
      <c r="BD240" s="59"/>
    </row>
    <row r="241" spans="1:56" x14ac:dyDescent="0.2">
      <c r="A241" s="29">
        <v>41190</v>
      </c>
      <c r="B241" s="1" t="s">
        <v>789</v>
      </c>
      <c r="C241" s="27">
        <v>44039</v>
      </c>
      <c r="J241" s="1" t="s">
        <v>52</v>
      </c>
      <c r="K241" s="1" t="s">
        <v>59</v>
      </c>
      <c r="N241" s="6"/>
      <c r="O241" s="6">
        <v>54.99</v>
      </c>
      <c r="P241" s="6">
        <v>-4458.37</v>
      </c>
      <c r="R241" s="31">
        <v>-54.99</v>
      </c>
      <c r="S241" s="28">
        <v>44043</v>
      </c>
      <c r="W241" s="58"/>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8"/>
      <c r="BA241" s="59"/>
      <c r="BB241" s="59"/>
      <c r="BC241" s="59"/>
      <c r="BD241" s="59"/>
    </row>
    <row r="242" spans="1:56" x14ac:dyDescent="0.2">
      <c r="A242" s="29">
        <v>41190</v>
      </c>
      <c r="B242" s="1" t="s">
        <v>789</v>
      </c>
      <c r="C242" s="27">
        <v>44039</v>
      </c>
      <c r="J242" s="1" t="s">
        <v>52</v>
      </c>
      <c r="K242" s="1" t="s">
        <v>59</v>
      </c>
      <c r="L242" s="1">
        <v>1</v>
      </c>
      <c r="M242" s="1">
        <v>54.99</v>
      </c>
      <c r="N242" s="6">
        <v>54.99</v>
      </c>
      <c r="O242" s="6"/>
      <c r="P242" s="6">
        <v>-4403.38</v>
      </c>
      <c r="R242" s="31">
        <v>54.99</v>
      </c>
      <c r="S242" s="28">
        <v>44043</v>
      </c>
      <c r="W242" s="58"/>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8"/>
      <c r="BA242" s="59"/>
      <c r="BB242" s="59"/>
      <c r="BC242" s="59"/>
      <c r="BD242" s="59"/>
    </row>
    <row r="243" spans="1:56" x14ac:dyDescent="0.2">
      <c r="A243" s="29">
        <v>41225</v>
      </c>
      <c r="B243" s="1" t="s">
        <v>623</v>
      </c>
      <c r="C243" s="27">
        <v>44042</v>
      </c>
      <c r="D243" s="1">
        <v>85</v>
      </c>
      <c r="J243" s="1" t="s">
        <v>52</v>
      </c>
      <c r="K243" s="1" t="s">
        <v>0</v>
      </c>
      <c r="L243" s="1">
        <v>-20</v>
      </c>
      <c r="N243" s="6"/>
      <c r="O243" s="6">
        <v>35</v>
      </c>
      <c r="P243" s="6">
        <v>-4493.37</v>
      </c>
      <c r="R243" s="31">
        <v>-35</v>
      </c>
      <c r="S243" s="28">
        <v>44043</v>
      </c>
      <c r="W243" s="58"/>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8"/>
      <c r="BA243" s="59"/>
      <c r="BB243" s="59"/>
      <c r="BC243" s="59"/>
      <c r="BD243" s="59"/>
    </row>
    <row r="244" spans="1:56" x14ac:dyDescent="0.2">
      <c r="A244" s="29">
        <v>41225</v>
      </c>
      <c r="B244" s="1" t="s">
        <v>623</v>
      </c>
      <c r="C244" s="27">
        <v>44042</v>
      </c>
      <c r="D244" s="1">
        <v>85</v>
      </c>
      <c r="J244" s="1" t="s">
        <v>52</v>
      </c>
      <c r="K244" s="1" t="s">
        <v>0</v>
      </c>
      <c r="L244" s="1">
        <v>-2</v>
      </c>
      <c r="N244" s="6"/>
      <c r="O244" s="6">
        <v>1.71</v>
      </c>
      <c r="P244" s="6">
        <v>-4449.16</v>
      </c>
      <c r="R244" s="31">
        <v>-1.71</v>
      </c>
      <c r="S244" s="28">
        <v>44043</v>
      </c>
      <c r="W244" s="58"/>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8"/>
      <c r="BA244" s="59"/>
      <c r="BB244" s="59"/>
      <c r="BC244" s="59"/>
      <c r="BD244" s="59"/>
    </row>
    <row r="245" spans="1:56" x14ac:dyDescent="0.2">
      <c r="A245" s="29">
        <v>41225</v>
      </c>
      <c r="B245" s="1" t="s">
        <v>623</v>
      </c>
      <c r="C245" s="27">
        <v>44042</v>
      </c>
      <c r="D245" s="1">
        <v>85</v>
      </c>
      <c r="J245" s="1" t="s">
        <v>52</v>
      </c>
      <c r="K245" s="1" t="s">
        <v>0</v>
      </c>
      <c r="L245" s="1">
        <v>5</v>
      </c>
      <c r="N245" s="6">
        <v>20</v>
      </c>
      <c r="O245" s="6"/>
      <c r="P245" s="6">
        <v>-4447.45</v>
      </c>
      <c r="R245" s="31">
        <v>20</v>
      </c>
      <c r="S245" s="28">
        <v>44043</v>
      </c>
      <c r="W245" s="58"/>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8"/>
      <c r="BA245" s="59"/>
      <c r="BB245" s="59"/>
      <c r="BC245" s="59"/>
      <c r="BD245" s="59"/>
    </row>
    <row r="246" spans="1:56" x14ac:dyDescent="0.2">
      <c r="A246" s="29">
        <v>41225</v>
      </c>
      <c r="B246" s="1" t="s">
        <v>623</v>
      </c>
      <c r="C246" s="27">
        <v>44042</v>
      </c>
      <c r="D246" s="1">
        <v>85</v>
      </c>
      <c r="J246" s="1" t="s">
        <v>52</v>
      </c>
      <c r="K246" s="1" t="s">
        <v>0</v>
      </c>
      <c r="L246" s="1">
        <v>3</v>
      </c>
      <c r="N246" s="6">
        <v>25.92</v>
      </c>
      <c r="O246" s="6"/>
      <c r="P246" s="6">
        <v>-4467.45</v>
      </c>
      <c r="R246" s="31">
        <v>25.92</v>
      </c>
      <c r="S246" s="28">
        <v>44043</v>
      </c>
      <c r="W246" s="58"/>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c r="AY246" s="59"/>
      <c r="AZ246" s="58"/>
      <c r="BA246" s="59"/>
      <c r="BB246" s="59"/>
      <c r="BC246" s="59"/>
      <c r="BD246" s="59"/>
    </row>
    <row r="247" spans="1:56" x14ac:dyDescent="0.2">
      <c r="A247" s="29">
        <v>41227</v>
      </c>
      <c r="B247" s="1" t="s">
        <v>200</v>
      </c>
      <c r="C247" s="27">
        <v>44042</v>
      </c>
      <c r="D247" s="1">
        <v>51809</v>
      </c>
      <c r="J247" s="1" t="s">
        <v>52</v>
      </c>
      <c r="K247" s="1" t="s">
        <v>49</v>
      </c>
      <c r="L247" s="1">
        <v>-1</v>
      </c>
      <c r="N247" s="6"/>
      <c r="O247" s="6">
        <v>80</v>
      </c>
      <c r="P247" s="6">
        <v>-4529.16</v>
      </c>
      <c r="R247" s="31">
        <v>-80</v>
      </c>
      <c r="S247" s="28">
        <v>44043</v>
      </c>
      <c r="W247" s="58"/>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8"/>
      <c r="BA247" s="59"/>
      <c r="BB247" s="59"/>
      <c r="BC247" s="59"/>
      <c r="BD247" s="59"/>
    </row>
    <row r="248" spans="1:56" x14ac:dyDescent="0.2">
      <c r="A248" s="29">
        <v>41244</v>
      </c>
      <c r="B248" s="1" t="s">
        <v>789</v>
      </c>
      <c r="C248" s="27">
        <v>44043</v>
      </c>
      <c r="J248" s="1" t="s">
        <v>52</v>
      </c>
      <c r="K248" s="1" t="s">
        <v>59</v>
      </c>
      <c r="L248" s="1">
        <v>2</v>
      </c>
      <c r="M248" s="1">
        <v>898</v>
      </c>
      <c r="N248" s="6">
        <v>1796</v>
      </c>
      <c r="O248" s="6"/>
      <c r="P248" s="6">
        <v>-2733.16</v>
      </c>
      <c r="R248" s="31">
        <v>1796</v>
      </c>
      <c r="S248" s="28">
        <v>44043</v>
      </c>
      <c r="W248" s="58"/>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8"/>
      <c r="BA248" s="59"/>
      <c r="BB248" s="59"/>
      <c r="BC248" s="59"/>
      <c r="BD248" s="59"/>
    </row>
    <row r="249" spans="1:56" x14ac:dyDescent="0.2">
      <c r="A249" s="29">
        <v>41245</v>
      </c>
      <c r="B249" s="1" t="s">
        <v>789</v>
      </c>
      <c r="C249" s="27">
        <v>44043</v>
      </c>
      <c r="J249" s="1" t="s">
        <v>52</v>
      </c>
      <c r="K249" s="1" t="s">
        <v>59</v>
      </c>
      <c r="N249" s="6"/>
      <c r="O249" s="6">
        <v>99.99</v>
      </c>
      <c r="P249" s="6">
        <v>-2733.16</v>
      </c>
      <c r="R249" s="31">
        <v>-99.99</v>
      </c>
      <c r="S249" s="28">
        <v>44043</v>
      </c>
      <c r="W249" s="58"/>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8"/>
      <c r="BA249" s="59"/>
      <c r="BB249" s="59"/>
      <c r="BC249" s="59"/>
      <c r="BD249" s="59"/>
    </row>
    <row r="250" spans="1:56" x14ac:dyDescent="0.2">
      <c r="A250" s="29">
        <v>41245</v>
      </c>
      <c r="B250" s="1" t="s">
        <v>789</v>
      </c>
      <c r="C250" s="27">
        <v>44043</v>
      </c>
      <c r="J250" s="1" t="s">
        <v>52</v>
      </c>
      <c r="K250" s="1" t="s">
        <v>59</v>
      </c>
      <c r="L250" s="1">
        <v>1</v>
      </c>
      <c r="M250" s="1">
        <v>99.99</v>
      </c>
      <c r="N250" s="6">
        <v>99.99</v>
      </c>
      <c r="O250" s="6"/>
      <c r="P250" s="6">
        <v>-2633.17</v>
      </c>
      <c r="R250" s="31">
        <v>99.99</v>
      </c>
      <c r="S250" s="28">
        <v>44043</v>
      </c>
      <c r="W250" s="58"/>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8"/>
      <c r="BA250" s="59"/>
      <c r="BB250" s="59"/>
      <c r="BC250" s="59"/>
      <c r="BD250" s="59"/>
    </row>
    <row r="251" spans="1:56" x14ac:dyDescent="0.2">
      <c r="A251" s="29">
        <v>40925</v>
      </c>
      <c r="B251" s="1" t="s">
        <v>200</v>
      </c>
      <c r="C251" s="27">
        <v>44046</v>
      </c>
      <c r="D251" s="1">
        <v>51762</v>
      </c>
      <c r="J251" s="1" t="s">
        <v>52</v>
      </c>
      <c r="K251" s="1" t="s">
        <v>49</v>
      </c>
      <c r="L251" s="1">
        <v>-1</v>
      </c>
      <c r="N251" s="6"/>
      <c r="O251" s="6">
        <v>8.64</v>
      </c>
      <c r="P251" s="6">
        <v>-2741.8</v>
      </c>
      <c r="R251" s="31">
        <v>-8.64</v>
      </c>
      <c r="S251" s="28">
        <v>44074</v>
      </c>
      <c r="W251" s="58"/>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8"/>
      <c r="BA251" s="59"/>
      <c r="BB251" s="59"/>
      <c r="BC251" s="59"/>
      <c r="BD251" s="59"/>
    </row>
    <row r="252" spans="1:56" x14ac:dyDescent="0.2">
      <c r="A252" s="29">
        <v>40925</v>
      </c>
      <c r="B252" s="1" t="s">
        <v>200</v>
      </c>
      <c r="C252" s="27">
        <v>44046</v>
      </c>
      <c r="D252" s="1">
        <v>51762</v>
      </c>
      <c r="J252" s="1" t="s">
        <v>52</v>
      </c>
      <c r="K252" s="1" t="s">
        <v>49</v>
      </c>
      <c r="L252" s="1">
        <v>-1</v>
      </c>
      <c r="N252" s="6"/>
      <c r="O252" s="6">
        <v>4</v>
      </c>
      <c r="P252" s="6">
        <v>-2745.8</v>
      </c>
      <c r="R252" s="31">
        <v>-4</v>
      </c>
      <c r="S252" s="28">
        <v>44074</v>
      </c>
      <c r="W252" s="58"/>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8"/>
      <c r="BA252" s="59"/>
      <c r="BB252" s="59"/>
      <c r="BC252" s="59"/>
      <c r="BD252" s="59"/>
    </row>
    <row r="253" spans="1:56" x14ac:dyDescent="0.2">
      <c r="A253" s="29">
        <v>40925</v>
      </c>
      <c r="B253" s="1" t="s">
        <v>200</v>
      </c>
      <c r="C253" s="27">
        <v>44046</v>
      </c>
      <c r="D253" s="1">
        <v>51762</v>
      </c>
      <c r="J253" s="1" t="s">
        <v>52</v>
      </c>
      <c r="K253" s="1" t="s">
        <v>49</v>
      </c>
      <c r="L253" s="1">
        <v>-1</v>
      </c>
      <c r="N253" s="6"/>
      <c r="O253" s="6">
        <v>0.86</v>
      </c>
      <c r="P253" s="6">
        <v>-2746.66</v>
      </c>
      <c r="R253" s="31">
        <v>-0.86</v>
      </c>
      <c r="S253" s="28">
        <v>44074</v>
      </c>
      <c r="W253" s="58"/>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8"/>
      <c r="BA253" s="59"/>
      <c r="BB253" s="59"/>
      <c r="BC253" s="59"/>
      <c r="BD253" s="59"/>
    </row>
    <row r="254" spans="1:56" x14ac:dyDescent="0.2">
      <c r="A254" s="29">
        <v>41110</v>
      </c>
      <c r="B254" s="1" t="s">
        <v>200</v>
      </c>
      <c r="C254" s="27">
        <v>44046</v>
      </c>
      <c r="D254" s="1">
        <v>51770</v>
      </c>
      <c r="J254" s="1" t="s">
        <v>52</v>
      </c>
      <c r="K254" s="1" t="s">
        <v>49</v>
      </c>
      <c r="L254" s="1">
        <v>-2</v>
      </c>
      <c r="N254" s="6"/>
      <c r="O254" s="6">
        <v>1796</v>
      </c>
      <c r="P254" s="6">
        <v>-4542.66</v>
      </c>
      <c r="R254" s="31">
        <v>-1796</v>
      </c>
      <c r="S254" s="28">
        <v>44074</v>
      </c>
      <c r="W254" s="58"/>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8"/>
      <c r="BA254" s="59"/>
      <c r="BB254" s="59"/>
      <c r="BC254" s="59"/>
      <c r="BD254" s="59"/>
    </row>
    <row r="255" spans="1:56" x14ac:dyDescent="0.2">
      <c r="A255" s="29">
        <v>41110</v>
      </c>
      <c r="B255" s="1" t="s">
        <v>200</v>
      </c>
      <c r="C255" s="27">
        <v>44046</v>
      </c>
      <c r="D255" s="1">
        <v>51770</v>
      </c>
      <c r="J255" s="1" t="s">
        <v>52</v>
      </c>
      <c r="K255" s="1" t="s">
        <v>49</v>
      </c>
      <c r="L255" s="1">
        <v>-2</v>
      </c>
      <c r="N255" s="6"/>
      <c r="O255" s="6">
        <v>298.36</v>
      </c>
      <c r="P255" s="6">
        <v>-4841.0200000000004</v>
      </c>
      <c r="R255" s="31">
        <v>-298.36</v>
      </c>
      <c r="S255" s="28">
        <v>44074</v>
      </c>
      <c r="W255" s="58"/>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8"/>
      <c r="BA255" s="59"/>
      <c r="BB255" s="59"/>
      <c r="BC255" s="59"/>
      <c r="BD255" s="59"/>
    </row>
    <row r="256" spans="1:56" x14ac:dyDescent="0.2">
      <c r="A256" s="29">
        <v>41325</v>
      </c>
      <c r="B256" s="1" t="s">
        <v>789</v>
      </c>
      <c r="C256" s="27">
        <v>44047</v>
      </c>
      <c r="J256" s="1" t="s">
        <v>52</v>
      </c>
      <c r="K256" s="1" t="s">
        <v>59</v>
      </c>
      <c r="N256" s="6"/>
      <c r="O256" s="6">
        <v>118</v>
      </c>
      <c r="P256" s="6">
        <v>-4841.0200000000004</v>
      </c>
      <c r="R256" s="31">
        <v>-118</v>
      </c>
      <c r="S256" s="28">
        <v>44074</v>
      </c>
      <c r="W256" s="58"/>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c r="AV256" s="59"/>
      <c r="AW256" s="59"/>
      <c r="AX256" s="59"/>
      <c r="AY256" s="59"/>
      <c r="AZ256" s="58"/>
      <c r="BA256" s="59"/>
      <c r="BB256" s="59"/>
      <c r="BC256" s="59"/>
      <c r="BD256" s="59"/>
    </row>
    <row r="257" spans="1:56" x14ac:dyDescent="0.2">
      <c r="A257" s="29">
        <v>41325</v>
      </c>
      <c r="B257" s="1" t="s">
        <v>789</v>
      </c>
      <c r="C257" s="27">
        <v>44047</v>
      </c>
      <c r="J257" s="1" t="s">
        <v>52</v>
      </c>
      <c r="K257" s="1" t="s">
        <v>59</v>
      </c>
      <c r="L257" s="1">
        <v>1</v>
      </c>
      <c r="M257" s="1">
        <v>118</v>
      </c>
      <c r="N257" s="6">
        <v>118</v>
      </c>
      <c r="O257" s="6"/>
      <c r="P257" s="6">
        <v>-4723.0200000000004</v>
      </c>
      <c r="R257" s="31">
        <v>118</v>
      </c>
      <c r="S257" s="28">
        <v>44074</v>
      </c>
      <c r="W257" s="58"/>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c r="AV257" s="59"/>
      <c r="AW257" s="59"/>
      <c r="AX257" s="59"/>
      <c r="AY257" s="59"/>
      <c r="AZ257" s="58"/>
      <c r="BA257" s="59"/>
      <c r="BB257" s="59"/>
      <c r="BC257" s="59"/>
      <c r="BD257" s="59"/>
    </row>
    <row r="258" spans="1:56" x14ac:dyDescent="0.2">
      <c r="A258" s="29">
        <v>41326</v>
      </c>
      <c r="B258" s="1" t="s">
        <v>789</v>
      </c>
      <c r="C258" s="27">
        <v>44047</v>
      </c>
      <c r="J258" s="1" t="s">
        <v>52</v>
      </c>
      <c r="K258" s="1" t="s">
        <v>59</v>
      </c>
      <c r="N258" s="6"/>
      <c r="O258" s="6">
        <v>116</v>
      </c>
      <c r="P258" s="6">
        <v>-4841.0200000000004</v>
      </c>
      <c r="R258" s="31">
        <v>-116</v>
      </c>
      <c r="S258" s="28">
        <v>44074</v>
      </c>
      <c r="W258" s="58"/>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c r="AY258" s="59"/>
      <c r="AZ258" s="58"/>
      <c r="BA258" s="59"/>
      <c r="BB258" s="59"/>
      <c r="BC258" s="59"/>
      <c r="BD258" s="59"/>
    </row>
    <row r="259" spans="1:56" x14ac:dyDescent="0.2">
      <c r="A259" s="29">
        <v>41326</v>
      </c>
      <c r="B259" s="1" t="s">
        <v>789</v>
      </c>
      <c r="C259" s="27">
        <v>44047</v>
      </c>
      <c r="J259" s="1" t="s">
        <v>52</v>
      </c>
      <c r="K259" s="1" t="s">
        <v>59</v>
      </c>
      <c r="L259" s="1">
        <v>1</v>
      </c>
      <c r="M259" s="1">
        <v>116</v>
      </c>
      <c r="N259" s="6">
        <v>116</v>
      </c>
      <c r="O259" s="6"/>
      <c r="P259" s="6">
        <v>-4725.0200000000004</v>
      </c>
      <c r="R259" s="31">
        <v>116</v>
      </c>
      <c r="S259" s="28">
        <v>44074</v>
      </c>
      <c r="W259" s="58"/>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59"/>
      <c r="AW259" s="59"/>
      <c r="AX259" s="59"/>
      <c r="AY259" s="59"/>
      <c r="AZ259" s="58"/>
      <c r="BA259" s="59"/>
      <c r="BB259" s="59"/>
      <c r="BC259" s="59"/>
      <c r="BD259" s="59"/>
    </row>
    <row r="260" spans="1:56" x14ac:dyDescent="0.2">
      <c r="A260" s="29">
        <v>41327</v>
      </c>
      <c r="B260" s="1" t="s">
        <v>789</v>
      </c>
      <c r="C260" s="27">
        <v>44047</v>
      </c>
      <c r="J260" s="1" t="s">
        <v>52</v>
      </c>
      <c r="K260" s="1" t="s">
        <v>59</v>
      </c>
      <c r="N260" s="6"/>
      <c r="O260" s="6">
        <v>317</v>
      </c>
      <c r="P260" s="6">
        <v>-3393.02</v>
      </c>
      <c r="R260" s="31">
        <v>-317</v>
      </c>
      <c r="S260" s="28">
        <v>44074</v>
      </c>
      <c r="W260" s="58"/>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59"/>
      <c r="AW260" s="59"/>
      <c r="AX260" s="59"/>
      <c r="AY260" s="59"/>
      <c r="AZ260" s="58"/>
      <c r="BA260" s="59"/>
      <c r="BB260" s="59"/>
      <c r="BC260" s="59"/>
      <c r="BD260" s="59"/>
    </row>
    <row r="261" spans="1:56" x14ac:dyDescent="0.2">
      <c r="A261" s="29">
        <v>41327</v>
      </c>
      <c r="B261" s="1" t="s">
        <v>789</v>
      </c>
      <c r="C261" s="27">
        <v>44047</v>
      </c>
      <c r="J261" s="1" t="s">
        <v>52</v>
      </c>
      <c r="K261" s="1" t="s">
        <v>59</v>
      </c>
      <c r="L261" s="1">
        <v>1</v>
      </c>
      <c r="M261" s="1">
        <v>867</v>
      </c>
      <c r="N261" s="6">
        <v>867</v>
      </c>
      <c r="O261" s="6"/>
      <c r="P261" s="6">
        <v>-3076.02</v>
      </c>
      <c r="R261" s="31">
        <v>867</v>
      </c>
      <c r="S261" s="28">
        <v>44074</v>
      </c>
      <c r="W261" s="58"/>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8"/>
      <c r="BA261" s="59"/>
      <c r="BB261" s="59"/>
      <c r="BC261" s="59"/>
      <c r="BD261" s="59"/>
    </row>
    <row r="262" spans="1:56" x14ac:dyDescent="0.2">
      <c r="A262" s="29">
        <v>41327</v>
      </c>
      <c r="B262" s="1" t="s">
        <v>789</v>
      </c>
      <c r="C262" s="27">
        <v>44047</v>
      </c>
      <c r="J262" s="1" t="s">
        <v>52</v>
      </c>
      <c r="K262" s="1" t="s">
        <v>59</v>
      </c>
      <c r="L262" s="1">
        <v>1</v>
      </c>
      <c r="M262" s="1">
        <v>898</v>
      </c>
      <c r="N262" s="6">
        <v>898</v>
      </c>
      <c r="O262" s="6"/>
      <c r="P262" s="6">
        <v>-3943.02</v>
      </c>
      <c r="R262" s="31">
        <v>898</v>
      </c>
      <c r="S262" s="28">
        <v>44074</v>
      </c>
      <c r="W262" s="58"/>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8"/>
      <c r="BA262" s="59"/>
      <c r="BB262" s="59"/>
      <c r="BC262" s="59"/>
      <c r="BD262" s="59"/>
    </row>
    <row r="263" spans="1:56" x14ac:dyDescent="0.2">
      <c r="A263" s="29">
        <v>41329</v>
      </c>
      <c r="B263" s="1" t="s">
        <v>200</v>
      </c>
      <c r="C263" s="27">
        <v>44047</v>
      </c>
      <c r="D263" s="1">
        <v>51868</v>
      </c>
      <c r="J263" s="1" t="s">
        <v>52</v>
      </c>
      <c r="K263" s="1" t="s">
        <v>49</v>
      </c>
      <c r="L263" s="1">
        <v>-2</v>
      </c>
      <c r="N263" s="6"/>
      <c r="O263" s="6">
        <v>1796</v>
      </c>
      <c r="P263" s="6">
        <v>-5189.0200000000004</v>
      </c>
      <c r="R263" s="31">
        <v>-1796</v>
      </c>
      <c r="S263" s="28">
        <v>44074</v>
      </c>
      <c r="W263" s="58"/>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c r="AY263" s="59"/>
      <c r="AZ263" s="58"/>
      <c r="BA263" s="59"/>
      <c r="BB263" s="59"/>
      <c r="BC263" s="59"/>
      <c r="BD263" s="59"/>
    </row>
    <row r="264" spans="1:56" x14ac:dyDescent="0.2">
      <c r="A264" s="29">
        <v>41329</v>
      </c>
      <c r="B264" s="1" t="s">
        <v>200</v>
      </c>
      <c r="C264" s="27">
        <v>44047</v>
      </c>
      <c r="D264" s="1">
        <v>51868</v>
      </c>
      <c r="J264" s="1" t="s">
        <v>52</v>
      </c>
      <c r="K264" s="1" t="s">
        <v>49</v>
      </c>
      <c r="L264" s="1">
        <v>-2</v>
      </c>
      <c r="N264" s="6"/>
      <c r="O264" s="6">
        <v>1.71</v>
      </c>
      <c r="P264" s="6">
        <v>-5190.7299999999996</v>
      </c>
      <c r="R264" s="31">
        <v>-1.71</v>
      </c>
      <c r="S264" s="28">
        <v>44074</v>
      </c>
      <c r="W264" s="58"/>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c r="AY264" s="59"/>
      <c r="AZ264" s="58"/>
      <c r="BA264" s="59"/>
      <c r="BB264" s="59"/>
      <c r="BC264" s="59"/>
      <c r="BD264" s="59"/>
    </row>
    <row r="265" spans="1:56" x14ac:dyDescent="0.2">
      <c r="A265" s="29">
        <v>41357</v>
      </c>
      <c r="B265" s="1" t="s">
        <v>789</v>
      </c>
      <c r="C265" s="27">
        <v>44053</v>
      </c>
      <c r="J265" s="1" t="s">
        <v>52</v>
      </c>
      <c r="K265" s="1" t="s">
        <v>59</v>
      </c>
      <c r="N265" s="6"/>
      <c r="O265" s="6">
        <v>369.01</v>
      </c>
      <c r="P265" s="6">
        <v>-4013.74</v>
      </c>
      <c r="R265" s="31">
        <v>-369.01</v>
      </c>
      <c r="S265" s="28">
        <v>44074</v>
      </c>
      <c r="W265" s="58"/>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c r="AY265" s="59"/>
      <c r="AZ265" s="58"/>
      <c r="BA265" s="59"/>
      <c r="BB265" s="59"/>
      <c r="BC265" s="59"/>
      <c r="BD265" s="59"/>
    </row>
    <row r="266" spans="1:56" x14ac:dyDescent="0.2">
      <c r="A266" s="29">
        <v>41357</v>
      </c>
      <c r="B266" s="1" t="s">
        <v>789</v>
      </c>
      <c r="C266" s="27">
        <v>44053</v>
      </c>
      <c r="J266" s="1" t="s">
        <v>52</v>
      </c>
      <c r="K266" s="1" t="s">
        <v>59</v>
      </c>
      <c r="L266" s="1">
        <v>1</v>
      </c>
      <c r="M266" s="1">
        <v>648</v>
      </c>
      <c r="N266" s="6">
        <v>648</v>
      </c>
      <c r="O266" s="6"/>
      <c r="P266" s="6">
        <v>-3644.73</v>
      </c>
      <c r="R266" s="31">
        <v>648</v>
      </c>
      <c r="S266" s="28">
        <v>44074</v>
      </c>
      <c r="W266" s="58"/>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8"/>
      <c r="BA266" s="59"/>
      <c r="BB266" s="59"/>
      <c r="BC266" s="59"/>
      <c r="BD266" s="59"/>
    </row>
    <row r="267" spans="1:56" x14ac:dyDescent="0.2">
      <c r="A267" s="29">
        <v>41357</v>
      </c>
      <c r="B267" s="1" t="s">
        <v>789</v>
      </c>
      <c r="C267" s="27">
        <v>44053</v>
      </c>
      <c r="J267" s="1" t="s">
        <v>52</v>
      </c>
      <c r="K267" s="1" t="s">
        <v>59</v>
      </c>
      <c r="L267" s="1">
        <v>1</v>
      </c>
      <c r="M267" s="1">
        <v>898</v>
      </c>
      <c r="N267" s="6">
        <v>898</v>
      </c>
      <c r="O267" s="6"/>
      <c r="P267" s="6">
        <v>-4292.7299999999996</v>
      </c>
      <c r="R267" s="31">
        <v>898</v>
      </c>
      <c r="S267" s="28">
        <v>44074</v>
      </c>
      <c r="W267" s="58"/>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8"/>
      <c r="BA267" s="59"/>
      <c r="BB267" s="59"/>
      <c r="BC267" s="59"/>
      <c r="BD267" s="59"/>
    </row>
    <row r="268" spans="1:56" x14ac:dyDescent="0.2">
      <c r="A268" s="29">
        <v>41357</v>
      </c>
      <c r="B268" s="1" t="s">
        <v>789</v>
      </c>
      <c r="C268" s="27">
        <v>44053</v>
      </c>
      <c r="J268" s="1" t="s">
        <v>52</v>
      </c>
      <c r="K268" s="1" t="s">
        <v>59</v>
      </c>
      <c r="L268" s="1">
        <v>2</v>
      </c>
      <c r="M268" s="1">
        <v>698.53</v>
      </c>
      <c r="N268" s="6">
        <v>1397.06</v>
      </c>
      <c r="O268" s="6"/>
      <c r="P268" s="6">
        <v>-2616.6799999999998</v>
      </c>
      <c r="R268" s="31">
        <v>1397.06</v>
      </c>
      <c r="S268" s="28">
        <v>44074</v>
      </c>
      <c r="W268" s="58"/>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c r="AV268" s="59"/>
      <c r="AW268" s="59"/>
      <c r="AX268" s="59"/>
      <c r="AY268" s="59"/>
      <c r="AZ268" s="58"/>
      <c r="BA268" s="59"/>
      <c r="BB268" s="59"/>
      <c r="BC268" s="59"/>
      <c r="BD268" s="59"/>
    </row>
    <row r="269" spans="1:56" x14ac:dyDescent="0.2">
      <c r="A269" s="29">
        <v>41501</v>
      </c>
      <c r="B269" s="1" t="s">
        <v>789</v>
      </c>
      <c r="C269" s="27">
        <v>44054</v>
      </c>
      <c r="J269" s="1" t="s">
        <v>52</v>
      </c>
      <c r="K269" s="1" t="s">
        <v>59</v>
      </c>
      <c r="L269" s="1">
        <v>25</v>
      </c>
      <c r="M269" s="1">
        <v>1.75</v>
      </c>
      <c r="N269" s="6">
        <v>43.75</v>
      </c>
      <c r="O269" s="6"/>
      <c r="P269" s="6">
        <v>-2332.9299999999998</v>
      </c>
      <c r="R269" s="31">
        <v>43.75</v>
      </c>
      <c r="S269" s="28">
        <v>44074</v>
      </c>
      <c r="W269" s="58"/>
      <c r="X269" s="59"/>
      <c r="Y269" s="59"/>
      <c r="Z269" s="59"/>
      <c r="AA269" s="59"/>
      <c r="AB269" s="59"/>
      <c r="AC269" s="59"/>
      <c r="AD269" s="59"/>
      <c r="AE269" s="59"/>
      <c r="AF269" s="59"/>
      <c r="AG269" s="59"/>
      <c r="AH269" s="59"/>
      <c r="AI269" s="59"/>
      <c r="AJ269" s="59"/>
      <c r="AK269" s="59"/>
      <c r="AL269" s="59"/>
      <c r="AM269" s="59"/>
      <c r="AN269" s="59"/>
      <c r="AO269" s="59"/>
      <c r="AP269" s="59"/>
      <c r="AQ269" s="59"/>
      <c r="AR269" s="59"/>
      <c r="AS269" s="59"/>
      <c r="AT269" s="59"/>
      <c r="AU269" s="59"/>
      <c r="AV269" s="59"/>
      <c r="AW269" s="59"/>
      <c r="AX269" s="59"/>
      <c r="AY269" s="59"/>
      <c r="AZ269" s="58"/>
      <c r="BA269" s="59"/>
      <c r="BB269" s="59"/>
      <c r="BC269" s="59"/>
      <c r="BD269" s="59"/>
    </row>
    <row r="270" spans="1:56" x14ac:dyDescent="0.2">
      <c r="A270" s="29">
        <v>41501</v>
      </c>
      <c r="B270" s="1" t="s">
        <v>789</v>
      </c>
      <c r="C270" s="27">
        <v>44054</v>
      </c>
      <c r="J270" s="1" t="s">
        <v>52</v>
      </c>
      <c r="K270" s="1" t="s">
        <v>59</v>
      </c>
      <c r="L270" s="1">
        <v>3</v>
      </c>
      <c r="M270" s="1">
        <v>80</v>
      </c>
      <c r="N270" s="6">
        <v>240</v>
      </c>
      <c r="O270" s="6"/>
      <c r="P270" s="6">
        <v>-2376.6799999999998</v>
      </c>
      <c r="R270" s="31">
        <v>240</v>
      </c>
      <c r="S270" s="28">
        <v>44074</v>
      </c>
      <c r="W270" s="58"/>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8"/>
      <c r="BA270" s="59"/>
      <c r="BB270" s="59"/>
      <c r="BC270" s="59"/>
      <c r="BD270" s="59"/>
    </row>
    <row r="271" spans="1:56" x14ac:dyDescent="0.2">
      <c r="A271" s="29">
        <v>41505</v>
      </c>
      <c r="B271" s="1" t="s">
        <v>789</v>
      </c>
      <c r="C271" s="27">
        <v>44054</v>
      </c>
      <c r="J271" s="1" t="s">
        <v>52</v>
      </c>
      <c r="K271" s="1" t="s">
        <v>59</v>
      </c>
      <c r="N271" s="6"/>
      <c r="O271" s="6">
        <v>460</v>
      </c>
      <c r="P271" s="6">
        <v>-2332.9299999999998</v>
      </c>
      <c r="R271" s="31">
        <v>-460</v>
      </c>
      <c r="S271" s="28">
        <v>44074</v>
      </c>
      <c r="W271" s="58"/>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8"/>
      <c r="BA271" s="59"/>
      <c r="BB271" s="59"/>
      <c r="BC271" s="59"/>
      <c r="BD271" s="59"/>
    </row>
    <row r="272" spans="1:56" x14ac:dyDescent="0.2">
      <c r="A272" s="29">
        <v>41505</v>
      </c>
      <c r="B272" s="1" t="s">
        <v>789</v>
      </c>
      <c r="C272" s="27">
        <v>44054</v>
      </c>
      <c r="J272" s="1" t="s">
        <v>52</v>
      </c>
      <c r="K272" s="1" t="s">
        <v>59</v>
      </c>
      <c r="L272" s="1">
        <v>2</v>
      </c>
      <c r="M272" s="1">
        <v>230</v>
      </c>
      <c r="N272" s="6">
        <v>460</v>
      </c>
      <c r="O272" s="6"/>
      <c r="P272" s="6">
        <v>-1872.93</v>
      </c>
      <c r="R272" s="31">
        <v>460</v>
      </c>
      <c r="S272" s="28">
        <v>44074</v>
      </c>
      <c r="W272" s="58"/>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8"/>
      <c r="BA272" s="59"/>
      <c r="BB272" s="59"/>
      <c r="BC272" s="59"/>
      <c r="BD272" s="59"/>
    </row>
    <row r="273" spans="1:56" x14ac:dyDescent="0.2">
      <c r="A273" s="29">
        <v>41332</v>
      </c>
      <c r="B273" s="1" t="s">
        <v>200</v>
      </c>
      <c r="C273" s="27">
        <v>44059</v>
      </c>
      <c r="D273" s="1">
        <v>51871</v>
      </c>
      <c r="J273" s="1" t="s">
        <v>52</v>
      </c>
      <c r="K273" s="1" t="s">
        <v>49</v>
      </c>
      <c r="L273" s="1">
        <v>-3</v>
      </c>
      <c r="N273" s="6"/>
      <c r="O273" s="6">
        <v>2394.8000000000002</v>
      </c>
      <c r="P273" s="6">
        <v>-5556.72</v>
      </c>
      <c r="R273" s="31">
        <v>-2394.8000000000002</v>
      </c>
      <c r="S273" s="28">
        <v>44074</v>
      </c>
      <c r="W273" s="58"/>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8"/>
      <c r="BA273" s="59"/>
      <c r="BB273" s="59"/>
      <c r="BC273" s="59"/>
      <c r="BD273" s="59"/>
    </row>
    <row r="274" spans="1:56" x14ac:dyDescent="0.2">
      <c r="A274" s="29">
        <v>41332</v>
      </c>
      <c r="B274" s="1" t="s">
        <v>200</v>
      </c>
      <c r="C274" s="27">
        <v>44059</v>
      </c>
      <c r="D274" s="1">
        <v>51871</v>
      </c>
      <c r="J274" s="1" t="s">
        <v>52</v>
      </c>
      <c r="K274" s="1" t="s">
        <v>49</v>
      </c>
      <c r="L274" s="1">
        <v>-1</v>
      </c>
      <c r="N274" s="6"/>
      <c r="O274" s="6">
        <v>550</v>
      </c>
      <c r="P274" s="6">
        <v>-2882.93</v>
      </c>
      <c r="R274" s="31">
        <v>-550</v>
      </c>
      <c r="S274" s="28">
        <v>44074</v>
      </c>
      <c r="W274" s="58"/>
      <c r="X274" s="59"/>
      <c r="Y274" s="59"/>
      <c r="Z274" s="59"/>
      <c r="AA274" s="59"/>
      <c r="AB274" s="59"/>
      <c r="AC274" s="59"/>
      <c r="AD274" s="59"/>
      <c r="AE274" s="59"/>
      <c r="AF274" s="59"/>
      <c r="AG274" s="59"/>
      <c r="AH274" s="59"/>
      <c r="AI274" s="59"/>
      <c r="AJ274" s="59"/>
      <c r="AK274" s="59"/>
      <c r="AL274" s="59"/>
      <c r="AM274" s="59"/>
      <c r="AN274" s="59"/>
      <c r="AO274" s="59"/>
      <c r="AP274" s="59"/>
      <c r="AQ274" s="59"/>
      <c r="AR274" s="59"/>
      <c r="AS274" s="59"/>
      <c r="AT274" s="59"/>
      <c r="AU274" s="59"/>
      <c r="AV274" s="59"/>
      <c r="AW274" s="59"/>
      <c r="AX274" s="59"/>
      <c r="AY274" s="59"/>
      <c r="AZ274" s="58"/>
      <c r="BA274" s="59"/>
      <c r="BB274" s="59"/>
      <c r="BC274" s="59"/>
      <c r="BD274" s="59"/>
    </row>
    <row r="275" spans="1:56" x14ac:dyDescent="0.2">
      <c r="A275" s="29">
        <v>41332</v>
      </c>
      <c r="B275" s="1" t="s">
        <v>200</v>
      </c>
      <c r="C275" s="27">
        <v>44059</v>
      </c>
      <c r="D275" s="1">
        <v>51871</v>
      </c>
      <c r="J275" s="1" t="s">
        <v>52</v>
      </c>
      <c r="K275" s="1" t="s">
        <v>49</v>
      </c>
      <c r="L275" s="1">
        <v>-1</v>
      </c>
      <c r="N275" s="6"/>
      <c r="O275" s="6">
        <v>278.99</v>
      </c>
      <c r="P275" s="6">
        <v>-3161.92</v>
      </c>
      <c r="R275" s="31">
        <v>-278.99</v>
      </c>
      <c r="S275" s="28">
        <v>44074</v>
      </c>
      <c r="W275" s="58"/>
      <c r="X275" s="59"/>
      <c r="Y275" s="59"/>
      <c r="Z275" s="59"/>
      <c r="AA275" s="59"/>
      <c r="AB275" s="59"/>
      <c r="AC275" s="59"/>
      <c r="AD275" s="59"/>
      <c r="AE275" s="59"/>
      <c r="AF275" s="59"/>
      <c r="AG275" s="59"/>
      <c r="AH275" s="59"/>
      <c r="AI275" s="59"/>
      <c r="AJ275" s="59"/>
      <c r="AK275" s="59"/>
      <c r="AL275" s="59"/>
      <c r="AM275" s="59"/>
      <c r="AN275" s="59"/>
      <c r="AO275" s="59"/>
      <c r="AP275" s="59"/>
      <c r="AQ275" s="59"/>
      <c r="AR275" s="59"/>
      <c r="AS275" s="59"/>
      <c r="AT275" s="59"/>
      <c r="AU275" s="59"/>
      <c r="AV275" s="59"/>
      <c r="AW275" s="59"/>
      <c r="AX275" s="59"/>
      <c r="AY275" s="59"/>
      <c r="AZ275" s="58"/>
      <c r="BA275" s="59"/>
      <c r="BB275" s="59"/>
      <c r="BC275" s="59"/>
      <c r="BD275" s="59"/>
    </row>
    <row r="276" spans="1:56" x14ac:dyDescent="0.2">
      <c r="A276" s="29">
        <v>41527</v>
      </c>
      <c r="B276" s="1" t="s">
        <v>789</v>
      </c>
      <c r="C276" s="27">
        <v>44060</v>
      </c>
      <c r="J276" s="1" t="s">
        <v>52</v>
      </c>
      <c r="K276" s="1" t="s">
        <v>59</v>
      </c>
      <c r="L276" s="1">
        <v>1</v>
      </c>
      <c r="M276" s="1">
        <v>5.99</v>
      </c>
      <c r="N276" s="6">
        <v>5.99</v>
      </c>
      <c r="O276" s="6"/>
      <c r="P276" s="6">
        <v>-5550.73</v>
      </c>
      <c r="R276" s="31">
        <v>5.99</v>
      </c>
      <c r="S276" s="28">
        <v>44074</v>
      </c>
      <c r="W276" s="58"/>
      <c r="X276" s="59"/>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8"/>
      <c r="BA276" s="59"/>
      <c r="BB276" s="59"/>
      <c r="BC276" s="59"/>
      <c r="BD276" s="59"/>
    </row>
    <row r="277" spans="1:56" x14ac:dyDescent="0.2">
      <c r="A277" s="29">
        <v>41527</v>
      </c>
      <c r="B277" s="1" t="s">
        <v>789</v>
      </c>
      <c r="C277" s="27">
        <v>44060</v>
      </c>
      <c r="J277" s="1" t="s">
        <v>52</v>
      </c>
      <c r="K277" s="1" t="s">
        <v>59</v>
      </c>
      <c r="L277" s="1">
        <v>1</v>
      </c>
      <c r="M277" s="1">
        <v>59.99</v>
      </c>
      <c r="N277" s="6">
        <v>59.99</v>
      </c>
      <c r="O277" s="6"/>
      <c r="P277" s="6">
        <v>-5347.55</v>
      </c>
      <c r="R277" s="31">
        <v>59.99</v>
      </c>
      <c r="S277" s="28">
        <v>44074</v>
      </c>
      <c r="W277" s="58"/>
      <c r="X277" s="59"/>
      <c r="Y277" s="59"/>
      <c r="Z277" s="59"/>
      <c r="AA277" s="59"/>
      <c r="AB277" s="59"/>
      <c r="AC277" s="59"/>
      <c r="AD277" s="59"/>
      <c r="AE277" s="59"/>
      <c r="AF277" s="59"/>
      <c r="AG277" s="59"/>
      <c r="AH277" s="59"/>
      <c r="AI277" s="59"/>
      <c r="AJ277" s="59"/>
      <c r="AK277" s="59"/>
      <c r="AL277" s="59"/>
      <c r="AM277" s="59"/>
      <c r="AN277" s="59"/>
      <c r="AO277" s="59"/>
      <c r="AP277" s="59"/>
      <c r="AQ277" s="59"/>
      <c r="AR277" s="59"/>
      <c r="AS277" s="59"/>
      <c r="AT277" s="59"/>
      <c r="AU277" s="59"/>
      <c r="AV277" s="59"/>
      <c r="AW277" s="59"/>
      <c r="AX277" s="59"/>
      <c r="AY277" s="59"/>
      <c r="AZ277" s="58"/>
      <c r="BA277" s="59"/>
      <c r="BB277" s="59"/>
      <c r="BC277" s="59"/>
      <c r="BD277" s="59"/>
    </row>
    <row r="278" spans="1:56" x14ac:dyDescent="0.2">
      <c r="A278" s="29">
        <v>41527</v>
      </c>
      <c r="B278" s="1" t="s">
        <v>789</v>
      </c>
      <c r="C278" s="27">
        <v>44060</v>
      </c>
      <c r="J278" s="1" t="s">
        <v>52</v>
      </c>
      <c r="K278" s="1" t="s">
        <v>59</v>
      </c>
      <c r="N278" s="6">
        <v>89.19</v>
      </c>
      <c r="O278" s="6"/>
      <c r="P278" s="6">
        <v>-5258.36</v>
      </c>
      <c r="R278" s="31">
        <v>89.19</v>
      </c>
      <c r="S278" s="28">
        <v>44074</v>
      </c>
      <c r="W278" s="58"/>
      <c r="X278" s="59"/>
      <c r="Y278" s="59"/>
      <c r="Z278" s="59"/>
      <c r="AA278" s="59"/>
      <c r="AB278" s="59"/>
      <c r="AC278" s="59"/>
      <c r="AD278" s="59"/>
      <c r="AE278" s="59"/>
      <c r="AF278" s="59"/>
      <c r="AG278" s="59"/>
      <c r="AH278" s="59"/>
      <c r="AI278" s="59"/>
      <c r="AJ278" s="59"/>
      <c r="AK278" s="59"/>
      <c r="AL278" s="59"/>
      <c r="AM278" s="59"/>
      <c r="AN278" s="59"/>
      <c r="AO278" s="59"/>
      <c r="AP278" s="59"/>
      <c r="AQ278" s="59"/>
      <c r="AR278" s="59"/>
      <c r="AS278" s="59"/>
      <c r="AT278" s="59"/>
      <c r="AU278" s="59"/>
      <c r="AV278" s="59"/>
      <c r="AW278" s="59"/>
      <c r="AX278" s="59"/>
      <c r="AY278" s="59"/>
      <c r="AZ278" s="58"/>
      <c r="BA278" s="59"/>
      <c r="BB278" s="59"/>
      <c r="BC278" s="59"/>
      <c r="BD278" s="59"/>
    </row>
    <row r="279" spans="1:56" x14ac:dyDescent="0.2">
      <c r="A279" s="29">
        <v>41527</v>
      </c>
      <c r="B279" s="1" t="s">
        <v>789</v>
      </c>
      <c r="C279" s="27">
        <v>44060</v>
      </c>
      <c r="J279" s="1" t="s">
        <v>52</v>
      </c>
      <c r="K279" s="1" t="s">
        <v>59</v>
      </c>
      <c r="N279" s="6">
        <v>143.19</v>
      </c>
      <c r="O279" s="6"/>
      <c r="P279" s="6">
        <v>-5407.54</v>
      </c>
      <c r="R279" s="31">
        <v>143.19</v>
      </c>
      <c r="S279" s="28">
        <v>44074</v>
      </c>
      <c r="W279" s="58"/>
      <c r="X279" s="59"/>
      <c r="Y279" s="59"/>
      <c r="Z279" s="59"/>
      <c r="AA279" s="59"/>
      <c r="AB279" s="59"/>
      <c r="AC279" s="59"/>
      <c r="AD279" s="59"/>
      <c r="AE279" s="59"/>
      <c r="AF279" s="59"/>
      <c r="AG279" s="59"/>
      <c r="AH279" s="59"/>
      <c r="AI279" s="59"/>
      <c r="AJ279" s="59"/>
      <c r="AK279" s="59"/>
      <c r="AL279" s="59"/>
      <c r="AM279" s="59"/>
      <c r="AN279" s="59"/>
      <c r="AO279" s="59"/>
      <c r="AP279" s="59"/>
      <c r="AQ279" s="59"/>
      <c r="AR279" s="59"/>
      <c r="AS279" s="59"/>
      <c r="AT279" s="59"/>
      <c r="AU279" s="59"/>
      <c r="AV279" s="59"/>
      <c r="AW279" s="59"/>
      <c r="AX279" s="59"/>
      <c r="AY279" s="59"/>
      <c r="AZ279" s="58"/>
      <c r="BA279" s="59"/>
      <c r="BB279" s="59"/>
      <c r="BC279" s="59"/>
      <c r="BD279" s="59"/>
    </row>
    <row r="280" spans="1:56" x14ac:dyDescent="0.2">
      <c r="A280" s="29">
        <v>41340</v>
      </c>
      <c r="B280" s="1" t="s">
        <v>200</v>
      </c>
      <c r="C280" s="27">
        <v>44061</v>
      </c>
      <c r="D280" s="1">
        <v>51874</v>
      </c>
      <c r="J280" s="1" t="s">
        <v>52</v>
      </c>
      <c r="K280" s="1" t="s">
        <v>49</v>
      </c>
      <c r="L280" s="1">
        <v>-1</v>
      </c>
      <c r="N280" s="6"/>
      <c r="O280" s="6">
        <v>798.26</v>
      </c>
      <c r="P280" s="6">
        <v>-6056.62</v>
      </c>
      <c r="R280" s="31">
        <v>-798.26</v>
      </c>
      <c r="S280" s="28">
        <v>44074</v>
      </c>
      <c r="W280" s="58"/>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8"/>
      <c r="BA280" s="59"/>
      <c r="BB280" s="59"/>
      <c r="BC280" s="59"/>
      <c r="BD280" s="59"/>
    </row>
    <row r="281" spans="1:56" x14ac:dyDescent="0.2">
      <c r="A281" s="29">
        <v>41340</v>
      </c>
      <c r="B281" s="1" t="s">
        <v>200</v>
      </c>
      <c r="C281" s="27">
        <v>44061</v>
      </c>
      <c r="D281" s="1">
        <v>51874</v>
      </c>
      <c r="J281" s="1" t="s">
        <v>52</v>
      </c>
      <c r="K281" s="1" t="s">
        <v>49</v>
      </c>
      <c r="L281" s="1">
        <v>-2</v>
      </c>
      <c r="N281" s="6"/>
      <c r="O281" s="6">
        <v>465.33</v>
      </c>
      <c r="P281" s="6">
        <v>-5374.96</v>
      </c>
      <c r="R281" s="31">
        <v>-465.33</v>
      </c>
      <c r="S281" s="28">
        <v>44074</v>
      </c>
      <c r="W281" s="58"/>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8"/>
      <c r="BA281" s="59"/>
      <c r="BB281" s="59"/>
      <c r="BC281" s="59"/>
      <c r="BD281" s="59"/>
    </row>
    <row r="282" spans="1:56" x14ac:dyDescent="0.2">
      <c r="A282" s="29">
        <v>41340</v>
      </c>
      <c r="B282" s="1" t="s">
        <v>200</v>
      </c>
      <c r="C282" s="27">
        <v>44061</v>
      </c>
      <c r="D282" s="1">
        <v>51874</v>
      </c>
      <c r="J282" s="1" t="s">
        <v>52</v>
      </c>
      <c r="K282" s="1" t="s">
        <v>49</v>
      </c>
      <c r="L282" s="1">
        <v>-1</v>
      </c>
      <c r="N282" s="6"/>
      <c r="O282" s="6">
        <v>80</v>
      </c>
      <c r="P282" s="6">
        <v>-6136.62</v>
      </c>
      <c r="R282" s="31">
        <v>-80</v>
      </c>
      <c r="S282" s="28">
        <v>44074</v>
      </c>
      <c r="W282" s="58"/>
      <c r="X282" s="59"/>
      <c r="Y282" s="59"/>
      <c r="Z282" s="59"/>
      <c r="AA282" s="59"/>
      <c r="AB282" s="59"/>
      <c r="AC282" s="59"/>
      <c r="AD282" s="59"/>
      <c r="AE282" s="59"/>
      <c r="AF282" s="59"/>
      <c r="AG282" s="59"/>
      <c r="AH282" s="59"/>
      <c r="AI282" s="59"/>
      <c r="AJ282" s="59"/>
      <c r="AK282" s="59"/>
      <c r="AL282" s="59"/>
      <c r="AM282" s="59"/>
      <c r="AN282" s="59"/>
      <c r="AO282" s="59"/>
      <c r="AP282" s="59"/>
      <c r="AQ282" s="59"/>
      <c r="AR282" s="59"/>
      <c r="AS282" s="59"/>
      <c r="AT282" s="59"/>
      <c r="AU282" s="59"/>
      <c r="AV282" s="59"/>
      <c r="AW282" s="59"/>
      <c r="AX282" s="59"/>
      <c r="AY282" s="59"/>
      <c r="AZ282" s="58"/>
      <c r="BA282" s="59"/>
      <c r="BB282" s="59"/>
      <c r="BC282" s="59"/>
      <c r="BD282" s="59"/>
    </row>
    <row r="283" spans="1:56" x14ac:dyDescent="0.2">
      <c r="A283" s="29">
        <v>41550</v>
      </c>
      <c r="B283" s="1" t="s">
        <v>623</v>
      </c>
      <c r="C283" s="27">
        <v>44061</v>
      </c>
      <c r="D283" s="1">
        <v>86</v>
      </c>
      <c r="J283" s="1" t="s">
        <v>52</v>
      </c>
      <c r="K283" s="1" t="s">
        <v>0</v>
      </c>
      <c r="L283" s="1">
        <v>-4</v>
      </c>
      <c r="N283" s="6"/>
      <c r="O283" s="6">
        <v>448</v>
      </c>
      <c r="P283" s="6">
        <v>-6584.62</v>
      </c>
      <c r="R283" s="31">
        <v>-448</v>
      </c>
      <c r="S283" s="28">
        <v>44074</v>
      </c>
      <c r="W283" s="58"/>
      <c r="X283" s="59"/>
      <c r="Y283" s="59"/>
      <c r="Z283" s="59"/>
      <c r="AA283" s="59"/>
      <c r="AB283" s="59"/>
      <c r="AC283" s="59"/>
      <c r="AD283" s="59"/>
      <c r="AE283" s="59"/>
      <c r="AF283" s="59"/>
      <c r="AG283" s="59"/>
      <c r="AH283" s="59"/>
      <c r="AI283" s="59"/>
      <c r="AJ283" s="59"/>
      <c r="AK283" s="59"/>
      <c r="AL283" s="59"/>
      <c r="AM283" s="59"/>
      <c r="AN283" s="59"/>
      <c r="AO283" s="59"/>
      <c r="AP283" s="59"/>
      <c r="AQ283" s="59"/>
      <c r="AR283" s="59"/>
      <c r="AS283" s="59"/>
      <c r="AT283" s="59"/>
      <c r="AU283" s="59"/>
      <c r="AV283" s="59"/>
      <c r="AW283" s="59"/>
      <c r="AX283" s="59"/>
      <c r="AY283" s="59"/>
      <c r="AZ283" s="58"/>
      <c r="BA283" s="59"/>
      <c r="BB283" s="59"/>
      <c r="BC283" s="59"/>
      <c r="BD283" s="59"/>
    </row>
    <row r="284" spans="1:56" x14ac:dyDescent="0.2">
      <c r="A284" s="29">
        <v>41554</v>
      </c>
      <c r="B284" s="1" t="s">
        <v>789</v>
      </c>
      <c r="C284" s="27">
        <v>44061</v>
      </c>
      <c r="J284" s="1" t="s">
        <v>52</v>
      </c>
      <c r="K284" s="1" t="s">
        <v>59</v>
      </c>
      <c r="N284" s="6"/>
      <c r="O284" s="6">
        <v>422.01</v>
      </c>
      <c r="P284" s="6">
        <v>-6305.63</v>
      </c>
      <c r="R284" s="31">
        <v>-422.01</v>
      </c>
      <c r="S284" s="28">
        <v>44074</v>
      </c>
      <c r="W284" s="58"/>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8"/>
      <c r="BA284" s="59"/>
      <c r="BB284" s="59"/>
      <c r="BC284" s="59"/>
      <c r="BD284" s="59"/>
    </row>
    <row r="285" spans="1:56" x14ac:dyDescent="0.2">
      <c r="A285" s="29">
        <v>41554</v>
      </c>
      <c r="B285" s="1" t="s">
        <v>789</v>
      </c>
      <c r="C285" s="27">
        <v>44061</v>
      </c>
      <c r="J285" s="1" t="s">
        <v>52</v>
      </c>
      <c r="K285" s="1" t="s">
        <v>59</v>
      </c>
      <c r="L285" s="1">
        <v>1</v>
      </c>
      <c r="M285" s="1">
        <v>701</v>
      </c>
      <c r="N285" s="6">
        <v>701</v>
      </c>
      <c r="O285" s="6"/>
      <c r="P285" s="6">
        <v>-5883.62</v>
      </c>
      <c r="R285" s="31">
        <v>701</v>
      </c>
      <c r="S285" s="28">
        <v>44074</v>
      </c>
      <c r="W285" s="58"/>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8"/>
      <c r="BA285" s="59"/>
      <c r="BB285" s="59"/>
      <c r="BC285" s="59"/>
      <c r="BD285" s="59"/>
    </row>
    <row r="286" spans="1:56" x14ac:dyDescent="0.2">
      <c r="A286" s="29">
        <v>41554</v>
      </c>
      <c r="B286" s="1" t="s">
        <v>789</v>
      </c>
      <c r="C286" s="27">
        <v>44061</v>
      </c>
      <c r="J286" s="1" t="s">
        <v>52</v>
      </c>
      <c r="K286" s="1" t="s">
        <v>59</v>
      </c>
      <c r="L286" s="1">
        <v>2</v>
      </c>
      <c r="M286" s="1">
        <v>698</v>
      </c>
      <c r="N286" s="6">
        <v>1396</v>
      </c>
      <c r="O286" s="6"/>
      <c r="P286" s="6">
        <v>-4909.63</v>
      </c>
      <c r="R286" s="31">
        <v>1396</v>
      </c>
      <c r="S286" s="28">
        <v>44074</v>
      </c>
      <c r="W286" s="58"/>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8"/>
      <c r="BA286" s="59"/>
      <c r="BB286" s="59"/>
      <c r="BC286" s="59"/>
      <c r="BD286" s="59"/>
    </row>
    <row r="287" spans="1:56" x14ac:dyDescent="0.2">
      <c r="A287" s="29">
        <v>41555</v>
      </c>
      <c r="B287" s="1" t="s">
        <v>789</v>
      </c>
      <c r="C287" s="27">
        <v>44061</v>
      </c>
      <c r="J287" s="1" t="s">
        <v>52</v>
      </c>
      <c r="K287" s="1" t="s">
        <v>59</v>
      </c>
      <c r="N287" s="6"/>
      <c r="O287" s="6">
        <v>327.06</v>
      </c>
      <c r="P287" s="6">
        <v>-4909.63</v>
      </c>
      <c r="R287" s="31">
        <v>-327.06</v>
      </c>
      <c r="S287" s="28">
        <v>44074</v>
      </c>
      <c r="W287" s="58"/>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9"/>
      <c r="AY287" s="59"/>
      <c r="AZ287" s="58"/>
      <c r="BA287" s="59"/>
      <c r="BB287" s="59"/>
      <c r="BC287" s="59"/>
      <c r="BD287" s="59"/>
    </row>
    <row r="288" spans="1:56" x14ac:dyDescent="0.2">
      <c r="A288" s="29">
        <v>41555</v>
      </c>
      <c r="B288" s="1" t="s">
        <v>789</v>
      </c>
      <c r="C288" s="27">
        <v>44061</v>
      </c>
      <c r="J288" s="1" t="s">
        <v>52</v>
      </c>
      <c r="K288" s="1" t="s">
        <v>59</v>
      </c>
      <c r="L288" s="1">
        <v>2</v>
      </c>
      <c r="M288" s="1">
        <v>163.53</v>
      </c>
      <c r="N288" s="6">
        <v>327.06</v>
      </c>
      <c r="O288" s="6"/>
      <c r="P288" s="6">
        <v>-4582.57</v>
      </c>
      <c r="R288" s="31">
        <v>327.06</v>
      </c>
      <c r="S288" s="28">
        <v>44074</v>
      </c>
      <c r="W288" s="58"/>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c r="AY288" s="59"/>
      <c r="AZ288" s="58"/>
      <c r="BA288" s="59"/>
      <c r="BB288" s="59"/>
      <c r="BC288" s="59"/>
      <c r="BD288" s="59"/>
    </row>
    <row r="289" spans="1:56" x14ac:dyDescent="0.2">
      <c r="A289" s="29">
        <v>41559</v>
      </c>
      <c r="B289" s="1" t="s">
        <v>789</v>
      </c>
      <c r="C289" s="27">
        <v>44062</v>
      </c>
      <c r="J289" s="1" t="s">
        <v>52</v>
      </c>
      <c r="K289" s="1" t="s">
        <v>59</v>
      </c>
      <c r="N289" s="6"/>
      <c r="O289" s="6">
        <v>68</v>
      </c>
      <c r="P289" s="6">
        <v>-5374.96</v>
      </c>
      <c r="R289" s="31">
        <v>-68</v>
      </c>
      <c r="S289" s="28">
        <v>44074</v>
      </c>
      <c r="W289" s="58"/>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c r="AV289" s="59"/>
      <c r="AW289" s="59"/>
      <c r="AX289" s="59"/>
      <c r="AY289" s="59"/>
      <c r="AZ289" s="58"/>
      <c r="BA289" s="59"/>
      <c r="BB289" s="59"/>
      <c r="BC289" s="59"/>
      <c r="BD289" s="59"/>
    </row>
    <row r="290" spans="1:56" x14ac:dyDescent="0.2">
      <c r="A290" s="29">
        <v>41559</v>
      </c>
      <c r="B290" s="1" t="s">
        <v>789</v>
      </c>
      <c r="C290" s="27">
        <v>44062</v>
      </c>
      <c r="J290" s="1" t="s">
        <v>52</v>
      </c>
      <c r="K290" s="1" t="s">
        <v>59</v>
      </c>
      <c r="L290" s="1">
        <v>1</v>
      </c>
      <c r="M290" s="1">
        <v>68</v>
      </c>
      <c r="N290" s="6">
        <v>68</v>
      </c>
      <c r="O290" s="6"/>
      <c r="P290" s="6">
        <v>-5306.96</v>
      </c>
      <c r="R290" s="31">
        <v>68</v>
      </c>
      <c r="S290" s="28">
        <v>44074</v>
      </c>
      <c r="W290" s="58"/>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8"/>
      <c r="BA290" s="59"/>
      <c r="BB290" s="59"/>
      <c r="BC290" s="59"/>
      <c r="BD290" s="59"/>
    </row>
    <row r="291" spans="1:56" x14ac:dyDescent="0.2">
      <c r="A291" s="29">
        <v>41561</v>
      </c>
      <c r="B291" s="1" t="s">
        <v>789</v>
      </c>
      <c r="C291" s="27">
        <v>44062</v>
      </c>
      <c r="J291" s="1" t="s">
        <v>52</v>
      </c>
      <c r="K291" s="1" t="s">
        <v>59</v>
      </c>
      <c r="N291" s="6"/>
      <c r="O291" s="6">
        <v>18.82</v>
      </c>
      <c r="P291" s="6">
        <v>-5225.78</v>
      </c>
      <c r="R291" s="31">
        <v>-18.82</v>
      </c>
      <c r="S291" s="28">
        <v>44074</v>
      </c>
      <c r="W291" s="58"/>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c r="AY291" s="59"/>
      <c r="AZ291" s="58"/>
      <c r="BA291" s="59"/>
      <c r="BB291" s="59"/>
      <c r="BC291" s="59"/>
      <c r="BD291" s="59"/>
    </row>
    <row r="292" spans="1:56" x14ac:dyDescent="0.2">
      <c r="A292" s="29">
        <v>41561</v>
      </c>
      <c r="B292" s="1" t="s">
        <v>789</v>
      </c>
      <c r="C292" s="27">
        <v>44062</v>
      </c>
      <c r="J292" s="1" t="s">
        <v>52</v>
      </c>
      <c r="K292" s="1" t="s">
        <v>59</v>
      </c>
      <c r="L292" s="1">
        <v>1</v>
      </c>
      <c r="M292" s="1">
        <v>168</v>
      </c>
      <c r="N292" s="6">
        <v>168</v>
      </c>
      <c r="O292" s="6"/>
      <c r="P292" s="6">
        <v>-5206.96</v>
      </c>
      <c r="R292" s="31">
        <v>168</v>
      </c>
      <c r="S292" s="28">
        <v>44074</v>
      </c>
      <c r="W292" s="58"/>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8"/>
      <c r="BA292" s="59"/>
      <c r="BB292" s="59"/>
      <c r="BC292" s="59"/>
      <c r="BD292" s="59"/>
    </row>
    <row r="293" spans="1:56" x14ac:dyDescent="0.2">
      <c r="A293" s="29">
        <v>41570</v>
      </c>
      <c r="B293" s="1" t="s">
        <v>789</v>
      </c>
      <c r="C293" s="27">
        <v>44063</v>
      </c>
      <c r="J293" s="1" t="s">
        <v>52</v>
      </c>
      <c r="K293" s="1" t="s">
        <v>59</v>
      </c>
      <c r="N293" s="6"/>
      <c r="O293" s="6">
        <v>228.91</v>
      </c>
      <c r="P293" s="6">
        <v>-5225.78</v>
      </c>
      <c r="R293" s="31">
        <v>-228.91</v>
      </c>
      <c r="S293" s="28">
        <v>44074</v>
      </c>
      <c r="W293" s="58"/>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8"/>
      <c r="BA293" s="59"/>
      <c r="BB293" s="59"/>
      <c r="BC293" s="59"/>
      <c r="BD293" s="59"/>
    </row>
    <row r="294" spans="1:56" x14ac:dyDescent="0.2">
      <c r="A294" s="29">
        <v>41570</v>
      </c>
      <c r="B294" s="1" t="s">
        <v>789</v>
      </c>
      <c r="C294" s="27">
        <v>44063</v>
      </c>
      <c r="J294" s="1" t="s">
        <v>52</v>
      </c>
      <c r="K294" s="1" t="s">
        <v>59</v>
      </c>
      <c r="L294" s="1">
        <v>1</v>
      </c>
      <c r="M294" s="1">
        <v>228.91</v>
      </c>
      <c r="N294" s="6">
        <v>228.91</v>
      </c>
      <c r="O294" s="6"/>
      <c r="P294" s="6">
        <v>-4996.87</v>
      </c>
      <c r="R294" s="31">
        <v>228.91</v>
      </c>
      <c r="S294" s="28">
        <v>44074</v>
      </c>
      <c r="W294" s="58"/>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c r="AV294" s="59"/>
      <c r="AW294" s="59"/>
      <c r="AX294" s="59"/>
      <c r="AY294" s="59"/>
      <c r="AZ294" s="58"/>
      <c r="BA294" s="59"/>
      <c r="BB294" s="59"/>
      <c r="BC294" s="59"/>
      <c r="BD294" s="59"/>
    </row>
    <row r="295" spans="1:56" x14ac:dyDescent="0.2">
      <c r="A295" s="29">
        <v>41572</v>
      </c>
      <c r="B295" s="1" t="s">
        <v>623</v>
      </c>
      <c r="C295" s="27">
        <v>44064</v>
      </c>
      <c r="D295" s="1">
        <v>87</v>
      </c>
      <c r="J295" s="1" t="s">
        <v>52</v>
      </c>
      <c r="K295" s="1" t="s">
        <v>0</v>
      </c>
      <c r="L295" s="1">
        <v>1</v>
      </c>
      <c r="N295" s="6">
        <v>112</v>
      </c>
      <c r="O295" s="6"/>
      <c r="P295" s="6">
        <v>-5113.78</v>
      </c>
      <c r="R295" s="31">
        <v>112</v>
      </c>
      <c r="S295" s="28">
        <v>44074</v>
      </c>
      <c r="W295" s="58"/>
      <c r="X295" s="59"/>
      <c r="Y295" s="59"/>
      <c r="Z295" s="59"/>
      <c r="AA295" s="59"/>
      <c r="AB295" s="59"/>
      <c r="AC295" s="59"/>
      <c r="AD295" s="59"/>
      <c r="AE295" s="59"/>
      <c r="AF295" s="59"/>
      <c r="AG295" s="59"/>
      <c r="AH295" s="59"/>
      <c r="AI295" s="59"/>
      <c r="AJ295" s="59"/>
      <c r="AK295" s="59"/>
      <c r="AL295" s="59"/>
      <c r="AM295" s="59"/>
      <c r="AN295" s="59"/>
      <c r="AO295" s="59"/>
      <c r="AP295" s="59"/>
      <c r="AQ295" s="59"/>
      <c r="AR295" s="59"/>
      <c r="AS295" s="59"/>
      <c r="AT295" s="59"/>
      <c r="AU295" s="59"/>
      <c r="AV295" s="59"/>
      <c r="AW295" s="59"/>
      <c r="AX295" s="59"/>
      <c r="AY295" s="59"/>
      <c r="AZ295" s="58"/>
      <c r="BA295" s="59"/>
      <c r="BB295" s="59"/>
      <c r="BC295" s="59"/>
      <c r="BD295" s="59"/>
    </row>
    <row r="296" spans="1:56" x14ac:dyDescent="0.2">
      <c r="A296" s="29">
        <v>41503</v>
      </c>
      <c r="B296" s="1" t="s">
        <v>200</v>
      </c>
      <c r="C296" s="27">
        <v>44068</v>
      </c>
      <c r="D296" s="1">
        <v>51882</v>
      </c>
      <c r="J296" s="1" t="s">
        <v>52</v>
      </c>
      <c r="K296" s="1" t="s">
        <v>49</v>
      </c>
      <c r="L296" s="1">
        <v>-1</v>
      </c>
      <c r="N296" s="6"/>
      <c r="O296" s="6">
        <v>80</v>
      </c>
      <c r="P296" s="6">
        <v>-5193.78</v>
      </c>
      <c r="R296" s="31">
        <v>-80</v>
      </c>
      <c r="S296" s="28">
        <v>44074</v>
      </c>
      <c r="W296" s="58"/>
      <c r="X296" s="59"/>
      <c r="Y296" s="59"/>
      <c r="Z296" s="59"/>
      <c r="AA296" s="59"/>
      <c r="AB296" s="59"/>
      <c r="AC296" s="59"/>
      <c r="AD296" s="59"/>
      <c r="AE296" s="59"/>
      <c r="AF296" s="59"/>
      <c r="AG296" s="59"/>
      <c r="AH296" s="59"/>
      <c r="AI296" s="59"/>
      <c r="AJ296" s="59"/>
      <c r="AK296" s="59"/>
      <c r="AL296" s="59"/>
      <c r="AM296" s="59"/>
      <c r="AN296" s="59"/>
      <c r="AO296" s="59"/>
      <c r="AP296" s="59"/>
      <c r="AQ296" s="59"/>
      <c r="AR296" s="59"/>
      <c r="AS296" s="59"/>
      <c r="AT296" s="59"/>
      <c r="AU296" s="59"/>
      <c r="AV296" s="59"/>
      <c r="AW296" s="59"/>
      <c r="AX296" s="59"/>
      <c r="AY296" s="59"/>
      <c r="AZ296" s="58"/>
      <c r="BA296" s="59"/>
      <c r="BB296" s="59"/>
      <c r="BC296" s="59"/>
      <c r="BD296" s="59"/>
    </row>
    <row r="297" spans="1:56" x14ac:dyDescent="0.2">
      <c r="A297" s="29">
        <v>41597</v>
      </c>
      <c r="B297" s="1" t="s">
        <v>789</v>
      </c>
      <c r="C297" s="27">
        <v>44068</v>
      </c>
      <c r="J297" s="1" t="s">
        <v>52</v>
      </c>
      <c r="K297" s="1" t="s">
        <v>59</v>
      </c>
      <c r="N297" s="6"/>
      <c r="O297" s="6">
        <v>422.48</v>
      </c>
      <c r="P297" s="6">
        <v>-4914.79</v>
      </c>
      <c r="R297" s="31">
        <v>-422.48</v>
      </c>
      <c r="S297" s="28">
        <v>44074</v>
      </c>
      <c r="W297" s="58"/>
      <c r="X297" s="59"/>
      <c r="Y297" s="59"/>
      <c r="Z297" s="59"/>
      <c r="AA297" s="59"/>
      <c r="AB297" s="59"/>
      <c r="AC297" s="59"/>
      <c r="AD297" s="59"/>
      <c r="AE297" s="59"/>
      <c r="AF297" s="59"/>
      <c r="AG297" s="59"/>
      <c r="AH297" s="59"/>
      <c r="AI297" s="59"/>
      <c r="AJ297" s="59"/>
      <c r="AK297" s="59"/>
      <c r="AL297" s="59"/>
      <c r="AM297" s="59"/>
      <c r="AN297" s="59"/>
      <c r="AO297" s="59"/>
      <c r="AP297" s="59"/>
      <c r="AQ297" s="59"/>
      <c r="AR297" s="59"/>
      <c r="AS297" s="59"/>
      <c r="AT297" s="59"/>
      <c r="AU297" s="59"/>
      <c r="AV297" s="59"/>
      <c r="AW297" s="59"/>
      <c r="AX297" s="59"/>
      <c r="AY297" s="59"/>
      <c r="AZ297" s="58"/>
      <c r="BA297" s="59"/>
      <c r="BB297" s="59"/>
      <c r="BC297" s="59"/>
      <c r="BD297" s="59"/>
    </row>
    <row r="298" spans="1:56" x14ac:dyDescent="0.2">
      <c r="A298" s="29">
        <v>41597</v>
      </c>
      <c r="B298" s="1" t="s">
        <v>789</v>
      </c>
      <c r="C298" s="27">
        <v>44068</v>
      </c>
      <c r="J298" s="1" t="s">
        <v>52</v>
      </c>
      <c r="K298" s="1" t="s">
        <v>59</v>
      </c>
      <c r="L298" s="1">
        <v>1</v>
      </c>
      <c r="M298" s="1">
        <v>701.47</v>
      </c>
      <c r="N298" s="6">
        <v>701.47</v>
      </c>
      <c r="O298" s="6"/>
      <c r="P298" s="6">
        <v>-4492.3100000000004</v>
      </c>
      <c r="R298" s="31">
        <v>701.47</v>
      </c>
      <c r="S298" s="28">
        <v>44074</v>
      </c>
      <c r="W298" s="58"/>
      <c r="X298" s="59"/>
      <c r="Y298" s="59"/>
      <c r="Z298" s="59"/>
      <c r="AA298" s="59"/>
      <c r="AB298" s="59"/>
      <c r="AC298" s="59"/>
      <c r="AD298" s="59"/>
      <c r="AE298" s="59"/>
      <c r="AF298" s="59"/>
      <c r="AG298" s="59"/>
      <c r="AH298" s="59"/>
      <c r="AI298" s="59"/>
      <c r="AJ298" s="59"/>
      <c r="AK298" s="59"/>
      <c r="AL298" s="59"/>
      <c r="AM298" s="59"/>
      <c r="AN298" s="59"/>
      <c r="AO298" s="59"/>
      <c r="AP298" s="59"/>
      <c r="AQ298" s="59"/>
      <c r="AR298" s="59"/>
      <c r="AS298" s="59"/>
      <c r="AT298" s="59"/>
      <c r="AU298" s="59"/>
      <c r="AV298" s="59"/>
      <c r="AW298" s="59"/>
      <c r="AX298" s="59"/>
      <c r="AY298" s="59"/>
      <c r="AZ298" s="58"/>
      <c r="BA298" s="59"/>
      <c r="BB298" s="59"/>
      <c r="BC298" s="59"/>
      <c r="BD298" s="59"/>
    </row>
    <row r="299" spans="1:56" x14ac:dyDescent="0.2">
      <c r="A299" s="29">
        <v>41603</v>
      </c>
      <c r="B299" s="1" t="s">
        <v>789</v>
      </c>
      <c r="C299" s="27">
        <v>44069</v>
      </c>
      <c r="J299" s="1" t="s">
        <v>52</v>
      </c>
      <c r="K299" s="1" t="s">
        <v>59</v>
      </c>
      <c r="N299" s="6"/>
      <c r="O299" s="6">
        <v>316</v>
      </c>
      <c r="P299" s="6">
        <v>-4914.79</v>
      </c>
      <c r="R299" s="31">
        <v>-316</v>
      </c>
      <c r="S299" s="28">
        <v>44074</v>
      </c>
      <c r="W299" s="58"/>
      <c r="X299" s="59"/>
      <c r="Y299" s="59"/>
      <c r="Z299" s="59"/>
      <c r="AA299" s="59"/>
      <c r="AB299" s="59"/>
      <c r="AC299" s="59"/>
      <c r="AD299" s="59"/>
      <c r="AE299" s="59"/>
      <c r="AF299" s="59"/>
      <c r="AG299" s="59"/>
      <c r="AH299" s="59"/>
      <c r="AI299" s="59"/>
      <c r="AJ299" s="59"/>
      <c r="AK299" s="59"/>
      <c r="AL299" s="59"/>
      <c r="AM299" s="59"/>
      <c r="AN299" s="59"/>
      <c r="AO299" s="59"/>
      <c r="AP299" s="59"/>
      <c r="AQ299" s="59"/>
      <c r="AR299" s="59"/>
      <c r="AS299" s="59"/>
      <c r="AT299" s="59"/>
      <c r="AU299" s="59"/>
      <c r="AV299" s="59"/>
      <c r="AW299" s="59"/>
      <c r="AX299" s="59"/>
      <c r="AY299" s="59"/>
      <c r="AZ299" s="58"/>
      <c r="BA299" s="59"/>
      <c r="BB299" s="59"/>
      <c r="BC299" s="59"/>
      <c r="BD299" s="59"/>
    </row>
    <row r="300" spans="1:56" x14ac:dyDescent="0.2">
      <c r="A300" s="29">
        <v>41603</v>
      </c>
      <c r="B300" s="1" t="s">
        <v>789</v>
      </c>
      <c r="C300" s="27">
        <v>44069</v>
      </c>
      <c r="J300" s="1" t="s">
        <v>52</v>
      </c>
      <c r="K300" s="1" t="s">
        <v>59</v>
      </c>
      <c r="L300" s="1">
        <v>2</v>
      </c>
      <c r="M300" s="1">
        <v>158</v>
      </c>
      <c r="N300" s="6">
        <v>316</v>
      </c>
      <c r="O300" s="6"/>
      <c r="P300" s="6">
        <v>-4598.79</v>
      </c>
      <c r="R300" s="31">
        <v>316</v>
      </c>
      <c r="S300" s="28">
        <v>44074</v>
      </c>
      <c r="W300" s="58"/>
      <c r="X300" s="59"/>
      <c r="Y300" s="59"/>
      <c r="Z300" s="59"/>
      <c r="AA300" s="59"/>
      <c r="AB300" s="59"/>
      <c r="AC300" s="59"/>
      <c r="AD300" s="59"/>
      <c r="AE300" s="59"/>
      <c r="AF300" s="59"/>
      <c r="AG300" s="59"/>
      <c r="AH300" s="59"/>
      <c r="AI300" s="59"/>
      <c r="AJ300" s="59"/>
      <c r="AK300" s="59"/>
      <c r="AL300" s="59"/>
      <c r="AM300" s="59"/>
      <c r="AN300" s="59"/>
      <c r="AO300" s="59"/>
      <c r="AP300" s="59"/>
      <c r="AQ300" s="59"/>
      <c r="AR300" s="59"/>
      <c r="AS300" s="59"/>
      <c r="AT300" s="59"/>
      <c r="AU300" s="59"/>
      <c r="AV300" s="59"/>
      <c r="AW300" s="59"/>
      <c r="AX300" s="59"/>
      <c r="AY300" s="59"/>
      <c r="AZ300" s="58"/>
      <c r="BA300" s="59"/>
      <c r="BB300" s="59"/>
      <c r="BC300" s="59"/>
      <c r="BD300" s="59"/>
    </row>
    <row r="301" spans="1:56" x14ac:dyDescent="0.2">
      <c r="A301" s="29">
        <v>41619</v>
      </c>
      <c r="B301" s="1" t="s">
        <v>789</v>
      </c>
      <c r="C301" s="27">
        <v>44071</v>
      </c>
      <c r="J301" s="1" t="s">
        <v>52</v>
      </c>
      <c r="K301" s="1" t="s">
        <v>59</v>
      </c>
      <c r="N301" s="6"/>
      <c r="O301" s="6">
        <v>317.18</v>
      </c>
      <c r="P301" s="6">
        <v>-4364.79</v>
      </c>
      <c r="R301" s="31">
        <v>-317.18</v>
      </c>
      <c r="S301" s="28">
        <v>44074</v>
      </c>
      <c r="W301" s="58"/>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8"/>
      <c r="BA301" s="59"/>
      <c r="BB301" s="59"/>
      <c r="BC301" s="59"/>
      <c r="BD301" s="59"/>
    </row>
    <row r="302" spans="1:56" x14ac:dyDescent="0.2">
      <c r="A302" s="29">
        <v>41619</v>
      </c>
      <c r="B302" s="1" t="s">
        <v>789</v>
      </c>
      <c r="C302" s="27">
        <v>44071</v>
      </c>
      <c r="J302" s="1" t="s">
        <v>52</v>
      </c>
      <c r="K302" s="1" t="s">
        <v>59</v>
      </c>
      <c r="L302" s="1">
        <v>1</v>
      </c>
      <c r="M302" s="1">
        <v>867.18</v>
      </c>
      <c r="N302" s="6">
        <v>867.18</v>
      </c>
      <c r="O302" s="6"/>
      <c r="P302" s="6">
        <v>-4047.61</v>
      </c>
      <c r="R302" s="31">
        <v>867.18</v>
      </c>
      <c r="S302" s="28">
        <v>44074</v>
      </c>
      <c r="W302" s="58"/>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8"/>
      <c r="BA302" s="59"/>
      <c r="BB302" s="59"/>
      <c r="BC302" s="59"/>
      <c r="BD302" s="59"/>
    </row>
    <row r="303" spans="1:56" x14ac:dyDescent="0.2">
      <c r="A303" s="29">
        <v>41502</v>
      </c>
      <c r="B303" s="1" t="s">
        <v>200</v>
      </c>
      <c r="C303" s="27">
        <v>44082</v>
      </c>
      <c r="D303" s="1">
        <v>51881</v>
      </c>
      <c r="J303" s="1" t="s">
        <v>52</v>
      </c>
      <c r="K303" s="1" t="s">
        <v>49</v>
      </c>
      <c r="L303" s="1">
        <v>-1</v>
      </c>
      <c r="N303" s="6"/>
      <c r="O303" s="6">
        <v>80</v>
      </c>
      <c r="P303" s="6">
        <v>-4444.79</v>
      </c>
      <c r="R303" s="31">
        <v>-80</v>
      </c>
      <c r="S303" s="28">
        <v>44104</v>
      </c>
      <c r="W303" s="58"/>
      <c r="X303" s="59"/>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8"/>
      <c r="BA303" s="59"/>
      <c r="BB303" s="59"/>
      <c r="BC303" s="59"/>
      <c r="BD303" s="59"/>
    </row>
    <row r="304" spans="1:56" x14ac:dyDescent="0.2">
      <c r="A304" s="29">
        <v>41549</v>
      </c>
      <c r="B304" s="1" t="s">
        <v>200</v>
      </c>
      <c r="C304" s="27">
        <v>44082</v>
      </c>
      <c r="D304" s="1">
        <v>51885</v>
      </c>
      <c r="J304" s="1" t="s">
        <v>52</v>
      </c>
      <c r="K304" s="1" t="s">
        <v>49</v>
      </c>
      <c r="L304" s="1">
        <v>-1</v>
      </c>
      <c r="N304" s="6"/>
      <c r="O304" s="6">
        <v>228</v>
      </c>
      <c r="P304" s="6">
        <v>-4672.79</v>
      </c>
      <c r="R304" s="31">
        <v>-228</v>
      </c>
      <c r="S304" s="28">
        <v>44104</v>
      </c>
      <c r="W304" s="58"/>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59"/>
      <c r="AT304" s="59"/>
      <c r="AU304" s="59"/>
      <c r="AV304" s="59"/>
      <c r="AW304" s="59"/>
      <c r="AX304" s="59"/>
      <c r="AY304" s="59"/>
      <c r="AZ304" s="58"/>
      <c r="BA304" s="59"/>
      <c r="BB304" s="59"/>
      <c r="BC304" s="59"/>
      <c r="BD304" s="59"/>
    </row>
    <row r="305" spans="1:56" x14ac:dyDescent="0.2">
      <c r="A305" s="29">
        <v>41549</v>
      </c>
      <c r="B305" s="1" t="s">
        <v>200</v>
      </c>
      <c r="C305" s="27">
        <v>44082</v>
      </c>
      <c r="D305" s="1">
        <v>51885</v>
      </c>
      <c r="J305" s="1" t="s">
        <v>52</v>
      </c>
      <c r="K305" s="1" t="s">
        <v>49</v>
      </c>
      <c r="L305" s="1">
        <v>-1</v>
      </c>
      <c r="N305" s="6"/>
      <c r="O305" s="6">
        <v>149.18</v>
      </c>
      <c r="P305" s="6">
        <v>-4821.97</v>
      </c>
      <c r="R305" s="31">
        <v>-149.18</v>
      </c>
      <c r="S305" s="28">
        <v>44104</v>
      </c>
      <c r="W305" s="58"/>
      <c r="X305" s="59"/>
      <c r="Y305" s="59"/>
      <c r="Z305" s="59"/>
      <c r="AA305" s="59"/>
      <c r="AB305" s="59"/>
      <c r="AC305" s="59"/>
      <c r="AD305" s="59"/>
      <c r="AE305" s="59"/>
      <c r="AF305" s="59"/>
      <c r="AG305" s="59"/>
      <c r="AH305" s="59"/>
      <c r="AI305" s="59"/>
      <c r="AJ305" s="59"/>
      <c r="AK305" s="59"/>
      <c r="AL305" s="59"/>
      <c r="AM305" s="59"/>
      <c r="AN305" s="59"/>
      <c r="AO305" s="59"/>
      <c r="AP305" s="59"/>
      <c r="AQ305" s="59"/>
      <c r="AR305" s="59"/>
      <c r="AS305" s="59"/>
      <c r="AT305" s="59"/>
      <c r="AU305" s="59"/>
      <c r="AV305" s="59"/>
      <c r="AW305" s="59"/>
      <c r="AX305" s="59"/>
      <c r="AY305" s="59"/>
      <c r="AZ305" s="58"/>
      <c r="BA305" s="59"/>
      <c r="BB305" s="59"/>
      <c r="BC305" s="59"/>
      <c r="BD305" s="59"/>
    </row>
    <row r="306" spans="1:56" x14ac:dyDescent="0.2">
      <c r="A306" s="29">
        <v>41596</v>
      </c>
      <c r="B306" s="1" t="s">
        <v>200</v>
      </c>
      <c r="C306" s="27">
        <v>44082</v>
      </c>
      <c r="D306" s="1">
        <v>51891</v>
      </c>
      <c r="J306" s="1" t="s">
        <v>52</v>
      </c>
      <c r="K306" s="1" t="s">
        <v>49</v>
      </c>
      <c r="L306" s="1">
        <v>-1</v>
      </c>
      <c r="N306" s="6"/>
      <c r="O306" s="6">
        <v>232.67</v>
      </c>
      <c r="P306" s="6">
        <v>-5054.6400000000003</v>
      </c>
      <c r="R306" s="31">
        <v>-232.67</v>
      </c>
      <c r="S306" s="28">
        <v>44104</v>
      </c>
      <c r="W306" s="58"/>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8"/>
      <c r="BA306" s="59"/>
      <c r="BB306" s="59"/>
      <c r="BC306" s="59"/>
      <c r="BD306" s="59"/>
    </row>
    <row r="307" spans="1:56" x14ac:dyDescent="0.2">
      <c r="A307" s="29">
        <v>41747</v>
      </c>
      <c r="B307" s="1" t="s">
        <v>789</v>
      </c>
      <c r="C307" s="27">
        <v>44085</v>
      </c>
      <c r="J307" s="1" t="s">
        <v>52</v>
      </c>
      <c r="K307" s="1" t="s">
        <v>59</v>
      </c>
      <c r="N307" s="6"/>
      <c r="O307" s="6">
        <v>49.72</v>
      </c>
      <c r="P307" s="6">
        <v>1231.3599999999999</v>
      </c>
      <c r="R307" s="31">
        <v>-49.72</v>
      </c>
      <c r="S307" s="28">
        <v>44104</v>
      </c>
      <c r="W307" s="58"/>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c r="AV307" s="59"/>
      <c r="AW307" s="59"/>
      <c r="AX307" s="59"/>
      <c r="AY307" s="59"/>
      <c r="AZ307" s="58"/>
      <c r="BA307" s="59"/>
      <c r="BB307" s="59"/>
      <c r="BC307" s="59"/>
      <c r="BD307" s="59"/>
    </row>
    <row r="308" spans="1:56" x14ac:dyDescent="0.2">
      <c r="A308" s="29">
        <v>41747</v>
      </c>
      <c r="B308" s="1" t="s">
        <v>789</v>
      </c>
      <c r="C308" s="27">
        <v>44085</v>
      </c>
      <c r="J308" s="1" t="s">
        <v>52</v>
      </c>
      <c r="K308" s="1" t="s">
        <v>59</v>
      </c>
      <c r="L308" s="1">
        <v>1</v>
      </c>
      <c r="M308" s="1">
        <v>49.72</v>
      </c>
      <c r="N308" s="6">
        <v>49.72</v>
      </c>
      <c r="O308" s="6"/>
      <c r="P308" s="6">
        <v>1281.08</v>
      </c>
      <c r="R308" s="31">
        <v>49.72</v>
      </c>
      <c r="S308" s="28">
        <v>44104</v>
      </c>
      <c r="W308" s="58"/>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8"/>
      <c r="BA308" s="59"/>
      <c r="BB308" s="59"/>
      <c r="BC308" s="59"/>
      <c r="BD308" s="59"/>
    </row>
    <row r="309" spans="1:56" x14ac:dyDescent="0.2">
      <c r="A309" s="29">
        <v>41747</v>
      </c>
      <c r="B309" s="1" t="s">
        <v>789</v>
      </c>
      <c r="C309" s="27">
        <v>44085</v>
      </c>
      <c r="J309" s="1" t="s">
        <v>52</v>
      </c>
      <c r="K309" s="1" t="s">
        <v>59</v>
      </c>
      <c r="L309" s="1">
        <v>1</v>
      </c>
      <c r="M309" s="1">
        <v>898</v>
      </c>
      <c r="N309" s="6">
        <v>898</v>
      </c>
      <c r="O309" s="6"/>
      <c r="P309" s="6">
        <v>1231.3599999999999</v>
      </c>
      <c r="R309" s="31">
        <v>898</v>
      </c>
      <c r="S309" s="28">
        <v>44104</v>
      </c>
      <c r="W309" s="58"/>
      <c r="X309" s="59"/>
      <c r="Y309" s="59"/>
      <c r="Z309" s="59"/>
      <c r="AA309" s="59"/>
      <c r="AB309" s="59"/>
      <c r="AC309" s="59"/>
      <c r="AD309" s="59"/>
      <c r="AE309" s="59"/>
      <c r="AF309" s="59"/>
      <c r="AG309" s="59"/>
      <c r="AH309" s="59"/>
      <c r="AI309" s="59"/>
      <c r="AJ309" s="59"/>
      <c r="AK309" s="59"/>
      <c r="AL309" s="59"/>
      <c r="AM309" s="59"/>
      <c r="AN309" s="59"/>
      <c r="AO309" s="59"/>
      <c r="AP309" s="59"/>
      <c r="AQ309" s="59"/>
      <c r="AR309" s="59"/>
      <c r="AS309" s="59"/>
      <c r="AT309" s="59"/>
      <c r="AU309" s="59"/>
      <c r="AV309" s="59"/>
      <c r="AW309" s="59"/>
      <c r="AX309" s="59"/>
      <c r="AY309" s="59"/>
      <c r="AZ309" s="58"/>
      <c r="BA309" s="59"/>
      <c r="BB309" s="59"/>
      <c r="BC309" s="59"/>
      <c r="BD309" s="59"/>
    </row>
    <row r="310" spans="1:56" x14ac:dyDescent="0.2">
      <c r="A310" s="29">
        <v>41747</v>
      </c>
      <c r="B310" s="1" t="s">
        <v>789</v>
      </c>
      <c r="C310" s="27">
        <v>44085</v>
      </c>
      <c r="J310" s="1" t="s">
        <v>52</v>
      </c>
      <c r="K310" s="1" t="s">
        <v>59</v>
      </c>
      <c r="L310" s="1">
        <v>6</v>
      </c>
      <c r="M310" s="1">
        <v>898</v>
      </c>
      <c r="N310" s="6">
        <v>5388</v>
      </c>
      <c r="O310" s="6"/>
      <c r="P310" s="6">
        <v>333.36</v>
      </c>
      <c r="R310" s="31">
        <v>5388</v>
      </c>
      <c r="S310" s="28">
        <v>44104</v>
      </c>
      <c r="W310" s="58"/>
      <c r="X310" s="59"/>
      <c r="Y310" s="59"/>
      <c r="Z310" s="59"/>
      <c r="AA310" s="59"/>
      <c r="AB310" s="59"/>
      <c r="AC310" s="59"/>
      <c r="AD310" s="59"/>
      <c r="AE310" s="59"/>
      <c r="AF310" s="59"/>
      <c r="AG310" s="59"/>
      <c r="AH310" s="59"/>
      <c r="AI310" s="59"/>
      <c r="AJ310" s="59"/>
      <c r="AK310" s="59"/>
      <c r="AL310" s="59"/>
      <c r="AM310" s="59"/>
      <c r="AN310" s="59"/>
      <c r="AO310" s="59"/>
      <c r="AP310" s="59"/>
      <c r="AQ310" s="59"/>
      <c r="AR310" s="59"/>
      <c r="AS310" s="59"/>
      <c r="AT310" s="59"/>
      <c r="AU310" s="59"/>
      <c r="AV310" s="59"/>
      <c r="AW310" s="59"/>
      <c r="AX310" s="59"/>
      <c r="AY310" s="59"/>
      <c r="AZ310" s="58"/>
      <c r="BA310" s="59"/>
      <c r="BB310" s="59"/>
      <c r="BC310" s="59"/>
      <c r="BD310" s="59"/>
    </row>
    <row r="311" spans="1:56" x14ac:dyDescent="0.2">
      <c r="A311" s="29">
        <v>41941</v>
      </c>
      <c r="B311" s="1" t="s">
        <v>789</v>
      </c>
      <c r="C311" s="27">
        <v>44088</v>
      </c>
      <c r="J311" s="1" t="s">
        <v>52</v>
      </c>
      <c r="K311" s="1" t="s">
        <v>59</v>
      </c>
      <c r="N311" s="6"/>
      <c r="O311" s="6">
        <v>176</v>
      </c>
      <c r="P311" s="6">
        <v>1391.36</v>
      </c>
      <c r="R311" s="31">
        <v>-176</v>
      </c>
      <c r="S311" s="28">
        <v>44104</v>
      </c>
      <c r="W311" s="58"/>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c r="AY311" s="59"/>
      <c r="AZ311" s="58"/>
      <c r="BA311" s="59"/>
      <c r="BB311" s="59"/>
      <c r="BC311" s="59"/>
      <c r="BD311" s="59"/>
    </row>
    <row r="312" spans="1:56" x14ac:dyDescent="0.2">
      <c r="A312" s="29">
        <v>41941</v>
      </c>
      <c r="B312" s="1" t="s">
        <v>789</v>
      </c>
      <c r="C312" s="27">
        <v>44088</v>
      </c>
      <c r="J312" s="1" t="s">
        <v>52</v>
      </c>
      <c r="K312" s="1" t="s">
        <v>59</v>
      </c>
      <c r="L312" s="1">
        <v>2</v>
      </c>
      <c r="M312" s="1">
        <v>168</v>
      </c>
      <c r="N312" s="6">
        <v>336</v>
      </c>
      <c r="O312" s="6"/>
      <c r="P312" s="6">
        <v>1567.36</v>
      </c>
      <c r="R312" s="31">
        <v>336</v>
      </c>
      <c r="S312" s="28">
        <v>44104</v>
      </c>
      <c r="W312" s="58"/>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8"/>
      <c r="BA312" s="59"/>
      <c r="BB312" s="59"/>
      <c r="BC312" s="59"/>
      <c r="BD312" s="59"/>
    </row>
    <row r="313" spans="1:56" x14ac:dyDescent="0.2">
      <c r="A313" s="29">
        <v>41895</v>
      </c>
      <c r="B313" s="1" t="s">
        <v>200</v>
      </c>
      <c r="C313" s="27">
        <v>44092</v>
      </c>
      <c r="D313" s="1">
        <v>51967</v>
      </c>
      <c r="J313" s="1" t="s">
        <v>52</v>
      </c>
      <c r="K313" s="1" t="s">
        <v>49</v>
      </c>
      <c r="L313" s="1">
        <v>-1</v>
      </c>
      <c r="N313" s="6"/>
      <c r="O313" s="6">
        <v>80</v>
      </c>
      <c r="P313" s="6">
        <v>1311.36</v>
      </c>
      <c r="R313" s="31">
        <v>-80</v>
      </c>
      <c r="S313" s="28">
        <v>44104</v>
      </c>
      <c r="W313" s="58"/>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8"/>
      <c r="BA313" s="59"/>
      <c r="BB313" s="59"/>
      <c r="BC313" s="59"/>
      <c r="BD313" s="59"/>
    </row>
    <row r="314" spans="1:56" x14ac:dyDescent="0.2">
      <c r="A314" s="29">
        <v>41706</v>
      </c>
      <c r="B314" s="1" t="s">
        <v>200</v>
      </c>
      <c r="C314" s="27">
        <v>44099</v>
      </c>
      <c r="D314" s="1">
        <v>51957</v>
      </c>
      <c r="J314" s="1" t="s">
        <v>52</v>
      </c>
      <c r="K314" s="1" t="s">
        <v>49</v>
      </c>
      <c r="L314" s="1">
        <v>-6</v>
      </c>
      <c r="N314" s="6"/>
      <c r="O314" s="6">
        <v>4190.3999999999996</v>
      </c>
      <c r="P314" s="6">
        <v>-4275.84</v>
      </c>
      <c r="R314" s="31">
        <v>-4190.3999999999996</v>
      </c>
      <c r="S314" s="28">
        <v>44104</v>
      </c>
      <c r="W314" s="58"/>
      <c r="X314" s="59"/>
      <c r="Y314" s="59"/>
      <c r="Z314" s="59"/>
      <c r="AA314" s="59"/>
      <c r="AB314" s="59"/>
      <c r="AC314" s="59"/>
      <c r="AD314" s="59"/>
      <c r="AE314" s="59"/>
      <c r="AF314" s="59"/>
      <c r="AG314" s="59"/>
      <c r="AH314" s="59"/>
      <c r="AI314" s="59"/>
      <c r="AJ314" s="59"/>
      <c r="AK314" s="59"/>
      <c r="AL314" s="59"/>
      <c r="AM314" s="59"/>
      <c r="AN314" s="59"/>
      <c r="AO314" s="59"/>
      <c r="AP314" s="59"/>
      <c r="AQ314" s="59"/>
      <c r="AR314" s="59"/>
      <c r="AS314" s="59"/>
      <c r="AT314" s="59"/>
      <c r="AU314" s="59"/>
      <c r="AV314" s="59"/>
      <c r="AW314" s="59"/>
      <c r="AX314" s="59"/>
      <c r="AY314" s="59"/>
      <c r="AZ314" s="58"/>
      <c r="BA314" s="59"/>
      <c r="BB314" s="59"/>
      <c r="BC314" s="59"/>
      <c r="BD314" s="59"/>
    </row>
    <row r="315" spans="1:56" x14ac:dyDescent="0.2">
      <c r="A315" s="29">
        <v>41706</v>
      </c>
      <c r="B315" s="1" t="s">
        <v>200</v>
      </c>
      <c r="C315" s="27">
        <v>44099</v>
      </c>
      <c r="D315" s="1">
        <v>51957</v>
      </c>
      <c r="J315" s="1" t="s">
        <v>52</v>
      </c>
      <c r="K315" s="1" t="s">
        <v>49</v>
      </c>
      <c r="L315" s="1">
        <v>-2</v>
      </c>
      <c r="N315" s="6"/>
      <c r="O315" s="6">
        <v>1396.8</v>
      </c>
      <c r="P315" s="6">
        <v>-85.44</v>
      </c>
      <c r="R315" s="31">
        <v>-1396.8</v>
      </c>
      <c r="S315" s="28">
        <v>44104</v>
      </c>
      <c r="W315" s="58"/>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c r="AV315" s="59"/>
      <c r="AW315" s="59"/>
      <c r="AX315" s="59"/>
      <c r="AY315" s="59"/>
      <c r="AZ315" s="58"/>
      <c r="BA315" s="59"/>
      <c r="BB315" s="59"/>
      <c r="BC315" s="59"/>
      <c r="BD315" s="59"/>
    </row>
    <row r="316" spans="1:56" x14ac:dyDescent="0.2">
      <c r="A316" s="29">
        <v>41896</v>
      </c>
      <c r="B316" s="1" t="s">
        <v>200</v>
      </c>
      <c r="C316" s="27">
        <v>44102</v>
      </c>
      <c r="D316" s="1">
        <v>51968</v>
      </c>
      <c r="J316" s="1" t="s">
        <v>52</v>
      </c>
      <c r="K316" s="1" t="s">
        <v>49</v>
      </c>
      <c r="L316" s="1">
        <v>-1</v>
      </c>
      <c r="N316" s="6"/>
      <c r="O316" s="6">
        <v>8.64</v>
      </c>
      <c r="P316" s="6">
        <v>-4284.4799999999996</v>
      </c>
      <c r="R316" s="31">
        <v>-8.64</v>
      </c>
      <c r="S316" s="28">
        <v>44104</v>
      </c>
      <c r="W316" s="58"/>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8"/>
      <c r="BA316" s="59"/>
      <c r="BB316" s="59"/>
      <c r="BC316" s="59"/>
      <c r="BD316" s="59"/>
    </row>
    <row r="317" spans="1:56" x14ac:dyDescent="0.2">
      <c r="A317" s="29">
        <v>41970</v>
      </c>
      <c r="B317" s="1" t="s">
        <v>789</v>
      </c>
      <c r="C317" s="27">
        <v>44105</v>
      </c>
      <c r="J317" s="1" t="s">
        <v>52</v>
      </c>
      <c r="K317" s="1" t="s">
        <v>59</v>
      </c>
      <c r="N317" s="6"/>
      <c r="O317" s="6">
        <v>109.99</v>
      </c>
      <c r="P317" s="6">
        <v>-4284.4799999999996</v>
      </c>
      <c r="R317" s="31">
        <v>-109.99</v>
      </c>
      <c r="S317" s="28">
        <v>44135</v>
      </c>
      <c r="W317" s="58"/>
      <c r="X317" s="59"/>
      <c r="Y317" s="59"/>
      <c r="Z317" s="59"/>
      <c r="AA317" s="59"/>
      <c r="AB317" s="59"/>
      <c r="AC317" s="59"/>
      <c r="AD317" s="59"/>
      <c r="AE317" s="59"/>
      <c r="AF317" s="59"/>
      <c r="AG317" s="59"/>
      <c r="AH317" s="59"/>
      <c r="AI317" s="59"/>
      <c r="AJ317" s="59"/>
      <c r="AK317" s="59"/>
      <c r="AL317" s="59"/>
      <c r="AM317" s="59"/>
      <c r="AN317" s="59"/>
      <c r="AO317" s="59"/>
      <c r="AP317" s="59"/>
      <c r="AQ317" s="59"/>
      <c r="AR317" s="59"/>
      <c r="AS317" s="59"/>
      <c r="AT317" s="59"/>
      <c r="AU317" s="59"/>
      <c r="AV317" s="59"/>
      <c r="AW317" s="59"/>
      <c r="AX317" s="59"/>
      <c r="AY317" s="59"/>
      <c r="AZ317" s="58"/>
      <c r="BA317" s="59"/>
      <c r="BB317" s="59"/>
      <c r="BC317" s="59"/>
      <c r="BD317" s="59"/>
    </row>
    <row r="318" spans="1:56" x14ac:dyDescent="0.2">
      <c r="A318" s="29">
        <v>41970</v>
      </c>
      <c r="B318" s="1" t="s">
        <v>789</v>
      </c>
      <c r="C318" s="27">
        <v>44105</v>
      </c>
      <c r="J318" s="1" t="s">
        <v>52</v>
      </c>
      <c r="K318" s="1" t="s">
        <v>59</v>
      </c>
      <c r="L318" s="1">
        <v>1</v>
      </c>
      <c r="M318" s="1">
        <v>109.99</v>
      </c>
      <c r="N318" s="6">
        <v>109.99</v>
      </c>
      <c r="O318" s="6"/>
      <c r="P318" s="6">
        <v>-4174.49</v>
      </c>
      <c r="R318" s="31">
        <v>109.99</v>
      </c>
      <c r="S318" s="28">
        <v>44135</v>
      </c>
      <c r="W318" s="58"/>
      <c r="X318" s="59"/>
      <c r="Y318" s="59"/>
      <c r="Z318" s="59"/>
      <c r="AA318" s="59"/>
      <c r="AB318" s="59"/>
      <c r="AC318" s="59"/>
      <c r="AD318" s="59"/>
      <c r="AE318" s="59"/>
      <c r="AF318" s="59"/>
      <c r="AG318" s="59"/>
      <c r="AH318" s="59"/>
      <c r="AI318" s="59"/>
      <c r="AJ318" s="59"/>
      <c r="AK318" s="59"/>
      <c r="AL318" s="59"/>
      <c r="AM318" s="59"/>
      <c r="AN318" s="59"/>
      <c r="AO318" s="59"/>
      <c r="AP318" s="59"/>
      <c r="AQ318" s="59"/>
      <c r="AR318" s="59"/>
      <c r="AS318" s="59"/>
      <c r="AT318" s="59"/>
      <c r="AU318" s="59"/>
      <c r="AV318" s="59"/>
      <c r="AW318" s="59"/>
      <c r="AX318" s="59"/>
      <c r="AY318" s="59"/>
      <c r="AZ318" s="58"/>
      <c r="BA318" s="59"/>
      <c r="BB318" s="59"/>
      <c r="BC318" s="59"/>
      <c r="BD318" s="59"/>
    </row>
    <row r="319" spans="1:56" x14ac:dyDescent="0.2">
      <c r="A319" s="29">
        <v>41971</v>
      </c>
      <c r="B319" s="1" t="s">
        <v>789</v>
      </c>
      <c r="C319" s="27">
        <v>44105</v>
      </c>
      <c r="J319" s="1" t="s">
        <v>52</v>
      </c>
      <c r="K319" s="1" t="s">
        <v>59</v>
      </c>
      <c r="N319" s="6"/>
      <c r="O319" s="6">
        <v>152.49</v>
      </c>
      <c r="P319" s="6">
        <v>-4284.4799999999996</v>
      </c>
      <c r="R319" s="31">
        <v>-152.49</v>
      </c>
      <c r="S319" s="28">
        <v>44135</v>
      </c>
      <c r="W319" s="58"/>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8"/>
      <c r="BA319" s="59"/>
      <c r="BB319" s="59"/>
      <c r="BC319" s="59"/>
      <c r="BD319" s="59"/>
    </row>
    <row r="320" spans="1:56" x14ac:dyDescent="0.2">
      <c r="A320" s="29">
        <v>41971</v>
      </c>
      <c r="B320" s="1" t="s">
        <v>789</v>
      </c>
      <c r="C320" s="27">
        <v>44105</v>
      </c>
      <c r="J320" s="1" t="s">
        <v>52</v>
      </c>
      <c r="K320" s="1" t="s">
        <v>59</v>
      </c>
      <c r="L320" s="1">
        <v>1</v>
      </c>
      <c r="M320" s="1">
        <v>152.49</v>
      </c>
      <c r="N320" s="6">
        <v>152.49</v>
      </c>
      <c r="O320" s="6"/>
      <c r="P320" s="6">
        <v>-4131.99</v>
      </c>
      <c r="R320" s="31">
        <v>152.49</v>
      </c>
      <c r="S320" s="28">
        <v>44135</v>
      </c>
      <c r="W320" s="58"/>
      <c r="X320" s="59"/>
      <c r="Y320" s="59"/>
      <c r="Z320" s="59"/>
      <c r="AA320" s="59"/>
      <c r="AB320" s="59"/>
      <c r="AC320" s="59"/>
      <c r="AD320" s="59"/>
      <c r="AE320" s="59"/>
      <c r="AF320" s="59"/>
      <c r="AG320" s="59"/>
      <c r="AH320" s="59"/>
      <c r="AI320" s="59"/>
      <c r="AJ320" s="59"/>
      <c r="AK320" s="59"/>
      <c r="AL320" s="59"/>
      <c r="AM320" s="59"/>
      <c r="AN320" s="59"/>
      <c r="AO320" s="59"/>
      <c r="AP320" s="59"/>
      <c r="AQ320" s="59"/>
      <c r="AR320" s="59"/>
      <c r="AS320" s="59"/>
      <c r="AT320" s="59"/>
      <c r="AU320" s="59"/>
      <c r="AV320" s="59"/>
      <c r="AW320" s="59"/>
      <c r="AX320" s="59"/>
      <c r="AY320" s="59"/>
      <c r="AZ320" s="58"/>
      <c r="BA320" s="59"/>
      <c r="BB320" s="59"/>
      <c r="BC320" s="59"/>
      <c r="BD320" s="59"/>
    </row>
    <row r="321" spans="1:56" x14ac:dyDescent="0.2">
      <c r="A321" s="29">
        <v>41972</v>
      </c>
      <c r="B321" s="1" t="s">
        <v>789</v>
      </c>
      <c r="C321" s="27">
        <v>44105</v>
      </c>
      <c r="J321" s="1" t="s">
        <v>52</v>
      </c>
      <c r="K321" s="1" t="s">
        <v>59</v>
      </c>
      <c r="N321" s="6"/>
      <c r="O321" s="6">
        <v>221.01</v>
      </c>
      <c r="P321" s="6">
        <v>-4005.49</v>
      </c>
      <c r="R321" s="31">
        <v>-221.01</v>
      </c>
      <c r="S321" s="28">
        <v>44135</v>
      </c>
      <c r="W321" s="58"/>
      <c r="X321" s="59"/>
      <c r="Y321" s="59"/>
      <c r="Z321" s="59"/>
      <c r="AA321" s="59"/>
      <c r="AB321" s="59"/>
      <c r="AC321" s="59"/>
      <c r="AD321" s="59"/>
      <c r="AE321" s="59"/>
      <c r="AF321" s="59"/>
      <c r="AG321" s="59"/>
      <c r="AH321" s="59"/>
      <c r="AI321" s="59"/>
      <c r="AJ321" s="59"/>
      <c r="AK321" s="59"/>
      <c r="AL321" s="59"/>
      <c r="AM321" s="59"/>
      <c r="AN321" s="59"/>
      <c r="AO321" s="59"/>
      <c r="AP321" s="59"/>
      <c r="AQ321" s="59"/>
      <c r="AR321" s="59"/>
      <c r="AS321" s="59"/>
      <c r="AT321" s="59"/>
      <c r="AU321" s="59"/>
      <c r="AV321" s="59"/>
      <c r="AW321" s="59"/>
      <c r="AX321" s="59"/>
      <c r="AY321" s="59"/>
      <c r="AZ321" s="58"/>
      <c r="BA321" s="59"/>
      <c r="BB321" s="59"/>
      <c r="BC321" s="59"/>
      <c r="BD321" s="59"/>
    </row>
    <row r="322" spans="1:56" x14ac:dyDescent="0.2">
      <c r="A322" s="29">
        <v>41972</v>
      </c>
      <c r="B322" s="1" t="s">
        <v>789</v>
      </c>
      <c r="C322" s="27">
        <v>44105</v>
      </c>
      <c r="J322" s="1" t="s">
        <v>52</v>
      </c>
      <c r="K322" s="1" t="s">
        <v>59</v>
      </c>
      <c r="N322" s="6"/>
      <c r="O322" s="6">
        <v>121.01</v>
      </c>
      <c r="P322" s="6">
        <v>-3726.5</v>
      </c>
      <c r="R322" s="31">
        <v>-121.01</v>
      </c>
      <c r="S322" s="28">
        <v>44135</v>
      </c>
      <c r="W322" s="58"/>
      <c r="X322" s="59"/>
      <c r="Y322" s="59"/>
      <c r="Z322" s="59"/>
      <c r="AA322" s="59"/>
      <c r="AB322" s="59"/>
      <c r="AC322" s="59"/>
      <c r="AD322" s="59"/>
      <c r="AE322" s="59"/>
      <c r="AF322" s="59"/>
      <c r="AG322" s="59"/>
      <c r="AH322" s="59"/>
      <c r="AI322" s="59"/>
      <c r="AJ322" s="59"/>
      <c r="AK322" s="59"/>
      <c r="AL322" s="59"/>
      <c r="AM322" s="59"/>
      <c r="AN322" s="59"/>
      <c r="AO322" s="59"/>
      <c r="AP322" s="59"/>
      <c r="AQ322" s="59"/>
      <c r="AR322" s="59"/>
      <c r="AS322" s="59"/>
      <c r="AT322" s="59"/>
      <c r="AU322" s="59"/>
      <c r="AV322" s="59"/>
      <c r="AW322" s="59"/>
      <c r="AX322" s="59"/>
      <c r="AY322" s="59"/>
      <c r="AZ322" s="58"/>
      <c r="BA322" s="59"/>
      <c r="BB322" s="59"/>
      <c r="BC322" s="59"/>
      <c r="BD322" s="59"/>
    </row>
    <row r="323" spans="1:56" x14ac:dyDescent="0.2">
      <c r="A323" s="29">
        <v>41972</v>
      </c>
      <c r="B323" s="1" t="s">
        <v>789</v>
      </c>
      <c r="C323" s="27">
        <v>44105</v>
      </c>
      <c r="J323" s="1" t="s">
        <v>52</v>
      </c>
      <c r="K323" s="1" t="s">
        <v>59</v>
      </c>
      <c r="L323" s="1">
        <v>1</v>
      </c>
      <c r="M323" s="1">
        <v>400</v>
      </c>
      <c r="N323" s="6">
        <v>400</v>
      </c>
      <c r="O323" s="6"/>
      <c r="P323" s="6">
        <v>-3605.49</v>
      </c>
      <c r="R323" s="31">
        <v>400</v>
      </c>
      <c r="S323" s="28">
        <v>44135</v>
      </c>
      <c r="W323" s="58"/>
      <c r="X323" s="59"/>
      <c r="Y323" s="59"/>
      <c r="Z323" s="59"/>
      <c r="AA323" s="59"/>
      <c r="AB323" s="59"/>
      <c r="AC323" s="59"/>
      <c r="AD323" s="59"/>
      <c r="AE323" s="59"/>
      <c r="AF323" s="59"/>
      <c r="AG323" s="59"/>
      <c r="AH323" s="59"/>
      <c r="AI323" s="59"/>
      <c r="AJ323" s="59"/>
      <c r="AK323" s="59"/>
      <c r="AL323" s="59"/>
      <c r="AM323" s="59"/>
      <c r="AN323" s="59"/>
      <c r="AO323" s="59"/>
      <c r="AP323" s="59"/>
      <c r="AQ323" s="59"/>
      <c r="AR323" s="59"/>
      <c r="AS323" s="59"/>
      <c r="AT323" s="59"/>
      <c r="AU323" s="59"/>
      <c r="AV323" s="59"/>
      <c r="AW323" s="59"/>
      <c r="AX323" s="59"/>
      <c r="AY323" s="59"/>
      <c r="AZ323" s="58"/>
      <c r="BA323" s="59"/>
      <c r="BB323" s="59"/>
      <c r="BC323" s="59"/>
      <c r="BD323" s="59"/>
    </row>
    <row r="324" spans="1:56" x14ac:dyDescent="0.2">
      <c r="A324" s="29">
        <v>41972</v>
      </c>
      <c r="B324" s="1" t="s">
        <v>789</v>
      </c>
      <c r="C324" s="27">
        <v>44105</v>
      </c>
      <c r="J324" s="1" t="s">
        <v>52</v>
      </c>
      <c r="K324" s="1" t="s">
        <v>59</v>
      </c>
      <c r="L324" s="1">
        <v>1</v>
      </c>
      <c r="M324" s="1">
        <v>500</v>
      </c>
      <c r="N324" s="6">
        <v>500</v>
      </c>
      <c r="O324" s="6"/>
      <c r="P324" s="6">
        <v>-3784.48</v>
      </c>
      <c r="R324" s="31">
        <v>500</v>
      </c>
      <c r="S324" s="28">
        <v>44135</v>
      </c>
      <c r="W324" s="58"/>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c r="AY324" s="59"/>
      <c r="AZ324" s="58"/>
      <c r="BA324" s="59"/>
      <c r="BB324" s="59"/>
      <c r="BC324" s="59"/>
      <c r="BD324" s="59"/>
    </row>
    <row r="325" spans="1:56" x14ac:dyDescent="0.2">
      <c r="A325" s="29">
        <v>41621</v>
      </c>
      <c r="B325" s="1" t="s">
        <v>200</v>
      </c>
      <c r="C325" s="27">
        <v>44106</v>
      </c>
      <c r="D325" s="1">
        <v>51902</v>
      </c>
      <c r="J325" s="1" t="s">
        <v>52</v>
      </c>
      <c r="K325" s="1" t="s">
        <v>49</v>
      </c>
      <c r="L325" s="1">
        <v>-1</v>
      </c>
      <c r="N325" s="6"/>
      <c r="O325" s="6">
        <v>550</v>
      </c>
      <c r="P325" s="6">
        <v>-4276.5</v>
      </c>
      <c r="R325" s="31">
        <v>-550</v>
      </c>
      <c r="S325" s="28">
        <v>44135</v>
      </c>
      <c r="W325" s="58"/>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c r="AV325" s="59"/>
      <c r="AW325" s="59"/>
      <c r="AX325" s="59"/>
      <c r="AY325" s="59"/>
      <c r="AZ325" s="58"/>
      <c r="BA325" s="59"/>
      <c r="BB325" s="59"/>
      <c r="BC325" s="59"/>
      <c r="BD325" s="59"/>
    </row>
    <row r="326" spans="1:56" x14ac:dyDescent="0.2">
      <c r="A326" s="29">
        <v>41621</v>
      </c>
      <c r="B326" s="1" t="s">
        <v>200</v>
      </c>
      <c r="C326" s="27">
        <v>44106</v>
      </c>
      <c r="D326" s="1">
        <v>51902</v>
      </c>
      <c r="J326" s="1" t="s">
        <v>52</v>
      </c>
      <c r="K326" s="1" t="s">
        <v>49</v>
      </c>
      <c r="L326" s="1">
        <v>-1</v>
      </c>
      <c r="N326" s="6"/>
      <c r="O326" s="6">
        <v>278.99</v>
      </c>
      <c r="P326" s="6">
        <v>-4555.49</v>
      </c>
      <c r="R326" s="31">
        <v>-278.99</v>
      </c>
      <c r="S326" s="28">
        <v>44135</v>
      </c>
      <c r="W326" s="58"/>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c r="AV326" s="59"/>
      <c r="AW326" s="59"/>
      <c r="AX326" s="59"/>
      <c r="AY326" s="59"/>
      <c r="AZ326" s="58"/>
      <c r="BA326" s="59"/>
      <c r="BB326" s="59"/>
      <c r="BC326" s="59"/>
      <c r="BD326" s="59"/>
    </row>
    <row r="327" spans="1:56" x14ac:dyDescent="0.2">
      <c r="A327" s="29">
        <v>41621</v>
      </c>
      <c r="B327" s="1" t="s">
        <v>200</v>
      </c>
      <c r="C327" s="27">
        <v>44106</v>
      </c>
      <c r="D327" s="1">
        <v>51902</v>
      </c>
      <c r="J327" s="1" t="s">
        <v>52</v>
      </c>
      <c r="K327" s="1" t="s">
        <v>49</v>
      </c>
      <c r="L327" s="1">
        <v>-1</v>
      </c>
      <c r="N327" s="6"/>
      <c r="O327" s="6">
        <v>80</v>
      </c>
      <c r="P327" s="6">
        <v>-4635.49</v>
      </c>
      <c r="R327" s="31">
        <v>-80</v>
      </c>
      <c r="S327" s="28">
        <v>44135</v>
      </c>
      <c r="W327" s="58"/>
      <c r="X327" s="59"/>
      <c r="Y327" s="59"/>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c r="AV327" s="59"/>
      <c r="AW327" s="59"/>
      <c r="AX327" s="59"/>
      <c r="AY327" s="59"/>
      <c r="AZ327" s="58"/>
      <c r="BA327" s="59"/>
      <c r="BB327" s="59"/>
      <c r="BC327" s="59"/>
      <c r="BD327" s="59"/>
    </row>
    <row r="328" spans="1:56" x14ac:dyDescent="0.2">
      <c r="A328" s="29">
        <v>41709</v>
      </c>
      <c r="B328" s="1" t="s">
        <v>200</v>
      </c>
      <c r="C328" s="27">
        <v>44109</v>
      </c>
      <c r="D328" s="1">
        <v>51960</v>
      </c>
      <c r="J328" s="1" t="s">
        <v>52</v>
      </c>
      <c r="K328" s="1" t="s">
        <v>49</v>
      </c>
      <c r="L328" s="1">
        <v>-2</v>
      </c>
      <c r="N328" s="6"/>
      <c r="O328" s="6">
        <v>1396.8</v>
      </c>
      <c r="P328" s="6">
        <v>-6032.29</v>
      </c>
      <c r="R328" s="31">
        <v>-1396.8</v>
      </c>
      <c r="S328" s="28">
        <v>44135</v>
      </c>
      <c r="W328" s="58"/>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c r="AV328" s="59"/>
      <c r="AW328" s="59"/>
      <c r="AX328" s="59"/>
      <c r="AY328" s="59"/>
      <c r="AZ328" s="58"/>
      <c r="BA328" s="59"/>
      <c r="BB328" s="59"/>
      <c r="BC328" s="59"/>
      <c r="BD328" s="59"/>
    </row>
    <row r="329" spans="1:56" x14ac:dyDescent="0.2">
      <c r="A329" s="29">
        <v>42034</v>
      </c>
      <c r="B329" s="1" t="s">
        <v>789</v>
      </c>
      <c r="C329" s="27">
        <v>44110</v>
      </c>
      <c r="J329" s="1" t="s">
        <v>52</v>
      </c>
      <c r="K329" s="1" t="s">
        <v>59</v>
      </c>
      <c r="L329" s="1">
        <v>2</v>
      </c>
      <c r="M329" s="1">
        <v>48</v>
      </c>
      <c r="N329" s="6">
        <v>96</v>
      </c>
      <c r="O329" s="6"/>
      <c r="P329" s="6">
        <v>-5936.29</v>
      </c>
      <c r="R329" s="31">
        <v>96</v>
      </c>
      <c r="S329" s="28">
        <v>44135</v>
      </c>
      <c r="W329" s="58"/>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8"/>
      <c r="BA329" s="59"/>
      <c r="BB329" s="59"/>
      <c r="BC329" s="59"/>
      <c r="BD329" s="59"/>
    </row>
    <row r="330" spans="1:56" x14ac:dyDescent="0.2">
      <c r="A330" s="29">
        <v>42034</v>
      </c>
      <c r="B330" s="1" t="s">
        <v>789</v>
      </c>
      <c r="C330" s="27">
        <v>44110</v>
      </c>
      <c r="J330" s="1" t="s">
        <v>52</v>
      </c>
      <c r="K330" s="1" t="s">
        <v>59</v>
      </c>
      <c r="N330" s="6">
        <v>202.36</v>
      </c>
      <c r="O330" s="6"/>
      <c r="P330" s="6">
        <v>-5733.93</v>
      </c>
      <c r="R330" s="31">
        <v>202.36</v>
      </c>
      <c r="S330" s="28">
        <v>44135</v>
      </c>
      <c r="W330" s="58"/>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8"/>
      <c r="BA330" s="59"/>
      <c r="BB330" s="59"/>
      <c r="BC330" s="59"/>
      <c r="BD330" s="59"/>
    </row>
    <row r="331" spans="1:56" x14ac:dyDescent="0.2">
      <c r="A331" s="29">
        <v>42035</v>
      </c>
      <c r="B331" s="1" t="s">
        <v>789</v>
      </c>
      <c r="C331" s="27">
        <v>44110</v>
      </c>
      <c r="J331" s="1" t="s">
        <v>52</v>
      </c>
      <c r="K331" s="1" t="s">
        <v>59</v>
      </c>
      <c r="N331" s="6"/>
      <c r="O331" s="6">
        <v>148</v>
      </c>
      <c r="P331" s="6">
        <v>-5733.93</v>
      </c>
      <c r="R331" s="31">
        <v>-148</v>
      </c>
      <c r="S331" s="28">
        <v>44135</v>
      </c>
      <c r="W331" s="58"/>
      <c r="X331" s="59"/>
      <c r="Y331" s="59"/>
      <c r="Z331" s="59"/>
      <c r="AA331" s="59"/>
      <c r="AB331" s="59"/>
      <c r="AC331" s="59"/>
      <c r="AD331" s="59"/>
      <c r="AE331" s="59"/>
      <c r="AF331" s="59"/>
      <c r="AG331" s="59"/>
      <c r="AH331" s="59"/>
      <c r="AI331" s="59"/>
      <c r="AJ331" s="59"/>
      <c r="AK331" s="59"/>
      <c r="AL331" s="59"/>
      <c r="AM331" s="59"/>
      <c r="AN331" s="59"/>
      <c r="AO331" s="59"/>
      <c r="AP331" s="59"/>
      <c r="AQ331" s="59"/>
      <c r="AR331" s="59"/>
      <c r="AS331" s="59"/>
      <c r="AT331" s="59"/>
      <c r="AU331" s="59"/>
      <c r="AV331" s="59"/>
      <c r="AW331" s="59"/>
      <c r="AX331" s="59"/>
      <c r="AY331" s="59"/>
      <c r="AZ331" s="58"/>
      <c r="BA331" s="59"/>
      <c r="BB331" s="59"/>
      <c r="BC331" s="59"/>
      <c r="BD331" s="59"/>
    </row>
    <row r="332" spans="1:56" x14ac:dyDescent="0.2">
      <c r="A332" s="29">
        <v>42035</v>
      </c>
      <c r="B332" s="1" t="s">
        <v>789</v>
      </c>
      <c r="C332" s="27">
        <v>44110</v>
      </c>
      <c r="J332" s="1" t="s">
        <v>52</v>
      </c>
      <c r="K332" s="1" t="s">
        <v>59</v>
      </c>
      <c r="L332" s="1">
        <v>1</v>
      </c>
      <c r="M332" s="1">
        <v>148</v>
      </c>
      <c r="N332" s="6">
        <v>148</v>
      </c>
      <c r="O332" s="6"/>
      <c r="P332" s="6">
        <v>-5585.93</v>
      </c>
      <c r="R332" s="31">
        <v>148</v>
      </c>
      <c r="S332" s="28">
        <v>44135</v>
      </c>
      <c r="W332" s="58"/>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c r="AV332" s="59"/>
      <c r="AW332" s="59"/>
      <c r="AX332" s="59"/>
      <c r="AY332" s="59"/>
      <c r="AZ332" s="58"/>
      <c r="BA332" s="59"/>
      <c r="BB332" s="59"/>
      <c r="BC332" s="59"/>
      <c r="BD332" s="59"/>
    </row>
    <row r="333" spans="1:56" x14ac:dyDescent="0.2">
      <c r="A333" s="29">
        <v>42036</v>
      </c>
      <c r="B333" s="1" t="s">
        <v>789</v>
      </c>
      <c r="C333" s="27">
        <v>44110</v>
      </c>
      <c r="J333" s="1" t="s">
        <v>52</v>
      </c>
      <c r="K333" s="1" t="s">
        <v>59</v>
      </c>
      <c r="N333" s="6"/>
      <c r="O333" s="6">
        <v>849.39</v>
      </c>
      <c r="P333" s="6">
        <v>-5733.93</v>
      </c>
      <c r="R333" s="31">
        <v>-849.39</v>
      </c>
      <c r="S333" s="28">
        <v>44135</v>
      </c>
      <c r="W333" s="58"/>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c r="AV333" s="59"/>
      <c r="AW333" s="59"/>
      <c r="AX333" s="59"/>
      <c r="AY333" s="59"/>
      <c r="AZ333" s="58"/>
      <c r="BA333" s="59"/>
      <c r="BB333" s="59"/>
      <c r="BC333" s="59"/>
      <c r="BD333" s="59"/>
    </row>
    <row r="334" spans="1:56" x14ac:dyDescent="0.2">
      <c r="A334" s="29">
        <v>42036</v>
      </c>
      <c r="B334" s="1" t="s">
        <v>789</v>
      </c>
      <c r="C334" s="27">
        <v>44110</v>
      </c>
      <c r="J334" s="1" t="s">
        <v>52</v>
      </c>
      <c r="K334" s="1" t="s">
        <v>59</v>
      </c>
      <c r="L334" s="1">
        <v>1</v>
      </c>
      <c r="M334" s="1">
        <v>849.39</v>
      </c>
      <c r="N334" s="6">
        <v>849.39</v>
      </c>
      <c r="O334" s="6"/>
      <c r="P334" s="6">
        <v>-4884.54</v>
      </c>
      <c r="R334" s="31">
        <v>849.39</v>
      </c>
      <c r="S334" s="28">
        <v>44135</v>
      </c>
      <c r="W334" s="58"/>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8"/>
      <c r="BA334" s="59"/>
      <c r="BB334" s="59"/>
      <c r="BC334" s="59"/>
      <c r="BD334" s="59"/>
    </row>
    <row r="335" spans="1:56" x14ac:dyDescent="0.2">
      <c r="A335" s="29">
        <v>42038</v>
      </c>
      <c r="B335" s="1" t="s">
        <v>789</v>
      </c>
      <c r="C335" s="27">
        <v>44110</v>
      </c>
      <c r="J335" s="1" t="s">
        <v>52</v>
      </c>
      <c r="K335" s="1" t="s">
        <v>59</v>
      </c>
      <c r="L335" s="1">
        <v>1</v>
      </c>
      <c r="M335" s="1">
        <v>898</v>
      </c>
      <c r="N335" s="6">
        <v>898</v>
      </c>
      <c r="O335" s="6"/>
      <c r="P335" s="6">
        <v>-4835.93</v>
      </c>
      <c r="R335" s="31">
        <v>898</v>
      </c>
      <c r="S335" s="28">
        <v>44135</v>
      </c>
      <c r="W335" s="58"/>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c r="AV335" s="59"/>
      <c r="AW335" s="59"/>
      <c r="AX335" s="59"/>
      <c r="AY335" s="59"/>
      <c r="AZ335" s="58"/>
      <c r="BA335" s="59"/>
      <c r="BB335" s="59"/>
      <c r="BC335" s="59"/>
      <c r="BD335" s="59"/>
    </row>
    <row r="336" spans="1:56" x14ac:dyDescent="0.2">
      <c r="A336" s="29">
        <v>42038</v>
      </c>
      <c r="B336" s="1" t="s">
        <v>789</v>
      </c>
      <c r="C336" s="27">
        <v>44110</v>
      </c>
      <c r="J336" s="1" t="s">
        <v>52</v>
      </c>
      <c r="K336" s="1" t="s">
        <v>59</v>
      </c>
      <c r="L336" s="1">
        <v>1</v>
      </c>
      <c r="M336" s="1">
        <v>898</v>
      </c>
      <c r="N336" s="6">
        <v>898</v>
      </c>
      <c r="O336" s="6"/>
      <c r="P336" s="6">
        <v>-3937.93</v>
      </c>
      <c r="R336" s="31">
        <v>898</v>
      </c>
      <c r="S336" s="28">
        <v>44135</v>
      </c>
      <c r="W336" s="58"/>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c r="AV336" s="59"/>
      <c r="AW336" s="59"/>
      <c r="AX336" s="59"/>
      <c r="AY336" s="59"/>
      <c r="AZ336" s="58"/>
      <c r="BA336" s="59"/>
      <c r="BB336" s="59"/>
      <c r="BC336" s="59"/>
      <c r="BD336" s="59"/>
    </row>
    <row r="337" spans="1:56" x14ac:dyDescent="0.2">
      <c r="A337" s="29">
        <v>42054</v>
      </c>
      <c r="B337" s="1" t="s">
        <v>789</v>
      </c>
      <c r="C337" s="27">
        <v>44111</v>
      </c>
      <c r="J337" s="1" t="s">
        <v>52</v>
      </c>
      <c r="K337" s="1" t="s">
        <v>59</v>
      </c>
      <c r="N337" s="6"/>
      <c r="O337" s="6">
        <v>128.82</v>
      </c>
      <c r="P337" s="6">
        <v>-3639.57</v>
      </c>
      <c r="R337" s="31">
        <v>-128.82</v>
      </c>
      <c r="S337" s="28">
        <v>44135</v>
      </c>
      <c r="W337" s="58"/>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8"/>
      <c r="BA337" s="59"/>
      <c r="BB337" s="59"/>
      <c r="BC337" s="59"/>
      <c r="BD337" s="59"/>
    </row>
    <row r="338" spans="1:56" x14ac:dyDescent="0.2">
      <c r="A338" s="29">
        <v>42054</v>
      </c>
      <c r="B338" s="1" t="s">
        <v>789</v>
      </c>
      <c r="C338" s="27">
        <v>44111</v>
      </c>
      <c r="J338" s="1" t="s">
        <v>52</v>
      </c>
      <c r="K338" s="1" t="s">
        <v>59</v>
      </c>
      <c r="N338" s="6">
        <v>61.18</v>
      </c>
      <c r="O338" s="6"/>
      <c r="P338" s="6">
        <v>-3788.75</v>
      </c>
      <c r="R338" s="31">
        <v>61.18</v>
      </c>
      <c r="S338" s="28">
        <v>44135</v>
      </c>
      <c r="W338" s="58"/>
      <c r="X338" s="59"/>
      <c r="Y338" s="59"/>
      <c r="Z338" s="59"/>
      <c r="AA338" s="59"/>
      <c r="AB338" s="59"/>
      <c r="AC338" s="59"/>
      <c r="AD338" s="59"/>
      <c r="AE338" s="59"/>
      <c r="AF338" s="59"/>
      <c r="AG338" s="59"/>
      <c r="AH338" s="59"/>
      <c r="AI338" s="59"/>
      <c r="AJ338" s="59"/>
      <c r="AK338" s="59"/>
      <c r="AL338" s="59"/>
      <c r="AM338" s="59"/>
      <c r="AN338" s="59"/>
      <c r="AO338" s="59"/>
      <c r="AP338" s="59"/>
      <c r="AQ338" s="59"/>
      <c r="AR338" s="59"/>
      <c r="AS338" s="59"/>
      <c r="AT338" s="59"/>
      <c r="AU338" s="59"/>
      <c r="AV338" s="59"/>
      <c r="AW338" s="59"/>
      <c r="AX338" s="59"/>
      <c r="AY338" s="59"/>
      <c r="AZ338" s="58"/>
      <c r="BA338" s="59"/>
      <c r="BB338" s="59"/>
      <c r="BC338" s="59"/>
      <c r="BD338" s="59"/>
    </row>
    <row r="339" spans="1:56" x14ac:dyDescent="0.2">
      <c r="A339" s="29">
        <v>42054</v>
      </c>
      <c r="B339" s="1" t="s">
        <v>789</v>
      </c>
      <c r="C339" s="27">
        <v>44111</v>
      </c>
      <c r="J339" s="1" t="s">
        <v>52</v>
      </c>
      <c r="K339" s="1" t="s">
        <v>59</v>
      </c>
      <c r="L339" s="1">
        <v>1</v>
      </c>
      <c r="M339" s="1">
        <v>88</v>
      </c>
      <c r="N339" s="6">
        <v>88</v>
      </c>
      <c r="O339" s="6"/>
      <c r="P339" s="6">
        <v>-3849.93</v>
      </c>
      <c r="R339" s="31">
        <v>88</v>
      </c>
      <c r="S339" s="28">
        <v>44135</v>
      </c>
      <c r="W339" s="58"/>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c r="AV339" s="59"/>
      <c r="AW339" s="59"/>
      <c r="AX339" s="59"/>
      <c r="AY339" s="59"/>
      <c r="AZ339" s="58"/>
      <c r="BA339" s="59"/>
      <c r="BB339" s="59"/>
      <c r="BC339" s="59"/>
      <c r="BD339" s="59"/>
    </row>
    <row r="340" spans="1:56" x14ac:dyDescent="0.2">
      <c r="A340" s="29">
        <v>42054</v>
      </c>
      <c r="B340" s="1" t="s">
        <v>789</v>
      </c>
      <c r="C340" s="27">
        <v>44111</v>
      </c>
      <c r="J340" s="1" t="s">
        <v>52</v>
      </c>
      <c r="K340" s="1" t="s">
        <v>59</v>
      </c>
      <c r="L340" s="1">
        <v>1</v>
      </c>
      <c r="M340" s="1">
        <v>278</v>
      </c>
      <c r="N340" s="6">
        <v>278</v>
      </c>
      <c r="O340" s="6"/>
      <c r="P340" s="6">
        <v>-3510.75</v>
      </c>
      <c r="R340" s="31">
        <v>278</v>
      </c>
      <c r="S340" s="28">
        <v>44135</v>
      </c>
      <c r="W340" s="58"/>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8"/>
      <c r="BA340" s="59"/>
      <c r="BB340" s="59"/>
      <c r="BC340" s="59"/>
      <c r="BD340" s="59"/>
    </row>
    <row r="341" spans="1:56" x14ac:dyDescent="0.2">
      <c r="A341" s="29">
        <v>42179</v>
      </c>
      <c r="B341" s="1" t="s">
        <v>789</v>
      </c>
      <c r="C341" s="27">
        <v>44114</v>
      </c>
      <c r="J341" s="1" t="s">
        <v>52</v>
      </c>
      <c r="K341" s="1" t="s">
        <v>59</v>
      </c>
      <c r="N341" s="6"/>
      <c r="O341" s="6">
        <v>49.72</v>
      </c>
      <c r="P341" s="6">
        <v>-3639.57</v>
      </c>
      <c r="R341" s="31">
        <v>-49.72</v>
      </c>
      <c r="S341" s="28">
        <v>44135</v>
      </c>
      <c r="W341" s="58"/>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8"/>
      <c r="BA341" s="59"/>
      <c r="BB341" s="59"/>
      <c r="BC341" s="59"/>
      <c r="BD341" s="59"/>
    </row>
    <row r="342" spans="1:56" x14ac:dyDescent="0.2">
      <c r="A342" s="29">
        <v>42179</v>
      </c>
      <c r="B342" s="1" t="s">
        <v>789</v>
      </c>
      <c r="C342" s="27">
        <v>44114</v>
      </c>
      <c r="J342" s="1" t="s">
        <v>52</v>
      </c>
      <c r="K342" s="1" t="s">
        <v>59</v>
      </c>
      <c r="L342" s="1">
        <v>1</v>
      </c>
      <c r="M342" s="1">
        <v>49.72</v>
      </c>
      <c r="N342" s="6">
        <v>49.72</v>
      </c>
      <c r="O342" s="6"/>
      <c r="P342" s="6">
        <v>-3589.85</v>
      </c>
      <c r="R342" s="31">
        <v>49.72</v>
      </c>
      <c r="S342" s="28">
        <v>44135</v>
      </c>
      <c r="W342" s="58"/>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c r="AV342" s="59"/>
      <c r="AW342" s="59"/>
      <c r="AX342" s="59"/>
      <c r="AY342" s="59"/>
      <c r="AZ342" s="58"/>
      <c r="BA342" s="59"/>
      <c r="BB342" s="59"/>
      <c r="BC342" s="59"/>
      <c r="BD342" s="59"/>
    </row>
    <row r="343" spans="1:56" x14ac:dyDescent="0.2">
      <c r="A343" s="29">
        <v>41973</v>
      </c>
      <c r="B343" s="1" t="s">
        <v>200</v>
      </c>
      <c r="C343" s="27">
        <v>44116</v>
      </c>
      <c r="D343" s="1">
        <v>51978</v>
      </c>
      <c r="J343" s="1" t="s">
        <v>52</v>
      </c>
      <c r="K343" s="1" t="s">
        <v>49</v>
      </c>
      <c r="L343" s="1">
        <v>-1</v>
      </c>
      <c r="N343" s="6"/>
      <c r="O343" s="6">
        <v>149.18</v>
      </c>
      <c r="P343" s="6">
        <v>-3788.75</v>
      </c>
      <c r="R343" s="31">
        <v>-149.18</v>
      </c>
      <c r="S343" s="28">
        <v>44135</v>
      </c>
      <c r="W343" s="58"/>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c r="AY343" s="59"/>
      <c r="AZ343" s="58"/>
      <c r="BA343" s="59"/>
      <c r="BB343" s="59"/>
      <c r="BC343" s="59"/>
      <c r="BD343" s="59"/>
    </row>
    <row r="344" spans="1:56" x14ac:dyDescent="0.2">
      <c r="A344" s="29">
        <v>41973</v>
      </c>
      <c r="B344" s="1" t="s">
        <v>200</v>
      </c>
      <c r="C344" s="27">
        <v>44116</v>
      </c>
      <c r="D344" s="1">
        <v>51978</v>
      </c>
      <c r="J344" s="1" t="s">
        <v>52</v>
      </c>
      <c r="K344" s="1" t="s">
        <v>49</v>
      </c>
      <c r="L344" s="1">
        <v>-1</v>
      </c>
      <c r="N344" s="6"/>
      <c r="O344" s="6">
        <v>149.18</v>
      </c>
      <c r="P344" s="6">
        <v>-3937.93</v>
      </c>
      <c r="R344" s="31">
        <v>-149.18</v>
      </c>
      <c r="S344" s="28">
        <v>44135</v>
      </c>
      <c r="W344" s="58"/>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8"/>
      <c r="BA344" s="59"/>
      <c r="BB344" s="59"/>
      <c r="BC344" s="59"/>
      <c r="BD344" s="59"/>
    </row>
    <row r="345" spans="1:56" x14ac:dyDescent="0.2">
      <c r="A345" s="29">
        <v>42201</v>
      </c>
      <c r="B345" s="1" t="s">
        <v>789</v>
      </c>
      <c r="C345" s="27">
        <v>44116</v>
      </c>
      <c r="J345" s="1" t="s">
        <v>52</v>
      </c>
      <c r="K345" s="1" t="s">
        <v>59</v>
      </c>
      <c r="L345" s="1">
        <v>4</v>
      </c>
      <c r="M345" s="1">
        <v>898</v>
      </c>
      <c r="N345" s="6">
        <v>3592</v>
      </c>
      <c r="O345" s="6"/>
      <c r="P345" s="6">
        <v>-345.93</v>
      </c>
      <c r="R345" s="31">
        <v>3592</v>
      </c>
      <c r="S345" s="28">
        <v>44135</v>
      </c>
      <c r="W345" s="58"/>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8"/>
      <c r="BA345" s="59"/>
      <c r="BB345" s="59"/>
      <c r="BC345" s="59"/>
      <c r="BD345" s="59"/>
    </row>
    <row r="346" spans="1:56" x14ac:dyDescent="0.2">
      <c r="A346" s="29">
        <v>42048</v>
      </c>
      <c r="B346" s="1" t="s">
        <v>200</v>
      </c>
      <c r="C346" s="27">
        <v>44117</v>
      </c>
      <c r="D346" s="1">
        <v>52032</v>
      </c>
      <c r="J346" s="1" t="s">
        <v>52</v>
      </c>
      <c r="K346" s="1" t="s">
        <v>49</v>
      </c>
      <c r="L346" s="1">
        <v>-1</v>
      </c>
      <c r="N346" s="6"/>
      <c r="O346" s="6">
        <v>898</v>
      </c>
      <c r="P346" s="6">
        <v>-1243.93</v>
      </c>
      <c r="R346" s="31">
        <v>-898</v>
      </c>
      <c r="S346" s="28">
        <v>44135</v>
      </c>
      <c r="W346" s="58"/>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c r="AV346" s="59"/>
      <c r="AW346" s="59"/>
      <c r="AX346" s="59"/>
      <c r="AY346" s="59"/>
      <c r="AZ346" s="58"/>
      <c r="BA346" s="59"/>
      <c r="BB346" s="59"/>
      <c r="BC346" s="59"/>
      <c r="BD346" s="59"/>
    </row>
    <row r="347" spans="1:56" x14ac:dyDescent="0.2">
      <c r="A347" s="29">
        <v>42048</v>
      </c>
      <c r="B347" s="1" t="s">
        <v>200</v>
      </c>
      <c r="C347" s="27">
        <v>44117</v>
      </c>
      <c r="D347" s="1">
        <v>52032</v>
      </c>
      <c r="J347" s="1" t="s">
        <v>52</v>
      </c>
      <c r="K347" s="1" t="s">
        <v>49</v>
      </c>
      <c r="L347" s="1">
        <v>-1</v>
      </c>
      <c r="N347" s="6"/>
      <c r="O347" s="6">
        <v>898</v>
      </c>
      <c r="P347" s="6">
        <v>-2141.9299999999998</v>
      </c>
      <c r="R347" s="31">
        <v>-898</v>
      </c>
      <c r="S347" s="28">
        <v>44135</v>
      </c>
      <c r="W347" s="58"/>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8"/>
      <c r="BA347" s="59"/>
      <c r="BB347" s="59"/>
      <c r="BC347" s="59"/>
      <c r="BD347" s="59"/>
    </row>
    <row r="348" spans="1:56" x14ac:dyDescent="0.2">
      <c r="A348" s="29">
        <v>42226</v>
      </c>
      <c r="B348" s="1" t="s">
        <v>789</v>
      </c>
      <c r="C348" s="27">
        <v>44119</v>
      </c>
      <c r="J348" s="1" t="s">
        <v>52</v>
      </c>
      <c r="K348" s="1" t="s">
        <v>59</v>
      </c>
      <c r="N348" s="6"/>
      <c r="O348" s="6">
        <v>98.82</v>
      </c>
      <c r="P348" s="6">
        <v>787.25</v>
      </c>
      <c r="R348" s="31">
        <v>-98.82</v>
      </c>
      <c r="S348" s="28">
        <v>44135</v>
      </c>
      <c r="W348" s="58"/>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8"/>
      <c r="BA348" s="59"/>
      <c r="BB348" s="59"/>
      <c r="BC348" s="59"/>
      <c r="BD348" s="59"/>
    </row>
    <row r="349" spans="1:56" x14ac:dyDescent="0.2">
      <c r="A349" s="29">
        <v>42226</v>
      </c>
      <c r="B349" s="1" t="s">
        <v>789</v>
      </c>
      <c r="C349" s="27">
        <v>44119</v>
      </c>
      <c r="J349" s="1" t="s">
        <v>52</v>
      </c>
      <c r="K349" s="1" t="s">
        <v>59</v>
      </c>
      <c r="L349" s="1">
        <v>1</v>
      </c>
      <c r="M349" s="1">
        <v>248</v>
      </c>
      <c r="N349" s="6">
        <v>248</v>
      </c>
      <c r="O349" s="6"/>
      <c r="P349" s="6">
        <v>886.07</v>
      </c>
      <c r="R349" s="31">
        <v>248</v>
      </c>
      <c r="S349" s="28">
        <v>44135</v>
      </c>
      <c r="W349" s="58"/>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8"/>
      <c r="BA349" s="59"/>
      <c r="BB349" s="59"/>
      <c r="BC349" s="59"/>
      <c r="BD349" s="59"/>
    </row>
    <row r="350" spans="1:56" x14ac:dyDescent="0.2">
      <c r="A350" s="29">
        <v>42226</v>
      </c>
      <c r="B350" s="1" t="s">
        <v>789</v>
      </c>
      <c r="C350" s="27">
        <v>44119</v>
      </c>
      <c r="J350" s="1" t="s">
        <v>52</v>
      </c>
      <c r="K350" s="1" t="s">
        <v>59</v>
      </c>
      <c r="L350" s="1">
        <v>4</v>
      </c>
      <c r="M350" s="1">
        <v>695</v>
      </c>
      <c r="N350" s="6">
        <v>2780</v>
      </c>
      <c r="O350" s="6"/>
      <c r="P350" s="6">
        <v>638.07000000000005</v>
      </c>
      <c r="R350" s="31">
        <v>2780</v>
      </c>
      <c r="S350" s="28">
        <v>44135</v>
      </c>
      <c r="W350" s="58"/>
      <c r="X350" s="59"/>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c r="AV350" s="59"/>
      <c r="AW350" s="59"/>
      <c r="AX350" s="59"/>
      <c r="AY350" s="59"/>
      <c r="AZ350" s="58"/>
      <c r="BA350" s="59"/>
      <c r="BB350" s="59"/>
      <c r="BC350" s="59"/>
      <c r="BD350" s="59"/>
    </row>
    <row r="351" spans="1:56" x14ac:dyDescent="0.2">
      <c r="A351" s="29">
        <v>42230</v>
      </c>
      <c r="B351" s="1" t="s">
        <v>789</v>
      </c>
      <c r="C351" s="27">
        <v>44120</v>
      </c>
      <c r="J351" s="1" t="s">
        <v>52</v>
      </c>
      <c r="K351" s="1" t="s">
        <v>59</v>
      </c>
      <c r="L351" s="1">
        <v>2</v>
      </c>
      <c r="M351" s="1">
        <v>48</v>
      </c>
      <c r="N351" s="6">
        <v>96</v>
      </c>
      <c r="O351" s="6"/>
      <c r="P351" s="6">
        <v>883.25</v>
      </c>
      <c r="R351" s="31">
        <v>96</v>
      </c>
      <c r="S351" s="28">
        <v>44135</v>
      </c>
      <c r="W351" s="58"/>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8"/>
      <c r="BA351" s="59"/>
      <c r="BB351" s="59"/>
      <c r="BC351" s="59"/>
      <c r="BD351" s="59"/>
    </row>
    <row r="352" spans="1:56" x14ac:dyDescent="0.2">
      <c r="A352" s="29">
        <v>42239</v>
      </c>
      <c r="B352" s="1" t="s">
        <v>789</v>
      </c>
      <c r="C352" s="27">
        <v>44124</v>
      </c>
      <c r="J352" s="1" t="s">
        <v>52</v>
      </c>
      <c r="K352" s="1" t="s">
        <v>59</v>
      </c>
      <c r="N352" s="6">
        <v>45.03</v>
      </c>
      <c r="O352" s="6"/>
      <c r="P352" s="6">
        <v>1123.25</v>
      </c>
      <c r="R352" s="31">
        <v>45.03</v>
      </c>
      <c r="S352" s="28">
        <v>44135</v>
      </c>
      <c r="W352" s="58"/>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8"/>
      <c r="BA352" s="59"/>
      <c r="BB352" s="59"/>
      <c r="BC352" s="59"/>
      <c r="BD352" s="59"/>
    </row>
    <row r="353" spans="1:56" x14ac:dyDescent="0.2">
      <c r="A353" s="29">
        <v>42239</v>
      </c>
      <c r="B353" s="1" t="s">
        <v>789</v>
      </c>
      <c r="C353" s="27">
        <v>44124</v>
      </c>
      <c r="J353" s="1" t="s">
        <v>52</v>
      </c>
      <c r="K353" s="1" t="s">
        <v>59</v>
      </c>
      <c r="L353" s="1">
        <v>3</v>
      </c>
      <c r="M353" s="1">
        <v>64.989999999999995</v>
      </c>
      <c r="N353" s="6">
        <v>194.97</v>
      </c>
      <c r="O353" s="6"/>
      <c r="P353" s="6">
        <v>1078.22</v>
      </c>
      <c r="R353" s="31">
        <v>194.97</v>
      </c>
      <c r="S353" s="28">
        <v>44135</v>
      </c>
      <c r="W353" s="58"/>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8"/>
      <c r="BA353" s="59"/>
      <c r="BB353" s="59"/>
      <c r="BC353" s="59"/>
      <c r="BD353" s="59"/>
    </row>
    <row r="354" spans="1:56" x14ac:dyDescent="0.2">
      <c r="A354" s="29">
        <v>42243</v>
      </c>
      <c r="B354" s="1" t="s">
        <v>789</v>
      </c>
      <c r="C354" s="27">
        <v>44124</v>
      </c>
      <c r="J354" s="1" t="s">
        <v>52</v>
      </c>
      <c r="K354" s="1" t="s">
        <v>59</v>
      </c>
      <c r="N354" s="6"/>
      <c r="O354" s="6">
        <v>457.47</v>
      </c>
      <c r="P354" s="6">
        <v>1123.25</v>
      </c>
      <c r="R354" s="31">
        <v>-457.47</v>
      </c>
      <c r="S354" s="28">
        <v>44135</v>
      </c>
      <c r="W354" s="58"/>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c r="AV354" s="59"/>
      <c r="AW354" s="59"/>
      <c r="AX354" s="59"/>
      <c r="AY354" s="59"/>
      <c r="AZ354" s="58"/>
      <c r="BA354" s="59"/>
      <c r="BB354" s="59"/>
      <c r="BC354" s="59"/>
      <c r="BD354" s="59"/>
    </row>
    <row r="355" spans="1:56" x14ac:dyDescent="0.2">
      <c r="A355" s="29">
        <v>42243</v>
      </c>
      <c r="B355" s="1" t="s">
        <v>789</v>
      </c>
      <c r="C355" s="27">
        <v>44124</v>
      </c>
      <c r="J355" s="1" t="s">
        <v>52</v>
      </c>
      <c r="K355" s="1" t="s">
        <v>59</v>
      </c>
      <c r="L355" s="1">
        <v>3</v>
      </c>
      <c r="M355" s="1">
        <v>152.49</v>
      </c>
      <c r="N355" s="6">
        <v>457.47</v>
      </c>
      <c r="O355" s="6"/>
      <c r="P355" s="6">
        <v>1580.72</v>
      </c>
      <c r="R355" s="31">
        <v>457.47</v>
      </c>
      <c r="S355" s="28">
        <v>44135</v>
      </c>
      <c r="W355" s="58"/>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c r="AY355" s="59"/>
      <c r="AZ355" s="58"/>
      <c r="BA355" s="59"/>
      <c r="BB355" s="59"/>
      <c r="BC355" s="59"/>
      <c r="BD355" s="59"/>
    </row>
    <row r="356" spans="1:56" x14ac:dyDescent="0.2">
      <c r="A356" s="29">
        <v>42245</v>
      </c>
      <c r="B356" s="1" t="s">
        <v>789</v>
      </c>
      <c r="C356" s="27">
        <v>44124</v>
      </c>
      <c r="J356" s="1" t="s">
        <v>52</v>
      </c>
      <c r="K356" s="1" t="s">
        <v>59</v>
      </c>
      <c r="N356" s="6"/>
      <c r="O356" s="6">
        <v>18.82</v>
      </c>
      <c r="P356" s="6">
        <v>1272.43</v>
      </c>
      <c r="R356" s="31">
        <v>-18.82</v>
      </c>
      <c r="S356" s="28">
        <v>44135</v>
      </c>
      <c r="W356" s="58"/>
      <c r="X356" s="59"/>
      <c r="Y356" s="59"/>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c r="AV356" s="59"/>
      <c r="AW356" s="59"/>
      <c r="AX356" s="59"/>
      <c r="AY356" s="59"/>
      <c r="AZ356" s="58"/>
      <c r="BA356" s="59"/>
      <c r="BB356" s="59"/>
      <c r="BC356" s="59"/>
      <c r="BD356" s="59"/>
    </row>
    <row r="357" spans="1:56" x14ac:dyDescent="0.2">
      <c r="A357" s="29">
        <v>42245</v>
      </c>
      <c r="B357" s="1" t="s">
        <v>789</v>
      </c>
      <c r="C357" s="27">
        <v>44124</v>
      </c>
      <c r="J357" s="1" t="s">
        <v>52</v>
      </c>
      <c r="K357" s="1" t="s">
        <v>59</v>
      </c>
      <c r="L357" s="1">
        <v>1</v>
      </c>
      <c r="M357" s="1">
        <v>168</v>
      </c>
      <c r="N357" s="6">
        <v>168</v>
      </c>
      <c r="O357" s="6"/>
      <c r="P357" s="6">
        <v>1291.25</v>
      </c>
      <c r="R357" s="31">
        <v>168</v>
      </c>
      <c r="S357" s="28">
        <v>44135</v>
      </c>
      <c r="W357" s="58"/>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8"/>
      <c r="BA357" s="59"/>
      <c r="BB357" s="59"/>
      <c r="BC357" s="59"/>
      <c r="BD357" s="59"/>
    </row>
    <row r="358" spans="1:56" x14ac:dyDescent="0.2">
      <c r="A358" s="29">
        <v>42055</v>
      </c>
      <c r="B358" s="1" t="s">
        <v>200</v>
      </c>
      <c r="C358" s="27">
        <v>44125</v>
      </c>
      <c r="D358" s="1">
        <v>52038</v>
      </c>
      <c r="J358" s="1" t="s">
        <v>52</v>
      </c>
      <c r="K358" s="1" t="s">
        <v>49</v>
      </c>
      <c r="L358" s="1">
        <v>-2</v>
      </c>
      <c r="N358" s="6"/>
      <c r="O358" s="6">
        <v>298.36</v>
      </c>
      <c r="P358" s="6">
        <v>974.07</v>
      </c>
      <c r="R358" s="31">
        <v>-298.36</v>
      </c>
      <c r="S358" s="28">
        <v>44135</v>
      </c>
      <c r="W358" s="58"/>
      <c r="X358" s="59"/>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c r="AV358" s="59"/>
      <c r="AW358" s="59"/>
      <c r="AX358" s="59"/>
      <c r="AY358" s="59"/>
      <c r="AZ358" s="58"/>
      <c r="BA358" s="59"/>
      <c r="BB358" s="59"/>
      <c r="BC358" s="59"/>
      <c r="BD358" s="59"/>
    </row>
    <row r="359" spans="1:56" x14ac:dyDescent="0.2">
      <c r="A359" s="29">
        <v>42055</v>
      </c>
      <c r="B359" s="1" t="s">
        <v>200</v>
      </c>
      <c r="C359" s="27">
        <v>44125</v>
      </c>
      <c r="D359" s="1">
        <v>52038</v>
      </c>
      <c r="J359" s="1" t="s">
        <v>52</v>
      </c>
      <c r="K359" s="1" t="s">
        <v>49</v>
      </c>
      <c r="L359" s="1">
        <v>-1</v>
      </c>
      <c r="N359" s="6"/>
      <c r="O359" s="6">
        <v>149.18</v>
      </c>
      <c r="P359" s="6">
        <v>824.89</v>
      </c>
      <c r="R359" s="31">
        <v>-149.18</v>
      </c>
      <c r="S359" s="28">
        <v>44135</v>
      </c>
      <c r="W359" s="58"/>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c r="AV359" s="59"/>
      <c r="AW359" s="59"/>
      <c r="AX359" s="59"/>
      <c r="AY359" s="59"/>
      <c r="AZ359" s="58"/>
      <c r="BA359" s="59"/>
      <c r="BB359" s="59"/>
      <c r="BC359" s="59"/>
      <c r="BD359" s="59"/>
    </row>
    <row r="360" spans="1:56" x14ac:dyDescent="0.2">
      <c r="A360" s="29">
        <v>42229</v>
      </c>
      <c r="B360" s="1" t="s">
        <v>200</v>
      </c>
      <c r="C360" s="27">
        <v>44125</v>
      </c>
      <c r="D360" s="1">
        <v>52064</v>
      </c>
      <c r="J360" s="1" t="s">
        <v>52</v>
      </c>
      <c r="K360" s="1" t="s">
        <v>49</v>
      </c>
      <c r="L360" s="1">
        <v>-1</v>
      </c>
      <c r="N360" s="6"/>
      <c r="O360" s="6">
        <v>149.18</v>
      </c>
      <c r="P360" s="6">
        <v>627.71</v>
      </c>
      <c r="R360" s="31">
        <v>-149.18</v>
      </c>
      <c r="S360" s="28">
        <v>44135</v>
      </c>
      <c r="W360" s="58"/>
      <c r="X360" s="59"/>
      <c r="Y360" s="59"/>
      <c r="Z360" s="59"/>
      <c r="AA360" s="59"/>
      <c r="AB360" s="59"/>
      <c r="AC360" s="59"/>
      <c r="AD360" s="59"/>
      <c r="AE360" s="59"/>
      <c r="AF360" s="59"/>
      <c r="AG360" s="59"/>
      <c r="AH360" s="59"/>
      <c r="AI360" s="59"/>
      <c r="AJ360" s="59"/>
      <c r="AK360" s="59"/>
      <c r="AL360" s="59"/>
      <c r="AM360" s="59"/>
      <c r="AN360" s="59"/>
      <c r="AO360" s="59"/>
      <c r="AP360" s="59"/>
      <c r="AQ360" s="59"/>
      <c r="AR360" s="59"/>
      <c r="AS360" s="59"/>
      <c r="AT360" s="59"/>
      <c r="AU360" s="59"/>
      <c r="AV360" s="59"/>
      <c r="AW360" s="59"/>
      <c r="AX360" s="59"/>
      <c r="AY360" s="59"/>
      <c r="AZ360" s="58"/>
      <c r="BA360" s="59"/>
      <c r="BB360" s="59"/>
      <c r="BC360" s="59"/>
      <c r="BD360" s="59"/>
    </row>
    <row r="361" spans="1:56" x14ac:dyDescent="0.2">
      <c r="A361" s="29">
        <v>42229</v>
      </c>
      <c r="B361" s="1" t="s">
        <v>200</v>
      </c>
      <c r="C361" s="27">
        <v>44125</v>
      </c>
      <c r="D361" s="1">
        <v>52064</v>
      </c>
      <c r="J361" s="1" t="s">
        <v>52</v>
      </c>
      <c r="K361" s="1" t="s">
        <v>49</v>
      </c>
      <c r="L361" s="1">
        <v>-1</v>
      </c>
      <c r="N361" s="6"/>
      <c r="O361" s="6">
        <v>48</v>
      </c>
      <c r="P361" s="6">
        <v>776.89</v>
      </c>
      <c r="R361" s="31">
        <v>-48</v>
      </c>
      <c r="S361" s="28">
        <v>44135</v>
      </c>
      <c r="W361" s="58"/>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8"/>
      <c r="BA361" s="59"/>
      <c r="BB361" s="59"/>
      <c r="BC361" s="59"/>
      <c r="BD361" s="59"/>
    </row>
    <row r="362" spans="1:56" x14ac:dyDescent="0.2">
      <c r="A362" s="29">
        <v>42254</v>
      </c>
      <c r="B362" s="1" t="s">
        <v>200</v>
      </c>
      <c r="C362" s="27">
        <v>44126</v>
      </c>
      <c r="D362" s="1">
        <v>52068</v>
      </c>
      <c r="J362" s="1" t="s">
        <v>52</v>
      </c>
      <c r="K362" s="1" t="s">
        <v>49</v>
      </c>
      <c r="L362" s="1">
        <v>-2</v>
      </c>
      <c r="N362" s="6"/>
      <c r="O362" s="6">
        <v>298.36</v>
      </c>
      <c r="P362" s="6">
        <v>-118.19</v>
      </c>
      <c r="R362" s="31">
        <v>-298.36</v>
      </c>
      <c r="S362" s="28">
        <v>44135</v>
      </c>
      <c r="W362" s="58"/>
      <c r="X362" s="59"/>
      <c r="Y362" s="59"/>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c r="AV362" s="59"/>
      <c r="AW362" s="59"/>
      <c r="AX362" s="59"/>
      <c r="AY362" s="59"/>
      <c r="AZ362" s="58"/>
      <c r="BA362" s="59"/>
      <c r="BB362" s="59"/>
      <c r="BC362" s="59"/>
      <c r="BD362" s="59"/>
    </row>
    <row r="363" spans="1:56" x14ac:dyDescent="0.2">
      <c r="A363" s="29">
        <v>42254</v>
      </c>
      <c r="B363" s="1" t="s">
        <v>200</v>
      </c>
      <c r="C363" s="27">
        <v>44126</v>
      </c>
      <c r="D363" s="1">
        <v>52068</v>
      </c>
      <c r="J363" s="1" t="s">
        <v>52</v>
      </c>
      <c r="K363" s="1" t="s">
        <v>49</v>
      </c>
      <c r="L363" s="1">
        <v>-1</v>
      </c>
      <c r="N363" s="6"/>
      <c r="O363" s="6">
        <v>149.18</v>
      </c>
      <c r="P363" s="6">
        <v>478.53</v>
      </c>
      <c r="R363" s="31">
        <v>-149.18</v>
      </c>
      <c r="S363" s="28">
        <v>44135</v>
      </c>
      <c r="W363" s="58"/>
      <c r="X363" s="59"/>
      <c r="Y363" s="59"/>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c r="AV363" s="59"/>
      <c r="AW363" s="59"/>
      <c r="AX363" s="59"/>
      <c r="AY363" s="59"/>
      <c r="AZ363" s="58"/>
      <c r="BA363" s="59"/>
      <c r="BB363" s="59"/>
      <c r="BC363" s="59"/>
      <c r="BD363" s="59"/>
    </row>
    <row r="364" spans="1:56" x14ac:dyDescent="0.2">
      <c r="A364" s="29">
        <v>42254</v>
      </c>
      <c r="B364" s="1" t="s">
        <v>200</v>
      </c>
      <c r="C364" s="27">
        <v>44126</v>
      </c>
      <c r="D364" s="1">
        <v>52068</v>
      </c>
      <c r="J364" s="1" t="s">
        <v>52</v>
      </c>
      <c r="K364" s="1" t="s">
        <v>49</v>
      </c>
      <c r="L364" s="1">
        <v>-1</v>
      </c>
      <c r="N364" s="6"/>
      <c r="O364" s="6">
        <v>149.18</v>
      </c>
      <c r="P364" s="6">
        <v>329.35</v>
      </c>
      <c r="R364" s="31">
        <v>-149.18</v>
      </c>
      <c r="S364" s="28">
        <v>44135</v>
      </c>
      <c r="W364" s="58"/>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c r="AV364" s="59"/>
      <c r="AW364" s="59"/>
      <c r="AX364" s="59"/>
      <c r="AY364" s="59"/>
      <c r="AZ364" s="58"/>
      <c r="BA364" s="59"/>
      <c r="BB364" s="59"/>
      <c r="BC364" s="59"/>
      <c r="BD364" s="59"/>
    </row>
    <row r="365" spans="1:56" x14ac:dyDescent="0.2">
      <c r="A365" s="29">
        <v>42254</v>
      </c>
      <c r="B365" s="1" t="s">
        <v>200</v>
      </c>
      <c r="C365" s="27">
        <v>44126</v>
      </c>
      <c r="D365" s="1">
        <v>52068</v>
      </c>
      <c r="J365" s="1" t="s">
        <v>52</v>
      </c>
      <c r="K365" s="1" t="s">
        <v>49</v>
      </c>
      <c r="L365" s="1">
        <v>-1</v>
      </c>
      <c r="N365" s="6"/>
      <c r="O365" s="6">
        <v>149.18</v>
      </c>
      <c r="P365" s="6">
        <v>180.17</v>
      </c>
      <c r="R365" s="31">
        <v>-149.18</v>
      </c>
      <c r="S365" s="28">
        <v>44135</v>
      </c>
      <c r="W365" s="58"/>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8"/>
      <c r="BA365" s="59"/>
      <c r="BB365" s="59"/>
      <c r="BC365" s="59"/>
      <c r="BD365" s="59"/>
    </row>
    <row r="366" spans="1:56" x14ac:dyDescent="0.2">
      <c r="A366" s="29">
        <v>42277</v>
      </c>
      <c r="B366" s="1" t="s">
        <v>789</v>
      </c>
      <c r="C366" s="27">
        <v>44130</v>
      </c>
      <c r="J366" s="1" t="s">
        <v>52</v>
      </c>
      <c r="K366" s="1" t="s">
        <v>59</v>
      </c>
      <c r="N366" s="6"/>
      <c r="O366" s="6">
        <v>422.48</v>
      </c>
      <c r="P366" s="6">
        <v>160.80000000000001</v>
      </c>
      <c r="R366" s="31">
        <v>-422.48</v>
      </c>
      <c r="S366" s="28">
        <v>44135</v>
      </c>
      <c r="W366" s="58"/>
      <c r="X366" s="59"/>
      <c r="Y366" s="59"/>
      <c r="Z366" s="59"/>
      <c r="AA366" s="59"/>
      <c r="AB366" s="59"/>
      <c r="AC366" s="59"/>
      <c r="AD366" s="59"/>
      <c r="AE366" s="59"/>
      <c r="AF366" s="59"/>
      <c r="AG366" s="59"/>
      <c r="AH366" s="59"/>
      <c r="AI366" s="59"/>
      <c r="AJ366" s="59"/>
      <c r="AK366" s="59"/>
      <c r="AL366" s="59"/>
      <c r="AM366" s="59"/>
      <c r="AN366" s="59"/>
      <c r="AO366" s="59"/>
      <c r="AP366" s="59"/>
      <c r="AQ366" s="59"/>
      <c r="AR366" s="59"/>
      <c r="AS366" s="59"/>
      <c r="AT366" s="59"/>
      <c r="AU366" s="59"/>
      <c r="AV366" s="59"/>
      <c r="AW366" s="59"/>
      <c r="AX366" s="59"/>
      <c r="AY366" s="59"/>
      <c r="AZ366" s="58"/>
      <c r="BA366" s="59"/>
      <c r="BB366" s="59"/>
      <c r="BC366" s="59"/>
      <c r="BD366" s="59"/>
    </row>
    <row r="367" spans="1:56" x14ac:dyDescent="0.2">
      <c r="A367" s="29">
        <v>42277</v>
      </c>
      <c r="B367" s="1" t="s">
        <v>789</v>
      </c>
      <c r="C367" s="27">
        <v>44130</v>
      </c>
      <c r="J367" s="1" t="s">
        <v>52</v>
      </c>
      <c r="K367" s="1" t="s">
        <v>59</v>
      </c>
      <c r="N367" s="6"/>
      <c r="O367" s="6">
        <v>317.18</v>
      </c>
      <c r="P367" s="6">
        <v>710.8</v>
      </c>
      <c r="R367" s="31">
        <v>-317.18</v>
      </c>
      <c r="S367" s="28">
        <v>44135</v>
      </c>
      <c r="W367" s="58"/>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c r="AV367" s="59"/>
      <c r="AW367" s="59"/>
      <c r="AX367" s="59"/>
      <c r="AY367" s="59"/>
      <c r="AZ367" s="58"/>
      <c r="BA367" s="59"/>
      <c r="BB367" s="59"/>
      <c r="BC367" s="59"/>
      <c r="BD367" s="59"/>
    </row>
    <row r="368" spans="1:56" x14ac:dyDescent="0.2">
      <c r="A368" s="29">
        <v>42277</v>
      </c>
      <c r="B368" s="1" t="s">
        <v>789</v>
      </c>
      <c r="C368" s="27">
        <v>44130</v>
      </c>
      <c r="J368" s="1" t="s">
        <v>52</v>
      </c>
      <c r="K368" s="1" t="s">
        <v>59</v>
      </c>
      <c r="N368" s="6"/>
      <c r="O368" s="6">
        <v>310.7</v>
      </c>
      <c r="P368" s="6">
        <v>-118.19</v>
      </c>
      <c r="R368" s="31">
        <v>-310.7</v>
      </c>
      <c r="S368" s="28">
        <v>44135</v>
      </c>
      <c r="W368" s="58"/>
      <c r="X368" s="59"/>
      <c r="Y368" s="59"/>
      <c r="Z368" s="59"/>
      <c r="AA368" s="59"/>
      <c r="AB368" s="59"/>
      <c r="AC368" s="59"/>
      <c r="AD368" s="59"/>
      <c r="AE368" s="59"/>
      <c r="AF368" s="59"/>
      <c r="AG368" s="59"/>
      <c r="AH368" s="59"/>
      <c r="AI368" s="59"/>
      <c r="AJ368" s="59"/>
      <c r="AK368" s="59"/>
      <c r="AL368" s="59"/>
      <c r="AM368" s="59"/>
      <c r="AN368" s="59"/>
      <c r="AO368" s="59"/>
      <c r="AP368" s="59"/>
      <c r="AQ368" s="59"/>
      <c r="AR368" s="59"/>
      <c r="AS368" s="59"/>
      <c r="AT368" s="59"/>
      <c r="AU368" s="59"/>
      <c r="AV368" s="59"/>
      <c r="AW368" s="59"/>
      <c r="AX368" s="59"/>
      <c r="AY368" s="59"/>
      <c r="AZ368" s="58"/>
      <c r="BA368" s="59"/>
      <c r="BB368" s="59"/>
      <c r="BC368" s="59"/>
      <c r="BD368" s="59"/>
    </row>
    <row r="369" spans="1:56" x14ac:dyDescent="0.2">
      <c r="A369" s="29">
        <v>42277</v>
      </c>
      <c r="B369" s="1" t="s">
        <v>789</v>
      </c>
      <c r="C369" s="27">
        <v>44130</v>
      </c>
      <c r="J369" s="1" t="s">
        <v>52</v>
      </c>
      <c r="K369" s="1" t="s">
        <v>59</v>
      </c>
      <c r="N369" s="6"/>
      <c r="O369" s="6">
        <v>116.18</v>
      </c>
      <c r="P369" s="6">
        <v>859.98</v>
      </c>
      <c r="R369" s="31">
        <v>-116.18</v>
      </c>
      <c r="S369" s="28">
        <v>44135</v>
      </c>
      <c r="W369" s="58"/>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c r="AY369" s="59"/>
      <c r="AZ369" s="58"/>
      <c r="BA369" s="59"/>
      <c r="BB369" s="59"/>
      <c r="BC369" s="59"/>
      <c r="BD369" s="59"/>
    </row>
    <row r="370" spans="1:56" x14ac:dyDescent="0.2">
      <c r="A370" s="29">
        <v>42277</v>
      </c>
      <c r="B370" s="1" t="s">
        <v>789</v>
      </c>
      <c r="C370" s="27">
        <v>44130</v>
      </c>
      <c r="J370" s="1" t="s">
        <v>52</v>
      </c>
      <c r="K370" s="1" t="s">
        <v>59</v>
      </c>
      <c r="L370" s="1">
        <v>1</v>
      </c>
      <c r="M370" s="1">
        <v>265.36</v>
      </c>
      <c r="N370" s="6">
        <v>265.36</v>
      </c>
      <c r="O370" s="6"/>
      <c r="P370" s="6">
        <v>976.16</v>
      </c>
      <c r="R370" s="31">
        <v>265.36</v>
      </c>
      <c r="S370" s="28">
        <v>44135</v>
      </c>
      <c r="W370" s="58"/>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c r="AY370" s="59"/>
      <c r="AZ370" s="58"/>
      <c r="BA370" s="59"/>
      <c r="BB370" s="59"/>
      <c r="BC370" s="59"/>
      <c r="BD370" s="59"/>
    </row>
    <row r="371" spans="1:56" x14ac:dyDescent="0.2">
      <c r="A371" s="29">
        <v>42277</v>
      </c>
      <c r="B371" s="1" t="s">
        <v>789</v>
      </c>
      <c r="C371" s="27">
        <v>44130</v>
      </c>
      <c r="J371" s="1" t="s">
        <v>52</v>
      </c>
      <c r="K371" s="1" t="s">
        <v>59</v>
      </c>
      <c r="L371" s="1">
        <v>2</v>
      </c>
      <c r="M371" s="1">
        <v>155.35</v>
      </c>
      <c r="N371" s="6">
        <v>310.7</v>
      </c>
      <c r="O371" s="6"/>
      <c r="P371" s="6">
        <v>192.51</v>
      </c>
      <c r="R371" s="31">
        <v>310.7</v>
      </c>
      <c r="S371" s="28">
        <v>44135</v>
      </c>
      <c r="W371" s="58"/>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c r="AV371" s="59"/>
      <c r="AW371" s="59"/>
      <c r="AX371" s="59"/>
      <c r="AY371" s="59"/>
      <c r="AZ371" s="58"/>
      <c r="BA371" s="59"/>
      <c r="BB371" s="59"/>
      <c r="BC371" s="59"/>
      <c r="BD371" s="59"/>
    </row>
    <row r="372" spans="1:56" x14ac:dyDescent="0.2">
      <c r="A372" s="29">
        <v>42277</v>
      </c>
      <c r="B372" s="1" t="s">
        <v>789</v>
      </c>
      <c r="C372" s="27">
        <v>44130</v>
      </c>
      <c r="J372" s="1" t="s">
        <v>52</v>
      </c>
      <c r="K372" s="1" t="s">
        <v>59</v>
      </c>
      <c r="L372" s="1">
        <v>1</v>
      </c>
      <c r="M372" s="1">
        <v>701.47</v>
      </c>
      <c r="N372" s="6">
        <v>701.47</v>
      </c>
      <c r="O372" s="6"/>
      <c r="P372" s="6">
        <v>583.28</v>
      </c>
      <c r="R372" s="31">
        <v>701.47</v>
      </c>
      <c r="S372" s="28">
        <v>44135</v>
      </c>
      <c r="W372" s="58"/>
      <c r="X372" s="59"/>
      <c r="Y372" s="59"/>
      <c r="Z372" s="59"/>
      <c r="AA372" s="59"/>
      <c r="AB372" s="59"/>
      <c r="AC372" s="59"/>
      <c r="AD372" s="59"/>
      <c r="AE372" s="59"/>
      <c r="AF372" s="59"/>
      <c r="AG372" s="59"/>
      <c r="AH372" s="59"/>
      <c r="AI372" s="59"/>
      <c r="AJ372" s="59"/>
      <c r="AK372" s="59"/>
      <c r="AL372" s="59"/>
      <c r="AM372" s="59"/>
      <c r="AN372" s="59"/>
      <c r="AO372" s="59"/>
      <c r="AP372" s="59"/>
      <c r="AQ372" s="59"/>
      <c r="AR372" s="59"/>
      <c r="AS372" s="59"/>
      <c r="AT372" s="59"/>
      <c r="AU372" s="59"/>
      <c r="AV372" s="59"/>
      <c r="AW372" s="59"/>
      <c r="AX372" s="59"/>
      <c r="AY372" s="59"/>
      <c r="AZ372" s="58"/>
      <c r="BA372" s="59"/>
      <c r="BB372" s="59"/>
      <c r="BC372" s="59"/>
      <c r="BD372" s="59"/>
    </row>
    <row r="373" spans="1:56" x14ac:dyDescent="0.2">
      <c r="A373" s="29">
        <v>42277</v>
      </c>
      <c r="B373" s="1" t="s">
        <v>789</v>
      </c>
      <c r="C373" s="27">
        <v>44130</v>
      </c>
      <c r="J373" s="1" t="s">
        <v>52</v>
      </c>
      <c r="K373" s="1" t="s">
        <v>59</v>
      </c>
      <c r="L373" s="1">
        <v>1</v>
      </c>
      <c r="M373" s="1">
        <v>867.18</v>
      </c>
      <c r="N373" s="6">
        <v>867.18</v>
      </c>
      <c r="O373" s="6"/>
      <c r="P373" s="6">
        <v>1027.98</v>
      </c>
      <c r="R373" s="31">
        <v>867.18</v>
      </c>
      <c r="S373" s="28">
        <v>44135</v>
      </c>
      <c r="W373" s="58"/>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c r="AV373" s="59"/>
      <c r="AW373" s="59"/>
      <c r="AX373" s="59"/>
      <c r="AY373" s="59"/>
      <c r="AZ373" s="58"/>
      <c r="BA373" s="59"/>
      <c r="BB373" s="59"/>
      <c r="BC373" s="59"/>
      <c r="BD373" s="59"/>
    </row>
    <row r="374" spans="1:56" x14ac:dyDescent="0.2">
      <c r="A374" s="29">
        <v>42189</v>
      </c>
      <c r="B374" s="1" t="s">
        <v>200</v>
      </c>
      <c r="C374" s="27">
        <v>44132</v>
      </c>
      <c r="D374" s="1">
        <v>52053</v>
      </c>
      <c r="J374" s="1" t="s">
        <v>52</v>
      </c>
      <c r="K374" s="1" t="s">
        <v>49</v>
      </c>
      <c r="L374" s="1">
        <v>-1</v>
      </c>
      <c r="N374" s="6"/>
      <c r="O374" s="6">
        <v>796.5</v>
      </c>
      <c r="P374" s="6">
        <v>63.48</v>
      </c>
      <c r="R374" s="31">
        <v>-796.5</v>
      </c>
      <c r="S374" s="28">
        <v>44135</v>
      </c>
      <c r="W374" s="58"/>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8"/>
      <c r="BA374" s="59"/>
      <c r="BB374" s="59"/>
      <c r="BC374" s="59"/>
      <c r="BD374" s="59"/>
    </row>
    <row r="375" spans="1:56" x14ac:dyDescent="0.2">
      <c r="A375" s="29">
        <v>42189</v>
      </c>
      <c r="B375" s="1" t="s">
        <v>200</v>
      </c>
      <c r="C375" s="27">
        <v>44132</v>
      </c>
      <c r="D375" s="1">
        <v>52053</v>
      </c>
      <c r="J375" s="1" t="s">
        <v>52</v>
      </c>
      <c r="K375" s="1" t="s">
        <v>49</v>
      </c>
      <c r="L375" s="1">
        <v>-1</v>
      </c>
      <c r="N375" s="6"/>
      <c r="O375" s="6">
        <v>48</v>
      </c>
      <c r="P375" s="6">
        <v>15.48</v>
      </c>
      <c r="R375" s="31">
        <v>-48</v>
      </c>
      <c r="S375" s="28">
        <v>44135</v>
      </c>
      <c r="W375" s="58"/>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c r="AV375" s="59"/>
      <c r="AW375" s="59"/>
      <c r="AX375" s="59"/>
      <c r="AY375" s="59"/>
      <c r="AZ375" s="58"/>
      <c r="BA375" s="59"/>
      <c r="BB375" s="59"/>
      <c r="BC375" s="59"/>
      <c r="BD375" s="59"/>
    </row>
    <row r="376" spans="1:56" x14ac:dyDescent="0.2">
      <c r="A376" s="29">
        <v>42198</v>
      </c>
      <c r="B376" s="1" t="s">
        <v>200</v>
      </c>
      <c r="C376" s="27">
        <v>44133</v>
      </c>
      <c r="D376" s="1">
        <v>52061</v>
      </c>
      <c r="J376" s="1" t="s">
        <v>52</v>
      </c>
      <c r="K376" s="1" t="s">
        <v>49</v>
      </c>
      <c r="L376" s="1">
        <v>-1</v>
      </c>
      <c r="N376" s="6"/>
      <c r="O376" s="6">
        <v>149.18</v>
      </c>
      <c r="P376" s="6">
        <v>-133.69999999999999</v>
      </c>
      <c r="R376" s="31">
        <v>-149.18</v>
      </c>
      <c r="S376" s="28">
        <v>44135</v>
      </c>
      <c r="W376" s="58"/>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8"/>
      <c r="BA376" s="59"/>
      <c r="BB376" s="59"/>
      <c r="BC376" s="59"/>
      <c r="BD376" s="59"/>
    </row>
    <row r="377" spans="1:56" x14ac:dyDescent="0.2">
      <c r="A377" s="29">
        <v>41892</v>
      </c>
      <c r="B377" s="1" t="s">
        <v>200</v>
      </c>
      <c r="C377" s="27">
        <v>44134</v>
      </c>
      <c r="D377" s="1">
        <v>51964</v>
      </c>
      <c r="J377" s="1" t="s">
        <v>52</v>
      </c>
      <c r="K377" s="1" t="s">
        <v>49</v>
      </c>
      <c r="L377" s="1">
        <v>-1</v>
      </c>
      <c r="N377" s="6"/>
      <c r="O377" s="6">
        <v>4</v>
      </c>
      <c r="P377" s="6">
        <v>-137.69999999999999</v>
      </c>
      <c r="R377" s="31">
        <v>-4</v>
      </c>
      <c r="S377" s="28">
        <v>44135</v>
      </c>
      <c r="W377" s="58"/>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c r="AV377" s="59"/>
      <c r="AW377" s="59"/>
      <c r="AX377" s="59"/>
      <c r="AY377" s="59"/>
      <c r="AZ377" s="58"/>
      <c r="BA377" s="59"/>
      <c r="BB377" s="59"/>
      <c r="BC377" s="59"/>
      <c r="BD377" s="59"/>
    </row>
    <row r="378" spans="1:56" x14ac:dyDescent="0.2">
      <c r="A378" s="29">
        <v>42232</v>
      </c>
      <c r="B378" s="1" t="s">
        <v>200</v>
      </c>
      <c r="C378" s="27">
        <v>44134</v>
      </c>
      <c r="D378" s="1">
        <v>52066</v>
      </c>
      <c r="J378" s="1" t="s">
        <v>52</v>
      </c>
      <c r="K378" s="1" t="s">
        <v>49</v>
      </c>
      <c r="L378" s="1">
        <v>-2</v>
      </c>
      <c r="N378" s="6"/>
      <c r="O378" s="6">
        <v>1593</v>
      </c>
      <c r="P378" s="6">
        <v>-1730.7</v>
      </c>
      <c r="R378" s="31">
        <v>-1593</v>
      </c>
      <c r="S378" s="28">
        <v>44135</v>
      </c>
      <c r="W378" s="58"/>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8"/>
      <c r="BA378" s="59"/>
      <c r="BB378" s="59"/>
      <c r="BC378" s="59"/>
      <c r="BD378" s="59"/>
    </row>
    <row r="379" spans="1:56" x14ac:dyDescent="0.2">
      <c r="A379" s="29">
        <v>42382</v>
      </c>
      <c r="B379" s="1" t="s">
        <v>200</v>
      </c>
      <c r="C379" s="27">
        <v>44134</v>
      </c>
      <c r="D379" s="1">
        <v>52143</v>
      </c>
      <c r="J379" s="1" t="s">
        <v>52</v>
      </c>
      <c r="K379" s="1" t="s">
        <v>49</v>
      </c>
      <c r="L379" s="1">
        <v>-1</v>
      </c>
      <c r="N379" s="6"/>
      <c r="O379" s="6">
        <v>149.18</v>
      </c>
      <c r="P379" s="6">
        <v>-1879.88</v>
      </c>
      <c r="R379" s="31">
        <v>-149.18</v>
      </c>
      <c r="S379" s="28">
        <v>44135</v>
      </c>
      <c r="W379" s="58"/>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59"/>
      <c r="AT379" s="59"/>
      <c r="AU379" s="59"/>
      <c r="AV379" s="59"/>
      <c r="AW379" s="59"/>
      <c r="AX379" s="59"/>
      <c r="AY379" s="59"/>
      <c r="AZ379" s="58"/>
      <c r="BA379" s="59"/>
      <c r="BB379" s="59"/>
      <c r="BC379" s="59"/>
      <c r="BD379" s="59"/>
    </row>
    <row r="380" spans="1:56" x14ac:dyDescent="0.2">
      <c r="A380" s="29">
        <v>42639</v>
      </c>
      <c r="B380" s="1" t="s">
        <v>789</v>
      </c>
      <c r="C380" s="27">
        <v>44136</v>
      </c>
      <c r="J380" s="1" t="s">
        <v>52</v>
      </c>
      <c r="K380" s="1" t="s">
        <v>59</v>
      </c>
      <c r="N380" s="6"/>
      <c r="O380" s="6">
        <v>4137.1899999999996</v>
      </c>
      <c r="P380" s="6">
        <v>-1879.88</v>
      </c>
      <c r="R380" s="31">
        <v>-4137.1899999999996</v>
      </c>
      <c r="S380" s="28">
        <v>44165</v>
      </c>
      <c r="W380" s="58"/>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c r="AV380" s="59"/>
      <c r="AW380" s="59"/>
      <c r="AX380" s="59"/>
      <c r="AY380" s="59"/>
      <c r="AZ380" s="58"/>
      <c r="BA380" s="59"/>
      <c r="BB380" s="59"/>
      <c r="BC380" s="59"/>
      <c r="BD380" s="59"/>
    </row>
    <row r="381" spans="1:56" x14ac:dyDescent="0.2">
      <c r="A381" s="29">
        <v>42639</v>
      </c>
      <c r="B381" s="1" t="s">
        <v>789</v>
      </c>
      <c r="C381" s="27">
        <v>44136</v>
      </c>
      <c r="J381" s="1" t="s">
        <v>52</v>
      </c>
      <c r="K381" s="1" t="s">
        <v>59</v>
      </c>
      <c r="L381" s="1">
        <v>1</v>
      </c>
      <c r="M381" s="1">
        <v>4137.1899999999996</v>
      </c>
      <c r="N381" s="6">
        <v>4137.1899999999996</v>
      </c>
      <c r="O381" s="6"/>
      <c r="P381" s="6">
        <v>2257.31</v>
      </c>
      <c r="R381" s="31">
        <v>4137.1899999999996</v>
      </c>
      <c r="S381" s="28">
        <v>44165</v>
      </c>
      <c r="W381" s="58"/>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8"/>
      <c r="BA381" s="59"/>
      <c r="BB381" s="59"/>
      <c r="BC381" s="59"/>
      <c r="BD381" s="59"/>
    </row>
    <row r="382" spans="1:56" x14ac:dyDescent="0.2">
      <c r="A382" s="29">
        <v>42640</v>
      </c>
      <c r="B382" s="1" t="s">
        <v>789</v>
      </c>
      <c r="C382" s="27">
        <v>44136</v>
      </c>
      <c r="J382" s="1" t="s">
        <v>52</v>
      </c>
      <c r="K382" s="1" t="s">
        <v>59</v>
      </c>
      <c r="N382" s="6"/>
      <c r="O382" s="6">
        <v>134.63999999999999</v>
      </c>
      <c r="P382" s="6">
        <v>-1879.88</v>
      </c>
      <c r="R382" s="31">
        <v>-134.63999999999999</v>
      </c>
      <c r="S382" s="28">
        <v>44165</v>
      </c>
      <c r="W382" s="58"/>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8"/>
      <c r="BA382" s="59"/>
      <c r="BB382" s="59"/>
      <c r="BC382" s="59"/>
      <c r="BD382" s="59"/>
    </row>
    <row r="383" spans="1:56" x14ac:dyDescent="0.2">
      <c r="A383" s="29">
        <v>42640</v>
      </c>
      <c r="B383" s="1" t="s">
        <v>789</v>
      </c>
      <c r="C383" s="27">
        <v>44136</v>
      </c>
      <c r="J383" s="1" t="s">
        <v>52</v>
      </c>
      <c r="K383" s="1" t="s">
        <v>59</v>
      </c>
      <c r="L383" s="1">
        <v>1</v>
      </c>
      <c r="M383" s="1">
        <v>134.63999999999999</v>
      </c>
      <c r="N383" s="6">
        <v>134.63999999999999</v>
      </c>
      <c r="O383" s="6"/>
      <c r="P383" s="6">
        <v>-1745.24</v>
      </c>
      <c r="R383" s="31">
        <v>134.63999999999999</v>
      </c>
      <c r="S383" s="28">
        <v>44165</v>
      </c>
      <c r="W383" s="58"/>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8"/>
      <c r="BA383" s="59"/>
      <c r="BB383" s="59"/>
      <c r="BC383" s="59"/>
      <c r="BD383" s="59"/>
    </row>
    <row r="384" spans="1:56" x14ac:dyDescent="0.2">
      <c r="A384" s="29">
        <v>42641</v>
      </c>
      <c r="B384" s="1" t="s">
        <v>789</v>
      </c>
      <c r="C384" s="27">
        <v>44136</v>
      </c>
      <c r="J384" s="1" t="s">
        <v>52</v>
      </c>
      <c r="K384" s="1" t="s">
        <v>59</v>
      </c>
      <c r="L384" s="1">
        <v>1</v>
      </c>
      <c r="M384" s="1">
        <v>228</v>
      </c>
      <c r="N384" s="6">
        <v>228</v>
      </c>
      <c r="O384" s="6"/>
      <c r="P384" s="6">
        <v>-1651.88</v>
      </c>
      <c r="R384" s="31">
        <v>228</v>
      </c>
      <c r="S384" s="28">
        <v>44165</v>
      </c>
      <c r="W384" s="58"/>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8"/>
      <c r="BA384" s="59"/>
      <c r="BB384" s="59"/>
      <c r="BC384" s="59"/>
      <c r="BD384" s="59"/>
    </row>
    <row r="385" spans="1:56" x14ac:dyDescent="0.2">
      <c r="A385" s="29">
        <v>42041</v>
      </c>
      <c r="B385" s="1" t="s">
        <v>200</v>
      </c>
      <c r="C385" s="27">
        <v>44137</v>
      </c>
      <c r="D385" s="1">
        <v>52027</v>
      </c>
      <c r="J385" s="1" t="s">
        <v>52</v>
      </c>
      <c r="K385" s="1" t="s">
        <v>49</v>
      </c>
      <c r="L385" s="1">
        <v>-1</v>
      </c>
      <c r="N385" s="6"/>
      <c r="O385" s="6">
        <v>149.18</v>
      </c>
      <c r="P385" s="6">
        <v>-1721.06</v>
      </c>
      <c r="R385" s="31">
        <v>-149.18</v>
      </c>
      <c r="S385" s="28">
        <v>44165</v>
      </c>
      <c r="W385" s="58"/>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c r="AY385" s="59"/>
      <c r="AZ385" s="58"/>
      <c r="BA385" s="59"/>
      <c r="BB385" s="59"/>
      <c r="BC385" s="59"/>
      <c r="BD385" s="59"/>
    </row>
    <row r="386" spans="1:56" x14ac:dyDescent="0.2">
      <c r="A386" s="29">
        <v>42374</v>
      </c>
      <c r="B386" s="1" t="s">
        <v>789</v>
      </c>
      <c r="C386" s="27">
        <v>44137</v>
      </c>
      <c r="J386" s="1" t="s">
        <v>52</v>
      </c>
      <c r="K386" s="1" t="s">
        <v>59</v>
      </c>
      <c r="N386" s="6"/>
      <c r="O386" s="6">
        <v>152.49</v>
      </c>
      <c r="P386" s="6">
        <v>-1651.88</v>
      </c>
      <c r="R386" s="31">
        <v>-152.49</v>
      </c>
      <c r="S386" s="28">
        <v>44165</v>
      </c>
      <c r="W386" s="58"/>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8"/>
      <c r="BA386" s="59"/>
      <c r="BB386" s="59"/>
      <c r="BC386" s="59"/>
      <c r="BD386" s="59"/>
    </row>
    <row r="387" spans="1:56" x14ac:dyDescent="0.2">
      <c r="A387" s="29">
        <v>42374</v>
      </c>
      <c r="B387" s="1" t="s">
        <v>789</v>
      </c>
      <c r="C387" s="27">
        <v>44137</v>
      </c>
      <c r="J387" s="1" t="s">
        <v>52</v>
      </c>
      <c r="K387" s="1" t="s">
        <v>59</v>
      </c>
      <c r="L387" s="1">
        <v>1</v>
      </c>
      <c r="M387" s="1">
        <v>152.49</v>
      </c>
      <c r="N387" s="6">
        <v>152.49</v>
      </c>
      <c r="O387" s="6"/>
      <c r="P387" s="6">
        <v>-1499.39</v>
      </c>
      <c r="R387" s="31">
        <v>152.49</v>
      </c>
      <c r="S387" s="28">
        <v>44165</v>
      </c>
      <c r="W387" s="58"/>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c r="AV387" s="59"/>
      <c r="AW387" s="59"/>
      <c r="AX387" s="59"/>
      <c r="AY387" s="59"/>
      <c r="AZ387" s="58"/>
      <c r="BA387" s="59"/>
      <c r="BB387" s="59"/>
      <c r="BC387" s="59"/>
      <c r="BD387" s="59"/>
    </row>
    <row r="388" spans="1:56" x14ac:dyDescent="0.2">
      <c r="A388" s="29">
        <v>42374</v>
      </c>
      <c r="B388" s="1" t="s">
        <v>789</v>
      </c>
      <c r="C388" s="27">
        <v>44137</v>
      </c>
      <c r="J388" s="1" t="s">
        <v>52</v>
      </c>
      <c r="K388" s="1" t="s">
        <v>59</v>
      </c>
      <c r="L388" s="1">
        <v>2</v>
      </c>
      <c r="M388" s="1">
        <v>80</v>
      </c>
      <c r="N388" s="6">
        <v>160</v>
      </c>
      <c r="O388" s="6"/>
      <c r="P388" s="6">
        <v>-1491.88</v>
      </c>
      <c r="R388" s="31">
        <v>160</v>
      </c>
      <c r="S388" s="28">
        <v>44165</v>
      </c>
      <c r="W388" s="58"/>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c r="AV388" s="59"/>
      <c r="AW388" s="59"/>
      <c r="AX388" s="59"/>
      <c r="AY388" s="59"/>
      <c r="AZ388" s="58"/>
      <c r="BA388" s="59"/>
      <c r="BB388" s="59"/>
      <c r="BC388" s="59"/>
      <c r="BD388" s="59"/>
    </row>
    <row r="389" spans="1:56" x14ac:dyDescent="0.2">
      <c r="A389" s="29">
        <v>42397</v>
      </c>
      <c r="B389" s="1" t="s">
        <v>200</v>
      </c>
      <c r="C389" s="27">
        <v>44137</v>
      </c>
      <c r="D389" s="1">
        <v>52147</v>
      </c>
      <c r="J389" s="1" t="s">
        <v>52</v>
      </c>
      <c r="K389" s="1" t="s">
        <v>49</v>
      </c>
      <c r="L389" s="1">
        <v>-1</v>
      </c>
      <c r="N389" s="6"/>
      <c r="O389" s="6">
        <v>80</v>
      </c>
      <c r="P389" s="6">
        <v>-1571.88</v>
      </c>
      <c r="R389" s="31">
        <v>-80</v>
      </c>
      <c r="S389" s="28">
        <v>44165</v>
      </c>
      <c r="W389" s="58"/>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c r="AV389" s="59"/>
      <c r="AW389" s="59"/>
      <c r="AX389" s="59"/>
      <c r="AY389" s="59"/>
      <c r="AZ389" s="58"/>
      <c r="BA389" s="59"/>
      <c r="BB389" s="59"/>
      <c r="BC389" s="59"/>
      <c r="BD389" s="59"/>
    </row>
    <row r="390" spans="1:56" x14ac:dyDescent="0.2">
      <c r="A390" s="29">
        <v>42058</v>
      </c>
      <c r="B390" s="1" t="s">
        <v>200</v>
      </c>
      <c r="C390" s="27">
        <v>44140</v>
      </c>
      <c r="D390" s="1">
        <v>52041</v>
      </c>
      <c r="J390" s="1" t="s">
        <v>52</v>
      </c>
      <c r="K390" s="1" t="s">
        <v>49</v>
      </c>
      <c r="L390" s="1">
        <v>-1</v>
      </c>
      <c r="N390" s="6"/>
      <c r="O390" s="6">
        <v>48</v>
      </c>
      <c r="P390" s="6">
        <v>-3909.49</v>
      </c>
      <c r="R390" s="31">
        <v>-48</v>
      </c>
      <c r="S390" s="28">
        <v>44165</v>
      </c>
      <c r="W390" s="58"/>
      <c r="X390" s="59"/>
      <c r="Y390" s="59"/>
      <c r="Z390" s="59"/>
      <c r="AA390" s="59"/>
      <c r="AB390" s="59"/>
      <c r="AC390" s="59"/>
      <c r="AD390" s="59"/>
      <c r="AE390" s="59"/>
      <c r="AF390" s="59"/>
      <c r="AG390" s="59"/>
      <c r="AH390" s="59"/>
      <c r="AI390" s="59"/>
      <c r="AJ390" s="59"/>
      <c r="AK390" s="59"/>
      <c r="AL390" s="59"/>
      <c r="AM390" s="59"/>
      <c r="AN390" s="59"/>
      <c r="AO390" s="59"/>
      <c r="AP390" s="59"/>
      <c r="AQ390" s="59"/>
      <c r="AR390" s="59"/>
      <c r="AS390" s="59"/>
      <c r="AT390" s="59"/>
      <c r="AU390" s="59"/>
      <c r="AV390" s="59"/>
      <c r="AW390" s="59"/>
      <c r="AX390" s="59"/>
      <c r="AY390" s="59"/>
      <c r="AZ390" s="58"/>
      <c r="BA390" s="59"/>
      <c r="BB390" s="59"/>
      <c r="BC390" s="59"/>
      <c r="BD390" s="59"/>
    </row>
    <row r="391" spans="1:56" x14ac:dyDescent="0.2">
      <c r="A391" s="29">
        <v>42058</v>
      </c>
      <c r="B391" s="1" t="s">
        <v>200</v>
      </c>
      <c r="C391" s="27">
        <v>44140</v>
      </c>
      <c r="D391" s="1">
        <v>52041</v>
      </c>
      <c r="J391" s="1" t="s">
        <v>52</v>
      </c>
      <c r="K391" s="1" t="s">
        <v>49</v>
      </c>
      <c r="L391" s="1">
        <v>-1</v>
      </c>
      <c r="N391" s="6"/>
      <c r="O391" s="6">
        <v>8</v>
      </c>
      <c r="P391" s="6">
        <v>-3921.49</v>
      </c>
      <c r="R391" s="31">
        <v>-8</v>
      </c>
      <c r="S391" s="28">
        <v>44165</v>
      </c>
      <c r="W391" s="58"/>
      <c r="X391" s="59"/>
      <c r="Y391" s="59"/>
      <c r="Z391" s="59"/>
      <c r="AA391" s="59"/>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AY391" s="59"/>
      <c r="AZ391" s="58"/>
      <c r="BA391" s="59"/>
      <c r="BB391" s="59"/>
      <c r="BC391" s="59"/>
      <c r="BD391" s="59"/>
    </row>
    <row r="392" spans="1:56" x14ac:dyDescent="0.2">
      <c r="A392" s="29">
        <v>42058</v>
      </c>
      <c r="B392" s="1" t="s">
        <v>200</v>
      </c>
      <c r="C392" s="27">
        <v>44140</v>
      </c>
      <c r="D392" s="1">
        <v>52041</v>
      </c>
      <c r="J392" s="1" t="s">
        <v>52</v>
      </c>
      <c r="K392" s="1" t="s">
        <v>49</v>
      </c>
      <c r="L392" s="1">
        <v>-1</v>
      </c>
      <c r="N392" s="6"/>
      <c r="O392" s="6">
        <v>4</v>
      </c>
      <c r="P392" s="6">
        <v>-3913.49</v>
      </c>
      <c r="R392" s="31">
        <v>-4</v>
      </c>
      <c r="S392" s="28">
        <v>44165</v>
      </c>
      <c r="W392" s="58"/>
      <c r="X392" s="59"/>
      <c r="Y392" s="59"/>
      <c r="Z392" s="59"/>
      <c r="AA392" s="59"/>
      <c r="AB392" s="59"/>
      <c r="AC392" s="59"/>
      <c r="AD392" s="59"/>
      <c r="AE392" s="59"/>
      <c r="AF392" s="59"/>
      <c r="AG392" s="59"/>
      <c r="AH392" s="59"/>
      <c r="AI392" s="59"/>
      <c r="AJ392" s="59"/>
      <c r="AK392" s="59"/>
      <c r="AL392" s="59"/>
      <c r="AM392" s="59"/>
      <c r="AN392" s="59"/>
      <c r="AO392" s="59"/>
      <c r="AP392" s="59"/>
      <c r="AQ392" s="59"/>
      <c r="AR392" s="59"/>
      <c r="AS392" s="59"/>
      <c r="AT392" s="59"/>
      <c r="AU392" s="59"/>
      <c r="AV392" s="59"/>
      <c r="AW392" s="59"/>
      <c r="AX392" s="59"/>
      <c r="AY392" s="59"/>
      <c r="AZ392" s="58"/>
      <c r="BA392" s="59"/>
      <c r="BB392" s="59"/>
      <c r="BC392" s="59"/>
      <c r="BD392" s="59"/>
    </row>
    <row r="393" spans="1:56" x14ac:dyDescent="0.2">
      <c r="A393" s="29">
        <v>42061</v>
      </c>
      <c r="B393" s="1" t="s">
        <v>200</v>
      </c>
      <c r="C393" s="27">
        <v>44140</v>
      </c>
      <c r="D393" s="1">
        <v>52044</v>
      </c>
      <c r="J393" s="1" t="s">
        <v>52</v>
      </c>
      <c r="K393" s="1" t="s">
        <v>49</v>
      </c>
      <c r="L393" s="1">
        <v>-3</v>
      </c>
      <c r="N393" s="6"/>
      <c r="O393" s="6">
        <v>1493.44</v>
      </c>
      <c r="P393" s="6">
        <v>-3214.5</v>
      </c>
      <c r="R393" s="31">
        <v>-1493.44</v>
      </c>
      <c r="S393" s="28">
        <v>44165</v>
      </c>
      <c r="W393" s="58"/>
      <c r="X393" s="59"/>
      <c r="Y393" s="59"/>
      <c r="Z393" s="59"/>
      <c r="AA393" s="59"/>
      <c r="AB393" s="59"/>
      <c r="AC393" s="59"/>
      <c r="AD393" s="59"/>
      <c r="AE393" s="59"/>
      <c r="AF393" s="59"/>
      <c r="AG393" s="59"/>
      <c r="AH393" s="59"/>
      <c r="AI393" s="59"/>
      <c r="AJ393" s="59"/>
      <c r="AK393" s="59"/>
      <c r="AL393" s="59"/>
      <c r="AM393" s="59"/>
      <c r="AN393" s="59"/>
      <c r="AO393" s="59"/>
      <c r="AP393" s="59"/>
      <c r="AQ393" s="59"/>
      <c r="AR393" s="59"/>
      <c r="AS393" s="59"/>
      <c r="AT393" s="59"/>
      <c r="AU393" s="59"/>
      <c r="AV393" s="59"/>
      <c r="AW393" s="59"/>
      <c r="AX393" s="59"/>
      <c r="AY393" s="59"/>
      <c r="AZ393" s="58"/>
      <c r="BA393" s="59"/>
      <c r="BB393" s="59"/>
      <c r="BC393" s="59"/>
      <c r="BD393" s="59"/>
    </row>
    <row r="394" spans="1:56" x14ac:dyDescent="0.2">
      <c r="A394" s="29">
        <v>42061</v>
      </c>
      <c r="B394" s="1" t="s">
        <v>200</v>
      </c>
      <c r="C394" s="27">
        <v>44140</v>
      </c>
      <c r="D394" s="1">
        <v>52044</v>
      </c>
      <c r="J394" s="1" t="s">
        <v>52</v>
      </c>
      <c r="K394" s="1" t="s">
        <v>49</v>
      </c>
      <c r="L394" s="1">
        <v>-1</v>
      </c>
      <c r="N394" s="6"/>
      <c r="O394" s="6">
        <v>149.18</v>
      </c>
      <c r="P394" s="6">
        <v>-3861.49</v>
      </c>
      <c r="R394" s="31">
        <v>-149.18</v>
      </c>
      <c r="S394" s="28">
        <v>44165</v>
      </c>
      <c r="W394" s="58"/>
      <c r="X394" s="59"/>
      <c r="Y394" s="59"/>
      <c r="Z394" s="59"/>
      <c r="AA394" s="59"/>
      <c r="AB394" s="59"/>
      <c r="AC394" s="59"/>
      <c r="AD394" s="59"/>
      <c r="AE394" s="59"/>
      <c r="AF394" s="59"/>
      <c r="AG394" s="59"/>
      <c r="AH394" s="59"/>
      <c r="AI394" s="59"/>
      <c r="AJ394" s="59"/>
      <c r="AK394" s="59"/>
      <c r="AL394" s="59"/>
      <c r="AM394" s="59"/>
      <c r="AN394" s="59"/>
      <c r="AO394" s="59"/>
      <c r="AP394" s="59"/>
      <c r="AQ394" s="59"/>
      <c r="AR394" s="59"/>
      <c r="AS394" s="59"/>
      <c r="AT394" s="59"/>
      <c r="AU394" s="59"/>
      <c r="AV394" s="59"/>
      <c r="AW394" s="59"/>
      <c r="AX394" s="59"/>
      <c r="AY394" s="59"/>
      <c r="AZ394" s="58"/>
      <c r="BA394" s="59"/>
      <c r="BB394" s="59"/>
      <c r="BC394" s="59"/>
      <c r="BD394" s="59"/>
    </row>
    <row r="395" spans="1:56" x14ac:dyDescent="0.2">
      <c r="A395" s="29">
        <v>42228</v>
      </c>
      <c r="B395" s="1" t="s">
        <v>200</v>
      </c>
      <c r="C395" s="27">
        <v>44140</v>
      </c>
      <c r="D395" s="1">
        <v>52063</v>
      </c>
      <c r="J395" s="1" t="s">
        <v>52</v>
      </c>
      <c r="K395" s="1" t="s">
        <v>49</v>
      </c>
      <c r="L395" s="1">
        <v>-1</v>
      </c>
      <c r="N395" s="6"/>
      <c r="O395" s="6">
        <v>497.81</v>
      </c>
      <c r="P395" s="6">
        <v>-3712.31</v>
      </c>
      <c r="R395" s="31">
        <v>-497.81</v>
      </c>
      <c r="S395" s="28">
        <v>44165</v>
      </c>
      <c r="W395" s="58"/>
      <c r="X395" s="59"/>
      <c r="Y395" s="59"/>
      <c r="Z395" s="59"/>
      <c r="AA395" s="59"/>
      <c r="AB395" s="59"/>
      <c r="AC395" s="59"/>
      <c r="AD395" s="59"/>
      <c r="AE395" s="59"/>
      <c r="AF395" s="59"/>
      <c r="AG395" s="59"/>
      <c r="AH395" s="59"/>
      <c r="AI395" s="59"/>
      <c r="AJ395" s="59"/>
      <c r="AK395" s="59"/>
      <c r="AL395" s="59"/>
      <c r="AM395" s="59"/>
      <c r="AN395" s="59"/>
      <c r="AO395" s="59"/>
      <c r="AP395" s="59"/>
      <c r="AQ395" s="59"/>
      <c r="AR395" s="59"/>
      <c r="AS395" s="59"/>
      <c r="AT395" s="59"/>
      <c r="AU395" s="59"/>
      <c r="AV395" s="59"/>
      <c r="AW395" s="59"/>
      <c r="AX395" s="59"/>
      <c r="AY395" s="59"/>
      <c r="AZ395" s="58"/>
      <c r="BA395" s="59"/>
      <c r="BB395" s="59"/>
      <c r="BC395" s="59"/>
      <c r="BD395" s="59"/>
    </row>
    <row r="396" spans="1:56" x14ac:dyDescent="0.2">
      <c r="A396" s="29">
        <v>42394</v>
      </c>
      <c r="B396" s="1" t="s">
        <v>789</v>
      </c>
      <c r="C396" s="27">
        <v>44140</v>
      </c>
      <c r="J396" s="1" t="s">
        <v>52</v>
      </c>
      <c r="K396" s="1" t="s">
        <v>59</v>
      </c>
      <c r="N396" s="6"/>
      <c r="O396" s="6">
        <v>132</v>
      </c>
      <c r="P396" s="6">
        <v>-3921.49</v>
      </c>
      <c r="R396" s="31">
        <v>-132</v>
      </c>
      <c r="S396" s="28">
        <v>44165</v>
      </c>
      <c r="W396" s="58"/>
      <c r="X396" s="59"/>
      <c r="Y396" s="59"/>
      <c r="Z396" s="59"/>
      <c r="AA396" s="59"/>
      <c r="AB396" s="59"/>
      <c r="AC396" s="59"/>
      <c r="AD396" s="59"/>
      <c r="AE396" s="59"/>
      <c r="AF396" s="59"/>
      <c r="AG396" s="59"/>
      <c r="AH396" s="59"/>
      <c r="AI396" s="59"/>
      <c r="AJ396" s="59"/>
      <c r="AK396" s="59"/>
      <c r="AL396" s="59"/>
      <c r="AM396" s="59"/>
      <c r="AN396" s="59"/>
      <c r="AO396" s="59"/>
      <c r="AP396" s="59"/>
      <c r="AQ396" s="59"/>
      <c r="AR396" s="59"/>
      <c r="AS396" s="59"/>
      <c r="AT396" s="59"/>
      <c r="AU396" s="59"/>
      <c r="AV396" s="59"/>
      <c r="AW396" s="59"/>
      <c r="AX396" s="59"/>
      <c r="AY396" s="59"/>
      <c r="AZ396" s="58"/>
      <c r="BA396" s="59"/>
      <c r="BB396" s="59"/>
      <c r="BC396" s="59"/>
      <c r="BD396" s="59"/>
    </row>
    <row r="397" spans="1:56" x14ac:dyDescent="0.2">
      <c r="A397" s="29">
        <v>42394</v>
      </c>
      <c r="B397" s="1" t="s">
        <v>789</v>
      </c>
      <c r="C397" s="27">
        <v>44140</v>
      </c>
      <c r="J397" s="1" t="s">
        <v>52</v>
      </c>
      <c r="K397" s="1" t="s">
        <v>59</v>
      </c>
      <c r="N397" s="6"/>
      <c r="O397" s="6">
        <v>99.44</v>
      </c>
      <c r="P397" s="6">
        <v>-3921.49</v>
      </c>
      <c r="R397" s="31">
        <v>-99.44</v>
      </c>
      <c r="S397" s="28">
        <v>44165</v>
      </c>
      <c r="W397" s="58"/>
      <c r="X397" s="59"/>
      <c r="Y397" s="59"/>
      <c r="Z397" s="59"/>
      <c r="AA397" s="59"/>
      <c r="AB397" s="59"/>
      <c r="AC397" s="59"/>
      <c r="AD397" s="59"/>
      <c r="AE397" s="59"/>
      <c r="AF397" s="59"/>
      <c r="AG397" s="59"/>
      <c r="AH397" s="59"/>
      <c r="AI397" s="59"/>
      <c r="AJ397" s="59"/>
      <c r="AK397" s="59"/>
      <c r="AL397" s="59"/>
      <c r="AM397" s="59"/>
      <c r="AN397" s="59"/>
      <c r="AO397" s="59"/>
      <c r="AP397" s="59"/>
      <c r="AQ397" s="59"/>
      <c r="AR397" s="59"/>
      <c r="AS397" s="59"/>
      <c r="AT397" s="59"/>
      <c r="AU397" s="59"/>
      <c r="AV397" s="59"/>
      <c r="AW397" s="59"/>
      <c r="AX397" s="59"/>
      <c r="AY397" s="59"/>
      <c r="AZ397" s="58"/>
      <c r="BA397" s="59"/>
      <c r="BB397" s="59"/>
      <c r="BC397" s="59"/>
      <c r="BD397" s="59"/>
    </row>
    <row r="398" spans="1:56" x14ac:dyDescent="0.2">
      <c r="A398" s="29">
        <v>42394</v>
      </c>
      <c r="B398" s="1" t="s">
        <v>789</v>
      </c>
      <c r="C398" s="27">
        <v>44140</v>
      </c>
      <c r="J398" s="1" t="s">
        <v>52</v>
      </c>
      <c r="K398" s="1" t="s">
        <v>59</v>
      </c>
      <c r="L398" s="1">
        <v>2</v>
      </c>
      <c r="M398" s="1">
        <v>49.72</v>
      </c>
      <c r="N398" s="6">
        <v>99.44</v>
      </c>
      <c r="O398" s="6"/>
      <c r="P398" s="6">
        <v>-3822.05</v>
      </c>
      <c r="R398" s="31">
        <v>99.44</v>
      </c>
      <c r="S398" s="28">
        <v>44165</v>
      </c>
      <c r="W398" s="58"/>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c r="AV398" s="59"/>
      <c r="AW398" s="59"/>
      <c r="AX398" s="59"/>
      <c r="AY398" s="59"/>
      <c r="AZ398" s="58"/>
      <c r="BA398" s="59"/>
      <c r="BB398" s="59"/>
      <c r="BC398" s="59"/>
      <c r="BD398" s="59"/>
    </row>
    <row r="399" spans="1:56" x14ac:dyDescent="0.2">
      <c r="A399" s="29">
        <v>42394</v>
      </c>
      <c r="B399" s="1" t="s">
        <v>789</v>
      </c>
      <c r="C399" s="27">
        <v>44140</v>
      </c>
      <c r="J399" s="1" t="s">
        <v>52</v>
      </c>
      <c r="K399" s="1" t="s">
        <v>59</v>
      </c>
      <c r="L399" s="1">
        <v>1</v>
      </c>
      <c r="M399" s="1">
        <v>132</v>
      </c>
      <c r="N399" s="6">
        <v>132</v>
      </c>
      <c r="O399" s="6"/>
      <c r="P399" s="6">
        <v>-3789.49</v>
      </c>
      <c r="R399" s="31">
        <v>132</v>
      </c>
      <c r="S399" s="28">
        <v>44165</v>
      </c>
      <c r="W399" s="58"/>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c r="AV399" s="59"/>
      <c r="AW399" s="59"/>
      <c r="AX399" s="59"/>
      <c r="AY399" s="59"/>
      <c r="AZ399" s="58"/>
      <c r="BA399" s="59"/>
      <c r="BB399" s="59"/>
      <c r="BC399" s="59"/>
      <c r="BD399" s="59"/>
    </row>
    <row r="400" spans="1:56" x14ac:dyDescent="0.2">
      <c r="A400" s="29">
        <v>42409</v>
      </c>
      <c r="B400" s="1" t="s">
        <v>789</v>
      </c>
      <c r="C400" s="27">
        <v>44140</v>
      </c>
      <c r="J400" s="1" t="s">
        <v>52</v>
      </c>
      <c r="K400" s="1" t="s">
        <v>59</v>
      </c>
      <c r="L400" s="1">
        <v>4</v>
      </c>
      <c r="M400" s="1">
        <v>8</v>
      </c>
      <c r="N400" s="6">
        <v>32</v>
      </c>
      <c r="O400" s="6"/>
      <c r="P400" s="6">
        <v>-3889.49</v>
      </c>
      <c r="R400" s="31">
        <v>32</v>
      </c>
      <c r="S400" s="28">
        <v>44165</v>
      </c>
      <c r="W400" s="58"/>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c r="AV400" s="59"/>
      <c r="AW400" s="59"/>
      <c r="AX400" s="59"/>
      <c r="AY400" s="59"/>
      <c r="AZ400" s="58"/>
      <c r="BA400" s="59"/>
      <c r="BB400" s="59"/>
      <c r="BC400" s="59"/>
      <c r="BD400" s="59"/>
    </row>
    <row r="401" spans="1:56" x14ac:dyDescent="0.2">
      <c r="A401" s="29">
        <v>42409</v>
      </c>
      <c r="B401" s="1" t="s">
        <v>789</v>
      </c>
      <c r="C401" s="27">
        <v>44140</v>
      </c>
      <c r="J401" s="1" t="s">
        <v>52</v>
      </c>
      <c r="K401" s="1" t="s">
        <v>59</v>
      </c>
      <c r="N401" s="6">
        <v>564.72</v>
      </c>
      <c r="O401" s="6"/>
      <c r="P401" s="6">
        <v>-3324.77</v>
      </c>
      <c r="R401" s="31">
        <v>564.72</v>
      </c>
      <c r="S401" s="28">
        <v>44165</v>
      </c>
      <c r="W401" s="58"/>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c r="AV401" s="59"/>
      <c r="AW401" s="59"/>
      <c r="AX401" s="59"/>
      <c r="AY401" s="59"/>
      <c r="AZ401" s="58"/>
      <c r="BA401" s="59"/>
      <c r="BB401" s="59"/>
      <c r="BC401" s="59"/>
      <c r="BD401" s="59"/>
    </row>
    <row r="402" spans="1:56" x14ac:dyDescent="0.2">
      <c r="A402" s="29">
        <v>42422</v>
      </c>
      <c r="B402" s="1" t="s">
        <v>789</v>
      </c>
      <c r="C402" s="27">
        <v>44141</v>
      </c>
      <c r="J402" s="1" t="s">
        <v>52</v>
      </c>
      <c r="K402" s="1" t="s">
        <v>59</v>
      </c>
      <c r="N402" s="6"/>
      <c r="O402" s="6">
        <v>178.82</v>
      </c>
      <c r="P402" s="6">
        <v>-3175.59</v>
      </c>
      <c r="R402" s="31">
        <v>-178.82</v>
      </c>
      <c r="S402" s="28">
        <v>44165</v>
      </c>
      <c r="W402" s="58"/>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c r="AV402" s="59"/>
      <c r="AW402" s="59"/>
      <c r="AX402" s="59"/>
      <c r="AY402" s="59"/>
      <c r="AZ402" s="58"/>
      <c r="BA402" s="59"/>
      <c r="BB402" s="59"/>
      <c r="BC402" s="59"/>
      <c r="BD402" s="59"/>
    </row>
    <row r="403" spans="1:56" x14ac:dyDescent="0.2">
      <c r="A403" s="29">
        <v>42422</v>
      </c>
      <c r="B403" s="1" t="s">
        <v>789</v>
      </c>
      <c r="C403" s="27">
        <v>44141</v>
      </c>
      <c r="J403" s="1" t="s">
        <v>52</v>
      </c>
      <c r="K403" s="1" t="s">
        <v>59</v>
      </c>
      <c r="L403" s="1">
        <v>1</v>
      </c>
      <c r="M403" s="1">
        <v>328</v>
      </c>
      <c r="N403" s="6">
        <v>328</v>
      </c>
      <c r="O403" s="6"/>
      <c r="P403" s="6">
        <v>-2996.77</v>
      </c>
      <c r="R403" s="31">
        <v>328</v>
      </c>
      <c r="S403" s="28">
        <v>44165</v>
      </c>
      <c r="W403" s="58"/>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8"/>
      <c r="BA403" s="59"/>
      <c r="BB403" s="59"/>
      <c r="BC403" s="59"/>
      <c r="BD403" s="59"/>
    </row>
    <row r="404" spans="1:56" x14ac:dyDescent="0.2">
      <c r="A404" s="29">
        <v>42423</v>
      </c>
      <c r="B404" s="1" t="s">
        <v>200</v>
      </c>
      <c r="C404" s="27">
        <v>44141</v>
      </c>
      <c r="D404" s="1">
        <v>52155</v>
      </c>
      <c r="J404" s="1" t="s">
        <v>52</v>
      </c>
      <c r="K404" s="1" t="s">
        <v>49</v>
      </c>
      <c r="L404" s="1">
        <v>-1</v>
      </c>
      <c r="N404" s="6"/>
      <c r="O404" s="6">
        <v>149.18</v>
      </c>
      <c r="P404" s="6">
        <v>-3324.77</v>
      </c>
      <c r="R404" s="31">
        <v>-149.18</v>
      </c>
      <c r="S404" s="28">
        <v>44165</v>
      </c>
      <c r="W404" s="58"/>
      <c r="X404" s="59"/>
      <c r="Y404" s="59"/>
      <c r="Z404" s="59"/>
      <c r="AA404" s="59"/>
      <c r="AB404" s="59"/>
      <c r="AC404" s="59"/>
      <c r="AD404" s="59"/>
      <c r="AE404" s="59"/>
      <c r="AF404" s="59"/>
      <c r="AG404" s="59"/>
      <c r="AH404" s="59"/>
      <c r="AI404" s="59"/>
      <c r="AJ404" s="59"/>
      <c r="AK404" s="59"/>
      <c r="AL404" s="59"/>
      <c r="AM404" s="59"/>
      <c r="AN404" s="59"/>
      <c r="AO404" s="59"/>
      <c r="AP404" s="59"/>
      <c r="AQ404" s="59"/>
      <c r="AR404" s="59"/>
      <c r="AS404" s="59"/>
      <c r="AT404" s="59"/>
      <c r="AU404" s="59"/>
      <c r="AV404" s="59"/>
      <c r="AW404" s="59"/>
      <c r="AX404" s="59"/>
      <c r="AY404" s="59"/>
      <c r="AZ404" s="58"/>
      <c r="BA404" s="59"/>
      <c r="BB404" s="59"/>
      <c r="BC404" s="59"/>
      <c r="BD404" s="59"/>
    </row>
    <row r="405" spans="1:56" x14ac:dyDescent="0.2">
      <c r="A405" s="29">
        <v>42452</v>
      </c>
      <c r="B405" s="1" t="s">
        <v>789</v>
      </c>
      <c r="C405" s="27">
        <v>44145</v>
      </c>
      <c r="J405" s="1" t="s">
        <v>52</v>
      </c>
      <c r="K405" s="1" t="s">
        <v>59</v>
      </c>
      <c r="N405" s="6"/>
      <c r="O405" s="6">
        <v>52.4</v>
      </c>
      <c r="P405" s="6">
        <v>-2951.59</v>
      </c>
      <c r="R405" s="31">
        <v>-52.4</v>
      </c>
      <c r="S405" s="28">
        <v>44165</v>
      </c>
      <c r="W405" s="58"/>
      <c r="X405" s="59"/>
      <c r="Y405" s="59"/>
      <c r="Z405" s="59"/>
      <c r="AA405" s="59"/>
      <c r="AB405" s="59"/>
      <c r="AC405" s="59"/>
      <c r="AD405" s="59"/>
      <c r="AE405" s="59"/>
      <c r="AF405" s="59"/>
      <c r="AG405" s="59"/>
      <c r="AH405" s="59"/>
      <c r="AI405" s="59"/>
      <c r="AJ405" s="59"/>
      <c r="AK405" s="59"/>
      <c r="AL405" s="59"/>
      <c r="AM405" s="59"/>
      <c r="AN405" s="59"/>
      <c r="AO405" s="59"/>
      <c r="AP405" s="59"/>
      <c r="AQ405" s="59"/>
      <c r="AR405" s="59"/>
      <c r="AS405" s="59"/>
      <c r="AT405" s="59"/>
      <c r="AU405" s="59"/>
      <c r="AV405" s="59"/>
      <c r="AW405" s="59"/>
      <c r="AX405" s="59"/>
      <c r="AY405" s="59"/>
      <c r="AZ405" s="58"/>
      <c r="BA405" s="59"/>
      <c r="BB405" s="59"/>
      <c r="BC405" s="59"/>
      <c r="BD405" s="59"/>
    </row>
    <row r="406" spans="1:56" x14ac:dyDescent="0.2">
      <c r="A406" s="29">
        <v>42452</v>
      </c>
      <c r="B406" s="1" t="s">
        <v>789</v>
      </c>
      <c r="C406" s="27">
        <v>44145</v>
      </c>
      <c r="J406" s="1" t="s">
        <v>52</v>
      </c>
      <c r="K406" s="1" t="s">
        <v>59</v>
      </c>
      <c r="N406" s="6"/>
      <c r="O406" s="6">
        <v>40.200000000000003</v>
      </c>
      <c r="P406" s="6">
        <v>-3175.59</v>
      </c>
      <c r="R406" s="31">
        <v>-40.200000000000003</v>
      </c>
      <c r="S406" s="28">
        <v>44165</v>
      </c>
      <c r="W406" s="58"/>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59"/>
      <c r="AT406" s="59"/>
      <c r="AU406" s="59"/>
      <c r="AV406" s="59"/>
      <c r="AW406" s="59"/>
      <c r="AX406" s="59"/>
      <c r="AY406" s="59"/>
      <c r="AZ406" s="58"/>
      <c r="BA406" s="59"/>
      <c r="BB406" s="59"/>
      <c r="BC406" s="59"/>
      <c r="BD406" s="59"/>
    </row>
    <row r="407" spans="1:56" x14ac:dyDescent="0.2">
      <c r="A407" s="29">
        <v>42452</v>
      </c>
      <c r="B407" s="1" t="s">
        <v>789</v>
      </c>
      <c r="C407" s="27">
        <v>44145</v>
      </c>
      <c r="J407" s="1" t="s">
        <v>52</v>
      </c>
      <c r="K407" s="1" t="s">
        <v>59</v>
      </c>
      <c r="N407" s="6"/>
      <c r="O407" s="6">
        <v>18.8</v>
      </c>
      <c r="P407" s="6">
        <v>-3175.59</v>
      </c>
      <c r="R407" s="31">
        <v>-18.8</v>
      </c>
      <c r="S407" s="28">
        <v>44165</v>
      </c>
      <c r="W407" s="58"/>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c r="AV407" s="59"/>
      <c r="AW407" s="59"/>
      <c r="AX407" s="59"/>
      <c r="AY407" s="59"/>
      <c r="AZ407" s="58"/>
      <c r="BA407" s="59"/>
      <c r="BB407" s="59"/>
      <c r="BC407" s="59"/>
      <c r="BD407" s="59"/>
    </row>
    <row r="408" spans="1:56" x14ac:dyDescent="0.2">
      <c r="A408" s="29">
        <v>42452</v>
      </c>
      <c r="B408" s="1" t="s">
        <v>789</v>
      </c>
      <c r="C408" s="27">
        <v>44145</v>
      </c>
      <c r="J408" s="1" t="s">
        <v>52</v>
      </c>
      <c r="K408" s="1" t="s">
        <v>59</v>
      </c>
      <c r="L408" s="1">
        <v>1</v>
      </c>
      <c r="M408" s="1">
        <v>12.79</v>
      </c>
      <c r="N408" s="6">
        <v>12.79</v>
      </c>
      <c r="O408" s="6"/>
      <c r="P408" s="6">
        <v>-3311.98</v>
      </c>
      <c r="R408" s="31">
        <v>12.79</v>
      </c>
      <c r="S408" s="28">
        <v>44165</v>
      </c>
      <c r="W408" s="58"/>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c r="AV408" s="59"/>
      <c r="AW408" s="59"/>
      <c r="AX408" s="59"/>
      <c r="AY408" s="59"/>
      <c r="AZ408" s="58"/>
      <c r="BA408" s="59"/>
      <c r="BB408" s="59"/>
      <c r="BC408" s="59"/>
      <c r="BD408" s="59"/>
    </row>
    <row r="409" spans="1:56" x14ac:dyDescent="0.2">
      <c r="A409" s="29">
        <v>42452</v>
      </c>
      <c r="B409" s="1" t="s">
        <v>789</v>
      </c>
      <c r="C409" s="27">
        <v>44145</v>
      </c>
      <c r="J409" s="1" t="s">
        <v>52</v>
      </c>
      <c r="K409" s="1" t="s">
        <v>59</v>
      </c>
      <c r="N409" s="6">
        <v>14.7</v>
      </c>
      <c r="O409" s="6"/>
      <c r="P409" s="6">
        <v>-2855.59</v>
      </c>
      <c r="R409" s="31">
        <v>14.7</v>
      </c>
      <c r="S409" s="28">
        <v>44165</v>
      </c>
      <c r="W409" s="58"/>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59"/>
      <c r="AT409" s="59"/>
      <c r="AU409" s="59"/>
      <c r="AV409" s="59"/>
      <c r="AW409" s="59"/>
      <c r="AX409" s="59"/>
      <c r="AY409" s="59"/>
      <c r="AZ409" s="58"/>
      <c r="BA409" s="59"/>
      <c r="BB409" s="59"/>
      <c r="BC409" s="59"/>
      <c r="BD409" s="59"/>
    </row>
    <row r="410" spans="1:56" x14ac:dyDescent="0.2">
      <c r="A410" s="29">
        <v>42452</v>
      </c>
      <c r="B410" s="1" t="s">
        <v>789</v>
      </c>
      <c r="C410" s="27">
        <v>44145</v>
      </c>
      <c r="J410" s="1" t="s">
        <v>52</v>
      </c>
      <c r="K410" s="1" t="s">
        <v>59</v>
      </c>
      <c r="L410" s="1">
        <v>10</v>
      </c>
      <c r="M410" s="1">
        <v>1.88</v>
      </c>
      <c r="N410" s="6">
        <v>18.8</v>
      </c>
      <c r="O410" s="6"/>
      <c r="P410" s="6">
        <v>-3156.79</v>
      </c>
      <c r="R410" s="31">
        <v>18.8</v>
      </c>
      <c r="S410" s="28">
        <v>44165</v>
      </c>
      <c r="W410" s="58"/>
      <c r="X410" s="59"/>
      <c r="Y410" s="59"/>
      <c r="Z410" s="59"/>
      <c r="AA410" s="59"/>
      <c r="AB410" s="59"/>
      <c r="AC410" s="59"/>
      <c r="AD410" s="59"/>
      <c r="AE410" s="59"/>
      <c r="AF410" s="59"/>
      <c r="AG410" s="59"/>
      <c r="AH410" s="59"/>
      <c r="AI410" s="59"/>
      <c r="AJ410" s="59"/>
      <c r="AK410" s="59"/>
      <c r="AL410" s="59"/>
      <c r="AM410" s="59"/>
      <c r="AN410" s="59"/>
      <c r="AO410" s="59"/>
      <c r="AP410" s="59"/>
      <c r="AQ410" s="59"/>
      <c r="AR410" s="59"/>
      <c r="AS410" s="59"/>
      <c r="AT410" s="59"/>
      <c r="AU410" s="59"/>
      <c r="AV410" s="59"/>
      <c r="AW410" s="59"/>
      <c r="AX410" s="59"/>
      <c r="AY410" s="59"/>
      <c r="AZ410" s="58"/>
      <c r="BA410" s="59"/>
      <c r="BB410" s="59"/>
      <c r="BC410" s="59"/>
      <c r="BD410" s="59"/>
    </row>
    <row r="411" spans="1:56" x14ac:dyDescent="0.2">
      <c r="A411" s="29">
        <v>42452</v>
      </c>
      <c r="B411" s="1" t="s">
        <v>789</v>
      </c>
      <c r="C411" s="27">
        <v>44145</v>
      </c>
      <c r="J411" s="1" t="s">
        <v>52</v>
      </c>
      <c r="K411" s="1" t="s">
        <v>59</v>
      </c>
      <c r="L411" s="1">
        <v>10</v>
      </c>
      <c r="M411" s="1">
        <v>4.0199999999999996</v>
      </c>
      <c r="N411" s="6">
        <v>40.200000000000003</v>
      </c>
      <c r="O411" s="6"/>
      <c r="P411" s="6">
        <v>-3135.39</v>
      </c>
      <c r="R411" s="31">
        <v>40.200000000000003</v>
      </c>
      <c r="S411" s="28">
        <v>44165</v>
      </c>
      <c r="W411" s="58"/>
      <c r="X411" s="59"/>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8"/>
      <c r="BA411" s="59"/>
      <c r="BB411" s="59"/>
      <c r="BC411" s="59"/>
      <c r="BD411" s="59"/>
    </row>
    <row r="412" spans="1:56" x14ac:dyDescent="0.2">
      <c r="A412" s="29">
        <v>42452</v>
      </c>
      <c r="B412" s="1" t="s">
        <v>789</v>
      </c>
      <c r="C412" s="27">
        <v>44145</v>
      </c>
      <c r="J412" s="1" t="s">
        <v>52</v>
      </c>
      <c r="K412" s="1" t="s">
        <v>59</v>
      </c>
      <c r="L412" s="1">
        <v>2</v>
      </c>
      <c r="M412" s="1">
        <v>40.65</v>
      </c>
      <c r="N412" s="6">
        <v>81.3</v>
      </c>
      <c r="O412" s="6"/>
      <c r="P412" s="6">
        <v>-2870.29</v>
      </c>
      <c r="R412" s="31">
        <v>81.3</v>
      </c>
      <c r="S412" s="28">
        <v>44165</v>
      </c>
      <c r="W412" s="58"/>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c r="AV412" s="59"/>
      <c r="AW412" s="59"/>
      <c r="AX412" s="59"/>
      <c r="AY412" s="59"/>
      <c r="AZ412" s="58"/>
      <c r="BA412" s="59"/>
      <c r="BB412" s="59"/>
      <c r="BC412" s="59"/>
      <c r="BD412" s="59"/>
    </row>
    <row r="413" spans="1:56" x14ac:dyDescent="0.2">
      <c r="A413" s="29">
        <v>42452</v>
      </c>
      <c r="B413" s="1" t="s">
        <v>789</v>
      </c>
      <c r="C413" s="27">
        <v>44145</v>
      </c>
      <c r="J413" s="1" t="s">
        <v>52</v>
      </c>
      <c r="K413" s="1" t="s">
        <v>59</v>
      </c>
      <c r="N413" s="6">
        <v>136.38999999999999</v>
      </c>
      <c r="O413" s="6"/>
      <c r="P413" s="6">
        <v>-3175.59</v>
      </c>
      <c r="R413" s="31">
        <v>136.38999999999999</v>
      </c>
      <c r="S413" s="28">
        <v>44165</v>
      </c>
      <c r="W413" s="58"/>
      <c r="X413" s="59"/>
      <c r="Y413" s="59"/>
      <c r="Z413" s="59"/>
      <c r="AA413" s="59"/>
      <c r="AB413" s="59"/>
      <c r="AC413" s="59"/>
      <c r="AD413" s="59"/>
      <c r="AE413" s="59"/>
      <c r="AF413" s="59"/>
      <c r="AG413" s="59"/>
      <c r="AH413" s="59"/>
      <c r="AI413" s="59"/>
      <c r="AJ413" s="59"/>
      <c r="AK413" s="59"/>
      <c r="AL413" s="59"/>
      <c r="AM413" s="59"/>
      <c r="AN413" s="59"/>
      <c r="AO413" s="59"/>
      <c r="AP413" s="59"/>
      <c r="AQ413" s="59"/>
      <c r="AR413" s="59"/>
      <c r="AS413" s="59"/>
      <c r="AT413" s="59"/>
      <c r="AU413" s="59"/>
      <c r="AV413" s="59"/>
      <c r="AW413" s="59"/>
      <c r="AX413" s="59"/>
      <c r="AY413" s="59"/>
      <c r="AZ413" s="58"/>
      <c r="BA413" s="59"/>
      <c r="BB413" s="59"/>
      <c r="BC413" s="59"/>
      <c r="BD413" s="59"/>
    </row>
    <row r="414" spans="1:56" x14ac:dyDescent="0.2">
      <c r="A414" s="29">
        <v>42452</v>
      </c>
      <c r="B414" s="1" t="s">
        <v>789</v>
      </c>
      <c r="C414" s="27">
        <v>44145</v>
      </c>
      <c r="J414" s="1" t="s">
        <v>52</v>
      </c>
      <c r="K414" s="1" t="s">
        <v>59</v>
      </c>
      <c r="L414" s="1">
        <v>2</v>
      </c>
      <c r="M414" s="1">
        <v>138.19999999999999</v>
      </c>
      <c r="N414" s="6">
        <v>276.39999999999998</v>
      </c>
      <c r="O414" s="6"/>
      <c r="P414" s="6">
        <v>-2899.19</v>
      </c>
      <c r="R414" s="31">
        <v>276.39999999999998</v>
      </c>
      <c r="S414" s="28">
        <v>44165</v>
      </c>
      <c r="W414" s="58"/>
      <c r="X414" s="59"/>
      <c r="Y414" s="59"/>
      <c r="Z414" s="59"/>
      <c r="AA414" s="59"/>
      <c r="AB414" s="59"/>
      <c r="AC414" s="59"/>
      <c r="AD414" s="59"/>
      <c r="AE414" s="59"/>
      <c r="AF414" s="59"/>
      <c r="AG414" s="59"/>
      <c r="AH414" s="59"/>
      <c r="AI414" s="59"/>
      <c r="AJ414" s="59"/>
      <c r="AK414" s="59"/>
      <c r="AL414" s="59"/>
      <c r="AM414" s="59"/>
      <c r="AN414" s="59"/>
      <c r="AO414" s="59"/>
      <c r="AP414" s="59"/>
      <c r="AQ414" s="59"/>
      <c r="AR414" s="59"/>
      <c r="AS414" s="59"/>
      <c r="AT414" s="59"/>
      <c r="AU414" s="59"/>
      <c r="AV414" s="59"/>
      <c r="AW414" s="59"/>
      <c r="AX414" s="59"/>
      <c r="AY414" s="59"/>
      <c r="AZ414" s="58"/>
      <c r="BA414" s="59"/>
      <c r="BB414" s="59"/>
      <c r="BC414" s="59"/>
      <c r="BD414" s="59"/>
    </row>
    <row r="415" spans="1:56" x14ac:dyDescent="0.2">
      <c r="A415" s="29">
        <v>42263</v>
      </c>
      <c r="B415" s="1" t="s">
        <v>200</v>
      </c>
      <c r="C415" s="27">
        <v>44151</v>
      </c>
      <c r="D415" s="1">
        <v>52074</v>
      </c>
      <c r="J415" s="1" t="s">
        <v>52</v>
      </c>
      <c r="K415" s="1" t="s">
        <v>49</v>
      </c>
      <c r="L415" s="1">
        <v>-1</v>
      </c>
      <c r="N415" s="6"/>
      <c r="O415" s="6">
        <v>228</v>
      </c>
      <c r="P415" s="6">
        <v>-8733.6</v>
      </c>
      <c r="R415" s="31">
        <v>-228</v>
      </c>
      <c r="S415" s="28">
        <v>44165</v>
      </c>
      <c r="W415" s="58"/>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59"/>
      <c r="AT415" s="59"/>
      <c r="AU415" s="59"/>
      <c r="AV415" s="59"/>
      <c r="AW415" s="59"/>
      <c r="AX415" s="59"/>
      <c r="AY415" s="59"/>
      <c r="AZ415" s="58"/>
      <c r="BA415" s="59"/>
      <c r="BB415" s="59"/>
      <c r="BC415" s="59"/>
      <c r="BD415" s="59"/>
    </row>
    <row r="416" spans="1:56" x14ac:dyDescent="0.2">
      <c r="A416" s="29">
        <v>42298</v>
      </c>
      <c r="B416" s="1" t="s">
        <v>200</v>
      </c>
      <c r="C416" s="27">
        <v>44151</v>
      </c>
      <c r="D416" s="1">
        <v>52081</v>
      </c>
      <c r="J416" s="1" t="s">
        <v>52</v>
      </c>
      <c r="K416" s="1" t="s">
        <v>49</v>
      </c>
      <c r="L416" s="1">
        <v>-1</v>
      </c>
      <c r="N416" s="6"/>
      <c r="O416" s="6">
        <v>550</v>
      </c>
      <c r="P416" s="6">
        <v>-3684.58</v>
      </c>
      <c r="R416" s="31">
        <v>-550</v>
      </c>
      <c r="S416" s="28">
        <v>44165</v>
      </c>
      <c r="W416" s="58"/>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c r="AV416" s="59"/>
      <c r="AW416" s="59"/>
      <c r="AX416" s="59"/>
      <c r="AY416" s="59"/>
      <c r="AZ416" s="58"/>
      <c r="BA416" s="59"/>
      <c r="BB416" s="59"/>
      <c r="BC416" s="59"/>
      <c r="BD416" s="59"/>
    </row>
    <row r="417" spans="1:56" x14ac:dyDescent="0.2">
      <c r="A417" s="29">
        <v>42298</v>
      </c>
      <c r="B417" s="1" t="s">
        <v>200</v>
      </c>
      <c r="C417" s="27">
        <v>44151</v>
      </c>
      <c r="D417" s="1">
        <v>52081</v>
      </c>
      <c r="J417" s="1" t="s">
        <v>52</v>
      </c>
      <c r="K417" s="1" t="s">
        <v>49</v>
      </c>
      <c r="L417" s="1">
        <v>-1</v>
      </c>
      <c r="N417" s="6"/>
      <c r="O417" s="6">
        <v>278.99</v>
      </c>
      <c r="P417" s="6">
        <v>-3134.58</v>
      </c>
      <c r="R417" s="31">
        <v>-278.99</v>
      </c>
      <c r="S417" s="28">
        <v>44165</v>
      </c>
      <c r="W417" s="58"/>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c r="AV417" s="59"/>
      <c r="AW417" s="59"/>
      <c r="AX417" s="59"/>
      <c r="AY417" s="59"/>
      <c r="AZ417" s="58"/>
      <c r="BA417" s="59"/>
      <c r="BB417" s="59"/>
      <c r="BC417" s="59"/>
      <c r="BD417" s="59"/>
    </row>
    <row r="418" spans="1:56" x14ac:dyDescent="0.2">
      <c r="A418" s="29">
        <v>42298</v>
      </c>
      <c r="B418" s="1" t="s">
        <v>200</v>
      </c>
      <c r="C418" s="27">
        <v>44151</v>
      </c>
      <c r="D418" s="1">
        <v>52081</v>
      </c>
      <c r="J418" s="1" t="s">
        <v>52</v>
      </c>
      <c r="K418" s="1" t="s">
        <v>49</v>
      </c>
      <c r="L418" s="1">
        <v>-1</v>
      </c>
      <c r="N418" s="6"/>
      <c r="O418" s="6">
        <v>80</v>
      </c>
      <c r="P418" s="6">
        <v>-3764.58</v>
      </c>
      <c r="R418" s="31">
        <v>-80</v>
      </c>
      <c r="S418" s="28">
        <v>44165</v>
      </c>
      <c r="W418" s="58"/>
      <c r="X418" s="59"/>
      <c r="Y418" s="59"/>
      <c r="Z418" s="59"/>
      <c r="AA418" s="59"/>
      <c r="AB418" s="59"/>
      <c r="AC418" s="59"/>
      <c r="AD418" s="59"/>
      <c r="AE418" s="59"/>
      <c r="AF418" s="59"/>
      <c r="AG418" s="59"/>
      <c r="AH418" s="59"/>
      <c r="AI418" s="59"/>
      <c r="AJ418" s="59"/>
      <c r="AK418" s="59"/>
      <c r="AL418" s="59"/>
      <c r="AM418" s="59"/>
      <c r="AN418" s="59"/>
      <c r="AO418" s="59"/>
      <c r="AP418" s="59"/>
      <c r="AQ418" s="59"/>
      <c r="AR418" s="59"/>
      <c r="AS418" s="59"/>
      <c r="AT418" s="59"/>
      <c r="AU418" s="59"/>
      <c r="AV418" s="59"/>
      <c r="AW418" s="59"/>
      <c r="AX418" s="59"/>
      <c r="AY418" s="59"/>
      <c r="AZ418" s="58"/>
      <c r="BA418" s="59"/>
      <c r="BB418" s="59"/>
      <c r="BC418" s="59"/>
      <c r="BD418" s="59"/>
    </row>
    <row r="419" spans="1:56" x14ac:dyDescent="0.2">
      <c r="A419" s="29">
        <v>42298</v>
      </c>
      <c r="B419" s="1" t="s">
        <v>200</v>
      </c>
      <c r="C419" s="27">
        <v>44151</v>
      </c>
      <c r="D419" s="1">
        <v>52081</v>
      </c>
      <c r="J419" s="1" t="s">
        <v>52</v>
      </c>
      <c r="K419" s="1" t="s">
        <v>49</v>
      </c>
      <c r="L419" s="1">
        <v>-1</v>
      </c>
      <c r="N419" s="6"/>
      <c r="O419" s="6">
        <v>80</v>
      </c>
      <c r="P419" s="6">
        <v>-8505.6</v>
      </c>
      <c r="R419" s="31">
        <v>-80</v>
      </c>
      <c r="S419" s="28">
        <v>44165</v>
      </c>
      <c r="W419" s="58"/>
      <c r="X419" s="59"/>
      <c r="Y419" s="59"/>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c r="AV419" s="59"/>
      <c r="AW419" s="59"/>
      <c r="AX419" s="59"/>
      <c r="AY419" s="59"/>
      <c r="AZ419" s="58"/>
      <c r="BA419" s="59"/>
      <c r="BB419" s="59"/>
      <c r="BC419" s="59"/>
      <c r="BD419" s="59"/>
    </row>
    <row r="420" spans="1:56" x14ac:dyDescent="0.2">
      <c r="A420" s="29">
        <v>42373</v>
      </c>
      <c r="B420" s="1" t="s">
        <v>200</v>
      </c>
      <c r="C420" s="27">
        <v>44151</v>
      </c>
      <c r="D420" s="1">
        <v>52142</v>
      </c>
      <c r="J420" s="1" t="s">
        <v>52</v>
      </c>
      <c r="K420" s="1" t="s">
        <v>49</v>
      </c>
      <c r="L420" s="1">
        <v>-1</v>
      </c>
      <c r="N420" s="6"/>
      <c r="O420" s="6">
        <v>149.18</v>
      </c>
      <c r="P420" s="6">
        <v>-3913.76</v>
      </c>
      <c r="R420" s="31">
        <v>-149.18</v>
      </c>
      <c r="S420" s="28">
        <v>44165</v>
      </c>
      <c r="W420" s="58"/>
      <c r="X420" s="59"/>
      <c r="Y420" s="59"/>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c r="AV420" s="59"/>
      <c r="AW420" s="59"/>
      <c r="AX420" s="59"/>
      <c r="AY420" s="59"/>
      <c r="AZ420" s="58"/>
      <c r="BA420" s="59"/>
      <c r="BB420" s="59"/>
      <c r="BC420" s="59"/>
      <c r="BD420" s="59"/>
    </row>
    <row r="421" spans="1:56" x14ac:dyDescent="0.2">
      <c r="A421" s="29">
        <v>42579</v>
      </c>
      <c r="B421" s="1" t="s">
        <v>200</v>
      </c>
      <c r="C421" s="27">
        <v>44151</v>
      </c>
      <c r="D421" s="1">
        <v>52182</v>
      </c>
      <c r="J421" s="1" t="s">
        <v>52</v>
      </c>
      <c r="K421" s="1" t="s">
        <v>49</v>
      </c>
      <c r="L421" s="1">
        <v>-16</v>
      </c>
      <c r="N421" s="6"/>
      <c r="O421" s="6">
        <v>4463.84</v>
      </c>
      <c r="P421" s="6">
        <v>-8377.6</v>
      </c>
      <c r="R421" s="31">
        <v>-4463.84</v>
      </c>
      <c r="S421" s="28">
        <v>44165</v>
      </c>
      <c r="W421" s="58"/>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c r="AY421" s="59"/>
      <c r="AZ421" s="58"/>
      <c r="BA421" s="59"/>
      <c r="BB421" s="59"/>
      <c r="BC421" s="59"/>
      <c r="BD421" s="59"/>
    </row>
    <row r="422" spans="1:56" x14ac:dyDescent="0.2">
      <c r="A422" s="29">
        <v>42583</v>
      </c>
      <c r="B422" s="1" t="s">
        <v>200</v>
      </c>
      <c r="C422" s="27">
        <v>44151</v>
      </c>
      <c r="D422" s="1">
        <v>52186</v>
      </c>
      <c r="J422" s="1" t="s">
        <v>52</v>
      </c>
      <c r="K422" s="1" t="s">
        <v>49</v>
      </c>
      <c r="L422" s="1">
        <v>-1</v>
      </c>
      <c r="N422" s="6"/>
      <c r="O422" s="6">
        <v>48</v>
      </c>
      <c r="P422" s="6">
        <v>-8425.6</v>
      </c>
      <c r="R422" s="31">
        <v>-48</v>
      </c>
      <c r="S422" s="28">
        <v>44165</v>
      </c>
      <c r="W422" s="58"/>
      <c r="X422" s="59"/>
      <c r="Y422" s="59"/>
      <c r="Z422" s="59"/>
      <c r="AA422" s="59"/>
      <c r="AB422" s="59"/>
      <c r="AC422" s="59"/>
      <c r="AD422" s="59"/>
      <c r="AE422" s="59"/>
      <c r="AF422" s="59"/>
      <c r="AG422" s="59"/>
      <c r="AH422" s="59"/>
      <c r="AI422" s="59"/>
      <c r="AJ422" s="59"/>
      <c r="AK422" s="59"/>
      <c r="AL422" s="59"/>
      <c r="AM422" s="59"/>
      <c r="AN422" s="59"/>
      <c r="AO422" s="59"/>
      <c r="AP422" s="59"/>
      <c r="AQ422" s="59"/>
      <c r="AR422" s="59"/>
      <c r="AS422" s="59"/>
      <c r="AT422" s="59"/>
      <c r="AU422" s="59"/>
      <c r="AV422" s="59"/>
      <c r="AW422" s="59"/>
      <c r="AX422" s="59"/>
      <c r="AY422" s="59"/>
      <c r="AZ422" s="58"/>
      <c r="BA422" s="59"/>
      <c r="BB422" s="59"/>
      <c r="BC422" s="59"/>
      <c r="BD422" s="59"/>
    </row>
    <row r="423" spans="1:56" x14ac:dyDescent="0.2">
      <c r="A423" s="29">
        <v>42631</v>
      </c>
      <c r="B423" s="1" t="s">
        <v>789</v>
      </c>
      <c r="C423" s="27">
        <v>44152</v>
      </c>
      <c r="J423" s="1" t="s">
        <v>52</v>
      </c>
      <c r="K423" s="1" t="s">
        <v>59</v>
      </c>
      <c r="N423" s="6"/>
      <c r="O423" s="6">
        <v>512.99</v>
      </c>
      <c r="P423" s="6">
        <v>-8733.6</v>
      </c>
      <c r="R423" s="31">
        <v>-512.99</v>
      </c>
      <c r="S423" s="28">
        <v>44165</v>
      </c>
      <c r="W423" s="58"/>
      <c r="X423" s="59"/>
      <c r="Y423" s="59"/>
      <c r="Z423" s="59"/>
      <c r="AA423" s="59"/>
      <c r="AB423" s="59"/>
      <c r="AC423" s="59"/>
      <c r="AD423" s="59"/>
      <c r="AE423" s="59"/>
      <c r="AF423" s="59"/>
      <c r="AG423" s="59"/>
      <c r="AH423" s="59"/>
      <c r="AI423" s="59"/>
      <c r="AJ423" s="59"/>
      <c r="AK423" s="59"/>
      <c r="AL423" s="59"/>
      <c r="AM423" s="59"/>
      <c r="AN423" s="59"/>
      <c r="AO423" s="59"/>
      <c r="AP423" s="59"/>
      <c r="AQ423" s="59"/>
      <c r="AR423" s="59"/>
      <c r="AS423" s="59"/>
      <c r="AT423" s="59"/>
      <c r="AU423" s="59"/>
      <c r="AV423" s="59"/>
      <c r="AW423" s="59"/>
      <c r="AX423" s="59"/>
      <c r="AY423" s="59"/>
      <c r="AZ423" s="58"/>
      <c r="BA423" s="59"/>
      <c r="BB423" s="59"/>
      <c r="BC423" s="59"/>
      <c r="BD423" s="59"/>
    </row>
    <row r="424" spans="1:56" x14ac:dyDescent="0.2">
      <c r="A424" s="29">
        <v>42631</v>
      </c>
      <c r="B424" s="1" t="s">
        <v>789</v>
      </c>
      <c r="C424" s="27">
        <v>44152</v>
      </c>
      <c r="J424" s="1" t="s">
        <v>52</v>
      </c>
      <c r="K424" s="1" t="s">
        <v>59</v>
      </c>
      <c r="L424" s="1">
        <v>1</v>
      </c>
      <c r="M424" s="1">
        <v>512.99</v>
      </c>
      <c r="N424" s="6">
        <v>512.99</v>
      </c>
      <c r="O424" s="6"/>
      <c r="P424" s="6">
        <v>-8220.61</v>
      </c>
      <c r="R424" s="31">
        <v>512.99</v>
      </c>
      <c r="S424" s="28">
        <v>44165</v>
      </c>
      <c r="W424" s="58"/>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c r="AV424" s="59"/>
      <c r="AW424" s="59"/>
      <c r="AX424" s="59"/>
      <c r="AY424" s="59"/>
      <c r="AZ424" s="58"/>
      <c r="BA424" s="59"/>
      <c r="BB424" s="59"/>
      <c r="BC424" s="59"/>
      <c r="BD424" s="59"/>
    </row>
    <row r="425" spans="1:56" x14ac:dyDescent="0.2">
      <c r="A425" s="29">
        <v>42413</v>
      </c>
      <c r="B425" s="1" t="s">
        <v>200</v>
      </c>
      <c r="C425" s="27">
        <v>44155</v>
      </c>
      <c r="D425" s="1">
        <v>52149</v>
      </c>
      <c r="J425" s="1" t="s">
        <v>52</v>
      </c>
      <c r="K425" s="1" t="s">
        <v>49</v>
      </c>
      <c r="L425" s="1">
        <v>-2</v>
      </c>
      <c r="N425" s="6"/>
      <c r="O425" s="6">
        <v>995.63</v>
      </c>
      <c r="P425" s="6">
        <v>-9729.23</v>
      </c>
      <c r="R425" s="31">
        <v>-995.63</v>
      </c>
      <c r="S425" s="28">
        <v>44165</v>
      </c>
      <c r="W425" s="58"/>
      <c r="X425" s="59"/>
      <c r="Y425" s="59"/>
      <c r="Z425" s="59"/>
      <c r="AA425" s="59"/>
      <c r="AB425" s="59"/>
      <c r="AC425" s="59"/>
      <c r="AD425" s="59"/>
      <c r="AE425" s="59"/>
      <c r="AF425" s="59"/>
      <c r="AG425" s="59"/>
      <c r="AH425" s="59"/>
      <c r="AI425" s="59"/>
      <c r="AJ425" s="59"/>
      <c r="AK425" s="59"/>
      <c r="AL425" s="59"/>
      <c r="AM425" s="59"/>
      <c r="AN425" s="59"/>
      <c r="AO425" s="59"/>
      <c r="AP425" s="59"/>
      <c r="AQ425" s="59"/>
      <c r="AR425" s="59"/>
      <c r="AS425" s="59"/>
      <c r="AT425" s="59"/>
      <c r="AU425" s="59"/>
      <c r="AV425" s="59"/>
      <c r="AW425" s="59"/>
      <c r="AX425" s="59"/>
      <c r="AY425" s="59"/>
      <c r="AZ425" s="58"/>
      <c r="BA425" s="59"/>
      <c r="BB425" s="59"/>
      <c r="BC425" s="59"/>
      <c r="BD425" s="59"/>
    </row>
    <row r="426" spans="1:56" x14ac:dyDescent="0.2">
      <c r="A426" s="29">
        <v>42655</v>
      </c>
      <c r="B426" s="1" t="s">
        <v>789</v>
      </c>
      <c r="C426" s="27">
        <v>44155</v>
      </c>
      <c r="J426" s="1" t="s">
        <v>52</v>
      </c>
      <c r="K426" s="1" t="s">
        <v>59</v>
      </c>
      <c r="N426" s="6"/>
      <c r="O426" s="6">
        <v>422.48</v>
      </c>
      <c r="P426" s="6">
        <v>-9450.24</v>
      </c>
      <c r="R426" s="31">
        <v>-422.48</v>
      </c>
      <c r="S426" s="28">
        <v>44165</v>
      </c>
      <c r="W426" s="58"/>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c r="AV426" s="59"/>
      <c r="AW426" s="59"/>
      <c r="AX426" s="59"/>
      <c r="AY426" s="59"/>
      <c r="AZ426" s="58"/>
      <c r="BA426" s="59"/>
      <c r="BB426" s="59"/>
      <c r="BC426" s="59"/>
      <c r="BD426" s="59"/>
    </row>
    <row r="427" spans="1:56" x14ac:dyDescent="0.2">
      <c r="A427" s="29">
        <v>42655</v>
      </c>
      <c r="B427" s="1" t="s">
        <v>789</v>
      </c>
      <c r="C427" s="27">
        <v>44155</v>
      </c>
      <c r="J427" s="1" t="s">
        <v>52</v>
      </c>
      <c r="K427" s="1" t="s">
        <v>59</v>
      </c>
      <c r="N427" s="6"/>
      <c r="O427" s="6">
        <v>74</v>
      </c>
      <c r="P427" s="6">
        <v>-9354.24</v>
      </c>
      <c r="R427" s="31">
        <v>-74</v>
      </c>
      <c r="S427" s="28">
        <v>44165</v>
      </c>
      <c r="W427" s="58"/>
      <c r="X427" s="59"/>
      <c r="Y427" s="59"/>
      <c r="Z427" s="59"/>
      <c r="AA427" s="59"/>
      <c r="AB427" s="59"/>
      <c r="AC427" s="59"/>
      <c r="AD427" s="59"/>
      <c r="AE427" s="59"/>
      <c r="AF427" s="59"/>
      <c r="AG427" s="59"/>
      <c r="AH427" s="59"/>
      <c r="AI427" s="59"/>
      <c r="AJ427" s="59"/>
      <c r="AK427" s="59"/>
      <c r="AL427" s="59"/>
      <c r="AM427" s="59"/>
      <c r="AN427" s="59"/>
      <c r="AO427" s="59"/>
      <c r="AP427" s="59"/>
      <c r="AQ427" s="59"/>
      <c r="AR427" s="59"/>
      <c r="AS427" s="59"/>
      <c r="AT427" s="59"/>
      <c r="AU427" s="59"/>
      <c r="AV427" s="59"/>
      <c r="AW427" s="59"/>
      <c r="AX427" s="59"/>
      <c r="AY427" s="59"/>
      <c r="AZ427" s="58"/>
      <c r="BA427" s="59"/>
      <c r="BB427" s="59"/>
      <c r="BC427" s="59"/>
      <c r="BD427" s="59"/>
    </row>
    <row r="428" spans="1:56" x14ac:dyDescent="0.2">
      <c r="A428" s="29">
        <v>42655</v>
      </c>
      <c r="B428" s="1" t="s">
        <v>789</v>
      </c>
      <c r="C428" s="27">
        <v>44155</v>
      </c>
      <c r="J428" s="1" t="s">
        <v>52</v>
      </c>
      <c r="K428" s="1" t="s">
        <v>59</v>
      </c>
      <c r="L428" s="1">
        <v>2</v>
      </c>
      <c r="M428" s="1">
        <v>37</v>
      </c>
      <c r="N428" s="6">
        <v>74</v>
      </c>
      <c r="O428" s="6"/>
      <c r="P428" s="6">
        <v>-9280.24</v>
      </c>
      <c r="R428" s="31">
        <v>74</v>
      </c>
      <c r="S428" s="28">
        <v>44165</v>
      </c>
      <c r="W428" s="58"/>
      <c r="X428" s="59"/>
      <c r="Y428" s="59"/>
      <c r="Z428" s="59"/>
      <c r="AA428" s="59"/>
      <c r="AB428" s="59"/>
      <c r="AC428" s="59"/>
      <c r="AD428" s="59"/>
      <c r="AE428" s="59"/>
      <c r="AF428" s="59"/>
      <c r="AG428" s="59"/>
      <c r="AH428" s="59"/>
      <c r="AI428" s="59"/>
      <c r="AJ428" s="59"/>
      <c r="AK428" s="59"/>
      <c r="AL428" s="59"/>
      <c r="AM428" s="59"/>
      <c r="AN428" s="59"/>
      <c r="AO428" s="59"/>
      <c r="AP428" s="59"/>
      <c r="AQ428" s="59"/>
      <c r="AR428" s="59"/>
      <c r="AS428" s="59"/>
      <c r="AT428" s="59"/>
      <c r="AU428" s="59"/>
      <c r="AV428" s="59"/>
      <c r="AW428" s="59"/>
      <c r="AX428" s="59"/>
      <c r="AY428" s="59"/>
      <c r="AZ428" s="58"/>
      <c r="BA428" s="59"/>
      <c r="BB428" s="59"/>
      <c r="BC428" s="59"/>
      <c r="BD428" s="59"/>
    </row>
    <row r="429" spans="1:56" x14ac:dyDescent="0.2">
      <c r="A429" s="29">
        <v>42655</v>
      </c>
      <c r="B429" s="1" t="s">
        <v>789</v>
      </c>
      <c r="C429" s="27">
        <v>44155</v>
      </c>
      <c r="J429" s="1" t="s">
        <v>52</v>
      </c>
      <c r="K429" s="1" t="s">
        <v>59</v>
      </c>
      <c r="L429" s="1">
        <v>2</v>
      </c>
      <c r="M429" s="1">
        <v>48</v>
      </c>
      <c r="N429" s="6">
        <v>96</v>
      </c>
      <c r="O429" s="6"/>
      <c r="P429" s="6">
        <v>-9354.24</v>
      </c>
      <c r="R429" s="31">
        <v>96</v>
      </c>
      <c r="S429" s="28">
        <v>44165</v>
      </c>
      <c r="W429" s="58"/>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c r="AV429" s="59"/>
      <c r="AW429" s="59"/>
      <c r="AX429" s="59"/>
      <c r="AY429" s="59"/>
      <c r="AZ429" s="58"/>
      <c r="BA429" s="59"/>
      <c r="BB429" s="59"/>
      <c r="BC429" s="59"/>
      <c r="BD429" s="59"/>
    </row>
    <row r="430" spans="1:56" x14ac:dyDescent="0.2">
      <c r="A430" s="29">
        <v>42655</v>
      </c>
      <c r="B430" s="1" t="s">
        <v>789</v>
      </c>
      <c r="C430" s="27">
        <v>44155</v>
      </c>
      <c r="J430" s="1" t="s">
        <v>52</v>
      </c>
      <c r="K430" s="1" t="s">
        <v>59</v>
      </c>
      <c r="L430" s="1">
        <v>1</v>
      </c>
      <c r="M430" s="1">
        <v>701.47</v>
      </c>
      <c r="N430" s="6">
        <v>701.47</v>
      </c>
      <c r="O430" s="6"/>
      <c r="P430" s="6">
        <v>-9027.76</v>
      </c>
      <c r="R430" s="31">
        <v>701.47</v>
      </c>
      <c r="S430" s="28">
        <v>44165</v>
      </c>
      <c r="W430" s="58"/>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c r="AV430" s="59"/>
      <c r="AW430" s="59"/>
      <c r="AX430" s="59"/>
      <c r="AY430" s="59"/>
      <c r="AZ430" s="58"/>
      <c r="BA430" s="59"/>
      <c r="BB430" s="59"/>
      <c r="BC430" s="59"/>
      <c r="BD430" s="59"/>
    </row>
    <row r="431" spans="1:56" x14ac:dyDescent="0.2">
      <c r="A431" s="29">
        <v>42632</v>
      </c>
      <c r="B431" s="1" t="s">
        <v>200</v>
      </c>
      <c r="C431" s="27">
        <v>44165</v>
      </c>
      <c r="D431" s="1">
        <v>52196</v>
      </c>
      <c r="J431" s="1" t="s">
        <v>52</v>
      </c>
      <c r="K431" s="1" t="s">
        <v>49</v>
      </c>
      <c r="L431" s="1">
        <v>-1</v>
      </c>
      <c r="N431" s="6"/>
      <c r="O431" s="6">
        <v>112</v>
      </c>
      <c r="P431" s="6">
        <v>-9466.24</v>
      </c>
      <c r="R431" s="31">
        <v>-112</v>
      </c>
      <c r="S431" s="28">
        <v>44165</v>
      </c>
      <c r="W431" s="58"/>
      <c r="X431" s="59"/>
      <c r="Y431" s="59"/>
      <c r="Z431" s="59"/>
      <c r="AA431" s="59"/>
      <c r="AB431" s="59"/>
      <c r="AC431" s="59"/>
      <c r="AD431" s="59"/>
      <c r="AE431" s="59"/>
      <c r="AF431" s="59"/>
      <c r="AG431" s="59"/>
      <c r="AH431" s="59"/>
      <c r="AI431" s="59"/>
      <c r="AJ431" s="59"/>
      <c r="AK431" s="59"/>
      <c r="AL431" s="59"/>
      <c r="AM431" s="59"/>
      <c r="AN431" s="59"/>
      <c r="AO431" s="59"/>
      <c r="AP431" s="59"/>
      <c r="AQ431" s="59"/>
      <c r="AR431" s="59"/>
      <c r="AS431" s="59"/>
      <c r="AT431" s="59"/>
      <c r="AU431" s="59"/>
      <c r="AV431" s="59"/>
      <c r="AW431" s="59"/>
      <c r="AX431" s="59"/>
      <c r="AY431" s="59"/>
      <c r="AZ431" s="58"/>
      <c r="BA431" s="59"/>
      <c r="BB431" s="59"/>
      <c r="BC431" s="59"/>
      <c r="BD431" s="59"/>
    </row>
    <row r="432" spans="1:56" x14ac:dyDescent="0.2">
      <c r="A432" s="29">
        <v>42646</v>
      </c>
      <c r="B432" s="1" t="s">
        <v>200</v>
      </c>
      <c r="C432" s="27">
        <v>44165</v>
      </c>
      <c r="D432" s="1">
        <v>52202</v>
      </c>
      <c r="J432" s="1" t="s">
        <v>52</v>
      </c>
      <c r="K432" s="1" t="s">
        <v>49</v>
      </c>
      <c r="L432" s="1">
        <v>-1</v>
      </c>
      <c r="N432" s="6"/>
      <c r="O432" s="6">
        <v>48</v>
      </c>
      <c r="P432" s="6">
        <v>-10509.86</v>
      </c>
      <c r="R432" s="31">
        <v>-48</v>
      </c>
      <c r="S432" s="28">
        <v>44165</v>
      </c>
      <c r="W432" s="58"/>
      <c r="X432" s="59"/>
      <c r="Y432" s="59"/>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c r="AV432" s="59"/>
      <c r="AW432" s="59"/>
      <c r="AX432" s="59"/>
      <c r="AY432" s="59"/>
      <c r="AZ432" s="58"/>
      <c r="BA432" s="59"/>
      <c r="BB432" s="59"/>
      <c r="BC432" s="59"/>
      <c r="BD432" s="59"/>
    </row>
    <row r="433" spans="1:56" x14ac:dyDescent="0.2">
      <c r="A433" s="29">
        <v>42665</v>
      </c>
      <c r="B433" s="1" t="s">
        <v>200</v>
      </c>
      <c r="C433" s="27">
        <v>44165</v>
      </c>
      <c r="D433" s="1">
        <v>52208</v>
      </c>
      <c r="J433" s="1" t="s">
        <v>52</v>
      </c>
      <c r="K433" s="1" t="s">
        <v>49</v>
      </c>
      <c r="L433" s="1">
        <v>-2</v>
      </c>
      <c r="N433" s="6"/>
      <c r="O433" s="6">
        <v>995.62</v>
      </c>
      <c r="P433" s="6">
        <v>-10461.86</v>
      </c>
      <c r="R433" s="31">
        <v>-995.62</v>
      </c>
      <c r="S433" s="28">
        <v>44165</v>
      </c>
      <c r="W433" s="58"/>
      <c r="X433" s="59"/>
      <c r="Y433" s="59"/>
      <c r="Z433" s="59"/>
      <c r="AA433" s="59"/>
      <c r="AB433" s="59"/>
      <c r="AC433" s="59"/>
      <c r="AD433" s="59"/>
      <c r="AE433" s="59"/>
      <c r="AF433" s="59"/>
      <c r="AG433" s="59"/>
      <c r="AH433" s="59"/>
      <c r="AI433" s="59"/>
      <c r="AJ433" s="59"/>
      <c r="AK433" s="59"/>
      <c r="AL433" s="59"/>
      <c r="AM433" s="59"/>
      <c r="AN433" s="59"/>
      <c r="AO433" s="59"/>
      <c r="AP433" s="59"/>
      <c r="AQ433" s="59"/>
      <c r="AR433" s="59"/>
      <c r="AS433" s="59"/>
      <c r="AT433" s="59"/>
      <c r="AU433" s="59"/>
      <c r="AV433" s="59"/>
      <c r="AW433" s="59"/>
      <c r="AX433" s="59"/>
      <c r="AY433" s="59"/>
      <c r="AZ433" s="58"/>
      <c r="BA433" s="59"/>
      <c r="BB433" s="59"/>
      <c r="BC433" s="59"/>
      <c r="BD433" s="59"/>
    </row>
    <row r="434" spans="1:56" x14ac:dyDescent="0.2">
      <c r="A434" s="29">
        <v>42773</v>
      </c>
      <c r="B434" s="1" t="s">
        <v>789</v>
      </c>
      <c r="C434" s="27">
        <v>44166</v>
      </c>
      <c r="J434" s="1" t="s">
        <v>52</v>
      </c>
      <c r="K434" s="1" t="s">
        <v>59</v>
      </c>
      <c r="N434" s="6">
        <v>57.49</v>
      </c>
      <c r="O434" s="6"/>
      <c r="P434" s="6">
        <v>-10281.86</v>
      </c>
      <c r="R434" s="31">
        <v>57.49</v>
      </c>
      <c r="S434" s="28">
        <v>44196</v>
      </c>
      <c r="W434" s="58"/>
      <c r="X434" s="59"/>
      <c r="Y434" s="59"/>
      <c r="Z434" s="59"/>
      <c r="AA434" s="59"/>
      <c r="AB434" s="59"/>
      <c r="AC434" s="59"/>
      <c r="AD434" s="59"/>
      <c r="AE434" s="59"/>
      <c r="AF434" s="59"/>
      <c r="AG434" s="59"/>
      <c r="AH434" s="59"/>
      <c r="AI434" s="59"/>
      <c r="AJ434" s="59"/>
      <c r="AK434" s="59"/>
      <c r="AL434" s="59"/>
      <c r="AM434" s="59"/>
      <c r="AN434" s="59"/>
      <c r="AO434" s="59"/>
      <c r="AP434" s="59"/>
      <c r="AQ434" s="59"/>
      <c r="AR434" s="59"/>
      <c r="AS434" s="59"/>
      <c r="AT434" s="59"/>
      <c r="AU434" s="59"/>
      <c r="AV434" s="59"/>
      <c r="AW434" s="59"/>
      <c r="AX434" s="59"/>
      <c r="AY434" s="59"/>
      <c r="AZ434" s="58"/>
      <c r="BA434" s="59"/>
      <c r="BB434" s="59"/>
      <c r="BC434" s="59"/>
      <c r="BD434" s="59"/>
    </row>
    <row r="435" spans="1:56" x14ac:dyDescent="0.2">
      <c r="A435" s="29">
        <v>42773</v>
      </c>
      <c r="B435" s="1" t="s">
        <v>789</v>
      </c>
      <c r="C435" s="27">
        <v>44166</v>
      </c>
      <c r="J435" s="1" t="s">
        <v>52</v>
      </c>
      <c r="K435" s="1" t="s">
        <v>59</v>
      </c>
      <c r="L435" s="1">
        <v>1</v>
      </c>
      <c r="M435" s="1">
        <v>170.51</v>
      </c>
      <c r="N435" s="6">
        <v>170.51</v>
      </c>
      <c r="O435" s="6"/>
      <c r="P435" s="6">
        <v>-10339.35</v>
      </c>
      <c r="R435" s="31">
        <v>170.51</v>
      </c>
      <c r="S435" s="28">
        <v>44196</v>
      </c>
      <c r="W435" s="58"/>
      <c r="X435" s="59"/>
      <c r="Y435" s="59"/>
      <c r="Z435" s="59"/>
      <c r="AA435" s="59"/>
      <c r="AB435" s="59"/>
      <c r="AC435" s="59"/>
      <c r="AD435" s="59"/>
      <c r="AE435" s="59"/>
      <c r="AF435" s="59"/>
      <c r="AG435" s="59"/>
      <c r="AH435" s="59"/>
      <c r="AI435" s="59"/>
      <c r="AJ435" s="59"/>
      <c r="AK435" s="59"/>
      <c r="AL435" s="59"/>
      <c r="AM435" s="59"/>
      <c r="AN435" s="59"/>
      <c r="AO435" s="59"/>
      <c r="AP435" s="59"/>
      <c r="AQ435" s="59"/>
      <c r="AR435" s="59"/>
      <c r="AS435" s="59"/>
      <c r="AT435" s="59"/>
      <c r="AU435" s="59"/>
      <c r="AV435" s="59"/>
      <c r="AW435" s="59"/>
      <c r="AX435" s="59"/>
      <c r="AY435" s="59"/>
      <c r="AZ435" s="58"/>
      <c r="BA435" s="59"/>
      <c r="BB435" s="59"/>
      <c r="BC435" s="59"/>
      <c r="BD435" s="59"/>
    </row>
    <row r="436" spans="1:56" x14ac:dyDescent="0.2">
      <c r="A436" s="29">
        <v>42783</v>
      </c>
      <c r="B436" s="1" t="s">
        <v>789</v>
      </c>
      <c r="C436" s="27">
        <v>44167</v>
      </c>
      <c r="J436" s="1" t="s">
        <v>52</v>
      </c>
      <c r="K436" s="1" t="s">
        <v>59</v>
      </c>
      <c r="N436" s="6"/>
      <c r="O436" s="6">
        <v>215</v>
      </c>
      <c r="P436" s="6">
        <v>-10281.86</v>
      </c>
      <c r="R436" s="31">
        <v>-215</v>
      </c>
      <c r="S436" s="28">
        <v>44196</v>
      </c>
      <c r="W436" s="58"/>
      <c r="X436" s="59"/>
      <c r="Y436" s="59"/>
      <c r="Z436" s="59"/>
      <c r="AA436" s="59"/>
      <c r="AB436" s="59"/>
      <c r="AC436" s="59"/>
      <c r="AD436" s="59"/>
      <c r="AE436" s="59"/>
      <c r="AF436" s="59"/>
      <c r="AG436" s="59"/>
      <c r="AH436" s="59"/>
      <c r="AI436" s="59"/>
      <c r="AJ436" s="59"/>
      <c r="AK436" s="59"/>
      <c r="AL436" s="59"/>
      <c r="AM436" s="59"/>
      <c r="AN436" s="59"/>
      <c r="AO436" s="59"/>
      <c r="AP436" s="59"/>
      <c r="AQ436" s="59"/>
      <c r="AR436" s="59"/>
      <c r="AS436" s="59"/>
      <c r="AT436" s="59"/>
      <c r="AU436" s="59"/>
      <c r="AV436" s="59"/>
      <c r="AW436" s="59"/>
      <c r="AX436" s="59"/>
      <c r="AY436" s="59"/>
      <c r="AZ436" s="58"/>
      <c r="BA436" s="59"/>
      <c r="BB436" s="59"/>
      <c r="BC436" s="59"/>
      <c r="BD436" s="59"/>
    </row>
    <row r="437" spans="1:56" x14ac:dyDescent="0.2">
      <c r="A437" s="29">
        <v>42783</v>
      </c>
      <c r="B437" s="1" t="s">
        <v>789</v>
      </c>
      <c r="C437" s="27">
        <v>44167</v>
      </c>
      <c r="J437" s="1" t="s">
        <v>52</v>
      </c>
      <c r="K437" s="1" t="s">
        <v>59</v>
      </c>
      <c r="L437" s="1">
        <v>1</v>
      </c>
      <c r="M437" s="1">
        <v>215</v>
      </c>
      <c r="N437" s="6">
        <v>215</v>
      </c>
      <c r="O437" s="6"/>
      <c r="P437" s="6">
        <v>-10066.86</v>
      </c>
      <c r="R437" s="31">
        <v>215</v>
      </c>
      <c r="S437" s="28">
        <v>44196</v>
      </c>
      <c r="W437" s="58"/>
      <c r="X437" s="59"/>
      <c r="Y437" s="59"/>
      <c r="Z437" s="59"/>
      <c r="AA437" s="59"/>
      <c r="AB437" s="59"/>
      <c r="AC437" s="59"/>
      <c r="AD437" s="59"/>
      <c r="AE437" s="59"/>
      <c r="AF437" s="59"/>
      <c r="AG437" s="59"/>
      <c r="AH437" s="59"/>
      <c r="AI437" s="59"/>
      <c r="AJ437" s="59"/>
      <c r="AK437" s="59"/>
      <c r="AL437" s="59"/>
      <c r="AM437" s="59"/>
      <c r="AN437" s="59"/>
      <c r="AO437" s="59"/>
      <c r="AP437" s="59"/>
      <c r="AQ437" s="59"/>
      <c r="AR437" s="59"/>
      <c r="AS437" s="59"/>
      <c r="AT437" s="59"/>
      <c r="AU437" s="59"/>
      <c r="AV437" s="59"/>
      <c r="AW437" s="59"/>
      <c r="AX437" s="59"/>
      <c r="AY437" s="59"/>
      <c r="AZ437" s="58"/>
      <c r="BA437" s="59"/>
      <c r="BB437" s="59"/>
      <c r="BC437" s="59"/>
      <c r="BD437" s="59"/>
    </row>
    <row r="438" spans="1:56" x14ac:dyDescent="0.2">
      <c r="A438" s="29">
        <v>42794</v>
      </c>
      <c r="B438" s="1" t="s">
        <v>789</v>
      </c>
      <c r="C438" s="27">
        <v>44172</v>
      </c>
      <c r="J438" s="1" t="s">
        <v>52</v>
      </c>
      <c r="K438" s="1" t="s">
        <v>59</v>
      </c>
      <c r="L438" s="1">
        <v>1</v>
      </c>
      <c r="M438" s="1">
        <v>615.22</v>
      </c>
      <c r="N438" s="6">
        <v>615.22</v>
      </c>
      <c r="O438" s="6"/>
      <c r="P438" s="6">
        <v>-9666.64</v>
      </c>
      <c r="R438" s="31">
        <v>615.22</v>
      </c>
      <c r="S438" s="28">
        <v>44196</v>
      </c>
      <c r="W438" s="58"/>
      <c r="X438" s="59"/>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8"/>
      <c r="BA438" s="59"/>
      <c r="BB438" s="59"/>
      <c r="BC438" s="59"/>
      <c r="BD438" s="59"/>
    </row>
    <row r="439" spans="1:56" x14ac:dyDescent="0.2">
      <c r="A439" s="29">
        <v>42795</v>
      </c>
      <c r="B439" s="1" t="s">
        <v>789</v>
      </c>
      <c r="C439" s="27">
        <v>44172</v>
      </c>
      <c r="J439" s="1" t="s">
        <v>52</v>
      </c>
      <c r="K439" s="1" t="s">
        <v>59</v>
      </c>
      <c r="N439" s="6"/>
      <c r="O439" s="6">
        <v>457.47</v>
      </c>
      <c r="P439" s="6">
        <v>-9666.64</v>
      </c>
      <c r="R439" s="31">
        <v>-457.47</v>
      </c>
      <c r="S439" s="28">
        <v>44196</v>
      </c>
      <c r="W439" s="58"/>
      <c r="X439" s="59"/>
      <c r="Y439" s="59"/>
      <c r="Z439" s="59"/>
      <c r="AA439" s="59"/>
      <c r="AB439" s="59"/>
      <c r="AC439" s="59"/>
      <c r="AD439" s="59"/>
      <c r="AE439" s="59"/>
      <c r="AF439" s="59"/>
      <c r="AG439" s="59"/>
      <c r="AH439" s="59"/>
      <c r="AI439" s="59"/>
      <c r="AJ439" s="59"/>
      <c r="AK439" s="59"/>
      <c r="AL439" s="59"/>
      <c r="AM439" s="59"/>
      <c r="AN439" s="59"/>
      <c r="AO439" s="59"/>
      <c r="AP439" s="59"/>
      <c r="AQ439" s="59"/>
      <c r="AR439" s="59"/>
      <c r="AS439" s="59"/>
      <c r="AT439" s="59"/>
      <c r="AU439" s="59"/>
      <c r="AV439" s="59"/>
      <c r="AW439" s="59"/>
      <c r="AX439" s="59"/>
      <c r="AY439" s="59"/>
      <c r="AZ439" s="58"/>
      <c r="BA439" s="59"/>
      <c r="BB439" s="59"/>
      <c r="BC439" s="59"/>
      <c r="BD439" s="59"/>
    </row>
    <row r="440" spans="1:56" x14ac:dyDescent="0.2">
      <c r="A440" s="29">
        <v>42795</v>
      </c>
      <c r="B440" s="1" t="s">
        <v>789</v>
      </c>
      <c r="C440" s="27">
        <v>44172</v>
      </c>
      <c r="J440" s="1" t="s">
        <v>52</v>
      </c>
      <c r="K440" s="1" t="s">
        <v>59</v>
      </c>
      <c r="L440" s="1">
        <v>3</v>
      </c>
      <c r="M440" s="1">
        <v>152.49</v>
      </c>
      <c r="N440" s="6">
        <v>457.47</v>
      </c>
      <c r="O440" s="6"/>
      <c r="P440" s="6">
        <v>-9209.17</v>
      </c>
      <c r="R440" s="31">
        <v>457.47</v>
      </c>
      <c r="S440" s="28">
        <v>44196</v>
      </c>
      <c r="W440" s="58"/>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c r="AV440" s="59"/>
      <c r="AW440" s="59"/>
      <c r="AX440" s="59"/>
      <c r="AY440" s="59"/>
      <c r="AZ440" s="58"/>
      <c r="BA440" s="59"/>
      <c r="BB440" s="59"/>
      <c r="BC440" s="59"/>
      <c r="BD440" s="59"/>
    </row>
    <row r="441" spans="1:56" x14ac:dyDescent="0.2">
      <c r="A441" s="29">
        <v>42796</v>
      </c>
      <c r="B441" s="1" t="s">
        <v>789</v>
      </c>
      <c r="C441" s="27">
        <v>44172</v>
      </c>
      <c r="J441" s="1" t="s">
        <v>52</v>
      </c>
      <c r="K441" s="1" t="s">
        <v>59</v>
      </c>
      <c r="N441" s="6"/>
      <c r="O441" s="6">
        <v>937.95</v>
      </c>
      <c r="P441" s="6">
        <v>-9666.64</v>
      </c>
      <c r="R441" s="31">
        <v>-937.95</v>
      </c>
      <c r="S441" s="28">
        <v>44196</v>
      </c>
      <c r="W441" s="58"/>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8"/>
      <c r="BA441" s="59"/>
      <c r="BB441" s="59"/>
      <c r="BC441" s="59"/>
      <c r="BD441" s="59"/>
    </row>
    <row r="442" spans="1:56" x14ac:dyDescent="0.2">
      <c r="A442" s="29">
        <v>42796</v>
      </c>
      <c r="B442" s="1" t="s">
        <v>789</v>
      </c>
      <c r="C442" s="27">
        <v>44172</v>
      </c>
      <c r="J442" s="1" t="s">
        <v>52</v>
      </c>
      <c r="K442" s="1" t="s">
        <v>59</v>
      </c>
      <c r="L442" s="1">
        <v>1</v>
      </c>
      <c r="M442" s="1">
        <v>937.95</v>
      </c>
      <c r="N442" s="6">
        <v>937.95</v>
      </c>
      <c r="O442" s="6"/>
      <c r="P442" s="6">
        <v>-8728.69</v>
      </c>
      <c r="R442" s="31">
        <v>937.95</v>
      </c>
      <c r="S442" s="28">
        <v>44196</v>
      </c>
      <c r="W442" s="58"/>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59"/>
      <c r="AT442" s="59"/>
      <c r="AU442" s="59"/>
      <c r="AV442" s="59"/>
      <c r="AW442" s="59"/>
      <c r="AX442" s="59"/>
      <c r="AY442" s="59"/>
      <c r="AZ442" s="58"/>
      <c r="BA442" s="59"/>
      <c r="BB442" s="59"/>
      <c r="BC442" s="59"/>
      <c r="BD442" s="59"/>
    </row>
    <row r="443" spans="1:56" x14ac:dyDescent="0.2">
      <c r="A443" s="29">
        <v>42797</v>
      </c>
      <c r="B443" s="1" t="s">
        <v>789</v>
      </c>
      <c r="C443" s="27">
        <v>44172</v>
      </c>
      <c r="J443" s="1" t="s">
        <v>52</v>
      </c>
      <c r="K443" s="1" t="s">
        <v>59</v>
      </c>
      <c r="L443" s="1">
        <v>2</v>
      </c>
      <c r="M443" s="1">
        <v>640</v>
      </c>
      <c r="N443" s="6">
        <v>1280</v>
      </c>
      <c r="O443" s="6"/>
      <c r="P443" s="6">
        <v>-8386.64</v>
      </c>
      <c r="R443" s="31">
        <v>1280</v>
      </c>
      <c r="S443" s="28">
        <v>44196</v>
      </c>
      <c r="W443" s="58"/>
      <c r="X443" s="59"/>
      <c r="Y443" s="59"/>
      <c r="Z443" s="59"/>
      <c r="AA443" s="59"/>
      <c r="AB443" s="59"/>
      <c r="AC443" s="59"/>
      <c r="AD443" s="59"/>
      <c r="AE443" s="59"/>
      <c r="AF443" s="59"/>
      <c r="AG443" s="59"/>
      <c r="AH443" s="59"/>
      <c r="AI443" s="59"/>
      <c r="AJ443" s="59"/>
      <c r="AK443" s="59"/>
      <c r="AL443" s="59"/>
      <c r="AM443" s="59"/>
      <c r="AN443" s="59"/>
      <c r="AO443" s="59"/>
      <c r="AP443" s="59"/>
      <c r="AQ443" s="59"/>
      <c r="AR443" s="59"/>
      <c r="AS443" s="59"/>
      <c r="AT443" s="59"/>
      <c r="AU443" s="59"/>
      <c r="AV443" s="59"/>
      <c r="AW443" s="59"/>
      <c r="AX443" s="59"/>
      <c r="AY443" s="59"/>
      <c r="AZ443" s="58"/>
      <c r="BA443" s="59"/>
      <c r="BB443" s="59"/>
      <c r="BC443" s="59"/>
      <c r="BD443" s="59"/>
    </row>
    <row r="444" spans="1:56" x14ac:dyDescent="0.2">
      <c r="A444" s="29">
        <v>42937</v>
      </c>
      <c r="B444" s="1" t="s">
        <v>789</v>
      </c>
      <c r="C444" s="27">
        <v>44174</v>
      </c>
      <c r="J444" s="1" t="s">
        <v>52</v>
      </c>
      <c r="K444" s="1" t="s">
        <v>59</v>
      </c>
      <c r="N444" s="6"/>
      <c r="O444" s="6">
        <v>215</v>
      </c>
      <c r="P444" s="6">
        <v>-8386.64</v>
      </c>
      <c r="R444" s="31">
        <v>-215</v>
      </c>
      <c r="S444" s="28">
        <v>44196</v>
      </c>
      <c r="W444" s="58"/>
      <c r="X444" s="59"/>
      <c r="Y444" s="59"/>
      <c r="Z444" s="59"/>
      <c r="AA444" s="59"/>
      <c r="AB444" s="59"/>
      <c r="AC444" s="59"/>
      <c r="AD444" s="59"/>
      <c r="AE444" s="59"/>
      <c r="AF444" s="59"/>
      <c r="AG444" s="59"/>
      <c r="AH444" s="59"/>
      <c r="AI444" s="59"/>
      <c r="AJ444" s="59"/>
      <c r="AK444" s="59"/>
      <c r="AL444" s="59"/>
      <c r="AM444" s="59"/>
      <c r="AN444" s="59"/>
      <c r="AO444" s="59"/>
      <c r="AP444" s="59"/>
      <c r="AQ444" s="59"/>
      <c r="AR444" s="59"/>
      <c r="AS444" s="59"/>
      <c r="AT444" s="59"/>
      <c r="AU444" s="59"/>
      <c r="AV444" s="59"/>
      <c r="AW444" s="59"/>
      <c r="AX444" s="59"/>
      <c r="AY444" s="59"/>
      <c r="AZ444" s="58"/>
      <c r="BA444" s="59"/>
      <c r="BB444" s="59"/>
      <c r="BC444" s="59"/>
      <c r="BD444" s="59"/>
    </row>
    <row r="445" spans="1:56" x14ac:dyDescent="0.2">
      <c r="A445" s="29">
        <v>42937</v>
      </c>
      <c r="B445" s="1" t="s">
        <v>789</v>
      </c>
      <c r="C445" s="27">
        <v>44174</v>
      </c>
      <c r="J445" s="1" t="s">
        <v>52</v>
      </c>
      <c r="K445" s="1" t="s">
        <v>59</v>
      </c>
      <c r="L445" s="1">
        <v>1</v>
      </c>
      <c r="M445" s="1">
        <v>215</v>
      </c>
      <c r="N445" s="6">
        <v>215</v>
      </c>
      <c r="O445" s="6"/>
      <c r="P445" s="6">
        <v>-8171.64</v>
      </c>
      <c r="R445" s="31">
        <v>215</v>
      </c>
      <c r="S445" s="28">
        <v>44196</v>
      </c>
      <c r="W445" s="58"/>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59"/>
      <c r="AT445" s="59"/>
      <c r="AU445" s="59"/>
      <c r="AV445" s="59"/>
      <c r="AW445" s="59"/>
      <c r="AX445" s="59"/>
      <c r="AY445" s="59"/>
      <c r="AZ445" s="58"/>
      <c r="BA445" s="59"/>
      <c r="BB445" s="59"/>
      <c r="BC445" s="59"/>
      <c r="BD445" s="59"/>
    </row>
    <row r="446" spans="1:56" x14ac:dyDescent="0.2">
      <c r="A446" s="29">
        <v>42938</v>
      </c>
      <c r="B446" s="1" t="s">
        <v>789</v>
      </c>
      <c r="C446" s="27">
        <v>44174</v>
      </c>
      <c r="J446" s="1" t="s">
        <v>52</v>
      </c>
      <c r="K446" s="1" t="s">
        <v>59</v>
      </c>
      <c r="N446" s="6">
        <v>139.41</v>
      </c>
      <c r="O446" s="6"/>
      <c r="P446" s="6">
        <v>-8059.58</v>
      </c>
      <c r="R446" s="31">
        <v>139.41</v>
      </c>
      <c r="S446" s="28">
        <v>44196</v>
      </c>
      <c r="W446" s="58"/>
      <c r="X446" s="59"/>
      <c r="Y446" s="59"/>
      <c r="Z446" s="59"/>
      <c r="AA446" s="59"/>
      <c r="AB446" s="59"/>
      <c r="AC446" s="59"/>
      <c r="AD446" s="59"/>
      <c r="AE446" s="59"/>
      <c r="AF446" s="59"/>
      <c r="AG446" s="59"/>
      <c r="AH446" s="59"/>
      <c r="AI446" s="59"/>
      <c r="AJ446" s="59"/>
      <c r="AK446" s="59"/>
      <c r="AL446" s="59"/>
      <c r="AM446" s="59"/>
      <c r="AN446" s="59"/>
      <c r="AO446" s="59"/>
      <c r="AP446" s="59"/>
      <c r="AQ446" s="59"/>
      <c r="AR446" s="59"/>
      <c r="AS446" s="59"/>
      <c r="AT446" s="59"/>
      <c r="AU446" s="59"/>
      <c r="AV446" s="59"/>
      <c r="AW446" s="59"/>
      <c r="AX446" s="59"/>
      <c r="AY446" s="59"/>
      <c r="AZ446" s="58"/>
      <c r="BA446" s="59"/>
      <c r="BB446" s="59"/>
      <c r="BC446" s="59"/>
      <c r="BD446" s="59"/>
    </row>
    <row r="447" spans="1:56" x14ac:dyDescent="0.2">
      <c r="A447" s="29">
        <v>42938</v>
      </c>
      <c r="B447" s="1" t="s">
        <v>789</v>
      </c>
      <c r="C447" s="27">
        <v>44174</v>
      </c>
      <c r="J447" s="1" t="s">
        <v>52</v>
      </c>
      <c r="K447" s="1" t="s">
        <v>59</v>
      </c>
      <c r="L447" s="1">
        <v>5</v>
      </c>
      <c r="M447" s="1">
        <v>37.53</v>
      </c>
      <c r="N447" s="6">
        <v>187.65</v>
      </c>
      <c r="O447" s="6"/>
      <c r="P447" s="6">
        <v>-8198.99</v>
      </c>
      <c r="R447" s="31">
        <v>187.65</v>
      </c>
      <c r="S447" s="28">
        <v>44196</v>
      </c>
      <c r="W447" s="58"/>
      <c r="X447" s="59"/>
      <c r="Y447" s="59"/>
      <c r="Z447" s="59"/>
      <c r="AA447" s="59"/>
      <c r="AB447" s="59"/>
      <c r="AC447" s="59"/>
      <c r="AD447" s="59"/>
      <c r="AE447" s="59"/>
      <c r="AF447" s="59"/>
      <c r="AG447" s="59"/>
      <c r="AH447" s="59"/>
      <c r="AI447" s="59"/>
      <c r="AJ447" s="59"/>
      <c r="AK447" s="59"/>
      <c r="AL447" s="59"/>
      <c r="AM447" s="59"/>
      <c r="AN447" s="59"/>
      <c r="AO447" s="59"/>
      <c r="AP447" s="59"/>
      <c r="AQ447" s="59"/>
      <c r="AR447" s="59"/>
      <c r="AS447" s="59"/>
      <c r="AT447" s="59"/>
      <c r="AU447" s="59"/>
      <c r="AV447" s="59"/>
      <c r="AW447" s="59"/>
      <c r="AX447" s="59"/>
      <c r="AY447" s="59"/>
      <c r="AZ447" s="58"/>
      <c r="BA447" s="59"/>
      <c r="BB447" s="59"/>
      <c r="BC447" s="59"/>
      <c r="BD447" s="59"/>
    </row>
    <row r="448" spans="1:56" x14ac:dyDescent="0.2">
      <c r="A448" s="29">
        <v>42970</v>
      </c>
      <c r="B448" s="1" t="s">
        <v>200</v>
      </c>
      <c r="C448" s="27">
        <v>44179</v>
      </c>
      <c r="D448" s="1">
        <v>52273</v>
      </c>
      <c r="J448" s="1" t="s">
        <v>52</v>
      </c>
      <c r="K448" s="1" t="s">
        <v>49</v>
      </c>
      <c r="L448" s="1">
        <v>-1</v>
      </c>
      <c r="N448" s="6"/>
      <c r="O448" s="6">
        <v>550</v>
      </c>
      <c r="P448" s="6">
        <v>-8888.57</v>
      </c>
      <c r="R448" s="31">
        <v>-550</v>
      </c>
      <c r="S448" s="28">
        <v>44196</v>
      </c>
      <c r="W448" s="58"/>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c r="AV448" s="59"/>
      <c r="AW448" s="59"/>
      <c r="AX448" s="59"/>
      <c r="AY448" s="59"/>
      <c r="AZ448" s="58"/>
      <c r="BA448" s="59"/>
      <c r="BB448" s="59"/>
      <c r="BC448" s="59"/>
      <c r="BD448" s="59"/>
    </row>
    <row r="449" spans="1:56" x14ac:dyDescent="0.2">
      <c r="A449" s="29">
        <v>42970</v>
      </c>
      <c r="B449" s="1" t="s">
        <v>200</v>
      </c>
      <c r="C449" s="27">
        <v>44179</v>
      </c>
      <c r="D449" s="1">
        <v>52273</v>
      </c>
      <c r="J449" s="1" t="s">
        <v>52</v>
      </c>
      <c r="K449" s="1" t="s">
        <v>49</v>
      </c>
      <c r="L449" s="1">
        <v>-1</v>
      </c>
      <c r="N449" s="6"/>
      <c r="O449" s="6">
        <v>278.99</v>
      </c>
      <c r="P449" s="6">
        <v>-8338.57</v>
      </c>
      <c r="R449" s="31">
        <v>-278.99</v>
      </c>
      <c r="S449" s="28">
        <v>44196</v>
      </c>
      <c r="W449" s="58"/>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8"/>
      <c r="BA449" s="59"/>
      <c r="BB449" s="59"/>
      <c r="BC449" s="59"/>
      <c r="BD449" s="59"/>
    </row>
    <row r="450" spans="1:56" x14ac:dyDescent="0.2">
      <c r="A450" s="29">
        <v>42999</v>
      </c>
      <c r="B450" s="1" t="s">
        <v>789</v>
      </c>
      <c r="C450" s="27">
        <v>44180</v>
      </c>
      <c r="J450" s="1" t="s">
        <v>52</v>
      </c>
      <c r="K450" s="1" t="s">
        <v>59</v>
      </c>
      <c r="N450" s="6"/>
      <c r="O450" s="6">
        <v>429</v>
      </c>
      <c r="P450" s="6">
        <v>-8338.57</v>
      </c>
      <c r="R450" s="31">
        <v>-429</v>
      </c>
      <c r="S450" s="28">
        <v>44196</v>
      </c>
      <c r="W450" s="58"/>
      <c r="X450" s="59"/>
      <c r="Y450" s="59"/>
      <c r="Z450" s="59"/>
      <c r="AA450" s="59"/>
      <c r="AB450" s="59"/>
      <c r="AC450" s="59"/>
      <c r="AD450" s="59"/>
      <c r="AE450" s="59"/>
      <c r="AF450" s="59"/>
      <c r="AG450" s="59"/>
      <c r="AH450" s="59"/>
      <c r="AI450" s="59"/>
      <c r="AJ450" s="59"/>
      <c r="AK450" s="59"/>
      <c r="AL450" s="59"/>
      <c r="AM450" s="59"/>
      <c r="AN450" s="59"/>
      <c r="AO450" s="59"/>
      <c r="AP450" s="59"/>
      <c r="AQ450" s="59"/>
      <c r="AR450" s="59"/>
      <c r="AS450" s="59"/>
      <c r="AT450" s="59"/>
      <c r="AU450" s="59"/>
      <c r="AV450" s="59"/>
      <c r="AW450" s="59"/>
      <c r="AX450" s="59"/>
      <c r="AY450" s="59"/>
      <c r="AZ450" s="58"/>
      <c r="BA450" s="59"/>
      <c r="BB450" s="59"/>
      <c r="BC450" s="59"/>
      <c r="BD450" s="59"/>
    </row>
    <row r="451" spans="1:56" x14ac:dyDescent="0.2">
      <c r="A451" s="29">
        <v>42999</v>
      </c>
      <c r="B451" s="1" t="s">
        <v>789</v>
      </c>
      <c r="C451" s="27">
        <v>44180</v>
      </c>
      <c r="J451" s="1" t="s">
        <v>52</v>
      </c>
      <c r="K451" s="1" t="s">
        <v>59</v>
      </c>
      <c r="L451" s="1">
        <v>1</v>
      </c>
      <c r="M451" s="1">
        <v>979</v>
      </c>
      <c r="N451" s="6">
        <v>979</v>
      </c>
      <c r="O451" s="6"/>
      <c r="P451" s="6">
        <v>-7909.57</v>
      </c>
      <c r="R451" s="31">
        <v>979</v>
      </c>
      <c r="S451" s="28">
        <v>44196</v>
      </c>
      <c r="W451" s="58"/>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c r="AV451" s="59"/>
      <c r="AW451" s="59"/>
      <c r="AX451" s="59"/>
      <c r="AY451" s="59"/>
      <c r="AZ451" s="58"/>
      <c r="BA451" s="59"/>
      <c r="BB451" s="59"/>
      <c r="BC451" s="59"/>
      <c r="BD451" s="59"/>
    </row>
    <row r="452" spans="1:56" x14ac:dyDescent="0.2">
      <c r="A452" s="29">
        <v>42984</v>
      </c>
      <c r="B452" s="1" t="s">
        <v>789</v>
      </c>
      <c r="C452" s="27">
        <v>44181</v>
      </c>
      <c r="J452" s="1" t="s">
        <v>52</v>
      </c>
      <c r="K452" s="1" t="s">
        <v>59</v>
      </c>
      <c r="N452" s="6"/>
      <c r="O452" s="6">
        <v>89</v>
      </c>
      <c r="P452" s="6">
        <v>-8338.57</v>
      </c>
      <c r="R452" s="31">
        <v>-89</v>
      </c>
      <c r="S452" s="28">
        <v>44196</v>
      </c>
      <c r="W452" s="58"/>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8"/>
      <c r="BA452" s="59"/>
      <c r="BB452" s="59"/>
      <c r="BC452" s="59"/>
      <c r="BD452" s="59"/>
    </row>
    <row r="453" spans="1:56" x14ac:dyDescent="0.2">
      <c r="A453" s="29">
        <v>42984</v>
      </c>
      <c r="B453" s="1" t="s">
        <v>789</v>
      </c>
      <c r="C453" s="27">
        <v>44181</v>
      </c>
      <c r="J453" s="1" t="s">
        <v>52</v>
      </c>
      <c r="K453" s="1" t="s">
        <v>59</v>
      </c>
      <c r="L453" s="1">
        <v>1</v>
      </c>
      <c r="M453" s="1">
        <v>89</v>
      </c>
      <c r="N453" s="6">
        <v>89</v>
      </c>
      <c r="O453" s="6"/>
      <c r="P453" s="6">
        <v>-8249.57</v>
      </c>
      <c r="R453" s="31">
        <v>89</v>
      </c>
      <c r="S453" s="28">
        <v>44196</v>
      </c>
      <c r="W453" s="58"/>
      <c r="X453" s="59"/>
      <c r="Y453" s="59"/>
      <c r="Z453" s="59"/>
      <c r="AA453" s="59"/>
      <c r="AB453" s="59"/>
      <c r="AC453" s="59"/>
      <c r="AD453" s="59"/>
      <c r="AE453" s="59"/>
      <c r="AF453" s="59"/>
      <c r="AG453" s="59"/>
      <c r="AH453" s="59"/>
      <c r="AI453" s="59"/>
      <c r="AJ453" s="59"/>
      <c r="AK453" s="59"/>
      <c r="AL453" s="59"/>
      <c r="AM453" s="59"/>
      <c r="AN453" s="59"/>
      <c r="AO453" s="59"/>
      <c r="AP453" s="59"/>
      <c r="AQ453" s="59"/>
      <c r="AR453" s="59"/>
      <c r="AS453" s="59"/>
      <c r="AT453" s="59"/>
      <c r="AU453" s="59"/>
      <c r="AV453" s="59"/>
      <c r="AW453" s="59"/>
      <c r="AX453" s="59"/>
      <c r="AY453" s="59"/>
      <c r="AZ453" s="58"/>
      <c r="BA453" s="59"/>
      <c r="BB453" s="59"/>
      <c r="BC453" s="59"/>
      <c r="BD453" s="59"/>
    </row>
    <row r="454" spans="1:56" x14ac:dyDescent="0.2">
      <c r="A454" s="29">
        <v>42985</v>
      </c>
      <c r="B454" s="1" t="s">
        <v>789</v>
      </c>
      <c r="C454" s="27">
        <v>44181</v>
      </c>
      <c r="J454" s="1" t="s">
        <v>52</v>
      </c>
      <c r="K454" s="1" t="s">
        <v>59</v>
      </c>
      <c r="L454" s="1">
        <v>3</v>
      </c>
      <c r="M454" s="1">
        <v>898</v>
      </c>
      <c r="N454" s="6">
        <v>2694</v>
      </c>
      <c r="O454" s="6"/>
      <c r="P454" s="6">
        <v>-5644.57</v>
      </c>
      <c r="R454" s="31">
        <v>2694</v>
      </c>
      <c r="S454" s="28">
        <v>44196</v>
      </c>
      <c r="W454" s="58"/>
      <c r="X454" s="59"/>
      <c r="Y454" s="59"/>
      <c r="Z454" s="59"/>
      <c r="AA454" s="59"/>
      <c r="AB454" s="59"/>
      <c r="AC454" s="59"/>
      <c r="AD454" s="59"/>
      <c r="AE454" s="59"/>
      <c r="AF454" s="59"/>
      <c r="AG454" s="59"/>
      <c r="AH454" s="59"/>
      <c r="AI454" s="59"/>
      <c r="AJ454" s="59"/>
      <c r="AK454" s="59"/>
      <c r="AL454" s="59"/>
      <c r="AM454" s="59"/>
      <c r="AN454" s="59"/>
      <c r="AO454" s="59"/>
      <c r="AP454" s="59"/>
      <c r="AQ454" s="59"/>
      <c r="AR454" s="59"/>
      <c r="AS454" s="59"/>
      <c r="AT454" s="59"/>
      <c r="AU454" s="59"/>
      <c r="AV454" s="59"/>
      <c r="AW454" s="59"/>
      <c r="AX454" s="59"/>
      <c r="AY454" s="59"/>
      <c r="AZ454" s="58"/>
      <c r="BA454" s="59"/>
      <c r="BB454" s="59"/>
      <c r="BC454" s="59"/>
      <c r="BD454" s="59"/>
    </row>
    <row r="455" spans="1:56" x14ac:dyDescent="0.2">
      <c r="A455" s="29">
        <v>42985</v>
      </c>
      <c r="B455" s="1" t="s">
        <v>789</v>
      </c>
      <c r="C455" s="27">
        <v>44181</v>
      </c>
      <c r="J455" s="1" t="s">
        <v>52</v>
      </c>
      <c r="K455" s="1" t="s">
        <v>59</v>
      </c>
      <c r="L455" s="1">
        <v>4</v>
      </c>
      <c r="M455" s="1">
        <v>898</v>
      </c>
      <c r="N455" s="6">
        <v>3592</v>
      </c>
      <c r="O455" s="6"/>
      <c r="P455" s="6">
        <v>-2052.5700000000002</v>
      </c>
      <c r="R455" s="31">
        <v>3592</v>
      </c>
      <c r="S455" s="28">
        <v>44196</v>
      </c>
      <c r="W455" s="58"/>
      <c r="X455" s="59"/>
      <c r="Y455" s="59"/>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c r="AY455" s="59"/>
      <c r="AZ455" s="58"/>
      <c r="BA455" s="59"/>
      <c r="BB455" s="59"/>
      <c r="BC455" s="59"/>
      <c r="BD455" s="59"/>
    </row>
    <row r="456" spans="1:56" x14ac:dyDescent="0.2">
      <c r="A456" s="29">
        <v>42800</v>
      </c>
      <c r="B456" s="1" t="s">
        <v>200</v>
      </c>
      <c r="C456" s="27">
        <v>44186</v>
      </c>
      <c r="D456" s="1">
        <v>52265</v>
      </c>
      <c r="J456" s="1" t="s">
        <v>52</v>
      </c>
      <c r="K456" s="1" t="s">
        <v>49</v>
      </c>
      <c r="L456" s="1">
        <v>-1</v>
      </c>
      <c r="N456" s="6"/>
      <c r="O456" s="6">
        <v>228</v>
      </c>
      <c r="P456" s="6">
        <v>-2280.5700000000002</v>
      </c>
      <c r="R456" s="31">
        <v>-228</v>
      </c>
      <c r="S456" s="28">
        <v>44196</v>
      </c>
      <c r="W456" s="58"/>
      <c r="X456" s="59"/>
      <c r="Y456" s="59"/>
      <c r="Z456" s="59"/>
      <c r="AA456" s="59"/>
      <c r="AB456" s="59"/>
      <c r="AC456" s="59"/>
      <c r="AD456" s="59"/>
      <c r="AE456" s="59"/>
      <c r="AF456" s="59"/>
      <c r="AG456" s="59"/>
      <c r="AH456" s="59"/>
      <c r="AI456" s="59"/>
      <c r="AJ456" s="59"/>
      <c r="AK456" s="59"/>
      <c r="AL456" s="59"/>
      <c r="AM456" s="59"/>
      <c r="AN456" s="59"/>
      <c r="AO456" s="59"/>
      <c r="AP456" s="59"/>
      <c r="AQ456" s="59"/>
      <c r="AR456" s="59"/>
      <c r="AS456" s="59"/>
      <c r="AT456" s="59"/>
      <c r="AU456" s="59"/>
      <c r="AV456" s="59"/>
      <c r="AW456" s="59"/>
      <c r="AX456" s="59"/>
      <c r="AY456" s="59"/>
      <c r="AZ456" s="58"/>
      <c r="BA456" s="59"/>
      <c r="BB456" s="59"/>
      <c r="BC456" s="59"/>
      <c r="BD456" s="59"/>
    </row>
    <row r="457" spans="1:56" x14ac:dyDescent="0.2">
      <c r="A457" s="29">
        <v>42998</v>
      </c>
      <c r="B457" s="1" t="s">
        <v>200</v>
      </c>
      <c r="C457" s="27">
        <v>44187</v>
      </c>
      <c r="D457" s="1">
        <v>52285</v>
      </c>
      <c r="J457" s="1" t="s">
        <v>52</v>
      </c>
      <c r="K457" s="1" t="s">
        <v>49</v>
      </c>
      <c r="L457" s="1">
        <v>-4</v>
      </c>
      <c r="N457" s="6"/>
      <c r="O457" s="6">
        <v>3272.49</v>
      </c>
      <c r="P457" s="6">
        <v>-5553.06</v>
      </c>
      <c r="R457" s="31">
        <v>-3272.49</v>
      </c>
      <c r="S457" s="28">
        <v>44196</v>
      </c>
      <c r="W457" s="58"/>
      <c r="X457" s="59"/>
      <c r="Y457" s="59"/>
      <c r="Z457" s="59"/>
      <c r="AA457" s="59"/>
      <c r="AB457" s="59"/>
      <c r="AC457" s="59"/>
      <c r="AD457" s="59"/>
      <c r="AE457" s="59"/>
      <c r="AF457" s="59"/>
      <c r="AG457" s="59"/>
      <c r="AH457" s="59"/>
      <c r="AI457" s="59"/>
      <c r="AJ457" s="59"/>
      <c r="AK457" s="59"/>
      <c r="AL457" s="59"/>
      <c r="AM457" s="59"/>
      <c r="AN457" s="59"/>
      <c r="AO457" s="59"/>
      <c r="AP457" s="59"/>
      <c r="AQ457" s="59"/>
      <c r="AR457" s="59"/>
      <c r="AS457" s="59"/>
      <c r="AT457" s="59"/>
      <c r="AU457" s="59"/>
      <c r="AV457" s="59"/>
      <c r="AW457" s="59"/>
      <c r="AX457" s="59"/>
      <c r="AY457" s="59"/>
      <c r="AZ457" s="58"/>
      <c r="BA457" s="59"/>
      <c r="BB457" s="59"/>
      <c r="BC457" s="59"/>
      <c r="BD457" s="59"/>
    </row>
    <row r="458" spans="1:56" x14ac:dyDescent="0.2">
      <c r="A458" s="29">
        <v>42799</v>
      </c>
      <c r="B458" s="1" t="s">
        <v>200</v>
      </c>
      <c r="C458" s="27">
        <v>44193</v>
      </c>
      <c r="D458" s="1">
        <v>52264</v>
      </c>
      <c r="J458" s="1" t="s">
        <v>52</v>
      </c>
      <c r="K458" s="1" t="s">
        <v>49</v>
      </c>
      <c r="L458" s="1">
        <v>-2</v>
      </c>
      <c r="N458" s="6"/>
      <c r="O458" s="6">
        <v>1636.24</v>
      </c>
      <c r="P458" s="6">
        <v>-7189.3</v>
      </c>
      <c r="R458" s="31">
        <v>-1636.24</v>
      </c>
      <c r="S458" s="28">
        <v>44196</v>
      </c>
      <c r="W458" s="58"/>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8"/>
      <c r="BA458" s="59"/>
      <c r="BB458" s="59"/>
      <c r="BC458" s="59"/>
      <c r="BD458" s="59"/>
    </row>
    <row r="459" spans="1:56" x14ac:dyDescent="0.2">
      <c r="A459" s="29">
        <v>42801</v>
      </c>
      <c r="B459" s="1" t="s">
        <v>200</v>
      </c>
      <c r="C459" s="27">
        <v>44193</v>
      </c>
      <c r="D459" s="1">
        <v>52266</v>
      </c>
      <c r="J459" s="1" t="s">
        <v>52</v>
      </c>
      <c r="K459" s="1" t="s">
        <v>49</v>
      </c>
      <c r="L459" s="1">
        <v>-1</v>
      </c>
      <c r="N459" s="6"/>
      <c r="O459" s="6">
        <v>80</v>
      </c>
      <c r="P459" s="6">
        <v>-7269.3</v>
      </c>
      <c r="R459" s="31">
        <v>-80</v>
      </c>
      <c r="S459" s="28">
        <v>44196</v>
      </c>
      <c r="W459" s="58"/>
      <c r="X459" s="59"/>
      <c r="Y459" s="59"/>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c r="AV459" s="59"/>
      <c r="AW459" s="59"/>
      <c r="AX459" s="59"/>
      <c r="AY459" s="59"/>
      <c r="AZ459" s="58"/>
      <c r="BA459" s="59"/>
      <c r="BB459" s="59"/>
      <c r="BC459" s="59"/>
      <c r="BD459" s="59"/>
    </row>
    <row r="460" spans="1:56" x14ac:dyDescent="0.2">
      <c r="A460" s="29">
        <v>42974</v>
      </c>
      <c r="B460" s="1" t="s">
        <v>200</v>
      </c>
      <c r="C460" s="27">
        <v>44193</v>
      </c>
      <c r="D460" s="1">
        <v>52275</v>
      </c>
      <c r="J460" s="1" t="s">
        <v>52</v>
      </c>
      <c r="K460" s="1" t="s">
        <v>49</v>
      </c>
      <c r="L460" s="1">
        <v>-1</v>
      </c>
      <c r="N460" s="6"/>
      <c r="O460" s="6">
        <v>80</v>
      </c>
      <c r="P460" s="6">
        <v>-7349.3</v>
      </c>
      <c r="R460" s="31">
        <v>-80</v>
      </c>
      <c r="S460" s="28">
        <v>44196</v>
      </c>
      <c r="W460" s="58"/>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8"/>
      <c r="BA460" s="59"/>
      <c r="BB460" s="59"/>
      <c r="BC460" s="59"/>
      <c r="BD460" s="59"/>
    </row>
    <row r="461" spans="1:56" x14ac:dyDescent="0.2">
      <c r="A461" s="29">
        <v>43041</v>
      </c>
      <c r="B461" s="1" t="s">
        <v>200</v>
      </c>
      <c r="C461" s="27">
        <v>44193</v>
      </c>
      <c r="D461" s="1">
        <v>52303</v>
      </c>
      <c r="J461" s="1" t="s">
        <v>52</v>
      </c>
      <c r="K461" s="1" t="s">
        <v>49</v>
      </c>
      <c r="L461" s="1">
        <v>-1</v>
      </c>
      <c r="N461" s="6"/>
      <c r="O461" s="6">
        <v>818.12</v>
      </c>
      <c r="P461" s="6">
        <v>-9062.5</v>
      </c>
      <c r="R461" s="31">
        <v>-818.12</v>
      </c>
      <c r="S461" s="28">
        <v>44196</v>
      </c>
      <c r="W461" s="58"/>
      <c r="X461" s="59"/>
      <c r="Y461" s="59"/>
      <c r="Z461" s="59"/>
      <c r="AA461" s="59"/>
      <c r="AB461" s="59"/>
      <c r="AC461" s="59"/>
      <c r="AD461" s="59"/>
      <c r="AE461" s="59"/>
      <c r="AF461" s="59"/>
      <c r="AG461" s="59"/>
      <c r="AH461" s="59"/>
      <c r="AI461" s="59"/>
      <c r="AJ461" s="59"/>
      <c r="AK461" s="59"/>
      <c r="AL461" s="59"/>
      <c r="AM461" s="59"/>
      <c r="AN461" s="59"/>
      <c r="AO461" s="59"/>
      <c r="AP461" s="59"/>
      <c r="AQ461" s="59"/>
      <c r="AR461" s="59"/>
      <c r="AS461" s="59"/>
      <c r="AT461" s="59"/>
      <c r="AU461" s="59"/>
      <c r="AV461" s="59"/>
      <c r="AW461" s="59"/>
      <c r="AX461" s="59"/>
      <c r="AY461" s="59"/>
      <c r="AZ461" s="58"/>
      <c r="BA461" s="59"/>
      <c r="BB461" s="59"/>
      <c r="BC461" s="59"/>
      <c r="BD461" s="59"/>
    </row>
    <row r="462" spans="1:56" x14ac:dyDescent="0.2">
      <c r="A462" s="29">
        <v>43041</v>
      </c>
      <c r="B462" s="1" t="s">
        <v>200</v>
      </c>
      <c r="C462" s="27">
        <v>44193</v>
      </c>
      <c r="D462" s="1">
        <v>52303</v>
      </c>
      <c r="J462" s="1" t="s">
        <v>52</v>
      </c>
      <c r="K462" s="1" t="s">
        <v>49</v>
      </c>
      <c r="L462" s="1">
        <v>-1</v>
      </c>
      <c r="N462" s="6"/>
      <c r="O462" s="6">
        <v>149.18</v>
      </c>
      <c r="P462" s="6">
        <v>-9211.68</v>
      </c>
      <c r="R462" s="31">
        <v>-149.18</v>
      </c>
      <c r="S462" s="28">
        <v>44196</v>
      </c>
      <c r="W462" s="58"/>
      <c r="X462" s="59"/>
      <c r="Y462" s="59"/>
      <c r="Z462" s="59"/>
      <c r="AA462" s="59"/>
      <c r="AB462" s="59"/>
      <c r="AC462" s="59"/>
      <c r="AD462" s="59"/>
      <c r="AE462" s="59"/>
      <c r="AF462" s="59"/>
      <c r="AG462" s="59"/>
      <c r="AH462" s="59"/>
      <c r="AI462" s="59"/>
      <c r="AJ462" s="59"/>
      <c r="AK462" s="59"/>
      <c r="AL462" s="59"/>
      <c r="AM462" s="59"/>
      <c r="AN462" s="59"/>
      <c r="AO462" s="59"/>
      <c r="AP462" s="59"/>
      <c r="AQ462" s="59"/>
      <c r="AR462" s="59"/>
      <c r="AS462" s="59"/>
      <c r="AT462" s="59"/>
      <c r="AU462" s="59"/>
      <c r="AV462" s="59"/>
      <c r="AW462" s="59"/>
      <c r="AX462" s="59"/>
      <c r="AY462" s="59"/>
      <c r="AZ462" s="58"/>
      <c r="BA462" s="59"/>
      <c r="BB462" s="59"/>
      <c r="BC462" s="59"/>
      <c r="BD462" s="59"/>
    </row>
    <row r="463" spans="1:56" x14ac:dyDescent="0.2">
      <c r="A463" s="29">
        <v>43050</v>
      </c>
      <c r="B463" s="1" t="s">
        <v>200</v>
      </c>
      <c r="C463" s="27">
        <v>44193</v>
      </c>
      <c r="D463" s="1">
        <v>52312</v>
      </c>
      <c r="J463" s="1" t="s">
        <v>52</v>
      </c>
      <c r="K463" s="1" t="s">
        <v>49</v>
      </c>
      <c r="L463" s="1">
        <v>-6</v>
      </c>
      <c r="N463" s="6"/>
      <c r="O463" s="6">
        <v>895.08</v>
      </c>
      <c r="P463" s="6">
        <v>-8244.3799999999992</v>
      </c>
      <c r="R463" s="31">
        <v>-895.08</v>
      </c>
      <c r="S463" s="28">
        <v>44196</v>
      </c>
      <c r="W463" s="58"/>
      <c r="X463" s="59"/>
      <c r="Y463" s="59"/>
      <c r="Z463" s="59"/>
      <c r="AA463" s="59"/>
      <c r="AB463" s="59"/>
      <c r="AC463" s="59"/>
      <c r="AD463" s="59"/>
      <c r="AE463" s="59"/>
      <c r="AF463" s="59"/>
      <c r="AG463" s="59"/>
      <c r="AH463" s="59"/>
      <c r="AI463" s="59"/>
      <c r="AJ463" s="59"/>
      <c r="AK463" s="59"/>
      <c r="AL463" s="59"/>
      <c r="AM463" s="59"/>
      <c r="AN463" s="59"/>
      <c r="AO463" s="59"/>
      <c r="AP463" s="59"/>
      <c r="AQ463" s="59"/>
      <c r="AR463" s="59"/>
      <c r="AS463" s="59"/>
      <c r="AT463" s="59"/>
      <c r="AU463" s="59"/>
      <c r="AV463" s="59"/>
      <c r="AW463" s="59"/>
      <c r="AX463" s="59"/>
      <c r="AY463" s="59"/>
      <c r="AZ463" s="58"/>
      <c r="BA463" s="59"/>
      <c r="BB463" s="59"/>
      <c r="BC463" s="59"/>
      <c r="BD463" s="59"/>
    </row>
    <row r="464" spans="1:56" x14ac:dyDescent="0.2">
      <c r="A464" s="29">
        <v>42967</v>
      </c>
      <c r="B464" s="1" t="s">
        <v>789</v>
      </c>
      <c r="C464" s="27">
        <v>44196</v>
      </c>
      <c r="J464" s="1" t="s">
        <v>52</v>
      </c>
      <c r="K464" s="1" t="s">
        <v>59</v>
      </c>
      <c r="N464" s="6"/>
      <c r="O464" s="6">
        <v>178</v>
      </c>
      <c r="P464" s="6">
        <v>-9211.68</v>
      </c>
      <c r="R464" s="31">
        <v>-178</v>
      </c>
      <c r="S464" s="28">
        <v>44196</v>
      </c>
      <c r="W464" s="58"/>
      <c r="X464" s="59"/>
      <c r="Y464" s="59"/>
      <c r="Z464" s="59"/>
      <c r="AA464" s="59"/>
      <c r="AB464" s="59"/>
      <c r="AC464" s="59"/>
      <c r="AD464" s="59"/>
      <c r="AE464" s="59"/>
      <c r="AF464" s="59"/>
      <c r="AG464" s="59"/>
      <c r="AH464" s="59"/>
      <c r="AI464" s="59"/>
      <c r="AJ464" s="59"/>
      <c r="AK464" s="59"/>
      <c r="AL464" s="59"/>
      <c r="AM464" s="59"/>
      <c r="AN464" s="59"/>
      <c r="AO464" s="59"/>
      <c r="AP464" s="59"/>
      <c r="AQ464" s="59"/>
      <c r="AR464" s="59"/>
      <c r="AS464" s="59"/>
      <c r="AT464" s="59"/>
      <c r="AU464" s="59"/>
      <c r="AV464" s="59"/>
      <c r="AW464" s="59"/>
      <c r="AX464" s="59"/>
      <c r="AY464" s="59"/>
      <c r="AZ464" s="58"/>
      <c r="BA464" s="59"/>
      <c r="BB464" s="59"/>
      <c r="BC464" s="59"/>
      <c r="BD464" s="59"/>
    </row>
    <row r="465" spans="1:56" x14ac:dyDescent="0.2">
      <c r="A465" s="29">
        <v>42967</v>
      </c>
      <c r="B465" s="1" t="s">
        <v>789</v>
      </c>
      <c r="C465" s="27">
        <v>44196</v>
      </c>
      <c r="J465" s="1" t="s">
        <v>52</v>
      </c>
      <c r="K465" s="1" t="s">
        <v>59</v>
      </c>
      <c r="L465" s="1">
        <v>2</v>
      </c>
      <c r="M465" s="1">
        <v>89</v>
      </c>
      <c r="N465" s="6">
        <v>178</v>
      </c>
      <c r="O465" s="6"/>
      <c r="P465" s="6">
        <v>-9033.68</v>
      </c>
      <c r="R465" s="31">
        <v>178</v>
      </c>
      <c r="S465" s="28">
        <v>44196</v>
      </c>
      <c r="W465" s="58"/>
      <c r="X465" s="59"/>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8"/>
      <c r="BA465" s="59"/>
      <c r="BB465" s="59"/>
      <c r="BC465" s="59"/>
      <c r="BD465" s="59"/>
    </row>
    <row r="466" spans="1:56" x14ac:dyDescent="0.2">
      <c r="A466" s="29">
        <v>43744</v>
      </c>
      <c r="B466" s="1" t="s">
        <v>117</v>
      </c>
      <c r="C466" s="27">
        <v>44196</v>
      </c>
      <c r="D466" s="1" t="s">
        <v>171</v>
      </c>
      <c r="E466" s="1" t="s">
        <v>119</v>
      </c>
      <c r="J466" s="1" t="s">
        <v>52</v>
      </c>
      <c r="K466" s="1" t="s">
        <v>51</v>
      </c>
      <c r="N466" s="6">
        <v>11211.68</v>
      </c>
      <c r="O466" s="6"/>
      <c r="P466" s="6">
        <v>2000</v>
      </c>
      <c r="R466" s="31">
        <v>11211.68</v>
      </c>
      <c r="S466" s="28">
        <v>44196</v>
      </c>
      <c r="W466" s="58"/>
      <c r="X466" s="59"/>
      <c r="Y466" s="59"/>
      <c r="Z466" s="59"/>
      <c r="AA466" s="59"/>
      <c r="AB466" s="59"/>
      <c r="AC466" s="59"/>
      <c r="AD466" s="59"/>
      <c r="AE466" s="59"/>
      <c r="AF466" s="59"/>
      <c r="AG466" s="59"/>
      <c r="AH466" s="59"/>
      <c r="AI466" s="59"/>
      <c r="AJ466" s="59"/>
      <c r="AK466" s="59"/>
      <c r="AL466" s="59"/>
      <c r="AM466" s="59"/>
      <c r="AN466" s="59"/>
      <c r="AO466" s="59"/>
      <c r="AP466" s="59"/>
      <c r="AQ466" s="59"/>
      <c r="AR466" s="59"/>
      <c r="AS466" s="59"/>
      <c r="AT466" s="59"/>
      <c r="AU466" s="59"/>
      <c r="AV466" s="59"/>
      <c r="AW466" s="59"/>
      <c r="AX466" s="59"/>
      <c r="AY466" s="59"/>
      <c r="AZ466" s="58"/>
      <c r="BA466" s="59"/>
      <c r="BB466" s="59"/>
      <c r="BC466" s="59"/>
      <c r="BD466" s="59"/>
    </row>
    <row r="467" spans="1:56" x14ac:dyDescent="0.2">
      <c r="A467" s="29">
        <v>43975</v>
      </c>
      <c r="B467" s="1" t="s">
        <v>117</v>
      </c>
      <c r="C467" s="27">
        <v>44196</v>
      </c>
      <c r="D467" s="1" t="s">
        <v>118</v>
      </c>
      <c r="E467" s="1" t="s">
        <v>119</v>
      </c>
      <c r="J467" s="1" t="s">
        <v>52</v>
      </c>
      <c r="K467" s="1" t="s">
        <v>4</v>
      </c>
      <c r="N467" s="6">
        <v>2982.96</v>
      </c>
      <c r="O467" s="6"/>
      <c r="P467" s="6">
        <v>4982.96</v>
      </c>
      <c r="R467" s="31">
        <v>2982.96</v>
      </c>
      <c r="S467" s="28">
        <v>44196</v>
      </c>
      <c r="W467" s="58"/>
      <c r="X467" s="59"/>
      <c r="Y467" s="59"/>
      <c r="Z467" s="59"/>
      <c r="AA467" s="59"/>
      <c r="AB467" s="59"/>
      <c r="AC467" s="59"/>
      <c r="AD467" s="59"/>
      <c r="AE467" s="59"/>
      <c r="AF467" s="59"/>
      <c r="AG467" s="59"/>
      <c r="AH467" s="59"/>
      <c r="AI467" s="59"/>
      <c r="AJ467" s="59"/>
      <c r="AK467" s="59"/>
      <c r="AL467" s="59"/>
      <c r="AM467" s="59"/>
      <c r="AN467" s="59"/>
      <c r="AO467" s="59"/>
      <c r="AP467" s="59"/>
      <c r="AQ467" s="59"/>
      <c r="AR467" s="59"/>
      <c r="AS467" s="59"/>
      <c r="AT467" s="59"/>
      <c r="AU467" s="59"/>
      <c r="AV467" s="59"/>
      <c r="AW467" s="59"/>
      <c r="AX467" s="59"/>
      <c r="AY467" s="59"/>
      <c r="AZ467" s="58"/>
      <c r="BA467" s="59"/>
      <c r="BB467" s="59"/>
      <c r="BC467" s="59"/>
      <c r="BD467" s="59"/>
    </row>
    <row r="468" spans="1:56" x14ac:dyDescent="0.2">
      <c r="A468" s="29">
        <v>43176</v>
      </c>
      <c r="B468" s="1" t="s">
        <v>789</v>
      </c>
      <c r="C468" s="27">
        <v>44203</v>
      </c>
      <c r="J468" s="1" t="s">
        <v>52</v>
      </c>
      <c r="K468" s="1" t="s">
        <v>59</v>
      </c>
      <c r="L468" s="1">
        <v>3</v>
      </c>
      <c r="M468" s="1">
        <v>80</v>
      </c>
      <c r="N468" s="6">
        <v>240</v>
      </c>
      <c r="O468" s="6"/>
      <c r="P468" s="6">
        <v>5222.96</v>
      </c>
      <c r="R468" s="31">
        <v>240</v>
      </c>
      <c r="S468" s="28">
        <v>44227</v>
      </c>
      <c r="W468" s="58"/>
      <c r="X468" s="59"/>
      <c r="Y468" s="59"/>
      <c r="Z468" s="59"/>
      <c r="AA468" s="59"/>
      <c r="AB468" s="59"/>
      <c r="AC468" s="59"/>
      <c r="AD468" s="59"/>
      <c r="AE468" s="59"/>
      <c r="AF468" s="59"/>
      <c r="AG468" s="59"/>
      <c r="AH468" s="59"/>
      <c r="AI468" s="59"/>
      <c r="AJ468" s="59"/>
      <c r="AK468" s="59"/>
      <c r="AL468" s="59"/>
      <c r="AM468" s="59"/>
      <c r="AN468" s="59"/>
      <c r="AO468" s="59"/>
      <c r="AP468" s="59"/>
      <c r="AQ468" s="59"/>
      <c r="AR468" s="59"/>
      <c r="AS468" s="59"/>
      <c r="AT468" s="59"/>
      <c r="AU468" s="59"/>
      <c r="AV468" s="59"/>
      <c r="AW468" s="59"/>
      <c r="AX468" s="59"/>
      <c r="AY468" s="59"/>
      <c r="AZ468" s="58"/>
      <c r="BA468" s="59"/>
      <c r="BB468" s="59"/>
      <c r="BC468" s="59"/>
      <c r="BD468" s="59"/>
    </row>
    <row r="469" spans="1:56" x14ac:dyDescent="0.2">
      <c r="A469" s="29">
        <v>43193</v>
      </c>
      <c r="B469" s="1" t="s">
        <v>789</v>
      </c>
      <c r="C469" s="27">
        <v>44204</v>
      </c>
      <c r="J469" s="1" t="s">
        <v>52</v>
      </c>
      <c r="K469" s="1" t="s">
        <v>59</v>
      </c>
      <c r="N469" s="6"/>
      <c r="O469" s="6">
        <v>699</v>
      </c>
      <c r="P469" s="6">
        <v>8814.9599999999991</v>
      </c>
      <c r="R469" s="31">
        <v>-699</v>
      </c>
      <c r="S469" s="28">
        <v>44227</v>
      </c>
      <c r="W469" s="58"/>
      <c r="X469" s="59"/>
      <c r="Y469" s="59"/>
      <c r="Z469" s="59"/>
      <c r="AA469" s="59"/>
      <c r="AB469" s="59"/>
      <c r="AC469" s="59"/>
      <c r="AD469" s="59"/>
      <c r="AE469" s="59"/>
      <c r="AF469" s="59"/>
      <c r="AG469" s="59"/>
      <c r="AH469" s="59"/>
      <c r="AI469" s="59"/>
      <c r="AJ469" s="59"/>
      <c r="AK469" s="59"/>
      <c r="AL469" s="59"/>
      <c r="AM469" s="59"/>
      <c r="AN469" s="59"/>
      <c r="AO469" s="59"/>
      <c r="AP469" s="59"/>
      <c r="AQ469" s="59"/>
      <c r="AR469" s="59"/>
      <c r="AS469" s="59"/>
      <c r="AT469" s="59"/>
      <c r="AU469" s="59"/>
      <c r="AV469" s="59"/>
      <c r="AW469" s="59"/>
      <c r="AX469" s="59"/>
      <c r="AY469" s="59"/>
      <c r="AZ469" s="58"/>
      <c r="BA469" s="59"/>
      <c r="BB469" s="59"/>
      <c r="BC469" s="59"/>
      <c r="BD469" s="59"/>
    </row>
    <row r="470" spans="1:56" x14ac:dyDescent="0.2">
      <c r="A470" s="29">
        <v>43193</v>
      </c>
      <c r="B470" s="1" t="s">
        <v>789</v>
      </c>
      <c r="C470" s="27">
        <v>44204</v>
      </c>
      <c r="J470" s="1" t="s">
        <v>52</v>
      </c>
      <c r="K470" s="1" t="s">
        <v>59</v>
      </c>
      <c r="L470" s="1">
        <v>2</v>
      </c>
      <c r="M470" s="1">
        <v>228</v>
      </c>
      <c r="N470" s="6">
        <v>456</v>
      </c>
      <c r="O470" s="6"/>
      <c r="P470" s="6">
        <v>9270.9599999999991</v>
      </c>
      <c r="R470" s="31">
        <v>456</v>
      </c>
      <c r="S470" s="28">
        <v>44227</v>
      </c>
      <c r="W470" s="58"/>
      <c r="X470" s="59"/>
      <c r="Y470" s="59"/>
      <c r="Z470" s="59"/>
      <c r="AA470" s="59"/>
      <c r="AB470" s="59"/>
      <c r="AC470" s="59"/>
      <c r="AD470" s="59"/>
      <c r="AE470" s="59"/>
      <c r="AF470" s="59"/>
      <c r="AG470" s="59"/>
      <c r="AH470" s="59"/>
      <c r="AI470" s="59"/>
      <c r="AJ470" s="59"/>
      <c r="AK470" s="59"/>
      <c r="AL470" s="59"/>
      <c r="AM470" s="59"/>
      <c r="AN470" s="59"/>
      <c r="AO470" s="59"/>
      <c r="AP470" s="59"/>
      <c r="AQ470" s="59"/>
      <c r="AR470" s="59"/>
      <c r="AS470" s="59"/>
      <c r="AT470" s="59"/>
      <c r="AU470" s="59"/>
      <c r="AV470" s="59"/>
      <c r="AW470" s="59"/>
      <c r="AX470" s="59"/>
      <c r="AY470" s="59"/>
      <c r="AZ470" s="58"/>
      <c r="BA470" s="59"/>
      <c r="BB470" s="59"/>
      <c r="BC470" s="59"/>
      <c r="BD470" s="59"/>
    </row>
    <row r="471" spans="1:56" x14ac:dyDescent="0.2">
      <c r="A471" s="29">
        <v>43193</v>
      </c>
      <c r="B471" s="1" t="s">
        <v>789</v>
      </c>
      <c r="C471" s="27">
        <v>44204</v>
      </c>
      <c r="J471" s="1" t="s">
        <v>52</v>
      </c>
      <c r="K471" s="1" t="s">
        <v>59</v>
      </c>
      <c r="L471" s="1">
        <v>1</v>
      </c>
      <c r="M471" s="1">
        <v>699</v>
      </c>
      <c r="N471" s="6">
        <v>699</v>
      </c>
      <c r="O471" s="6"/>
      <c r="P471" s="6">
        <v>9513.9599999999991</v>
      </c>
      <c r="R471" s="31">
        <v>699</v>
      </c>
      <c r="S471" s="28">
        <v>44227</v>
      </c>
      <c r="W471" s="58"/>
      <c r="X471" s="59"/>
      <c r="Y471" s="59"/>
      <c r="Z471" s="59"/>
      <c r="AA471" s="59"/>
      <c r="AB471" s="59"/>
      <c r="AC471" s="59"/>
      <c r="AD471" s="59"/>
      <c r="AE471" s="59"/>
      <c r="AF471" s="59"/>
      <c r="AG471" s="59"/>
      <c r="AH471" s="59"/>
      <c r="AI471" s="59"/>
      <c r="AJ471" s="59"/>
      <c r="AK471" s="59"/>
      <c r="AL471" s="59"/>
      <c r="AM471" s="59"/>
      <c r="AN471" s="59"/>
      <c r="AO471" s="59"/>
      <c r="AP471" s="59"/>
      <c r="AQ471" s="59"/>
      <c r="AR471" s="59"/>
      <c r="AS471" s="59"/>
      <c r="AT471" s="59"/>
      <c r="AU471" s="59"/>
      <c r="AV471" s="59"/>
      <c r="AW471" s="59"/>
      <c r="AX471" s="59"/>
      <c r="AY471" s="59"/>
      <c r="AZ471" s="58"/>
      <c r="BA471" s="59"/>
      <c r="BB471" s="59"/>
      <c r="BC471" s="59"/>
      <c r="BD471" s="59"/>
    </row>
    <row r="472" spans="1:56" x14ac:dyDescent="0.2">
      <c r="A472" s="29">
        <v>43193</v>
      </c>
      <c r="B472" s="1" t="s">
        <v>789</v>
      </c>
      <c r="C472" s="27">
        <v>44204</v>
      </c>
      <c r="J472" s="1" t="s">
        <v>52</v>
      </c>
      <c r="K472" s="1" t="s">
        <v>59</v>
      </c>
      <c r="L472" s="1">
        <v>4</v>
      </c>
      <c r="M472" s="1">
        <v>898</v>
      </c>
      <c r="N472" s="6">
        <v>3592</v>
      </c>
      <c r="O472" s="6"/>
      <c r="P472" s="6">
        <v>8814.9599999999991</v>
      </c>
      <c r="R472" s="31">
        <v>3592</v>
      </c>
      <c r="S472" s="28">
        <v>44227</v>
      </c>
      <c r="W472" s="58"/>
      <c r="X472" s="59"/>
      <c r="Y472" s="59"/>
      <c r="Z472" s="59"/>
      <c r="AA472" s="59"/>
      <c r="AB472" s="59"/>
      <c r="AC472" s="59"/>
      <c r="AD472" s="59"/>
      <c r="AE472" s="59"/>
      <c r="AF472" s="59"/>
      <c r="AG472" s="59"/>
      <c r="AH472" s="59"/>
      <c r="AI472" s="59"/>
      <c r="AJ472" s="59"/>
      <c r="AK472" s="59"/>
      <c r="AL472" s="59"/>
      <c r="AM472" s="59"/>
      <c r="AN472" s="59"/>
      <c r="AO472" s="59"/>
      <c r="AP472" s="59"/>
      <c r="AQ472" s="59"/>
      <c r="AR472" s="59"/>
      <c r="AS472" s="59"/>
      <c r="AT472" s="59"/>
      <c r="AU472" s="59"/>
      <c r="AV472" s="59"/>
      <c r="AW472" s="59"/>
      <c r="AX472" s="59"/>
      <c r="AY472" s="59"/>
      <c r="AZ472" s="58"/>
      <c r="BA472" s="59"/>
      <c r="BB472" s="59"/>
      <c r="BC472" s="59"/>
      <c r="BD472" s="59"/>
    </row>
    <row r="473" spans="1:56" x14ac:dyDescent="0.2">
      <c r="A473" s="29">
        <v>43194</v>
      </c>
      <c r="B473" s="1" t="s">
        <v>789</v>
      </c>
      <c r="C473" s="27">
        <v>44204</v>
      </c>
      <c r="J473" s="1" t="s">
        <v>52</v>
      </c>
      <c r="K473" s="1" t="s">
        <v>59</v>
      </c>
      <c r="N473" s="6"/>
      <c r="O473" s="6">
        <v>896</v>
      </c>
      <c r="P473" s="6">
        <v>9270.9599999999991</v>
      </c>
      <c r="R473" s="31">
        <v>-896</v>
      </c>
      <c r="S473" s="28">
        <v>44227</v>
      </c>
      <c r="W473" s="58"/>
      <c r="X473" s="59"/>
      <c r="Y473" s="59"/>
      <c r="Z473" s="59"/>
      <c r="AA473" s="59"/>
      <c r="AB473" s="59"/>
      <c r="AC473" s="59"/>
      <c r="AD473" s="59"/>
      <c r="AE473" s="59"/>
      <c r="AF473" s="59"/>
      <c r="AG473" s="59"/>
      <c r="AH473" s="59"/>
      <c r="AI473" s="59"/>
      <c r="AJ473" s="59"/>
      <c r="AK473" s="59"/>
      <c r="AL473" s="59"/>
      <c r="AM473" s="59"/>
      <c r="AN473" s="59"/>
      <c r="AO473" s="59"/>
      <c r="AP473" s="59"/>
      <c r="AQ473" s="59"/>
      <c r="AR473" s="59"/>
      <c r="AS473" s="59"/>
      <c r="AT473" s="59"/>
      <c r="AU473" s="59"/>
      <c r="AV473" s="59"/>
      <c r="AW473" s="59"/>
      <c r="AX473" s="59"/>
      <c r="AY473" s="59"/>
      <c r="AZ473" s="58"/>
      <c r="BA473" s="59"/>
      <c r="BB473" s="59"/>
      <c r="BC473" s="59"/>
      <c r="BD473" s="59"/>
    </row>
    <row r="474" spans="1:56" x14ac:dyDescent="0.2">
      <c r="A474" s="29">
        <v>43194</v>
      </c>
      <c r="B474" s="1" t="s">
        <v>789</v>
      </c>
      <c r="C474" s="27">
        <v>44204</v>
      </c>
      <c r="J474" s="1" t="s">
        <v>52</v>
      </c>
      <c r="K474" s="1" t="s">
        <v>59</v>
      </c>
      <c r="L474" s="1">
        <v>2</v>
      </c>
      <c r="M474" s="1">
        <v>448</v>
      </c>
      <c r="N474" s="6">
        <v>896</v>
      </c>
      <c r="O474" s="6"/>
      <c r="P474" s="6">
        <v>10166.959999999999</v>
      </c>
      <c r="R474" s="31">
        <v>896</v>
      </c>
      <c r="S474" s="28">
        <v>44227</v>
      </c>
      <c r="W474" s="58"/>
      <c r="X474" s="59"/>
      <c r="Y474" s="59"/>
      <c r="Z474" s="59"/>
      <c r="AA474" s="59"/>
      <c r="AB474" s="59"/>
      <c r="AC474" s="59"/>
      <c r="AD474" s="59"/>
      <c r="AE474" s="59"/>
      <c r="AF474" s="59"/>
      <c r="AG474" s="59"/>
      <c r="AH474" s="59"/>
      <c r="AI474" s="59"/>
      <c r="AJ474" s="59"/>
      <c r="AK474" s="59"/>
      <c r="AL474" s="59"/>
      <c r="AM474" s="59"/>
      <c r="AN474" s="59"/>
      <c r="AO474" s="59"/>
      <c r="AP474" s="59"/>
      <c r="AQ474" s="59"/>
      <c r="AR474" s="59"/>
      <c r="AS474" s="59"/>
      <c r="AT474" s="59"/>
      <c r="AU474" s="59"/>
      <c r="AV474" s="59"/>
      <c r="AW474" s="59"/>
      <c r="AX474" s="59"/>
      <c r="AY474" s="59"/>
      <c r="AZ474" s="58"/>
      <c r="BA474" s="59"/>
      <c r="BB474" s="59"/>
      <c r="BC474" s="59"/>
      <c r="BD474" s="59"/>
    </row>
    <row r="475" spans="1:56" x14ac:dyDescent="0.2">
      <c r="A475" s="29">
        <v>43198</v>
      </c>
      <c r="B475" s="1" t="s">
        <v>200</v>
      </c>
      <c r="C475" s="27">
        <v>44208</v>
      </c>
      <c r="D475" s="1">
        <v>52381</v>
      </c>
      <c r="J475" s="1" t="s">
        <v>52</v>
      </c>
      <c r="K475" s="1" t="s">
        <v>49</v>
      </c>
      <c r="L475" s="1">
        <v>-1</v>
      </c>
      <c r="N475" s="6"/>
      <c r="O475" s="6">
        <v>863.77</v>
      </c>
      <c r="P475" s="6">
        <v>6582.38</v>
      </c>
      <c r="R475" s="31">
        <v>-863.77</v>
      </c>
      <c r="S475" s="28">
        <v>44227</v>
      </c>
      <c r="W475" s="58"/>
      <c r="X475" s="59"/>
      <c r="Y475" s="59"/>
      <c r="Z475" s="59"/>
      <c r="AA475" s="59"/>
      <c r="AB475" s="59"/>
      <c r="AC475" s="59"/>
      <c r="AD475" s="59"/>
      <c r="AE475" s="59"/>
      <c r="AF475" s="59"/>
      <c r="AG475" s="59"/>
      <c r="AH475" s="59"/>
      <c r="AI475" s="59"/>
      <c r="AJ475" s="59"/>
      <c r="AK475" s="59"/>
      <c r="AL475" s="59"/>
      <c r="AM475" s="59"/>
      <c r="AN475" s="59"/>
      <c r="AO475" s="59"/>
      <c r="AP475" s="59"/>
      <c r="AQ475" s="59"/>
      <c r="AR475" s="59"/>
      <c r="AS475" s="59"/>
      <c r="AT475" s="59"/>
      <c r="AU475" s="59"/>
      <c r="AV475" s="59"/>
      <c r="AW475" s="59"/>
      <c r="AX475" s="59"/>
      <c r="AY475" s="59"/>
      <c r="AZ475" s="58"/>
      <c r="BA475" s="59"/>
      <c r="BB475" s="59"/>
      <c r="BC475" s="59"/>
      <c r="BD475" s="59"/>
    </row>
    <row r="476" spans="1:56" x14ac:dyDescent="0.2">
      <c r="A476" s="29">
        <v>43198</v>
      </c>
      <c r="B476" s="1" t="s">
        <v>200</v>
      </c>
      <c r="C476" s="27">
        <v>44208</v>
      </c>
      <c r="D476" s="1">
        <v>52381</v>
      </c>
      <c r="J476" s="1" t="s">
        <v>52</v>
      </c>
      <c r="K476" s="1" t="s">
        <v>49</v>
      </c>
      <c r="L476" s="1">
        <v>-1</v>
      </c>
      <c r="N476" s="6"/>
      <c r="O476" s="6">
        <v>228</v>
      </c>
      <c r="P476" s="6">
        <v>6274.38</v>
      </c>
      <c r="R476" s="31">
        <v>-228</v>
      </c>
      <c r="S476" s="28">
        <v>44227</v>
      </c>
      <c r="W476" s="58"/>
      <c r="X476" s="59"/>
      <c r="Y476" s="59"/>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c r="AV476" s="59"/>
      <c r="AW476" s="59"/>
      <c r="AX476" s="59"/>
      <c r="AY476" s="59"/>
      <c r="AZ476" s="58"/>
      <c r="BA476" s="59"/>
      <c r="BB476" s="59"/>
      <c r="BC476" s="59"/>
      <c r="BD476" s="59"/>
    </row>
    <row r="477" spans="1:56" x14ac:dyDescent="0.2">
      <c r="A477" s="29">
        <v>43198</v>
      </c>
      <c r="B477" s="1" t="s">
        <v>200</v>
      </c>
      <c r="C477" s="27">
        <v>44208</v>
      </c>
      <c r="D477" s="1">
        <v>52381</v>
      </c>
      <c r="J477" s="1" t="s">
        <v>52</v>
      </c>
      <c r="K477" s="1" t="s">
        <v>49</v>
      </c>
      <c r="L477" s="1">
        <v>-1</v>
      </c>
      <c r="N477" s="6"/>
      <c r="O477" s="6">
        <v>80</v>
      </c>
      <c r="P477" s="6">
        <v>6502.38</v>
      </c>
      <c r="R477" s="31">
        <v>-80</v>
      </c>
      <c r="S477" s="28">
        <v>44227</v>
      </c>
      <c r="W477" s="58"/>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8"/>
      <c r="BA477" s="59"/>
      <c r="BB477" s="59"/>
      <c r="BC477" s="59"/>
      <c r="BD477" s="59"/>
    </row>
    <row r="478" spans="1:56" x14ac:dyDescent="0.2">
      <c r="A478" s="29">
        <v>43226</v>
      </c>
      <c r="B478" s="1" t="s">
        <v>200</v>
      </c>
      <c r="C478" s="27">
        <v>44208</v>
      </c>
      <c r="D478" s="1">
        <v>52397</v>
      </c>
      <c r="J478" s="1" t="s">
        <v>52</v>
      </c>
      <c r="K478" s="1" t="s">
        <v>49</v>
      </c>
      <c r="L478" s="1">
        <v>-2</v>
      </c>
      <c r="N478" s="6"/>
      <c r="O478" s="6">
        <v>1727.53</v>
      </c>
      <c r="P478" s="6">
        <v>7543.43</v>
      </c>
      <c r="R478" s="31">
        <v>-1727.53</v>
      </c>
      <c r="S478" s="28">
        <v>44227</v>
      </c>
      <c r="W478" s="58"/>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59"/>
      <c r="AT478" s="59"/>
      <c r="AU478" s="59"/>
      <c r="AV478" s="59"/>
      <c r="AW478" s="59"/>
      <c r="AX478" s="59"/>
      <c r="AY478" s="59"/>
      <c r="AZ478" s="58"/>
      <c r="BA478" s="59"/>
      <c r="BB478" s="59"/>
      <c r="BC478" s="59"/>
      <c r="BD478" s="59"/>
    </row>
    <row r="479" spans="1:56" x14ac:dyDescent="0.2">
      <c r="A479" s="29">
        <v>43226</v>
      </c>
      <c r="B479" s="1" t="s">
        <v>200</v>
      </c>
      <c r="C479" s="27">
        <v>44208</v>
      </c>
      <c r="D479" s="1">
        <v>52397</v>
      </c>
      <c r="J479" s="1" t="s">
        <v>52</v>
      </c>
      <c r="K479" s="1" t="s">
        <v>49</v>
      </c>
      <c r="L479" s="1">
        <v>-2</v>
      </c>
      <c r="N479" s="6"/>
      <c r="O479" s="6">
        <v>17.28</v>
      </c>
      <c r="P479" s="6">
        <v>7446.15</v>
      </c>
      <c r="R479" s="31">
        <v>-17.28</v>
      </c>
      <c r="S479" s="28">
        <v>44227</v>
      </c>
      <c r="W479" s="58"/>
      <c r="X479" s="59"/>
      <c r="Y479" s="59"/>
      <c r="Z479" s="59"/>
      <c r="AA479" s="59"/>
      <c r="AB479" s="59"/>
      <c r="AC479" s="59"/>
      <c r="AD479" s="59"/>
      <c r="AE479" s="59"/>
      <c r="AF479" s="59"/>
      <c r="AG479" s="59"/>
      <c r="AH479" s="59"/>
      <c r="AI479" s="59"/>
      <c r="AJ479" s="59"/>
      <c r="AK479" s="59"/>
      <c r="AL479" s="59"/>
      <c r="AM479" s="59"/>
      <c r="AN479" s="59"/>
      <c r="AO479" s="59"/>
      <c r="AP479" s="59"/>
      <c r="AQ479" s="59"/>
      <c r="AR479" s="59"/>
      <c r="AS479" s="59"/>
      <c r="AT479" s="59"/>
      <c r="AU479" s="59"/>
      <c r="AV479" s="59"/>
      <c r="AW479" s="59"/>
      <c r="AX479" s="59"/>
      <c r="AY479" s="59"/>
      <c r="AZ479" s="58"/>
      <c r="BA479" s="59"/>
      <c r="BB479" s="59"/>
      <c r="BC479" s="59"/>
      <c r="BD479" s="59"/>
    </row>
    <row r="480" spans="1:56" x14ac:dyDescent="0.2">
      <c r="A480" s="29">
        <v>43232</v>
      </c>
      <c r="B480" s="1" t="s">
        <v>200</v>
      </c>
      <c r="C480" s="27">
        <v>44208</v>
      </c>
      <c r="D480" s="1">
        <v>52403</v>
      </c>
      <c r="J480" s="1" t="s">
        <v>52</v>
      </c>
      <c r="K480" s="1" t="s">
        <v>49</v>
      </c>
      <c r="L480" s="1">
        <v>-1</v>
      </c>
      <c r="N480" s="6"/>
      <c r="O480" s="6">
        <v>80</v>
      </c>
      <c r="P480" s="6">
        <v>7463.43</v>
      </c>
      <c r="R480" s="31">
        <v>-80</v>
      </c>
      <c r="S480" s="28">
        <v>44227</v>
      </c>
      <c r="W480" s="58"/>
      <c r="X480" s="59"/>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c r="AV480" s="59"/>
      <c r="AW480" s="59"/>
      <c r="AX480" s="59"/>
      <c r="AY480" s="59"/>
      <c r="AZ480" s="58"/>
      <c r="BA480" s="59"/>
      <c r="BB480" s="59"/>
      <c r="BC480" s="59"/>
      <c r="BD480" s="59"/>
    </row>
    <row r="481" spans="1:56" x14ac:dyDescent="0.2">
      <c r="A481" s="29">
        <v>43364</v>
      </c>
      <c r="B481" s="1" t="s">
        <v>789</v>
      </c>
      <c r="C481" s="27">
        <v>44211</v>
      </c>
      <c r="J481" s="1" t="s">
        <v>52</v>
      </c>
      <c r="K481" s="1" t="s">
        <v>59</v>
      </c>
      <c r="N481" s="6"/>
      <c r="O481" s="6">
        <v>148</v>
      </c>
      <c r="P481" s="6">
        <v>6274.38</v>
      </c>
      <c r="R481" s="31">
        <v>-148</v>
      </c>
      <c r="S481" s="28">
        <v>44227</v>
      </c>
      <c r="W481" s="58"/>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59"/>
      <c r="AT481" s="59"/>
      <c r="AU481" s="59"/>
      <c r="AV481" s="59"/>
      <c r="AW481" s="59"/>
      <c r="AX481" s="59"/>
      <c r="AY481" s="59"/>
      <c r="AZ481" s="58"/>
      <c r="BA481" s="59"/>
      <c r="BB481" s="59"/>
      <c r="BC481" s="59"/>
      <c r="BD481" s="59"/>
    </row>
    <row r="482" spans="1:56" x14ac:dyDescent="0.2">
      <c r="A482" s="29">
        <v>43364</v>
      </c>
      <c r="B482" s="1" t="s">
        <v>789</v>
      </c>
      <c r="C482" s="27">
        <v>44211</v>
      </c>
      <c r="J482" s="1" t="s">
        <v>52</v>
      </c>
      <c r="K482" s="1" t="s">
        <v>59</v>
      </c>
      <c r="L482" s="1">
        <v>1</v>
      </c>
      <c r="M482" s="1">
        <v>148</v>
      </c>
      <c r="N482" s="6">
        <v>148</v>
      </c>
      <c r="O482" s="6"/>
      <c r="P482" s="6">
        <v>6422.38</v>
      </c>
      <c r="R482" s="31">
        <v>148</v>
      </c>
      <c r="S482" s="28">
        <v>44227</v>
      </c>
      <c r="W482" s="58"/>
      <c r="X482" s="59"/>
      <c r="Y482" s="59"/>
      <c r="Z482" s="59"/>
      <c r="AA482" s="59"/>
      <c r="AB482" s="59"/>
      <c r="AC482" s="59"/>
      <c r="AD482" s="59"/>
      <c r="AE482" s="59"/>
      <c r="AF482" s="59"/>
      <c r="AG482" s="59"/>
      <c r="AH482" s="59"/>
      <c r="AI482" s="59"/>
      <c r="AJ482" s="59"/>
      <c r="AK482" s="59"/>
      <c r="AL482" s="59"/>
      <c r="AM482" s="59"/>
      <c r="AN482" s="59"/>
      <c r="AO482" s="59"/>
      <c r="AP482" s="59"/>
      <c r="AQ482" s="59"/>
      <c r="AR482" s="59"/>
      <c r="AS482" s="59"/>
      <c r="AT482" s="59"/>
      <c r="AU482" s="59"/>
      <c r="AV482" s="59"/>
      <c r="AW482" s="59"/>
      <c r="AX482" s="59"/>
      <c r="AY482" s="59"/>
      <c r="AZ482" s="58"/>
      <c r="BA482" s="59"/>
      <c r="BB482" s="59"/>
      <c r="BC482" s="59"/>
      <c r="BD482" s="59"/>
    </row>
    <row r="483" spans="1:56" x14ac:dyDescent="0.2">
      <c r="A483" s="29">
        <v>43231</v>
      </c>
      <c r="B483" s="1" t="s">
        <v>200</v>
      </c>
      <c r="C483" s="27">
        <v>44217</v>
      </c>
      <c r="D483" s="1">
        <v>52402</v>
      </c>
      <c r="J483" s="1" t="s">
        <v>52</v>
      </c>
      <c r="K483" s="1" t="s">
        <v>49</v>
      </c>
      <c r="L483" s="1">
        <v>-2</v>
      </c>
      <c r="N483" s="6"/>
      <c r="O483" s="6">
        <v>17.28</v>
      </c>
      <c r="P483" s="6">
        <v>6257.1</v>
      </c>
      <c r="R483" s="31">
        <v>-17.28</v>
      </c>
      <c r="S483" s="28">
        <v>44227</v>
      </c>
      <c r="W483" s="58"/>
      <c r="X483" s="59"/>
      <c r="Y483" s="59"/>
      <c r="Z483" s="59"/>
      <c r="AA483" s="59"/>
      <c r="AB483" s="59"/>
      <c r="AC483" s="59"/>
      <c r="AD483" s="59"/>
      <c r="AE483" s="59"/>
      <c r="AF483" s="59"/>
      <c r="AG483" s="59"/>
      <c r="AH483" s="59"/>
      <c r="AI483" s="59"/>
      <c r="AJ483" s="59"/>
      <c r="AK483" s="59"/>
      <c r="AL483" s="59"/>
      <c r="AM483" s="59"/>
      <c r="AN483" s="59"/>
      <c r="AO483" s="59"/>
      <c r="AP483" s="59"/>
      <c r="AQ483" s="59"/>
      <c r="AR483" s="59"/>
      <c r="AS483" s="59"/>
      <c r="AT483" s="59"/>
      <c r="AU483" s="59"/>
      <c r="AV483" s="59"/>
      <c r="AW483" s="59"/>
      <c r="AX483" s="59"/>
      <c r="AY483" s="59"/>
      <c r="AZ483" s="58"/>
      <c r="BA483" s="59"/>
      <c r="BB483" s="59"/>
      <c r="BC483" s="59"/>
      <c r="BD483" s="59"/>
    </row>
    <row r="484" spans="1:56" x14ac:dyDescent="0.2">
      <c r="A484" s="29">
        <v>43235</v>
      </c>
      <c r="B484" s="1" t="s">
        <v>200</v>
      </c>
      <c r="C484" s="27">
        <v>44217</v>
      </c>
      <c r="D484" s="1">
        <v>52406</v>
      </c>
      <c r="J484" s="1" t="s">
        <v>52</v>
      </c>
      <c r="K484" s="1" t="s">
        <v>49</v>
      </c>
      <c r="L484" s="1">
        <v>-1</v>
      </c>
      <c r="N484" s="6"/>
      <c r="O484" s="6">
        <v>0.86</v>
      </c>
      <c r="P484" s="6">
        <v>6256.24</v>
      </c>
      <c r="R484" s="31">
        <v>-0.86</v>
      </c>
      <c r="S484" s="28">
        <v>44227</v>
      </c>
      <c r="W484" s="58"/>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c r="AV484" s="59"/>
      <c r="AW484" s="59"/>
      <c r="AX484" s="59"/>
      <c r="AY484" s="59"/>
      <c r="AZ484" s="58"/>
      <c r="BA484" s="59"/>
      <c r="BB484" s="59"/>
      <c r="BC484" s="59"/>
      <c r="BD484" s="59"/>
    </row>
    <row r="485" spans="1:56" x14ac:dyDescent="0.2">
      <c r="A485" s="29">
        <v>43399</v>
      </c>
      <c r="B485" s="1" t="s">
        <v>200</v>
      </c>
      <c r="C485" s="27">
        <v>44217</v>
      </c>
      <c r="D485" s="1">
        <v>52420</v>
      </c>
      <c r="J485" s="1" t="s">
        <v>52</v>
      </c>
      <c r="K485" s="1" t="s">
        <v>49</v>
      </c>
      <c r="L485" s="1">
        <v>-1</v>
      </c>
      <c r="N485" s="6"/>
      <c r="O485" s="6">
        <v>80</v>
      </c>
      <c r="P485" s="6">
        <v>6176.24</v>
      </c>
      <c r="R485" s="31">
        <v>-80</v>
      </c>
      <c r="S485" s="28">
        <v>44227</v>
      </c>
      <c r="W485" s="58"/>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c r="AV485" s="59"/>
      <c r="AW485" s="59"/>
      <c r="AX485" s="59"/>
      <c r="AY485" s="59"/>
      <c r="AZ485" s="58"/>
      <c r="BA485" s="59"/>
      <c r="BB485" s="59"/>
      <c r="BC485" s="59"/>
      <c r="BD485" s="59"/>
    </row>
    <row r="486" spans="1:56" x14ac:dyDescent="0.2">
      <c r="A486" s="29">
        <v>43389</v>
      </c>
      <c r="B486" s="1" t="s">
        <v>200</v>
      </c>
      <c r="C486" s="27">
        <v>44225</v>
      </c>
      <c r="D486" s="1">
        <v>52414</v>
      </c>
      <c r="J486" s="1" t="s">
        <v>52</v>
      </c>
      <c r="K486" s="1" t="s">
        <v>49</v>
      </c>
      <c r="L486" s="1">
        <v>-2</v>
      </c>
      <c r="N486" s="6"/>
      <c r="O486" s="6">
        <v>75.06</v>
      </c>
      <c r="P486" s="6">
        <v>6101.18</v>
      </c>
      <c r="R486" s="31">
        <v>-75.06</v>
      </c>
      <c r="S486" s="28">
        <v>44227</v>
      </c>
      <c r="W486" s="58"/>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8"/>
      <c r="BA486" s="59"/>
      <c r="BB486" s="59"/>
      <c r="BC486" s="59"/>
      <c r="BD486" s="59"/>
    </row>
    <row r="487" spans="1:56" x14ac:dyDescent="0.2">
      <c r="A487" s="29">
        <v>42735</v>
      </c>
      <c r="B487" s="1" t="s">
        <v>200</v>
      </c>
      <c r="C487" s="27">
        <v>44228</v>
      </c>
      <c r="D487" s="1">
        <v>52231</v>
      </c>
      <c r="J487" s="1" t="s">
        <v>52</v>
      </c>
      <c r="K487" s="1" t="s">
        <v>49</v>
      </c>
      <c r="L487" s="1">
        <v>-1</v>
      </c>
      <c r="N487" s="6"/>
      <c r="O487" s="6">
        <v>149.18</v>
      </c>
      <c r="P487" s="6">
        <v>5952</v>
      </c>
      <c r="R487" s="31">
        <v>-149.18</v>
      </c>
      <c r="S487" s="28">
        <v>44255</v>
      </c>
      <c r="W487" s="58"/>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59"/>
      <c r="AT487" s="59"/>
      <c r="AU487" s="59"/>
      <c r="AV487" s="59"/>
      <c r="AW487" s="59"/>
      <c r="AX487" s="59"/>
      <c r="AY487" s="59"/>
      <c r="AZ487" s="58"/>
      <c r="BA487" s="59"/>
      <c r="BB487" s="59"/>
      <c r="BC487" s="59"/>
      <c r="BD487" s="59"/>
    </row>
    <row r="488" spans="1:56" x14ac:dyDescent="0.2">
      <c r="A488" s="29">
        <v>43454</v>
      </c>
      <c r="B488" s="1" t="s">
        <v>789</v>
      </c>
      <c r="C488" s="27">
        <v>44228</v>
      </c>
      <c r="J488" s="1" t="s">
        <v>52</v>
      </c>
      <c r="K488" s="1" t="s">
        <v>59</v>
      </c>
      <c r="N488" s="6"/>
      <c r="O488" s="6">
        <v>956</v>
      </c>
      <c r="P488" s="6">
        <v>5952</v>
      </c>
      <c r="R488" s="31">
        <v>-956</v>
      </c>
      <c r="S488" s="28">
        <v>44255</v>
      </c>
      <c r="W488" s="58"/>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c r="AV488" s="59"/>
      <c r="AW488" s="59"/>
      <c r="AX488" s="59"/>
      <c r="AY488" s="59"/>
      <c r="AZ488" s="58"/>
      <c r="BA488" s="59"/>
      <c r="BB488" s="59"/>
      <c r="BC488" s="59"/>
      <c r="BD488" s="59"/>
    </row>
    <row r="489" spans="1:56" x14ac:dyDescent="0.2">
      <c r="A489" s="29">
        <v>43454</v>
      </c>
      <c r="B489" s="1" t="s">
        <v>789</v>
      </c>
      <c r="C489" s="27">
        <v>44228</v>
      </c>
      <c r="J489" s="1" t="s">
        <v>52</v>
      </c>
      <c r="K489" s="1" t="s">
        <v>59</v>
      </c>
      <c r="N489" s="6"/>
      <c r="O489" s="6">
        <v>310.51</v>
      </c>
      <c r="P489" s="6">
        <v>5952</v>
      </c>
      <c r="R489" s="31">
        <v>-310.51</v>
      </c>
      <c r="S489" s="28">
        <v>44255</v>
      </c>
      <c r="W489" s="58"/>
      <c r="X489" s="59"/>
      <c r="Y489" s="59"/>
      <c r="Z489" s="59"/>
      <c r="AA489" s="59"/>
      <c r="AB489" s="59"/>
      <c r="AC489" s="59"/>
      <c r="AD489" s="59"/>
      <c r="AE489" s="59"/>
      <c r="AF489" s="59"/>
      <c r="AG489" s="59"/>
      <c r="AH489" s="59"/>
      <c r="AI489" s="59"/>
      <c r="AJ489" s="59"/>
      <c r="AK489" s="59"/>
      <c r="AL489" s="59"/>
      <c r="AM489" s="59"/>
      <c r="AN489" s="59"/>
      <c r="AO489" s="59"/>
      <c r="AP489" s="59"/>
      <c r="AQ489" s="59"/>
      <c r="AR489" s="59"/>
      <c r="AS489" s="59"/>
      <c r="AT489" s="59"/>
      <c r="AU489" s="59"/>
      <c r="AV489" s="59"/>
      <c r="AW489" s="59"/>
      <c r="AX489" s="59"/>
      <c r="AY489" s="59"/>
      <c r="AZ489" s="58"/>
      <c r="BA489" s="59"/>
      <c r="BB489" s="59"/>
      <c r="BC489" s="59"/>
      <c r="BD489" s="59"/>
    </row>
    <row r="490" spans="1:56" x14ac:dyDescent="0.2">
      <c r="A490" s="29">
        <v>43454</v>
      </c>
      <c r="B490" s="1" t="s">
        <v>789</v>
      </c>
      <c r="C490" s="27">
        <v>44228</v>
      </c>
      <c r="J490" s="1" t="s">
        <v>52</v>
      </c>
      <c r="K490" s="1" t="s">
        <v>59</v>
      </c>
      <c r="N490" s="6"/>
      <c r="O490" s="6">
        <v>198</v>
      </c>
      <c r="P490" s="6">
        <v>5952</v>
      </c>
      <c r="R490" s="31">
        <v>-198</v>
      </c>
      <c r="S490" s="28">
        <v>44255</v>
      </c>
      <c r="W490" s="58"/>
      <c r="X490" s="59"/>
      <c r="Y490" s="59"/>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c r="AV490" s="59"/>
      <c r="AW490" s="59"/>
      <c r="AX490" s="59"/>
      <c r="AY490" s="59"/>
      <c r="AZ490" s="58"/>
      <c r="BA490" s="59"/>
      <c r="BB490" s="59"/>
      <c r="BC490" s="59"/>
      <c r="BD490" s="59"/>
    </row>
    <row r="491" spans="1:56" x14ac:dyDescent="0.2">
      <c r="A491" s="29">
        <v>43454</v>
      </c>
      <c r="B491" s="1" t="s">
        <v>789</v>
      </c>
      <c r="C491" s="27">
        <v>44228</v>
      </c>
      <c r="J491" s="1" t="s">
        <v>52</v>
      </c>
      <c r="K491" s="1" t="s">
        <v>59</v>
      </c>
      <c r="L491" s="1">
        <v>1</v>
      </c>
      <c r="M491" s="1">
        <v>198</v>
      </c>
      <c r="N491" s="6">
        <v>198</v>
      </c>
      <c r="O491" s="6"/>
      <c r="P491" s="6">
        <v>6150</v>
      </c>
      <c r="R491" s="31">
        <v>198</v>
      </c>
      <c r="S491" s="28">
        <v>44255</v>
      </c>
      <c r="W491" s="58"/>
      <c r="X491" s="59"/>
      <c r="Y491" s="59"/>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c r="AV491" s="59"/>
      <c r="AW491" s="59"/>
      <c r="AX491" s="59"/>
      <c r="AY491" s="59"/>
      <c r="AZ491" s="58"/>
      <c r="BA491" s="59"/>
      <c r="BB491" s="59"/>
      <c r="BC491" s="59"/>
      <c r="BD491" s="59"/>
    </row>
    <row r="492" spans="1:56" x14ac:dyDescent="0.2">
      <c r="A492" s="29">
        <v>43454</v>
      </c>
      <c r="B492" s="1" t="s">
        <v>789</v>
      </c>
      <c r="C492" s="27">
        <v>44228</v>
      </c>
      <c r="J492" s="1" t="s">
        <v>52</v>
      </c>
      <c r="K492" s="1" t="s">
        <v>59</v>
      </c>
      <c r="L492" s="1">
        <v>1</v>
      </c>
      <c r="M492" s="1">
        <v>310.51</v>
      </c>
      <c r="N492" s="6">
        <v>310.51</v>
      </c>
      <c r="O492" s="6"/>
      <c r="P492" s="6">
        <v>6262.51</v>
      </c>
      <c r="R492" s="31">
        <v>310.51</v>
      </c>
      <c r="S492" s="28">
        <v>44255</v>
      </c>
      <c r="W492" s="58"/>
      <c r="X492" s="59"/>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8"/>
      <c r="BA492" s="59"/>
      <c r="BB492" s="59"/>
      <c r="BC492" s="59"/>
      <c r="BD492" s="59"/>
    </row>
    <row r="493" spans="1:56" x14ac:dyDescent="0.2">
      <c r="A493" s="29">
        <v>43454</v>
      </c>
      <c r="B493" s="1" t="s">
        <v>789</v>
      </c>
      <c r="C493" s="27">
        <v>44228</v>
      </c>
      <c r="J493" s="1" t="s">
        <v>52</v>
      </c>
      <c r="K493" s="1" t="s">
        <v>59</v>
      </c>
      <c r="L493" s="1">
        <v>1</v>
      </c>
      <c r="M493" s="1">
        <v>956</v>
      </c>
      <c r="N493" s="6">
        <v>956</v>
      </c>
      <c r="O493" s="6"/>
      <c r="P493" s="6">
        <v>6908</v>
      </c>
      <c r="R493" s="31">
        <v>956</v>
      </c>
      <c r="S493" s="28">
        <v>44255</v>
      </c>
      <c r="W493" s="58"/>
      <c r="X493" s="59"/>
      <c r="Y493" s="59"/>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c r="AV493" s="59"/>
      <c r="AW493" s="59"/>
      <c r="AX493" s="59"/>
      <c r="AY493" s="59"/>
      <c r="AZ493" s="58"/>
      <c r="BA493" s="59"/>
      <c r="BB493" s="59"/>
      <c r="BC493" s="59"/>
      <c r="BD493" s="59"/>
    </row>
    <row r="494" spans="1:56" x14ac:dyDescent="0.2">
      <c r="A494" s="29">
        <v>43522</v>
      </c>
      <c r="B494" s="1" t="s">
        <v>789</v>
      </c>
      <c r="C494" s="27">
        <v>44229</v>
      </c>
      <c r="J494" s="1" t="s">
        <v>52</v>
      </c>
      <c r="K494" s="1" t="s">
        <v>59</v>
      </c>
      <c r="L494" s="1">
        <v>4</v>
      </c>
      <c r="M494" s="1">
        <v>80</v>
      </c>
      <c r="N494" s="6">
        <v>320</v>
      </c>
      <c r="O494" s="6"/>
      <c r="P494" s="6">
        <v>6272</v>
      </c>
      <c r="R494" s="31">
        <v>320</v>
      </c>
      <c r="S494" s="28">
        <v>44255</v>
      </c>
      <c r="W494" s="58"/>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c r="AV494" s="59"/>
      <c r="AW494" s="59"/>
      <c r="AX494" s="59"/>
      <c r="AY494" s="59"/>
      <c r="AZ494" s="58"/>
      <c r="BA494" s="59"/>
      <c r="BB494" s="59"/>
      <c r="BC494" s="59"/>
      <c r="BD494" s="59"/>
    </row>
    <row r="495" spans="1:56" x14ac:dyDescent="0.2">
      <c r="A495" s="29">
        <v>43526</v>
      </c>
      <c r="B495" s="1" t="s">
        <v>789</v>
      </c>
      <c r="C495" s="27">
        <v>44229</v>
      </c>
      <c r="J495" s="1" t="s">
        <v>52</v>
      </c>
      <c r="K495" s="1" t="s">
        <v>59</v>
      </c>
      <c r="N495" s="6"/>
      <c r="O495" s="6">
        <v>18</v>
      </c>
      <c r="P495" s="6">
        <v>6352</v>
      </c>
      <c r="R495" s="31">
        <v>-18</v>
      </c>
      <c r="S495" s="28">
        <v>44255</v>
      </c>
      <c r="W495" s="58"/>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8"/>
      <c r="BA495" s="59"/>
      <c r="BB495" s="59"/>
      <c r="BC495" s="59"/>
      <c r="BD495" s="59"/>
    </row>
    <row r="496" spans="1:56" x14ac:dyDescent="0.2">
      <c r="A496" s="29">
        <v>43526</v>
      </c>
      <c r="B496" s="1" t="s">
        <v>789</v>
      </c>
      <c r="C496" s="27">
        <v>44229</v>
      </c>
      <c r="J496" s="1" t="s">
        <v>52</v>
      </c>
      <c r="K496" s="1" t="s">
        <v>59</v>
      </c>
      <c r="L496" s="1">
        <v>1</v>
      </c>
      <c r="M496" s="1">
        <v>98</v>
      </c>
      <c r="N496" s="6">
        <v>98</v>
      </c>
      <c r="O496" s="6"/>
      <c r="P496" s="6">
        <v>6370</v>
      </c>
      <c r="R496" s="31">
        <v>98</v>
      </c>
      <c r="S496" s="28">
        <v>44255</v>
      </c>
      <c r="W496" s="58"/>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c r="AV496" s="59"/>
      <c r="AW496" s="59"/>
      <c r="AX496" s="59"/>
      <c r="AY496" s="59"/>
      <c r="AZ496" s="58"/>
      <c r="BA496" s="59"/>
      <c r="BB496" s="59"/>
      <c r="BC496" s="59"/>
      <c r="BD496" s="59"/>
    </row>
    <row r="497" spans="1:56" x14ac:dyDescent="0.2">
      <c r="A497" s="29">
        <v>43236</v>
      </c>
      <c r="B497" s="1" t="s">
        <v>200</v>
      </c>
      <c r="C497" s="27">
        <v>44230</v>
      </c>
      <c r="D497" s="1">
        <v>52407</v>
      </c>
      <c r="J497" s="1" t="s">
        <v>52</v>
      </c>
      <c r="K497" s="1" t="s">
        <v>49</v>
      </c>
      <c r="L497" s="1">
        <v>-1</v>
      </c>
      <c r="N497" s="6"/>
      <c r="O497" s="6">
        <v>863.77</v>
      </c>
      <c r="P497" s="6">
        <v>5488.23</v>
      </c>
      <c r="R497" s="31">
        <v>-863.77</v>
      </c>
      <c r="S497" s="28">
        <v>44255</v>
      </c>
      <c r="W497" s="58"/>
      <c r="X497" s="59"/>
      <c r="Y497" s="59"/>
      <c r="Z497" s="59"/>
      <c r="AA497" s="59"/>
      <c r="AB497" s="59"/>
      <c r="AC497" s="59"/>
      <c r="AD497" s="59"/>
      <c r="AE497" s="59"/>
      <c r="AF497" s="59"/>
      <c r="AG497" s="59"/>
      <c r="AH497" s="59"/>
      <c r="AI497" s="59"/>
      <c r="AJ497" s="59"/>
      <c r="AK497" s="59"/>
      <c r="AL497" s="59"/>
      <c r="AM497" s="59"/>
      <c r="AN497" s="59"/>
      <c r="AO497" s="59"/>
      <c r="AP497" s="59"/>
      <c r="AQ497" s="59"/>
      <c r="AR497" s="59"/>
      <c r="AS497" s="59"/>
      <c r="AT497" s="59"/>
      <c r="AU497" s="59"/>
      <c r="AV497" s="59"/>
      <c r="AW497" s="59"/>
      <c r="AX497" s="59"/>
      <c r="AY497" s="59"/>
      <c r="AZ497" s="58"/>
      <c r="BA497" s="59"/>
      <c r="BB497" s="59"/>
      <c r="BC497" s="59"/>
      <c r="BD497" s="59"/>
    </row>
    <row r="498" spans="1:56" x14ac:dyDescent="0.2">
      <c r="A498" s="29">
        <v>43524</v>
      </c>
      <c r="B498" s="1" t="s">
        <v>200</v>
      </c>
      <c r="C498" s="27">
        <v>44230</v>
      </c>
      <c r="D498" s="1">
        <v>52491</v>
      </c>
      <c r="J498" s="1" t="s">
        <v>52</v>
      </c>
      <c r="K498" s="1" t="s">
        <v>49</v>
      </c>
      <c r="L498" s="1">
        <v>-1</v>
      </c>
      <c r="N498" s="6"/>
      <c r="O498" s="6">
        <v>863.77</v>
      </c>
      <c r="P498" s="6">
        <v>4624.46</v>
      </c>
      <c r="R498" s="31">
        <v>-863.77</v>
      </c>
      <c r="S498" s="28">
        <v>44255</v>
      </c>
      <c r="W498" s="58"/>
      <c r="X498" s="59"/>
      <c r="Y498" s="59"/>
      <c r="Z498" s="59"/>
      <c r="AA498" s="59"/>
      <c r="AB498" s="59"/>
      <c r="AC498" s="59"/>
      <c r="AD498" s="59"/>
      <c r="AE498" s="59"/>
      <c r="AF498" s="59"/>
      <c r="AG498" s="59"/>
      <c r="AH498" s="59"/>
      <c r="AI498" s="59"/>
      <c r="AJ498" s="59"/>
      <c r="AK498" s="59"/>
      <c r="AL498" s="59"/>
      <c r="AM498" s="59"/>
      <c r="AN498" s="59"/>
      <c r="AO498" s="59"/>
      <c r="AP498" s="59"/>
      <c r="AQ498" s="59"/>
      <c r="AR498" s="59"/>
      <c r="AS498" s="59"/>
      <c r="AT498" s="59"/>
      <c r="AU498" s="59"/>
      <c r="AV498" s="59"/>
      <c r="AW498" s="59"/>
      <c r="AX498" s="59"/>
      <c r="AY498" s="59"/>
      <c r="AZ498" s="58"/>
      <c r="BA498" s="59"/>
      <c r="BB498" s="59"/>
      <c r="BC498" s="59"/>
      <c r="BD498" s="59"/>
    </row>
    <row r="499" spans="1:56" x14ac:dyDescent="0.2">
      <c r="A499" s="29">
        <v>43524</v>
      </c>
      <c r="B499" s="1" t="s">
        <v>200</v>
      </c>
      <c r="C499" s="27">
        <v>44230</v>
      </c>
      <c r="D499" s="1">
        <v>52491</v>
      </c>
      <c r="J499" s="1" t="s">
        <v>52</v>
      </c>
      <c r="K499" s="1" t="s">
        <v>49</v>
      </c>
      <c r="L499" s="1">
        <v>-1</v>
      </c>
      <c r="N499" s="6"/>
      <c r="O499" s="6">
        <v>0.86</v>
      </c>
      <c r="P499" s="6">
        <v>4623.6000000000004</v>
      </c>
      <c r="R499" s="31">
        <v>-0.86</v>
      </c>
      <c r="S499" s="28">
        <v>44255</v>
      </c>
      <c r="W499" s="58"/>
      <c r="X499" s="59"/>
      <c r="Y499" s="59"/>
      <c r="Z499" s="59"/>
      <c r="AA499" s="59"/>
      <c r="AB499" s="59"/>
      <c r="AC499" s="59"/>
      <c r="AD499" s="59"/>
      <c r="AE499" s="59"/>
      <c r="AF499" s="59"/>
      <c r="AG499" s="59"/>
      <c r="AH499" s="59"/>
      <c r="AI499" s="59"/>
      <c r="AJ499" s="59"/>
      <c r="AK499" s="59"/>
      <c r="AL499" s="59"/>
      <c r="AM499" s="59"/>
      <c r="AN499" s="59"/>
      <c r="AO499" s="59"/>
      <c r="AP499" s="59"/>
      <c r="AQ499" s="59"/>
      <c r="AR499" s="59"/>
      <c r="AS499" s="59"/>
      <c r="AT499" s="59"/>
      <c r="AU499" s="59"/>
      <c r="AV499" s="59"/>
      <c r="AW499" s="59"/>
      <c r="AX499" s="59"/>
      <c r="AY499" s="59"/>
      <c r="AZ499" s="58"/>
      <c r="BA499" s="59"/>
      <c r="BB499" s="59"/>
      <c r="BC499" s="59"/>
      <c r="BD499" s="59"/>
    </row>
    <row r="500" spans="1:56" x14ac:dyDescent="0.2">
      <c r="A500" s="29">
        <v>43541</v>
      </c>
      <c r="B500" s="1" t="s">
        <v>200</v>
      </c>
      <c r="C500" s="27">
        <v>44230</v>
      </c>
      <c r="D500" s="1">
        <v>52497</v>
      </c>
      <c r="J500" s="1" t="s">
        <v>52</v>
      </c>
      <c r="K500" s="1" t="s">
        <v>49</v>
      </c>
      <c r="L500" s="1">
        <v>-1</v>
      </c>
      <c r="N500" s="6"/>
      <c r="O500" s="6">
        <v>80</v>
      </c>
      <c r="P500" s="6">
        <v>4543.6000000000004</v>
      </c>
      <c r="R500" s="31">
        <v>-80</v>
      </c>
      <c r="S500" s="28">
        <v>44255</v>
      </c>
      <c r="W500" s="58"/>
      <c r="X500" s="59"/>
      <c r="Y500" s="59"/>
      <c r="Z500" s="59"/>
      <c r="AA500" s="59"/>
      <c r="AB500" s="59"/>
      <c r="AC500" s="59"/>
      <c r="AD500" s="59"/>
      <c r="AE500" s="59"/>
      <c r="AF500" s="59"/>
      <c r="AG500" s="59"/>
      <c r="AH500" s="59"/>
      <c r="AI500" s="59"/>
      <c r="AJ500" s="59"/>
      <c r="AK500" s="59"/>
      <c r="AL500" s="59"/>
      <c r="AM500" s="59"/>
      <c r="AN500" s="59"/>
      <c r="AO500" s="59"/>
      <c r="AP500" s="59"/>
      <c r="AQ500" s="59"/>
      <c r="AR500" s="59"/>
      <c r="AS500" s="59"/>
      <c r="AT500" s="59"/>
      <c r="AU500" s="59"/>
      <c r="AV500" s="59"/>
      <c r="AW500" s="59"/>
      <c r="AX500" s="59"/>
      <c r="AY500" s="59"/>
      <c r="AZ500" s="58"/>
      <c r="BA500" s="59"/>
      <c r="BB500" s="59"/>
      <c r="BC500" s="59"/>
      <c r="BD500" s="59"/>
    </row>
    <row r="501" spans="1:56" x14ac:dyDescent="0.2">
      <c r="A501" s="29">
        <v>43569</v>
      </c>
      <c r="B501" s="1" t="s">
        <v>200</v>
      </c>
      <c r="C501" s="27">
        <v>44230</v>
      </c>
      <c r="D501" s="1">
        <v>52518</v>
      </c>
      <c r="J501" s="1" t="s">
        <v>52</v>
      </c>
      <c r="K501" s="1" t="s">
        <v>49</v>
      </c>
      <c r="L501" s="1">
        <v>-1</v>
      </c>
      <c r="N501" s="6"/>
      <c r="O501" s="6">
        <v>80</v>
      </c>
      <c r="P501" s="6">
        <v>4463.6000000000004</v>
      </c>
      <c r="R501" s="31">
        <v>-80</v>
      </c>
      <c r="S501" s="28">
        <v>44255</v>
      </c>
      <c r="W501" s="58"/>
      <c r="X501" s="59"/>
      <c r="Y501" s="59"/>
      <c r="Z501" s="59"/>
      <c r="AA501" s="59"/>
      <c r="AB501" s="59"/>
      <c r="AC501" s="59"/>
      <c r="AD501" s="59"/>
      <c r="AE501" s="59"/>
      <c r="AF501" s="59"/>
      <c r="AG501" s="59"/>
      <c r="AH501" s="59"/>
      <c r="AI501" s="59"/>
      <c r="AJ501" s="59"/>
      <c r="AK501" s="59"/>
      <c r="AL501" s="59"/>
      <c r="AM501" s="59"/>
      <c r="AN501" s="59"/>
      <c r="AO501" s="59"/>
      <c r="AP501" s="59"/>
      <c r="AQ501" s="59"/>
      <c r="AR501" s="59"/>
      <c r="AS501" s="59"/>
      <c r="AT501" s="59"/>
      <c r="AU501" s="59"/>
      <c r="AV501" s="59"/>
      <c r="AW501" s="59"/>
      <c r="AX501" s="59"/>
      <c r="AY501" s="59"/>
      <c r="AZ501" s="58"/>
      <c r="BA501" s="59"/>
      <c r="BB501" s="59"/>
      <c r="BC501" s="59"/>
      <c r="BD501" s="59"/>
    </row>
    <row r="502" spans="1:56" x14ac:dyDescent="0.2">
      <c r="A502" s="29">
        <v>43585</v>
      </c>
      <c r="B502" s="1" t="s">
        <v>789</v>
      </c>
      <c r="C502" s="27">
        <v>44232</v>
      </c>
      <c r="J502" s="1" t="s">
        <v>52</v>
      </c>
      <c r="K502" s="1" t="s">
        <v>59</v>
      </c>
      <c r="N502" s="6"/>
      <c r="O502" s="6">
        <v>351.24</v>
      </c>
      <c r="P502" s="6">
        <v>4463.6000000000004</v>
      </c>
      <c r="R502" s="31">
        <v>-351.24</v>
      </c>
      <c r="S502" s="28">
        <v>44255</v>
      </c>
      <c r="W502" s="58"/>
      <c r="X502" s="59"/>
      <c r="Y502" s="59"/>
      <c r="Z502" s="59"/>
      <c r="AA502" s="59"/>
      <c r="AB502" s="59"/>
      <c r="AC502" s="59"/>
      <c r="AD502" s="59"/>
      <c r="AE502" s="59"/>
      <c r="AF502" s="59"/>
      <c r="AG502" s="59"/>
      <c r="AH502" s="59"/>
      <c r="AI502" s="59"/>
      <c r="AJ502" s="59"/>
      <c r="AK502" s="59"/>
      <c r="AL502" s="59"/>
      <c r="AM502" s="59"/>
      <c r="AN502" s="59"/>
      <c r="AO502" s="59"/>
      <c r="AP502" s="59"/>
      <c r="AQ502" s="59"/>
      <c r="AR502" s="59"/>
      <c r="AS502" s="59"/>
      <c r="AT502" s="59"/>
      <c r="AU502" s="59"/>
      <c r="AV502" s="59"/>
      <c r="AW502" s="59"/>
      <c r="AX502" s="59"/>
      <c r="AY502" s="59"/>
      <c r="AZ502" s="58"/>
      <c r="BA502" s="59"/>
      <c r="BB502" s="59"/>
      <c r="BC502" s="59"/>
      <c r="BD502" s="59"/>
    </row>
    <row r="503" spans="1:56" x14ac:dyDescent="0.2">
      <c r="A503" s="29">
        <v>43585</v>
      </c>
      <c r="B503" s="1" t="s">
        <v>789</v>
      </c>
      <c r="C503" s="27">
        <v>44232</v>
      </c>
      <c r="J503" s="1" t="s">
        <v>52</v>
      </c>
      <c r="K503" s="1" t="s">
        <v>59</v>
      </c>
      <c r="L503" s="1">
        <v>2</v>
      </c>
      <c r="M503" s="1">
        <v>175.62</v>
      </c>
      <c r="N503" s="6">
        <v>351.24</v>
      </c>
      <c r="O503" s="6"/>
      <c r="P503" s="6">
        <v>4814.84</v>
      </c>
      <c r="R503" s="31">
        <v>351.24</v>
      </c>
      <c r="S503" s="28">
        <v>44255</v>
      </c>
      <c r="W503" s="58"/>
      <c r="X503" s="59"/>
      <c r="Y503" s="59"/>
      <c r="Z503" s="59"/>
      <c r="AA503" s="59"/>
      <c r="AB503" s="59"/>
      <c r="AC503" s="59"/>
      <c r="AD503" s="59"/>
      <c r="AE503" s="59"/>
      <c r="AF503" s="59"/>
      <c r="AG503" s="59"/>
      <c r="AH503" s="59"/>
      <c r="AI503" s="59"/>
      <c r="AJ503" s="59"/>
      <c r="AK503" s="59"/>
      <c r="AL503" s="59"/>
      <c r="AM503" s="59"/>
      <c r="AN503" s="59"/>
      <c r="AO503" s="59"/>
      <c r="AP503" s="59"/>
      <c r="AQ503" s="59"/>
      <c r="AR503" s="59"/>
      <c r="AS503" s="59"/>
      <c r="AT503" s="59"/>
      <c r="AU503" s="59"/>
      <c r="AV503" s="59"/>
      <c r="AW503" s="59"/>
      <c r="AX503" s="59"/>
      <c r="AY503" s="59"/>
      <c r="AZ503" s="58"/>
      <c r="BA503" s="59"/>
      <c r="BB503" s="59"/>
      <c r="BC503" s="59"/>
      <c r="BD503" s="59"/>
    </row>
    <row r="504" spans="1:56" x14ac:dyDescent="0.2">
      <c r="A504" s="29">
        <v>43711</v>
      </c>
      <c r="B504" s="1" t="s">
        <v>789</v>
      </c>
      <c r="C504" s="27">
        <v>44237</v>
      </c>
      <c r="J504" s="1" t="s">
        <v>52</v>
      </c>
      <c r="K504" s="1" t="s">
        <v>59</v>
      </c>
      <c r="N504" s="6"/>
      <c r="O504" s="6">
        <v>184</v>
      </c>
      <c r="P504" s="6">
        <v>4463.6000000000004</v>
      </c>
      <c r="R504" s="31">
        <v>-184</v>
      </c>
      <c r="S504" s="28">
        <v>44255</v>
      </c>
      <c r="W504" s="58"/>
      <c r="X504" s="59"/>
      <c r="Y504" s="59"/>
      <c r="Z504" s="59"/>
      <c r="AA504" s="59"/>
      <c r="AB504" s="59"/>
      <c r="AC504" s="59"/>
      <c r="AD504" s="59"/>
      <c r="AE504" s="59"/>
      <c r="AF504" s="59"/>
      <c r="AG504" s="59"/>
      <c r="AH504" s="59"/>
      <c r="AI504" s="59"/>
      <c r="AJ504" s="59"/>
      <c r="AK504" s="59"/>
      <c r="AL504" s="59"/>
      <c r="AM504" s="59"/>
      <c r="AN504" s="59"/>
      <c r="AO504" s="59"/>
      <c r="AP504" s="59"/>
      <c r="AQ504" s="59"/>
      <c r="AR504" s="59"/>
      <c r="AS504" s="59"/>
      <c r="AT504" s="59"/>
      <c r="AU504" s="59"/>
      <c r="AV504" s="59"/>
      <c r="AW504" s="59"/>
      <c r="AX504" s="59"/>
      <c r="AY504" s="59"/>
      <c r="AZ504" s="58"/>
      <c r="BA504" s="59"/>
      <c r="BB504" s="59"/>
      <c r="BC504" s="59"/>
      <c r="BD504" s="59"/>
    </row>
    <row r="505" spans="1:56" x14ac:dyDescent="0.2">
      <c r="A505" s="29">
        <v>43711</v>
      </c>
      <c r="B505" s="1" t="s">
        <v>789</v>
      </c>
      <c r="C505" s="27">
        <v>44237</v>
      </c>
      <c r="J505" s="1" t="s">
        <v>52</v>
      </c>
      <c r="K505" s="1" t="s">
        <v>59</v>
      </c>
      <c r="L505" s="1">
        <v>1</v>
      </c>
      <c r="M505" s="1">
        <v>184</v>
      </c>
      <c r="N505" s="6">
        <v>184</v>
      </c>
      <c r="O505" s="6"/>
      <c r="P505" s="6">
        <v>4647.6000000000004</v>
      </c>
      <c r="R505" s="31">
        <v>184</v>
      </c>
      <c r="S505" s="28">
        <v>44255</v>
      </c>
      <c r="W505" s="58"/>
      <c r="X505" s="59"/>
      <c r="Y505" s="59"/>
      <c r="Z505" s="59"/>
      <c r="AA505" s="59"/>
      <c r="AB505" s="59"/>
      <c r="AC505" s="59"/>
      <c r="AD505" s="59"/>
      <c r="AE505" s="59"/>
      <c r="AF505" s="59"/>
      <c r="AG505" s="59"/>
      <c r="AH505" s="59"/>
      <c r="AI505" s="59"/>
      <c r="AJ505" s="59"/>
      <c r="AK505" s="59"/>
      <c r="AL505" s="59"/>
      <c r="AM505" s="59"/>
      <c r="AN505" s="59"/>
      <c r="AO505" s="59"/>
      <c r="AP505" s="59"/>
      <c r="AQ505" s="59"/>
      <c r="AR505" s="59"/>
      <c r="AS505" s="59"/>
      <c r="AT505" s="59"/>
      <c r="AU505" s="59"/>
      <c r="AV505" s="59"/>
      <c r="AW505" s="59"/>
      <c r="AX505" s="59"/>
      <c r="AY505" s="59"/>
      <c r="AZ505" s="58"/>
      <c r="BA505" s="59"/>
      <c r="BB505" s="59"/>
      <c r="BC505" s="59"/>
      <c r="BD505" s="59"/>
    </row>
    <row r="506" spans="1:56" x14ac:dyDescent="0.2">
      <c r="A506" s="29">
        <v>43439</v>
      </c>
      <c r="B506" s="1" t="s">
        <v>200</v>
      </c>
      <c r="C506" s="27">
        <v>44245</v>
      </c>
      <c r="D506" s="1">
        <v>52435</v>
      </c>
      <c r="J506" s="1" t="s">
        <v>52</v>
      </c>
      <c r="K506" s="1" t="s">
        <v>49</v>
      </c>
      <c r="L506" s="1">
        <v>-1</v>
      </c>
      <c r="N506" s="6"/>
      <c r="O506" s="6">
        <v>149.18</v>
      </c>
      <c r="P506" s="6">
        <v>4314.42</v>
      </c>
      <c r="R506" s="31">
        <v>-149.18</v>
      </c>
      <c r="S506" s="28">
        <v>44255</v>
      </c>
      <c r="W506" s="58"/>
      <c r="X506" s="59"/>
      <c r="Y506" s="59"/>
      <c r="Z506" s="59"/>
      <c r="AA506" s="59"/>
      <c r="AB506" s="59"/>
      <c r="AC506" s="59"/>
      <c r="AD506" s="59"/>
      <c r="AE506" s="59"/>
      <c r="AF506" s="59"/>
      <c r="AG506" s="59"/>
      <c r="AH506" s="59"/>
      <c r="AI506" s="59"/>
      <c r="AJ506" s="59"/>
      <c r="AK506" s="59"/>
      <c r="AL506" s="59"/>
      <c r="AM506" s="59"/>
      <c r="AN506" s="59"/>
      <c r="AO506" s="59"/>
      <c r="AP506" s="59"/>
      <c r="AQ506" s="59"/>
      <c r="AR506" s="59"/>
      <c r="AS506" s="59"/>
      <c r="AT506" s="59"/>
      <c r="AU506" s="59"/>
      <c r="AV506" s="59"/>
      <c r="AW506" s="59"/>
      <c r="AX506" s="59"/>
      <c r="AY506" s="59"/>
      <c r="AZ506" s="58"/>
      <c r="BA506" s="59"/>
      <c r="BB506" s="59"/>
      <c r="BC506" s="59"/>
      <c r="BD506" s="59"/>
    </row>
    <row r="507" spans="1:56" x14ac:dyDescent="0.2">
      <c r="A507" s="29">
        <v>43792</v>
      </c>
      <c r="B507" s="1" t="s">
        <v>623</v>
      </c>
      <c r="C507" s="27">
        <v>44245</v>
      </c>
      <c r="D507" s="1">
        <v>92</v>
      </c>
      <c r="J507" s="1" t="s">
        <v>52</v>
      </c>
      <c r="K507" s="1" t="s">
        <v>805</v>
      </c>
      <c r="L507" s="1">
        <v>-1</v>
      </c>
      <c r="N507" s="6"/>
      <c r="O507" s="6">
        <v>0.86</v>
      </c>
      <c r="P507" s="6">
        <v>612775.77</v>
      </c>
      <c r="R507" s="31">
        <v>-0.86</v>
      </c>
      <c r="S507" s="28">
        <v>44255</v>
      </c>
      <c r="W507" s="58"/>
      <c r="X507" s="59"/>
      <c r="Y507" s="59"/>
      <c r="Z507" s="59"/>
      <c r="AA507" s="59"/>
      <c r="AB507" s="59"/>
      <c r="AC507" s="59"/>
      <c r="AD507" s="59"/>
      <c r="AE507" s="59"/>
      <c r="AF507" s="59"/>
      <c r="AG507" s="59"/>
      <c r="AH507" s="59"/>
      <c r="AI507" s="59"/>
      <c r="AJ507" s="59"/>
      <c r="AK507" s="59"/>
      <c r="AL507" s="59"/>
      <c r="AM507" s="59"/>
      <c r="AN507" s="59"/>
      <c r="AO507" s="59"/>
      <c r="AP507" s="59"/>
      <c r="AQ507" s="59"/>
      <c r="AR507" s="59"/>
      <c r="AS507" s="59"/>
      <c r="AT507" s="59"/>
      <c r="AU507" s="59"/>
      <c r="AV507" s="59"/>
      <c r="AW507" s="59"/>
      <c r="AX507" s="59"/>
      <c r="AY507" s="59"/>
      <c r="AZ507" s="58"/>
      <c r="BA507" s="59"/>
      <c r="BB507" s="59"/>
      <c r="BC507" s="59"/>
      <c r="BD507" s="59"/>
    </row>
    <row r="508" spans="1:56" x14ac:dyDescent="0.2">
      <c r="A508" s="29">
        <v>43792</v>
      </c>
      <c r="B508" s="1" t="s">
        <v>623</v>
      </c>
      <c r="C508" s="27">
        <v>44245</v>
      </c>
      <c r="D508" s="1">
        <v>92</v>
      </c>
      <c r="J508" s="1" t="s">
        <v>52</v>
      </c>
      <c r="K508" s="1" t="s">
        <v>805</v>
      </c>
      <c r="L508" s="1">
        <v>11</v>
      </c>
      <c r="N508" s="6">
        <v>95.04</v>
      </c>
      <c r="O508" s="6"/>
      <c r="P508" s="6">
        <v>612608.63</v>
      </c>
      <c r="R508" s="31">
        <v>95.04</v>
      </c>
      <c r="S508" s="28">
        <v>44255</v>
      </c>
      <c r="W508" s="58"/>
      <c r="X508" s="59"/>
      <c r="Y508" s="59"/>
      <c r="Z508" s="59"/>
      <c r="AA508" s="59"/>
      <c r="AB508" s="59"/>
      <c r="AC508" s="59"/>
      <c r="AD508" s="59"/>
      <c r="AE508" s="59"/>
      <c r="AF508" s="59"/>
      <c r="AG508" s="59"/>
      <c r="AH508" s="59"/>
      <c r="AI508" s="59"/>
      <c r="AJ508" s="59"/>
      <c r="AK508" s="59"/>
      <c r="AL508" s="59"/>
      <c r="AM508" s="59"/>
      <c r="AN508" s="59"/>
      <c r="AO508" s="59"/>
      <c r="AP508" s="59"/>
      <c r="AQ508" s="59"/>
      <c r="AR508" s="59"/>
      <c r="AS508" s="59"/>
      <c r="AT508" s="59"/>
      <c r="AU508" s="59"/>
      <c r="AV508" s="59"/>
      <c r="AW508" s="59"/>
      <c r="AX508" s="59"/>
      <c r="AY508" s="59"/>
      <c r="AZ508" s="58"/>
      <c r="BA508" s="59"/>
      <c r="BB508" s="59"/>
      <c r="BC508" s="59"/>
      <c r="BD508" s="59"/>
    </row>
    <row r="509" spans="1:56" x14ac:dyDescent="0.2">
      <c r="A509" s="29">
        <v>43792</v>
      </c>
      <c r="B509" s="1" t="s">
        <v>623</v>
      </c>
      <c r="C509" s="27">
        <v>44245</v>
      </c>
      <c r="D509" s="1">
        <v>92</v>
      </c>
      <c r="J509" s="1" t="s">
        <v>52</v>
      </c>
      <c r="K509" s="1" t="s">
        <v>805</v>
      </c>
      <c r="L509" s="1">
        <v>3</v>
      </c>
      <c r="N509" s="6">
        <v>112.59</v>
      </c>
      <c r="O509" s="6"/>
      <c r="P509" s="6">
        <v>618456.36</v>
      </c>
      <c r="R509" s="31">
        <v>112.59</v>
      </c>
      <c r="S509" s="28">
        <v>44255</v>
      </c>
      <c r="W509" s="58"/>
      <c r="X509" s="59"/>
      <c r="Y509" s="59"/>
      <c r="Z509" s="59"/>
      <c r="AA509" s="59"/>
      <c r="AB509" s="59"/>
      <c r="AC509" s="59"/>
      <c r="AD509" s="59"/>
      <c r="AE509" s="59"/>
      <c r="AF509" s="59"/>
      <c r="AG509" s="59"/>
      <c r="AH509" s="59"/>
      <c r="AI509" s="59"/>
      <c r="AJ509" s="59"/>
      <c r="AK509" s="59"/>
      <c r="AL509" s="59"/>
      <c r="AM509" s="59"/>
      <c r="AN509" s="59"/>
      <c r="AO509" s="59"/>
      <c r="AP509" s="59"/>
      <c r="AQ509" s="59"/>
      <c r="AR509" s="59"/>
      <c r="AS509" s="59"/>
      <c r="AT509" s="59"/>
      <c r="AU509" s="59"/>
      <c r="AV509" s="59"/>
      <c r="AW509" s="59"/>
      <c r="AX509" s="59"/>
      <c r="AY509" s="59"/>
      <c r="AZ509" s="58"/>
      <c r="BA509" s="59"/>
      <c r="BB509" s="59"/>
      <c r="BC509" s="59"/>
      <c r="BD509" s="59"/>
    </row>
    <row r="510" spans="1:56" x14ac:dyDescent="0.2">
      <c r="A510" s="29">
        <v>43792</v>
      </c>
      <c r="B510" s="1" t="s">
        <v>623</v>
      </c>
      <c r="C510" s="27">
        <v>44245</v>
      </c>
      <c r="D510" s="1">
        <v>92</v>
      </c>
      <c r="J510" s="1" t="s">
        <v>52</v>
      </c>
      <c r="K510" s="1" t="s">
        <v>805</v>
      </c>
      <c r="L510" s="1">
        <v>42</v>
      </c>
      <c r="N510" s="6">
        <v>168</v>
      </c>
      <c r="O510" s="6"/>
      <c r="P510" s="6">
        <v>612776.63</v>
      </c>
      <c r="R510" s="31">
        <v>168</v>
      </c>
      <c r="S510" s="28">
        <v>44255</v>
      </c>
      <c r="W510" s="58"/>
      <c r="X510" s="59"/>
      <c r="Y510" s="59"/>
      <c r="Z510" s="59"/>
      <c r="AA510" s="59"/>
      <c r="AB510" s="59"/>
      <c r="AC510" s="59"/>
      <c r="AD510" s="59"/>
      <c r="AE510" s="59"/>
      <c r="AF510" s="59"/>
      <c r="AG510" s="59"/>
      <c r="AH510" s="59"/>
      <c r="AI510" s="59"/>
      <c r="AJ510" s="59"/>
      <c r="AK510" s="59"/>
      <c r="AL510" s="59"/>
      <c r="AM510" s="59"/>
      <c r="AN510" s="59"/>
      <c r="AO510" s="59"/>
      <c r="AP510" s="59"/>
      <c r="AQ510" s="59"/>
      <c r="AR510" s="59"/>
      <c r="AS510" s="59"/>
      <c r="AT510" s="59"/>
      <c r="AU510" s="59"/>
      <c r="AV510" s="59"/>
      <c r="AW510" s="59"/>
      <c r="AX510" s="59"/>
      <c r="AY510" s="59"/>
      <c r="AZ510" s="58"/>
      <c r="BA510" s="59"/>
      <c r="BB510" s="59"/>
      <c r="BC510" s="59"/>
      <c r="BD510" s="59"/>
    </row>
    <row r="511" spans="1:56" x14ac:dyDescent="0.2">
      <c r="A511" s="29">
        <v>43792</v>
      </c>
      <c r="B511" s="1" t="s">
        <v>623</v>
      </c>
      <c r="C511" s="27">
        <v>44245</v>
      </c>
      <c r="D511" s="1">
        <v>92</v>
      </c>
      <c r="J511" s="1" t="s">
        <v>52</v>
      </c>
      <c r="K511" s="1" t="s">
        <v>805</v>
      </c>
      <c r="L511" s="1">
        <v>68</v>
      </c>
      <c r="N511" s="6">
        <v>544</v>
      </c>
      <c r="O511" s="6"/>
      <c r="P511" s="6">
        <v>4858.42</v>
      </c>
      <c r="R511" s="31">
        <v>544</v>
      </c>
      <c r="S511" s="28">
        <v>44255</v>
      </c>
      <c r="W511" s="58"/>
      <c r="X511" s="59"/>
      <c r="Y511" s="59"/>
      <c r="Z511" s="59"/>
      <c r="AA511" s="59"/>
      <c r="AB511" s="59"/>
      <c r="AC511" s="59"/>
      <c r="AD511" s="59"/>
      <c r="AE511" s="59"/>
      <c r="AF511" s="59"/>
      <c r="AG511" s="59"/>
      <c r="AH511" s="59"/>
      <c r="AI511" s="59"/>
      <c r="AJ511" s="59"/>
      <c r="AK511" s="59"/>
      <c r="AL511" s="59"/>
      <c r="AM511" s="59"/>
      <c r="AN511" s="59"/>
      <c r="AO511" s="59"/>
      <c r="AP511" s="59"/>
      <c r="AQ511" s="59"/>
      <c r="AR511" s="59"/>
      <c r="AS511" s="59"/>
      <c r="AT511" s="59"/>
      <c r="AU511" s="59"/>
      <c r="AV511" s="59"/>
      <c r="AW511" s="59"/>
      <c r="AX511" s="59"/>
      <c r="AY511" s="59"/>
      <c r="AZ511" s="58"/>
      <c r="BA511" s="59"/>
      <c r="BB511" s="59"/>
      <c r="BC511" s="59"/>
      <c r="BD511" s="59"/>
    </row>
    <row r="512" spans="1:56" x14ac:dyDescent="0.2">
      <c r="A512" s="29">
        <v>43792</v>
      </c>
      <c r="B512" s="1" t="s">
        <v>623</v>
      </c>
      <c r="C512" s="27">
        <v>44245</v>
      </c>
      <c r="D512" s="1">
        <v>92</v>
      </c>
      <c r="J512" s="1" t="s">
        <v>52</v>
      </c>
      <c r="K512" s="1" t="s">
        <v>805</v>
      </c>
      <c r="L512" s="1">
        <v>731</v>
      </c>
      <c r="N512" s="6">
        <v>1279.25</v>
      </c>
      <c r="O512" s="6"/>
      <c r="P512" s="6">
        <v>500293.36</v>
      </c>
      <c r="R512" s="31">
        <v>1279.25</v>
      </c>
      <c r="S512" s="28">
        <v>44255</v>
      </c>
      <c r="W512" s="58"/>
      <c r="X512" s="59"/>
      <c r="Y512" s="59"/>
      <c r="Z512" s="59"/>
      <c r="AA512" s="59"/>
      <c r="AB512" s="59"/>
      <c r="AC512" s="59"/>
      <c r="AD512" s="59"/>
      <c r="AE512" s="59"/>
      <c r="AF512" s="59"/>
      <c r="AG512" s="59"/>
      <c r="AH512" s="59"/>
      <c r="AI512" s="59"/>
      <c r="AJ512" s="59"/>
      <c r="AK512" s="59"/>
      <c r="AL512" s="59"/>
      <c r="AM512" s="59"/>
      <c r="AN512" s="59"/>
      <c r="AO512" s="59"/>
      <c r="AP512" s="59"/>
      <c r="AQ512" s="59"/>
      <c r="AR512" s="59"/>
      <c r="AS512" s="59"/>
      <c r="AT512" s="59"/>
      <c r="AU512" s="59"/>
      <c r="AV512" s="59"/>
      <c r="AW512" s="59"/>
      <c r="AX512" s="59"/>
      <c r="AY512" s="59"/>
      <c r="AZ512" s="58"/>
      <c r="BA512" s="59"/>
      <c r="BB512" s="59"/>
      <c r="BC512" s="59"/>
      <c r="BD512" s="59"/>
    </row>
    <row r="513" spans="1:56" x14ac:dyDescent="0.2">
      <c r="A513" s="29">
        <v>43792</v>
      </c>
      <c r="B513" s="1" t="s">
        <v>623</v>
      </c>
      <c r="C513" s="27">
        <v>44245</v>
      </c>
      <c r="D513" s="1">
        <v>92</v>
      </c>
      <c r="J513" s="1" t="s">
        <v>52</v>
      </c>
      <c r="K513" s="1" t="s">
        <v>805</v>
      </c>
      <c r="L513" s="1">
        <v>116</v>
      </c>
      <c r="N513" s="6">
        <v>5568</v>
      </c>
      <c r="O513" s="6"/>
      <c r="P513" s="6">
        <v>618343.77</v>
      </c>
      <c r="R513" s="31">
        <v>5568</v>
      </c>
      <c r="S513" s="28">
        <v>44255</v>
      </c>
      <c r="W513" s="58"/>
      <c r="X513" s="59"/>
      <c r="Y513" s="59"/>
      <c r="Z513" s="59"/>
      <c r="AA513" s="59"/>
      <c r="AB513" s="59"/>
      <c r="AC513" s="59"/>
      <c r="AD513" s="59"/>
      <c r="AE513" s="59"/>
      <c r="AF513" s="59"/>
      <c r="AG513" s="59"/>
      <c r="AH513" s="59"/>
      <c r="AI513" s="59"/>
      <c r="AJ513" s="59"/>
      <c r="AK513" s="59"/>
      <c r="AL513" s="59"/>
      <c r="AM513" s="59"/>
      <c r="AN513" s="59"/>
      <c r="AO513" s="59"/>
      <c r="AP513" s="59"/>
      <c r="AQ513" s="59"/>
      <c r="AR513" s="59"/>
      <c r="AS513" s="59"/>
      <c r="AT513" s="59"/>
      <c r="AU513" s="59"/>
      <c r="AV513" s="59"/>
      <c r="AW513" s="59"/>
      <c r="AX513" s="59"/>
      <c r="AY513" s="59"/>
      <c r="AZ513" s="58"/>
      <c r="BA513" s="59"/>
      <c r="BB513" s="59"/>
      <c r="BC513" s="59"/>
      <c r="BD513" s="59"/>
    </row>
    <row r="514" spans="1:56" x14ac:dyDescent="0.2">
      <c r="A514" s="29">
        <v>43792</v>
      </c>
      <c r="B514" s="1" t="s">
        <v>623</v>
      </c>
      <c r="C514" s="27">
        <v>44245</v>
      </c>
      <c r="D514" s="1">
        <v>92</v>
      </c>
      <c r="J514" s="1" t="s">
        <v>52</v>
      </c>
      <c r="K514" s="1" t="s">
        <v>805</v>
      </c>
      <c r="L514" s="1">
        <v>93</v>
      </c>
      <c r="N514" s="6">
        <v>7440</v>
      </c>
      <c r="O514" s="6"/>
      <c r="P514" s="6">
        <v>612513.59</v>
      </c>
      <c r="R514" s="31">
        <v>7440</v>
      </c>
      <c r="S514" s="28">
        <v>44255</v>
      </c>
      <c r="W514" s="58"/>
      <c r="X514" s="59"/>
      <c r="Y514" s="59"/>
      <c r="Z514" s="59"/>
      <c r="AA514" s="59"/>
      <c r="AB514" s="59"/>
      <c r="AC514" s="59"/>
      <c r="AD514" s="59"/>
      <c r="AE514" s="59"/>
      <c r="AF514" s="59"/>
      <c r="AG514" s="59"/>
      <c r="AH514" s="59"/>
      <c r="AI514" s="59"/>
      <c r="AJ514" s="59"/>
      <c r="AK514" s="59"/>
      <c r="AL514" s="59"/>
      <c r="AM514" s="59"/>
      <c r="AN514" s="59"/>
      <c r="AO514" s="59"/>
      <c r="AP514" s="59"/>
      <c r="AQ514" s="59"/>
      <c r="AR514" s="59"/>
      <c r="AS514" s="59"/>
      <c r="AT514" s="59"/>
      <c r="AU514" s="59"/>
      <c r="AV514" s="59"/>
      <c r="AW514" s="59"/>
      <c r="AX514" s="59"/>
      <c r="AY514" s="59"/>
      <c r="AZ514" s="58"/>
      <c r="BA514" s="59"/>
      <c r="BB514" s="59"/>
      <c r="BC514" s="59"/>
      <c r="BD514" s="59"/>
    </row>
    <row r="515" spans="1:56" x14ac:dyDescent="0.2">
      <c r="A515" s="29">
        <v>43792</v>
      </c>
      <c r="B515" s="1" t="s">
        <v>623</v>
      </c>
      <c r="C515" s="27">
        <v>44245</v>
      </c>
      <c r="D515" s="1">
        <v>92</v>
      </c>
      <c r="J515" s="1" t="s">
        <v>52</v>
      </c>
      <c r="K515" s="1" t="s">
        <v>805</v>
      </c>
      <c r="L515" s="1">
        <v>65</v>
      </c>
      <c r="N515" s="6">
        <v>14820</v>
      </c>
      <c r="O515" s="6"/>
      <c r="P515" s="6">
        <v>479190.11</v>
      </c>
      <c r="R515" s="31">
        <v>14820</v>
      </c>
      <c r="S515" s="28">
        <v>44255</v>
      </c>
      <c r="W515" s="58"/>
      <c r="X515" s="59"/>
      <c r="Y515" s="59"/>
      <c r="Z515" s="59"/>
      <c r="AA515" s="59"/>
      <c r="AB515" s="59"/>
      <c r="AC515" s="59"/>
      <c r="AD515" s="59"/>
      <c r="AE515" s="59"/>
      <c r="AF515" s="59"/>
      <c r="AG515" s="59"/>
      <c r="AH515" s="59"/>
      <c r="AI515" s="59"/>
      <c r="AJ515" s="59"/>
      <c r="AK515" s="59"/>
      <c r="AL515" s="59"/>
      <c r="AM515" s="59"/>
      <c r="AN515" s="59"/>
      <c r="AO515" s="59"/>
      <c r="AP515" s="59"/>
      <c r="AQ515" s="59"/>
      <c r="AR515" s="59"/>
      <c r="AS515" s="59"/>
      <c r="AT515" s="59"/>
      <c r="AU515" s="59"/>
      <c r="AV515" s="59"/>
      <c r="AW515" s="59"/>
      <c r="AX515" s="59"/>
      <c r="AY515" s="59"/>
      <c r="AZ515" s="58"/>
      <c r="BA515" s="59"/>
      <c r="BB515" s="59"/>
      <c r="BC515" s="59"/>
      <c r="BD515" s="59"/>
    </row>
    <row r="516" spans="1:56" x14ac:dyDescent="0.2">
      <c r="A516" s="29">
        <v>43792</v>
      </c>
      <c r="B516" s="1" t="s">
        <v>623</v>
      </c>
      <c r="C516" s="27">
        <v>44245</v>
      </c>
      <c r="D516" s="1">
        <v>92</v>
      </c>
      <c r="J516" s="1" t="s">
        <v>52</v>
      </c>
      <c r="K516" s="1" t="s">
        <v>805</v>
      </c>
      <c r="L516" s="1">
        <v>177</v>
      </c>
      <c r="N516" s="6">
        <v>19824</v>
      </c>
      <c r="O516" s="6"/>
      <c r="P516" s="6">
        <v>499014.11</v>
      </c>
      <c r="R516" s="31">
        <v>19824</v>
      </c>
      <c r="S516" s="28">
        <v>44255</v>
      </c>
      <c r="W516" s="58"/>
      <c r="X516" s="59"/>
      <c r="Y516" s="59"/>
      <c r="Z516" s="59"/>
      <c r="AA516" s="59"/>
      <c r="AB516" s="59"/>
      <c r="AC516" s="59"/>
      <c r="AD516" s="59"/>
      <c r="AE516" s="59"/>
      <c r="AF516" s="59"/>
      <c r="AG516" s="59"/>
      <c r="AH516" s="59"/>
      <c r="AI516" s="59"/>
      <c r="AJ516" s="59"/>
      <c r="AK516" s="59"/>
      <c r="AL516" s="59"/>
      <c r="AM516" s="59"/>
      <c r="AN516" s="59"/>
      <c r="AO516" s="59"/>
      <c r="AP516" s="59"/>
      <c r="AQ516" s="59"/>
      <c r="AR516" s="59"/>
      <c r="AS516" s="59"/>
      <c r="AT516" s="59"/>
      <c r="AU516" s="59"/>
      <c r="AV516" s="59"/>
      <c r="AW516" s="59"/>
      <c r="AX516" s="59"/>
      <c r="AY516" s="59"/>
      <c r="AZ516" s="58"/>
      <c r="BA516" s="59"/>
      <c r="BB516" s="59"/>
      <c r="BC516" s="59"/>
      <c r="BD516" s="59"/>
    </row>
    <row r="517" spans="1:56" x14ac:dyDescent="0.2">
      <c r="A517" s="29">
        <v>43792</v>
      </c>
      <c r="B517" s="1" t="s">
        <v>623</v>
      </c>
      <c r="C517" s="27">
        <v>44245</v>
      </c>
      <c r="D517" s="1">
        <v>92</v>
      </c>
      <c r="J517" s="1" t="s">
        <v>52</v>
      </c>
      <c r="K517" s="1" t="s">
        <v>805</v>
      </c>
      <c r="L517" s="1">
        <v>46</v>
      </c>
      <c r="N517" s="6">
        <v>27500</v>
      </c>
      <c r="O517" s="6"/>
      <c r="P517" s="6">
        <v>527793.36</v>
      </c>
      <c r="R517" s="31">
        <v>27500</v>
      </c>
      <c r="S517" s="28">
        <v>44255</v>
      </c>
      <c r="W517" s="58"/>
      <c r="X517" s="59"/>
      <c r="Y517" s="59"/>
      <c r="Z517" s="59"/>
      <c r="AA517" s="59"/>
      <c r="AB517" s="59"/>
      <c r="AC517" s="59"/>
      <c r="AD517" s="59"/>
      <c r="AE517" s="59"/>
      <c r="AF517" s="59"/>
      <c r="AG517" s="59"/>
      <c r="AH517" s="59"/>
      <c r="AI517" s="59"/>
      <c r="AJ517" s="59"/>
      <c r="AK517" s="59"/>
      <c r="AL517" s="59"/>
      <c r="AM517" s="59"/>
      <c r="AN517" s="59"/>
      <c r="AO517" s="59"/>
      <c r="AP517" s="59"/>
      <c r="AQ517" s="59"/>
      <c r="AR517" s="59"/>
      <c r="AS517" s="59"/>
      <c r="AT517" s="59"/>
      <c r="AU517" s="59"/>
      <c r="AV517" s="59"/>
      <c r="AW517" s="59"/>
      <c r="AX517" s="59"/>
      <c r="AY517" s="59"/>
      <c r="AZ517" s="58"/>
      <c r="BA517" s="59"/>
      <c r="BB517" s="59"/>
      <c r="BC517" s="59"/>
      <c r="BD517" s="59"/>
    </row>
    <row r="518" spans="1:56" x14ac:dyDescent="0.2">
      <c r="A518" s="29">
        <v>43792</v>
      </c>
      <c r="B518" s="1" t="s">
        <v>623</v>
      </c>
      <c r="C518" s="27">
        <v>44245</v>
      </c>
      <c r="D518" s="1">
        <v>92</v>
      </c>
      <c r="J518" s="1" t="s">
        <v>52</v>
      </c>
      <c r="K518" s="1" t="s">
        <v>805</v>
      </c>
      <c r="L518" s="1">
        <v>169</v>
      </c>
      <c r="N518" s="6">
        <v>77280.23</v>
      </c>
      <c r="O518" s="6"/>
      <c r="P518" s="6">
        <v>605073.59</v>
      </c>
      <c r="R518" s="31">
        <v>77280.23</v>
      </c>
      <c r="S518" s="28">
        <v>44255</v>
      </c>
      <c r="W518" s="58"/>
      <c r="X518" s="59"/>
      <c r="Y518" s="59"/>
      <c r="Z518" s="59"/>
      <c r="AA518" s="59"/>
      <c r="AB518" s="59"/>
      <c r="AC518" s="59"/>
      <c r="AD518" s="59"/>
      <c r="AE518" s="59"/>
      <c r="AF518" s="59"/>
      <c r="AG518" s="59"/>
      <c r="AH518" s="59"/>
      <c r="AI518" s="59"/>
      <c r="AJ518" s="59"/>
      <c r="AK518" s="59"/>
      <c r="AL518" s="59"/>
      <c r="AM518" s="59"/>
      <c r="AN518" s="59"/>
      <c r="AO518" s="59"/>
      <c r="AP518" s="59"/>
      <c r="AQ518" s="59"/>
      <c r="AR518" s="59"/>
      <c r="AS518" s="59"/>
      <c r="AT518" s="59"/>
      <c r="AU518" s="59"/>
      <c r="AV518" s="59"/>
      <c r="AW518" s="59"/>
      <c r="AX518" s="59"/>
      <c r="AY518" s="59"/>
      <c r="AZ518" s="58"/>
      <c r="BA518" s="59"/>
      <c r="BB518" s="59"/>
      <c r="BC518" s="59"/>
      <c r="BD518" s="59"/>
    </row>
    <row r="519" spans="1:56" x14ac:dyDescent="0.2">
      <c r="A519" s="29">
        <v>43792</v>
      </c>
      <c r="B519" s="1" t="s">
        <v>623</v>
      </c>
      <c r="C519" s="27">
        <v>44245</v>
      </c>
      <c r="D519" s="1">
        <v>92</v>
      </c>
      <c r="J519" s="1" t="s">
        <v>52</v>
      </c>
      <c r="K519" s="1" t="s">
        <v>805</v>
      </c>
      <c r="L519" s="1">
        <v>698</v>
      </c>
      <c r="N519" s="6">
        <v>459511.69</v>
      </c>
      <c r="O519" s="6"/>
      <c r="P519" s="6">
        <v>464370.11</v>
      </c>
      <c r="R519" s="31">
        <v>459511.69</v>
      </c>
      <c r="S519" s="28">
        <v>44255</v>
      </c>
      <c r="W519" s="58"/>
      <c r="X519" s="59"/>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8"/>
      <c r="BA519" s="59"/>
      <c r="BB519" s="59"/>
      <c r="BC519" s="59"/>
      <c r="BD519" s="59"/>
    </row>
    <row r="520" spans="1:56" x14ac:dyDescent="0.2">
      <c r="A520" s="29">
        <v>43872</v>
      </c>
      <c r="B520" s="1" t="s">
        <v>791</v>
      </c>
      <c r="C520" s="27">
        <v>44249</v>
      </c>
      <c r="J520" s="1" t="s">
        <v>52</v>
      </c>
      <c r="K520" s="1" t="s">
        <v>59</v>
      </c>
      <c r="L520" s="1">
        <v>2</v>
      </c>
      <c r="M520" s="1">
        <v>41.994999999999997</v>
      </c>
      <c r="N520" s="6">
        <v>83.99</v>
      </c>
      <c r="O520" s="6"/>
      <c r="P520" s="6">
        <v>618540.35</v>
      </c>
      <c r="R520" s="31">
        <v>83.99</v>
      </c>
      <c r="S520" s="28">
        <v>44255</v>
      </c>
      <c r="W520" s="58"/>
      <c r="X520" s="59"/>
      <c r="Y520" s="59"/>
      <c r="Z520" s="59"/>
      <c r="AA520" s="59"/>
      <c r="AB520" s="59"/>
      <c r="AC520" s="59"/>
      <c r="AD520" s="59"/>
      <c r="AE520" s="59"/>
      <c r="AF520" s="59"/>
      <c r="AG520" s="59"/>
      <c r="AH520" s="59"/>
      <c r="AI520" s="59"/>
      <c r="AJ520" s="59"/>
      <c r="AK520" s="59"/>
      <c r="AL520" s="59"/>
      <c r="AM520" s="59"/>
      <c r="AN520" s="59"/>
      <c r="AO520" s="59"/>
      <c r="AP520" s="59"/>
      <c r="AQ520" s="59"/>
      <c r="AR520" s="59"/>
      <c r="AS520" s="59"/>
      <c r="AT520" s="59"/>
      <c r="AU520" s="59"/>
      <c r="AV520" s="59"/>
      <c r="AW520" s="59"/>
      <c r="AX520" s="59"/>
      <c r="AY520" s="59"/>
      <c r="AZ520" s="58"/>
      <c r="BA520" s="59"/>
      <c r="BB520" s="59"/>
      <c r="BC520" s="59"/>
      <c r="BD520" s="59"/>
    </row>
    <row r="521" spans="1:56" x14ac:dyDescent="0.2">
      <c r="A521" s="29">
        <v>43533</v>
      </c>
      <c r="B521" s="1" t="s">
        <v>200</v>
      </c>
      <c r="C521" s="27">
        <v>44250</v>
      </c>
      <c r="D521" s="1">
        <v>52494</v>
      </c>
      <c r="J521" s="1" t="s">
        <v>52</v>
      </c>
      <c r="K521" s="1" t="s">
        <v>49</v>
      </c>
      <c r="L521" s="1">
        <v>-1</v>
      </c>
      <c r="M521" s="1">
        <v>12</v>
      </c>
      <c r="N521" s="6"/>
      <c r="O521" s="6">
        <v>12</v>
      </c>
      <c r="P521" s="6">
        <v>618528.35</v>
      </c>
      <c r="R521" s="31">
        <v>-12</v>
      </c>
      <c r="S521" s="28">
        <v>44255</v>
      </c>
      <c r="W521" s="58"/>
      <c r="X521" s="59"/>
      <c r="Y521" s="59"/>
      <c r="Z521" s="59"/>
      <c r="AA521" s="59"/>
      <c r="AB521" s="59"/>
      <c r="AC521" s="59"/>
      <c r="AD521" s="59"/>
      <c r="AE521" s="59"/>
      <c r="AF521" s="59"/>
      <c r="AG521" s="59"/>
      <c r="AH521" s="59"/>
      <c r="AI521" s="59"/>
      <c r="AJ521" s="59"/>
      <c r="AK521" s="59"/>
      <c r="AL521" s="59"/>
      <c r="AM521" s="59"/>
      <c r="AN521" s="59"/>
      <c r="AO521" s="59"/>
      <c r="AP521" s="59"/>
      <c r="AQ521" s="59"/>
      <c r="AR521" s="59"/>
      <c r="AS521" s="59"/>
      <c r="AT521" s="59"/>
      <c r="AU521" s="59"/>
      <c r="AV521" s="59"/>
      <c r="AW521" s="59"/>
      <c r="AX521" s="59"/>
      <c r="AY521" s="59"/>
      <c r="AZ521" s="58"/>
      <c r="BA521" s="59"/>
      <c r="BB521" s="59"/>
      <c r="BC521" s="59"/>
      <c r="BD521" s="59"/>
    </row>
    <row r="522" spans="1:56" x14ac:dyDescent="0.2">
      <c r="A522" s="29">
        <v>43540</v>
      </c>
      <c r="B522" s="1" t="s">
        <v>200</v>
      </c>
      <c r="C522" s="27">
        <v>44250</v>
      </c>
      <c r="D522" s="1">
        <v>52496</v>
      </c>
      <c r="J522" s="1" t="s">
        <v>52</v>
      </c>
      <c r="K522" s="1" t="s">
        <v>49</v>
      </c>
      <c r="L522" s="1">
        <v>-1</v>
      </c>
      <c r="N522" s="6"/>
      <c r="O522" s="6">
        <v>80</v>
      </c>
      <c r="P522" s="6">
        <v>618448.35</v>
      </c>
      <c r="R522" s="31">
        <v>-80</v>
      </c>
      <c r="S522" s="28">
        <v>44255</v>
      </c>
      <c r="W522" s="58"/>
      <c r="X522" s="59"/>
      <c r="Y522" s="59"/>
      <c r="Z522" s="59"/>
      <c r="AA522" s="59"/>
      <c r="AB522" s="59"/>
      <c r="AC522" s="59"/>
      <c r="AD522" s="59"/>
      <c r="AE522" s="59"/>
      <c r="AF522" s="59"/>
      <c r="AG522" s="59"/>
      <c r="AH522" s="59"/>
      <c r="AI522" s="59"/>
      <c r="AJ522" s="59"/>
      <c r="AK522" s="59"/>
      <c r="AL522" s="59"/>
      <c r="AM522" s="59"/>
      <c r="AN522" s="59"/>
      <c r="AO522" s="59"/>
      <c r="AP522" s="59"/>
      <c r="AQ522" s="59"/>
      <c r="AR522" s="59"/>
      <c r="AS522" s="59"/>
      <c r="AT522" s="59"/>
      <c r="AU522" s="59"/>
      <c r="AV522" s="59"/>
      <c r="AW522" s="59"/>
      <c r="AX522" s="59"/>
      <c r="AY522" s="59"/>
      <c r="AZ522" s="58"/>
      <c r="BA522" s="59"/>
      <c r="BB522" s="59"/>
      <c r="BC522" s="59"/>
      <c r="BD522" s="59"/>
    </row>
    <row r="523" spans="1:56" x14ac:dyDescent="0.2">
      <c r="A523" s="29">
        <v>43819</v>
      </c>
      <c r="B523" s="1" t="s">
        <v>200</v>
      </c>
      <c r="C523" s="27">
        <v>44250</v>
      </c>
      <c r="D523" s="1">
        <v>52539</v>
      </c>
      <c r="J523" s="1" t="s">
        <v>52</v>
      </c>
      <c r="K523" s="1" t="s">
        <v>49</v>
      </c>
      <c r="L523" s="1">
        <v>-1</v>
      </c>
      <c r="N523" s="6"/>
      <c r="O523" s="6">
        <v>863.77</v>
      </c>
      <c r="P523" s="6">
        <v>617584.57999999996</v>
      </c>
      <c r="R523" s="31">
        <v>-863.77</v>
      </c>
      <c r="S523" s="28">
        <v>44255</v>
      </c>
      <c r="W523" s="58"/>
      <c r="X523" s="59"/>
      <c r="Y523" s="59"/>
      <c r="Z523" s="59"/>
      <c r="AA523" s="59"/>
      <c r="AB523" s="59"/>
      <c r="AC523" s="59"/>
      <c r="AD523" s="59"/>
      <c r="AE523" s="59"/>
      <c r="AF523" s="59"/>
      <c r="AG523" s="59"/>
      <c r="AH523" s="59"/>
      <c r="AI523" s="59"/>
      <c r="AJ523" s="59"/>
      <c r="AK523" s="59"/>
      <c r="AL523" s="59"/>
      <c r="AM523" s="59"/>
      <c r="AN523" s="59"/>
      <c r="AO523" s="59"/>
      <c r="AP523" s="59"/>
      <c r="AQ523" s="59"/>
      <c r="AR523" s="59"/>
      <c r="AS523" s="59"/>
      <c r="AT523" s="59"/>
      <c r="AU523" s="59"/>
      <c r="AV523" s="59"/>
      <c r="AW523" s="59"/>
      <c r="AX523" s="59"/>
      <c r="AY523" s="59"/>
      <c r="AZ523" s="58"/>
      <c r="BA523" s="59"/>
      <c r="BB523" s="59"/>
      <c r="BC523" s="59"/>
      <c r="BD523" s="59"/>
    </row>
    <row r="524" spans="1:56" x14ac:dyDescent="0.2">
      <c r="A524" s="29">
        <v>43819</v>
      </c>
      <c r="B524" s="1" t="s">
        <v>200</v>
      </c>
      <c r="C524" s="27">
        <v>44250</v>
      </c>
      <c r="D524" s="1">
        <v>52539</v>
      </c>
      <c r="J524" s="1" t="s">
        <v>52</v>
      </c>
      <c r="K524" s="1" t="s">
        <v>49</v>
      </c>
      <c r="L524" s="1">
        <v>-1</v>
      </c>
      <c r="N524" s="6"/>
      <c r="O524" s="6">
        <v>42</v>
      </c>
      <c r="P524" s="6">
        <v>617542.57999999996</v>
      </c>
      <c r="R524" s="31">
        <v>-42</v>
      </c>
      <c r="S524" s="28">
        <v>44255</v>
      </c>
      <c r="W524" s="58"/>
      <c r="X524" s="59"/>
      <c r="Y524" s="59"/>
      <c r="Z524" s="59"/>
      <c r="AA524" s="59"/>
      <c r="AB524" s="59"/>
      <c r="AC524" s="59"/>
      <c r="AD524" s="59"/>
      <c r="AE524" s="59"/>
      <c r="AF524" s="59"/>
      <c r="AG524" s="59"/>
      <c r="AH524" s="59"/>
      <c r="AI524" s="59"/>
      <c r="AJ524" s="59"/>
      <c r="AK524" s="59"/>
      <c r="AL524" s="59"/>
      <c r="AM524" s="59"/>
      <c r="AN524" s="59"/>
      <c r="AO524" s="59"/>
      <c r="AP524" s="59"/>
      <c r="AQ524" s="59"/>
      <c r="AR524" s="59"/>
      <c r="AS524" s="59"/>
      <c r="AT524" s="59"/>
      <c r="AU524" s="59"/>
      <c r="AV524" s="59"/>
      <c r="AW524" s="59"/>
      <c r="AX524" s="59"/>
      <c r="AY524" s="59"/>
      <c r="AZ524" s="58"/>
      <c r="BA524" s="59"/>
      <c r="BB524" s="59"/>
      <c r="BC524" s="59"/>
      <c r="BD524" s="59"/>
    </row>
    <row r="525" spans="1:56" x14ac:dyDescent="0.2">
      <c r="A525" s="29">
        <v>43868</v>
      </c>
      <c r="B525" s="1" t="s">
        <v>167</v>
      </c>
      <c r="C525" s="27">
        <v>44250</v>
      </c>
      <c r="D525" s="1">
        <v>11252</v>
      </c>
      <c r="J525" s="1" t="s">
        <v>52</v>
      </c>
      <c r="K525" s="1" t="s">
        <v>48</v>
      </c>
      <c r="N525" s="6">
        <v>152.03</v>
      </c>
      <c r="O525" s="6"/>
      <c r="P525" s="6">
        <v>617694.61</v>
      </c>
      <c r="R525" s="31">
        <v>152.03</v>
      </c>
      <c r="S525" s="28">
        <v>44255</v>
      </c>
      <c r="W525" s="58"/>
      <c r="X525" s="59"/>
      <c r="Y525" s="59"/>
      <c r="Z525" s="59"/>
      <c r="AA525" s="59"/>
      <c r="AB525" s="59"/>
      <c r="AC525" s="59"/>
      <c r="AD525" s="59"/>
      <c r="AE525" s="59"/>
      <c r="AF525" s="59"/>
      <c r="AG525" s="59"/>
      <c r="AH525" s="59"/>
      <c r="AI525" s="59"/>
      <c r="AJ525" s="59"/>
      <c r="AK525" s="59"/>
      <c r="AL525" s="59"/>
      <c r="AM525" s="59"/>
      <c r="AN525" s="59"/>
      <c r="AO525" s="59"/>
      <c r="AP525" s="59"/>
      <c r="AQ525" s="59"/>
      <c r="AR525" s="59"/>
      <c r="AS525" s="59"/>
      <c r="AT525" s="59"/>
      <c r="AU525" s="59"/>
      <c r="AV525" s="59"/>
      <c r="AW525" s="59"/>
      <c r="AX525" s="59"/>
      <c r="AY525" s="59"/>
      <c r="AZ525" s="58"/>
      <c r="BA525" s="59"/>
      <c r="BB525" s="59"/>
      <c r="BC525" s="59"/>
      <c r="BD525" s="59"/>
    </row>
    <row r="526" spans="1:56" x14ac:dyDescent="0.2">
      <c r="A526" s="29">
        <v>43789</v>
      </c>
      <c r="B526" s="1" t="s">
        <v>200</v>
      </c>
      <c r="C526" s="27">
        <v>44253</v>
      </c>
      <c r="D526" s="1">
        <v>52530</v>
      </c>
      <c r="J526" s="1" t="s">
        <v>52</v>
      </c>
      <c r="K526" s="1" t="s">
        <v>49</v>
      </c>
      <c r="L526" s="1">
        <v>-2</v>
      </c>
      <c r="N526" s="6"/>
      <c r="O526" s="6">
        <v>75.06</v>
      </c>
      <c r="P526" s="6">
        <v>617619.55000000005</v>
      </c>
      <c r="R526" s="31">
        <v>-75.06</v>
      </c>
      <c r="S526" s="28">
        <v>44255</v>
      </c>
      <c r="W526" s="58"/>
      <c r="X526" s="59"/>
      <c r="Y526" s="59"/>
      <c r="Z526" s="59"/>
      <c r="AA526" s="59"/>
      <c r="AB526" s="59"/>
      <c r="AC526" s="59"/>
      <c r="AD526" s="59"/>
      <c r="AE526" s="59"/>
      <c r="AF526" s="59"/>
      <c r="AG526" s="59"/>
      <c r="AH526" s="59"/>
      <c r="AI526" s="59"/>
      <c r="AJ526" s="59"/>
      <c r="AK526" s="59"/>
      <c r="AL526" s="59"/>
      <c r="AM526" s="59"/>
      <c r="AN526" s="59"/>
      <c r="AO526" s="59"/>
      <c r="AP526" s="59"/>
      <c r="AQ526" s="59"/>
      <c r="AR526" s="59"/>
      <c r="AS526" s="59"/>
      <c r="AT526" s="59"/>
      <c r="AU526" s="59"/>
      <c r="AV526" s="59"/>
      <c r="AW526" s="59"/>
      <c r="AX526" s="59"/>
      <c r="AY526" s="59"/>
      <c r="AZ526" s="58"/>
      <c r="BA526" s="59"/>
      <c r="BB526" s="59"/>
      <c r="BC526" s="59"/>
      <c r="BD526" s="59"/>
    </row>
    <row r="527" spans="1:56" x14ac:dyDescent="0.2">
      <c r="A527" s="29">
        <v>43854</v>
      </c>
      <c r="B527" s="1" t="s">
        <v>200</v>
      </c>
      <c r="C527" s="27">
        <v>44255</v>
      </c>
      <c r="D527" s="1">
        <v>52549</v>
      </c>
      <c r="J527" s="1" t="s">
        <v>52</v>
      </c>
      <c r="K527" s="1" t="s">
        <v>49</v>
      </c>
      <c r="L527" s="1">
        <v>-1</v>
      </c>
      <c r="N527" s="6"/>
      <c r="O527" s="6">
        <v>48</v>
      </c>
      <c r="P527" s="6">
        <v>617571.55000000005</v>
      </c>
      <c r="R527" s="31">
        <v>-48</v>
      </c>
      <c r="S527" s="28">
        <v>44255</v>
      </c>
      <c r="W527" s="58"/>
      <c r="X527" s="59"/>
      <c r="Y527" s="59"/>
      <c r="Z527" s="59"/>
      <c r="AA527" s="59"/>
      <c r="AB527" s="59"/>
      <c r="AC527" s="59"/>
      <c r="AD527" s="59"/>
      <c r="AE527" s="59"/>
      <c r="AF527" s="59"/>
      <c r="AG527" s="59"/>
      <c r="AH527" s="59"/>
      <c r="AI527" s="59"/>
      <c r="AJ527" s="59"/>
      <c r="AK527" s="59"/>
      <c r="AL527" s="59"/>
      <c r="AM527" s="59"/>
      <c r="AN527" s="59"/>
      <c r="AO527" s="59"/>
      <c r="AP527" s="59"/>
      <c r="AQ527" s="59"/>
      <c r="AR527" s="59"/>
      <c r="AS527" s="59"/>
      <c r="AT527" s="59"/>
      <c r="AU527" s="59"/>
      <c r="AV527" s="59"/>
      <c r="AW527" s="59"/>
      <c r="AX527" s="59"/>
      <c r="AY527" s="59"/>
      <c r="AZ527" s="58"/>
      <c r="BA527" s="59"/>
      <c r="BB527" s="59"/>
      <c r="BC527" s="59"/>
      <c r="BD527" s="59"/>
    </row>
    <row r="528" spans="1:56" x14ac:dyDescent="0.2">
      <c r="A528" s="29">
        <v>43865</v>
      </c>
      <c r="B528" s="1" t="s">
        <v>789</v>
      </c>
      <c r="C528" s="27">
        <v>44255</v>
      </c>
      <c r="J528" s="1" t="s">
        <v>52</v>
      </c>
      <c r="K528" s="1" t="s">
        <v>59</v>
      </c>
      <c r="N528" s="6"/>
      <c r="O528" s="6">
        <v>169.86</v>
      </c>
      <c r="P528" s="6">
        <v>617571.55000000005</v>
      </c>
      <c r="R528" s="31">
        <v>-169.86</v>
      </c>
      <c r="S528" s="28">
        <v>44255</v>
      </c>
      <c r="W528" s="58"/>
      <c r="X528" s="59"/>
      <c r="Y528" s="59"/>
      <c r="Z528" s="59"/>
      <c r="AA528" s="59"/>
      <c r="AB528" s="59"/>
      <c r="AC528" s="59"/>
      <c r="AD528" s="59"/>
      <c r="AE528" s="59"/>
      <c r="AF528" s="59"/>
      <c r="AG528" s="59"/>
      <c r="AH528" s="59"/>
      <c r="AI528" s="59"/>
      <c r="AJ528" s="59"/>
      <c r="AK528" s="59"/>
      <c r="AL528" s="59"/>
      <c r="AM528" s="59"/>
      <c r="AN528" s="59"/>
      <c r="AO528" s="59"/>
      <c r="AP528" s="59"/>
      <c r="AQ528" s="59"/>
      <c r="AR528" s="59"/>
      <c r="AS528" s="59"/>
      <c r="AT528" s="59"/>
      <c r="AU528" s="59"/>
      <c r="AV528" s="59"/>
      <c r="AW528" s="59"/>
      <c r="AX528" s="59"/>
      <c r="AY528" s="59"/>
      <c r="AZ528" s="58"/>
      <c r="BA528" s="59"/>
      <c r="BB528" s="59"/>
      <c r="BC528" s="59"/>
      <c r="BD528" s="59"/>
    </row>
    <row r="529" spans="1:56" x14ac:dyDescent="0.2">
      <c r="A529" s="29">
        <v>43865</v>
      </c>
      <c r="B529" s="1" t="s">
        <v>789</v>
      </c>
      <c r="C529" s="27">
        <v>44255</v>
      </c>
      <c r="J529" s="1" t="s">
        <v>52</v>
      </c>
      <c r="K529" s="1" t="s">
        <v>59</v>
      </c>
      <c r="L529" s="1">
        <v>1</v>
      </c>
      <c r="M529" s="1">
        <v>57.91</v>
      </c>
      <c r="N529" s="6">
        <v>57.91</v>
      </c>
      <c r="O529" s="6"/>
      <c r="P529" s="6">
        <v>619985.66</v>
      </c>
      <c r="R529" s="31">
        <v>57.91</v>
      </c>
      <c r="S529" s="28">
        <v>44255</v>
      </c>
      <c r="W529" s="58"/>
      <c r="X529" s="59"/>
      <c r="Y529" s="59"/>
      <c r="Z529" s="59"/>
      <c r="AA529" s="59"/>
      <c r="AB529" s="59"/>
      <c r="AC529" s="59"/>
      <c r="AD529" s="59"/>
      <c r="AE529" s="59"/>
      <c r="AF529" s="59"/>
      <c r="AG529" s="59"/>
      <c r="AH529" s="59"/>
      <c r="AI529" s="59"/>
      <c r="AJ529" s="59"/>
      <c r="AK529" s="59"/>
      <c r="AL529" s="59"/>
      <c r="AM529" s="59"/>
      <c r="AN529" s="59"/>
      <c r="AO529" s="59"/>
      <c r="AP529" s="59"/>
      <c r="AQ529" s="59"/>
      <c r="AR529" s="59"/>
      <c r="AS529" s="59"/>
      <c r="AT529" s="59"/>
      <c r="AU529" s="59"/>
      <c r="AV529" s="59"/>
      <c r="AW529" s="59"/>
      <c r="AX529" s="59"/>
      <c r="AY529" s="59"/>
      <c r="AZ529" s="58"/>
      <c r="BA529" s="59"/>
      <c r="BB529" s="59"/>
      <c r="BC529" s="59"/>
      <c r="BD529" s="59"/>
    </row>
    <row r="530" spans="1:56" x14ac:dyDescent="0.2">
      <c r="A530" s="29">
        <v>43865</v>
      </c>
      <c r="B530" s="1" t="s">
        <v>789</v>
      </c>
      <c r="C530" s="27">
        <v>44255</v>
      </c>
      <c r="J530" s="1" t="s">
        <v>52</v>
      </c>
      <c r="K530" s="1" t="s">
        <v>59</v>
      </c>
      <c r="L530" s="1">
        <v>1</v>
      </c>
      <c r="M530" s="1">
        <v>169.86</v>
      </c>
      <c r="N530" s="6">
        <v>169.86</v>
      </c>
      <c r="O530" s="6"/>
      <c r="P530" s="6">
        <v>617741.41</v>
      </c>
      <c r="R530" s="31">
        <v>169.86</v>
      </c>
      <c r="S530" s="28">
        <v>44255</v>
      </c>
      <c r="W530" s="58"/>
      <c r="X530" s="59"/>
      <c r="Y530" s="59"/>
      <c r="Z530" s="59"/>
      <c r="AA530" s="59"/>
      <c r="AB530" s="59"/>
      <c r="AC530" s="59"/>
      <c r="AD530" s="59"/>
      <c r="AE530" s="59"/>
      <c r="AF530" s="59"/>
      <c r="AG530" s="59"/>
      <c r="AH530" s="59"/>
      <c r="AI530" s="59"/>
      <c r="AJ530" s="59"/>
      <c r="AK530" s="59"/>
      <c r="AL530" s="59"/>
      <c r="AM530" s="59"/>
      <c r="AN530" s="59"/>
      <c r="AO530" s="59"/>
      <c r="AP530" s="59"/>
      <c r="AQ530" s="59"/>
      <c r="AR530" s="59"/>
      <c r="AS530" s="59"/>
      <c r="AT530" s="59"/>
      <c r="AU530" s="59"/>
      <c r="AV530" s="59"/>
      <c r="AW530" s="59"/>
      <c r="AX530" s="59"/>
      <c r="AY530" s="59"/>
      <c r="AZ530" s="58"/>
      <c r="BA530" s="59"/>
      <c r="BB530" s="59"/>
      <c r="BC530" s="59"/>
      <c r="BD530" s="59"/>
    </row>
    <row r="531" spans="1:56" x14ac:dyDescent="0.2">
      <c r="A531" s="29">
        <v>43865</v>
      </c>
      <c r="B531" s="1" t="s">
        <v>789</v>
      </c>
      <c r="C531" s="27">
        <v>44255</v>
      </c>
      <c r="J531" s="1" t="s">
        <v>52</v>
      </c>
      <c r="K531" s="1" t="s">
        <v>59</v>
      </c>
      <c r="L531" s="1">
        <v>3</v>
      </c>
      <c r="M531" s="1">
        <v>785.4</v>
      </c>
      <c r="N531" s="6">
        <v>2356.1999999999998</v>
      </c>
      <c r="O531" s="6"/>
      <c r="P531" s="6">
        <v>619927.75</v>
      </c>
      <c r="R531" s="31">
        <v>2356.1999999999998</v>
      </c>
      <c r="S531" s="28">
        <v>44255</v>
      </c>
      <c r="W531" s="58"/>
      <c r="X531" s="59"/>
      <c r="Y531" s="59"/>
      <c r="Z531" s="59"/>
      <c r="AA531" s="59"/>
      <c r="AB531" s="59"/>
      <c r="AC531" s="59"/>
      <c r="AD531" s="59"/>
      <c r="AE531" s="59"/>
      <c r="AF531" s="59"/>
      <c r="AG531" s="59"/>
      <c r="AH531" s="59"/>
      <c r="AI531" s="59"/>
      <c r="AJ531" s="59"/>
      <c r="AK531" s="59"/>
      <c r="AL531" s="59"/>
      <c r="AM531" s="59"/>
      <c r="AN531" s="59"/>
      <c r="AO531" s="59"/>
      <c r="AP531" s="59"/>
      <c r="AQ531" s="59"/>
      <c r="AR531" s="59"/>
      <c r="AS531" s="59"/>
      <c r="AT531" s="59"/>
      <c r="AU531" s="59"/>
      <c r="AV531" s="59"/>
      <c r="AW531" s="59"/>
      <c r="AX531" s="59"/>
      <c r="AY531" s="59"/>
      <c r="AZ531" s="58"/>
      <c r="BA531" s="59"/>
      <c r="BB531" s="59"/>
      <c r="BC531" s="59"/>
      <c r="BD531" s="59"/>
    </row>
    <row r="532" spans="1:56" x14ac:dyDescent="0.2">
      <c r="A532" s="29">
        <v>43867</v>
      </c>
      <c r="B532" s="1" t="s">
        <v>791</v>
      </c>
      <c r="C532" s="27">
        <v>44255</v>
      </c>
      <c r="J532" s="1" t="s">
        <v>52</v>
      </c>
      <c r="K532" s="1" t="s">
        <v>59</v>
      </c>
      <c r="L532" s="1">
        <v>1</v>
      </c>
      <c r="M532" s="1">
        <v>152.03</v>
      </c>
      <c r="N532" s="6">
        <v>152.03</v>
      </c>
      <c r="O532" s="6"/>
      <c r="P532" s="6">
        <v>620137.68999999994</v>
      </c>
      <c r="R532" s="31">
        <v>152.03</v>
      </c>
      <c r="S532" s="28">
        <v>44255</v>
      </c>
      <c r="W532" s="58"/>
      <c r="X532" s="59"/>
      <c r="Y532" s="59"/>
      <c r="Z532" s="59"/>
      <c r="AA532" s="59"/>
      <c r="AB532" s="59"/>
      <c r="AC532" s="59"/>
      <c r="AD532" s="59"/>
      <c r="AE532" s="59"/>
      <c r="AF532" s="59"/>
      <c r="AG532" s="59"/>
      <c r="AH532" s="59"/>
      <c r="AI532" s="59"/>
      <c r="AJ532" s="59"/>
      <c r="AK532" s="59"/>
      <c r="AL532" s="59"/>
      <c r="AM532" s="59"/>
      <c r="AN532" s="59"/>
      <c r="AO532" s="59"/>
      <c r="AP532" s="59"/>
      <c r="AQ532" s="59"/>
      <c r="AR532" s="59"/>
      <c r="AS532" s="59"/>
      <c r="AT532" s="59"/>
      <c r="AU532" s="59"/>
      <c r="AV532" s="59"/>
      <c r="AW532" s="59"/>
      <c r="AX532" s="59"/>
      <c r="AY532" s="59"/>
      <c r="AZ532" s="58"/>
      <c r="BA532" s="59"/>
      <c r="BB532" s="59"/>
      <c r="BC532" s="59"/>
      <c r="BD532" s="59"/>
    </row>
    <row r="533" spans="1:56" x14ac:dyDescent="0.2">
      <c r="A533" s="29">
        <v>43870</v>
      </c>
      <c r="B533" s="1" t="s">
        <v>200</v>
      </c>
      <c r="C533" s="27">
        <v>44255</v>
      </c>
      <c r="D533" s="1">
        <v>52552</v>
      </c>
      <c r="J533" s="1" t="s">
        <v>52</v>
      </c>
      <c r="K533" s="1" t="s">
        <v>49</v>
      </c>
      <c r="L533" s="1">
        <v>-1</v>
      </c>
      <c r="N533" s="6"/>
      <c r="O533" s="6">
        <v>80</v>
      </c>
      <c r="P533" s="6">
        <v>620057.68999999994</v>
      </c>
      <c r="R533" s="31">
        <v>-80</v>
      </c>
      <c r="S533" s="28">
        <v>44255</v>
      </c>
      <c r="W533" s="58"/>
      <c r="X533" s="59"/>
      <c r="Y533" s="59"/>
      <c r="Z533" s="59"/>
      <c r="AA533" s="59"/>
      <c r="AB533" s="59"/>
      <c r="AC533" s="59"/>
      <c r="AD533" s="59"/>
      <c r="AE533" s="59"/>
      <c r="AF533" s="59"/>
      <c r="AG533" s="59"/>
      <c r="AH533" s="59"/>
      <c r="AI533" s="59"/>
      <c r="AJ533" s="59"/>
      <c r="AK533" s="59"/>
      <c r="AL533" s="59"/>
      <c r="AM533" s="59"/>
      <c r="AN533" s="59"/>
      <c r="AO533" s="59"/>
      <c r="AP533" s="59"/>
      <c r="AQ533" s="59"/>
      <c r="AR533" s="59"/>
      <c r="AS533" s="59"/>
      <c r="AT533" s="59"/>
      <c r="AU533" s="59"/>
      <c r="AV533" s="59"/>
      <c r="AW533" s="59"/>
      <c r="AX533" s="59"/>
      <c r="AY533" s="59"/>
      <c r="AZ533" s="58"/>
      <c r="BA533" s="59"/>
      <c r="BB533" s="59"/>
      <c r="BC533" s="59"/>
      <c r="BD533" s="59"/>
    </row>
    <row r="534" spans="1:56" x14ac:dyDescent="0.2">
      <c r="A534" s="29">
        <v>43998</v>
      </c>
      <c r="B534" s="1" t="s">
        <v>117</v>
      </c>
      <c r="C534" s="27">
        <v>44255</v>
      </c>
      <c r="D534" s="1" t="s">
        <v>806</v>
      </c>
      <c r="E534" s="1" t="s">
        <v>119</v>
      </c>
      <c r="J534" s="1" t="s">
        <v>52</v>
      </c>
      <c r="K534" s="1" t="s">
        <v>805</v>
      </c>
      <c r="N534" s="6"/>
      <c r="O534" s="6">
        <v>614141.93999999994</v>
      </c>
      <c r="P534" s="6">
        <v>5915.75</v>
      </c>
      <c r="R534" s="31">
        <v>-614141.93999999994</v>
      </c>
      <c r="S534" s="28">
        <v>44255</v>
      </c>
      <c r="W534" s="58"/>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8"/>
      <c r="BA534" s="59"/>
      <c r="BB534" s="59"/>
      <c r="BC534" s="59"/>
      <c r="BD534" s="59"/>
    </row>
    <row r="535" spans="1:56" x14ac:dyDescent="0.2">
      <c r="A535" s="29">
        <v>43962</v>
      </c>
      <c r="B535" s="1" t="s">
        <v>623</v>
      </c>
      <c r="C535" s="27">
        <v>44260</v>
      </c>
      <c r="D535" s="1">
        <v>93</v>
      </c>
      <c r="J535" s="1" t="s">
        <v>52</v>
      </c>
      <c r="K535" s="1" t="s">
        <v>0</v>
      </c>
      <c r="L535" s="1">
        <v>-1</v>
      </c>
      <c r="N535" s="6"/>
      <c r="O535" s="6">
        <v>8.64</v>
      </c>
      <c r="P535" s="6">
        <v>5907.11</v>
      </c>
      <c r="R535" s="31">
        <v>-8.64</v>
      </c>
      <c r="S535" s="28">
        <v>44286</v>
      </c>
      <c r="W535" s="58"/>
      <c r="X535" s="59"/>
      <c r="Y535" s="59"/>
      <c r="Z535" s="59"/>
      <c r="AA535" s="59"/>
      <c r="AB535" s="59"/>
      <c r="AC535" s="59"/>
      <c r="AD535" s="59"/>
      <c r="AE535" s="59"/>
      <c r="AF535" s="59"/>
      <c r="AG535" s="59"/>
      <c r="AH535" s="59"/>
      <c r="AI535" s="59"/>
      <c r="AJ535" s="59"/>
      <c r="AK535" s="59"/>
      <c r="AL535" s="59"/>
      <c r="AM535" s="59"/>
      <c r="AN535" s="59"/>
      <c r="AO535" s="59"/>
      <c r="AP535" s="59"/>
      <c r="AQ535" s="59"/>
      <c r="AR535" s="59"/>
      <c r="AS535" s="59"/>
      <c r="AT535" s="59"/>
      <c r="AU535" s="59"/>
      <c r="AV535" s="59"/>
      <c r="AW535" s="59"/>
      <c r="AX535" s="59"/>
      <c r="AY535" s="59"/>
      <c r="AZ535" s="58"/>
      <c r="BA535" s="59"/>
      <c r="BB535" s="59"/>
      <c r="BC535" s="59"/>
      <c r="BD535" s="59"/>
    </row>
    <row r="536" spans="1:56" x14ac:dyDescent="0.2">
      <c r="A536" s="29">
        <v>44013</v>
      </c>
      <c r="B536" s="1" t="s">
        <v>791</v>
      </c>
      <c r="C536" s="27">
        <v>44263</v>
      </c>
      <c r="J536" s="1" t="s">
        <v>52</v>
      </c>
      <c r="K536" s="1" t="s">
        <v>59</v>
      </c>
      <c r="L536" s="1">
        <v>1</v>
      </c>
      <c r="M536" s="1">
        <v>32.6</v>
      </c>
      <c r="N536" s="6">
        <v>32.6</v>
      </c>
      <c r="O536" s="6"/>
      <c r="P536" s="6">
        <v>6334.88</v>
      </c>
      <c r="R536" s="31">
        <v>32.6</v>
      </c>
      <c r="S536" s="28">
        <v>44286</v>
      </c>
      <c r="W536" s="58"/>
      <c r="X536" s="59"/>
      <c r="Y536" s="59"/>
      <c r="Z536" s="59"/>
      <c r="AA536" s="59"/>
      <c r="AB536" s="59"/>
      <c r="AC536" s="59"/>
      <c r="AD536" s="59"/>
      <c r="AE536" s="59"/>
      <c r="AF536" s="59"/>
      <c r="AG536" s="59"/>
      <c r="AH536" s="59"/>
      <c r="AI536" s="59"/>
      <c r="AJ536" s="59"/>
      <c r="AK536" s="59"/>
      <c r="AL536" s="59"/>
      <c r="AM536" s="59"/>
      <c r="AN536" s="59"/>
      <c r="AO536" s="59"/>
      <c r="AP536" s="59"/>
      <c r="AQ536" s="59"/>
      <c r="AR536" s="59"/>
      <c r="AS536" s="59"/>
      <c r="AT536" s="59"/>
      <c r="AU536" s="59"/>
      <c r="AV536" s="59"/>
      <c r="AW536" s="59"/>
      <c r="AX536" s="59"/>
      <c r="AY536" s="59"/>
      <c r="AZ536" s="58"/>
      <c r="BA536" s="59"/>
      <c r="BB536" s="59"/>
      <c r="BC536" s="59"/>
      <c r="BD536" s="59"/>
    </row>
    <row r="537" spans="1:56" x14ac:dyDescent="0.2">
      <c r="A537" s="29">
        <v>44013</v>
      </c>
      <c r="B537" s="1" t="s">
        <v>791</v>
      </c>
      <c r="C537" s="27">
        <v>44263</v>
      </c>
      <c r="J537" s="1" t="s">
        <v>52</v>
      </c>
      <c r="K537" s="1" t="s">
        <v>59</v>
      </c>
      <c r="L537" s="1">
        <v>1</v>
      </c>
      <c r="M537" s="1">
        <v>38.04</v>
      </c>
      <c r="N537" s="6">
        <v>38.04</v>
      </c>
      <c r="O537" s="6"/>
      <c r="P537" s="6">
        <v>6769.52</v>
      </c>
      <c r="R537" s="31">
        <v>38.04</v>
      </c>
      <c r="S537" s="28">
        <v>44286</v>
      </c>
      <c r="W537" s="58"/>
      <c r="X537" s="59"/>
      <c r="Y537" s="59"/>
      <c r="Z537" s="59"/>
      <c r="AA537" s="59"/>
      <c r="AB537" s="59"/>
      <c r="AC537" s="59"/>
      <c r="AD537" s="59"/>
      <c r="AE537" s="59"/>
      <c r="AF537" s="59"/>
      <c r="AG537" s="59"/>
      <c r="AH537" s="59"/>
      <c r="AI537" s="59"/>
      <c r="AJ537" s="59"/>
      <c r="AK537" s="59"/>
      <c r="AL537" s="59"/>
      <c r="AM537" s="59"/>
      <c r="AN537" s="59"/>
      <c r="AO537" s="59"/>
      <c r="AP537" s="59"/>
      <c r="AQ537" s="59"/>
      <c r="AR537" s="59"/>
      <c r="AS537" s="59"/>
      <c r="AT537" s="59"/>
      <c r="AU537" s="59"/>
      <c r="AV537" s="59"/>
      <c r="AW537" s="59"/>
      <c r="AX537" s="59"/>
      <c r="AY537" s="59"/>
      <c r="AZ537" s="58"/>
      <c r="BA537" s="59"/>
      <c r="BB537" s="59"/>
      <c r="BC537" s="59"/>
      <c r="BD537" s="59"/>
    </row>
    <row r="538" spans="1:56" x14ac:dyDescent="0.2">
      <c r="A538" s="29">
        <v>44013</v>
      </c>
      <c r="B538" s="1" t="s">
        <v>791</v>
      </c>
      <c r="C538" s="27">
        <v>44263</v>
      </c>
      <c r="J538" s="1" t="s">
        <v>52</v>
      </c>
      <c r="K538" s="1" t="s">
        <v>59</v>
      </c>
      <c r="L538" s="1">
        <v>2</v>
      </c>
      <c r="M538" s="1">
        <v>26.37</v>
      </c>
      <c r="N538" s="6">
        <v>52.74</v>
      </c>
      <c r="O538" s="6"/>
      <c r="P538" s="6">
        <v>6387.62</v>
      </c>
      <c r="R538" s="31">
        <v>52.74</v>
      </c>
      <c r="S538" s="28">
        <v>44286</v>
      </c>
      <c r="W538" s="58"/>
      <c r="X538" s="59"/>
      <c r="Y538" s="59"/>
      <c r="Z538" s="59"/>
      <c r="AA538" s="59"/>
      <c r="AB538" s="59"/>
      <c r="AC538" s="59"/>
      <c r="AD538" s="59"/>
      <c r="AE538" s="59"/>
      <c r="AF538" s="59"/>
      <c r="AG538" s="59"/>
      <c r="AH538" s="59"/>
      <c r="AI538" s="59"/>
      <c r="AJ538" s="59"/>
      <c r="AK538" s="59"/>
      <c r="AL538" s="59"/>
      <c r="AM538" s="59"/>
      <c r="AN538" s="59"/>
      <c r="AO538" s="59"/>
      <c r="AP538" s="59"/>
      <c r="AQ538" s="59"/>
      <c r="AR538" s="59"/>
      <c r="AS538" s="59"/>
      <c r="AT538" s="59"/>
      <c r="AU538" s="59"/>
      <c r="AV538" s="59"/>
      <c r="AW538" s="59"/>
      <c r="AX538" s="59"/>
      <c r="AY538" s="59"/>
      <c r="AZ538" s="58"/>
      <c r="BA538" s="59"/>
      <c r="BB538" s="59"/>
      <c r="BC538" s="59"/>
      <c r="BD538" s="59"/>
    </row>
    <row r="539" spans="1:56" x14ac:dyDescent="0.2">
      <c r="A539" s="29">
        <v>44013</v>
      </c>
      <c r="B539" s="1" t="s">
        <v>791</v>
      </c>
      <c r="C539" s="27">
        <v>44263</v>
      </c>
      <c r="J539" s="1" t="s">
        <v>52</v>
      </c>
      <c r="K539" s="1" t="s">
        <v>59</v>
      </c>
      <c r="L539" s="1">
        <v>1</v>
      </c>
      <c r="M539" s="1">
        <v>64.3</v>
      </c>
      <c r="N539" s="6">
        <v>64.3</v>
      </c>
      <c r="O539" s="6"/>
      <c r="P539" s="6">
        <v>6616.68</v>
      </c>
      <c r="R539" s="31">
        <v>64.3</v>
      </c>
      <c r="S539" s="28">
        <v>44286</v>
      </c>
      <c r="W539" s="58"/>
      <c r="X539" s="59"/>
      <c r="Y539" s="59"/>
      <c r="Z539" s="59"/>
      <c r="AA539" s="59"/>
      <c r="AB539" s="59"/>
      <c r="AC539" s="59"/>
      <c r="AD539" s="59"/>
      <c r="AE539" s="59"/>
      <c r="AF539" s="59"/>
      <c r="AG539" s="59"/>
      <c r="AH539" s="59"/>
      <c r="AI539" s="59"/>
      <c r="AJ539" s="59"/>
      <c r="AK539" s="59"/>
      <c r="AL539" s="59"/>
      <c r="AM539" s="59"/>
      <c r="AN539" s="59"/>
      <c r="AO539" s="59"/>
      <c r="AP539" s="59"/>
      <c r="AQ539" s="59"/>
      <c r="AR539" s="59"/>
      <c r="AS539" s="59"/>
      <c r="AT539" s="59"/>
      <c r="AU539" s="59"/>
      <c r="AV539" s="59"/>
      <c r="AW539" s="59"/>
      <c r="AX539" s="59"/>
      <c r="AY539" s="59"/>
      <c r="AZ539" s="58"/>
      <c r="BA539" s="59"/>
      <c r="BB539" s="59"/>
      <c r="BC539" s="59"/>
      <c r="BD539" s="59"/>
    </row>
    <row r="540" spans="1:56" x14ac:dyDescent="0.2">
      <c r="A540" s="29">
        <v>44013</v>
      </c>
      <c r="B540" s="1" t="s">
        <v>791</v>
      </c>
      <c r="C540" s="27">
        <v>44263</v>
      </c>
      <c r="J540" s="1" t="s">
        <v>52</v>
      </c>
      <c r="K540" s="1" t="s">
        <v>59</v>
      </c>
      <c r="L540" s="1">
        <v>10</v>
      </c>
      <c r="M540" s="1">
        <v>11.48</v>
      </c>
      <c r="N540" s="6">
        <v>114.8</v>
      </c>
      <c r="O540" s="6"/>
      <c r="P540" s="6">
        <v>6731.48</v>
      </c>
      <c r="R540" s="31">
        <v>114.8</v>
      </c>
      <c r="S540" s="28">
        <v>44286</v>
      </c>
      <c r="W540" s="58"/>
      <c r="X540" s="59"/>
      <c r="Y540" s="59"/>
      <c r="Z540" s="59"/>
      <c r="AA540" s="59"/>
      <c r="AB540" s="59"/>
      <c r="AC540" s="59"/>
      <c r="AD540" s="59"/>
      <c r="AE540" s="59"/>
      <c r="AF540" s="59"/>
      <c r="AG540" s="59"/>
      <c r="AH540" s="59"/>
      <c r="AI540" s="59"/>
      <c r="AJ540" s="59"/>
      <c r="AK540" s="59"/>
      <c r="AL540" s="59"/>
      <c r="AM540" s="59"/>
      <c r="AN540" s="59"/>
      <c r="AO540" s="59"/>
      <c r="AP540" s="59"/>
      <c r="AQ540" s="59"/>
      <c r="AR540" s="59"/>
      <c r="AS540" s="59"/>
      <c r="AT540" s="59"/>
      <c r="AU540" s="59"/>
      <c r="AV540" s="59"/>
      <c r="AW540" s="59"/>
      <c r="AX540" s="59"/>
      <c r="AY540" s="59"/>
      <c r="AZ540" s="58"/>
      <c r="BA540" s="59"/>
      <c r="BB540" s="59"/>
      <c r="BC540" s="59"/>
      <c r="BD540" s="59"/>
    </row>
    <row r="541" spans="1:56" x14ac:dyDescent="0.2">
      <c r="A541" s="29">
        <v>44013</v>
      </c>
      <c r="B541" s="1" t="s">
        <v>791</v>
      </c>
      <c r="C541" s="27">
        <v>44263</v>
      </c>
      <c r="J541" s="1" t="s">
        <v>52</v>
      </c>
      <c r="K541" s="1" t="s">
        <v>59</v>
      </c>
      <c r="L541" s="1">
        <v>3</v>
      </c>
      <c r="M541" s="1">
        <v>39.35</v>
      </c>
      <c r="N541" s="6">
        <v>118.05</v>
      </c>
      <c r="O541" s="6"/>
      <c r="P541" s="6">
        <v>6887.57</v>
      </c>
      <c r="R541" s="31">
        <v>118.05</v>
      </c>
      <c r="S541" s="28">
        <v>44286</v>
      </c>
      <c r="W541" s="58"/>
      <c r="X541" s="59"/>
      <c r="Y541" s="59"/>
      <c r="Z541" s="59"/>
      <c r="AA541" s="59"/>
      <c r="AB541" s="59"/>
      <c r="AC541" s="59"/>
      <c r="AD541" s="59"/>
      <c r="AE541" s="59"/>
      <c r="AF541" s="59"/>
      <c r="AG541" s="59"/>
      <c r="AH541" s="59"/>
      <c r="AI541" s="59"/>
      <c r="AJ541" s="59"/>
      <c r="AK541" s="59"/>
      <c r="AL541" s="59"/>
      <c r="AM541" s="59"/>
      <c r="AN541" s="59"/>
      <c r="AO541" s="59"/>
      <c r="AP541" s="59"/>
      <c r="AQ541" s="59"/>
      <c r="AR541" s="59"/>
      <c r="AS541" s="59"/>
      <c r="AT541" s="59"/>
      <c r="AU541" s="59"/>
      <c r="AV541" s="59"/>
      <c r="AW541" s="59"/>
      <c r="AX541" s="59"/>
      <c r="AY541" s="59"/>
      <c r="AZ541" s="58"/>
      <c r="BA541" s="59"/>
      <c r="BB541" s="59"/>
      <c r="BC541" s="59"/>
      <c r="BD541" s="59"/>
    </row>
    <row r="542" spans="1:56" x14ac:dyDescent="0.2">
      <c r="A542" s="29">
        <v>44013</v>
      </c>
      <c r="B542" s="1" t="s">
        <v>791</v>
      </c>
      <c r="C542" s="27">
        <v>44263</v>
      </c>
      <c r="J542" s="1" t="s">
        <v>52</v>
      </c>
      <c r="K542" s="1" t="s">
        <v>59</v>
      </c>
      <c r="L542" s="1">
        <v>2</v>
      </c>
      <c r="M542" s="1">
        <v>82.38</v>
      </c>
      <c r="N542" s="6">
        <v>164.76</v>
      </c>
      <c r="O542" s="6"/>
      <c r="P542" s="6">
        <v>6552.38</v>
      </c>
      <c r="R542" s="31">
        <v>164.76</v>
      </c>
      <c r="S542" s="28">
        <v>44286</v>
      </c>
      <c r="W542" s="58"/>
      <c r="X542" s="59"/>
      <c r="Y542" s="59"/>
      <c r="Z542" s="59"/>
      <c r="AA542" s="59"/>
      <c r="AB542" s="59"/>
      <c r="AC542" s="59"/>
      <c r="AD542" s="59"/>
      <c r="AE542" s="59"/>
      <c r="AF542" s="59"/>
      <c r="AG542" s="59"/>
      <c r="AH542" s="59"/>
      <c r="AI542" s="59"/>
      <c r="AJ542" s="59"/>
      <c r="AK542" s="59"/>
      <c r="AL542" s="59"/>
      <c r="AM542" s="59"/>
      <c r="AN542" s="59"/>
      <c r="AO542" s="59"/>
      <c r="AP542" s="59"/>
      <c r="AQ542" s="59"/>
      <c r="AR542" s="59"/>
      <c r="AS542" s="59"/>
      <c r="AT542" s="59"/>
      <c r="AU542" s="59"/>
      <c r="AV542" s="59"/>
      <c r="AW542" s="59"/>
      <c r="AX542" s="59"/>
      <c r="AY542" s="59"/>
      <c r="AZ542" s="58"/>
      <c r="BA542" s="59"/>
      <c r="BB542" s="59"/>
      <c r="BC542" s="59"/>
      <c r="BD542" s="59"/>
    </row>
    <row r="543" spans="1:56" x14ac:dyDescent="0.2">
      <c r="A543" s="29">
        <v>44013</v>
      </c>
      <c r="B543" s="1" t="s">
        <v>791</v>
      </c>
      <c r="C543" s="27">
        <v>44263</v>
      </c>
      <c r="J543" s="1" t="s">
        <v>52</v>
      </c>
      <c r="K543" s="1" t="s">
        <v>59</v>
      </c>
      <c r="L543" s="1">
        <v>1</v>
      </c>
      <c r="M543" s="1">
        <v>395.17</v>
      </c>
      <c r="N543" s="6">
        <v>395.17</v>
      </c>
      <c r="O543" s="6"/>
      <c r="P543" s="6">
        <v>6302.28</v>
      </c>
      <c r="R543" s="31">
        <v>395.17</v>
      </c>
      <c r="S543" s="28">
        <v>44286</v>
      </c>
      <c r="W543" s="58"/>
      <c r="X543" s="59"/>
      <c r="Y543" s="59"/>
      <c r="Z543" s="59"/>
      <c r="AA543" s="59"/>
      <c r="AB543" s="59"/>
      <c r="AC543" s="59"/>
      <c r="AD543" s="59"/>
      <c r="AE543" s="59"/>
      <c r="AF543" s="59"/>
      <c r="AG543" s="59"/>
      <c r="AH543" s="59"/>
      <c r="AI543" s="59"/>
      <c r="AJ543" s="59"/>
      <c r="AK543" s="59"/>
      <c r="AL543" s="59"/>
      <c r="AM543" s="59"/>
      <c r="AN543" s="59"/>
      <c r="AO543" s="59"/>
      <c r="AP543" s="59"/>
      <c r="AQ543" s="59"/>
      <c r="AR543" s="59"/>
      <c r="AS543" s="59"/>
      <c r="AT543" s="59"/>
      <c r="AU543" s="59"/>
      <c r="AV543" s="59"/>
      <c r="AW543" s="59"/>
      <c r="AX543" s="59"/>
      <c r="AY543" s="59"/>
      <c r="AZ543" s="58"/>
      <c r="BA543" s="59"/>
      <c r="BB543" s="59"/>
      <c r="BC543" s="59"/>
      <c r="BD543" s="59"/>
    </row>
    <row r="544" spans="1:56" x14ac:dyDescent="0.2">
      <c r="A544" s="29">
        <v>44123</v>
      </c>
      <c r="B544" s="1" t="s">
        <v>200</v>
      </c>
      <c r="C544" s="27">
        <v>44265</v>
      </c>
      <c r="D544" s="1">
        <v>52607</v>
      </c>
      <c r="J544" s="1" t="s">
        <v>52</v>
      </c>
      <c r="K544" s="1" t="s">
        <v>49</v>
      </c>
      <c r="L544" s="1">
        <v>-1</v>
      </c>
      <c r="N544" s="6"/>
      <c r="O544" s="6">
        <v>57.91</v>
      </c>
      <c r="P544" s="6">
        <v>6829.66</v>
      </c>
      <c r="R544" s="31">
        <v>-57.91</v>
      </c>
      <c r="S544" s="28">
        <v>44286</v>
      </c>
      <c r="W544" s="58"/>
      <c r="X544" s="59"/>
      <c r="Y544" s="59"/>
      <c r="Z544" s="59"/>
      <c r="AA544" s="59"/>
      <c r="AB544" s="59"/>
      <c r="AC544" s="59"/>
      <c r="AD544" s="59"/>
      <c r="AE544" s="59"/>
      <c r="AF544" s="59"/>
      <c r="AG544" s="59"/>
      <c r="AH544" s="59"/>
      <c r="AI544" s="59"/>
      <c r="AJ544" s="59"/>
      <c r="AK544" s="59"/>
      <c r="AL544" s="59"/>
      <c r="AM544" s="59"/>
      <c r="AN544" s="59"/>
      <c r="AO544" s="59"/>
      <c r="AP544" s="59"/>
      <c r="AQ544" s="59"/>
      <c r="AR544" s="59"/>
      <c r="AS544" s="59"/>
      <c r="AT544" s="59"/>
      <c r="AU544" s="59"/>
      <c r="AV544" s="59"/>
      <c r="AW544" s="59"/>
      <c r="AX544" s="59"/>
      <c r="AY544" s="59"/>
      <c r="AZ544" s="58"/>
      <c r="BA544" s="59"/>
      <c r="BB544" s="59"/>
      <c r="BC544" s="59"/>
      <c r="BD544" s="59"/>
    </row>
    <row r="545" spans="1:56" x14ac:dyDescent="0.2">
      <c r="A545" s="29">
        <v>44123</v>
      </c>
      <c r="B545" s="1" t="s">
        <v>200</v>
      </c>
      <c r="C545" s="27">
        <v>44265</v>
      </c>
      <c r="D545" s="1">
        <v>52607</v>
      </c>
      <c r="J545" s="1" t="s">
        <v>52</v>
      </c>
      <c r="K545" s="1" t="s">
        <v>49</v>
      </c>
      <c r="L545" s="1">
        <v>-1</v>
      </c>
      <c r="N545" s="6"/>
      <c r="O545" s="6">
        <v>57.91</v>
      </c>
      <c r="P545" s="6">
        <v>6771.75</v>
      </c>
      <c r="R545" s="31">
        <v>-57.91</v>
      </c>
      <c r="S545" s="28">
        <v>44286</v>
      </c>
      <c r="W545" s="58"/>
      <c r="X545" s="59"/>
      <c r="Y545" s="59"/>
      <c r="Z545" s="59"/>
      <c r="AA545" s="59"/>
      <c r="AB545" s="59"/>
      <c r="AC545" s="59"/>
      <c r="AD545" s="59"/>
      <c r="AE545" s="59"/>
      <c r="AF545" s="59"/>
      <c r="AG545" s="59"/>
      <c r="AH545" s="59"/>
      <c r="AI545" s="59"/>
      <c r="AJ545" s="59"/>
      <c r="AK545" s="59"/>
      <c r="AL545" s="59"/>
      <c r="AM545" s="59"/>
      <c r="AN545" s="59"/>
      <c r="AO545" s="59"/>
      <c r="AP545" s="59"/>
      <c r="AQ545" s="59"/>
      <c r="AR545" s="59"/>
      <c r="AS545" s="59"/>
      <c r="AT545" s="59"/>
      <c r="AU545" s="59"/>
      <c r="AV545" s="59"/>
      <c r="AW545" s="59"/>
      <c r="AX545" s="59"/>
      <c r="AY545" s="59"/>
      <c r="AZ545" s="58"/>
      <c r="BA545" s="59"/>
      <c r="BB545" s="59"/>
      <c r="BC545" s="59"/>
      <c r="BD545" s="59"/>
    </row>
    <row r="546" spans="1:56" x14ac:dyDescent="0.2">
      <c r="A546" s="29">
        <v>44123</v>
      </c>
      <c r="B546" s="1" t="s">
        <v>200</v>
      </c>
      <c r="C546" s="27">
        <v>44265</v>
      </c>
      <c r="D546" s="1">
        <v>52607</v>
      </c>
      <c r="J546" s="1" t="s">
        <v>52</v>
      </c>
      <c r="K546" s="1" t="s">
        <v>49</v>
      </c>
      <c r="L546" s="1">
        <v>-1</v>
      </c>
      <c r="N546" s="6"/>
      <c r="O546" s="6">
        <v>57.91</v>
      </c>
      <c r="P546" s="6">
        <v>6713.84</v>
      </c>
      <c r="R546" s="31">
        <v>-57.91</v>
      </c>
      <c r="S546" s="28">
        <v>44286</v>
      </c>
      <c r="W546" s="58"/>
      <c r="X546" s="59"/>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8"/>
      <c r="BA546" s="59"/>
      <c r="BB546" s="59"/>
      <c r="BC546" s="59"/>
      <c r="BD546" s="59"/>
    </row>
    <row r="547" spans="1:56" x14ac:dyDescent="0.2">
      <c r="A547" s="29">
        <v>44124</v>
      </c>
      <c r="B547" s="1" t="s">
        <v>789</v>
      </c>
      <c r="C547" s="27">
        <v>44265</v>
      </c>
      <c r="J547" s="1" t="s">
        <v>52</v>
      </c>
      <c r="K547" s="1" t="s">
        <v>59</v>
      </c>
      <c r="L547" s="1">
        <v>1</v>
      </c>
      <c r="M547" s="1">
        <v>467.9</v>
      </c>
      <c r="N547" s="6">
        <v>467.9</v>
      </c>
      <c r="O547" s="6"/>
      <c r="P547" s="6">
        <v>7181.74</v>
      </c>
      <c r="R547" s="31">
        <v>467.9</v>
      </c>
      <c r="S547" s="28">
        <v>44286</v>
      </c>
      <c r="W547" s="58"/>
      <c r="X547" s="59"/>
      <c r="Y547" s="59"/>
      <c r="Z547" s="59"/>
      <c r="AA547" s="59"/>
      <c r="AB547" s="59"/>
      <c r="AC547" s="59"/>
      <c r="AD547" s="59"/>
      <c r="AE547" s="59"/>
      <c r="AF547" s="59"/>
      <c r="AG547" s="59"/>
      <c r="AH547" s="59"/>
      <c r="AI547" s="59"/>
      <c r="AJ547" s="59"/>
      <c r="AK547" s="59"/>
      <c r="AL547" s="59"/>
      <c r="AM547" s="59"/>
      <c r="AN547" s="59"/>
      <c r="AO547" s="59"/>
      <c r="AP547" s="59"/>
      <c r="AQ547" s="59"/>
      <c r="AR547" s="59"/>
      <c r="AS547" s="59"/>
      <c r="AT547" s="59"/>
      <c r="AU547" s="59"/>
      <c r="AV547" s="59"/>
      <c r="AW547" s="59"/>
      <c r="AX547" s="59"/>
      <c r="AY547" s="59"/>
      <c r="AZ547" s="58"/>
      <c r="BA547" s="59"/>
      <c r="BB547" s="59"/>
      <c r="BC547" s="59"/>
      <c r="BD547" s="59"/>
    </row>
    <row r="548" spans="1:56" x14ac:dyDescent="0.2">
      <c r="A548" s="29">
        <v>44125</v>
      </c>
      <c r="B548" s="1" t="s">
        <v>789</v>
      </c>
      <c r="C548" s="27">
        <v>44265</v>
      </c>
      <c r="J548" s="1" t="s">
        <v>52</v>
      </c>
      <c r="K548" s="1" t="s">
        <v>59</v>
      </c>
      <c r="N548" s="6"/>
      <c r="O548" s="6">
        <v>363.96</v>
      </c>
      <c r="P548" s="6">
        <v>7181.74</v>
      </c>
      <c r="R548" s="31">
        <v>-363.96</v>
      </c>
      <c r="S548" s="28">
        <v>44286</v>
      </c>
      <c r="W548" s="58"/>
      <c r="X548" s="59"/>
      <c r="Y548" s="59"/>
      <c r="Z548" s="59"/>
      <c r="AA548" s="59"/>
      <c r="AB548" s="59"/>
      <c r="AC548" s="59"/>
      <c r="AD548" s="59"/>
      <c r="AE548" s="59"/>
      <c r="AF548" s="59"/>
      <c r="AG548" s="59"/>
      <c r="AH548" s="59"/>
      <c r="AI548" s="59"/>
      <c r="AJ548" s="59"/>
      <c r="AK548" s="59"/>
      <c r="AL548" s="59"/>
      <c r="AM548" s="59"/>
      <c r="AN548" s="59"/>
      <c r="AO548" s="59"/>
      <c r="AP548" s="59"/>
      <c r="AQ548" s="59"/>
      <c r="AR548" s="59"/>
      <c r="AS548" s="59"/>
      <c r="AT548" s="59"/>
      <c r="AU548" s="59"/>
      <c r="AV548" s="59"/>
      <c r="AW548" s="59"/>
      <c r="AX548" s="59"/>
      <c r="AY548" s="59"/>
      <c r="AZ548" s="58"/>
      <c r="BA548" s="59"/>
      <c r="BB548" s="59"/>
      <c r="BC548" s="59"/>
      <c r="BD548" s="59"/>
    </row>
    <row r="549" spans="1:56" x14ac:dyDescent="0.2">
      <c r="A549" s="29">
        <v>44125</v>
      </c>
      <c r="B549" s="1" t="s">
        <v>789</v>
      </c>
      <c r="C549" s="27">
        <v>44265</v>
      </c>
      <c r="J549" s="1" t="s">
        <v>52</v>
      </c>
      <c r="K549" s="1" t="s">
        <v>59</v>
      </c>
      <c r="L549" s="1">
        <v>1</v>
      </c>
      <c r="M549" s="1">
        <v>363.96</v>
      </c>
      <c r="N549" s="6">
        <v>363.96</v>
      </c>
      <c r="O549" s="6"/>
      <c r="P549" s="6">
        <v>7545.7</v>
      </c>
      <c r="R549" s="31">
        <v>363.96</v>
      </c>
      <c r="S549" s="28">
        <v>44286</v>
      </c>
      <c r="W549" s="58"/>
      <c r="X549" s="59"/>
      <c r="Y549" s="59"/>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c r="AV549" s="59"/>
      <c r="AW549" s="59"/>
      <c r="AX549" s="59"/>
      <c r="AY549" s="59"/>
      <c r="AZ549" s="58"/>
      <c r="BA549" s="59"/>
      <c r="BB549" s="59"/>
      <c r="BC549" s="59"/>
      <c r="BD549" s="59"/>
    </row>
    <row r="550" spans="1:56" x14ac:dyDescent="0.2">
      <c r="A550" s="29">
        <v>44125</v>
      </c>
      <c r="B550" s="1" t="s">
        <v>789</v>
      </c>
      <c r="C550" s="27">
        <v>44265</v>
      </c>
      <c r="J550" s="1" t="s">
        <v>52</v>
      </c>
      <c r="K550" s="1" t="s">
        <v>59</v>
      </c>
      <c r="L550" s="1">
        <v>1</v>
      </c>
      <c r="M550" s="1">
        <v>2259.94</v>
      </c>
      <c r="N550" s="6">
        <v>2259.94</v>
      </c>
      <c r="O550" s="6"/>
      <c r="P550" s="6">
        <v>9441.68</v>
      </c>
      <c r="R550" s="31">
        <v>2259.94</v>
      </c>
      <c r="S550" s="28">
        <v>44286</v>
      </c>
      <c r="W550" s="58"/>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c r="AV550" s="59"/>
      <c r="AW550" s="59"/>
      <c r="AX550" s="59"/>
      <c r="AY550" s="59"/>
      <c r="AZ550" s="58"/>
      <c r="BA550" s="59"/>
      <c r="BB550" s="59"/>
      <c r="BC550" s="59"/>
      <c r="BD550" s="59"/>
    </row>
    <row r="551" spans="1:56" x14ac:dyDescent="0.2">
      <c r="A551" s="29">
        <v>44126</v>
      </c>
      <c r="B551" s="1" t="s">
        <v>200</v>
      </c>
      <c r="C551" s="27">
        <v>44265</v>
      </c>
      <c r="D551" s="1">
        <v>52608</v>
      </c>
      <c r="J551" s="1" t="s">
        <v>52</v>
      </c>
      <c r="K551" s="1" t="s">
        <v>49</v>
      </c>
      <c r="L551" s="1">
        <v>-1</v>
      </c>
      <c r="N551" s="6"/>
      <c r="O551" s="6">
        <v>2259.94</v>
      </c>
      <c r="P551" s="6">
        <v>7181.74</v>
      </c>
      <c r="R551" s="31">
        <v>-2259.94</v>
      </c>
      <c r="S551" s="28">
        <v>44286</v>
      </c>
      <c r="W551" s="58"/>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c r="AV551" s="59"/>
      <c r="AW551" s="59"/>
      <c r="AX551" s="59"/>
      <c r="AY551" s="59"/>
      <c r="AZ551" s="58"/>
      <c r="BA551" s="59"/>
      <c r="BB551" s="59"/>
      <c r="BC551" s="59"/>
      <c r="BD551" s="59"/>
    </row>
    <row r="552" spans="1:56" x14ac:dyDescent="0.2">
      <c r="A552" s="29">
        <v>44144</v>
      </c>
      <c r="B552" s="1" t="s">
        <v>789</v>
      </c>
      <c r="C552" s="27">
        <v>44266</v>
      </c>
      <c r="J552" s="1" t="s">
        <v>52</v>
      </c>
      <c r="K552" s="1" t="s">
        <v>59</v>
      </c>
      <c r="L552" s="1">
        <v>6</v>
      </c>
      <c r="M552" s="1">
        <v>64</v>
      </c>
      <c r="N552" s="6">
        <v>384</v>
      </c>
      <c r="O552" s="6"/>
      <c r="P552" s="6">
        <v>7565.74</v>
      </c>
      <c r="R552" s="31">
        <v>384</v>
      </c>
      <c r="S552" s="28">
        <v>44286</v>
      </c>
      <c r="W552" s="58"/>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c r="AV552" s="59"/>
      <c r="AW552" s="59"/>
      <c r="AX552" s="59"/>
      <c r="AY552" s="59"/>
      <c r="AZ552" s="58"/>
      <c r="BA552" s="59"/>
      <c r="BB552" s="59"/>
      <c r="BC552" s="59"/>
      <c r="BD552" s="59"/>
    </row>
    <row r="553" spans="1:56" x14ac:dyDescent="0.2">
      <c r="A553" s="29">
        <v>44151</v>
      </c>
      <c r="B553" s="1" t="s">
        <v>200</v>
      </c>
      <c r="C553" s="27">
        <v>44267</v>
      </c>
      <c r="D553" s="1">
        <v>52616</v>
      </c>
      <c r="J553" s="1" t="s">
        <v>52</v>
      </c>
      <c r="K553" s="1" t="s">
        <v>49</v>
      </c>
      <c r="L553" s="1">
        <v>-1</v>
      </c>
      <c r="N553" s="6"/>
      <c r="O553" s="6">
        <v>57.91</v>
      </c>
      <c r="P553" s="6">
        <v>7507.83</v>
      </c>
      <c r="R553" s="31">
        <v>-57.91</v>
      </c>
      <c r="S553" s="28">
        <v>44286</v>
      </c>
      <c r="W553" s="58"/>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8"/>
      <c r="BA553" s="59"/>
      <c r="BB553" s="59"/>
      <c r="BC553" s="59"/>
      <c r="BD553" s="59"/>
    </row>
    <row r="554" spans="1:56" x14ac:dyDescent="0.2">
      <c r="A554" s="29">
        <v>44152</v>
      </c>
      <c r="B554" s="1" t="s">
        <v>623</v>
      </c>
      <c r="C554" s="27">
        <v>44267</v>
      </c>
      <c r="D554" s="1">
        <v>1</v>
      </c>
      <c r="J554" s="1" t="s">
        <v>52</v>
      </c>
      <c r="K554" s="1" t="s">
        <v>3</v>
      </c>
      <c r="L554" s="1">
        <v>2</v>
      </c>
      <c r="N554" s="6">
        <v>1.71</v>
      </c>
      <c r="O554" s="6"/>
      <c r="P554" s="6">
        <v>7509.54</v>
      </c>
      <c r="R554" s="31">
        <v>1.71</v>
      </c>
      <c r="S554" s="28">
        <v>44286</v>
      </c>
      <c r="W554" s="58"/>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c r="AV554" s="59"/>
      <c r="AW554" s="59"/>
      <c r="AX554" s="59"/>
      <c r="AY554" s="59"/>
      <c r="AZ554" s="58"/>
      <c r="BA554" s="59"/>
      <c r="BB554" s="59"/>
      <c r="BC554" s="59"/>
      <c r="BD554" s="59"/>
    </row>
    <row r="555" spans="1:56" x14ac:dyDescent="0.2">
      <c r="A555" s="29">
        <v>43938</v>
      </c>
      <c r="B555" s="1" t="s">
        <v>200</v>
      </c>
      <c r="C555" s="27">
        <v>44270</v>
      </c>
      <c r="D555" s="1">
        <v>52600</v>
      </c>
      <c r="J555" s="1" t="s">
        <v>52</v>
      </c>
      <c r="K555" s="1" t="s">
        <v>49</v>
      </c>
      <c r="L555" s="1">
        <v>-2</v>
      </c>
      <c r="N555" s="6"/>
      <c r="O555" s="6">
        <v>26.37</v>
      </c>
      <c r="P555" s="6">
        <v>7483.17</v>
      </c>
      <c r="R555" s="31">
        <v>-26.37</v>
      </c>
      <c r="S555" s="28">
        <v>44286</v>
      </c>
      <c r="W555" s="58"/>
      <c r="X555" s="59"/>
      <c r="Y555" s="59"/>
      <c r="Z555" s="59"/>
      <c r="AA555" s="59"/>
      <c r="AB555" s="59"/>
      <c r="AC555" s="59"/>
      <c r="AD555" s="59"/>
      <c r="AE555" s="59"/>
      <c r="AF555" s="59"/>
      <c r="AG555" s="59"/>
      <c r="AH555" s="59"/>
      <c r="AI555" s="59"/>
      <c r="AJ555" s="59"/>
      <c r="AK555" s="59"/>
      <c r="AL555" s="59"/>
      <c r="AM555" s="59"/>
      <c r="AN555" s="59"/>
      <c r="AO555" s="59"/>
      <c r="AP555" s="59"/>
      <c r="AQ555" s="59"/>
      <c r="AR555" s="59"/>
      <c r="AS555" s="59"/>
      <c r="AT555" s="59"/>
      <c r="AU555" s="59"/>
      <c r="AV555" s="59"/>
      <c r="AW555" s="59"/>
      <c r="AX555" s="59"/>
      <c r="AY555" s="59"/>
      <c r="AZ555" s="58"/>
      <c r="BA555" s="59"/>
      <c r="BB555" s="59"/>
      <c r="BC555" s="59"/>
      <c r="BD555" s="59"/>
    </row>
    <row r="556" spans="1:56" x14ac:dyDescent="0.2">
      <c r="A556" s="29">
        <v>44149</v>
      </c>
      <c r="B556" s="1" t="s">
        <v>200</v>
      </c>
      <c r="C556" s="27">
        <v>44270</v>
      </c>
      <c r="D556" s="1">
        <v>52614</v>
      </c>
      <c r="J556" s="1" t="s">
        <v>52</v>
      </c>
      <c r="K556" s="1" t="s">
        <v>49</v>
      </c>
      <c r="L556" s="1">
        <v>-1</v>
      </c>
      <c r="N556" s="6"/>
      <c r="O556" s="6">
        <v>804.99</v>
      </c>
      <c r="P556" s="6">
        <v>6678.18</v>
      </c>
      <c r="R556" s="31">
        <v>-804.99</v>
      </c>
      <c r="S556" s="28">
        <v>44286</v>
      </c>
      <c r="W556" s="58"/>
      <c r="X556" s="59"/>
      <c r="Y556" s="59"/>
      <c r="Z556" s="59"/>
      <c r="AA556" s="59"/>
      <c r="AB556" s="59"/>
      <c r="AC556" s="59"/>
      <c r="AD556" s="59"/>
      <c r="AE556" s="59"/>
      <c r="AF556" s="59"/>
      <c r="AG556" s="59"/>
      <c r="AH556" s="59"/>
      <c r="AI556" s="59"/>
      <c r="AJ556" s="59"/>
      <c r="AK556" s="59"/>
      <c r="AL556" s="59"/>
      <c r="AM556" s="59"/>
      <c r="AN556" s="59"/>
      <c r="AO556" s="59"/>
      <c r="AP556" s="59"/>
      <c r="AQ556" s="59"/>
      <c r="AR556" s="59"/>
      <c r="AS556" s="59"/>
      <c r="AT556" s="59"/>
      <c r="AU556" s="59"/>
      <c r="AV556" s="59"/>
      <c r="AW556" s="59"/>
      <c r="AX556" s="59"/>
      <c r="AY556" s="59"/>
      <c r="AZ556" s="58"/>
      <c r="BA556" s="59"/>
      <c r="BB556" s="59"/>
      <c r="BC556" s="59"/>
      <c r="BD556" s="59"/>
    </row>
    <row r="557" spans="1:56" x14ac:dyDescent="0.2">
      <c r="A557" s="29">
        <v>44150</v>
      </c>
      <c r="B557" s="1" t="s">
        <v>200</v>
      </c>
      <c r="C557" s="27">
        <v>44271</v>
      </c>
      <c r="D557" s="1">
        <v>52615</v>
      </c>
      <c r="J557" s="1" t="s">
        <v>52</v>
      </c>
      <c r="K557" s="1" t="s">
        <v>49</v>
      </c>
      <c r="L557" s="1">
        <v>-1</v>
      </c>
      <c r="N557" s="6"/>
      <c r="O557" s="6">
        <v>206.64</v>
      </c>
      <c r="P557" s="6">
        <v>6471.54</v>
      </c>
      <c r="R557" s="31">
        <v>-206.64</v>
      </c>
      <c r="S557" s="28">
        <v>44286</v>
      </c>
      <c r="W557" s="58"/>
      <c r="X557" s="59"/>
      <c r="Y557" s="59"/>
      <c r="Z557" s="59"/>
      <c r="AA557" s="59"/>
      <c r="AB557" s="59"/>
      <c r="AC557" s="59"/>
      <c r="AD557" s="59"/>
      <c r="AE557" s="59"/>
      <c r="AF557" s="59"/>
      <c r="AG557" s="59"/>
      <c r="AH557" s="59"/>
      <c r="AI557" s="59"/>
      <c r="AJ557" s="59"/>
      <c r="AK557" s="59"/>
      <c r="AL557" s="59"/>
      <c r="AM557" s="59"/>
      <c r="AN557" s="59"/>
      <c r="AO557" s="59"/>
      <c r="AP557" s="59"/>
      <c r="AQ557" s="59"/>
      <c r="AR557" s="59"/>
      <c r="AS557" s="59"/>
      <c r="AT557" s="59"/>
      <c r="AU557" s="59"/>
      <c r="AV557" s="59"/>
      <c r="AW557" s="59"/>
      <c r="AX557" s="59"/>
      <c r="AY557" s="59"/>
      <c r="AZ557" s="58"/>
      <c r="BA557" s="59"/>
      <c r="BB557" s="59"/>
      <c r="BC557" s="59"/>
      <c r="BD557" s="59"/>
    </row>
    <row r="558" spans="1:56" x14ac:dyDescent="0.2">
      <c r="A558" s="29">
        <v>44203</v>
      </c>
      <c r="B558" s="1" t="s">
        <v>623</v>
      </c>
      <c r="C558" s="27">
        <v>44277</v>
      </c>
      <c r="D558" s="1">
        <v>2</v>
      </c>
      <c r="J558" s="1" t="s">
        <v>52</v>
      </c>
      <c r="K558" s="1" t="s">
        <v>3</v>
      </c>
      <c r="L558" s="1">
        <v>-1</v>
      </c>
      <c r="N558" s="6"/>
      <c r="O558" s="6">
        <v>4</v>
      </c>
      <c r="P558" s="6">
        <v>6467.54</v>
      </c>
      <c r="R558" s="31">
        <v>-4</v>
      </c>
      <c r="S558" s="28">
        <v>44286</v>
      </c>
      <c r="W558" s="58"/>
      <c r="X558" s="59"/>
      <c r="Y558" s="59"/>
      <c r="Z558" s="59"/>
      <c r="AA558" s="59"/>
      <c r="AB558" s="59"/>
      <c r="AC558" s="59"/>
      <c r="AD558" s="59"/>
      <c r="AE558" s="59"/>
      <c r="AF558" s="59"/>
      <c r="AG558" s="59"/>
      <c r="AH558" s="59"/>
      <c r="AI558" s="59"/>
      <c r="AJ558" s="59"/>
      <c r="AK558" s="59"/>
      <c r="AL558" s="59"/>
      <c r="AM558" s="59"/>
      <c r="AN558" s="59"/>
      <c r="AO558" s="59"/>
      <c r="AP558" s="59"/>
      <c r="AQ558" s="59"/>
      <c r="AR558" s="59"/>
      <c r="AS558" s="59"/>
      <c r="AT558" s="59"/>
      <c r="AU558" s="59"/>
      <c r="AV558" s="59"/>
      <c r="AW558" s="59"/>
      <c r="AX558" s="59"/>
      <c r="AY558" s="59"/>
      <c r="AZ558" s="58"/>
      <c r="BA558" s="59"/>
      <c r="BB558" s="59"/>
      <c r="BC558" s="59"/>
      <c r="BD558" s="59"/>
    </row>
    <row r="559" spans="1:56" x14ac:dyDescent="0.2">
      <c r="A559" s="29">
        <v>44203</v>
      </c>
      <c r="B559" s="1" t="s">
        <v>623</v>
      </c>
      <c r="C559" s="27">
        <v>44277</v>
      </c>
      <c r="D559" s="1">
        <v>2</v>
      </c>
      <c r="J559" s="1" t="s">
        <v>52</v>
      </c>
      <c r="K559" s="1" t="s">
        <v>3</v>
      </c>
      <c r="L559" s="1">
        <v>1</v>
      </c>
      <c r="N559" s="6">
        <v>1.75</v>
      </c>
      <c r="O559" s="6"/>
      <c r="P559" s="6">
        <v>6578.1</v>
      </c>
      <c r="R559" s="31">
        <v>1.75</v>
      </c>
      <c r="S559" s="28">
        <v>44286</v>
      </c>
      <c r="W559" s="58"/>
      <c r="X559" s="59"/>
      <c r="Y559" s="59"/>
      <c r="Z559" s="59"/>
      <c r="AA559" s="59"/>
      <c r="AB559" s="59"/>
      <c r="AC559" s="59"/>
      <c r="AD559" s="59"/>
      <c r="AE559" s="59"/>
      <c r="AF559" s="59"/>
      <c r="AG559" s="59"/>
      <c r="AH559" s="59"/>
      <c r="AI559" s="59"/>
      <c r="AJ559" s="59"/>
      <c r="AK559" s="59"/>
      <c r="AL559" s="59"/>
      <c r="AM559" s="59"/>
      <c r="AN559" s="59"/>
      <c r="AO559" s="59"/>
      <c r="AP559" s="59"/>
      <c r="AQ559" s="59"/>
      <c r="AR559" s="59"/>
      <c r="AS559" s="59"/>
      <c r="AT559" s="59"/>
      <c r="AU559" s="59"/>
      <c r="AV559" s="59"/>
      <c r="AW559" s="59"/>
      <c r="AX559" s="59"/>
      <c r="AY559" s="59"/>
      <c r="AZ559" s="58"/>
      <c r="BA559" s="59"/>
      <c r="BB559" s="59"/>
      <c r="BC559" s="59"/>
      <c r="BD559" s="59"/>
    </row>
    <row r="560" spans="1:56" x14ac:dyDescent="0.2">
      <c r="A560" s="29">
        <v>44203</v>
      </c>
      <c r="B560" s="1" t="s">
        <v>623</v>
      </c>
      <c r="C560" s="27">
        <v>44277</v>
      </c>
      <c r="D560" s="1">
        <v>2</v>
      </c>
      <c r="J560" s="1" t="s">
        <v>52</v>
      </c>
      <c r="K560" s="1" t="s">
        <v>3</v>
      </c>
      <c r="L560" s="1">
        <v>2</v>
      </c>
      <c r="N560" s="6">
        <v>108.81</v>
      </c>
      <c r="O560" s="6"/>
      <c r="P560" s="6">
        <v>6576.35</v>
      </c>
      <c r="R560" s="31">
        <v>108.81</v>
      </c>
      <c r="S560" s="28">
        <v>44286</v>
      </c>
      <c r="W560" s="58"/>
      <c r="X560" s="59"/>
      <c r="Y560" s="59"/>
      <c r="Z560" s="59"/>
      <c r="AA560" s="59"/>
      <c r="AB560" s="59"/>
      <c r="AC560" s="59"/>
      <c r="AD560" s="59"/>
      <c r="AE560" s="59"/>
      <c r="AF560" s="59"/>
      <c r="AG560" s="59"/>
      <c r="AH560" s="59"/>
      <c r="AI560" s="59"/>
      <c r="AJ560" s="59"/>
      <c r="AK560" s="59"/>
      <c r="AL560" s="59"/>
      <c r="AM560" s="59"/>
      <c r="AN560" s="59"/>
      <c r="AO560" s="59"/>
      <c r="AP560" s="59"/>
      <c r="AQ560" s="59"/>
      <c r="AR560" s="59"/>
      <c r="AS560" s="59"/>
      <c r="AT560" s="59"/>
      <c r="AU560" s="59"/>
      <c r="AV560" s="59"/>
      <c r="AW560" s="59"/>
      <c r="AX560" s="59"/>
      <c r="AY560" s="59"/>
      <c r="AZ560" s="58"/>
      <c r="BA560" s="59"/>
      <c r="BB560" s="59"/>
      <c r="BC560" s="59"/>
      <c r="BD560" s="59"/>
    </row>
    <row r="561" spans="1:56" x14ac:dyDescent="0.2">
      <c r="A561" s="29">
        <v>44234</v>
      </c>
      <c r="B561" s="1" t="s">
        <v>789</v>
      </c>
      <c r="C561" s="27">
        <v>44277</v>
      </c>
      <c r="J561" s="1" t="s">
        <v>52</v>
      </c>
      <c r="K561" s="1" t="s">
        <v>59</v>
      </c>
      <c r="L561" s="1">
        <v>5</v>
      </c>
      <c r="M561" s="1">
        <v>10</v>
      </c>
      <c r="N561" s="6">
        <v>50</v>
      </c>
      <c r="O561" s="6"/>
      <c r="P561" s="6">
        <v>6628.1</v>
      </c>
      <c r="R561" s="31">
        <v>50</v>
      </c>
      <c r="S561" s="28">
        <v>44286</v>
      </c>
      <c r="W561" s="58"/>
      <c r="X561" s="59"/>
      <c r="Y561" s="59"/>
      <c r="Z561" s="59"/>
      <c r="AA561" s="59"/>
      <c r="AB561" s="59"/>
      <c r="AC561" s="59"/>
      <c r="AD561" s="59"/>
      <c r="AE561" s="59"/>
      <c r="AF561" s="59"/>
      <c r="AG561" s="59"/>
      <c r="AH561" s="59"/>
      <c r="AI561" s="59"/>
      <c r="AJ561" s="59"/>
      <c r="AK561" s="59"/>
      <c r="AL561" s="59"/>
      <c r="AM561" s="59"/>
      <c r="AN561" s="59"/>
      <c r="AO561" s="59"/>
      <c r="AP561" s="59"/>
      <c r="AQ561" s="59"/>
      <c r="AR561" s="59"/>
      <c r="AS561" s="59"/>
      <c r="AT561" s="59"/>
      <c r="AU561" s="59"/>
      <c r="AV561" s="59"/>
      <c r="AW561" s="59"/>
      <c r="AX561" s="59"/>
      <c r="AY561" s="59"/>
      <c r="AZ561" s="58"/>
      <c r="BA561" s="59"/>
      <c r="BB561" s="59"/>
      <c r="BC561" s="59"/>
      <c r="BD561" s="59"/>
    </row>
    <row r="562" spans="1:56" x14ac:dyDescent="0.2">
      <c r="A562" s="29">
        <v>44234</v>
      </c>
      <c r="B562" s="1" t="s">
        <v>789</v>
      </c>
      <c r="C562" s="27">
        <v>44277</v>
      </c>
      <c r="J562" s="1" t="s">
        <v>52</v>
      </c>
      <c r="K562" s="1" t="s">
        <v>59</v>
      </c>
      <c r="N562" s="6">
        <v>143.72999999999999</v>
      </c>
      <c r="O562" s="6"/>
      <c r="P562" s="6">
        <v>6771.83</v>
      </c>
      <c r="R562" s="31">
        <v>143.72999999999999</v>
      </c>
      <c r="S562" s="28">
        <v>44286</v>
      </c>
      <c r="W562" s="58"/>
      <c r="X562" s="59"/>
      <c r="Y562" s="59"/>
      <c r="Z562" s="59"/>
      <c r="AA562" s="59"/>
      <c r="AB562" s="59"/>
      <c r="AC562" s="59"/>
      <c r="AD562" s="59"/>
      <c r="AE562" s="59"/>
      <c r="AF562" s="59"/>
      <c r="AG562" s="59"/>
      <c r="AH562" s="59"/>
      <c r="AI562" s="59"/>
      <c r="AJ562" s="59"/>
      <c r="AK562" s="59"/>
      <c r="AL562" s="59"/>
      <c r="AM562" s="59"/>
      <c r="AN562" s="59"/>
      <c r="AO562" s="59"/>
      <c r="AP562" s="59"/>
      <c r="AQ562" s="59"/>
      <c r="AR562" s="59"/>
      <c r="AS562" s="59"/>
      <c r="AT562" s="59"/>
      <c r="AU562" s="59"/>
      <c r="AV562" s="59"/>
      <c r="AW562" s="59"/>
      <c r="AX562" s="59"/>
      <c r="AY562" s="59"/>
      <c r="AZ562" s="58"/>
      <c r="BA562" s="59"/>
      <c r="BB562" s="59"/>
      <c r="BC562" s="59"/>
      <c r="BD562" s="59"/>
    </row>
    <row r="563" spans="1:56" x14ac:dyDescent="0.2">
      <c r="A563" s="29">
        <v>44188</v>
      </c>
      <c r="B563" s="1" t="s">
        <v>200</v>
      </c>
      <c r="C563" s="27">
        <v>44280</v>
      </c>
      <c r="D563" s="1">
        <v>52635</v>
      </c>
      <c r="J563" s="1" t="s">
        <v>52</v>
      </c>
      <c r="K563" s="1" t="s">
        <v>49</v>
      </c>
      <c r="L563" s="1">
        <v>-1</v>
      </c>
      <c r="N563" s="6"/>
      <c r="O563" s="6">
        <v>395.17</v>
      </c>
      <c r="P563" s="6">
        <v>6376.66</v>
      </c>
      <c r="R563" s="31">
        <v>-395.17</v>
      </c>
      <c r="S563" s="28">
        <v>44286</v>
      </c>
      <c r="W563" s="58"/>
      <c r="X563" s="59"/>
      <c r="Y563" s="59"/>
      <c r="Z563" s="59"/>
      <c r="AA563" s="59"/>
      <c r="AB563" s="59"/>
      <c r="AC563" s="59"/>
      <c r="AD563" s="59"/>
      <c r="AE563" s="59"/>
      <c r="AF563" s="59"/>
      <c r="AG563" s="59"/>
      <c r="AH563" s="59"/>
      <c r="AI563" s="59"/>
      <c r="AJ563" s="59"/>
      <c r="AK563" s="59"/>
      <c r="AL563" s="59"/>
      <c r="AM563" s="59"/>
      <c r="AN563" s="59"/>
      <c r="AO563" s="59"/>
      <c r="AP563" s="59"/>
      <c r="AQ563" s="59"/>
      <c r="AR563" s="59"/>
      <c r="AS563" s="59"/>
      <c r="AT563" s="59"/>
      <c r="AU563" s="59"/>
      <c r="AV563" s="59"/>
      <c r="AW563" s="59"/>
      <c r="AX563" s="59"/>
      <c r="AY563" s="59"/>
      <c r="AZ563" s="58"/>
      <c r="BA563" s="59"/>
      <c r="BB563" s="59"/>
      <c r="BC563" s="59"/>
      <c r="BD563" s="59"/>
    </row>
    <row r="564" spans="1:56" x14ac:dyDescent="0.2">
      <c r="A564" s="29">
        <v>44265</v>
      </c>
      <c r="B564" s="1" t="s">
        <v>623</v>
      </c>
      <c r="C564" s="27">
        <v>44286</v>
      </c>
      <c r="D564" s="1">
        <v>3</v>
      </c>
      <c r="J564" s="1" t="s">
        <v>52</v>
      </c>
      <c r="K564" s="1" t="s">
        <v>3</v>
      </c>
      <c r="L564" s="1">
        <v>-2</v>
      </c>
      <c r="N564" s="6"/>
      <c r="O564" s="6">
        <v>3.5</v>
      </c>
      <c r="P564" s="6">
        <v>6373.16</v>
      </c>
      <c r="R564" s="31">
        <v>-3.5</v>
      </c>
      <c r="S564" s="28">
        <v>44286</v>
      </c>
      <c r="W564" s="58"/>
      <c r="X564" s="59"/>
      <c r="Y564" s="59"/>
      <c r="Z564" s="59"/>
      <c r="AA564" s="59"/>
      <c r="AB564" s="59"/>
      <c r="AC564" s="59"/>
      <c r="AD564" s="59"/>
      <c r="AE564" s="59"/>
      <c r="AF564" s="59"/>
      <c r="AG564" s="59"/>
      <c r="AH564" s="59"/>
      <c r="AI564" s="59"/>
      <c r="AJ564" s="59"/>
      <c r="AK564" s="59"/>
      <c r="AL564" s="59"/>
      <c r="AM564" s="59"/>
      <c r="AN564" s="59"/>
      <c r="AO564" s="59"/>
      <c r="AP564" s="59"/>
      <c r="AQ564" s="59"/>
      <c r="AR564" s="59"/>
      <c r="AS564" s="59"/>
      <c r="AT564" s="59"/>
      <c r="AU564" s="59"/>
      <c r="AV564" s="59"/>
      <c r="AW564" s="59"/>
      <c r="AX564" s="59"/>
      <c r="AY564" s="59"/>
      <c r="AZ564" s="58"/>
      <c r="BA564" s="59"/>
      <c r="BB564" s="59"/>
      <c r="BC564" s="59"/>
      <c r="BD564" s="59"/>
    </row>
    <row r="565" spans="1:56" x14ac:dyDescent="0.2">
      <c r="A565" s="29">
        <v>44266</v>
      </c>
      <c r="B565" s="1" t="s">
        <v>789</v>
      </c>
      <c r="C565" s="27">
        <v>44286</v>
      </c>
      <c r="J565" s="1" t="s">
        <v>52</v>
      </c>
      <c r="K565" s="1" t="s">
        <v>59</v>
      </c>
      <c r="L565" s="1">
        <v>1</v>
      </c>
      <c r="M565" s="1">
        <v>618</v>
      </c>
      <c r="N565" s="6">
        <v>618</v>
      </c>
      <c r="O565" s="6"/>
      <c r="P565" s="6">
        <v>6991.16</v>
      </c>
      <c r="R565" s="31">
        <v>618</v>
      </c>
      <c r="S565" s="28">
        <v>44286</v>
      </c>
      <c r="W565" s="58"/>
      <c r="X565" s="59"/>
      <c r="Y565" s="59"/>
      <c r="Z565" s="59"/>
      <c r="AA565" s="59"/>
      <c r="AB565" s="59"/>
      <c r="AC565" s="59"/>
      <c r="AD565" s="59"/>
      <c r="AE565" s="59"/>
      <c r="AF565" s="59"/>
      <c r="AG565" s="59"/>
      <c r="AH565" s="59"/>
      <c r="AI565" s="59"/>
      <c r="AJ565" s="59"/>
      <c r="AK565" s="59"/>
      <c r="AL565" s="59"/>
      <c r="AM565" s="59"/>
      <c r="AN565" s="59"/>
      <c r="AO565" s="59"/>
      <c r="AP565" s="59"/>
      <c r="AQ565" s="59"/>
      <c r="AR565" s="59"/>
      <c r="AS565" s="59"/>
      <c r="AT565" s="59"/>
      <c r="AU565" s="59"/>
      <c r="AV565" s="59"/>
      <c r="AW565" s="59"/>
      <c r="AX565" s="59"/>
      <c r="AY565" s="59"/>
      <c r="AZ565" s="58"/>
      <c r="BA565" s="59"/>
      <c r="BB565" s="59"/>
      <c r="BC565" s="59"/>
      <c r="BD565" s="59"/>
    </row>
    <row r="566" spans="1:56" x14ac:dyDescent="0.2">
      <c r="A566" s="29">
        <v>44339</v>
      </c>
      <c r="B566" s="1" t="s">
        <v>200</v>
      </c>
      <c r="C566" s="27">
        <v>44288</v>
      </c>
      <c r="D566" s="1">
        <v>52700</v>
      </c>
      <c r="J566" s="1" t="s">
        <v>52</v>
      </c>
      <c r="K566" s="1" t="s">
        <v>49</v>
      </c>
      <c r="L566" s="1">
        <v>-2</v>
      </c>
      <c r="N566" s="6"/>
      <c r="O566" s="6">
        <v>162.38</v>
      </c>
      <c r="P566" s="6">
        <v>6828.78</v>
      </c>
      <c r="R566" s="31">
        <v>-162.38</v>
      </c>
      <c r="S566" s="28">
        <v>44316</v>
      </c>
      <c r="W566" s="58"/>
      <c r="X566" s="59"/>
      <c r="Y566" s="59"/>
      <c r="Z566" s="59"/>
      <c r="AA566" s="59"/>
      <c r="AB566" s="59"/>
      <c r="AC566" s="59"/>
      <c r="AD566" s="59"/>
      <c r="AE566" s="59"/>
      <c r="AF566" s="59"/>
      <c r="AG566" s="59"/>
      <c r="AH566" s="59"/>
      <c r="AI566" s="59"/>
      <c r="AJ566" s="59"/>
      <c r="AK566" s="59"/>
      <c r="AL566" s="59"/>
      <c r="AM566" s="59"/>
      <c r="AN566" s="59"/>
      <c r="AO566" s="59"/>
      <c r="AP566" s="59"/>
      <c r="AQ566" s="59"/>
      <c r="AR566" s="59"/>
      <c r="AS566" s="59"/>
      <c r="AT566" s="59"/>
      <c r="AU566" s="59"/>
      <c r="AV566" s="59"/>
      <c r="AW566" s="59"/>
      <c r="AX566" s="59"/>
      <c r="AY566" s="59"/>
      <c r="AZ566" s="58"/>
      <c r="BA566" s="59"/>
      <c r="BB566" s="59"/>
      <c r="BC566" s="59"/>
      <c r="BD566" s="59"/>
    </row>
    <row r="567" spans="1:56" x14ac:dyDescent="0.2">
      <c r="A567" s="29">
        <v>44262</v>
      </c>
      <c r="B567" s="1" t="s">
        <v>200</v>
      </c>
      <c r="C567" s="27">
        <v>44291</v>
      </c>
      <c r="D567" s="1">
        <v>52653</v>
      </c>
      <c r="J567" s="1" t="s">
        <v>52</v>
      </c>
      <c r="K567" s="1" t="s">
        <v>49</v>
      </c>
      <c r="L567" s="1">
        <v>-1</v>
      </c>
      <c r="N567" s="6"/>
      <c r="O567" s="6">
        <v>804.99</v>
      </c>
      <c r="P567" s="6">
        <v>6023.79</v>
      </c>
      <c r="R567" s="31">
        <v>-804.99</v>
      </c>
      <c r="S567" s="28">
        <v>44316</v>
      </c>
      <c r="W567" s="58"/>
      <c r="X567" s="59"/>
      <c r="Y567" s="59"/>
      <c r="Z567" s="59"/>
      <c r="AA567" s="59"/>
      <c r="AB567" s="59"/>
      <c r="AC567" s="59"/>
      <c r="AD567" s="59"/>
      <c r="AE567" s="59"/>
      <c r="AF567" s="59"/>
      <c r="AG567" s="59"/>
      <c r="AH567" s="59"/>
      <c r="AI567" s="59"/>
      <c r="AJ567" s="59"/>
      <c r="AK567" s="59"/>
      <c r="AL567" s="59"/>
      <c r="AM567" s="59"/>
      <c r="AN567" s="59"/>
      <c r="AO567" s="59"/>
      <c r="AP567" s="59"/>
      <c r="AQ567" s="59"/>
      <c r="AR567" s="59"/>
      <c r="AS567" s="59"/>
      <c r="AT567" s="59"/>
      <c r="AU567" s="59"/>
      <c r="AV567" s="59"/>
      <c r="AW567" s="59"/>
      <c r="AX567" s="59"/>
      <c r="AY567" s="59"/>
      <c r="AZ567" s="58"/>
      <c r="BA567" s="59"/>
      <c r="BB567" s="59"/>
      <c r="BC567" s="59"/>
      <c r="BD567" s="59"/>
    </row>
    <row r="568" spans="1:56" x14ac:dyDescent="0.2">
      <c r="A568" s="29">
        <v>44262</v>
      </c>
      <c r="B568" s="1" t="s">
        <v>200</v>
      </c>
      <c r="C568" s="27">
        <v>44291</v>
      </c>
      <c r="D568" s="1">
        <v>52653</v>
      </c>
      <c r="J568" s="1" t="s">
        <v>52</v>
      </c>
      <c r="K568" s="1" t="s">
        <v>49</v>
      </c>
      <c r="L568" s="1">
        <v>-1</v>
      </c>
      <c r="N568" s="6"/>
      <c r="O568" s="6">
        <v>54.4</v>
      </c>
      <c r="P568" s="6">
        <v>5969.39</v>
      </c>
      <c r="R568" s="31">
        <v>-54.4</v>
      </c>
      <c r="S568" s="28">
        <v>44316</v>
      </c>
      <c r="W568" s="58"/>
      <c r="X568" s="59"/>
      <c r="Y568" s="59"/>
      <c r="Z568" s="59"/>
      <c r="AA568" s="59"/>
      <c r="AB568" s="59"/>
      <c r="AC568" s="59"/>
      <c r="AD568" s="59"/>
      <c r="AE568" s="59"/>
      <c r="AF568" s="59"/>
      <c r="AG568" s="59"/>
      <c r="AH568" s="59"/>
      <c r="AI568" s="59"/>
      <c r="AJ568" s="59"/>
      <c r="AK568" s="59"/>
      <c r="AL568" s="59"/>
      <c r="AM568" s="59"/>
      <c r="AN568" s="59"/>
      <c r="AO568" s="59"/>
      <c r="AP568" s="59"/>
      <c r="AQ568" s="59"/>
      <c r="AR568" s="59"/>
      <c r="AS568" s="59"/>
      <c r="AT568" s="59"/>
      <c r="AU568" s="59"/>
      <c r="AV568" s="59"/>
      <c r="AW568" s="59"/>
      <c r="AX568" s="59"/>
      <c r="AY568" s="59"/>
      <c r="AZ568" s="58"/>
      <c r="BA568" s="59"/>
      <c r="BB568" s="59"/>
      <c r="BC568" s="59"/>
      <c r="BD568" s="59"/>
    </row>
    <row r="569" spans="1:56" x14ac:dyDescent="0.2">
      <c r="A569" s="29">
        <v>44262</v>
      </c>
      <c r="B569" s="1" t="s">
        <v>200</v>
      </c>
      <c r="C569" s="27">
        <v>44291</v>
      </c>
      <c r="D569" s="1">
        <v>52653</v>
      </c>
      <c r="J569" s="1" t="s">
        <v>52</v>
      </c>
      <c r="K569" s="1" t="s">
        <v>49</v>
      </c>
      <c r="L569" s="1">
        <v>-1</v>
      </c>
      <c r="N569" s="6"/>
      <c r="O569" s="6">
        <v>11.48</v>
      </c>
      <c r="P569" s="6">
        <v>5957.91</v>
      </c>
      <c r="R569" s="31">
        <v>-11.48</v>
      </c>
      <c r="S569" s="28">
        <v>44316</v>
      </c>
      <c r="W569" s="58"/>
      <c r="X569" s="59"/>
      <c r="Y569" s="59"/>
      <c r="Z569" s="59"/>
      <c r="AA569" s="59"/>
      <c r="AB569" s="59"/>
      <c r="AC569" s="59"/>
      <c r="AD569" s="59"/>
      <c r="AE569" s="59"/>
      <c r="AF569" s="59"/>
      <c r="AG569" s="59"/>
      <c r="AH569" s="59"/>
      <c r="AI569" s="59"/>
      <c r="AJ569" s="59"/>
      <c r="AK569" s="59"/>
      <c r="AL569" s="59"/>
      <c r="AM569" s="59"/>
      <c r="AN569" s="59"/>
      <c r="AO569" s="59"/>
      <c r="AP569" s="59"/>
      <c r="AQ569" s="59"/>
      <c r="AR569" s="59"/>
      <c r="AS569" s="59"/>
      <c r="AT569" s="59"/>
      <c r="AU569" s="59"/>
      <c r="AV569" s="59"/>
      <c r="AW569" s="59"/>
      <c r="AX569" s="59"/>
      <c r="AY569" s="59"/>
      <c r="AZ569" s="58"/>
      <c r="BA569" s="59"/>
      <c r="BB569" s="59"/>
      <c r="BC569" s="59"/>
      <c r="BD569" s="59"/>
    </row>
    <row r="570" spans="1:56" x14ac:dyDescent="0.2">
      <c r="A570" s="29">
        <v>44184</v>
      </c>
      <c r="B570" s="1" t="s">
        <v>200</v>
      </c>
      <c r="C570" s="27">
        <v>44292</v>
      </c>
      <c r="D570" s="1">
        <v>52631</v>
      </c>
      <c r="J570" s="1" t="s">
        <v>52</v>
      </c>
      <c r="K570" s="1" t="s">
        <v>49</v>
      </c>
      <c r="L570" s="1">
        <v>-5</v>
      </c>
      <c r="N570" s="6"/>
      <c r="O570" s="6">
        <v>50</v>
      </c>
      <c r="P570" s="6">
        <v>5907.91</v>
      </c>
      <c r="R570" s="31">
        <v>-50</v>
      </c>
      <c r="S570" s="28">
        <v>44316</v>
      </c>
      <c r="W570" s="58"/>
      <c r="X570" s="59"/>
      <c r="Y570" s="59"/>
      <c r="Z570" s="59"/>
      <c r="AA570" s="59"/>
      <c r="AB570" s="59"/>
      <c r="AC570" s="59"/>
      <c r="AD570" s="59"/>
      <c r="AE570" s="59"/>
      <c r="AF570" s="59"/>
      <c r="AG570" s="59"/>
      <c r="AH570" s="59"/>
      <c r="AI570" s="59"/>
      <c r="AJ570" s="59"/>
      <c r="AK570" s="59"/>
      <c r="AL570" s="59"/>
      <c r="AM570" s="59"/>
      <c r="AN570" s="59"/>
      <c r="AO570" s="59"/>
      <c r="AP570" s="59"/>
      <c r="AQ570" s="59"/>
      <c r="AR570" s="59"/>
      <c r="AS570" s="59"/>
      <c r="AT570" s="59"/>
      <c r="AU570" s="59"/>
      <c r="AV570" s="59"/>
      <c r="AW570" s="59"/>
      <c r="AX570" s="59"/>
      <c r="AY570" s="59"/>
      <c r="AZ570" s="58"/>
      <c r="BA570" s="59"/>
      <c r="BB570" s="59"/>
      <c r="BC570" s="59"/>
      <c r="BD570" s="59"/>
    </row>
    <row r="571" spans="1:56" x14ac:dyDescent="0.2">
      <c r="A571" s="29">
        <v>44355</v>
      </c>
      <c r="B571" s="1" t="s">
        <v>200</v>
      </c>
      <c r="C571" s="27">
        <v>44292</v>
      </c>
      <c r="D571" s="1">
        <v>52702</v>
      </c>
      <c r="J571" s="1" t="s">
        <v>52</v>
      </c>
      <c r="K571" s="1" t="s">
        <v>49</v>
      </c>
      <c r="L571" s="1">
        <v>-1</v>
      </c>
      <c r="N571" s="6"/>
      <c r="O571" s="6">
        <v>804.99</v>
      </c>
      <c r="P571" s="6">
        <v>5102.92</v>
      </c>
      <c r="R571" s="31">
        <v>-804.99</v>
      </c>
      <c r="S571" s="28">
        <v>44316</v>
      </c>
      <c r="W571" s="58"/>
      <c r="X571" s="59"/>
      <c r="Y571" s="59"/>
      <c r="Z571" s="59"/>
      <c r="AA571" s="59"/>
      <c r="AB571" s="59"/>
      <c r="AC571" s="59"/>
      <c r="AD571" s="59"/>
      <c r="AE571" s="59"/>
      <c r="AF571" s="59"/>
      <c r="AG571" s="59"/>
      <c r="AH571" s="59"/>
      <c r="AI571" s="59"/>
      <c r="AJ571" s="59"/>
      <c r="AK571" s="59"/>
      <c r="AL571" s="59"/>
      <c r="AM571" s="59"/>
      <c r="AN571" s="59"/>
      <c r="AO571" s="59"/>
      <c r="AP571" s="59"/>
      <c r="AQ571" s="59"/>
      <c r="AR571" s="59"/>
      <c r="AS571" s="59"/>
      <c r="AT571" s="59"/>
      <c r="AU571" s="59"/>
      <c r="AV571" s="59"/>
      <c r="AW571" s="59"/>
      <c r="AX571" s="59"/>
      <c r="AY571" s="59"/>
      <c r="AZ571" s="58"/>
      <c r="BA571" s="59"/>
      <c r="BB571" s="59"/>
      <c r="BC571" s="59"/>
      <c r="BD571" s="59"/>
    </row>
    <row r="572" spans="1:56" x14ac:dyDescent="0.2">
      <c r="A572" s="29">
        <v>44371</v>
      </c>
      <c r="B572" s="1" t="s">
        <v>789</v>
      </c>
      <c r="C572" s="27">
        <v>44292</v>
      </c>
      <c r="J572" s="1" t="s">
        <v>52</v>
      </c>
      <c r="K572" s="1" t="s">
        <v>59</v>
      </c>
      <c r="L572" s="1">
        <v>1</v>
      </c>
      <c r="M572" s="1">
        <v>79</v>
      </c>
      <c r="N572" s="6">
        <v>79</v>
      </c>
      <c r="O572" s="6"/>
      <c r="P572" s="6">
        <v>5181.92</v>
      </c>
      <c r="R572" s="31">
        <v>79</v>
      </c>
      <c r="S572" s="28">
        <v>44316</v>
      </c>
      <c r="W572" s="58"/>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c r="AV572" s="59"/>
      <c r="AW572" s="59"/>
      <c r="AX572" s="59"/>
      <c r="AY572" s="59"/>
      <c r="AZ572" s="58"/>
      <c r="BA572" s="59"/>
      <c r="BB572" s="59"/>
      <c r="BC572" s="59"/>
      <c r="BD572" s="59"/>
    </row>
    <row r="573" spans="1:56" x14ac:dyDescent="0.2">
      <c r="A573" s="29">
        <v>44371</v>
      </c>
      <c r="B573" s="1" t="s">
        <v>789</v>
      </c>
      <c r="C573" s="27">
        <v>44292</v>
      </c>
      <c r="J573" s="1" t="s">
        <v>52</v>
      </c>
      <c r="K573" s="1" t="s">
        <v>59</v>
      </c>
      <c r="L573" s="1">
        <v>1</v>
      </c>
      <c r="M573" s="1">
        <v>284</v>
      </c>
      <c r="N573" s="6">
        <v>284</v>
      </c>
      <c r="O573" s="6"/>
      <c r="P573" s="6">
        <v>5465.92</v>
      </c>
      <c r="R573" s="31">
        <v>284</v>
      </c>
      <c r="S573" s="28">
        <v>44316</v>
      </c>
      <c r="W573" s="58"/>
      <c r="X573" s="59"/>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8"/>
      <c r="BA573" s="59"/>
      <c r="BB573" s="59"/>
      <c r="BC573" s="59"/>
      <c r="BD573" s="59"/>
    </row>
    <row r="574" spans="1:56" x14ac:dyDescent="0.2">
      <c r="A574" s="29">
        <v>44352</v>
      </c>
      <c r="B574" s="1" t="s">
        <v>200</v>
      </c>
      <c r="C574" s="27">
        <v>44298</v>
      </c>
      <c r="D574" s="1">
        <v>52701</v>
      </c>
      <c r="J574" s="1" t="s">
        <v>52</v>
      </c>
      <c r="K574" s="1" t="s">
        <v>49</v>
      </c>
      <c r="L574" s="1">
        <v>-1</v>
      </c>
      <c r="N574" s="6"/>
      <c r="O574" s="6">
        <v>327</v>
      </c>
      <c r="P574" s="6">
        <v>5138.92</v>
      </c>
      <c r="R574" s="31">
        <v>-327</v>
      </c>
      <c r="S574" s="28">
        <v>44316</v>
      </c>
      <c r="W574" s="58"/>
      <c r="X574" s="5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c r="AV574" s="59"/>
      <c r="AW574" s="59"/>
      <c r="AX574" s="59"/>
      <c r="AY574" s="59"/>
      <c r="AZ574" s="58"/>
      <c r="BA574" s="59"/>
      <c r="BB574" s="59"/>
      <c r="BC574" s="59"/>
      <c r="BD574" s="59"/>
    </row>
    <row r="575" spans="1:56" x14ac:dyDescent="0.2">
      <c r="A575" s="29">
        <v>44385</v>
      </c>
      <c r="B575" s="1" t="s">
        <v>789</v>
      </c>
      <c r="C575" s="27">
        <v>44298</v>
      </c>
      <c r="J575" s="1" t="s">
        <v>52</v>
      </c>
      <c r="K575" s="1" t="s">
        <v>59</v>
      </c>
      <c r="N575" s="6"/>
      <c r="O575" s="6">
        <v>78</v>
      </c>
      <c r="P575" s="6">
        <v>5148.92</v>
      </c>
      <c r="R575" s="31">
        <v>-78</v>
      </c>
      <c r="S575" s="28">
        <v>44316</v>
      </c>
      <c r="W575" s="58"/>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c r="AV575" s="59"/>
      <c r="AW575" s="59"/>
      <c r="AX575" s="59"/>
      <c r="AY575" s="59"/>
      <c r="AZ575" s="58"/>
      <c r="BA575" s="59"/>
      <c r="BB575" s="59"/>
      <c r="BC575" s="59"/>
      <c r="BD575" s="59"/>
    </row>
    <row r="576" spans="1:56" x14ac:dyDescent="0.2">
      <c r="A576" s="29">
        <v>44385</v>
      </c>
      <c r="B576" s="1" t="s">
        <v>789</v>
      </c>
      <c r="C576" s="27">
        <v>44298</v>
      </c>
      <c r="J576" s="1" t="s">
        <v>52</v>
      </c>
      <c r="K576" s="1" t="s">
        <v>59</v>
      </c>
      <c r="L576" s="1">
        <v>1</v>
      </c>
      <c r="M576" s="1">
        <v>88</v>
      </c>
      <c r="N576" s="6">
        <v>88</v>
      </c>
      <c r="O576" s="6"/>
      <c r="P576" s="6">
        <v>5226.92</v>
      </c>
      <c r="R576" s="31">
        <v>88</v>
      </c>
      <c r="S576" s="28">
        <v>44316</v>
      </c>
      <c r="W576" s="58"/>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c r="AV576" s="59"/>
      <c r="AW576" s="59"/>
      <c r="AX576" s="59"/>
      <c r="AY576" s="59"/>
      <c r="AZ576" s="58"/>
      <c r="BA576" s="59"/>
      <c r="BB576" s="59"/>
      <c r="BC576" s="59"/>
      <c r="BD576" s="59"/>
    </row>
    <row r="577" spans="1:56" x14ac:dyDescent="0.2">
      <c r="A577" s="29">
        <v>44522</v>
      </c>
      <c r="B577" s="1" t="s">
        <v>789</v>
      </c>
      <c r="C577" s="27">
        <v>44302</v>
      </c>
      <c r="J577" s="1" t="s">
        <v>52</v>
      </c>
      <c r="K577" s="1" t="s">
        <v>59</v>
      </c>
      <c r="L577" s="1">
        <v>4</v>
      </c>
      <c r="M577" s="1">
        <v>132</v>
      </c>
      <c r="N577" s="6">
        <v>528</v>
      </c>
      <c r="O577" s="6"/>
      <c r="P577" s="6">
        <v>5676.92</v>
      </c>
      <c r="R577" s="31">
        <v>528</v>
      </c>
      <c r="S577" s="28">
        <v>44316</v>
      </c>
      <c r="W577" s="58"/>
      <c r="X577" s="59"/>
      <c r="Y577" s="59"/>
      <c r="Z577" s="59"/>
      <c r="AA577" s="59"/>
      <c r="AB577" s="59"/>
      <c r="AC577" s="59"/>
      <c r="AD577" s="59"/>
      <c r="AE577" s="59"/>
      <c r="AF577" s="59"/>
      <c r="AG577" s="59"/>
      <c r="AH577" s="59"/>
      <c r="AI577" s="59"/>
      <c r="AJ577" s="59"/>
      <c r="AK577" s="59"/>
      <c r="AL577" s="59"/>
      <c r="AM577" s="59"/>
      <c r="AN577" s="59"/>
      <c r="AO577" s="59"/>
      <c r="AP577" s="59"/>
      <c r="AQ577" s="59"/>
      <c r="AR577" s="59"/>
      <c r="AS577" s="59"/>
      <c r="AT577" s="59"/>
      <c r="AU577" s="59"/>
      <c r="AV577" s="59"/>
      <c r="AW577" s="59"/>
      <c r="AX577" s="59"/>
      <c r="AY577" s="59"/>
      <c r="AZ577" s="58"/>
      <c r="BA577" s="59"/>
      <c r="BB577" s="59"/>
      <c r="BC577" s="59"/>
      <c r="BD577" s="59"/>
    </row>
    <row r="578" spans="1:56" x14ac:dyDescent="0.2">
      <c r="A578" s="29">
        <v>44523</v>
      </c>
      <c r="B578" s="1" t="s">
        <v>789</v>
      </c>
      <c r="C578" s="27">
        <v>44302</v>
      </c>
      <c r="J578" s="1" t="s">
        <v>52</v>
      </c>
      <c r="K578" s="1" t="s">
        <v>59</v>
      </c>
      <c r="L578" s="1">
        <v>4</v>
      </c>
      <c r="M578" s="1">
        <v>80</v>
      </c>
      <c r="N578" s="6">
        <v>320</v>
      </c>
      <c r="O578" s="6"/>
      <c r="P578" s="6">
        <v>5996.92</v>
      </c>
      <c r="R578" s="31">
        <v>320</v>
      </c>
      <c r="S578" s="28">
        <v>44316</v>
      </c>
      <c r="W578" s="58"/>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c r="AV578" s="59"/>
      <c r="AW578" s="59"/>
      <c r="AX578" s="59"/>
      <c r="AY578" s="59"/>
      <c r="AZ578" s="58"/>
      <c r="BA578" s="59"/>
      <c r="BB578" s="59"/>
      <c r="BC578" s="59"/>
      <c r="BD578" s="59"/>
    </row>
    <row r="579" spans="1:56" x14ac:dyDescent="0.2">
      <c r="A579" s="29">
        <v>44524</v>
      </c>
      <c r="B579" s="1" t="s">
        <v>789</v>
      </c>
      <c r="C579" s="27">
        <v>44302</v>
      </c>
      <c r="J579" s="1" t="s">
        <v>52</v>
      </c>
      <c r="K579" s="1" t="s">
        <v>59</v>
      </c>
      <c r="N579" s="6"/>
      <c r="O579" s="6">
        <v>78</v>
      </c>
      <c r="P579" s="6">
        <v>6006.92</v>
      </c>
      <c r="R579" s="31">
        <v>-78</v>
      </c>
      <c r="S579" s="28">
        <v>44316</v>
      </c>
      <c r="W579" s="58"/>
      <c r="X579" s="59"/>
      <c r="Y579" s="59"/>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c r="AV579" s="59"/>
      <c r="AW579" s="59"/>
      <c r="AX579" s="59"/>
      <c r="AY579" s="59"/>
      <c r="AZ579" s="58"/>
      <c r="BA579" s="59"/>
      <c r="BB579" s="59"/>
      <c r="BC579" s="59"/>
      <c r="BD579" s="59"/>
    </row>
    <row r="580" spans="1:56" x14ac:dyDescent="0.2">
      <c r="A580" s="29">
        <v>44524</v>
      </c>
      <c r="B580" s="1" t="s">
        <v>789</v>
      </c>
      <c r="C580" s="27">
        <v>44302</v>
      </c>
      <c r="J580" s="1" t="s">
        <v>52</v>
      </c>
      <c r="K580" s="1" t="s">
        <v>59</v>
      </c>
      <c r="L580" s="1">
        <v>1</v>
      </c>
      <c r="M580" s="1">
        <v>88</v>
      </c>
      <c r="N580" s="6">
        <v>88</v>
      </c>
      <c r="O580" s="6"/>
      <c r="P580" s="6">
        <v>6084.92</v>
      </c>
      <c r="R580" s="31">
        <v>88</v>
      </c>
      <c r="S580" s="28">
        <v>44316</v>
      </c>
      <c r="W580" s="58"/>
      <c r="X580" s="59"/>
      <c r="Y580" s="59"/>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c r="AV580" s="59"/>
      <c r="AW580" s="59"/>
      <c r="AX580" s="59"/>
      <c r="AY580" s="59"/>
      <c r="AZ580" s="58"/>
      <c r="BA580" s="59"/>
      <c r="BB580" s="59"/>
      <c r="BC580" s="59"/>
      <c r="BD580" s="59"/>
    </row>
    <row r="581" spans="1:56" x14ac:dyDescent="0.2">
      <c r="A581" s="29">
        <v>44505</v>
      </c>
      <c r="B581" s="1" t="s">
        <v>200</v>
      </c>
      <c r="C581" s="27">
        <v>44307</v>
      </c>
      <c r="D581" s="1">
        <v>52719</v>
      </c>
      <c r="J581" s="1" t="s">
        <v>52</v>
      </c>
      <c r="K581" s="1" t="s">
        <v>49</v>
      </c>
      <c r="L581" s="1">
        <v>-1</v>
      </c>
      <c r="N581" s="6"/>
      <c r="O581" s="6">
        <v>32.6</v>
      </c>
      <c r="P581" s="6">
        <v>5974.32</v>
      </c>
      <c r="R581" s="31">
        <v>-32.6</v>
      </c>
      <c r="S581" s="28">
        <v>44316</v>
      </c>
      <c r="W581" s="58"/>
      <c r="X581" s="59"/>
      <c r="Y581" s="59"/>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c r="AV581" s="59"/>
      <c r="AW581" s="59"/>
      <c r="AX581" s="59"/>
      <c r="AY581" s="59"/>
      <c r="AZ581" s="58"/>
      <c r="BA581" s="59"/>
      <c r="BB581" s="59"/>
      <c r="BC581" s="59"/>
      <c r="BD581" s="59"/>
    </row>
    <row r="582" spans="1:56" x14ac:dyDescent="0.2">
      <c r="A582" s="29">
        <v>44545</v>
      </c>
      <c r="B582" s="1" t="s">
        <v>200</v>
      </c>
      <c r="C582" s="27">
        <v>44307</v>
      </c>
      <c r="D582" s="1">
        <v>52732</v>
      </c>
      <c r="J582" s="1" t="s">
        <v>52</v>
      </c>
      <c r="K582" s="1" t="s">
        <v>49</v>
      </c>
      <c r="L582" s="1">
        <v>-1</v>
      </c>
      <c r="N582" s="6"/>
      <c r="O582" s="6">
        <v>228</v>
      </c>
      <c r="P582" s="6">
        <v>5746.32</v>
      </c>
      <c r="R582" s="31">
        <v>-228</v>
      </c>
      <c r="S582" s="28">
        <v>44316</v>
      </c>
      <c r="W582" s="58"/>
      <c r="X582" s="59"/>
      <c r="Y582" s="59"/>
      <c r="Z582" s="59"/>
      <c r="AA582" s="59"/>
      <c r="AB582" s="59"/>
      <c r="AC582" s="59"/>
      <c r="AD582" s="59"/>
      <c r="AE582" s="59"/>
      <c r="AF582" s="59"/>
      <c r="AG582" s="59"/>
      <c r="AH582" s="59"/>
      <c r="AI582" s="59"/>
      <c r="AJ582" s="59"/>
      <c r="AK582" s="59"/>
      <c r="AL582" s="59"/>
      <c r="AM582" s="59"/>
      <c r="AN582" s="59"/>
      <c r="AO582" s="59"/>
      <c r="AP582" s="59"/>
      <c r="AQ582" s="59"/>
      <c r="AR582" s="59"/>
      <c r="AS582" s="59"/>
      <c r="AT582" s="59"/>
      <c r="AU582" s="59"/>
      <c r="AV582" s="59"/>
      <c r="AW582" s="59"/>
      <c r="AX582" s="59"/>
      <c r="AY582" s="59"/>
      <c r="AZ582" s="58"/>
      <c r="BA582" s="59"/>
      <c r="BB582" s="59"/>
      <c r="BC582" s="59"/>
      <c r="BD582" s="59"/>
    </row>
    <row r="583" spans="1:56" x14ac:dyDescent="0.2">
      <c r="A583" s="29">
        <v>44545</v>
      </c>
      <c r="B583" s="1" t="s">
        <v>200</v>
      </c>
      <c r="C583" s="27">
        <v>44307</v>
      </c>
      <c r="D583" s="1">
        <v>52732</v>
      </c>
      <c r="J583" s="1" t="s">
        <v>52</v>
      </c>
      <c r="K583" s="1" t="s">
        <v>49</v>
      </c>
      <c r="L583" s="1">
        <v>-1</v>
      </c>
      <c r="N583" s="6"/>
      <c r="O583" s="6">
        <v>54.4</v>
      </c>
      <c r="P583" s="6">
        <v>5691.92</v>
      </c>
      <c r="R583" s="31">
        <v>-54.4</v>
      </c>
      <c r="S583" s="28">
        <v>44316</v>
      </c>
      <c r="W583" s="58"/>
      <c r="X583" s="59"/>
      <c r="Y583" s="59"/>
      <c r="Z583" s="59"/>
      <c r="AA583" s="59"/>
      <c r="AB583" s="59"/>
      <c r="AC583" s="59"/>
      <c r="AD583" s="59"/>
      <c r="AE583" s="59"/>
      <c r="AF583" s="59"/>
      <c r="AG583" s="59"/>
      <c r="AH583" s="59"/>
      <c r="AI583" s="59"/>
      <c r="AJ583" s="59"/>
      <c r="AK583" s="59"/>
      <c r="AL583" s="59"/>
      <c r="AM583" s="59"/>
      <c r="AN583" s="59"/>
      <c r="AO583" s="59"/>
      <c r="AP583" s="59"/>
      <c r="AQ583" s="59"/>
      <c r="AR583" s="59"/>
      <c r="AS583" s="59"/>
      <c r="AT583" s="59"/>
      <c r="AU583" s="59"/>
      <c r="AV583" s="59"/>
      <c r="AW583" s="59"/>
      <c r="AX583" s="59"/>
      <c r="AY583" s="59"/>
      <c r="AZ583" s="58"/>
      <c r="BA583" s="59"/>
      <c r="BB583" s="59"/>
      <c r="BC583" s="59"/>
      <c r="BD583" s="59"/>
    </row>
    <row r="584" spans="1:56" x14ac:dyDescent="0.2">
      <c r="A584" s="29">
        <v>44372</v>
      </c>
      <c r="B584" s="1" t="s">
        <v>200</v>
      </c>
      <c r="C584" s="27">
        <v>44308</v>
      </c>
      <c r="D584" s="1">
        <v>52715</v>
      </c>
      <c r="J584" s="1" t="s">
        <v>52</v>
      </c>
      <c r="K584" s="1" t="s">
        <v>49</v>
      </c>
      <c r="L584" s="1">
        <v>-1</v>
      </c>
      <c r="N584" s="6"/>
      <c r="O584" s="6">
        <v>327</v>
      </c>
      <c r="P584" s="6">
        <v>5364.92</v>
      </c>
      <c r="R584" s="31">
        <v>-327</v>
      </c>
      <c r="S584" s="28">
        <v>44316</v>
      </c>
      <c r="W584" s="58"/>
      <c r="X584" s="59"/>
      <c r="Y584" s="59"/>
      <c r="Z584" s="59"/>
      <c r="AA584" s="59"/>
      <c r="AB584" s="59"/>
      <c r="AC584" s="59"/>
      <c r="AD584" s="59"/>
      <c r="AE584" s="59"/>
      <c r="AF584" s="59"/>
      <c r="AG584" s="59"/>
      <c r="AH584" s="59"/>
      <c r="AI584" s="59"/>
      <c r="AJ584" s="59"/>
      <c r="AK584" s="59"/>
      <c r="AL584" s="59"/>
      <c r="AM584" s="59"/>
      <c r="AN584" s="59"/>
      <c r="AO584" s="59"/>
      <c r="AP584" s="59"/>
      <c r="AQ584" s="59"/>
      <c r="AR584" s="59"/>
      <c r="AS584" s="59"/>
      <c r="AT584" s="59"/>
      <c r="AU584" s="59"/>
      <c r="AV584" s="59"/>
      <c r="AW584" s="59"/>
      <c r="AX584" s="59"/>
      <c r="AY584" s="59"/>
      <c r="AZ584" s="58"/>
      <c r="BA584" s="59"/>
      <c r="BB584" s="59"/>
      <c r="BC584" s="59"/>
      <c r="BD584" s="59"/>
    </row>
    <row r="585" spans="1:56" x14ac:dyDescent="0.2">
      <c r="A585" s="29">
        <v>44531</v>
      </c>
      <c r="B585" s="1" t="s">
        <v>200</v>
      </c>
      <c r="C585" s="27">
        <v>44308</v>
      </c>
      <c r="D585" s="1">
        <v>52726</v>
      </c>
      <c r="J585" s="1" t="s">
        <v>52</v>
      </c>
      <c r="K585" s="1" t="s">
        <v>49</v>
      </c>
      <c r="L585" s="1">
        <v>-1</v>
      </c>
      <c r="N585" s="6"/>
      <c r="O585" s="6">
        <v>327</v>
      </c>
      <c r="P585" s="6">
        <v>5037.92</v>
      </c>
      <c r="R585" s="31">
        <v>-327</v>
      </c>
      <c r="S585" s="28">
        <v>44316</v>
      </c>
      <c r="W585" s="58"/>
      <c r="X585" s="5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c r="AV585" s="59"/>
      <c r="AW585" s="59"/>
      <c r="AX585" s="59"/>
      <c r="AY585" s="59"/>
      <c r="AZ585" s="58"/>
      <c r="BA585" s="59"/>
      <c r="BB585" s="59"/>
      <c r="BC585" s="59"/>
      <c r="BD585" s="59"/>
    </row>
    <row r="586" spans="1:56" x14ac:dyDescent="0.2">
      <c r="A586" s="29">
        <v>44550</v>
      </c>
      <c r="B586" s="1" t="s">
        <v>200</v>
      </c>
      <c r="C586" s="27">
        <v>44312</v>
      </c>
      <c r="D586" s="1">
        <v>52737</v>
      </c>
      <c r="J586" s="1" t="s">
        <v>52</v>
      </c>
      <c r="K586" s="1" t="s">
        <v>49</v>
      </c>
      <c r="L586" s="1">
        <v>-1</v>
      </c>
      <c r="N586" s="6"/>
      <c r="O586" s="6">
        <v>804.99</v>
      </c>
      <c r="P586" s="6">
        <v>4232.93</v>
      </c>
      <c r="R586" s="31">
        <v>-804.99</v>
      </c>
      <c r="S586" s="28">
        <v>44316</v>
      </c>
      <c r="W586" s="58"/>
      <c r="X586" s="59"/>
      <c r="Y586" s="59"/>
      <c r="Z586" s="59"/>
      <c r="AA586" s="59"/>
      <c r="AB586" s="59"/>
      <c r="AC586" s="59"/>
      <c r="AD586" s="59"/>
      <c r="AE586" s="59"/>
      <c r="AF586" s="59"/>
      <c r="AG586" s="59"/>
      <c r="AH586" s="59"/>
      <c r="AI586" s="59"/>
      <c r="AJ586" s="59"/>
      <c r="AK586" s="59"/>
      <c r="AL586" s="59"/>
      <c r="AM586" s="59"/>
      <c r="AN586" s="59"/>
      <c r="AO586" s="59"/>
      <c r="AP586" s="59"/>
      <c r="AQ586" s="59"/>
      <c r="AR586" s="59"/>
      <c r="AS586" s="59"/>
      <c r="AT586" s="59"/>
      <c r="AU586" s="59"/>
      <c r="AV586" s="59"/>
      <c r="AW586" s="59"/>
      <c r="AX586" s="59"/>
      <c r="AY586" s="59"/>
      <c r="AZ586" s="58"/>
      <c r="BA586" s="59"/>
      <c r="BB586" s="59"/>
      <c r="BC586" s="59"/>
      <c r="BD586" s="59"/>
    </row>
    <row r="587" spans="1:56" x14ac:dyDescent="0.2">
      <c r="A587" s="29">
        <v>44547</v>
      </c>
      <c r="B587" s="1" t="s">
        <v>200</v>
      </c>
      <c r="C587" s="27">
        <v>44313</v>
      </c>
      <c r="D587" s="1">
        <v>52734</v>
      </c>
      <c r="J587" s="1" t="s">
        <v>52</v>
      </c>
      <c r="K587" s="1" t="s">
        <v>49</v>
      </c>
      <c r="L587" s="1">
        <v>-2</v>
      </c>
      <c r="N587" s="6"/>
      <c r="O587" s="6">
        <v>160.79</v>
      </c>
      <c r="P587" s="6">
        <v>4062.14</v>
      </c>
      <c r="R587" s="31">
        <v>-160.79</v>
      </c>
      <c r="S587" s="28">
        <v>44316</v>
      </c>
      <c r="W587" s="58"/>
      <c r="X587" s="59"/>
      <c r="Y587" s="59"/>
      <c r="Z587" s="59"/>
      <c r="AA587" s="59"/>
      <c r="AB587" s="59"/>
      <c r="AC587" s="59"/>
      <c r="AD587" s="59"/>
      <c r="AE587" s="59"/>
      <c r="AF587" s="59"/>
      <c r="AG587" s="59"/>
      <c r="AH587" s="59"/>
      <c r="AI587" s="59"/>
      <c r="AJ587" s="59"/>
      <c r="AK587" s="59"/>
      <c r="AL587" s="59"/>
      <c r="AM587" s="59"/>
      <c r="AN587" s="59"/>
      <c r="AO587" s="59"/>
      <c r="AP587" s="59"/>
      <c r="AQ587" s="59"/>
      <c r="AR587" s="59"/>
      <c r="AS587" s="59"/>
      <c r="AT587" s="59"/>
      <c r="AU587" s="59"/>
      <c r="AV587" s="59"/>
      <c r="AW587" s="59"/>
      <c r="AX587" s="59"/>
      <c r="AY587" s="59"/>
      <c r="AZ587" s="58"/>
      <c r="BA587" s="59"/>
      <c r="BB587" s="59"/>
      <c r="BC587" s="59"/>
      <c r="BD587" s="59"/>
    </row>
    <row r="588" spans="1:56" x14ac:dyDescent="0.2">
      <c r="A588" s="29">
        <v>44547</v>
      </c>
      <c r="B588" s="1" t="s">
        <v>200</v>
      </c>
      <c r="C588" s="27">
        <v>44313</v>
      </c>
      <c r="D588" s="1">
        <v>52734</v>
      </c>
      <c r="J588" s="1" t="s">
        <v>52</v>
      </c>
      <c r="K588" s="1" t="s">
        <v>49</v>
      </c>
      <c r="L588" s="1">
        <v>-1</v>
      </c>
      <c r="N588" s="6"/>
      <c r="O588" s="6">
        <v>10</v>
      </c>
      <c r="P588" s="6">
        <v>4222.93</v>
      </c>
      <c r="R588" s="31">
        <v>-10</v>
      </c>
      <c r="S588" s="28">
        <v>44316</v>
      </c>
      <c r="W588" s="58"/>
      <c r="X588" s="59"/>
      <c r="Y588" s="59"/>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c r="AV588" s="59"/>
      <c r="AW588" s="59"/>
      <c r="AX588" s="59"/>
      <c r="AY588" s="59"/>
      <c r="AZ588" s="58"/>
      <c r="BA588" s="59"/>
      <c r="BB588" s="59"/>
      <c r="BC588" s="59"/>
      <c r="BD588" s="59"/>
    </row>
    <row r="589" spans="1:56" x14ac:dyDescent="0.2">
      <c r="A589" s="29">
        <v>44547</v>
      </c>
      <c r="B589" s="1" t="s">
        <v>200</v>
      </c>
      <c r="C589" s="27">
        <v>44313</v>
      </c>
      <c r="D589" s="1">
        <v>52734</v>
      </c>
      <c r="J589" s="1" t="s">
        <v>52</v>
      </c>
      <c r="K589" s="1" t="s">
        <v>49</v>
      </c>
      <c r="L589" s="1">
        <v>-1</v>
      </c>
      <c r="N589" s="6"/>
      <c r="O589" s="6">
        <v>10</v>
      </c>
      <c r="P589" s="6">
        <v>4001.74</v>
      </c>
      <c r="R589" s="31">
        <v>-10</v>
      </c>
      <c r="S589" s="28">
        <v>44316</v>
      </c>
      <c r="W589" s="58"/>
      <c r="X589" s="59"/>
      <c r="Y589" s="59"/>
      <c r="Z589" s="59"/>
      <c r="AA589" s="59"/>
      <c r="AB589" s="59"/>
      <c r="AC589" s="59"/>
      <c r="AD589" s="59"/>
      <c r="AE589" s="59"/>
      <c r="AF589" s="59"/>
      <c r="AG589" s="59"/>
      <c r="AH589" s="59"/>
      <c r="AI589" s="59"/>
      <c r="AJ589" s="59"/>
      <c r="AK589" s="59"/>
      <c r="AL589" s="59"/>
      <c r="AM589" s="59"/>
      <c r="AN589" s="59"/>
      <c r="AO589" s="59"/>
      <c r="AP589" s="59"/>
      <c r="AQ589" s="59"/>
      <c r="AR589" s="59"/>
      <c r="AS589" s="59"/>
      <c r="AT589" s="59"/>
      <c r="AU589" s="59"/>
      <c r="AV589" s="59"/>
      <c r="AW589" s="59"/>
      <c r="AX589" s="59"/>
      <c r="AY589" s="59"/>
      <c r="AZ589" s="58"/>
      <c r="BA589" s="59"/>
      <c r="BB589" s="59"/>
      <c r="BC589" s="59"/>
      <c r="BD589" s="59"/>
    </row>
    <row r="590" spans="1:56" x14ac:dyDescent="0.2">
      <c r="A590" s="29">
        <v>44548</v>
      </c>
      <c r="B590" s="1" t="s">
        <v>200</v>
      </c>
      <c r="C590" s="27">
        <v>44313</v>
      </c>
      <c r="D590" s="1">
        <v>52735</v>
      </c>
      <c r="J590" s="1" t="s">
        <v>52</v>
      </c>
      <c r="K590" s="1" t="s">
        <v>49</v>
      </c>
      <c r="L590" s="1">
        <v>-1</v>
      </c>
      <c r="N590" s="6"/>
      <c r="O590" s="6">
        <v>80.400000000000006</v>
      </c>
      <c r="P590" s="6">
        <v>3981.74</v>
      </c>
      <c r="R590" s="31">
        <v>-80.400000000000006</v>
      </c>
      <c r="S590" s="28">
        <v>44316</v>
      </c>
      <c r="W590" s="58"/>
      <c r="X590" s="59"/>
      <c r="Y590" s="59"/>
      <c r="Z590" s="59"/>
      <c r="AA590" s="59"/>
      <c r="AB590" s="59"/>
      <c r="AC590" s="59"/>
      <c r="AD590" s="59"/>
      <c r="AE590" s="59"/>
      <c r="AF590" s="59"/>
      <c r="AG590" s="59"/>
      <c r="AH590" s="59"/>
      <c r="AI590" s="59"/>
      <c r="AJ590" s="59"/>
      <c r="AK590" s="59"/>
      <c r="AL590" s="59"/>
      <c r="AM590" s="59"/>
      <c r="AN590" s="59"/>
      <c r="AO590" s="59"/>
      <c r="AP590" s="59"/>
      <c r="AQ590" s="59"/>
      <c r="AR590" s="59"/>
      <c r="AS590" s="59"/>
      <c r="AT590" s="59"/>
      <c r="AU590" s="59"/>
      <c r="AV590" s="59"/>
      <c r="AW590" s="59"/>
      <c r="AX590" s="59"/>
      <c r="AY590" s="59"/>
      <c r="AZ590" s="58"/>
      <c r="BA590" s="59"/>
      <c r="BB590" s="59"/>
      <c r="BC590" s="59"/>
      <c r="BD590" s="59"/>
    </row>
    <row r="591" spans="1:56" x14ac:dyDescent="0.2">
      <c r="A591" s="29">
        <v>44573</v>
      </c>
      <c r="B591" s="1" t="s">
        <v>789</v>
      </c>
      <c r="C591" s="27">
        <v>44313</v>
      </c>
      <c r="J591" s="1" t="s">
        <v>52</v>
      </c>
      <c r="K591" s="1" t="s">
        <v>59</v>
      </c>
      <c r="L591" s="1">
        <v>1</v>
      </c>
      <c r="M591" s="1">
        <v>30</v>
      </c>
      <c r="N591" s="6">
        <v>30</v>
      </c>
      <c r="O591" s="6"/>
      <c r="P591" s="6">
        <v>4011.74</v>
      </c>
      <c r="R591" s="31">
        <v>30</v>
      </c>
      <c r="S591" s="28">
        <v>44316</v>
      </c>
      <c r="W591" s="58"/>
      <c r="X591" s="59"/>
      <c r="Y591" s="59"/>
      <c r="Z591" s="59"/>
      <c r="AA591" s="59"/>
      <c r="AB591" s="59"/>
      <c r="AC591" s="59"/>
      <c r="AD591" s="59"/>
      <c r="AE591" s="59"/>
      <c r="AF591" s="59"/>
      <c r="AG591" s="59"/>
      <c r="AH591" s="59"/>
      <c r="AI591" s="59"/>
      <c r="AJ591" s="59"/>
      <c r="AK591" s="59"/>
      <c r="AL591" s="59"/>
      <c r="AM591" s="59"/>
      <c r="AN591" s="59"/>
      <c r="AO591" s="59"/>
      <c r="AP591" s="59"/>
      <c r="AQ591" s="59"/>
      <c r="AR591" s="59"/>
      <c r="AS591" s="59"/>
      <c r="AT591" s="59"/>
      <c r="AU591" s="59"/>
      <c r="AV591" s="59"/>
      <c r="AW591" s="59"/>
      <c r="AX591" s="59"/>
      <c r="AY591" s="59"/>
      <c r="AZ591" s="58"/>
      <c r="BA591" s="59"/>
      <c r="BB591" s="59"/>
      <c r="BC591" s="59"/>
      <c r="BD591" s="59"/>
    </row>
    <row r="592" spans="1:56" x14ac:dyDescent="0.2">
      <c r="A592" s="29">
        <v>44576</v>
      </c>
      <c r="B592" s="1" t="s">
        <v>789</v>
      </c>
      <c r="C592" s="27">
        <v>44314</v>
      </c>
      <c r="J592" s="1" t="s">
        <v>52</v>
      </c>
      <c r="K592" s="1" t="s">
        <v>59</v>
      </c>
      <c r="N592" s="6"/>
      <c r="O592" s="6">
        <v>178</v>
      </c>
      <c r="P592" s="6">
        <v>6255.55</v>
      </c>
      <c r="R592" s="31">
        <v>-178</v>
      </c>
      <c r="S592" s="28">
        <v>44316</v>
      </c>
      <c r="W592" s="58"/>
      <c r="X592" s="59"/>
      <c r="Y592" s="59"/>
      <c r="Z592" s="59"/>
      <c r="AA592" s="59"/>
      <c r="AB592" s="59"/>
      <c r="AC592" s="59"/>
      <c r="AD592" s="59"/>
      <c r="AE592" s="59"/>
      <c r="AF592" s="59"/>
      <c r="AG592" s="59"/>
      <c r="AH592" s="59"/>
      <c r="AI592" s="59"/>
      <c r="AJ592" s="59"/>
      <c r="AK592" s="59"/>
      <c r="AL592" s="59"/>
      <c r="AM592" s="59"/>
      <c r="AN592" s="59"/>
      <c r="AO592" s="59"/>
      <c r="AP592" s="59"/>
      <c r="AQ592" s="59"/>
      <c r="AR592" s="59"/>
      <c r="AS592" s="59"/>
      <c r="AT592" s="59"/>
      <c r="AU592" s="59"/>
      <c r="AV592" s="59"/>
      <c r="AW592" s="59"/>
      <c r="AX592" s="59"/>
      <c r="AY592" s="59"/>
      <c r="AZ592" s="58"/>
      <c r="BA592" s="59"/>
      <c r="BB592" s="59"/>
      <c r="BC592" s="59"/>
      <c r="BD592" s="59"/>
    </row>
    <row r="593" spans="1:56" x14ac:dyDescent="0.2">
      <c r="A593" s="29">
        <v>44576</v>
      </c>
      <c r="B593" s="1" t="s">
        <v>789</v>
      </c>
      <c r="C593" s="27">
        <v>44314</v>
      </c>
      <c r="J593" s="1" t="s">
        <v>52</v>
      </c>
      <c r="K593" s="1" t="s">
        <v>59</v>
      </c>
      <c r="N593" s="6"/>
      <c r="O593" s="6">
        <v>57.83</v>
      </c>
      <c r="P593" s="6">
        <v>6265.55</v>
      </c>
      <c r="R593" s="31">
        <v>-57.83</v>
      </c>
      <c r="S593" s="28">
        <v>44316</v>
      </c>
      <c r="W593" s="58"/>
      <c r="X593" s="59"/>
      <c r="Y593" s="59"/>
      <c r="Z593" s="59"/>
      <c r="AA593" s="59"/>
      <c r="AB593" s="59"/>
      <c r="AC593" s="59"/>
      <c r="AD593" s="59"/>
      <c r="AE593" s="59"/>
      <c r="AF593" s="59"/>
      <c r="AG593" s="59"/>
      <c r="AH593" s="59"/>
      <c r="AI593" s="59"/>
      <c r="AJ593" s="59"/>
      <c r="AK593" s="59"/>
      <c r="AL593" s="59"/>
      <c r="AM593" s="59"/>
      <c r="AN593" s="59"/>
      <c r="AO593" s="59"/>
      <c r="AP593" s="59"/>
      <c r="AQ593" s="59"/>
      <c r="AR593" s="59"/>
      <c r="AS593" s="59"/>
      <c r="AT593" s="59"/>
      <c r="AU593" s="59"/>
      <c r="AV593" s="59"/>
      <c r="AW593" s="59"/>
      <c r="AX593" s="59"/>
      <c r="AY593" s="59"/>
      <c r="AZ593" s="58"/>
      <c r="BA593" s="59"/>
      <c r="BB593" s="59"/>
      <c r="BC593" s="59"/>
      <c r="BD593" s="59"/>
    </row>
    <row r="594" spans="1:56" x14ac:dyDescent="0.2">
      <c r="A594" s="29">
        <v>44576</v>
      </c>
      <c r="B594" s="1" t="s">
        <v>789</v>
      </c>
      <c r="C594" s="27">
        <v>44314</v>
      </c>
      <c r="J594" s="1" t="s">
        <v>52</v>
      </c>
      <c r="K594" s="1" t="s">
        <v>59</v>
      </c>
      <c r="L594" s="1">
        <v>1</v>
      </c>
      <c r="M594" s="1">
        <v>67.83</v>
      </c>
      <c r="N594" s="6">
        <v>67.83</v>
      </c>
      <c r="O594" s="6"/>
      <c r="P594" s="6">
        <v>6323.38</v>
      </c>
      <c r="R594" s="31">
        <v>67.83</v>
      </c>
      <c r="S594" s="28">
        <v>44316</v>
      </c>
      <c r="W594" s="58"/>
      <c r="X594" s="59"/>
      <c r="Y594" s="59"/>
      <c r="Z594" s="59"/>
      <c r="AA594" s="59"/>
      <c r="AB594" s="59"/>
      <c r="AC594" s="59"/>
      <c r="AD594" s="59"/>
      <c r="AE594" s="59"/>
      <c r="AF594" s="59"/>
      <c r="AG594" s="59"/>
      <c r="AH594" s="59"/>
      <c r="AI594" s="59"/>
      <c r="AJ594" s="59"/>
      <c r="AK594" s="59"/>
      <c r="AL594" s="59"/>
      <c r="AM594" s="59"/>
      <c r="AN594" s="59"/>
      <c r="AO594" s="59"/>
      <c r="AP594" s="59"/>
      <c r="AQ594" s="59"/>
      <c r="AR594" s="59"/>
      <c r="AS594" s="59"/>
      <c r="AT594" s="59"/>
      <c r="AU594" s="59"/>
      <c r="AV594" s="59"/>
      <c r="AW594" s="59"/>
      <c r="AX594" s="59"/>
      <c r="AY594" s="59"/>
      <c r="AZ594" s="58"/>
      <c r="BA594" s="59"/>
      <c r="BB594" s="59"/>
      <c r="BC594" s="59"/>
      <c r="BD594" s="59"/>
    </row>
    <row r="595" spans="1:56" x14ac:dyDescent="0.2">
      <c r="A595" s="29">
        <v>44576</v>
      </c>
      <c r="B595" s="1" t="s">
        <v>789</v>
      </c>
      <c r="C595" s="27">
        <v>44314</v>
      </c>
      <c r="J595" s="1" t="s">
        <v>52</v>
      </c>
      <c r="K595" s="1" t="s">
        <v>59</v>
      </c>
      <c r="L595" s="1">
        <v>1</v>
      </c>
      <c r="M595" s="1">
        <v>161.47999999999999</v>
      </c>
      <c r="N595" s="6">
        <v>161.47999999999999</v>
      </c>
      <c r="O595" s="6"/>
      <c r="P595" s="6">
        <v>6245.55</v>
      </c>
      <c r="R595" s="31">
        <v>161.47999999999999</v>
      </c>
      <c r="S595" s="28">
        <v>44316</v>
      </c>
      <c r="W595" s="58"/>
      <c r="X595" s="59"/>
      <c r="Y595" s="59"/>
      <c r="Z595" s="59"/>
      <c r="AA595" s="59"/>
      <c r="AB595" s="59"/>
      <c r="AC595" s="59"/>
      <c r="AD595" s="59"/>
      <c r="AE595" s="59"/>
      <c r="AF595" s="59"/>
      <c r="AG595" s="59"/>
      <c r="AH595" s="59"/>
      <c r="AI595" s="59"/>
      <c r="AJ595" s="59"/>
      <c r="AK595" s="59"/>
      <c r="AL595" s="59"/>
      <c r="AM595" s="59"/>
      <c r="AN595" s="59"/>
      <c r="AO595" s="59"/>
      <c r="AP595" s="59"/>
      <c r="AQ595" s="59"/>
      <c r="AR595" s="59"/>
      <c r="AS595" s="59"/>
      <c r="AT595" s="59"/>
      <c r="AU595" s="59"/>
      <c r="AV595" s="59"/>
      <c r="AW595" s="59"/>
      <c r="AX595" s="59"/>
      <c r="AY595" s="59"/>
      <c r="AZ595" s="58"/>
      <c r="BA595" s="59"/>
      <c r="BB595" s="59"/>
      <c r="BC595" s="59"/>
      <c r="BD595" s="59"/>
    </row>
    <row r="596" spans="1:56" x14ac:dyDescent="0.2">
      <c r="A596" s="29">
        <v>44576</v>
      </c>
      <c r="B596" s="1" t="s">
        <v>789</v>
      </c>
      <c r="C596" s="27">
        <v>44314</v>
      </c>
      <c r="J596" s="1" t="s">
        <v>52</v>
      </c>
      <c r="K596" s="1" t="s">
        <v>59</v>
      </c>
      <c r="L596" s="1">
        <v>1</v>
      </c>
      <c r="M596" s="1">
        <v>188</v>
      </c>
      <c r="N596" s="6">
        <v>188</v>
      </c>
      <c r="O596" s="6"/>
      <c r="P596" s="6">
        <v>6433.55</v>
      </c>
      <c r="R596" s="31">
        <v>188</v>
      </c>
      <c r="S596" s="28">
        <v>44316</v>
      </c>
      <c r="W596" s="58"/>
      <c r="X596" s="59"/>
      <c r="Y596" s="59"/>
      <c r="Z596" s="59"/>
      <c r="AA596" s="59"/>
      <c r="AB596" s="59"/>
      <c r="AC596" s="59"/>
      <c r="AD596" s="59"/>
      <c r="AE596" s="59"/>
      <c r="AF596" s="59"/>
      <c r="AG596" s="59"/>
      <c r="AH596" s="59"/>
      <c r="AI596" s="59"/>
      <c r="AJ596" s="59"/>
      <c r="AK596" s="59"/>
      <c r="AL596" s="59"/>
      <c r="AM596" s="59"/>
      <c r="AN596" s="59"/>
      <c r="AO596" s="59"/>
      <c r="AP596" s="59"/>
      <c r="AQ596" s="59"/>
      <c r="AR596" s="59"/>
      <c r="AS596" s="59"/>
      <c r="AT596" s="59"/>
      <c r="AU596" s="59"/>
      <c r="AV596" s="59"/>
      <c r="AW596" s="59"/>
      <c r="AX596" s="59"/>
      <c r="AY596" s="59"/>
      <c r="AZ596" s="58"/>
      <c r="BA596" s="59"/>
      <c r="BB596" s="59"/>
      <c r="BC596" s="59"/>
      <c r="BD596" s="59"/>
    </row>
    <row r="597" spans="1:56" x14ac:dyDescent="0.2">
      <c r="A597" s="29">
        <v>44576</v>
      </c>
      <c r="B597" s="1" t="s">
        <v>789</v>
      </c>
      <c r="C597" s="27">
        <v>44314</v>
      </c>
      <c r="J597" s="1" t="s">
        <v>52</v>
      </c>
      <c r="K597" s="1" t="s">
        <v>59</v>
      </c>
      <c r="L597" s="1">
        <v>1</v>
      </c>
      <c r="M597" s="1">
        <v>604.53</v>
      </c>
      <c r="N597" s="6">
        <v>604.53</v>
      </c>
      <c r="O597" s="6"/>
      <c r="P597" s="6">
        <v>7564.19</v>
      </c>
      <c r="R597" s="31">
        <v>604.53</v>
      </c>
      <c r="S597" s="28">
        <v>44316</v>
      </c>
      <c r="W597" s="58"/>
      <c r="X597" s="59"/>
      <c r="Y597" s="59"/>
      <c r="Z597" s="59"/>
      <c r="AA597" s="59"/>
      <c r="AB597" s="59"/>
      <c r="AC597" s="59"/>
      <c r="AD597" s="59"/>
      <c r="AE597" s="59"/>
      <c r="AF597" s="59"/>
      <c r="AG597" s="59"/>
      <c r="AH597" s="59"/>
      <c r="AI597" s="59"/>
      <c r="AJ597" s="59"/>
      <c r="AK597" s="59"/>
      <c r="AL597" s="59"/>
      <c r="AM597" s="59"/>
      <c r="AN597" s="59"/>
      <c r="AO597" s="59"/>
      <c r="AP597" s="59"/>
      <c r="AQ597" s="59"/>
      <c r="AR597" s="59"/>
      <c r="AS597" s="59"/>
      <c r="AT597" s="59"/>
      <c r="AU597" s="59"/>
      <c r="AV597" s="59"/>
      <c r="AW597" s="59"/>
      <c r="AX597" s="59"/>
      <c r="AY597" s="59"/>
      <c r="AZ597" s="58"/>
      <c r="BA597" s="59"/>
      <c r="BB597" s="59"/>
      <c r="BC597" s="59"/>
      <c r="BD597" s="59"/>
    </row>
    <row r="598" spans="1:56" x14ac:dyDescent="0.2">
      <c r="A598" s="29">
        <v>44576</v>
      </c>
      <c r="B598" s="1" t="s">
        <v>789</v>
      </c>
      <c r="C598" s="27">
        <v>44314</v>
      </c>
      <c r="J598" s="1" t="s">
        <v>52</v>
      </c>
      <c r="K598" s="1" t="s">
        <v>59</v>
      </c>
      <c r="L598" s="1">
        <v>1</v>
      </c>
      <c r="M598" s="1">
        <v>694.11</v>
      </c>
      <c r="N598" s="6">
        <v>694.11</v>
      </c>
      <c r="O598" s="6"/>
      <c r="P598" s="6">
        <v>6959.66</v>
      </c>
      <c r="R598" s="31">
        <v>694.11</v>
      </c>
      <c r="S598" s="28">
        <v>44316</v>
      </c>
      <c r="W598" s="58"/>
      <c r="X598" s="59"/>
      <c r="Y598" s="59"/>
      <c r="Z598" s="59"/>
      <c r="AA598" s="59"/>
      <c r="AB598" s="59"/>
      <c r="AC598" s="59"/>
      <c r="AD598" s="59"/>
      <c r="AE598" s="59"/>
      <c r="AF598" s="59"/>
      <c r="AG598" s="59"/>
      <c r="AH598" s="59"/>
      <c r="AI598" s="59"/>
      <c r="AJ598" s="59"/>
      <c r="AK598" s="59"/>
      <c r="AL598" s="59"/>
      <c r="AM598" s="59"/>
      <c r="AN598" s="59"/>
      <c r="AO598" s="59"/>
      <c r="AP598" s="59"/>
      <c r="AQ598" s="59"/>
      <c r="AR598" s="59"/>
      <c r="AS598" s="59"/>
      <c r="AT598" s="59"/>
      <c r="AU598" s="59"/>
      <c r="AV598" s="59"/>
      <c r="AW598" s="59"/>
      <c r="AX598" s="59"/>
      <c r="AY598" s="59"/>
      <c r="AZ598" s="58"/>
      <c r="BA598" s="59"/>
      <c r="BB598" s="59"/>
      <c r="BC598" s="59"/>
      <c r="BD598" s="59"/>
    </row>
    <row r="599" spans="1:56" x14ac:dyDescent="0.2">
      <c r="A599" s="29">
        <v>44576</v>
      </c>
      <c r="B599" s="1" t="s">
        <v>789</v>
      </c>
      <c r="C599" s="27">
        <v>44314</v>
      </c>
      <c r="J599" s="1" t="s">
        <v>52</v>
      </c>
      <c r="K599" s="1" t="s">
        <v>59</v>
      </c>
      <c r="L599" s="1">
        <v>3</v>
      </c>
      <c r="M599" s="1">
        <v>694.11</v>
      </c>
      <c r="N599" s="6">
        <v>2082.33</v>
      </c>
      <c r="O599" s="6"/>
      <c r="P599" s="6">
        <v>6084.07</v>
      </c>
      <c r="R599" s="31">
        <v>2082.33</v>
      </c>
      <c r="S599" s="28">
        <v>44316</v>
      </c>
      <c r="W599" s="58"/>
      <c r="X599" s="59"/>
      <c r="Y599" s="59"/>
      <c r="Z599" s="59"/>
      <c r="AA599" s="59"/>
      <c r="AB599" s="59"/>
      <c r="AC599" s="59"/>
      <c r="AD599" s="59"/>
      <c r="AE599" s="59"/>
      <c r="AF599" s="59"/>
      <c r="AG599" s="59"/>
      <c r="AH599" s="59"/>
      <c r="AI599" s="59"/>
      <c r="AJ599" s="59"/>
      <c r="AK599" s="59"/>
      <c r="AL599" s="59"/>
      <c r="AM599" s="59"/>
      <c r="AN599" s="59"/>
      <c r="AO599" s="59"/>
      <c r="AP599" s="59"/>
      <c r="AQ599" s="59"/>
      <c r="AR599" s="59"/>
      <c r="AS599" s="59"/>
      <c r="AT599" s="59"/>
      <c r="AU599" s="59"/>
      <c r="AV599" s="59"/>
      <c r="AW599" s="59"/>
      <c r="AX599" s="59"/>
      <c r="AY599" s="59"/>
      <c r="AZ599" s="58"/>
      <c r="BA599" s="59"/>
      <c r="BB599" s="59"/>
      <c r="BC599" s="59"/>
      <c r="BD599" s="59"/>
    </row>
    <row r="600" spans="1:56" x14ac:dyDescent="0.2">
      <c r="A600" s="29">
        <v>44577</v>
      </c>
      <c r="B600" s="1" t="s">
        <v>200</v>
      </c>
      <c r="C600" s="27">
        <v>44314</v>
      </c>
      <c r="D600" s="1">
        <v>52747</v>
      </c>
      <c r="J600" s="1" t="s">
        <v>52</v>
      </c>
      <c r="K600" s="1" t="s">
        <v>49</v>
      </c>
      <c r="L600" s="1">
        <v>-1</v>
      </c>
      <c r="N600" s="6"/>
      <c r="O600" s="6">
        <v>0.86</v>
      </c>
      <c r="P600" s="6">
        <v>7563.33</v>
      </c>
      <c r="R600" s="31">
        <v>-0.86</v>
      </c>
      <c r="S600" s="28">
        <v>44316</v>
      </c>
      <c r="W600" s="58"/>
      <c r="X600" s="59"/>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8"/>
      <c r="BA600" s="59"/>
      <c r="BB600" s="59"/>
      <c r="BC600" s="59"/>
      <c r="BD600" s="59"/>
    </row>
    <row r="601" spans="1:56" x14ac:dyDescent="0.2">
      <c r="A601" s="29">
        <v>44599</v>
      </c>
      <c r="B601" s="1" t="s">
        <v>789</v>
      </c>
      <c r="C601" s="27">
        <v>44315</v>
      </c>
      <c r="J601" s="1" t="s">
        <v>52</v>
      </c>
      <c r="K601" s="1" t="s">
        <v>59</v>
      </c>
      <c r="N601" s="6"/>
      <c r="O601" s="6">
        <v>528.27</v>
      </c>
      <c r="P601" s="6">
        <v>7573.33</v>
      </c>
      <c r="R601" s="31">
        <v>-528.27</v>
      </c>
      <c r="S601" s="28">
        <v>44316</v>
      </c>
      <c r="W601" s="58"/>
      <c r="X601" s="59"/>
      <c r="Y601" s="59"/>
      <c r="Z601" s="59"/>
      <c r="AA601" s="59"/>
      <c r="AB601" s="59"/>
      <c r="AC601" s="59"/>
      <c r="AD601" s="59"/>
      <c r="AE601" s="59"/>
      <c r="AF601" s="59"/>
      <c r="AG601" s="59"/>
      <c r="AH601" s="59"/>
      <c r="AI601" s="59"/>
      <c r="AJ601" s="59"/>
      <c r="AK601" s="59"/>
      <c r="AL601" s="59"/>
      <c r="AM601" s="59"/>
      <c r="AN601" s="59"/>
      <c r="AO601" s="59"/>
      <c r="AP601" s="59"/>
      <c r="AQ601" s="59"/>
      <c r="AR601" s="59"/>
      <c r="AS601" s="59"/>
      <c r="AT601" s="59"/>
      <c r="AU601" s="59"/>
      <c r="AV601" s="59"/>
      <c r="AW601" s="59"/>
      <c r="AX601" s="59"/>
      <c r="AY601" s="59"/>
      <c r="AZ601" s="58"/>
      <c r="BA601" s="59"/>
      <c r="BB601" s="59"/>
      <c r="BC601" s="59"/>
      <c r="BD601" s="59"/>
    </row>
    <row r="602" spans="1:56" x14ac:dyDescent="0.2">
      <c r="A602" s="29">
        <v>44599</v>
      </c>
      <c r="B602" s="1" t="s">
        <v>789</v>
      </c>
      <c r="C602" s="27">
        <v>44315</v>
      </c>
      <c r="J602" s="1" t="s">
        <v>52</v>
      </c>
      <c r="K602" s="1" t="s">
        <v>59</v>
      </c>
      <c r="L602" s="1">
        <v>1</v>
      </c>
      <c r="M602" s="1">
        <v>538.27</v>
      </c>
      <c r="N602" s="6">
        <v>538.27</v>
      </c>
      <c r="O602" s="6"/>
      <c r="P602" s="6">
        <v>8101.6</v>
      </c>
      <c r="R602" s="31">
        <v>538.27</v>
      </c>
      <c r="S602" s="28">
        <v>44316</v>
      </c>
      <c r="W602" s="58"/>
      <c r="X602" s="59"/>
      <c r="Y602" s="59"/>
      <c r="Z602" s="59"/>
      <c r="AA602" s="59"/>
      <c r="AB602" s="59"/>
      <c r="AC602" s="59"/>
      <c r="AD602" s="59"/>
      <c r="AE602" s="59"/>
      <c r="AF602" s="59"/>
      <c r="AG602" s="59"/>
      <c r="AH602" s="59"/>
      <c r="AI602" s="59"/>
      <c r="AJ602" s="59"/>
      <c r="AK602" s="59"/>
      <c r="AL602" s="59"/>
      <c r="AM602" s="59"/>
      <c r="AN602" s="59"/>
      <c r="AO602" s="59"/>
      <c r="AP602" s="59"/>
      <c r="AQ602" s="59"/>
      <c r="AR602" s="59"/>
      <c r="AS602" s="59"/>
      <c r="AT602" s="59"/>
      <c r="AU602" s="59"/>
      <c r="AV602" s="59"/>
      <c r="AW602" s="59"/>
      <c r="AX602" s="59"/>
      <c r="AY602" s="59"/>
      <c r="AZ602" s="58"/>
      <c r="BA602" s="59"/>
      <c r="BB602" s="59"/>
      <c r="BC602" s="59"/>
      <c r="BD602" s="59"/>
    </row>
    <row r="603" spans="1:56" x14ac:dyDescent="0.2">
      <c r="A603" s="29">
        <v>44602</v>
      </c>
      <c r="B603" s="1" t="s">
        <v>789</v>
      </c>
      <c r="C603" s="27">
        <v>44316</v>
      </c>
      <c r="J603" s="1" t="s">
        <v>52</v>
      </c>
      <c r="K603" s="1" t="s">
        <v>59</v>
      </c>
      <c r="L603" s="1">
        <v>1</v>
      </c>
      <c r="M603" s="1">
        <v>188</v>
      </c>
      <c r="N603" s="6">
        <v>188</v>
      </c>
      <c r="O603" s="6"/>
      <c r="P603" s="6">
        <v>7761.33</v>
      </c>
      <c r="R603" s="31">
        <v>188</v>
      </c>
      <c r="S603" s="28">
        <v>44316</v>
      </c>
      <c r="W603" s="58"/>
      <c r="X603" s="59"/>
      <c r="Y603" s="59"/>
      <c r="Z603" s="59"/>
      <c r="AA603" s="59"/>
      <c r="AB603" s="59"/>
      <c r="AC603" s="59"/>
      <c r="AD603" s="59"/>
      <c r="AE603" s="59"/>
      <c r="AF603" s="59"/>
      <c r="AG603" s="59"/>
      <c r="AH603" s="59"/>
      <c r="AI603" s="59"/>
      <c r="AJ603" s="59"/>
      <c r="AK603" s="59"/>
      <c r="AL603" s="59"/>
      <c r="AM603" s="59"/>
      <c r="AN603" s="59"/>
      <c r="AO603" s="59"/>
      <c r="AP603" s="59"/>
      <c r="AQ603" s="59"/>
      <c r="AR603" s="59"/>
      <c r="AS603" s="59"/>
      <c r="AT603" s="59"/>
      <c r="AU603" s="59"/>
      <c r="AV603" s="59"/>
      <c r="AW603" s="59"/>
      <c r="AX603" s="59"/>
      <c r="AY603" s="59"/>
      <c r="AZ603" s="58"/>
      <c r="BA603" s="59"/>
      <c r="BB603" s="59"/>
      <c r="BC603" s="59"/>
      <c r="BD603" s="59"/>
    </row>
    <row r="604" spans="1:56" x14ac:dyDescent="0.2">
      <c r="A604" s="29">
        <v>44604</v>
      </c>
      <c r="B604" s="1" t="s">
        <v>789</v>
      </c>
      <c r="C604" s="27">
        <v>44316</v>
      </c>
      <c r="J604" s="1" t="s">
        <v>52</v>
      </c>
      <c r="K604" s="1" t="s">
        <v>59</v>
      </c>
      <c r="L604" s="1">
        <v>2</v>
      </c>
      <c r="M604" s="1">
        <v>168</v>
      </c>
      <c r="N604" s="6">
        <v>336</v>
      </c>
      <c r="O604" s="6"/>
      <c r="P604" s="6">
        <v>8097.33</v>
      </c>
      <c r="R604" s="31">
        <v>336</v>
      </c>
      <c r="S604" s="28">
        <v>44316</v>
      </c>
      <c r="W604" s="58"/>
      <c r="X604" s="59"/>
      <c r="Y604" s="59"/>
      <c r="Z604" s="59"/>
      <c r="AA604" s="59"/>
      <c r="AB604" s="59"/>
      <c r="AC604" s="59"/>
      <c r="AD604" s="59"/>
      <c r="AE604" s="59"/>
      <c r="AF604" s="59"/>
      <c r="AG604" s="59"/>
      <c r="AH604" s="59"/>
      <c r="AI604" s="59"/>
      <c r="AJ604" s="59"/>
      <c r="AK604" s="59"/>
      <c r="AL604" s="59"/>
      <c r="AM604" s="59"/>
      <c r="AN604" s="59"/>
      <c r="AO604" s="59"/>
      <c r="AP604" s="59"/>
      <c r="AQ604" s="59"/>
      <c r="AR604" s="59"/>
      <c r="AS604" s="59"/>
      <c r="AT604" s="59"/>
      <c r="AU604" s="59"/>
      <c r="AV604" s="59"/>
      <c r="AW604" s="59"/>
      <c r="AX604" s="59"/>
      <c r="AY604" s="59"/>
      <c r="AZ604" s="58"/>
      <c r="BA604" s="59"/>
      <c r="BB604" s="59"/>
      <c r="BC604" s="59"/>
      <c r="BD604" s="59"/>
    </row>
    <row r="605" spans="1:56" x14ac:dyDescent="0.2">
      <c r="A605" s="29">
        <v>45137</v>
      </c>
      <c r="B605" s="1" t="s">
        <v>117</v>
      </c>
      <c r="C605" s="27">
        <v>44316</v>
      </c>
      <c r="D605" s="1" t="s">
        <v>807</v>
      </c>
      <c r="E605" s="1" t="s">
        <v>119</v>
      </c>
      <c r="J605" s="1" t="s">
        <v>52</v>
      </c>
      <c r="K605" s="1" t="s">
        <v>3</v>
      </c>
      <c r="N605" s="6"/>
      <c r="O605" s="6">
        <v>1440.8</v>
      </c>
      <c r="P605" s="6">
        <v>6656.53</v>
      </c>
      <c r="R605" s="31">
        <v>-1440.8</v>
      </c>
      <c r="S605" s="28">
        <v>44316</v>
      </c>
      <c r="W605" s="58"/>
      <c r="X605" s="59"/>
      <c r="Y605" s="59"/>
      <c r="Z605" s="59"/>
      <c r="AA605" s="59"/>
      <c r="AB605" s="59"/>
      <c r="AC605" s="59"/>
      <c r="AD605" s="59"/>
      <c r="AE605" s="59"/>
      <c r="AF605" s="59"/>
      <c r="AG605" s="59"/>
      <c r="AH605" s="59"/>
      <c r="AI605" s="59"/>
      <c r="AJ605" s="59"/>
      <c r="AK605" s="59"/>
      <c r="AL605" s="59"/>
      <c r="AM605" s="59"/>
      <c r="AN605" s="59"/>
      <c r="AO605" s="59"/>
      <c r="AP605" s="59"/>
      <c r="AQ605" s="59"/>
      <c r="AR605" s="59"/>
      <c r="AS605" s="59"/>
      <c r="AT605" s="59"/>
      <c r="AU605" s="59"/>
      <c r="AV605" s="59"/>
      <c r="AW605" s="59"/>
      <c r="AX605" s="59"/>
      <c r="AY605" s="59"/>
      <c r="AZ605" s="58"/>
      <c r="BA605" s="59"/>
      <c r="BB605" s="59"/>
      <c r="BC605" s="59"/>
      <c r="BD605" s="59"/>
    </row>
    <row r="606" spans="1:56" x14ac:dyDescent="0.2">
      <c r="A606" s="29">
        <v>44532</v>
      </c>
      <c r="B606" s="1" t="s">
        <v>200</v>
      </c>
      <c r="C606" s="27">
        <v>44321</v>
      </c>
      <c r="D606" s="1">
        <v>52727</v>
      </c>
      <c r="J606" s="1" t="s">
        <v>52</v>
      </c>
      <c r="K606" s="1" t="s">
        <v>49</v>
      </c>
      <c r="L606" s="1">
        <v>-1</v>
      </c>
      <c r="N606" s="6"/>
      <c r="O606" s="6">
        <v>676.19</v>
      </c>
      <c r="P606" s="6">
        <v>5893.79</v>
      </c>
      <c r="R606" s="31">
        <v>-676.19</v>
      </c>
      <c r="S606" s="28">
        <v>44347</v>
      </c>
      <c r="W606" s="58"/>
      <c r="X606" s="59"/>
      <c r="Y606" s="59"/>
      <c r="Z606" s="59"/>
      <c r="AA606" s="59"/>
      <c r="AB606" s="59"/>
      <c r="AC606" s="59"/>
      <c r="AD606" s="59"/>
      <c r="AE606" s="59"/>
      <c r="AF606" s="59"/>
      <c r="AG606" s="59"/>
      <c r="AH606" s="59"/>
      <c r="AI606" s="59"/>
      <c r="AJ606" s="59"/>
      <c r="AK606" s="59"/>
      <c r="AL606" s="59"/>
      <c r="AM606" s="59"/>
      <c r="AN606" s="59"/>
      <c r="AO606" s="59"/>
      <c r="AP606" s="59"/>
      <c r="AQ606" s="59"/>
      <c r="AR606" s="59"/>
      <c r="AS606" s="59"/>
      <c r="AT606" s="59"/>
      <c r="AU606" s="59"/>
      <c r="AV606" s="59"/>
      <c r="AW606" s="59"/>
      <c r="AX606" s="59"/>
      <c r="AY606" s="59"/>
      <c r="AZ606" s="58"/>
      <c r="BA606" s="59"/>
      <c r="BB606" s="59"/>
      <c r="BC606" s="59"/>
      <c r="BD606" s="59"/>
    </row>
    <row r="607" spans="1:56" x14ac:dyDescent="0.2">
      <c r="A607" s="29">
        <v>44532</v>
      </c>
      <c r="B607" s="1" t="s">
        <v>200</v>
      </c>
      <c r="C607" s="27">
        <v>44321</v>
      </c>
      <c r="D607" s="1">
        <v>52727</v>
      </c>
      <c r="J607" s="1" t="s">
        <v>52</v>
      </c>
      <c r="K607" s="1" t="s">
        <v>49</v>
      </c>
      <c r="L607" s="1">
        <v>-1</v>
      </c>
      <c r="N607" s="6"/>
      <c r="O607" s="6">
        <v>54.4</v>
      </c>
      <c r="P607" s="6">
        <v>6602.13</v>
      </c>
      <c r="R607" s="31">
        <v>-54.4</v>
      </c>
      <c r="S607" s="28">
        <v>44347</v>
      </c>
      <c r="W607" s="58"/>
      <c r="X607" s="59"/>
      <c r="Y607" s="59"/>
      <c r="Z607" s="59"/>
      <c r="AA607" s="59"/>
      <c r="AB607" s="59"/>
      <c r="AC607" s="59"/>
      <c r="AD607" s="59"/>
      <c r="AE607" s="59"/>
      <c r="AF607" s="59"/>
      <c r="AG607" s="59"/>
      <c r="AH607" s="59"/>
      <c r="AI607" s="59"/>
      <c r="AJ607" s="59"/>
      <c r="AK607" s="59"/>
      <c r="AL607" s="59"/>
      <c r="AM607" s="59"/>
      <c r="AN607" s="59"/>
      <c r="AO607" s="59"/>
      <c r="AP607" s="59"/>
      <c r="AQ607" s="59"/>
      <c r="AR607" s="59"/>
      <c r="AS607" s="59"/>
      <c r="AT607" s="59"/>
      <c r="AU607" s="59"/>
      <c r="AV607" s="59"/>
      <c r="AW607" s="59"/>
      <c r="AX607" s="59"/>
      <c r="AY607" s="59"/>
      <c r="AZ607" s="58"/>
      <c r="BA607" s="59"/>
      <c r="BB607" s="59"/>
      <c r="BC607" s="59"/>
      <c r="BD607" s="59"/>
    </row>
    <row r="608" spans="1:56" x14ac:dyDescent="0.2">
      <c r="A608" s="29">
        <v>44553</v>
      </c>
      <c r="B608" s="1" t="s">
        <v>200</v>
      </c>
      <c r="C608" s="27">
        <v>44321</v>
      </c>
      <c r="D608" s="1">
        <v>52738</v>
      </c>
      <c r="J608" s="1" t="s">
        <v>52</v>
      </c>
      <c r="K608" s="1" t="s">
        <v>49</v>
      </c>
      <c r="L608" s="1">
        <v>-1</v>
      </c>
      <c r="N608" s="6"/>
      <c r="O608" s="6">
        <v>32.15</v>
      </c>
      <c r="P608" s="6">
        <v>6569.98</v>
      </c>
      <c r="R608" s="31">
        <v>-32.15</v>
      </c>
      <c r="S608" s="28">
        <v>44347</v>
      </c>
      <c r="W608" s="58"/>
      <c r="X608" s="59"/>
      <c r="Y608" s="59"/>
      <c r="Z608" s="59"/>
      <c r="AA608" s="59"/>
      <c r="AB608" s="59"/>
      <c r="AC608" s="59"/>
      <c r="AD608" s="59"/>
      <c r="AE608" s="59"/>
      <c r="AF608" s="59"/>
      <c r="AG608" s="59"/>
      <c r="AH608" s="59"/>
      <c r="AI608" s="59"/>
      <c r="AJ608" s="59"/>
      <c r="AK608" s="59"/>
      <c r="AL608" s="59"/>
      <c r="AM608" s="59"/>
      <c r="AN608" s="59"/>
      <c r="AO608" s="59"/>
      <c r="AP608" s="59"/>
      <c r="AQ608" s="59"/>
      <c r="AR608" s="59"/>
      <c r="AS608" s="59"/>
      <c r="AT608" s="59"/>
      <c r="AU608" s="59"/>
      <c r="AV608" s="59"/>
      <c r="AW608" s="59"/>
      <c r="AX608" s="59"/>
      <c r="AY608" s="59"/>
      <c r="AZ608" s="58"/>
      <c r="BA608" s="59"/>
      <c r="BB608" s="59"/>
      <c r="BC608" s="59"/>
      <c r="BD608" s="59"/>
    </row>
    <row r="609" spans="1:56" x14ac:dyDescent="0.2">
      <c r="A609" s="29">
        <v>44575</v>
      </c>
      <c r="B609" s="1" t="s">
        <v>200</v>
      </c>
      <c r="C609" s="27">
        <v>44321</v>
      </c>
      <c r="D609" s="1">
        <v>52746</v>
      </c>
      <c r="J609" s="1" t="s">
        <v>52</v>
      </c>
      <c r="K609" s="1" t="s">
        <v>49</v>
      </c>
      <c r="L609" s="1">
        <v>-2</v>
      </c>
      <c r="N609" s="6"/>
      <c r="O609" s="6">
        <v>336</v>
      </c>
      <c r="P609" s="6">
        <v>5369.79</v>
      </c>
      <c r="R609" s="31">
        <v>-336</v>
      </c>
      <c r="S609" s="28">
        <v>44347</v>
      </c>
      <c r="W609" s="58"/>
      <c r="X609" s="59"/>
      <c r="Y609" s="59"/>
      <c r="Z609" s="59"/>
      <c r="AA609" s="59"/>
      <c r="AB609" s="59"/>
      <c r="AC609" s="59"/>
      <c r="AD609" s="59"/>
      <c r="AE609" s="59"/>
      <c r="AF609" s="59"/>
      <c r="AG609" s="59"/>
      <c r="AH609" s="59"/>
      <c r="AI609" s="59"/>
      <c r="AJ609" s="59"/>
      <c r="AK609" s="59"/>
      <c r="AL609" s="59"/>
      <c r="AM609" s="59"/>
      <c r="AN609" s="59"/>
      <c r="AO609" s="59"/>
      <c r="AP609" s="59"/>
      <c r="AQ609" s="59"/>
      <c r="AR609" s="59"/>
      <c r="AS609" s="59"/>
      <c r="AT609" s="59"/>
      <c r="AU609" s="59"/>
      <c r="AV609" s="59"/>
      <c r="AW609" s="59"/>
      <c r="AX609" s="59"/>
      <c r="AY609" s="59"/>
      <c r="AZ609" s="58"/>
      <c r="BA609" s="59"/>
      <c r="BB609" s="59"/>
      <c r="BC609" s="59"/>
      <c r="BD609" s="59"/>
    </row>
    <row r="610" spans="1:56" x14ac:dyDescent="0.2">
      <c r="A610" s="29">
        <v>44592</v>
      </c>
      <c r="B610" s="1" t="s">
        <v>200</v>
      </c>
      <c r="C610" s="27">
        <v>44321</v>
      </c>
      <c r="D610" s="1">
        <v>52750</v>
      </c>
      <c r="J610" s="1" t="s">
        <v>52</v>
      </c>
      <c r="K610" s="1" t="s">
        <v>49</v>
      </c>
      <c r="L610" s="1">
        <v>-1</v>
      </c>
      <c r="N610" s="6"/>
      <c r="O610" s="6">
        <v>188</v>
      </c>
      <c r="P610" s="6">
        <v>5705.79</v>
      </c>
      <c r="R610" s="31">
        <v>-188</v>
      </c>
      <c r="S610" s="28">
        <v>44347</v>
      </c>
      <c r="W610" s="58"/>
      <c r="X610" s="59"/>
      <c r="Y610" s="59"/>
      <c r="Z610" s="59"/>
      <c r="AA610" s="59"/>
      <c r="AB610" s="59"/>
      <c r="AC610" s="59"/>
      <c r="AD610" s="59"/>
      <c r="AE610" s="59"/>
      <c r="AF610" s="59"/>
      <c r="AG610" s="59"/>
      <c r="AH610" s="59"/>
      <c r="AI610" s="59"/>
      <c r="AJ610" s="59"/>
      <c r="AK610" s="59"/>
      <c r="AL610" s="59"/>
      <c r="AM610" s="59"/>
      <c r="AN610" s="59"/>
      <c r="AO610" s="59"/>
      <c r="AP610" s="59"/>
      <c r="AQ610" s="59"/>
      <c r="AR610" s="59"/>
      <c r="AS610" s="59"/>
      <c r="AT610" s="59"/>
      <c r="AU610" s="59"/>
      <c r="AV610" s="59"/>
      <c r="AW610" s="59"/>
      <c r="AX610" s="59"/>
      <c r="AY610" s="59"/>
      <c r="AZ610" s="58"/>
      <c r="BA610" s="59"/>
      <c r="BB610" s="59"/>
      <c r="BC610" s="59"/>
      <c r="BD610" s="59"/>
    </row>
    <row r="611" spans="1:56" x14ac:dyDescent="0.2">
      <c r="A611" s="29">
        <v>44672</v>
      </c>
      <c r="B611" s="1" t="s">
        <v>200</v>
      </c>
      <c r="C611" s="27">
        <v>44321</v>
      </c>
      <c r="D611" s="1">
        <v>52797</v>
      </c>
      <c r="J611" s="1" t="s">
        <v>52</v>
      </c>
      <c r="K611" s="1" t="s">
        <v>49</v>
      </c>
      <c r="L611" s="1">
        <v>-2</v>
      </c>
      <c r="N611" s="6"/>
      <c r="O611" s="6">
        <v>1352.39</v>
      </c>
      <c r="P611" s="6">
        <v>4017.4</v>
      </c>
      <c r="R611" s="31">
        <v>-1352.39</v>
      </c>
      <c r="S611" s="28">
        <v>44347</v>
      </c>
      <c r="W611" s="58"/>
      <c r="X611" s="59"/>
      <c r="Y611" s="59"/>
      <c r="Z611" s="59"/>
      <c r="AA611" s="59"/>
      <c r="AB611" s="59"/>
      <c r="AC611" s="59"/>
      <c r="AD611" s="59"/>
      <c r="AE611" s="59"/>
      <c r="AF611" s="59"/>
      <c r="AG611" s="59"/>
      <c r="AH611" s="59"/>
      <c r="AI611" s="59"/>
      <c r="AJ611" s="59"/>
      <c r="AK611" s="59"/>
      <c r="AL611" s="59"/>
      <c r="AM611" s="59"/>
      <c r="AN611" s="59"/>
      <c r="AO611" s="59"/>
      <c r="AP611" s="59"/>
      <c r="AQ611" s="59"/>
      <c r="AR611" s="59"/>
      <c r="AS611" s="59"/>
      <c r="AT611" s="59"/>
      <c r="AU611" s="59"/>
      <c r="AV611" s="59"/>
      <c r="AW611" s="59"/>
      <c r="AX611" s="59"/>
      <c r="AY611" s="59"/>
      <c r="AZ611" s="58"/>
      <c r="BA611" s="59"/>
      <c r="BB611" s="59"/>
      <c r="BC611" s="59"/>
      <c r="BD611" s="59"/>
    </row>
    <row r="612" spans="1:56" x14ac:dyDescent="0.2">
      <c r="A612" s="29">
        <v>44698</v>
      </c>
      <c r="B612" s="1" t="s">
        <v>789</v>
      </c>
      <c r="C612" s="27">
        <v>44321</v>
      </c>
      <c r="J612" s="1" t="s">
        <v>52</v>
      </c>
      <c r="K612" s="1" t="s">
        <v>59</v>
      </c>
      <c r="L612" s="1">
        <v>1</v>
      </c>
      <c r="M612" s="1">
        <v>48</v>
      </c>
      <c r="N612" s="6">
        <v>48</v>
      </c>
      <c r="O612" s="6"/>
      <c r="P612" s="6">
        <v>4065.4</v>
      </c>
      <c r="R612" s="31">
        <v>48</v>
      </c>
      <c r="S612" s="28">
        <v>44347</v>
      </c>
      <c r="W612" s="58"/>
      <c r="X612" s="59"/>
      <c r="Y612" s="59"/>
      <c r="Z612" s="59"/>
      <c r="AA612" s="59"/>
      <c r="AB612" s="59"/>
      <c r="AC612" s="59"/>
      <c r="AD612" s="59"/>
      <c r="AE612" s="59"/>
      <c r="AF612" s="59"/>
      <c r="AG612" s="59"/>
      <c r="AH612" s="59"/>
      <c r="AI612" s="59"/>
      <c r="AJ612" s="59"/>
      <c r="AK612" s="59"/>
      <c r="AL612" s="59"/>
      <c r="AM612" s="59"/>
      <c r="AN612" s="59"/>
      <c r="AO612" s="59"/>
      <c r="AP612" s="59"/>
      <c r="AQ612" s="59"/>
      <c r="AR612" s="59"/>
      <c r="AS612" s="59"/>
      <c r="AT612" s="59"/>
      <c r="AU612" s="59"/>
      <c r="AV612" s="59"/>
      <c r="AW612" s="59"/>
      <c r="AX612" s="59"/>
      <c r="AY612" s="59"/>
      <c r="AZ612" s="58"/>
      <c r="BA612" s="59"/>
      <c r="BB612" s="59"/>
      <c r="BC612" s="59"/>
      <c r="BD612" s="59"/>
    </row>
    <row r="613" spans="1:56" x14ac:dyDescent="0.2">
      <c r="A613" s="29">
        <v>44528</v>
      </c>
      <c r="B613" s="1" t="s">
        <v>200</v>
      </c>
      <c r="C613" s="27">
        <v>44333</v>
      </c>
      <c r="D613" s="1">
        <v>52723</v>
      </c>
      <c r="J613" s="1" t="s">
        <v>52</v>
      </c>
      <c r="K613" s="1" t="s">
        <v>49</v>
      </c>
      <c r="L613" s="1">
        <v>-1</v>
      </c>
      <c r="N613" s="6"/>
      <c r="O613" s="6">
        <v>676.19</v>
      </c>
      <c r="P613" s="6">
        <v>3228.07</v>
      </c>
      <c r="R613" s="31">
        <v>-676.19</v>
      </c>
      <c r="S613" s="28">
        <v>44347</v>
      </c>
      <c r="W613" s="58"/>
      <c r="X613" s="59"/>
      <c r="Y613" s="59"/>
      <c r="Z613" s="59"/>
      <c r="AA613" s="59"/>
      <c r="AB613" s="59"/>
      <c r="AC613" s="59"/>
      <c r="AD613" s="59"/>
      <c r="AE613" s="59"/>
      <c r="AF613" s="59"/>
      <c r="AG613" s="59"/>
      <c r="AH613" s="59"/>
      <c r="AI613" s="59"/>
      <c r="AJ613" s="59"/>
      <c r="AK613" s="59"/>
      <c r="AL613" s="59"/>
      <c r="AM613" s="59"/>
      <c r="AN613" s="59"/>
      <c r="AO613" s="59"/>
      <c r="AP613" s="59"/>
      <c r="AQ613" s="59"/>
      <c r="AR613" s="59"/>
      <c r="AS613" s="59"/>
      <c r="AT613" s="59"/>
      <c r="AU613" s="59"/>
      <c r="AV613" s="59"/>
      <c r="AW613" s="59"/>
      <c r="AX613" s="59"/>
      <c r="AY613" s="59"/>
      <c r="AZ613" s="58"/>
      <c r="BA613" s="59"/>
      <c r="BB613" s="59"/>
      <c r="BC613" s="59"/>
      <c r="BD613" s="59"/>
    </row>
    <row r="614" spans="1:56" x14ac:dyDescent="0.2">
      <c r="A614" s="29">
        <v>44528</v>
      </c>
      <c r="B614" s="1" t="s">
        <v>200</v>
      </c>
      <c r="C614" s="27">
        <v>44333</v>
      </c>
      <c r="D614" s="1">
        <v>52723</v>
      </c>
      <c r="J614" s="1" t="s">
        <v>52</v>
      </c>
      <c r="K614" s="1" t="s">
        <v>49</v>
      </c>
      <c r="L614" s="1">
        <v>-1</v>
      </c>
      <c r="N614" s="6"/>
      <c r="O614" s="6">
        <v>188</v>
      </c>
      <c r="P614" s="6">
        <v>3040.07</v>
      </c>
      <c r="R614" s="31">
        <v>-188</v>
      </c>
      <c r="S614" s="28">
        <v>44347</v>
      </c>
      <c r="W614" s="58"/>
      <c r="X614" s="59"/>
      <c r="Y614" s="59"/>
      <c r="Z614" s="59"/>
      <c r="AA614" s="59"/>
      <c r="AB614" s="59"/>
      <c r="AC614" s="59"/>
      <c r="AD614" s="59"/>
      <c r="AE614" s="59"/>
      <c r="AF614" s="59"/>
      <c r="AG614" s="59"/>
      <c r="AH614" s="59"/>
      <c r="AI614" s="59"/>
      <c r="AJ614" s="59"/>
      <c r="AK614" s="59"/>
      <c r="AL614" s="59"/>
      <c r="AM614" s="59"/>
      <c r="AN614" s="59"/>
      <c r="AO614" s="59"/>
      <c r="AP614" s="59"/>
      <c r="AQ614" s="59"/>
      <c r="AR614" s="59"/>
      <c r="AS614" s="59"/>
      <c r="AT614" s="59"/>
      <c r="AU614" s="59"/>
      <c r="AV614" s="59"/>
      <c r="AW614" s="59"/>
      <c r="AX614" s="59"/>
      <c r="AY614" s="59"/>
      <c r="AZ614" s="58"/>
      <c r="BA614" s="59"/>
      <c r="BB614" s="59"/>
      <c r="BC614" s="59"/>
      <c r="BD614" s="59"/>
    </row>
    <row r="615" spans="1:56" x14ac:dyDescent="0.2">
      <c r="A615" s="29">
        <v>44528</v>
      </c>
      <c r="B615" s="1" t="s">
        <v>200</v>
      </c>
      <c r="C615" s="27">
        <v>44333</v>
      </c>
      <c r="D615" s="1">
        <v>52723</v>
      </c>
      <c r="J615" s="1" t="s">
        <v>52</v>
      </c>
      <c r="K615" s="1" t="s">
        <v>49</v>
      </c>
      <c r="L615" s="1">
        <v>-1</v>
      </c>
      <c r="N615" s="6"/>
      <c r="O615" s="6">
        <v>80.739999999999995</v>
      </c>
      <c r="P615" s="6">
        <v>3904.26</v>
      </c>
      <c r="R615" s="31">
        <v>-80.739999999999995</v>
      </c>
      <c r="S615" s="28">
        <v>44347</v>
      </c>
      <c r="W615" s="58"/>
      <c r="X615" s="59"/>
      <c r="Y615" s="59"/>
      <c r="Z615" s="59"/>
      <c r="AA615" s="59"/>
      <c r="AB615" s="59"/>
      <c r="AC615" s="59"/>
      <c r="AD615" s="59"/>
      <c r="AE615" s="59"/>
      <c r="AF615" s="59"/>
      <c r="AG615" s="59"/>
      <c r="AH615" s="59"/>
      <c r="AI615" s="59"/>
      <c r="AJ615" s="59"/>
      <c r="AK615" s="59"/>
      <c r="AL615" s="59"/>
      <c r="AM615" s="59"/>
      <c r="AN615" s="59"/>
      <c r="AO615" s="59"/>
      <c r="AP615" s="59"/>
      <c r="AQ615" s="59"/>
      <c r="AR615" s="59"/>
      <c r="AS615" s="59"/>
      <c r="AT615" s="59"/>
      <c r="AU615" s="59"/>
      <c r="AV615" s="59"/>
      <c r="AW615" s="59"/>
      <c r="AX615" s="59"/>
      <c r="AY615" s="59"/>
      <c r="AZ615" s="58"/>
      <c r="BA615" s="59"/>
      <c r="BB615" s="59"/>
      <c r="BC615" s="59"/>
      <c r="BD615" s="59"/>
    </row>
    <row r="616" spans="1:56" x14ac:dyDescent="0.2">
      <c r="A616" s="29">
        <v>44528</v>
      </c>
      <c r="B616" s="1" t="s">
        <v>200</v>
      </c>
      <c r="C616" s="27">
        <v>44333</v>
      </c>
      <c r="D616" s="1">
        <v>52723</v>
      </c>
      <c r="J616" s="1" t="s">
        <v>52</v>
      </c>
      <c r="K616" s="1" t="s">
        <v>49</v>
      </c>
      <c r="L616" s="1">
        <v>-1</v>
      </c>
      <c r="N616" s="6"/>
      <c r="O616" s="6">
        <v>80.400000000000006</v>
      </c>
      <c r="P616" s="6">
        <v>3985</v>
      </c>
      <c r="R616" s="31">
        <v>-80.400000000000006</v>
      </c>
      <c r="S616" s="28">
        <v>44347</v>
      </c>
      <c r="W616" s="58"/>
      <c r="X616" s="59"/>
      <c r="Y616" s="59"/>
      <c r="Z616" s="59"/>
      <c r="AA616" s="59"/>
      <c r="AB616" s="59"/>
      <c r="AC616" s="59"/>
      <c r="AD616" s="59"/>
      <c r="AE616" s="59"/>
      <c r="AF616" s="59"/>
      <c r="AG616" s="59"/>
      <c r="AH616" s="59"/>
      <c r="AI616" s="59"/>
      <c r="AJ616" s="59"/>
      <c r="AK616" s="59"/>
      <c r="AL616" s="59"/>
      <c r="AM616" s="59"/>
      <c r="AN616" s="59"/>
      <c r="AO616" s="59"/>
      <c r="AP616" s="59"/>
      <c r="AQ616" s="59"/>
      <c r="AR616" s="59"/>
      <c r="AS616" s="59"/>
      <c r="AT616" s="59"/>
      <c r="AU616" s="59"/>
      <c r="AV616" s="59"/>
      <c r="AW616" s="59"/>
      <c r="AX616" s="59"/>
      <c r="AY616" s="59"/>
      <c r="AZ616" s="58"/>
      <c r="BA616" s="59"/>
      <c r="BB616" s="59"/>
      <c r="BC616" s="59"/>
      <c r="BD616" s="59"/>
    </row>
    <row r="617" spans="1:56" x14ac:dyDescent="0.2">
      <c r="A617" s="29">
        <v>44528</v>
      </c>
      <c r="B617" s="1" t="s">
        <v>200</v>
      </c>
      <c r="C617" s="27">
        <v>44333</v>
      </c>
      <c r="D617" s="1">
        <v>52723</v>
      </c>
      <c r="J617" s="1" t="s">
        <v>52</v>
      </c>
      <c r="K617" s="1" t="s">
        <v>49</v>
      </c>
      <c r="L617" s="1">
        <v>-1</v>
      </c>
      <c r="N617" s="6"/>
      <c r="O617" s="6">
        <v>16</v>
      </c>
      <c r="P617" s="6">
        <v>3024.07</v>
      </c>
      <c r="R617" s="31">
        <v>-16</v>
      </c>
      <c r="S617" s="28">
        <v>44347</v>
      </c>
      <c r="W617" s="58"/>
      <c r="X617" s="59"/>
      <c r="Y617" s="59"/>
      <c r="Z617" s="59"/>
      <c r="AA617" s="59"/>
      <c r="AB617" s="59"/>
      <c r="AC617" s="59"/>
      <c r="AD617" s="59"/>
      <c r="AE617" s="59"/>
      <c r="AF617" s="59"/>
      <c r="AG617" s="59"/>
      <c r="AH617" s="59"/>
      <c r="AI617" s="59"/>
      <c r="AJ617" s="59"/>
      <c r="AK617" s="59"/>
      <c r="AL617" s="59"/>
      <c r="AM617" s="59"/>
      <c r="AN617" s="59"/>
      <c r="AO617" s="59"/>
      <c r="AP617" s="59"/>
      <c r="AQ617" s="59"/>
      <c r="AR617" s="59"/>
      <c r="AS617" s="59"/>
      <c r="AT617" s="59"/>
      <c r="AU617" s="59"/>
      <c r="AV617" s="59"/>
      <c r="AW617" s="59"/>
      <c r="AX617" s="59"/>
      <c r="AY617" s="59"/>
      <c r="AZ617" s="58"/>
      <c r="BA617" s="59"/>
      <c r="BB617" s="59"/>
      <c r="BC617" s="59"/>
      <c r="BD617" s="59"/>
    </row>
    <row r="618" spans="1:56" x14ac:dyDescent="0.2">
      <c r="A618" s="29">
        <v>44836</v>
      </c>
      <c r="B618" s="1" t="s">
        <v>789</v>
      </c>
      <c r="C618" s="27">
        <v>44333</v>
      </c>
      <c r="J618" s="1" t="s">
        <v>52</v>
      </c>
      <c r="K618" s="1" t="s">
        <v>59</v>
      </c>
      <c r="L618" s="1">
        <v>1</v>
      </c>
      <c r="M618" s="1">
        <v>18</v>
      </c>
      <c r="N618" s="6">
        <v>18</v>
      </c>
      <c r="O618" s="6"/>
      <c r="P618" s="6">
        <v>3042.07</v>
      </c>
      <c r="R618" s="31">
        <v>18</v>
      </c>
      <c r="S618" s="28">
        <v>44347</v>
      </c>
      <c r="W618" s="58"/>
      <c r="X618" s="59"/>
      <c r="Y618" s="59"/>
      <c r="Z618" s="59"/>
      <c r="AA618" s="59"/>
      <c r="AB618" s="59"/>
      <c r="AC618" s="59"/>
      <c r="AD618" s="59"/>
      <c r="AE618" s="59"/>
      <c r="AF618" s="59"/>
      <c r="AG618" s="59"/>
      <c r="AH618" s="59"/>
      <c r="AI618" s="59"/>
      <c r="AJ618" s="59"/>
      <c r="AK618" s="59"/>
      <c r="AL618" s="59"/>
      <c r="AM618" s="59"/>
      <c r="AN618" s="59"/>
      <c r="AO618" s="59"/>
      <c r="AP618" s="59"/>
      <c r="AQ618" s="59"/>
      <c r="AR618" s="59"/>
      <c r="AS618" s="59"/>
      <c r="AT618" s="59"/>
      <c r="AU618" s="59"/>
      <c r="AV618" s="59"/>
      <c r="AW618" s="59"/>
      <c r="AX618" s="59"/>
      <c r="AY618" s="59"/>
      <c r="AZ618" s="58"/>
      <c r="BA618" s="59"/>
      <c r="BB618" s="59"/>
      <c r="BC618" s="59"/>
      <c r="BD618" s="59"/>
    </row>
    <row r="619" spans="1:56" x14ac:dyDescent="0.2">
      <c r="A619" s="29">
        <v>44837</v>
      </c>
      <c r="B619" s="1" t="s">
        <v>789</v>
      </c>
      <c r="C619" s="27">
        <v>44333</v>
      </c>
      <c r="J619" s="1" t="s">
        <v>52</v>
      </c>
      <c r="K619" s="1" t="s">
        <v>59</v>
      </c>
      <c r="L619" s="1">
        <v>4</v>
      </c>
      <c r="M619" s="1">
        <v>48</v>
      </c>
      <c r="N619" s="6">
        <v>192</v>
      </c>
      <c r="O619" s="6"/>
      <c r="P619" s="6">
        <v>3234.07</v>
      </c>
      <c r="R619" s="31">
        <v>192</v>
      </c>
      <c r="S619" s="28">
        <v>44347</v>
      </c>
      <c r="W619" s="58"/>
      <c r="X619" s="59"/>
      <c r="Y619" s="59"/>
      <c r="Z619" s="59"/>
      <c r="AA619" s="59"/>
      <c r="AB619" s="59"/>
      <c r="AC619" s="59"/>
      <c r="AD619" s="59"/>
      <c r="AE619" s="59"/>
      <c r="AF619" s="59"/>
      <c r="AG619" s="59"/>
      <c r="AH619" s="59"/>
      <c r="AI619" s="59"/>
      <c r="AJ619" s="59"/>
      <c r="AK619" s="59"/>
      <c r="AL619" s="59"/>
      <c r="AM619" s="59"/>
      <c r="AN619" s="59"/>
      <c r="AO619" s="59"/>
      <c r="AP619" s="59"/>
      <c r="AQ619" s="59"/>
      <c r="AR619" s="59"/>
      <c r="AS619" s="59"/>
      <c r="AT619" s="59"/>
      <c r="AU619" s="59"/>
      <c r="AV619" s="59"/>
      <c r="AW619" s="59"/>
      <c r="AX619" s="59"/>
      <c r="AY619" s="59"/>
      <c r="AZ619" s="58"/>
      <c r="BA619" s="59"/>
      <c r="BB619" s="59"/>
      <c r="BC619" s="59"/>
      <c r="BD619" s="59"/>
    </row>
    <row r="620" spans="1:56" x14ac:dyDescent="0.2">
      <c r="A620" s="29">
        <v>44574</v>
      </c>
      <c r="B620" s="1" t="s">
        <v>200</v>
      </c>
      <c r="C620" s="27">
        <v>44337</v>
      </c>
      <c r="D620" s="1">
        <v>52745</v>
      </c>
      <c r="J620" s="1" t="s">
        <v>52</v>
      </c>
      <c r="K620" s="1" t="s">
        <v>49</v>
      </c>
      <c r="L620" s="1">
        <v>-1</v>
      </c>
      <c r="N620" s="6"/>
      <c r="O620" s="6">
        <v>188</v>
      </c>
      <c r="P620" s="6">
        <v>3046.07</v>
      </c>
      <c r="R620" s="31">
        <v>-188</v>
      </c>
      <c r="S620" s="28">
        <v>44347</v>
      </c>
      <c r="W620" s="58"/>
      <c r="X620" s="59"/>
      <c r="Y620" s="59"/>
      <c r="Z620" s="59"/>
      <c r="AA620" s="59"/>
      <c r="AB620" s="59"/>
      <c r="AC620" s="59"/>
      <c r="AD620" s="59"/>
      <c r="AE620" s="59"/>
      <c r="AF620" s="59"/>
      <c r="AG620" s="59"/>
      <c r="AH620" s="59"/>
      <c r="AI620" s="59"/>
      <c r="AJ620" s="59"/>
      <c r="AK620" s="59"/>
      <c r="AL620" s="59"/>
      <c r="AM620" s="59"/>
      <c r="AN620" s="59"/>
      <c r="AO620" s="59"/>
      <c r="AP620" s="59"/>
      <c r="AQ620" s="59"/>
      <c r="AR620" s="59"/>
      <c r="AS620" s="59"/>
      <c r="AT620" s="59"/>
      <c r="AU620" s="59"/>
      <c r="AV620" s="59"/>
      <c r="AW620" s="59"/>
      <c r="AX620" s="59"/>
      <c r="AY620" s="59"/>
      <c r="AZ620" s="58"/>
      <c r="BA620" s="59"/>
      <c r="BB620" s="59"/>
      <c r="BC620" s="59"/>
      <c r="BD620" s="59"/>
    </row>
    <row r="621" spans="1:56" x14ac:dyDescent="0.2">
      <c r="A621" s="29">
        <v>44574</v>
      </c>
      <c r="B621" s="1" t="s">
        <v>200</v>
      </c>
      <c r="C621" s="27">
        <v>44337</v>
      </c>
      <c r="D621" s="1">
        <v>52745</v>
      </c>
      <c r="J621" s="1" t="s">
        <v>52</v>
      </c>
      <c r="K621" s="1" t="s">
        <v>49</v>
      </c>
      <c r="L621" s="1">
        <v>-1</v>
      </c>
      <c r="N621" s="6"/>
      <c r="O621" s="6">
        <v>188</v>
      </c>
      <c r="P621" s="6">
        <v>2858.07</v>
      </c>
      <c r="R621" s="31">
        <v>-188</v>
      </c>
      <c r="S621" s="28">
        <v>44347</v>
      </c>
      <c r="W621" s="58"/>
      <c r="X621" s="59"/>
      <c r="Y621" s="59"/>
      <c r="Z621" s="59"/>
      <c r="AA621" s="59"/>
      <c r="AB621" s="59"/>
      <c r="AC621" s="59"/>
      <c r="AD621" s="59"/>
      <c r="AE621" s="59"/>
      <c r="AF621" s="59"/>
      <c r="AG621" s="59"/>
      <c r="AH621" s="59"/>
      <c r="AI621" s="59"/>
      <c r="AJ621" s="59"/>
      <c r="AK621" s="59"/>
      <c r="AL621" s="59"/>
      <c r="AM621" s="59"/>
      <c r="AN621" s="59"/>
      <c r="AO621" s="59"/>
      <c r="AP621" s="59"/>
      <c r="AQ621" s="59"/>
      <c r="AR621" s="59"/>
      <c r="AS621" s="59"/>
      <c r="AT621" s="59"/>
      <c r="AU621" s="59"/>
      <c r="AV621" s="59"/>
      <c r="AW621" s="59"/>
      <c r="AX621" s="59"/>
      <c r="AY621" s="59"/>
      <c r="AZ621" s="58"/>
      <c r="BA621" s="59"/>
      <c r="BB621" s="59"/>
      <c r="BC621" s="59"/>
      <c r="BD621" s="59"/>
    </row>
    <row r="622" spans="1:56" x14ac:dyDescent="0.2">
      <c r="A622" s="29">
        <v>44842</v>
      </c>
      <c r="B622" s="1" t="s">
        <v>200</v>
      </c>
      <c r="C622" s="27">
        <v>44337</v>
      </c>
      <c r="D622" s="1">
        <v>52808</v>
      </c>
      <c r="J622" s="1" t="s">
        <v>52</v>
      </c>
      <c r="K622" s="1" t="s">
        <v>49</v>
      </c>
      <c r="L622" s="1">
        <v>-1</v>
      </c>
      <c r="N622" s="6"/>
      <c r="O622" s="6">
        <v>188</v>
      </c>
      <c r="P622" s="6">
        <v>2670.07</v>
      </c>
      <c r="R622" s="31">
        <v>-188</v>
      </c>
      <c r="S622" s="28">
        <v>44347</v>
      </c>
      <c r="W622" s="58"/>
      <c r="X622" s="59"/>
      <c r="Y622" s="59"/>
      <c r="Z622" s="59"/>
      <c r="AA622" s="59"/>
      <c r="AB622" s="59"/>
      <c r="AC622" s="59"/>
      <c r="AD622" s="59"/>
      <c r="AE622" s="59"/>
      <c r="AF622" s="59"/>
      <c r="AG622" s="59"/>
      <c r="AH622" s="59"/>
      <c r="AI622" s="59"/>
      <c r="AJ622" s="59"/>
      <c r="AK622" s="59"/>
      <c r="AL622" s="59"/>
      <c r="AM622" s="59"/>
      <c r="AN622" s="59"/>
      <c r="AO622" s="59"/>
      <c r="AP622" s="59"/>
      <c r="AQ622" s="59"/>
      <c r="AR622" s="59"/>
      <c r="AS622" s="59"/>
      <c r="AT622" s="59"/>
      <c r="AU622" s="59"/>
      <c r="AV622" s="59"/>
      <c r="AW622" s="59"/>
      <c r="AX622" s="59"/>
      <c r="AY622" s="59"/>
      <c r="AZ622" s="58"/>
      <c r="BA622" s="59"/>
      <c r="BB622" s="59"/>
      <c r="BC622" s="59"/>
      <c r="BD622" s="59"/>
    </row>
    <row r="623" spans="1:56" x14ac:dyDescent="0.2">
      <c r="A623" s="29">
        <v>44851</v>
      </c>
      <c r="B623" s="1" t="s">
        <v>789</v>
      </c>
      <c r="C623" s="27">
        <v>44337</v>
      </c>
      <c r="J623" s="1" t="s">
        <v>52</v>
      </c>
      <c r="K623" s="1" t="s">
        <v>59</v>
      </c>
      <c r="L623" s="1">
        <v>2</v>
      </c>
      <c r="M623" s="1">
        <v>24</v>
      </c>
      <c r="N623" s="6">
        <v>48</v>
      </c>
      <c r="O623" s="6"/>
      <c r="P623" s="6">
        <v>2718.07</v>
      </c>
      <c r="R623" s="31">
        <v>48</v>
      </c>
      <c r="S623" s="28">
        <v>44347</v>
      </c>
      <c r="W623" s="58"/>
      <c r="X623" s="59"/>
      <c r="Y623" s="59"/>
      <c r="Z623" s="59"/>
      <c r="AA623" s="59"/>
      <c r="AB623" s="59"/>
      <c r="AC623" s="59"/>
      <c r="AD623" s="59"/>
      <c r="AE623" s="59"/>
      <c r="AF623" s="59"/>
      <c r="AG623" s="59"/>
      <c r="AH623" s="59"/>
      <c r="AI623" s="59"/>
      <c r="AJ623" s="59"/>
      <c r="AK623" s="59"/>
      <c r="AL623" s="59"/>
      <c r="AM623" s="59"/>
      <c r="AN623" s="59"/>
      <c r="AO623" s="59"/>
      <c r="AP623" s="59"/>
      <c r="AQ623" s="59"/>
      <c r="AR623" s="59"/>
      <c r="AS623" s="59"/>
      <c r="AT623" s="59"/>
      <c r="AU623" s="59"/>
      <c r="AV623" s="59"/>
      <c r="AW623" s="59"/>
      <c r="AX623" s="59"/>
      <c r="AY623" s="59"/>
      <c r="AZ623" s="58"/>
      <c r="BA623" s="59"/>
      <c r="BB623" s="59"/>
      <c r="BC623" s="59"/>
      <c r="BD623" s="59"/>
    </row>
    <row r="624" spans="1:56" x14ac:dyDescent="0.2">
      <c r="A624" s="29">
        <v>44851</v>
      </c>
      <c r="B624" s="1" t="s">
        <v>789</v>
      </c>
      <c r="C624" s="27">
        <v>44337</v>
      </c>
      <c r="J624" s="1" t="s">
        <v>52</v>
      </c>
      <c r="K624" s="1" t="s">
        <v>59</v>
      </c>
      <c r="N624" s="6">
        <v>328</v>
      </c>
      <c r="O624" s="6"/>
      <c r="P624" s="6">
        <v>3046.07</v>
      </c>
      <c r="R624" s="31">
        <v>328</v>
      </c>
      <c r="S624" s="28">
        <v>44347</v>
      </c>
      <c r="W624" s="58"/>
      <c r="X624" s="59"/>
      <c r="Y624" s="59"/>
      <c r="Z624" s="59"/>
      <c r="AA624" s="59"/>
      <c r="AB624" s="59"/>
      <c r="AC624" s="59"/>
      <c r="AD624" s="59"/>
      <c r="AE624" s="59"/>
      <c r="AF624" s="59"/>
      <c r="AG624" s="59"/>
      <c r="AH624" s="59"/>
      <c r="AI624" s="59"/>
      <c r="AJ624" s="59"/>
      <c r="AK624" s="59"/>
      <c r="AL624" s="59"/>
      <c r="AM624" s="59"/>
      <c r="AN624" s="59"/>
      <c r="AO624" s="59"/>
      <c r="AP624" s="59"/>
      <c r="AQ624" s="59"/>
      <c r="AR624" s="59"/>
      <c r="AS624" s="59"/>
      <c r="AT624" s="59"/>
      <c r="AU624" s="59"/>
      <c r="AV624" s="59"/>
      <c r="AW624" s="59"/>
      <c r="AX624" s="59"/>
      <c r="AY624" s="59"/>
      <c r="AZ624" s="58"/>
      <c r="BA624" s="59"/>
      <c r="BB624" s="59"/>
      <c r="BC624" s="59"/>
      <c r="BD624" s="59"/>
    </row>
    <row r="625" spans="1:56" x14ac:dyDescent="0.2">
      <c r="A625" s="29">
        <v>44679</v>
      </c>
      <c r="B625" s="1" t="s">
        <v>200</v>
      </c>
      <c r="C625" s="27">
        <v>44340</v>
      </c>
      <c r="D625" s="1">
        <v>52802</v>
      </c>
      <c r="J625" s="1" t="s">
        <v>52</v>
      </c>
      <c r="K625" s="1" t="s">
        <v>49</v>
      </c>
      <c r="L625" s="1">
        <v>-4</v>
      </c>
      <c r="N625" s="6"/>
      <c r="O625" s="6">
        <v>185.36</v>
      </c>
      <c r="P625" s="6">
        <v>2860.71</v>
      </c>
      <c r="R625" s="31">
        <v>-185.36</v>
      </c>
      <c r="S625" s="28">
        <v>44347</v>
      </c>
      <c r="W625" s="58"/>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59"/>
      <c r="AT625" s="59"/>
      <c r="AU625" s="59"/>
      <c r="AV625" s="59"/>
      <c r="AW625" s="59"/>
      <c r="AX625" s="59"/>
      <c r="AY625" s="59"/>
      <c r="AZ625" s="58"/>
      <c r="BA625" s="59"/>
      <c r="BB625" s="59"/>
      <c r="BC625" s="59"/>
      <c r="BD625" s="59"/>
    </row>
    <row r="626" spans="1:56" x14ac:dyDescent="0.2">
      <c r="A626" s="29">
        <v>44917</v>
      </c>
      <c r="B626" s="1" t="s">
        <v>789</v>
      </c>
      <c r="C626" s="27">
        <v>44342</v>
      </c>
      <c r="J626" s="1" t="s">
        <v>52</v>
      </c>
      <c r="K626" s="1" t="s">
        <v>59</v>
      </c>
      <c r="L626" s="1">
        <v>2</v>
      </c>
      <c r="M626" s="1">
        <v>392</v>
      </c>
      <c r="N626" s="6">
        <v>784</v>
      </c>
      <c r="O626" s="6"/>
      <c r="P626" s="6">
        <v>3644.71</v>
      </c>
      <c r="R626" s="31">
        <v>784</v>
      </c>
      <c r="S626" s="28">
        <v>44347</v>
      </c>
      <c r="W626" s="58"/>
      <c r="X626" s="59"/>
      <c r="Y626" s="59"/>
      <c r="Z626" s="59"/>
      <c r="AA626" s="59"/>
      <c r="AB626" s="59"/>
      <c r="AC626" s="59"/>
      <c r="AD626" s="59"/>
      <c r="AE626" s="59"/>
      <c r="AF626" s="59"/>
      <c r="AG626" s="59"/>
      <c r="AH626" s="59"/>
      <c r="AI626" s="59"/>
      <c r="AJ626" s="59"/>
      <c r="AK626" s="59"/>
      <c r="AL626" s="59"/>
      <c r="AM626" s="59"/>
      <c r="AN626" s="59"/>
      <c r="AO626" s="59"/>
      <c r="AP626" s="59"/>
      <c r="AQ626" s="59"/>
      <c r="AR626" s="59"/>
      <c r="AS626" s="59"/>
      <c r="AT626" s="59"/>
      <c r="AU626" s="59"/>
      <c r="AV626" s="59"/>
      <c r="AW626" s="59"/>
      <c r="AX626" s="59"/>
      <c r="AY626" s="59"/>
      <c r="AZ626" s="58"/>
      <c r="BA626" s="59"/>
      <c r="BB626" s="59"/>
      <c r="BC626" s="59"/>
      <c r="BD626" s="59"/>
    </row>
    <row r="627" spans="1:56" x14ac:dyDescent="0.2">
      <c r="A627" s="29">
        <v>45032</v>
      </c>
      <c r="B627" s="1" t="s">
        <v>789</v>
      </c>
      <c r="C627" s="27">
        <v>44343</v>
      </c>
      <c r="J627" s="1" t="s">
        <v>52</v>
      </c>
      <c r="K627" s="1" t="s">
        <v>59</v>
      </c>
      <c r="L627" s="1">
        <v>1</v>
      </c>
      <c r="M627" s="1">
        <v>124</v>
      </c>
      <c r="N627" s="6">
        <v>124</v>
      </c>
      <c r="O627" s="6"/>
      <c r="P627" s="6">
        <v>3768.71</v>
      </c>
      <c r="R627" s="31">
        <v>124</v>
      </c>
      <c r="S627" s="28">
        <v>44347</v>
      </c>
      <c r="W627" s="58"/>
      <c r="X627" s="59"/>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8"/>
      <c r="BA627" s="59"/>
      <c r="BB627" s="59"/>
      <c r="BC627" s="59"/>
      <c r="BD627" s="59"/>
    </row>
    <row r="628" spans="1:56" x14ac:dyDescent="0.2">
      <c r="A628" s="29">
        <v>44849</v>
      </c>
      <c r="B628" s="1" t="s">
        <v>200</v>
      </c>
      <c r="C628" s="27">
        <v>44350</v>
      </c>
      <c r="D628" s="1">
        <v>52814</v>
      </c>
      <c r="J628" s="1" t="s">
        <v>52</v>
      </c>
      <c r="K628" s="1" t="s">
        <v>49</v>
      </c>
      <c r="L628" s="1">
        <v>-1</v>
      </c>
      <c r="N628" s="6"/>
      <c r="O628" s="6">
        <v>80.400000000000006</v>
      </c>
      <c r="P628" s="6">
        <v>3688.31</v>
      </c>
      <c r="R628" s="31">
        <v>-80.400000000000006</v>
      </c>
      <c r="S628" s="28">
        <v>44377</v>
      </c>
      <c r="W628" s="58"/>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59"/>
      <c r="AT628" s="59"/>
      <c r="AU628" s="59"/>
      <c r="AV628" s="59"/>
      <c r="AW628" s="59"/>
      <c r="AX628" s="59"/>
      <c r="AY628" s="59"/>
      <c r="AZ628" s="58"/>
      <c r="BA628" s="59"/>
      <c r="BB628" s="59"/>
      <c r="BC628" s="59"/>
      <c r="BD628" s="59"/>
    </row>
    <row r="629" spans="1:56" x14ac:dyDescent="0.2">
      <c r="A629" s="29">
        <v>44922</v>
      </c>
      <c r="B629" s="1" t="s">
        <v>200</v>
      </c>
      <c r="C629" s="27">
        <v>44350</v>
      </c>
      <c r="D629" s="1">
        <v>52841</v>
      </c>
      <c r="J629" s="1" t="s">
        <v>52</v>
      </c>
      <c r="K629" s="1" t="s">
        <v>49</v>
      </c>
      <c r="L629" s="1">
        <v>-2</v>
      </c>
      <c r="N629" s="6"/>
      <c r="O629" s="6">
        <v>784</v>
      </c>
      <c r="P629" s="6">
        <v>2904.31</v>
      </c>
      <c r="R629" s="31">
        <v>-784</v>
      </c>
      <c r="S629" s="28">
        <v>44377</v>
      </c>
      <c r="W629" s="58"/>
      <c r="X629" s="59"/>
      <c r="Y629" s="59"/>
      <c r="Z629" s="59"/>
      <c r="AA629" s="59"/>
      <c r="AB629" s="59"/>
      <c r="AC629" s="59"/>
      <c r="AD629" s="59"/>
      <c r="AE629" s="59"/>
      <c r="AF629" s="59"/>
      <c r="AG629" s="59"/>
      <c r="AH629" s="59"/>
      <c r="AI629" s="59"/>
      <c r="AJ629" s="59"/>
      <c r="AK629" s="59"/>
      <c r="AL629" s="59"/>
      <c r="AM629" s="59"/>
      <c r="AN629" s="59"/>
      <c r="AO629" s="59"/>
      <c r="AP629" s="59"/>
      <c r="AQ629" s="59"/>
      <c r="AR629" s="59"/>
      <c r="AS629" s="59"/>
      <c r="AT629" s="59"/>
      <c r="AU629" s="59"/>
      <c r="AV629" s="59"/>
      <c r="AW629" s="59"/>
      <c r="AX629" s="59"/>
      <c r="AY629" s="59"/>
      <c r="AZ629" s="58"/>
      <c r="BA629" s="59"/>
      <c r="BB629" s="59"/>
      <c r="BC629" s="59"/>
      <c r="BD629" s="59"/>
    </row>
    <row r="630" spans="1:56" x14ac:dyDescent="0.2">
      <c r="A630" s="29">
        <v>44922</v>
      </c>
      <c r="B630" s="1" t="s">
        <v>200</v>
      </c>
      <c r="C630" s="27">
        <v>44350</v>
      </c>
      <c r="D630" s="1">
        <v>52841</v>
      </c>
      <c r="J630" s="1" t="s">
        <v>52</v>
      </c>
      <c r="K630" s="1" t="s">
        <v>49</v>
      </c>
      <c r="L630" s="1">
        <v>-1</v>
      </c>
      <c r="N630" s="6"/>
      <c r="O630" s="6">
        <v>173.33</v>
      </c>
      <c r="P630" s="6">
        <v>2750.98</v>
      </c>
      <c r="R630" s="31">
        <v>-173.33</v>
      </c>
      <c r="S630" s="28">
        <v>44377</v>
      </c>
      <c r="W630" s="58"/>
      <c r="X630" s="59"/>
      <c r="Y630" s="59"/>
      <c r="Z630" s="59"/>
      <c r="AA630" s="59"/>
      <c r="AB630" s="59"/>
      <c r="AC630" s="59"/>
      <c r="AD630" s="59"/>
      <c r="AE630" s="59"/>
      <c r="AF630" s="59"/>
      <c r="AG630" s="59"/>
      <c r="AH630" s="59"/>
      <c r="AI630" s="59"/>
      <c r="AJ630" s="59"/>
      <c r="AK630" s="59"/>
      <c r="AL630" s="59"/>
      <c r="AM630" s="59"/>
      <c r="AN630" s="59"/>
      <c r="AO630" s="59"/>
      <c r="AP630" s="59"/>
      <c r="AQ630" s="59"/>
      <c r="AR630" s="59"/>
      <c r="AS630" s="59"/>
      <c r="AT630" s="59"/>
      <c r="AU630" s="59"/>
      <c r="AV630" s="59"/>
      <c r="AW630" s="59"/>
      <c r="AX630" s="59"/>
      <c r="AY630" s="59"/>
      <c r="AZ630" s="58"/>
      <c r="BA630" s="59"/>
      <c r="BB630" s="59"/>
      <c r="BC630" s="59"/>
      <c r="BD630" s="59"/>
    </row>
    <row r="631" spans="1:56" x14ac:dyDescent="0.2">
      <c r="A631" s="29">
        <v>44923</v>
      </c>
      <c r="B631" s="1" t="s">
        <v>200</v>
      </c>
      <c r="C631" s="27">
        <v>44350</v>
      </c>
      <c r="D631" s="1">
        <v>52842</v>
      </c>
      <c r="J631" s="1" t="s">
        <v>52</v>
      </c>
      <c r="K631" s="1" t="s">
        <v>49</v>
      </c>
      <c r="L631" s="1">
        <v>-2</v>
      </c>
      <c r="N631" s="6"/>
      <c r="O631" s="6">
        <v>376</v>
      </c>
      <c r="P631" s="6">
        <v>2528.31</v>
      </c>
      <c r="R631" s="31">
        <v>-376</v>
      </c>
      <c r="S631" s="28">
        <v>44377</v>
      </c>
      <c r="W631" s="58"/>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59"/>
      <c r="AT631" s="59"/>
      <c r="AU631" s="59"/>
      <c r="AV631" s="59"/>
      <c r="AW631" s="59"/>
      <c r="AX631" s="59"/>
      <c r="AY631" s="59"/>
      <c r="AZ631" s="58"/>
      <c r="BA631" s="59"/>
      <c r="BB631" s="59"/>
      <c r="BC631" s="59"/>
      <c r="BD631" s="59"/>
    </row>
    <row r="632" spans="1:56" x14ac:dyDescent="0.2">
      <c r="A632" s="29">
        <v>45022</v>
      </c>
      <c r="B632" s="1" t="s">
        <v>789</v>
      </c>
      <c r="C632" s="27">
        <v>44350</v>
      </c>
      <c r="J632" s="1" t="s">
        <v>52</v>
      </c>
      <c r="K632" s="1" t="s">
        <v>59</v>
      </c>
      <c r="L632" s="1">
        <v>2</v>
      </c>
      <c r="M632" s="1">
        <v>198</v>
      </c>
      <c r="N632" s="6">
        <v>396</v>
      </c>
      <c r="O632" s="6"/>
      <c r="P632" s="6">
        <v>2924.31</v>
      </c>
      <c r="R632" s="31">
        <v>396</v>
      </c>
      <c r="S632" s="28">
        <v>44377</v>
      </c>
      <c r="W632" s="58"/>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c r="AT632" s="59"/>
      <c r="AU632" s="59"/>
      <c r="AV632" s="59"/>
      <c r="AW632" s="59"/>
      <c r="AX632" s="59"/>
      <c r="AY632" s="59"/>
      <c r="AZ632" s="58"/>
      <c r="BA632" s="59"/>
      <c r="BB632" s="59"/>
      <c r="BC632" s="59"/>
      <c r="BD632" s="59"/>
    </row>
    <row r="633" spans="1:56" x14ac:dyDescent="0.2">
      <c r="A633" s="29">
        <v>45029</v>
      </c>
      <c r="B633" s="1" t="s">
        <v>200</v>
      </c>
      <c r="C633" s="27">
        <v>44362</v>
      </c>
      <c r="D633" s="1">
        <v>52907</v>
      </c>
      <c r="J633" s="1" t="s">
        <v>52</v>
      </c>
      <c r="K633" s="1" t="s">
        <v>49</v>
      </c>
      <c r="L633" s="1">
        <v>-1</v>
      </c>
      <c r="N633" s="6"/>
      <c r="O633" s="6">
        <v>173.33</v>
      </c>
      <c r="P633" s="6">
        <v>2577.65</v>
      </c>
      <c r="R633" s="31">
        <v>-173.33</v>
      </c>
      <c r="S633" s="28">
        <v>44377</v>
      </c>
      <c r="W633" s="58"/>
      <c r="X633" s="59"/>
      <c r="Y633" s="59"/>
      <c r="Z633" s="59"/>
      <c r="AA633" s="59"/>
      <c r="AB633" s="59"/>
      <c r="AC633" s="59"/>
      <c r="AD633" s="59"/>
      <c r="AE633" s="59"/>
      <c r="AF633" s="59"/>
      <c r="AG633" s="59"/>
      <c r="AH633" s="59"/>
      <c r="AI633" s="59"/>
      <c r="AJ633" s="59"/>
      <c r="AK633" s="59"/>
      <c r="AL633" s="59"/>
      <c r="AM633" s="59"/>
      <c r="AN633" s="59"/>
      <c r="AO633" s="59"/>
      <c r="AP633" s="59"/>
      <c r="AQ633" s="59"/>
      <c r="AR633" s="59"/>
      <c r="AS633" s="59"/>
      <c r="AT633" s="59"/>
      <c r="AU633" s="59"/>
      <c r="AV633" s="59"/>
      <c r="AW633" s="59"/>
      <c r="AX633" s="59"/>
      <c r="AY633" s="59"/>
      <c r="AZ633" s="58"/>
      <c r="BA633" s="59"/>
      <c r="BB633" s="59"/>
      <c r="BC633" s="59"/>
      <c r="BD633" s="59"/>
    </row>
    <row r="634" spans="1:56" x14ac:dyDescent="0.2">
      <c r="A634" s="29">
        <v>45149</v>
      </c>
      <c r="B634" s="1" t="s">
        <v>167</v>
      </c>
      <c r="C634" s="27">
        <v>44362</v>
      </c>
      <c r="D634" s="1">
        <v>11274</v>
      </c>
      <c r="J634" s="1" t="s">
        <v>52</v>
      </c>
      <c r="K634" s="1" t="s">
        <v>48</v>
      </c>
      <c r="N634" s="6">
        <v>25.96</v>
      </c>
      <c r="O634" s="6"/>
      <c r="P634" s="6">
        <v>2603.61</v>
      </c>
      <c r="R634" s="31">
        <v>25.96</v>
      </c>
      <c r="S634" s="28">
        <v>44377</v>
      </c>
      <c r="W634" s="58"/>
      <c r="X634" s="59"/>
      <c r="Y634" s="59"/>
      <c r="Z634" s="59"/>
      <c r="AA634" s="59"/>
      <c r="AB634" s="59"/>
      <c r="AC634" s="59"/>
      <c r="AD634" s="59"/>
      <c r="AE634" s="59"/>
      <c r="AF634" s="59"/>
      <c r="AG634" s="59"/>
      <c r="AH634" s="59"/>
      <c r="AI634" s="59"/>
      <c r="AJ634" s="59"/>
      <c r="AK634" s="59"/>
      <c r="AL634" s="59"/>
      <c r="AM634" s="59"/>
      <c r="AN634" s="59"/>
      <c r="AO634" s="59"/>
      <c r="AP634" s="59"/>
      <c r="AQ634" s="59"/>
      <c r="AR634" s="59"/>
      <c r="AS634" s="59"/>
      <c r="AT634" s="59"/>
      <c r="AU634" s="59"/>
      <c r="AV634" s="59"/>
      <c r="AW634" s="59"/>
      <c r="AX634" s="59"/>
      <c r="AY634" s="59"/>
      <c r="AZ634" s="58"/>
      <c r="BA634" s="59"/>
      <c r="BB634" s="59"/>
      <c r="BC634" s="59"/>
      <c r="BD634" s="59"/>
    </row>
    <row r="635" spans="1:56" x14ac:dyDescent="0.2">
      <c r="A635" s="29">
        <v>45222</v>
      </c>
      <c r="B635" s="1" t="s">
        <v>789</v>
      </c>
      <c r="C635" s="27">
        <v>44372</v>
      </c>
      <c r="J635" s="1" t="s">
        <v>52</v>
      </c>
      <c r="K635" s="1" t="s">
        <v>59</v>
      </c>
      <c r="N635" s="6"/>
      <c r="O635" s="6">
        <v>20</v>
      </c>
      <c r="P635" s="6">
        <v>3034.61</v>
      </c>
      <c r="R635" s="31">
        <v>-20</v>
      </c>
      <c r="S635" s="28">
        <v>44377</v>
      </c>
      <c r="W635" s="58"/>
      <c r="X635" s="59"/>
      <c r="Y635" s="59"/>
      <c r="Z635" s="59"/>
      <c r="AA635" s="59"/>
      <c r="AB635" s="59"/>
      <c r="AC635" s="59"/>
      <c r="AD635" s="59"/>
      <c r="AE635" s="59"/>
      <c r="AF635" s="59"/>
      <c r="AG635" s="59"/>
      <c r="AH635" s="59"/>
      <c r="AI635" s="59"/>
      <c r="AJ635" s="59"/>
      <c r="AK635" s="59"/>
      <c r="AL635" s="59"/>
      <c r="AM635" s="59"/>
      <c r="AN635" s="59"/>
      <c r="AO635" s="59"/>
      <c r="AP635" s="59"/>
      <c r="AQ635" s="59"/>
      <c r="AR635" s="59"/>
      <c r="AS635" s="59"/>
      <c r="AT635" s="59"/>
      <c r="AU635" s="59"/>
      <c r="AV635" s="59"/>
      <c r="AW635" s="59"/>
      <c r="AX635" s="59"/>
      <c r="AY635" s="59"/>
      <c r="AZ635" s="58"/>
      <c r="BA635" s="59"/>
      <c r="BB635" s="59"/>
      <c r="BC635" s="59"/>
      <c r="BD635" s="59"/>
    </row>
    <row r="636" spans="1:56" x14ac:dyDescent="0.2">
      <c r="A636" s="29">
        <v>45222</v>
      </c>
      <c r="B636" s="1" t="s">
        <v>789</v>
      </c>
      <c r="C636" s="27">
        <v>44372</v>
      </c>
      <c r="J636" s="1" t="s">
        <v>52</v>
      </c>
      <c r="K636" s="1" t="s">
        <v>59</v>
      </c>
      <c r="L636" s="1">
        <v>1</v>
      </c>
      <c r="M636" s="1">
        <v>55</v>
      </c>
      <c r="N636" s="6">
        <v>55</v>
      </c>
      <c r="O636" s="6"/>
      <c r="P636" s="6">
        <v>2846.61</v>
      </c>
      <c r="R636" s="31">
        <v>55</v>
      </c>
      <c r="S636" s="28">
        <v>44377</v>
      </c>
      <c r="W636" s="58"/>
      <c r="X636" s="59"/>
      <c r="Y636" s="59"/>
      <c r="Z636" s="59"/>
      <c r="AA636" s="59"/>
      <c r="AB636" s="59"/>
      <c r="AC636" s="59"/>
      <c r="AD636" s="59"/>
      <c r="AE636" s="59"/>
      <c r="AF636" s="59"/>
      <c r="AG636" s="59"/>
      <c r="AH636" s="59"/>
      <c r="AI636" s="59"/>
      <c r="AJ636" s="59"/>
      <c r="AK636" s="59"/>
      <c r="AL636" s="59"/>
      <c r="AM636" s="59"/>
      <c r="AN636" s="59"/>
      <c r="AO636" s="59"/>
      <c r="AP636" s="59"/>
      <c r="AQ636" s="59"/>
      <c r="AR636" s="59"/>
      <c r="AS636" s="59"/>
      <c r="AT636" s="59"/>
      <c r="AU636" s="59"/>
      <c r="AV636" s="59"/>
      <c r="AW636" s="59"/>
      <c r="AX636" s="59"/>
      <c r="AY636" s="59"/>
      <c r="AZ636" s="58"/>
      <c r="BA636" s="59"/>
      <c r="BB636" s="59"/>
      <c r="BC636" s="59"/>
      <c r="BD636" s="59"/>
    </row>
    <row r="637" spans="1:56" x14ac:dyDescent="0.2">
      <c r="A637" s="29">
        <v>45222</v>
      </c>
      <c r="B637" s="1" t="s">
        <v>789</v>
      </c>
      <c r="C637" s="27">
        <v>44372</v>
      </c>
      <c r="J637" s="1" t="s">
        <v>52</v>
      </c>
      <c r="K637" s="1" t="s">
        <v>59</v>
      </c>
      <c r="L637" s="1">
        <v>1</v>
      </c>
      <c r="M637" s="1">
        <v>80</v>
      </c>
      <c r="N637" s="6">
        <v>80</v>
      </c>
      <c r="O637" s="6"/>
      <c r="P637" s="6">
        <v>2683.61</v>
      </c>
      <c r="R637" s="31">
        <v>80</v>
      </c>
      <c r="S637" s="28">
        <v>44377</v>
      </c>
      <c r="W637" s="58"/>
      <c r="X637" s="59"/>
      <c r="Y637" s="59"/>
      <c r="Z637" s="59"/>
      <c r="AA637" s="59"/>
      <c r="AB637" s="59"/>
      <c r="AC637" s="59"/>
      <c r="AD637" s="59"/>
      <c r="AE637" s="59"/>
      <c r="AF637" s="59"/>
      <c r="AG637" s="59"/>
      <c r="AH637" s="59"/>
      <c r="AI637" s="59"/>
      <c r="AJ637" s="59"/>
      <c r="AK637" s="59"/>
      <c r="AL637" s="59"/>
      <c r="AM637" s="59"/>
      <c r="AN637" s="59"/>
      <c r="AO637" s="59"/>
      <c r="AP637" s="59"/>
      <c r="AQ637" s="59"/>
      <c r="AR637" s="59"/>
      <c r="AS637" s="59"/>
      <c r="AT637" s="59"/>
      <c r="AU637" s="59"/>
      <c r="AV637" s="59"/>
      <c r="AW637" s="59"/>
      <c r="AX637" s="59"/>
      <c r="AY637" s="59"/>
      <c r="AZ637" s="58"/>
      <c r="BA637" s="59"/>
      <c r="BB637" s="59"/>
      <c r="BC637" s="59"/>
      <c r="BD637" s="59"/>
    </row>
    <row r="638" spans="1:56" x14ac:dyDescent="0.2">
      <c r="A638" s="29">
        <v>45222</v>
      </c>
      <c r="B638" s="1" t="s">
        <v>789</v>
      </c>
      <c r="C638" s="27">
        <v>44372</v>
      </c>
      <c r="J638" s="1" t="s">
        <v>52</v>
      </c>
      <c r="K638" s="1" t="s">
        <v>59</v>
      </c>
      <c r="N638" s="6">
        <v>108</v>
      </c>
      <c r="O638" s="6"/>
      <c r="P638" s="6">
        <v>2791.61</v>
      </c>
      <c r="R638" s="31">
        <v>108</v>
      </c>
      <c r="S638" s="28">
        <v>44377</v>
      </c>
      <c r="W638" s="58"/>
      <c r="X638" s="59"/>
      <c r="Y638" s="59"/>
      <c r="Z638" s="59"/>
      <c r="AA638" s="59"/>
      <c r="AB638" s="59"/>
      <c r="AC638" s="59"/>
      <c r="AD638" s="59"/>
      <c r="AE638" s="59"/>
      <c r="AF638" s="59"/>
      <c r="AG638" s="59"/>
      <c r="AH638" s="59"/>
      <c r="AI638" s="59"/>
      <c r="AJ638" s="59"/>
      <c r="AK638" s="59"/>
      <c r="AL638" s="59"/>
      <c r="AM638" s="59"/>
      <c r="AN638" s="59"/>
      <c r="AO638" s="59"/>
      <c r="AP638" s="59"/>
      <c r="AQ638" s="59"/>
      <c r="AR638" s="59"/>
      <c r="AS638" s="59"/>
      <c r="AT638" s="59"/>
      <c r="AU638" s="59"/>
      <c r="AV638" s="59"/>
      <c r="AW638" s="59"/>
      <c r="AX638" s="59"/>
      <c r="AY638" s="59"/>
      <c r="AZ638" s="58"/>
      <c r="BA638" s="59"/>
      <c r="BB638" s="59"/>
      <c r="BC638" s="59"/>
      <c r="BD638" s="59"/>
    </row>
    <row r="639" spans="1:56" x14ac:dyDescent="0.2">
      <c r="A639" s="29">
        <v>45222</v>
      </c>
      <c r="B639" s="1" t="s">
        <v>789</v>
      </c>
      <c r="C639" s="27">
        <v>44372</v>
      </c>
      <c r="J639" s="1" t="s">
        <v>52</v>
      </c>
      <c r="K639" s="1" t="s">
        <v>59</v>
      </c>
      <c r="L639" s="1">
        <v>1</v>
      </c>
      <c r="M639" s="1">
        <v>208</v>
      </c>
      <c r="N639" s="6">
        <v>208</v>
      </c>
      <c r="O639" s="6"/>
      <c r="P639" s="6">
        <v>3054.61</v>
      </c>
      <c r="R639" s="31">
        <v>208</v>
      </c>
      <c r="S639" s="28">
        <v>44377</v>
      </c>
      <c r="W639" s="58"/>
      <c r="X639" s="59"/>
      <c r="Y639" s="59"/>
      <c r="Z639" s="59"/>
      <c r="AA639" s="59"/>
      <c r="AB639" s="59"/>
      <c r="AC639" s="59"/>
      <c r="AD639" s="59"/>
      <c r="AE639" s="59"/>
      <c r="AF639" s="59"/>
      <c r="AG639" s="59"/>
      <c r="AH639" s="59"/>
      <c r="AI639" s="59"/>
      <c r="AJ639" s="59"/>
      <c r="AK639" s="59"/>
      <c r="AL639" s="59"/>
      <c r="AM639" s="59"/>
      <c r="AN639" s="59"/>
      <c r="AO639" s="59"/>
      <c r="AP639" s="59"/>
      <c r="AQ639" s="59"/>
      <c r="AR639" s="59"/>
      <c r="AS639" s="59"/>
      <c r="AT639" s="59"/>
      <c r="AU639" s="59"/>
      <c r="AV639" s="59"/>
      <c r="AW639" s="59"/>
      <c r="AX639" s="59"/>
      <c r="AY639" s="59"/>
      <c r="AZ639" s="58"/>
      <c r="BA639" s="59"/>
      <c r="BB639" s="59"/>
      <c r="BC639" s="59"/>
      <c r="BD639" s="59"/>
    </row>
    <row r="640" spans="1:56" x14ac:dyDescent="0.2">
      <c r="A640" s="29">
        <v>45219</v>
      </c>
      <c r="B640" s="1" t="s">
        <v>623</v>
      </c>
      <c r="C640" s="27">
        <v>44376</v>
      </c>
      <c r="D640" s="1">
        <v>1</v>
      </c>
      <c r="J640" s="1" t="s">
        <v>52</v>
      </c>
      <c r="K640" s="1" t="s">
        <v>3</v>
      </c>
      <c r="L640" s="1">
        <v>-2</v>
      </c>
      <c r="N640" s="6"/>
      <c r="O640" s="6">
        <v>22.96</v>
      </c>
      <c r="P640" s="6">
        <v>3007.15</v>
      </c>
      <c r="R640" s="31">
        <v>-22.96</v>
      </c>
      <c r="S640" s="28">
        <v>44377</v>
      </c>
      <c r="W640" s="58"/>
      <c r="X640" s="59"/>
      <c r="Y640" s="59"/>
      <c r="Z640" s="59"/>
      <c r="AA640" s="59"/>
      <c r="AB640" s="59"/>
      <c r="AC640" s="59"/>
      <c r="AD640" s="59"/>
      <c r="AE640" s="59"/>
      <c r="AF640" s="59"/>
      <c r="AG640" s="59"/>
      <c r="AH640" s="59"/>
      <c r="AI640" s="59"/>
      <c r="AJ640" s="59"/>
      <c r="AK640" s="59"/>
      <c r="AL640" s="59"/>
      <c r="AM640" s="59"/>
      <c r="AN640" s="59"/>
      <c r="AO640" s="59"/>
      <c r="AP640" s="59"/>
      <c r="AQ640" s="59"/>
      <c r="AR640" s="59"/>
      <c r="AS640" s="59"/>
      <c r="AT640" s="59"/>
      <c r="AU640" s="59"/>
      <c r="AV640" s="59"/>
      <c r="AW640" s="59"/>
      <c r="AX640" s="59"/>
      <c r="AY640" s="59"/>
      <c r="AZ640" s="58"/>
      <c r="BA640" s="59"/>
      <c r="BB640" s="59"/>
      <c r="BC640" s="59"/>
      <c r="BD640" s="59"/>
    </row>
    <row r="641" spans="1:56" x14ac:dyDescent="0.2">
      <c r="A641" s="29">
        <v>45219</v>
      </c>
      <c r="B641" s="1" t="s">
        <v>623</v>
      </c>
      <c r="C641" s="27">
        <v>44376</v>
      </c>
      <c r="D641" s="1">
        <v>1</v>
      </c>
      <c r="J641" s="1" t="s">
        <v>52</v>
      </c>
      <c r="K641" s="1" t="s">
        <v>3</v>
      </c>
      <c r="L641" s="1">
        <v>-1</v>
      </c>
      <c r="N641" s="6"/>
      <c r="O641" s="6">
        <v>4.5</v>
      </c>
      <c r="P641" s="6">
        <v>3030.11</v>
      </c>
      <c r="R641" s="31">
        <v>-4.5</v>
      </c>
      <c r="S641" s="28">
        <v>44377</v>
      </c>
      <c r="W641" s="58"/>
      <c r="X641" s="59"/>
      <c r="Y641" s="59"/>
      <c r="Z641" s="59"/>
      <c r="AA641" s="59"/>
      <c r="AB641" s="59"/>
      <c r="AC641" s="59"/>
      <c r="AD641" s="59"/>
      <c r="AE641" s="59"/>
      <c r="AF641" s="59"/>
      <c r="AG641" s="59"/>
      <c r="AH641" s="59"/>
      <c r="AI641" s="59"/>
      <c r="AJ641" s="59"/>
      <c r="AK641" s="59"/>
      <c r="AL641" s="59"/>
      <c r="AM641" s="59"/>
      <c r="AN641" s="59"/>
      <c r="AO641" s="59"/>
      <c r="AP641" s="59"/>
      <c r="AQ641" s="59"/>
      <c r="AR641" s="59"/>
      <c r="AS641" s="59"/>
      <c r="AT641" s="59"/>
      <c r="AU641" s="59"/>
      <c r="AV641" s="59"/>
      <c r="AW641" s="59"/>
      <c r="AX641" s="59"/>
      <c r="AY641" s="59"/>
      <c r="AZ641" s="58"/>
      <c r="BA641" s="59"/>
      <c r="BB641" s="59"/>
      <c r="BC641" s="59"/>
      <c r="BD641" s="59"/>
    </row>
    <row r="642" spans="1:56" x14ac:dyDescent="0.2">
      <c r="A642" s="29">
        <v>45219</v>
      </c>
      <c r="B642" s="1" t="s">
        <v>623</v>
      </c>
      <c r="C642" s="27">
        <v>44376</v>
      </c>
      <c r="D642" s="1">
        <v>1</v>
      </c>
      <c r="J642" s="1" t="s">
        <v>52</v>
      </c>
      <c r="K642" s="1" t="s">
        <v>3</v>
      </c>
      <c r="L642" s="1">
        <v>-1</v>
      </c>
      <c r="N642" s="6"/>
      <c r="O642" s="6">
        <v>0.86</v>
      </c>
      <c r="P642" s="6">
        <v>3010.29</v>
      </c>
      <c r="R642" s="31">
        <v>-0.86</v>
      </c>
      <c r="S642" s="28">
        <v>44377</v>
      </c>
      <c r="W642" s="58"/>
      <c r="X642" s="59"/>
      <c r="Y642" s="59"/>
      <c r="Z642" s="59"/>
      <c r="AA642" s="59"/>
      <c r="AB642" s="59"/>
      <c r="AC642" s="59"/>
      <c r="AD642" s="59"/>
      <c r="AE642" s="59"/>
      <c r="AF642" s="59"/>
      <c r="AG642" s="59"/>
      <c r="AH642" s="59"/>
      <c r="AI642" s="59"/>
      <c r="AJ642" s="59"/>
      <c r="AK642" s="59"/>
      <c r="AL642" s="59"/>
      <c r="AM642" s="59"/>
      <c r="AN642" s="59"/>
      <c r="AO642" s="59"/>
      <c r="AP642" s="59"/>
      <c r="AQ642" s="59"/>
      <c r="AR642" s="59"/>
      <c r="AS642" s="59"/>
      <c r="AT642" s="59"/>
      <c r="AU642" s="59"/>
      <c r="AV642" s="59"/>
      <c r="AW642" s="59"/>
      <c r="AX642" s="59"/>
      <c r="AY642" s="59"/>
      <c r="AZ642" s="58"/>
      <c r="BA642" s="59"/>
      <c r="BB642" s="59"/>
      <c r="BC642" s="59"/>
      <c r="BD642" s="59"/>
    </row>
    <row r="643" spans="1:56" x14ac:dyDescent="0.2">
      <c r="A643" s="29">
        <v>45219</v>
      </c>
      <c r="B643" s="1" t="s">
        <v>623</v>
      </c>
      <c r="C643" s="27">
        <v>44376</v>
      </c>
      <c r="D643" s="1">
        <v>1</v>
      </c>
      <c r="J643" s="1" t="s">
        <v>52</v>
      </c>
      <c r="K643" s="1" t="s">
        <v>3</v>
      </c>
      <c r="L643" s="1">
        <v>1</v>
      </c>
      <c r="N643" s="6">
        <v>4</v>
      </c>
      <c r="O643" s="6"/>
      <c r="P643" s="6">
        <v>3011.15</v>
      </c>
      <c r="R643" s="31">
        <v>4</v>
      </c>
      <c r="S643" s="28">
        <v>44377</v>
      </c>
      <c r="W643" s="58"/>
      <c r="X643" s="59"/>
      <c r="Y643" s="59"/>
      <c r="Z643" s="59"/>
      <c r="AA643" s="59"/>
      <c r="AB643" s="59"/>
      <c r="AC643" s="59"/>
      <c r="AD643" s="59"/>
      <c r="AE643" s="59"/>
      <c r="AF643" s="59"/>
      <c r="AG643" s="59"/>
      <c r="AH643" s="59"/>
      <c r="AI643" s="59"/>
      <c r="AJ643" s="59"/>
      <c r="AK643" s="59"/>
      <c r="AL643" s="59"/>
      <c r="AM643" s="59"/>
      <c r="AN643" s="59"/>
      <c r="AO643" s="59"/>
      <c r="AP643" s="59"/>
      <c r="AQ643" s="59"/>
      <c r="AR643" s="59"/>
      <c r="AS643" s="59"/>
      <c r="AT643" s="59"/>
      <c r="AU643" s="59"/>
      <c r="AV643" s="59"/>
      <c r="AW643" s="59"/>
      <c r="AX643" s="59"/>
      <c r="AY643" s="59"/>
      <c r="AZ643" s="58"/>
      <c r="BA643" s="59"/>
      <c r="BB643" s="59"/>
      <c r="BC643" s="59"/>
      <c r="BD643" s="59"/>
    </row>
    <row r="644" spans="1:56" x14ac:dyDescent="0.2">
      <c r="A644" s="29">
        <v>45220</v>
      </c>
      <c r="B644" s="1" t="s">
        <v>789</v>
      </c>
      <c r="C644" s="27">
        <v>44376</v>
      </c>
      <c r="J644" s="1" t="s">
        <v>52</v>
      </c>
      <c r="K644" s="1" t="s">
        <v>59</v>
      </c>
      <c r="L644" s="1">
        <v>1</v>
      </c>
      <c r="M644" s="1">
        <v>14.99</v>
      </c>
      <c r="N644" s="6">
        <v>14.99</v>
      </c>
      <c r="O644" s="6"/>
      <c r="P644" s="6">
        <v>3213.28</v>
      </c>
      <c r="R644" s="31">
        <v>14.99</v>
      </c>
      <c r="S644" s="28">
        <v>44377</v>
      </c>
      <c r="W644" s="58"/>
      <c r="X644" s="59"/>
      <c r="Y644" s="59"/>
      <c r="Z644" s="59"/>
      <c r="AA644" s="59"/>
      <c r="AB644" s="59"/>
      <c r="AC644" s="59"/>
      <c r="AD644" s="59"/>
      <c r="AE644" s="59"/>
      <c r="AF644" s="59"/>
      <c r="AG644" s="59"/>
      <c r="AH644" s="59"/>
      <c r="AI644" s="59"/>
      <c r="AJ644" s="59"/>
      <c r="AK644" s="59"/>
      <c r="AL644" s="59"/>
      <c r="AM644" s="59"/>
      <c r="AN644" s="59"/>
      <c r="AO644" s="59"/>
      <c r="AP644" s="59"/>
      <c r="AQ644" s="59"/>
      <c r="AR644" s="59"/>
      <c r="AS644" s="59"/>
      <c r="AT644" s="59"/>
      <c r="AU644" s="59"/>
      <c r="AV644" s="59"/>
      <c r="AW644" s="59"/>
      <c r="AX644" s="59"/>
      <c r="AY644" s="59"/>
      <c r="AZ644" s="58"/>
      <c r="BA644" s="59"/>
      <c r="BB644" s="59"/>
      <c r="BC644" s="59"/>
      <c r="BD644" s="59"/>
    </row>
    <row r="645" spans="1:56" x14ac:dyDescent="0.2">
      <c r="A645" s="29">
        <v>45220</v>
      </c>
      <c r="B645" s="1" t="s">
        <v>789</v>
      </c>
      <c r="C645" s="27">
        <v>44376</v>
      </c>
      <c r="J645" s="1" t="s">
        <v>52</v>
      </c>
      <c r="K645" s="1" t="s">
        <v>59</v>
      </c>
      <c r="L645" s="1">
        <v>1</v>
      </c>
      <c r="M645" s="1">
        <v>34.99</v>
      </c>
      <c r="N645" s="6">
        <v>34.99</v>
      </c>
      <c r="O645" s="6"/>
      <c r="P645" s="6">
        <v>3045.28</v>
      </c>
      <c r="R645" s="31">
        <v>34.99</v>
      </c>
      <c r="S645" s="28">
        <v>44377</v>
      </c>
      <c r="W645" s="58"/>
      <c r="X645" s="59"/>
      <c r="Y645" s="59"/>
      <c r="Z645" s="59"/>
      <c r="AA645" s="59"/>
      <c r="AB645" s="59"/>
      <c r="AC645" s="59"/>
      <c r="AD645" s="59"/>
      <c r="AE645" s="59"/>
      <c r="AF645" s="59"/>
      <c r="AG645" s="59"/>
      <c r="AH645" s="59"/>
      <c r="AI645" s="59"/>
      <c r="AJ645" s="59"/>
      <c r="AK645" s="59"/>
      <c r="AL645" s="59"/>
      <c r="AM645" s="59"/>
      <c r="AN645" s="59"/>
      <c r="AO645" s="59"/>
      <c r="AP645" s="59"/>
      <c r="AQ645" s="59"/>
      <c r="AR645" s="59"/>
      <c r="AS645" s="59"/>
      <c r="AT645" s="59"/>
      <c r="AU645" s="59"/>
      <c r="AV645" s="59"/>
      <c r="AW645" s="59"/>
      <c r="AX645" s="59"/>
      <c r="AY645" s="59"/>
      <c r="AZ645" s="58"/>
      <c r="BA645" s="59"/>
      <c r="BB645" s="59"/>
      <c r="BC645" s="59"/>
      <c r="BD645" s="59"/>
    </row>
    <row r="646" spans="1:56" x14ac:dyDescent="0.2">
      <c r="A646" s="29">
        <v>45220</v>
      </c>
      <c r="B646" s="1" t="s">
        <v>789</v>
      </c>
      <c r="C646" s="27">
        <v>44376</v>
      </c>
      <c r="J646" s="1" t="s">
        <v>52</v>
      </c>
      <c r="K646" s="1" t="s">
        <v>59</v>
      </c>
      <c r="N646" s="6">
        <v>153.01</v>
      </c>
      <c r="O646" s="6"/>
      <c r="P646" s="6">
        <v>3198.29</v>
      </c>
      <c r="R646" s="31">
        <v>153.01</v>
      </c>
      <c r="S646" s="28">
        <v>44377</v>
      </c>
      <c r="W646" s="58"/>
      <c r="X646" s="59"/>
      <c r="Y646" s="59"/>
      <c r="Z646" s="59"/>
      <c r="AA646" s="59"/>
      <c r="AB646" s="59"/>
      <c r="AC646" s="59"/>
      <c r="AD646" s="59"/>
      <c r="AE646" s="59"/>
      <c r="AF646" s="59"/>
      <c r="AG646" s="59"/>
      <c r="AH646" s="59"/>
      <c r="AI646" s="59"/>
      <c r="AJ646" s="59"/>
      <c r="AK646" s="59"/>
      <c r="AL646" s="59"/>
      <c r="AM646" s="59"/>
      <c r="AN646" s="59"/>
      <c r="AO646" s="59"/>
      <c r="AP646" s="59"/>
      <c r="AQ646" s="59"/>
      <c r="AR646" s="59"/>
      <c r="AS646" s="59"/>
      <c r="AT646" s="59"/>
      <c r="AU646" s="59"/>
      <c r="AV646" s="59"/>
      <c r="AW646" s="59"/>
      <c r="AX646" s="59"/>
      <c r="AY646" s="59"/>
      <c r="AZ646" s="58"/>
      <c r="BA646" s="59"/>
      <c r="BB646" s="59"/>
      <c r="BC646" s="59"/>
      <c r="BD646" s="59"/>
    </row>
    <row r="647" spans="1:56" x14ac:dyDescent="0.2">
      <c r="A647" s="29">
        <v>45220</v>
      </c>
      <c r="B647" s="1" t="s">
        <v>789</v>
      </c>
      <c r="C647" s="27">
        <v>44376</v>
      </c>
      <c r="J647" s="1" t="s">
        <v>52</v>
      </c>
      <c r="K647" s="1" t="s">
        <v>59</v>
      </c>
      <c r="N647" s="6">
        <v>173.01</v>
      </c>
      <c r="O647" s="6"/>
      <c r="P647" s="6">
        <v>3386.29</v>
      </c>
      <c r="R647" s="31">
        <v>173.01</v>
      </c>
      <c r="S647" s="28">
        <v>44377</v>
      </c>
      <c r="W647" s="58"/>
      <c r="X647" s="59"/>
      <c r="Y647" s="59"/>
      <c r="Z647" s="59"/>
      <c r="AA647" s="59"/>
      <c r="AB647" s="59"/>
      <c r="AC647" s="59"/>
      <c r="AD647" s="59"/>
      <c r="AE647" s="59"/>
      <c r="AF647" s="59"/>
      <c r="AG647" s="59"/>
      <c r="AH647" s="59"/>
      <c r="AI647" s="59"/>
      <c r="AJ647" s="59"/>
      <c r="AK647" s="59"/>
      <c r="AL647" s="59"/>
      <c r="AM647" s="59"/>
      <c r="AN647" s="59"/>
      <c r="AO647" s="59"/>
      <c r="AP647" s="59"/>
      <c r="AQ647" s="59"/>
      <c r="AR647" s="59"/>
      <c r="AS647" s="59"/>
      <c r="AT647" s="59"/>
      <c r="AU647" s="59"/>
      <c r="AV647" s="59"/>
      <c r="AW647" s="59"/>
      <c r="AX647" s="59"/>
      <c r="AY647" s="59"/>
      <c r="AZ647" s="58"/>
      <c r="BA647" s="59"/>
      <c r="BB647" s="59"/>
      <c r="BC647" s="59"/>
      <c r="BD647" s="59"/>
    </row>
    <row r="648" spans="1:56" x14ac:dyDescent="0.2">
      <c r="A648" s="29">
        <v>45228</v>
      </c>
      <c r="B648" s="1" t="s">
        <v>789</v>
      </c>
      <c r="C648" s="27">
        <v>44378</v>
      </c>
      <c r="J648" s="1" t="s">
        <v>52</v>
      </c>
      <c r="K648" s="1" t="s">
        <v>59</v>
      </c>
      <c r="L648" s="1">
        <v>1</v>
      </c>
      <c r="M648" s="1">
        <v>18</v>
      </c>
      <c r="N648" s="6">
        <v>18</v>
      </c>
      <c r="O648" s="6"/>
      <c r="P648" s="6">
        <v>3404.29</v>
      </c>
      <c r="R648" s="31">
        <v>18</v>
      </c>
      <c r="S648" s="28">
        <v>44408</v>
      </c>
      <c r="W648" s="58"/>
      <c r="X648" s="59"/>
      <c r="Y648" s="59"/>
      <c r="Z648" s="59"/>
      <c r="AA648" s="59"/>
      <c r="AB648" s="59"/>
      <c r="AC648" s="59"/>
      <c r="AD648" s="59"/>
      <c r="AE648" s="59"/>
      <c r="AF648" s="59"/>
      <c r="AG648" s="59"/>
      <c r="AH648" s="59"/>
      <c r="AI648" s="59"/>
      <c r="AJ648" s="59"/>
      <c r="AK648" s="59"/>
      <c r="AL648" s="59"/>
      <c r="AM648" s="59"/>
      <c r="AN648" s="59"/>
      <c r="AO648" s="59"/>
      <c r="AP648" s="59"/>
      <c r="AQ648" s="59"/>
      <c r="AR648" s="59"/>
      <c r="AS648" s="59"/>
      <c r="AT648" s="59"/>
      <c r="AU648" s="59"/>
      <c r="AV648" s="59"/>
      <c r="AW648" s="59"/>
      <c r="AX648" s="59"/>
      <c r="AY648" s="59"/>
      <c r="AZ648" s="58"/>
      <c r="BA648" s="59"/>
      <c r="BB648" s="59"/>
      <c r="BC648" s="59"/>
      <c r="BD648" s="59"/>
    </row>
    <row r="649" spans="1:56" x14ac:dyDescent="0.2">
      <c r="A649" s="29">
        <v>45228</v>
      </c>
      <c r="B649" s="1" t="s">
        <v>789</v>
      </c>
      <c r="C649" s="27">
        <v>44378</v>
      </c>
      <c r="J649" s="1" t="s">
        <v>52</v>
      </c>
      <c r="K649" s="1" t="s">
        <v>59</v>
      </c>
      <c r="L649" s="1">
        <v>1</v>
      </c>
      <c r="M649" s="1">
        <v>680</v>
      </c>
      <c r="N649" s="6">
        <v>680</v>
      </c>
      <c r="O649" s="6"/>
      <c r="P649" s="6">
        <v>4084.29</v>
      </c>
      <c r="R649" s="31">
        <v>680</v>
      </c>
      <c r="S649" s="28">
        <v>44408</v>
      </c>
      <c r="W649" s="58"/>
      <c r="X649" s="59"/>
      <c r="Y649" s="59"/>
      <c r="Z649" s="59"/>
      <c r="AA649" s="59"/>
      <c r="AB649" s="59"/>
      <c r="AC649" s="59"/>
      <c r="AD649" s="59"/>
      <c r="AE649" s="59"/>
      <c r="AF649" s="59"/>
      <c r="AG649" s="59"/>
      <c r="AH649" s="59"/>
      <c r="AI649" s="59"/>
      <c r="AJ649" s="59"/>
      <c r="AK649" s="59"/>
      <c r="AL649" s="59"/>
      <c r="AM649" s="59"/>
      <c r="AN649" s="59"/>
      <c r="AO649" s="59"/>
      <c r="AP649" s="59"/>
      <c r="AQ649" s="59"/>
      <c r="AR649" s="59"/>
      <c r="AS649" s="59"/>
      <c r="AT649" s="59"/>
      <c r="AU649" s="59"/>
      <c r="AV649" s="59"/>
      <c r="AW649" s="59"/>
      <c r="AX649" s="59"/>
      <c r="AY649" s="59"/>
      <c r="AZ649" s="58"/>
      <c r="BA649" s="59"/>
      <c r="BB649" s="59"/>
      <c r="BC649" s="59"/>
      <c r="BD649" s="59"/>
    </row>
    <row r="650" spans="1:56" x14ac:dyDescent="0.2">
      <c r="A650" s="29">
        <v>44722</v>
      </c>
      <c r="B650" s="1" t="s">
        <v>200</v>
      </c>
      <c r="C650" s="27">
        <v>44379</v>
      </c>
      <c r="D650" s="1">
        <v>52806</v>
      </c>
      <c r="J650" s="1" t="s">
        <v>52</v>
      </c>
      <c r="K650" s="1" t="s">
        <v>49</v>
      </c>
      <c r="L650" s="1">
        <v>-1</v>
      </c>
      <c r="N650" s="6"/>
      <c r="O650" s="6">
        <v>18</v>
      </c>
      <c r="P650" s="6">
        <v>3892.95</v>
      </c>
      <c r="R650" s="31">
        <v>-18</v>
      </c>
      <c r="S650" s="28">
        <v>44408</v>
      </c>
      <c r="W650" s="58"/>
      <c r="X650" s="59"/>
      <c r="Y650" s="59"/>
      <c r="Z650" s="59"/>
      <c r="AA650" s="59"/>
      <c r="AB650" s="59"/>
      <c r="AC650" s="59"/>
      <c r="AD650" s="59"/>
      <c r="AE650" s="59"/>
      <c r="AF650" s="59"/>
      <c r="AG650" s="59"/>
      <c r="AH650" s="59"/>
      <c r="AI650" s="59"/>
      <c r="AJ650" s="59"/>
      <c r="AK650" s="59"/>
      <c r="AL650" s="59"/>
      <c r="AM650" s="59"/>
      <c r="AN650" s="59"/>
      <c r="AO650" s="59"/>
      <c r="AP650" s="59"/>
      <c r="AQ650" s="59"/>
      <c r="AR650" s="59"/>
      <c r="AS650" s="59"/>
      <c r="AT650" s="59"/>
      <c r="AU650" s="59"/>
      <c r="AV650" s="59"/>
      <c r="AW650" s="59"/>
      <c r="AX650" s="59"/>
      <c r="AY650" s="59"/>
      <c r="AZ650" s="58"/>
      <c r="BA650" s="59"/>
      <c r="BB650" s="59"/>
      <c r="BC650" s="59"/>
      <c r="BD650" s="59"/>
    </row>
    <row r="651" spans="1:56" x14ac:dyDescent="0.2">
      <c r="A651" s="29">
        <v>45030</v>
      </c>
      <c r="B651" s="1" t="s">
        <v>200</v>
      </c>
      <c r="C651" s="27">
        <v>44379</v>
      </c>
      <c r="D651" s="1">
        <v>52908</v>
      </c>
      <c r="J651" s="1" t="s">
        <v>52</v>
      </c>
      <c r="K651" s="1" t="s">
        <v>49</v>
      </c>
      <c r="L651" s="1">
        <v>-1</v>
      </c>
      <c r="N651" s="6"/>
      <c r="O651" s="6">
        <v>173.34</v>
      </c>
      <c r="P651" s="6">
        <v>3910.95</v>
      </c>
      <c r="R651" s="31">
        <v>-173.34</v>
      </c>
      <c r="S651" s="28">
        <v>44408</v>
      </c>
      <c r="W651" s="58"/>
      <c r="X651" s="59"/>
      <c r="Y651" s="59"/>
      <c r="Z651" s="59"/>
      <c r="AA651" s="59"/>
      <c r="AB651" s="59"/>
      <c r="AC651" s="59"/>
      <c r="AD651" s="59"/>
      <c r="AE651" s="59"/>
      <c r="AF651" s="59"/>
      <c r="AG651" s="59"/>
      <c r="AH651" s="59"/>
      <c r="AI651" s="59"/>
      <c r="AJ651" s="59"/>
      <c r="AK651" s="59"/>
      <c r="AL651" s="59"/>
      <c r="AM651" s="59"/>
      <c r="AN651" s="59"/>
      <c r="AO651" s="59"/>
      <c r="AP651" s="59"/>
      <c r="AQ651" s="59"/>
      <c r="AR651" s="59"/>
      <c r="AS651" s="59"/>
      <c r="AT651" s="59"/>
      <c r="AU651" s="59"/>
      <c r="AV651" s="59"/>
      <c r="AW651" s="59"/>
      <c r="AX651" s="59"/>
      <c r="AY651" s="59"/>
      <c r="AZ651" s="58"/>
      <c r="BA651" s="59"/>
      <c r="BB651" s="59"/>
      <c r="BC651" s="59"/>
      <c r="BD651" s="59"/>
    </row>
    <row r="652" spans="1:56" x14ac:dyDescent="0.2">
      <c r="A652" s="29">
        <v>45030</v>
      </c>
      <c r="B652" s="1" t="s">
        <v>200</v>
      </c>
      <c r="C652" s="27">
        <v>44379</v>
      </c>
      <c r="D652" s="1">
        <v>52908</v>
      </c>
      <c r="J652" s="1" t="s">
        <v>52</v>
      </c>
      <c r="K652" s="1" t="s">
        <v>49</v>
      </c>
      <c r="L652" s="1">
        <v>-1</v>
      </c>
      <c r="N652" s="6"/>
      <c r="O652" s="6">
        <v>18</v>
      </c>
      <c r="P652" s="6">
        <v>3873.2</v>
      </c>
      <c r="R652" s="31">
        <v>-18</v>
      </c>
      <c r="S652" s="28">
        <v>44408</v>
      </c>
      <c r="W652" s="58"/>
      <c r="X652" s="59"/>
      <c r="Y652" s="59"/>
      <c r="Z652" s="59"/>
      <c r="AA652" s="59"/>
      <c r="AB652" s="59"/>
      <c r="AC652" s="59"/>
      <c r="AD652" s="59"/>
      <c r="AE652" s="59"/>
      <c r="AF652" s="59"/>
      <c r="AG652" s="59"/>
      <c r="AH652" s="59"/>
      <c r="AI652" s="59"/>
      <c r="AJ652" s="59"/>
      <c r="AK652" s="59"/>
      <c r="AL652" s="59"/>
      <c r="AM652" s="59"/>
      <c r="AN652" s="59"/>
      <c r="AO652" s="59"/>
      <c r="AP652" s="59"/>
      <c r="AQ652" s="59"/>
      <c r="AR652" s="59"/>
      <c r="AS652" s="59"/>
      <c r="AT652" s="59"/>
      <c r="AU652" s="59"/>
      <c r="AV652" s="59"/>
      <c r="AW652" s="59"/>
      <c r="AX652" s="59"/>
      <c r="AY652" s="59"/>
      <c r="AZ652" s="58"/>
      <c r="BA652" s="59"/>
      <c r="BB652" s="59"/>
      <c r="BC652" s="59"/>
      <c r="BD652" s="59"/>
    </row>
    <row r="653" spans="1:56" x14ac:dyDescent="0.2">
      <c r="A653" s="29">
        <v>45030</v>
      </c>
      <c r="B653" s="1" t="s">
        <v>200</v>
      </c>
      <c r="C653" s="27">
        <v>44379</v>
      </c>
      <c r="D653" s="1">
        <v>52908</v>
      </c>
      <c r="J653" s="1" t="s">
        <v>52</v>
      </c>
      <c r="K653" s="1" t="s">
        <v>49</v>
      </c>
      <c r="L653" s="1">
        <v>-1</v>
      </c>
      <c r="N653" s="6"/>
      <c r="O653" s="6">
        <v>18</v>
      </c>
      <c r="P653" s="6">
        <v>3855.2</v>
      </c>
      <c r="R653" s="31">
        <v>-18</v>
      </c>
      <c r="S653" s="28">
        <v>44408</v>
      </c>
      <c r="W653" s="58"/>
      <c r="X653" s="59"/>
      <c r="Y653" s="59"/>
      <c r="Z653" s="59"/>
      <c r="AA653" s="59"/>
      <c r="AB653" s="59"/>
      <c r="AC653" s="59"/>
      <c r="AD653" s="59"/>
      <c r="AE653" s="59"/>
      <c r="AF653" s="59"/>
      <c r="AG653" s="59"/>
      <c r="AH653" s="59"/>
      <c r="AI653" s="59"/>
      <c r="AJ653" s="59"/>
      <c r="AK653" s="59"/>
      <c r="AL653" s="59"/>
      <c r="AM653" s="59"/>
      <c r="AN653" s="59"/>
      <c r="AO653" s="59"/>
      <c r="AP653" s="59"/>
      <c r="AQ653" s="59"/>
      <c r="AR653" s="59"/>
      <c r="AS653" s="59"/>
      <c r="AT653" s="59"/>
      <c r="AU653" s="59"/>
      <c r="AV653" s="59"/>
      <c r="AW653" s="59"/>
      <c r="AX653" s="59"/>
      <c r="AY653" s="59"/>
      <c r="AZ653" s="58"/>
      <c r="BA653" s="59"/>
      <c r="BB653" s="59"/>
      <c r="BC653" s="59"/>
      <c r="BD653" s="59"/>
    </row>
    <row r="654" spans="1:56" x14ac:dyDescent="0.2">
      <c r="A654" s="29">
        <v>45037</v>
      </c>
      <c r="B654" s="1" t="s">
        <v>200</v>
      </c>
      <c r="C654" s="27">
        <v>44379</v>
      </c>
      <c r="D654" s="1">
        <v>52913</v>
      </c>
      <c r="J654" s="1" t="s">
        <v>52</v>
      </c>
      <c r="K654" s="1" t="s">
        <v>49</v>
      </c>
      <c r="L654" s="1">
        <v>-1</v>
      </c>
      <c r="N654" s="6"/>
      <c r="O654" s="6">
        <v>8</v>
      </c>
      <c r="P654" s="6">
        <v>3847.2</v>
      </c>
      <c r="R654" s="31">
        <v>-8</v>
      </c>
      <c r="S654" s="28">
        <v>44408</v>
      </c>
      <c r="W654" s="58"/>
      <c r="X654" s="59"/>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8"/>
      <c r="BA654" s="59"/>
      <c r="BB654" s="59"/>
      <c r="BC654" s="59"/>
      <c r="BD654" s="59"/>
    </row>
    <row r="655" spans="1:56" x14ac:dyDescent="0.2">
      <c r="A655" s="29">
        <v>45162</v>
      </c>
      <c r="B655" s="1" t="s">
        <v>200</v>
      </c>
      <c r="C655" s="27">
        <v>44379</v>
      </c>
      <c r="D655" s="1">
        <v>52917</v>
      </c>
      <c r="J655" s="1" t="s">
        <v>52</v>
      </c>
      <c r="K655" s="1" t="s">
        <v>49</v>
      </c>
      <c r="L655" s="1">
        <v>-1</v>
      </c>
      <c r="N655" s="6"/>
      <c r="O655" s="6">
        <v>1.75</v>
      </c>
      <c r="P655" s="6">
        <v>3891.2</v>
      </c>
      <c r="R655" s="31">
        <v>-1.75</v>
      </c>
      <c r="S655" s="28">
        <v>44408</v>
      </c>
      <c r="W655" s="58"/>
      <c r="X655" s="59"/>
      <c r="Y655" s="59"/>
      <c r="Z655" s="59"/>
      <c r="AA655" s="59"/>
      <c r="AB655" s="59"/>
      <c r="AC655" s="59"/>
      <c r="AD655" s="59"/>
      <c r="AE655" s="59"/>
      <c r="AF655" s="59"/>
      <c r="AG655" s="59"/>
      <c r="AH655" s="59"/>
      <c r="AI655" s="59"/>
      <c r="AJ655" s="59"/>
      <c r="AK655" s="59"/>
      <c r="AL655" s="59"/>
      <c r="AM655" s="59"/>
      <c r="AN655" s="59"/>
      <c r="AO655" s="59"/>
      <c r="AP655" s="59"/>
      <c r="AQ655" s="59"/>
      <c r="AR655" s="59"/>
      <c r="AS655" s="59"/>
      <c r="AT655" s="59"/>
      <c r="AU655" s="59"/>
      <c r="AV655" s="59"/>
      <c r="AW655" s="59"/>
      <c r="AX655" s="59"/>
      <c r="AY655" s="59"/>
      <c r="AZ655" s="58"/>
      <c r="BA655" s="59"/>
      <c r="BB655" s="59"/>
      <c r="BC655" s="59"/>
      <c r="BD655" s="59"/>
    </row>
    <row r="656" spans="1:56" x14ac:dyDescent="0.2">
      <c r="A656" s="29">
        <v>45190</v>
      </c>
      <c r="B656" s="1" t="s">
        <v>200</v>
      </c>
      <c r="C656" s="27">
        <v>44379</v>
      </c>
      <c r="D656" s="1">
        <v>52925</v>
      </c>
      <c r="J656" s="1" t="s">
        <v>52</v>
      </c>
      <c r="K656" s="1" t="s">
        <v>49</v>
      </c>
      <c r="L656" s="1">
        <v>-1</v>
      </c>
      <c r="N656" s="6"/>
      <c r="O656" s="6">
        <v>18</v>
      </c>
      <c r="P656" s="6">
        <v>3797.05</v>
      </c>
      <c r="R656" s="31">
        <v>-18</v>
      </c>
      <c r="S656" s="28">
        <v>44408</v>
      </c>
      <c r="W656" s="58"/>
      <c r="X656" s="59"/>
      <c r="Y656" s="59"/>
      <c r="Z656" s="59"/>
      <c r="AA656" s="59"/>
      <c r="AB656" s="59"/>
      <c r="AC656" s="59"/>
      <c r="AD656" s="59"/>
      <c r="AE656" s="59"/>
      <c r="AF656" s="59"/>
      <c r="AG656" s="59"/>
      <c r="AH656" s="59"/>
      <c r="AI656" s="59"/>
      <c r="AJ656" s="59"/>
      <c r="AK656" s="59"/>
      <c r="AL656" s="59"/>
      <c r="AM656" s="59"/>
      <c r="AN656" s="59"/>
      <c r="AO656" s="59"/>
      <c r="AP656" s="59"/>
      <c r="AQ656" s="59"/>
      <c r="AR656" s="59"/>
      <c r="AS656" s="59"/>
      <c r="AT656" s="59"/>
      <c r="AU656" s="59"/>
      <c r="AV656" s="59"/>
      <c r="AW656" s="59"/>
      <c r="AX656" s="59"/>
      <c r="AY656" s="59"/>
      <c r="AZ656" s="58"/>
      <c r="BA656" s="59"/>
      <c r="BB656" s="59"/>
      <c r="BC656" s="59"/>
      <c r="BD656" s="59"/>
    </row>
    <row r="657" spans="1:56" x14ac:dyDescent="0.2">
      <c r="A657" s="29">
        <v>45226</v>
      </c>
      <c r="B657" s="1" t="s">
        <v>200</v>
      </c>
      <c r="C657" s="27">
        <v>44379</v>
      </c>
      <c r="D657" s="1">
        <v>52929</v>
      </c>
      <c r="J657" s="1" t="s">
        <v>52</v>
      </c>
      <c r="K657" s="1" t="s">
        <v>49</v>
      </c>
      <c r="L657" s="1">
        <v>-1</v>
      </c>
      <c r="N657" s="6"/>
      <c r="O657" s="6">
        <v>32.15</v>
      </c>
      <c r="P657" s="6">
        <v>3815.05</v>
      </c>
      <c r="R657" s="31">
        <v>-32.15</v>
      </c>
      <c r="S657" s="28">
        <v>44408</v>
      </c>
      <c r="W657" s="58"/>
      <c r="X657" s="59"/>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c r="AV657" s="59"/>
      <c r="AW657" s="59"/>
      <c r="AX657" s="59"/>
      <c r="AY657" s="59"/>
      <c r="AZ657" s="58"/>
      <c r="BA657" s="59"/>
      <c r="BB657" s="59"/>
      <c r="BC657" s="59"/>
      <c r="BD657" s="59"/>
    </row>
    <row r="658" spans="1:56" x14ac:dyDescent="0.2">
      <c r="A658" s="29">
        <v>45223</v>
      </c>
      <c r="B658" s="1" t="s">
        <v>200</v>
      </c>
      <c r="C658" s="27">
        <v>44383</v>
      </c>
      <c r="D658" s="1">
        <v>52927</v>
      </c>
      <c r="J658" s="1" t="s">
        <v>52</v>
      </c>
      <c r="K658" s="1" t="s">
        <v>49</v>
      </c>
      <c r="L658" s="1">
        <v>-2</v>
      </c>
      <c r="N658" s="6"/>
      <c r="O658" s="6">
        <v>108.81</v>
      </c>
      <c r="P658" s="6">
        <v>3573.74</v>
      </c>
      <c r="R658" s="31">
        <v>-108.81</v>
      </c>
      <c r="S658" s="28">
        <v>44408</v>
      </c>
      <c r="W658" s="58"/>
      <c r="X658" s="59"/>
      <c r="Y658" s="59"/>
      <c r="Z658" s="59"/>
      <c r="AA658" s="59"/>
      <c r="AB658" s="59"/>
      <c r="AC658" s="59"/>
      <c r="AD658" s="59"/>
      <c r="AE658" s="59"/>
      <c r="AF658" s="59"/>
      <c r="AG658" s="59"/>
      <c r="AH658" s="59"/>
      <c r="AI658" s="59"/>
      <c r="AJ658" s="59"/>
      <c r="AK658" s="59"/>
      <c r="AL658" s="59"/>
      <c r="AM658" s="59"/>
      <c r="AN658" s="59"/>
      <c r="AO658" s="59"/>
      <c r="AP658" s="59"/>
      <c r="AQ658" s="59"/>
      <c r="AR658" s="59"/>
      <c r="AS658" s="59"/>
      <c r="AT658" s="59"/>
      <c r="AU658" s="59"/>
      <c r="AV658" s="59"/>
      <c r="AW658" s="59"/>
      <c r="AX658" s="59"/>
      <c r="AY658" s="59"/>
      <c r="AZ658" s="58"/>
      <c r="BA658" s="59"/>
      <c r="BB658" s="59"/>
      <c r="BC658" s="59"/>
      <c r="BD658" s="59"/>
    </row>
    <row r="659" spans="1:56" x14ac:dyDescent="0.2">
      <c r="A659" s="29">
        <v>45223</v>
      </c>
      <c r="B659" s="1" t="s">
        <v>200</v>
      </c>
      <c r="C659" s="27">
        <v>44383</v>
      </c>
      <c r="D659" s="1">
        <v>52927</v>
      </c>
      <c r="J659" s="1" t="s">
        <v>52</v>
      </c>
      <c r="K659" s="1" t="s">
        <v>49</v>
      </c>
      <c r="L659" s="1">
        <v>-1</v>
      </c>
      <c r="N659" s="6"/>
      <c r="O659" s="6">
        <v>42.5</v>
      </c>
      <c r="P659" s="6">
        <v>3718.55</v>
      </c>
      <c r="R659" s="31">
        <v>-42.5</v>
      </c>
      <c r="S659" s="28">
        <v>44408</v>
      </c>
      <c r="W659" s="58"/>
      <c r="X659" s="59"/>
      <c r="Y659" s="59"/>
      <c r="Z659" s="59"/>
      <c r="AA659" s="59"/>
      <c r="AB659" s="59"/>
      <c r="AC659" s="59"/>
      <c r="AD659" s="59"/>
      <c r="AE659" s="59"/>
      <c r="AF659" s="59"/>
      <c r="AG659" s="59"/>
      <c r="AH659" s="59"/>
      <c r="AI659" s="59"/>
      <c r="AJ659" s="59"/>
      <c r="AK659" s="59"/>
      <c r="AL659" s="59"/>
      <c r="AM659" s="59"/>
      <c r="AN659" s="59"/>
      <c r="AO659" s="59"/>
      <c r="AP659" s="59"/>
      <c r="AQ659" s="59"/>
      <c r="AR659" s="59"/>
      <c r="AS659" s="59"/>
      <c r="AT659" s="59"/>
      <c r="AU659" s="59"/>
      <c r="AV659" s="59"/>
      <c r="AW659" s="59"/>
      <c r="AX659" s="59"/>
      <c r="AY659" s="59"/>
      <c r="AZ659" s="58"/>
      <c r="BA659" s="59"/>
      <c r="BB659" s="59"/>
      <c r="BC659" s="59"/>
      <c r="BD659" s="59"/>
    </row>
    <row r="660" spans="1:56" x14ac:dyDescent="0.2">
      <c r="A660" s="29">
        <v>45223</v>
      </c>
      <c r="B660" s="1" t="s">
        <v>200</v>
      </c>
      <c r="C660" s="27">
        <v>44383</v>
      </c>
      <c r="D660" s="1">
        <v>52927</v>
      </c>
      <c r="J660" s="1" t="s">
        <v>52</v>
      </c>
      <c r="K660" s="1" t="s">
        <v>49</v>
      </c>
      <c r="L660" s="1">
        <v>-1</v>
      </c>
      <c r="N660" s="6"/>
      <c r="O660" s="6">
        <v>18</v>
      </c>
      <c r="P660" s="6">
        <v>3779.05</v>
      </c>
      <c r="R660" s="31">
        <v>-18</v>
      </c>
      <c r="S660" s="28">
        <v>44408</v>
      </c>
      <c r="W660" s="58"/>
      <c r="X660" s="59"/>
      <c r="Y660" s="59"/>
      <c r="Z660" s="59"/>
      <c r="AA660" s="59"/>
      <c r="AB660" s="59"/>
      <c r="AC660" s="59"/>
      <c r="AD660" s="59"/>
      <c r="AE660" s="59"/>
      <c r="AF660" s="59"/>
      <c r="AG660" s="59"/>
      <c r="AH660" s="59"/>
      <c r="AI660" s="59"/>
      <c r="AJ660" s="59"/>
      <c r="AK660" s="59"/>
      <c r="AL660" s="59"/>
      <c r="AM660" s="59"/>
      <c r="AN660" s="59"/>
      <c r="AO660" s="59"/>
      <c r="AP660" s="59"/>
      <c r="AQ660" s="59"/>
      <c r="AR660" s="59"/>
      <c r="AS660" s="59"/>
      <c r="AT660" s="59"/>
      <c r="AU660" s="59"/>
      <c r="AV660" s="59"/>
      <c r="AW660" s="59"/>
      <c r="AX660" s="59"/>
      <c r="AY660" s="59"/>
      <c r="AZ660" s="58"/>
      <c r="BA660" s="59"/>
      <c r="BB660" s="59"/>
      <c r="BC660" s="59"/>
      <c r="BD660" s="59"/>
    </row>
    <row r="661" spans="1:56" x14ac:dyDescent="0.2">
      <c r="A661" s="29">
        <v>45223</v>
      </c>
      <c r="B661" s="1" t="s">
        <v>200</v>
      </c>
      <c r="C661" s="27">
        <v>44383</v>
      </c>
      <c r="D661" s="1">
        <v>52927</v>
      </c>
      <c r="J661" s="1" t="s">
        <v>52</v>
      </c>
      <c r="K661" s="1" t="s">
        <v>49</v>
      </c>
      <c r="L661" s="1">
        <v>-1</v>
      </c>
      <c r="N661" s="6"/>
      <c r="O661" s="6">
        <v>18</v>
      </c>
      <c r="P661" s="6">
        <v>3761.05</v>
      </c>
      <c r="R661" s="31">
        <v>-18</v>
      </c>
      <c r="S661" s="28">
        <v>44408</v>
      </c>
      <c r="W661" s="58"/>
      <c r="X661" s="59"/>
      <c r="Y661" s="59"/>
      <c r="Z661" s="59"/>
      <c r="AA661" s="59"/>
      <c r="AB661" s="59"/>
      <c r="AC661" s="59"/>
      <c r="AD661" s="59"/>
      <c r="AE661" s="59"/>
      <c r="AF661" s="59"/>
      <c r="AG661" s="59"/>
      <c r="AH661" s="59"/>
      <c r="AI661" s="59"/>
      <c r="AJ661" s="59"/>
      <c r="AK661" s="59"/>
      <c r="AL661" s="59"/>
      <c r="AM661" s="59"/>
      <c r="AN661" s="59"/>
      <c r="AO661" s="59"/>
      <c r="AP661" s="59"/>
      <c r="AQ661" s="59"/>
      <c r="AR661" s="59"/>
      <c r="AS661" s="59"/>
      <c r="AT661" s="59"/>
      <c r="AU661" s="59"/>
      <c r="AV661" s="59"/>
      <c r="AW661" s="59"/>
      <c r="AX661" s="59"/>
      <c r="AY661" s="59"/>
      <c r="AZ661" s="58"/>
      <c r="BA661" s="59"/>
      <c r="BB661" s="59"/>
      <c r="BC661" s="59"/>
      <c r="BD661" s="59"/>
    </row>
    <row r="662" spans="1:56" x14ac:dyDescent="0.2">
      <c r="A662" s="29">
        <v>45223</v>
      </c>
      <c r="B662" s="1" t="s">
        <v>200</v>
      </c>
      <c r="C662" s="27">
        <v>44383</v>
      </c>
      <c r="D662" s="1">
        <v>52927</v>
      </c>
      <c r="J662" s="1" t="s">
        <v>52</v>
      </c>
      <c r="K662" s="1" t="s">
        <v>49</v>
      </c>
      <c r="L662" s="1">
        <v>-1</v>
      </c>
      <c r="N662" s="6"/>
      <c r="O662" s="6">
        <v>18</v>
      </c>
      <c r="P662" s="6">
        <v>3700.55</v>
      </c>
      <c r="R662" s="31">
        <v>-18</v>
      </c>
      <c r="S662" s="28">
        <v>44408</v>
      </c>
      <c r="W662" s="58"/>
      <c r="X662" s="59"/>
      <c r="Y662" s="59"/>
      <c r="Z662" s="59"/>
      <c r="AA662" s="59"/>
      <c r="AB662" s="59"/>
      <c r="AC662" s="59"/>
      <c r="AD662" s="59"/>
      <c r="AE662" s="59"/>
      <c r="AF662" s="59"/>
      <c r="AG662" s="59"/>
      <c r="AH662" s="59"/>
      <c r="AI662" s="59"/>
      <c r="AJ662" s="59"/>
      <c r="AK662" s="59"/>
      <c r="AL662" s="59"/>
      <c r="AM662" s="59"/>
      <c r="AN662" s="59"/>
      <c r="AO662" s="59"/>
      <c r="AP662" s="59"/>
      <c r="AQ662" s="59"/>
      <c r="AR662" s="59"/>
      <c r="AS662" s="59"/>
      <c r="AT662" s="59"/>
      <c r="AU662" s="59"/>
      <c r="AV662" s="59"/>
      <c r="AW662" s="59"/>
      <c r="AX662" s="59"/>
      <c r="AY662" s="59"/>
      <c r="AZ662" s="58"/>
      <c r="BA662" s="59"/>
      <c r="BB662" s="59"/>
      <c r="BC662" s="59"/>
      <c r="BD662" s="59"/>
    </row>
    <row r="663" spans="1:56" x14ac:dyDescent="0.2">
      <c r="A663" s="29">
        <v>45223</v>
      </c>
      <c r="B663" s="1" t="s">
        <v>200</v>
      </c>
      <c r="C663" s="27">
        <v>44383</v>
      </c>
      <c r="D663" s="1">
        <v>52927</v>
      </c>
      <c r="J663" s="1" t="s">
        <v>52</v>
      </c>
      <c r="K663" s="1" t="s">
        <v>49</v>
      </c>
      <c r="L663" s="1">
        <v>-1</v>
      </c>
      <c r="N663" s="6"/>
      <c r="O663" s="6">
        <v>18</v>
      </c>
      <c r="P663" s="6">
        <v>3682.55</v>
      </c>
      <c r="R663" s="31">
        <v>-18</v>
      </c>
      <c r="S663" s="28">
        <v>44408</v>
      </c>
      <c r="W663" s="58"/>
      <c r="X663" s="59"/>
      <c r="Y663" s="59"/>
      <c r="Z663" s="59"/>
      <c r="AA663" s="59"/>
      <c r="AB663" s="59"/>
      <c r="AC663" s="59"/>
      <c r="AD663" s="59"/>
      <c r="AE663" s="59"/>
      <c r="AF663" s="59"/>
      <c r="AG663" s="59"/>
      <c r="AH663" s="59"/>
      <c r="AI663" s="59"/>
      <c r="AJ663" s="59"/>
      <c r="AK663" s="59"/>
      <c r="AL663" s="59"/>
      <c r="AM663" s="59"/>
      <c r="AN663" s="59"/>
      <c r="AO663" s="59"/>
      <c r="AP663" s="59"/>
      <c r="AQ663" s="59"/>
      <c r="AR663" s="59"/>
      <c r="AS663" s="59"/>
      <c r="AT663" s="59"/>
      <c r="AU663" s="59"/>
      <c r="AV663" s="59"/>
      <c r="AW663" s="59"/>
      <c r="AX663" s="59"/>
      <c r="AY663" s="59"/>
      <c r="AZ663" s="58"/>
      <c r="BA663" s="59"/>
      <c r="BB663" s="59"/>
      <c r="BC663" s="59"/>
      <c r="BD663" s="59"/>
    </row>
    <row r="664" spans="1:56" x14ac:dyDescent="0.2">
      <c r="A664" s="29">
        <v>45311</v>
      </c>
      <c r="B664" s="1" t="s">
        <v>789</v>
      </c>
      <c r="C664" s="27">
        <v>44384</v>
      </c>
      <c r="J664" s="1" t="s">
        <v>52</v>
      </c>
      <c r="K664" s="1" t="s">
        <v>59</v>
      </c>
      <c r="L664" s="1">
        <v>3</v>
      </c>
      <c r="M664" s="1">
        <v>80</v>
      </c>
      <c r="N664" s="6">
        <v>240</v>
      </c>
      <c r="O664" s="6"/>
      <c r="P664" s="6">
        <v>3813.74</v>
      </c>
      <c r="R664" s="31">
        <v>240</v>
      </c>
      <c r="S664" s="28">
        <v>44408</v>
      </c>
      <c r="W664" s="58"/>
      <c r="X664" s="59"/>
      <c r="Y664" s="59"/>
      <c r="Z664" s="59"/>
      <c r="AA664" s="59"/>
      <c r="AB664" s="59"/>
      <c r="AC664" s="59"/>
      <c r="AD664" s="59"/>
      <c r="AE664" s="59"/>
      <c r="AF664" s="59"/>
      <c r="AG664" s="59"/>
      <c r="AH664" s="59"/>
      <c r="AI664" s="59"/>
      <c r="AJ664" s="59"/>
      <c r="AK664" s="59"/>
      <c r="AL664" s="59"/>
      <c r="AM664" s="59"/>
      <c r="AN664" s="59"/>
      <c r="AO664" s="59"/>
      <c r="AP664" s="59"/>
      <c r="AQ664" s="59"/>
      <c r="AR664" s="59"/>
      <c r="AS664" s="59"/>
      <c r="AT664" s="59"/>
      <c r="AU664" s="59"/>
      <c r="AV664" s="59"/>
      <c r="AW664" s="59"/>
      <c r="AX664" s="59"/>
      <c r="AY664" s="59"/>
      <c r="AZ664" s="58"/>
      <c r="BA664" s="59"/>
      <c r="BB664" s="59"/>
      <c r="BC664" s="59"/>
      <c r="BD664" s="59"/>
    </row>
    <row r="665" spans="1:56" x14ac:dyDescent="0.2">
      <c r="A665" s="29">
        <v>45380</v>
      </c>
      <c r="B665" s="1" t="s">
        <v>623</v>
      </c>
      <c r="C665" s="27">
        <v>44385</v>
      </c>
      <c r="D665" s="1">
        <v>3</v>
      </c>
      <c r="J665" s="1" t="s">
        <v>52</v>
      </c>
      <c r="K665" s="1" t="s">
        <v>3</v>
      </c>
      <c r="L665" s="1">
        <v>-2</v>
      </c>
      <c r="N665" s="6"/>
      <c r="O665" s="6">
        <v>22.96</v>
      </c>
      <c r="P665" s="6">
        <v>3851.28</v>
      </c>
      <c r="R665" s="31">
        <v>-22.96</v>
      </c>
      <c r="S665" s="28">
        <v>44408</v>
      </c>
      <c r="W665" s="58"/>
      <c r="X665" s="59"/>
      <c r="Y665" s="59"/>
      <c r="Z665" s="59"/>
      <c r="AA665" s="59"/>
      <c r="AB665" s="59"/>
      <c r="AC665" s="59"/>
      <c r="AD665" s="59"/>
      <c r="AE665" s="59"/>
      <c r="AF665" s="59"/>
      <c r="AG665" s="59"/>
      <c r="AH665" s="59"/>
      <c r="AI665" s="59"/>
      <c r="AJ665" s="59"/>
      <c r="AK665" s="59"/>
      <c r="AL665" s="59"/>
      <c r="AM665" s="59"/>
      <c r="AN665" s="59"/>
      <c r="AO665" s="59"/>
      <c r="AP665" s="59"/>
      <c r="AQ665" s="59"/>
      <c r="AR665" s="59"/>
      <c r="AS665" s="59"/>
      <c r="AT665" s="59"/>
      <c r="AU665" s="59"/>
      <c r="AV665" s="59"/>
      <c r="AW665" s="59"/>
      <c r="AX665" s="59"/>
      <c r="AY665" s="59"/>
      <c r="AZ665" s="58"/>
      <c r="BA665" s="59"/>
      <c r="BB665" s="59"/>
      <c r="BC665" s="59"/>
      <c r="BD665" s="59"/>
    </row>
    <row r="666" spans="1:56" x14ac:dyDescent="0.2">
      <c r="A666" s="29">
        <v>45380</v>
      </c>
      <c r="B666" s="1" t="s">
        <v>623</v>
      </c>
      <c r="C666" s="27">
        <v>44385</v>
      </c>
      <c r="D666" s="1">
        <v>3</v>
      </c>
      <c r="J666" s="1" t="s">
        <v>52</v>
      </c>
      <c r="K666" s="1" t="s">
        <v>3</v>
      </c>
      <c r="L666" s="1">
        <v>1</v>
      </c>
      <c r="N666" s="6">
        <v>4</v>
      </c>
      <c r="O666" s="6"/>
      <c r="P666" s="6">
        <v>3855.28</v>
      </c>
      <c r="R666" s="31">
        <v>4</v>
      </c>
      <c r="S666" s="28">
        <v>44408</v>
      </c>
      <c r="W666" s="58"/>
      <c r="X666" s="59"/>
      <c r="Y666" s="59"/>
      <c r="Z666" s="59"/>
      <c r="AA666" s="59"/>
      <c r="AB666" s="59"/>
      <c r="AC666" s="59"/>
      <c r="AD666" s="59"/>
      <c r="AE666" s="59"/>
      <c r="AF666" s="59"/>
      <c r="AG666" s="59"/>
      <c r="AH666" s="59"/>
      <c r="AI666" s="59"/>
      <c r="AJ666" s="59"/>
      <c r="AK666" s="59"/>
      <c r="AL666" s="59"/>
      <c r="AM666" s="59"/>
      <c r="AN666" s="59"/>
      <c r="AO666" s="59"/>
      <c r="AP666" s="59"/>
      <c r="AQ666" s="59"/>
      <c r="AR666" s="59"/>
      <c r="AS666" s="59"/>
      <c r="AT666" s="59"/>
      <c r="AU666" s="59"/>
      <c r="AV666" s="59"/>
      <c r="AW666" s="59"/>
      <c r="AX666" s="59"/>
      <c r="AY666" s="59"/>
      <c r="AZ666" s="58"/>
      <c r="BA666" s="59"/>
      <c r="BB666" s="59"/>
      <c r="BC666" s="59"/>
      <c r="BD666" s="59"/>
    </row>
    <row r="667" spans="1:56" x14ac:dyDescent="0.2">
      <c r="A667" s="29">
        <v>45380</v>
      </c>
      <c r="B667" s="1" t="s">
        <v>623</v>
      </c>
      <c r="C667" s="27">
        <v>44385</v>
      </c>
      <c r="D667" s="1">
        <v>3</v>
      </c>
      <c r="J667" s="1" t="s">
        <v>52</v>
      </c>
      <c r="K667" s="1" t="s">
        <v>3</v>
      </c>
      <c r="L667" s="1">
        <v>1</v>
      </c>
      <c r="N667" s="6">
        <v>4.5</v>
      </c>
      <c r="O667" s="6"/>
      <c r="P667" s="6">
        <v>3874.24</v>
      </c>
      <c r="R667" s="31">
        <v>4.5</v>
      </c>
      <c r="S667" s="28">
        <v>44408</v>
      </c>
      <c r="W667" s="58"/>
      <c r="X667" s="59"/>
      <c r="Y667" s="59"/>
      <c r="Z667" s="59"/>
      <c r="AA667" s="59"/>
      <c r="AB667" s="59"/>
      <c r="AC667" s="59"/>
      <c r="AD667" s="59"/>
      <c r="AE667" s="59"/>
      <c r="AF667" s="59"/>
      <c r="AG667" s="59"/>
      <c r="AH667" s="59"/>
      <c r="AI667" s="59"/>
      <c r="AJ667" s="59"/>
      <c r="AK667" s="59"/>
      <c r="AL667" s="59"/>
      <c r="AM667" s="59"/>
      <c r="AN667" s="59"/>
      <c r="AO667" s="59"/>
      <c r="AP667" s="59"/>
      <c r="AQ667" s="59"/>
      <c r="AR667" s="59"/>
      <c r="AS667" s="59"/>
      <c r="AT667" s="59"/>
      <c r="AU667" s="59"/>
      <c r="AV667" s="59"/>
      <c r="AW667" s="59"/>
      <c r="AX667" s="59"/>
      <c r="AY667" s="59"/>
      <c r="AZ667" s="58"/>
      <c r="BA667" s="59"/>
      <c r="BB667" s="59"/>
      <c r="BC667" s="59"/>
      <c r="BD667" s="59"/>
    </row>
    <row r="668" spans="1:56" x14ac:dyDescent="0.2">
      <c r="A668" s="29">
        <v>45380</v>
      </c>
      <c r="B668" s="1" t="s">
        <v>623</v>
      </c>
      <c r="C668" s="27">
        <v>44385</v>
      </c>
      <c r="D668" s="1">
        <v>3</v>
      </c>
      <c r="J668" s="1" t="s">
        <v>52</v>
      </c>
      <c r="K668" s="1" t="s">
        <v>3</v>
      </c>
      <c r="L668" s="1">
        <v>7</v>
      </c>
      <c r="N668" s="6">
        <v>56</v>
      </c>
      <c r="O668" s="6"/>
      <c r="P668" s="6">
        <v>3869.74</v>
      </c>
      <c r="R668" s="31">
        <v>56</v>
      </c>
      <c r="S668" s="28">
        <v>44408</v>
      </c>
      <c r="W668" s="58"/>
      <c r="X668" s="59"/>
      <c r="Y668" s="59"/>
      <c r="Z668" s="59"/>
      <c r="AA668" s="59"/>
      <c r="AB668" s="59"/>
      <c r="AC668" s="59"/>
      <c r="AD668" s="59"/>
      <c r="AE668" s="59"/>
      <c r="AF668" s="59"/>
      <c r="AG668" s="59"/>
      <c r="AH668" s="59"/>
      <c r="AI668" s="59"/>
      <c r="AJ668" s="59"/>
      <c r="AK668" s="59"/>
      <c r="AL668" s="59"/>
      <c r="AM668" s="59"/>
      <c r="AN668" s="59"/>
      <c r="AO668" s="59"/>
      <c r="AP668" s="59"/>
      <c r="AQ668" s="59"/>
      <c r="AR668" s="59"/>
      <c r="AS668" s="59"/>
      <c r="AT668" s="59"/>
      <c r="AU668" s="59"/>
      <c r="AV668" s="59"/>
      <c r="AW668" s="59"/>
      <c r="AX668" s="59"/>
      <c r="AY668" s="59"/>
      <c r="AZ668" s="58"/>
      <c r="BA668" s="59"/>
      <c r="BB668" s="59"/>
      <c r="BC668" s="59"/>
      <c r="BD668" s="59"/>
    </row>
    <row r="669" spans="1:56" x14ac:dyDescent="0.2">
      <c r="A669" s="29">
        <v>45450</v>
      </c>
      <c r="B669" s="1" t="s">
        <v>789</v>
      </c>
      <c r="C669" s="27">
        <v>44398</v>
      </c>
      <c r="J669" s="1" t="s">
        <v>52</v>
      </c>
      <c r="K669" s="1" t="s">
        <v>59</v>
      </c>
      <c r="L669" s="1">
        <v>2</v>
      </c>
      <c r="M669" s="1">
        <v>228</v>
      </c>
      <c r="N669" s="6">
        <v>456</v>
      </c>
      <c r="O669" s="6"/>
      <c r="P669" s="6">
        <v>4311.28</v>
      </c>
      <c r="R669" s="31">
        <v>456</v>
      </c>
      <c r="S669" s="28">
        <v>44408</v>
      </c>
      <c r="W669" s="58"/>
      <c r="X669" s="59"/>
      <c r="Y669" s="59"/>
      <c r="Z669" s="59"/>
      <c r="AA669" s="59"/>
      <c r="AB669" s="59"/>
      <c r="AC669" s="59"/>
      <c r="AD669" s="59"/>
      <c r="AE669" s="59"/>
      <c r="AF669" s="59"/>
      <c r="AG669" s="59"/>
      <c r="AH669" s="59"/>
      <c r="AI669" s="59"/>
      <c r="AJ669" s="59"/>
      <c r="AK669" s="59"/>
      <c r="AL669" s="59"/>
      <c r="AM669" s="59"/>
      <c r="AN669" s="59"/>
      <c r="AO669" s="59"/>
      <c r="AP669" s="59"/>
      <c r="AQ669" s="59"/>
      <c r="AR669" s="59"/>
      <c r="AS669" s="59"/>
      <c r="AT669" s="59"/>
      <c r="AU669" s="59"/>
      <c r="AV669" s="59"/>
      <c r="AW669" s="59"/>
      <c r="AX669" s="59"/>
      <c r="AY669" s="59"/>
      <c r="AZ669" s="58"/>
      <c r="BA669" s="59"/>
      <c r="BB669" s="59"/>
      <c r="BC669" s="59"/>
      <c r="BD669" s="59"/>
    </row>
    <row r="670" spans="1:56" x14ac:dyDescent="0.2">
      <c r="A670" s="29">
        <v>45451</v>
      </c>
      <c r="B670" s="1" t="s">
        <v>789</v>
      </c>
      <c r="C670" s="27">
        <v>44398</v>
      </c>
      <c r="J670" s="1" t="s">
        <v>52</v>
      </c>
      <c r="K670" s="1" t="s">
        <v>59</v>
      </c>
      <c r="L670" s="1">
        <v>10</v>
      </c>
      <c r="M670" s="1">
        <v>1.33</v>
      </c>
      <c r="N670" s="6">
        <v>13.3</v>
      </c>
      <c r="O670" s="6"/>
      <c r="P670" s="6">
        <v>4324.58</v>
      </c>
      <c r="R670" s="31">
        <v>13.3</v>
      </c>
      <c r="S670" s="28">
        <v>44408</v>
      </c>
      <c r="W670" s="58"/>
      <c r="X670" s="59"/>
      <c r="Y670" s="59"/>
      <c r="Z670" s="59"/>
      <c r="AA670" s="59"/>
      <c r="AB670" s="59"/>
      <c r="AC670" s="59"/>
      <c r="AD670" s="59"/>
      <c r="AE670" s="59"/>
      <c r="AF670" s="59"/>
      <c r="AG670" s="59"/>
      <c r="AH670" s="59"/>
      <c r="AI670" s="59"/>
      <c r="AJ670" s="59"/>
      <c r="AK670" s="59"/>
      <c r="AL670" s="59"/>
      <c r="AM670" s="59"/>
      <c r="AN670" s="59"/>
      <c r="AO670" s="59"/>
      <c r="AP670" s="59"/>
      <c r="AQ670" s="59"/>
      <c r="AR670" s="59"/>
      <c r="AS670" s="59"/>
      <c r="AT670" s="59"/>
      <c r="AU670" s="59"/>
      <c r="AV670" s="59"/>
      <c r="AW670" s="59"/>
      <c r="AX670" s="59"/>
      <c r="AY670" s="59"/>
      <c r="AZ670" s="58"/>
      <c r="BA670" s="59"/>
      <c r="BB670" s="59"/>
      <c r="BC670" s="59"/>
      <c r="BD670" s="59"/>
    </row>
    <row r="671" spans="1:56" x14ac:dyDescent="0.2">
      <c r="A671" s="29">
        <v>45459</v>
      </c>
      <c r="B671" s="1" t="s">
        <v>200</v>
      </c>
      <c r="C671" s="27">
        <v>44399</v>
      </c>
      <c r="D671" s="1">
        <v>52993</v>
      </c>
      <c r="J671" s="1" t="s">
        <v>52</v>
      </c>
      <c r="K671" s="1" t="s">
        <v>49</v>
      </c>
      <c r="L671" s="1">
        <v>-1</v>
      </c>
      <c r="N671" s="6"/>
      <c r="O671" s="6">
        <v>680</v>
      </c>
      <c r="P671" s="6">
        <v>3640.08</v>
      </c>
      <c r="R671" s="31">
        <v>-680</v>
      </c>
      <c r="S671" s="28">
        <v>44408</v>
      </c>
      <c r="W671" s="58"/>
      <c r="X671" s="59"/>
      <c r="Y671" s="59"/>
      <c r="Z671" s="59"/>
      <c r="AA671" s="59"/>
      <c r="AB671" s="59"/>
      <c r="AC671" s="59"/>
      <c r="AD671" s="59"/>
      <c r="AE671" s="59"/>
      <c r="AF671" s="59"/>
      <c r="AG671" s="59"/>
      <c r="AH671" s="59"/>
      <c r="AI671" s="59"/>
      <c r="AJ671" s="59"/>
      <c r="AK671" s="59"/>
      <c r="AL671" s="59"/>
      <c r="AM671" s="59"/>
      <c r="AN671" s="59"/>
      <c r="AO671" s="59"/>
      <c r="AP671" s="59"/>
      <c r="AQ671" s="59"/>
      <c r="AR671" s="59"/>
      <c r="AS671" s="59"/>
      <c r="AT671" s="59"/>
      <c r="AU671" s="59"/>
      <c r="AV671" s="59"/>
      <c r="AW671" s="59"/>
      <c r="AX671" s="59"/>
      <c r="AY671" s="59"/>
      <c r="AZ671" s="58"/>
      <c r="BA671" s="59"/>
      <c r="BB671" s="59"/>
      <c r="BC671" s="59"/>
      <c r="BD671" s="59"/>
    </row>
    <row r="672" spans="1:56" x14ac:dyDescent="0.2">
      <c r="A672" s="29">
        <v>45459</v>
      </c>
      <c r="B672" s="1" t="s">
        <v>200</v>
      </c>
      <c r="C672" s="27">
        <v>44399</v>
      </c>
      <c r="D672" s="1">
        <v>52993</v>
      </c>
      <c r="J672" s="1" t="s">
        <v>52</v>
      </c>
      <c r="K672" s="1" t="s">
        <v>49</v>
      </c>
      <c r="L672" s="1">
        <v>-1</v>
      </c>
      <c r="N672" s="6"/>
      <c r="O672" s="6">
        <v>4.5</v>
      </c>
      <c r="P672" s="6">
        <v>4320.08</v>
      </c>
      <c r="R672" s="31">
        <v>-4.5</v>
      </c>
      <c r="S672" s="28">
        <v>44408</v>
      </c>
      <c r="W672" s="58"/>
      <c r="X672" s="59"/>
      <c r="Y672" s="59"/>
      <c r="Z672" s="59"/>
      <c r="AA672" s="59"/>
      <c r="AB672" s="59"/>
      <c r="AC672" s="59"/>
      <c r="AD672" s="59"/>
      <c r="AE672" s="59"/>
      <c r="AF672" s="59"/>
      <c r="AG672" s="59"/>
      <c r="AH672" s="59"/>
      <c r="AI672" s="59"/>
      <c r="AJ672" s="59"/>
      <c r="AK672" s="59"/>
      <c r="AL672" s="59"/>
      <c r="AM672" s="59"/>
      <c r="AN672" s="59"/>
      <c r="AO672" s="59"/>
      <c r="AP672" s="59"/>
      <c r="AQ672" s="59"/>
      <c r="AR672" s="59"/>
      <c r="AS672" s="59"/>
      <c r="AT672" s="59"/>
      <c r="AU672" s="59"/>
      <c r="AV672" s="59"/>
      <c r="AW672" s="59"/>
      <c r="AX672" s="59"/>
      <c r="AY672" s="59"/>
      <c r="AZ672" s="58"/>
      <c r="BA672" s="59"/>
      <c r="BB672" s="59"/>
      <c r="BC672" s="59"/>
      <c r="BD672" s="59"/>
    </row>
    <row r="673" spans="1:56" x14ac:dyDescent="0.2">
      <c r="A673" s="29">
        <v>45389</v>
      </c>
      <c r="B673" s="1" t="s">
        <v>200</v>
      </c>
      <c r="C673" s="27">
        <v>44400</v>
      </c>
      <c r="D673" s="1">
        <v>52981</v>
      </c>
      <c r="J673" s="1" t="s">
        <v>52</v>
      </c>
      <c r="K673" s="1" t="s">
        <v>49</v>
      </c>
      <c r="L673" s="1">
        <v>-1</v>
      </c>
      <c r="N673" s="6"/>
      <c r="O673" s="6">
        <v>18</v>
      </c>
      <c r="P673" s="6">
        <v>3622.08</v>
      </c>
      <c r="R673" s="31">
        <v>-18</v>
      </c>
      <c r="S673" s="28">
        <v>44408</v>
      </c>
      <c r="W673" s="58"/>
      <c r="X673" s="59"/>
      <c r="Y673" s="59"/>
      <c r="Z673" s="59"/>
      <c r="AA673" s="59"/>
      <c r="AB673" s="59"/>
      <c r="AC673" s="59"/>
      <c r="AD673" s="59"/>
      <c r="AE673" s="59"/>
      <c r="AF673" s="59"/>
      <c r="AG673" s="59"/>
      <c r="AH673" s="59"/>
      <c r="AI673" s="59"/>
      <c r="AJ673" s="59"/>
      <c r="AK673" s="59"/>
      <c r="AL673" s="59"/>
      <c r="AM673" s="59"/>
      <c r="AN673" s="59"/>
      <c r="AO673" s="59"/>
      <c r="AP673" s="59"/>
      <c r="AQ673" s="59"/>
      <c r="AR673" s="59"/>
      <c r="AS673" s="59"/>
      <c r="AT673" s="59"/>
      <c r="AU673" s="59"/>
      <c r="AV673" s="59"/>
      <c r="AW673" s="59"/>
      <c r="AX673" s="59"/>
      <c r="AY673" s="59"/>
      <c r="AZ673" s="58"/>
      <c r="BA673" s="59"/>
      <c r="BB673" s="59"/>
      <c r="BC673" s="59"/>
      <c r="BD673" s="59"/>
    </row>
    <row r="674" spans="1:56" x14ac:dyDescent="0.2">
      <c r="A674" s="29">
        <v>45399</v>
      </c>
      <c r="B674" s="1" t="s">
        <v>200</v>
      </c>
      <c r="C674" s="27">
        <v>44400</v>
      </c>
      <c r="D674" s="1">
        <v>52991</v>
      </c>
      <c r="J674" s="1" t="s">
        <v>52</v>
      </c>
      <c r="K674" s="1" t="s">
        <v>49</v>
      </c>
      <c r="L674" s="1">
        <v>-1</v>
      </c>
      <c r="N674" s="6"/>
      <c r="O674" s="6">
        <v>18</v>
      </c>
      <c r="P674" s="6">
        <v>3604.08</v>
      </c>
      <c r="R674" s="31">
        <v>-18</v>
      </c>
      <c r="S674" s="28">
        <v>44408</v>
      </c>
      <c r="W674" s="58"/>
      <c r="X674" s="59"/>
      <c r="Y674" s="59"/>
      <c r="Z674" s="59"/>
      <c r="AA674" s="59"/>
      <c r="AB674" s="59"/>
      <c r="AC674" s="59"/>
      <c r="AD674" s="59"/>
      <c r="AE674" s="59"/>
      <c r="AF674" s="59"/>
      <c r="AG674" s="59"/>
      <c r="AH674" s="59"/>
      <c r="AI674" s="59"/>
      <c r="AJ674" s="59"/>
      <c r="AK674" s="59"/>
      <c r="AL674" s="59"/>
      <c r="AM674" s="59"/>
      <c r="AN674" s="59"/>
      <c r="AO674" s="59"/>
      <c r="AP674" s="59"/>
      <c r="AQ674" s="59"/>
      <c r="AR674" s="59"/>
      <c r="AS674" s="59"/>
      <c r="AT674" s="59"/>
      <c r="AU674" s="59"/>
      <c r="AV674" s="59"/>
      <c r="AW674" s="59"/>
      <c r="AX674" s="59"/>
      <c r="AY674" s="59"/>
      <c r="AZ674" s="58"/>
      <c r="BA674" s="59"/>
      <c r="BB674" s="59"/>
      <c r="BC674" s="59"/>
      <c r="BD674" s="59"/>
    </row>
    <row r="675" spans="1:56" x14ac:dyDescent="0.2">
      <c r="A675" s="29">
        <v>45391</v>
      </c>
      <c r="B675" s="1" t="s">
        <v>200</v>
      </c>
      <c r="C675" s="27">
        <v>44405</v>
      </c>
      <c r="D675" s="1">
        <v>52983</v>
      </c>
      <c r="J675" s="1" t="s">
        <v>52</v>
      </c>
      <c r="K675" s="1" t="s">
        <v>49</v>
      </c>
      <c r="L675" s="1">
        <v>-1</v>
      </c>
      <c r="N675" s="6"/>
      <c r="O675" s="6">
        <v>676.2</v>
      </c>
      <c r="P675" s="6">
        <v>2927.88</v>
      </c>
      <c r="R675" s="31">
        <v>-676.2</v>
      </c>
      <c r="S675" s="28">
        <v>44408</v>
      </c>
      <c r="W675" s="58"/>
      <c r="X675" s="59"/>
      <c r="Y675" s="59"/>
      <c r="Z675" s="59"/>
      <c r="AA675" s="59"/>
      <c r="AB675" s="59"/>
      <c r="AC675" s="59"/>
      <c r="AD675" s="59"/>
      <c r="AE675" s="59"/>
      <c r="AF675" s="59"/>
      <c r="AG675" s="59"/>
      <c r="AH675" s="59"/>
      <c r="AI675" s="59"/>
      <c r="AJ675" s="59"/>
      <c r="AK675" s="59"/>
      <c r="AL675" s="59"/>
      <c r="AM675" s="59"/>
      <c r="AN675" s="59"/>
      <c r="AO675" s="59"/>
      <c r="AP675" s="59"/>
      <c r="AQ675" s="59"/>
      <c r="AR675" s="59"/>
      <c r="AS675" s="59"/>
      <c r="AT675" s="59"/>
      <c r="AU675" s="59"/>
      <c r="AV675" s="59"/>
      <c r="AW675" s="59"/>
      <c r="AX675" s="59"/>
      <c r="AY675" s="59"/>
      <c r="AZ675" s="58"/>
      <c r="BA675" s="59"/>
      <c r="BB675" s="59"/>
      <c r="BC675" s="59"/>
      <c r="BD675" s="59"/>
    </row>
    <row r="676" spans="1:56" x14ac:dyDescent="0.2">
      <c r="A676" s="29">
        <v>45391</v>
      </c>
      <c r="B676" s="1" t="s">
        <v>200</v>
      </c>
      <c r="C676" s="27">
        <v>44405</v>
      </c>
      <c r="D676" s="1">
        <v>52983</v>
      </c>
      <c r="J676" s="1" t="s">
        <v>52</v>
      </c>
      <c r="K676" s="1" t="s">
        <v>49</v>
      </c>
      <c r="L676" s="1">
        <v>-1</v>
      </c>
      <c r="N676" s="6"/>
      <c r="O676" s="6">
        <v>54.4</v>
      </c>
      <c r="P676" s="6">
        <v>2827.14</v>
      </c>
      <c r="R676" s="31">
        <v>-54.4</v>
      </c>
      <c r="S676" s="28">
        <v>44408</v>
      </c>
      <c r="W676" s="58"/>
      <c r="X676" s="59"/>
      <c r="Y676" s="59"/>
      <c r="Z676" s="59"/>
      <c r="AA676" s="59"/>
      <c r="AB676" s="59"/>
      <c r="AC676" s="59"/>
      <c r="AD676" s="59"/>
      <c r="AE676" s="59"/>
      <c r="AF676" s="59"/>
      <c r="AG676" s="59"/>
      <c r="AH676" s="59"/>
      <c r="AI676" s="59"/>
      <c r="AJ676" s="59"/>
      <c r="AK676" s="59"/>
      <c r="AL676" s="59"/>
      <c r="AM676" s="59"/>
      <c r="AN676" s="59"/>
      <c r="AO676" s="59"/>
      <c r="AP676" s="59"/>
      <c r="AQ676" s="59"/>
      <c r="AR676" s="59"/>
      <c r="AS676" s="59"/>
      <c r="AT676" s="59"/>
      <c r="AU676" s="59"/>
      <c r="AV676" s="59"/>
      <c r="AW676" s="59"/>
      <c r="AX676" s="59"/>
      <c r="AY676" s="59"/>
      <c r="AZ676" s="58"/>
      <c r="BA676" s="59"/>
      <c r="BB676" s="59"/>
      <c r="BC676" s="59"/>
      <c r="BD676" s="59"/>
    </row>
    <row r="677" spans="1:56" x14ac:dyDescent="0.2">
      <c r="A677" s="29">
        <v>45391</v>
      </c>
      <c r="B677" s="1" t="s">
        <v>200</v>
      </c>
      <c r="C677" s="27">
        <v>44405</v>
      </c>
      <c r="D677" s="1">
        <v>52983</v>
      </c>
      <c r="J677" s="1" t="s">
        <v>52</v>
      </c>
      <c r="K677" s="1" t="s">
        <v>49</v>
      </c>
      <c r="L677" s="1">
        <v>-1</v>
      </c>
      <c r="N677" s="6"/>
      <c r="O677" s="6">
        <v>46.34</v>
      </c>
      <c r="P677" s="6">
        <v>2881.54</v>
      </c>
      <c r="R677" s="31">
        <v>-46.34</v>
      </c>
      <c r="S677" s="28">
        <v>44408</v>
      </c>
      <c r="W677" s="58"/>
      <c r="X677" s="59"/>
      <c r="Y677" s="59"/>
      <c r="Z677" s="59"/>
      <c r="AA677" s="59"/>
      <c r="AB677" s="59"/>
      <c r="AC677" s="59"/>
      <c r="AD677" s="59"/>
      <c r="AE677" s="59"/>
      <c r="AF677" s="59"/>
      <c r="AG677" s="59"/>
      <c r="AH677" s="59"/>
      <c r="AI677" s="59"/>
      <c r="AJ677" s="59"/>
      <c r="AK677" s="59"/>
      <c r="AL677" s="59"/>
      <c r="AM677" s="59"/>
      <c r="AN677" s="59"/>
      <c r="AO677" s="59"/>
      <c r="AP677" s="59"/>
      <c r="AQ677" s="59"/>
      <c r="AR677" s="59"/>
      <c r="AS677" s="59"/>
      <c r="AT677" s="59"/>
      <c r="AU677" s="59"/>
      <c r="AV677" s="59"/>
      <c r="AW677" s="59"/>
      <c r="AX677" s="59"/>
      <c r="AY677" s="59"/>
      <c r="AZ677" s="58"/>
      <c r="BA677" s="59"/>
      <c r="BB677" s="59"/>
      <c r="BC677" s="59"/>
      <c r="BD677" s="59"/>
    </row>
    <row r="678" spans="1:56" x14ac:dyDescent="0.2">
      <c r="A678" s="29">
        <v>45394</v>
      </c>
      <c r="B678" s="1" t="s">
        <v>200</v>
      </c>
      <c r="C678" s="27">
        <v>44406</v>
      </c>
      <c r="D678" s="1">
        <v>52986</v>
      </c>
      <c r="J678" s="1" t="s">
        <v>52</v>
      </c>
      <c r="K678" s="1" t="s">
        <v>49</v>
      </c>
      <c r="L678" s="1">
        <v>-4</v>
      </c>
      <c r="N678" s="6"/>
      <c r="O678" s="6">
        <v>528</v>
      </c>
      <c r="P678" s="6">
        <v>2299.14</v>
      </c>
      <c r="R678" s="31">
        <v>-528</v>
      </c>
      <c r="S678" s="28">
        <v>44408</v>
      </c>
      <c r="W678" s="58"/>
      <c r="X678" s="59"/>
      <c r="Y678" s="59"/>
      <c r="Z678" s="59"/>
      <c r="AA678" s="59"/>
      <c r="AB678" s="59"/>
      <c r="AC678" s="59"/>
      <c r="AD678" s="59"/>
      <c r="AE678" s="59"/>
      <c r="AF678" s="59"/>
      <c r="AG678" s="59"/>
      <c r="AH678" s="59"/>
      <c r="AI678" s="59"/>
      <c r="AJ678" s="59"/>
      <c r="AK678" s="59"/>
      <c r="AL678" s="59"/>
      <c r="AM678" s="59"/>
      <c r="AN678" s="59"/>
      <c r="AO678" s="59"/>
      <c r="AP678" s="59"/>
      <c r="AQ678" s="59"/>
      <c r="AR678" s="59"/>
      <c r="AS678" s="59"/>
      <c r="AT678" s="59"/>
      <c r="AU678" s="59"/>
      <c r="AV678" s="59"/>
      <c r="AW678" s="59"/>
      <c r="AX678" s="59"/>
      <c r="AY678" s="59"/>
      <c r="AZ678" s="58"/>
      <c r="BA678" s="59"/>
      <c r="BB678" s="59"/>
      <c r="BC678" s="59"/>
      <c r="BD678" s="59"/>
    </row>
    <row r="679" spans="1:56" x14ac:dyDescent="0.2">
      <c r="A679" s="29">
        <v>45568</v>
      </c>
      <c r="B679" s="1" t="s">
        <v>789</v>
      </c>
      <c r="C679" s="27">
        <v>44412</v>
      </c>
      <c r="J679" s="1" t="s">
        <v>52</v>
      </c>
      <c r="K679" s="1" t="s">
        <v>59</v>
      </c>
      <c r="L679" s="1">
        <v>4</v>
      </c>
      <c r="M679" s="1">
        <v>49.72</v>
      </c>
      <c r="N679" s="6">
        <v>198.88</v>
      </c>
      <c r="O679" s="6"/>
      <c r="P679" s="6">
        <v>2498.02</v>
      </c>
      <c r="R679" s="31">
        <v>198.88</v>
      </c>
      <c r="S679" s="28">
        <v>44439</v>
      </c>
      <c r="W679" s="58"/>
      <c r="X679" s="59"/>
      <c r="Y679" s="59"/>
      <c r="Z679" s="59"/>
      <c r="AA679" s="59"/>
      <c r="AB679" s="59"/>
      <c r="AC679" s="59"/>
      <c r="AD679" s="59"/>
      <c r="AE679" s="59"/>
      <c r="AF679" s="59"/>
      <c r="AG679" s="59"/>
      <c r="AH679" s="59"/>
      <c r="AI679" s="59"/>
      <c r="AJ679" s="59"/>
      <c r="AK679" s="59"/>
      <c r="AL679" s="59"/>
      <c r="AM679" s="59"/>
      <c r="AN679" s="59"/>
      <c r="AO679" s="59"/>
      <c r="AP679" s="59"/>
      <c r="AQ679" s="59"/>
      <c r="AR679" s="59"/>
      <c r="AS679" s="59"/>
      <c r="AT679" s="59"/>
      <c r="AU679" s="59"/>
      <c r="AV679" s="59"/>
      <c r="AW679" s="59"/>
      <c r="AX679" s="59"/>
      <c r="AY679" s="59"/>
      <c r="AZ679" s="58"/>
      <c r="BA679" s="59"/>
      <c r="BB679" s="59"/>
      <c r="BC679" s="59"/>
      <c r="BD679" s="59"/>
    </row>
    <row r="680" spans="1:56" x14ac:dyDescent="0.2">
      <c r="A680" s="29">
        <v>45570</v>
      </c>
      <c r="B680" s="1" t="s">
        <v>789</v>
      </c>
      <c r="C680" s="27">
        <v>44412</v>
      </c>
      <c r="J680" s="1" t="s">
        <v>52</v>
      </c>
      <c r="K680" s="1" t="s">
        <v>59</v>
      </c>
      <c r="N680" s="6"/>
      <c r="O680" s="6">
        <v>898</v>
      </c>
      <c r="P680" s="6">
        <v>7761.21</v>
      </c>
      <c r="R680" s="31">
        <v>-898</v>
      </c>
      <c r="S680" s="28">
        <v>44439</v>
      </c>
      <c r="W680" s="58"/>
      <c r="X680" s="59"/>
      <c r="Y680" s="59"/>
      <c r="Z680" s="59"/>
      <c r="AA680" s="59"/>
      <c r="AB680" s="59"/>
      <c r="AC680" s="59"/>
      <c r="AD680" s="59"/>
      <c r="AE680" s="59"/>
      <c r="AF680" s="59"/>
      <c r="AG680" s="59"/>
      <c r="AH680" s="59"/>
      <c r="AI680" s="59"/>
      <c r="AJ680" s="59"/>
      <c r="AK680" s="59"/>
      <c r="AL680" s="59"/>
      <c r="AM680" s="59"/>
      <c r="AN680" s="59"/>
      <c r="AO680" s="59"/>
      <c r="AP680" s="59"/>
      <c r="AQ680" s="59"/>
      <c r="AR680" s="59"/>
      <c r="AS680" s="59"/>
      <c r="AT680" s="59"/>
      <c r="AU680" s="59"/>
      <c r="AV680" s="59"/>
      <c r="AW680" s="59"/>
      <c r="AX680" s="59"/>
      <c r="AY680" s="59"/>
      <c r="AZ680" s="58"/>
      <c r="BA680" s="59"/>
      <c r="BB680" s="59"/>
      <c r="BC680" s="59"/>
      <c r="BD680" s="59"/>
    </row>
    <row r="681" spans="1:56" x14ac:dyDescent="0.2">
      <c r="A681" s="29">
        <v>45570</v>
      </c>
      <c r="B681" s="1" t="s">
        <v>789</v>
      </c>
      <c r="C681" s="27">
        <v>44412</v>
      </c>
      <c r="J681" s="1" t="s">
        <v>52</v>
      </c>
      <c r="K681" s="1" t="s">
        <v>59</v>
      </c>
      <c r="N681" s="6"/>
      <c r="O681" s="6">
        <v>38.28</v>
      </c>
      <c r="P681" s="6">
        <v>7897.59</v>
      </c>
      <c r="R681" s="31">
        <v>-38.28</v>
      </c>
      <c r="S681" s="28">
        <v>44439</v>
      </c>
      <c r="W681" s="58"/>
      <c r="X681" s="59"/>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8"/>
      <c r="BA681" s="59"/>
      <c r="BB681" s="59"/>
      <c r="BC681" s="59"/>
      <c r="BD681" s="59"/>
    </row>
    <row r="682" spans="1:56" x14ac:dyDescent="0.2">
      <c r="A682" s="29">
        <v>45570</v>
      </c>
      <c r="B682" s="1" t="s">
        <v>789</v>
      </c>
      <c r="C682" s="27">
        <v>44412</v>
      </c>
      <c r="J682" s="1" t="s">
        <v>52</v>
      </c>
      <c r="K682" s="1" t="s">
        <v>59</v>
      </c>
      <c r="N682" s="6"/>
      <c r="O682" s="6">
        <v>21.57</v>
      </c>
      <c r="P682" s="6">
        <v>7717.21</v>
      </c>
      <c r="R682" s="31">
        <v>-21.57</v>
      </c>
      <c r="S682" s="28">
        <v>44439</v>
      </c>
      <c r="W682" s="58"/>
      <c r="X682" s="59"/>
      <c r="Y682" s="59"/>
      <c r="Z682" s="59"/>
      <c r="AA682" s="59"/>
      <c r="AB682" s="59"/>
      <c r="AC682" s="59"/>
      <c r="AD682" s="59"/>
      <c r="AE682" s="59"/>
      <c r="AF682" s="59"/>
      <c r="AG682" s="59"/>
      <c r="AH682" s="59"/>
      <c r="AI682" s="59"/>
      <c r="AJ682" s="59"/>
      <c r="AK682" s="59"/>
      <c r="AL682" s="59"/>
      <c r="AM682" s="59"/>
      <c r="AN682" s="59"/>
      <c r="AO682" s="59"/>
      <c r="AP682" s="59"/>
      <c r="AQ682" s="59"/>
      <c r="AR682" s="59"/>
      <c r="AS682" s="59"/>
      <c r="AT682" s="59"/>
      <c r="AU682" s="59"/>
      <c r="AV682" s="59"/>
      <c r="AW682" s="59"/>
      <c r="AX682" s="59"/>
      <c r="AY682" s="59"/>
      <c r="AZ682" s="58"/>
      <c r="BA682" s="59"/>
      <c r="BB682" s="59"/>
      <c r="BC682" s="59"/>
      <c r="BD682" s="59"/>
    </row>
    <row r="683" spans="1:56" x14ac:dyDescent="0.2">
      <c r="A683" s="29">
        <v>45570</v>
      </c>
      <c r="B683" s="1" t="s">
        <v>789</v>
      </c>
      <c r="C683" s="27">
        <v>44412</v>
      </c>
      <c r="J683" s="1" t="s">
        <v>52</v>
      </c>
      <c r="K683" s="1" t="s">
        <v>59</v>
      </c>
      <c r="L683" s="1">
        <v>1</v>
      </c>
      <c r="M683" s="1">
        <v>4</v>
      </c>
      <c r="N683" s="6">
        <v>4</v>
      </c>
      <c r="O683" s="6"/>
      <c r="P683" s="6">
        <v>7761.21</v>
      </c>
      <c r="R683" s="31">
        <v>4</v>
      </c>
      <c r="S683" s="28">
        <v>44439</v>
      </c>
      <c r="W683" s="58"/>
      <c r="X683" s="59"/>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c r="AV683" s="59"/>
      <c r="AW683" s="59"/>
      <c r="AX683" s="59"/>
      <c r="AY683" s="59"/>
      <c r="AZ683" s="58"/>
      <c r="BA683" s="59"/>
      <c r="BB683" s="59"/>
      <c r="BC683" s="59"/>
      <c r="BD683" s="59"/>
    </row>
    <row r="684" spans="1:56" x14ac:dyDescent="0.2">
      <c r="A684" s="29">
        <v>45570</v>
      </c>
      <c r="B684" s="1" t="s">
        <v>789</v>
      </c>
      <c r="C684" s="27">
        <v>44412</v>
      </c>
      <c r="J684" s="1" t="s">
        <v>52</v>
      </c>
      <c r="K684" s="1" t="s">
        <v>59</v>
      </c>
      <c r="L684" s="1">
        <v>4</v>
      </c>
      <c r="M684" s="1">
        <v>7.19</v>
      </c>
      <c r="N684" s="6">
        <v>28.76</v>
      </c>
      <c r="O684" s="6"/>
      <c r="P684" s="6">
        <v>7738.78</v>
      </c>
      <c r="R684" s="31">
        <v>28.76</v>
      </c>
      <c r="S684" s="28">
        <v>44439</v>
      </c>
      <c r="W684" s="58"/>
      <c r="X684" s="59"/>
      <c r="Y684" s="59"/>
      <c r="Z684" s="59"/>
      <c r="AA684" s="59"/>
      <c r="AB684" s="59"/>
      <c r="AC684" s="59"/>
      <c r="AD684" s="59"/>
      <c r="AE684" s="59"/>
      <c r="AF684" s="59"/>
      <c r="AG684" s="59"/>
      <c r="AH684" s="59"/>
      <c r="AI684" s="59"/>
      <c r="AJ684" s="59"/>
      <c r="AK684" s="59"/>
      <c r="AL684" s="59"/>
      <c r="AM684" s="59"/>
      <c r="AN684" s="59"/>
      <c r="AO684" s="59"/>
      <c r="AP684" s="59"/>
      <c r="AQ684" s="59"/>
      <c r="AR684" s="59"/>
      <c r="AS684" s="59"/>
      <c r="AT684" s="59"/>
      <c r="AU684" s="59"/>
      <c r="AV684" s="59"/>
      <c r="AW684" s="59"/>
      <c r="AX684" s="59"/>
      <c r="AY684" s="59"/>
      <c r="AZ684" s="58"/>
      <c r="BA684" s="59"/>
      <c r="BB684" s="59"/>
      <c r="BC684" s="59"/>
      <c r="BD684" s="59"/>
    </row>
    <row r="685" spans="1:56" x14ac:dyDescent="0.2">
      <c r="A685" s="29">
        <v>45570</v>
      </c>
      <c r="B685" s="1" t="s">
        <v>789</v>
      </c>
      <c r="C685" s="27">
        <v>44412</v>
      </c>
      <c r="J685" s="1" t="s">
        <v>52</v>
      </c>
      <c r="K685" s="1" t="s">
        <v>59</v>
      </c>
      <c r="L685" s="1">
        <v>10</v>
      </c>
      <c r="M685" s="1">
        <v>4</v>
      </c>
      <c r="N685" s="6">
        <v>40</v>
      </c>
      <c r="O685" s="6"/>
      <c r="P685" s="6">
        <v>7757.21</v>
      </c>
      <c r="R685" s="31">
        <v>40</v>
      </c>
      <c r="S685" s="28">
        <v>44439</v>
      </c>
      <c r="W685" s="58"/>
      <c r="X685" s="59"/>
      <c r="Y685" s="59"/>
      <c r="Z685" s="59"/>
      <c r="AA685" s="59"/>
      <c r="AB685" s="59"/>
      <c r="AC685" s="59"/>
      <c r="AD685" s="59"/>
      <c r="AE685" s="59"/>
      <c r="AF685" s="59"/>
      <c r="AG685" s="59"/>
      <c r="AH685" s="59"/>
      <c r="AI685" s="59"/>
      <c r="AJ685" s="59"/>
      <c r="AK685" s="59"/>
      <c r="AL685" s="59"/>
      <c r="AM685" s="59"/>
      <c r="AN685" s="59"/>
      <c r="AO685" s="59"/>
      <c r="AP685" s="59"/>
      <c r="AQ685" s="59"/>
      <c r="AR685" s="59"/>
      <c r="AS685" s="59"/>
      <c r="AT685" s="59"/>
      <c r="AU685" s="59"/>
      <c r="AV685" s="59"/>
      <c r="AW685" s="59"/>
      <c r="AX685" s="59"/>
      <c r="AY685" s="59"/>
      <c r="AZ685" s="58"/>
      <c r="BA685" s="59"/>
      <c r="BB685" s="59"/>
      <c r="BC685" s="59"/>
      <c r="BD685" s="59"/>
    </row>
    <row r="686" spans="1:56" x14ac:dyDescent="0.2">
      <c r="A686" s="29">
        <v>45570</v>
      </c>
      <c r="B686" s="1" t="s">
        <v>789</v>
      </c>
      <c r="C686" s="27">
        <v>44412</v>
      </c>
      <c r="J686" s="1" t="s">
        <v>52</v>
      </c>
      <c r="K686" s="1" t="s">
        <v>59</v>
      </c>
      <c r="L686" s="1">
        <v>7</v>
      </c>
      <c r="M686" s="1">
        <v>6.38</v>
      </c>
      <c r="N686" s="6">
        <v>44.66</v>
      </c>
      <c r="O686" s="6"/>
      <c r="P686" s="6">
        <v>7935.87</v>
      </c>
      <c r="R686" s="31">
        <v>44.66</v>
      </c>
      <c r="S686" s="28">
        <v>44439</v>
      </c>
      <c r="W686" s="58"/>
      <c r="X686" s="59"/>
      <c r="Y686" s="59"/>
      <c r="Z686" s="59"/>
      <c r="AA686" s="59"/>
      <c r="AB686" s="59"/>
      <c r="AC686" s="59"/>
      <c r="AD686" s="59"/>
      <c r="AE686" s="59"/>
      <c r="AF686" s="59"/>
      <c r="AG686" s="59"/>
      <c r="AH686" s="59"/>
      <c r="AI686" s="59"/>
      <c r="AJ686" s="59"/>
      <c r="AK686" s="59"/>
      <c r="AL686" s="59"/>
      <c r="AM686" s="59"/>
      <c r="AN686" s="59"/>
      <c r="AO686" s="59"/>
      <c r="AP686" s="59"/>
      <c r="AQ686" s="59"/>
      <c r="AR686" s="59"/>
      <c r="AS686" s="59"/>
      <c r="AT686" s="59"/>
      <c r="AU686" s="59"/>
      <c r="AV686" s="59"/>
      <c r="AW686" s="59"/>
      <c r="AX686" s="59"/>
      <c r="AY686" s="59"/>
      <c r="AZ686" s="58"/>
      <c r="BA686" s="59"/>
      <c r="BB686" s="59"/>
      <c r="BC686" s="59"/>
      <c r="BD686" s="59"/>
    </row>
    <row r="687" spans="1:56" x14ac:dyDescent="0.2">
      <c r="A687" s="29">
        <v>45570</v>
      </c>
      <c r="B687" s="1" t="s">
        <v>789</v>
      </c>
      <c r="C687" s="27">
        <v>44412</v>
      </c>
      <c r="J687" s="1" t="s">
        <v>52</v>
      </c>
      <c r="K687" s="1" t="s">
        <v>59</v>
      </c>
      <c r="L687" s="1">
        <v>1</v>
      </c>
      <c r="M687" s="1">
        <v>80</v>
      </c>
      <c r="N687" s="6">
        <v>80</v>
      </c>
      <c r="O687" s="6"/>
      <c r="P687" s="6">
        <v>7710.02</v>
      </c>
      <c r="R687" s="31">
        <v>80</v>
      </c>
      <c r="S687" s="28">
        <v>44439</v>
      </c>
      <c r="W687" s="58"/>
      <c r="X687" s="59"/>
      <c r="Y687" s="59"/>
      <c r="Z687" s="59"/>
      <c r="AA687" s="59"/>
      <c r="AB687" s="59"/>
      <c r="AC687" s="59"/>
      <c r="AD687" s="59"/>
      <c r="AE687" s="59"/>
      <c r="AF687" s="59"/>
      <c r="AG687" s="59"/>
      <c r="AH687" s="59"/>
      <c r="AI687" s="59"/>
      <c r="AJ687" s="59"/>
      <c r="AK687" s="59"/>
      <c r="AL687" s="59"/>
      <c r="AM687" s="59"/>
      <c r="AN687" s="59"/>
      <c r="AO687" s="59"/>
      <c r="AP687" s="59"/>
      <c r="AQ687" s="59"/>
      <c r="AR687" s="59"/>
      <c r="AS687" s="59"/>
      <c r="AT687" s="59"/>
      <c r="AU687" s="59"/>
      <c r="AV687" s="59"/>
      <c r="AW687" s="59"/>
      <c r="AX687" s="59"/>
      <c r="AY687" s="59"/>
      <c r="AZ687" s="58"/>
      <c r="BA687" s="59"/>
      <c r="BB687" s="59"/>
      <c r="BC687" s="59"/>
      <c r="BD687" s="59"/>
    </row>
    <row r="688" spans="1:56" x14ac:dyDescent="0.2">
      <c r="A688" s="29">
        <v>45570</v>
      </c>
      <c r="B688" s="1" t="s">
        <v>789</v>
      </c>
      <c r="C688" s="27">
        <v>44412</v>
      </c>
      <c r="J688" s="1" t="s">
        <v>52</v>
      </c>
      <c r="K688" s="1" t="s">
        <v>59</v>
      </c>
      <c r="L688" s="1">
        <v>2</v>
      </c>
      <c r="M688" s="1">
        <v>65</v>
      </c>
      <c r="N688" s="6">
        <v>130</v>
      </c>
      <c r="O688" s="6"/>
      <c r="P688" s="6">
        <v>7891.21</v>
      </c>
      <c r="R688" s="31">
        <v>130</v>
      </c>
      <c r="S688" s="28">
        <v>44439</v>
      </c>
      <c r="W688" s="58"/>
      <c r="X688" s="59"/>
      <c r="Y688" s="59"/>
      <c r="Z688" s="59"/>
      <c r="AA688" s="59"/>
      <c r="AB688" s="59"/>
      <c r="AC688" s="59"/>
      <c r="AD688" s="59"/>
      <c r="AE688" s="59"/>
      <c r="AF688" s="59"/>
      <c r="AG688" s="59"/>
      <c r="AH688" s="59"/>
      <c r="AI688" s="59"/>
      <c r="AJ688" s="59"/>
      <c r="AK688" s="59"/>
      <c r="AL688" s="59"/>
      <c r="AM688" s="59"/>
      <c r="AN688" s="59"/>
      <c r="AO688" s="59"/>
      <c r="AP688" s="59"/>
      <c r="AQ688" s="59"/>
      <c r="AR688" s="59"/>
      <c r="AS688" s="59"/>
      <c r="AT688" s="59"/>
      <c r="AU688" s="59"/>
      <c r="AV688" s="59"/>
      <c r="AW688" s="59"/>
      <c r="AX688" s="59"/>
      <c r="AY688" s="59"/>
      <c r="AZ688" s="58"/>
      <c r="BA688" s="59"/>
      <c r="BB688" s="59"/>
      <c r="BC688" s="59"/>
      <c r="BD688" s="59"/>
    </row>
    <row r="689" spans="1:56" x14ac:dyDescent="0.2">
      <c r="A689" s="29">
        <v>45570</v>
      </c>
      <c r="B689" s="1" t="s">
        <v>789</v>
      </c>
      <c r="C689" s="27">
        <v>44412</v>
      </c>
      <c r="J689" s="1" t="s">
        <v>52</v>
      </c>
      <c r="K689" s="1" t="s">
        <v>59</v>
      </c>
      <c r="L689" s="1">
        <v>1</v>
      </c>
      <c r="M689" s="1">
        <v>138.01</v>
      </c>
      <c r="N689" s="6">
        <v>138.01</v>
      </c>
      <c r="O689" s="6"/>
      <c r="P689" s="6">
        <v>8488.7900000000009</v>
      </c>
      <c r="R689" s="31">
        <v>138.01</v>
      </c>
      <c r="S689" s="28">
        <v>44439</v>
      </c>
      <c r="W689" s="58"/>
      <c r="X689" s="59"/>
      <c r="Y689" s="59"/>
      <c r="Z689" s="59"/>
      <c r="AA689" s="59"/>
      <c r="AB689" s="59"/>
      <c r="AC689" s="59"/>
      <c r="AD689" s="59"/>
      <c r="AE689" s="59"/>
      <c r="AF689" s="59"/>
      <c r="AG689" s="59"/>
      <c r="AH689" s="59"/>
      <c r="AI689" s="59"/>
      <c r="AJ689" s="59"/>
      <c r="AK689" s="59"/>
      <c r="AL689" s="59"/>
      <c r="AM689" s="59"/>
      <c r="AN689" s="59"/>
      <c r="AO689" s="59"/>
      <c r="AP689" s="59"/>
      <c r="AQ689" s="59"/>
      <c r="AR689" s="59"/>
      <c r="AS689" s="59"/>
      <c r="AT689" s="59"/>
      <c r="AU689" s="59"/>
      <c r="AV689" s="59"/>
      <c r="AW689" s="59"/>
      <c r="AX689" s="59"/>
      <c r="AY689" s="59"/>
      <c r="AZ689" s="58"/>
      <c r="BA689" s="59"/>
      <c r="BB689" s="59"/>
      <c r="BC689" s="59"/>
      <c r="BD689" s="59"/>
    </row>
    <row r="690" spans="1:56" x14ac:dyDescent="0.2">
      <c r="A690" s="29">
        <v>45570</v>
      </c>
      <c r="B690" s="1" t="s">
        <v>789</v>
      </c>
      <c r="C690" s="27">
        <v>44412</v>
      </c>
      <c r="J690" s="1" t="s">
        <v>52</v>
      </c>
      <c r="K690" s="1" t="s">
        <v>59</v>
      </c>
      <c r="L690" s="1">
        <v>1</v>
      </c>
      <c r="M690" s="1">
        <v>453.19</v>
      </c>
      <c r="N690" s="6">
        <v>453.19</v>
      </c>
      <c r="O690" s="6"/>
      <c r="P690" s="6">
        <v>8350.7800000000007</v>
      </c>
      <c r="R690" s="31">
        <v>453.19</v>
      </c>
      <c r="S690" s="28">
        <v>44439</v>
      </c>
      <c r="W690" s="58"/>
      <c r="X690" s="59"/>
      <c r="Y690" s="59"/>
      <c r="Z690" s="59"/>
      <c r="AA690" s="59"/>
      <c r="AB690" s="59"/>
      <c r="AC690" s="59"/>
      <c r="AD690" s="59"/>
      <c r="AE690" s="59"/>
      <c r="AF690" s="59"/>
      <c r="AG690" s="59"/>
      <c r="AH690" s="59"/>
      <c r="AI690" s="59"/>
      <c r="AJ690" s="59"/>
      <c r="AK690" s="59"/>
      <c r="AL690" s="59"/>
      <c r="AM690" s="59"/>
      <c r="AN690" s="59"/>
      <c r="AO690" s="59"/>
      <c r="AP690" s="59"/>
      <c r="AQ690" s="59"/>
      <c r="AR690" s="59"/>
      <c r="AS690" s="59"/>
      <c r="AT690" s="59"/>
      <c r="AU690" s="59"/>
      <c r="AV690" s="59"/>
      <c r="AW690" s="59"/>
      <c r="AX690" s="59"/>
      <c r="AY690" s="59"/>
      <c r="AZ690" s="58"/>
      <c r="BA690" s="59"/>
      <c r="BB690" s="59"/>
      <c r="BC690" s="59"/>
      <c r="BD690" s="59"/>
    </row>
    <row r="691" spans="1:56" x14ac:dyDescent="0.2">
      <c r="A691" s="29">
        <v>45570</v>
      </c>
      <c r="B691" s="1" t="s">
        <v>789</v>
      </c>
      <c r="C691" s="27">
        <v>44412</v>
      </c>
      <c r="J691" s="1" t="s">
        <v>52</v>
      </c>
      <c r="K691" s="1" t="s">
        <v>59</v>
      </c>
      <c r="L691" s="1">
        <v>1</v>
      </c>
      <c r="M691" s="1">
        <v>898</v>
      </c>
      <c r="N691" s="6">
        <v>898</v>
      </c>
      <c r="O691" s="6"/>
      <c r="P691" s="6">
        <v>8659.2099999999991</v>
      </c>
      <c r="R691" s="31">
        <v>898</v>
      </c>
      <c r="S691" s="28">
        <v>44439</v>
      </c>
      <c r="W691" s="58"/>
      <c r="X691" s="59"/>
      <c r="Y691" s="59"/>
      <c r="Z691" s="59"/>
      <c r="AA691" s="59"/>
      <c r="AB691" s="59"/>
      <c r="AC691" s="59"/>
      <c r="AD691" s="59"/>
      <c r="AE691" s="59"/>
      <c r="AF691" s="59"/>
      <c r="AG691" s="59"/>
      <c r="AH691" s="59"/>
      <c r="AI691" s="59"/>
      <c r="AJ691" s="59"/>
      <c r="AK691" s="59"/>
      <c r="AL691" s="59"/>
      <c r="AM691" s="59"/>
      <c r="AN691" s="59"/>
      <c r="AO691" s="59"/>
      <c r="AP691" s="59"/>
      <c r="AQ691" s="59"/>
      <c r="AR691" s="59"/>
      <c r="AS691" s="59"/>
      <c r="AT691" s="59"/>
      <c r="AU691" s="59"/>
      <c r="AV691" s="59"/>
      <c r="AW691" s="59"/>
      <c r="AX691" s="59"/>
      <c r="AY691" s="59"/>
      <c r="AZ691" s="58"/>
      <c r="BA691" s="59"/>
      <c r="BB691" s="59"/>
      <c r="BC691" s="59"/>
      <c r="BD691" s="59"/>
    </row>
    <row r="692" spans="1:56" x14ac:dyDescent="0.2">
      <c r="A692" s="29">
        <v>45570</v>
      </c>
      <c r="B692" s="1" t="s">
        <v>789</v>
      </c>
      <c r="C692" s="27">
        <v>44412</v>
      </c>
      <c r="J692" s="1" t="s">
        <v>52</v>
      </c>
      <c r="K692" s="1" t="s">
        <v>59</v>
      </c>
      <c r="L692" s="1">
        <v>1</v>
      </c>
      <c r="M692" s="1">
        <v>988</v>
      </c>
      <c r="N692" s="6">
        <v>988</v>
      </c>
      <c r="O692" s="6"/>
      <c r="P692" s="6">
        <v>3486.02</v>
      </c>
      <c r="R692" s="31">
        <v>988</v>
      </c>
      <c r="S692" s="28">
        <v>44439</v>
      </c>
      <c r="W692" s="58"/>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c r="AV692" s="59"/>
      <c r="AW692" s="59"/>
      <c r="AX692" s="59"/>
      <c r="AY692" s="59"/>
      <c r="AZ692" s="58"/>
      <c r="BA692" s="59"/>
      <c r="BB692" s="59"/>
      <c r="BC692" s="59"/>
      <c r="BD692" s="59"/>
    </row>
    <row r="693" spans="1:56" x14ac:dyDescent="0.2">
      <c r="A693" s="29">
        <v>45570</v>
      </c>
      <c r="B693" s="1" t="s">
        <v>789</v>
      </c>
      <c r="C693" s="27">
        <v>44412</v>
      </c>
      <c r="J693" s="1" t="s">
        <v>52</v>
      </c>
      <c r="K693" s="1" t="s">
        <v>59</v>
      </c>
      <c r="L693" s="1">
        <v>1</v>
      </c>
      <c r="M693" s="1">
        <v>1180</v>
      </c>
      <c r="N693" s="6">
        <v>1180</v>
      </c>
      <c r="O693" s="6"/>
      <c r="P693" s="6">
        <v>7630.02</v>
      </c>
      <c r="R693" s="31">
        <v>1180</v>
      </c>
      <c r="S693" s="28">
        <v>44439</v>
      </c>
      <c r="W693" s="58"/>
      <c r="X693" s="59"/>
      <c r="Y693" s="59"/>
      <c r="Z693" s="59"/>
      <c r="AA693" s="59"/>
      <c r="AB693" s="59"/>
      <c r="AC693" s="59"/>
      <c r="AD693" s="59"/>
      <c r="AE693" s="59"/>
      <c r="AF693" s="59"/>
      <c r="AG693" s="59"/>
      <c r="AH693" s="59"/>
      <c r="AI693" s="59"/>
      <c r="AJ693" s="59"/>
      <c r="AK693" s="59"/>
      <c r="AL693" s="59"/>
      <c r="AM693" s="59"/>
      <c r="AN693" s="59"/>
      <c r="AO693" s="59"/>
      <c r="AP693" s="59"/>
      <c r="AQ693" s="59"/>
      <c r="AR693" s="59"/>
      <c r="AS693" s="59"/>
      <c r="AT693" s="59"/>
      <c r="AU693" s="59"/>
      <c r="AV693" s="59"/>
      <c r="AW693" s="59"/>
      <c r="AX693" s="59"/>
      <c r="AY693" s="59"/>
      <c r="AZ693" s="58"/>
      <c r="BA693" s="59"/>
      <c r="BB693" s="59"/>
      <c r="BC693" s="59"/>
      <c r="BD693" s="59"/>
    </row>
    <row r="694" spans="1:56" x14ac:dyDescent="0.2">
      <c r="A694" s="29">
        <v>45570</v>
      </c>
      <c r="B694" s="1" t="s">
        <v>789</v>
      </c>
      <c r="C694" s="27">
        <v>44412</v>
      </c>
      <c r="J694" s="1" t="s">
        <v>52</v>
      </c>
      <c r="K694" s="1" t="s">
        <v>59</v>
      </c>
      <c r="L694" s="1">
        <v>3</v>
      </c>
      <c r="M694" s="1">
        <v>988</v>
      </c>
      <c r="N694" s="6">
        <v>2964</v>
      </c>
      <c r="O694" s="6"/>
      <c r="P694" s="6">
        <v>6450.02</v>
      </c>
      <c r="R694" s="31">
        <v>2964</v>
      </c>
      <c r="S694" s="28">
        <v>44439</v>
      </c>
      <c r="W694" s="58"/>
      <c r="X694" s="59"/>
      <c r="Y694" s="59"/>
      <c r="Z694" s="59"/>
      <c r="AA694" s="59"/>
      <c r="AB694" s="59"/>
      <c r="AC694" s="59"/>
      <c r="AD694" s="59"/>
      <c r="AE694" s="59"/>
      <c r="AF694" s="59"/>
      <c r="AG694" s="59"/>
      <c r="AH694" s="59"/>
      <c r="AI694" s="59"/>
      <c r="AJ694" s="59"/>
      <c r="AK694" s="59"/>
      <c r="AL694" s="59"/>
      <c r="AM694" s="59"/>
      <c r="AN694" s="59"/>
      <c r="AO694" s="59"/>
      <c r="AP694" s="59"/>
      <c r="AQ694" s="59"/>
      <c r="AR694" s="59"/>
      <c r="AS694" s="59"/>
      <c r="AT694" s="59"/>
      <c r="AU694" s="59"/>
      <c r="AV694" s="59"/>
      <c r="AW694" s="59"/>
      <c r="AX694" s="59"/>
      <c r="AY694" s="59"/>
      <c r="AZ694" s="58"/>
      <c r="BA694" s="59"/>
      <c r="BB694" s="59"/>
      <c r="BC694" s="59"/>
      <c r="BD694" s="59"/>
    </row>
    <row r="695" spans="1:56" x14ac:dyDescent="0.2">
      <c r="A695" s="29">
        <v>45571</v>
      </c>
      <c r="B695" s="1" t="s">
        <v>789</v>
      </c>
      <c r="C695" s="27">
        <v>44412</v>
      </c>
      <c r="J695" s="1" t="s">
        <v>52</v>
      </c>
      <c r="K695" s="1" t="s">
        <v>59</v>
      </c>
      <c r="L695" s="1">
        <v>1</v>
      </c>
      <c r="M695" s="1">
        <v>138.01</v>
      </c>
      <c r="N695" s="6">
        <v>138.01</v>
      </c>
      <c r="O695" s="6"/>
      <c r="P695" s="6">
        <v>8626.7999999999993</v>
      </c>
      <c r="R695" s="31">
        <v>138.01</v>
      </c>
      <c r="S695" s="28">
        <v>44439</v>
      </c>
      <c r="W695" s="58"/>
      <c r="X695" s="59"/>
      <c r="Y695" s="59"/>
      <c r="Z695" s="59"/>
      <c r="AA695" s="59"/>
      <c r="AB695" s="59"/>
      <c r="AC695" s="59"/>
      <c r="AD695" s="59"/>
      <c r="AE695" s="59"/>
      <c r="AF695" s="59"/>
      <c r="AG695" s="59"/>
      <c r="AH695" s="59"/>
      <c r="AI695" s="59"/>
      <c r="AJ695" s="59"/>
      <c r="AK695" s="59"/>
      <c r="AL695" s="59"/>
      <c r="AM695" s="59"/>
      <c r="AN695" s="59"/>
      <c r="AO695" s="59"/>
      <c r="AP695" s="59"/>
      <c r="AQ695" s="59"/>
      <c r="AR695" s="59"/>
      <c r="AS695" s="59"/>
      <c r="AT695" s="59"/>
      <c r="AU695" s="59"/>
      <c r="AV695" s="59"/>
      <c r="AW695" s="59"/>
      <c r="AX695" s="59"/>
      <c r="AY695" s="59"/>
      <c r="AZ695" s="58"/>
      <c r="BA695" s="59"/>
      <c r="BB695" s="59"/>
      <c r="BC695" s="59"/>
      <c r="BD695" s="59"/>
    </row>
    <row r="696" spans="1:56" x14ac:dyDescent="0.2">
      <c r="A696" s="29">
        <v>45575</v>
      </c>
      <c r="B696" s="1" t="s">
        <v>623</v>
      </c>
      <c r="C696" s="27">
        <v>44412</v>
      </c>
      <c r="D696" s="1">
        <v>4</v>
      </c>
      <c r="J696" s="1" t="s">
        <v>52</v>
      </c>
      <c r="K696" s="1" t="s">
        <v>3</v>
      </c>
      <c r="L696" s="1">
        <v>-1</v>
      </c>
      <c r="N696" s="6"/>
      <c r="O696" s="6">
        <v>6.38</v>
      </c>
      <c r="P696" s="6">
        <v>8620.42</v>
      </c>
      <c r="R696" s="31">
        <v>-6.38</v>
      </c>
      <c r="S696" s="28">
        <v>44439</v>
      </c>
      <c r="W696" s="58"/>
      <c r="X696" s="59"/>
      <c r="Y696" s="59"/>
      <c r="Z696" s="59"/>
      <c r="AA696" s="59"/>
      <c r="AB696" s="59"/>
      <c r="AC696" s="59"/>
      <c r="AD696" s="59"/>
      <c r="AE696" s="59"/>
      <c r="AF696" s="59"/>
      <c r="AG696" s="59"/>
      <c r="AH696" s="59"/>
      <c r="AI696" s="59"/>
      <c r="AJ696" s="59"/>
      <c r="AK696" s="59"/>
      <c r="AL696" s="59"/>
      <c r="AM696" s="59"/>
      <c r="AN696" s="59"/>
      <c r="AO696" s="59"/>
      <c r="AP696" s="59"/>
      <c r="AQ696" s="59"/>
      <c r="AR696" s="59"/>
      <c r="AS696" s="59"/>
      <c r="AT696" s="59"/>
      <c r="AU696" s="59"/>
      <c r="AV696" s="59"/>
      <c r="AW696" s="59"/>
      <c r="AX696" s="59"/>
      <c r="AY696" s="59"/>
      <c r="AZ696" s="58"/>
      <c r="BA696" s="59"/>
      <c r="BB696" s="59"/>
      <c r="BC696" s="59"/>
      <c r="BD696" s="59"/>
    </row>
    <row r="697" spans="1:56" x14ac:dyDescent="0.2">
      <c r="A697" s="29">
        <v>45466</v>
      </c>
      <c r="B697" s="1" t="s">
        <v>200</v>
      </c>
      <c r="C697" s="27">
        <v>44414</v>
      </c>
      <c r="D697" s="1">
        <v>52997</v>
      </c>
      <c r="J697" s="1" t="s">
        <v>52</v>
      </c>
      <c r="K697" s="1" t="s">
        <v>49</v>
      </c>
      <c r="L697" s="1">
        <v>-2</v>
      </c>
      <c r="N697" s="6"/>
      <c r="O697" s="6">
        <v>456</v>
      </c>
      <c r="P697" s="6">
        <v>8164.42</v>
      </c>
      <c r="R697" s="31">
        <v>-456</v>
      </c>
      <c r="S697" s="28">
        <v>44439</v>
      </c>
      <c r="W697" s="58"/>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59"/>
      <c r="AT697" s="59"/>
      <c r="AU697" s="59"/>
      <c r="AV697" s="59"/>
      <c r="AW697" s="59"/>
      <c r="AX697" s="59"/>
      <c r="AY697" s="59"/>
      <c r="AZ697" s="58"/>
      <c r="BA697" s="59"/>
      <c r="BB697" s="59"/>
      <c r="BC697" s="59"/>
      <c r="BD697" s="59"/>
    </row>
    <row r="698" spans="1:56" x14ac:dyDescent="0.2">
      <c r="A698" s="29">
        <v>45573</v>
      </c>
      <c r="B698" s="1" t="s">
        <v>200</v>
      </c>
      <c r="C698" s="27">
        <v>44416</v>
      </c>
      <c r="D698" s="1">
        <v>53045</v>
      </c>
      <c r="J698" s="1" t="s">
        <v>52</v>
      </c>
      <c r="K698" s="1" t="s">
        <v>49</v>
      </c>
      <c r="L698" s="1">
        <v>-1</v>
      </c>
      <c r="N698" s="6"/>
      <c r="O698" s="6">
        <v>988</v>
      </c>
      <c r="P698" s="6">
        <v>7176.42</v>
      </c>
      <c r="R698" s="31">
        <v>-988</v>
      </c>
      <c r="S698" s="28">
        <v>44439</v>
      </c>
      <c r="W698" s="58"/>
      <c r="X698" s="59"/>
      <c r="Y698" s="59"/>
      <c r="Z698" s="59"/>
      <c r="AA698" s="59"/>
      <c r="AB698" s="59"/>
      <c r="AC698" s="59"/>
      <c r="AD698" s="59"/>
      <c r="AE698" s="59"/>
      <c r="AF698" s="59"/>
      <c r="AG698" s="59"/>
      <c r="AH698" s="59"/>
      <c r="AI698" s="59"/>
      <c r="AJ698" s="59"/>
      <c r="AK698" s="59"/>
      <c r="AL698" s="59"/>
      <c r="AM698" s="59"/>
      <c r="AN698" s="59"/>
      <c r="AO698" s="59"/>
      <c r="AP698" s="59"/>
      <c r="AQ698" s="59"/>
      <c r="AR698" s="59"/>
      <c r="AS698" s="59"/>
      <c r="AT698" s="59"/>
      <c r="AU698" s="59"/>
      <c r="AV698" s="59"/>
      <c r="AW698" s="59"/>
      <c r="AX698" s="59"/>
      <c r="AY698" s="59"/>
      <c r="AZ698" s="58"/>
      <c r="BA698" s="59"/>
      <c r="BB698" s="59"/>
      <c r="BC698" s="59"/>
      <c r="BD698" s="59"/>
    </row>
    <row r="699" spans="1:56" x14ac:dyDescent="0.2">
      <c r="A699" s="29">
        <v>45689</v>
      </c>
      <c r="B699" s="1" t="s">
        <v>200</v>
      </c>
      <c r="C699" s="27">
        <v>44418</v>
      </c>
      <c r="D699" s="1">
        <v>53061</v>
      </c>
      <c r="J699" s="1" t="s">
        <v>52</v>
      </c>
      <c r="K699" s="1" t="s">
        <v>49</v>
      </c>
      <c r="L699" s="1">
        <v>-1</v>
      </c>
      <c r="N699" s="6"/>
      <c r="O699" s="6">
        <v>243.07</v>
      </c>
      <c r="P699" s="6">
        <v>6933.35</v>
      </c>
      <c r="R699" s="31">
        <v>-243.07</v>
      </c>
      <c r="S699" s="28">
        <v>44439</v>
      </c>
      <c r="W699" s="58"/>
      <c r="X699" s="59"/>
      <c r="Y699" s="59"/>
      <c r="Z699" s="59"/>
      <c r="AA699" s="59"/>
      <c r="AB699" s="59"/>
      <c r="AC699" s="59"/>
      <c r="AD699" s="59"/>
      <c r="AE699" s="59"/>
      <c r="AF699" s="59"/>
      <c r="AG699" s="59"/>
      <c r="AH699" s="59"/>
      <c r="AI699" s="59"/>
      <c r="AJ699" s="59"/>
      <c r="AK699" s="59"/>
      <c r="AL699" s="59"/>
      <c r="AM699" s="59"/>
      <c r="AN699" s="59"/>
      <c r="AO699" s="59"/>
      <c r="AP699" s="59"/>
      <c r="AQ699" s="59"/>
      <c r="AR699" s="59"/>
      <c r="AS699" s="59"/>
      <c r="AT699" s="59"/>
      <c r="AU699" s="59"/>
      <c r="AV699" s="59"/>
      <c r="AW699" s="59"/>
      <c r="AX699" s="59"/>
      <c r="AY699" s="59"/>
      <c r="AZ699" s="58"/>
      <c r="BA699" s="59"/>
      <c r="BB699" s="59"/>
      <c r="BC699" s="59"/>
      <c r="BD699" s="59"/>
    </row>
    <row r="700" spans="1:56" x14ac:dyDescent="0.2">
      <c r="A700" s="29">
        <v>45572</v>
      </c>
      <c r="B700" s="1" t="s">
        <v>200</v>
      </c>
      <c r="C700" s="27">
        <v>44419</v>
      </c>
      <c r="D700" s="1">
        <v>53044</v>
      </c>
      <c r="J700" s="1" t="s">
        <v>52</v>
      </c>
      <c r="K700" s="1" t="s">
        <v>49</v>
      </c>
      <c r="L700" s="1">
        <v>-1</v>
      </c>
      <c r="N700" s="6"/>
      <c r="O700" s="6">
        <v>988</v>
      </c>
      <c r="P700" s="6">
        <v>5945.35</v>
      </c>
      <c r="R700" s="31">
        <v>-988</v>
      </c>
      <c r="S700" s="28">
        <v>44439</v>
      </c>
      <c r="W700" s="58"/>
      <c r="X700" s="59"/>
      <c r="Y700" s="59"/>
      <c r="Z700" s="59"/>
      <c r="AA700" s="59"/>
      <c r="AB700" s="59"/>
      <c r="AC700" s="59"/>
      <c r="AD700" s="59"/>
      <c r="AE700" s="59"/>
      <c r="AF700" s="59"/>
      <c r="AG700" s="59"/>
      <c r="AH700" s="59"/>
      <c r="AI700" s="59"/>
      <c r="AJ700" s="59"/>
      <c r="AK700" s="59"/>
      <c r="AL700" s="59"/>
      <c r="AM700" s="59"/>
      <c r="AN700" s="59"/>
      <c r="AO700" s="59"/>
      <c r="AP700" s="59"/>
      <c r="AQ700" s="59"/>
      <c r="AR700" s="59"/>
      <c r="AS700" s="59"/>
      <c r="AT700" s="59"/>
      <c r="AU700" s="59"/>
      <c r="AV700" s="59"/>
      <c r="AW700" s="59"/>
      <c r="AX700" s="59"/>
      <c r="AY700" s="59"/>
      <c r="AZ700" s="58"/>
      <c r="BA700" s="59"/>
      <c r="BB700" s="59"/>
      <c r="BC700" s="59"/>
      <c r="BD700" s="59"/>
    </row>
    <row r="701" spans="1:56" x14ac:dyDescent="0.2">
      <c r="A701" s="29">
        <v>45572</v>
      </c>
      <c r="B701" s="1" t="s">
        <v>200</v>
      </c>
      <c r="C701" s="27">
        <v>44419</v>
      </c>
      <c r="D701" s="1">
        <v>53044</v>
      </c>
      <c r="J701" s="1" t="s">
        <v>52</v>
      </c>
      <c r="K701" s="1" t="s">
        <v>49</v>
      </c>
      <c r="L701" s="1">
        <v>-1</v>
      </c>
      <c r="N701" s="6"/>
      <c r="O701" s="6">
        <v>6.38</v>
      </c>
      <c r="P701" s="6">
        <v>4515.8999999999996</v>
      </c>
      <c r="R701" s="31">
        <v>-6.38</v>
      </c>
      <c r="S701" s="28">
        <v>44439</v>
      </c>
      <c r="W701" s="58"/>
      <c r="X701" s="59"/>
      <c r="Y701" s="59"/>
      <c r="Z701" s="59"/>
      <c r="AA701" s="59"/>
      <c r="AB701" s="59"/>
      <c r="AC701" s="59"/>
      <c r="AD701" s="59"/>
      <c r="AE701" s="59"/>
      <c r="AF701" s="59"/>
      <c r="AG701" s="59"/>
      <c r="AH701" s="59"/>
      <c r="AI701" s="59"/>
      <c r="AJ701" s="59"/>
      <c r="AK701" s="59"/>
      <c r="AL701" s="59"/>
      <c r="AM701" s="59"/>
      <c r="AN701" s="59"/>
      <c r="AO701" s="59"/>
      <c r="AP701" s="59"/>
      <c r="AQ701" s="59"/>
      <c r="AR701" s="59"/>
      <c r="AS701" s="59"/>
      <c r="AT701" s="59"/>
      <c r="AU701" s="59"/>
      <c r="AV701" s="59"/>
      <c r="AW701" s="59"/>
      <c r="AX701" s="59"/>
      <c r="AY701" s="59"/>
      <c r="AZ701" s="58"/>
      <c r="BA701" s="59"/>
      <c r="BB701" s="59"/>
      <c r="BC701" s="59"/>
      <c r="BD701" s="59"/>
    </row>
    <row r="702" spans="1:56" x14ac:dyDescent="0.2">
      <c r="A702" s="29">
        <v>45574</v>
      </c>
      <c r="B702" s="1" t="s">
        <v>200</v>
      </c>
      <c r="C702" s="27">
        <v>44419</v>
      </c>
      <c r="D702" s="1">
        <v>53046</v>
      </c>
      <c r="J702" s="1" t="s">
        <v>52</v>
      </c>
      <c r="K702" s="1" t="s">
        <v>49</v>
      </c>
      <c r="L702" s="1">
        <v>-1</v>
      </c>
      <c r="N702" s="6"/>
      <c r="O702" s="6">
        <v>1180</v>
      </c>
      <c r="P702" s="6">
        <v>4765.3500000000004</v>
      </c>
      <c r="R702" s="31">
        <v>-1180</v>
      </c>
      <c r="S702" s="28">
        <v>44439</v>
      </c>
      <c r="W702" s="58"/>
      <c r="X702" s="59"/>
      <c r="Y702" s="59"/>
      <c r="Z702" s="59"/>
      <c r="AA702" s="59"/>
      <c r="AB702" s="59"/>
      <c r="AC702" s="59"/>
      <c r="AD702" s="59"/>
      <c r="AE702" s="59"/>
      <c r="AF702" s="59"/>
      <c r="AG702" s="59"/>
      <c r="AH702" s="59"/>
      <c r="AI702" s="59"/>
      <c r="AJ702" s="59"/>
      <c r="AK702" s="59"/>
      <c r="AL702" s="59"/>
      <c r="AM702" s="59"/>
      <c r="AN702" s="59"/>
      <c r="AO702" s="59"/>
      <c r="AP702" s="59"/>
      <c r="AQ702" s="59"/>
      <c r="AR702" s="59"/>
      <c r="AS702" s="59"/>
      <c r="AT702" s="59"/>
      <c r="AU702" s="59"/>
      <c r="AV702" s="59"/>
      <c r="AW702" s="59"/>
      <c r="AX702" s="59"/>
      <c r="AY702" s="59"/>
      <c r="AZ702" s="58"/>
      <c r="BA702" s="59"/>
      <c r="BB702" s="59"/>
      <c r="BC702" s="59"/>
      <c r="BD702" s="59"/>
    </row>
    <row r="703" spans="1:56" x14ac:dyDescent="0.2">
      <c r="A703" s="29">
        <v>45686</v>
      </c>
      <c r="B703" s="1" t="s">
        <v>200</v>
      </c>
      <c r="C703" s="27">
        <v>44419</v>
      </c>
      <c r="D703" s="1">
        <v>53059</v>
      </c>
      <c r="J703" s="1" t="s">
        <v>52</v>
      </c>
      <c r="K703" s="1" t="s">
        <v>49</v>
      </c>
      <c r="L703" s="1">
        <v>-1</v>
      </c>
      <c r="N703" s="6"/>
      <c r="O703" s="6">
        <v>243.07</v>
      </c>
      <c r="P703" s="6">
        <v>4522.28</v>
      </c>
      <c r="R703" s="31">
        <v>-243.07</v>
      </c>
      <c r="S703" s="28">
        <v>44439</v>
      </c>
      <c r="W703" s="58"/>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59"/>
      <c r="AT703" s="59"/>
      <c r="AU703" s="59"/>
      <c r="AV703" s="59"/>
      <c r="AW703" s="59"/>
      <c r="AX703" s="59"/>
      <c r="AY703" s="59"/>
      <c r="AZ703" s="58"/>
      <c r="BA703" s="59"/>
      <c r="BB703" s="59"/>
      <c r="BC703" s="59"/>
      <c r="BD703" s="59"/>
    </row>
    <row r="704" spans="1:56" x14ac:dyDescent="0.2">
      <c r="A704" s="29">
        <v>45714</v>
      </c>
      <c r="B704" s="1" t="s">
        <v>200</v>
      </c>
      <c r="C704" s="27">
        <v>44420</v>
      </c>
      <c r="D704" s="1">
        <v>53073</v>
      </c>
      <c r="J704" s="1" t="s">
        <v>52</v>
      </c>
      <c r="K704" s="1" t="s">
        <v>49</v>
      </c>
      <c r="L704" s="1">
        <v>-1</v>
      </c>
      <c r="N704" s="6"/>
      <c r="O704" s="6">
        <v>37.53</v>
      </c>
      <c r="P704" s="6">
        <v>4478.37</v>
      </c>
      <c r="R704" s="31">
        <v>-37.53</v>
      </c>
      <c r="S704" s="28">
        <v>44439</v>
      </c>
      <c r="W704" s="58"/>
      <c r="X704" s="59"/>
      <c r="Y704" s="59"/>
      <c r="Z704" s="59"/>
      <c r="AA704" s="59"/>
      <c r="AB704" s="59"/>
      <c r="AC704" s="59"/>
      <c r="AD704" s="59"/>
      <c r="AE704" s="59"/>
      <c r="AF704" s="59"/>
      <c r="AG704" s="59"/>
      <c r="AH704" s="59"/>
      <c r="AI704" s="59"/>
      <c r="AJ704" s="59"/>
      <c r="AK704" s="59"/>
      <c r="AL704" s="59"/>
      <c r="AM704" s="59"/>
      <c r="AN704" s="59"/>
      <c r="AO704" s="59"/>
      <c r="AP704" s="59"/>
      <c r="AQ704" s="59"/>
      <c r="AR704" s="59"/>
      <c r="AS704" s="59"/>
      <c r="AT704" s="59"/>
      <c r="AU704" s="59"/>
      <c r="AV704" s="59"/>
      <c r="AW704" s="59"/>
      <c r="AX704" s="59"/>
      <c r="AY704" s="59"/>
      <c r="AZ704" s="58"/>
      <c r="BA704" s="59"/>
      <c r="BB704" s="59"/>
      <c r="BC704" s="59"/>
      <c r="BD704" s="59"/>
    </row>
    <row r="705" spans="1:56" x14ac:dyDescent="0.2">
      <c r="A705" s="29">
        <v>45577</v>
      </c>
      <c r="B705" s="1" t="s">
        <v>200</v>
      </c>
      <c r="C705" s="27">
        <v>44421</v>
      </c>
      <c r="D705" s="1">
        <v>53047</v>
      </c>
      <c r="J705" s="1" t="s">
        <v>52</v>
      </c>
      <c r="K705" s="1" t="s">
        <v>49</v>
      </c>
      <c r="L705" s="1">
        <v>-1</v>
      </c>
      <c r="N705" s="6"/>
      <c r="O705" s="6">
        <v>18</v>
      </c>
      <c r="P705" s="6">
        <v>4449.8500000000004</v>
      </c>
      <c r="R705" s="31">
        <v>-18</v>
      </c>
      <c r="S705" s="28">
        <v>44439</v>
      </c>
      <c r="W705" s="58"/>
      <c r="X705" s="59"/>
      <c r="Y705" s="59"/>
      <c r="Z705" s="59"/>
      <c r="AA705" s="59"/>
      <c r="AB705" s="59"/>
      <c r="AC705" s="59"/>
      <c r="AD705" s="59"/>
      <c r="AE705" s="59"/>
      <c r="AF705" s="59"/>
      <c r="AG705" s="59"/>
      <c r="AH705" s="59"/>
      <c r="AI705" s="59"/>
      <c r="AJ705" s="59"/>
      <c r="AK705" s="59"/>
      <c r="AL705" s="59"/>
      <c r="AM705" s="59"/>
      <c r="AN705" s="59"/>
      <c r="AO705" s="59"/>
      <c r="AP705" s="59"/>
      <c r="AQ705" s="59"/>
      <c r="AR705" s="59"/>
      <c r="AS705" s="59"/>
      <c r="AT705" s="59"/>
      <c r="AU705" s="59"/>
      <c r="AV705" s="59"/>
      <c r="AW705" s="59"/>
      <c r="AX705" s="59"/>
      <c r="AY705" s="59"/>
      <c r="AZ705" s="58"/>
      <c r="BA705" s="59"/>
      <c r="BB705" s="59"/>
      <c r="BC705" s="59"/>
      <c r="BD705" s="59"/>
    </row>
    <row r="706" spans="1:56" x14ac:dyDescent="0.2">
      <c r="A706" s="29">
        <v>45578</v>
      </c>
      <c r="B706" s="1" t="s">
        <v>200</v>
      </c>
      <c r="C706" s="27">
        <v>44421</v>
      </c>
      <c r="D706" s="1">
        <v>53048</v>
      </c>
      <c r="J706" s="1" t="s">
        <v>52</v>
      </c>
      <c r="K706" s="1" t="s">
        <v>49</v>
      </c>
      <c r="L706" s="1">
        <v>-1</v>
      </c>
      <c r="N706" s="6"/>
      <c r="O706" s="6">
        <v>7.19</v>
      </c>
      <c r="P706" s="6">
        <v>4471.18</v>
      </c>
      <c r="R706" s="31">
        <v>-7.19</v>
      </c>
      <c r="S706" s="28">
        <v>44439</v>
      </c>
      <c r="W706" s="58"/>
      <c r="X706" s="59"/>
      <c r="Y706" s="59"/>
      <c r="Z706" s="59"/>
      <c r="AA706" s="59"/>
      <c r="AB706" s="59"/>
      <c r="AC706" s="59"/>
      <c r="AD706" s="59"/>
      <c r="AE706" s="59"/>
      <c r="AF706" s="59"/>
      <c r="AG706" s="59"/>
      <c r="AH706" s="59"/>
      <c r="AI706" s="59"/>
      <c r="AJ706" s="59"/>
      <c r="AK706" s="59"/>
      <c r="AL706" s="59"/>
      <c r="AM706" s="59"/>
      <c r="AN706" s="59"/>
      <c r="AO706" s="59"/>
      <c r="AP706" s="59"/>
      <c r="AQ706" s="59"/>
      <c r="AR706" s="59"/>
      <c r="AS706" s="59"/>
      <c r="AT706" s="59"/>
      <c r="AU706" s="59"/>
      <c r="AV706" s="59"/>
      <c r="AW706" s="59"/>
      <c r="AX706" s="59"/>
      <c r="AY706" s="59"/>
      <c r="AZ706" s="58"/>
      <c r="BA706" s="59"/>
      <c r="BB706" s="59"/>
      <c r="BC706" s="59"/>
      <c r="BD706" s="59"/>
    </row>
    <row r="707" spans="1:56" x14ac:dyDescent="0.2">
      <c r="A707" s="29">
        <v>45578</v>
      </c>
      <c r="B707" s="1" t="s">
        <v>200</v>
      </c>
      <c r="C707" s="27">
        <v>44421</v>
      </c>
      <c r="D707" s="1">
        <v>53048</v>
      </c>
      <c r="J707" s="1" t="s">
        <v>52</v>
      </c>
      <c r="K707" s="1" t="s">
        <v>49</v>
      </c>
      <c r="L707" s="1">
        <v>-1</v>
      </c>
      <c r="N707" s="6"/>
      <c r="O707" s="6">
        <v>3.33</v>
      </c>
      <c r="P707" s="6">
        <v>4467.8500000000004</v>
      </c>
      <c r="R707" s="31">
        <v>-3.33</v>
      </c>
      <c r="S707" s="28">
        <v>44439</v>
      </c>
      <c r="W707" s="58"/>
      <c r="X707" s="59"/>
      <c r="Y707" s="59"/>
      <c r="Z707" s="59"/>
      <c r="AA707" s="59"/>
      <c r="AB707" s="59"/>
      <c r="AC707" s="59"/>
      <c r="AD707" s="59"/>
      <c r="AE707" s="59"/>
      <c r="AF707" s="59"/>
      <c r="AG707" s="59"/>
      <c r="AH707" s="59"/>
      <c r="AI707" s="59"/>
      <c r="AJ707" s="59"/>
      <c r="AK707" s="59"/>
      <c r="AL707" s="59"/>
      <c r="AM707" s="59"/>
      <c r="AN707" s="59"/>
      <c r="AO707" s="59"/>
      <c r="AP707" s="59"/>
      <c r="AQ707" s="59"/>
      <c r="AR707" s="59"/>
      <c r="AS707" s="59"/>
      <c r="AT707" s="59"/>
      <c r="AU707" s="59"/>
      <c r="AV707" s="59"/>
      <c r="AW707" s="59"/>
      <c r="AX707" s="59"/>
      <c r="AY707" s="59"/>
      <c r="AZ707" s="58"/>
      <c r="BA707" s="59"/>
      <c r="BB707" s="59"/>
      <c r="BC707" s="59"/>
      <c r="BD707" s="59"/>
    </row>
    <row r="708" spans="1:56" x14ac:dyDescent="0.2">
      <c r="A708" s="29">
        <v>45710</v>
      </c>
      <c r="B708" s="1" t="s">
        <v>789</v>
      </c>
      <c r="C708" s="27">
        <v>44421</v>
      </c>
      <c r="J708" s="1" t="s">
        <v>52</v>
      </c>
      <c r="K708" s="1" t="s">
        <v>59</v>
      </c>
      <c r="L708" s="1">
        <v>2</v>
      </c>
      <c r="M708" s="1">
        <v>973.87</v>
      </c>
      <c r="N708" s="6">
        <v>1947.74</v>
      </c>
      <c r="O708" s="6"/>
      <c r="P708" s="6">
        <v>6397.59</v>
      </c>
      <c r="R708" s="31">
        <v>1947.74</v>
      </c>
      <c r="S708" s="28">
        <v>44439</v>
      </c>
      <c r="W708" s="58"/>
      <c r="X708" s="59"/>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8"/>
      <c r="BA708" s="59"/>
      <c r="BB708" s="59"/>
      <c r="BC708" s="59"/>
      <c r="BD708" s="59"/>
    </row>
    <row r="709" spans="1:56" x14ac:dyDescent="0.2">
      <c r="A709" s="29">
        <v>45724</v>
      </c>
      <c r="B709" s="1" t="s">
        <v>789</v>
      </c>
      <c r="C709" s="27">
        <v>44424</v>
      </c>
      <c r="J709" s="1" t="s">
        <v>52</v>
      </c>
      <c r="K709" s="1" t="s">
        <v>59</v>
      </c>
      <c r="L709" s="1">
        <v>3</v>
      </c>
      <c r="M709" s="1">
        <v>132</v>
      </c>
      <c r="N709" s="6">
        <v>396</v>
      </c>
      <c r="O709" s="6"/>
      <c r="P709" s="6">
        <v>6793.59</v>
      </c>
      <c r="R709" s="31">
        <v>396</v>
      </c>
      <c r="S709" s="28">
        <v>44439</v>
      </c>
      <c r="W709" s="58"/>
      <c r="X709" s="59"/>
      <c r="Y709" s="59"/>
      <c r="Z709" s="59"/>
      <c r="AA709" s="59"/>
      <c r="AB709" s="59"/>
      <c r="AC709" s="59"/>
      <c r="AD709" s="59"/>
      <c r="AE709" s="59"/>
      <c r="AF709" s="59"/>
      <c r="AG709" s="59"/>
      <c r="AH709" s="59"/>
      <c r="AI709" s="59"/>
      <c r="AJ709" s="59"/>
      <c r="AK709" s="59"/>
      <c r="AL709" s="59"/>
      <c r="AM709" s="59"/>
      <c r="AN709" s="59"/>
      <c r="AO709" s="59"/>
      <c r="AP709" s="59"/>
      <c r="AQ709" s="59"/>
      <c r="AR709" s="59"/>
      <c r="AS709" s="59"/>
      <c r="AT709" s="59"/>
      <c r="AU709" s="59"/>
      <c r="AV709" s="59"/>
      <c r="AW709" s="59"/>
      <c r="AX709" s="59"/>
      <c r="AY709" s="59"/>
      <c r="AZ709" s="58"/>
      <c r="BA709" s="59"/>
      <c r="BB709" s="59"/>
      <c r="BC709" s="59"/>
      <c r="BD709" s="59"/>
    </row>
    <row r="710" spans="1:56" x14ac:dyDescent="0.2">
      <c r="A710" s="29">
        <v>45725</v>
      </c>
      <c r="B710" s="1" t="s">
        <v>623</v>
      </c>
      <c r="C710" s="27">
        <v>44424</v>
      </c>
      <c r="D710" s="1">
        <v>5</v>
      </c>
      <c r="J710" s="1" t="s">
        <v>52</v>
      </c>
      <c r="K710" s="1" t="s">
        <v>3</v>
      </c>
      <c r="L710" s="1">
        <v>1</v>
      </c>
      <c r="N710" s="6">
        <v>8</v>
      </c>
      <c r="O710" s="6"/>
      <c r="P710" s="6">
        <v>6801.59</v>
      </c>
      <c r="R710" s="31">
        <v>8</v>
      </c>
      <c r="S710" s="28">
        <v>44439</v>
      </c>
      <c r="W710" s="58"/>
      <c r="X710" s="59"/>
      <c r="Y710" s="59"/>
      <c r="Z710" s="59"/>
      <c r="AA710" s="59"/>
      <c r="AB710" s="59"/>
      <c r="AC710" s="59"/>
      <c r="AD710" s="59"/>
      <c r="AE710" s="59"/>
      <c r="AF710" s="59"/>
      <c r="AG710" s="59"/>
      <c r="AH710" s="59"/>
      <c r="AI710" s="59"/>
      <c r="AJ710" s="59"/>
      <c r="AK710" s="59"/>
      <c r="AL710" s="59"/>
      <c r="AM710" s="59"/>
      <c r="AN710" s="59"/>
      <c r="AO710" s="59"/>
      <c r="AP710" s="59"/>
      <c r="AQ710" s="59"/>
      <c r="AR710" s="59"/>
      <c r="AS710" s="59"/>
      <c r="AT710" s="59"/>
      <c r="AU710" s="59"/>
      <c r="AV710" s="59"/>
      <c r="AW710" s="59"/>
      <c r="AX710" s="59"/>
      <c r="AY710" s="59"/>
      <c r="AZ710" s="58"/>
      <c r="BA710" s="59"/>
      <c r="BB710" s="59"/>
      <c r="BC710" s="59"/>
      <c r="BD710" s="59"/>
    </row>
    <row r="711" spans="1:56" x14ac:dyDescent="0.2">
      <c r="A711" s="29">
        <v>45725</v>
      </c>
      <c r="B711" s="1" t="s">
        <v>623</v>
      </c>
      <c r="C711" s="27">
        <v>44424</v>
      </c>
      <c r="D711" s="1">
        <v>5</v>
      </c>
      <c r="J711" s="1" t="s">
        <v>52</v>
      </c>
      <c r="K711" s="1" t="s">
        <v>3</v>
      </c>
      <c r="L711" s="1">
        <v>3</v>
      </c>
      <c r="N711" s="6">
        <v>34.44</v>
      </c>
      <c r="O711" s="6"/>
      <c r="P711" s="6">
        <v>6836.03</v>
      </c>
      <c r="R711" s="31">
        <v>34.44</v>
      </c>
      <c r="S711" s="28">
        <v>44439</v>
      </c>
      <c r="W711" s="58"/>
      <c r="X711" s="59"/>
      <c r="Y711" s="59"/>
      <c r="Z711" s="59"/>
      <c r="AA711" s="59"/>
      <c r="AB711" s="59"/>
      <c r="AC711" s="59"/>
      <c r="AD711" s="59"/>
      <c r="AE711" s="59"/>
      <c r="AF711" s="59"/>
      <c r="AG711" s="59"/>
      <c r="AH711" s="59"/>
      <c r="AI711" s="59"/>
      <c r="AJ711" s="59"/>
      <c r="AK711" s="59"/>
      <c r="AL711" s="59"/>
      <c r="AM711" s="59"/>
      <c r="AN711" s="59"/>
      <c r="AO711" s="59"/>
      <c r="AP711" s="59"/>
      <c r="AQ711" s="59"/>
      <c r="AR711" s="59"/>
      <c r="AS711" s="59"/>
      <c r="AT711" s="59"/>
      <c r="AU711" s="59"/>
      <c r="AV711" s="59"/>
      <c r="AW711" s="59"/>
      <c r="AX711" s="59"/>
      <c r="AY711" s="59"/>
      <c r="AZ711" s="58"/>
      <c r="BA711" s="59"/>
      <c r="BB711" s="59"/>
      <c r="BC711" s="59"/>
      <c r="BD711" s="59"/>
    </row>
    <row r="712" spans="1:56" x14ac:dyDescent="0.2">
      <c r="A712" s="29">
        <v>45715</v>
      </c>
      <c r="B712" s="1" t="s">
        <v>200</v>
      </c>
      <c r="C712" s="27">
        <v>44426</v>
      </c>
      <c r="D712" s="1">
        <v>53074</v>
      </c>
      <c r="J712" s="1" t="s">
        <v>52</v>
      </c>
      <c r="K712" s="1" t="s">
        <v>49</v>
      </c>
      <c r="L712" s="1">
        <v>-1</v>
      </c>
      <c r="N712" s="6"/>
      <c r="O712" s="6">
        <v>980.94</v>
      </c>
      <c r="P712" s="6">
        <v>5855.09</v>
      </c>
      <c r="R712" s="31">
        <v>-980.94</v>
      </c>
      <c r="S712" s="28">
        <v>44439</v>
      </c>
      <c r="W712" s="58"/>
      <c r="X712" s="59"/>
      <c r="Y712" s="59"/>
      <c r="Z712" s="59"/>
      <c r="AA712" s="59"/>
      <c r="AB712" s="59"/>
      <c r="AC712" s="59"/>
      <c r="AD712" s="59"/>
      <c r="AE712" s="59"/>
      <c r="AF712" s="59"/>
      <c r="AG712" s="59"/>
      <c r="AH712" s="59"/>
      <c r="AI712" s="59"/>
      <c r="AJ712" s="59"/>
      <c r="AK712" s="59"/>
      <c r="AL712" s="59"/>
      <c r="AM712" s="59"/>
      <c r="AN712" s="59"/>
      <c r="AO712" s="59"/>
      <c r="AP712" s="59"/>
      <c r="AQ712" s="59"/>
      <c r="AR712" s="59"/>
      <c r="AS712" s="59"/>
      <c r="AT712" s="59"/>
      <c r="AU712" s="59"/>
      <c r="AV712" s="59"/>
      <c r="AW712" s="59"/>
      <c r="AX712" s="59"/>
      <c r="AY712" s="59"/>
      <c r="AZ712" s="58"/>
      <c r="BA712" s="59"/>
      <c r="BB712" s="59"/>
      <c r="BC712" s="59"/>
      <c r="BD712" s="59"/>
    </row>
    <row r="713" spans="1:56" x14ac:dyDescent="0.2">
      <c r="A713" s="29">
        <v>45749</v>
      </c>
      <c r="B713" s="1" t="s">
        <v>789</v>
      </c>
      <c r="C713" s="27">
        <v>44426</v>
      </c>
      <c r="J713" s="1" t="s">
        <v>52</v>
      </c>
      <c r="K713" s="1" t="s">
        <v>59</v>
      </c>
      <c r="L713" s="1">
        <v>1</v>
      </c>
      <c r="M713" s="1">
        <v>387.88</v>
      </c>
      <c r="N713" s="6">
        <v>387.88</v>
      </c>
      <c r="O713" s="6"/>
      <c r="P713" s="6">
        <v>6242.97</v>
      </c>
      <c r="R713" s="31">
        <v>387.88</v>
      </c>
      <c r="S713" s="28">
        <v>44439</v>
      </c>
      <c r="W713" s="58"/>
      <c r="X713" s="59"/>
      <c r="Y713" s="59"/>
      <c r="Z713" s="59"/>
      <c r="AA713" s="59"/>
      <c r="AB713" s="59"/>
      <c r="AC713" s="59"/>
      <c r="AD713" s="59"/>
      <c r="AE713" s="59"/>
      <c r="AF713" s="59"/>
      <c r="AG713" s="59"/>
      <c r="AH713" s="59"/>
      <c r="AI713" s="59"/>
      <c r="AJ713" s="59"/>
      <c r="AK713" s="59"/>
      <c r="AL713" s="59"/>
      <c r="AM713" s="59"/>
      <c r="AN713" s="59"/>
      <c r="AO713" s="59"/>
      <c r="AP713" s="59"/>
      <c r="AQ713" s="59"/>
      <c r="AR713" s="59"/>
      <c r="AS713" s="59"/>
      <c r="AT713" s="59"/>
      <c r="AU713" s="59"/>
      <c r="AV713" s="59"/>
      <c r="AW713" s="59"/>
      <c r="AX713" s="59"/>
      <c r="AY713" s="59"/>
      <c r="AZ713" s="58"/>
      <c r="BA713" s="59"/>
      <c r="BB713" s="59"/>
      <c r="BC713" s="59"/>
      <c r="BD713" s="59"/>
    </row>
    <row r="714" spans="1:56" x14ac:dyDescent="0.2">
      <c r="A714" s="29">
        <v>45580</v>
      </c>
      <c r="B714" s="1" t="s">
        <v>200</v>
      </c>
      <c r="C714" s="27">
        <v>44431</v>
      </c>
      <c r="D714" s="1">
        <v>53050</v>
      </c>
      <c r="J714" s="1" t="s">
        <v>52</v>
      </c>
      <c r="K714" s="1" t="s">
        <v>49</v>
      </c>
      <c r="L714" s="1">
        <v>-1</v>
      </c>
      <c r="N714" s="6"/>
      <c r="O714" s="6">
        <v>243.07</v>
      </c>
      <c r="P714" s="6">
        <v>5999.9</v>
      </c>
      <c r="R714" s="31">
        <v>-243.07</v>
      </c>
      <c r="S714" s="28">
        <v>44439</v>
      </c>
      <c r="W714" s="58"/>
      <c r="X714" s="59"/>
      <c r="Y714" s="59"/>
      <c r="Z714" s="59"/>
      <c r="AA714" s="59"/>
      <c r="AB714" s="59"/>
      <c r="AC714" s="59"/>
      <c r="AD714" s="59"/>
      <c r="AE714" s="59"/>
      <c r="AF714" s="59"/>
      <c r="AG714" s="59"/>
      <c r="AH714" s="59"/>
      <c r="AI714" s="59"/>
      <c r="AJ714" s="59"/>
      <c r="AK714" s="59"/>
      <c r="AL714" s="59"/>
      <c r="AM714" s="59"/>
      <c r="AN714" s="59"/>
      <c r="AO714" s="59"/>
      <c r="AP714" s="59"/>
      <c r="AQ714" s="59"/>
      <c r="AR714" s="59"/>
      <c r="AS714" s="59"/>
      <c r="AT714" s="59"/>
      <c r="AU714" s="59"/>
      <c r="AV714" s="59"/>
      <c r="AW714" s="59"/>
      <c r="AX714" s="59"/>
      <c r="AY714" s="59"/>
      <c r="AZ714" s="58"/>
      <c r="BA714" s="59"/>
      <c r="BB714" s="59"/>
      <c r="BC714" s="59"/>
      <c r="BD714" s="59"/>
    </row>
    <row r="715" spans="1:56" x14ac:dyDescent="0.2">
      <c r="A715" s="29">
        <v>45701</v>
      </c>
      <c r="B715" s="1" t="s">
        <v>200</v>
      </c>
      <c r="C715" s="27">
        <v>44431</v>
      </c>
      <c r="D715" s="1">
        <v>53067</v>
      </c>
      <c r="J715" s="1" t="s">
        <v>52</v>
      </c>
      <c r="K715" s="1" t="s">
        <v>49</v>
      </c>
      <c r="L715" s="1">
        <v>-1</v>
      </c>
      <c r="N715" s="6"/>
      <c r="O715" s="6">
        <v>18</v>
      </c>
      <c r="P715" s="6">
        <v>7916.94</v>
      </c>
      <c r="R715" s="31">
        <v>-18</v>
      </c>
      <c r="S715" s="28">
        <v>44439</v>
      </c>
      <c r="W715" s="58"/>
      <c r="X715" s="59"/>
      <c r="Y715" s="59"/>
      <c r="Z715" s="59"/>
      <c r="AA715" s="59"/>
      <c r="AB715" s="59"/>
      <c r="AC715" s="59"/>
      <c r="AD715" s="59"/>
      <c r="AE715" s="59"/>
      <c r="AF715" s="59"/>
      <c r="AG715" s="59"/>
      <c r="AH715" s="59"/>
      <c r="AI715" s="59"/>
      <c r="AJ715" s="59"/>
      <c r="AK715" s="59"/>
      <c r="AL715" s="59"/>
      <c r="AM715" s="59"/>
      <c r="AN715" s="59"/>
      <c r="AO715" s="59"/>
      <c r="AP715" s="59"/>
      <c r="AQ715" s="59"/>
      <c r="AR715" s="59"/>
      <c r="AS715" s="59"/>
      <c r="AT715" s="59"/>
      <c r="AU715" s="59"/>
      <c r="AV715" s="59"/>
      <c r="AW715" s="59"/>
      <c r="AX715" s="59"/>
      <c r="AY715" s="59"/>
      <c r="AZ715" s="58"/>
      <c r="BA715" s="59"/>
      <c r="BB715" s="59"/>
      <c r="BC715" s="59"/>
      <c r="BD715" s="59"/>
    </row>
    <row r="716" spans="1:56" x14ac:dyDescent="0.2">
      <c r="A716" s="29">
        <v>45701</v>
      </c>
      <c r="B716" s="1" t="s">
        <v>200</v>
      </c>
      <c r="C716" s="27">
        <v>44431</v>
      </c>
      <c r="D716" s="1">
        <v>53067</v>
      </c>
      <c r="J716" s="1" t="s">
        <v>52</v>
      </c>
      <c r="K716" s="1" t="s">
        <v>49</v>
      </c>
      <c r="L716" s="1">
        <v>-1</v>
      </c>
      <c r="N716" s="6"/>
      <c r="O716" s="6">
        <v>6.38</v>
      </c>
      <c r="P716" s="6">
        <v>7910.56</v>
      </c>
      <c r="R716" s="31">
        <v>-6.38</v>
      </c>
      <c r="S716" s="28">
        <v>44439</v>
      </c>
      <c r="W716" s="58"/>
      <c r="X716" s="59"/>
      <c r="Y716" s="59"/>
      <c r="Z716" s="59"/>
      <c r="AA716" s="59"/>
      <c r="AB716" s="59"/>
      <c r="AC716" s="59"/>
      <c r="AD716" s="59"/>
      <c r="AE716" s="59"/>
      <c r="AF716" s="59"/>
      <c r="AG716" s="59"/>
      <c r="AH716" s="59"/>
      <c r="AI716" s="59"/>
      <c r="AJ716" s="59"/>
      <c r="AK716" s="59"/>
      <c r="AL716" s="59"/>
      <c r="AM716" s="59"/>
      <c r="AN716" s="59"/>
      <c r="AO716" s="59"/>
      <c r="AP716" s="59"/>
      <c r="AQ716" s="59"/>
      <c r="AR716" s="59"/>
      <c r="AS716" s="59"/>
      <c r="AT716" s="59"/>
      <c r="AU716" s="59"/>
      <c r="AV716" s="59"/>
      <c r="AW716" s="59"/>
      <c r="AX716" s="59"/>
      <c r="AY716" s="59"/>
      <c r="AZ716" s="58"/>
      <c r="BA716" s="59"/>
      <c r="BB716" s="59"/>
      <c r="BC716" s="59"/>
      <c r="BD716" s="59"/>
    </row>
    <row r="717" spans="1:56" x14ac:dyDescent="0.2">
      <c r="A717" s="29">
        <v>45761</v>
      </c>
      <c r="B717" s="1" t="s">
        <v>200</v>
      </c>
      <c r="C717" s="27">
        <v>44431</v>
      </c>
      <c r="D717" s="1">
        <v>53080</v>
      </c>
      <c r="J717" s="1" t="s">
        <v>52</v>
      </c>
      <c r="K717" s="1" t="s">
        <v>49</v>
      </c>
      <c r="L717" s="1">
        <v>-1</v>
      </c>
      <c r="N717" s="6"/>
      <c r="O717" s="6">
        <v>18</v>
      </c>
      <c r="P717" s="6">
        <v>5981.9</v>
      </c>
      <c r="R717" s="31">
        <v>-18</v>
      </c>
      <c r="S717" s="28">
        <v>44439</v>
      </c>
      <c r="W717" s="58"/>
      <c r="X717" s="59"/>
      <c r="Y717" s="59"/>
      <c r="Z717" s="59"/>
      <c r="AA717" s="59"/>
      <c r="AB717" s="59"/>
      <c r="AC717" s="59"/>
      <c r="AD717" s="59"/>
      <c r="AE717" s="59"/>
      <c r="AF717" s="59"/>
      <c r="AG717" s="59"/>
      <c r="AH717" s="59"/>
      <c r="AI717" s="59"/>
      <c r="AJ717" s="59"/>
      <c r="AK717" s="59"/>
      <c r="AL717" s="59"/>
      <c r="AM717" s="59"/>
      <c r="AN717" s="59"/>
      <c r="AO717" s="59"/>
      <c r="AP717" s="59"/>
      <c r="AQ717" s="59"/>
      <c r="AR717" s="59"/>
      <c r="AS717" s="59"/>
      <c r="AT717" s="59"/>
      <c r="AU717" s="59"/>
      <c r="AV717" s="59"/>
      <c r="AW717" s="59"/>
      <c r="AX717" s="59"/>
      <c r="AY717" s="59"/>
      <c r="AZ717" s="58"/>
      <c r="BA717" s="59"/>
      <c r="BB717" s="59"/>
      <c r="BC717" s="59"/>
      <c r="BD717" s="59"/>
    </row>
    <row r="718" spans="1:56" x14ac:dyDescent="0.2">
      <c r="A718" s="29">
        <v>45776</v>
      </c>
      <c r="B718" s="1" t="s">
        <v>789</v>
      </c>
      <c r="C718" s="27">
        <v>44431</v>
      </c>
      <c r="J718" s="1" t="s">
        <v>52</v>
      </c>
      <c r="K718" s="1" t="s">
        <v>59</v>
      </c>
      <c r="L718" s="1">
        <v>1</v>
      </c>
      <c r="M718" s="1">
        <v>379.88</v>
      </c>
      <c r="N718" s="6">
        <v>379.88</v>
      </c>
      <c r="O718" s="6"/>
      <c r="P718" s="6">
        <v>6361.78</v>
      </c>
      <c r="R718" s="31">
        <v>379.88</v>
      </c>
      <c r="S718" s="28">
        <v>44439</v>
      </c>
      <c r="W718" s="58"/>
      <c r="X718" s="59"/>
      <c r="Y718" s="59"/>
      <c r="Z718" s="59"/>
      <c r="AA718" s="59"/>
      <c r="AB718" s="59"/>
      <c r="AC718" s="59"/>
      <c r="AD718" s="59"/>
      <c r="AE718" s="59"/>
      <c r="AF718" s="59"/>
      <c r="AG718" s="59"/>
      <c r="AH718" s="59"/>
      <c r="AI718" s="59"/>
      <c r="AJ718" s="59"/>
      <c r="AK718" s="59"/>
      <c r="AL718" s="59"/>
      <c r="AM718" s="59"/>
      <c r="AN718" s="59"/>
      <c r="AO718" s="59"/>
      <c r="AP718" s="59"/>
      <c r="AQ718" s="59"/>
      <c r="AR718" s="59"/>
      <c r="AS718" s="59"/>
      <c r="AT718" s="59"/>
      <c r="AU718" s="59"/>
      <c r="AV718" s="59"/>
      <c r="AW718" s="59"/>
      <c r="AX718" s="59"/>
      <c r="AY718" s="59"/>
      <c r="AZ718" s="58"/>
      <c r="BA718" s="59"/>
      <c r="BB718" s="59"/>
      <c r="BC718" s="59"/>
      <c r="BD718" s="59"/>
    </row>
    <row r="719" spans="1:56" x14ac:dyDescent="0.2">
      <c r="A719" s="29">
        <v>45777</v>
      </c>
      <c r="B719" s="1" t="s">
        <v>789</v>
      </c>
      <c r="C719" s="27">
        <v>44431</v>
      </c>
      <c r="J719" s="1" t="s">
        <v>52</v>
      </c>
      <c r="K719" s="1" t="s">
        <v>59</v>
      </c>
      <c r="L719" s="1">
        <v>2</v>
      </c>
      <c r="M719" s="1">
        <v>47.72</v>
      </c>
      <c r="N719" s="6">
        <v>95.44</v>
      </c>
      <c r="O719" s="6"/>
      <c r="P719" s="6">
        <v>6457.22</v>
      </c>
      <c r="R719" s="31">
        <v>95.44</v>
      </c>
      <c r="S719" s="28">
        <v>44439</v>
      </c>
      <c r="W719" s="58"/>
      <c r="X719" s="59"/>
      <c r="Y719" s="59"/>
      <c r="Z719" s="59"/>
      <c r="AA719" s="59"/>
      <c r="AB719" s="59"/>
      <c r="AC719" s="59"/>
      <c r="AD719" s="59"/>
      <c r="AE719" s="59"/>
      <c r="AF719" s="59"/>
      <c r="AG719" s="59"/>
      <c r="AH719" s="59"/>
      <c r="AI719" s="59"/>
      <c r="AJ719" s="59"/>
      <c r="AK719" s="59"/>
      <c r="AL719" s="59"/>
      <c r="AM719" s="59"/>
      <c r="AN719" s="59"/>
      <c r="AO719" s="59"/>
      <c r="AP719" s="59"/>
      <c r="AQ719" s="59"/>
      <c r="AR719" s="59"/>
      <c r="AS719" s="59"/>
      <c r="AT719" s="59"/>
      <c r="AU719" s="59"/>
      <c r="AV719" s="59"/>
      <c r="AW719" s="59"/>
      <c r="AX719" s="59"/>
      <c r="AY719" s="59"/>
      <c r="AZ719" s="58"/>
      <c r="BA719" s="59"/>
      <c r="BB719" s="59"/>
      <c r="BC719" s="59"/>
      <c r="BD719" s="59"/>
    </row>
    <row r="720" spans="1:56" x14ac:dyDescent="0.2">
      <c r="A720" s="29">
        <v>45777</v>
      </c>
      <c r="B720" s="1" t="s">
        <v>789</v>
      </c>
      <c r="C720" s="27">
        <v>44431</v>
      </c>
      <c r="J720" s="1" t="s">
        <v>52</v>
      </c>
      <c r="K720" s="1" t="s">
        <v>59</v>
      </c>
      <c r="L720" s="1">
        <v>1</v>
      </c>
      <c r="M720" s="1">
        <v>701.47</v>
      </c>
      <c r="N720" s="6">
        <v>701.47</v>
      </c>
      <c r="O720" s="6"/>
      <c r="P720" s="6">
        <v>7158.69</v>
      </c>
      <c r="R720" s="31">
        <v>701.47</v>
      </c>
      <c r="S720" s="28">
        <v>44439</v>
      </c>
      <c r="W720" s="58"/>
      <c r="X720" s="59"/>
      <c r="Y720" s="59"/>
      <c r="Z720" s="59"/>
      <c r="AA720" s="59"/>
      <c r="AB720" s="59"/>
      <c r="AC720" s="59"/>
      <c r="AD720" s="59"/>
      <c r="AE720" s="59"/>
      <c r="AF720" s="59"/>
      <c r="AG720" s="59"/>
      <c r="AH720" s="59"/>
      <c r="AI720" s="59"/>
      <c r="AJ720" s="59"/>
      <c r="AK720" s="59"/>
      <c r="AL720" s="59"/>
      <c r="AM720" s="59"/>
      <c r="AN720" s="59"/>
      <c r="AO720" s="59"/>
      <c r="AP720" s="59"/>
      <c r="AQ720" s="59"/>
      <c r="AR720" s="59"/>
      <c r="AS720" s="59"/>
      <c r="AT720" s="59"/>
      <c r="AU720" s="59"/>
      <c r="AV720" s="59"/>
      <c r="AW720" s="59"/>
      <c r="AX720" s="59"/>
      <c r="AY720" s="59"/>
      <c r="AZ720" s="58"/>
      <c r="BA720" s="59"/>
      <c r="BB720" s="59"/>
      <c r="BC720" s="59"/>
      <c r="BD720" s="59"/>
    </row>
    <row r="721" spans="1:56" x14ac:dyDescent="0.2">
      <c r="A721" s="29">
        <v>45778</v>
      </c>
      <c r="B721" s="1" t="s">
        <v>789</v>
      </c>
      <c r="C721" s="27">
        <v>44431</v>
      </c>
      <c r="J721" s="1" t="s">
        <v>52</v>
      </c>
      <c r="K721" s="1" t="s">
        <v>59</v>
      </c>
      <c r="L721" s="1">
        <v>1</v>
      </c>
      <c r="M721" s="1">
        <v>776.25</v>
      </c>
      <c r="N721" s="6">
        <v>776.25</v>
      </c>
      <c r="O721" s="6"/>
      <c r="P721" s="6">
        <v>7934.94</v>
      </c>
      <c r="R721" s="31">
        <v>776.25</v>
      </c>
      <c r="S721" s="28">
        <v>44439</v>
      </c>
      <c r="W721" s="58"/>
      <c r="X721" s="59"/>
      <c r="Y721" s="59"/>
      <c r="Z721" s="59"/>
      <c r="AA721" s="59"/>
      <c r="AB721" s="59"/>
      <c r="AC721" s="59"/>
      <c r="AD721" s="59"/>
      <c r="AE721" s="59"/>
      <c r="AF721" s="59"/>
      <c r="AG721" s="59"/>
      <c r="AH721" s="59"/>
      <c r="AI721" s="59"/>
      <c r="AJ721" s="59"/>
      <c r="AK721" s="59"/>
      <c r="AL721" s="59"/>
      <c r="AM721" s="59"/>
      <c r="AN721" s="59"/>
      <c r="AO721" s="59"/>
      <c r="AP721" s="59"/>
      <c r="AQ721" s="59"/>
      <c r="AR721" s="59"/>
      <c r="AS721" s="59"/>
      <c r="AT721" s="59"/>
      <c r="AU721" s="59"/>
      <c r="AV721" s="59"/>
      <c r="AW721" s="59"/>
      <c r="AX721" s="59"/>
      <c r="AY721" s="59"/>
      <c r="AZ721" s="58"/>
      <c r="BA721" s="59"/>
      <c r="BB721" s="59"/>
      <c r="BC721" s="59"/>
      <c r="BD721" s="59"/>
    </row>
    <row r="722" spans="1:56" x14ac:dyDescent="0.2">
      <c r="A722" s="29">
        <v>45757</v>
      </c>
      <c r="B722" s="1" t="s">
        <v>200</v>
      </c>
      <c r="C722" s="27">
        <v>44434</v>
      </c>
      <c r="D722" s="1">
        <v>53076</v>
      </c>
      <c r="J722" s="1" t="s">
        <v>52</v>
      </c>
      <c r="K722" s="1" t="s">
        <v>49</v>
      </c>
      <c r="L722" s="1">
        <v>-1</v>
      </c>
      <c r="N722" s="6"/>
      <c r="O722" s="6">
        <v>980.94</v>
      </c>
      <c r="P722" s="6">
        <v>6929.62</v>
      </c>
      <c r="R722" s="31">
        <v>-980.94</v>
      </c>
      <c r="S722" s="28">
        <v>44439</v>
      </c>
      <c r="W722" s="58"/>
      <c r="X722" s="59"/>
      <c r="Y722" s="59"/>
      <c r="Z722" s="59"/>
      <c r="AA722" s="59"/>
      <c r="AB722" s="59"/>
      <c r="AC722" s="59"/>
      <c r="AD722" s="59"/>
      <c r="AE722" s="59"/>
      <c r="AF722" s="59"/>
      <c r="AG722" s="59"/>
      <c r="AH722" s="59"/>
      <c r="AI722" s="59"/>
      <c r="AJ722" s="59"/>
      <c r="AK722" s="59"/>
      <c r="AL722" s="59"/>
      <c r="AM722" s="59"/>
      <c r="AN722" s="59"/>
      <c r="AO722" s="59"/>
      <c r="AP722" s="59"/>
      <c r="AQ722" s="59"/>
      <c r="AR722" s="59"/>
      <c r="AS722" s="59"/>
      <c r="AT722" s="59"/>
      <c r="AU722" s="59"/>
      <c r="AV722" s="59"/>
      <c r="AW722" s="59"/>
      <c r="AX722" s="59"/>
      <c r="AY722" s="59"/>
      <c r="AZ722" s="58"/>
      <c r="BA722" s="59"/>
      <c r="BB722" s="59"/>
      <c r="BC722" s="59"/>
      <c r="BD722" s="59"/>
    </row>
    <row r="723" spans="1:56" x14ac:dyDescent="0.2">
      <c r="A723" s="29">
        <v>45757</v>
      </c>
      <c r="B723" s="1" t="s">
        <v>200</v>
      </c>
      <c r="C723" s="27">
        <v>44434</v>
      </c>
      <c r="D723" s="1">
        <v>53076</v>
      </c>
      <c r="J723" s="1" t="s">
        <v>52</v>
      </c>
      <c r="K723" s="1" t="s">
        <v>49</v>
      </c>
      <c r="L723" s="1">
        <v>-1</v>
      </c>
      <c r="N723" s="6"/>
      <c r="O723" s="6">
        <v>3.33</v>
      </c>
      <c r="P723" s="6">
        <v>6926.29</v>
      </c>
      <c r="R723" s="31">
        <v>-3.33</v>
      </c>
      <c r="S723" s="28">
        <v>44439</v>
      </c>
      <c r="W723" s="58"/>
      <c r="X723" s="59"/>
      <c r="Y723" s="59"/>
      <c r="Z723" s="59"/>
      <c r="AA723" s="59"/>
      <c r="AB723" s="59"/>
      <c r="AC723" s="59"/>
      <c r="AD723" s="59"/>
      <c r="AE723" s="59"/>
      <c r="AF723" s="59"/>
      <c r="AG723" s="59"/>
      <c r="AH723" s="59"/>
      <c r="AI723" s="59"/>
      <c r="AJ723" s="59"/>
      <c r="AK723" s="59"/>
      <c r="AL723" s="59"/>
      <c r="AM723" s="59"/>
      <c r="AN723" s="59"/>
      <c r="AO723" s="59"/>
      <c r="AP723" s="59"/>
      <c r="AQ723" s="59"/>
      <c r="AR723" s="59"/>
      <c r="AS723" s="59"/>
      <c r="AT723" s="59"/>
      <c r="AU723" s="59"/>
      <c r="AV723" s="59"/>
      <c r="AW723" s="59"/>
      <c r="AX723" s="59"/>
      <c r="AY723" s="59"/>
      <c r="AZ723" s="58"/>
      <c r="BA723" s="59"/>
      <c r="BB723" s="59"/>
      <c r="BC723" s="59"/>
      <c r="BD723" s="59"/>
    </row>
    <row r="724" spans="1:56" x14ac:dyDescent="0.2">
      <c r="A724" s="29">
        <v>45795</v>
      </c>
      <c r="B724" s="1" t="s">
        <v>623</v>
      </c>
      <c r="C724" s="27">
        <v>44434</v>
      </c>
      <c r="D724" s="1">
        <v>6</v>
      </c>
      <c r="J724" s="1" t="s">
        <v>52</v>
      </c>
      <c r="K724" s="1" t="s">
        <v>3</v>
      </c>
      <c r="L724" s="1">
        <v>-3</v>
      </c>
      <c r="N724" s="6"/>
      <c r="O724" s="6">
        <v>3.07</v>
      </c>
      <c r="P724" s="6">
        <v>6923.22</v>
      </c>
      <c r="R724" s="31">
        <v>-3.07</v>
      </c>
      <c r="S724" s="28">
        <v>44439</v>
      </c>
      <c r="W724" s="58"/>
      <c r="X724" s="59"/>
      <c r="Y724" s="59"/>
      <c r="Z724" s="59"/>
      <c r="AA724" s="59"/>
      <c r="AB724" s="59"/>
      <c r="AC724" s="59"/>
      <c r="AD724" s="59"/>
      <c r="AE724" s="59"/>
      <c r="AF724" s="59"/>
      <c r="AG724" s="59"/>
      <c r="AH724" s="59"/>
      <c r="AI724" s="59"/>
      <c r="AJ724" s="59"/>
      <c r="AK724" s="59"/>
      <c r="AL724" s="59"/>
      <c r="AM724" s="59"/>
      <c r="AN724" s="59"/>
      <c r="AO724" s="59"/>
      <c r="AP724" s="59"/>
      <c r="AQ724" s="59"/>
      <c r="AR724" s="59"/>
      <c r="AS724" s="59"/>
      <c r="AT724" s="59"/>
      <c r="AU724" s="59"/>
      <c r="AV724" s="59"/>
      <c r="AW724" s="59"/>
      <c r="AX724" s="59"/>
      <c r="AY724" s="59"/>
      <c r="AZ724" s="58"/>
      <c r="BA724" s="59"/>
      <c r="BB724" s="59"/>
      <c r="BC724" s="59"/>
      <c r="BD724" s="59"/>
    </row>
    <row r="725" spans="1:56" x14ac:dyDescent="0.2">
      <c r="A725" s="29">
        <v>45602</v>
      </c>
      <c r="B725" s="1" t="s">
        <v>200</v>
      </c>
      <c r="C725" s="27">
        <v>44438</v>
      </c>
      <c r="D725" s="1">
        <v>53056</v>
      </c>
      <c r="J725" s="1" t="s">
        <v>52</v>
      </c>
      <c r="K725" s="1" t="s">
        <v>49</v>
      </c>
      <c r="L725" s="1">
        <v>-1</v>
      </c>
      <c r="N725" s="6"/>
      <c r="O725" s="6">
        <v>980.94</v>
      </c>
      <c r="P725" s="6">
        <v>5826.95</v>
      </c>
      <c r="R725" s="31">
        <v>-980.94</v>
      </c>
      <c r="S725" s="28">
        <v>44439</v>
      </c>
      <c r="W725" s="58"/>
      <c r="X725" s="59"/>
      <c r="Y725" s="59"/>
      <c r="Z725" s="59"/>
      <c r="AA725" s="59"/>
      <c r="AB725" s="59"/>
      <c r="AC725" s="59"/>
      <c r="AD725" s="59"/>
      <c r="AE725" s="59"/>
      <c r="AF725" s="59"/>
      <c r="AG725" s="59"/>
      <c r="AH725" s="59"/>
      <c r="AI725" s="59"/>
      <c r="AJ725" s="59"/>
      <c r="AK725" s="59"/>
      <c r="AL725" s="59"/>
      <c r="AM725" s="59"/>
      <c r="AN725" s="59"/>
      <c r="AO725" s="59"/>
      <c r="AP725" s="59"/>
      <c r="AQ725" s="59"/>
      <c r="AR725" s="59"/>
      <c r="AS725" s="59"/>
      <c r="AT725" s="59"/>
      <c r="AU725" s="59"/>
      <c r="AV725" s="59"/>
      <c r="AW725" s="59"/>
      <c r="AX725" s="59"/>
      <c r="AY725" s="59"/>
      <c r="AZ725" s="58"/>
      <c r="BA725" s="59"/>
      <c r="BB725" s="59"/>
      <c r="BC725" s="59"/>
      <c r="BD725" s="59"/>
    </row>
    <row r="726" spans="1:56" x14ac:dyDescent="0.2">
      <c r="A726" s="29">
        <v>45602</v>
      </c>
      <c r="B726" s="1" t="s">
        <v>200</v>
      </c>
      <c r="C726" s="27">
        <v>44438</v>
      </c>
      <c r="D726" s="1">
        <v>53056</v>
      </c>
      <c r="J726" s="1" t="s">
        <v>52</v>
      </c>
      <c r="K726" s="1" t="s">
        <v>49</v>
      </c>
      <c r="L726" s="1">
        <v>-1</v>
      </c>
      <c r="N726" s="6"/>
      <c r="O726" s="6">
        <v>54.4</v>
      </c>
      <c r="P726" s="6">
        <v>5772.55</v>
      </c>
      <c r="R726" s="31">
        <v>-54.4</v>
      </c>
      <c r="S726" s="28">
        <v>44439</v>
      </c>
      <c r="W726" s="58"/>
      <c r="X726" s="59"/>
      <c r="Y726" s="59"/>
      <c r="Z726" s="59"/>
      <c r="AA726" s="59"/>
      <c r="AB726" s="59"/>
      <c r="AC726" s="59"/>
      <c r="AD726" s="59"/>
      <c r="AE726" s="59"/>
      <c r="AF726" s="59"/>
      <c r="AG726" s="59"/>
      <c r="AH726" s="59"/>
      <c r="AI726" s="59"/>
      <c r="AJ726" s="59"/>
      <c r="AK726" s="59"/>
      <c r="AL726" s="59"/>
      <c r="AM726" s="59"/>
      <c r="AN726" s="59"/>
      <c r="AO726" s="59"/>
      <c r="AP726" s="59"/>
      <c r="AQ726" s="59"/>
      <c r="AR726" s="59"/>
      <c r="AS726" s="59"/>
      <c r="AT726" s="59"/>
      <c r="AU726" s="59"/>
      <c r="AV726" s="59"/>
      <c r="AW726" s="59"/>
      <c r="AX726" s="59"/>
      <c r="AY726" s="59"/>
      <c r="AZ726" s="58"/>
      <c r="BA726" s="59"/>
      <c r="BB726" s="59"/>
      <c r="BC726" s="59"/>
      <c r="BD726" s="59"/>
    </row>
    <row r="727" spans="1:56" x14ac:dyDescent="0.2">
      <c r="A727" s="29">
        <v>45766</v>
      </c>
      <c r="B727" s="1" t="s">
        <v>200</v>
      </c>
      <c r="C727" s="27">
        <v>44438</v>
      </c>
      <c r="D727" s="1">
        <v>53084</v>
      </c>
      <c r="J727" s="1" t="s">
        <v>52</v>
      </c>
      <c r="K727" s="1" t="s">
        <v>49</v>
      </c>
      <c r="L727" s="1">
        <v>-1</v>
      </c>
      <c r="N727" s="6"/>
      <c r="O727" s="6">
        <v>112</v>
      </c>
      <c r="P727" s="6">
        <v>6811.22</v>
      </c>
      <c r="R727" s="31">
        <v>-112</v>
      </c>
      <c r="S727" s="28">
        <v>44439</v>
      </c>
      <c r="W727" s="58"/>
      <c r="X727" s="59"/>
      <c r="Y727" s="59"/>
      <c r="Z727" s="59"/>
      <c r="AA727" s="59"/>
      <c r="AB727" s="59"/>
      <c r="AC727" s="59"/>
      <c r="AD727" s="59"/>
      <c r="AE727" s="59"/>
      <c r="AF727" s="59"/>
      <c r="AG727" s="59"/>
      <c r="AH727" s="59"/>
      <c r="AI727" s="59"/>
      <c r="AJ727" s="59"/>
      <c r="AK727" s="59"/>
      <c r="AL727" s="59"/>
      <c r="AM727" s="59"/>
      <c r="AN727" s="59"/>
      <c r="AO727" s="59"/>
      <c r="AP727" s="59"/>
      <c r="AQ727" s="59"/>
      <c r="AR727" s="59"/>
      <c r="AS727" s="59"/>
      <c r="AT727" s="59"/>
      <c r="AU727" s="59"/>
      <c r="AV727" s="59"/>
      <c r="AW727" s="59"/>
      <c r="AX727" s="59"/>
      <c r="AY727" s="59"/>
      <c r="AZ727" s="58"/>
      <c r="BA727" s="59"/>
      <c r="BB727" s="59"/>
      <c r="BC727" s="59"/>
      <c r="BD727" s="59"/>
    </row>
    <row r="728" spans="1:56" x14ac:dyDescent="0.2">
      <c r="A728" s="29">
        <v>45766</v>
      </c>
      <c r="B728" s="1" t="s">
        <v>200</v>
      </c>
      <c r="C728" s="27">
        <v>44438</v>
      </c>
      <c r="D728" s="1">
        <v>53084</v>
      </c>
      <c r="J728" s="1" t="s">
        <v>52</v>
      </c>
      <c r="K728" s="1" t="s">
        <v>49</v>
      </c>
      <c r="L728" s="1">
        <v>-1</v>
      </c>
      <c r="N728" s="6"/>
      <c r="O728" s="6">
        <v>3.33</v>
      </c>
      <c r="P728" s="6">
        <v>6807.89</v>
      </c>
      <c r="R728" s="31">
        <v>-3.33</v>
      </c>
      <c r="S728" s="28">
        <v>44439</v>
      </c>
      <c r="W728" s="58"/>
      <c r="X728" s="59"/>
      <c r="Y728" s="59"/>
      <c r="Z728" s="59"/>
      <c r="AA728" s="59"/>
      <c r="AB728" s="59"/>
      <c r="AC728" s="59"/>
      <c r="AD728" s="59"/>
      <c r="AE728" s="59"/>
      <c r="AF728" s="59"/>
      <c r="AG728" s="59"/>
      <c r="AH728" s="59"/>
      <c r="AI728" s="59"/>
      <c r="AJ728" s="59"/>
      <c r="AK728" s="59"/>
      <c r="AL728" s="59"/>
      <c r="AM728" s="59"/>
      <c r="AN728" s="59"/>
      <c r="AO728" s="59"/>
      <c r="AP728" s="59"/>
      <c r="AQ728" s="59"/>
      <c r="AR728" s="59"/>
      <c r="AS728" s="59"/>
      <c r="AT728" s="59"/>
      <c r="AU728" s="59"/>
      <c r="AV728" s="59"/>
      <c r="AW728" s="59"/>
      <c r="AX728" s="59"/>
      <c r="AY728" s="59"/>
      <c r="AZ728" s="58"/>
      <c r="BA728" s="59"/>
      <c r="BB728" s="59"/>
      <c r="BC728" s="59"/>
      <c r="BD728" s="59"/>
    </row>
    <row r="729" spans="1:56" x14ac:dyDescent="0.2">
      <c r="A729" s="29">
        <v>45684</v>
      </c>
      <c r="B729" s="1" t="s">
        <v>789</v>
      </c>
      <c r="C729" s="27">
        <v>44439</v>
      </c>
      <c r="J729" s="1" t="s">
        <v>52</v>
      </c>
      <c r="K729" s="1" t="s">
        <v>59</v>
      </c>
      <c r="N729" s="6"/>
      <c r="O729" s="6">
        <v>379.37</v>
      </c>
      <c r="P729" s="6">
        <v>5790.55</v>
      </c>
      <c r="R729" s="31">
        <v>-379.37</v>
      </c>
      <c r="S729" s="28">
        <v>44439</v>
      </c>
      <c r="W729" s="58"/>
      <c r="X729" s="59"/>
      <c r="Y729" s="59"/>
      <c r="Z729" s="59"/>
      <c r="AA729" s="59"/>
      <c r="AB729" s="59"/>
      <c r="AC729" s="59"/>
      <c r="AD729" s="59"/>
      <c r="AE729" s="59"/>
      <c r="AF729" s="59"/>
      <c r="AG729" s="59"/>
      <c r="AH729" s="59"/>
      <c r="AI729" s="59"/>
      <c r="AJ729" s="59"/>
      <c r="AK729" s="59"/>
      <c r="AL729" s="59"/>
      <c r="AM729" s="59"/>
      <c r="AN729" s="59"/>
      <c r="AO729" s="59"/>
      <c r="AP729" s="59"/>
      <c r="AQ729" s="59"/>
      <c r="AR729" s="59"/>
      <c r="AS729" s="59"/>
      <c r="AT729" s="59"/>
      <c r="AU729" s="59"/>
      <c r="AV729" s="59"/>
      <c r="AW729" s="59"/>
      <c r="AX729" s="59"/>
      <c r="AY729" s="59"/>
      <c r="AZ729" s="58"/>
      <c r="BA729" s="59"/>
      <c r="BB729" s="59"/>
      <c r="BC729" s="59"/>
      <c r="BD729" s="59"/>
    </row>
    <row r="730" spans="1:56" x14ac:dyDescent="0.2">
      <c r="A730" s="29">
        <v>45684</v>
      </c>
      <c r="B730" s="1" t="s">
        <v>789</v>
      </c>
      <c r="C730" s="27">
        <v>44439</v>
      </c>
      <c r="J730" s="1" t="s">
        <v>52</v>
      </c>
      <c r="K730" s="1" t="s">
        <v>59</v>
      </c>
      <c r="L730" s="1">
        <v>1</v>
      </c>
      <c r="M730" s="1">
        <v>397.37</v>
      </c>
      <c r="N730" s="6">
        <v>397.37</v>
      </c>
      <c r="O730" s="6"/>
      <c r="P730" s="6">
        <v>6169.92</v>
      </c>
      <c r="R730" s="31">
        <v>397.37</v>
      </c>
      <c r="S730" s="28">
        <v>44439</v>
      </c>
      <c r="W730" s="58"/>
      <c r="X730" s="59"/>
      <c r="Y730" s="59"/>
      <c r="Z730" s="59"/>
      <c r="AA730" s="59"/>
      <c r="AB730" s="59"/>
      <c r="AC730" s="59"/>
      <c r="AD730" s="59"/>
      <c r="AE730" s="59"/>
      <c r="AF730" s="59"/>
      <c r="AG730" s="59"/>
      <c r="AH730" s="59"/>
      <c r="AI730" s="59"/>
      <c r="AJ730" s="59"/>
      <c r="AK730" s="59"/>
      <c r="AL730" s="59"/>
      <c r="AM730" s="59"/>
      <c r="AN730" s="59"/>
      <c r="AO730" s="59"/>
      <c r="AP730" s="59"/>
      <c r="AQ730" s="59"/>
      <c r="AR730" s="59"/>
      <c r="AS730" s="59"/>
      <c r="AT730" s="59"/>
      <c r="AU730" s="59"/>
      <c r="AV730" s="59"/>
      <c r="AW730" s="59"/>
      <c r="AX730" s="59"/>
      <c r="AY730" s="59"/>
      <c r="AZ730" s="58"/>
      <c r="BA730" s="59"/>
      <c r="BB730" s="59"/>
      <c r="BC730" s="59"/>
      <c r="BD730" s="59"/>
    </row>
    <row r="731" spans="1:56" x14ac:dyDescent="0.2">
      <c r="A731" s="29">
        <v>45685</v>
      </c>
      <c r="B731" s="1" t="s">
        <v>789</v>
      </c>
      <c r="C731" s="27">
        <v>44439</v>
      </c>
      <c r="J731" s="1" t="s">
        <v>52</v>
      </c>
      <c r="K731" s="1" t="s">
        <v>59</v>
      </c>
      <c r="L731" s="1">
        <v>6</v>
      </c>
      <c r="M731" s="1">
        <v>6.38</v>
      </c>
      <c r="N731" s="6">
        <v>38.28</v>
      </c>
      <c r="O731" s="6"/>
      <c r="P731" s="6">
        <v>5828.83</v>
      </c>
      <c r="R731" s="31">
        <v>38.28</v>
      </c>
      <c r="S731" s="28">
        <v>44439</v>
      </c>
      <c r="W731" s="58"/>
      <c r="X731" s="59"/>
      <c r="Y731" s="59"/>
      <c r="Z731" s="59"/>
      <c r="AA731" s="59"/>
      <c r="AB731" s="59"/>
      <c r="AC731" s="59"/>
      <c r="AD731" s="59"/>
      <c r="AE731" s="59"/>
      <c r="AF731" s="59"/>
      <c r="AG731" s="59"/>
      <c r="AH731" s="59"/>
      <c r="AI731" s="59"/>
      <c r="AJ731" s="59"/>
      <c r="AK731" s="59"/>
      <c r="AL731" s="59"/>
      <c r="AM731" s="59"/>
      <c r="AN731" s="59"/>
      <c r="AO731" s="59"/>
      <c r="AP731" s="59"/>
      <c r="AQ731" s="59"/>
      <c r="AR731" s="59"/>
      <c r="AS731" s="59"/>
      <c r="AT731" s="59"/>
      <c r="AU731" s="59"/>
      <c r="AV731" s="59"/>
      <c r="AW731" s="59"/>
      <c r="AX731" s="59"/>
      <c r="AY731" s="59"/>
      <c r="AZ731" s="58"/>
      <c r="BA731" s="59"/>
      <c r="BB731" s="59"/>
      <c r="BC731" s="59"/>
      <c r="BD731" s="59"/>
    </row>
    <row r="732" spans="1:56" x14ac:dyDescent="0.2">
      <c r="A732" s="29">
        <v>45685</v>
      </c>
      <c r="B732" s="1" t="s">
        <v>789</v>
      </c>
      <c r="C732" s="27">
        <v>44439</v>
      </c>
      <c r="J732" s="1" t="s">
        <v>52</v>
      </c>
      <c r="K732" s="1" t="s">
        <v>59</v>
      </c>
      <c r="L732" s="1">
        <v>1</v>
      </c>
      <c r="M732" s="1">
        <v>132</v>
      </c>
      <c r="N732" s="6">
        <v>132</v>
      </c>
      <c r="O732" s="6"/>
      <c r="P732" s="6">
        <v>5960.83</v>
      </c>
      <c r="R732" s="31">
        <v>132</v>
      </c>
      <c r="S732" s="28">
        <v>44439</v>
      </c>
      <c r="W732" s="58"/>
      <c r="X732" s="59"/>
      <c r="Y732" s="59"/>
      <c r="Z732" s="59"/>
      <c r="AA732" s="59"/>
      <c r="AB732" s="59"/>
      <c r="AC732" s="59"/>
      <c r="AD732" s="59"/>
      <c r="AE732" s="59"/>
      <c r="AF732" s="59"/>
      <c r="AG732" s="59"/>
      <c r="AH732" s="59"/>
      <c r="AI732" s="59"/>
      <c r="AJ732" s="59"/>
      <c r="AK732" s="59"/>
      <c r="AL732" s="59"/>
      <c r="AM732" s="59"/>
      <c r="AN732" s="59"/>
      <c r="AO732" s="59"/>
      <c r="AP732" s="59"/>
      <c r="AQ732" s="59"/>
      <c r="AR732" s="59"/>
      <c r="AS732" s="59"/>
      <c r="AT732" s="59"/>
      <c r="AU732" s="59"/>
      <c r="AV732" s="59"/>
      <c r="AW732" s="59"/>
      <c r="AX732" s="59"/>
      <c r="AY732" s="59"/>
      <c r="AZ732" s="58"/>
      <c r="BA732" s="59"/>
      <c r="BB732" s="59"/>
      <c r="BC732" s="59"/>
      <c r="BD732" s="59"/>
    </row>
    <row r="733" spans="1:56" x14ac:dyDescent="0.2">
      <c r="A733" s="29">
        <v>45704</v>
      </c>
      <c r="B733" s="1" t="s">
        <v>200</v>
      </c>
      <c r="C733" s="27">
        <v>44439</v>
      </c>
      <c r="D733" s="1">
        <v>53070</v>
      </c>
      <c r="J733" s="1" t="s">
        <v>52</v>
      </c>
      <c r="K733" s="1" t="s">
        <v>49</v>
      </c>
      <c r="L733" s="1">
        <v>-1</v>
      </c>
      <c r="N733" s="6"/>
      <c r="O733" s="6">
        <v>18</v>
      </c>
      <c r="P733" s="6">
        <v>5942.83</v>
      </c>
      <c r="R733" s="31">
        <v>-18</v>
      </c>
      <c r="S733" s="28">
        <v>44439</v>
      </c>
      <c r="W733" s="58"/>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59"/>
      <c r="AT733" s="59"/>
      <c r="AU733" s="59"/>
      <c r="AV733" s="59"/>
      <c r="AW733" s="59"/>
      <c r="AX733" s="59"/>
      <c r="AY733" s="59"/>
      <c r="AZ733" s="58"/>
      <c r="BA733" s="59"/>
      <c r="BB733" s="59"/>
      <c r="BC733" s="59"/>
      <c r="BD733" s="59"/>
    </row>
    <row r="734" spans="1:56" x14ac:dyDescent="0.2">
      <c r="A734" s="29">
        <v>45767</v>
      </c>
      <c r="B734" s="1" t="s">
        <v>200</v>
      </c>
      <c r="C734" s="27">
        <v>44439</v>
      </c>
      <c r="D734" s="1">
        <v>53085</v>
      </c>
      <c r="J734" s="1" t="s">
        <v>52</v>
      </c>
      <c r="K734" s="1" t="s">
        <v>49</v>
      </c>
      <c r="L734" s="1">
        <v>-1</v>
      </c>
      <c r="N734" s="6"/>
      <c r="O734" s="6">
        <v>776.25</v>
      </c>
      <c r="P734" s="6">
        <v>3697.35</v>
      </c>
      <c r="R734" s="31">
        <v>-776.25</v>
      </c>
      <c r="S734" s="28">
        <v>44439</v>
      </c>
      <c r="W734" s="58"/>
      <c r="X734" s="59"/>
      <c r="Y734" s="59"/>
      <c r="Z734" s="59"/>
      <c r="AA734" s="59"/>
      <c r="AB734" s="59"/>
      <c r="AC734" s="59"/>
      <c r="AD734" s="59"/>
      <c r="AE734" s="59"/>
      <c r="AF734" s="59"/>
      <c r="AG734" s="59"/>
      <c r="AH734" s="59"/>
      <c r="AI734" s="59"/>
      <c r="AJ734" s="59"/>
      <c r="AK734" s="59"/>
      <c r="AL734" s="59"/>
      <c r="AM734" s="59"/>
      <c r="AN734" s="59"/>
      <c r="AO734" s="59"/>
      <c r="AP734" s="59"/>
      <c r="AQ734" s="59"/>
      <c r="AR734" s="59"/>
      <c r="AS734" s="59"/>
      <c r="AT734" s="59"/>
      <c r="AU734" s="59"/>
      <c r="AV734" s="59"/>
      <c r="AW734" s="59"/>
      <c r="AX734" s="59"/>
      <c r="AY734" s="59"/>
      <c r="AZ734" s="58"/>
      <c r="BA734" s="59"/>
      <c r="BB734" s="59"/>
      <c r="BC734" s="59"/>
      <c r="BD734" s="59"/>
    </row>
    <row r="735" spans="1:56" x14ac:dyDescent="0.2">
      <c r="A735" s="29">
        <v>45767</v>
      </c>
      <c r="B735" s="1" t="s">
        <v>200</v>
      </c>
      <c r="C735" s="27">
        <v>44439</v>
      </c>
      <c r="D735" s="1">
        <v>53085</v>
      </c>
      <c r="J735" s="1" t="s">
        <v>52</v>
      </c>
      <c r="K735" s="1" t="s">
        <v>49</v>
      </c>
      <c r="L735" s="1">
        <v>-2</v>
      </c>
      <c r="N735" s="6"/>
      <c r="O735" s="6">
        <v>767.76</v>
      </c>
      <c r="P735" s="6">
        <v>5175.07</v>
      </c>
      <c r="R735" s="31">
        <v>-767.76</v>
      </c>
      <c r="S735" s="28">
        <v>44439</v>
      </c>
      <c r="W735" s="58"/>
      <c r="X735" s="59"/>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8"/>
      <c r="BA735" s="59"/>
      <c r="BB735" s="59"/>
      <c r="BC735" s="59"/>
      <c r="BD735" s="59"/>
    </row>
    <row r="736" spans="1:56" x14ac:dyDescent="0.2">
      <c r="A736" s="29">
        <v>45767</v>
      </c>
      <c r="B736" s="1" t="s">
        <v>200</v>
      </c>
      <c r="C736" s="27">
        <v>44439</v>
      </c>
      <c r="D736" s="1">
        <v>53085</v>
      </c>
      <c r="J736" s="1" t="s">
        <v>52</v>
      </c>
      <c r="K736" s="1" t="s">
        <v>49</v>
      </c>
      <c r="L736" s="1">
        <v>-1</v>
      </c>
      <c r="N736" s="6"/>
      <c r="O736" s="6">
        <v>701.47</v>
      </c>
      <c r="P736" s="6">
        <v>4473.6000000000004</v>
      </c>
      <c r="R736" s="31">
        <v>-701.47</v>
      </c>
      <c r="S736" s="28">
        <v>44439</v>
      </c>
      <c r="W736" s="58"/>
      <c r="X736" s="59"/>
      <c r="Y736" s="59"/>
      <c r="Z736" s="59"/>
      <c r="AA736" s="59"/>
      <c r="AB736" s="59"/>
      <c r="AC736" s="59"/>
      <c r="AD736" s="59"/>
      <c r="AE736" s="59"/>
      <c r="AF736" s="59"/>
      <c r="AG736" s="59"/>
      <c r="AH736" s="59"/>
      <c r="AI736" s="59"/>
      <c r="AJ736" s="59"/>
      <c r="AK736" s="59"/>
      <c r="AL736" s="59"/>
      <c r="AM736" s="59"/>
      <c r="AN736" s="59"/>
      <c r="AO736" s="59"/>
      <c r="AP736" s="59"/>
      <c r="AQ736" s="59"/>
      <c r="AR736" s="59"/>
      <c r="AS736" s="59"/>
      <c r="AT736" s="59"/>
      <c r="AU736" s="59"/>
      <c r="AV736" s="59"/>
      <c r="AW736" s="59"/>
      <c r="AX736" s="59"/>
      <c r="AY736" s="59"/>
      <c r="AZ736" s="58"/>
      <c r="BA736" s="59"/>
      <c r="BB736" s="59"/>
      <c r="BC736" s="59"/>
      <c r="BD736" s="59"/>
    </row>
    <row r="737" spans="1:56" x14ac:dyDescent="0.2">
      <c r="A737" s="29">
        <v>45767</v>
      </c>
      <c r="B737" s="1" t="s">
        <v>200</v>
      </c>
      <c r="C737" s="27">
        <v>44439</v>
      </c>
      <c r="D737" s="1">
        <v>53085</v>
      </c>
      <c r="J737" s="1" t="s">
        <v>52</v>
      </c>
      <c r="K737" s="1" t="s">
        <v>49</v>
      </c>
      <c r="L737" s="1">
        <v>-1</v>
      </c>
      <c r="N737" s="6"/>
      <c r="O737" s="6">
        <v>80.08</v>
      </c>
      <c r="P737" s="6">
        <v>3617.27</v>
      </c>
      <c r="R737" s="31">
        <v>-80.08</v>
      </c>
      <c r="S737" s="28">
        <v>44439</v>
      </c>
      <c r="W737" s="58"/>
      <c r="X737" s="59"/>
      <c r="Y737" s="59"/>
      <c r="Z737" s="59"/>
      <c r="AA737" s="59"/>
      <c r="AB737" s="59"/>
      <c r="AC737" s="59"/>
      <c r="AD737" s="59"/>
      <c r="AE737" s="59"/>
      <c r="AF737" s="59"/>
      <c r="AG737" s="59"/>
      <c r="AH737" s="59"/>
      <c r="AI737" s="59"/>
      <c r="AJ737" s="59"/>
      <c r="AK737" s="59"/>
      <c r="AL737" s="59"/>
      <c r="AM737" s="59"/>
      <c r="AN737" s="59"/>
      <c r="AO737" s="59"/>
      <c r="AP737" s="59"/>
      <c r="AQ737" s="59"/>
      <c r="AR737" s="59"/>
      <c r="AS737" s="59"/>
      <c r="AT737" s="59"/>
      <c r="AU737" s="59"/>
      <c r="AV737" s="59"/>
      <c r="AW737" s="59"/>
      <c r="AX737" s="59"/>
      <c r="AY737" s="59"/>
      <c r="AZ737" s="58"/>
      <c r="BA737" s="59"/>
      <c r="BB737" s="59"/>
      <c r="BC737" s="59"/>
      <c r="BD737" s="59"/>
    </row>
    <row r="738" spans="1:56" x14ac:dyDescent="0.2">
      <c r="A738" s="29">
        <v>45804</v>
      </c>
      <c r="B738" s="1" t="s">
        <v>789</v>
      </c>
      <c r="C738" s="27">
        <v>44439</v>
      </c>
      <c r="J738" s="1" t="s">
        <v>52</v>
      </c>
      <c r="K738" s="1" t="s">
        <v>59</v>
      </c>
      <c r="L738" s="1">
        <v>1</v>
      </c>
      <c r="M738" s="1">
        <v>565.79999999999995</v>
      </c>
      <c r="N738" s="6">
        <v>565.79999999999995</v>
      </c>
      <c r="O738" s="6"/>
      <c r="P738" s="6">
        <v>4183.07</v>
      </c>
      <c r="R738" s="31">
        <v>565.79999999999995</v>
      </c>
      <c r="S738" s="28">
        <v>44439</v>
      </c>
      <c r="W738" s="58"/>
      <c r="X738" s="59"/>
      <c r="Y738" s="59"/>
      <c r="Z738" s="59"/>
      <c r="AA738" s="59"/>
      <c r="AB738" s="59"/>
      <c r="AC738" s="59"/>
      <c r="AD738" s="59"/>
      <c r="AE738" s="59"/>
      <c r="AF738" s="59"/>
      <c r="AG738" s="59"/>
      <c r="AH738" s="59"/>
      <c r="AI738" s="59"/>
      <c r="AJ738" s="59"/>
      <c r="AK738" s="59"/>
      <c r="AL738" s="59"/>
      <c r="AM738" s="59"/>
      <c r="AN738" s="59"/>
      <c r="AO738" s="59"/>
      <c r="AP738" s="59"/>
      <c r="AQ738" s="59"/>
      <c r="AR738" s="59"/>
      <c r="AS738" s="59"/>
      <c r="AT738" s="59"/>
      <c r="AU738" s="59"/>
      <c r="AV738" s="59"/>
      <c r="AW738" s="59"/>
      <c r="AX738" s="59"/>
      <c r="AY738" s="59"/>
      <c r="AZ738" s="58"/>
      <c r="BA738" s="59"/>
      <c r="BB738" s="59"/>
      <c r="BC738" s="59"/>
      <c r="BD738" s="59"/>
    </row>
    <row r="739" spans="1:56" x14ac:dyDescent="0.2">
      <c r="A739" s="29">
        <v>45888</v>
      </c>
      <c r="B739" s="1" t="s">
        <v>789</v>
      </c>
      <c r="C739" s="27">
        <v>44441</v>
      </c>
      <c r="J739" s="1" t="s">
        <v>52</v>
      </c>
      <c r="K739" s="1" t="s">
        <v>59</v>
      </c>
      <c r="N739" s="6"/>
      <c r="O739" s="6">
        <v>1327.25</v>
      </c>
      <c r="P739" s="6">
        <v>4201.07</v>
      </c>
      <c r="R739" s="31">
        <v>-1327.25</v>
      </c>
      <c r="S739" s="28">
        <v>44469</v>
      </c>
      <c r="W739" s="58"/>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59"/>
      <c r="AT739" s="59"/>
      <c r="AU739" s="59"/>
      <c r="AV739" s="59"/>
      <c r="AW739" s="59"/>
      <c r="AX739" s="59"/>
      <c r="AY739" s="59"/>
      <c r="AZ739" s="58"/>
      <c r="BA739" s="59"/>
      <c r="BB739" s="59"/>
      <c r="BC739" s="59"/>
      <c r="BD739" s="59"/>
    </row>
    <row r="740" spans="1:56" x14ac:dyDescent="0.2">
      <c r="A740" s="29">
        <v>45888</v>
      </c>
      <c r="B740" s="1" t="s">
        <v>789</v>
      </c>
      <c r="C740" s="27">
        <v>44441</v>
      </c>
      <c r="J740" s="1" t="s">
        <v>52</v>
      </c>
      <c r="K740" s="1" t="s">
        <v>59</v>
      </c>
      <c r="L740" s="1">
        <v>4</v>
      </c>
      <c r="M740" s="1">
        <v>7.19</v>
      </c>
      <c r="N740" s="6">
        <v>28.76</v>
      </c>
      <c r="O740" s="6"/>
      <c r="P740" s="6">
        <v>4229.83</v>
      </c>
      <c r="R740" s="31">
        <v>28.76</v>
      </c>
      <c r="S740" s="28">
        <v>44469</v>
      </c>
      <c r="W740" s="58"/>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59"/>
      <c r="AV740" s="59"/>
      <c r="AW740" s="59"/>
      <c r="AX740" s="59"/>
      <c r="AY740" s="59"/>
      <c r="AZ740" s="58"/>
      <c r="BA740" s="59"/>
      <c r="BB740" s="59"/>
      <c r="BC740" s="59"/>
      <c r="BD740" s="59"/>
    </row>
    <row r="741" spans="1:56" x14ac:dyDescent="0.2">
      <c r="A741" s="29">
        <v>45888</v>
      </c>
      <c r="B741" s="1" t="s">
        <v>789</v>
      </c>
      <c r="C741" s="27">
        <v>44441</v>
      </c>
      <c r="J741" s="1" t="s">
        <v>52</v>
      </c>
      <c r="K741" s="1" t="s">
        <v>59</v>
      </c>
      <c r="L741" s="1">
        <v>1</v>
      </c>
      <c r="M741" s="1">
        <v>1345.25</v>
      </c>
      <c r="N741" s="6">
        <v>1345.25</v>
      </c>
      <c r="O741" s="6"/>
      <c r="P741" s="6">
        <v>5528.32</v>
      </c>
      <c r="R741" s="31">
        <v>1345.25</v>
      </c>
      <c r="S741" s="28">
        <v>44469</v>
      </c>
      <c r="W741" s="58"/>
      <c r="X741" s="59"/>
      <c r="Y741" s="59"/>
      <c r="Z741" s="59"/>
      <c r="AA741" s="59"/>
      <c r="AB741" s="59"/>
      <c r="AC741" s="59"/>
      <c r="AD741" s="59"/>
      <c r="AE741" s="59"/>
      <c r="AF741" s="59"/>
      <c r="AG741" s="59"/>
      <c r="AH741" s="59"/>
      <c r="AI741" s="59"/>
      <c r="AJ741" s="59"/>
      <c r="AK741" s="59"/>
      <c r="AL741" s="59"/>
      <c r="AM741" s="59"/>
      <c r="AN741" s="59"/>
      <c r="AO741" s="59"/>
      <c r="AP741" s="59"/>
      <c r="AQ741" s="59"/>
      <c r="AR741" s="59"/>
      <c r="AS741" s="59"/>
      <c r="AT741" s="59"/>
      <c r="AU741" s="59"/>
      <c r="AV741" s="59"/>
      <c r="AW741" s="59"/>
      <c r="AX741" s="59"/>
      <c r="AY741" s="59"/>
      <c r="AZ741" s="58"/>
      <c r="BA741" s="59"/>
      <c r="BB741" s="59"/>
      <c r="BC741" s="59"/>
      <c r="BD741" s="59"/>
    </row>
    <row r="742" spans="1:56" x14ac:dyDescent="0.2">
      <c r="A742" s="29">
        <v>45912</v>
      </c>
      <c r="B742" s="1" t="s">
        <v>789</v>
      </c>
      <c r="C742" s="27">
        <v>44446</v>
      </c>
      <c r="J742" s="1" t="s">
        <v>52</v>
      </c>
      <c r="K742" s="1" t="s">
        <v>59</v>
      </c>
      <c r="L742" s="1">
        <v>1</v>
      </c>
      <c r="M742" s="1">
        <v>18</v>
      </c>
      <c r="N742" s="6">
        <v>18</v>
      </c>
      <c r="O742" s="6"/>
      <c r="P742" s="6">
        <v>4247.83</v>
      </c>
      <c r="R742" s="31">
        <v>18</v>
      </c>
      <c r="S742" s="28">
        <v>44469</v>
      </c>
      <c r="W742" s="58"/>
      <c r="X742" s="59"/>
      <c r="Y742" s="59"/>
      <c r="Z742" s="59"/>
      <c r="AA742" s="59"/>
      <c r="AB742" s="59"/>
      <c r="AC742" s="59"/>
      <c r="AD742" s="59"/>
      <c r="AE742" s="59"/>
      <c r="AF742" s="59"/>
      <c r="AG742" s="59"/>
      <c r="AH742" s="59"/>
      <c r="AI742" s="59"/>
      <c r="AJ742" s="59"/>
      <c r="AK742" s="59"/>
      <c r="AL742" s="59"/>
      <c r="AM742" s="59"/>
      <c r="AN742" s="59"/>
      <c r="AO742" s="59"/>
      <c r="AP742" s="59"/>
      <c r="AQ742" s="59"/>
      <c r="AR742" s="59"/>
      <c r="AS742" s="59"/>
      <c r="AT742" s="59"/>
      <c r="AU742" s="59"/>
      <c r="AV742" s="59"/>
      <c r="AW742" s="59"/>
      <c r="AX742" s="59"/>
      <c r="AY742" s="59"/>
      <c r="AZ742" s="58"/>
      <c r="BA742" s="59"/>
      <c r="BB742" s="59"/>
      <c r="BC742" s="59"/>
      <c r="BD742" s="59"/>
    </row>
    <row r="743" spans="1:56" x14ac:dyDescent="0.2">
      <c r="A743" s="29">
        <v>45912</v>
      </c>
      <c r="B743" s="1" t="s">
        <v>789</v>
      </c>
      <c r="C743" s="27">
        <v>44446</v>
      </c>
      <c r="J743" s="1" t="s">
        <v>52</v>
      </c>
      <c r="K743" s="1" t="s">
        <v>59</v>
      </c>
      <c r="L743" s="1">
        <v>1</v>
      </c>
      <c r="M743" s="1">
        <v>18</v>
      </c>
      <c r="N743" s="6">
        <v>18</v>
      </c>
      <c r="O743" s="6"/>
      <c r="P743" s="6">
        <v>4265.83</v>
      </c>
      <c r="R743" s="31">
        <v>18</v>
      </c>
      <c r="S743" s="28">
        <v>44469</v>
      </c>
      <c r="W743" s="58"/>
      <c r="X743" s="59"/>
      <c r="Y743" s="59"/>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c r="AV743" s="59"/>
      <c r="AW743" s="59"/>
      <c r="AX743" s="59"/>
      <c r="AY743" s="59"/>
      <c r="AZ743" s="58"/>
      <c r="BA743" s="59"/>
      <c r="BB743" s="59"/>
      <c r="BC743" s="59"/>
      <c r="BD743" s="59"/>
    </row>
    <row r="744" spans="1:56" x14ac:dyDescent="0.2">
      <c r="A744" s="29">
        <v>45913</v>
      </c>
      <c r="B744" s="1" t="s">
        <v>789</v>
      </c>
      <c r="C744" s="27">
        <v>44446</v>
      </c>
      <c r="J744" s="1" t="s">
        <v>52</v>
      </c>
      <c r="K744" s="1" t="s">
        <v>59</v>
      </c>
      <c r="N744" s="6"/>
      <c r="O744" s="6">
        <v>314.56</v>
      </c>
      <c r="P744" s="6">
        <v>4283.83</v>
      </c>
      <c r="R744" s="31">
        <v>-314.56</v>
      </c>
      <c r="S744" s="28">
        <v>44469</v>
      </c>
      <c r="W744" s="58"/>
      <c r="X744" s="59"/>
      <c r="Y744" s="59"/>
      <c r="Z744" s="59"/>
      <c r="AA744" s="59"/>
      <c r="AB744" s="59"/>
      <c r="AC744" s="59"/>
      <c r="AD744" s="59"/>
      <c r="AE744" s="59"/>
      <c r="AF744" s="59"/>
      <c r="AG744" s="59"/>
      <c r="AH744" s="59"/>
      <c r="AI744" s="59"/>
      <c r="AJ744" s="59"/>
      <c r="AK744" s="59"/>
      <c r="AL744" s="59"/>
      <c r="AM744" s="59"/>
      <c r="AN744" s="59"/>
      <c r="AO744" s="59"/>
      <c r="AP744" s="59"/>
      <c r="AQ744" s="59"/>
      <c r="AR744" s="59"/>
      <c r="AS744" s="59"/>
      <c r="AT744" s="59"/>
      <c r="AU744" s="59"/>
      <c r="AV744" s="59"/>
      <c r="AW744" s="59"/>
      <c r="AX744" s="59"/>
      <c r="AY744" s="59"/>
      <c r="AZ744" s="58"/>
      <c r="BA744" s="59"/>
      <c r="BB744" s="59"/>
      <c r="BC744" s="59"/>
      <c r="BD744" s="59"/>
    </row>
    <row r="745" spans="1:56" x14ac:dyDescent="0.2">
      <c r="A745" s="29">
        <v>45913</v>
      </c>
      <c r="B745" s="1" t="s">
        <v>789</v>
      </c>
      <c r="C745" s="27">
        <v>44446</v>
      </c>
      <c r="J745" s="1" t="s">
        <v>52</v>
      </c>
      <c r="K745" s="1" t="s">
        <v>59</v>
      </c>
      <c r="L745" s="1">
        <v>4</v>
      </c>
      <c r="M745" s="1">
        <v>6.38</v>
      </c>
      <c r="N745" s="6">
        <v>25.52</v>
      </c>
      <c r="O745" s="6"/>
      <c r="P745" s="6">
        <v>4309.3500000000004</v>
      </c>
      <c r="R745" s="31">
        <v>25.52</v>
      </c>
      <c r="S745" s="28">
        <v>44469</v>
      </c>
      <c r="W745" s="58"/>
      <c r="X745" s="59"/>
      <c r="Y745" s="59"/>
      <c r="Z745" s="59"/>
      <c r="AA745" s="59"/>
      <c r="AB745" s="59"/>
      <c r="AC745" s="59"/>
      <c r="AD745" s="59"/>
      <c r="AE745" s="59"/>
      <c r="AF745" s="59"/>
      <c r="AG745" s="59"/>
      <c r="AH745" s="59"/>
      <c r="AI745" s="59"/>
      <c r="AJ745" s="59"/>
      <c r="AK745" s="59"/>
      <c r="AL745" s="59"/>
      <c r="AM745" s="59"/>
      <c r="AN745" s="59"/>
      <c r="AO745" s="59"/>
      <c r="AP745" s="59"/>
      <c r="AQ745" s="59"/>
      <c r="AR745" s="59"/>
      <c r="AS745" s="59"/>
      <c r="AT745" s="59"/>
      <c r="AU745" s="59"/>
      <c r="AV745" s="59"/>
      <c r="AW745" s="59"/>
      <c r="AX745" s="59"/>
      <c r="AY745" s="59"/>
      <c r="AZ745" s="58"/>
      <c r="BA745" s="59"/>
      <c r="BB745" s="59"/>
      <c r="BC745" s="59"/>
      <c r="BD745" s="59"/>
    </row>
    <row r="746" spans="1:56" x14ac:dyDescent="0.2">
      <c r="A746" s="29">
        <v>45913</v>
      </c>
      <c r="B746" s="1" t="s">
        <v>789</v>
      </c>
      <c r="C746" s="27">
        <v>44446</v>
      </c>
      <c r="J746" s="1" t="s">
        <v>52</v>
      </c>
      <c r="K746" s="1" t="s">
        <v>59</v>
      </c>
      <c r="L746" s="1">
        <v>30</v>
      </c>
      <c r="M746" s="1">
        <v>3</v>
      </c>
      <c r="N746" s="6">
        <v>90</v>
      </c>
      <c r="O746" s="6"/>
      <c r="P746" s="6">
        <v>7135.91</v>
      </c>
      <c r="R746" s="31">
        <v>90</v>
      </c>
      <c r="S746" s="28">
        <v>44469</v>
      </c>
      <c r="W746" s="58"/>
      <c r="X746" s="59"/>
      <c r="Y746" s="59"/>
      <c r="Z746" s="59"/>
      <c r="AA746" s="59"/>
      <c r="AB746" s="59"/>
      <c r="AC746" s="59"/>
      <c r="AD746" s="59"/>
      <c r="AE746" s="59"/>
      <c r="AF746" s="59"/>
      <c r="AG746" s="59"/>
      <c r="AH746" s="59"/>
      <c r="AI746" s="59"/>
      <c r="AJ746" s="59"/>
      <c r="AK746" s="59"/>
      <c r="AL746" s="59"/>
      <c r="AM746" s="59"/>
      <c r="AN746" s="59"/>
      <c r="AO746" s="59"/>
      <c r="AP746" s="59"/>
      <c r="AQ746" s="59"/>
      <c r="AR746" s="59"/>
      <c r="AS746" s="59"/>
      <c r="AT746" s="59"/>
      <c r="AU746" s="59"/>
      <c r="AV746" s="59"/>
      <c r="AW746" s="59"/>
      <c r="AX746" s="59"/>
      <c r="AY746" s="59"/>
      <c r="AZ746" s="58"/>
      <c r="BA746" s="59"/>
      <c r="BB746" s="59"/>
      <c r="BC746" s="59"/>
      <c r="BD746" s="59"/>
    </row>
    <row r="747" spans="1:56" x14ac:dyDescent="0.2">
      <c r="A747" s="29">
        <v>45913</v>
      </c>
      <c r="B747" s="1" t="s">
        <v>789</v>
      </c>
      <c r="C747" s="27">
        <v>44446</v>
      </c>
      <c r="J747" s="1" t="s">
        <v>52</v>
      </c>
      <c r="K747" s="1" t="s">
        <v>59</v>
      </c>
      <c r="L747" s="1">
        <v>1</v>
      </c>
      <c r="M747" s="1">
        <v>332.56</v>
      </c>
      <c r="N747" s="6">
        <v>332.56</v>
      </c>
      <c r="O747" s="6"/>
      <c r="P747" s="6">
        <v>4598.3900000000003</v>
      </c>
      <c r="R747" s="31">
        <v>332.56</v>
      </c>
      <c r="S747" s="28">
        <v>44469</v>
      </c>
      <c r="W747" s="58"/>
      <c r="X747" s="59"/>
      <c r="Y747" s="59"/>
      <c r="Z747" s="59"/>
      <c r="AA747" s="59"/>
      <c r="AB747" s="59"/>
      <c r="AC747" s="59"/>
      <c r="AD747" s="59"/>
      <c r="AE747" s="59"/>
      <c r="AF747" s="59"/>
      <c r="AG747" s="59"/>
      <c r="AH747" s="59"/>
      <c r="AI747" s="59"/>
      <c r="AJ747" s="59"/>
      <c r="AK747" s="59"/>
      <c r="AL747" s="59"/>
      <c r="AM747" s="59"/>
      <c r="AN747" s="59"/>
      <c r="AO747" s="59"/>
      <c r="AP747" s="59"/>
      <c r="AQ747" s="59"/>
      <c r="AR747" s="59"/>
      <c r="AS747" s="59"/>
      <c r="AT747" s="59"/>
      <c r="AU747" s="59"/>
      <c r="AV747" s="59"/>
      <c r="AW747" s="59"/>
      <c r="AX747" s="59"/>
      <c r="AY747" s="59"/>
      <c r="AZ747" s="58"/>
      <c r="BA747" s="59"/>
      <c r="BB747" s="59"/>
      <c r="BC747" s="59"/>
      <c r="BD747" s="59"/>
    </row>
    <row r="748" spans="1:56" x14ac:dyDescent="0.2">
      <c r="A748" s="29">
        <v>45913</v>
      </c>
      <c r="B748" s="1" t="s">
        <v>789</v>
      </c>
      <c r="C748" s="27">
        <v>44446</v>
      </c>
      <c r="J748" s="1" t="s">
        <v>52</v>
      </c>
      <c r="K748" s="1" t="s">
        <v>59</v>
      </c>
      <c r="L748" s="1">
        <v>4</v>
      </c>
      <c r="M748" s="1">
        <v>684.14</v>
      </c>
      <c r="N748" s="6">
        <v>2736.56</v>
      </c>
      <c r="O748" s="6"/>
      <c r="P748" s="6">
        <v>7045.91</v>
      </c>
      <c r="R748" s="31">
        <v>2736.56</v>
      </c>
      <c r="S748" s="28">
        <v>44469</v>
      </c>
      <c r="W748" s="58"/>
      <c r="X748" s="59"/>
      <c r="Y748" s="59"/>
      <c r="Z748" s="59"/>
      <c r="AA748" s="59"/>
      <c r="AB748" s="59"/>
      <c r="AC748" s="59"/>
      <c r="AD748" s="59"/>
      <c r="AE748" s="59"/>
      <c r="AF748" s="59"/>
      <c r="AG748" s="59"/>
      <c r="AH748" s="59"/>
      <c r="AI748" s="59"/>
      <c r="AJ748" s="59"/>
      <c r="AK748" s="59"/>
      <c r="AL748" s="59"/>
      <c r="AM748" s="59"/>
      <c r="AN748" s="59"/>
      <c r="AO748" s="59"/>
      <c r="AP748" s="59"/>
      <c r="AQ748" s="59"/>
      <c r="AR748" s="59"/>
      <c r="AS748" s="59"/>
      <c r="AT748" s="59"/>
      <c r="AU748" s="59"/>
      <c r="AV748" s="59"/>
      <c r="AW748" s="59"/>
      <c r="AX748" s="59"/>
      <c r="AY748" s="59"/>
      <c r="AZ748" s="58"/>
      <c r="BA748" s="59"/>
      <c r="BB748" s="59"/>
      <c r="BC748" s="59"/>
      <c r="BD748" s="59"/>
    </row>
    <row r="749" spans="1:56" x14ac:dyDescent="0.2">
      <c r="A749" s="29">
        <v>45918</v>
      </c>
      <c r="B749" s="1" t="s">
        <v>623</v>
      </c>
      <c r="C749" s="27">
        <v>44447</v>
      </c>
      <c r="D749" s="1">
        <v>7</v>
      </c>
      <c r="J749" s="1" t="s">
        <v>52</v>
      </c>
      <c r="K749" s="1" t="s">
        <v>3</v>
      </c>
      <c r="L749" s="1">
        <v>-1</v>
      </c>
      <c r="N749" s="6"/>
      <c r="O749" s="6">
        <v>11.48</v>
      </c>
      <c r="P749" s="6">
        <v>7133.81</v>
      </c>
      <c r="R749" s="31">
        <v>-11.48</v>
      </c>
      <c r="S749" s="28">
        <v>44469</v>
      </c>
      <c r="W749" s="58"/>
      <c r="X749" s="59"/>
      <c r="Y749" s="59"/>
      <c r="Z749" s="59"/>
      <c r="AA749" s="59"/>
      <c r="AB749" s="59"/>
      <c r="AC749" s="59"/>
      <c r="AD749" s="59"/>
      <c r="AE749" s="59"/>
      <c r="AF749" s="59"/>
      <c r="AG749" s="59"/>
      <c r="AH749" s="59"/>
      <c r="AI749" s="59"/>
      <c r="AJ749" s="59"/>
      <c r="AK749" s="59"/>
      <c r="AL749" s="59"/>
      <c r="AM749" s="59"/>
      <c r="AN749" s="59"/>
      <c r="AO749" s="59"/>
      <c r="AP749" s="59"/>
      <c r="AQ749" s="59"/>
      <c r="AR749" s="59"/>
      <c r="AS749" s="59"/>
      <c r="AT749" s="59"/>
      <c r="AU749" s="59"/>
      <c r="AV749" s="59"/>
      <c r="AW749" s="59"/>
      <c r="AX749" s="59"/>
      <c r="AY749" s="59"/>
      <c r="AZ749" s="58"/>
      <c r="BA749" s="59"/>
      <c r="BB749" s="59"/>
      <c r="BC749" s="59"/>
      <c r="BD749" s="59"/>
    </row>
    <row r="750" spans="1:56" x14ac:dyDescent="0.2">
      <c r="A750" s="29">
        <v>45918</v>
      </c>
      <c r="B750" s="1" t="s">
        <v>623</v>
      </c>
      <c r="C750" s="27">
        <v>44447</v>
      </c>
      <c r="D750" s="1">
        <v>7</v>
      </c>
      <c r="J750" s="1" t="s">
        <v>52</v>
      </c>
      <c r="K750" s="1" t="s">
        <v>3</v>
      </c>
      <c r="L750" s="1">
        <v>-1</v>
      </c>
      <c r="N750" s="6"/>
      <c r="O750" s="6">
        <v>0.86</v>
      </c>
      <c r="P750" s="6">
        <v>7132.95</v>
      </c>
      <c r="R750" s="31">
        <v>-0.86</v>
      </c>
      <c r="S750" s="28">
        <v>44469</v>
      </c>
      <c r="W750" s="58"/>
      <c r="X750" s="59"/>
      <c r="Y750" s="59"/>
      <c r="Z750" s="59"/>
      <c r="AA750" s="59"/>
      <c r="AB750" s="59"/>
      <c r="AC750" s="59"/>
      <c r="AD750" s="59"/>
      <c r="AE750" s="59"/>
      <c r="AF750" s="59"/>
      <c r="AG750" s="59"/>
      <c r="AH750" s="59"/>
      <c r="AI750" s="59"/>
      <c r="AJ750" s="59"/>
      <c r="AK750" s="59"/>
      <c r="AL750" s="59"/>
      <c r="AM750" s="59"/>
      <c r="AN750" s="59"/>
      <c r="AO750" s="59"/>
      <c r="AP750" s="59"/>
      <c r="AQ750" s="59"/>
      <c r="AR750" s="59"/>
      <c r="AS750" s="59"/>
      <c r="AT750" s="59"/>
      <c r="AU750" s="59"/>
      <c r="AV750" s="59"/>
      <c r="AW750" s="59"/>
      <c r="AX750" s="59"/>
      <c r="AY750" s="59"/>
      <c r="AZ750" s="58"/>
      <c r="BA750" s="59"/>
      <c r="BB750" s="59"/>
      <c r="BC750" s="59"/>
      <c r="BD750" s="59"/>
    </row>
    <row r="751" spans="1:56" x14ac:dyDescent="0.2">
      <c r="A751" s="29">
        <v>45918</v>
      </c>
      <c r="B751" s="1" t="s">
        <v>623</v>
      </c>
      <c r="C751" s="27">
        <v>44447</v>
      </c>
      <c r="D751" s="1">
        <v>7</v>
      </c>
      <c r="J751" s="1" t="s">
        <v>52</v>
      </c>
      <c r="K751" s="1" t="s">
        <v>3</v>
      </c>
      <c r="L751" s="1">
        <v>1</v>
      </c>
      <c r="N751" s="6">
        <v>3</v>
      </c>
      <c r="O751" s="6"/>
      <c r="P751" s="6">
        <v>7138.91</v>
      </c>
      <c r="R751" s="31">
        <v>3</v>
      </c>
      <c r="S751" s="28">
        <v>44469</v>
      </c>
      <c r="W751" s="58"/>
      <c r="X751" s="59"/>
      <c r="Y751" s="59"/>
      <c r="Z751" s="59"/>
      <c r="AA751" s="59"/>
      <c r="AB751" s="59"/>
      <c r="AC751" s="59"/>
      <c r="AD751" s="59"/>
      <c r="AE751" s="59"/>
      <c r="AF751" s="59"/>
      <c r="AG751" s="59"/>
      <c r="AH751" s="59"/>
      <c r="AI751" s="59"/>
      <c r="AJ751" s="59"/>
      <c r="AK751" s="59"/>
      <c r="AL751" s="59"/>
      <c r="AM751" s="59"/>
      <c r="AN751" s="59"/>
      <c r="AO751" s="59"/>
      <c r="AP751" s="59"/>
      <c r="AQ751" s="59"/>
      <c r="AR751" s="59"/>
      <c r="AS751" s="59"/>
      <c r="AT751" s="59"/>
      <c r="AU751" s="59"/>
      <c r="AV751" s="59"/>
      <c r="AW751" s="59"/>
      <c r="AX751" s="59"/>
      <c r="AY751" s="59"/>
      <c r="AZ751" s="58"/>
      <c r="BA751" s="59"/>
      <c r="BB751" s="59"/>
      <c r="BC751" s="59"/>
      <c r="BD751" s="59"/>
    </row>
    <row r="752" spans="1:56" x14ac:dyDescent="0.2">
      <c r="A752" s="29">
        <v>45918</v>
      </c>
      <c r="B752" s="1" t="s">
        <v>623</v>
      </c>
      <c r="C752" s="27">
        <v>44447</v>
      </c>
      <c r="D752" s="1">
        <v>7</v>
      </c>
      <c r="J752" s="1" t="s">
        <v>52</v>
      </c>
      <c r="K752" s="1" t="s">
        <v>3</v>
      </c>
      <c r="L752" s="1">
        <v>1</v>
      </c>
      <c r="N752" s="6">
        <v>6.38</v>
      </c>
      <c r="O752" s="6"/>
      <c r="P752" s="6">
        <v>7145.29</v>
      </c>
      <c r="R752" s="31">
        <v>6.38</v>
      </c>
      <c r="S752" s="28">
        <v>44469</v>
      </c>
      <c r="W752" s="58"/>
      <c r="X752" s="59"/>
      <c r="Y752" s="59"/>
      <c r="Z752" s="59"/>
      <c r="AA752" s="59"/>
      <c r="AB752" s="59"/>
      <c r="AC752" s="59"/>
      <c r="AD752" s="59"/>
      <c r="AE752" s="59"/>
      <c r="AF752" s="59"/>
      <c r="AG752" s="59"/>
      <c r="AH752" s="59"/>
      <c r="AI752" s="59"/>
      <c r="AJ752" s="59"/>
      <c r="AK752" s="59"/>
      <c r="AL752" s="59"/>
      <c r="AM752" s="59"/>
      <c r="AN752" s="59"/>
      <c r="AO752" s="59"/>
      <c r="AP752" s="59"/>
      <c r="AQ752" s="59"/>
      <c r="AR752" s="59"/>
      <c r="AS752" s="59"/>
      <c r="AT752" s="59"/>
      <c r="AU752" s="59"/>
      <c r="AV752" s="59"/>
      <c r="AW752" s="59"/>
      <c r="AX752" s="59"/>
      <c r="AY752" s="59"/>
      <c r="AZ752" s="58"/>
      <c r="BA752" s="59"/>
      <c r="BB752" s="59"/>
      <c r="BC752" s="59"/>
      <c r="BD752" s="59"/>
    </row>
    <row r="753" spans="1:56" x14ac:dyDescent="0.2">
      <c r="A753" s="29">
        <v>45997</v>
      </c>
      <c r="B753" s="1" t="s">
        <v>200</v>
      </c>
      <c r="C753" s="27">
        <v>44448</v>
      </c>
      <c r="D753" s="1">
        <v>53160</v>
      </c>
      <c r="J753" s="1" t="s">
        <v>52</v>
      </c>
      <c r="K753" s="1" t="s">
        <v>49</v>
      </c>
      <c r="L753" s="1">
        <v>-1</v>
      </c>
      <c r="N753" s="6"/>
      <c r="O753" s="6">
        <v>80.08</v>
      </c>
      <c r="P753" s="6">
        <v>8696.01</v>
      </c>
      <c r="R753" s="31">
        <v>-80.08</v>
      </c>
      <c r="S753" s="28">
        <v>44469</v>
      </c>
      <c r="W753" s="58"/>
      <c r="X753" s="59"/>
      <c r="Y753" s="59"/>
      <c r="Z753" s="59"/>
      <c r="AA753" s="59"/>
      <c r="AB753" s="59"/>
      <c r="AC753" s="59"/>
      <c r="AD753" s="59"/>
      <c r="AE753" s="59"/>
      <c r="AF753" s="59"/>
      <c r="AG753" s="59"/>
      <c r="AH753" s="59"/>
      <c r="AI753" s="59"/>
      <c r="AJ753" s="59"/>
      <c r="AK753" s="59"/>
      <c r="AL753" s="59"/>
      <c r="AM753" s="59"/>
      <c r="AN753" s="59"/>
      <c r="AO753" s="59"/>
      <c r="AP753" s="59"/>
      <c r="AQ753" s="59"/>
      <c r="AR753" s="59"/>
      <c r="AS753" s="59"/>
      <c r="AT753" s="59"/>
      <c r="AU753" s="59"/>
      <c r="AV753" s="59"/>
      <c r="AW753" s="59"/>
      <c r="AX753" s="59"/>
      <c r="AY753" s="59"/>
      <c r="AZ753" s="58"/>
      <c r="BA753" s="59"/>
      <c r="BB753" s="59"/>
      <c r="BC753" s="59"/>
      <c r="BD753" s="59"/>
    </row>
    <row r="754" spans="1:56" x14ac:dyDescent="0.2">
      <c r="A754" s="29">
        <v>46002</v>
      </c>
      <c r="B754" s="1" t="s">
        <v>789</v>
      </c>
      <c r="C754" s="27">
        <v>44448</v>
      </c>
      <c r="J754" s="1" t="s">
        <v>52</v>
      </c>
      <c r="K754" s="1" t="s">
        <v>59</v>
      </c>
      <c r="N754" s="6"/>
      <c r="O754" s="6">
        <v>10</v>
      </c>
      <c r="P754" s="6">
        <v>7150.95</v>
      </c>
      <c r="R754" s="31">
        <v>-10</v>
      </c>
      <c r="S754" s="28">
        <v>44469</v>
      </c>
      <c r="W754" s="58"/>
      <c r="X754" s="59"/>
      <c r="Y754" s="59"/>
      <c r="Z754" s="59"/>
      <c r="AA754" s="59"/>
      <c r="AB754" s="59"/>
      <c r="AC754" s="59"/>
      <c r="AD754" s="59"/>
      <c r="AE754" s="59"/>
      <c r="AF754" s="59"/>
      <c r="AG754" s="59"/>
      <c r="AH754" s="59"/>
      <c r="AI754" s="59"/>
      <c r="AJ754" s="59"/>
      <c r="AK754" s="59"/>
      <c r="AL754" s="59"/>
      <c r="AM754" s="59"/>
      <c r="AN754" s="59"/>
      <c r="AO754" s="59"/>
      <c r="AP754" s="59"/>
      <c r="AQ754" s="59"/>
      <c r="AR754" s="59"/>
      <c r="AS754" s="59"/>
      <c r="AT754" s="59"/>
      <c r="AU754" s="59"/>
      <c r="AV754" s="59"/>
      <c r="AW754" s="59"/>
      <c r="AX754" s="59"/>
      <c r="AY754" s="59"/>
      <c r="AZ754" s="58"/>
      <c r="BA754" s="59"/>
      <c r="BB754" s="59"/>
      <c r="BC754" s="59"/>
      <c r="BD754" s="59"/>
    </row>
    <row r="755" spans="1:56" x14ac:dyDescent="0.2">
      <c r="A755" s="29">
        <v>46002</v>
      </c>
      <c r="B755" s="1" t="s">
        <v>789</v>
      </c>
      <c r="C755" s="27">
        <v>44448</v>
      </c>
      <c r="J755" s="1" t="s">
        <v>52</v>
      </c>
      <c r="K755" s="1" t="s">
        <v>59</v>
      </c>
      <c r="L755" s="1">
        <v>1</v>
      </c>
      <c r="M755" s="1">
        <v>28</v>
      </c>
      <c r="N755" s="6">
        <v>28</v>
      </c>
      <c r="O755" s="6"/>
      <c r="P755" s="6">
        <v>7160.95</v>
      </c>
      <c r="R755" s="31">
        <v>28</v>
      </c>
      <c r="S755" s="28">
        <v>44469</v>
      </c>
      <c r="W755" s="58"/>
      <c r="X755" s="59"/>
      <c r="Y755" s="59"/>
      <c r="Z755" s="59"/>
      <c r="AA755" s="59"/>
      <c r="AB755" s="59"/>
      <c r="AC755" s="59"/>
      <c r="AD755" s="59"/>
      <c r="AE755" s="59"/>
      <c r="AF755" s="59"/>
      <c r="AG755" s="59"/>
      <c r="AH755" s="59"/>
      <c r="AI755" s="59"/>
      <c r="AJ755" s="59"/>
      <c r="AK755" s="59"/>
      <c r="AL755" s="59"/>
      <c r="AM755" s="59"/>
      <c r="AN755" s="59"/>
      <c r="AO755" s="59"/>
      <c r="AP755" s="59"/>
      <c r="AQ755" s="59"/>
      <c r="AR755" s="59"/>
      <c r="AS755" s="59"/>
      <c r="AT755" s="59"/>
      <c r="AU755" s="59"/>
      <c r="AV755" s="59"/>
      <c r="AW755" s="59"/>
      <c r="AX755" s="59"/>
      <c r="AY755" s="59"/>
      <c r="AZ755" s="58"/>
      <c r="BA755" s="59"/>
      <c r="BB755" s="59"/>
      <c r="BC755" s="59"/>
      <c r="BD755" s="59"/>
    </row>
    <row r="756" spans="1:56" x14ac:dyDescent="0.2">
      <c r="A756" s="29">
        <v>46002</v>
      </c>
      <c r="B756" s="1" t="s">
        <v>789</v>
      </c>
      <c r="C756" s="27">
        <v>44448</v>
      </c>
      <c r="J756" s="1" t="s">
        <v>52</v>
      </c>
      <c r="K756" s="1" t="s">
        <v>59</v>
      </c>
      <c r="L756" s="1">
        <v>5</v>
      </c>
      <c r="M756" s="1">
        <v>139</v>
      </c>
      <c r="N756" s="6">
        <v>695</v>
      </c>
      <c r="O756" s="6"/>
      <c r="P756" s="6">
        <v>7845.95</v>
      </c>
      <c r="R756" s="31">
        <v>695</v>
      </c>
      <c r="S756" s="28">
        <v>44469</v>
      </c>
      <c r="W756" s="58"/>
      <c r="X756" s="59"/>
      <c r="Y756" s="59"/>
      <c r="Z756" s="59"/>
      <c r="AA756" s="59"/>
      <c r="AB756" s="59"/>
      <c r="AC756" s="59"/>
      <c r="AD756" s="59"/>
      <c r="AE756" s="59"/>
      <c r="AF756" s="59"/>
      <c r="AG756" s="59"/>
      <c r="AH756" s="59"/>
      <c r="AI756" s="59"/>
      <c r="AJ756" s="59"/>
      <c r="AK756" s="59"/>
      <c r="AL756" s="59"/>
      <c r="AM756" s="59"/>
      <c r="AN756" s="59"/>
      <c r="AO756" s="59"/>
      <c r="AP756" s="59"/>
      <c r="AQ756" s="59"/>
      <c r="AR756" s="59"/>
      <c r="AS756" s="59"/>
      <c r="AT756" s="59"/>
      <c r="AU756" s="59"/>
      <c r="AV756" s="59"/>
      <c r="AW756" s="59"/>
      <c r="AX756" s="59"/>
      <c r="AY756" s="59"/>
      <c r="AZ756" s="58"/>
      <c r="BA756" s="59"/>
      <c r="BB756" s="59"/>
      <c r="BC756" s="59"/>
      <c r="BD756" s="59"/>
    </row>
    <row r="757" spans="1:56" x14ac:dyDescent="0.2">
      <c r="A757" s="29">
        <v>46003</v>
      </c>
      <c r="B757" s="1" t="s">
        <v>789</v>
      </c>
      <c r="C757" s="27">
        <v>44448</v>
      </c>
      <c r="J757" s="1" t="s">
        <v>52</v>
      </c>
      <c r="K757" s="1" t="s">
        <v>59</v>
      </c>
      <c r="N757" s="6"/>
      <c r="O757" s="6">
        <v>464.92</v>
      </c>
      <c r="P757" s="6">
        <v>7863.95</v>
      </c>
      <c r="R757" s="31">
        <v>-464.92</v>
      </c>
      <c r="S757" s="28">
        <v>44469</v>
      </c>
      <c r="W757" s="58"/>
      <c r="X757" s="59"/>
      <c r="Y757" s="59"/>
      <c r="Z757" s="59"/>
      <c r="AA757" s="59"/>
      <c r="AB757" s="59"/>
      <c r="AC757" s="59"/>
      <c r="AD757" s="59"/>
      <c r="AE757" s="59"/>
      <c r="AF757" s="59"/>
      <c r="AG757" s="59"/>
      <c r="AH757" s="59"/>
      <c r="AI757" s="59"/>
      <c r="AJ757" s="59"/>
      <c r="AK757" s="59"/>
      <c r="AL757" s="59"/>
      <c r="AM757" s="59"/>
      <c r="AN757" s="59"/>
      <c r="AO757" s="59"/>
      <c r="AP757" s="59"/>
      <c r="AQ757" s="59"/>
      <c r="AR757" s="59"/>
      <c r="AS757" s="59"/>
      <c r="AT757" s="59"/>
      <c r="AU757" s="59"/>
      <c r="AV757" s="59"/>
      <c r="AW757" s="59"/>
      <c r="AX757" s="59"/>
      <c r="AY757" s="59"/>
      <c r="AZ757" s="58"/>
      <c r="BA757" s="59"/>
      <c r="BB757" s="59"/>
      <c r="BC757" s="59"/>
      <c r="BD757" s="59"/>
    </row>
    <row r="758" spans="1:56" x14ac:dyDescent="0.2">
      <c r="A758" s="29">
        <v>46003</v>
      </c>
      <c r="B758" s="1" t="s">
        <v>789</v>
      </c>
      <c r="C758" s="27">
        <v>44448</v>
      </c>
      <c r="J758" s="1" t="s">
        <v>52</v>
      </c>
      <c r="K758" s="1" t="s">
        <v>59</v>
      </c>
      <c r="L758" s="1">
        <v>1</v>
      </c>
      <c r="M758" s="1">
        <v>228</v>
      </c>
      <c r="N758" s="6">
        <v>228</v>
      </c>
      <c r="O758" s="6"/>
      <c r="P758" s="6">
        <v>8776.09</v>
      </c>
      <c r="R758" s="31">
        <v>228</v>
      </c>
      <c r="S758" s="28">
        <v>44469</v>
      </c>
      <c r="W758" s="58"/>
      <c r="X758" s="59"/>
      <c r="Y758" s="59"/>
      <c r="Z758" s="59"/>
      <c r="AA758" s="59"/>
      <c r="AB758" s="59"/>
      <c r="AC758" s="59"/>
      <c r="AD758" s="59"/>
      <c r="AE758" s="59"/>
      <c r="AF758" s="59"/>
      <c r="AG758" s="59"/>
      <c r="AH758" s="59"/>
      <c r="AI758" s="59"/>
      <c r="AJ758" s="59"/>
      <c r="AK758" s="59"/>
      <c r="AL758" s="59"/>
      <c r="AM758" s="59"/>
      <c r="AN758" s="59"/>
      <c r="AO758" s="59"/>
      <c r="AP758" s="59"/>
      <c r="AQ758" s="59"/>
      <c r="AR758" s="59"/>
      <c r="AS758" s="59"/>
      <c r="AT758" s="59"/>
      <c r="AU758" s="59"/>
      <c r="AV758" s="59"/>
      <c r="AW758" s="59"/>
      <c r="AX758" s="59"/>
      <c r="AY758" s="59"/>
      <c r="AZ758" s="58"/>
      <c r="BA758" s="59"/>
      <c r="BB758" s="59"/>
      <c r="BC758" s="59"/>
      <c r="BD758" s="59"/>
    </row>
    <row r="759" spans="1:56" x14ac:dyDescent="0.2">
      <c r="A759" s="29">
        <v>46003</v>
      </c>
      <c r="B759" s="1" t="s">
        <v>789</v>
      </c>
      <c r="C759" s="27">
        <v>44448</v>
      </c>
      <c r="J759" s="1" t="s">
        <v>52</v>
      </c>
      <c r="K759" s="1" t="s">
        <v>59</v>
      </c>
      <c r="L759" s="1">
        <v>1</v>
      </c>
      <c r="M759" s="1">
        <v>482.92</v>
      </c>
      <c r="N759" s="6">
        <v>482.92</v>
      </c>
      <c r="O759" s="6"/>
      <c r="P759" s="6">
        <v>8328.8700000000008</v>
      </c>
      <c r="R759" s="31">
        <v>482.92</v>
      </c>
      <c r="S759" s="28">
        <v>44469</v>
      </c>
      <c r="W759" s="58"/>
      <c r="X759" s="59"/>
      <c r="Y759" s="59"/>
      <c r="Z759" s="59"/>
      <c r="AA759" s="59"/>
      <c r="AB759" s="59"/>
      <c r="AC759" s="59"/>
      <c r="AD759" s="59"/>
      <c r="AE759" s="59"/>
      <c r="AF759" s="59"/>
      <c r="AG759" s="59"/>
      <c r="AH759" s="59"/>
      <c r="AI759" s="59"/>
      <c r="AJ759" s="59"/>
      <c r="AK759" s="59"/>
      <c r="AL759" s="59"/>
      <c r="AM759" s="59"/>
      <c r="AN759" s="59"/>
      <c r="AO759" s="59"/>
      <c r="AP759" s="59"/>
      <c r="AQ759" s="59"/>
      <c r="AR759" s="59"/>
      <c r="AS759" s="59"/>
      <c r="AT759" s="59"/>
      <c r="AU759" s="59"/>
      <c r="AV759" s="59"/>
      <c r="AW759" s="59"/>
      <c r="AX759" s="59"/>
      <c r="AY759" s="59"/>
      <c r="AZ759" s="58"/>
      <c r="BA759" s="59"/>
      <c r="BB759" s="59"/>
      <c r="BC759" s="59"/>
      <c r="BD759" s="59"/>
    </row>
    <row r="760" spans="1:56" x14ac:dyDescent="0.2">
      <c r="A760" s="29">
        <v>46003</v>
      </c>
      <c r="B760" s="1" t="s">
        <v>789</v>
      </c>
      <c r="C760" s="27">
        <v>44448</v>
      </c>
      <c r="J760" s="1" t="s">
        <v>52</v>
      </c>
      <c r="K760" s="1" t="s">
        <v>59</v>
      </c>
      <c r="L760" s="1">
        <v>1</v>
      </c>
      <c r="M760" s="1">
        <v>684.14</v>
      </c>
      <c r="N760" s="6">
        <v>684.14</v>
      </c>
      <c r="O760" s="6"/>
      <c r="P760" s="6">
        <v>8548.09</v>
      </c>
      <c r="R760" s="31">
        <v>684.14</v>
      </c>
      <c r="S760" s="28">
        <v>44469</v>
      </c>
      <c r="W760" s="58"/>
      <c r="X760" s="59"/>
      <c r="Y760" s="59"/>
      <c r="Z760" s="59"/>
      <c r="AA760" s="59"/>
      <c r="AB760" s="59"/>
      <c r="AC760" s="59"/>
      <c r="AD760" s="59"/>
      <c r="AE760" s="59"/>
      <c r="AF760" s="59"/>
      <c r="AG760" s="59"/>
      <c r="AH760" s="59"/>
      <c r="AI760" s="59"/>
      <c r="AJ760" s="59"/>
      <c r="AK760" s="59"/>
      <c r="AL760" s="59"/>
      <c r="AM760" s="59"/>
      <c r="AN760" s="59"/>
      <c r="AO760" s="59"/>
      <c r="AP760" s="59"/>
      <c r="AQ760" s="59"/>
      <c r="AR760" s="59"/>
      <c r="AS760" s="59"/>
      <c r="AT760" s="59"/>
      <c r="AU760" s="59"/>
      <c r="AV760" s="59"/>
      <c r="AW760" s="59"/>
      <c r="AX760" s="59"/>
      <c r="AY760" s="59"/>
      <c r="AZ760" s="58"/>
      <c r="BA760" s="59"/>
      <c r="BB760" s="59"/>
      <c r="BC760" s="59"/>
      <c r="BD760" s="59"/>
    </row>
    <row r="761" spans="1:56" x14ac:dyDescent="0.2">
      <c r="A761" s="29">
        <v>45806</v>
      </c>
      <c r="B761" s="1" t="s">
        <v>200</v>
      </c>
      <c r="C761" s="27">
        <v>44452</v>
      </c>
      <c r="D761" s="1">
        <v>53090</v>
      </c>
      <c r="J761" s="1" t="s">
        <v>52</v>
      </c>
      <c r="K761" s="1" t="s">
        <v>49</v>
      </c>
      <c r="L761" s="1">
        <v>-1</v>
      </c>
      <c r="N761" s="6"/>
      <c r="O761" s="6">
        <v>228</v>
      </c>
      <c r="P761" s="6">
        <v>8468.01</v>
      </c>
      <c r="R761" s="31">
        <v>-228</v>
      </c>
      <c r="S761" s="28">
        <v>44469</v>
      </c>
      <c r="W761" s="58"/>
      <c r="X761" s="59"/>
      <c r="Y761" s="59"/>
      <c r="Z761" s="59"/>
      <c r="AA761" s="59"/>
      <c r="AB761" s="59"/>
      <c r="AC761" s="59"/>
      <c r="AD761" s="59"/>
      <c r="AE761" s="59"/>
      <c r="AF761" s="59"/>
      <c r="AG761" s="59"/>
      <c r="AH761" s="59"/>
      <c r="AI761" s="59"/>
      <c r="AJ761" s="59"/>
      <c r="AK761" s="59"/>
      <c r="AL761" s="59"/>
      <c r="AM761" s="59"/>
      <c r="AN761" s="59"/>
      <c r="AO761" s="59"/>
      <c r="AP761" s="59"/>
      <c r="AQ761" s="59"/>
      <c r="AR761" s="59"/>
      <c r="AS761" s="59"/>
      <c r="AT761" s="59"/>
      <c r="AU761" s="59"/>
      <c r="AV761" s="59"/>
      <c r="AW761" s="59"/>
      <c r="AX761" s="59"/>
      <c r="AY761" s="59"/>
      <c r="AZ761" s="58"/>
      <c r="BA761" s="59"/>
      <c r="BB761" s="59"/>
      <c r="BC761" s="59"/>
      <c r="BD761" s="59"/>
    </row>
    <row r="762" spans="1:56" x14ac:dyDescent="0.2">
      <c r="A762" s="29">
        <v>45806</v>
      </c>
      <c r="B762" s="1" t="s">
        <v>200</v>
      </c>
      <c r="C762" s="27">
        <v>44452</v>
      </c>
      <c r="D762" s="1">
        <v>53090</v>
      </c>
      <c r="J762" s="1" t="s">
        <v>52</v>
      </c>
      <c r="K762" s="1" t="s">
        <v>49</v>
      </c>
      <c r="L762" s="1">
        <v>-1</v>
      </c>
      <c r="N762" s="6"/>
      <c r="O762" s="6">
        <v>6.38</v>
      </c>
      <c r="P762" s="6">
        <v>8461.6299999999992</v>
      </c>
      <c r="R762" s="31">
        <v>-6.38</v>
      </c>
      <c r="S762" s="28">
        <v>44469</v>
      </c>
      <c r="W762" s="58"/>
      <c r="X762" s="59"/>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8"/>
      <c r="BA762" s="59"/>
      <c r="BB762" s="59"/>
      <c r="BC762" s="59"/>
      <c r="BD762" s="59"/>
    </row>
    <row r="763" spans="1:56" x14ac:dyDescent="0.2">
      <c r="A763" s="29">
        <v>45993</v>
      </c>
      <c r="B763" s="1" t="s">
        <v>200</v>
      </c>
      <c r="C763" s="27">
        <v>44452</v>
      </c>
      <c r="D763" s="1">
        <v>53158</v>
      </c>
      <c r="J763" s="1" t="s">
        <v>52</v>
      </c>
      <c r="K763" s="1" t="s">
        <v>49</v>
      </c>
      <c r="L763" s="1">
        <v>-1</v>
      </c>
      <c r="N763" s="6"/>
      <c r="O763" s="6">
        <v>18</v>
      </c>
      <c r="P763" s="6">
        <v>8443.6299999999992</v>
      </c>
      <c r="R763" s="31">
        <v>-18</v>
      </c>
      <c r="S763" s="28">
        <v>44469</v>
      </c>
      <c r="W763" s="58"/>
      <c r="X763" s="59"/>
      <c r="Y763" s="59"/>
      <c r="Z763" s="59"/>
      <c r="AA763" s="59"/>
      <c r="AB763" s="59"/>
      <c r="AC763" s="59"/>
      <c r="AD763" s="59"/>
      <c r="AE763" s="59"/>
      <c r="AF763" s="59"/>
      <c r="AG763" s="59"/>
      <c r="AH763" s="59"/>
      <c r="AI763" s="59"/>
      <c r="AJ763" s="59"/>
      <c r="AK763" s="59"/>
      <c r="AL763" s="59"/>
      <c r="AM763" s="59"/>
      <c r="AN763" s="59"/>
      <c r="AO763" s="59"/>
      <c r="AP763" s="59"/>
      <c r="AQ763" s="59"/>
      <c r="AR763" s="59"/>
      <c r="AS763" s="59"/>
      <c r="AT763" s="59"/>
      <c r="AU763" s="59"/>
      <c r="AV763" s="59"/>
      <c r="AW763" s="59"/>
      <c r="AX763" s="59"/>
      <c r="AY763" s="59"/>
      <c r="AZ763" s="58"/>
      <c r="BA763" s="59"/>
      <c r="BB763" s="59"/>
      <c r="BC763" s="59"/>
      <c r="BD763" s="59"/>
    </row>
    <row r="764" spans="1:56" x14ac:dyDescent="0.2">
      <c r="A764" s="29">
        <v>45993</v>
      </c>
      <c r="B764" s="1" t="s">
        <v>200</v>
      </c>
      <c r="C764" s="27">
        <v>44452</v>
      </c>
      <c r="D764" s="1">
        <v>53158</v>
      </c>
      <c r="J764" s="1" t="s">
        <v>52</v>
      </c>
      <c r="K764" s="1" t="s">
        <v>49</v>
      </c>
      <c r="L764" s="1">
        <v>-1</v>
      </c>
      <c r="N764" s="6"/>
      <c r="O764" s="6">
        <v>18</v>
      </c>
      <c r="P764" s="6">
        <v>8425.6299999999992</v>
      </c>
      <c r="R764" s="31">
        <v>-18</v>
      </c>
      <c r="S764" s="28">
        <v>44469</v>
      </c>
      <c r="W764" s="58"/>
      <c r="X764" s="59"/>
      <c r="Y764" s="59"/>
      <c r="Z764" s="59"/>
      <c r="AA764" s="59"/>
      <c r="AB764" s="59"/>
      <c r="AC764" s="59"/>
      <c r="AD764" s="59"/>
      <c r="AE764" s="59"/>
      <c r="AF764" s="59"/>
      <c r="AG764" s="59"/>
      <c r="AH764" s="59"/>
      <c r="AI764" s="59"/>
      <c r="AJ764" s="59"/>
      <c r="AK764" s="59"/>
      <c r="AL764" s="59"/>
      <c r="AM764" s="59"/>
      <c r="AN764" s="59"/>
      <c r="AO764" s="59"/>
      <c r="AP764" s="59"/>
      <c r="AQ764" s="59"/>
      <c r="AR764" s="59"/>
      <c r="AS764" s="59"/>
      <c r="AT764" s="59"/>
      <c r="AU764" s="59"/>
      <c r="AV764" s="59"/>
      <c r="AW764" s="59"/>
      <c r="AX764" s="59"/>
      <c r="AY764" s="59"/>
      <c r="AZ764" s="58"/>
      <c r="BA764" s="59"/>
      <c r="BB764" s="59"/>
      <c r="BC764" s="59"/>
      <c r="BD764" s="59"/>
    </row>
    <row r="765" spans="1:56" x14ac:dyDescent="0.2">
      <c r="A765" s="29">
        <v>46022</v>
      </c>
      <c r="B765" s="1" t="s">
        <v>200</v>
      </c>
      <c r="C765" s="27">
        <v>44452</v>
      </c>
      <c r="D765" s="1">
        <v>53167</v>
      </c>
      <c r="J765" s="1" t="s">
        <v>52</v>
      </c>
      <c r="K765" s="1" t="s">
        <v>49</v>
      </c>
      <c r="L765" s="1">
        <v>-1</v>
      </c>
      <c r="N765" s="6"/>
      <c r="O765" s="6">
        <v>206.64</v>
      </c>
      <c r="P765" s="6">
        <v>8218.99</v>
      </c>
      <c r="R765" s="31">
        <v>-206.64</v>
      </c>
      <c r="S765" s="28">
        <v>44469</v>
      </c>
      <c r="W765" s="58"/>
      <c r="X765" s="59"/>
      <c r="Y765" s="59"/>
      <c r="Z765" s="59"/>
      <c r="AA765" s="59"/>
      <c r="AB765" s="59"/>
      <c r="AC765" s="59"/>
      <c r="AD765" s="59"/>
      <c r="AE765" s="59"/>
      <c r="AF765" s="59"/>
      <c r="AG765" s="59"/>
      <c r="AH765" s="59"/>
      <c r="AI765" s="59"/>
      <c r="AJ765" s="59"/>
      <c r="AK765" s="59"/>
      <c r="AL765" s="59"/>
      <c r="AM765" s="59"/>
      <c r="AN765" s="59"/>
      <c r="AO765" s="59"/>
      <c r="AP765" s="59"/>
      <c r="AQ765" s="59"/>
      <c r="AR765" s="59"/>
      <c r="AS765" s="59"/>
      <c r="AT765" s="59"/>
      <c r="AU765" s="59"/>
      <c r="AV765" s="59"/>
      <c r="AW765" s="59"/>
      <c r="AX765" s="59"/>
      <c r="AY765" s="59"/>
      <c r="AZ765" s="58"/>
      <c r="BA765" s="59"/>
      <c r="BB765" s="59"/>
      <c r="BC765" s="59"/>
      <c r="BD765" s="59"/>
    </row>
    <row r="766" spans="1:56" x14ac:dyDescent="0.2">
      <c r="A766" s="29">
        <v>46022</v>
      </c>
      <c r="B766" s="1" t="s">
        <v>200</v>
      </c>
      <c r="C766" s="27">
        <v>44452</v>
      </c>
      <c r="D766" s="1">
        <v>53167</v>
      </c>
      <c r="J766" s="1" t="s">
        <v>52</v>
      </c>
      <c r="K766" s="1" t="s">
        <v>49</v>
      </c>
      <c r="L766" s="1">
        <v>-1</v>
      </c>
      <c r="N766" s="6"/>
      <c r="O766" s="6">
        <v>49.72</v>
      </c>
      <c r="P766" s="6">
        <v>8169.27</v>
      </c>
      <c r="R766" s="31">
        <v>-49.72</v>
      </c>
      <c r="S766" s="28">
        <v>44469</v>
      </c>
      <c r="W766" s="58"/>
      <c r="X766" s="59"/>
      <c r="Y766" s="59"/>
      <c r="Z766" s="59"/>
      <c r="AA766" s="59"/>
      <c r="AB766" s="59"/>
      <c r="AC766" s="59"/>
      <c r="AD766" s="59"/>
      <c r="AE766" s="59"/>
      <c r="AF766" s="59"/>
      <c r="AG766" s="59"/>
      <c r="AH766" s="59"/>
      <c r="AI766" s="59"/>
      <c r="AJ766" s="59"/>
      <c r="AK766" s="59"/>
      <c r="AL766" s="59"/>
      <c r="AM766" s="59"/>
      <c r="AN766" s="59"/>
      <c r="AO766" s="59"/>
      <c r="AP766" s="59"/>
      <c r="AQ766" s="59"/>
      <c r="AR766" s="59"/>
      <c r="AS766" s="59"/>
      <c r="AT766" s="59"/>
      <c r="AU766" s="59"/>
      <c r="AV766" s="59"/>
      <c r="AW766" s="59"/>
      <c r="AX766" s="59"/>
      <c r="AY766" s="59"/>
      <c r="AZ766" s="58"/>
      <c r="BA766" s="59"/>
      <c r="BB766" s="59"/>
      <c r="BC766" s="59"/>
      <c r="BD766" s="59"/>
    </row>
    <row r="767" spans="1:56" x14ac:dyDescent="0.2">
      <c r="A767" s="29">
        <v>46031</v>
      </c>
      <c r="B767" s="1" t="s">
        <v>789</v>
      </c>
      <c r="C767" s="27">
        <v>44452</v>
      </c>
      <c r="J767" s="1" t="s">
        <v>52</v>
      </c>
      <c r="K767" s="1" t="s">
        <v>59</v>
      </c>
      <c r="N767" s="6"/>
      <c r="O767" s="6">
        <v>670</v>
      </c>
      <c r="P767" s="6">
        <v>8187.27</v>
      </c>
      <c r="R767" s="31">
        <v>-670</v>
      </c>
      <c r="S767" s="28">
        <v>44469</v>
      </c>
      <c r="W767" s="58"/>
      <c r="X767" s="59"/>
      <c r="Y767" s="59"/>
      <c r="Z767" s="59"/>
      <c r="AA767" s="59"/>
      <c r="AB767" s="59"/>
      <c r="AC767" s="59"/>
      <c r="AD767" s="59"/>
      <c r="AE767" s="59"/>
      <c r="AF767" s="59"/>
      <c r="AG767" s="59"/>
      <c r="AH767" s="59"/>
      <c r="AI767" s="59"/>
      <c r="AJ767" s="59"/>
      <c r="AK767" s="59"/>
      <c r="AL767" s="59"/>
      <c r="AM767" s="59"/>
      <c r="AN767" s="59"/>
      <c r="AO767" s="59"/>
      <c r="AP767" s="59"/>
      <c r="AQ767" s="59"/>
      <c r="AR767" s="59"/>
      <c r="AS767" s="59"/>
      <c r="AT767" s="59"/>
      <c r="AU767" s="59"/>
      <c r="AV767" s="59"/>
      <c r="AW767" s="59"/>
      <c r="AX767" s="59"/>
      <c r="AY767" s="59"/>
      <c r="AZ767" s="58"/>
      <c r="BA767" s="59"/>
      <c r="BB767" s="59"/>
      <c r="BC767" s="59"/>
      <c r="BD767" s="59"/>
    </row>
    <row r="768" spans="1:56" x14ac:dyDescent="0.2">
      <c r="A768" s="29">
        <v>46031</v>
      </c>
      <c r="B768" s="1" t="s">
        <v>789</v>
      </c>
      <c r="C768" s="27">
        <v>44452</v>
      </c>
      <c r="J768" s="1" t="s">
        <v>52</v>
      </c>
      <c r="K768" s="1" t="s">
        <v>59</v>
      </c>
      <c r="L768" s="1">
        <v>1</v>
      </c>
      <c r="M768" s="1">
        <v>688</v>
      </c>
      <c r="N768" s="6">
        <v>688</v>
      </c>
      <c r="O768" s="6"/>
      <c r="P768" s="6">
        <v>8857.27</v>
      </c>
      <c r="R768" s="31">
        <v>688</v>
      </c>
      <c r="S768" s="28">
        <v>44469</v>
      </c>
      <c r="W768" s="58"/>
      <c r="X768" s="59"/>
      <c r="Y768" s="59"/>
      <c r="Z768" s="59"/>
      <c r="AA768" s="59"/>
      <c r="AB768" s="59"/>
      <c r="AC768" s="59"/>
      <c r="AD768" s="59"/>
      <c r="AE768" s="59"/>
      <c r="AF768" s="59"/>
      <c r="AG768" s="59"/>
      <c r="AH768" s="59"/>
      <c r="AI768" s="59"/>
      <c r="AJ768" s="59"/>
      <c r="AK768" s="59"/>
      <c r="AL768" s="59"/>
      <c r="AM768" s="59"/>
      <c r="AN768" s="59"/>
      <c r="AO768" s="59"/>
      <c r="AP768" s="59"/>
      <c r="AQ768" s="59"/>
      <c r="AR768" s="59"/>
      <c r="AS768" s="59"/>
      <c r="AT768" s="59"/>
      <c r="AU768" s="59"/>
      <c r="AV768" s="59"/>
      <c r="AW768" s="59"/>
      <c r="AX768" s="59"/>
      <c r="AY768" s="59"/>
      <c r="AZ768" s="58"/>
      <c r="BA768" s="59"/>
      <c r="BB768" s="59"/>
      <c r="BC768" s="59"/>
      <c r="BD768" s="59"/>
    </row>
    <row r="769" spans="1:56" x14ac:dyDescent="0.2">
      <c r="A769" s="29">
        <v>46032</v>
      </c>
      <c r="B769" s="1" t="s">
        <v>789</v>
      </c>
      <c r="C769" s="27">
        <v>44452</v>
      </c>
      <c r="J769" s="1" t="s">
        <v>52</v>
      </c>
      <c r="K769" s="1" t="s">
        <v>59</v>
      </c>
      <c r="L769" s="1">
        <v>20</v>
      </c>
      <c r="M769" s="1">
        <v>2</v>
      </c>
      <c r="N769" s="6">
        <v>40</v>
      </c>
      <c r="O769" s="6"/>
      <c r="P769" s="6">
        <v>8227.27</v>
      </c>
      <c r="R769" s="31">
        <v>40</v>
      </c>
      <c r="S769" s="28">
        <v>44469</v>
      </c>
      <c r="W769" s="58"/>
      <c r="X769" s="59"/>
      <c r="Y769" s="59"/>
      <c r="Z769" s="59"/>
      <c r="AA769" s="59"/>
      <c r="AB769" s="59"/>
      <c r="AC769" s="59"/>
      <c r="AD769" s="59"/>
      <c r="AE769" s="59"/>
      <c r="AF769" s="59"/>
      <c r="AG769" s="59"/>
      <c r="AH769" s="59"/>
      <c r="AI769" s="59"/>
      <c r="AJ769" s="59"/>
      <c r="AK769" s="59"/>
      <c r="AL769" s="59"/>
      <c r="AM769" s="59"/>
      <c r="AN769" s="59"/>
      <c r="AO769" s="59"/>
      <c r="AP769" s="59"/>
      <c r="AQ769" s="59"/>
      <c r="AR769" s="59"/>
      <c r="AS769" s="59"/>
      <c r="AT769" s="59"/>
      <c r="AU769" s="59"/>
      <c r="AV769" s="59"/>
      <c r="AW769" s="59"/>
      <c r="AX769" s="59"/>
      <c r="AY769" s="59"/>
      <c r="AZ769" s="58"/>
      <c r="BA769" s="59"/>
      <c r="BB769" s="59"/>
      <c r="BC769" s="59"/>
      <c r="BD769" s="59"/>
    </row>
    <row r="770" spans="1:56" x14ac:dyDescent="0.2">
      <c r="A770" s="29">
        <v>46045</v>
      </c>
      <c r="B770" s="1" t="s">
        <v>623</v>
      </c>
      <c r="C770" s="27">
        <v>44453</v>
      </c>
      <c r="D770" s="1">
        <v>8</v>
      </c>
      <c r="J770" s="1" t="s">
        <v>52</v>
      </c>
      <c r="K770" s="1" t="s">
        <v>3</v>
      </c>
      <c r="L770" s="1">
        <v>-3</v>
      </c>
      <c r="N770" s="6"/>
      <c r="O770" s="6">
        <v>2.31</v>
      </c>
      <c r="P770" s="6">
        <v>8224.9599999999991</v>
      </c>
      <c r="R770" s="31">
        <v>-2.31</v>
      </c>
      <c r="S770" s="28">
        <v>44469</v>
      </c>
      <c r="W770" s="58"/>
      <c r="X770" s="59"/>
      <c r="Y770" s="59"/>
      <c r="Z770" s="59"/>
      <c r="AA770" s="59"/>
      <c r="AB770" s="59"/>
      <c r="AC770" s="59"/>
      <c r="AD770" s="59"/>
      <c r="AE770" s="59"/>
      <c r="AF770" s="59"/>
      <c r="AG770" s="59"/>
      <c r="AH770" s="59"/>
      <c r="AI770" s="59"/>
      <c r="AJ770" s="59"/>
      <c r="AK770" s="59"/>
      <c r="AL770" s="59"/>
      <c r="AM770" s="59"/>
      <c r="AN770" s="59"/>
      <c r="AO770" s="59"/>
      <c r="AP770" s="59"/>
      <c r="AQ770" s="59"/>
      <c r="AR770" s="59"/>
      <c r="AS770" s="59"/>
      <c r="AT770" s="59"/>
      <c r="AU770" s="59"/>
      <c r="AV770" s="59"/>
      <c r="AW770" s="59"/>
      <c r="AX770" s="59"/>
      <c r="AY770" s="59"/>
      <c r="AZ770" s="58"/>
      <c r="BA770" s="59"/>
      <c r="BB770" s="59"/>
      <c r="BC770" s="59"/>
      <c r="BD770" s="59"/>
    </row>
    <row r="771" spans="1:56" x14ac:dyDescent="0.2">
      <c r="A771" s="29">
        <v>46051</v>
      </c>
      <c r="B771" s="1" t="s">
        <v>789</v>
      </c>
      <c r="C771" s="27">
        <v>44453</v>
      </c>
      <c r="J771" s="1" t="s">
        <v>52</v>
      </c>
      <c r="K771" s="1" t="s">
        <v>59</v>
      </c>
      <c r="N771" s="6"/>
      <c r="O771" s="6">
        <v>6</v>
      </c>
      <c r="P771" s="6">
        <v>8242.9599999999991</v>
      </c>
      <c r="R771" s="31">
        <v>-6</v>
      </c>
      <c r="S771" s="28">
        <v>44469</v>
      </c>
      <c r="W771" s="58"/>
      <c r="X771" s="59"/>
      <c r="Y771" s="59"/>
      <c r="Z771" s="59"/>
      <c r="AA771" s="59"/>
      <c r="AB771" s="59"/>
      <c r="AC771" s="59"/>
      <c r="AD771" s="59"/>
      <c r="AE771" s="59"/>
      <c r="AF771" s="59"/>
      <c r="AG771" s="59"/>
      <c r="AH771" s="59"/>
      <c r="AI771" s="59"/>
      <c r="AJ771" s="59"/>
      <c r="AK771" s="59"/>
      <c r="AL771" s="59"/>
      <c r="AM771" s="59"/>
      <c r="AN771" s="59"/>
      <c r="AO771" s="59"/>
      <c r="AP771" s="59"/>
      <c r="AQ771" s="59"/>
      <c r="AR771" s="59"/>
      <c r="AS771" s="59"/>
      <c r="AT771" s="59"/>
      <c r="AU771" s="59"/>
      <c r="AV771" s="59"/>
      <c r="AW771" s="59"/>
      <c r="AX771" s="59"/>
      <c r="AY771" s="59"/>
      <c r="AZ771" s="58"/>
      <c r="BA771" s="59"/>
      <c r="BB771" s="59"/>
      <c r="BC771" s="59"/>
      <c r="BD771" s="59"/>
    </row>
    <row r="772" spans="1:56" x14ac:dyDescent="0.2">
      <c r="A772" s="29">
        <v>46051</v>
      </c>
      <c r="B772" s="1" t="s">
        <v>789</v>
      </c>
      <c r="C772" s="27">
        <v>44453</v>
      </c>
      <c r="J772" s="1" t="s">
        <v>52</v>
      </c>
      <c r="K772" s="1" t="s">
        <v>59</v>
      </c>
      <c r="L772" s="1">
        <v>1</v>
      </c>
      <c r="M772" s="1">
        <v>24</v>
      </c>
      <c r="N772" s="6">
        <v>24</v>
      </c>
      <c r="O772" s="6"/>
      <c r="P772" s="6">
        <v>8248.9599999999991</v>
      </c>
      <c r="R772" s="31">
        <v>24</v>
      </c>
      <c r="S772" s="28">
        <v>44469</v>
      </c>
      <c r="W772" s="58"/>
      <c r="X772" s="59"/>
      <c r="Y772" s="59"/>
      <c r="Z772" s="59"/>
      <c r="AA772" s="59"/>
      <c r="AB772" s="59"/>
      <c r="AC772" s="59"/>
      <c r="AD772" s="59"/>
      <c r="AE772" s="59"/>
      <c r="AF772" s="59"/>
      <c r="AG772" s="59"/>
      <c r="AH772" s="59"/>
      <c r="AI772" s="59"/>
      <c r="AJ772" s="59"/>
      <c r="AK772" s="59"/>
      <c r="AL772" s="59"/>
      <c r="AM772" s="59"/>
      <c r="AN772" s="59"/>
      <c r="AO772" s="59"/>
      <c r="AP772" s="59"/>
      <c r="AQ772" s="59"/>
      <c r="AR772" s="59"/>
      <c r="AS772" s="59"/>
      <c r="AT772" s="59"/>
      <c r="AU772" s="59"/>
      <c r="AV772" s="59"/>
      <c r="AW772" s="59"/>
      <c r="AX772" s="59"/>
      <c r="AY772" s="59"/>
      <c r="AZ772" s="58"/>
      <c r="BA772" s="59"/>
      <c r="BB772" s="59"/>
      <c r="BC772" s="59"/>
      <c r="BD772" s="59"/>
    </row>
    <row r="773" spans="1:56" x14ac:dyDescent="0.2">
      <c r="A773" s="29">
        <v>46090</v>
      </c>
      <c r="B773" s="1" t="s">
        <v>789</v>
      </c>
      <c r="C773" s="27">
        <v>44454</v>
      </c>
      <c r="J773" s="1" t="s">
        <v>52</v>
      </c>
      <c r="K773" s="1" t="s">
        <v>59</v>
      </c>
      <c r="L773" s="1">
        <v>3</v>
      </c>
      <c r="M773" s="1">
        <v>209</v>
      </c>
      <c r="N773" s="6">
        <v>627</v>
      </c>
      <c r="O773" s="6"/>
      <c r="P773" s="6">
        <v>8869.9599999999991</v>
      </c>
      <c r="R773" s="31">
        <v>627</v>
      </c>
      <c r="S773" s="28">
        <v>44469</v>
      </c>
      <c r="W773" s="58"/>
      <c r="X773" s="59"/>
      <c r="Y773" s="59"/>
      <c r="Z773" s="59"/>
      <c r="AA773" s="59"/>
      <c r="AB773" s="59"/>
      <c r="AC773" s="59"/>
      <c r="AD773" s="59"/>
      <c r="AE773" s="59"/>
      <c r="AF773" s="59"/>
      <c r="AG773" s="59"/>
      <c r="AH773" s="59"/>
      <c r="AI773" s="59"/>
      <c r="AJ773" s="59"/>
      <c r="AK773" s="59"/>
      <c r="AL773" s="59"/>
      <c r="AM773" s="59"/>
      <c r="AN773" s="59"/>
      <c r="AO773" s="59"/>
      <c r="AP773" s="59"/>
      <c r="AQ773" s="59"/>
      <c r="AR773" s="59"/>
      <c r="AS773" s="59"/>
      <c r="AT773" s="59"/>
      <c r="AU773" s="59"/>
      <c r="AV773" s="59"/>
      <c r="AW773" s="59"/>
      <c r="AX773" s="59"/>
      <c r="AY773" s="59"/>
      <c r="AZ773" s="58"/>
      <c r="BA773" s="59"/>
      <c r="BB773" s="59"/>
      <c r="BC773" s="59"/>
      <c r="BD773" s="59"/>
    </row>
    <row r="774" spans="1:56" x14ac:dyDescent="0.2">
      <c r="A774" s="29">
        <v>46053</v>
      </c>
      <c r="B774" s="1" t="s">
        <v>789</v>
      </c>
      <c r="C774" s="27">
        <v>44455</v>
      </c>
      <c r="J774" s="1" t="s">
        <v>52</v>
      </c>
      <c r="K774" s="1" t="s">
        <v>59</v>
      </c>
      <c r="N774" s="6"/>
      <c r="O774" s="6">
        <v>666.83</v>
      </c>
      <c r="P774" s="6">
        <v>8887.9599999999991</v>
      </c>
      <c r="R774" s="31">
        <v>-666.83</v>
      </c>
      <c r="S774" s="28">
        <v>44469</v>
      </c>
      <c r="W774" s="58"/>
      <c r="X774" s="59"/>
      <c r="Y774" s="59"/>
      <c r="Z774" s="59"/>
      <c r="AA774" s="59"/>
      <c r="AB774" s="59"/>
      <c r="AC774" s="59"/>
      <c r="AD774" s="59"/>
      <c r="AE774" s="59"/>
      <c r="AF774" s="59"/>
      <c r="AG774" s="59"/>
      <c r="AH774" s="59"/>
      <c r="AI774" s="59"/>
      <c r="AJ774" s="59"/>
      <c r="AK774" s="59"/>
      <c r="AL774" s="59"/>
      <c r="AM774" s="59"/>
      <c r="AN774" s="59"/>
      <c r="AO774" s="59"/>
      <c r="AP774" s="59"/>
      <c r="AQ774" s="59"/>
      <c r="AR774" s="59"/>
      <c r="AS774" s="59"/>
      <c r="AT774" s="59"/>
      <c r="AU774" s="59"/>
      <c r="AV774" s="59"/>
      <c r="AW774" s="59"/>
      <c r="AX774" s="59"/>
      <c r="AY774" s="59"/>
      <c r="AZ774" s="58"/>
      <c r="BA774" s="59"/>
      <c r="BB774" s="59"/>
      <c r="BC774" s="59"/>
      <c r="BD774" s="59"/>
    </row>
    <row r="775" spans="1:56" x14ac:dyDescent="0.2">
      <c r="A775" s="29">
        <v>46053</v>
      </c>
      <c r="B775" s="1" t="s">
        <v>789</v>
      </c>
      <c r="C775" s="27">
        <v>44455</v>
      </c>
      <c r="J775" s="1" t="s">
        <v>52</v>
      </c>
      <c r="K775" s="1" t="s">
        <v>59</v>
      </c>
      <c r="L775" s="1">
        <v>1</v>
      </c>
      <c r="M775" s="1">
        <v>684.83</v>
      </c>
      <c r="N775" s="6">
        <v>684.83</v>
      </c>
      <c r="O775" s="6"/>
      <c r="P775" s="6">
        <v>9554.7900000000009</v>
      </c>
      <c r="R775" s="31">
        <v>684.83</v>
      </c>
      <c r="S775" s="28">
        <v>44469</v>
      </c>
      <c r="W775" s="58"/>
      <c r="X775" s="59"/>
      <c r="Y775" s="59"/>
      <c r="Z775" s="59"/>
      <c r="AA775" s="59"/>
      <c r="AB775" s="59"/>
      <c r="AC775" s="59"/>
      <c r="AD775" s="59"/>
      <c r="AE775" s="59"/>
      <c r="AF775" s="59"/>
      <c r="AG775" s="59"/>
      <c r="AH775" s="59"/>
      <c r="AI775" s="59"/>
      <c r="AJ775" s="59"/>
      <c r="AK775" s="59"/>
      <c r="AL775" s="59"/>
      <c r="AM775" s="59"/>
      <c r="AN775" s="59"/>
      <c r="AO775" s="59"/>
      <c r="AP775" s="59"/>
      <c r="AQ775" s="59"/>
      <c r="AR775" s="59"/>
      <c r="AS775" s="59"/>
      <c r="AT775" s="59"/>
      <c r="AU775" s="59"/>
      <c r="AV775" s="59"/>
      <c r="AW775" s="59"/>
      <c r="AX775" s="59"/>
      <c r="AY775" s="59"/>
      <c r="AZ775" s="58"/>
      <c r="BA775" s="59"/>
      <c r="BB775" s="59"/>
      <c r="BC775" s="59"/>
      <c r="BD775" s="59"/>
    </row>
    <row r="776" spans="1:56" x14ac:dyDescent="0.2">
      <c r="A776" s="29">
        <v>46054</v>
      </c>
      <c r="B776" s="1" t="s">
        <v>789</v>
      </c>
      <c r="C776" s="27">
        <v>44455</v>
      </c>
      <c r="J776" s="1" t="s">
        <v>52</v>
      </c>
      <c r="K776" s="1" t="s">
        <v>59</v>
      </c>
      <c r="N776" s="6"/>
      <c r="O776" s="6">
        <v>81</v>
      </c>
      <c r="P776" s="6">
        <v>8905.9599999999991</v>
      </c>
      <c r="R776" s="31">
        <v>-81</v>
      </c>
      <c r="S776" s="28">
        <v>44469</v>
      </c>
      <c r="W776" s="58"/>
      <c r="X776" s="59"/>
      <c r="Y776" s="59"/>
      <c r="Z776" s="59"/>
      <c r="AA776" s="59"/>
      <c r="AB776" s="59"/>
      <c r="AC776" s="59"/>
      <c r="AD776" s="59"/>
      <c r="AE776" s="59"/>
      <c r="AF776" s="59"/>
      <c r="AG776" s="59"/>
      <c r="AH776" s="59"/>
      <c r="AI776" s="59"/>
      <c r="AJ776" s="59"/>
      <c r="AK776" s="59"/>
      <c r="AL776" s="59"/>
      <c r="AM776" s="59"/>
      <c r="AN776" s="59"/>
      <c r="AO776" s="59"/>
      <c r="AP776" s="59"/>
      <c r="AQ776" s="59"/>
      <c r="AR776" s="59"/>
      <c r="AS776" s="59"/>
      <c r="AT776" s="59"/>
      <c r="AU776" s="59"/>
      <c r="AV776" s="59"/>
      <c r="AW776" s="59"/>
      <c r="AX776" s="59"/>
      <c r="AY776" s="59"/>
      <c r="AZ776" s="58"/>
      <c r="BA776" s="59"/>
      <c r="BB776" s="59"/>
      <c r="BC776" s="59"/>
      <c r="BD776" s="59"/>
    </row>
    <row r="777" spans="1:56" x14ac:dyDescent="0.2">
      <c r="A777" s="29">
        <v>46054</v>
      </c>
      <c r="B777" s="1" t="s">
        <v>789</v>
      </c>
      <c r="C777" s="27">
        <v>44455</v>
      </c>
      <c r="J777" s="1" t="s">
        <v>52</v>
      </c>
      <c r="K777" s="1" t="s">
        <v>59</v>
      </c>
      <c r="L777" s="1">
        <v>1</v>
      </c>
      <c r="M777" s="1">
        <v>99</v>
      </c>
      <c r="N777" s="6">
        <v>99</v>
      </c>
      <c r="O777" s="6"/>
      <c r="P777" s="6">
        <v>8986.9599999999991</v>
      </c>
      <c r="R777" s="31">
        <v>99</v>
      </c>
      <c r="S777" s="28">
        <v>44469</v>
      </c>
      <c r="W777" s="58"/>
      <c r="X777" s="59"/>
      <c r="Y777" s="59"/>
      <c r="Z777" s="59"/>
      <c r="AA777" s="59"/>
      <c r="AB777" s="59"/>
      <c r="AC777" s="59"/>
      <c r="AD777" s="59"/>
      <c r="AE777" s="59"/>
      <c r="AF777" s="59"/>
      <c r="AG777" s="59"/>
      <c r="AH777" s="59"/>
      <c r="AI777" s="59"/>
      <c r="AJ777" s="59"/>
      <c r="AK777" s="59"/>
      <c r="AL777" s="59"/>
      <c r="AM777" s="59"/>
      <c r="AN777" s="59"/>
      <c r="AO777" s="59"/>
      <c r="AP777" s="59"/>
      <c r="AQ777" s="59"/>
      <c r="AR777" s="59"/>
      <c r="AS777" s="59"/>
      <c r="AT777" s="59"/>
      <c r="AU777" s="59"/>
      <c r="AV777" s="59"/>
      <c r="AW777" s="59"/>
      <c r="AX777" s="59"/>
      <c r="AY777" s="59"/>
      <c r="AZ777" s="58"/>
      <c r="BA777" s="59"/>
      <c r="BB777" s="59"/>
      <c r="BC777" s="59"/>
      <c r="BD777" s="59"/>
    </row>
    <row r="778" spans="1:56" x14ac:dyDescent="0.2">
      <c r="A778" s="29">
        <v>46054</v>
      </c>
      <c r="B778" s="1" t="s">
        <v>789</v>
      </c>
      <c r="C778" s="27">
        <v>44455</v>
      </c>
      <c r="J778" s="1" t="s">
        <v>52</v>
      </c>
      <c r="K778" s="1" t="s">
        <v>59</v>
      </c>
      <c r="L778" s="1">
        <v>1</v>
      </c>
      <c r="M778" s="1">
        <v>324</v>
      </c>
      <c r="N778" s="6">
        <v>324</v>
      </c>
      <c r="O778" s="6"/>
      <c r="P778" s="6">
        <v>9229.9599999999991</v>
      </c>
      <c r="R778" s="31">
        <v>324</v>
      </c>
      <c r="S778" s="28">
        <v>44469</v>
      </c>
      <c r="W778" s="58"/>
      <c r="X778" s="59"/>
      <c r="Y778" s="59"/>
      <c r="Z778" s="59"/>
      <c r="AA778" s="59"/>
      <c r="AB778" s="59"/>
      <c r="AC778" s="59"/>
      <c r="AD778" s="59"/>
      <c r="AE778" s="59"/>
      <c r="AF778" s="59"/>
      <c r="AG778" s="59"/>
      <c r="AH778" s="59"/>
      <c r="AI778" s="59"/>
      <c r="AJ778" s="59"/>
      <c r="AK778" s="59"/>
      <c r="AL778" s="59"/>
      <c r="AM778" s="59"/>
      <c r="AN778" s="59"/>
      <c r="AO778" s="59"/>
      <c r="AP778" s="59"/>
      <c r="AQ778" s="59"/>
      <c r="AR778" s="59"/>
      <c r="AS778" s="59"/>
      <c r="AT778" s="59"/>
      <c r="AU778" s="59"/>
      <c r="AV778" s="59"/>
      <c r="AW778" s="59"/>
      <c r="AX778" s="59"/>
      <c r="AY778" s="59"/>
      <c r="AZ778" s="58"/>
      <c r="BA778" s="59"/>
      <c r="BB778" s="59"/>
      <c r="BC778" s="59"/>
      <c r="BD778" s="59"/>
    </row>
    <row r="779" spans="1:56" x14ac:dyDescent="0.2">
      <c r="A779" s="29">
        <v>46074</v>
      </c>
      <c r="B779" s="1" t="s">
        <v>789</v>
      </c>
      <c r="C779" s="27">
        <v>44460</v>
      </c>
      <c r="J779" s="1" t="s">
        <v>52</v>
      </c>
      <c r="K779" s="1" t="s">
        <v>59</v>
      </c>
      <c r="L779" s="1">
        <v>1</v>
      </c>
      <c r="M779" s="1">
        <v>417</v>
      </c>
      <c r="N779" s="6">
        <v>417</v>
      </c>
      <c r="O779" s="6"/>
      <c r="P779" s="6">
        <v>9646.9599999999991</v>
      </c>
      <c r="R779" s="31">
        <v>417</v>
      </c>
      <c r="S779" s="28">
        <v>44469</v>
      </c>
      <c r="W779" s="58"/>
      <c r="X779" s="59"/>
      <c r="Y779" s="59"/>
      <c r="Z779" s="59"/>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c r="AY779" s="59"/>
      <c r="AZ779" s="58"/>
      <c r="BA779" s="59"/>
      <c r="BB779" s="59"/>
      <c r="BC779" s="59"/>
      <c r="BD779" s="59"/>
    </row>
    <row r="780" spans="1:56" x14ac:dyDescent="0.2">
      <c r="A780" s="29">
        <v>46075</v>
      </c>
      <c r="B780" s="1" t="s">
        <v>789</v>
      </c>
      <c r="C780" s="27">
        <v>44460</v>
      </c>
      <c r="J780" s="1" t="s">
        <v>52</v>
      </c>
      <c r="K780" s="1" t="s">
        <v>59</v>
      </c>
      <c r="L780" s="1">
        <v>1</v>
      </c>
      <c r="M780" s="1">
        <v>515.70000000000005</v>
      </c>
      <c r="N780" s="6">
        <v>515.70000000000005</v>
      </c>
      <c r="O780" s="6"/>
      <c r="P780" s="6">
        <v>10162.66</v>
      </c>
      <c r="R780" s="31">
        <v>515.70000000000005</v>
      </c>
      <c r="S780" s="28">
        <v>44469</v>
      </c>
      <c r="W780" s="58"/>
      <c r="X780" s="59"/>
      <c r="Y780" s="59"/>
      <c r="Z780" s="59"/>
      <c r="AA780" s="59"/>
      <c r="AB780" s="59"/>
      <c r="AC780" s="59"/>
      <c r="AD780" s="59"/>
      <c r="AE780" s="59"/>
      <c r="AF780" s="59"/>
      <c r="AG780" s="59"/>
      <c r="AH780" s="59"/>
      <c r="AI780" s="59"/>
      <c r="AJ780" s="59"/>
      <c r="AK780" s="59"/>
      <c r="AL780" s="59"/>
      <c r="AM780" s="59"/>
      <c r="AN780" s="59"/>
      <c r="AO780" s="59"/>
      <c r="AP780" s="59"/>
      <c r="AQ780" s="59"/>
      <c r="AR780" s="59"/>
      <c r="AS780" s="59"/>
      <c r="AT780" s="59"/>
      <c r="AU780" s="59"/>
      <c r="AV780" s="59"/>
      <c r="AW780" s="59"/>
      <c r="AX780" s="59"/>
      <c r="AY780" s="59"/>
      <c r="AZ780" s="58"/>
      <c r="BA780" s="59"/>
      <c r="BB780" s="59"/>
      <c r="BC780" s="59"/>
      <c r="BD780" s="59"/>
    </row>
    <row r="781" spans="1:56" x14ac:dyDescent="0.2">
      <c r="A781" s="29">
        <v>45881</v>
      </c>
      <c r="B781" s="1" t="s">
        <v>200</v>
      </c>
      <c r="C781" s="27">
        <v>44461</v>
      </c>
      <c r="D781" s="1">
        <v>53151</v>
      </c>
      <c r="J781" s="1" t="s">
        <v>52</v>
      </c>
      <c r="K781" s="1" t="s">
        <v>49</v>
      </c>
      <c r="L781" s="1">
        <v>-1</v>
      </c>
      <c r="N781" s="6"/>
      <c r="O781" s="6">
        <v>733.6</v>
      </c>
      <c r="P781" s="6">
        <v>9429.06</v>
      </c>
      <c r="R781" s="31">
        <v>-733.6</v>
      </c>
      <c r="S781" s="28">
        <v>44469</v>
      </c>
      <c r="W781" s="58"/>
      <c r="X781" s="59"/>
      <c r="Y781" s="59"/>
      <c r="Z781" s="59"/>
      <c r="AA781" s="59"/>
      <c r="AB781" s="59"/>
      <c r="AC781" s="59"/>
      <c r="AD781" s="59"/>
      <c r="AE781" s="59"/>
      <c r="AF781" s="59"/>
      <c r="AG781" s="59"/>
      <c r="AH781" s="59"/>
      <c r="AI781" s="59"/>
      <c r="AJ781" s="59"/>
      <c r="AK781" s="59"/>
      <c r="AL781" s="59"/>
      <c r="AM781" s="59"/>
      <c r="AN781" s="59"/>
      <c r="AO781" s="59"/>
      <c r="AP781" s="59"/>
      <c r="AQ781" s="59"/>
      <c r="AR781" s="59"/>
      <c r="AS781" s="59"/>
      <c r="AT781" s="59"/>
      <c r="AU781" s="59"/>
      <c r="AV781" s="59"/>
      <c r="AW781" s="59"/>
      <c r="AX781" s="59"/>
      <c r="AY781" s="59"/>
      <c r="AZ781" s="58"/>
      <c r="BA781" s="59"/>
      <c r="BB781" s="59"/>
      <c r="BC781" s="59"/>
      <c r="BD781" s="59"/>
    </row>
    <row r="782" spans="1:56" x14ac:dyDescent="0.2">
      <c r="A782" s="29">
        <v>45886</v>
      </c>
      <c r="B782" s="1" t="s">
        <v>200</v>
      </c>
      <c r="C782" s="27">
        <v>44461</v>
      </c>
      <c r="D782" s="1">
        <v>53156</v>
      </c>
      <c r="J782" s="1" t="s">
        <v>52</v>
      </c>
      <c r="K782" s="1" t="s">
        <v>49</v>
      </c>
      <c r="L782" s="1">
        <v>-1</v>
      </c>
      <c r="N782" s="6"/>
      <c r="O782" s="6">
        <v>205.14</v>
      </c>
      <c r="P782" s="6">
        <v>7577.63</v>
      </c>
      <c r="R782" s="31">
        <v>-205.14</v>
      </c>
      <c r="S782" s="28">
        <v>44469</v>
      </c>
      <c r="W782" s="58"/>
      <c r="X782" s="59"/>
      <c r="Y782" s="59"/>
      <c r="Z782" s="59"/>
      <c r="AA782" s="59"/>
      <c r="AB782" s="59"/>
      <c r="AC782" s="59"/>
      <c r="AD782" s="59"/>
      <c r="AE782" s="59"/>
      <c r="AF782" s="59"/>
      <c r="AG782" s="59"/>
      <c r="AH782" s="59"/>
      <c r="AI782" s="59"/>
      <c r="AJ782" s="59"/>
      <c r="AK782" s="59"/>
      <c r="AL782" s="59"/>
      <c r="AM782" s="59"/>
      <c r="AN782" s="59"/>
      <c r="AO782" s="59"/>
      <c r="AP782" s="59"/>
      <c r="AQ782" s="59"/>
      <c r="AR782" s="59"/>
      <c r="AS782" s="59"/>
      <c r="AT782" s="59"/>
      <c r="AU782" s="59"/>
      <c r="AV782" s="59"/>
      <c r="AW782" s="59"/>
      <c r="AX782" s="59"/>
      <c r="AY782" s="59"/>
      <c r="AZ782" s="58"/>
      <c r="BA782" s="59"/>
      <c r="BB782" s="59"/>
      <c r="BC782" s="59"/>
      <c r="BD782" s="59"/>
    </row>
    <row r="783" spans="1:56" x14ac:dyDescent="0.2">
      <c r="A783" s="29">
        <v>45886</v>
      </c>
      <c r="B783" s="1" t="s">
        <v>200</v>
      </c>
      <c r="C783" s="27">
        <v>44461</v>
      </c>
      <c r="D783" s="1">
        <v>53156</v>
      </c>
      <c r="J783" s="1" t="s">
        <v>52</v>
      </c>
      <c r="K783" s="1" t="s">
        <v>49</v>
      </c>
      <c r="L783" s="1">
        <v>-1</v>
      </c>
      <c r="N783" s="6"/>
      <c r="O783" s="6">
        <v>18</v>
      </c>
      <c r="P783" s="6">
        <v>7782.77</v>
      </c>
      <c r="R783" s="31">
        <v>-18</v>
      </c>
      <c r="S783" s="28">
        <v>44469</v>
      </c>
      <c r="W783" s="58"/>
      <c r="X783" s="59"/>
      <c r="Y783" s="59"/>
      <c r="Z783" s="59"/>
      <c r="AA783" s="59"/>
      <c r="AB783" s="59"/>
      <c r="AC783" s="59"/>
      <c r="AD783" s="59"/>
      <c r="AE783" s="59"/>
      <c r="AF783" s="59"/>
      <c r="AG783" s="59"/>
      <c r="AH783" s="59"/>
      <c r="AI783" s="59"/>
      <c r="AJ783" s="59"/>
      <c r="AK783" s="59"/>
      <c r="AL783" s="59"/>
      <c r="AM783" s="59"/>
      <c r="AN783" s="59"/>
      <c r="AO783" s="59"/>
      <c r="AP783" s="59"/>
      <c r="AQ783" s="59"/>
      <c r="AR783" s="59"/>
      <c r="AS783" s="59"/>
      <c r="AT783" s="59"/>
      <c r="AU783" s="59"/>
      <c r="AV783" s="59"/>
      <c r="AW783" s="59"/>
      <c r="AX783" s="59"/>
      <c r="AY783" s="59"/>
      <c r="AZ783" s="58"/>
      <c r="BA783" s="59"/>
      <c r="BB783" s="59"/>
      <c r="BC783" s="59"/>
      <c r="BD783" s="59"/>
    </row>
    <row r="784" spans="1:56" x14ac:dyDescent="0.2">
      <c r="A784" s="29">
        <v>46004</v>
      </c>
      <c r="B784" s="1" t="s">
        <v>200</v>
      </c>
      <c r="C784" s="27">
        <v>44461</v>
      </c>
      <c r="D784" s="1">
        <v>53163</v>
      </c>
      <c r="J784" s="1" t="s">
        <v>52</v>
      </c>
      <c r="K784" s="1" t="s">
        <v>49</v>
      </c>
      <c r="L784" s="1">
        <v>-1</v>
      </c>
      <c r="N784" s="6"/>
      <c r="O784" s="6">
        <v>18</v>
      </c>
      <c r="P784" s="6">
        <v>9411.06</v>
      </c>
      <c r="R784" s="31">
        <v>-18</v>
      </c>
      <c r="S784" s="28">
        <v>44469</v>
      </c>
      <c r="W784" s="58"/>
      <c r="X784" s="59"/>
      <c r="Y784" s="59"/>
      <c r="Z784" s="59"/>
      <c r="AA784" s="59"/>
      <c r="AB784" s="59"/>
      <c r="AC784" s="59"/>
      <c r="AD784" s="59"/>
      <c r="AE784" s="59"/>
      <c r="AF784" s="59"/>
      <c r="AG784" s="59"/>
      <c r="AH784" s="59"/>
      <c r="AI784" s="59"/>
      <c r="AJ784" s="59"/>
      <c r="AK784" s="59"/>
      <c r="AL784" s="59"/>
      <c r="AM784" s="59"/>
      <c r="AN784" s="59"/>
      <c r="AO784" s="59"/>
      <c r="AP784" s="59"/>
      <c r="AQ784" s="59"/>
      <c r="AR784" s="59"/>
      <c r="AS784" s="59"/>
      <c r="AT784" s="59"/>
      <c r="AU784" s="59"/>
      <c r="AV784" s="59"/>
      <c r="AW784" s="59"/>
      <c r="AX784" s="59"/>
      <c r="AY784" s="59"/>
      <c r="AZ784" s="58"/>
      <c r="BA784" s="59"/>
      <c r="BB784" s="59"/>
      <c r="BC784" s="59"/>
      <c r="BD784" s="59"/>
    </row>
    <row r="785" spans="1:56" x14ac:dyDescent="0.2">
      <c r="A785" s="29">
        <v>46004</v>
      </c>
      <c r="B785" s="1" t="s">
        <v>200</v>
      </c>
      <c r="C785" s="27">
        <v>44461</v>
      </c>
      <c r="D785" s="1">
        <v>53163</v>
      </c>
      <c r="J785" s="1" t="s">
        <v>52</v>
      </c>
      <c r="K785" s="1" t="s">
        <v>49</v>
      </c>
      <c r="L785" s="1">
        <v>-1</v>
      </c>
      <c r="N785" s="6"/>
      <c r="O785" s="6">
        <v>18</v>
      </c>
      <c r="P785" s="6">
        <v>9393.06</v>
      </c>
      <c r="R785" s="31">
        <v>-18</v>
      </c>
      <c r="S785" s="28">
        <v>44469</v>
      </c>
      <c r="W785" s="58"/>
      <c r="X785" s="59"/>
      <c r="Y785" s="59"/>
      <c r="Z785" s="59"/>
      <c r="AA785" s="59"/>
      <c r="AB785" s="59"/>
      <c r="AC785" s="59"/>
      <c r="AD785" s="59"/>
      <c r="AE785" s="59"/>
      <c r="AF785" s="59"/>
      <c r="AG785" s="59"/>
      <c r="AH785" s="59"/>
      <c r="AI785" s="59"/>
      <c r="AJ785" s="59"/>
      <c r="AK785" s="59"/>
      <c r="AL785" s="59"/>
      <c r="AM785" s="59"/>
      <c r="AN785" s="59"/>
      <c r="AO785" s="59"/>
      <c r="AP785" s="59"/>
      <c r="AQ785" s="59"/>
      <c r="AR785" s="59"/>
      <c r="AS785" s="59"/>
      <c r="AT785" s="59"/>
      <c r="AU785" s="59"/>
      <c r="AV785" s="59"/>
      <c r="AW785" s="59"/>
      <c r="AX785" s="59"/>
      <c r="AY785" s="59"/>
      <c r="AZ785" s="58"/>
      <c r="BA785" s="59"/>
      <c r="BB785" s="59"/>
      <c r="BC785" s="59"/>
      <c r="BD785" s="59"/>
    </row>
    <row r="786" spans="1:56" x14ac:dyDescent="0.2">
      <c r="A786" s="29">
        <v>46004</v>
      </c>
      <c r="B786" s="1" t="s">
        <v>200</v>
      </c>
      <c r="C786" s="27">
        <v>44461</v>
      </c>
      <c r="D786" s="1">
        <v>53163</v>
      </c>
      <c r="J786" s="1" t="s">
        <v>52</v>
      </c>
      <c r="K786" s="1" t="s">
        <v>49</v>
      </c>
      <c r="L786" s="1">
        <v>-1</v>
      </c>
      <c r="N786" s="6"/>
      <c r="O786" s="6">
        <v>6.38</v>
      </c>
      <c r="P786" s="6">
        <v>7800.77</v>
      </c>
      <c r="R786" s="31">
        <v>-6.38</v>
      </c>
      <c r="S786" s="28">
        <v>44469</v>
      </c>
      <c r="W786" s="58"/>
      <c r="X786" s="59"/>
      <c r="Y786" s="59"/>
      <c r="Z786" s="59"/>
      <c r="AA786" s="59"/>
      <c r="AB786" s="59"/>
      <c r="AC786" s="59"/>
      <c r="AD786" s="59"/>
      <c r="AE786" s="59"/>
      <c r="AF786" s="59"/>
      <c r="AG786" s="59"/>
      <c r="AH786" s="59"/>
      <c r="AI786" s="59"/>
      <c r="AJ786" s="59"/>
      <c r="AK786" s="59"/>
      <c r="AL786" s="59"/>
      <c r="AM786" s="59"/>
      <c r="AN786" s="59"/>
      <c r="AO786" s="59"/>
      <c r="AP786" s="59"/>
      <c r="AQ786" s="59"/>
      <c r="AR786" s="59"/>
      <c r="AS786" s="59"/>
      <c r="AT786" s="59"/>
      <c r="AU786" s="59"/>
      <c r="AV786" s="59"/>
      <c r="AW786" s="59"/>
      <c r="AX786" s="59"/>
      <c r="AY786" s="59"/>
      <c r="AZ786" s="58"/>
      <c r="BA786" s="59"/>
      <c r="BB786" s="59"/>
      <c r="BC786" s="59"/>
      <c r="BD786" s="59"/>
    </row>
    <row r="787" spans="1:56" x14ac:dyDescent="0.2">
      <c r="A787" s="29">
        <v>46004</v>
      </c>
      <c r="B787" s="1" t="s">
        <v>200</v>
      </c>
      <c r="C787" s="27">
        <v>44461</v>
      </c>
      <c r="D787" s="1">
        <v>53163</v>
      </c>
      <c r="J787" s="1" t="s">
        <v>52</v>
      </c>
      <c r="K787" s="1" t="s">
        <v>49</v>
      </c>
      <c r="L787" s="1">
        <v>-3</v>
      </c>
      <c r="N787" s="6"/>
      <c r="O787" s="6">
        <v>3.07</v>
      </c>
      <c r="P787" s="6">
        <v>7807.15</v>
      </c>
      <c r="R787" s="31">
        <v>-3.07</v>
      </c>
      <c r="S787" s="28">
        <v>44469</v>
      </c>
      <c r="W787" s="58"/>
      <c r="X787" s="59"/>
      <c r="Y787" s="59"/>
      <c r="Z787" s="59"/>
      <c r="AA787" s="59"/>
      <c r="AB787" s="59"/>
      <c r="AC787" s="59"/>
      <c r="AD787" s="59"/>
      <c r="AE787" s="59"/>
      <c r="AF787" s="59"/>
      <c r="AG787" s="59"/>
      <c r="AH787" s="59"/>
      <c r="AI787" s="59"/>
      <c r="AJ787" s="59"/>
      <c r="AK787" s="59"/>
      <c r="AL787" s="59"/>
      <c r="AM787" s="59"/>
      <c r="AN787" s="59"/>
      <c r="AO787" s="59"/>
      <c r="AP787" s="59"/>
      <c r="AQ787" s="59"/>
      <c r="AR787" s="59"/>
      <c r="AS787" s="59"/>
      <c r="AT787" s="59"/>
      <c r="AU787" s="59"/>
      <c r="AV787" s="59"/>
      <c r="AW787" s="59"/>
      <c r="AX787" s="59"/>
      <c r="AY787" s="59"/>
      <c r="AZ787" s="58"/>
      <c r="BA787" s="59"/>
      <c r="BB787" s="59"/>
      <c r="BC787" s="59"/>
      <c r="BD787" s="59"/>
    </row>
    <row r="788" spans="1:56" x14ac:dyDescent="0.2">
      <c r="A788" s="29">
        <v>46079</v>
      </c>
      <c r="B788" s="1" t="s">
        <v>200</v>
      </c>
      <c r="C788" s="27">
        <v>44461</v>
      </c>
      <c r="D788" s="1">
        <v>53175</v>
      </c>
      <c r="J788" s="1" t="s">
        <v>52</v>
      </c>
      <c r="K788" s="1" t="s">
        <v>49</v>
      </c>
      <c r="L788" s="1">
        <v>-1</v>
      </c>
      <c r="N788" s="6"/>
      <c r="O788" s="6">
        <v>132</v>
      </c>
      <c r="P788" s="6">
        <v>9261.06</v>
      </c>
      <c r="R788" s="31">
        <v>-132</v>
      </c>
      <c r="S788" s="28">
        <v>44469</v>
      </c>
      <c r="W788" s="58"/>
      <c r="X788" s="59"/>
      <c r="Y788" s="59"/>
      <c r="Z788" s="59"/>
      <c r="AA788" s="59"/>
      <c r="AB788" s="59"/>
      <c r="AC788" s="59"/>
      <c r="AD788" s="59"/>
      <c r="AE788" s="59"/>
      <c r="AF788" s="59"/>
      <c r="AG788" s="59"/>
      <c r="AH788" s="59"/>
      <c r="AI788" s="59"/>
      <c r="AJ788" s="59"/>
      <c r="AK788" s="59"/>
      <c r="AL788" s="59"/>
      <c r="AM788" s="59"/>
      <c r="AN788" s="59"/>
      <c r="AO788" s="59"/>
      <c r="AP788" s="59"/>
      <c r="AQ788" s="59"/>
      <c r="AR788" s="59"/>
      <c r="AS788" s="59"/>
      <c r="AT788" s="59"/>
      <c r="AU788" s="59"/>
      <c r="AV788" s="59"/>
      <c r="AW788" s="59"/>
      <c r="AX788" s="59"/>
      <c r="AY788" s="59"/>
      <c r="AZ788" s="58"/>
      <c r="BA788" s="59"/>
      <c r="BB788" s="59"/>
      <c r="BC788" s="59"/>
      <c r="BD788" s="59"/>
    </row>
    <row r="789" spans="1:56" x14ac:dyDescent="0.2">
      <c r="A789" s="29">
        <v>46079</v>
      </c>
      <c r="B789" s="1" t="s">
        <v>200</v>
      </c>
      <c r="C789" s="27">
        <v>44461</v>
      </c>
      <c r="D789" s="1">
        <v>53175</v>
      </c>
      <c r="J789" s="1" t="s">
        <v>52</v>
      </c>
      <c r="K789" s="1" t="s">
        <v>49</v>
      </c>
      <c r="L789" s="1">
        <v>-1</v>
      </c>
      <c r="N789" s="6"/>
      <c r="O789" s="6">
        <v>7.19</v>
      </c>
      <c r="P789" s="6">
        <v>9253.1</v>
      </c>
      <c r="R789" s="31">
        <v>-7.19</v>
      </c>
      <c r="S789" s="28">
        <v>44469</v>
      </c>
      <c r="W789" s="58"/>
      <c r="X789" s="59"/>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8"/>
      <c r="BA789" s="59"/>
      <c r="BB789" s="59"/>
      <c r="BC789" s="59"/>
      <c r="BD789" s="59"/>
    </row>
    <row r="790" spans="1:56" x14ac:dyDescent="0.2">
      <c r="A790" s="29">
        <v>46079</v>
      </c>
      <c r="B790" s="1" t="s">
        <v>200</v>
      </c>
      <c r="C790" s="27">
        <v>44461</v>
      </c>
      <c r="D790" s="1">
        <v>53175</v>
      </c>
      <c r="J790" s="1" t="s">
        <v>52</v>
      </c>
      <c r="K790" s="1" t="s">
        <v>49</v>
      </c>
      <c r="L790" s="1">
        <v>-1</v>
      </c>
      <c r="N790" s="6"/>
      <c r="O790" s="6">
        <v>0.77</v>
      </c>
      <c r="P790" s="6">
        <v>9260.2900000000009</v>
      </c>
      <c r="R790" s="31">
        <v>-0.77</v>
      </c>
      <c r="S790" s="28">
        <v>44469</v>
      </c>
      <c r="W790" s="58"/>
      <c r="X790" s="59"/>
      <c r="Y790" s="59"/>
      <c r="Z790" s="59"/>
      <c r="AA790" s="59"/>
      <c r="AB790" s="59"/>
      <c r="AC790" s="59"/>
      <c r="AD790" s="59"/>
      <c r="AE790" s="59"/>
      <c r="AF790" s="59"/>
      <c r="AG790" s="59"/>
      <c r="AH790" s="59"/>
      <c r="AI790" s="59"/>
      <c r="AJ790" s="59"/>
      <c r="AK790" s="59"/>
      <c r="AL790" s="59"/>
      <c r="AM790" s="59"/>
      <c r="AN790" s="59"/>
      <c r="AO790" s="59"/>
      <c r="AP790" s="59"/>
      <c r="AQ790" s="59"/>
      <c r="AR790" s="59"/>
      <c r="AS790" s="59"/>
      <c r="AT790" s="59"/>
      <c r="AU790" s="59"/>
      <c r="AV790" s="59"/>
      <c r="AW790" s="59"/>
      <c r="AX790" s="59"/>
      <c r="AY790" s="59"/>
      <c r="AZ790" s="58"/>
      <c r="BA790" s="59"/>
      <c r="BB790" s="59"/>
      <c r="BC790" s="59"/>
      <c r="BD790" s="59"/>
    </row>
    <row r="791" spans="1:56" x14ac:dyDescent="0.2">
      <c r="A791" s="29">
        <v>46091</v>
      </c>
      <c r="B791" s="1" t="s">
        <v>200</v>
      </c>
      <c r="C791" s="27">
        <v>44461</v>
      </c>
      <c r="D791" s="1">
        <v>53181</v>
      </c>
      <c r="J791" s="1" t="s">
        <v>52</v>
      </c>
      <c r="K791" s="1" t="s">
        <v>49</v>
      </c>
      <c r="L791" s="1">
        <v>-1</v>
      </c>
      <c r="N791" s="6"/>
      <c r="O791" s="6">
        <v>733.6</v>
      </c>
      <c r="P791" s="6">
        <v>8519.5</v>
      </c>
      <c r="R791" s="31">
        <v>-733.6</v>
      </c>
      <c r="S791" s="28">
        <v>44469</v>
      </c>
      <c r="W791" s="58"/>
      <c r="X791" s="59"/>
      <c r="Y791" s="59"/>
      <c r="Z791" s="59"/>
      <c r="AA791" s="59"/>
      <c r="AB791" s="59"/>
      <c r="AC791" s="59"/>
      <c r="AD791" s="59"/>
      <c r="AE791" s="59"/>
      <c r="AF791" s="59"/>
      <c r="AG791" s="59"/>
      <c r="AH791" s="59"/>
      <c r="AI791" s="59"/>
      <c r="AJ791" s="59"/>
      <c r="AK791" s="59"/>
      <c r="AL791" s="59"/>
      <c r="AM791" s="59"/>
      <c r="AN791" s="59"/>
      <c r="AO791" s="59"/>
      <c r="AP791" s="59"/>
      <c r="AQ791" s="59"/>
      <c r="AR791" s="59"/>
      <c r="AS791" s="59"/>
      <c r="AT791" s="59"/>
      <c r="AU791" s="59"/>
      <c r="AV791" s="59"/>
      <c r="AW791" s="59"/>
      <c r="AX791" s="59"/>
      <c r="AY791" s="59"/>
      <c r="AZ791" s="58"/>
      <c r="BA791" s="59"/>
      <c r="BB791" s="59"/>
      <c r="BC791" s="59"/>
      <c r="BD791" s="59"/>
    </row>
    <row r="792" spans="1:56" x14ac:dyDescent="0.2">
      <c r="A792" s="29">
        <v>46091</v>
      </c>
      <c r="B792" s="1" t="s">
        <v>200</v>
      </c>
      <c r="C792" s="27">
        <v>44461</v>
      </c>
      <c r="D792" s="1">
        <v>53181</v>
      </c>
      <c r="J792" s="1" t="s">
        <v>52</v>
      </c>
      <c r="K792" s="1" t="s">
        <v>49</v>
      </c>
      <c r="L792" s="1">
        <v>-4</v>
      </c>
      <c r="N792" s="6"/>
      <c r="O792" s="6">
        <v>707.74</v>
      </c>
      <c r="P792" s="6">
        <v>7811.76</v>
      </c>
      <c r="R792" s="31">
        <v>-707.74</v>
      </c>
      <c r="S792" s="28">
        <v>44469</v>
      </c>
      <c r="W792" s="58"/>
      <c r="X792" s="59"/>
      <c r="Y792" s="59"/>
      <c r="Z792" s="59"/>
      <c r="AA792" s="59"/>
      <c r="AB792" s="59"/>
      <c r="AC792" s="59"/>
      <c r="AD792" s="59"/>
      <c r="AE792" s="59"/>
      <c r="AF792" s="59"/>
      <c r="AG792" s="59"/>
      <c r="AH792" s="59"/>
      <c r="AI792" s="59"/>
      <c r="AJ792" s="59"/>
      <c r="AK792" s="59"/>
      <c r="AL792" s="59"/>
      <c r="AM792" s="59"/>
      <c r="AN792" s="59"/>
      <c r="AO792" s="59"/>
      <c r="AP792" s="59"/>
      <c r="AQ792" s="59"/>
      <c r="AR792" s="59"/>
      <c r="AS792" s="59"/>
      <c r="AT792" s="59"/>
      <c r="AU792" s="59"/>
      <c r="AV792" s="59"/>
      <c r="AW792" s="59"/>
      <c r="AX792" s="59"/>
      <c r="AY792" s="59"/>
      <c r="AZ792" s="58"/>
      <c r="BA792" s="59"/>
      <c r="BB792" s="59"/>
      <c r="BC792" s="59"/>
      <c r="BD792" s="59"/>
    </row>
    <row r="793" spans="1:56" x14ac:dyDescent="0.2">
      <c r="A793" s="29">
        <v>46091</v>
      </c>
      <c r="B793" s="1" t="s">
        <v>200</v>
      </c>
      <c r="C793" s="27">
        <v>44461</v>
      </c>
      <c r="D793" s="1">
        <v>53181</v>
      </c>
      <c r="J793" s="1" t="s">
        <v>52</v>
      </c>
      <c r="K793" s="1" t="s">
        <v>49</v>
      </c>
      <c r="L793" s="1">
        <v>-2</v>
      </c>
      <c r="N793" s="6"/>
      <c r="O793" s="6">
        <v>1.54</v>
      </c>
      <c r="P793" s="6">
        <v>7810.22</v>
      </c>
      <c r="R793" s="31">
        <v>-1.54</v>
      </c>
      <c r="S793" s="28">
        <v>44469</v>
      </c>
      <c r="W793" s="58"/>
      <c r="X793" s="59"/>
      <c r="Y793" s="59"/>
      <c r="Z793" s="59"/>
      <c r="AA793" s="59"/>
      <c r="AB793" s="59"/>
      <c r="AC793" s="59"/>
      <c r="AD793" s="59"/>
      <c r="AE793" s="59"/>
      <c r="AF793" s="59"/>
      <c r="AG793" s="59"/>
      <c r="AH793" s="59"/>
      <c r="AI793" s="59"/>
      <c r="AJ793" s="59"/>
      <c r="AK793" s="59"/>
      <c r="AL793" s="59"/>
      <c r="AM793" s="59"/>
      <c r="AN793" s="59"/>
      <c r="AO793" s="59"/>
      <c r="AP793" s="59"/>
      <c r="AQ793" s="59"/>
      <c r="AR793" s="59"/>
      <c r="AS793" s="59"/>
      <c r="AT793" s="59"/>
      <c r="AU793" s="59"/>
      <c r="AV793" s="59"/>
      <c r="AW793" s="59"/>
      <c r="AX793" s="59"/>
      <c r="AY793" s="59"/>
      <c r="AZ793" s="58"/>
      <c r="BA793" s="59"/>
      <c r="BB793" s="59"/>
      <c r="BC793" s="59"/>
      <c r="BD793" s="59"/>
    </row>
    <row r="794" spans="1:56" x14ac:dyDescent="0.2">
      <c r="A794" s="29">
        <v>46103</v>
      </c>
      <c r="B794" s="1" t="s">
        <v>200</v>
      </c>
      <c r="C794" s="27">
        <v>44461</v>
      </c>
      <c r="D794" s="1">
        <v>53188</v>
      </c>
      <c r="J794" s="1" t="s">
        <v>52</v>
      </c>
      <c r="K794" s="1" t="s">
        <v>49</v>
      </c>
      <c r="L794" s="1">
        <v>-1</v>
      </c>
      <c r="N794" s="6"/>
      <c r="O794" s="6">
        <v>18</v>
      </c>
      <c r="P794" s="6">
        <v>7559.63</v>
      </c>
      <c r="R794" s="31">
        <v>-18</v>
      </c>
      <c r="S794" s="28">
        <v>44469</v>
      </c>
      <c r="W794" s="58"/>
      <c r="X794" s="59"/>
      <c r="Y794" s="59"/>
      <c r="Z794" s="59"/>
      <c r="AA794" s="59"/>
      <c r="AB794" s="59"/>
      <c r="AC794" s="59"/>
      <c r="AD794" s="59"/>
      <c r="AE794" s="59"/>
      <c r="AF794" s="59"/>
      <c r="AG794" s="59"/>
      <c r="AH794" s="59"/>
      <c r="AI794" s="59"/>
      <c r="AJ794" s="59"/>
      <c r="AK794" s="59"/>
      <c r="AL794" s="59"/>
      <c r="AM794" s="59"/>
      <c r="AN794" s="59"/>
      <c r="AO794" s="59"/>
      <c r="AP794" s="59"/>
      <c r="AQ794" s="59"/>
      <c r="AR794" s="59"/>
      <c r="AS794" s="59"/>
      <c r="AT794" s="59"/>
      <c r="AU794" s="59"/>
      <c r="AV794" s="59"/>
      <c r="AW794" s="59"/>
      <c r="AX794" s="59"/>
      <c r="AY794" s="59"/>
      <c r="AZ794" s="58"/>
      <c r="BA794" s="59"/>
      <c r="BB794" s="59"/>
      <c r="BC794" s="59"/>
      <c r="BD794" s="59"/>
    </row>
    <row r="795" spans="1:56" x14ac:dyDescent="0.2">
      <c r="A795" s="29">
        <v>46112</v>
      </c>
      <c r="B795" s="1" t="s">
        <v>789</v>
      </c>
      <c r="C795" s="27">
        <v>44462</v>
      </c>
      <c r="J795" s="1" t="s">
        <v>52</v>
      </c>
      <c r="K795" s="1" t="s">
        <v>59</v>
      </c>
      <c r="N795" s="6"/>
      <c r="O795" s="6">
        <v>80</v>
      </c>
      <c r="P795" s="6">
        <v>7577.63</v>
      </c>
      <c r="R795" s="31">
        <v>-80</v>
      </c>
      <c r="S795" s="28">
        <v>44469</v>
      </c>
      <c r="W795" s="58"/>
      <c r="X795" s="59"/>
      <c r="Y795" s="59"/>
      <c r="Z795" s="59"/>
      <c r="AA795" s="59"/>
      <c r="AB795" s="59"/>
      <c r="AC795" s="59"/>
      <c r="AD795" s="59"/>
      <c r="AE795" s="59"/>
      <c r="AF795" s="59"/>
      <c r="AG795" s="59"/>
      <c r="AH795" s="59"/>
      <c r="AI795" s="59"/>
      <c r="AJ795" s="59"/>
      <c r="AK795" s="59"/>
      <c r="AL795" s="59"/>
      <c r="AM795" s="59"/>
      <c r="AN795" s="59"/>
      <c r="AO795" s="59"/>
      <c r="AP795" s="59"/>
      <c r="AQ795" s="59"/>
      <c r="AR795" s="59"/>
      <c r="AS795" s="59"/>
      <c r="AT795" s="59"/>
      <c r="AU795" s="59"/>
      <c r="AV795" s="59"/>
      <c r="AW795" s="59"/>
      <c r="AX795" s="59"/>
      <c r="AY795" s="59"/>
      <c r="AZ795" s="58"/>
      <c r="BA795" s="59"/>
      <c r="BB795" s="59"/>
      <c r="BC795" s="59"/>
      <c r="BD795" s="59"/>
    </row>
    <row r="796" spans="1:56" x14ac:dyDescent="0.2">
      <c r="A796" s="29">
        <v>46112</v>
      </c>
      <c r="B796" s="1" t="s">
        <v>789</v>
      </c>
      <c r="C796" s="27">
        <v>44462</v>
      </c>
      <c r="J796" s="1" t="s">
        <v>52</v>
      </c>
      <c r="K796" s="1" t="s">
        <v>59</v>
      </c>
      <c r="L796" s="1">
        <v>1</v>
      </c>
      <c r="M796" s="1">
        <v>98</v>
      </c>
      <c r="N796" s="6">
        <v>98</v>
      </c>
      <c r="O796" s="6"/>
      <c r="P796" s="6">
        <v>7657.63</v>
      </c>
      <c r="R796" s="31">
        <v>98</v>
      </c>
      <c r="S796" s="28">
        <v>44469</v>
      </c>
      <c r="W796" s="58"/>
      <c r="X796" s="59"/>
      <c r="Y796" s="59"/>
      <c r="Z796" s="59"/>
      <c r="AA796" s="59"/>
      <c r="AB796" s="59"/>
      <c r="AC796" s="59"/>
      <c r="AD796" s="59"/>
      <c r="AE796" s="59"/>
      <c r="AF796" s="59"/>
      <c r="AG796" s="59"/>
      <c r="AH796" s="59"/>
      <c r="AI796" s="59"/>
      <c r="AJ796" s="59"/>
      <c r="AK796" s="59"/>
      <c r="AL796" s="59"/>
      <c r="AM796" s="59"/>
      <c r="AN796" s="59"/>
      <c r="AO796" s="59"/>
      <c r="AP796" s="59"/>
      <c r="AQ796" s="59"/>
      <c r="AR796" s="59"/>
      <c r="AS796" s="59"/>
      <c r="AT796" s="59"/>
      <c r="AU796" s="59"/>
      <c r="AV796" s="59"/>
      <c r="AW796" s="59"/>
      <c r="AX796" s="59"/>
      <c r="AY796" s="59"/>
      <c r="AZ796" s="58"/>
      <c r="BA796" s="59"/>
      <c r="BB796" s="59"/>
      <c r="BC796" s="59"/>
      <c r="BD796" s="59"/>
    </row>
    <row r="797" spans="1:56" x14ac:dyDescent="0.2">
      <c r="A797" s="29">
        <v>46113</v>
      </c>
      <c r="B797" s="1" t="s">
        <v>789</v>
      </c>
      <c r="C797" s="27">
        <v>44462</v>
      </c>
      <c r="J797" s="1" t="s">
        <v>52</v>
      </c>
      <c r="K797" s="1" t="s">
        <v>59</v>
      </c>
      <c r="N797" s="6"/>
      <c r="O797" s="6">
        <v>1327.25</v>
      </c>
      <c r="P797" s="6">
        <v>7595.63</v>
      </c>
      <c r="R797" s="31">
        <v>-1327.25</v>
      </c>
      <c r="S797" s="28">
        <v>44469</v>
      </c>
      <c r="W797" s="58"/>
      <c r="X797" s="59"/>
      <c r="Y797" s="59"/>
      <c r="Z797" s="59"/>
      <c r="AA797" s="59"/>
      <c r="AB797" s="59"/>
      <c r="AC797" s="59"/>
      <c r="AD797" s="59"/>
      <c r="AE797" s="59"/>
      <c r="AF797" s="59"/>
      <c r="AG797" s="59"/>
      <c r="AH797" s="59"/>
      <c r="AI797" s="59"/>
      <c r="AJ797" s="59"/>
      <c r="AK797" s="59"/>
      <c r="AL797" s="59"/>
      <c r="AM797" s="59"/>
      <c r="AN797" s="59"/>
      <c r="AO797" s="59"/>
      <c r="AP797" s="59"/>
      <c r="AQ797" s="59"/>
      <c r="AR797" s="59"/>
      <c r="AS797" s="59"/>
      <c r="AT797" s="59"/>
      <c r="AU797" s="59"/>
      <c r="AV797" s="59"/>
      <c r="AW797" s="59"/>
      <c r="AX797" s="59"/>
      <c r="AY797" s="59"/>
      <c r="AZ797" s="58"/>
      <c r="BA797" s="59"/>
      <c r="BB797" s="59"/>
      <c r="BC797" s="59"/>
      <c r="BD797" s="59"/>
    </row>
    <row r="798" spans="1:56" x14ac:dyDescent="0.2">
      <c r="A798" s="29">
        <v>46113</v>
      </c>
      <c r="B798" s="1" t="s">
        <v>789</v>
      </c>
      <c r="C798" s="27">
        <v>44462</v>
      </c>
      <c r="J798" s="1" t="s">
        <v>52</v>
      </c>
      <c r="K798" s="1" t="s">
        <v>59</v>
      </c>
      <c r="L798" s="1">
        <v>1</v>
      </c>
      <c r="M798" s="1">
        <v>1345.25</v>
      </c>
      <c r="N798" s="6">
        <v>1345.25</v>
      </c>
      <c r="O798" s="6"/>
      <c r="P798" s="6">
        <v>8922.8799999999992</v>
      </c>
      <c r="R798" s="31">
        <v>1345.25</v>
      </c>
      <c r="S798" s="28">
        <v>44469</v>
      </c>
      <c r="W798" s="58"/>
      <c r="X798" s="59"/>
      <c r="Y798" s="59"/>
      <c r="Z798" s="59"/>
      <c r="AA798" s="59"/>
      <c r="AB798" s="59"/>
      <c r="AC798" s="59"/>
      <c r="AD798" s="59"/>
      <c r="AE798" s="59"/>
      <c r="AF798" s="59"/>
      <c r="AG798" s="59"/>
      <c r="AH798" s="59"/>
      <c r="AI798" s="59"/>
      <c r="AJ798" s="59"/>
      <c r="AK798" s="59"/>
      <c r="AL798" s="59"/>
      <c r="AM798" s="59"/>
      <c r="AN798" s="59"/>
      <c r="AO798" s="59"/>
      <c r="AP798" s="59"/>
      <c r="AQ798" s="59"/>
      <c r="AR798" s="59"/>
      <c r="AS798" s="59"/>
      <c r="AT798" s="59"/>
      <c r="AU798" s="59"/>
      <c r="AV798" s="59"/>
      <c r="AW798" s="59"/>
      <c r="AX798" s="59"/>
      <c r="AY798" s="59"/>
      <c r="AZ798" s="58"/>
      <c r="BA798" s="59"/>
      <c r="BB798" s="59"/>
      <c r="BC798" s="59"/>
      <c r="BD798" s="59"/>
    </row>
    <row r="799" spans="1:56" x14ac:dyDescent="0.2">
      <c r="A799" s="29">
        <v>46086</v>
      </c>
      <c r="B799" s="1" t="s">
        <v>200</v>
      </c>
      <c r="C799" s="27">
        <v>44468</v>
      </c>
      <c r="D799" s="1">
        <v>53179</v>
      </c>
      <c r="J799" s="1" t="s">
        <v>52</v>
      </c>
      <c r="K799" s="1" t="s">
        <v>49</v>
      </c>
      <c r="L799" s="1">
        <v>-1</v>
      </c>
      <c r="N799" s="6"/>
      <c r="O799" s="6">
        <v>18</v>
      </c>
      <c r="P799" s="6">
        <v>7577.63</v>
      </c>
      <c r="R799" s="31">
        <v>-18</v>
      </c>
      <c r="S799" s="28">
        <v>44469</v>
      </c>
      <c r="W799" s="58"/>
      <c r="X799" s="59"/>
      <c r="Y799" s="59"/>
      <c r="Z799" s="59"/>
      <c r="AA799" s="59"/>
      <c r="AB799" s="59"/>
      <c r="AC799" s="59"/>
      <c r="AD799" s="59"/>
      <c r="AE799" s="59"/>
      <c r="AF799" s="59"/>
      <c r="AG799" s="59"/>
      <c r="AH799" s="59"/>
      <c r="AI799" s="59"/>
      <c r="AJ799" s="59"/>
      <c r="AK799" s="59"/>
      <c r="AL799" s="59"/>
      <c r="AM799" s="59"/>
      <c r="AN799" s="59"/>
      <c r="AO799" s="59"/>
      <c r="AP799" s="59"/>
      <c r="AQ799" s="59"/>
      <c r="AR799" s="59"/>
      <c r="AS799" s="59"/>
      <c r="AT799" s="59"/>
      <c r="AU799" s="59"/>
      <c r="AV799" s="59"/>
      <c r="AW799" s="59"/>
      <c r="AX799" s="59"/>
      <c r="AY799" s="59"/>
      <c r="AZ799" s="58"/>
      <c r="BA799" s="59"/>
      <c r="BB799" s="59"/>
      <c r="BC799" s="59"/>
      <c r="BD799" s="59"/>
    </row>
    <row r="800" spans="1:56" x14ac:dyDescent="0.2">
      <c r="A800" s="29">
        <v>46059</v>
      </c>
      <c r="B800" s="1" t="s">
        <v>200</v>
      </c>
      <c r="C800" s="27">
        <v>44469</v>
      </c>
      <c r="D800" s="1">
        <v>53174</v>
      </c>
      <c r="J800" s="1" t="s">
        <v>52</v>
      </c>
      <c r="K800" s="1" t="s">
        <v>49</v>
      </c>
      <c r="L800" s="1">
        <v>-1</v>
      </c>
      <c r="N800" s="6"/>
      <c r="O800" s="6">
        <v>565.79999999999995</v>
      </c>
      <c r="P800" s="6">
        <v>7011.83</v>
      </c>
      <c r="R800" s="31">
        <v>-565.79999999999995</v>
      </c>
      <c r="S800" s="28">
        <v>44469</v>
      </c>
      <c r="W800" s="58"/>
      <c r="X800" s="59"/>
      <c r="Y800" s="59"/>
      <c r="Z800" s="59"/>
      <c r="AA800" s="59"/>
      <c r="AB800" s="59"/>
      <c r="AC800" s="59"/>
      <c r="AD800" s="59"/>
      <c r="AE800" s="59"/>
      <c r="AF800" s="59"/>
      <c r="AG800" s="59"/>
      <c r="AH800" s="59"/>
      <c r="AI800" s="59"/>
      <c r="AJ800" s="59"/>
      <c r="AK800" s="59"/>
      <c r="AL800" s="59"/>
      <c r="AM800" s="59"/>
      <c r="AN800" s="59"/>
      <c r="AO800" s="59"/>
      <c r="AP800" s="59"/>
      <c r="AQ800" s="59"/>
      <c r="AR800" s="59"/>
      <c r="AS800" s="59"/>
      <c r="AT800" s="59"/>
      <c r="AU800" s="59"/>
      <c r="AV800" s="59"/>
      <c r="AW800" s="59"/>
      <c r="AX800" s="59"/>
      <c r="AY800" s="59"/>
      <c r="AZ800" s="58"/>
      <c r="BA800" s="59"/>
      <c r="BB800" s="59"/>
      <c r="BC800" s="59"/>
      <c r="BD800" s="59"/>
    </row>
    <row r="801" spans="1:56" x14ac:dyDescent="0.2">
      <c r="A801" s="29">
        <v>46059</v>
      </c>
      <c r="B801" s="1" t="s">
        <v>200</v>
      </c>
      <c r="C801" s="27">
        <v>44469</v>
      </c>
      <c r="D801" s="1">
        <v>53174</v>
      </c>
      <c r="J801" s="1" t="s">
        <v>52</v>
      </c>
      <c r="K801" s="1" t="s">
        <v>49</v>
      </c>
      <c r="L801" s="1">
        <v>-1</v>
      </c>
      <c r="N801" s="6"/>
      <c r="O801" s="6">
        <v>18</v>
      </c>
      <c r="P801" s="6">
        <v>5167.76</v>
      </c>
      <c r="R801" s="31">
        <v>-18</v>
      </c>
      <c r="S801" s="28">
        <v>44469</v>
      </c>
      <c r="W801" s="58"/>
      <c r="X801" s="59"/>
      <c r="Y801" s="59"/>
      <c r="Z801" s="59"/>
      <c r="AA801" s="59"/>
      <c r="AB801" s="59"/>
      <c r="AC801" s="59"/>
      <c r="AD801" s="59"/>
      <c r="AE801" s="59"/>
      <c r="AF801" s="59"/>
      <c r="AG801" s="59"/>
      <c r="AH801" s="59"/>
      <c r="AI801" s="59"/>
      <c r="AJ801" s="59"/>
      <c r="AK801" s="59"/>
      <c r="AL801" s="59"/>
      <c r="AM801" s="59"/>
      <c r="AN801" s="59"/>
      <c r="AO801" s="59"/>
      <c r="AP801" s="59"/>
      <c r="AQ801" s="59"/>
      <c r="AR801" s="59"/>
      <c r="AS801" s="59"/>
      <c r="AT801" s="59"/>
      <c r="AU801" s="59"/>
      <c r="AV801" s="59"/>
      <c r="AW801" s="59"/>
      <c r="AX801" s="59"/>
      <c r="AY801" s="59"/>
      <c r="AZ801" s="58"/>
      <c r="BA801" s="59"/>
      <c r="BB801" s="59"/>
      <c r="BC801" s="59"/>
      <c r="BD801" s="59"/>
    </row>
    <row r="802" spans="1:56" x14ac:dyDescent="0.2">
      <c r="A802" s="29">
        <v>46059</v>
      </c>
      <c r="B802" s="1" t="s">
        <v>200</v>
      </c>
      <c r="C802" s="27">
        <v>44469</v>
      </c>
      <c r="D802" s="1">
        <v>53174</v>
      </c>
      <c r="J802" s="1" t="s">
        <v>52</v>
      </c>
      <c r="K802" s="1" t="s">
        <v>49</v>
      </c>
      <c r="L802" s="1">
        <v>-2</v>
      </c>
      <c r="N802" s="6"/>
      <c r="O802" s="6">
        <v>12.76</v>
      </c>
      <c r="P802" s="6">
        <v>5203.76</v>
      </c>
      <c r="R802" s="31">
        <v>-12.76</v>
      </c>
      <c r="S802" s="28">
        <v>44469</v>
      </c>
      <c r="W802" s="58"/>
      <c r="X802" s="59"/>
      <c r="Y802" s="59"/>
      <c r="Z802" s="59"/>
      <c r="AA802" s="59"/>
      <c r="AB802" s="59"/>
      <c r="AC802" s="59"/>
      <c r="AD802" s="59"/>
      <c r="AE802" s="59"/>
      <c r="AF802" s="59"/>
      <c r="AG802" s="59"/>
      <c r="AH802" s="59"/>
      <c r="AI802" s="59"/>
      <c r="AJ802" s="59"/>
      <c r="AK802" s="59"/>
      <c r="AL802" s="59"/>
      <c r="AM802" s="59"/>
      <c r="AN802" s="59"/>
      <c r="AO802" s="59"/>
      <c r="AP802" s="59"/>
      <c r="AQ802" s="59"/>
      <c r="AR802" s="59"/>
      <c r="AS802" s="59"/>
      <c r="AT802" s="59"/>
      <c r="AU802" s="59"/>
      <c r="AV802" s="59"/>
      <c r="AW802" s="59"/>
      <c r="AX802" s="59"/>
      <c r="AY802" s="59"/>
      <c r="AZ802" s="58"/>
      <c r="BA802" s="59"/>
      <c r="BB802" s="59"/>
      <c r="BC802" s="59"/>
      <c r="BD802" s="59"/>
    </row>
    <row r="803" spans="1:56" x14ac:dyDescent="0.2">
      <c r="A803" s="29">
        <v>46096</v>
      </c>
      <c r="B803" s="1" t="s">
        <v>200</v>
      </c>
      <c r="C803" s="27">
        <v>44469</v>
      </c>
      <c r="D803" s="1">
        <v>53182</v>
      </c>
      <c r="J803" s="1" t="s">
        <v>52</v>
      </c>
      <c r="K803" s="1" t="s">
        <v>49</v>
      </c>
      <c r="L803" s="1">
        <v>-5</v>
      </c>
      <c r="N803" s="6"/>
      <c r="O803" s="6">
        <v>1025.71</v>
      </c>
      <c r="P803" s="6">
        <v>5968.12</v>
      </c>
      <c r="R803" s="31">
        <v>-1025.71</v>
      </c>
      <c r="S803" s="28">
        <v>44469</v>
      </c>
      <c r="W803" s="58"/>
      <c r="X803" s="59"/>
      <c r="Y803" s="59"/>
      <c r="Z803" s="59"/>
      <c r="AA803" s="59"/>
      <c r="AB803" s="59"/>
      <c r="AC803" s="59"/>
      <c r="AD803" s="59"/>
      <c r="AE803" s="59"/>
      <c r="AF803" s="59"/>
      <c r="AG803" s="59"/>
      <c r="AH803" s="59"/>
      <c r="AI803" s="59"/>
      <c r="AJ803" s="59"/>
      <c r="AK803" s="59"/>
      <c r="AL803" s="59"/>
      <c r="AM803" s="59"/>
      <c r="AN803" s="59"/>
      <c r="AO803" s="59"/>
      <c r="AP803" s="59"/>
      <c r="AQ803" s="59"/>
      <c r="AR803" s="59"/>
      <c r="AS803" s="59"/>
      <c r="AT803" s="59"/>
      <c r="AU803" s="59"/>
      <c r="AV803" s="59"/>
      <c r="AW803" s="59"/>
      <c r="AX803" s="59"/>
      <c r="AY803" s="59"/>
      <c r="AZ803" s="58"/>
      <c r="BA803" s="59"/>
      <c r="BB803" s="59"/>
      <c r="BC803" s="59"/>
      <c r="BD803" s="59"/>
    </row>
    <row r="804" spans="1:56" x14ac:dyDescent="0.2">
      <c r="A804" s="29">
        <v>46096</v>
      </c>
      <c r="B804" s="1" t="s">
        <v>200</v>
      </c>
      <c r="C804" s="27">
        <v>44469</v>
      </c>
      <c r="D804" s="1">
        <v>53182</v>
      </c>
      <c r="J804" s="1" t="s">
        <v>52</v>
      </c>
      <c r="K804" s="1" t="s">
        <v>49</v>
      </c>
      <c r="L804" s="1">
        <v>-1</v>
      </c>
      <c r="N804" s="6"/>
      <c r="O804" s="6">
        <v>733.6</v>
      </c>
      <c r="P804" s="6">
        <v>5216.5200000000004</v>
      </c>
      <c r="R804" s="31">
        <v>-733.6</v>
      </c>
      <c r="S804" s="28">
        <v>44469</v>
      </c>
      <c r="W804" s="58"/>
      <c r="X804" s="59"/>
      <c r="Y804" s="59"/>
      <c r="Z804" s="59"/>
      <c r="AA804" s="59"/>
      <c r="AB804" s="59"/>
      <c r="AC804" s="59"/>
      <c r="AD804" s="59"/>
      <c r="AE804" s="59"/>
      <c r="AF804" s="59"/>
      <c r="AG804" s="59"/>
      <c r="AH804" s="59"/>
      <c r="AI804" s="59"/>
      <c r="AJ804" s="59"/>
      <c r="AK804" s="59"/>
      <c r="AL804" s="59"/>
      <c r="AM804" s="59"/>
      <c r="AN804" s="59"/>
      <c r="AO804" s="59"/>
      <c r="AP804" s="59"/>
      <c r="AQ804" s="59"/>
      <c r="AR804" s="59"/>
      <c r="AS804" s="59"/>
      <c r="AT804" s="59"/>
      <c r="AU804" s="59"/>
      <c r="AV804" s="59"/>
      <c r="AW804" s="59"/>
      <c r="AX804" s="59"/>
      <c r="AY804" s="59"/>
      <c r="AZ804" s="58"/>
      <c r="BA804" s="59"/>
      <c r="BB804" s="59"/>
      <c r="BC804" s="59"/>
      <c r="BD804" s="59"/>
    </row>
    <row r="805" spans="1:56" x14ac:dyDescent="0.2">
      <c r="A805" s="29">
        <v>46096</v>
      </c>
      <c r="B805" s="1" t="s">
        <v>200</v>
      </c>
      <c r="C805" s="27">
        <v>44469</v>
      </c>
      <c r="D805" s="1">
        <v>53182</v>
      </c>
      <c r="J805" s="1" t="s">
        <v>52</v>
      </c>
      <c r="K805" s="1" t="s">
        <v>49</v>
      </c>
      <c r="L805" s="1">
        <v>-1</v>
      </c>
      <c r="N805" s="6"/>
      <c r="O805" s="6">
        <v>18</v>
      </c>
      <c r="P805" s="6">
        <v>6993.83</v>
      </c>
      <c r="R805" s="31">
        <v>-18</v>
      </c>
      <c r="S805" s="28">
        <v>44469</v>
      </c>
      <c r="W805" s="58"/>
      <c r="X805" s="59"/>
      <c r="Y805" s="59"/>
      <c r="Z805" s="59"/>
      <c r="AA805" s="59"/>
      <c r="AB805" s="59"/>
      <c r="AC805" s="59"/>
      <c r="AD805" s="59"/>
      <c r="AE805" s="59"/>
      <c r="AF805" s="59"/>
      <c r="AG805" s="59"/>
      <c r="AH805" s="59"/>
      <c r="AI805" s="59"/>
      <c r="AJ805" s="59"/>
      <c r="AK805" s="59"/>
      <c r="AL805" s="59"/>
      <c r="AM805" s="59"/>
      <c r="AN805" s="59"/>
      <c r="AO805" s="59"/>
      <c r="AP805" s="59"/>
      <c r="AQ805" s="59"/>
      <c r="AR805" s="59"/>
      <c r="AS805" s="59"/>
      <c r="AT805" s="59"/>
      <c r="AU805" s="59"/>
      <c r="AV805" s="59"/>
      <c r="AW805" s="59"/>
      <c r="AX805" s="59"/>
      <c r="AY805" s="59"/>
      <c r="AZ805" s="58"/>
      <c r="BA805" s="59"/>
      <c r="BB805" s="59"/>
      <c r="BC805" s="59"/>
      <c r="BD805" s="59"/>
    </row>
    <row r="806" spans="1:56" x14ac:dyDescent="0.2">
      <c r="A806" s="29">
        <v>46096</v>
      </c>
      <c r="B806" s="1" t="s">
        <v>200</v>
      </c>
      <c r="C806" s="27">
        <v>44469</v>
      </c>
      <c r="D806" s="1">
        <v>53182</v>
      </c>
      <c r="J806" s="1" t="s">
        <v>52</v>
      </c>
      <c r="K806" s="1" t="s">
        <v>49</v>
      </c>
      <c r="L806" s="1">
        <v>-1</v>
      </c>
      <c r="N806" s="6"/>
      <c r="O806" s="6">
        <v>18</v>
      </c>
      <c r="P806" s="6">
        <v>5950.12</v>
      </c>
      <c r="R806" s="31">
        <v>-18</v>
      </c>
      <c r="S806" s="28">
        <v>44469</v>
      </c>
      <c r="W806" s="58"/>
      <c r="X806" s="59"/>
      <c r="Y806" s="59"/>
      <c r="Z806" s="59"/>
      <c r="AA806" s="59"/>
      <c r="AB806" s="59"/>
      <c r="AC806" s="59"/>
      <c r="AD806" s="59"/>
      <c r="AE806" s="59"/>
      <c r="AF806" s="59"/>
      <c r="AG806" s="59"/>
      <c r="AH806" s="59"/>
      <c r="AI806" s="59"/>
      <c r="AJ806" s="59"/>
      <c r="AK806" s="59"/>
      <c r="AL806" s="59"/>
      <c r="AM806" s="59"/>
      <c r="AN806" s="59"/>
      <c r="AO806" s="59"/>
      <c r="AP806" s="59"/>
      <c r="AQ806" s="59"/>
      <c r="AR806" s="59"/>
      <c r="AS806" s="59"/>
      <c r="AT806" s="59"/>
      <c r="AU806" s="59"/>
      <c r="AV806" s="59"/>
      <c r="AW806" s="59"/>
      <c r="AX806" s="59"/>
      <c r="AY806" s="59"/>
      <c r="AZ806" s="58"/>
      <c r="BA806" s="59"/>
      <c r="BB806" s="59"/>
      <c r="BC806" s="59"/>
      <c r="BD806" s="59"/>
    </row>
    <row r="807" spans="1:56" x14ac:dyDescent="0.2">
      <c r="A807" s="29">
        <v>46096</v>
      </c>
      <c r="B807" s="1" t="s">
        <v>200</v>
      </c>
      <c r="C807" s="27">
        <v>44469</v>
      </c>
      <c r="D807" s="1">
        <v>53182</v>
      </c>
      <c r="J807" s="1" t="s">
        <v>52</v>
      </c>
      <c r="K807" s="1" t="s">
        <v>49</v>
      </c>
      <c r="L807" s="1">
        <v>-1</v>
      </c>
      <c r="N807" s="6"/>
      <c r="O807" s="6">
        <v>18</v>
      </c>
      <c r="P807" s="6">
        <v>5185.76</v>
      </c>
      <c r="R807" s="31">
        <v>-18</v>
      </c>
      <c r="S807" s="28">
        <v>44469</v>
      </c>
      <c r="W807" s="58"/>
      <c r="X807" s="59"/>
      <c r="Y807" s="59"/>
      <c r="Z807" s="59"/>
      <c r="AA807" s="59"/>
      <c r="AB807" s="59"/>
      <c r="AC807" s="59"/>
      <c r="AD807" s="59"/>
      <c r="AE807" s="59"/>
      <c r="AF807" s="59"/>
      <c r="AG807" s="59"/>
      <c r="AH807" s="59"/>
      <c r="AI807" s="59"/>
      <c r="AJ807" s="59"/>
      <c r="AK807" s="59"/>
      <c r="AL807" s="59"/>
      <c r="AM807" s="59"/>
      <c r="AN807" s="59"/>
      <c r="AO807" s="59"/>
      <c r="AP807" s="59"/>
      <c r="AQ807" s="59"/>
      <c r="AR807" s="59"/>
      <c r="AS807" s="59"/>
      <c r="AT807" s="59"/>
      <c r="AU807" s="59"/>
      <c r="AV807" s="59"/>
      <c r="AW807" s="59"/>
      <c r="AX807" s="59"/>
      <c r="AY807" s="59"/>
      <c r="AZ807" s="58"/>
      <c r="BA807" s="59"/>
      <c r="BB807" s="59"/>
      <c r="BC807" s="59"/>
      <c r="BD807" s="59"/>
    </row>
    <row r="808" spans="1:56" x14ac:dyDescent="0.2">
      <c r="A808" s="29">
        <v>46006</v>
      </c>
      <c r="B808" s="1" t="s">
        <v>200</v>
      </c>
      <c r="C808" s="27">
        <v>44474</v>
      </c>
      <c r="D808" s="1">
        <v>53165</v>
      </c>
      <c r="J808" s="1" t="s">
        <v>52</v>
      </c>
      <c r="K808" s="1" t="s">
        <v>49</v>
      </c>
      <c r="L808" s="1">
        <v>-1</v>
      </c>
      <c r="N808" s="6"/>
      <c r="O808" s="6">
        <v>205.15</v>
      </c>
      <c r="P808" s="6">
        <v>4428.91</v>
      </c>
      <c r="R808" s="31">
        <v>-205.15</v>
      </c>
      <c r="S808" s="28">
        <v>44500</v>
      </c>
      <c r="W808" s="58"/>
      <c r="X808" s="59"/>
      <c r="Y808" s="59"/>
      <c r="Z808" s="59"/>
      <c r="AA808" s="59"/>
      <c r="AB808" s="59"/>
      <c r="AC808" s="59"/>
      <c r="AD808" s="59"/>
      <c r="AE808" s="59"/>
      <c r="AF808" s="59"/>
      <c r="AG808" s="59"/>
      <c r="AH808" s="59"/>
      <c r="AI808" s="59"/>
      <c r="AJ808" s="59"/>
      <c r="AK808" s="59"/>
      <c r="AL808" s="59"/>
      <c r="AM808" s="59"/>
      <c r="AN808" s="59"/>
      <c r="AO808" s="59"/>
      <c r="AP808" s="59"/>
      <c r="AQ808" s="59"/>
      <c r="AR808" s="59"/>
      <c r="AS808" s="59"/>
      <c r="AT808" s="59"/>
      <c r="AU808" s="59"/>
      <c r="AV808" s="59"/>
      <c r="AW808" s="59"/>
      <c r="AX808" s="59"/>
      <c r="AY808" s="59"/>
      <c r="AZ808" s="58"/>
      <c r="BA808" s="59"/>
      <c r="BB808" s="59"/>
      <c r="BC808" s="59"/>
      <c r="BD808" s="59"/>
    </row>
    <row r="809" spans="1:56" x14ac:dyDescent="0.2">
      <c r="A809" s="29">
        <v>46085</v>
      </c>
      <c r="B809" s="1" t="s">
        <v>200</v>
      </c>
      <c r="C809" s="27">
        <v>44474</v>
      </c>
      <c r="D809" s="1">
        <v>53178</v>
      </c>
      <c r="J809" s="1" t="s">
        <v>52</v>
      </c>
      <c r="K809" s="1" t="s">
        <v>49</v>
      </c>
      <c r="L809" s="1">
        <v>-1</v>
      </c>
      <c r="N809" s="6"/>
      <c r="O809" s="6">
        <v>240.05</v>
      </c>
      <c r="P809" s="6">
        <v>5067.18</v>
      </c>
      <c r="R809" s="31">
        <v>-240.05</v>
      </c>
      <c r="S809" s="28">
        <v>44500</v>
      </c>
      <c r="W809" s="58"/>
      <c r="X809" s="59"/>
      <c r="Y809" s="59"/>
      <c r="Z809" s="59"/>
      <c r="AA809" s="59"/>
      <c r="AB809" s="59"/>
      <c r="AC809" s="59"/>
      <c r="AD809" s="59"/>
      <c r="AE809" s="59"/>
      <c r="AF809" s="59"/>
      <c r="AG809" s="59"/>
      <c r="AH809" s="59"/>
      <c r="AI809" s="59"/>
      <c r="AJ809" s="59"/>
      <c r="AK809" s="59"/>
      <c r="AL809" s="59"/>
      <c r="AM809" s="59"/>
      <c r="AN809" s="59"/>
      <c r="AO809" s="59"/>
      <c r="AP809" s="59"/>
      <c r="AQ809" s="59"/>
      <c r="AR809" s="59"/>
      <c r="AS809" s="59"/>
      <c r="AT809" s="59"/>
      <c r="AU809" s="59"/>
      <c r="AV809" s="59"/>
      <c r="AW809" s="59"/>
      <c r="AX809" s="59"/>
      <c r="AY809" s="59"/>
      <c r="AZ809" s="58"/>
      <c r="BA809" s="59"/>
      <c r="BB809" s="59"/>
      <c r="BC809" s="59"/>
      <c r="BD809" s="59"/>
    </row>
    <row r="810" spans="1:56" x14ac:dyDescent="0.2">
      <c r="A810" s="29">
        <v>46085</v>
      </c>
      <c r="B810" s="1" t="s">
        <v>200</v>
      </c>
      <c r="C810" s="27">
        <v>44474</v>
      </c>
      <c r="D810" s="1">
        <v>53178</v>
      </c>
      <c r="J810" s="1" t="s">
        <v>52</v>
      </c>
      <c r="K810" s="1" t="s">
        <v>49</v>
      </c>
      <c r="L810" s="1">
        <v>-1</v>
      </c>
      <c r="N810" s="6"/>
      <c r="O810" s="6">
        <v>190.71</v>
      </c>
      <c r="P810" s="6">
        <v>5307.23</v>
      </c>
      <c r="R810" s="31">
        <v>-190.71</v>
      </c>
      <c r="S810" s="28">
        <v>44500</v>
      </c>
      <c r="W810" s="58"/>
      <c r="X810" s="59"/>
      <c r="Y810" s="59"/>
      <c r="Z810" s="59"/>
      <c r="AA810" s="59"/>
      <c r="AB810" s="59"/>
      <c r="AC810" s="59"/>
      <c r="AD810" s="59"/>
      <c r="AE810" s="59"/>
      <c r="AF810" s="59"/>
      <c r="AG810" s="59"/>
      <c r="AH810" s="59"/>
      <c r="AI810" s="59"/>
      <c r="AJ810" s="59"/>
      <c r="AK810" s="59"/>
      <c r="AL810" s="59"/>
      <c r="AM810" s="59"/>
      <c r="AN810" s="59"/>
      <c r="AO810" s="59"/>
      <c r="AP810" s="59"/>
      <c r="AQ810" s="59"/>
      <c r="AR810" s="59"/>
      <c r="AS810" s="59"/>
      <c r="AT810" s="59"/>
      <c r="AU810" s="59"/>
      <c r="AV810" s="59"/>
      <c r="AW810" s="59"/>
      <c r="AX810" s="59"/>
      <c r="AY810" s="59"/>
      <c r="AZ810" s="58"/>
      <c r="BA810" s="59"/>
      <c r="BB810" s="59"/>
      <c r="BC810" s="59"/>
      <c r="BD810" s="59"/>
    </row>
    <row r="811" spans="1:56" x14ac:dyDescent="0.2">
      <c r="A811" s="29">
        <v>46097</v>
      </c>
      <c r="B811" s="1" t="s">
        <v>200</v>
      </c>
      <c r="C811" s="27">
        <v>44474</v>
      </c>
      <c r="D811" s="1">
        <v>53183</v>
      </c>
      <c r="J811" s="1" t="s">
        <v>52</v>
      </c>
      <c r="K811" s="1" t="s">
        <v>49</v>
      </c>
      <c r="L811" s="1">
        <v>-1</v>
      </c>
      <c r="N811" s="6"/>
      <c r="O811" s="6">
        <v>515.70000000000005</v>
      </c>
      <c r="P811" s="6">
        <v>4634.0600000000004</v>
      </c>
      <c r="R811" s="31">
        <v>-515.70000000000005</v>
      </c>
      <c r="S811" s="28">
        <v>44500</v>
      </c>
      <c r="W811" s="58"/>
      <c r="X811" s="59"/>
      <c r="Y811" s="59"/>
      <c r="Z811" s="59"/>
      <c r="AA811" s="59"/>
      <c r="AB811" s="59"/>
      <c r="AC811" s="59"/>
      <c r="AD811" s="59"/>
      <c r="AE811" s="59"/>
      <c r="AF811" s="59"/>
      <c r="AG811" s="59"/>
      <c r="AH811" s="59"/>
      <c r="AI811" s="59"/>
      <c r="AJ811" s="59"/>
      <c r="AK811" s="59"/>
      <c r="AL811" s="59"/>
      <c r="AM811" s="59"/>
      <c r="AN811" s="59"/>
      <c r="AO811" s="59"/>
      <c r="AP811" s="59"/>
      <c r="AQ811" s="59"/>
      <c r="AR811" s="59"/>
      <c r="AS811" s="59"/>
      <c r="AT811" s="59"/>
      <c r="AU811" s="59"/>
      <c r="AV811" s="59"/>
      <c r="AW811" s="59"/>
      <c r="AX811" s="59"/>
      <c r="AY811" s="59"/>
      <c r="AZ811" s="58"/>
      <c r="BA811" s="59"/>
      <c r="BB811" s="59"/>
      <c r="BC811" s="59"/>
      <c r="BD811" s="59"/>
    </row>
    <row r="812" spans="1:56" x14ac:dyDescent="0.2">
      <c r="A812" s="29">
        <v>46097</v>
      </c>
      <c r="B812" s="1" t="s">
        <v>200</v>
      </c>
      <c r="C812" s="27">
        <v>44474</v>
      </c>
      <c r="D812" s="1">
        <v>53183</v>
      </c>
      <c r="J812" s="1" t="s">
        <v>52</v>
      </c>
      <c r="K812" s="1" t="s">
        <v>49</v>
      </c>
      <c r="L812" s="1">
        <v>-1</v>
      </c>
      <c r="N812" s="6"/>
      <c r="O812" s="6">
        <v>18</v>
      </c>
      <c r="P812" s="6">
        <v>5149.76</v>
      </c>
      <c r="R812" s="31">
        <v>-18</v>
      </c>
      <c r="S812" s="28">
        <v>44500</v>
      </c>
      <c r="W812" s="58"/>
      <c r="X812" s="59"/>
      <c r="Y812" s="59"/>
      <c r="Z812" s="59"/>
      <c r="AA812" s="59"/>
      <c r="AB812" s="59"/>
      <c r="AC812" s="59"/>
      <c r="AD812" s="59"/>
      <c r="AE812" s="59"/>
      <c r="AF812" s="59"/>
      <c r="AG812" s="59"/>
      <c r="AH812" s="59"/>
      <c r="AI812" s="59"/>
      <c r="AJ812" s="59"/>
      <c r="AK812" s="59"/>
      <c r="AL812" s="59"/>
      <c r="AM812" s="59"/>
      <c r="AN812" s="59"/>
      <c r="AO812" s="59"/>
      <c r="AP812" s="59"/>
      <c r="AQ812" s="59"/>
      <c r="AR812" s="59"/>
      <c r="AS812" s="59"/>
      <c r="AT812" s="59"/>
      <c r="AU812" s="59"/>
      <c r="AV812" s="59"/>
      <c r="AW812" s="59"/>
      <c r="AX812" s="59"/>
      <c r="AY812" s="59"/>
      <c r="AZ812" s="58"/>
      <c r="BA812" s="59"/>
      <c r="BB812" s="59"/>
      <c r="BC812" s="59"/>
      <c r="BD812" s="59"/>
    </row>
    <row r="813" spans="1:56" x14ac:dyDescent="0.2">
      <c r="A813" s="29">
        <v>46221</v>
      </c>
      <c r="B813" s="1" t="s">
        <v>200</v>
      </c>
      <c r="C813" s="27">
        <v>44474</v>
      </c>
      <c r="D813" s="1">
        <v>53242</v>
      </c>
      <c r="J813" s="1" t="s">
        <v>52</v>
      </c>
      <c r="K813" s="1" t="s">
        <v>49</v>
      </c>
      <c r="L813" s="1">
        <v>-1</v>
      </c>
      <c r="N813" s="6"/>
      <c r="O813" s="6">
        <v>18</v>
      </c>
      <c r="P813" s="6">
        <v>4410.91</v>
      </c>
      <c r="R813" s="31">
        <v>-18</v>
      </c>
      <c r="S813" s="28">
        <v>44500</v>
      </c>
      <c r="W813" s="58"/>
      <c r="X813" s="59"/>
      <c r="Y813" s="59"/>
      <c r="Z813" s="59"/>
      <c r="AA813" s="59"/>
      <c r="AB813" s="59"/>
      <c r="AC813" s="59"/>
      <c r="AD813" s="59"/>
      <c r="AE813" s="59"/>
      <c r="AF813" s="59"/>
      <c r="AG813" s="59"/>
      <c r="AH813" s="59"/>
      <c r="AI813" s="59"/>
      <c r="AJ813" s="59"/>
      <c r="AK813" s="59"/>
      <c r="AL813" s="59"/>
      <c r="AM813" s="59"/>
      <c r="AN813" s="59"/>
      <c r="AO813" s="59"/>
      <c r="AP813" s="59"/>
      <c r="AQ813" s="59"/>
      <c r="AR813" s="59"/>
      <c r="AS813" s="59"/>
      <c r="AT813" s="59"/>
      <c r="AU813" s="59"/>
      <c r="AV813" s="59"/>
      <c r="AW813" s="59"/>
      <c r="AX813" s="59"/>
      <c r="AY813" s="59"/>
      <c r="AZ813" s="58"/>
      <c r="BA813" s="59"/>
      <c r="BB813" s="59"/>
      <c r="BC813" s="59"/>
      <c r="BD813" s="59"/>
    </row>
    <row r="814" spans="1:56" x14ac:dyDescent="0.2">
      <c r="A814" s="29">
        <v>46222</v>
      </c>
      <c r="B814" s="1" t="s">
        <v>200</v>
      </c>
      <c r="C814" s="27">
        <v>44474</v>
      </c>
      <c r="D814" s="1">
        <v>53243</v>
      </c>
      <c r="J814" s="1" t="s">
        <v>52</v>
      </c>
      <c r="K814" s="1" t="s">
        <v>49</v>
      </c>
      <c r="L814" s="1">
        <v>-1</v>
      </c>
      <c r="N814" s="6"/>
      <c r="O814" s="6">
        <v>18</v>
      </c>
      <c r="P814" s="6">
        <v>4392.91</v>
      </c>
      <c r="R814" s="31">
        <v>-18</v>
      </c>
      <c r="S814" s="28">
        <v>44500</v>
      </c>
      <c r="W814" s="58"/>
      <c r="X814" s="59"/>
      <c r="Y814" s="59"/>
      <c r="Z814" s="59"/>
      <c r="AA814" s="59"/>
      <c r="AB814" s="59"/>
      <c r="AC814" s="59"/>
      <c r="AD814" s="59"/>
      <c r="AE814" s="59"/>
      <c r="AF814" s="59"/>
      <c r="AG814" s="59"/>
      <c r="AH814" s="59"/>
      <c r="AI814" s="59"/>
      <c r="AJ814" s="59"/>
      <c r="AK814" s="59"/>
      <c r="AL814" s="59"/>
      <c r="AM814" s="59"/>
      <c r="AN814" s="59"/>
      <c r="AO814" s="59"/>
      <c r="AP814" s="59"/>
      <c r="AQ814" s="59"/>
      <c r="AR814" s="59"/>
      <c r="AS814" s="59"/>
      <c r="AT814" s="59"/>
      <c r="AU814" s="59"/>
      <c r="AV814" s="59"/>
      <c r="AW814" s="59"/>
      <c r="AX814" s="59"/>
      <c r="AY814" s="59"/>
      <c r="AZ814" s="58"/>
      <c r="BA814" s="59"/>
      <c r="BB814" s="59"/>
      <c r="BC814" s="59"/>
      <c r="BD814" s="59"/>
    </row>
    <row r="815" spans="1:56" x14ac:dyDescent="0.2">
      <c r="A815" s="29">
        <v>46223</v>
      </c>
      <c r="B815" s="1" t="s">
        <v>623</v>
      </c>
      <c r="C815" s="27">
        <v>44474</v>
      </c>
      <c r="D815" s="1">
        <v>10</v>
      </c>
      <c r="J815" s="1" t="s">
        <v>52</v>
      </c>
      <c r="K815" s="1" t="s">
        <v>3</v>
      </c>
      <c r="L815" s="1">
        <v>-1</v>
      </c>
      <c r="N815" s="6"/>
      <c r="O815" s="6">
        <v>13.19</v>
      </c>
      <c r="P815" s="6">
        <v>4379.72</v>
      </c>
      <c r="R815" s="31">
        <v>-13.19</v>
      </c>
      <c r="S815" s="28">
        <v>44500</v>
      </c>
      <c r="W815" s="58"/>
      <c r="X815" s="59"/>
      <c r="Y815" s="59"/>
      <c r="Z815" s="59"/>
      <c r="AA815" s="59"/>
      <c r="AB815" s="59"/>
      <c r="AC815" s="59"/>
      <c r="AD815" s="59"/>
      <c r="AE815" s="59"/>
      <c r="AF815" s="59"/>
      <c r="AG815" s="59"/>
      <c r="AH815" s="59"/>
      <c r="AI815" s="59"/>
      <c r="AJ815" s="59"/>
      <c r="AK815" s="59"/>
      <c r="AL815" s="59"/>
      <c r="AM815" s="59"/>
      <c r="AN815" s="59"/>
      <c r="AO815" s="59"/>
      <c r="AP815" s="59"/>
      <c r="AQ815" s="59"/>
      <c r="AR815" s="59"/>
      <c r="AS815" s="59"/>
      <c r="AT815" s="59"/>
      <c r="AU815" s="59"/>
      <c r="AV815" s="59"/>
      <c r="AW815" s="59"/>
      <c r="AX815" s="59"/>
      <c r="AY815" s="59"/>
      <c r="AZ815" s="58"/>
      <c r="BA815" s="59"/>
      <c r="BB815" s="59"/>
      <c r="BC815" s="59"/>
      <c r="BD815" s="59"/>
    </row>
    <row r="816" spans="1:56" x14ac:dyDescent="0.2">
      <c r="A816" s="29">
        <v>46223</v>
      </c>
      <c r="B816" s="1" t="s">
        <v>623</v>
      </c>
      <c r="C816" s="27">
        <v>44474</v>
      </c>
      <c r="D816" s="1">
        <v>10</v>
      </c>
      <c r="J816" s="1" t="s">
        <v>52</v>
      </c>
      <c r="K816" s="1" t="s">
        <v>3</v>
      </c>
      <c r="L816" s="1">
        <v>-1</v>
      </c>
      <c r="N816" s="6"/>
      <c r="O816" s="6">
        <v>6.38</v>
      </c>
      <c r="P816" s="6">
        <v>4373.34</v>
      </c>
      <c r="R816" s="31">
        <v>-6.38</v>
      </c>
      <c r="S816" s="28">
        <v>44500</v>
      </c>
      <c r="W816" s="58"/>
      <c r="X816" s="59"/>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8"/>
      <c r="BA816" s="59"/>
      <c r="BB816" s="59"/>
      <c r="BC816" s="59"/>
      <c r="BD816" s="59"/>
    </row>
    <row r="817" spans="1:56" x14ac:dyDescent="0.2">
      <c r="A817" s="29">
        <v>46224</v>
      </c>
      <c r="B817" s="1" t="s">
        <v>789</v>
      </c>
      <c r="C817" s="27">
        <v>44474</v>
      </c>
      <c r="J817" s="1" t="s">
        <v>52</v>
      </c>
      <c r="K817" s="1" t="s">
        <v>59</v>
      </c>
      <c r="L817" s="1">
        <v>3</v>
      </c>
      <c r="M817" s="1">
        <v>27.11</v>
      </c>
      <c r="N817" s="6">
        <v>81.33</v>
      </c>
      <c r="O817" s="6"/>
      <c r="P817" s="6">
        <v>5442.48</v>
      </c>
      <c r="R817" s="31">
        <v>81.33</v>
      </c>
      <c r="S817" s="28">
        <v>44500</v>
      </c>
      <c r="W817" s="58"/>
      <c r="X817" s="59"/>
      <c r="Y817" s="59"/>
      <c r="Z817" s="59"/>
      <c r="AA817" s="59"/>
      <c r="AB817" s="59"/>
      <c r="AC817" s="59"/>
      <c r="AD817" s="59"/>
      <c r="AE817" s="59"/>
      <c r="AF817" s="59"/>
      <c r="AG817" s="59"/>
      <c r="AH817" s="59"/>
      <c r="AI817" s="59"/>
      <c r="AJ817" s="59"/>
      <c r="AK817" s="59"/>
      <c r="AL817" s="59"/>
      <c r="AM817" s="59"/>
      <c r="AN817" s="59"/>
      <c r="AO817" s="59"/>
      <c r="AP817" s="59"/>
      <c r="AQ817" s="59"/>
      <c r="AR817" s="59"/>
      <c r="AS817" s="59"/>
      <c r="AT817" s="59"/>
      <c r="AU817" s="59"/>
      <c r="AV817" s="59"/>
      <c r="AW817" s="59"/>
      <c r="AX817" s="59"/>
      <c r="AY817" s="59"/>
      <c r="AZ817" s="58"/>
      <c r="BA817" s="59"/>
      <c r="BB817" s="59"/>
      <c r="BC817" s="59"/>
      <c r="BD817" s="59"/>
    </row>
    <row r="818" spans="1:56" x14ac:dyDescent="0.2">
      <c r="A818" s="29">
        <v>46224</v>
      </c>
      <c r="B818" s="1" t="s">
        <v>789</v>
      </c>
      <c r="C818" s="27">
        <v>44474</v>
      </c>
      <c r="J818" s="1" t="s">
        <v>52</v>
      </c>
      <c r="K818" s="1" t="s">
        <v>59</v>
      </c>
      <c r="L818" s="1">
        <v>1</v>
      </c>
      <c r="M818" s="1">
        <v>130.16999999999999</v>
      </c>
      <c r="N818" s="6">
        <v>130.16999999999999</v>
      </c>
      <c r="O818" s="6"/>
      <c r="P818" s="6">
        <v>4847.6499999999996</v>
      </c>
      <c r="R818" s="31">
        <v>130.16999999999999</v>
      </c>
      <c r="S818" s="28">
        <v>44500</v>
      </c>
      <c r="W818" s="58"/>
      <c r="X818" s="59"/>
      <c r="Y818" s="59"/>
      <c r="Z818" s="59"/>
      <c r="AA818" s="59"/>
      <c r="AB818" s="59"/>
      <c r="AC818" s="59"/>
      <c r="AD818" s="59"/>
      <c r="AE818" s="59"/>
      <c r="AF818" s="59"/>
      <c r="AG818" s="59"/>
      <c r="AH818" s="59"/>
      <c r="AI818" s="59"/>
      <c r="AJ818" s="59"/>
      <c r="AK818" s="59"/>
      <c r="AL818" s="59"/>
      <c r="AM818" s="59"/>
      <c r="AN818" s="59"/>
      <c r="AO818" s="59"/>
      <c r="AP818" s="59"/>
      <c r="AQ818" s="59"/>
      <c r="AR818" s="59"/>
      <c r="AS818" s="59"/>
      <c r="AT818" s="59"/>
      <c r="AU818" s="59"/>
      <c r="AV818" s="59"/>
      <c r="AW818" s="59"/>
      <c r="AX818" s="59"/>
      <c r="AY818" s="59"/>
      <c r="AZ818" s="58"/>
      <c r="BA818" s="59"/>
      <c r="BB818" s="59"/>
      <c r="BC818" s="59"/>
      <c r="BD818" s="59"/>
    </row>
    <row r="819" spans="1:56" x14ac:dyDescent="0.2">
      <c r="A819" s="29">
        <v>46224</v>
      </c>
      <c r="B819" s="1" t="s">
        <v>789</v>
      </c>
      <c r="C819" s="27">
        <v>44474</v>
      </c>
      <c r="J819" s="1" t="s">
        <v>52</v>
      </c>
      <c r="K819" s="1" t="s">
        <v>59</v>
      </c>
      <c r="L819" s="1">
        <v>2</v>
      </c>
      <c r="M819" s="1">
        <v>172.07</v>
      </c>
      <c r="N819" s="6">
        <v>344.14</v>
      </c>
      <c r="O819" s="6"/>
      <c r="P819" s="6">
        <v>4717.4799999999996</v>
      </c>
      <c r="R819" s="31">
        <v>344.14</v>
      </c>
      <c r="S819" s="28">
        <v>44500</v>
      </c>
      <c r="W819" s="58"/>
      <c r="X819" s="59"/>
      <c r="Y819" s="59"/>
      <c r="Z819" s="59"/>
      <c r="AA819" s="59"/>
      <c r="AB819" s="59"/>
      <c r="AC819" s="59"/>
      <c r="AD819" s="59"/>
      <c r="AE819" s="59"/>
      <c r="AF819" s="59"/>
      <c r="AG819" s="59"/>
      <c r="AH819" s="59"/>
      <c r="AI819" s="59"/>
      <c r="AJ819" s="59"/>
      <c r="AK819" s="59"/>
      <c r="AL819" s="59"/>
      <c r="AM819" s="59"/>
      <c r="AN819" s="59"/>
      <c r="AO819" s="59"/>
      <c r="AP819" s="59"/>
      <c r="AQ819" s="59"/>
      <c r="AR819" s="59"/>
      <c r="AS819" s="59"/>
      <c r="AT819" s="59"/>
      <c r="AU819" s="59"/>
      <c r="AV819" s="59"/>
      <c r="AW819" s="59"/>
      <c r="AX819" s="59"/>
      <c r="AY819" s="59"/>
      <c r="AZ819" s="58"/>
      <c r="BA819" s="59"/>
      <c r="BB819" s="59"/>
      <c r="BC819" s="59"/>
      <c r="BD819" s="59"/>
    </row>
    <row r="820" spans="1:56" x14ac:dyDescent="0.2">
      <c r="A820" s="29">
        <v>46224</v>
      </c>
      <c r="B820" s="1" t="s">
        <v>789</v>
      </c>
      <c r="C820" s="27">
        <v>44474</v>
      </c>
      <c r="J820" s="1" t="s">
        <v>52</v>
      </c>
      <c r="K820" s="1" t="s">
        <v>59</v>
      </c>
      <c r="L820" s="1">
        <v>2</v>
      </c>
      <c r="M820" s="1">
        <v>256.75</v>
      </c>
      <c r="N820" s="6">
        <v>513.5</v>
      </c>
      <c r="O820" s="6"/>
      <c r="P820" s="6">
        <v>5361.15</v>
      </c>
      <c r="R820" s="31">
        <v>513.5</v>
      </c>
      <c r="S820" s="28">
        <v>44500</v>
      </c>
      <c r="W820" s="58"/>
      <c r="X820" s="59"/>
      <c r="Y820" s="59"/>
      <c r="Z820" s="59"/>
      <c r="AA820" s="59"/>
      <c r="AB820" s="59"/>
      <c r="AC820" s="59"/>
      <c r="AD820" s="59"/>
      <c r="AE820" s="59"/>
      <c r="AF820" s="59"/>
      <c r="AG820" s="59"/>
      <c r="AH820" s="59"/>
      <c r="AI820" s="59"/>
      <c r="AJ820" s="59"/>
      <c r="AK820" s="59"/>
      <c r="AL820" s="59"/>
      <c r="AM820" s="59"/>
      <c r="AN820" s="59"/>
      <c r="AO820" s="59"/>
      <c r="AP820" s="59"/>
      <c r="AQ820" s="59"/>
      <c r="AR820" s="59"/>
      <c r="AS820" s="59"/>
      <c r="AT820" s="59"/>
      <c r="AU820" s="59"/>
      <c r="AV820" s="59"/>
      <c r="AW820" s="59"/>
      <c r="AX820" s="59"/>
      <c r="AY820" s="59"/>
      <c r="AZ820" s="58"/>
      <c r="BA820" s="59"/>
      <c r="BB820" s="59"/>
      <c r="BC820" s="59"/>
      <c r="BD820" s="59"/>
    </row>
    <row r="821" spans="1:56" x14ac:dyDescent="0.2">
      <c r="A821" s="29">
        <v>46225</v>
      </c>
      <c r="B821" s="1" t="s">
        <v>623</v>
      </c>
      <c r="C821" s="27">
        <v>44474</v>
      </c>
      <c r="D821" s="1">
        <v>11</v>
      </c>
      <c r="J821" s="1" t="s">
        <v>52</v>
      </c>
      <c r="K821" s="1" t="s">
        <v>3</v>
      </c>
      <c r="L821" s="1">
        <v>4</v>
      </c>
      <c r="N821" s="6">
        <v>3.43</v>
      </c>
      <c r="O821" s="6"/>
      <c r="P821" s="6">
        <v>5497.94</v>
      </c>
      <c r="R821" s="31">
        <v>3.43</v>
      </c>
      <c r="S821" s="28">
        <v>44500</v>
      </c>
      <c r="W821" s="58"/>
      <c r="X821" s="59"/>
      <c r="Y821" s="59"/>
      <c r="Z821" s="59"/>
      <c r="AA821" s="59"/>
      <c r="AB821" s="59"/>
      <c r="AC821" s="59"/>
      <c r="AD821" s="59"/>
      <c r="AE821" s="59"/>
      <c r="AF821" s="59"/>
      <c r="AG821" s="59"/>
      <c r="AH821" s="59"/>
      <c r="AI821" s="59"/>
      <c r="AJ821" s="59"/>
      <c r="AK821" s="59"/>
      <c r="AL821" s="59"/>
      <c r="AM821" s="59"/>
      <c r="AN821" s="59"/>
      <c r="AO821" s="59"/>
      <c r="AP821" s="59"/>
      <c r="AQ821" s="59"/>
      <c r="AR821" s="59"/>
      <c r="AS821" s="59"/>
      <c r="AT821" s="59"/>
      <c r="AU821" s="59"/>
      <c r="AV821" s="59"/>
      <c r="AW821" s="59"/>
      <c r="AX821" s="59"/>
      <c r="AY821" s="59"/>
      <c r="AZ821" s="58"/>
      <c r="BA821" s="59"/>
      <c r="BB821" s="59"/>
      <c r="BC821" s="59"/>
      <c r="BD821" s="59"/>
    </row>
    <row r="822" spans="1:56" x14ac:dyDescent="0.2">
      <c r="A822" s="29">
        <v>46225</v>
      </c>
      <c r="B822" s="1" t="s">
        <v>623</v>
      </c>
      <c r="C822" s="27">
        <v>44474</v>
      </c>
      <c r="D822" s="1">
        <v>11</v>
      </c>
      <c r="J822" s="1" t="s">
        <v>52</v>
      </c>
      <c r="K822" s="1" t="s">
        <v>3</v>
      </c>
      <c r="L822" s="1">
        <v>4</v>
      </c>
      <c r="N822" s="6">
        <v>4.09</v>
      </c>
      <c r="O822" s="6"/>
      <c r="P822" s="6">
        <v>5494.51</v>
      </c>
      <c r="R822" s="31">
        <v>4.09</v>
      </c>
      <c r="S822" s="28">
        <v>44500</v>
      </c>
      <c r="W822" s="58"/>
      <c r="X822" s="59"/>
      <c r="Y822" s="59"/>
      <c r="Z822" s="59"/>
      <c r="AA822" s="59"/>
      <c r="AB822" s="59"/>
      <c r="AC822" s="59"/>
      <c r="AD822" s="59"/>
      <c r="AE822" s="59"/>
      <c r="AF822" s="59"/>
      <c r="AG822" s="59"/>
      <c r="AH822" s="59"/>
      <c r="AI822" s="59"/>
      <c r="AJ822" s="59"/>
      <c r="AK822" s="59"/>
      <c r="AL822" s="59"/>
      <c r="AM822" s="59"/>
      <c r="AN822" s="59"/>
      <c r="AO822" s="59"/>
      <c r="AP822" s="59"/>
      <c r="AQ822" s="59"/>
      <c r="AR822" s="59"/>
      <c r="AS822" s="59"/>
      <c r="AT822" s="59"/>
      <c r="AU822" s="59"/>
      <c r="AV822" s="59"/>
      <c r="AW822" s="59"/>
      <c r="AX822" s="59"/>
      <c r="AY822" s="59"/>
      <c r="AZ822" s="58"/>
      <c r="BA822" s="59"/>
      <c r="BB822" s="59"/>
      <c r="BC822" s="59"/>
      <c r="BD822" s="59"/>
    </row>
    <row r="823" spans="1:56" x14ac:dyDescent="0.2">
      <c r="A823" s="29">
        <v>46225</v>
      </c>
      <c r="B823" s="1" t="s">
        <v>623</v>
      </c>
      <c r="C823" s="27">
        <v>44474</v>
      </c>
      <c r="D823" s="1">
        <v>11</v>
      </c>
      <c r="J823" s="1" t="s">
        <v>52</v>
      </c>
      <c r="K823" s="1" t="s">
        <v>3</v>
      </c>
      <c r="L823" s="1">
        <v>3</v>
      </c>
      <c r="N823" s="6">
        <v>13.5</v>
      </c>
      <c r="O823" s="6"/>
      <c r="P823" s="6">
        <v>5455.98</v>
      </c>
      <c r="R823" s="31">
        <v>13.5</v>
      </c>
      <c r="S823" s="28">
        <v>44500</v>
      </c>
      <c r="W823" s="58"/>
      <c r="X823" s="59"/>
      <c r="Y823" s="59"/>
      <c r="Z823" s="59"/>
      <c r="AA823" s="59"/>
      <c r="AB823" s="59"/>
      <c r="AC823" s="59"/>
      <c r="AD823" s="59"/>
      <c r="AE823" s="59"/>
      <c r="AF823" s="59"/>
      <c r="AG823" s="59"/>
      <c r="AH823" s="59"/>
      <c r="AI823" s="59"/>
      <c r="AJ823" s="59"/>
      <c r="AK823" s="59"/>
      <c r="AL823" s="59"/>
      <c r="AM823" s="59"/>
      <c r="AN823" s="59"/>
      <c r="AO823" s="59"/>
      <c r="AP823" s="59"/>
      <c r="AQ823" s="59"/>
      <c r="AR823" s="59"/>
      <c r="AS823" s="59"/>
      <c r="AT823" s="59"/>
      <c r="AU823" s="59"/>
      <c r="AV823" s="59"/>
      <c r="AW823" s="59"/>
      <c r="AX823" s="59"/>
      <c r="AY823" s="59"/>
      <c r="AZ823" s="58"/>
      <c r="BA823" s="59"/>
      <c r="BB823" s="59"/>
      <c r="BC823" s="59"/>
      <c r="BD823" s="59"/>
    </row>
    <row r="824" spans="1:56" x14ac:dyDescent="0.2">
      <c r="A824" s="29">
        <v>46225</v>
      </c>
      <c r="B824" s="1" t="s">
        <v>623</v>
      </c>
      <c r="C824" s="27">
        <v>44474</v>
      </c>
      <c r="D824" s="1">
        <v>11</v>
      </c>
      <c r="J824" s="1" t="s">
        <v>52</v>
      </c>
      <c r="K824" s="1" t="s">
        <v>3</v>
      </c>
      <c r="L824" s="1">
        <v>3</v>
      </c>
      <c r="N824" s="6">
        <v>34.44</v>
      </c>
      <c r="O824" s="6"/>
      <c r="P824" s="6">
        <v>5490.42</v>
      </c>
      <c r="R824" s="31">
        <v>34.44</v>
      </c>
      <c r="S824" s="28">
        <v>44500</v>
      </c>
      <c r="W824" s="58"/>
      <c r="X824" s="59"/>
      <c r="Y824" s="59"/>
      <c r="Z824" s="59"/>
      <c r="AA824" s="59"/>
      <c r="AB824" s="59"/>
      <c r="AC824" s="59"/>
      <c r="AD824" s="59"/>
      <c r="AE824" s="59"/>
      <c r="AF824" s="59"/>
      <c r="AG824" s="59"/>
      <c r="AH824" s="59"/>
      <c r="AI824" s="59"/>
      <c r="AJ824" s="59"/>
      <c r="AK824" s="59"/>
      <c r="AL824" s="59"/>
      <c r="AM824" s="59"/>
      <c r="AN824" s="59"/>
      <c r="AO824" s="59"/>
      <c r="AP824" s="59"/>
      <c r="AQ824" s="59"/>
      <c r="AR824" s="59"/>
      <c r="AS824" s="59"/>
      <c r="AT824" s="59"/>
      <c r="AU824" s="59"/>
      <c r="AV824" s="59"/>
      <c r="AW824" s="59"/>
      <c r="AX824" s="59"/>
      <c r="AY824" s="59"/>
      <c r="AZ824" s="58"/>
      <c r="BA824" s="59"/>
      <c r="BB824" s="59"/>
      <c r="BC824" s="59"/>
      <c r="BD824" s="59"/>
    </row>
    <row r="825" spans="1:56" x14ac:dyDescent="0.2">
      <c r="A825" s="29">
        <v>46334</v>
      </c>
      <c r="B825" s="1" t="s">
        <v>200</v>
      </c>
      <c r="C825" s="27">
        <v>44476</v>
      </c>
      <c r="D825" s="1">
        <v>53256</v>
      </c>
      <c r="J825" s="1" t="s">
        <v>52</v>
      </c>
      <c r="K825" s="1" t="s">
        <v>49</v>
      </c>
      <c r="L825" s="1">
        <v>-1</v>
      </c>
      <c r="N825" s="6"/>
      <c r="O825" s="6">
        <v>190.71</v>
      </c>
      <c r="P825" s="6">
        <v>4876.47</v>
      </c>
      <c r="R825" s="31">
        <v>-190.71</v>
      </c>
      <c r="S825" s="28">
        <v>44500</v>
      </c>
      <c r="W825" s="58"/>
      <c r="X825" s="59"/>
      <c r="Y825" s="59"/>
      <c r="Z825" s="59"/>
      <c r="AA825" s="59"/>
      <c r="AB825" s="59"/>
      <c r="AC825" s="59"/>
      <c r="AD825" s="59"/>
      <c r="AE825" s="59"/>
      <c r="AF825" s="59"/>
      <c r="AG825" s="59"/>
      <c r="AH825" s="59"/>
      <c r="AI825" s="59"/>
      <c r="AJ825" s="59"/>
      <c r="AK825" s="59"/>
      <c r="AL825" s="59"/>
      <c r="AM825" s="59"/>
      <c r="AN825" s="59"/>
      <c r="AO825" s="59"/>
      <c r="AP825" s="59"/>
      <c r="AQ825" s="59"/>
      <c r="AR825" s="59"/>
      <c r="AS825" s="59"/>
      <c r="AT825" s="59"/>
      <c r="AU825" s="59"/>
      <c r="AV825" s="59"/>
      <c r="AW825" s="59"/>
      <c r="AX825" s="59"/>
      <c r="AY825" s="59"/>
      <c r="AZ825" s="58"/>
      <c r="BA825" s="59"/>
      <c r="BB825" s="59"/>
      <c r="BC825" s="59"/>
      <c r="BD825" s="59"/>
    </row>
    <row r="826" spans="1:56" x14ac:dyDescent="0.2">
      <c r="A826" s="29">
        <v>46335</v>
      </c>
      <c r="B826" s="1" t="s">
        <v>200</v>
      </c>
      <c r="C826" s="27">
        <v>44476</v>
      </c>
      <c r="D826" s="1">
        <v>53257</v>
      </c>
      <c r="J826" s="1" t="s">
        <v>52</v>
      </c>
      <c r="K826" s="1" t="s">
        <v>49</v>
      </c>
      <c r="L826" s="1">
        <v>-1</v>
      </c>
      <c r="N826" s="6"/>
      <c r="O826" s="6">
        <v>190.72</v>
      </c>
      <c r="P826" s="6">
        <v>4685.75</v>
      </c>
      <c r="R826" s="31">
        <v>-190.72</v>
      </c>
      <c r="S826" s="28">
        <v>44500</v>
      </c>
      <c r="W826" s="58"/>
      <c r="X826" s="59"/>
      <c r="Y826" s="59"/>
      <c r="Z826" s="59"/>
      <c r="AA826" s="59"/>
      <c r="AB826" s="59"/>
      <c r="AC826" s="59"/>
      <c r="AD826" s="59"/>
      <c r="AE826" s="59"/>
      <c r="AF826" s="59"/>
      <c r="AG826" s="59"/>
      <c r="AH826" s="59"/>
      <c r="AI826" s="59"/>
      <c r="AJ826" s="59"/>
      <c r="AK826" s="59"/>
      <c r="AL826" s="59"/>
      <c r="AM826" s="59"/>
      <c r="AN826" s="59"/>
      <c r="AO826" s="59"/>
      <c r="AP826" s="59"/>
      <c r="AQ826" s="59"/>
      <c r="AR826" s="59"/>
      <c r="AS826" s="59"/>
      <c r="AT826" s="59"/>
      <c r="AU826" s="59"/>
      <c r="AV826" s="59"/>
      <c r="AW826" s="59"/>
      <c r="AX826" s="59"/>
      <c r="AY826" s="59"/>
      <c r="AZ826" s="58"/>
      <c r="BA826" s="59"/>
      <c r="BB826" s="59"/>
      <c r="BC826" s="59"/>
      <c r="BD826" s="59"/>
    </row>
    <row r="827" spans="1:56" x14ac:dyDescent="0.2">
      <c r="A827" s="29">
        <v>46336</v>
      </c>
      <c r="B827" s="1" t="s">
        <v>200</v>
      </c>
      <c r="C827" s="27">
        <v>44476</v>
      </c>
      <c r="D827" s="1">
        <v>53258</v>
      </c>
      <c r="J827" s="1" t="s">
        <v>52</v>
      </c>
      <c r="K827" s="1" t="s">
        <v>49</v>
      </c>
      <c r="L827" s="1">
        <v>-1</v>
      </c>
      <c r="N827" s="6"/>
      <c r="O827" s="6">
        <v>733.6</v>
      </c>
      <c r="P827" s="6">
        <v>3952.15</v>
      </c>
      <c r="R827" s="31">
        <v>-733.6</v>
      </c>
      <c r="S827" s="28">
        <v>44500</v>
      </c>
      <c r="W827" s="58"/>
      <c r="X827" s="59"/>
      <c r="Y827" s="59"/>
      <c r="Z827" s="59"/>
      <c r="AA827" s="59"/>
      <c r="AB827" s="59"/>
      <c r="AC827" s="59"/>
      <c r="AD827" s="59"/>
      <c r="AE827" s="59"/>
      <c r="AF827" s="59"/>
      <c r="AG827" s="59"/>
      <c r="AH827" s="59"/>
      <c r="AI827" s="59"/>
      <c r="AJ827" s="59"/>
      <c r="AK827" s="59"/>
      <c r="AL827" s="59"/>
      <c r="AM827" s="59"/>
      <c r="AN827" s="59"/>
      <c r="AO827" s="59"/>
      <c r="AP827" s="59"/>
      <c r="AQ827" s="59"/>
      <c r="AR827" s="59"/>
      <c r="AS827" s="59"/>
      <c r="AT827" s="59"/>
      <c r="AU827" s="59"/>
      <c r="AV827" s="59"/>
      <c r="AW827" s="59"/>
      <c r="AX827" s="59"/>
      <c r="AY827" s="59"/>
      <c r="AZ827" s="58"/>
      <c r="BA827" s="59"/>
      <c r="BB827" s="59"/>
      <c r="BC827" s="59"/>
      <c r="BD827" s="59"/>
    </row>
    <row r="828" spans="1:56" x14ac:dyDescent="0.2">
      <c r="A828" s="29">
        <v>46337</v>
      </c>
      <c r="B828" s="1" t="s">
        <v>789</v>
      </c>
      <c r="C828" s="27">
        <v>44476</v>
      </c>
      <c r="J828" s="1" t="s">
        <v>52</v>
      </c>
      <c r="K828" s="1" t="s">
        <v>59</v>
      </c>
      <c r="L828" s="1">
        <v>1</v>
      </c>
      <c r="M828" s="1">
        <v>228</v>
      </c>
      <c r="N828" s="6">
        <v>228</v>
      </c>
      <c r="O828" s="6"/>
      <c r="P828" s="6">
        <v>4180.1499999999996</v>
      </c>
      <c r="R828" s="31">
        <v>228</v>
      </c>
      <c r="S828" s="28">
        <v>44500</v>
      </c>
      <c r="W828" s="58"/>
      <c r="X828" s="59"/>
      <c r="Y828" s="59"/>
      <c r="Z828" s="59"/>
      <c r="AA828" s="59"/>
      <c r="AB828" s="59"/>
      <c r="AC828" s="59"/>
      <c r="AD828" s="59"/>
      <c r="AE828" s="59"/>
      <c r="AF828" s="59"/>
      <c r="AG828" s="59"/>
      <c r="AH828" s="59"/>
      <c r="AI828" s="59"/>
      <c r="AJ828" s="59"/>
      <c r="AK828" s="59"/>
      <c r="AL828" s="59"/>
      <c r="AM828" s="59"/>
      <c r="AN828" s="59"/>
      <c r="AO828" s="59"/>
      <c r="AP828" s="59"/>
      <c r="AQ828" s="59"/>
      <c r="AR828" s="59"/>
      <c r="AS828" s="59"/>
      <c r="AT828" s="59"/>
      <c r="AU828" s="59"/>
      <c r="AV828" s="59"/>
      <c r="AW828" s="59"/>
      <c r="AX828" s="59"/>
      <c r="AY828" s="59"/>
      <c r="AZ828" s="58"/>
      <c r="BA828" s="59"/>
      <c r="BB828" s="59"/>
      <c r="BC828" s="59"/>
      <c r="BD828" s="59"/>
    </row>
    <row r="829" spans="1:56" x14ac:dyDescent="0.2">
      <c r="A829" s="29">
        <v>46348</v>
      </c>
      <c r="B829" s="1" t="s">
        <v>789</v>
      </c>
      <c r="C829" s="27">
        <v>44480</v>
      </c>
      <c r="J829" s="1" t="s">
        <v>52</v>
      </c>
      <c r="K829" s="1" t="s">
        <v>59</v>
      </c>
      <c r="L829" s="1">
        <v>1</v>
      </c>
      <c r="M829" s="1">
        <v>134.99</v>
      </c>
      <c r="N829" s="6">
        <v>134.99</v>
      </c>
      <c r="O829" s="6"/>
      <c r="P829" s="6">
        <v>4315.1400000000003</v>
      </c>
      <c r="R829" s="31">
        <v>134.99</v>
      </c>
      <c r="S829" s="28">
        <v>44500</v>
      </c>
      <c r="W829" s="58"/>
      <c r="X829" s="59"/>
      <c r="Y829" s="59"/>
      <c r="Z829" s="59"/>
      <c r="AA829" s="59"/>
      <c r="AB829" s="59"/>
      <c r="AC829" s="59"/>
      <c r="AD829" s="59"/>
      <c r="AE829" s="59"/>
      <c r="AF829" s="59"/>
      <c r="AG829" s="59"/>
      <c r="AH829" s="59"/>
      <c r="AI829" s="59"/>
      <c r="AJ829" s="59"/>
      <c r="AK829" s="59"/>
      <c r="AL829" s="59"/>
      <c r="AM829" s="59"/>
      <c r="AN829" s="59"/>
      <c r="AO829" s="59"/>
      <c r="AP829" s="59"/>
      <c r="AQ829" s="59"/>
      <c r="AR829" s="59"/>
      <c r="AS829" s="59"/>
      <c r="AT829" s="59"/>
      <c r="AU829" s="59"/>
      <c r="AV829" s="59"/>
      <c r="AW829" s="59"/>
      <c r="AX829" s="59"/>
      <c r="AY829" s="59"/>
      <c r="AZ829" s="58"/>
      <c r="BA829" s="59"/>
      <c r="BB829" s="59"/>
      <c r="BC829" s="59"/>
      <c r="BD829" s="59"/>
    </row>
    <row r="830" spans="1:56" x14ac:dyDescent="0.2">
      <c r="A830" s="29">
        <v>46350</v>
      </c>
      <c r="B830" s="1" t="s">
        <v>789</v>
      </c>
      <c r="C830" s="27">
        <v>44480</v>
      </c>
      <c r="J830" s="1" t="s">
        <v>52</v>
      </c>
      <c r="K830" s="1" t="s">
        <v>59</v>
      </c>
      <c r="L830" s="1">
        <v>1</v>
      </c>
      <c r="M830" s="1">
        <v>190</v>
      </c>
      <c r="N830" s="6">
        <v>190</v>
      </c>
      <c r="O830" s="6"/>
      <c r="P830" s="6">
        <v>4505.1400000000003</v>
      </c>
      <c r="R830" s="31">
        <v>190</v>
      </c>
      <c r="S830" s="28">
        <v>44500</v>
      </c>
      <c r="W830" s="58"/>
      <c r="X830" s="59"/>
      <c r="Y830" s="59"/>
      <c r="Z830" s="59"/>
      <c r="AA830" s="59"/>
      <c r="AB830" s="59"/>
      <c r="AC830" s="59"/>
      <c r="AD830" s="59"/>
      <c r="AE830" s="59"/>
      <c r="AF830" s="59"/>
      <c r="AG830" s="59"/>
      <c r="AH830" s="59"/>
      <c r="AI830" s="59"/>
      <c r="AJ830" s="59"/>
      <c r="AK830" s="59"/>
      <c r="AL830" s="59"/>
      <c r="AM830" s="59"/>
      <c r="AN830" s="59"/>
      <c r="AO830" s="59"/>
      <c r="AP830" s="59"/>
      <c r="AQ830" s="59"/>
      <c r="AR830" s="59"/>
      <c r="AS830" s="59"/>
      <c r="AT830" s="59"/>
      <c r="AU830" s="59"/>
      <c r="AV830" s="59"/>
      <c r="AW830" s="59"/>
      <c r="AX830" s="59"/>
      <c r="AY830" s="59"/>
      <c r="AZ830" s="58"/>
      <c r="BA830" s="59"/>
      <c r="BB830" s="59"/>
      <c r="BC830" s="59"/>
      <c r="BD830" s="59"/>
    </row>
    <row r="831" spans="1:56" x14ac:dyDescent="0.2">
      <c r="A831" s="29">
        <v>46361</v>
      </c>
      <c r="B831" s="1" t="s">
        <v>789</v>
      </c>
      <c r="C831" s="27">
        <v>44480</v>
      </c>
      <c r="J831" s="1" t="s">
        <v>52</v>
      </c>
      <c r="K831" s="1" t="s">
        <v>59</v>
      </c>
      <c r="L831" s="1">
        <v>9</v>
      </c>
      <c r="M831" s="1">
        <v>6.38</v>
      </c>
      <c r="N831" s="6">
        <v>57.42</v>
      </c>
      <c r="O831" s="6"/>
      <c r="P831" s="6">
        <v>8482.56</v>
      </c>
      <c r="R831" s="31">
        <v>57.42</v>
      </c>
      <c r="S831" s="28">
        <v>44500</v>
      </c>
      <c r="W831" s="58"/>
      <c r="X831" s="59"/>
      <c r="Y831" s="59"/>
      <c r="Z831" s="59"/>
      <c r="AA831" s="59"/>
      <c r="AB831" s="59"/>
      <c r="AC831" s="59"/>
      <c r="AD831" s="59"/>
      <c r="AE831" s="59"/>
      <c r="AF831" s="59"/>
      <c r="AG831" s="59"/>
      <c r="AH831" s="59"/>
      <c r="AI831" s="59"/>
      <c r="AJ831" s="59"/>
      <c r="AK831" s="59"/>
      <c r="AL831" s="59"/>
      <c r="AM831" s="59"/>
      <c r="AN831" s="59"/>
      <c r="AO831" s="59"/>
      <c r="AP831" s="59"/>
      <c r="AQ831" s="59"/>
      <c r="AR831" s="59"/>
      <c r="AS831" s="59"/>
      <c r="AT831" s="59"/>
      <c r="AU831" s="59"/>
      <c r="AV831" s="59"/>
      <c r="AW831" s="59"/>
      <c r="AX831" s="59"/>
      <c r="AY831" s="59"/>
      <c r="AZ831" s="58"/>
      <c r="BA831" s="59"/>
      <c r="BB831" s="59"/>
      <c r="BC831" s="59"/>
      <c r="BD831" s="59"/>
    </row>
    <row r="832" spans="1:56" x14ac:dyDescent="0.2">
      <c r="A832" s="29">
        <v>46361</v>
      </c>
      <c r="B832" s="1" t="s">
        <v>789</v>
      </c>
      <c r="C832" s="27">
        <v>44480</v>
      </c>
      <c r="J832" s="1" t="s">
        <v>52</v>
      </c>
      <c r="K832" s="1" t="s">
        <v>59</v>
      </c>
      <c r="L832" s="1">
        <v>4</v>
      </c>
      <c r="M832" s="1">
        <v>980</v>
      </c>
      <c r="N832" s="6">
        <v>3920</v>
      </c>
      <c r="O832" s="6"/>
      <c r="P832" s="6">
        <v>8425.14</v>
      </c>
      <c r="R832" s="31">
        <v>3920</v>
      </c>
      <c r="S832" s="28">
        <v>44500</v>
      </c>
      <c r="W832" s="58"/>
      <c r="X832" s="59"/>
      <c r="Y832" s="59"/>
      <c r="Z832" s="59"/>
      <c r="AA832" s="59"/>
      <c r="AB832" s="59"/>
      <c r="AC832" s="59"/>
      <c r="AD832" s="59"/>
      <c r="AE832" s="59"/>
      <c r="AF832" s="59"/>
      <c r="AG832" s="59"/>
      <c r="AH832" s="59"/>
      <c r="AI832" s="59"/>
      <c r="AJ832" s="59"/>
      <c r="AK832" s="59"/>
      <c r="AL832" s="59"/>
      <c r="AM832" s="59"/>
      <c r="AN832" s="59"/>
      <c r="AO832" s="59"/>
      <c r="AP832" s="59"/>
      <c r="AQ832" s="59"/>
      <c r="AR832" s="59"/>
      <c r="AS832" s="59"/>
      <c r="AT832" s="59"/>
      <c r="AU832" s="59"/>
      <c r="AV832" s="59"/>
      <c r="AW832" s="59"/>
      <c r="AX832" s="59"/>
      <c r="AY832" s="59"/>
      <c r="AZ832" s="58"/>
      <c r="BA832" s="59"/>
      <c r="BB832" s="59"/>
      <c r="BC832" s="59"/>
      <c r="BD832" s="59"/>
    </row>
    <row r="833" spans="1:56" x14ac:dyDescent="0.2">
      <c r="A833" s="29">
        <v>46104</v>
      </c>
      <c r="B833" s="1" t="s">
        <v>200</v>
      </c>
      <c r="C833" s="27">
        <v>44483</v>
      </c>
      <c r="D833" s="1">
        <v>53189</v>
      </c>
      <c r="J833" s="1" t="s">
        <v>52</v>
      </c>
      <c r="K833" s="1" t="s">
        <v>49</v>
      </c>
      <c r="L833" s="1">
        <v>-1</v>
      </c>
      <c r="N833" s="6"/>
      <c r="O833" s="6">
        <v>18</v>
      </c>
      <c r="P833" s="6">
        <v>8464.56</v>
      </c>
      <c r="R833" s="31">
        <v>-18</v>
      </c>
      <c r="S833" s="28">
        <v>44500</v>
      </c>
      <c r="W833" s="58"/>
      <c r="X833" s="59"/>
      <c r="Y833" s="59"/>
      <c r="Z833" s="59"/>
      <c r="AA833" s="59"/>
      <c r="AB833" s="59"/>
      <c r="AC833" s="59"/>
      <c r="AD833" s="59"/>
      <c r="AE833" s="59"/>
      <c r="AF833" s="59"/>
      <c r="AG833" s="59"/>
      <c r="AH833" s="59"/>
      <c r="AI833" s="59"/>
      <c r="AJ833" s="59"/>
      <c r="AK833" s="59"/>
      <c r="AL833" s="59"/>
      <c r="AM833" s="59"/>
      <c r="AN833" s="59"/>
      <c r="AO833" s="59"/>
      <c r="AP833" s="59"/>
      <c r="AQ833" s="59"/>
      <c r="AR833" s="59"/>
      <c r="AS833" s="59"/>
      <c r="AT833" s="59"/>
      <c r="AU833" s="59"/>
      <c r="AV833" s="59"/>
      <c r="AW833" s="59"/>
      <c r="AX833" s="59"/>
      <c r="AY833" s="59"/>
      <c r="AZ833" s="58"/>
      <c r="BA833" s="59"/>
      <c r="BB833" s="59"/>
      <c r="BC833" s="59"/>
      <c r="BD833" s="59"/>
    </row>
    <row r="834" spans="1:56" x14ac:dyDescent="0.2">
      <c r="A834" s="29">
        <v>46338</v>
      </c>
      <c r="B834" s="1" t="s">
        <v>200</v>
      </c>
      <c r="C834" s="27">
        <v>44483</v>
      </c>
      <c r="D834" s="1">
        <v>53259</v>
      </c>
      <c r="J834" s="1" t="s">
        <v>52</v>
      </c>
      <c r="K834" s="1" t="s">
        <v>49</v>
      </c>
      <c r="L834" s="1">
        <v>-1</v>
      </c>
      <c r="N834" s="6"/>
      <c r="O834" s="6">
        <v>112</v>
      </c>
      <c r="P834" s="6">
        <v>7454.69</v>
      </c>
      <c r="R834" s="31">
        <v>-112</v>
      </c>
      <c r="S834" s="28">
        <v>44500</v>
      </c>
      <c r="W834" s="58"/>
      <c r="X834" s="59"/>
      <c r="Y834" s="59"/>
      <c r="Z834" s="59"/>
      <c r="AA834" s="59"/>
      <c r="AB834" s="59"/>
      <c r="AC834" s="59"/>
      <c r="AD834" s="59"/>
      <c r="AE834" s="59"/>
      <c r="AF834" s="59"/>
      <c r="AG834" s="59"/>
      <c r="AH834" s="59"/>
      <c r="AI834" s="59"/>
      <c r="AJ834" s="59"/>
      <c r="AK834" s="59"/>
      <c r="AL834" s="59"/>
      <c r="AM834" s="59"/>
      <c r="AN834" s="59"/>
      <c r="AO834" s="59"/>
      <c r="AP834" s="59"/>
      <c r="AQ834" s="59"/>
      <c r="AR834" s="59"/>
      <c r="AS834" s="59"/>
      <c r="AT834" s="59"/>
      <c r="AU834" s="59"/>
      <c r="AV834" s="59"/>
      <c r="AW834" s="59"/>
      <c r="AX834" s="59"/>
      <c r="AY834" s="59"/>
      <c r="AZ834" s="58"/>
      <c r="BA834" s="59"/>
      <c r="BB834" s="59"/>
      <c r="BC834" s="59"/>
      <c r="BD834" s="59"/>
    </row>
    <row r="835" spans="1:56" x14ac:dyDescent="0.2">
      <c r="A835" s="29">
        <v>46339</v>
      </c>
      <c r="B835" s="1" t="s">
        <v>200</v>
      </c>
      <c r="C835" s="27">
        <v>44483</v>
      </c>
      <c r="D835" s="1">
        <v>53260</v>
      </c>
      <c r="J835" s="1" t="s">
        <v>52</v>
      </c>
      <c r="K835" s="1" t="s">
        <v>49</v>
      </c>
      <c r="L835" s="1">
        <v>-2</v>
      </c>
      <c r="N835" s="6"/>
      <c r="O835" s="6">
        <v>1795.74</v>
      </c>
      <c r="P835" s="6">
        <v>5468.95</v>
      </c>
      <c r="R835" s="31">
        <v>-1795.74</v>
      </c>
      <c r="S835" s="28">
        <v>44500</v>
      </c>
      <c r="W835" s="58"/>
      <c r="X835" s="59"/>
      <c r="Y835" s="59"/>
      <c r="Z835" s="59"/>
      <c r="AA835" s="59"/>
      <c r="AB835" s="59"/>
      <c r="AC835" s="59"/>
      <c r="AD835" s="59"/>
      <c r="AE835" s="59"/>
      <c r="AF835" s="59"/>
      <c r="AG835" s="59"/>
      <c r="AH835" s="59"/>
      <c r="AI835" s="59"/>
      <c r="AJ835" s="59"/>
      <c r="AK835" s="59"/>
      <c r="AL835" s="59"/>
      <c r="AM835" s="59"/>
      <c r="AN835" s="59"/>
      <c r="AO835" s="59"/>
      <c r="AP835" s="59"/>
      <c r="AQ835" s="59"/>
      <c r="AR835" s="59"/>
      <c r="AS835" s="59"/>
      <c r="AT835" s="59"/>
      <c r="AU835" s="59"/>
      <c r="AV835" s="59"/>
      <c r="AW835" s="59"/>
      <c r="AX835" s="59"/>
      <c r="AY835" s="59"/>
      <c r="AZ835" s="58"/>
      <c r="BA835" s="59"/>
      <c r="BB835" s="59"/>
      <c r="BC835" s="59"/>
      <c r="BD835" s="59"/>
    </row>
    <row r="836" spans="1:56" x14ac:dyDescent="0.2">
      <c r="A836" s="29">
        <v>46339</v>
      </c>
      <c r="B836" s="1" t="s">
        <v>200</v>
      </c>
      <c r="C836" s="27">
        <v>44483</v>
      </c>
      <c r="D836" s="1">
        <v>53260</v>
      </c>
      <c r="J836" s="1" t="s">
        <v>52</v>
      </c>
      <c r="K836" s="1" t="s">
        <v>49</v>
      </c>
      <c r="L836" s="1">
        <v>-1</v>
      </c>
      <c r="N836" s="6"/>
      <c r="O836" s="6">
        <v>897.87</v>
      </c>
      <c r="P836" s="6">
        <v>7566.69</v>
      </c>
      <c r="R836" s="31">
        <v>-897.87</v>
      </c>
      <c r="S836" s="28">
        <v>44500</v>
      </c>
      <c r="W836" s="58"/>
      <c r="X836" s="59"/>
      <c r="Y836" s="59"/>
      <c r="Z836" s="59"/>
      <c r="AA836" s="59"/>
      <c r="AB836" s="59"/>
      <c r="AC836" s="59"/>
      <c r="AD836" s="59"/>
      <c r="AE836" s="59"/>
      <c r="AF836" s="59"/>
      <c r="AG836" s="59"/>
      <c r="AH836" s="59"/>
      <c r="AI836" s="59"/>
      <c r="AJ836" s="59"/>
      <c r="AK836" s="59"/>
      <c r="AL836" s="59"/>
      <c r="AM836" s="59"/>
      <c r="AN836" s="59"/>
      <c r="AO836" s="59"/>
      <c r="AP836" s="59"/>
      <c r="AQ836" s="59"/>
      <c r="AR836" s="59"/>
      <c r="AS836" s="59"/>
      <c r="AT836" s="59"/>
      <c r="AU836" s="59"/>
      <c r="AV836" s="59"/>
      <c r="AW836" s="59"/>
      <c r="AX836" s="59"/>
      <c r="AY836" s="59"/>
      <c r="AZ836" s="58"/>
      <c r="BA836" s="59"/>
      <c r="BB836" s="59"/>
      <c r="BC836" s="59"/>
      <c r="BD836" s="59"/>
    </row>
    <row r="837" spans="1:56" x14ac:dyDescent="0.2">
      <c r="A837" s="29">
        <v>46339</v>
      </c>
      <c r="B837" s="1" t="s">
        <v>200</v>
      </c>
      <c r="C837" s="27">
        <v>44483</v>
      </c>
      <c r="D837" s="1">
        <v>53260</v>
      </c>
      <c r="J837" s="1" t="s">
        <v>52</v>
      </c>
      <c r="K837" s="1" t="s">
        <v>49</v>
      </c>
      <c r="L837" s="1">
        <v>-1</v>
      </c>
      <c r="N837" s="6"/>
      <c r="O837" s="6">
        <v>190</v>
      </c>
      <c r="P837" s="6">
        <v>7264.69</v>
      </c>
      <c r="R837" s="31">
        <v>-190</v>
      </c>
      <c r="S837" s="28">
        <v>44500</v>
      </c>
      <c r="W837" s="58"/>
      <c r="X837" s="59"/>
      <c r="Y837" s="59"/>
      <c r="Z837" s="59"/>
      <c r="AA837" s="59"/>
      <c r="AB837" s="59"/>
      <c r="AC837" s="59"/>
      <c r="AD837" s="59"/>
      <c r="AE837" s="59"/>
      <c r="AF837" s="59"/>
      <c r="AG837" s="59"/>
      <c r="AH837" s="59"/>
      <c r="AI837" s="59"/>
      <c r="AJ837" s="59"/>
      <c r="AK837" s="59"/>
      <c r="AL837" s="59"/>
      <c r="AM837" s="59"/>
      <c r="AN837" s="59"/>
      <c r="AO837" s="59"/>
      <c r="AP837" s="59"/>
      <c r="AQ837" s="59"/>
      <c r="AR837" s="59"/>
      <c r="AS837" s="59"/>
      <c r="AT837" s="59"/>
      <c r="AU837" s="59"/>
      <c r="AV837" s="59"/>
      <c r="AW837" s="59"/>
      <c r="AX837" s="59"/>
      <c r="AY837" s="59"/>
      <c r="AZ837" s="58"/>
      <c r="BA837" s="59"/>
      <c r="BB837" s="59"/>
      <c r="BC837" s="59"/>
      <c r="BD837" s="59"/>
    </row>
    <row r="838" spans="1:56" x14ac:dyDescent="0.2">
      <c r="A838" s="29">
        <v>46399</v>
      </c>
      <c r="B838" s="1" t="s">
        <v>789</v>
      </c>
      <c r="C838" s="27">
        <v>44484</v>
      </c>
      <c r="J838" s="1" t="s">
        <v>52</v>
      </c>
      <c r="K838" s="1" t="s">
        <v>59</v>
      </c>
      <c r="L838" s="1">
        <v>1</v>
      </c>
      <c r="M838" s="1">
        <v>136</v>
      </c>
      <c r="N838" s="6">
        <v>136</v>
      </c>
      <c r="O838" s="6"/>
      <c r="P838" s="6">
        <v>9524.9500000000007</v>
      </c>
      <c r="R838" s="31">
        <v>136</v>
      </c>
      <c r="S838" s="28">
        <v>44500</v>
      </c>
      <c r="W838" s="58"/>
      <c r="X838" s="59"/>
      <c r="Y838" s="59"/>
      <c r="Z838" s="59"/>
      <c r="AA838" s="59"/>
      <c r="AB838" s="59"/>
      <c r="AC838" s="59"/>
      <c r="AD838" s="59"/>
      <c r="AE838" s="59"/>
      <c r="AF838" s="59"/>
      <c r="AG838" s="59"/>
      <c r="AH838" s="59"/>
      <c r="AI838" s="59"/>
      <c r="AJ838" s="59"/>
      <c r="AK838" s="59"/>
      <c r="AL838" s="59"/>
      <c r="AM838" s="59"/>
      <c r="AN838" s="59"/>
      <c r="AO838" s="59"/>
      <c r="AP838" s="59"/>
      <c r="AQ838" s="59"/>
      <c r="AR838" s="59"/>
      <c r="AS838" s="59"/>
      <c r="AT838" s="59"/>
      <c r="AU838" s="59"/>
      <c r="AV838" s="59"/>
      <c r="AW838" s="59"/>
      <c r="AX838" s="59"/>
      <c r="AY838" s="59"/>
      <c r="AZ838" s="58"/>
      <c r="BA838" s="59"/>
      <c r="BB838" s="59"/>
      <c r="BC838" s="59"/>
      <c r="BD838" s="59"/>
    </row>
    <row r="839" spans="1:56" x14ac:dyDescent="0.2">
      <c r="A839" s="29">
        <v>46399</v>
      </c>
      <c r="B839" s="1" t="s">
        <v>789</v>
      </c>
      <c r="C839" s="27">
        <v>44484</v>
      </c>
      <c r="J839" s="1" t="s">
        <v>52</v>
      </c>
      <c r="K839" s="1" t="s">
        <v>59</v>
      </c>
      <c r="L839" s="1">
        <v>4</v>
      </c>
      <c r="M839" s="1">
        <v>980</v>
      </c>
      <c r="N839" s="6">
        <v>3920</v>
      </c>
      <c r="O839" s="6"/>
      <c r="P839" s="6">
        <v>9388.9500000000007</v>
      </c>
      <c r="R839" s="31">
        <v>3920</v>
      </c>
      <c r="S839" s="28">
        <v>44500</v>
      </c>
      <c r="W839" s="58"/>
      <c r="X839" s="59"/>
      <c r="Y839" s="59"/>
      <c r="Z839" s="59"/>
      <c r="AA839" s="59"/>
      <c r="AB839" s="59"/>
      <c r="AC839" s="59"/>
      <c r="AD839" s="59"/>
      <c r="AE839" s="59"/>
      <c r="AF839" s="59"/>
      <c r="AG839" s="59"/>
      <c r="AH839" s="59"/>
      <c r="AI839" s="59"/>
      <c r="AJ839" s="59"/>
      <c r="AK839" s="59"/>
      <c r="AL839" s="59"/>
      <c r="AM839" s="59"/>
      <c r="AN839" s="59"/>
      <c r="AO839" s="59"/>
      <c r="AP839" s="59"/>
      <c r="AQ839" s="59"/>
      <c r="AR839" s="59"/>
      <c r="AS839" s="59"/>
      <c r="AT839" s="59"/>
      <c r="AU839" s="59"/>
      <c r="AV839" s="59"/>
      <c r="AW839" s="59"/>
      <c r="AX839" s="59"/>
      <c r="AY839" s="59"/>
      <c r="AZ839" s="58"/>
      <c r="BA839" s="59"/>
      <c r="BB839" s="59"/>
      <c r="BC839" s="59"/>
      <c r="BD839" s="59"/>
    </row>
    <row r="840" spans="1:56" x14ac:dyDescent="0.2">
      <c r="A840" s="29">
        <v>46395</v>
      </c>
      <c r="B840" s="1" t="s">
        <v>200</v>
      </c>
      <c r="C840" s="27">
        <v>44490</v>
      </c>
      <c r="D840" s="1">
        <v>53266</v>
      </c>
      <c r="J840" s="1" t="s">
        <v>52</v>
      </c>
      <c r="K840" s="1" t="s">
        <v>49</v>
      </c>
      <c r="L840" s="1">
        <v>-1</v>
      </c>
      <c r="N840" s="6"/>
      <c r="O840" s="6">
        <v>944.8</v>
      </c>
      <c r="P840" s="6">
        <v>8580.15</v>
      </c>
      <c r="R840" s="31">
        <v>-944.8</v>
      </c>
      <c r="S840" s="28">
        <v>44500</v>
      </c>
      <c r="W840" s="58"/>
      <c r="X840" s="59"/>
      <c r="Y840" s="59"/>
      <c r="Z840" s="59"/>
      <c r="AA840" s="59"/>
      <c r="AB840" s="59"/>
      <c r="AC840" s="59"/>
      <c r="AD840" s="59"/>
      <c r="AE840" s="59"/>
      <c r="AF840" s="59"/>
      <c r="AG840" s="59"/>
      <c r="AH840" s="59"/>
      <c r="AI840" s="59"/>
      <c r="AJ840" s="59"/>
      <c r="AK840" s="59"/>
      <c r="AL840" s="59"/>
      <c r="AM840" s="59"/>
      <c r="AN840" s="59"/>
      <c r="AO840" s="59"/>
      <c r="AP840" s="59"/>
      <c r="AQ840" s="59"/>
      <c r="AR840" s="59"/>
      <c r="AS840" s="59"/>
      <c r="AT840" s="59"/>
      <c r="AU840" s="59"/>
      <c r="AV840" s="59"/>
      <c r="AW840" s="59"/>
      <c r="AX840" s="59"/>
      <c r="AY840" s="59"/>
      <c r="AZ840" s="58"/>
      <c r="BA840" s="59"/>
      <c r="BB840" s="59"/>
      <c r="BC840" s="59"/>
      <c r="BD840" s="59"/>
    </row>
    <row r="841" spans="1:56" x14ac:dyDescent="0.2">
      <c r="A841" s="29">
        <v>46421</v>
      </c>
      <c r="B841" s="1" t="s">
        <v>200</v>
      </c>
      <c r="C841" s="27">
        <v>44490</v>
      </c>
      <c r="D841" s="1">
        <v>53273</v>
      </c>
      <c r="J841" s="1" t="s">
        <v>52</v>
      </c>
      <c r="K841" s="1" t="s">
        <v>49</v>
      </c>
      <c r="L841" s="1">
        <v>-1</v>
      </c>
      <c r="N841" s="6"/>
      <c r="O841" s="6">
        <v>944.8</v>
      </c>
      <c r="P841" s="6">
        <v>7635.35</v>
      </c>
      <c r="R841" s="31">
        <v>-944.8</v>
      </c>
      <c r="S841" s="28">
        <v>44500</v>
      </c>
      <c r="W841" s="58"/>
      <c r="X841" s="59"/>
      <c r="Y841" s="59"/>
      <c r="Z841" s="59"/>
      <c r="AA841" s="59"/>
      <c r="AB841" s="59"/>
      <c r="AC841" s="59"/>
      <c r="AD841" s="59"/>
      <c r="AE841" s="59"/>
      <c r="AF841" s="59"/>
      <c r="AG841" s="59"/>
      <c r="AH841" s="59"/>
      <c r="AI841" s="59"/>
      <c r="AJ841" s="59"/>
      <c r="AK841" s="59"/>
      <c r="AL841" s="59"/>
      <c r="AM841" s="59"/>
      <c r="AN841" s="59"/>
      <c r="AO841" s="59"/>
      <c r="AP841" s="59"/>
      <c r="AQ841" s="59"/>
      <c r="AR841" s="59"/>
      <c r="AS841" s="59"/>
      <c r="AT841" s="59"/>
      <c r="AU841" s="59"/>
      <c r="AV841" s="59"/>
      <c r="AW841" s="59"/>
      <c r="AX841" s="59"/>
      <c r="AY841" s="59"/>
      <c r="AZ841" s="58"/>
      <c r="BA841" s="59"/>
      <c r="BB841" s="59"/>
      <c r="BC841" s="59"/>
      <c r="BD841" s="59"/>
    </row>
    <row r="842" spans="1:56" x14ac:dyDescent="0.2">
      <c r="A842" s="29">
        <v>46421</v>
      </c>
      <c r="B842" s="1" t="s">
        <v>200</v>
      </c>
      <c r="C842" s="27">
        <v>44490</v>
      </c>
      <c r="D842" s="1">
        <v>53273</v>
      </c>
      <c r="J842" s="1" t="s">
        <v>52</v>
      </c>
      <c r="K842" s="1" t="s">
        <v>49</v>
      </c>
      <c r="L842" s="1">
        <v>-2</v>
      </c>
      <c r="N842" s="6"/>
      <c r="O842" s="6">
        <v>47.26</v>
      </c>
      <c r="P842" s="6">
        <v>7447.17</v>
      </c>
      <c r="R842" s="31">
        <v>-47.26</v>
      </c>
      <c r="S842" s="28">
        <v>44500</v>
      </c>
      <c r="W842" s="58"/>
      <c r="X842" s="59"/>
      <c r="Y842" s="59"/>
      <c r="Z842" s="59"/>
      <c r="AA842" s="59"/>
      <c r="AB842" s="59"/>
      <c r="AC842" s="59"/>
      <c r="AD842" s="59"/>
      <c r="AE842" s="59"/>
      <c r="AF842" s="59"/>
      <c r="AG842" s="59"/>
      <c r="AH842" s="59"/>
      <c r="AI842" s="59"/>
      <c r="AJ842" s="59"/>
      <c r="AK842" s="59"/>
      <c r="AL842" s="59"/>
      <c r="AM842" s="59"/>
      <c r="AN842" s="59"/>
      <c r="AO842" s="59"/>
      <c r="AP842" s="59"/>
      <c r="AQ842" s="59"/>
      <c r="AR842" s="59"/>
      <c r="AS842" s="59"/>
      <c r="AT842" s="59"/>
      <c r="AU842" s="59"/>
      <c r="AV842" s="59"/>
      <c r="AW842" s="59"/>
      <c r="AX842" s="59"/>
      <c r="AY842" s="59"/>
      <c r="AZ842" s="58"/>
      <c r="BA842" s="59"/>
      <c r="BB842" s="59"/>
      <c r="BC842" s="59"/>
      <c r="BD842" s="59"/>
    </row>
    <row r="843" spans="1:56" x14ac:dyDescent="0.2">
      <c r="A843" s="29">
        <v>46421</v>
      </c>
      <c r="B843" s="1" t="s">
        <v>200</v>
      </c>
      <c r="C843" s="27">
        <v>44490</v>
      </c>
      <c r="D843" s="1">
        <v>53273</v>
      </c>
      <c r="J843" s="1" t="s">
        <v>52</v>
      </c>
      <c r="K843" s="1" t="s">
        <v>49</v>
      </c>
      <c r="L843" s="1">
        <v>-1</v>
      </c>
      <c r="N843" s="6"/>
      <c r="O843" s="6">
        <v>18</v>
      </c>
      <c r="P843" s="6">
        <v>7429.17</v>
      </c>
      <c r="R843" s="31">
        <v>-18</v>
      </c>
      <c r="S843" s="28">
        <v>44500</v>
      </c>
      <c r="W843" s="58"/>
      <c r="X843" s="59"/>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8"/>
      <c r="BA843" s="59"/>
      <c r="BB843" s="59"/>
      <c r="BC843" s="59"/>
      <c r="BD843" s="59"/>
    </row>
    <row r="844" spans="1:56" x14ac:dyDescent="0.2">
      <c r="A844" s="29">
        <v>46421</v>
      </c>
      <c r="B844" s="1" t="s">
        <v>200</v>
      </c>
      <c r="C844" s="27">
        <v>44490</v>
      </c>
      <c r="D844" s="1">
        <v>53273</v>
      </c>
      <c r="J844" s="1" t="s">
        <v>52</v>
      </c>
      <c r="K844" s="1" t="s">
        <v>49</v>
      </c>
      <c r="L844" s="1">
        <v>-1</v>
      </c>
      <c r="N844" s="6"/>
      <c r="O844" s="6">
        <v>6.38</v>
      </c>
      <c r="P844" s="6">
        <v>7628.97</v>
      </c>
      <c r="R844" s="31">
        <v>-6.38</v>
      </c>
      <c r="S844" s="28">
        <v>44500</v>
      </c>
      <c r="W844" s="58"/>
      <c r="X844" s="59"/>
      <c r="Y844" s="59"/>
      <c r="Z844" s="59"/>
      <c r="AA844" s="59"/>
      <c r="AB844" s="59"/>
      <c r="AC844" s="59"/>
      <c r="AD844" s="59"/>
      <c r="AE844" s="59"/>
      <c r="AF844" s="59"/>
      <c r="AG844" s="59"/>
      <c r="AH844" s="59"/>
      <c r="AI844" s="59"/>
      <c r="AJ844" s="59"/>
      <c r="AK844" s="59"/>
      <c r="AL844" s="59"/>
      <c r="AM844" s="59"/>
      <c r="AN844" s="59"/>
      <c r="AO844" s="59"/>
      <c r="AP844" s="59"/>
      <c r="AQ844" s="59"/>
      <c r="AR844" s="59"/>
      <c r="AS844" s="59"/>
      <c r="AT844" s="59"/>
      <c r="AU844" s="59"/>
      <c r="AV844" s="59"/>
      <c r="AW844" s="59"/>
      <c r="AX844" s="59"/>
      <c r="AY844" s="59"/>
      <c r="AZ844" s="58"/>
      <c r="BA844" s="59"/>
      <c r="BB844" s="59"/>
      <c r="BC844" s="59"/>
      <c r="BD844" s="59"/>
    </row>
    <row r="845" spans="1:56" x14ac:dyDescent="0.2">
      <c r="A845" s="29">
        <v>46421</v>
      </c>
      <c r="B845" s="1" t="s">
        <v>200</v>
      </c>
      <c r="C845" s="27">
        <v>44490</v>
      </c>
      <c r="D845" s="1">
        <v>53273</v>
      </c>
      <c r="J845" s="1" t="s">
        <v>52</v>
      </c>
      <c r="K845" s="1" t="s">
        <v>49</v>
      </c>
      <c r="L845" s="1">
        <v>-1</v>
      </c>
      <c r="N845" s="6"/>
      <c r="O845" s="6">
        <v>3</v>
      </c>
      <c r="P845" s="6">
        <v>7625.97</v>
      </c>
      <c r="R845" s="31">
        <v>-3</v>
      </c>
      <c r="S845" s="28">
        <v>44500</v>
      </c>
      <c r="W845" s="58"/>
      <c r="X845" s="59"/>
      <c r="Y845" s="59"/>
      <c r="Z845" s="59"/>
      <c r="AA845" s="59"/>
      <c r="AB845" s="59"/>
      <c r="AC845" s="59"/>
      <c r="AD845" s="59"/>
      <c r="AE845" s="59"/>
      <c r="AF845" s="59"/>
      <c r="AG845" s="59"/>
      <c r="AH845" s="59"/>
      <c r="AI845" s="59"/>
      <c r="AJ845" s="59"/>
      <c r="AK845" s="59"/>
      <c r="AL845" s="59"/>
      <c r="AM845" s="59"/>
      <c r="AN845" s="59"/>
      <c r="AO845" s="59"/>
      <c r="AP845" s="59"/>
      <c r="AQ845" s="59"/>
      <c r="AR845" s="59"/>
      <c r="AS845" s="59"/>
      <c r="AT845" s="59"/>
      <c r="AU845" s="59"/>
      <c r="AV845" s="59"/>
      <c r="AW845" s="59"/>
      <c r="AX845" s="59"/>
      <c r="AY845" s="59"/>
      <c r="AZ845" s="58"/>
      <c r="BA845" s="59"/>
      <c r="BB845" s="59"/>
      <c r="BC845" s="59"/>
      <c r="BD845" s="59"/>
    </row>
    <row r="846" spans="1:56" x14ac:dyDescent="0.2">
      <c r="A846" s="29">
        <v>46423</v>
      </c>
      <c r="B846" s="1" t="s">
        <v>200</v>
      </c>
      <c r="C846" s="27">
        <v>44490</v>
      </c>
      <c r="D846" s="1">
        <v>53275</v>
      </c>
      <c r="J846" s="1" t="s">
        <v>52</v>
      </c>
      <c r="K846" s="1" t="s">
        <v>49</v>
      </c>
      <c r="L846" s="1">
        <v>-1</v>
      </c>
      <c r="N846" s="6"/>
      <c r="O846" s="6">
        <v>131.54</v>
      </c>
      <c r="P846" s="6">
        <v>7494.43</v>
      </c>
      <c r="R846" s="31">
        <v>-131.54</v>
      </c>
      <c r="S846" s="28">
        <v>44500</v>
      </c>
      <c r="W846" s="58"/>
      <c r="X846" s="59"/>
      <c r="Y846" s="59"/>
      <c r="Z846" s="59"/>
      <c r="AA846" s="59"/>
      <c r="AB846" s="59"/>
      <c r="AC846" s="59"/>
      <c r="AD846" s="59"/>
      <c r="AE846" s="59"/>
      <c r="AF846" s="59"/>
      <c r="AG846" s="59"/>
      <c r="AH846" s="59"/>
      <c r="AI846" s="59"/>
      <c r="AJ846" s="59"/>
      <c r="AK846" s="59"/>
      <c r="AL846" s="59"/>
      <c r="AM846" s="59"/>
      <c r="AN846" s="59"/>
      <c r="AO846" s="59"/>
      <c r="AP846" s="59"/>
      <c r="AQ846" s="59"/>
      <c r="AR846" s="59"/>
      <c r="AS846" s="59"/>
      <c r="AT846" s="59"/>
      <c r="AU846" s="59"/>
      <c r="AV846" s="59"/>
      <c r="AW846" s="59"/>
      <c r="AX846" s="59"/>
      <c r="AY846" s="59"/>
      <c r="AZ846" s="58"/>
      <c r="BA846" s="59"/>
      <c r="BB846" s="59"/>
      <c r="BC846" s="59"/>
      <c r="BD846" s="59"/>
    </row>
    <row r="847" spans="1:56" x14ac:dyDescent="0.2">
      <c r="A847" s="29">
        <v>46230</v>
      </c>
      <c r="B847" s="1" t="s">
        <v>200</v>
      </c>
      <c r="C847" s="27">
        <v>44495</v>
      </c>
      <c r="D847" s="1">
        <v>53247</v>
      </c>
      <c r="J847" s="1" t="s">
        <v>52</v>
      </c>
      <c r="K847" s="1" t="s">
        <v>49</v>
      </c>
      <c r="L847" s="1">
        <v>-2</v>
      </c>
      <c r="N847" s="6"/>
      <c r="O847" s="6">
        <v>1889.6</v>
      </c>
      <c r="P847" s="6">
        <v>5539.57</v>
      </c>
      <c r="R847" s="31">
        <v>-1889.6</v>
      </c>
      <c r="S847" s="28">
        <v>44500</v>
      </c>
      <c r="W847" s="58"/>
      <c r="X847" s="59"/>
      <c r="Y847" s="59"/>
      <c r="Z847" s="59"/>
      <c r="AA847" s="59"/>
      <c r="AB847" s="59"/>
      <c r="AC847" s="59"/>
      <c r="AD847" s="59"/>
      <c r="AE847" s="59"/>
      <c r="AF847" s="59"/>
      <c r="AG847" s="59"/>
      <c r="AH847" s="59"/>
      <c r="AI847" s="59"/>
      <c r="AJ847" s="59"/>
      <c r="AK847" s="59"/>
      <c r="AL847" s="59"/>
      <c r="AM847" s="59"/>
      <c r="AN847" s="59"/>
      <c r="AO847" s="59"/>
      <c r="AP847" s="59"/>
      <c r="AQ847" s="59"/>
      <c r="AR847" s="59"/>
      <c r="AS847" s="59"/>
      <c r="AT847" s="59"/>
      <c r="AU847" s="59"/>
      <c r="AV847" s="59"/>
      <c r="AW847" s="59"/>
      <c r="AX847" s="59"/>
      <c r="AY847" s="59"/>
      <c r="AZ847" s="58"/>
      <c r="BA847" s="59"/>
      <c r="BB847" s="59"/>
      <c r="BC847" s="59"/>
      <c r="BD847" s="59"/>
    </row>
    <row r="848" spans="1:56" x14ac:dyDescent="0.2">
      <c r="A848" s="29">
        <v>46451</v>
      </c>
      <c r="B848" s="1" t="s">
        <v>623</v>
      </c>
      <c r="C848" s="27">
        <v>44495</v>
      </c>
      <c r="D848" s="1">
        <v>12</v>
      </c>
      <c r="J848" s="1" t="s">
        <v>52</v>
      </c>
      <c r="K848" s="1" t="s">
        <v>3</v>
      </c>
      <c r="L848" s="1">
        <v>-1</v>
      </c>
      <c r="N848" s="6"/>
      <c r="O848" s="6">
        <v>944.8</v>
      </c>
      <c r="P848" s="6">
        <v>4594.7700000000004</v>
      </c>
      <c r="R848" s="31">
        <v>-944.8</v>
      </c>
      <c r="S848" s="28">
        <v>44500</v>
      </c>
      <c r="W848" s="58"/>
      <c r="X848" s="59"/>
      <c r="Y848" s="59"/>
      <c r="Z848" s="59"/>
      <c r="AA848" s="59"/>
      <c r="AB848" s="59"/>
      <c r="AC848" s="59"/>
      <c r="AD848" s="59"/>
      <c r="AE848" s="59"/>
      <c r="AF848" s="59"/>
      <c r="AG848" s="59"/>
      <c r="AH848" s="59"/>
      <c r="AI848" s="59"/>
      <c r="AJ848" s="59"/>
      <c r="AK848" s="59"/>
      <c r="AL848" s="59"/>
      <c r="AM848" s="59"/>
      <c r="AN848" s="59"/>
      <c r="AO848" s="59"/>
      <c r="AP848" s="59"/>
      <c r="AQ848" s="59"/>
      <c r="AR848" s="59"/>
      <c r="AS848" s="59"/>
      <c r="AT848" s="59"/>
      <c r="AU848" s="59"/>
      <c r="AV848" s="59"/>
      <c r="AW848" s="59"/>
      <c r="AX848" s="59"/>
      <c r="AY848" s="59"/>
      <c r="AZ848" s="58"/>
      <c r="BA848" s="59"/>
      <c r="BB848" s="59"/>
      <c r="BC848" s="59"/>
      <c r="BD848" s="59"/>
    </row>
    <row r="849" spans="1:56" x14ac:dyDescent="0.2">
      <c r="A849" s="29">
        <v>46366</v>
      </c>
      <c r="B849" s="1" t="s">
        <v>200</v>
      </c>
      <c r="C849" s="27">
        <v>44499</v>
      </c>
      <c r="D849" s="1">
        <v>53264</v>
      </c>
      <c r="J849" s="1" t="s">
        <v>52</v>
      </c>
      <c r="K849" s="1" t="s">
        <v>49</v>
      </c>
      <c r="L849" s="1">
        <v>-1</v>
      </c>
      <c r="N849" s="6"/>
      <c r="O849" s="6">
        <v>944.8</v>
      </c>
      <c r="P849" s="6">
        <v>3514.98</v>
      </c>
      <c r="R849" s="31">
        <v>-944.8</v>
      </c>
      <c r="S849" s="28">
        <v>44500</v>
      </c>
      <c r="W849" s="58"/>
      <c r="X849" s="59"/>
      <c r="Y849" s="59"/>
      <c r="Z849" s="59"/>
      <c r="AA849" s="59"/>
      <c r="AB849" s="59"/>
      <c r="AC849" s="59"/>
      <c r="AD849" s="59"/>
      <c r="AE849" s="59"/>
      <c r="AF849" s="59"/>
      <c r="AG849" s="59"/>
      <c r="AH849" s="59"/>
      <c r="AI849" s="59"/>
      <c r="AJ849" s="59"/>
      <c r="AK849" s="59"/>
      <c r="AL849" s="59"/>
      <c r="AM849" s="59"/>
      <c r="AN849" s="59"/>
      <c r="AO849" s="59"/>
      <c r="AP849" s="59"/>
      <c r="AQ849" s="59"/>
      <c r="AR849" s="59"/>
      <c r="AS849" s="59"/>
      <c r="AT849" s="59"/>
      <c r="AU849" s="59"/>
      <c r="AV849" s="59"/>
      <c r="AW849" s="59"/>
      <c r="AX849" s="59"/>
      <c r="AY849" s="59"/>
      <c r="AZ849" s="58"/>
      <c r="BA849" s="59"/>
      <c r="BB849" s="59"/>
      <c r="BC849" s="59"/>
      <c r="BD849" s="59"/>
    </row>
    <row r="850" spans="1:56" x14ac:dyDescent="0.2">
      <c r="A850" s="29">
        <v>46366</v>
      </c>
      <c r="B850" s="1" t="s">
        <v>200</v>
      </c>
      <c r="C850" s="27">
        <v>44499</v>
      </c>
      <c r="D850" s="1">
        <v>53264</v>
      </c>
      <c r="J850" s="1" t="s">
        <v>52</v>
      </c>
      <c r="K850" s="1" t="s">
        <v>49</v>
      </c>
      <c r="L850" s="1">
        <v>-1</v>
      </c>
      <c r="N850" s="6"/>
      <c r="O850" s="6">
        <v>136</v>
      </c>
      <c r="P850" s="6">
        <v>3372.6</v>
      </c>
      <c r="R850" s="31">
        <v>-136</v>
      </c>
      <c r="S850" s="28">
        <v>44500</v>
      </c>
      <c r="W850" s="58"/>
      <c r="X850" s="59"/>
      <c r="Y850" s="59"/>
      <c r="Z850" s="59"/>
      <c r="AA850" s="59"/>
      <c r="AB850" s="59"/>
      <c r="AC850" s="59"/>
      <c r="AD850" s="59"/>
      <c r="AE850" s="59"/>
      <c r="AF850" s="59"/>
      <c r="AG850" s="59"/>
      <c r="AH850" s="59"/>
      <c r="AI850" s="59"/>
      <c r="AJ850" s="59"/>
      <c r="AK850" s="59"/>
      <c r="AL850" s="59"/>
      <c r="AM850" s="59"/>
      <c r="AN850" s="59"/>
      <c r="AO850" s="59"/>
      <c r="AP850" s="59"/>
      <c r="AQ850" s="59"/>
      <c r="AR850" s="59"/>
      <c r="AS850" s="59"/>
      <c r="AT850" s="59"/>
      <c r="AU850" s="59"/>
      <c r="AV850" s="59"/>
      <c r="AW850" s="59"/>
      <c r="AX850" s="59"/>
      <c r="AY850" s="59"/>
      <c r="AZ850" s="58"/>
      <c r="BA850" s="59"/>
      <c r="BB850" s="59"/>
      <c r="BC850" s="59"/>
      <c r="BD850" s="59"/>
    </row>
    <row r="851" spans="1:56" x14ac:dyDescent="0.2">
      <c r="A851" s="29">
        <v>46366</v>
      </c>
      <c r="B851" s="1" t="s">
        <v>200</v>
      </c>
      <c r="C851" s="27">
        <v>44499</v>
      </c>
      <c r="D851" s="1">
        <v>53264</v>
      </c>
      <c r="J851" s="1" t="s">
        <v>52</v>
      </c>
      <c r="K851" s="1" t="s">
        <v>49</v>
      </c>
      <c r="L851" s="1">
        <v>-1</v>
      </c>
      <c r="N851" s="6"/>
      <c r="O851" s="6">
        <v>134.99</v>
      </c>
      <c r="P851" s="6">
        <v>4459.78</v>
      </c>
      <c r="R851" s="31">
        <v>-134.99</v>
      </c>
      <c r="S851" s="28">
        <v>44500</v>
      </c>
      <c r="W851" s="58"/>
      <c r="X851" s="59"/>
      <c r="Y851" s="59"/>
      <c r="Z851" s="59"/>
      <c r="AA851" s="59"/>
      <c r="AB851" s="59"/>
      <c r="AC851" s="59"/>
      <c r="AD851" s="59"/>
      <c r="AE851" s="59"/>
      <c r="AF851" s="59"/>
      <c r="AG851" s="59"/>
      <c r="AH851" s="59"/>
      <c r="AI851" s="59"/>
      <c r="AJ851" s="59"/>
      <c r="AK851" s="59"/>
      <c r="AL851" s="59"/>
      <c r="AM851" s="59"/>
      <c r="AN851" s="59"/>
      <c r="AO851" s="59"/>
      <c r="AP851" s="59"/>
      <c r="AQ851" s="59"/>
      <c r="AR851" s="59"/>
      <c r="AS851" s="59"/>
      <c r="AT851" s="59"/>
      <c r="AU851" s="59"/>
      <c r="AV851" s="59"/>
      <c r="AW851" s="59"/>
      <c r="AX851" s="59"/>
      <c r="AY851" s="59"/>
      <c r="AZ851" s="58"/>
      <c r="BA851" s="59"/>
      <c r="BB851" s="59"/>
      <c r="BC851" s="59"/>
      <c r="BD851" s="59"/>
    </row>
    <row r="852" spans="1:56" x14ac:dyDescent="0.2">
      <c r="A852" s="29">
        <v>46366</v>
      </c>
      <c r="B852" s="1" t="s">
        <v>200</v>
      </c>
      <c r="C852" s="27">
        <v>44499</v>
      </c>
      <c r="D852" s="1">
        <v>53264</v>
      </c>
      <c r="J852" s="1" t="s">
        <v>52</v>
      </c>
      <c r="K852" s="1" t="s">
        <v>49</v>
      </c>
      <c r="L852" s="1">
        <v>-1</v>
      </c>
      <c r="N852" s="6"/>
      <c r="O852" s="6">
        <v>6.38</v>
      </c>
      <c r="P852" s="6">
        <v>3508.6</v>
      </c>
      <c r="R852" s="31">
        <v>-6.38</v>
      </c>
      <c r="S852" s="28">
        <v>44500</v>
      </c>
      <c r="W852" s="58"/>
      <c r="X852" s="59"/>
      <c r="Y852" s="59"/>
      <c r="Z852" s="59"/>
      <c r="AA852" s="59"/>
      <c r="AB852" s="59"/>
      <c r="AC852" s="59"/>
      <c r="AD852" s="59"/>
      <c r="AE852" s="59"/>
      <c r="AF852" s="59"/>
      <c r="AG852" s="59"/>
      <c r="AH852" s="59"/>
      <c r="AI852" s="59"/>
      <c r="AJ852" s="59"/>
      <c r="AK852" s="59"/>
      <c r="AL852" s="59"/>
      <c r="AM852" s="59"/>
      <c r="AN852" s="59"/>
      <c r="AO852" s="59"/>
      <c r="AP852" s="59"/>
      <c r="AQ852" s="59"/>
      <c r="AR852" s="59"/>
      <c r="AS852" s="59"/>
      <c r="AT852" s="59"/>
      <c r="AU852" s="59"/>
      <c r="AV852" s="59"/>
      <c r="AW852" s="59"/>
      <c r="AX852" s="59"/>
      <c r="AY852" s="59"/>
      <c r="AZ852" s="58"/>
      <c r="BA852" s="59"/>
      <c r="BB852" s="59"/>
      <c r="BC852" s="59"/>
      <c r="BD852" s="59"/>
    </row>
    <row r="853" spans="1:56" x14ac:dyDescent="0.2">
      <c r="A853" s="29">
        <v>46239</v>
      </c>
      <c r="B853" s="1" t="s">
        <v>200</v>
      </c>
      <c r="C853" s="27">
        <v>44500</v>
      </c>
      <c r="D853" s="1">
        <v>53254</v>
      </c>
      <c r="J853" s="1" t="s">
        <v>52</v>
      </c>
      <c r="K853" s="1" t="s">
        <v>49</v>
      </c>
      <c r="L853" s="1">
        <v>-1</v>
      </c>
      <c r="N853" s="6"/>
      <c r="O853" s="6">
        <v>3</v>
      </c>
      <c r="P853" s="6">
        <v>7609.6</v>
      </c>
      <c r="R853" s="31">
        <v>-3</v>
      </c>
      <c r="S853" s="28">
        <v>44500</v>
      </c>
      <c r="W853" s="58"/>
      <c r="X853" s="59"/>
      <c r="Y853" s="59"/>
      <c r="Z853" s="59"/>
      <c r="AA853" s="59"/>
      <c r="AB853" s="59"/>
      <c r="AC853" s="59"/>
      <c r="AD853" s="59"/>
      <c r="AE853" s="59"/>
      <c r="AF853" s="59"/>
      <c r="AG853" s="59"/>
      <c r="AH853" s="59"/>
      <c r="AI853" s="59"/>
      <c r="AJ853" s="59"/>
      <c r="AK853" s="59"/>
      <c r="AL853" s="59"/>
      <c r="AM853" s="59"/>
      <c r="AN853" s="59"/>
      <c r="AO853" s="59"/>
      <c r="AP853" s="59"/>
      <c r="AQ853" s="59"/>
      <c r="AR853" s="59"/>
      <c r="AS853" s="59"/>
      <c r="AT853" s="59"/>
      <c r="AU853" s="59"/>
      <c r="AV853" s="59"/>
      <c r="AW853" s="59"/>
      <c r="AX853" s="59"/>
      <c r="AY853" s="59"/>
      <c r="AZ853" s="58"/>
      <c r="BA853" s="59"/>
      <c r="BB853" s="59"/>
      <c r="BC853" s="59"/>
      <c r="BD853" s="59"/>
    </row>
    <row r="854" spans="1:56" x14ac:dyDescent="0.2">
      <c r="A854" s="29">
        <v>46239</v>
      </c>
      <c r="B854" s="1" t="s">
        <v>200</v>
      </c>
      <c r="C854" s="27">
        <v>44500</v>
      </c>
      <c r="D854" s="1">
        <v>53254</v>
      </c>
      <c r="J854" s="1" t="s">
        <v>52</v>
      </c>
      <c r="K854" s="1" t="s">
        <v>49</v>
      </c>
      <c r="L854" s="1">
        <v>-3</v>
      </c>
      <c r="N854" s="6"/>
      <c r="O854" s="6">
        <v>2.31</v>
      </c>
      <c r="P854" s="6">
        <v>7607.29</v>
      </c>
      <c r="R854" s="31">
        <v>-2.31</v>
      </c>
      <c r="S854" s="28">
        <v>44500</v>
      </c>
      <c r="W854" s="58"/>
      <c r="X854" s="59"/>
      <c r="Y854" s="59"/>
      <c r="Z854" s="59"/>
      <c r="AA854" s="59"/>
      <c r="AB854" s="59"/>
      <c r="AC854" s="59"/>
      <c r="AD854" s="59"/>
      <c r="AE854" s="59"/>
      <c r="AF854" s="59"/>
      <c r="AG854" s="59"/>
      <c r="AH854" s="59"/>
      <c r="AI854" s="59"/>
      <c r="AJ854" s="59"/>
      <c r="AK854" s="59"/>
      <c r="AL854" s="59"/>
      <c r="AM854" s="59"/>
      <c r="AN854" s="59"/>
      <c r="AO854" s="59"/>
      <c r="AP854" s="59"/>
      <c r="AQ854" s="59"/>
      <c r="AR854" s="59"/>
      <c r="AS854" s="59"/>
      <c r="AT854" s="59"/>
      <c r="AU854" s="59"/>
      <c r="AV854" s="59"/>
      <c r="AW854" s="59"/>
      <c r="AX854" s="59"/>
      <c r="AY854" s="59"/>
      <c r="AZ854" s="58"/>
      <c r="BA854" s="59"/>
      <c r="BB854" s="59"/>
      <c r="BC854" s="59"/>
      <c r="BD854" s="59"/>
    </row>
    <row r="855" spans="1:56" x14ac:dyDescent="0.2">
      <c r="A855" s="29">
        <v>46562</v>
      </c>
      <c r="B855" s="1" t="s">
        <v>789</v>
      </c>
      <c r="C855" s="27">
        <v>44500</v>
      </c>
      <c r="J855" s="1" t="s">
        <v>52</v>
      </c>
      <c r="K855" s="1" t="s">
        <v>59</v>
      </c>
      <c r="N855" s="6"/>
      <c r="O855" s="6">
        <v>2</v>
      </c>
      <c r="P855" s="6">
        <v>3390.6</v>
      </c>
      <c r="R855" s="31">
        <v>-2</v>
      </c>
      <c r="S855" s="28">
        <v>44500</v>
      </c>
      <c r="W855" s="58"/>
      <c r="X855" s="59"/>
      <c r="Y855" s="59"/>
      <c r="Z855" s="59"/>
      <c r="AA855" s="59"/>
      <c r="AB855" s="59"/>
      <c r="AC855" s="59"/>
      <c r="AD855" s="59"/>
      <c r="AE855" s="59"/>
      <c r="AF855" s="59"/>
      <c r="AG855" s="59"/>
      <c r="AH855" s="59"/>
      <c r="AI855" s="59"/>
      <c r="AJ855" s="59"/>
      <c r="AK855" s="59"/>
      <c r="AL855" s="59"/>
      <c r="AM855" s="59"/>
      <c r="AN855" s="59"/>
      <c r="AO855" s="59"/>
      <c r="AP855" s="59"/>
      <c r="AQ855" s="59"/>
      <c r="AR855" s="59"/>
      <c r="AS855" s="59"/>
      <c r="AT855" s="59"/>
      <c r="AU855" s="59"/>
      <c r="AV855" s="59"/>
      <c r="AW855" s="59"/>
      <c r="AX855" s="59"/>
      <c r="AY855" s="59"/>
      <c r="AZ855" s="58"/>
      <c r="BA855" s="59"/>
      <c r="BB855" s="59"/>
      <c r="BC855" s="59"/>
      <c r="BD855" s="59"/>
    </row>
    <row r="856" spans="1:56" x14ac:dyDescent="0.2">
      <c r="A856" s="29">
        <v>46562</v>
      </c>
      <c r="B856" s="1" t="s">
        <v>789</v>
      </c>
      <c r="C856" s="27">
        <v>44500</v>
      </c>
      <c r="J856" s="1" t="s">
        <v>52</v>
      </c>
      <c r="K856" s="1" t="s">
        <v>59</v>
      </c>
      <c r="L856" s="1">
        <v>1</v>
      </c>
      <c r="M856" s="1">
        <v>20</v>
      </c>
      <c r="N856" s="6">
        <v>20</v>
      </c>
      <c r="O856" s="6"/>
      <c r="P856" s="6">
        <v>3392.6</v>
      </c>
      <c r="R856" s="31">
        <v>20</v>
      </c>
      <c r="S856" s="28">
        <v>44500</v>
      </c>
      <c r="W856" s="58"/>
      <c r="X856" s="59"/>
      <c r="Y856" s="59"/>
      <c r="Z856" s="59"/>
      <c r="AA856" s="59"/>
      <c r="AB856" s="59"/>
      <c r="AC856" s="59"/>
      <c r="AD856" s="59"/>
      <c r="AE856" s="59"/>
      <c r="AF856" s="59"/>
      <c r="AG856" s="59"/>
      <c r="AH856" s="59"/>
      <c r="AI856" s="59"/>
      <c r="AJ856" s="59"/>
      <c r="AK856" s="59"/>
      <c r="AL856" s="59"/>
      <c r="AM856" s="59"/>
      <c r="AN856" s="59"/>
      <c r="AO856" s="59"/>
      <c r="AP856" s="59"/>
      <c r="AQ856" s="59"/>
      <c r="AR856" s="59"/>
      <c r="AS856" s="59"/>
      <c r="AT856" s="59"/>
      <c r="AU856" s="59"/>
      <c r="AV856" s="59"/>
      <c r="AW856" s="59"/>
      <c r="AX856" s="59"/>
      <c r="AY856" s="59"/>
      <c r="AZ856" s="58"/>
      <c r="BA856" s="59"/>
      <c r="BB856" s="59"/>
      <c r="BC856" s="59"/>
      <c r="BD856" s="59"/>
    </row>
    <row r="857" spans="1:56" x14ac:dyDescent="0.2">
      <c r="A857" s="29">
        <v>46562</v>
      </c>
      <c r="B857" s="1" t="s">
        <v>789</v>
      </c>
      <c r="C857" s="27">
        <v>44500</v>
      </c>
      <c r="J857" s="1" t="s">
        <v>52</v>
      </c>
      <c r="K857" s="1" t="s">
        <v>59</v>
      </c>
      <c r="L857" s="1">
        <v>2</v>
      </c>
      <c r="M857" s="1">
        <v>37</v>
      </c>
      <c r="N857" s="6">
        <v>74</v>
      </c>
      <c r="O857" s="6"/>
      <c r="P857" s="6">
        <v>7612.6</v>
      </c>
      <c r="R857" s="31">
        <v>74</v>
      </c>
      <c r="S857" s="28">
        <v>44500</v>
      </c>
      <c r="W857" s="58"/>
      <c r="X857" s="59"/>
      <c r="Y857" s="59"/>
      <c r="Z857" s="59"/>
      <c r="AA857" s="59"/>
      <c r="AB857" s="59"/>
      <c r="AC857" s="59"/>
      <c r="AD857" s="59"/>
      <c r="AE857" s="59"/>
      <c r="AF857" s="59"/>
      <c r="AG857" s="59"/>
      <c r="AH857" s="59"/>
      <c r="AI857" s="59"/>
      <c r="AJ857" s="59"/>
      <c r="AK857" s="59"/>
      <c r="AL857" s="59"/>
      <c r="AM857" s="59"/>
      <c r="AN857" s="59"/>
      <c r="AO857" s="59"/>
      <c r="AP857" s="59"/>
      <c r="AQ857" s="59"/>
      <c r="AR857" s="59"/>
      <c r="AS857" s="59"/>
      <c r="AT857" s="59"/>
      <c r="AU857" s="59"/>
      <c r="AV857" s="59"/>
      <c r="AW857" s="59"/>
      <c r="AX857" s="59"/>
      <c r="AY857" s="59"/>
      <c r="AZ857" s="58"/>
      <c r="BA857" s="59"/>
      <c r="BB857" s="59"/>
      <c r="BC857" s="59"/>
      <c r="BD857" s="59"/>
    </row>
    <row r="858" spans="1:56" x14ac:dyDescent="0.2">
      <c r="A858" s="29">
        <v>46562</v>
      </c>
      <c r="B858" s="1" t="s">
        <v>789</v>
      </c>
      <c r="C858" s="27">
        <v>44500</v>
      </c>
      <c r="J858" s="1" t="s">
        <v>52</v>
      </c>
      <c r="K858" s="1" t="s">
        <v>59</v>
      </c>
      <c r="L858" s="1">
        <v>12</v>
      </c>
      <c r="M858" s="1">
        <v>64</v>
      </c>
      <c r="N858" s="6">
        <v>768</v>
      </c>
      <c r="O858" s="6"/>
      <c r="P858" s="6">
        <v>7538.6</v>
      </c>
      <c r="R858" s="31">
        <v>768</v>
      </c>
      <c r="S858" s="28">
        <v>44500</v>
      </c>
      <c r="W858" s="58"/>
      <c r="X858" s="59"/>
      <c r="Y858" s="59"/>
      <c r="Z858" s="59"/>
      <c r="AA858" s="59"/>
      <c r="AB858" s="59"/>
      <c r="AC858" s="59"/>
      <c r="AD858" s="59"/>
      <c r="AE858" s="59"/>
      <c r="AF858" s="59"/>
      <c r="AG858" s="59"/>
      <c r="AH858" s="59"/>
      <c r="AI858" s="59"/>
      <c r="AJ858" s="59"/>
      <c r="AK858" s="59"/>
      <c r="AL858" s="59"/>
      <c r="AM858" s="59"/>
      <c r="AN858" s="59"/>
      <c r="AO858" s="59"/>
      <c r="AP858" s="59"/>
      <c r="AQ858" s="59"/>
      <c r="AR858" s="59"/>
      <c r="AS858" s="59"/>
      <c r="AT858" s="59"/>
      <c r="AU858" s="59"/>
      <c r="AV858" s="59"/>
      <c r="AW858" s="59"/>
      <c r="AX858" s="59"/>
      <c r="AY858" s="59"/>
      <c r="AZ858" s="58"/>
      <c r="BA858" s="59"/>
      <c r="BB858" s="59"/>
      <c r="BC858" s="59"/>
      <c r="BD858" s="59"/>
    </row>
    <row r="859" spans="1:56" x14ac:dyDescent="0.2">
      <c r="A859" s="29">
        <v>46562</v>
      </c>
      <c r="B859" s="1" t="s">
        <v>789</v>
      </c>
      <c r="C859" s="27">
        <v>44500</v>
      </c>
      <c r="J859" s="1" t="s">
        <v>52</v>
      </c>
      <c r="K859" s="1" t="s">
        <v>59</v>
      </c>
      <c r="L859" s="1">
        <v>1</v>
      </c>
      <c r="M859" s="1">
        <v>1690</v>
      </c>
      <c r="N859" s="6">
        <v>1690</v>
      </c>
      <c r="O859" s="6"/>
      <c r="P859" s="6">
        <v>5080.6000000000004</v>
      </c>
      <c r="R859" s="31">
        <v>1690</v>
      </c>
      <c r="S859" s="28">
        <v>44500</v>
      </c>
      <c r="W859" s="58"/>
      <c r="X859" s="59"/>
      <c r="Y859" s="59"/>
      <c r="Z859" s="59"/>
      <c r="AA859" s="59"/>
      <c r="AB859" s="59"/>
      <c r="AC859" s="59"/>
      <c r="AD859" s="59"/>
      <c r="AE859" s="59"/>
      <c r="AF859" s="59"/>
      <c r="AG859" s="59"/>
      <c r="AH859" s="59"/>
      <c r="AI859" s="59"/>
      <c r="AJ859" s="59"/>
      <c r="AK859" s="59"/>
      <c r="AL859" s="59"/>
      <c r="AM859" s="59"/>
      <c r="AN859" s="59"/>
      <c r="AO859" s="59"/>
      <c r="AP859" s="59"/>
      <c r="AQ859" s="59"/>
      <c r="AR859" s="59"/>
      <c r="AS859" s="59"/>
      <c r="AT859" s="59"/>
      <c r="AU859" s="59"/>
      <c r="AV859" s="59"/>
      <c r="AW859" s="59"/>
      <c r="AX859" s="59"/>
      <c r="AY859" s="59"/>
      <c r="AZ859" s="58"/>
      <c r="BA859" s="59"/>
      <c r="BB859" s="59"/>
      <c r="BC859" s="59"/>
      <c r="BD859" s="59"/>
    </row>
    <row r="860" spans="1:56" x14ac:dyDescent="0.2">
      <c r="A860" s="29">
        <v>46562</v>
      </c>
      <c r="B860" s="1" t="s">
        <v>789</v>
      </c>
      <c r="C860" s="27">
        <v>44500</v>
      </c>
      <c r="J860" s="1" t="s">
        <v>52</v>
      </c>
      <c r="K860" s="1" t="s">
        <v>59</v>
      </c>
      <c r="L860" s="1">
        <v>1</v>
      </c>
      <c r="M860" s="1">
        <v>1690</v>
      </c>
      <c r="N860" s="6">
        <v>1690</v>
      </c>
      <c r="O860" s="6"/>
      <c r="P860" s="6">
        <v>6770.6</v>
      </c>
      <c r="R860" s="31">
        <v>1690</v>
      </c>
      <c r="S860" s="28">
        <v>44500</v>
      </c>
      <c r="W860" s="58"/>
      <c r="X860" s="59"/>
      <c r="Y860" s="59"/>
      <c r="Z860" s="59"/>
      <c r="AA860" s="59"/>
      <c r="AB860" s="59"/>
      <c r="AC860" s="59"/>
      <c r="AD860" s="59"/>
      <c r="AE860" s="59"/>
      <c r="AF860" s="59"/>
      <c r="AG860" s="59"/>
      <c r="AH860" s="59"/>
      <c r="AI860" s="59"/>
      <c r="AJ860" s="59"/>
      <c r="AK860" s="59"/>
      <c r="AL860" s="59"/>
      <c r="AM860" s="59"/>
      <c r="AN860" s="59"/>
      <c r="AO860" s="59"/>
      <c r="AP860" s="59"/>
      <c r="AQ860" s="59"/>
      <c r="AR860" s="59"/>
      <c r="AS860" s="59"/>
      <c r="AT860" s="59"/>
      <c r="AU860" s="59"/>
      <c r="AV860" s="59"/>
      <c r="AW860" s="59"/>
      <c r="AX860" s="59"/>
      <c r="AY860" s="59"/>
      <c r="AZ860" s="58"/>
      <c r="BA860" s="59"/>
      <c r="BB860" s="59"/>
      <c r="BC860" s="59"/>
      <c r="BD860" s="59"/>
    </row>
    <row r="861" spans="1:56" x14ac:dyDescent="0.2">
      <c r="A861" s="29">
        <v>46483</v>
      </c>
      <c r="B861" s="1" t="s">
        <v>789</v>
      </c>
      <c r="C861" s="27">
        <v>44501</v>
      </c>
      <c r="J861" s="1" t="s">
        <v>52</v>
      </c>
      <c r="K861" s="1" t="s">
        <v>59</v>
      </c>
      <c r="L861" s="1">
        <v>1</v>
      </c>
      <c r="M861" s="1">
        <v>49.72</v>
      </c>
      <c r="N861" s="6">
        <v>49.72</v>
      </c>
      <c r="O861" s="6"/>
      <c r="P861" s="6">
        <v>10733.01</v>
      </c>
      <c r="R861" s="31">
        <v>49.72</v>
      </c>
      <c r="S861" s="28">
        <v>44530</v>
      </c>
      <c r="W861" s="58"/>
      <c r="X861" s="59"/>
      <c r="Y861" s="59"/>
      <c r="Z861" s="59"/>
      <c r="AA861" s="59"/>
      <c r="AB861" s="59"/>
      <c r="AC861" s="59"/>
      <c r="AD861" s="59"/>
      <c r="AE861" s="59"/>
      <c r="AF861" s="59"/>
      <c r="AG861" s="59"/>
      <c r="AH861" s="59"/>
      <c r="AI861" s="59"/>
      <c r="AJ861" s="59"/>
      <c r="AK861" s="59"/>
      <c r="AL861" s="59"/>
      <c r="AM861" s="59"/>
      <c r="AN861" s="59"/>
      <c r="AO861" s="59"/>
      <c r="AP861" s="59"/>
      <c r="AQ861" s="59"/>
      <c r="AR861" s="59"/>
      <c r="AS861" s="59"/>
      <c r="AT861" s="59"/>
      <c r="AU861" s="59"/>
      <c r="AV861" s="59"/>
      <c r="AW861" s="59"/>
      <c r="AX861" s="59"/>
      <c r="AY861" s="59"/>
      <c r="AZ861" s="58"/>
      <c r="BA861" s="59"/>
      <c r="BB861" s="59"/>
      <c r="BC861" s="59"/>
      <c r="BD861" s="59"/>
    </row>
    <row r="862" spans="1:56" x14ac:dyDescent="0.2">
      <c r="A862" s="29">
        <v>46483</v>
      </c>
      <c r="B862" s="1" t="s">
        <v>789</v>
      </c>
      <c r="C862" s="27">
        <v>44501</v>
      </c>
      <c r="J862" s="1" t="s">
        <v>52</v>
      </c>
      <c r="K862" s="1" t="s">
        <v>59</v>
      </c>
      <c r="L862" s="1">
        <v>1</v>
      </c>
      <c r="M862" s="1">
        <v>136</v>
      </c>
      <c r="N862" s="6">
        <v>136</v>
      </c>
      <c r="O862" s="6"/>
      <c r="P862" s="6">
        <v>7743.29</v>
      </c>
      <c r="R862" s="31">
        <v>136</v>
      </c>
      <c r="S862" s="28">
        <v>44530</v>
      </c>
      <c r="W862" s="58"/>
      <c r="X862" s="59"/>
      <c r="Y862" s="59"/>
      <c r="Z862" s="59"/>
      <c r="AA862" s="59"/>
      <c r="AB862" s="59"/>
      <c r="AC862" s="59"/>
      <c r="AD862" s="59"/>
      <c r="AE862" s="59"/>
      <c r="AF862" s="59"/>
      <c r="AG862" s="59"/>
      <c r="AH862" s="59"/>
      <c r="AI862" s="59"/>
      <c r="AJ862" s="59"/>
      <c r="AK862" s="59"/>
      <c r="AL862" s="59"/>
      <c r="AM862" s="59"/>
      <c r="AN862" s="59"/>
      <c r="AO862" s="59"/>
      <c r="AP862" s="59"/>
      <c r="AQ862" s="59"/>
      <c r="AR862" s="59"/>
      <c r="AS862" s="59"/>
      <c r="AT862" s="59"/>
      <c r="AU862" s="59"/>
      <c r="AV862" s="59"/>
      <c r="AW862" s="59"/>
      <c r="AX862" s="59"/>
      <c r="AY862" s="59"/>
      <c r="AZ862" s="58"/>
      <c r="BA862" s="59"/>
      <c r="BB862" s="59"/>
      <c r="BC862" s="59"/>
      <c r="BD862" s="59"/>
    </row>
    <row r="863" spans="1:56" x14ac:dyDescent="0.2">
      <c r="A863" s="29">
        <v>46483</v>
      </c>
      <c r="B863" s="1" t="s">
        <v>789</v>
      </c>
      <c r="C863" s="27">
        <v>44501</v>
      </c>
      <c r="J863" s="1" t="s">
        <v>52</v>
      </c>
      <c r="K863" s="1" t="s">
        <v>59</v>
      </c>
      <c r="L863" s="1">
        <v>3</v>
      </c>
      <c r="M863" s="1">
        <v>980</v>
      </c>
      <c r="N863" s="6">
        <v>2940</v>
      </c>
      <c r="O863" s="6"/>
      <c r="P863" s="6">
        <v>10683.29</v>
      </c>
      <c r="R863" s="31">
        <v>2940</v>
      </c>
      <c r="S863" s="28">
        <v>44530</v>
      </c>
      <c r="W863" s="58"/>
      <c r="X863" s="59"/>
      <c r="Y863" s="59"/>
      <c r="Z863" s="59"/>
      <c r="AA863" s="59"/>
      <c r="AB863" s="59"/>
      <c r="AC863" s="59"/>
      <c r="AD863" s="59"/>
      <c r="AE863" s="59"/>
      <c r="AF863" s="59"/>
      <c r="AG863" s="59"/>
      <c r="AH863" s="59"/>
      <c r="AI863" s="59"/>
      <c r="AJ863" s="59"/>
      <c r="AK863" s="59"/>
      <c r="AL863" s="59"/>
      <c r="AM863" s="59"/>
      <c r="AN863" s="59"/>
      <c r="AO863" s="59"/>
      <c r="AP863" s="59"/>
      <c r="AQ863" s="59"/>
      <c r="AR863" s="59"/>
      <c r="AS863" s="59"/>
      <c r="AT863" s="59"/>
      <c r="AU863" s="59"/>
      <c r="AV863" s="59"/>
      <c r="AW863" s="59"/>
      <c r="AX863" s="59"/>
      <c r="AY863" s="59"/>
      <c r="AZ863" s="58"/>
      <c r="BA863" s="59"/>
      <c r="BB863" s="59"/>
      <c r="BC863" s="59"/>
      <c r="BD863" s="59"/>
    </row>
    <row r="864" spans="1:56" x14ac:dyDescent="0.2">
      <c r="A864" s="29">
        <v>46484</v>
      </c>
      <c r="B864" s="1" t="s">
        <v>789</v>
      </c>
      <c r="C864" s="27">
        <v>44501</v>
      </c>
      <c r="J864" s="1" t="s">
        <v>52</v>
      </c>
      <c r="K864" s="1" t="s">
        <v>59</v>
      </c>
      <c r="L864" s="1">
        <v>2</v>
      </c>
      <c r="M864" s="1">
        <v>425.95</v>
      </c>
      <c r="N864" s="6">
        <v>851.9</v>
      </c>
      <c r="O864" s="6"/>
      <c r="P864" s="6">
        <v>11584.91</v>
      </c>
      <c r="R864" s="31">
        <v>851.9</v>
      </c>
      <c r="S864" s="28">
        <v>44530</v>
      </c>
      <c r="W864" s="58"/>
      <c r="X864" s="59"/>
      <c r="Y864" s="59"/>
      <c r="Z864" s="59"/>
      <c r="AA864" s="59"/>
      <c r="AB864" s="59"/>
      <c r="AC864" s="59"/>
      <c r="AD864" s="59"/>
      <c r="AE864" s="59"/>
      <c r="AF864" s="59"/>
      <c r="AG864" s="59"/>
      <c r="AH864" s="59"/>
      <c r="AI864" s="59"/>
      <c r="AJ864" s="59"/>
      <c r="AK864" s="59"/>
      <c r="AL864" s="59"/>
      <c r="AM864" s="59"/>
      <c r="AN864" s="59"/>
      <c r="AO864" s="59"/>
      <c r="AP864" s="59"/>
      <c r="AQ864" s="59"/>
      <c r="AR864" s="59"/>
      <c r="AS864" s="59"/>
      <c r="AT864" s="59"/>
      <c r="AU864" s="59"/>
      <c r="AV864" s="59"/>
      <c r="AW864" s="59"/>
      <c r="AX864" s="59"/>
      <c r="AY864" s="59"/>
      <c r="AZ864" s="58"/>
      <c r="BA864" s="59"/>
      <c r="BB864" s="59"/>
      <c r="BC864" s="59"/>
      <c r="BD864" s="59"/>
    </row>
    <row r="865" spans="1:56" x14ac:dyDescent="0.2">
      <c r="A865" s="29">
        <v>46484</v>
      </c>
      <c r="B865" s="1" t="s">
        <v>789</v>
      </c>
      <c r="C865" s="27">
        <v>44501</v>
      </c>
      <c r="J865" s="1" t="s">
        <v>52</v>
      </c>
      <c r="K865" s="1" t="s">
        <v>59</v>
      </c>
      <c r="L865" s="1">
        <v>3</v>
      </c>
      <c r="M865" s="1">
        <v>328</v>
      </c>
      <c r="N865" s="6">
        <v>984</v>
      </c>
      <c r="O865" s="6"/>
      <c r="P865" s="6">
        <v>12568.91</v>
      </c>
      <c r="R865" s="31">
        <v>984</v>
      </c>
      <c r="S865" s="28">
        <v>44530</v>
      </c>
      <c r="W865" s="58"/>
      <c r="X865" s="59"/>
      <c r="Y865" s="59"/>
      <c r="Z865" s="59"/>
      <c r="AA865" s="59"/>
      <c r="AB865" s="59"/>
      <c r="AC865" s="59"/>
      <c r="AD865" s="59"/>
      <c r="AE865" s="59"/>
      <c r="AF865" s="59"/>
      <c r="AG865" s="59"/>
      <c r="AH865" s="59"/>
      <c r="AI865" s="59"/>
      <c r="AJ865" s="59"/>
      <c r="AK865" s="59"/>
      <c r="AL865" s="59"/>
      <c r="AM865" s="59"/>
      <c r="AN865" s="59"/>
      <c r="AO865" s="59"/>
      <c r="AP865" s="59"/>
      <c r="AQ865" s="59"/>
      <c r="AR865" s="59"/>
      <c r="AS865" s="59"/>
      <c r="AT865" s="59"/>
      <c r="AU865" s="59"/>
      <c r="AV865" s="59"/>
      <c r="AW865" s="59"/>
      <c r="AX865" s="59"/>
      <c r="AY865" s="59"/>
      <c r="AZ865" s="58"/>
      <c r="BA865" s="59"/>
      <c r="BB865" s="59"/>
      <c r="BC865" s="59"/>
      <c r="BD865" s="59"/>
    </row>
    <row r="866" spans="1:56" x14ac:dyDescent="0.2">
      <c r="A866" s="29">
        <v>46485</v>
      </c>
      <c r="B866" s="1" t="s">
        <v>789</v>
      </c>
      <c r="C866" s="27">
        <v>44501</v>
      </c>
      <c r="J866" s="1" t="s">
        <v>52</v>
      </c>
      <c r="K866" s="1" t="s">
        <v>59</v>
      </c>
      <c r="L866" s="1">
        <v>1</v>
      </c>
      <c r="M866" s="1">
        <v>318</v>
      </c>
      <c r="N866" s="6">
        <v>318</v>
      </c>
      <c r="O866" s="6"/>
      <c r="P866" s="6">
        <v>12886.91</v>
      </c>
      <c r="R866" s="31">
        <v>318</v>
      </c>
      <c r="S866" s="28">
        <v>44530</v>
      </c>
      <c r="W866" s="58"/>
      <c r="X866" s="59"/>
      <c r="Y866" s="59"/>
      <c r="Z866" s="59"/>
      <c r="AA866" s="59"/>
      <c r="AB866" s="59"/>
      <c r="AC866" s="59"/>
      <c r="AD866" s="59"/>
      <c r="AE866" s="59"/>
      <c r="AF866" s="59"/>
      <c r="AG866" s="59"/>
      <c r="AH866" s="59"/>
      <c r="AI866" s="59"/>
      <c r="AJ866" s="59"/>
      <c r="AK866" s="59"/>
      <c r="AL866" s="59"/>
      <c r="AM866" s="59"/>
      <c r="AN866" s="59"/>
      <c r="AO866" s="59"/>
      <c r="AP866" s="59"/>
      <c r="AQ866" s="59"/>
      <c r="AR866" s="59"/>
      <c r="AS866" s="59"/>
      <c r="AT866" s="59"/>
      <c r="AU866" s="59"/>
      <c r="AV866" s="59"/>
      <c r="AW866" s="59"/>
      <c r="AX866" s="59"/>
      <c r="AY866" s="59"/>
      <c r="AZ866" s="58"/>
      <c r="BA866" s="59"/>
      <c r="BB866" s="59"/>
      <c r="BC866" s="59"/>
      <c r="BD866" s="59"/>
    </row>
    <row r="867" spans="1:56" x14ac:dyDescent="0.2">
      <c r="A867" s="29">
        <v>46540</v>
      </c>
      <c r="B867" s="1" t="s">
        <v>623</v>
      </c>
      <c r="C867" s="27">
        <v>44504</v>
      </c>
      <c r="D867" s="1">
        <v>13</v>
      </c>
      <c r="J867" s="1" t="s">
        <v>52</v>
      </c>
      <c r="K867" s="1" t="s">
        <v>3</v>
      </c>
      <c r="L867" s="1">
        <v>-1</v>
      </c>
      <c r="N867" s="6"/>
      <c r="O867" s="6">
        <v>11.48</v>
      </c>
      <c r="P867" s="6">
        <v>12875.43</v>
      </c>
      <c r="R867" s="31">
        <v>-11.48</v>
      </c>
      <c r="S867" s="28">
        <v>44530</v>
      </c>
      <c r="W867" s="58"/>
      <c r="X867" s="59"/>
      <c r="Y867" s="59"/>
      <c r="Z867" s="59"/>
      <c r="AA867" s="59"/>
      <c r="AB867" s="59"/>
      <c r="AC867" s="59"/>
      <c r="AD867" s="59"/>
      <c r="AE867" s="59"/>
      <c r="AF867" s="59"/>
      <c r="AG867" s="59"/>
      <c r="AH867" s="59"/>
      <c r="AI867" s="59"/>
      <c r="AJ867" s="59"/>
      <c r="AK867" s="59"/>
      <c r="AL867" s="59"/>
      <c r="AM867" s="59"/>
      <c r="AN867" s="59"/>
      <c r="AO867" s="59"/>
      <c r="AP867" s="59"/>
      <c r="AQ867" s="59"/>
      <c r="AR867" s="59"/>
      <c r="AS867" s="59"/>
      <c r="AT867" s="59"/>
      <c r="AU867" s="59"/>
      <c r="AV867" s="59"/>
      <c r="AW867" s="59"/>
      <c r="AX867" s="59"/>
      <c r="AY867" s="59"/>
      <c r="AZ867" s="58"/>
      <c r="BA867" s="59"/>
      <c r="BB867" s="59"/>
      <c r="BC867" s="59"/>
      <c r="BD867" s="59"/>
    </row>
    <row r="868" spans="1:56" x14ac:dyDescent="0.2">
      <c r="A868" s="29">
        <v>46541</v>
      </c>
      <c r="B868" s="1" t="s">
        <v>789</v>
      </c>
      <c r="C868" s="27">
        <v>44504</v>
      </c>
      <c r="J868" s="1" t="s">
        <v>52</v>
      </c>
      <c r="K868" s="1" t="s">
        <v>59</v>
      </c>
      <c r="L868" s="1">
        <v>2</v>
      </c>
      <c r="M868" s="1">
        <v>132</v>
      </c>
      <c r="N868" s="6">
        <v>264</v>
      </c>
      <c r="O868" s="6"/>
      <c r="P868" s="6">
        <v>13139.43</v>
      </c>
      <c r="R868" s="31">
        <v>264</v>
      </c>
      <c r="S868" s="28">
        <v>44530</v>
      </c>
      <c r="W868" s="58"/>
      <c r="X868" s="59"/>
      <c r="Y868" s="59"/>
      <c r="Z868" s="59"/>
      <c r="AA868" s="59"/>
      <c r="AB868" s="59"/>
      <c r="AC868" s="59"/>
      <c r="AD868" s="59"/>
      <c r="AE868" s="59"/>
      <c r="AF868" s="59"/>
      <c r="AG868" s="59"/>
      <c r="AH868" s="59"/>
      <c r="AI868" s="59"/>
      <c r="AJ868" s="59"/>
      <c r="AK868" s="59"/>
      <c r="AL868" s="59"/>
      <c r="AM868" s="59"/>
      <c r="AN868" s="59"/>
      <c r="AO868" s="59"/>
      <c r="AP868" s="59"/>
      <c r="AQ868" s="59"/>
      <c r="AR868" s="59"/>
      <c r="AS868" s="59"/>
      <c r="AT868" s="59"/>
      <c r="AU868" s="59"/>
      <c r="AV868" s="59"/>
      <c r="AW868" s="59"/>
      <c r="AX868" s="59"/>
      <c r="AY868" s="59"/>
      <c r="AZ868" s="58"/>
      <c r="BA868" s="59"/>
      <c r="BB868" s="59"/>
      <c r="BC868" s="59"/>
      <c r="BD868" s="59"/>
    </row>
    <row r="869" spans="1:56" x14ac:dyDescent="0.2">
      <c r="A869" s="29">
        <v>46564</v>
      </c>
      <c r="B869" s="1" t="s">
        <v>789</v>
      </c>
      <c r="C869" s="27">
        <v>44508</v>
      </c>
      <c r="J869" s="1" t="s">
        <v>52</v>
      </c>
      <c r="K869" s="1" t="s">
        <v>59</v>
      </c>
      <c r="L869" s="1">
        <v>2</v>
      </c>
      <c r="M869" s="1">
        <v>80</v>
      </c>
      <c r="N869" s="6">
        <v>160</v>
      </c>
      <c r="O869" s="6"/>
      <c r="P869" s="6">
        <v>13997.43</v>
      </c>
      <c r="R869" s="31">
        <v>160</v>
      </c>
      <c r="S869" s="28">
        <v>44530</v>
      </c>
      <c r="W869" s="58"/>
      <c r="X869" s="59"/>
      <c r="Y869" s="59"/>
      <c r="Z869" s="59"/>
      <c r="AA869" s="59"/>
      <c r="AB869" s="59"/>
      <c r="AC869" s="59"/>
      <c r="AD869" s="59"/>
      <c r="AE869" s="59"/>
      <c r="AF869" s="59"/>
      <c r="AG869" s="59"/>
      <c r="AH869" s="59"/>
      <c r="AI869" s="59"/>
      <c r="AJ869" s="59"/>
      <c r="AK869" s="59"/>
      <c r="AL869" s="59"/>
      <c r="AM869" s="59"/>
      <c r="AN869" s="59"/>
      <c r="AO869" s="59"/>
      <c r="AP869" s="59"/>
      <c r="AQ869" s="59"/>
      <c r="AR869" s="59"/>
      <c r="AS869" s="59"/>
      <c r="AT869" s="59"/>
      <c r="AU869" s="59"/>
      <c r="AV869" s="59"/>
      <c r="AW869" s="59"/>
      <c r="AX869" s="59"/>
      <c r="AY869" s="59"/>
      <c r="AZ869" s="58"/>
      <c r="BA869" s="59"/>
      <c r="BB869" s="59"/>
      <c r="BC869" s="59"/>
      <c r="BD869" s="59"/>
    </row>
    <row r="870" spans="1:56" x14ac:dyDescent="0.2">
      <c r="A870" s="29">
        <v>46564</v>
      </c>
      <c r="B870" s="1" t="s">
        <v>789</v>
      </c>
      <c r="C870" s="27">
        <v>44508</v>
      </c>
      <c r="J870" s="1" t="s">
        <v>52</v>
      </c>
      <c r="K870" s="1" t="s">
        <v>59</v>
      </c>
      <c r="L870" s="1">
        <v>1</v>
      </c>
      <c r="M870" s="1">
        <v>698</v>
      </c>
      <c r="N870" s="6">
        <v>698</v>
      </c>
      <c r="O870" s="6"/>
      <c r="P870" s="6">
        <v>13837.43</v>
      </c>
      <c r="R870" s="31">
        <v>698</v>
      </c>
      <c r="S870" s="28">
        <v>44530</v>
      </c>
      <c r="W870" s="58"/>
      <c r="X870" s="59"/>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8"/>
      <c r="BA870" s="59"/>
      <c r="BB870" s="59"/>
      <c r="BC870" s="59"/>
      <c r="BD870" s="59"/>
    </row>
    <row r="871" spans="1:56" x14ac:dyDescent="0.2">
      <c r="A871" s="29">
        <v>46743</v>
      </c>
      <c r="B871" s="1" t="s">
        <v>789</v>
      </c>
      <c r="C871" s="27">
        <v>44508</v>
      </c>
      <c r="J871" s="1" t="s">
        <v>52</v>
      </c>
      <c r="K871" s="1" t="s">
        <v>59</v>
      </c>
      <c r="L871" s="1">
        <v>1</v>
      </c>
      <c r="M871" s="1">
        <v>188</v>
      </c>
      <c r="N871" s="6">
        <v>188</v>
      </c>
      <c r="O871" s="6"/>
      <c r="P871" s="6">
        <v>14185.43</v>
      </c>
      <c r="R871" s="31">
        <v>188</v>
      </c>
      <c r="S871" s="28">
        <v>44530</v>
      </c>
      <c r="W871" s="58"/>
      <c r="X871" s="59"/>
      <c r="Y871" s="59"/>
      <c r="Z871" s="59"/>
      <c r="AA871" s="59"/>
      <c r="AB871" s="59"/>
      <c r="AC871" s="59"/>
      <c r="AD871" s="59"/>
      <c r="AE871" s="59"/>
      <c r="AF871" s="59"/>
      <c r="AG871" s="59"/>
      <c r="AH871" s="59"/>
      <c r="AI871" s="59"/>
      <c r="AJ871" s="59"/>
      <c r="AK871" s="59"/>
      <c r="AL871" s="59"/>
      <c r="AM871" s="59"/>
      <c r="AN871" s="59"/>
      <c r="AO871" s="59"/>
      <c r="AP871" s="59"/>
      <c r="AQ871" s="59"/>
      <c r="AR871" s="59"/>
      <c r="AS871" s="59"/>
      <c r="AT871" s="59"/>
      <c r="AU871" s="59"/>
      <c r="AV871" s="59"/>
      <c r="AW871" s="59"/>
      <c r="AX871" s="59"/>
      <c r="AY871" s="59"/>
      <c r="AZ871" s="58"/>
      <c r="BA871" s="59"/>
      <c r="BB871" s="59"/>
      <c r="BC871" s="59"/>
      <c r="BD871" s="59"/>
    </row>
    <row r="872" spans="1:56" x14ac:dyDescent="0.2">
      <c r="A872" s="29">
        <v>46744</v>
      </c>
      <c r="B872" s="1" t="s">
        <v>623</v>
      </c>
      <c r="C872" s="27">
        <v>44508</v>
      </c>
      <c r="D872" s="1">
        <v>15</v>
      </c>
      <c r="J872" s="1" t="s">
        <v>52</v>
      </c>
      <c r="K872" s="1" t="s">
        <v>3</v>
      </c>
      <c r="L872" s="1">
        <v>-3</v>
      </c>
      <c r="N872" s="6"/>
      <c r="O872" s="6">
        <v>5.25</v>
      </c>
      <c r="P872" s="6">
        <v>14175.56</v>
      </c>
      <c r="R872" s="31">
        <v>-5.25</v>
      </c>
      <c r="S872" s="28">
        <v>44530</v>
      </c>
      <c r="W872" s="58"/>
      <c r="X872" s="59"/>
      <c r="Y872" s="59"/>
      <c r="Z872" s="59"/>
      <c r="AA872" s="59"/>
      <c r="AB872" s="59"/>
      <c r="AC872" s="59"/>
      <c r="AD872" s="59"/>
      <c r="AE872" s="59"/>
      <c r="AF872" s="59"/>
      <c r="AG872" s="59"/>
      <c r="AH872" s="59"/>
      <c r="AI872" s="59"/>
      <c r="AJ872" s="59"/>
      <c r="AK872" s="59"/>
      <c r="AL872" s="59"/>
      <c r="AM872" s="59"/>
      <c r="AN872" s="59"/>
      <c r="AO872" s="59"/>
      <c r="AP872" s="59"/>
      <c r="AQ872" s="59"/>
      <c r="AR872" s="59"/>
      <c r="AS872" s="59"/>
      <c r="AT872" s="59"/>
      <c r="AU872" s="59"/>
      <c r="AV872" s="59"/>
      <c r="AW872" s="59"/>
      <c r="AX872" s="59"/>
      <c r="AY872" s="59"/>
      <c r="AZ872" s="58"/>
      <c r="BA872" s="59"/>
      <c r="BB872" s="59"/>
      <c r="BC872" s="59"/>
      <c r="BD872" s="59"/>
    </row>
    <row r="873" spans="1:56" x14ac:dyDescent="0.2">
      <c r="A873" s="29">
        <v>46744</v>
      </c>
      <c r="B873" s="1" t="s">
        <v>623</v>
      </c>
      <c r="C873" s="27">
        <v>44508</v>
      </c>
      <c r="D873" s="1">
        <v>15</v>
      </c>
      <c r="J873" s="1" t="s">
        <v>52</v>
      </c>
      <c r="K873" s="1" t="s">
        <v>3</v>
      </c>
      <c r="L873" s="1">
        <v>-6</v>
      </c>
      <c r="N873" s="6"/>
      <c r="O873" s="6">
        <v>4.62</v>
      </c>
      <c r="P873" s="6">
        <v>14180.81</v>
      </c>
      <c r="R873" s="31">
        <v>-4.62</v>
      </c>
      <c r="S873" s="28">
        <v>44530</v>
      </c>
      <c r="W873" s="58"/>
      <c r="X873" s="59"/>
      <c r="Y873" s="59"/>
      <c r="Z873" s="59"/>
      <c r="AA873" s="59"/>
      <c r="AB873" s="59"/>
      <c r="AC873" s="59"/>
      <c r="AD873" s="59"/>
      <c r="AE873" s="59"/>
      <c r="AF873" s="59"/>
      <c r="AG873" s="59"/>
      <c r="AH873" s="59"/>
      <c r="AI873" s="59"/>
      <c r="AJ873" s="59"/>
      <c r="AK873" s="59"/>
      <c r="AL873" s="59"/>
      <c r="AM873" s="59"/>
      <c r="AN873" s="59"/>
      <c r="AO873" s="59"/>
      <c r="AP873" s="59"/>
      <c r="AQ873" s="59"/>
      <c r="AR873" s="59"/>
      <c r="AS873" s="59"/>
      <c r="AT873" s="59"/>
      <c r="AU873" s="59"/>
      <c r="AV873" s="59"/>
      <c r="AW873" s="59"/>
      <c r="AX873" s="59"/>
      <c r="AY873" s="59"/>
      <c r="AZ873" s="58"/>
      <c r="BA873" s="59"/>
      <c r="BB873" s="59"/>
      <c r="BC873" s="59"/>
      <c r="BD873" s="59"/>
    </row>
    <row r="874" spans="1:56" x14ac:dyDescent="0.2">
      <c r="A874" s="29">
        <v>46744</v>
      </c>
      <c r="B874" s="1" t="s">
        <v>623</v>
      </c>
      <c r="C874" s="27">
        <v>44508</v>
      </c>
      <c r="D874" s="1">
        <v>15</v>
      </c>
      <c r="J874" s="1" t="s">
        <v>52</v>
      </c>
      <c r="K874" s="1" t="s">
        <v>3</v>
      </c>
      <c r="L874" s="1">
        <v>1</v>
      </c>
      <c r="N874" s="6">
        <v>1.02</v>
      </c>
      <c r="O874" s="6"/>
      <c r="P874" s="6">
        <v>14176.58</v>
      </c>
      <c r="R874" s="31">
        <v>1.02</v>
      </c>
      <c r="S874" s="28">
        <v>44530</v>
      </c>
      <c r="W874" s="58"/>
      <c r="X874" s="59"/>
      <c r="Y874" s="59"/>
      <c r="Z874" s="59"/>
      <c r="AA874" s="59"/>
      <c r="AB874" s="59"/>
      <c r="AC874" s="59"/>
      <c r="AD874" s="59"/>
      <c r="AE874" s="59"/>
      <c r="AF874" s="59"/>
      <c r="AG874" s="59"/>
      <c r="AH874" s="59"/>
      <c r="AI874" s="59"/>
      <c r="AJ874" s="59"/>
      <c r="AK874" s="59"/>
      <c r="AL874" s="59"/>
      <c r="AM874" s="59"/>
      <c r="AN874" s="59"/>
      <c r="AO874" s="59"/>
      <c r="AP874" s="59"/>
      <c r="AQ874" s="59"/>
      <c r="AR874" s="59"/>
      <c r="AS874" s="59"/>
      <c r="AT874" s="59"/>
      <c r="AU874" s="59"/>
      <c r="AV874" s="59"/>
      <c r="AW874" s="59"/>
      <c r="AX874" s="59"/>
      <c r="AY874" s="59"/>
      <c r="AZ874" s="58"/>
      <c r="BA874" s="59"/>
      <c r="BB874" s="59"/>
      <c r="BC874" s="59"/>
      <c r="BD874" s="59"/>
    </row>
    <row r="875" spans="1:56" x14ac:dyDescent="0.2">
      <c r="A875" s="29">
        <v>46652</v>
      </c>
      <c r="B875" s="1" t="s">
        <v>789</v>
      </c>
      <c r="C875" s="27">
        <v>44510</v>
      </c>
      <c r="J875" s="1" t="s">
        <v>52</v>
      </c>
      <c r="K875" s="1" t="s">
        <v>59</v>
      </c>
      <c r="N875" s="6"/>
      <c r="O875" s="6">
        <v>50</v>
      </c>
      <c r="P875" s="6">
        <v>14194.58</v>
      </c>
      <c r="R875" s="31">
        <v>-50</v>
      </c>
      <c r="S875" s="28">
        <v>44530</v>
      </c>
      <c r="W875" s="58"/>
      <c r="X875" s="59"/>
      <c r="Y875" s="59"/>
      <c r="Z875" s="59"/>
      <c r="AA875" s="59"/>
      <c r="AB875" s="59"/>
      <c r="AC875" s="59"/>
      <c r="AD875" s="59"/>
      <c r="AE875" s="59"/>
      <c r="AF875" s="59"/>
      <c r="AG875" s="59"/>
      <c r="AH875" s="59"/>
      <c r="AI875" s="59"/>
      <c r="AJ875" s="59"/>
      <c r="AK875" s="59"/>
      <c r="AL875" s="59"/>
      <c r="AM875" s="59"/>
      <c r="AN875" s="59"/>
      <c r="AO875" s="59"/>
      <c r="AP875" s="59"/>
      <c r="AQ875" s="59"/>
      <c r="AR875" s="59"/>
      <c r="AS875" s="59"/>
      <c r="AT875" s="59"/>
      <c r="AU875" s="59"/>
      <c r="AV875" s="59"/>
      <c r="AW875" s="59"/>
      <c r="AX875" s="59"/>
      <c r="AY875" s="59"/>
      <c r="AZ875" s="58"/>
      <c r="BA875" s="59"/>
      <c r="BB875" s="59"/>
      <c r="BC875" s="59"/>
      <c r="BD875" s="59"/>
    </row>
    <row r="876" spans="1:56" x14ac:dyDescent="0.2">
      <c r="A876" s="29">
        <v>46652</v>
      </c>
      <c r="B876" s="1" t="s">
        <v>789</v>
      </c>
      <c r="C876" s="27">
        <v>44510</v>
      </c>
      <c r="J876" s="1" t="s">
        <v>52</v>
      </c>
      <c r="K876" s="1" t="s">
        <v>59</v>
      </c>
      <c r="L876" s="1">
        <v>1</v>
      </c>
      <c r="M876" s="1">
        <v>68</v>
      </c>
      <c r="N876" s="6">
        <v>68</v>
      </c>
      <c r="O876" s="6"/>
      <c r="P876" s="6">
        <v>14244.58</v>
      </c>
      <c r="R876" s="31">
        <v>68</v>
      </c>
      <c r="S876" s="28">
        <v>44530</v>
      </c>
      <c r="W876" s="58"/>
      <c r="X876" s="59"/>
      <c r="Y876" s="59"/>
      <c r="Z876" s="59"/>
      <c r="AA876" s="59"/>
      <c r="AB876" s="59"/>
      <c r="AC876" s="59"/>
      <c r="AD876" s="59"/>
      <c r="AE876" s="59"/>
      <c r="AF876" s="59"/>
      <c r="AG876" s="59"/>
      <c r="AH876" s="59"/>
      <c r="AI876" s="59"/>
      <c r="AJ876" s="59"/>
      <c r="AK876" s="59"/>
      <c r="AL876" s="59"/>
      <c r="AM876" s="59"/>
      <c r="AN876" s="59"/>
      <c r="AO876" s="59"/>
      <c r="AP876" s="59"/>
      <c r="AQ876" s="59"/>
      <c r="AR876" s="59"/>
      <c r="AS876" s="59"/>
      <c r="AT876" s="59"/>
      <c r="AU876" s="59"/>
      <c r="AV876" s="59"/>
      <c r="AW876" s="59"/>
      <c r="AX876" s="59"/>
      <c r="AY876" s="59"/>
      <c r="AZ876" s="58"/>
      <c r="BA876" s="59"/>
      <c r="BB876" s="59"/>
      <c r="BC876" s="59"/>
      <c r="BD876" s="59"/>
    </row>
    <row r="877" spans="1:56" x14ac:dyDescent="0.2">
      <c r="A877" s="29">
        <v>46654</v>
      </c>
      <c r="B877" s="1" t="s">
        <v>789</v>
      </c>
      <c r="C877" s="27">
        <v>44510</v>
      </c>
      <c r="J877" s="1" t="s">
        <v>52</v>
      </c>
      <c r="K877" s="1" t="s">
        <v>59</v>
      </c>
      <c r="L877" s="1">
        <v>3</v>
      </c>
      <c r="M877" s="1">
        <v>132</v>
      </c>
      <c r="N877" s="6">
        <v>396</v>
      </c>
      <c r="O877" s="6"/>
      <c r="P877" s="6">
        <v>14590.58</v>
      </c>
      <c r="R877" s="31">
        <v>396</v>
      </c>
      <c r="S877" s="28">
        <v>44530</v>
      </c>
      <c r="W877" s="58"/>
      <c r="X877" s="59"/>
      <c r="Y877" s="59"/>
      <c r="Z877" s="59"/>
      <c r="AA877" s="59"/>
      <c r="AB877" s="59"/>
      <c r="AC877" s="59"/>
      <c r="AD877" s="59"/>
      <c r="AE877" s="59"/>
      <c r="AF877" s="59"/>
      <c r="AG877" s="59"/>
      <c r="AH877" s="59"/>
      <c r="AI877" s="59"/>
      <c r="AJ877" s="59"/>
      <c r="AK877" s="59"/>
      <c r="AL877" s="59"/>
      <c r="AM877" s="59"/>
      <c r="AN877" s="59"/>
      <c r="AO877" s="59"/>
      <c r="AP877" s="59"/>
      <c r="AQ877" s="59"/>
      <c r="AR877" s="59"/>
      <c r="AS877" s="59"/>
      <c r="AT877" s="59"/>
      <c r="AU877" s="59"/>
      <c r="AV877" s="59"/>
      <c r="AW877" s="59"/>
      <c r="AX877" s="59"/>
      <c r="AY877" s="59"/>
      <c r="AZ877" s="58"/>
      <c r="BA877" s="59"/>
      <c r="BB877" s="59"/>
      <c r="BC877" s="59"/>
      <c r="BD877" s="59"/>
    </row>
    <row r="878" spans="1:56" x14ac:dyDescent="0.2">
      <c r="A878" s="29">
        <v>46432</v>
      </c>
      <c r="B878" s="1" t="s">
        <v>200</v>
      </c>
      <c r="C878" s="27">
        <v>44511</v>
      </c>
      <c r="D878" s="1">
        <v>53279</v>
      </c>
      <c r="J878" s="1" t="s">
        <v>52</v>
      </c>
      <c r="K878" s="1" t="s">
        <v>49</v>
      </c>
      <c r="L878" s="1">
        <v>-3</v>
      </c>
      <c r="N878" s="6"/>
      <c r="O878" s="6">
        <v>183.54</v>
      </c>
      <c r="P878" s="6">
        <v>13035.13</v>
      </c>
      <c r="R878" s="31">
        <v>-183.54</v>
      </c>
      <c r="S878" s="28">
        <v>44530</v>
      </c>
      <c r="W878" s="58"/>
      <c r="X878" s="59"/>
      <c r="Y878" s="59"/>
      <c r="Z878" s="59"/>
      <c r="AA878" s="59"/>
      <c r="AB878" s="59"/>
      <c r="AC878" s="59"/>
      <c r="AD878" s="59"/>
      <c r="AE878" s="59"/>
      <c r="AF878" s="59"/>
      <c r="AG878" s="59"/>
      <c r="AH878" s="59"/>
      <c r="AI878" s="59"/>
      <c r="AJ878" s="59"/>
      <c r="AK878" s="59"/>
      <c r="AL878" s="59"/>
      <c r="AM878" s="59"/>
      <c r="AN878" s="59"/>
      <c r="AO878" s="59"/>
      <c r="AP878" s="59"/>
      <c r="AQ878" s="59"/>
      <c r="AR878" s="59"/>
      <c r="AS878" s="59"/>
      <c r="AT878" s="59"/>
      <c r="AU878" s="59"/>
      <c r="AV878" s="59"/>
      <c r="AW878" s="59"/>
      <c r="AX878" s="59"/>
      <c r="AY878" s="59"/>
      <c r="AZ878" s="58"/>
      <c r="BA878" s="59"/>
      <c r="BB878" s="59"/>
      <c r="BC878" s="59"/>
      <c r="BD878" s="59"/>
    </row>
    <row r="879" spans="1:56" x14ac:dyDescent="0.2">
      <c r="A879" s="29">
        <v>46655</v>
      </c>
      <c r="B879" s="1" t="s">
        <v>200</v>
      </c>
      <c r="C879" s="27">
        <v>44511</v>
      </c>
      <c r="D879" s="1">
        <v>53329</v>
      </c>
      <c r="J879" s="1" t="s">
        <v>52</v>
      </c>
      <c r="K879" s="1" t="s">
        <v>49</v>
      </c>
      <c r="L879" s="1">
        <v>-2</v>
      </c>
      <c r="N879" s="6"/>
      <c r="O879" s="6">
        <v>160.09</v>
      </c>
      <c r="P879" s="6">
        <v>13218.67</v>
      </c>
      <c r="R879" s="31">
        <v>-160.09</v>
      </c>
      <c r="S879" s="28">
        <v>44530</v>
      </c>
      <c r="W879" s="58"/>
      <c r="X879" s="59"/>
      <c r="Y879" s="59"/>
      <c r="Z879" s="59"/>
      <c r="AA879" s="59"/>
      <c r="AB879" s="59"/>
      <c r="AC879" s="59"/>
      <c r="AD879" s="59"/>
      <c r="AE879" s="59"/>
      <c r="AF879" s="59"/>
      <c r="AG879" s="59"/>
      <c r="AH879" s="59"/>
      <c r="AI879" s="59"/>
      <c r="AJ879" s="59"/>
      <c r="AK879" s="59"/>
      <c r="AL879" s="59"/>
      <c r="AM879" s="59"/>
      <c r="AN879" s="59"/>
      <c r="AO879" s="59"/>
      <c r="AP879" s="59"/>
      <c r="AQ879" s="59"/>
      <c r="AR879" s="59"/>
      <c r="AS879" s="59"/>
      <c r="AT879" s="59"/>
      <c r="AU879" s="59"/>
      <c r="AV879" s="59"/>
      <c r="AW879" s="59"/>
      <c r="AX879" s="59"/>
      <c r="AY879" s="59"/>
      <c r="AZ879" s="58"/>
      <c r="BA879" s="59"/>
      <c r="BB879" s="59"/>
      <c r="BC879" s="59"/>
      <c r="BD879" s="59"/>
    </row>
    <row r="880" spans="1:56" x14ac:dyDescent="0.2">
      <c r="A880" s="29">
        <v>46661</v>
      </c>
      <c r="B880" s="1" t="s">
        <v>200</v>
      </c>
      <c r="C880" s="27">
        <v>44511</v>
      </c>
      <c r="D880" s="1">
        <v>53335</v>
      </c>
      <c r="J880" s="1" t="s">
        <v>52</v>
      </c>
      <c r="K880" s="1" t="s">
        <v>49</v>
      </c>
      <c r="L880" s="1">
        <v>-1</v>
      </c>
      <c r="N880" s="6"/>
      <c r="O880" s="6">
        <v>1210.8</v>
      </c>
      <c r="P880" s="6">
        <v>13379.78</v>
      </c>
      <c r="R880" s="31">
        <v>-1210.8</v>
      </c>
      <c r="S880" s="28">
        <v>44530</v>
      </c>
      <c r="W880" s="58"/>
      <c r="X880" s="59"/>
      <c r="Y880" s="59"/>
      <c r="Z880" s="59"/>
      <c r="AA880" s="59"/>
      <c r="AB880" s="59"/>
      <c r="AC880" s="59"/>
      <c r="AD880" s="59"/>
      <c r="AE880" s="59"/>
      <c r="AF880" s="59"/>
      <c r="AG880" s="59"/>
      <c r="AH880" s="59"/>
      <c r="AI880" s="59"/>
      <c r="AJ880" s="59"/>
      <c r="AK880" s="59"/>
      <c r="AL880" s="59"/>
      <c r="AM880" s="59"/>
      <c r="AN880" s="59"/>
      <c r="AO880" s="59"/>
      <c r="AP880" s="59"/>
      <c r="AQ880" s="59"/>
      <c r="AR880" s="59"/>
      <c r="AS880" s="59"/>
      <c r="AT880" s="59"/>
      <c r="AU880" s="59"/>
      <c r="AV880" s="59"/>
      <c r="AW880" s="59"/>
      <c r="AX880" s="59"/>
      <c r="AY880" s="59"/>
      <c r="AZ880" s="58"/>
      <c r="BA880" s="59"/>
      <c r="BB880" s="59"/>
      <c r="BC880" s="59"/>
      <c r="BD880" s="59"/>
    </row>
    <row r="881" spans="1:56" x14ac:dyDescent="0.2">
      <c r="A881" s="29">
        <v>46661</v>
      </c>
      <c r="B881" s="1" t="s">
        <v>200</v>
      </c>
      <c r="C881" s="27">
        <v>44511</v>
      </c>
      <c r="D881" s="1">
        <v>53335</v>
      </c>
      <c r="J881" s="1" t="s">
        <v>52</v>
      </c>
      <c r="K881" s="1" t="s">
        <v>49</v>
      </c>
      <c r="L881" s="1">
        <v>-1</v>
      </c>
      <c r="N881" s="6"/>
      <c r="O881" s="6">
        <v>1.02</v>
      </c>
      <c r="P881" s="6">
        <v>13378.76</v>
      </c>
      <c r="R881" s="31">
        <v>-1.02</v>
      </c>
      <c r="S881" s="28">
        <v>44530</v>
      </c>
      <c r="W881" s="58"/>
      <c r="X881" s="59"/>
      <c r="Y881" s="59"/>
      <c r="Z881" s="59"/>
      <c r="AA881" s="59"/>
      <c r="AB881" s="59"/>
      <c r="AC881" s="59"/>
      <c r="AD881" s="59"/>
      <c r="AE881" s="59"/>
      <c r="AF881" s="59"/>
      <c r="AG881" s="59"/>
      <c r="AH881" s="59"/>
      <c r="AI881" s="59"/>
      <c r="AJ881" s="59"/>
      <c r="AK881" s="59"/>
      <c r="AL881" s="59"/>
      <c r="AM881" s="59"/>
      <c r="AN881" s="59"/>
      <c r="AO881" s="59"/>
      <c r="AP881" s="59"/>
      <c r="AQ881" s="59"/>
      <c r="AR881" s="59"/>
      <c r="AS881" s="59"/>
      <c r="AT881" s="59"/>
      <c r="AU881" s="59"/>
      <c r="AV881" s="59"/>
      <c r="AW881" s="59"/>
      <c r="AX881" s="59"/>
      <c r="AY881" s="59"/>
      <c r="AZ881" s="58"/>
      <c r="BA881" s="59"/>
      <c r="BB881" s="59"/>
      <c r="BC881" s="59"/>
      <c r="BD881" s="59"/>
    </row>
    <row r="882" spans="1:56" x14ac:dyDescent="0.2">
      <c r="A882" s="29">
        <v>46664</v>
      </c>
      <c r="B882" s="1" t="s">
        <v>200</v>
      </c>
      <c r="C882" s="27">
        <v>44511</v>
      </c>
      <c r="D882" s="1">
        <v>53338</v>
      </c>
      <c r="J882" s="1" t="s">
        <v>52</v>
      </c>
      <c r="K882" s="1" t="s">
        <v>49</v>
      </c>
      <c r="L882" s="1">
        <v>-1</v>
      </c>
      <c r="N882" s="6"/>
      <c r="O882" s="6">
        <v>18</v>
      </c>
      <c r="P882" s="6">
        <v>13017.13</v>
      </c>
      <c r="R882" s="31">
        <v>-18</v>
      </c>
      <c r="S882" s="28">
        <v>44530</v>
      </c>
      <c r="W882" s="58"/>
      <c r="X882" s="59"/>
      <c r="Y882" s="59"/>
      <c r="Z882" s="59"/>
      <c r="AA882" s="59"/>
      <c r="AB882" s="59"/>
      <c r="AC882" s="59"/>
      <c r="AD882" s="59"/>
      <c r="AE882" s="59"/>
      <c r="AF882" s="59"/>
      <c r="AG882" s="59"/>
      <c r="AH882" s="59"/>
      <c r="AI882" s="59"/>
      <c r="AJ882" s="59"/>
      <c r="AK882" s="59"/>
      <c r="AL882" s="59"/>
      <c r="AM882" s="59"/>
      <c r="AN882" s="59"/>
      <c r="AO882" s="59"/>
      <c r="AP882" s="59"/>
      <c r="AQ882" s="59"/>
      <c r="AR882" s="59"/>
      <c r="AS882" s="59"/>
      <c r="AT882" s="59"/>
      <c r="AU882" s="59"/>
      <c r="AV882" s="59"/>
      <c r="AW882" s="59"/>
      <c r="AX882" s="59"/>
      <c r="AY882" s="59"/>
      <c r="AZ882" s="58"/>
      <c r="BA882" s="59"/>
      <c r="BB882" s="59"/>
      <c r="BC882" s="59"/>
      <c r="BD882" s="59"/>
    </row>
    <row r="883" spans="1:56" x14ac:dyDescent="0.2">
      <c r="A883" s="29">
        <v>46665</v>
      </c>
      <c r="B883" s="1" t="s">
        <v>200</v>
      </c>
      <c r="C883" s="27">
        <v>44511</v>
      </c>
      <c r="D883" s="1">
        <v>53339</v>
      </c>
      <c r="J883" s="1" t="s">
        <v>52</v>
      </c>
      <c r="K883" s="1" t="s">
        <v>49</v>
      </c>
      <c r="L883" s="1">
        <v>-1</v>
      </c>
      <c r="N883" s="6"/>
      <c r="O883" s="6">
        <v>18</v>
      </c>
      <c r="P883" s="6">
        <v>12999.13</v>
      </c>
      <c r="R883" s="31">
        <v>-18</v>
      </c>
      <c r="S883" s="28">
        <v>44530</v>
      </c>
      <c r="W883" s="58"/>
      <c r="X883" s="59"/>
      <c r="Y883" s="59"/>
      <c r="Z883" s="59"/>
      <c r="AA883" s="59"/>
      <c r="AB883" s="59"/>
      <c r="AC883" s="59"/>
      <c r="AD883" s="59"/>
      <c r="AE883" s="59"/>
      <c r="AF883" s="59"/>
      <c r="AG883" s="59"/>
      <c r="AH883" s="59"/>
      <c r="AI883" s="59"/>
      <c r="AJ883" s="59"/>
      <c r="AK883" s="59"/>
      <c r="AL883" s="59"/>
      <c r="AM883" s="59"/>
      <c r="AN883" s="59"/>
      <c r="AO883" s="59"/>
      <c r="AP883" s="59"/>
      <c r="AQ883" s="59"/>
      <c r="AR883" s="59"/>
      <c r="AS883" s="59"/>
      <c r="AT883" s="59"/>
      <c r="AU883" s="59"/>
      <c r="AV883" s="59"/>
      <c r="AW883" s="59"/>
      <c r="AX883" s="59"/>
      <c r="AY883" s="59"/>
      <c r="AZ883" s="58"/>
      <c r="BA883" s="59"/>
      <c r="BB883" s="59"/>
      <c r="BC883" s="59"/>
      <c r="BD883" s="59"/>
    </row>
    <row r="884" spans="1:56" x14ac:dyDescent="0.2">
      <c r="A884" s="29">
        <v>46666</v>
      </c>
      <c r="B884" s="1" t="s">
        <v>200</v>
      </c>
      <c r="C884" s="27">
        <v>44511</v>
      </c>
      <c r="D884" s="1">
        <v>53340</v>
      </c>
      <c r="J884" s="1" t="s">
        <v>52</v>
      </c>
      <c r="K884" s="1" t="s">
        <v>49</v>
      </c>
      <c r="L884" s="1">
        <v>-1</v>
      </c>
      <c r="N884" s="6"/>
      <c r="O884" s="6">
        <v>1210.8</v>
      </c>
      <c r="P884" s="6">
        <v>11604.79</v>
      </c>
      <c r="R884" s="31">
        <v>-1210.8</v>
      </c>
      <c r="S884" s="28">
        <v>44530</v>
      </c>
      <c r="W884" s="58"/>
      <c r="X884" s="59"/>
      <c r="Y884" s="59"/>
      <c r="Z884" s="59"/>
      <c r="AA884" s="59"/>
      <c r="AB884" s="59"/>
      <c r="AC884" s="59"/>
      <c r="AD884" s="59"/>
      <c r="AE884" s="59"/>
      <c r="AF884" s="59"/>
      <c r="AG884" s="59"/>
      <c r="AH884" s="59"/>
      <c r="AI884" s="59"/>
      <c r="AJ884" s="59"/>
      <c r="AK884" s="59"/>
      <c r="AL884" s="59"/>
      <c r="AM884" s="59"/>
      <c r="AN884" s="59"/>
      <c r="AO884" s="59"/>
      <c r="AP884" s="59"/>
      <c r="AQ884" s="59"/>
      <c r="AR884" s="59"/>
      <c r="AS884" s="59"/>
      <c r="AT884" s="59"/>
      <c r="AU884" s="59"/>
      <c r="AV884" s="59"/>
      <c r="AW884" s="59"/>
      <c r="AX884" s="59"/>
      <c r="AY884" s="59"/>
      <c r="AZ884" s="58"/>
      <c r="BA884" s="59"/>
      <c r="BB884" s="59"/>
      <c r="BC884" s="59"/>
      <c r="BD884" s="59"/>
    </row>
    <row r="885" spans="1:56" x14ac:dyDescent="0.2">
      <c r="A885" s="29">
        <v>46666</v>
      </c>
      <c r="B885" s="1" t="s">
        <v>200</v>
      </c>
      <c r="C885" s="27">
        <v>44511</v>
      </c>
      <c r="D885" s="1">
        <v>53340</v>
      </c>
      <c r="J885" s="1" t="s">
        <v>52</v>
      </c>
      <c r="K885" s="1" t="s">
        <v>49</v>
      </c>
      <c r="L885" s="1">
        <v>-3</v>
      </c>
      <c r="N885" s="6"/>
      <c r="O885" s="6">
        <v>183.54</v>
      </c>
      <c r="P885" s="6">
        <v>12815.59</v>
      </c>
      <c r="R885" s="31">
        <v>-183.54</v>
      </c>
      <c r="S885" s="28">
        <v>44530</v>
      </c>
      <c r="W885" s="58"/>
      <c r="X885" s="59"/>
      <c r="Y885" s="59"/>
      <c r="Z885" s="59"/>
      <c r="AA885" s="59"/>
      <c r="AB885" s="59"/>
      <c r="AC885" s="59"/>
      <c r="AD885" s="59"/>
      <c r="AE885" s="59"/>
      <c r="AF885" s="59"/>
      <c r="AG885" s="59"/>
      <c r="AH885" s="59"/>
      <c r="AI885" s="59"/>
      <c r="AJ885" s="59"/>
      <c r="AK885" s="59"/>
      <c r="AL885" s="59"/>
      <c r="AM885" s="59"/>
      <c r="AN885" s="59"/>
      <c r="AO885" s="59"/>
      <c r="AP885" s="59"/>
      <c r="AQ885" s="59"/>
      <c r="AR885" s="59"/>
      <c r="AS885" s="59"/>
      <c r="AT885" s="59"/>
      <c r="AU885" s="59"/>
      <c r="AV885" s="59"/>
      <c r="AW885" s="59"/>
      <c r="AX885" s="59"/>
      <c r="AY885" s="59"/>
      <c r="AZ885" s="58"/>
      <c r="BA885" s="59"/>
      <c r="BB885" s="59"/>
      <c r="BC885" s="59"/>
      <c r="BD885" s="59"/>
    </row>
    <row r="886" spans="1:56" x14ac:dyDescent="0.2">
      <c r="A886" s="29">
        <v>46667</v>
      </c>
      <c r="B886" s="1" t="s">
        <v>200</v>
      </c>
      <c r="C886" s="27">
        <v>44512</v>
      </c>
      <c r="D886" s="1">
        <v>53341</v>
      </c>
      <c r="J886" s="1" t="s">
        <v>52</v>
      </c>
      <c r="K886" s="1" t="s">
        <v>49</v>
      </c>
      <c r="L886" s="1">
        <v>-118</v>
      </c>
      <c r="N886" s="6"/>
      <c r="O886" s="6">
        <v>2124</v>
      </c>
      <c r="P886" s="6">
        <v>9194.1</v>
      </c>
      <c r="R886" s="31">
        <v>-2124</v>
      </c>
      <c r="S886" s="28">
        <v>44530</v>
      </c>
      <c r="W886" s="58"/>
      <c r="X886" s="59"/>
      <c r="Y886" s="59"/>
      <c r="Z886" s="59"/>
      <c r="AA886" s="59"/>
      <c r="AB886" s="59"/>
      <c r="AC886" s="59"/>
      <c r="AD886" s="59"/>
      <c r="AE886" s="59"/>
      <c r="AF886" s="59"/>
      <c r="AG886" s="59"/>
      <c r="AH886" s="59"/>
      <c r="AI886" s="59"/>
      <c r="AJ886" s="59"/>
      <c r="AK886" s="59"/>
      <c r="AL886" s="59"/>
      <c r="AM886" s="59"/>
      <c r="AN886" s="59"/>
      <c r="AO886" s="59"/>
      <c r="AP886" s="59"/>
      <c r="AQ886" s="59"/>
      <c r="AR886" s="59"/>
      <c r="AS886" s="59"/>
      <c r="AT886" s="59"/>
      <c r="AU886" s="59"/>
      <c r="AV886" s="59"/>
      <c r="AW886" s="59"/>
      <c r="AX886" s="59"/>
      <c r="AY886" s="59"/>
      <c r="AZ886" s="58"/>
      <c r="BA886" s="59"/>
      <c r="BB886" s="59"/>
      <c r="BC886" s="59"/>
      <c r="BD886" s="59"/>
    </row>
    <row r="887" spans="1:56" x14ac:dyDescent="0.2">
      <c r="A887" s="29">
        <v>46667</v>
      </c>
      <c r="B887" s="1" t="s">
        <v>200</v>
      </c>
      <c r="C887" s="27">
        <v>44512</v>
      </c>
      <c r="D887" s="1">
        <v>53341</v>
      </c>
      <c r="J887" s="1" t="s">
        <v>52</v>
      </c>
      <c r="K887" s="1" t="s">
        <v>49</v>
      </c>
      <c r="L887" s="1">
        <v>-2</v>
      </c>
      <c r="N887" s="6"/>
      <c r="O887" s="6">
        <v>263.66000000000003</v>
      </c>
      <c r="P887" s="6">
        <v>11318.1</v>
      </c>
      <c r="R887" s="31">
        <v>-263.66000000000003</v>
      </c>
      <c r="S887" s="28">
        <v>44530</v>
      </c>
      <c r="W887" s="58"/>
      <c r="X887" s="59"/>
      <c r="Y887" s="59"/>
      <c r="Z887" s="59"/>
      <c r="AA887" s="59"/>
      <c r="AB887" s="59"/>
      <c r="AC887" s="59"/>
      <c r="AD887" s="59"/>
      <c r="AE887" s="59"/>
      <c r="AF887" s="59"/>
      <c r="AG887" s="59"/>
      <c r="AH887" s="59"/>
      <c r="AI887" s="59"/>
      <c r="AJ887" s="59"/>
      <c r="AK887" s="59"/>
      <c r="AL887" s="59"/>
      <c r="AM887" s="59"/>
      <c r="AN887" s="59"/>
      <c r="AO887" s="59"/>
      <c r="AP887" s="59"/>
      <c r="AQ887" s="59"/>
      <c r="AR887" s="59"/>
      <c r="AS887" s="59"/>
      <c r="AT887" s="59"/>
      <c r="AU887" s="59"/>
      <c r="AV887" s="59"/>
      <c r="AW887" s="59"/>
      <c r="AX887" s="59"/>
      <c r="AY887" s="59"/>
      <c r="AZ887" s="58"/>
      <c r="BA887" s="59"/>
      <c r="BB887" s="59"/>
      <c r="BC887" s="59"/>
      <c r="BD887" s="59"/>
    </row>
    <row r="888" spans="1:56" x14ac:dyDescent="0.2">
      <c r="A888" s="29">
        <v>46667</v>
      </c>
      <c r="B888" s="1" t="s">
        <v>200</v>
      </c>
      <c r="C888" s="27">
        <v>44512</v>
      </c>
      <c r="D888" s="1">
        <v>53341</v>
      </c>
      <c r="J888" s="1" t="s">
        <v>52</v>
      </c>
      <c r="K888" s="1" t="s">
        <v>49</v>
      </c>
      <c r="L888" s="1">
        <v>-2</v>
      </c>
      <c r="N888" s="6"/>
      <c r="O888" s="6">
        <v>122.36</v>
      </c>
      <c r="P888" s="6">
        <v>7860.94</v>
      </c>
      <c r="R888" s="31">
        <v>-122.36</v>
      </c>
      <c r="S888" s="28">
        <v>44530</v>
      </c>
      <c r="W888" s="58"/>
      <c r="X888" s="59"/>
      <c r="Y888" s="59"/>
      <c r="Z888" s="59"/>
      <c r="AA888" s="59"/>
      <c r="AB888" s="59"/>
      <c r="AC888" s="59"/>
      <c r="AD888" s="59"/>
      <c r="AE888" s="59"/>
      <c r="AF888" s="59"/>
      <c r="AG888" s="59"/>
      <c r="AH888" s="59"/>
      <c r="AI888" s="59"/>
      <c r="AJ888" s="59"/>
      <c r="AK888" s="59"/>
      <c r="AL888" s="59"/>
      <c r="AM888" s="59"/>
      <c r="AN888" s="59"/>
      <c r="AO888" s="59"/>
      <c r="AP888" s="59"/>
      <c r="AQ888" s="59"/>
      <c r="AR888" s="59"/>
      <c r="AS888" s="59"/>
      <c r="AT888" s="59"/>
      <c r="AU888" s="59"/>
      <c r="AV888" s="59"/>
      <c r="AW888" s="59"/>
      <c r="AX888" s="59"/>
      <c r="AY888" s="59"/>
      <c r="AZ888" s="58"/>
      <c r="BA888" s="59"/>
      <c r="BB888" s="59"/>
      <c r="BC888" s="59"/>
      <c r="BD888" s="59"/>
    </row>
    <row r="889" spans="1:56" x14ac:dyDescent="0.2">
      <c r="A889" s="29">
        <v>46667</v>
      </c>
      <c r="B889" s="1" t="s">
        <v>200</v>
      </c>
      <c r="C889" s="27">
        <v>44512</v>
      </c>
      <c r="D889" s="1">
        <v>53341</v>
      </c>
      <c r="J889" s="1" t="s">
        <v>52</v>
      </c>
      <c r="K889" s="1" t="s">
        <v>49</v>
      </c>
      <c r="L889" s="1">
        <v>-2</v>
      </c>
      <c r="N889" s="6"/>
      <c r="O889" s="6">
        <v>12.76</v>
      </c>
      <c r="P889" s="6">
        <v>11581.76</v>
      </c>
      <c r="R889" s="31">
        <v>-12.76</v>
      </c>
      <c r="S889" s="28">
        <v>44530</v>
      </c>
      <c r="W889" s="58"/>
      <c r="X889" s="59"/>
      <c r="Y889" s="59"/>
      <c r="Z889" s="59"/>
      <c r="AA889" s="59"/>
      <c r="AB889" s="59"/>
      <c r="AC889" s="59"/>
      <c r="AD889" s="59"/>
      <c r="AE889" s="59"/>
      <c r="AF889" s="59"/>
      <c r="AG889" s="59"/>
      <c r="AH889" s="59"/>
      <c r="AI889" s="59"/>
      <c r="AJ889" s="59"/>
      <c r="AK889" s="59"/>
      <c r="AL889" s="59"/>
      <c r="AM889" s="59"/>
      <c r="AN889" s="59"/>
      <c r="AO889" s="59"/>
      <c r="AP889" s="59"/>
      <c r="AQ889" s="59"/>
      <c r="AR889" s="59"/>
      <c r="AS889" s="59"/>
      <c r="AT889" s="59"/>
      <c r="AU889" s="59"/>
      <c r="AV889" s="59"/>
      <c r="AW889" s="59"/>
      <c r="AX889" s="59"/>
      <c r="AY889" s="59"/>
      <c r="AZ889" s="58"/>
      <c r="BA889" s="59"/>
      <c r="BB889" s="59"/>
      <c r="BC889" s="59"/>
      <c r="BD889" s="59"/>
    </row>
    <row r="890" spans="1:56" x14ac:dyDescent="0.2">
      <c r="A890" s="29">
        <v>46667</v>
      </c>
      <c r="B890" s="1" t="s">
        <v>200</v>
      </c>
      <c r="C890" s="27">
        <v>44512</v>
      </c>
      <c r="D890" s="1">
        <v>53341</v>
      </c>
      <c r="J890" s="1" t="s">
        <v>52</v>
      </c>
      <c r="K890" s="1" t="s">
        <v>49</v>
      </c>
      <c r="L890" s="1">
        <v>-2</v>
      </c>
      <c r="N890" s="6"/>
      <c r="O890" s="6">
        <v>6</v>
      </c>
      <c r="P890" s="6">
        <v>11594.52</v>
      </c>
      <c r="R890" s="31">
        <v>-6</v>
      </c>
      <c r="S890" s="28">
        <v>44530</v>
      </c>
      <c r="W890" s="58"/>
      <c r="X890" s="59"/>
      <c r="Y890" s="59"/>
      <c r="Z890" s="59"/>
      <c r="AA890" s="59"/>
      <c r="AB890" s="59"/>
      <c r="AC890" s="59"/>
      <c r="AD890" s="59"/>
      <c r="AE890" s="59"/>
      <c r="AF890" s="59"/>
      <c r="AG890" s="59"/>
      <c r="AH890" s="59"/>
      <c r="AI890" s="59"/>
      <c r="AJ890" s="59"/>
      <c r="AK890" s="59"/>
      <c r="AL890" s="59"/>
      <c r="AM890" s="59"/>
      <c r="AN890" s="59"/>
      <c r="AO890" s="59"/>
      <c r="AP890" s="59"/>
      <c r="AQ890" s="59"/>
      <c r="AR890" s="59"/>
      <c r="AS890" s="59"/>
      <c r="AT890" s="59"/>
      <c r="AU890" s="59"/>
      <c r="AV890" s="59"/>
      <c r="AW890" s="59"/>
      <c r="AX890" s="59"/>
      <c r="AY890" s="59"/>
      <c r="AZ890" s="58"/>
      <c r="BA890" s="59"/>
      <c r="BB890" s="59"/>
      <c r="BC890" s="59"/>
      <c r="BD890" s="59"/>
    </row>
    <row r="891" spans="1:56" x14ac:dyDescent="0.2">
      <c r="A891" s="29">
        <v>46667</v>
      </c>
      <c r="B891" s="1" t="s">
        <v>200</v>
      </c>
      <c r="C891" s="27">
        <v>44512</v>
      </c>
      <c r="D891" s="1">
        <v>53341</v>
      </c>
      <c r="J891" s="1" t="s">
        <v>52</v>
      </c>
      <c r="K891" s="1" t="s">
        <v>49</v>
      </c>
      <c r="L891" s="1">
        <v>-2</v>
      </c>
      <c r="N891" s="6"/>
      <c r="O891" s="6">
        <v>3.5</v>
      </c>
      <c r="P891" s="6">
        <v>11601.29</v>
      </c>
      <c r="R891" s="31">
        <v>-3.5</v>
      </c>
      <c r="S891" s="28">
        <v>44530</v>
      </c>
      <c r="W891" s="58"/>
      <c r="X891" s="59"/>
      <c r="Y891" s="59"/>
      <c r="Z891" s="59"/>
      <c r="AA891" s="59"/>
      <c r="AB891" s="59"/>
      <c r="AC891" s="59"/>
      <c r="AD891" s="59"/>
      <c r="AE891" s="59"/>
      <c r="AF891" s="59"/>
      <c r="AG891" s="59"/>
      <c r="AH891" s="59"/>
      <c r="AI891" s="59"/>
      <c r="AJ891" s="59"/>
      <c r="AK891" s="59"/>
      <c r="AL891" s="59"/>
      <c r="AM891" s="59"/>
      <c r="AN891" s="59"/>
      <c r="AO891" s="59"/>
      <c r="AP891" s="59"/>
      <c r="AQ891" s="59"/>
      <c r="AR891" s="59"/>
      <c r="AS891" s="59"/>
      <c r="AT891" s="59"/>
      <c r="AU891" s="59"/>
      <c r="AV891" s="59"/>
      <c r="AW891" s="59"/>
      <c r="AX891" s="59"/>
      <c r="AY891" s="59"/>
      <c r="AZ891" s="58"/>
      <c r="BA891" s="59"/>
      <c r="BB891" s="59"/>
      <c r="BC891" s="59"/>
      <c r="BD891" s="59"/>
    </row>
    <row r="892" spans="1:56" x14ac:dyDescent="0.2">
      <c r="A892" s="29">
        <v>46667</v>
      </c>
      <c r="B892" s="1" t="s">
        <v>200</v>
      </c>
      <c r="C892" s="27">
        <v>44512</v>
      </c>
      <c r="D892" s="1">
        <v>53341</v>
      </c>
      <c r="J892" s="1" t="s">
        <v>52</v>
      </c>
      <c r="K892" s="1" t="s">
        <v>49</v>
      </c>
      <c r="L892" s="1">
        <v>-1</v>
      </c>
      <c r="N892" s="6"/>
      <c r="O892" s="6">
        <v>0.77</v>
      </c>
      <c r="P892" s="6">
        <v>11600.52</v>
      </c>
      <c r="R892" s="31">
        <v>-0.77</v>
      </c>
      <c r="S892" s="28">
        <v>44530</v>
      </c>
      <c r="W892" s="58"/>
      <c r="X892" s="59"/>
      <c r="Y892" s="59"/>
      <c r="Z892" s="59"/>
      <c r="AA892" s="59"/>
      <c r="AB892" s="59"/>
      <c r="AC892" s="59"/>
      <c r="AD892" s="59"/>
      <c r="AE892" s="59"/>
      <c r="AF892" s="59"/>
      <c r="AG892" s="59"/>
      <c r="AH892" s="59"/>
      <c r="AI892" s="59"/>
      <c r="AJ892" s="59"/>
      <c r="AK892" s="59"/>
      <c r="AL892" s="59"/>
      <c r="AM892" s="59"/>
      <c r="AN892" s="59"/>
      <c r="AO892" s="59"/>
      <c r="AP892" s="59"/>
      <c r="AQ892" s="59"/>
      <c r="AR892" s="59"/>
      <c r="AS892" s="59"/>
      <c r="AT892" s="59"/>
      <c r="AU892" s="59"/>
      <c r="AV892" s="59"/>
      <c r="AW892" s="59"/>
      <c r="AX892" s="59"/>
      <c r="AY892" s="59"/>
      <c r="AZ892" s="58"/>
      <c r="BA892" s="59"/>
      <c r="BB892" s="59"/>
      <c r="BC892" s="59"/>
      <c r="BD892" s="59"/>
    </row>
    <row r="893" spans="1:56" x14ac:dyDescent="0.2">
      <c r="A893" s="29">
        <v>46668</v>
      </c>
      <c r="B893" s="1" t="s">
        <v>200</v>
      </c>
      <c r="C893" s="27">
        <v>44512</v>
      </c>
      <c r="D893" s="1">
        <v>53342</v>
      </c>
      <c r="J893" s="1" t="s">
        <v>52</v>
      </c>
      <c r="K893" s="1" t="s">
        <v>49</v>
      </c>
      <c r="L893" s="1">
        <v>-1</v>
      </c>
      <c r="N893" s="6"/>
      <c r="O893" s="6">
        <v>1210.8</v>
      </c>
      <c r="P893" s="6">
        <v>7983.3</v>
      </c>
      <c r="R893" s="31">
        <v>-1210.8</v>
      </c>
      <c r="S893" s="28">
        <v>44530</v>
      </c>
      <c r="W893" s="58"/>
      <c r="X893" s="59"/>
      <c r="Y893" s="59"/>
      <c r="Z893" s="59"/>
      <c r="AA893" s="59"/>
      <c r="AB893" s="59"/>
      <c r="AC893" s="59"/>
      <c r="AD893" s="59"/>
      <c r="AE893" s="59"/>
      <c r="AF893" s="59"/>
      <c r="AG893" s="59"/>
      <c r="AH893" s="59"/>
      <c r="AI893" s="59"/>
      <c r="AJ893" s="59"/>
      <c r="AK893" s="59"/>
      <c r="AL893" s="59"/>
      <c r="AM893" s="59"/>
      <c r="AN893" s="59"/>
      <c r="AO893" s="59"/>
      <c r="AP893" s="59"/>
      <c r="AQ893" s="59"/>
      <c r="AR893" s="59"/>
      <c r="AS893" s="59"/>
      <c r="AT893" s="59"/>
      <c r="AU893" s="59"/>
      <c r="AV893" s="59"/>
      <c r="AW893" s="59"/>
      <c r="AX893" s="59"/>
      <c r="AY893" s="59"/>
      <c r="AZ893" s="58"/>
      <c r="BA893" s="59"/>
      <c r="BB893" s="59"/>
      <c r="BC893" s="59"/>
      <c r="BD893" s="59"/>
    </row>
    <row r="894" spans="1:56" x14ac:dyDescent="0.2">
      <c r="A894" s="29">
        <v>46228</v>
      </c>
      <c r="B894" s="1" t="s">
        <v>200</v>
      </c>
      <c r="C894" s="27">
        <v>44516</v>
      </c>
      <c r="D894" s="1">
        <v>53245</v>
      </c>
      <c r="J894" s="1" t="s">
        <v>52</v>
      </c>
      <c r="K894" s="1" t="s">
        <v>49</v>
      </c>
      <c r="L894" s="1">
        <v>-2</v>
      </c>
      <c r="N894" s="6"/>
      <c r="O894" s="6">
        <v>122.36</v>
      </c>
      <c r="P894" s="6">
        <v>5510.59</v>
      </c>
      <c r="R894" s="31">
        <v>-122.36</v>
      </c>
      <c r="S894" s="28">
        <v>44530</v>
      </c>
      <c r="W894" s="58"/>
      <c r="X894" s="59"/>
      <c r="Y894" s="59"/>
      <c r="Z894" s="59"/>
      <c r="AA894" s="59"/>
      <c r="AB894" s="59"/>
      <c r="AC894" s="59"/>
      <c r="AD894" s="59"/>
      <c r="AE894" s="59"/>
      <c r="AF894" s="59"/>
      <c r="AG894" s="59"/>
      <c r="AH894" s="59"/>
      <c r="AI894" s="59"/>
      <c r="AJ894" s="59"/>
      <c r="AK894" s="59"/>
      <c r="AL894" s="59"/>
      <c r="AM894" s="59"/>
      <c r="AN894" s="59"/>
      <c r="AO894" s="59"/>
      <c r="AP894" s="59"/>
      <c r="AQ894" s="59"/>
      <c r="AR894" s="59"/>
      <c r="AS894" s="59"/>
      <c r="AT894" s="59"/>
      <c r="AU894" s="59"/>
      <c r="AV894" s="59"/>
      <c r="AW894" s="59"/>
      <c r="AX894" s="59"/>
      <c r="AY894" s="59"/>
      <c r="AZ894" s="58"/>
      <c r="BA894" s="59"/>
      <c r="BB894" s="59"/>
      <c r="BC894" s="59"/>
      <c r="BD894" s="59"/>
    </row>
    <row r="895" spans="1:56" x14ac:dyDescent="0.2">
      <c r="A895" s="29">
        <v>46417</v>
      </c>
      <c r="B895" s="1" t="s">
        <v>200</v>
      </c>
      <c r="C895" s="27">
        <v>44516</v>
      </c>
      <c r="D895" s="1">
        <v>53271</v>
      </c>
      <c r="J895" s="1" t="s">
        <v>52</v>
      </c>
      <c r="K895" s="1" t="s">
        <v>49</v>
      </c>
      <c r="L895" s="1">
        <v>-3</v>
      </c>
      <c r="N895" s="6"/>
      <c r="O895" s="6">
        <v>1076.95</v>
      </c>
      <c r="P895" s="6">
        <v>4433.6400000000003</v>
      </c>
      <c r="R895" s="31">
        <v>-1076.95</v>
      </c>
      <c r="S895" s="28">
        <v>44530</v>
      </c>
      <c r="W895" s="58"/>
      <c r="X895" s="59"/>
      <c r="Y895" s="59"/>
      <c r="Z895" s="59"/>
      <c r="AA895" s="59"/>
      <c r="AB895" s="59"/>
      <c r="AC895" s="59"/>
      <c r="AD895" s="59"/>
      <c r="AE895" s="59"/>
      <c r="AF895" s="59"/>
      <c r="AG895" s="59"/>
      <c r="AH895" s="59"/>
      <c r="AI895" s="59"/>
      <c r="AJ895" s="59"/>
      <c r="AK895" s="59"/>
      <c r="AL895" s="59"/>
      <c r="AM895" s="59"/>
      <c r="AN895" s="59"/>
      <c r="AO895" s="59"/>
      <c r="AP895" s="59"/>
      <c r="AQ895" s="59"/>
      <c r="AR895" s="59"/>
      <c r="AS895" s="59"/>
      <c r="AT895" s="59"/>
      <c r="AU895" s="59"/>
      <c r="AV895" s="59"/>
      <c r="AW895" s="59"/>
      <c r="AX895" s="59"/>
      <c r="AY895" s="59"/>
      <c r="AZ895" s="58"/>
      <c r="BA895" s="59"/>
      <c r="BB895" s="59"/>
      <c r="BC895" s="59"/>
      <c r="BD895" s="59"/>
    </row>
    <row r="896" spans="1:56" x14ac:dyDescent="0.2">
      <c r="A896" s="29">
        <v>46539</v>
      </c>
      <c r="B896" s="1" t="s">
        <v>200</v>
      </c>
      <c r="C896" s="27">
        <v>44516</v>
      </c>
      <c r="D896" s="1">
        <v>53328</v>
      </c>
      <c r="J896" s="1" t="s">
        <v>52</v>
      </c>
      <c r="K896" s="1" t="s">
        <v>49</v>
      </c>
      <c r="L896" s="1">
        <v>-1</v>
      </c>
      <c r="N896" s="6"/>
      <c r="O896" s="6">
        <v>131.83000000000001</v>
      </c>
      <c r="P896" s="6">
        <v>7729.11</v>
      </c>
      <c r="R896" s="31">
        <v>-131.83000000000001</v>
      </c>
      <c r="S896" s="28">
        <v>44530</v>
      </c>
      <c r="W896" s="58"/>
      <c r="X896" s="59"/>
      <c r="Y896" s="59"/>
      <c r="Z896" s="59"/>
      <c r="AA896" s="59"/>
      <c r="AB896" s="59"/>
      <c r="AC896" s="59"/>
      <c r="AD896" s="59"/>
      <c r="AE896" s="59"/>
      <c r="AF896" s="59"/>
      <c r="AG896" s="59"/>
      <c r="AH896" s="59"/>
      <c r="AI896" s="59"/>
      <c r="AJ896" s="59"/>
      <c r="AK896" s="59"/>
      <c r="AL896" s="59"/>
      <c r="AM896" s="59"/>
      <c r="AN896" s="59"/>
      <c r="AO896" s="59"/>
      <c r="AP896" s="59"/>
      <c r="AQ896" s="59"/>
      <c r="AR896" s="59"/>
      <c r="AS896" s="59"/>
      <c r="AT896" s="59"/>
      <c r="AU896" s="59"/>
      <c r="AV896" s="59"/>
      <c r="AW896" s="59"/>
      <c r="AX896" s="59"/>
      <c r="AY896" s="59"/>
      <c r="AZ896" s="58"/>
      <c r="BA896" s="59"/>
      <c r="BB896" s="59"/>
      <c r="BC896" s="59"/>
      <c r="BD896" s="59"/>
    </row>
    <row r="897" spans="1:56" x14ac:dyDescent="0.2">
      <c r="A897" s="29">
        <v>46671</v>
      </c>
      <c r="B897" s="1" t="s">
        <v>200</v>
      </c>
      <c r="C897" s="27">
        <v>44516</v>
      </c>
      <c r="D897" s="1">
        <v>53345</v>
      </c>
      <c r="J897" s="1" t="s">
        <v>52</v>
      </c>
      <c r="K897" s="1" t="s">
        <v>49</v>
      </c>
      <c r="L897" s="1">
        <v>-1</v>
      </c>
      <c r="N897" s="6"/>
      <c r="O897" s="6">
        <v>1210.8</v>
      </c>
      <c r="P897" s="6">
        <v>6518.31</v>
      </c>
      <c r="R897" s="31">
        <v>-1210.8</v>
      </c>
      <c r="S897" s="28">
        <v>44530</v>
      </c>
      <c r="W897" s="58"/>
      <c r="X897" s="59"/>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8"/>
      <c r="BA897" s="59"/>
      <c r="BB897" s="59"/>
      <c r="BC897" s="59"/>
      <c r="BD897" s="59"/>
    </row>
    <row r="898" spans="1:56" x14ac:dyDescent="0.2">
      <c r="A898" s="29">
        <v>46671</v>
      </c>
      <c r="B898" s="1" t="s">
        <v>200</v>
      </c>
      <c r="C898" s="27">
        <v>44516</v>
      </c>
      <c r="D898" s="1">
        <v>53345</v>
      </c>
      <c r="J898" s="1" t="s">
        <v>52</v>
      </c>
      <c r="K898" s="1" t="s">
        <v>49</v>
      </c>
      <c r="L898" s="1">
        <v>-1</v>
      </c>
      <c r="N898" s="6"/>
      <c r="O898" s="6">
        <v>698</v>
      </c>
      <c r="P898" s="6">
        <v>5820.31</v>
      </c>
      <c r="R898" s="31">
        <v>-698</v>
      </c>
      <c r="S898" s="28">
        <v>44530</v>
      </c>
      <c r="W898" s="58"/>
      <c r="X898" s="59"/>
      <c r="Y898" s="59"/>
      <c r="Z898" s="59"/>
      <c r="AA898" s="59"/>
      <c r="AB898" s="59"/>
      <c r="AC898" s="59"/>
      <c r="AD898" s="59"/>
      <c r="AE898" s="59"/>
      <c r="AF898" s="59"/>
      <c r="AG898" s="59"/>
      <c r="AH898" s="59"/>
      <c r="AI898" s="59"/>
      <c r="AJ898" s="59"/>
      <c r="AK898" s="59"/>
      <c r="AL898" s="59"/>
      <c r="AM898" s="59"/>
      <c r="AN898" s="59"/>
      <c r="AO898" s="59"/>
      <c r="AP898" s="59"/>
      <c r="AQ898" s="59"/>
      <c r="AR898" s="59"/>
      <c r="AS898" s="59"/>
      <c r="AT898" s="59"/>
      <c r="AU898" s="59"/>
      <c r="AV898" s="59"/>
      <c r="AW898" s="59"/>
      <c r="AX898" s="59"/>
      <c r="AY898" s="59"/>
      <c r="AZ898" s="58"/>
      <c r="BA898" s="59"/>
      <c r="BB898" s="59"/>
      <c r="BC898" s="59"/>
      <c r="BD898" s="59"/>
    </row>
    <row r="899" spans="1:56" x14ac:dyDescent="0.2">
      <c r="A899" s="29">
        <v>46671</v>
      </c>
      <c r="B899" s="1" t="s">
        <v>200</v>
      </c>
      <c r="C899" s="27">
        <v>44516</v>
      </c>
      <c r="D899" s="1">
        <v>53345</v>
      </c>
      <c r="J899" s="1" t="s">
        <v>52</v>
      </c>
      <c r="K899" s="1" t="s">
        <v>49</v>
      </c>
      <c r="L899" s="1">
        <v>-2</v>
      </c>
      <c r="N899" s="6"/>
      <c r="O899" s="6">
        <v>122.36</v>
      </c>
      <c r="P899" s="6">
        <v>5697.95</v>
      </c>
      <c r="R899" s="31">
        <v>-122.36</v>
      </c>
      <c r="S899" s="28">
        <v>44530</v>
      </c>
      <c r="W899" s="58"/>
      <c r="X899" s="59"/>
      <c r="Y899" s="59"/>
      <c r="Z899" s="59"/>
      <c r="AA899" s="59"/>
      <c r="AB899" s="59"/>
      <c r="AC899" s="59"/>
      <c r="AD899" s="59"/>
      <c r="AE899" s="59"/>
      <c r="AF899" s="59"/>
      <c r="AG899" s="59"/>
      <c r="AH899" s="59"/>
      <c r="AI899" s="59"/>
      <c r="AJ899" s="59"/>
      <c r="AK899" s="59"/>
      <c r="AL899" s="59"/>
      <c r="AM899" s="59"/>
      <c r="AN899" s="59"/>
      <c r="AO899" s="59"/>
      <c r="AP899" s="59"/>
      <c r="AQ899" s="59"/>
      <c r="AR899" s="59"/>
      <c r="AS899" s="59"/>
      <c r="AT899" s="59"/>
      <c r="AU899" s="59"/>
      <c r="AV899" s="59"/>
      <c r="AW899" s="59"/>
      <c r="AX899" s="59"/>
      <c r="AY899" s="59"/>
      <c r="AZ899" s="58"/>
      <c r="BA899" s="59"/>
      <c r="BB899" s="59"/>
      <c r="BC899" s="59"/>
      <c r="BD899" s="59"/>
    </row>
    <row r="900" spans="1:56" x14ac:dyDescent="0.2">
      <c r="A900" s="29">
        <v>46671</v>
      </c>
      <c r="B900" s="1" t="s">
        <v>200</v>
      </c>
      <c r="C900" s="27">
        <v>44516</v>
      </c>
      <c r="D900" s="1">
        <v>53345</v>
      </c>
      <c r="J900" s="1" t="s">
        <v>52</v>
      </c>
      <c r="K900" s="1" t="s">
        <v>49</v>
      </c>
      <c r="L900" s="1">
        <v>-1</v>
      </c>
      <c r="N900" s="6"/>
      <c r="O900" s="6">
        <v>65</v>
      </c>
      <c r="P900" s="6">
        <v>5632.95</v>
      </c>
      <c r="R900" s="31">
        <v>-65</v>
      </c>
      <c r="S900" s="28">
        <v>44530</v>
      </c>
      <c r="W900" s="58"/>
      <c r="X900" s="59"/>
      <c r="Y900" s="59"/>
      <c r="Z900" s="59"/>
      <c r="AA900" s="59"/>
      <c r="AB900" s="59"/>
      <c r="AC900" s="59"/>
      <c r="AD900" s="59"/>
      <c r="AE900" s="59"/>
      <c r="AF900" s="59"/>
      <c r="AG900" s="59"/>
      <c r="AH900" s="59"/>
      <c r="AI900" s="59"/>
      <c r="AJ900" s="59"/>
      <c r="AK900" s="59"/>
      <c r="AL900" s="59"/>
      <c r="AM900" s="59"/>
      <c r="AN900" s="59"/>
      <c r="AO900" s="59"/>
      <c r="AP900" s="59"/>
      <c r="AQ900" s="59"/>
      <c r="AR900" s="59"/>
      <c r="AS900" s="59"/>
      <c r="AT900" s="59"/>
      <c r="AU900" s="59"/>
      <c r="AV900" s="59"/>
      <c r="AW900" s="59"/>
      <c r="AX900" s="59"/>
      <c r="AY900" s="59"/>
      <c r="AZ900" s="58"/>
      <c r="BA900" s="59"/>
      <c r="BB900" s="59"/>
      <c r="BC900" s="59"/>
      <c r="BD900" s="59"/>
    </row>
    <row r="901" spans="1:56" x14ac:dyDescent="0.2">
      <c r="A901" s="29">
        <v>46698</v>
      </c>
      <c r="B901" s="1" t="s">
        <v>623</v>
      </c>
      <c r="C901" s="27">
        <v>44517</v>
      </c>
      <c r="D901" s="1">
        <v>14</v>
      </c>
      <c r="J901" s="1" t="s">
        <v>52</v>
      </c>
      <c r="K901" s="1" t="s">
        <v>3</v>
      </c>
      <c r="L901" s="1">
        <v>1</v>
      </c>
      <c r="N901" s="6">
        <v>6.38</v>
      </c>
      <c r="O901" s="6"/>
      <c r="P901" s="6">
        <v>4440.0200000000004</v>
      </c>
      <c r="R901" s="31">
        <v>6.38</v>
      </c>
      <c r="S901" s="28">
        <v>44530</v>
      </c>
      <c r="W901" s="58"/>
      <c r="X901" s="59"/>
      <c r="Y901" s="59"/>
      <c r="Z901" s="59"/>
      <c r="AA901" s="59"/>
      <c r="AB901" s="59"/>
      <c r="AC901" s="59"/>
      <c r="AD901" s="59"/>
      <c r="AE901" s="59"/>
      <c r="AF901" s="59"/>
      <c r="AG901" s="59"/>
      <c r="AH901" s="59"/>
      <c r="AI901" s="59"/>
      <c r="AJ901" s="59"/>
      <c r="AK901" s="59"/>
      <c r="AL901" s="59"/>
      <c r="AM901" s="59"/>
      <c r="AN901" s="59"/>
      <c r="AO901" s="59"/>
      <c r="AP901" s="59"/>
      <c r="AQ901" s="59"/>
      <c r="AR901" s="59"/>
      <c r="AS901" s="59"/>
      <c r="AT901" s="59"/>
      <c r="AU901" s="59"/>
      <c r="AV901" s="59"/>
      <c r="AW901" s="59"/>
      <c r="AX901" s="59"/>
      <c r="AY901" s="59"/>
      <c r="AZ901" s="58"/>
      <c r="BA901" s="59"/>
      <c r="BB901" s="59"/>
      <c r="BC901" s="59"/>
      <c r="BD901" s="59"/>
    </row>
    <row r="902" spans="1:56" x14ac:dyDescent="0.2">
      <c r="A902" s="29">
        <v>46718</v>
      </c>
      <c r="B902" s="1" t="s">
        <v>789</v>
      </c>
      <c r="C902" s="27">
        <v>44522</v>
      </c>
      <c r="J902" s="1" t="s">
        <v>52</v>
      </c>
      <c r="K902" s="1" t="s">
        <v>59</v>
      </c>
      <c r="L902" s="1">
        <v>4</v>
      </c>
      <c r="M902" s="1">
        <v>8.49</v>
      </c>
      <c r="N902" s="6">
        <v>33.96</v>
      </c>
      <c r="O902" s="6"/>
      <c r="P902" s="6">
        <v>4473.9799999999996</v>
      </c>
      <c r="R902" s="31">
        <v>33.96</v>
      </c>
      <c r="S902" s="28">
        <v>44530</v>
      </c>
      <c r="W902" s="58"/>
      <c r="X902" s="59"/>
      <c r="Y902" s="59"/>
      <c r="Z902" s="59"/>
      <c r="AA902" s="59"/>
      <c r="AB902" s="59"/>
      <c r="AC902" s="59"/>
      <c r="AD902" s="59"/>
      <c r="AE902" s="59"/>
      <c r="AF902" s="59"/>
      <c r="AG902" s="59"/>
      <c r="AH902" s="59"/>
      <c r="AI902" s="59"/>
      <c r="AJ902" s="59"/>
      <c r="AK902" s="59"/>
      <c r="AL902" s="59"/>
      <c r="AM902" s="59"/>
      <c r="AN902" s="59"/>
      <c r="AO902" s="59"/>
      <c r="AP902" s="59"/>
      <c r="AQ902" s="59"/>
      <c r="AR902" s="59"/>
      <c r="AS902" s="59"/>
      <c r="AT902" s="59"/>
      <c r="AU902" s="59"/>
      <c r="AV902" s="59"/>
      <c r="AW902" s="59"/>
      <c r="AX902" s="59"/>
      <c r="AY902" s="59"/>
      <c r="AZ902" s="58"/>
      <c r="BA902" s="59"/>
      <c r="BB902" s="59"/>
      <c r="BC902" s="59"/>
      <c r="BD902" s="59"/>
    </row>
    <row r="903" spans="1:56" x14ac:dyDescent="0.2">
      <c r="A903" s="29">
        <v>46718</v>
      </c>
      <c r="B903" s="1" t="s">
        <v>789</v>
      </c>
      <c r="C903" s="27">
        <v>44522</v>
      </c>
      <c r="J903" s="1" t="s">
        <v>52</v>
      </c>
      <c r="K903" s="1" t="s">
        <v>59</v>
      </c>
      <c r="N903" s="6">
        <v>38.04</v>
      </c>
      <c r="O903" s="6"/>
      <c r="P903" s="6">
        <v>4512.0200000000004</v>
      </c>
      <c r="R903" s="31">
        <v>38.04</v>
      </c>
      <c r="S903" s="28">
        <v>44530</v>
      </c>
      <c r="W903" s="58"/>
      <c r="X903" s="59"/>
      <c r="Y903" s="59"/>
      <c r="Z903" s="59"/>
      <c r="AA903" s="59"/>
      <c r="AB903" s="59"/>
      <c r="AC903" s="59"/>
      <c r="AD903" s="59"/>
      <c r="AE903" s="59"/>
      <c r="AF903" s="59"/>
      <c r="AG903" s="59"/>
      <c r="AH903" s="59"/>
      <c r="AI903" s="59"/>
      <c r="AJ903" s="59"/>
      <c r="AK903" s="59"/>
      <c r="AL903" s="59"/>
      <c r="AM903" s="59"/>
      <c r="AN903" s="59"/>
      <c r="AO903" s="59"/>
      <c r="AP903" s="59"/>
      <c r="AQ903" s="59"/>
      <c r="AR903" s="59"/>
      <c r="AS903" s="59"/>
      <c r="AT903" s="59"/>
      <c r="AU903" s="59"/>
      <c r="AV903" s="59"/>
      <c r="AW903" s="59"/>
      <c r="AX903" s="59"/>
      <c r="AY903" s="59"/>
      <c r="AZ903" s="58"/>
      <c r="BA903" s="59"/>
      <c r="BB903" s="59"/>
      <c r="BC903" s="59"/>
      <c r="BD903" s="59"/>
    </row>
    <row r="904" spans="1:56" x14ac:dyDescent="0.2">
      <c r="A904" s="29">
        <v>46662</v>
      </c>
      <c r="B904" s="1" t="s">
        <v>200</v>
      </c>
      <c r="C904" s="27">
        <v>44523</v>
      </c>
      <c r="D904" s="1">
        <v>53336</v>
      </c>
      <c r="J904" s="1" t="s">
        <v>52</v>
      </c>
      <c r="K904" s="1" t="s">
        <v>49</v>
      </c>
      <c r="L904" s="1">
        <v>-4</v>
      </c>
      <c r="N904" s="6"/>
      <c r="O904" s="6">
        <v>527.32000000000005</v>
      </c>
      <c r="P904" s="6">
        <v>3984.7</v>
      </c>
      <c r="R904" s="31">
        <v>-527.32000000000005</v>
      </c>
      <c r="S904" s="28">
        <v>44530</v>
      </c>
      <c r="W904" s="58"/>
      <c r="X904" s="59"/>
      <c r="Y904" s="59"/>
      <c r="Z904" s="59"/>
      <c r="AA904" s="59"/>
      <c r="AB904" s="59"/>
      <c r="AC904" s="59"/>
      <c r="AD904" s="59"/>
      <c r="AE904" s="59"/>
      <c r="AF904" s="59"/>
      <c r="AG904" s="59"/>
      <c r="AH904" s="59"/>
      <c r="AI904" s="59"/>
      <c r="AJ904" s="59"/>
      <c r="AK904" s="59"/>
      <c r="AL904" s="59"/>
      <c r="AM904" s="59"/>
      <c r="AN904" s="59"/>
      <c r="AO904" s="59"/>
      <c r="AP904" s="59"/>
      <c r="AQ904" s="59"/>
      <c r="AR904" s="59"/>
      <c r="AS904" s="59"/>
      <c r="AT904" s="59"/>
      <c r="AU904" s="59"/>
      <c r="AV904" s="59"/>
      <c r="AW904" s="59"/>
      <c r="AX904" s="59"/>
      <c r="AY904" s="59"/>
      <c r="AZ904" s="58"/>
      <c r="BA904" s="59"/>
      <c r="BB904" s="59"/>
      <c r="BC904" s="59"/>
      <c r="BD904" s="59"/>
    </row>
    <row r="905" spans="1:56" x14ac:dyDescent="0.2">
      <c r="A905" s="29">
        <v>46662</v>
      </c>
      <c r="B905" s="1" t="s">
        <v>200</v>
      </c>
      <c r="C905" s="27">
        <v>44523</v>
      </c>
      <c r="D905" s="1">
        <v>53336</v>
      </c>
      <c r="J905" s="1" t="s">
        <v>52</v>
      </c>
      <c r="K905" s="1" t="s">
        <v>49</v>
      </c>
      <c r="L905" s="1">
        <v>-1</v>
      </c>
      <c r="N905" s="6"/>
      <c r="O905" s="6">
        <v>65</v>
      </c>
      <c r="P905" s="6">
        <v>3901.32</v>
      </c>
      <c r="R905" s="31">
        <v>-65</v>
      </c>
      <c r="S905" s="28">
        <v>44530</v>
      </c>
      <c r="W905" s="58"/>
      <c r="X905" s="59"/>
      <c r="Y905" s="59"/>
      <c r="Z905" s="59"/>
      <c r="AA905" s="59"/>
      <c r="AB905" s="59"/>
      <c r="AC905" s="59"/>
      <c r="AD905" s="59"/>
      <c r="AE905" s="59"/>
      <c r="AF905" s="59"/>
      <c r="AG905" s="59"/>
      <c r="AH905" s="59"/>
      <c r="AI905" s="59"/>
      <c r="AJ905" s="59"/>
      <c r="AK905" s="59"/>
      <c r="AL905" s="59"/>
      <c r="AM905" s="59"/>
      <c r="AN905" s="59"/>
      <c r="AO905" s="59"/>
      <c r="AP905" s="59"/>
      <c r="AQ905" s="59"/>
      <c r="AR905" s="59"/>
      <c r="AS905" s="59"/>
      <c r="AT905" s="59"/>
      <c r="AU905" s="59"/>
      <c r="AV905" s="59"/>
      <c r="AW905" s="59"/>
      <c r="AX905" s="59"/>
      <c r="AY905" s="59"/>
      <c r="AZ905" s="58"/>
      <c r="BA905" s="59"/>
      <c r="BB905" s="59"/>
      <c r="BC905" s="59"/>
      <c r="BD905" s="59"/>
    </row>
    <row r="906" spans="1:56" x14ac:dyDescent="0.2">
      <c r="A906" s="29">
        <v>46662</v>
      </c>
      <c r="B906" s="1" t="s">
        <v>200</v>
      </c>
      <c r="C906" s="27">
        <v>44523</v>
      </c>
      <c r="D906" s="1">
        <v>53336</v>
      </c>
      <c r="J906" s="1" t="s">
        <v>52</v>
      </c>
      <c r="K906" s="1" t="s">
        <v>49</v>
      </c>
      <c r="L906" s="1">
        <v>-1</v>
      </c>
      <c r="N906" s="6"/>
      <c r="O906" s="6">
        <v>18</v>
      </c>
      <c r="P906" s="6">
        <v>3883.32</v>
      </c>
      <c r="R906" s="31">
        <v>-18</v>
      </c>
      <c r="S906" s="28">
        <v>44530</v>
      </c>
      <c r="W906" s="58"/>
      <c r="X906" s="59"/>
      <c r="Y906" s="59"/>
      <c r="Z906" s="59"/>
      <c r="AA906" s="59"/>
      <c r="AB906" s="59"/>
      <c r="AC906" s="59"/>
      <c r="AD906" s="59"/>
      <c r="AE906" s="59"/>
      <c r="AF906" s="59"/>
      <c r="AG906" s="59"/>
      <c r="AH906" s="59"/>
      <c r="AI906" s="59"/>
      <c r="AJ906" s="59"/>
      <c r="AK906" s="59"/>
      <c r="AL906" s="59"/>
      <c r="AM906" s="59"/>
      <c r="AN906" s="59"/>
      <c r="AO906" s="59"/>
      <c r="AP906" s="59"/>
      <c r="AQ906" s="59"/>
      <c r="AR906" s="59"/>
      <c r="AS906" s="59"/>
      <c r="AT906" s="59"/>
      <c r="AU906" s="59"/>
      <c r="AV906" s="59"/>
      <c r="AW906" s="59"/>
      <c r="AX906" s="59"/>
      <c r="AY906" s="59"/>
      <c r="AZ906" s="58"/>
      <c r="BA906" s="59"/>
      <c r="BB906" s="59"/>
      <c r="BC906" s="59"/>
      <c r="BD906" s="59"/>
    </row>
    <row r="907" spans="1:56" x14ac:dyDescent="0.2">
      <c r="A907" s="29">
        <v>46662</v>
      </c>
      <c r="B907" s="1" t="s">
        <v>200</v>
      </c>
      <c r="C907" s="27">
        <v>44523</v>
      </c>
      <c r="D907" s="1">
        <v>53336</v>
      </c>
      <c r="J907" s="1" t="s">
        <v>52</v>
      </c>
      <c r="K907" s="1" t="s">
        <v>49</v>
      </c>
      <c r="L907" s="1">
        <v>-2</v>
      </c>
      <c r="N907" s="6"/>
      <c r="O907" s="6">
        <v>14.38</v>
      </c>
      <c r="P907" s="6">
        <v>3970.32</v>
      </c>
      <c r="R907" s="31">
        <v>-14.38</v>
      </c>
      <c r="S907" s="28">
        <v>44530</v>
      </c>
      <c r="W907" s="58"/>
      <c r="X907" s="59"/>
      <c r="Y907" s="59"/>
      <c r="Z907" s="59"/>
      <c r="AA907" s="59"/>
      <c r="AB907" s="59"/>
      <c r="AC907" s="59"/>
      <c r="AD907" s="59"/>
      <c r="AE907" s="59"/>
      <c r="AF907" s="59"/>
      <c r="AG907" s="59"/>
      <c r="AH907" s="59"/>
      <c r="AI907" s="59"/>
      <c r="AJ907" s="59"/>
      <c r="AK907" s="59"/>
      <c r="AL907" s="59"/>
      <c r="AM907" s="59"/>
      <c r="AN907" s="59"/>
      <c r="AO907" s="59"/>
      <c r="AP907" s="59"/>
      <c r="AQ907" s="59"/>
      <c r="AR907" s="59"/>
      <c r="AS907" s="59"/>
      <c r="AT907" s="59"/>
      <c r="AU907" s="59"/>
      <c r="AV907" s="59"/>
      <c r="AW907" s="59"/>
      <c r="AX907" s="59"/>
      <c r="AY907" s="59"/>
      <c r="AZ907" s="58"/>
      <c r="BA907" s="59"/>
      <c r="BB907" s="59"/>
      <c r="BC907" s="59"/>
      <c r="BD907" s="59"/>
    </row>
    <row r="908" spans="1:56" x14ac:dyDescent="0.2">
      <c r="A908" s="29">
        <v>46662</v>
      </c>
      <c r="B908" s="1" t="s">
        <v>200</v>
      </c>
      <c r="C908" s="27">
        <v>44523</v>
      </c>
      <c r="D908" s="1">
        <v>53336</v>
      </c>
      <c r="J908" s="1" t="s">
        <v>52</v>
      </c>
      <c r="K908" s="1" t="s">
        <v>49</v>
      </c>
      <c r="L908" s="1">
        <v>-2</v>
      </c>
      <c r="N908" s="6"/>
      <c r="O908" s="6">
        <v>6</v>
      </c>
      <c r="P908" s="6">
        <v>3873.82</v>
      </c>
      <c r="R908" s="31">
        <v>-6</v>
      </c>
      <c r="S908" s="28">
        <v>44530</v>
      </c>
      <c r="W908" s="58"/>
      <c r="X908" s="59"/>
      <c r="Y908" s="59"/>
      <c r="Z908" s="59"/>
      <c r="AA908" s="59"/>
      <c r="AB908" s="59"/>
      <c r="AC908" s="59"/>
      <c r="AD908" s="59"/>
      <c r="AE908" s="59"/>
      <c r="AF908" s="59"/>
      <c r="AG908" s="59"/>
      <c r="AH908" s="59"/>
      <c r="AI908" s="59"/>
      <c r="AJ908" s="59"/>
      <c r="AK908" s="59"/>
      <c r="AL908" s="59"/>
      <c r="AM908" s="59"/>
      <c r="AN908" s="59"/>
      <c r="AO908" s="59"/>
      <c r="AP908" s="59"/>
      <c r="AQ908" s="59"/>
      <c r="AR908" s="59"/>
      <c r="AS908" s="59"/>
      <c r="AT908" s="59"/>
      <c r="AU908" s="59"/>
      <c r="AV908" s="59"/>
      <c r="AW908" s="59"/>
      <c r="AX908" s="59"/>
      <c r="AY908" s="59"/>
      <c r="AZ908" s="58"/>
      <c r="BA908" s="59"/>
      <c r="BB908" s="59"/>
      <c r="BC908" s="59"/>
      <c r="BD908" s="59"/>
    </row>
    <row r="909" spans="1:56" x14ac:dyDescent="0.2">
      <c r="A909" s="29">
        <v>46662</v>
      </c>
      <c r="B909" s="1" t="s">
        <v>200</v>
      </c>
      <c r="C909" s="27">
        <v>44523</v>
      </c>
      <c r="D909" s="1">
        <v>53336</v>
      </c>
      <c r="J909" s="1" t="s">
        <v>52</v>
      </c>
      <c r="K909" s="1" t="s">
        <v>49</v>
      </c>
      <c r="L909" s="1">
        <v>-1</v>
      </c>
      <c r="N909" s="6"/>
      <c r="O909" s="6">
        <v>4</v>
      </c>
      <c r="P909" s="6">
        <v>3966.32</v>
      </c>
      <c r="R909" s="31">
        <v>-4</v>
      </c>
      <c r="S909" s="28">
        <v>44530</v>
      </c>
      <c r="W909" s="58"/>
      <c r="X909" s="59"/>
      <c r="Y909" s="59"/>
      <c r="Z909" s="59"/>
      <c r="AA909" s="59"/>
      <c r="AB909" s="59"/>
      <c r="AC909" s="59"/>
      <c r="AD909" s="59"/>
      <c r="AE909" s="59"/>
      <c r="AF909" s="59"/>
      <c r="AG909" s="59"/>
      <c r="AH909" s="59"/>
      <c r="AI909" s="59"/>
      <c r="AJ909" s="59"/>
      <c r="AK909" s="59"/>
      <c r="AL909" s="59"/>
      <c r="AM909" s="59"/>
      <c r="AN909" s="59"/>
      <c r="AO909" s="59"/>
      <c r="AP909" s="59"/>
      <c r="AQ909" s="59"/>
      <c r="AR909" s="59"/>
      <c r="AS909" s="59"/>
      <c r="AT909" s="59"/>
      <c r="AU909" s="59"/>
      <c r="AV909" s="59"/>
      <c r="AW909" s="59"/>
      <c r="AX909" s="59"/>
      <c r="AY909" s="59"/>
      <c r="AZ909" s="58"/>
      <c r="BA909" s="59"/>
      <c r="BB909" s="59"/>
      <c r="BC909" s="59"/>
      <c r="BD909" s="59"/>
    </row>
    <row r="910" spans="1:56" x14ac:dyDescent="0.2">
      <c r="A910" s="29">
        <v>46662</v>
      </c>
      <c r="B910" s="1" t="s">
        <v>200</v>
      </c>
      <c r="C910" s="27">
        <v>44523</v>
      </c>
      <c r="D910" s="1">
        <v>53336</v>
      </c>
      <c r="J910" s="1" t="s">
        <v>52</v>
      </c>
      <c r="K910" s="1" t="s">
        <v>49</v>
      </c>
      <c r="L910" s="1">
        <v>-2</v>
      </c>
      <c r="N910" s="6"/>
      <c r="O910" s="6">
        <v>3.5</v>
      </c>
      <c r="P910" s="6">
        <v>3879.82</v>
      </c>
      <c r="R910" s="31">
        <v>-3.5</v>
      </c>
      <c r="S910" s="28">
        <v>44530</v>
      </c>
      <c r="W910" s="58"/>
      <c r="X910" s="59"/>
      <c r="Y910" s="59"/>
      <c r="Z910" s="59"/>
      <c r="AA910" s="59"/>
      <c r="AB910" s="59"/>
      <c r="AC910" s="59"/>
      <c r="AD910" s="59"/>
      <c r="AE910" s="59"/>
      <c r="AF910" s="59"/>
      <c r="AG910" s="59"/>
      <c r="AH910" s="59"/>
      <c r="AI910" s="59"/>
      <c r="AJ910" s="59"/>
      <c r="AK910" s="59"/>
      <c r="AL910" s="59"/>
      <c r="AM910" s="59"/>
      <c r="AN910" s="59"/>
      <c r="AO910" s="59"/>
      <c r="AP910" s="59"/>
      <c r="AQ910" s="59"/>
      <c r="AR910" s="59"/>
      <c r="AS910" s="59"/>
      <c r="AT910" s="59"/>
      <c r="AU910" s="59"/>
      <c r="AV910" s="59"/>
      <c r="AW910" s="59"/>
      <c r="AX910" s="59"/>
      <c r="AY910" s="59"/>
      <c r="AZ910" s="58"/>
      <c r="BA910" s="59"/>
      <c r="BB910" s="59"/>
      <c r="BC910" s="59"/>
      <c r="BD910" s="59"/>
    </row>
    <row r="911" spans="1:56" x14ac:dyDescent="0.2">
      <c r="A911" s="29">
        <v>46745</v>
      </c>
      <c r="B911" s="1" t="s">
        <v>789</v>
      </c>
      <c r="C911" s="27">
        <v>44525</v>
      </c>
      <c r="J911" s="1" t="s">
        <v>52</v>
      </c>
      <c r="K911" s="1" t="s">
        <v>59</v>
      </c>
      <c r="L911" s="1">
        <v>1</v>
      </c>
      <c r="M911" s="1">
        <v>999</v>
      </c>
      <c r="N911" s="6">
        <v>999</v>
      </c>
      <c r="O911" s="6"/>
      <c r="P911" s="6">
        <v>4872.82</v>
      </c>
      <c r="R911" s="31">
        <v>999</v>
      </c>
      <c r="S911" s="28">
        <v>44530</v>
      </c>
      <c r="W911" s="58"/>
      <c r="X911" s="59"/>
      <c r="Y911" s="59"/>
      <c r="Z911" s="59"/>
      <c r="AA911" s="59"/>
      <c r="AB911" s="59"/>
      <c r="AC911" s="59"/>
      <c r="AD911" s="59"/>
      <c r="AE911" s="59"/>
      <c r="AF911" s="59"/>
      <c r="AG911" s="59"/>
      <c r="AH911" s="59"/>
      <c r="AI911" s="59"/>
      <c r="AJ911" s="59"/>
      <c r="AK911" s="59"/>
      <c r="AL911" s="59"/>
      <c r="AM911" s="59"/>
      <c r="AN911" s="59"/>
      <c r="AO911" s="59"/>
      <c r="AP911" s="59"/>
      <c r="AQ911" s="59"/>
      <c r="AR911" s="59"/>
      <c r="AS911" s="59"/>
      <c r="AT911" s="59"/>
      <c r="AU911" s="59"/>
      <c r="AV911" s="59"/>
      <c r="AW911" s="59"/>
      <c r="AX911" s="59"/>
      <c r="AY911" s="59"/>
      <c r="AZ911" s="58"/>
      <c r="BA911" s="59"/>
      <c r="BB911" s="59"/>
      <c r="BC911" s="59"/>
      <c r="BD911" s="59"/>
    </row>
    <row r="912" spans="1:56" x14ac:dyDescent="0.2">
      <c r="A912" s="29">
        <v>46746</v>
      </c>
      <c r="B912" s="1" t="s">
        <v>789</v>
      </c>
      <c r="C912" s="27">
        <v>44525</v>
      </c>
      <c r="J912" s="1" t="s">
        <v>52</v>
      </c>
      <c r="K912" s="1" t="s">
        <v>59</v>
      </c>
      <c r="L912" s="1">
        <v>1</v>
      </c>
      <c r="M912" s="1">
        <v>113.38</v>
      </c>
      <c r="N912" s="6">
        <v>113.38</v>
      </c>
      <c r="O912" s="6"/>
      <c r="P912" s="6">
        <v>5514.2</v>
      </c>
      <c r="R912" s="31">
        <v>113.38</v>
      </c>
      <c r="S912" s="28">
        <v>44530</v>
      </c>
      <c r="W912" s="58"/>
      <c r="X912" s="59"/>
      <c r="Y912" s="59"/>
      <c r="Z912" s="59"/>
      <c r="AA912" s="59"/>
      <c r="AB912" s="59"/>
      <c r="AC912" s="59"/>
      <c r="AD912" s="59"/>
      <c r="AE912" s="59"/>
      <c r="AF912" s="59"/>
      <c r="AG912" s="59"/>
      <c r="AH912" s="59"/>
      <c r="AI912" s="59"/>
      <c r="AJ912" s="59"/>
      <c r="AK912" s="59"/>
      <c r="AL912" s="59"/>
      <c r="AM912" s="59"/>
      <c r="AN912" s="59"/>
      <c r="AO912" s="59"/>
      <c r="AP912" s="59"/>
      <c r="AQ912" s="59"/>
      <c r="AR912" s="59"/>
      <c r="AS912" s="59"/>
      <c r="AT912" s="59"/>
      <c r="AU912" s="59"/>
      <c r="AV912" s="59"/>
      <c r="AW912" s="59"/>
      <c r="AX912" s="59"/>
      <c r="AY912" s="59"/>
      <c r="AZ912" s="58"/>
      <c r="BA912" s="59"/>
      <c r="BB912" s="59"/>
      <c r="BC912" s="59"/>
      <c r="BD912" s="59"/>
    </row>
    <row r="913" spans="1:56" x14ac:dyDescent="0.2">
      <c r="A913" s="29">
        <v>46746</v>
      </c>
      <c r="B913" s="1" t="s">
        <v>789</v>
      </c>
      <c r="C913" s="27">
        <v>44525</v>
      </c>
      <c r="J913" s="1" t="s">
        <v>52</v>
      </c>
      <c r="K913" s="1" t="s">
        <v>59</v>
      </c>
      <c r="L913" s="1">
        <v>2</v>
      </c>
      <c r="M913" s="1">
        <v>65</v>
      </c>
      <c r="N913" s="6">
        <v>130</v>
      </c>
      <c r="O913" s="6"/>
      <c r="P913" s="6">
        <v>6587.55</v>
      </c>
      <c r="R913" s="31">
        <v>130</v>
      </c>
      <c r="S913" s="28">
        <v>44530</v>
      </c>
      <c r="W913" s="58"/>
      <c r="X913" s="59"/>
      <c r="Y913" s="59"/>
      <c r="Z913" s="59"/>
      <c r="AA913" s="59"/>
      <c r="AB913" s="59"/>
      <c r="AC913" s="59"/>
      <c r="AD913" s="59"/>
      <c r="AE913" s="59"/>
      <c r="AF913" s="59"/>
      <c r="AG913" s="59"/>
      <c r="AH913" s="59"/>
      <c r="AI913" s="59"/>
      <c r="AJ913" s="59"/>
      <c r="AK913" s="59"/>
      <c r="AL913" s="59"/>
      <c r="AM913" s="59"/>
      <c r="AN913" s="59"/>
      <c r="AO913" s="59"/>
      <c r="AP913" s="59"/>
      <c r="AQ913" s="59"/>
      <c r="AR913" s="59"/>
      <c r="AS913" s="59"/>
      <c r="AT913" s="59"/>
      <c r="AU913" s="59"/>
      <c r="AV913" s="59"/>
      <c r="AW913" s="59"/>
      <c r="AX913" s="59"/>
      <c r="AY913" s="59"/>
      <c r="AZ913" s="58"/>
      <c r="BA913" s="59"/>
      <c r="BB913" s="59"/>
      <c r="BC913" s="59"/>
      <c r="BD913" s="59"/>
    </row>
    <row r="914" spans="1:56" x14ac:dyDescent="0.2">
      <c r="A914" s="29">
        <v>46746</v>
      </c>
      <c r="B914" s="1" t="s">
        <v>789</v>
      </c>
      <c r="C914" s="27">
        <v>44525</v>
      </c>
      <c r="J914" s="1" t="s">
        <v>52</v>
      </c>
      <c r="K914" s="1" t="s">
        <v>59</v>
      </c>
      <c r="L914" s="1">
        <v>4</v>
      </c>
      <c r="M914" s="1">
        <v>64</v>
      </c>
      <c r="N914" s="6">
        <v>256</v>
      </c>
      <c r="O914" s="6"/>
      <c r="P914" s="6">
        <v>6457.55</v>
      </c>
      <c r="R914" s="31">
        <v>256</v>
      </c>
      <c r="S914" s="28">
        <v>44530</v>
      </c>
      <c r="W914" s="58"/>
      <c r="X914" s="59"/>
      <c r="Y914" s="59"/>
      <c r="Z914" s="59"/>
      <c r="AA914" s="59"/>
      <c r="AB914" s="59"/>
      <c r="AC914" s="59"/>
      <c r="AD914" s="59"/>
      <c r="AE914" s="59"/>
      <c r="AF914" s="59"/>
      <c r="AG914" s="59"/>
      <c r="AH914" s="59"/>
      <c r="AI914" s="59"/>
      <c r="AJ914" s="59"/>
      <c r="AK914" s="59"/>
      <c r="AL914" s="59"/>
      <c r="AM914" s="59"/>
      <c r="AN914" s="59"/>
      <c r="AO914" s="59"/>
      <c r="AP914" s="59"/>
      <c r="AQ914" s="59"/>
      <c r="AR914" s="59"/>
      <c r="AS914" s="59"/>
      <c r="AT914" s="59"/>
      <c r="AU914" s="59"/>
      <c r="AV914" s="59"/>
      <c r="AW914" s="59"/>
      <c r="AX914" s="59"/>
      <c r="AY914" s="59"/>
      <c r="AZ914" s="58"/>
      <c r="BA914" s="59"/>
      <c r="BB914" s="59"/>
      <c r="BC914" s="59"/>
      <c r="BD914" s="59"/>
    </row>
    <row r="915" spans="1:56" x14ac:dyDescent="0.2">
      <c r="A915" s="29">
        <v>46746</v>
      </c>
      <c r="B915" s="1" t="s">
        <v>789</v>
      </c>
      <c r="C915" s="27">
        <v>44525</v>
      </c>
      <c r="J915" s="1" t="s">
        <v>52</v>
      </c>
      <c r="K915" s="1" t="s">
        <v>59</v>
      </c>
      <c r="L915" s="1">
        <v>4</v>
      </c>
      <c r="M915" s="1">
        <v>132</v>
      </c>
      <c r="N915" s="6">
        <v>528</v>
      </c>
      <c r="O915" s="6"/>
      <c r="P915" s="6">
        <v>5400.82</v>
      </c>
      <c r="R915" s="31">
        <v>528</v>
      </c>
      <c r="S915" s="28">
        <v>44530</v>
      </c>
      <c r="W915" s="58"/>
      <c r="X915" s="59"/>
      <c r="Y915" s="59"/>
      <c r="Z915" s="59"/>
      <c r="AA915" s="59"/>
      <c r="AB915" s="59"/>
      <c r="AC915" s="59"/>
      <c r="AD915" s="59"/>
      <c r="AE915" s="59"/>
      <c r="AF915" s="59"/>
      <c r="AG915" s="59"/>
      <c r="AH915" s="59"/>
      <c r="AI915" s="59"/>
      <c r="AJ915" s="59"/>
      <c r="AK915" s="59"/>
      <c r="AL915" s="59"/>
      <c r="AM915" s="59"/>
      <c r="AN915" s="59"/>
      <c r="AO915" s="59"/>
      <c r="AP915" s="59"/>
      <c r="AQ915" s="59"/>
      <c r="AR915" s="59"/>
      <c r="AS915" s="59"/>
      <c r="AT915" s="59"/>
      <c r="AU915" s="59"/>
      <c r="AV915" s="59"/>
      <c r="AW915" s="59"/>
      <c r="AX915" s="59"/>
      <c r="AY915" s="59"/>
      <c r="AZ915" s="58"/>
      <c r="BA915" s="59"/>
      <c r="BB915" s="59"/>
      <c r="BC915" s="59"/>
      <c r="BD915" s="59"/>
    </row>
    <row r="916" spans="1:56" x14ac:dyDescent="0.2">
      <c r="A916" s="29">
        <v>46746</v>
      </c>
      <c r="B916" s="1" t="s">
        <v>789</v>
      </c>
      <c r="C916" s="27">
        <v>44525</v>
      </c>
      <c r="J916" s="1" t="s">
        <v>52</v>
      </c>
      <c r="K916" s="1" t="s">
        <v>59</v>
      </c>
      <c r="L916" s="1">
        <v>1</v>
      </c>
      <c r="M916" s="1">
        <v>687.35</v>
      </c>
      <c r="N916" s="6">
        <v>687.35</v>
      </c>
      <c r="O916" s="6"/>
      <c r="P916" s="6">
        <v>6201.55</v>
      </c>
      <c r="R916" s="31">
        <v>687.35</v>
      </c>
      <c r="S916" s="28">
        <v>44530</v>
      </c>
      <c r="W916" s="58"/>
      <c r="X916" s="59"/>
      <c r="Y916" s="59"/>
      <c r="Z916" s="59"/>
      <c r="AA916" s="59"/>
      <c r="AB916" s="59"/>
      <c r="AC916" s="59"/>
      <c r="AD916" s="59"/>
      <c r="AE916" s="59"/>
      <c r="AF916" s="59"/>
      <c r="AG916" s="59"/>
      <c r="AH916" s="59"/>
      <c r="AI916" s="59"/>
      <c r="AJ916" s="59"/>
      <c r="AK916" s="59"/>
      <c r="AL916" s="59"/>
      <c r="AM916" s="59"/>
      <c r="AN916" s="59"/>
      <c r="AO916" s="59"/>
      <c r="AP916" s="59"/>
      <c r="AQ916" s="59"/>
      <c r="AR916" s="59"/>
      <c r="AS916" s="59"/>
      <c r="AT916" s="59"/>
      <c r="AU916" s="59"/>
      <c r="AV916" s="59"/>
      <c r="AW916" s="59"/>
      <c r="AX916" s="59"/>
      <c r="AY916" s="59"/>
      <c r="AZ916" s="58"/>
      <c r="BA916" s="59"/>
      <c r="BB916" s="59"/>
      <c r="BC916" s="59"/>
      <c r="BD916" s="59"/>
    </row>
    <row r="917" spans="1:56" x14ac:dyDescent="0.2">
      <c r="A917" s="29">
        <v>46763</v>
      </c>
      <c r="B917" s="1" t="s">
        <v>623</v>
      </c>
      <c r="C917" s="27">
        <v>44529</v>
      </c>
      <c r="D917" s="1">
        <v>16</v>
      </c>
      <c r="J917" s="1" t="s">
        <v>52</v>
      </c>
      <c r="K917" s="1" t="s">
        <v>3</v>
      </c>
      <c r="L917" s="1">
        <v>-2</v>
      </c>
      <c r="N917" s="6"/>
      <c r="O917" s="6">
        <v>22.96</v>
      </c>
      <c r="P917" s="6">
        <v>6562.63</v>
      </c>
      <c r="R917" s="31">
        <v>-22.96</v>
      </c>
      <c r="S917" s="28">
        <v>44530</v>
      </c>
      <c r="W917" s="58"/>
      <c r="X917" s="59"/>
      <c r="Y917" s="59"/>
      <c r="Z917" s="59"/>
      <c r="AA917" s="59"/>
      <c r="AB917" s="59"/>
      <c r="AC917" s="59"/>
      <c r="AD917" s="59"/>
      <c r="AE917" s="59"/>
      <c r="AF917" s="59"/>
      <c r="AG917" s="59"/>
      <c r="AH917" s="59"/>
      <c r="AI917" s="59"/>
      <c r="AJ917" s="59"/>
      <c r="AK917" s="59"/>
      <c r="AL917" s="59"/>
      <c r="AM917" s="59"/>
      <c r="AN917" s="59"/>
      <c r="AO917" s="59"/>
      <c r="AP917" s="59"/>
      <c r="AQ917" s="59"/>
      <c r="AR917" s="59"/>
      <c r="AS917" s="59"/>
      <c r="AT917" s="59"/>
      <c r="AU917" s="59"/>
      <c r="AV917" s="59"/>
      <c r="AW917" s="59"/>
      <c r="AX917" s="59"/>
      <c r="AY917" s="59"/>
      <c r="AZ917" s="58"/>
      <c r="BA917" s="59"/>
      <c r="BB917" s="59"/>
      <c r="BC917" s="59"/>
      <c r="BD917" s="59"/>
    </row>
    <row r="918" spans="1:56" x14ac:dyDescent="0.2">
      <c r="A918" s="29">
        <v>46763</v>
      </c>
      <c r="B918" s="1" t="s">
        <v>623</v>
      </c>
      <c r="C918" s="27">
        <v>44529</v>
      </c>
      <c r="D918" s="1">
        <v>16</v>
      </c>
      <c r="J918" s="1" t="s">
        <v>52</v>
      </c>
      <c r="K918" s="1" t="s">
        <v>3</v>
      </c>
      <c r="L918" s="1">
        <v>-3</v>
      </c>
      <c r="N918" s="6"/>
      <c r="O918" s="6">
        <v>13.5</v>
      </c>
      <c r="P918" s="6">
        <v>6578.59</v>
      </c>
      <c r="R918" s="31">
        <v>-13.5</v>
      </c>
      <c r="S918" s="28">
        <v>44530</v>
      </c>
      <c r="W918" s="58"/>
      <c r="X918" s="59"/>
      <c r="Y918" s="59"/>
      <c r="Z918" s="59"/>
      <c r="AA918" s="59"/>
      <c r="AB918" s="59"/>
      <c r="AC918" s="59"/>
      <c r="AD918" s="59"/>
      <c r="AE918" s="59"/>
      <c r="AF918" s="59"/>
      <c r="AG918" s="59"/>
      <c r="AH918" s="59"/>
      <c r="AI918" s="59"/>
      <c r="AJ918" s="59"/>
      <c r="AK918" s="59"/>
      <c r="AL918" s="59"/>
      <c r="AM918" s="59"/>
      <c r="AN918" s="59"/>
      <c r="AO918" s="59"/>
      <c r="AP918" s="59"/>
      <c r="AQ918" s="59"/>
      <c r="AR918" s="59"/>
      <c r="AS918" s="59"/>
      <c r="AT918" s="59"/>
      <c r="AU918" s="59"/>
      <c r="AV918" s="59"/>
      <c r="AW918" s="59"/>
      <c r="AX918" s="59"/>
      <c r="AY918" s="59"/>
      <c r="AZ918" s="58"/>
      <c r="BA918" s="59"/>
      <c r="BB918" s="59"/>
      <c r="BC918" s="59"/>
      <c r="BD918" s="59"/>
    </row>
    <row r="919" spans="1:56" x14ac:dyDescent="0.2">
      <c r="A919" s="29">
        <v>46763</v>
      </c>
      <c r="B919" s="1" t="s">
        <v>623</v>
      </c>
      <c r="C919" s="27">
        <v>44529</v>
      </c>
      <c r="D919" s="1">
        <v>16</v>
      </c>
      <c r="J919" s="1" t="s">
        <v>52</v>
      </c>
      <c r="K919" s="1" t="s">
        <v>3</v>
      </c>
      <c r="L919" s="1">
        <v>-7</v>
      </c>
      <c r="N919" s="6"/>
      <c r="O919" s="6">
        <v>7.16</v>
      </c>
      <c r="P919" s="6">
        <v>6555.47</v>
      </c>
      <c r="R919" s="31">
        <v>-7.16</v>
      </c>
      <c r="S919" s="28">
        <v>44530</v>
      </c>
      <c r="W919" s="58"/>
      <c r="X919" s="59"/>
      <c r="Y919" s="59"/>
      <c r="Z919" s="59"/>
      <c r="AA919" s="59"/>
      <c r="AB919" s="59"/>
      <c r="AC919" s="59"/>
      <c r="AD919" s="59"/>
      <c r="AE919" s="59"/>
      <c r="AF919" s="59"/>
      <c r="AG919" s="59"/>
      <c r="AH919" s="59"/>
      <c r="AI919" s="59"/>
      <c r="AJ919" s="59"/>
      <c r="AK919" s="59"/>
      <c r="AL919" s="59"/>
      <c r="AM919" s="59"/>
      <c r="AN919" s="59"/>
      <c r="AO919" s="59"/>
      <c r="AP919" s="59"/>
      <c r="AQ919" s="59"/>
      <c r="AR919" s="59"/>
      <c r="AS919" s="59"/>
      <c r="AT919" s="59"/>
      <c r="AU919" s="59"/>
      <c r="AV919" s="59"/>
      <c r="AW919" s="59"/>
      <c r="AX919" s="59"/>
      <c r="AY919" s="59"/>
      <c r="AZ919" s="58"/>
      <c r="BA919" s="59"/>
      <c r="BB919" s="59"/>
      <c r="BC919" s="59"/>
      <c r="BD919" s="59"/>
    </row>
    <row r="920" spans="1:56" x14ac:dyDescent="0.2">
      <c r="A920" s="29">
        <v>46763</v>
      </c>
      <c r="B920" s="1" t="s">
        <v>623</v>
      </c>
      <c r="C920" s="27">
        <v>44529</v>
      </c>
      <c r="D920" s="1">
        <v>16</v>
      </c>
      <c r="J920" s="1" t="s">
        <v>52</v>
      </c>
      <c r="K920" s="1" t="s">
        <v>3</v>
      </c>
      <c r="L920" s="1">
        <v>2</v>
      </c>
      <c r="N920" s="6">
        <v>1.54</v>
      </c>
      <c r="O920" s="6"/>
      <c r="P920" s="6">
        <v>6589.09</v>
      </c>
      <c r="R920" s="31">
        <v>1.54</v>
      </c>
      <c r="S920" s="28">
        <v>44530</v>
      </c>
      <c r="W920" s="58"/>
      <c r="X920" s="59"/>
      <c r="Y920" s="59"/>
      <c r="Z920" s="59"/>
      <c r="AA920" s="59"/>
      <c r="AB920" s="59"/>
      <c r="AC920" s="59"/>
      <c r="AD920" s="59"/>
      <c r="AE920" s="59"/>
      <c r="AF920" s="59"/>
      <c r="AG920" s="59"/>
      <c r="AH920" s="59"/>
      <c r="AI920" s="59"/>
      <c r="AJ920" s="59"/>
      <c r="AK920" s="59"/>
      <c r="AL920" s="59"/>
      <c r="AM920" s="59"/>
      <c r="AN920" s="59"/>
      <c r="AO920" s="59"/>
      <c r="AP920" s="59"/>
      <c r="AQ920" s="59"/>
      <c r="AR920" s="59"/>
      <c r="AS920" s="59"/>
      <c r="AT920" s="59"/>
      <c r="AU920" s="59"/>
      <c r="AV920" s="59"/>
      <c r="AW920" s="59"/>
      <c r="AX920" s="59"/>
      <c r="AY920" s="59"/>
      <c r="AZ920" s="58"/>
      <c r="BA920" s="59"/>
      <c r="BB920" s="59"/>
      <c r="BC920" s="59"/>
      <c r="BD920" s="59"/>
    </row>
    <row r="921" spans="1:56" x14ac:dyDescent="0.2">
      <c r="A921" s="29">
        <v>46763</v>
      </c>
      <c r="B921" s="1" t="s">
        <v>623</v>
      </c>
      <c r="C921" s="27">
        <v>44529</v>
      </c>
      <c r="D921" s="1">
        <v>16</v>
      </c>
      <c r="J921" s="1" t="s">
        <v>52</v>
      </c>
      <c r="K921" s="1" t="s">
        <v>3</v>
      </c>
      <c r="L921" s="1">
        <v>1</v>
      </c>
      <c r="N921" s="6">
        <v>3</v>
      </c>
      <c r="O921" s="6"/>
      <c r="P921" s="6">
        <v>6592.09</v>
      </c>
      <c r="R921" s="31">
        <v>3</v>
      </c>
      <c r="S921" s="28">
        <v>44530</v>
      </c>
      <c r="W921" s="58"/>
      <c r="X921" s="59"/>
      <c r="Y921" s="59"/>
      <c r="Z921" s="59"/>
      <c r="AA921" s="59"/>
      <c r="AB921" s="59"/>
      <c r="AC921" s="59"/>
      <c r="AD921" s="59"/>
      <c r="AE921" s="59"/>
      <c r="AF921" s="59"/>
      <c r="AG921" s="59"/>
      <c r="AH921" s="59"/>
      <c r="AI921" s="59"/>
      <c r="AJ921" s="59"/>
      <c r="AK921" s="59"/>
      <c r="AL921" s="59"/>
      <c r="AM921" s="59"/>
      <c r="AN921" s="59"/>
      <c r="AO921" s="59"/>
      <c r="AP921" s="59"/>
      <c r="AQ921" s="59"/>
      <c r="AR921" s="59"/>
      <c r="AS921" s="59"/>
      <c r="AT921" s="59"/>
      <c r="AU921" s="59"/>
      <c r="AV921" s="59"/>
      <c r="AW921" s="59"/>
      <c r="AX921" s="59"/>
      <c r="AY921" s="59"/>
      <c r="AZ921" s="58"/>
      <c r="BA921" s="59"/>
      <c r="BB921" s="59"/>
      <c r="BC921" s="59"/>
      <c r="BD921" s="59"/>
    </row>
    <row r="922" spans="1:56" x14ac:dyDescent="0.2">
      <c r="A922" s="29">
        <v>46763</v>
      </c>
      <c r="B922" s="1" t="s">
        <v>623</v>
      </c>
      <c r="C922" s="27">
        <v>44529</v>
      </c>
      <c r="D922" s="1">
        <v>16</v>
      </c>
      <c r="J922" s="1" t="s">
        <v>52</v>
      </c>
      <c r="K922" s="1" t="s">
        <v>3</v>
      </c>
      <c r="L922" s="1">
        <v>4</v>
      </c>
      <c r="N922" s="6">
        <v>7</v>
      </c>
      <c r="O922" s="6"/>
      <c r="P922" s="6">
        <v>6585.59</v>
      </c>
      <c r="R922" s="31">
        <v>7</v>
      </c>
      <c r="S922" s="28">
        <v>44530</v>
      </c>
      <c r="W922" s="58"/>
      <c r="X922" s="59"/>
      <c r="Y922" s="59"/>
      <c r="Z922" s="59"/>
      <c r="AA922" s="59"/>
      <c r="AB922" s="59"/>
      <c r="AC922" s="59"/>
      <c r="AD922" s="59"/>
      <c r="AE922" s="59"/>
      <c r="AF922" s="59"/>
      <c r="AG922" s="59"/>
      <c r="AH922" s="59"/>
      <c r="AI922" s="59"/>
      <c r="AJ922" s="59"/>
      <c r="AK922" s="59"/>
      <c r="AL922" s="59"/>
      <c r="AM922" s="59"/>
      <c r="AN922" s="59"/>
      <c r="AO922" s="59"/>
      <c r="AP922" s="59"/>
      <c r="AQ922" s="59"/>
      <c r="AR922" s="59"/>
      <c r="AS922" s="59"/>
      <c r="AT922" s="59"/>
      <c r="AU922" s="59"/>
      <c r="AV922" s="59"/>
      <c r="AW922" s="59"/>
      <c r="AX922" s="59"/>
      <c r="AY922" s="59"/>
      <c r="AZ922" s="58"/>
      <c r="BA922" s="59"/>
      <c r="BB922" s="59"/>
      <c r="BC922" s="59"/>
      <c r="BD922" s="59"/>
    </row>
    <row r="923" spans="1:56" x14ac:dyDescent="0.2">
      <c r="A923" s="29">
        <v>46766</v>
      </c>
      <c r="B923" s="1" t="s">
        <v>789</v>
      </c>
      <c r="C923" s="27">
        <v>44530</v>
      </c>
      <c r="J923" s="1" t="s">
        <v>52</v>
      </c>
      <c r="K923" s="1" t="s">
        <v>59</v>
      </c>
      <c r="L923" s="1">
        <v>1</v>
      </c>
      <c r="M923" s="1">
        <v>149</v>
      </c>
      <c r="N923" s="6">
        <v>149</v>
      </c>
      <c r="O923" s="6"/>
      <c r="P923" s="6">
        <v>6704.47</v>
      </c>
      <c r="R923" s="31">
        <v>149</v>
      </c>
      <c r="S923" s="28">
        <v>44530</v>
      </c>
      <c r="W923" s="58"/>
      <c r="X923" s="59"/>
      <c r="Y923" s="59"/>
      <c r="Z923" s="59"/>
      <c r="AA923" s="59"/>
      <c r="AB923" s="59"/>
      <c r="AC923" s="59"/>
      <c r="AD923" s="59"/>
      <c r="AE923" s="59"/>
      <c r="AF923" s="59"/>
      <c r="AG923" s="59"/>
      <c r="AH923" s="59"/>
      <c r="AI923" s="59"/>
      <c r="AJ923" s="59"/>
      <c r="AK923" s="59"/>
      <c r="AL923" s="59"/>
      <c r="AM923" s="59"/>
      <c r="AN923" s="59"/>
      <c r="AO923" s="59"/>
      <c r="AP923" s="59"/>
      <c r="AQ923" s="59"/>
      <c r="AR923" s="59"/>
      <c r="AS923" s="59"/>
      <c r="AT923" s="59"/>
      <c r="AU923" s="59"/>
      <c r="AV923" s="59"/>
      <c r="AW923" s="59"/>
      <c r="AX923" s="59"/>
      <c r="AY923" s="59"/>
      <c r="AZ923" s="58"/>
      <c r="BA923" s="59"/>
      <c r="BB923" s="59"/>
      <c r="BC923" s="59"/>
      <c r="BD923" s="59"/>
    </row>
    <row r="924" spans="1:56" x14ac:dyDescent="0.2">
      <c r="A924" s="29">
        <v>46844</v>
      </c>
      <c r="B924" s="1" t="s">
        <v>623</v>
      </c>
      <c r="C924" s="27">
        <v>44538</v>
      </c>
      <c r="D924" s="1">
        <v>17</v>
      </c>
      <c r="J924" s="1" t="s">
        <v>52</v>
      </c>
      <c r="K924" s="1" t="s">
        <v>3</v>
      </c>
      <c r="L924" s="1">
        <v>-3</v>
      </c>
      <c r="N924" s="6"/>
      <c r="O924" s="6">
        <v>2.31</v>
      </c>
      <c r="P924" s="6">
        <v>6702.16</v>
      </c>
      <c r="R924" s="31">
        <v>-2.31</v>
      </c>
      <c r="S924" s="28">
        <v>44561</v>
      </c>
      <c r="W924" s="58"/>
      <c r="X924" s="59"/>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8"/>
      <c r="BA924" s="59"/>
      <c r="BB924" s="59"/>
      <c r="BC924" s="59"/>
      <c r="BD924" s="59"/>
    </row>
    <row r="925" spans="1:56" x14ac:dyDescent="0.2">
      <c r="A925" s="29">
        <v>46844</v>
      </c>
      <c r="B925" s="1" t="s">
        <v>623</v>
      </c>
      <c r="C925" s="27">
        <v>44538</v>
      </c>
      <c r="D925" s="1">
        <v>17</v>
      </c>
      <c r="J925" s="1" t="s">
        <v>52</v>
      </c>
      <c r="K925" s="1" t="s">
        <v>3</v>
      </c>
      <c r="L925" s="1">
        <v>-1</v>
      </c>
      <c r="N925" s="6"/>
      <c r="O925" s="6">
        <v>1.18</v>
      </c>
      <c r="P925" s="6">
        <v>6715.36</v>
      </c>
      <c r="R925" s="31">
        <v>-1.18</v>
      </c>
      <c r="S925" s="28">
        <v>44561</v>
      </c>
      <c r="W925" s="58"/>
      <c r="X925" s="59"/>
      <c r="Y925" s="59"/>
      <c r="Z925" s="59"/>
      <c r="AA925" s="59"/>
      <c r="AB925" s="59"/>
      <c r="AC925" s="59"/>
      <c r="AD925" s="59"/>
      <c r="AE925" s="59"/>
      <c r="AF925" s="59"/>
      <c r="AG925" s="59"/>
      <c r="AH925" s="59"/>
      <c r="AI925" s="59"/>
      <c r="AJ925" s="59"/>
      <c r="AK925" s="59"/>
      <c r="AL925" s="59"/>
      <c r="AM925" s="59"/>
      <c r="AN925" s="59"/>
      <c r="AO925" s="59"/>
      <c r="AP925" s="59"/>
      <c r="AQ925" s="59"/>
      <c r="AR925" s="59"/>
      <c r="AS925" s="59"/>
      <c r="AT925" s="59"/>
      <c r="AU925" s="59"/>
      <c r="AV925" s="59"/>
      <c r="AW925" s="59"/>
      <c r="AX925" s="59"/>
      <c r="AY925" s="59"/>
      <c r="AZ925" s="58"/>
      <c r="BA925" s="59"/>
      <c r="BB925" s="59"/>
      <c r="BC925" s="59"/>
      <c r="BD925" s="59"/>
    </row>
    <row r="926" spans="1:56" x14ac:dyDescent="0.2">
      <c r="A926" s="29">
        <v>46844</v>
      </c>
      <c r="B926" s="1" t="s">
        <v>623</v>
      </c>
      <c r="C926" s="27">
        <v>44538</v>
      </c>
      <c r="D926" s="1">
        <v>17</v>
      </c>
      <c r="J926" s="1" t="s">
        <v>52</v>
      </c>
      <c r="K926" s="1" t="s">
        <v>3</v>
      </c>
      <c r="L926" s="1">
        <v>1</v>
      </c>
      <c r="N926" s="6">
        <v>4.5</v>
      </c>
      <c r="O926" s="6"/>
      <c r="P926" s="6">
        <v>6719.86</v>
      </c>
      <c r="R926" s="31">
        <v>4.5</v>
      </c>
      <c r="S926" s="28">
        <v>44561</v>
      </c>
      <c r="W926" s="58"/>
      <c r="X926" s="59"/>
      <c r="Y926" s="59"/>
      <c r="Z926" s="59"/>
      <c r="AA926" s="59"/>
      <c r="AB926" s="59"/>
      <c r="AC926" s="59"/>
      <c r="AD926" s="59"/>
      <c r="AE926" s="59"/>
      <c r="AF926" s="59"/>
      <c r="AG926" s="59"/>
      <c r="AH926" s="59"/>
      <c r="AI926" s="59"/>
      <c r="AJ926" s="59"/>
      <c r="AK926" s="59"/>
      <c r="AL926" s="59"/>
      <c r="AM926" s="59"/>
      <c r="AN926" s="59"/>
      <c r="AO926" s="59"/>
      <c r="AP926" s="59"/>
      <c r="AQ926" s="59"/>
      <c r="AR926" s="59"/>
      <c r="AS926" s="59"/>
      <c r="AT926" s="59"/>
      <c r="AU926" s="59"/>
      <c r="AV926" s="59"/>
      <c r="AW926" s="59"/>
      <c r="AX926" s="59"/>
      <c r="AY926" s="59"/>
      <c r="AZ926" s="58"/>
      <c r="BA926" s="59"/>
      <c r="BB926" s="59"/>
      <c r="BC926" s="59"/>
      <c r="BD926" s="59"/>
    </row>
    <row r="927" spans="1:56" x14ac:dyDescent="0.2">
      <c r="A927" s="29">
        <v>46844</v>
      </c>
      <c r="B927" s="1" t="s">
        <v>623</v>
      </c>
      <c r="C927" s="27">
        <v>44538</v>
      </c>
      <c r="D927" s="1">
        <v>17</v>
      </c>
      <c r="J927" s="1" t="s">
        <v>52</v>
      </c>
      <c r="K927" s="1" t="s">
        <v>3</v>
      </c>
      <c r="L927" s="1">
        <v>2</v>
      </c>
      <c r="N927" s="6">
        <v>14.38</v>
      </c>
      <c r="O927" s="6"/>
      <c r="P927" s="6">
        <v>6716.54</v>
      </c>
      <c r="R927" s="31">
        <v>14.38</v>
      </c>
      <c r="S927" s="28">
        <v>44561</v>
      </c>
      <c r="W927" s="58"/>
      <c r="X927" s="59"/>
      <c r="Y927" s="59"/>
      <c r="Z927" s="59"/>
      <c r="AA927" s="59"/>
      <c r="AB927" s="59"/>
      <c r="AC927" s="59"/>
      <c r="AD927" s="59"/>
      <c r="AE927" s="59"/>
      <c r="AF927" s="59"/>
      <c r="AG927" s="59"/>
      <c r="AH927" s="59"/>
      <c r="AI927" s="59"/>
      <c r="AJ927" s="59"/>
      <c r="AK927" s="59"/>
      <c r="AL927" s="59"/>
      <c r="AM927" s="59"/>
      <c r="AN927" s="59"/>
      <c r="AO927" s="59"/>
      <c r="AP927" s="59"/>
      <c r="AQ927" s="59"/>
      <c r="AR927" s="59"/>
      <c r="AS927" s="59"/>
      <c r="AT927" s="59"/>
      <c r="AU927" s="59"/>
      <c r="AV927" s="59"/>
      <c r="AW927" s="59"/>
      <c r="AX927" s="59"/>
      <c r="AY927" s="59"/>
      <c r="AZ927" s="58"/>
      <c r="BA927" s="59"/>
      <c r="BB927" s="59"/>
      <c r="BC927" s="59"/>
      <c r="BD927" s="59"/>
    </row>
    <row r="928" spans="1:56" x14ac:dyDescent="0.2">
      <c r="A928" s="29">
        <v>46845</v>
      </c>
      <c r="B928" s="1" t="s">
        <v>789</v>
      </c>
      <c r="C928" s="27">
        <v>44538</v>
      </c>
      <c r="J928" s="1" t="s">
        <v>52</v>
      </c>
      <c r="K928" s="1" t="s">
        <v>59</v>
      </c>
      <c r="L928" s="1">
        <v>1</v>
      </c>
      <c r="M928" s="1">
        <v>113.38</v>
      </c>
      <c r="N928" s="6">
        <v>113.38</v>
      </c>
      <c r="O928" s="6"/>
      <c r="P928" s="6">
        <v>6833.24</v>
      </c>
      <c r="R928" s="31">
        <v>113.38</v>
      </c>
      <c r="S928" s="28">
        <v>44561</v>
      </c>
      <c r="W928" s="58"/>
      <c r="X928" s="59"/>
      <c r="Y928" s="59"/>
      <c r="Z928" s="59"/>
      <c r="AA928" s="59"/>
      <c r="AB928" s="59"/>
      <c r="AC928" s="59"/>
      <c r="AD928" s="59"/>
      <c r="AE928" s="59"/>
      <c r="AF928" s="59"/>
      <c r="AG928" s="59"/>
      <c r="AH928" s="59"/>
      <c r="AI928" s="59"/>
      <c r="AJ928" s="59"/>
      <c r="AK928" s="59"/>
      <c r="AL928" s="59"/>
      <c r="AM928" s="59"/>
      <c r="AN928" s="59"/>
      <c r="AO928" s="59"/>
      <c r="AP928" s="59"/>
      <c r="AQ928" s="59"/>
      <c r="AR928" s="59"/>
      <c r="AS928" s="59"/>
      <c r="AT928" s="59"/>
      <c r="AU928" s="59"/>
      <c r="AV928" s="59"/>
      <c r="AW928" s="59"/>
      <c r="AX928" s="59"/>
      <c r="AY928" s="59"/>
      <c r="AZ928" s="58"/>
      <c r="BA928" s="59"/>
      <c r="BB928" s="59"/>
      <c r="BC928" s="59"/>
      <c r="BD928" s="59"/>
    </row>
    <row r="929" spans="1:56" x14ac:dyDescent="0.2">
      <c r="A929" s="29">
        <v>46846</v>
      </c>
      <c r="B929" s="1" t="s">
        <v>789</v>
      </c>
      <c r="C929" s="27">
        <v>44538</v>
      </c>
      <c r="J929" s="1" t="s">
        <v>52</v>
      </c>
      <c r="K929" s="1" t="s">
        <v>59</v>
      </c>
      <c r="L929" s="1">
        <v>1</v>
      </c>
      <c r="M929" s="1">
        <v>238</v>
      </c>
      <c r="N929" s="6">
        <v>238</v>
      </c>
      <c r="O929" s="6"/>
      <c r="P929" s="6">
        <v>7071.24</v>
      </c>
      <c r="R929" s="31">
        <v>238</v>
      </c>
      <c r="S929" s="28">
        <v>44561</v>
      </c>
      <c r="W929" s="58"/>
      <c r="X929" s="59"/>
      <c r="Y929" s="59"/>
      <c r="Z929" s="59"/>
      <c r="AA929" s="59"/>
      <c r="AB929" s="59"/>
      <c r="AC929" s="59"/>
      <c r="AD929" s="59"/>
      <c r="AE929" s="59"/>
      <c r="AF929" s="59"/>
      <c r="AG929" s="59"/>
      <c r="AH929" s="59"/>
      <c r="AI929" s="59"/>
      <c r="AJ929" s="59"/>
      <c r="AK929" s="59"/>
      <c r="AL929" s="59"/>
      <c r="AM929" s="59"/>
      <c r="AN929" s="59"/>
      <c r="AO929" s="59"/>
      <c r="AP929" s="59"/>
      <c r="AQ929" s="59"/>
      <c r="AR929" s="59"/>
      <c r="AS929" s="59"/>
      <c r="AT929" s="59"/>
      <c r="AU929" s="59"/>
      <c r="AV929" s="59"/>
      <c r="AW929" s="59"/>
      <c r="AX929" s="59"/>
      <c r="AY929" s="59"/>
      <c r="AZ929" s="58"/>
      <c r="BA929" s="59"/>
      <c r="BB929" s="59"/>
      <c r="BC929" s="59"/>
      <c r="BD929" s="59"/>
    </row>
    <row r="930" spans="1:56" x14ac:dyDescent="0.2">
      <c r="A930" s="29">
        <v>46700</v>
      </c>
      <c r="B930" s="1" t="s">
        <v>200</v>
      </c>
      <c r="C930" s="27">
        <v>44543</v>
      </c>
      <c r="D930" s="1">
        <v>53354</v>
      </c>
      <c r="J930" s="1" t="s">
        <v>52</v>
      </c>
      <c r="K930" s="1" t="s">
        <v>49</v>
      </c>
      <c r="L930" s="1">
        <v>-2</v>
      </c>
      <c r="N930" s="6"/>
      <c r="O930" s="6">
        <v>521.48</v>
      </c>
      <c r="P930" s="6">
        <v>6549.76</v>
      </c>
      <c r="R930" s="31">
        <v>-521.48</v>
      </c>
      <c r="S930" s="28">
        <v>44561</v>
      </c>
      <c r="W930" s="58"/>
      <c r="X930" s="59"/>
      <c r="Y930" s="59"/>
      <c r="Z930" s="59"/>
      <c r="AA930" s="59"/>
      <c r="AB930" s="59"/>
      <c r="AC930" s="59"/>
      <c r="AD930" s="59"/>
      <c r="AE930" s="59"/>
      <c r="AF930" s="59"/>
      <c r="AG930" s="59"/>
      <c r="AH930" s="59"/>
      <c r="AI930" s="59"/>
      <c r="AJ930" s="59"/>
      <c r="AK930" s="59"/>
      <c r="AL930" s="59"/>
      <c r="AM930" s="59"/>
      <c r="AN930" s="59"/>
      <c r="AO930" s="59"/>
      <c r="AP930" s="59"/>
      <c r="AQ930" s="59"/>
      <c r="AR930" s="59"/>
      <c r="AS930" s="59"/>
      <c r="AT930" s="59"/>
      <c r="AU930" s="59"/>
      <c r="AV930" s="59"/>
      <c r="AW930" s="59"/>
      <c r="AX930" s="59"/>
      <c r="AY930" s="59"/>
      <c r="AZ930" s="58"/>
      <c r="BA930" s="59"/>
      <c r="BB930" s="59"/>
      <c r="BC930" s="59"/>
      <c r="BD930" s="59"/>
    </row>
    <row r="931" spans="1:56" x14ac:dyDescent="0.2">
      <c r="A931" s="29">
        <v>46700</v>
      </c>
      <c r="B931" s="1" t="s">
        <v>200</v>
      </c>
      <c r="C931" s="27">
        <v>44543</v>
      </c>
      <c r="D931" s="1">
        <v>53354</v>
      </c>
      <c r="J931" s="1" t="s">
        <v>52</v>
      </c>
      <c r="K931" s="1" t="s">
        <v>49</v>
      </c>
      <c r="L931" s="1">
        <v>-1</v>
      </c>
      <c r="N931" s="6"/>
      <c r="O931" s="6">
        <v>168.5</v>
      </c>
      <c r="P931" s="6">
        <v>6381.26</v>
      </c>
      <c r="R931" s="31">
        <v>-168.5</v>
      </c>
      <c r="S931" s="28">
        <v>44561</v>
      </c>
      <c r="W931" s="58"/>
      <c r="X931" s="59"/>
      <c r="Y931" s="59"/>
      <c r="Z931" s="59"/>
      <c r="AA931" s="59"/>
      <c r="AB931" s="59"/>
      <c r="AC931" s="59"/>
      <c r="AD931" s="59"/>
      <c r="AE931" s="59"/>
      <c r="AF931" s="59"/>
      <c r="AG931" s="59"/>
      <c r="AH931" s="59"/>
      <c r="AI931" s="59"/>
      <c r="AJ931" s="59"/>
      <c r="AK931" s="59"/>
      <c r="AL931" s="59"/>
      <c r="AM931" s="59"/>
      <c r="AN931" s="59"/>
      <c r="AO931" s="59"/>
      <c r="AP931" s="59"/>
      <c r="AQ931" s="59"/>
      <c r="AR931" s="59"/>
      <c r="AS931" s="59"/>
      <c r="AT931" s="59"/>
      <c r="AU931" s="59"/>
      <c r="AV931" s="59"/>
      <c r="AW931" s="59"/>
      <c r="AX931" s="59"/>
      <c r="AY931" s="59"/>
      <c r="AZ931" s="58"/>
      <c r="BA931" s="59"/>
      <c r="BB931" s="59"/>
      <c r="BC931" s="59"/>
      <c r="BD931" s="59"/>
    </row>
    <row r="932" spans="1:56" x14ac:dyDescent="0.2">
      <c r="A932" s="29">
        <v>46715</v>
      </c>
      <c r="B932" s="1" t="s">
        <v>200</v>
      </c>
      <c r="C932" s="27">
        <v>44543</v>
      </c>
      <c r="D932" s="1">
        <v>53364</v>
      </c>
      <c r="J932" s="1" t="s">
        <v>52</v>
      </c>
      <c r="K932" s="1" t="s">
        <v>49</v>
      </c>
      <c r="L932" s="1">
        <v>-1</v>
      </c>
      <c r="N932" s="6"/>
      <c r="O932" s="6">
        <v>1.18</v>
      </c>
      <c r="P932" s="6">
        <v>5491.38</v>
      </c>
      <c r="R932" s="31">
        <v>-1.18</v>
      </c>
      <c r="S932" s="28">
        <v>44561</v>
      </c>
      <c r="W932" s="58"/>
      <c r="X932" s="59"/>
      <c r="Y932" s="59"/>
      <c r="Z932" s="59"/>
      <c r="AA932" s="59"/>
      <c r="AB932" s="59"/>
      <c r="AC932" s="59"/>
      <c r="AD932" s="59"/>
      <c r="AE932" s="59"/>
      <c r="AF932" s="59"/>
      <c r="AG932" s="59"/>
      <c r="AH932" s="59"/>
      <c r="AI932" s="59"/>
      <c r="AJ932" s="59"/>
      <c r="AK932" s="59"/>
      <c r="AL932" s="59"/>
      <c r="AM932" s="59"/>
      <c r="AN932" s="59"/>
      <c r="AO932" s="59"/>
      <c r="AP932" s="59"/>
      <c r="AQ932" s="59"/>
      <c r="AR932" s="59"/>
      <c r="AS932" s="59"/>
      <c r="AT932" s="59"/>
      <c r="AU932" s="59"/>
      <c r="AV932" s="59"/>
      <c r="AW932" s="59"/>
      <c r="AX932" s="59"/>
      <c r="AY932" s="59"/>
      <c r="AZ932" s="58"/>
      <c r="BA932" s="59"/>
      <c r="BB932" s="59"/>
      <c r="BC932" s="59"/>
      <c r="BD932" s="59"/>
    </row>
    <row r="933" spans="1:56" x14ac:dyDescent="0.2">
      <c r="A933" s="29">
        <v>46716</v>
      </c>
      <c r="B933" s="1" t="s">
        <v>200</v>
      </c>
      <c r="C933" s="27">
        <v>44543</v>
      </c>
      <c r="D933" s="1">
        <v>53365</v>
      </c>
      <c r="J933" s="1" t="s">
        <v>52</v>
      </c>
      <c r="K933" s="1" t="s">
        <v>49</v>
      </c>
      <c r="L933" s="1">
        <v>-1</v>
      </c>
      <c r="N933" s="6"/>
      <c r="O933" s="6">
        <v>80.05</v>
      </c>
      <c r="P933" s="6">
        <v>6211.21</v>
      </c>
      <c r="R933" s="31">
        <v>-80.05</v>
      </c>
      <c r="S933" s="28">
        <v>44561</v>
      </c>
      <c r="W933" s="58"/>
      <c r="X933" s="59"/>
      <c r="Y933" s="59"/>
      <c r="Z933" s="59"/>
      <c r="AA933" s="59"/>
      <c r="AB933" s="59"/>
      <c r="AC933" s="59"/>
      <c r="AD933" s="59"/>
      <c r="AE933" s="59"/>
      <c r="AF933" s="59"/>
      <c r="AG933" s="59"/>
      <c r="AH933" s="59"/>
      <c r="AI933" s="59"/>
      <c r="AJ933" s="59"/>
      <c r="AK933" s="59"/>
      <c r="AL933" s="59"/>
      <c r="AM933" s="59"/>
      <c r="AN933" s="59"/>
      <c r="AO933" s="59"/>
      <c r="AP933" s="59"/>
      <c r="AQ933" s="59"/>
      <c r="AR933" s="59"/>
      <c r="AS933" s="59"/>
      <c r="AT933" s="59"/>
      <c r="AU933" s="59"/>
      <c r="AV933" s="59"/>
      <c r="AW933" s="59"/>
      <c r="AX933" s="59"/>
      <c r="AY933" s="59"/>
      <c r="AZ933" s="58"/>
      <c r="BA933" s="59"/>
      <c r="BB933" s="59"/>
      <c r="BC933" s="59"/>
      <c r="BD933" s="59"/>
    </row>
    <row r="934" spans="1:56" x14ac:dyDescent="0.2">
      <c r="A934" s="29">
        <v>46717</v>
      </c>
      <c r="B934" s="1" t="s">
        <v>200</v>
      </c>
      <c r="C934" s="27">
        <v>44543</v>
      </c>
      <c r="D934" s="1">
        <v>53366</v>
      </c>
      <c r="J934" s="1" t="s">
        <v>52</v>
      </c>
      <c r="K934" s="1" t="s">
        <v>49</v>
      </c>
      <c r="L934" s="1">
        <v>-1</v>
      </c>
      <c r="N934" s="6"/>
      <c r="O934" s="6">
        <v>238</v>
      </c>
      <c r="P934" s="6">
        <v>5492.56</v>
      </c>
      <c r="R934" s="31">
        <v>-238</v>
      </c>
      <c r="S934" s="28">
        <v>44561</v>
      </c>
      <c r="W934" s="58"/>
      <c r="X934" s="59"/>
      <c r="Y934" s="59"/>
      <c r="Z934" s="59"/>
      <c r="AA934" s="59"/>
      <c r="AB934" s="59"/>
      <c r="AC934" s="59"/>
      <c r="AD934" s="59"/>
      <c r="AE934" s="59"/>
      <c r="AF934" s="59"/>
      <c r="AG934" s="59"/>
      <c r="AH934" s="59"/>
      <c r="AI934" s="59"/>
      <c r="AJ934" s="59"/>
      <c r="AK934" s="59"/>
      <c r="AL934" s="59"/>
      <c r="AM934" s="59"/>
      <c r="AN934" s="59"/>
      <c r="AO934" s="59"/>
      <c r="AP934" s="59"/>
      <c r="AQ934" s="59"/>
      <c r="AR934" s="59"/>
      <c r="AS934" s="59"/>
      <c r="AT934" s="59"/>
      <c r="AU934" s="59"/>
      <c r="AV934" s="59"/>
      <c r="AW934" s="59"/>
      <c r="AX934" s="59"/>
      <c r="AY934" s="59"/>
      <c r="AZ934" s="58"/>
      <c r="BA934" s="59"/>
      <c r="BB934" s="59"/>
      <c r="BC934" s="59"/>
      <c r="BD934" s="59"/>
    </row>
    <row r="935" spans="1:56" x14ac:dyDescent="0.2">
      <c r="A935" s="29">
        <v>46717</v>
      </c>
      <c r="B935" s="1" t="s">
        <v>200</v>
      </c>
      <c r="C935" s="27">
        <v>44543</v>
      </c>
      <c r="D935" s="1">
        <v>53366</v>
      </c>
      <c r="J935" s="1" t="s">
        <v>52</v>
      </c>
      <c r="K935" s="1" t="s">
        <v>49</v>
      </c>
      <c r="L935" s="1">
        <v>-3</v>
      </c>
      <c r="N935" s="6"/>
      <c r="O935" s="6">
        <v>187.29</v>
      </c>
      <c r="P935" s="6">
        <v>5730.56</v>
      </c>
      <c r="R935" s="31">
        <v>-187.29</v>
      </c>
      <c r="S935" s="28">
        <v>44561</v>
      </c>
      <c r="W935" s="58"/>
      <c r="X935" s="59"/>
      <c r="Y935" s="59"/>
      <c r="Z935" s="59"/>
      <c r="AA935" s="59"/>
      <c r="AB935" s="59"/>
      <c r="AC935" s="59"/>
      <c r="AD935" s="59"/>
      <c r="AE935" s="59"/>
      <c r="AF935" s="59"/>
      <c r="AG935" s="59"/>
      <c r="AH935" s="59"/>
      <c r="AI935" s="59"/>
      <c r="AJ935" s="59"/>
      <c r="AK935" s="59"/>
      <c r="AL935" s="59"/>
      <c r="AM935" s="59"/>
      <c r="AN935" s="59"/>
      <c r="AO935" s="59"/>
      <c r="AP935" s="59"/>
      <c r="AQ935" s="59"/>
      <c r="AR935" s="59"/>
      <c r="AS935" s="59"/>
      <c r="AT935" s="59"/>
      <c r="AU935" s="59"/>
      <c r="AV935" s="59"/>
      <c r="AW935" s="59"/>
      <c r="AX935" s="59"/>
      <c r="AY935" s="59"/>
      <c r="AZ935" s="58"/>
      <c r="BA935" s="59"/>
      <c r="BB935" s="59"/>
      <c r="BC935" s="59"/>
      <c r="BD935" s="59"/>
    </row>
    <row r="936" spans="1:56" x14ac:dyDescent="0.2">
      <c r="A936" s="29">
        <v>46724</v>
      </c>
      <c r="B936" s="1" t="s">
        <v>200</v>
      </c>
      <c r="C936" s="27">
        <v>44543</v>
      </c>
      <c r="D936" s="1">
        <v>53367</v>
      </c>
      <c r="J936" s="1" t="s">
        <v>52</v>
      </c>
      <c r="K936" s="1" t="s">
        <v>49</v>
      </c>
      <c r="L936" s="1">
        <v>-1</v>
      </c>
      <c r="N936" s="6"/>
      <c r="O936" s="6">
        <v>168.5</v>
      </c>
      <c r="P936" s="6">
        <v>6042.71</v>
      </c>
      <c r="R936" s="31">
        <v>-168.5</v>
      </c>
      <c r="S936" s="28">
        <v>44561</v>
      </c>
      <c r="W936" s="58"/>
      <c r="X936" s="59"/>
      <c r="Y936" s="59"/>
      <c r="Z936" s="59"/>
      <c r="AA936" s="59"/>
      <c r="AB936" s="59"/>
      <c r="AC936" s="59"/>
      <c r="AD936" s="59"/>
      <c r="AE936" s="59"/>
      <c r="AF936" s="59"/>
      <c r="AG936" s="59"/>
      <c r="AH936" s="59"/>
      <c r="AI936" s="59"/>
      <c r="AJ936" s="59"/>
      <c r="AK936" s="59"/>
      <c r="AL936" s="59"/>
      <c r="AM936" s="59"/>
      <c r="AN936" s="59"/>
      <c r="AO936" s="59"/>
      <c r="AP936" s="59"/>
      <c r="AQ936" s="59"/>
      <c r="AR936" s="59"/>
      <c r="AS936" s="59"/>
      <c r="AT936" s="59"/>
      <c r="AU936" s="59"/>
      <c r="AV936" s="59"/>
      <c r="AW936" s="59"/>
      <c r="AX936" s="59"/>
      <c r="AY936" s="59"/>
      <c r="AZ936" s="58"/>
      <c r="BA936" s="59"/>
      <c r="BB936" s="59"/>
      <c r="BC936" s="59"/>
      <c r="BD936" s="59"/>
    </row>
    <row r="937" spans="1:56" x14ac:dyDescent="0.2">
      <c r="A937" s="29">
        <v>46724</v>
      </c>
      <c r="B937" s="1" t="s">
        <v>200</v>
      </c>
      <c r="C937" s="27">
        <v>44543</v>
      </c>
      <c r="D937" s="1">
        <v>53367</v>
      </c>
      <c r="J937" s="1" t="s">
        <v>52</v>
      </c>
      <c r="K937" s="1" t="s">
        <v>49</v>
      </c>
      <c r="L937" s="1">
        <v>-4</v>
      </c>
      <c r="N937" s="6"/>
      <c r="O937" s="6">
        <v>72</v>
      </c>
      <c r="P937" s="6">
        <v>6291.26</v>
      </c>
      <c r="R937" s="31">
        <v>-72</v>
      </c>
      <c r="S937" s="28">
        <v>44561</v>
      </c>
      <c r="W937" s="58"/>
      <c r="X937" s="59"/>
      <c r="Y937" s="59"/>
      <c r="Z937" s="59"/>
      <c r="AA937" s="59"/>
      <c r="AB937" s="59"/>
      <c r="AC937" s="59"/>
      <c r="AD937" s="59"/>
      <c r="AE937" s="59"/>
      <c r="AF937" s="59"/>
      <c r="AG937" s="59"/>
      <c r="AH937" s="59"/>
      <c r="AI937" s="59"/>
      <c r="AJ937" s="59"/>
      <c r="AK937" s="59"/>
      <c r="AL937" s="59"/>
      <c r="AM937" s="59"/>
      <c r="AN937" s="59"/>
      <c r="AO937" s="59"/>
      <c r="AP937" s="59"/>
      <c r="AQ937" s="59"/>
      <c r="AR937" s="59"/>
      <c r="AS937" s="59"/>
      <c r="AT937" s="59"/>
      <c r="AU937" s="59"/>
      <c r="AV937" s="59"/>
      <c r="AW937" s="59"/>
      <c r="AX937" s="59"/>
      <c r="AY937" s="59"/>
      <c r="AZ937" s="58"/>
      <c r="BA937" s="59"/>
      <c r="BB937" s="59"/>
      <c r="BC937" s="59"/>
      <c r="BD937" s="59"/>
    </row>
    <row r="938" spans="1:56" x14ac:dyDescent="0.2">
      <c r="A938" s="29">
        <v>46724</v>
      </c>
      <c r="B938" s="1" t="s">
        <v>200</v>
      </c>
      <c r="C938" s="27">
        <v>44543</v>
      </c>
      <c r="D938" s="1">
        <v>53367</v>
      </c>
      <c r="J938" s="1" t="s">
        <v>52</v>
      </c>
      <c r="K938" s="1" t="s">
        <v>49</v>
      </c>
      <c r="L938" s="1">
        <v>-1</v>
      </c>
      <c r="N938" s="6"/>
      <c r="O938" s="6">
        <v>18</v>
      </c>
      <c r="P938" s="6">
        <v>6363.26</v>
      </c>
      <c r="R938" s="31">
        <v>-18</v>
      </c>
      <c r="S938" s="28">
        <v>44561</v>
      </c>
      <c r="W938" s="58"/>
      <c r="X938" s="59"/>
      <c r="Y938" s="59"/>
      <c r="Z938" s="59"/>
      <c r="AA938" s="59"/>
      <c r="AB938" s="59"/>
      <c r="AC938" s="59"/>
      <c r="AD938" s="59"/>
      <c r="AE938" s="59"/>
      <c r="AF938" s="59"/>
      <c r="AG938" s="59"/>
      <c r="AH938" s="59"/>
      <c r="AI938" s="59"/>
      <c r="AJ938" s="59"/>
      <c r="AK938" s="59"/>
      <c r="AL938" s="59"/>
      <c r="AM938" s="59"/>
      <c r="AN938" s="59"/>
      <c r="AO938" s="59"/>
      <c r="AP938" s="59"/>
      <c r="AQ938" s="59"/>
      <c r="AR938" s="59"/>
      <c r="AS938" s="59"/>
      <c r="AT938" s="59"/>
      <c r="AU938" s="59"/>
      <c r="AV938" s="59"/>
      <c r="AW938" s="59"/>
      <c r="AX938" s="59"/>
      <c r="AY938" s="59"/>
      <c r="AZ938" s="58"/>
      <c r="BA938" s="59"/>
      <c r="BB938" s="59"/>
      <c r="BC938" s="59"/>
      <c r="BD938" s="59"/>
    </row>
    <row r="939" spans="1:56" x14ac:dyDescent="0.2">
      <c r="A939" s="29">
        <v>46841</v>
      </c>
      <c r="B939" s="1" t="s">
        <v>200</v>
      </c>
      <c r="C939" s="27">
        <v>44543</v>
      </c>
      <c r="D939" s="1">
        <v>53415</v>
      </c>
      <c r="J939" s="1" t="s">
        <v>52</v>
      </c>
      <c r="K939" s="1" t="s">
        <v>49</v>
      </c>
      <c r="L939" s="1">
        <v>-2</v>
      </c>
      <c r="N939" s="6"/>
      <c r="O939" s="6">
        <v>124.86</v>
      </c>
      <c r="P939" s="6">
        <v>5917.85</v>
      </c>
      <c r="R939" s="31">
        <v>-124.86</v>
      </c>
      <c r="S939" s="28">
        <v>44561</v>
      </c>
      <c r="W939" s="58"/>
      <c r="X939" s="59"/>
      <c r="Y939" s="59"/>
      <c r="Z939" s="59"/>
      <c r="AA939" s="59"/>
      <c r="AB939" s="59"/>
      <c r="AC939" s="59"/>
      <c r="AD939" s="59"/>
      <c r="AE939" s="59"/>
      <c r="AF939" s="59"/>
      <c r="AG939" s="59"/>
      <c r="AH939" s="59"/>
      <c r="AI939" s="59"/>
      <c r="AJ939" s="59"/>
      <c r="AK939" s="59"/>
      <c r="AL939" s="59"/>
      <c r="AM939" s="59"/>
      <c r="AN939" s="59"/>
      <c r="AO939" s="59"/>
      <c r="AP939" s="59"/>
      <c r="AQ939" s="59"/>
      <c r="AR939" s="59"/>
      <c r="AS939" s="59"/>
      <c r="AT939" s="59"/>
      <c r="AU939" s="59"/>
      <c r="AV939" s="59"/>
      <c r="AW939" s="59"/>
      <c r="AX939" s="59"/>
      <c r="AY939" s="59"/>
      <c r="AZ939" s="58"/>
      <c r="BA939" s="59"/>
      <c r="BB939" s="59"/>
      <c r="BC939" s="59"/>
      <c r="BD939" s="59"/>
    </row>
    <row r="940" spans="1:56" x14ac:dyDescent="0.2">
      <c r="A940" s="29">
        <v>46847</v>
      </c>
      <c r="B940" s="1" t="s">
        <v>200</v>
      </c>
      <c r="C940" s="27">
        <v>44543</v>
      </c>
      <c r="D940" s="1">
        <v>53416</v>
      </c>
      <c r="J940" s="1" t="s">
        <v>52</v>
      </c>
      <c r="K940" s="1" t="s">
        <v>49</v>
      </c>
      <c r="L940" s="1">
        <v>-1</v>
      </c>
      <c r="N940" s="6"/>
      <c r="O940" s="6">
        <v>6.38</v>
      </c>
      <c r="P940" s="6">
        <v>5485</v>
      </c>
      <c r="R940" s="31">
        <v>-6.38</v>
      </c>
      <c r="S940" s="28">
        <v>44561</v>
      </c>
      <c r="W940" s="58"/>
      <c r="X940" s="59"/>
      <c r="Y940" s="59"/>
      <c r="Z940" s="59"/>
      <c r="AA940" s="59"/>
      <c r="AB940" s="59"/>
      <c r="AC940" s="59"/>
      <c r="AD940" s="59"/>
      <c r="AE940" s="59"/>
      <c r="AF940" s="59"/>
      <c r="AG940" s="59"/>
      <c r="AH940" s="59"/>
      <c r="AI940" s="59"/>
      <c r="AJ940" s="59"/>
      <c r="AK940" s="59"/>
      <c r="AL940" s="59"/>
      <c r="AM940" s="59"/>
      <c r="AN940" s="59"/>
      <c r="AO940" s="59"/>
      <c r="AP940" s="59"/>
      <c r="AQ940" s="59"/>
      <c r="AR940" s="59"/>
      <c r="AS940" s="59"/>
      <c r="AT940" s="59"/>
      <c r="AU940" s="59"/>
      <c r="AV940" s="59"/>
      <c r="AW940" s="59"/>
      <c r="AX940" s="59"/>
      <c r="AY940" s="59"/>
      <c r="AZ940" s="58"/>
      <c r="BA940" s="59"/>
      <c r="BB940" s="59"/>
      <c r="BC940" s="59"/>
      <c r="BD940" s="59"/>
    </row>
    <row r="941" spans="1:56" x14ac:dyDescent="0.2">
      <c r="A941" s="29">
        <v>46977</v>
      </c>
      <c r="B941" s="1" t="s">
        <v>200</v>
      </c>
      <c r="C941" s="27">
        <v>44550</v>
      </c>
      <c r="D941" s="1">
        <v>53426</v>
      </c>
      <c r="J941" s="1" t="s">
        <v>52</v>
      </c>
      <c r="K941" s="1" t="s">
        <v>49</v>
      </c>
      <c r="L941" s="1">
        <v>-1</v>
      </c>
      <c r="N941" s="6"/>
      <c r="O941" s="6">
        <v>605.4</v>
      </c>
      <c r="P941" s="6">
        <v>4879.6000000000004</v>
      </c>
      <c r="R941" s="31">
        <v>-605.4</v>
      </c>
      <c r="S941" s="28">
        <v>44561</v>
      </c>
      <c r="W941" s="58"/>
      <c r="X941" s="59"/>
      <c r="Y941" s="59"/>
      <c r="Z941" s="59"/>
      <c r="AA941" s="59"/>
      <c r="AB941" s="59"/>
      <c r="AC941" s="59"/>
      <c r="AD941" s="59"/>
      <c r="AE941" s="59"/>
      <c r="AF941" s="59"/>
      <c r="AG941" s="59"/>
      <c r="AH941" s="59"/>
      <c r="AI941" s="59"/>
      <c r="AJ941" s="59"/>
      <c r="AK941" s="59"/>
      <c r="AL941" s="59"/>
      <c r="AM941" s="59"/>
      <c r="AN941" s="59"/>
      <c r="AO941" s="59"/>
      <c r="AP941" s="59"/>
      <c r="AQ941" s="59"/>
      <c r="AR941" s="59"/>
      <c r="AS941" s="59"/>
      <c r="AT941" s="59"/>
      <c r="AU941" s="59"/>
      <c r="AV941" s="59"/>
      <c r="AW941" s="59"/>
      <c r="AX941" s="59"/>
      <c r="AY941" s="59"/>
      <c r="AZ941" s="58"/>
      <c r="BA941" s="59"/>
      <c r="BB941" s="59"/>
      <c r="BC941" s="59"/>
      <c r="BD941" s="59"/>
    </row>
    <row r="942" spans="1:56" x14ac:dyDescent="0.2">
      <c r="A942" s="29">
        <v>47024</v>
      </c>
      <c r="B942" s="1" t="s">
        <v>789</v>
      </c>
      <c r="C942" s="27">
        <v>44550</v>
      </c>
      <c r="J942" s="1" t="s">
        <v>52</v>
      </c>
      <c r="K942" s="1" t="s">
        <v>59</v>
      </c>
      <c r="N942" s="6"/>
      <c r="O942" s="6">
        <v>1764.57</v>
      </c>
      <c r="P942" s="6">
        <v>4897.6000000000004</v>
      </c>
      <c r="R942" s="31">
        <v>-1764.57</v>
      </c>
      <c r="S942" s="28">
        <v>44561</v>
      </c>
      <c r="W942" s="58"/>
      <c r="X942" s="59"/>
      <c r="Y942" s="59"/>
      <c r="Z942" s="59"/>
      <c r="AA942" s="59"/>
      <c r="AB942" s="59"/>
      <c r="AC942" s="59"/>
      <c r="AD942" s="59"/>
      <c r="AE942" s="59"/>
      <c r="AF942" s="59"/>
      <c r="AG942" s="59"/>
      <c r="AH942" s="59"/>
      <c r="AI942" s="59"/>
      <c r="AJ942" s="59"/>
      <c r="AK942" s="59"/>
      <c r="AL942" s="59"/>
      <c r="AM942" s="59"/>
      <c r="AN942" s="59"/>
      <c r="AO942" s="59"/>
      <c r="AP942" s="59"/>
      <c r="AQ942" s="59"/>
      <c r="AR942" s="59"/>
      <c r="AS942" s="59"/>
      <c r="AT942" s="59"/>
      <c r="AU942" s="59"/>
      <c r="AV942" s="59"/>
      <c r="AW942" s="59"/>
      <c r="AX942" s="59"/>
      <c r="AY942" s="59"/>
      <c r="AZ942" s="58"/>
      <c r="BA942" s="59"/>
      <c r="BB942" s="59"/>
      <c r="BC942" s="59"/>
      <c r="BD942" s="59"/>
    </row>
    <row r="943" spans="1:56" x14ac:dyDescent="0.2">
      <c r="A943" s="29">
        <v>47024</v>
      </c>
      <c r="B943" s="1" t="s">
        <v>789</v>
      </c>
      <c r="C943" s="27">
        <v>44550</v>
      </c>
      <c r="J943" s="1" t="s">
        <v>52</v>
      </c>
      <c r="K943" s="1" t="s">
        <v>59</v>
      </c>
      <c r="L943" s="1">
        <v>1</v>
      </c>
      <c r="M943" s="1">
        <v>1782.57</v>
      </c>
      <c r="N943" s="6">
        <v>1782.57</v>
      </c>
      <c r="O943" s="6"/>
      <c r="P943" s="6">
        <v>6662.17</v>
      </c>
      <c r="R943" s="31">
        <v>1782.57</v>
      </c>
      <c r="S943" s="28">
        <v>44561</v>
      </c>
      <c r="W943" s="58"/>
      <c r="X943" s="59"/>
      <c r="Y943" s="59"/>
      <c r="Z943" s="59"/>
      <c r="AA943" s="59"/>
      <c r="AB943" s="59"/>
      <c r="AC943" s="59"/>
      <c r="AD943" s="59"/>
      <c r="AE943" s="59"/>
      <c r="AF943" s="59"/>
      <c r="AG943" s="59"/>
      <c r="AH943" s="59"/>
      <c r="AI943" s="59"/>
      <c r="AJ943" s="59"/>
      <c r="AK943" s="59"/>
      <c r="AL943" s="59"/>
      <c r="AM943" s="59"/>
      <c r="AN943" s="59"/>
      <c r="AO943" s="59"/>
      <c r="AP943" s="59"/>
      <c r="AQ943" s="59"/>
      <c r="AR943" s="59"/>
      <c r="AS943" s="59"/>
      <c r="AT943" s="59"/>
      <c r="AU943" s="59"/>
      <c r="AV943" s="59"/>
      <c r="AW943" s="59"/>
      <c r="AX943" s="59"/>
      <c r="AY943" s="59"/>
      <c r="AZ943" s="58"/>
      <c r="BA943" s="59"/>
      <c r="BB943" s="59"/>
      <c r="BC943" s="59"/>
      <c r="BD943" s="59"/>
    </row>
    <row r="944" spans="1:56" x14ac:dyDescent="0.2">
      <c r="A944" s="29">
        <v>46985</v>
      </c>
      <c r="B944" s="1" t="s">
        <v>200</v>
      </c>
      <c r="C944" s="27">
        <v>44552</v>
      </c>
      <c r="D944" s="1">
        <v>53430</v>
      </c>
      <c r="J944" s="1" t="s">
        <v>52</v>
      </c>
      <c r="K944" s="1" t="s">
        <v>49</v>
      </c>
      <c r="L944" s="1">
        <v>-1</v>
      </c>
      <c r="N944" s="6"/>
      <c r="O944" s="6">
        <v>605.4</v>
      </c>
      <c r="P944" s="6">
        <v>4137.6099999999997</v>
      </c>
      <c r="R944" s="31">
        <v>-605.4</v>
      </c>
      <c r="S944" s="28">
        <v>44561</v>
      </c>
      <c r="W944" s="58"/>
      <c r="X944" s="59"/>
      <c r="Y944" s="59"/>
      <c r="Z944" s="59"/>
      <c r="AA944" s="59"/>
      <c r="AB944" s="59"/>
      <c r="AC944" s="59"/>
      <c r="AD944" s="59"/>
      <c r="AE944" s="59"/>
      <c r="AF944" s="59"/>
      <c r="AG944" s="59"/>
      <c r="AH944" s="59"/>
      <c r="AI944" s="59"/>
      <c r="AJ944" s="59"/>
      <c r="AK944" s="59"/>
      <c r="AL944" s="59"/>
      <c r="AM944" s="59"/>
      <c r="AN944" s="59"/>
      <c r="AO944" s="59"/>
      <c r="AP944" s="59"/>
      <c r="AQ944" s="59"/>
      <c r="AR944" s="59"/>
      <c r="AS944" s="59"/>
      <c r="AT944" s="59"/>
      <c r="AU944" s="59"/>
      <c r="AV944" s="59"/>
      <c r="AW944" s="59"/>
      <c r="AX944" s="59"/>
      <c r="AY944" s="59"/>
      <c r="AZ944" s="58"/>
      <c r="BA944" s="59"/>
      <c r="BB944" s="59"/>
      <c r="BC944" s="59"/>
      <c r="BD944" s="59"/>
    </row>
    <row r="945" spans="1:56" x14ac:dyDescent="0.2">
      <c r="A945" s="29">
        <v>47015</v>
      </c>
      <c r="B945" s="1" t="s">
        <v>200</v>
      </c>
      <c r="C945" s="27">
        <v>44552</v>
      </c>
      <c r="D945" s="1">
        <v>53444</v>
      </c>
      <c r="J945" s="1" t="s">
        <v>52</v>
      </c>
      <c r="K945" s="1" t="s">
        <v>49</v>
      </c>
      <c r="L945" s="1">
        <v>-1</v>
      </c>
      <c r="N945" s="6"/>
      <c r="O945" s="6">
        <v>18</v>
      </c>
      <c r="P945" s="6">
        <v>4879.6000000000004</v>
      </c>
      <c r="R945" s="31">
        <v>-18</v>
      </c>
      <c r="S945" s="28">
        <v>44561</v>
      </c>
      <c r="W945" s="58"/>
      <c r="X945" s="59"/>
      <c r="Y945" s="59"/>
      <c r="Z945" s="59"/>
      <c r="AA945" s="59"/>
      <c r="AB945" s="59"/>
      <c r="AC945" s="59"/>
      <c r="AD945" s="59"/>
      <c r="AE945" s="59"/>
      <c r="AF945" s="59"/>
      <c r="AG945" s="59"/>
      <c r="AH945" s="59"/>
      <c r="AI945" s="59"/>
      <c r="AJ945" s="59"/>
      <c r="AK945" s="59"/>
      <c r="AL945" s="59"/>
      <c r="AM945" s="59"/>
      <c r="AN945" s="59"/>
      <c r="AO945" s="59"/>
      <c r="AP945" s="59"/>
      <c r="AQ945" s="59"/>
      <c r="AR945" s="59"/>
      <c r="AS945" s="59"/>
      <c r="AT945" s="59"/>
      <c r="AU945" s="59"/>
      <c r="AV945" s="59"/>
      <c r="AW945" s="59"/>
      <c r="AX945" s="59"/>
      <c r="AY945" s="59"/>
      <c r="AZ945" s="58"/>
      <c r="BA945" s="59"/>
      <c r="BB945" s="59"/>
      <c r="BC945" s="59"/>
      <c r="BD945" s="59"/>
    </row>
    <row r="946" spans="1:56" x14ac:dyDescent="0.2">
      <c r="A946" s="29">
        <v>47041</v>
      </c>
      <c r="B946" s="1" t="s">
        <v>623</v>
      </c>
      <c r="C946" s="27">
        <v>44552</v>
      </c>
      <c r="D946" s="1">
        <v>18</v>
      </c>
      <c r="J946" s="1" t="s">
        <v>52</v>
      </c>
      <c r="K946" s="1" t="s">
        <v>3</v>
      </c>
      <c r="L946" s="1">
        <v>-1</v>
      </c>
      <c r="N946" s="6"/>
      <c r="O946" s="6">
        <v>260.74</v>
      </c>
      <c r="P946" s="6">
        <v>4643.57</v>
      </c>
      <c r="R946" s="31">
        <v>-260.74</v>
      </c>
      <c r="S946" s="28">
        <v>44561</v>
      </c>
      <c r="W946" s="58"/>
      <c r="X946" s="59"/>
      <c r="Y946" s="59"/>
      <c r="Z946" s="59"/>
      <c r="AA946" s="59"/>
      <c r="AB946" s="59"/>
      <c r="AC946" s="59"/>
      <c r="AD946" s="59"/>
      <c r="AE946" s="59"/>
      <c r="AF946" s="59"/>
      <c r="AG946" s="59"/>
      <c r="AH946" s="59"/>
      <c r="AI946" s="59"/>
      <c r="AJ946" s="59"/>
      <c r="AK946" s="59"/>
      <c r="AL946" s="59"/>
      <c r="AM946" s="59"/>
      <c r="AN946" s="59"/>
      <c r="AO946" s="59"/>
      <c r="AP946" s="59"/>
      <c r="AQ946" s="59"/>
      <c r="AR946" s="59"/>
      <c r="AS946" s="59"/>
      <c r="AT946" s="59"/>
      <c r="AU946" s="59"/>
      <c r="AV946" s="59"/>
      <c r="AW946" s="59"/>
      <c r="AX946" s="59"/>
      <c r="AY946" s="59"/>
      <c r="AZ946" s="58"/>
      <c r="BA946" s="59"/>
      <c r="BB946" s="59"/>
      <c r="BC946" s="59"/>
      <c r="BD946" s="59"/>
    </row>
    <row r="947" spans="1:56" x14ac:dyDescent="0.2">
      <c r="A947" s="29">
        <v>47041</v>
      </c>
      <c r="B947" s="1" t="s">
        <v>623</v>
      </c>
      <c r="C947" s="27">
        <v>44552</v>
      </c>
      <c r="D947" s="1">
        <v>18</v>
      </c>
      <c r="J947" s="1" t="s">
        <v>52</v>
      </c>
      <c r="K947" s="1" t="s">
        <v>3</v>
      </c>
      <c r="L947" s="1">
        <v>1</v>
      </c>
      <c r="N947" s="6">
        <v>1.75</v>
      </c>
      <c r="O947" s="6"/>
      <c r="P947" s="6">
        <v>4904.3100000000004</v>
      </c>
      <c r="R947" s="31">
        <v>1.75</v>
      </c>
      <c r="S947" s="28">
        <v>44561</v>
      </c>
      <c r="W947" s="58"/>
      <c r="X947" s="59"/>
      <c r="Y947" s="59"/>
      <c r="Z947" s="59"/>
      <c r="AA947" s="59"/>
      <c r="AB947" s="59"/>
      <c r="AC947" s="59"/>
      <c r="AD947" s="59"/>
      <c r="AE947" s="59"/>
      <c r="AF947" s="59"/>
      <c r="AG947" s="59"/>
      <c r="AH947" s="59"/>
      <c r="AI947" s="59"/>
      <c r="AJ947" s="59"/>
      <c r="AK947" s="59"/>
      <c r="AL947" s="59"/>
      <c r="AM947" s="59"/>
      <c r="AN947" s="59"/>
      <c r="AO947" s="59"/>
      <c r="AP947" s="59"/>
      <c r="AQ947" s="59"/>
      <c r="AR947" s="59"/>
      <c r="AS947" s="59"/>
      <c r="AT947" s="59"/>
      <c r="AU947" s="59"/>
      <c r="AV947" s="59"/>
      <c r="AW947" s="59"/>
      <c r="AX947" s="59"/>
      <c r="AY947" s="59"/>
      <c r="AZ947" s="58"/>
      <c r="BA947" s="59"/>
      <c r="BB947" s="59"/>
      <c r="BC947" s="59"/>
      <c r="BD947" s="59"/>
    </row>
    <row r="948" spans="1:56" x14ac:dyDescent="0.2">
      <c r="A948" s="29">
        <v>47041</v>
      </c>
      <c r="B948" s="1" t="s">
        <v>623</v>
      </c>
      <c r="C948" s="27">
        <v>44552</v>
      </c>
      <c r="D948" s="1">
        <v>18</v>
      </c>
      <c r="J948" s="1" t="s">
        <v>52</v>
      </c>
      <c r="K948" s="1" t="s">
        <v>3</v>
      </c>
      <c r="L948" s="1">
        <v>2</v>
      </c>
      <c r="N948" s="6">
        <v>22.96</v>
      </c>
      <c r="O948" s="6"/>
      <c r="P948" s="6">
        <v>4902.5600000000004</v>
      </c>
      <c r="R948" s="31">
        <v>22.96</v>
      </c>
      <c r="S948" s="28">
        <v>44561</v>
      </c>
      <c r="W948" s="58"/>
      <c r="X948" s="59"/>
      <c r="Y948" s="59"/>
      <c r="Z948" s="59"/>
      <c r="AA948" s="59"/>
      <c r="AB948" s="59"/>
      <c r="AC948" s="59"/>
      <c r="AD948" s="59"/>
      <c r="AE948" s="59"/>
      <c r="AF948" s="59"/>
      <c r="AG948" s="59"/>
      <c r="AH948" s="59"/>
      <c r="AI948" s="59"/>
      <c r="AJ948" s="59"/>
      <c r="AK948" s="59"/>
      <c r="AL948" s="59"/>
      <c r="AM948" s="59"/>
      <c r="AN948" s="59"/>
      <c r="AO948" s="59"/>
      <c r="AP948" s="59"/>
      <c r="AQ948" s="59"/>
      <c r="AR948" s="59"/>
      <c r="AS948" s="59"/>
      <c r="AT948" s="59"/>
      <c r="AU948" s="59"/>
      <c r="AV948" s="59"/>
      <c r="AW948" s="59"/>
      <c r="AX948" s="59"/>
      <c r="AY948" s="59"/>
      <c r="AZ948" s="58"/>
      <c r="BA948" s="59"/>
      <c r="BB948" s="59"/>
      <c r="BC948" s="59"/>
      <c r="BD948" s="59"/>
    </row>
    <row r="949" spans="1:56" x14ac:dyDescent="0.2">
      <c r="A949" s="29">
        <v>47041</v>
      </c>
      <c r="B949" s="1" t="s">
        <v>623</v>
      </c>
      <c r="C949" s="27">
        <v>44552</v>
      </c>
      <c r="D949" s="1">
        <v>18</v>
      </c>
      <c r="J949" s="1" t="s">
        <v>52</v>
      </c>
      <c r="K949" s="1" t="s">
        <v>3</v>
      </c>
      <c r="L949" s="1">
        <v>2</v>
      </c>
      <c r="N949" s="6">
        <v>99.44</v>
      </c>
      <c r="O949" s="6"/>
      <c r="P949" s="6">
        <v>4743.01</v>
      </c>
      <c r="R949" s="31">
        <v>99.44</v>
      </c>
      <c r="S949" s="28">
        <v>44561</v>
      </c>
      <c r="W949" s="58"/>
      <c r="X949" s="59"/>
      <c r="Y949" s="59"/>
      <c r="Z949" s="59"/>
      <c r="AA949" s="59"/>
      <c r="AB949" s="59"/>
      <c r="AC949" s="59"/>
      <c r="AD949" s="59"/>
      <c r="AE949" s="59"/>
      <c r="AF949" s="59"/>
      <c r="AG949" s="59"/>
      <c r="AH949" s="59"/>
      <c r="AI949" s="59"/>
      <c r="AJ949" s="59"/>
      <c r="AK949" s="59"/>
      <c r="AL949" s="59"/>
      <c r="AM949" s="59"/>
      <c r="AN949" s="59"/>
      <c r="AO949" s="59"/>
      <c r="AP949" s="59"/>
      <c r="AQ949" s="59"/>
      <c r="AR949" s="59"/>
      <c r="AS949" s="59"/>
      <c r="AT949" s="59"/>
      <c r="AU949" s="59"/>
      <c r="AV949" s="59"/>
      <c r="AW949" s="59"/>
      <c r="AX949" s="59"/>
      <c r="AY949" s="59"/>
      <c r="AZ949" s="58"/>
      <c r="BA949" s="59"/>
      <c r="BB949" s="59"/>
      <c r="BC949" s="59"/>
      <c r="BD949" s="59"/>
    </row>
    <row r="950" spans="1:56" x14ac:dyDescent="0.2">
      <c r="A950" s="29">
        <v>46711</v>
      </c>
      <c r="B950" s="1" t="s">
        <v>200</v>
      </c>
      <c r="C950" s="27">
        <v>44557</v>
      </c>
      <c r="D950" s="1">
        <v>53360</v>
      </c>
      <c r="J950" s="1" t="s">
        <v>52</v>
      </c>
      <c r="K950" s="1" t="s">
        <v>49</v>
      </c>
      <c r="L950" s="1">
        <v>-1</v>
      </c>
      <c r="N950" s="6"/>
      <c r="O950" s="6">
        <v>18</v>
      </c>
      <c r="P950" s="6">
        <v>1911.77</v>
      </c>
      <c r="R950" s="31">
        <v>-18</v>
      </c>
      <c r="S950" s="28">
        <v>44561</v>
      </c>
      <c r="W950" s="58"/>
      <c r="X950" s="59"/>
      <c r="Y950" s="59"/>
      <c r="Z950" s="59"/>
      <c r="AA950" s="59"/>
      <c r="AB950" s="59"/>
      <c r="AC950" s="59"/>
      <c r="AD950" s="59"/>
      <c r="AE950" s="59"/>
      <c r="AF950" s="59"/>
      <c r="AG950" s="59"/>
      <c r="AH950" s="59"/>
      <c r="AI950" s="59"/>
      <c r="AJ950" s="59"/>
      <c r="AK950" s="59"/>
      <c r="AL950" s="59"/>
      <c r="AM950" s="59"/>
      <c r="AN950" s="59"/>
      <c r="AO950" s="59"/>
      <c r="AP950" s="59"/>
      <c r="AQ950" s="59"/>
      <c r="AR950" s="59"/>
      <c r="AS950" s="59"/>
      <c r="AT950" s="59"/>
      <c r="AU950" s="59"/>
      <c r="AV950" s="59"/>
      <c r="AW950" s="59"/>
      <c r="AX950" s="59"/>
      <c r="AY950" s="59"/>
      <c r="AZ950" s="58"/>
      <c r="BA950" s="59"/>
      <c r="BB950" s="59"/>
      <c r="BC950" s="59"/>
      <c r="BD950" s="59"/>
    </row>
    <row r="951" spans="1:56" x14ac:dyDescent="0.2">
      <c r="A951" s="29">
        <v>46711</v>
      </c>
      <c r="B951" s="1" t="s">
        <v>200</v>
      </c>
      <c r="C951" s="27">
        <v>44557</v>
      </c>
      <c r="D951" s="1">
        <v>53360</v>
      </c>
      <c r="J951" s="1" t="s">
        <v>52</v>
      </c>
      <c r="K951" s="1" t="s">
        <v>49</v>
      </c>
      <c r="L951" s="1">
        <v>-1</v>
      </c>
      <c r="N951" s="6"/>
      <c r="O951" s="6">
        <v>6.38</v>
      </c>
      <c r="P951" s="6">
        <v>1905.39</v>
      </c>
      <c r="R951" s="31">
        <v>-6.38</v>
      </c>
      <c r="S951" s="28">
        <v>44561</v>
      </c>
      <c r="W951" s="58"/>
      <c r="X951" s="59"/>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8"/>
      <c r="BA951" s="59"/>
      <c r="BB951" s="59"/>
      <c r="BC951" s="59"/>
      <c r="BD951" s="59"/>
    </row>
    <row r="952" spans="1:56" x14ac:dyDescent="0.2">
      <c r="A952" s="29">
        <v>46711</v>
      </c>
      <c r="B952" s="1" t="s">
        <v>200</v>
      </c>
      <c r="C952" s="27">
        <v>44557</v>
      </c>
      <c r="D952" s="1">
        <v>53360</v>
      </c>
      <c r="J952" s="1" t="s">
        <v>52</v>
      </c>
      <c r="K952" s="1" t="s">
        <v>49</v>
      </c>
      <c r="L952" s="1">
        <v>-1</v>
      </c>
      <c r="N952" s="6"/>
      <c r="O952" s="6">
        <v>3</v>
      </c>
      <c r="P952" s="6">
        <v>1902.39</v>
      </c>
      <c r="R952" s="31">
        <v>-3</v>
      </c>
      <c r="S952" s="28">
        <v>44561</v>
      </c>
      <c r="W952" s="58"/>
      <c r="X952" s="59"/>
      <c r="Y952" s="59"/>
      <c r="Z952" s="59"/>
      <c r="AA952" s="59"/>
      <c r="AB952" s="59"/>
      <c r="AC952" s="59"/>
      <c r="AD952" s="59"/>
      <c r="AE952" s="59"/>
      <c r="AF952" s="59"/>
      <c r="AG952" s="59"/>
      <c r="AH952" s="59"/>
      <c r="AI952" s="59"/>
      <c r="AJ952" s="59"/>
      <c r="AK952" s="59"/>
      <c r="AL952" s="59"/>
      <c r="AM952" s="59"/>
      <c r="AN952" s="59"/>
      <c r="AO952" s="59"/>
      <c r="AP952" s="59"/>
      <c r="AQ952" s="59"/>
      <c r="AR952" s="59"/>
      <c r="AS952" s="59"/>
      <c r="AT952" s="59"/>
      <c r="AU952" s="59"/>
      <c r="AV952" s="59"/>
      <c r="AW952" s="59"/>
      <c r="AX952" s="59"/>
      <c r="AY952" s="59"/>
      <c r="AZ952" s="58"/>
      <c r="BA952" s="59"/>
      <c r="BB952" s="59"/>
      <c r="BC952" s="59"/>
      <c r="BD952" s="59"/>
    </row>
    <row r="953" spans="1:56" x14ac:dyDescent="0.2">
      <c r="A953" s="29">
        <v>46764</v>
      </c>
      <c r="B953" s="1" t="s">
        <v>200</v>
      </c>
      <c r="C953" s="27">
        <v>44557</v>
      </c>
      <c r="D953" s="1">
        <v>53369</v>
      </c>
      <c r="J953" s="1" t="s">
        <v>52</v>
      </c>
      <c r="K953" s="1" t="s">
        <v>49</v>
      </c>
      <c r="L953" s="1">
        <v>-1</v>
      </c>
      <c r="N953" s="6"/>
      <c r="O953" s="6">
        <v>999</v>
      </c>
      <c r="P953" s="6">
        <v>3138.61</v>
      </c>
      <c r="R953" s="31">
        <v>-999</v>
      </c>
      <c r="S953" s="28">
        <v>44561</v>
      </c>
      <c r="W953" s="58"/>
      <c r="X953" s="59"/>
      <c r="Y953" s="59"/>
      <c r="Z953" s="59"/>
      <c r="AA953" s="59"/>
      <c r="AB953" s="59"/>
      <c r="AC953" s="59"/>
      <c r="AD953" s="59"/>
      <c r="AE953" s="59"/>
      <c r="AF953" s="59"/>
      <c r="AG953" s="59"/>
      <c r="AH953" s="59"/>
      <c r="AI953" s="59"/>
      <c r="AJ953" s="59"/>
      <c r="AK953" s="59"/>
      <c r="AL953" s="59"/>
      <c r="AM953" s="59"/>
      <c r="AN953" s="59"/>
      <c r="AO953" s="59"/>
      <c r="AP953" s="59"/>
      <c r="AQ953" s="59"/>
      <c r="AR953" s="59"/>
      <c r="AS953" s="59"/>
      <c r="AT953" s="59"/>
      <c r="AU953" s="59"/>
      <c r="AV953" s="59"/>
      <c r="AW953" s="59"/>
      <c r="AX953" s="59"/>
      <c r="AY953" s="59"/>
      <c r="AZ953" s="58"/>
      <c r="BA953" s="59"/>
      <c r="BB953" s="59"/>
      <c r="BC953" s="59"/>
      <c r="BD953" s="59"/>
    </row>
    <row r="954" spans="1:56" x14ac:dyDescent="0.2">
      <c r="A954" s="29">
        <v>46764</v>
      </c>
      <c r="B954" s="1" t="s">
        <v>200</v>
      </c>
      <c r="C954" s="27">
        <v>44557</v>
      </c>
      <c r="D954" s="1">
        <v>53369</v>
      </c>
      <c r="J954" s="1" t="s">
        <v>52</v>
      </c>
      <c r="K954" s="1" t="s">
        <v>49</v>
      </c>
      <c r="L954" s="1">
        <v>-1</v>
      </c>
      <c r="N954" s="6"/>
      <c r="O954" s="6">
        <v>687.35</v>
      </c>
      <c r="P954" s="6">
        <v>1929.77</v>
      </c>
      <c r="R954" s="31">
        <v>-687.35</v>
      </c>
      <c r="S954" s="28">
        <v>44561</v>
      </c>
      <c r="W954" s="58"/>
      <c r="X954" s="59"/>
      <c r="Y954" s="59"/>
      <c r="Z954" s="59"/>
      <c r="AA954" s="59"/>
      <c r="AB954" s="59"/>
      <c r="AC954" s="59"/>
      <c r="AD954" s="59"/>
      <c r="AE954" s="59"/>
      <c r="AF954" s="59"/>
      <c r="AG954" s="59"/>
      <c r="AH954" s="59"/>
      <c r="AI954" s="59"/>
      <c r="AJ954" s="59"/>
      <c r="AK954" s="59"/>
      <c r="AL954" s="59"/>
      <c r="AM954" s="59"/>
      <c r="AN954" s="59"/>
      <c r="AO954" s="59"/>
      <c r="AP954" s="59"/>
      <c r="AQ954" s="59"/>
      <c r="AR954" s="59"/>
      <c r="AS954" s="59"/>
      <c r="AT954" s="59"/>
      <c r="AU954" s="59"/>
      <c r="AV954" s="59"/>
      <c r="AW954" s="59"/>
      <c r="AX954" s="59"/>
      <c r="AY954" s="59"/>
      <c r="AZ954" s="58"/>
      <c r="BA954" s="59"/>
      <c r="BB954" s="59"/>
      <c r="BC954" s="59"/>
      <c r="BD954" s="59"/>
    </row>
    <row r="955" spans="1:56" x14ac:dyDescent="0.2">
      <c r="A955" s="29">
        <v>46764</v>
      </c>
      <c r="B955" s="1" t="s">
        <v>200</v>
      </c>
      <c r="C955" s="27">
        <v>44557</v>
      </c>
      <c r="D955" s="1">
        <v>53369</v>
      </c>
      <c r="J955" s="1" t="s">
        <v>52</v>
      </c>
      <c r="K955" s="1" t="s">
        <v>49</v>
      </c>
      <c r="L955" s="1">
        <v>-2</v>
      </c>
      <c r="N955" s="6"/>
      <c r="O955" s="6">
        <v>521.49</v>
      </c>
      <c r="P955" s="6">
        <v>2617.12</v>
      </c>
      <c r="R955" s="31">
        <v>-521.49</v>
      </c>
      <c r="S955" s="28">
        <v>44561</v>
      </c>
      <c r="W955" s="58"/>
      <c r="X955" s="59"/>
      <c r="Y955" s="59"/>
      <c r="Z955" s="59"/>
      <c r="AA955" s="59"/>
      <c r="AB955" s="59"/>
      <c r="AC955" s="59"/>
      <c r="AD955" s="59"/>
      <c r="AE955" s="59"/>
      <c r="AF955" s="59"/>
      <c r="AG955" s="59"/>
      <c r="AH955" s="59"/>
      <c r="AI955" s="59"/>
      <c r="AJ955" s="59"/>
      <c r="AK955" s="59"/>
      <c r="AL955" s="59"/>
      <c r="AM955" s="59"/>
      <c r="AN955" s="59"/>
      <c r="AO955" s="59"/>
      <c r="AP955" s="59"/>
      <c r="AQ955" s="59"/>
      <c r="AR955" s="59"/>
      <c r="AS955" s="59"/>
      <c r="AT955" s="59"/>
      <c r="AU955" s="59"/>
      <c r="AV955" s="59"/>
      <c r="AW955" s="59"/>
      <c r="AX955" s="59"/>
      <c r="AY955" s="59"/>
      <c r="AZ955" s="58"/>
      <c r="BA955" s="59"/>
      <c r="BB955" s="59"/>
      <c r="BC955" s="59"/>
      <c r="BD955" s="59"/>
    </row>
    <row r="956" spans="1:56" x14ac:dyDescent="0.2">
      <c r="A956" s="29">
        <v>46992</v>
      </c>
      <c r="B956" s="1" t="s">
        <v>200</v>
      </c>
      <c r="C956" s="27">
        <v>44557</v>
      </c>
      <c r="D956" s="1">
        <v>53434</v>
      </c>
      <c r="J956" s="1" t="s">
        <v>52</v>
      </c>
      <c r="K956" s="1" t="s">
        <v>49</v>
      </c>
      <c r="L956" s="1">
        <v>-1</v>
      </c>
      <c r="N956" s="6"/>
      <c r="O956" s="6">
        <v>65</v>
      </c>
      <c r="P956" s="6">
        <v>1837.39</v>
      </c>
      <c r="R956" s="31">
        <v>-65</v>
      </c>
      <c r="S956" s="28">
        <v>44561</v>
      </c>
      <c r="W956" s="58"/>
      <c r="X956" s="59"/>
      <c r="Y956" s="59"/>
      <c r="Z956" s="59"/>
      <c r="AA956" s="59"/>
      <c r="AB956" s="59"/>
      <c r="AC956" s="59"/>
      <c r="AD956" s="59"/>
      <c r="AE956" s="59"/>
      <c r="AF956" s="59"/>
      <c r="AG956" s="59"/>
      <c r="AH956" s="59"/>
      <c r="AI956" s="59"/>
      <c r="AJ956" s="59"/>
      <c r="AK956" s="59"/>
      <c r="AL956" s="59"/>
      <c r="AM956" s="59"/>
      <c r="AN956" s="59"/>
      <c r="AO956" s="59"/>
      <c r="AP956" s="59"/>
      <c r="AQ956" s="59"/>
      <c r="AR956" s="59"/>
      <c r="AS956" s="59"/>
      <c r="AT956" s="59"/>
      <c r="AU956" s="59"/>
      <c r="AV956" s="59"/>
      <c r="AW956" s="59"/>
      <c r="AX956" s="59"/>
      <c r="AY956" s="59"/>
      <c r="AZ956" s="58"/>
      <c r="BA956" s="59"/>
      <c r="BB956" s="59"/>
      <c r="BC956" s="59"/>
      <c r="BD956" s="59"/>
    </row>
    <row r="957" spans="1:56" x14ac:dyDescent="0.2">
      <c r="A957" s="29">
        <v>47069</v>
      </c>
      <c r="B957" s="1" t="s">
        <v>789</v>
      </c>
      <c r="C957" s="27">
        <v>44557</v>
      </c>
      <c r="J957" s="1" t="s">
        <v>52</v>
      </c>
      <c r="K957" s="1" t="s">
        <v>59</v>
      </c>
      <c r="L957" s="1">
        <v>2</v>
      </c>
      <c r="M957" s="1">
        <v>980</v>
      </c>
      <c r="N957" s="6">
        <v>1960</v>
      </c>
      <c r="O957" s="6"/>
      <c r="P957" s="6">
        <v>3797.39</v>
      </c>
      <c r="R957" s="31">
        <v>1960</v>
      </c>
      <c r="S957" s="28">
        <v>44561</v>
      </c>
      <c r="W957" s="58"/>
      <c r="X957" s="59"/>
      <c r="Y957" s="59"/>
      <c r="Z957" s="59"/>
      <c r="AA957" s="59"/>
      <c r="AB957" s="59"/>
      <c r="AC957" s="59"/>
      <c r="AD957" s="59"/>
      <c r="AE957" s="59"/>
      <c r="AF957" s="59"/>
      <c r="AG957" s="59"/>
      <c r="AH957" s="59"/>
      <c r="AI957" s="59"/>
      <c r="AJ957" s="59"/>
      <c r="AK957" s="59"/>
      <c r="AL957" s="59"/>
      <c r="AM957" s="59"/>
      <c r="AN957" s="59"/>
      <c r="AO957" s="59"/>
      <c r="AP957" s="59"/>
      <c r="AQ957" s="59"/>
      <c r="AR957" s="59"/>
      <c r="AS957" s="59"/>
      <c r="AT957" s="59"/>
      <c r="AU957" s="59"/>
      <c r="AV957" s="59"/>
      <c r="AW957" s="59"/>
      <c r="AX957" s="59"/>
      <c r="AY957" s="59"/>
      <c r="AZ957" s="58"/>
      <c r="BA957" s="59"/>
      <c r="BB957" s="59"/>
      <c r="BC957" s="59"/>
      <c r="BD957" s="59"/>
    </row>
    <row r="958" spans="1:56" x14ac:dyDescent="0.2">
      <c r="A958" s="29">
        <v>47129</v>
      </c>
      <c r="B958" s="1" t="s">
        <v>789</v>
      </c>
      <c r="C958" s="27">
        <v>44559</v>
      </c>
      <c r="J958" s="1" t="s">
        <v>52</v>
      </c>
      <c r="K958" s="1" t="s">
        <v>59</v>
      </c>
      <c r="N958" s="6"/>
      <c r="O958" s="6">
        <v>228.14</v>
      </c>
      <c r="P958" s="6">
        <v>6384.35</v>
      </c>
      <c r="R958" s="31">
        <v>-228.14</v>
      </c>
      <c r="S958" s="28">
        <v>44561</v>
      </c>
      <c r="W958" s="58"/>
      <c r="X958" s="59"/>
      <c r="Y958" s="59"/>
      <c r="Z958" s="59"/>
      <c r="AA958" s="59"/>
      <c r="AB958" s="59"/>
      <c r="AC958" s="59"/>
      <c r="AD958" s="59"/>
      <c r="AE958" s="59"/>
      <c r="AF958" s="59"/>
      <c r="AG958" s="59"/>
      <c r="AH958" s="59"/>
      <c r="AI958" s="59"/>
      <c r="AJ958" s="59"/>
      <c r="AK958" s="59"/>
      <c r="AL958" s="59"/>
      <c r="AM958" s="59"/>
      <c r="AN958" s="59"/>
      <c r="AO958" s="59"/>
      <c r="AP958" s="59"/>
      <c r="AQ958" s="59"/>
      <c r="AR958" s="59"/>
      <c r="AS958" s="59"/>
      <c r="AT958" s="59"/>
      <c r="AU958" s="59"/>
      <c r="AV958" s="59"/>
      <c r="AW958" s="59"/>
      <c r="AX958" s="59"/>
      <c r="AY958" s="59"/>
      <c r="AZ958" s="58"/>
      <c r="BA958" s="59"/>
      <c r="BB958" s="59"/>
      <c r="BC958" s="59"/>
      <c r="BD958" s="59"/>
    </row>
    <row r="959" spans="1:56" x14ac:dyDescent="0.2">
      <c r="A959" s="29">
        <v>47129</v>
      </c>
      <c r="B959" s="1" t="s">
        <v>789</v>
      </c>
      <c r="C959" s="27">
        <v>44559</v>
      </c>
      <c r="J959" s="1" t="s">
        <v>52</v>
      </c>
      <c r="K959" s="1" t="s">
        <v>59</v>
      </c>
      <c r="L959" s="1">
        <v>1</v>
      </c>
      <c r="M959" s="1">
        <v>246.14</v>
      </c>
      <c r="N959" s="6">
        <v>246.14</v>
      </c>
      <c r="O959" s="6"/>
      <c r="P959" s="6">
        <v>6612.49</v>
      </c>
      <c r="R959" s="31">
        <v>246.14</v>
      </c>
      <c r="S959" s="28">
        <v>44561</v>
      </c>
      <c r="W959" s="58"/>
      <c r="X959" s="59"/>
      <c r="Y959" s="59"/>
      <c r="Z959" s="59"/>
      <c r="AA959" s="59"/>
      <c r="AB959" s="59"/>
      <c r="AC959" s="59"/>
      <c r="AD959" s="59"/>
      <c r="AE959" s="59"/>
      <c r="AF959" s="59"/>
      <c r="AG959" s="59"/>
      <c r="AH959" s="59"/>
      <c r="AI959" s="59"/>
      <c r="AJ959" s="59"/>
      <c r="AK959" s="59"/>
      <c r="AL959" s="59"/>
      <c r="AM959" s="59"/>
      <c r="AN959" s="59"/>
      <c r="AO959" s="59"/>
      <c r="AP959" s="59"/>
      <c r="AQ959" s="59"/>
      <c r="AR959" s="59"/>
      <c r="AS959" s="59"/>
      <c r="AT959" s="59"/>
      <c r="AU959" s="59"/>
      <c r="AV959" s="59"/>
      <c r="AW959" s="59"/>
      <c r="AX959" s="59"/>
      <c r="AY959" s="59"/>
      <c r="AZ959" s="58"/>
      <c r="BA959" s="59"/>
      <c r="BB959" s="59"/>
      <c r="BC959" s="59"/>
      <c r="BD959" s="59"/>
    </row>
    <row r="960" spans="1:56" x14ac:dyDescent="0.2">
      <c r="A960" s="29">
        <v>47129</v>
      </c>
      <c r="B960" s="1" t="s">
        <v>789</v>
      </c>
      <c r="C960" s="27">
        <v>44559</v>
      </c>
      <c r="J960" s="1" t="s">
        <v>52</v>
      </c>
      <c r="K960" s="1" t="s">
        <v>59</v>
      </c>
      <c r="L960" s="1">
        <v>1</v>
      </c>
      <c r="M960" s="1">
        <v>284.39999999999998</v>
      </c>
      <c r="N960" s="6">
        <v>284.39999999999998</v>
      </c>
      <c r="O960" s="6"/>
      <c r="P960" s="6">
        <v>5982.35</v>
      </c>
      <c r="R960" s="31">
        <v>284.39999999999998</v>
      </c>
      <c r="S960" s="28">
        <v>44561</v>
      </c>
      <c r="W960" s="58"/>
      <c r="X960" s="59"/>
      <c r="Y960" s="59"/>
      <c r="Z960" s="59"/>
      <c r="AA960" s="59"/>
      <c r="AB960" s="59"/>
      <c r="AC960" s="59"/>
      <c r="AD960" s="59"/>
      <c r="AE960" s="59"/>
      <c r="AF960" s="59"/>
      <c r="AG960" s="59"/>
      <c r="AH960" s="59"/>
      <c r="AI960" s="59"/>
      <c r="AJ960" s="59"/>
      <c r="AK960" s="59"/>
      <c r="AL960" s="59"/>
      <c r="AM960" s="59"/>
      <c r="AN960" s="59"/>
      <c r="AO960" s="59"/>
      <c r="AP960" s="59"/>
      <c r="AQ960" s="59"/>
      <c r="AR960" s="59"/>
      <c r="AS960" s="59"/>
      <c r="AT960" s="59"/>
      <c r="AU960" s="59"/>
      <c r="AV960" s="59"/>
      <c r="AW960" s="59"/>
      <c r="AX960" s="59"/>
      <c r="AY960" s="59"/>
      <c r="AZ960" s="58"/>
      <c r="BA960" s="59"/>
      <c r="BB960" s="59"/>
      <c r="BC960" s="59"/>
      <c r="BD960" s="59"/>
    </row>
    <row r="961" spans="1:56" x14ac:dyDescent="0.2">
      <c r="A961" s="29">
        <v>47129</v>
      </c>
      <c r="B961" s="1" t="s">
        <v>789</v>
      </c>
      <c r="C961" s="27">
        <v>44559</v>
      </c>
      <c r="J961" s="1" t="s">
        <v>52</v>
      </c>
      <c r="K961" s="1" t="s">
        <v>59</v>
      </c>
      <c r="L961" s="1">
        <v>6</v>
      </c>
      <c r="M961" s="1">
        <v>64</v>
      </c>
      <c r="N961" s="6">
        <v>384</v>
      </c>
      <c r="O961" s="6"/>
      <c r="P961" s="6">
        <v>6366.35</v>
      </c>
      <c r="R961" s="31">
        <v>384</v>
      </c>
      <c r="S961" s="28">
        <v>44561</v>
      </c>
      <c r="W961" s="58"/>
      <c r="X961" s="59"/>
      <c r="Y961" s="59"/>
      <c r="Z961" s="59"/>
      <c r="AA961" s="59"/>
      <c r="AB961" s="59"/>
      <c r="AC961" s="59"/>
      <c r="AD961" s="59"/>
      <c r="AE961" s="59"/>
      <c r="AF961" s="59"/>
      <c r="AG961" s="59"/>
      <c r="AH961" s="59"/>
      <c r="AI961" s="59"/>
      <c r="AJ961" s="59"/>
      <c r="AK961" s="59"/>
      <c r="AL961" s="59"/>
      <c r="AM961" s="59"/>
      <c r="AN961" s="59"/>
      <c r="AO961" s="59"/>
      <c r="AP961" s="59"/>
      <c r="AQ961" s="59"/>
      <c r="AR961" s="59"/>
      <c r="AS961" s="59"/>
      <c r="AT961" s="59"/>
      <c r="AU961" s="59"/>
      <c r="AV961" s="59"/>
      <c r="AW961" s="59"/>
      <c r="AX961" s="59"/>
      <c r="AY961" s="59"/>
      <c r="AZ961" s="58"/>
      <c r="BA961" s="59"/>
      <c r="BB961" s="59"/>
      <c r="BC961" s="59"/>
      <c r="BD961" s="59"/>
    </row>
    <row r="962" spans="1:56" x14ac:dyDescent="0.2">
      <c r="A962" s="29">
        <v>47129</v>
      </c>
      <c r="B962" s="1" t="s">
        <v>789</v>
      </c>
      <c r="C962" s="27">
        <v>44559</v>
      </c>
      <c r="J962" s="1" t="s">
        <v>52</v>
      </c>
      <c r="K962" s="1" t="s">
        <v>59</v>
      </c>
      <c r="L962" s="1">
        <v>1</v>
      </c>
      <c r="M962" s="1">
        <v>792.59</v>
      </c>
      <c r="N962" s="6">
        <v>792.59</v>
      </c>
      <c r="O962" s="6"/>
      <c r="P962" s="6">
        <v>5697.95</v>
      </c>
      <c r="R962" s="31">
        <v>792.59</v>
      </c>
      <c r="S962" s="28">
        <v>44561</v>
      </c>
      <c r="W962" s="58"/>
      <c r="X962" s="59"/>
      <c r="Y962" s="59"/>
      <c r="Z962" s="59"/>
      <c r="AA962" s="59"/>
      <c r="AB962" s="59"/>
      <c r="AC962" s="59"/>
      <c r="AD962" s="59"/>
      <c r="AE962" s="59"/>
      <c r="AF962" s="59"/>
      <c r="AG962" s="59"/>
      <c r="AH962" s="59"/>
      <c r="AI962" s="59"/>
      <c r="AJ962" s="59"/>
      <c r="AK962" s="59"/>
      <c r="AL962" s="59"/>
      <c r="AM962" s="59"/>
      <c r="AN962" s="59"/>
      <c r="AO962" s="59"/>
      <c r="AP962" s="59"/>
      <c r="AQ962" s="59"/>
      <c r="AR962" s="59"/>
      <c r="AS962" s="59"/>
      <c r="AT962" s="59"/>
      <c r="AU962" s="59"/>
      <c r="AV962" s="59"/>
      <c r="AW962" s="59"/>
      <c r="AX962" s="59"/>
      <c r="AY962" s="59"/>
      <c r="AZ962" s="58"/>
      <c r="BA962" s="59"/>
      <c r="BB962" s="59"/>
      <c r="BC962" s="59"/>
      <c r="BD962" s="59"/>
    </row>
    <row r="963" spans="1:56" x14ac:dyDescent="0.2">
      <c r="A963" s="29">
        <v>47129</v>
      </c>
      <c r="B963" s="1" t="s">
        <v>789</v>
      </c>
      <c r="C963" s="27">
        <v>44559</v>
      </c>
      <c r="J963" s="1" t="s">
        <v>52</v>
      </c>
      <c r="K963" s="1" t="s">
        <v>59</v>
      </c>
      <c r="L963" s="1">
        <v>1</v>
      </c>
      <c r="M963" s="1">
        <v>1107.97</v>
      </c>
      <c r="N963" s="6">
        <v>1107.97</v>
      </c>
      <c r="O963" s="6"/>
      <c r="P963" s="6">
        <v>4905.3599999999997</v>
      </c>
      <c r="R963" s="31">
        <v>1107.97</v>
      </c>
      <c r="S963" s="28">
        <v>44561</v>
      </c>
      <c r="W963" s="58"/>
      <c r="X963" s="59"/>
      <c r="Y963" s="59"/>
      <c r="Z963" s="59"/>
      <c r="AA963" s="59"/>
      <c r="AB963" s="59"/>
      <c r="AC963" s="59"/>
      <c r="AD963" s="59"/>
      <c r="AE963" s="59"/>
      <c r="AF963" s="59"/>
      <c r="AG963" s="59"/>
      <c r="AH963" s="59"/>
      <c r="AI963" s="59"/>
      <c r="AJ963" s="59"/>
      <c r="AK963" s="59"/>
      <c r="AL963" s="59"/>
      <c r="AM963" s="59"/>
      <c r="AN963" s="59"/>
      <c r="AO963" s="59"/>
      <c r="AP963" s="59"/>
      <c r="AQ963" s="59"/>
      <c r="AR963" s="59"/>
      <c r="AS963" s="59"/>
      <c r="AT963" s="59"/>
      <c r="AU963" s="59"/>
      <c r="AV963" s="59"/>
      <c r="AW963" s="59"/>
      <c r="AX963" s="59"/>
      <c r="AY963" s="59"/>
      <c r="AZ963" s="58"/>
      <c r="BA963" s="59"/>
      <c r="BB963" s="59"/>
      <c r="BC963" s="59"/>
      <c r="BD963" s="59"/>
    </row>
    <row r="964" spans="1:56" x14ac:dyDescent="0.2">
      <c r="A964" s="29">
        <v>46979</v>
      </c>
      <c r="B964" s="1" t="s">
        <v>200</v>
      </c>
      <c r="C964" s="27">
        <v>44561</v>
      </c>
      <c r="D964" s="1">
        <v>53428</v>
      </c>
      <c r="J964" s="1" t="s">
        <v>52</v>
      </c>
      <c r="K964" s="1" t="s">
        <v>49</v>
      </c>
      <c r="L964" s="1">
        <v>-1</v>
      </c>
      <c r="N964" s="6"/>
      <c r="O964" s="6">
        <v>254.83</v>
      </c>
      <c r="P964" s="6">
        <v>6129.52</v>
      </c>
      <c r="R964" s="31">
        <v>-254.83</v>
      </c>
      <c r="S964" s="28">
        <v>44561</v>
      </c>
      <c r="W964" s="58"/>
      <c r="X964" s="59"/>
      <c r="Y964" s="59"/>
      <c r="Z964" s="59"/>
      <c r="AA964" s="59"/>
      <c r="AB964" s="59"/>
      <c r="AC964" s="59"/>
      <c r="AD964" s="59"/>
      <c r="AE964" s="59"/>
      <c r="AF964" s="59"/>
      <c r="AG964" s="59"/>
      <c r="AH964" s="59"/>
      <c r="AI964" s="59"/>
      <c r="AJ964" s="59"/>
      <c r="AK964" s="59"/>
      <c r="AL964" s="59"/>
      <c r="AM964" s="59"/>
      <c r="AN964" s="59"/>
      <c r="AO964" s="59"/>
      <c r="AP964" s="59"/>
      <c r="AQ964" s="59"/>
      <c r="AR964" s="59"/>
      <c r="AS964" s="59"/>
      <c r="AT964" s="59"/>
      <c r="AU964" s="59"/>
      <c r="AV964" s="59"/>
      <c r="AW964" s="59"/>
      <c r="AX964" s="59"/>
      <c r="AY964" s="59"/>
      <c r="AZ964" s="58"/>
      <c r="BA964" s="59"/>
      <c r="BB964" s="59"/>
      <c r="BC964" s="59"/>
      <c r="BD964" s="59"/>
    </row>
    <row r="965" spans="1:56" x14ac:dyDescent="0.2">
      <c r="A965" s="29">
        <v>46979</v>
      </c>
      <c r="B965" s="1" t="s">
        <v>200</v>
      </c>
      <c r="C965" s="27">
        <v>44561</v>
      </c>
      <c r="D965" s="1">
        <v>53428</v>
      </c>
      <c r="J965" s="1" t="s">
        <v>52</v>
      </c>
      <c r="K965" s="1" t="s">
        <v>49</v>
      </c>
      <c r="L965" s="1">
        <v>-1</v>
      </c>
      <c r="N965" s="6"/>
      <c r="O965" s="6">
        <v>49.72</v>
      </c>
      <c r="P965" s="6">
        <v>6079.8</v>
      </c>
      <c r="R965" s="31">
        <v>-49.72</v>
      </c>
      <c r="S965" s="28">
        <v>44561</v>
      </c>
      <c r="W965" s="58"/>
      <c r="X965" s="59"/>
      <c r="Y965" s="59"/>
      <c r="Z965" s="59"/>
      <c r="AA965" s="59"/>
      <c r="AB965" s="59"/>
      <c r="AC965" s="59"/>
      <c r="AD965" s="59"/>
      <c r="AE965" s="59"/>
      <c r="AF965" s="59"/>
      <c r="AG965" s="59"/>
      <c r="AH965" s="59"/>
      <c r="AI965" s="59"/>
      <c r="AJ965" s="59"/>
      <c r="AK965" s="59"/>
      <c r="AL965" s="59"/>
      <c r="AM965" s="59"/>
      <c r="AN965" s="59"/>
      <c r="AO965" s="59"/>
      <c r="AP965" s="59"/>
      <c r="AQ965" s="59"/>
      <c r="AR965" s="59"/>
      <c r="AS965" s="59"/>
      <c r="AT965" s="59"/>
      <c r="AU965" s="59"/>
      <c r="AV965" s="59"/>
      <c r="AW965" s="59"/>
      <c r="AX965" s="59"/>
      <c r="AY965" s="59"/>
      <c r="AZ965" s="58"/>
      <c r="BA965" s="59"/>
      <c r="BB965" s="59"/>
      <c r="BC965" s="59"/>
      <c r="BD965" s="59"/>
    </row>
    <row r="966" spans="1:56" x14ac:dyDescent="0.2">
      <c r="A966" s="29">
        <v>47078</v>
      </c>
      <c r="B966" s="1" t="s">
        <v>200</v>
      </c>
      <c r="C966" s="27">
        <v>44561</v>
      </c>
      <c r="D966" s="1">
        <v>53462</v>
      </c>
      <c r="J966" s="1" t="s">
        <v>52</v>
      </c>
      <c r="K966" s="1" t="s">
        <v>49</v>
      </c>
      <c r="L966" s="1">
        <v>-2</v>
      </c>
      <c r="N966" s="6"/>
      <c r="O966" s="6">
        <v>1711.51</v>
      </c>
      <c r="P966" s="6">
        <v>4368.29</v>
      </c>
      <c r="R966" s="31">
        <v>-1711.51</v>
      </c>
      <c r="S966" s="28">
        <v>44561</v>
      </c>
      <c r="W966" s="58"/>
      <c r="X966" s="59"/>
      <c r="Y966" s="59"/>
      <c r="Z966" s="59"/>
      <c r="AA966" s="59"/>
      <c r="AB966" s="59"/>
      <c r="AC966" s="59"/>
      <c r="AD966" s="59"/>
      <c r="AE966" s="59"/>
      <c r="AF966" s="59"/>
      <c r="AG966" s="59"/>
      <c r="AH966" s="59"/>
      <c r="AI966" s="59"/>
      <c r="AJ966" s="59"/>
      <c r="AK966" s="59"/>
      <c r="AL966" s="59"/>
      <c r="AM966" s="59"/>
      <c r="AN966" s="59"/>
      <c r="AO966" s="59"/>
      <c r="AP966" s="59"/>
      <c r="AQ966" s="59"/>
      <c r="AR966" s="59"/>
      <c r="AS966" s="59"/>
      <c r="AT966" s="59"/>
      <c r="AU966" s="59"/>
      <c r="AV966" s="59"/>
      <c r="AW966" s="59"/>
      <c r="AX966" s="59"/>
      <c r="AY966" s="59"/>
      <c r="AZ966" s="58"/>
      <c r="BA966" s="59"/>
      <c r="BB966" s="59"/>
      <c r="BC966" s="59"/>
      <c r="BD966" s="59"/>
    </row>
    <row r="967" spans="1:56" x14ac:dyDescent="0.2">
      <c r="A967" s="29">
        <v>47320</v>
      </c>
      <c r="B967" s="1" t="s">
        <v>200</v>
      </c>
      <c r="C967" s="27">
        <v>44561</v>
      </c>
      <c r="D967" s="1">
        <v>53544</v>
      </c>
      <c r="J967" s="1" t="s">
        <v>52</v>
      </c>
      <c r="K967" s="1" t="s">
        <v>49</v>
      </c>
      <c r="L967" s="1">
        <v>-1</v>
      </c>
      <c r="N967" s="6"/>
      <c r="O967" s="6">
        <v>18</v>
      </c>
      <c r="P967" s="6">
        <v>4350.29</v>
      </c>
      <c r="R967" s="31">
        <v>-18</v>
      </c>
      <c r="S967" s="28">
        <v>44561</v>
      </c>
      <c r="W967" s="58"/>
      <c r="X967" s="59"/>
      <c r="Y967" s="59"/>
      <c r="Z967" s="59"/>
      <c r="AA967" s="59"/>
      <c r="AB967" s="59"/>
      <c r="AC967" s="59"/>
      <c r="AD967" s="59"/>
      <c r="AE967" s="59"/>
      <c r="AF967" s="59"/>
      <c r="AG967" s="59"/>
      <c r="AH967" s="59"/>
      <c r="AI967" s="59"/>
      <c r="AJ967" s="59"/>
      <c r="AK967" s="59"/>
      <c r="AL967" s="59"/>
      <c r="AM967" s="59"/>
      <c r="AN967" s="59"/>
      <c r="AO967" s="59"/>
      <c r="AP967" s="59"/>
      <c r="AQ967" s="59"/>
      <c r="AR967" s="59"/>
      <c r="AS967" s="59"/>
      <c r="AT967" s="59"/>
      <c r="AU967" s="59"/>
      <c r="AV967" s="59"/>
      <c r="AW967" s="59"/>
      <c r="AX967" s="59"/>
      <c r="AY967" s="59"/>
      <c r="AZ967" s="58"/>
      <c r="BA967" s="59"/>
      <c r="BB967" s="59"/>
      <c r="BC967" s="59"/>
      <c r="BD967" s="59"/>
    </row>
    <row r="968" spans="1:56" x14ac:dyDescent="0.2">
      <c r="A968" s="29">
        <v>47320</v>
      </c>
      <c r="B968" s="1" t="s">
        <v>200</v>
      </c>
      <c r="C968" s="27">
        <v>44561</v>
      </c>
      <c r="D968" s="1">
        <v>53544</v>
      </c>
      <c r="J968" s="1" t="s">
        <v>52</v>
      </c>
      <c r="K968" s="1" t="s">
        <v>49</v>
      </c>
      <c r="L968" s="1">
        <v>-1</v>
      </c>
      <c r="N968" s="6"/>
      <c r="O968" s="6">
        <v>18</v>
      </c>
      <c r="P968" s="6">
        <v>4332.29</v>
      </c>
      <c r="R968" s="31">
        <v>-18</v>
      </c>
      <c r="S968" s="28">
        <v>44561</v>
      </c>
      <c r="W968" s="58"/>
      <c r="X968" s="59"/>
      <c r="Y968" s="59"/>
      <c r="Z968" s="59"/>
      <c r="AA968" s="59"/>
      <c r="AB968" s="59"/>
      <c r="AC968" s="59"/>
      <c r="AD968" s="59"/>
      <c r="AE968" s="59"/>
      <c r="AF968" s="59"/>
      <c r="AG968" s="59"/>
      <c r="AH968" s="59"/>
      <c r="AI968" s="59"/>
      <c r="AJ968" s="59"/>
      <c r="AK968" s="59"/>
      <c r="AL968" s="59"/>
      <c r="AM968" s="59"/>
      <c r="AN968" s="59"/>
      <c r="AO968" s="59"/>
      <c r="AP968" s="59"/>
      <c r="AQ968" s="59"/>
      <c r="AR968" s="59"/>
      <c r="AS968" s="59"/>
      <c r="AT968" s="59"/>
      <c r="AU968" s="59"/>
      <c r="AV968" s="59"/>
      <c r="AW968" s="59"/>
      <c r="AX968" s="59"/>
      <c r="AY968" s="59"/>
      <c r="AZ968" s="58"/>
      <c r="BA968" s="59"/>
      <c r="BB968" s="59"/>
      <c r="BC968" s="59"/>
      <c r="BD968" s="59"/>
    </row>
    <row r="969" spans="1:56" x14ac:dyDescent="0.2">
      <c r="A969" s="29">
        <v>47080</v>
      </c>
      <c r="B969" s="1" t="s">
        <v>200</v>
      </c>
      <c r="C969" s="27">
        <v>44568</v>
      </c>
      <c r="D969" s="1">
        <v>53463</v>
      </c>
      <c r="J969" s="1" t="s">
        <v>52</v>
      </c>
      <c r="K969" s="1" t="s">
        <v>49</v>
      </c>
      <c r="L969" s="1">
        <v>-1</v>
      </c>
      <c r="N969" s="6"/>
      <c r="O969" s="6">
        <v>254.83</v>
      </c>
      <c r="P969" s="6">
        <v>4077.46</v>
      </c>
      <c r="R969" s="31">
        <v>-254.83</v>
      </c>
      <c r="S969" s="28">
        <v>44592</v>
      </c>
      <c r="W969" s="58"/>
      <c r="X969" s="59"/>
      <c r="Y969" s="59"/>
      <c r="Z969" s="59"/>
      <c r="AA969" s="59"/>
      <c r="AB969" s="59"/>
      <c r="AC969" s="59"/>
      <c r="AD969" s="59"/>
      <c r="AE969" s="59"/>
      <c r="AF969" s="59"/>
      <c r="AG969" s="59"/>
      <c r="AH969" s="59"/>
      <c r="AI969" s="59"/>
      <c r="AJ969" s="59"/>
      <c r="AK969" s="59"/>
      <c r="AL969" s="59"/>
      <c r="AM969" s="59"/>
      <c r="AN969" s="59"/>
      <c r="AO969" s="59"/>
      <c r="AP969" s="59"/>
      <c r="AQ969" s="59"/>
      <c r="AR969" s="59"/>
      <c r="AS969" s="59"/>
      <c r="AT969" s="59"/>
      <c r="AU969" s="59"/>
      <c r="AV969" s="59"/>
      <c r="AW969" s="59"/>
      <c r="AX969" s="59"/>
      <c r="AY969" s="59"/>
      <c r="AZ969" s="58"/>
      <c r="BA969" s="59"/>
      <c r="BB969" s="59"/>
      <c r="BC969" s="59"/>
      <c r="BD969" s="59"/>
    </row>
    <row r="970" spans="1:56" x14ac:dyDescent="0.2">
      <c r="A970" s="29">
        <v>47080</v>
      </c>
      <c r="B970" s="1" t="s">
        <v>200</v>
      </c>
      <c r="C970" s="27">
        <v>44568</v>
      </c>
      <c r="D970" s="1">
        <v>53463</v>
      </c>
      <c r="J970" s="1" t="s">
        <v>52</v>
      </c>
      <c r="K970" s="1" t="s">
        <v>49</v>
      </c>
      <c r="L970" s="1">
        <v>-1</v>
      </c>
      <c r="N970" s="6"/>
      <c r="O970" s="6">
        <v>131.96</v>
      </c>
      <c r="P970" s="6">
        <v>3883.4</v>
      </c>
      <c r="R970" s="31">
        <v>-131.96</v>
      </c>
      <c r="S970" s="28">
        <v>44592</v>
      </c>
      <c r="W970" s="58"/>
      <c r="X970" s="59"/>
      <c r="Y970" s="59"/>
      <c r="Z970" s="59"/>
      <c r="AA970" s="59"/>
      <c r="AB970" s="59"/>
      <c r="AC970" s="59"/>
      <c r="AD970" s="59"/>
      <c r="AE970" s="59"/>
      <c r="AF970" s="59"/>
      <c r="AG970" s="59"/>
      <c r="AH970" s="59"/>
      <c r="AI970" s="59"/>
      <c r="AJ970" s="59"/>
      <c r="AK970" s="59"/>
      <c r="AL970" s="59"/>
      <c r="AM970" s="59"/>
      <c r="AN970" s="59"/>
      <c r="AO970" s="59"/>
      <c r="AP970" s="59"/>
      <c r="AQ970" s="59"/>
      <c r="AR970" s="59"/>
      <c r="AS970" s="59"/>
      <c r="AT970" s="59"/>
      <c r="AU970" s="59"/>
      <c r="AV970" s="59"/>
      <c r="AW970" s="59"/>
      <c r="AX970" s="59"/>
      <c r="AY970" s="59"/>
      <c r="AZ970" s="58"/>
      <c r="BA970" s="59"/>
      <c r="BB970" s="59"/>
      <c r="BC970" s="59"/>
      <c r="BD970" s="59"/>
    </row>
    <row r="971" spans="1:56" x14ac:dyDescent="0.2">
      <c r="A971" s="29">
        <v>47080</v>
      </c>
      <c r="B971" s="1" t="s">
        <v>200</v>
      </c>
      <c r="C971" s="27">
        <v>44568</v>
      </c>
      <c r="D971" s="1">
        <v>53463</v>
      </c>
      <c r="J971" s="1" t="s">
        <v>52</v>
      </c>
      <c r="K971" s="1" t="s">
        <v>49</v>
      </c>
      <c r="L971" s="1">
        <v>-1</v>
      </c>
      <c r="N971" s="6"/>
      <c r="O971" s="6">
        <v>49.72</v>
      </c>
      <c r="P971" s="6">
        <v>4027.74</v>
      </c>
      <c r="R971" s="31">
        <v>-49.72</v>
      </c>
      <c r="S971" s="28">
        <v>44592</v>
      </c>
      <c r="W971" s="58"/>
      <c r="X971" s="59"/>
      <c r="Y971" s="59"/>
      <c r="Z971" s="59"/>
      <c r="AA971" s="59"/>
      <c r="AB971" s="59"/>
      <c r="AC971" s="59"/>
      <c r="AD971" s="59"/>
      <c r="AE971" s="59"/>
      <c r="AF971" s="59"/>
      <c r="AG971" s="59"/>
      <c r="AH971" s="59"/>
      <c r="AI971" s="59"/>
      <c r="AJ971" s="59"/>
      <c r="AK971" s="59"/>
      <c r="AL971" s="59"/>
      <c r="AM971" s="59"/>
      <c r="AN971" s="59"/>
      <c r="AO971" s="59"/>
      <c r="AP971" s="59"/>
      <c r="AQ971" s="59"/>
      <c r="AR971" s="59"/>
      <c r="AS971" s="59"/>
      <c r="AT971" s="59"/>
      <c r="AU971" s="59"/>
      <c r="AV971" s="59"/>
      <c r="AW971" s="59"/>
      <c r="AX971" s="59"/>
      <c r="AY971" s="59"/>
      <c r="AZ971" s="58"/>
      <c r="BA971" s="59"/>
      <c r="BB971" s="59"/>
      <c r="BC971" s="59"/>
      <c r="BD971" s="59"/>
    </row>
    <row r="972" spans="1:56" x14ac:dyDescent="0.2">
      <c r="A972" s="29">
        <v>47080</v>
      </c>
      <c r="B972" s="1" t="s">
        <v>200</v>
      </c>
      <c r="C972" s="27">
        <v>44568</v>
      </c>
      <c r="D972" s="1">
        <v>53463</v>
      </c>
      <c r="J972" s="1" t="s">
        <v>52</v>
      </c>
      <c r="K972" s="1" t="s">
        <v>49</v>
      </c>
      <c r="L972" s="1">
        <v>-1</v>
      </c>
      <c r="N972" s="6"/>
      <c r="O972" s="6">
        <v>6.38</v>
      </c>
      <c r="P972" s="6">
        <v>4021.36</v>
      </c>
      <c r="R972" s="31">
        <v>-6.38</v>
      </c>
      <c r="S972" s="28">
        <v>44592</v>
      </c>
      <c r="W972" s="58"/>
      <c r="X972" s="59"/>
      <c r="Y972" s="59"/>
      <c r="Z972" s="59"/>
      <c r="AA972" s="59"/>
      <c r="AB972" s="59"/>
      <c r="AC972" s="59"/>
      <c r="AD972" s="59"/>
      <c r="AE972" s="59"/>
      <c r="AF972" s="59"/>
      <c r="AG972" s="59"/>
      <c r="AH972" s="59"/>
      <c r="AI972" s="59"/>
      <c r="AJ972" s="59"/>
      <c r="AK972" s="59"/>
      <c r="AL972" s="59"/>
      <c r="AM972" s="59"/>
      <c r="AN972" s="59"/>
      <c r="AO972" s="59"/>
      <c r="AP972" s="59"/>
      <c r="AQ972" s="59"/>
      <c r="AR972" s="59"/>
      <c r="AS972" s="59"/>
      <c r="AT972" s="59"/>
      <c r="AU972" s="59"/>
      <c r="AV972" s="59"/>
      <c r="AW972" s="59"/>
      <c r="AX972" s="59"/>
      <c r="AY972" s="59"/>
      <c r="AZ972" s="58"/>
      <c r="BA972" s="59"/>
      <c r="BB972" s="59"/>
      <c r="BC972" s="59"/>
      <c r="BD972" s="59"/>
    </row>
    <row r="973" spans="1:56" x14ac:dyDescent="0.2">
      <c r="A973" s="29">
        <v>47080</v>
      </c>
      <c r="B973" s="1" t="s">
        <v>200</v>
      </c>
      <c r="C973" s="27">
        <v>44568</v>
      </c>
      <c r="D973" s="1">
        <v>53463</v>
      </c>
      <c r="J973" s="1" t="s">
        <v>52</v>
      </c>
      <c r="K973" s="1" t="s">
        <v>49</v>
      </c>
      <c r="L973" s="1">
        <v>-2</v>
      </c>
      <c r="N973" s="6"/>
      <c r="O973" s="6">
        <v>6</v>
      </c>
      <c r="P973" s="6">
        <v>4015.36</v>
      </c>
      <c r="R973" s="31">
        <v>-6</v>
      </c>
      <c r="S973" s="28">
        <v>44592</v>
      </c>
      <c r="W973" s="58"/>
      <c r="X973" s="59"/>
      <c r="Y973" s="59"/>
      <c r="Z973" s="59"/>
      <c r="AA973" s="59"/>
      <c r="AB973" s="59"/>
      <c r="AC973" s="59"/>
      <c r="AD973" s="59"/>
      <c r="AE973" s="59"/>
      <c r="AF973" s="59"/>
      <c r="AG973" s="59"/>
      <c r="AH973" s="59"/>
      <c r="AI973" s="59"/>
      <c r="AJ973" s="59"/>
      <c r="AK973" s="59"/>
      <c r="AL973" s="59"/>
      <c r="AM973" s="59"/>
      <c r="AN973" s="59"/>
      <c r="AO973" s="59"/>
      <c r="AP973" s="59"/>
      <c r="AQ973" s="59"/>
      <c r="AR973" s="59"/>
      <c r="AS973" s="59"/>
      <c r="AT973" s="59"/>
      <c r="AU973" s="59"/>
      <c r="AV973" s="59"/>
      <c r="AW973" s="59"/>
      <c r="AX973" s="59"/>
      <c r="AY973" s="59"/>
      <c r="AZ973" s="58"/>
      <c r="BA973" s="59"/>
      <c r="BB973" s="59"/>
      <c r="BC973" s="59"/>
      <c r="BD973" s="59"/>
    </row>
    <row r="974" spans="1:56" x14ac:dyDescent="0.2">
      <c r="A974" s="29">
        <v>47185</v>
      </c>
      <c r="B974" s="1" t="s">
        <v>200</v>
      </c>
      <c r="C974" s="27">
        <v>44568</v>
      </c>
      <c r="D974" s="1">
        <v>53528</v>
      </c>
      <c r="J974" s="1" t="s">
        <v>52</v>
      </c>
      <c r="K974" s="1" t="s">
        <v>49</v>
      </c>
      <c r="L974" s="1">
        <v>-1</v>
      </c>
      <c r="N974" s="6"/>
      <c r="O974" s="6">
        <v>6.38</v>
      </c>
      <c r="P974" s="6">
        <v>3877.02</v>
      </c>
      <c r="R974" s="31">
        <v>-6.38</v>
      </c>
      <c r="S974" s="28">
        <v>44592</v>
      </c>
      <c r="W974" s="58"/>
      <c r="X974" s="59"/>
      <c r="Y974" s="59"/>
      <c r="Z974" s="59"/>
      <c r="AA974" s="59"/>
      <c r="AB974" s="59"/>
      <c r="AC974" s="59"/>
      <c r="AD974" s="59"/>
      <c r="AE974" s="59"/>
      <c r="AF974" s="59"/>
      <c r="AG974" s="59"/>
      <c r="AH974" s="59"/>
      <c r="AI974" s="59"/>
      <c r="AJ974" s="59"/>
      <c r="AK974" s="59"/>
      <c r="AL974" s="59"/>
      <c r="AM974" s="59"/>
      <c r="AN974" s="59"/>
      <c r="AO974" s="59"/>
      <c r="AP974" s="59"/>
      <c r="AQ974" s="59"/>
      <c r="AR974" s="59"/>
      <c r="AS974" s="59"/>
      <c r="AT974" s="59"/>
      <c r="AU974" s="59"/>
      <c r="AV974" s="59"/>
      <c r="AW974" s="59"/>
      <c r="AX974" s="59"/>
      <c r="AY974" s="59"/>
      <c r="AZ974" s="58"/>
      <c r="BA974" s="59"/>
      <c r="BB974" s="59"/>
      <c r="BC974" s="59"/>
      <c r="BD974" s="59"/>
    </row>
    <row r="975" spans="1:56" x14ac:dyDescent="0.2">
      <c r="A975" s="29">
        <v>47185</v>
      </c>
      <c r="B975" s="1" t="s">
        <v>200</v>
      </c>
      <c r="C975" s="27">
        <v>44568</v>
      </c>
      <c r="D975" s="1">
        <v>53528</v>
      </c>
      <c r="J975" s="1" t="s">
        <v>52</v>
      </c>
      <c r="K975" s="1" t="s">
        <v>49</v>
      </c>
      <c r="L975" s="1">
        <v>-1</v>
      </c>
      <c r="N975" s="6"/>
      <c r="O975" s="6">
        <v>1.18</v>
      </c>
      <c r="P975" s="6">
        <v>3875.84</v>
      </c>
      <c r="R975" s="31">
        <v>-1.18</v>
      </c>
      <c r="S975" s="28">
        <v>44592</v>
      </c>
      <c r="W975" s="58"/>
      <c r="X975" s="59"/>
      <c r="Y975" s="59"/>
      <c r="Z975" s="59"/>
      <c r="AA975" s="59"/>
      <c r="AB975" s="59"/>
      <c r="AC975" s="59"/>
      <c r="AD975" s="59"/>
      <c r="AE975" s="59"/>
      <c r="AF975" s="59"/>
      <c r="AG975" s="59"/>
      <c r="AH975" s="59"/>
      <c r="AI975" s="59"/>
      <c r="AJ975" s="59"/>
      <c r="AK975" s="59"/>
      <c r="AL975" s="59"/>
      <c r="AM975" s="59"/>
      <c r="AN975" s="59"/>
      <c r="AO975" s="59"/>
      <c r="AP975" s="59"/>
      <c r="AQ975" s="59"/>
      <c r="AR975" s="59"/>
      <c r="AS975" s="59"/>
      <c r="AT975" s="59"/>
      <c r="AU975" s="59"/>
      <c r="AV975" s="59"/>
      <c r="AW975" s="59"/>
      <c r="AX975" s="59"/>
      <c r="AY975" s="59"/>
      <c r="AZ975" s="58"/>
      <c r="BA975" s="59"/>
      <c r="BB975" s="59"/>
      <c r="BC975" s="59"/>
      <c r="BD975" s="59"/>
    </row>
    <row r="976" spans="1:56" x14ac:dyDescent="0.2">
      <c r="A976" s="29">
        <v>47304</v>
      </c>
      <c r="B976" s="1" t="s">
        <v>200</v>
      </c>
      <c r="C976" s="27">
        <v>44573</v>
      </c>
      <c r="D976" s="1">
        <v>53535</v>
      </c>
      <c r="J976" s="1" t="s">
        <v>52</v>
      </c>
      <c r="K976" s="1" t="s">
        <v>49</v>
      </c>
      <c r="L976" s="1">
        <v>-1</v>
      </c>
      <c r="N976" s="6"/>
      <c r="O976" s="6">
        <v>855.76</v>
      </c>
      <c r="P976" s="6">
        <v>3020.08</v>
      </c>
      <c r="R976" s="31">
        <v>-855.76</v>
      </c>
      <c r="S976" s="28">
        <v>44592</v>
      </c>
      <c r="W976" s="58"/>
      <c r="X976" s="59"/>
      <c r="Y976" s="59"/>
      <c r="Z976" s="59"/>
      <c r="AA976" s="59"/>
      <c r="AB976" s="59"/>
      <c r="AC976" s="59"/>
      <c r="AD976" s="59"/>
      <c r="AE976" s="59"/>
      <c r="AF976" s="59"/>
      <c r="AG976" s="59"/>
      <c r="AH976" s="59"/>
      <c r="AI976" s="59"/>
      <c r="AJ976" s="59"/>
      <c r="AK976" s="59"/>
      <c r="AL976" s="59"/>
      <c r="AM976" s="59"/>
      <c r="AN976" s="59"/>
      <c r="AO976" s="59"/>
      <c r="AP976" s="59"/>
      <c r="AQ976" s="59"/>
      <c r="AR976" s="59"/>
      <c r="AS976" s="59"/>
      <c r="AT976" s="59"/>
      <c r="AU976" s="59"/>
      <c r="AV976" s="59"/>
      <c r="AW976" s="59"/>
      <c r="AX976" s="59"/>
      <c r="AY976" s="59"/>
      <c r="AZ976" s="58"/>
      <c r="BA976" s="59"/>
      <c r="BB976" s="59"/>
      <c r="BC976" s="59"/>
      <c r="BD976" s="59"/>
    </row>
    <row r="977" spans="1:56" x14ac:dyDescent="0.2">
      <c r="A977" s="29">
        <v>47344</v>
      </c>
      <c r="B977" s="1" t="s">
        <v>789</v>
      </c>
      <c r="C977" s="27">
        <v>44579</v>
      </c>
      <c r="J977" s="1" t="s">
        <v>52</v>
      </c>
      <c r="K977" s="1" t="s">
        <v>59</v>
      </c>
      <c r="L977" s="1">
        <v>5</v>
      </c>
      <c r="M977" s="1">
        <v>7.09</v>
      </c>
      <c r="N977" s="6">
        <v>35.450000000000003</v>
      </c>
      <c r="O977" s="6"/>
      <c r="P977" s="6">
        <v>5418.03</v>
      </c>
      <c r="R977" s="31">
        <v>35.450000000000003</v>
      </c>
      <c r="S977" s="28">
        <v>44592</v>
      </c>
      <c r="W977" s="58"/>
      <c r="X977" s="59"/>
      <c r="Y977" s="59"/>
      <c r="Z977" s="59"/>
      <c r="AA977" s="59"/>
      <c r="AB977" s="59"/>
      <c r="AC977" s="59"/>
      <c r="AD977" s="59"/>
      <c r="AE977" s="59"/>
      <c r="AF977" s="59"/>
      <c r="AG977" s="59"/>
      <c r="AH977" s="59"/>
      <c r="AI977" s="59"/>
      <c r="AJ977" s="59"/>
      <c r="AK977" s="59"/>
      <c r="AL977" s="59"/>
      <c r="AM977" s="59"/>
      <c r="AN977" s="59"/>
      <c r="AO977" s="59"/>
      <c r="AP977" s="59"/>
      <c r="AQ977" s="59"/>
      <c r="AR977" s="59"/>
      <c r="AS977" s="59"/>
      <c r="AT977" s="59"/>
      <c r="AU977" s="59"/>
      <c r="AV977" s="59"/>
      <c r="AW977" s="59"/>
      <c r="AX977" s="59"/>
      <c r="AY977" s="59"/>
      <c r="AZ977" s="58"/>
      <c r="BA977" s="59"/>
      <c r="BB977" s="59"/>
      <c r="BC977" s="59"/>
      <c r="BD977" s="59"/>
    </row>
    <row r="978" spans="1:56" x14ac:dyDescent="0.2">
      <c r="A978" s="29">
        <v>47344</v>
      </c>
      <c r="B978" s="1" t="s">
        <v>789</v>
      </c>
      <c r="C978" s="27">
        <v>44579</v>
      </c>
      <c r="J978" s="1" t="s">
        <v>52</v>
      </c>
      <c r="K978" s="1" t="s">
        <v>59</v>
      </c>
      <c r="L978" s="1">
        <v>1</v>
      </c>
      <c r="M978" s="1">
        <v>901.88</v>
      </c>
      <c r="N978" s="6">
        <v>901.88</v>
      </c>
      <c r="O978" s="6"/>
      <c r="P978" s="6">
        <v>3921.96</v>
      </c>
      <c r="R978" s="31">
        <v>901.88</v>
      </c>
      <c r="S978" s="28">
        <v>44592</v>
      </c>
      <c r="W978" s="58"/>
      <c r="X978" s="59"/>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8"/>
      <c r="BA978" s="59"/>
      <c r="BB978" s="59"/>
      <c r="BC978" s="59"/>
      <c r="BD978" s="59"/>
    </row>
    <row r="979" spans="1:56" x14ac:dyDescent="0.2">
      <c r="A979" s="29">
        <v>47344</v>
      </c>
      <c r="B979" s="1" t="s">
        <v>789</v>
      </c>
      <c r="C979" s="27">
        <v>44579</v>
      </c>
      <c r="J979" s="1" t="s">
        <v>52</v>
      </c>
      <c r="K979" s="1" t="s">
        <v>59</v>
      </c>
      <c r="L979" s="1">
        <v>2</v>
      </c>
      <c r="M979" s="1">
        <v>730.31</v>
      </c>
      <c r="N979" s="6">
        <v>1460.62</v>
      </c>
      <c r="O979" s="6"/>
      <c r="P979" s="6">
        <v>5382.58</v>
      </c>
      <c r="R979" s="31">
        <v>1460.62</v>
      </c>
      <c r="S979" s="28">
        <v>44592</v>
      </c>
      <c r="W979" s="58"/>
      <c r="X979" s="59"/>
      <c r="Y979" s="59"/>
      <c r="Z979" s="59"/>
      <c r="AA979" s="59"/>
      <c r="AB979" s="59"/>
      <c r="AC979" s="59"/>
      <c r="AD979" s="59"/>
      <c r="AE979" s="59"/>
      <c r="AF979" s="59"/>
      <c r="AG979" s="59"/>
      <c r="AH979" s="59"/>
      <c r="AI979" s="59"/>
      <c r="AJ979" s="59"/>
      <c r="AK979" s="59"/>
      <c r="AL979" s="59"/>
      <c r="AM979" s="59"/>
      <c r="AN979" s="59"/>
      <c r="AO979" s="59"/>
      <c r="AP979" s="59"/>
      <c r="AQ979" s="59"/>
      <c r="AR979" s="59"/>
      <c r="AS979" s="59"/>
      <c r="AT979" s="59"/>
      <c r="AU979" s="59"/>
      <c r="AV979" s="59"/>
      <c r="AW979" s="59"/>
      <c r="AX979" s="59"/>
      <c r="AY979" s="59"/>
      <c r="AZ979" s="58"/>
      <c r="BA979" s="59"/>
      <c r="BB979" s="59"/>
      <c r="BC979" s="59"/>
      <c r="BD979" s="59"/>
    </row>
    <row r="980" spans="1:56" x14ac:dyDescent="0.2">
      <c r="A980" s="29">
        <v>47301</v>
      </c>
      <c r="B980" s="1" t="s">
        <v>200</v>
      </c>
      <c r="C980" s="27">
        <v>44582</v>
      </c>
      <c r="D980" s="1">
        <v>53534</v>
      </c>
      <c r="J980" s="1" t="s">
        <v>52</v>
      </c>
      <c r="K980" s="1" t="s">
        <v>49</v>
      </c>
      <c r="L980" s="1">
        <v>-1</v>
      </c>
      <c r="N980" s="6"/>
      <c r="O980" s="6">
        <v>6.7</v>
      </c>
      <c r="P980" s="6">
        <v>5411.33</v>
      </c>
      <c r="R980" s="31">
        <v>-6.7</v>
      </c>
      <c r="S980" s="28">
        <v>44592</v>
      </c>
      <c r="W980" s="58"/>
      <c r="X980" s="59"/>
      <c r="Y980" s="59"/>
      <c r="Z980" s="59"/>
      <c r="AA980" s="59"/>
      <c r="AB980" s="59"/>
      <c r="AC980" s="59"/>
      <c r="AD980" s="59"/>
      <c r="AE980" s="59"/>
      <c r="AF980" s="59"/>
      <c r="AG980" s="59"/>
      <c r="AH980" s="59"/>
      <c r="AI980" s="59"/>
      <c r="AJ980" s="59"/>
      <c r="AK980" s="59"/>
      <c r="AL980" s="59"/>
      <c r="AM980" s="59"/>
      <c r="AN980" s="59"/>
      <c r="AO980" s="59"/>
      <c r="AP980" s="59"/>
      <c r="AQ980" s="59"/>
      <c r="AR980" s="59"/>
      <c r="AS980" s="59"/>
      <c r="AT980" s="59"/>
      <c r="AU980" s="59"/>
      <c r="AV980" s="59"/>
      <c r="AW980" s="59"/>
      <c r="AX980" s="59"/>
      <c r="AY980" s="59"/>
      <c r="AZ980" s="58"/>
      <c r="BA980" s="59"/>
      <c r="BB980" s="59"/>
      <c r="BC980" s="59"/>
      <c r="BD980" s="59"/>
    </row>
    <row r="981" spans="1:56" x14ac:dyDescent="0.2">
      <c r="A981" s="29">
        <v>47301</v>
      </c>
      <c r="B981" s="1" t="s">
        <v>200</v>
      </c>
      <c r="C981" s="27">
        <v>44582</v>
      </c>
      <c r="D981" s="1">
        <v>53534</v>
      </c>
      <c r="J981" s="1" t="s">
        <v>52</v>
      </c>
      <c r="K981" s="1" t="s">
        <v>49</v>
      </c>
      <c r="L981" s="1">
        <v>-2</v>
      </c>
      <c r="N981" s="6"/>
      <c r="O981" s="6">
        <v>6</v>
      </c>
      <c r="P981" s="6">
        <v>5403.79</v>
      </c>
      <c r="R981" s="31">
        <v>-6</v>
      </c>
      <c r="S981" s="28">
        <v>44592</v>
      </c>
      <c r="W981" s="58"/>
      <c r="X981" s="59"/>
      <c r="Y981" s="59"/>
      <c r="Z981" s="59"/>
      <c r="AA981" s="59"/>
      <c r="AB981" s="59"/>
      <c r="AC981" s="59"/>
      <c r="AD981" s="59"/>
      <c r="AE981" s="59"/>
      <c r="AF981" s="59"/>
      <c r="AG981" s="59"/>
      <c r="AH981" s="59"/>
      <c r="AI981" s="59"/>
      <c r="AJ981" s="59"/>
      <c r="AK981" s="59"/>
      <c r="AL981" s="59"/>
      <c r="AM981" s="59"/>
      <c r="AN981" s="59"/>
      <c r="AO981" s="59"/>
      <c r="AP981" s="59"/>
      <c r="AQ981" s="59"/>
      <c r="AR981" s="59"/>
      <c r="AS981" s="59"/>
      <c r="AT981" s="59"/>
      <c r="AU981" s="59"/>
      <c r="AV981" s="59"/>
      <c r="AW981" s="59"/>
      <c r="AX981" s="59"/>
      <c r="AY981" s="59"/>
      <c r="AZ981" s="58"/>
      <c r="BA981" s="59"/>
      <c r="BB981" s="59"/>
      <c r="BC981" s="59"/>
      <c r="BD981" s="59"/>
    </row>
    <row r="982" spans="1:56" x14ac:dyDescent="0.2">
      <c r="A982" s="29">
        <v>47301</v>
      </c>
      <c r="B982" s="1" t="s">
        <v>200</v>
      </c>
      <c r="C982" s="27">
        <v>44582</v>
      </c>
      <c r="D982" s="1">
        <v>53534</v>
      </c>
      <c r="J982" s="1" t="s">
        <v>52</v>
      </c>
      <c r="K982" s="1" t="s">
        <v>49</v>
      </c>
      <c r="L982" s="1">
        <v>-2</v>
      </c>
      <c r="N982" s="6"/>
      <c r="O982" s="6">
        <v>1.54</v>
      </c>
      <c r="P982" s="6">
        <v>5409.79</v>
      </c>
      <c r="R982" s="31">
        <v>-1.54</v>
      </c>
      <c r="S982" s="28">
        <v>44592</v>
      </c>
      <c r="W982" s="58"/>
      <c r="X982" s="59"/>
      <c r="Y982" s="59"/>
      <c r="Z982" s="59"/>
      <c r="AA982" s="59"/>
      <c r="AB982" s="59"/>
      <c r="AC982" s="59"/>
      <c r="AD982" s="59"/>
      <c r="AE982" s="59"/>
      <c r="AF982" s="59"/>
      <c r="AG982" s="59"/>
      <c r="AH982" s="59"/>
      <c r="AI982" s="59"/>
      <c r="AJ982" s="59"/>
      <c r="AK982" s="59"/>
      <c r="AL982" s="59"/>
      <c r="AM982" s="59"/>
      <c r="AN982" s="59"/>
      <c r="AO982" s="59"/>
      <c r="AP982" s="59"/>
      <c r="AQ982" s="59"/>
      <c r="AR982" s="59"/>
      <c r="AS982" s="59"/>
      <c r="AT982" s="59"/>
      <c r="AU982" s="59"/>
      <c r="AV982" s="59"/>
      <c r="AW982" s="59"/>
      <c r="AX982" s="59"/>
      <c r="AY982" s="59"/>
      <c r="AZ982" s="58"/>
      <c r="BA982" s="59"/>
      <c r="BB982" s="59"/>
      <c r="BC982" s="59"/>
      <c r="BD982" s="59"/>
    </row>
    <row r="983" spans="1:56" x14ac:dyDescent="0.2">
      <c r="A983" s="29">
        <v>47301</v>
      </c>
      <c r="B983" s="1" t="s">
        <v>200</v>
      </c>
      <c r="C983" s="27">
        <v>44582</v>
      </c>
      <c r="D983" s="1">
        <v>53534</v>
      </c>
      <c r="J983" s="1" t="s">
        <v>52</v>
      </c>
      <c r="K983" s="1" t="s">
        <v>49</v>
      </c>
      <c r="L983" s="1">
        <v>-1</v>
      </c>
      <c r="N983" s="6"/>
      <c r="O983" s="6">
        <v>1.18</v>
      </c>
      <c r="P983" s="6">
        <v>5402.61</v>
      </c>
      <c r="R983" s="31">
        <v>-1.18</v>
      </c>
      <c r="S983" s="28">
        <v>44592</v>
      </c>
      <c r="W983" s="58"/>
      <c r="X983" s="59"/>
      <c r="Y983" s="59"/>
      <c r="Z983" s="59"/>
      <c r="AA983" s="59"/>
      <c r="AB983" s="59"/>
      <c r="AC983" s="59"/>
      <c r="AD983" s="59"/>
      <c r="AE983" s="59"/>
      <c r="AF983" s="59"/>
      <c r="AG983" s="59"/>
      <c r="AH983" s="59"/>
      <c r="AI983" s="59"/>
      <c r="AJ983" s="59"/>
      <c r="AK983" s="59"/>
      <c r="AL983" s="59"/>
      <c r="AM983" s="59"/>
      <c r="AN983" s="59"/>
      <c r="AO983" s="59"/>
      <c r="AP983" s="59"/>
      <c r="AQ983" s="59"/>
      <c r="AR983" s="59"/>
      <c r="AS983" s="59"/>
      <c r="AT983" s="59"/>
      <c r="AU983" s="59"/>
      <c r="AV983" s="59"/>
      <c r="AW983" s="59"/>
      <c r="AX983" s="59"/>
      <c r="AY983" s="59"/>
      <c r="AZ983" s="58"/>
      <c r="BA983" s="59"/>
      <c r="BB983" s="59"/>
      <c r="BC983" s="59"/>
      <c r="BD983" s="59"/>
    </row>
    <row r="984" spans="1:56" x14ac:dyDescent="0.2">
      <c r="A984" s="29">
        <v>47375</v>
      </c>
      <c r="B984" s="1" t="s">
        <v>623</v>
      </c>
      <c r="C984" s="27">
        <v>44582</v>
      </c>
      <c r="D984" s="1">
        <v>19</v>
      </c>
      <c r="J984" s="1" t="s">
        <v>52</v>
      </c>
      <c r="K984" s="1" t="s">
        <v>3</v>
      </c>
      <c r="L984" s="1">
        <v>-2</v>
      </c>
      <c r="N984" s="6"/>
      <c r="O984" s="6">
        <v>14.38</v>
      </c>
      <c r="P984" s="6">
        <v>5393.62</v>
      </c>
      <c r="R984" s="31">
        <v>-14.38</v>
      </c>
      <c r="S984" s="28">
        <v>44592</v>
      </c>
      <c r="W984" s="58"/>
      <c r="X984" s="59"/>
      <c r="Y984" s="59"/>
      <c r="Z984" s="59"/>
      <c r="AA984" s="59"/>
      <c r="AB984" s="59"/>
      <c r="AC984" s="59"/>
      <c r="AD984" s="59"/>
      <c r="AE984" s="59"/>
      <c r="AF984" s="59"/>
      <c r="AG984" s="59"/>
      <c r="AH984" s="59"/>
      <c r="AI984" s="59"/>
      <c r="AJ984" s="59"/>
      <c r="AK984" s="59"/>
      <c r="AL984" s="59"/>
      <c r="AM984" s="59"/>
      <c r="AN984" s="59"/>
      <c r="AO984" s="59"/>
      <c r="AP984" s="59"/>
      <c r="AQ984" s="59"/>
      <c r="AR984" s="59"/>
      <c r="AS984" s="59"/>
      <c r="AT984" s="59"/>
      <c r="AU984" s="59"/>
      <c r="AV984" s="59"/>
      <c r="AW984" s="59"/>
      <c r="AX984" s="59"/>
      <c r="AY984" s="59"/>
      <c r="AZ984" s="58"/>
      <c r="BA984" s="59"/>
      <c r="BB984" s="59"/>
      <c r="BC984" s="59"/>
      <c r="BD984" s="59"/>
    </row>
    <row r="985" spans="1:56" x14ac:dyDescent="0.2">
      <c r="A985" s="29">
        <v>47375</v>
      </c>
      <c r="B985" s="1" t="s">
        <v>623</v>
      </c>
      <c r="C985" s="27">
        <v>44582</v>
      </c>
      <c r="D985" s="1">
        <v>19</v>
      </c>
      <c r="J985" s="1" t="s">
        <v>52</v>
      </c>
      <c r="K985" s="1" t="s">
        <v>3</v>
      </c>
      <c r="L985" s="1">
        <v>-2</v>
      </c>
      <c r="N985" s="6"/>
      <c r="O985" s="6">
        <v>8</v>
      </c>
      <c r="P985" s="6">
        <v>5385.62</v>
      </c>
      <c r="R985" s="31">
        <v>-8</v>
      </c>
      <c r="S985" s="28">
        <v>44592</v>
      </c>
      <c r="W985" s="58"/>
      <c r="X985" s="59"/>
      <c r="Y985" s="59"/>
      <c r="Z985" s="59"/>
      <c r="AA985" s="59"/>
      <c r="AB985" s="59"/>
      <c r="AC985" s="59"/>
      <c r="AD985" s="59"/>
      <c r="AE985" s="59"/>
      <c r="AF985" s="59"/>
      <c r="AG985" s="59"/>
      <c r="AH985" s="59"/>
      <c r="AI985" s="59"/>
      <c r="AJ985" s="59"/>
      <c r="AK985" s="59"/>
      <c r="AL985" s="59"/>
      <c r="AM985" s="59"/>
      <c r="AN985" s="59"/>
      <c r="AO985" s="59"/>
      <c r="AP985" s="59"/>
      <c r="AQ985" s="59"/>
      <c r="AR985" s="59"/>
      <c r="AS985" s="59"/>
      <c r="AT985" s="59"/>
      <c r="AU985" s="59"/>
      <c r="AV985" s="59"/>
      <c r="AW985" s="59"/>
      <c r="AX985" s="59"/>
      <c r="AY985" s="59"/>
      <c r="AZ985" s="58"/>
      <c r="BA985" s="59"/>
      <c r="BB985" s="59"/>
      <c r="BC985" s="59"/>
      <c r="BD985" s="59"/>
    </row>
    <row r="986" spans="1:56" x14ac:dyDescent="0.2">
      <c r="A986" s="29">
        <v>47375</v>
      </c>
      <c r="B986" s="1" t="s">
        <v>623</v>
      </c>
      <c r="C986" s="27">
        <v>44582</v>
      </c>
      <c r="D986" s="1">
        <v>19</v>
      </c>
      <c r="J986" s="1" t="s">
        <v>52</v>
      </c>
      <c r="K986" s="1" t="s">
        <v>3</v>
      </c>
      <c r="L986" s="1">
        <v>7</v>
      </c>
      <c r="N986" s="6">
        <v>5.39</v>
      </c>
      <c r="O986" s="6"/>
      <c r="P986" s="6">
        <v>5408</v>
      </c>
      <c r="R986" s="31">
        <v>5.39</v>
      </c>
      <c r="S986" s="28">
        <v>44592</v>
      </c>
      <c r="W986" s="58"/>
      <c r="X986" s="59"/>
      <c r="Y986" s="59"/>
      <c r="Z986" s="59"/>
      <c r="AA986" s="59"/>
      <c r="AB986" s="59"/>
      <c r="AC986" s="59"/>
      <c r="AD986" s="59"/>
      <c r="AE986" s="59"/>
      <c r="AF986" s="59"/>
      <c r="AG986" s="59"/>
      <c r="AH986" s="59"/>
      <c r="AI986" s="59"/>
      <c r="AJ986" s="59"/>
      <c r="AK986" s="59"/>
      <c r="AL986" s="59"/>
      <c r="AM986" s="59"/>
      <c r="AN986" s="59"/>
      <c r="AO986" s="59"/>
      <c r="AP986" s="59"/>
      <c r="AQ986" s="59"/>
      <c r="AR986" s="59"/>
      <c r="AS986" s="59"/>
      <c r="AT986" s="59"/>
      <c r="AU986" s="59"/>
      <c r="AV986" s="59"/>
      <c r="AW986" s="59"/>
      <c r="AX986" s="59"/>
      <c r="AY986" s="59"/>
      <c r="AZ986" s="58"/>
      <c r="BA986" s="59"/>
      <c r="BB986" s="59"/>
      <c r="BC986" s="59"/>
      <c r="BD986" s="59"/>
    </row>
    <row r="987" spans="1:56" x14ac:dyDescent="0.2">
      <c r="A987" s="29">
        <v>47375</v>
      </c>
      <c r="B987" s="1" t="s">
        <v>623</v>
      </c>
      <c r="C987" s="27">
        <v>44582</v>
      </c>
      <c r="D987" s="1">
        <v>19</v>
      </c>
      <c r="J987" s="1" t="s">
        <v>52</v>
      </c>
      <c r="K987" s="1" t="s">
        <v>3</v>
      </c>
      <c r="L987" s="1">
        <v>8</v>
      </c>
      <c r="N987" s="6">
        <v>8.18</v>
      </c>
      <c r="O987" s="6"/>
      <c r="P987" s="6">
        <v>5393.8</v>
      </c>
      <c r="R987" s="31">
        <v>8.18</v>
      </c>
      <c r="S987" s="28">
        <v>44592</v>
      </c>
      <c r="W987" s="58"/>
      <c r="X987" s="59"/>
      <c r="Y987" s="59"/>
      <c r="Z987" s="59"/>
      <c r="AA987" s="59"/>
      <c r="AB987" s="59"/>
      <c r="AC987" s="59"/>
      <c r="AD987" s="59"/>
      <c r="AE987" s="59"/>
      <c r="AF987" s="59"/>
      <c r="AG987" s="59"/>
      <c r="AH987" s="59"/>
      <c r="AI987" s="59"/>
      <c r="AJ987" s="59"/>
      <c r="AK987" s="59"/>
      <c r="AL987" s="59"/>
      <c r="AM987" s="59"/>
      <c r="AN987" s="59"/>
      <c r="AO987" s="59"/>
      <c r="AP987" s="59"/>
      <c r="AQ987" s="59"/>
      <c r="AR987" s="59"/>
      <c r="AS987" s="59"/>
      <c r="AT987" s="59"/>
      <c r="AU987" s="59"/>
      <c r="AV987" s="59"/>
      <c r="AW987" s="59"/>
      <c r="AX987" s="59"/>
      <c r="AY987" s="59"/>
      <c r="AZ987" s="58"/>
      <c r="BA987" s="59"/>
      <c r="BB987" s="59"/>
      <c r="BC987" s="59"/>
      <c r="BD987" s="59"/>
    </row>
    <row r="988" spans="1:56" x14ac:dyDescent="0.2">
      <c r="A988" s="29">
        <v>47377</v>
      </c>
      <c r="B988" s="1" t="s">
        <v>789</v>
      </c>
      <c r="C988" s="27">
        <v>44582</v>
      </c>
      <c r="J988" s="1" t="s">
        <v>52</v>
      </c>
      <c r="K988" s="1" t="s">
        <v>59</v>
      </c>
      <c r="N988" s="6"/>
      <c r="O988" s="6">
        <v>270</v>
      </c>
      <c r="P988" s="6">
        <v>5411.8</v>
      </c>
      <c r="R988" s="31">
        <v>-270</v>
      </c>
      <c r="S988" s="28">
        <v>44592</v>
      </c>
      <c r="W988" s="58"/>
      <c r="X988" s="59"/>
      <c r="Y988" s="59"/>
      <c r="Z988" s="59"/>
      <c r="AA988" s="59"/>
      <c r="AB988" s="59"/>
      <c r="AC988" s="59"/>
      <c r="AD988" s="59"/>
      <c r="AE988" s="59"/>
      <c r="AF988" s="59"/>
      <c r="AG988" s="59"/>
      <c r="AH988" s="59"/>
      <c r="AI988" s="59"/>
      <c r="AJ988" s="59"/>
      <c r="AK988" s="59"/>
      <c r="AL988" s="59"/>
      <c r="AM988" s="59"/>
      <c r="AN988" s="59"/>
      <c r="AO988" s="59"/>
      <c r="AP988" s="59"/>
      <c r="AQ988" s="59"/>
      <c r="AR988" s="59"/>
      <c r="AS988" s="59"/>
      <c r="AT988" s="59"/>
      <c r="AU988" s="59"/>
      <c r="AV988" s="59"/>
      <c r="AW988" s="59"/>
      <c r="AX988" s="59"/>
      <c r="AY988" s="59"/>
      <c r="AZ988" s="58"/>
      <c r="BA988" s="59"/>
      <c r="BB988" s="59"/>
      <c r="BC988" s="59"/>
      <c r="BD988" s="59"/>
    </row>
    <row r="989" spans="1:56" x14ac:dyDescent="0.2">
      <c r="A989" s="29">
        <v>47377</v>
      </c>
      <c r="B989" s="1" t="s">
        <v>789</v>
      </c>
      <c r="C989" s="27">
        <v>44582</v>
      </c>
      <c r="J989" s="1" t="s">
        <v>52</v>
      </c>
      <c r="K989" s="1" t="s">
        <v>59</v>
      </c>
      <c r="L989" s="1">
        <v>1</v>
      </c>
      <c r="M989" s="1">
        <v>288</v>
      </c>
      <c r="N989" s="6">
        <v>288</v>
      </c>
      <c r="O989" s="6"/>
      <c r="P989" s="6">
        <v>5681.8</v>
      </c>
      <c r="R989" s="31">
        <v>288</v>
      </c>
      <c r="S989" s="28">
        <v>44592</v>
      </c>
      <c r="W989" s="58"/>
      <c r="X989" s="59"/>
      <c r="Y989" s="59"/>
      <c r="Z989" s="59"/>
      <c r="AA989" s="59"/>
      <c r="AB989" s="59"/>
      <c r="AC989" s="59"/>
      <c r="AD989" s="59"/>
      <c r="AE989" s="59"/>
      <c r="AF989" s="59"/>
      <c r="AG989" s="59"/>
      <c r="AH989" s="59"/>
      <c r="AI989" s="59"/>
      <c r="AJ989" s="59"/>
      <c r="AK989" s="59"/>
      <c r="AL989" s="59"/>
      <c r="AM989" s="59"/>
      <c r="AN989" s="59"/>
      <c r="AO989" s="59"/>
      <c r="AP989" s="59"/>
      <c r="AQ989" s="59"/>
      <c r="AR989" s="59"/>
      <c r="AS989" s="59"/>
      <c r="AT989" s="59"/>
      <c r="AU989" s="59"/>
      <c r="AV989" s="59"/>
      <c r="AW989" s="59"/>
      <c r="AX989" s="59"/>
      <c r="AY989" s="59"/>
      <c r="AZ989" s="58"/>
      <c r="BA989" s="59"/>
      <c r="BB989" s="59"/>
      <c r="BC989" s="59"/>
      <c r="BD989" s="59"/>
    </row>
    <row r="990" spans="1:56" x14ac:dyDescent="0.2">
      <c r="A990" s="29">
        <v>47148</v>
      </c>
      <c r="B990" s="1" t="s">
        <v>200</v>
      </c>
      <c r="C990" s="27">
        <v>44587</v>
      </c>
      <c r="D990" s="1">
        <v>53515</v>
      </c>
      <c r="J990" s="1" t="s">
        <v>52</v>
      </c>
      <c r="K990" s="1" t="s">
        <v>49</v>
      </c>
      <c r="L990" s="1">
        <v>-1</v>
      </c>
      <c r="N990" s="6"/>
      <c r="O990" s="6">
        <v>793.03</v>
      </c>
      <c r="P990" s="6">
        <v>3597.89</v>
      </c>
      <c r="R990" s="31">
        <v>-793.03</v>
      </c>
      <c r="S990" s="28">
        <v>44592</v>
      </c>
      <c r="W990" s="58"/>
      <c r="X990" s="59"/>
      <c r="Y990" s="59"/>
      <c r="Z990" s="59"/>
      <c r="AA990" s="59"/>
      <c r="AB990" s="59"/>
      <c r="AC990" s="59"/>
      <c r="AD990" s="59"/>
      <c r="AE990" s="59"/>
      <c r="AF990" s="59"/>
      <c r="AG990" s="59"/>
      <c r="AH990" s="59"/>
      <c r="AI990" s="59"/>
      <c r="AJ990" s="59"/>
      <c r="AK990" s="59"/>
      <c r="AL990" s="59"/>
      <c r="AM990" s="59"/>
      <c r="AN990" s="59"/>
      <c r="AO990" s="59"/>
      <c r="AP990" s="59"/>
      <c r="AQ990" s="59"/>
      <c r="AR990" s="59"/>
      <c r="AS990" s="59"/>
      <c r="AT990" s="59"/>
      <c r="AU990" s="59"/>
      <c r="AV990" s="59"/>
      <c r="AW990" s="59"/>
      <c r="AX990" s="59"/>
      <c r="AY990" s="59"/>
      <c r="AZ990" s="58"/>
      <c r="BA990" s="59"/>
      <c r="BB990" s="59"/>
      <c r="BC990" s="59"/>
      <c r="BD990" s="59"/>
    </row>
    <row r="991" spans="1:56" x14ac:dyDescent="0.2">
      <c r="A991" s="29">
        <v>47148</v>
      </c>
      <c r="B991" s="1" t="s">
        <v>200</v>
      </c>
      <c r="C991" s="27">
        <v>44587</v>
      </c>
      <c r="D991" s="1">
        <v>53515</v>
      </c>
      <c r="J991" s="1" t="s">
        <v>52</v>
      </c>
      <c r="K991" s="1" t="s">
        <v>49</v>
      </c>
      <c r="L991" s="1">
        <v>-1</v>
      </c>
      <c r="N991" s="6"/>
      <c r="O991" s="6">
        <v>65</v>
      </c>
      <c r="P991" s="6">
        <v>5292.8</v>
      </c>
      <c r="R991" s="31">
        <v>-65</v>
      </c>
      <c r="S991" s="28">
        <v>44592</v>
      </c>
      <c r="W991" s="58"/>
      <c r="X991" s="59"/>
      <c r="Y991" s="59"/>
      <c r="Z991" s="59"/>
      <c r="AA991" s="59"/>
      <c r="AB991" s="59"/>
      <c r="AC991" s="59"/>
      <c r="AD991" s="59"/>
      <c r="AE991" s="59"/>
      <c r="AF991" s="59"/>
      <c r="AG991" s="59"/>
      <c r="AH991" s="59"/>
      <c r="AI991" s="59"/>
      <c r="AJ991" s="59"/>
      <c r="AK991" s="59"/>
      <c r="AL991" s="59"/>
      <c r="AM991" s="59"/>
      <c r="AN991" s="59"/>
      <c r="AO991" s="59"/>
      <c r="AP991" s="59"/>
      <c r="AQ991" s="59"/>
      <c r="AR991" s="59"/>
      <c r="AS991" s="59"/>
      <c r="AT991" s="59"/>
      <c r="AU991" s="59"/>
      <c r="AV991" s="59"/>
      <c r="AW991" s="59"/>
      <c r="AX991" s="59"/>
      <c r="AY991" s="59"/>
      <c r="AZ991" s="58"/>
      <c r="BA991" s="59"/>
      <c r="BB991" s="59"/>
      <c r="BC991" s="59"/>
      <c r="BD991" s="59"/>
    </row>
    <row r="992" spans="1:56" x14ac:dyDescent="0.2">
      <c r="A992" s="29">
        <v>47148</v>
      </c>
      <c r="B992" s="1" t="s">
        <v>200</v>
      </c>
      <c r="C992" s="27">
        <v>44587</v>
      </c>
      <c r="D992" s="1">
        <v>53515</v>
      </c>
      <c r="J992" s="1" t="s">
        <v>52</v>
      </c>
      <c r="K992" s="1" t="s">
        <v>49</v>
      </c>
      <c r="L992" s="1">
        <v>-3</v>
      </c>
      <c r="N992" s="6"/>
      <c r="O992" s="6">
        <v>54</v>
      </c>
      <c r="P992" s="6">
        <v>5357.8</v>
      </c>
      <c r="R992" s="31">
        <v>-54</v>
      </c>
      <c r="S992" s="28">
        <v>44592</v>
      </c>
      <c r="W992" s="58"/>
      <c r="X992" s="59"/>
      <c r="Y992" s="59"/>
      <c r="Z992" s="59"/>
      <c r="AA992" s="59"/>
      <c r="AB992" s="59"/>
      <c r="AC992" s="59"/>
      <c r="AD992" s="59"/>
      <c r="AE992" s="59"/>
      <c r="AF992" s="59"/>
      <c r="AG992" s="59"/>
      <c r="AH992" s="59"/>
      <c r="AI992" s="59"/>
      <c r="AJ992" s="59"/>
      <c r="AK992" s="59"/>
      <c r="AL992" s="59"/>
      <c r="AM992" s="59"/>
      <c r="AN992" s="59"/>
      <c r="AO992" s="59"/>
      <c r="AP992" s="59"/>
      <c r="AQ992" s="59"/>
      <c r="AR992" s="59"/>
      <c r="AS992" s="59"/>
      <c r="AT992" s="59"/>
      <c r="AU992" s="59"/>
      <c r="AV992" s="59"/>
      <c r="AW992" s="59"/>
      <c r="AX992" s="59"/>
      <c r="AY992" s="59"/>
      <c r="AZ992" s="58"/>
      <c r="BA992" s="59"/>
      <c r="BB992" s="59"/>
      <c r="BC992" s="59"/>
      <c r="BD992" s="59"/>
    </row>
    <row r="993" spans="1:56" x14ac:dyDescent="0.2">
      <c r="A993" s="29">
        <v>47148</v>
      </c>
      <c r="B993" s="1" t="s">
        <v>200</v>
      </c>
      <c r="C993" s="27">
        <v>44587</v>
      </c>
      <c r="D993" s="1">
        <v>53515</v>
      </c>
      <c r="J993" s="1" t="s">
        <v>52</v>
      </c>
      <c r="K993" s="1" t="s">
        <v>49</v>
      </c>
      <c r="L993" s="1">
        <v>-1</v>
      </c>
      <c r="N993" s="6"/>
      <c r="O993" s="6">
        <v>30.31</v>
      </c>
      <c r="P993" s="6">
        <v>3567.58</v>
      </c>
      <c r="R993" s="31">
        <v>-30.31</v>
      </c>
      <c r="S993" s="28">
        <v>44592</v>
      </c>
      <c r="W993" s="58"/>
      <c r="X993" s="59"/>
      <c r="Y993" s="59"/>
      <c r="Z993" s="59"/>
      <c r="AA993" s="59"/>
      <c r="AB993" s="59"/>
      <c r="AC993" s="59"/>
      <c r="AD993" s="59"/>
      <c r="AE993" s="59"/>
      <c r="AF993" s="59"/>
      <c r="AG993" s="59"/>
      <c r="AH993" s="59"/>
      <c r="AI993" s="59"/>
      <c r="AJ993" s="59"/>
      <c r="AK993" s="59"/>
      <c r="AL993" s="59"/>
      <c r="AM993" s="59"/>
      <c r="AN993" s="59"/>
      <c r="AO993" s="59"/>
      <c r="AP993" s="59"/>
      <c r="AQ993" s="59"/>
      <c r="AR993" s="59"/>
      <c r="AS993" s="59"/>
      <c r="AT993" s="59"/>
      <c r="AU993" s="59"/>
      <c r="AV993" s="59"/>
      <c r="AW993" s="59"/>
      <c r="AX993" s="59"/>
      <c r="AY993" s="59"/>
      <c r="AZ993" s="58"/>
      <c r="BA993" s="59"/>
      <c r="BB993" s="59"/>
      <c r="BC993" s="59"/>
      <c r="BD993" s="59"/>
    </row>
    <row r="994" spans="1:56" x14ac:dyDescent="0.2">
      <c r="A994" s="29">
        <v>47148</v>
      </c>
      <c r="B994" s="1" t="s">
        <v>200</v>
      </c>
      <c r="C994" s="27">
        <v>44587</v>
      </c>
      <c r="D994" s="1">
        <v>53515</v>
      </c>
      <c r="J994" s="1" t="s">
        <v>52</v>
      </c>
      <c r="K994" s="1" t="s">
        <v>49</v>
      </c>
      <c r="L994" s="1">
        <v>-1</v>
      </c>
      <c r="N994" s="6"/>
      <c r="O994" s="6">
        <v>18</v>
      </c>
      <c r="P994" s="6">
        <v>3542.88</v>
      </c>
      <c r="R994" s="31">
        <v>-18</v>
      </c>
      <c r="S994" s="28">
        <v>44592</v>
      </c>
      <c r="W994" s="58"/>
      <c r="X994" s="59"/>
      <c r="Y994" s="59"/>
      <c r="Z994" s="59"/>
      <c r="AA994" s="59"/>
      <c r="AB994" s="59"/>
      <c r="AC994" s="59"/>
      <c r="AD994" s="59"/>
      <c r="AE994" s="59"/>
      <c r="AF994" s="59"/>
      <c r="AG994" s="59"/>
      <c r="AH994" s="59"/>
      <c r="AI994" s="59"/>
      <c r="AJ994" s="59"/>
      <c r="AK994" s="59"/>
      <c r="AL994" s="59"/>
      <c r="AM994" s="59"/>
      <c r="AN994" s="59"/>
      <c r="AO994" s="59"/>
      <c r="AP994" s="59"/>
      <c r="AQ994" s="59"/>
      <c r="AR994" s="59"/>
      <c r="AS994" s="59"/>
      <c r="AT994" s="59"/>
      <c r="AU994" s="59"/>
      <c r="AV994" s="59"/>
      <c r="AW994" s="59"/>
      <c r="AX994" s="59"/>
      <c r="AY994" s="59"/>
      <c r="AZ994" s="58"/>
      <c r="BA994" s="59"/>
      <c r="BB994" s="59"/>
      <c r="BC994" s="59"/>
      <c r="BD994" s="59"/>
    </row>
    <row r="995" spans="1:56" x14ac:dyDescent="0.2">
      <c r="A995" s="29">
        <v>47148</v>
      </c>
      <c r="B995" s="1" t="s">
        <v>200</v>
      </c>
      <c r="C995" s="27">
        <v>44587</v>
      </c>
      <c r="D995" s="1">
        <v>53515</v>
      </c>
      <c r="J995" s="1" t="s">
        <v>52</v>
      </c>
      <c r="K995" s="1" t="s">
        <v>49</v>
      </c>
      <c r="L995" s="1">
        <v>-1</v>
      </c>
      <c r="N995" s="6"/>
      <c r="O995" s="6">
        <v>6.7</v>
      </c>
      <c r="P995" s="6">
        <v>3560.88</v>
      </c>
      <c r="R995" s="31">
        <v>-6.7</v>
      </c>
      <c r="S995" s="28">
        <v>44592</v>
      </c>
      <c r="W995" s="58"/>
      <c r="X995" s="59"/>
      <c r="Y995" s="59"/>
      <c r="Z995" s="59"/>
      <c r="AA995" s="59"/>
      <c r="AB995" s="59"/>
      <c r="AC995" s="59"/>
      <c r="AD995" s="59"/>
      <c r="AE995" s="59"/>
      <c r="AF995" s="59"/>
      <c r="AG995" s="59"/>
      <c r="AH995" s="59"/>
      <c r="AI995" s="59"/>
      <c r="AJ995" s="59"/>
      <c r="AK995" s="59"/>
      <c r="AL995" s="59"/>
      <c r="AM995" s="59"/>
      <c r="AN995" s="59"/>
      <c r="AO995" s="59"/>
      <c r="AP995" s="59"/>
      <c r="AQ995" s="59"/>
      <c r="AR995" s="59"/>
      <c r="AS995" s="59"/>
      <c r="AT995" s="59"/>
      <c r="AU995" s="59"/>
      <c r="AV995" s="59"/>
      <c r="AW995" s="59"/>
      <c r="AX995" s="59"/>
      <c r="AY995" s="59"/>
      <c r="AZ995" s="58"/>
      <c r="BA995" s="59"/>
      <c r="BB995" s="59"/>
      <c r="BC995" s="59"/>
      <c r="BD995" s="59"/>
    </row>
    <row r="996" spans="1:56" x14ac:dyDescent="0.2">
      <c r="A996" s="29">
        <v>47306</v>
      </c>
      <c r="B996" s="1" t="s">
        <v>200</v>
      </c>
      <c r="C996" s="27">
        <v>44587</v>
      </c>
      <c r="D996" s="1">
        <v>53537</v>
      </c>
      <c r="J996" s="1" t="s">
        <v>52</v>
      </c>
      <c r="K996" s="1" t="s">
        <v>49</v>
      </c>
      <c r="L996" s="1">
        <v>-1</v>
      </c>
      <c r="N996" s="6"/>
      <c r="O996" s="6">
        <v>901.88</v>
      </c>
      <c r="P996" s="6">
        <v>4390.92</v>
      </c>
      <c r="R996" s="31">
        <v>-901.88</v>
      </c>
      <c r="S996" s="28">
        <v>44592</v>
      </c>
      <c r="W996" s="58"/>
      <c r="X996" s="59"/>
      <c r="Y996" s="59"/>
      <c r="Z996" s="59"/>
      <c r="AA996" s="59"/>
      <c r="AB996" s="59"/>
      <c r="AC996" s="59"/>
      <c r="AD996" s="59"/>
      <c r="AE996" s="59"/>
      <c r="AF996" s="59"/>
      <c r="AG996" s="59"/>
      <c r="AH996" s="59"/>
      <c r="AI996" s="59"/>
      <c r="AJ996" s="59"/>
      <c r="AK996" s="59"/>
      <c r="AL996" s="59"/>
      <c r="AM996" s="59"/>
      <c r="AN996" s="59"/>
      <c r="AO996" s="59"/>
      <c r="AP996" s="59"/>
      <c r="AQ996" s="59"/>
      <c r="AR996" s="59"/>
      <c r="AS996" s="59"/>
      <c r="AT996" s="59"/>
      <c r="AU996" s="59"/>
      <c r="AV996" s="59"/>
      <c r="AW996" s="59"/>
      <c r="AX996" s="59"/>
      <c r="AY996" s="59"/>
      <c r="AZ996" s="58"/>
      <c r="BA996" s="59"/>
      <c r="BB996" s="59"/>
      <c r="BC996" s="59"/>
      <c r="BD996" s="59"/>
    </row>
    <row r="997" spans="1:56" x14ac:dyDescent="0.2">
      <c r="A997" s="29">
        <v>47149</v>
      </c>
      <c r="B997" s="1" t="s">
        <v>200</v>
      </c>
      <c r="C997" s="27">
        <v>44588</v>
      </c>
      <c r="D997" s="1">
        <v>53516</v>
      </c>
      <c r="J997" s="1" t="s">
        <v>52</v>
      </c>
      <c r="K997" s="1" t="s">
        <v>49</v>
      </c>
      <c r="L997" s="1">
        <v>-1</v>
      </c>
      <c r="N997" s="6"/>
      <c r="O997" s="6">
        <v>80.05</v>
      </c>
      <c r="P997" s="6">
        <v>3369.15</v>
      </c>
      <c r="R997" s="31">
        <v>-80.05</v>
      </c>
      <c r="S997" s="28">
        <v>44592</v>
      </c>
      <c r="W997" s="58"/>
      <c r="X997" s="59"/>
      <c r="Y997" s="59"/>
      <c r="Z997" s="59"/>
      <c r="AA997" s="59"/>
      <c r="AB997" s="59"/>
      <c r="AC997" s="59"/>
      <c r="AD997" s="59"/>
      <c r="AE997" s="59"/>
      <c r="AF997" s="59"/>
      <c r="AG997" s="59"/>
      <c r="AH997" s="59"/>
      <c r="AI997" s="59"/>
      <c r="AJ997" s="59"/>
      <c r="AK997" s="59"/>
      <c r="AL997" s="59"/>
      <c r="AM997" s="59"/>
      <c r="AN997" s="59"/>
      <c r="AO997" s="59"/>
      <c r="AP997" s="59"/>
      <c r="AQ997" s="59"/>
      <c r="AR997" s="59"/>
      <c r="AS997" s="59"/>
      <c r="AT997" s="59"/>
      <c r="AU997" s="59"/>
      <c r="AV997" s="59"/>
      <c r="AW997" s="59"/>
      <c r="AX997" s="59"/>
      <c r="AY997" s="59"/>
      <c r="AZ997" s="58"/>
      <c r="BA997" s="59"/>
      <c r="BB997" s="59"/>
      <c r="BC997" s="59"/>
      <c r="BD997" s="59"/>
    </row>
    <row r="998" spans="1:56" x14ac:dyDescent="0.2">
      <c r="A998" s="29">
        <v>47149</v>
      </c>
      <c r="B998" s="1" t="s">
        <v>200</v>
      </c>
      <c r="C998" s="27">
        <v>44588</v>
      </c>
      <c r="D998" s="1">
        <v>53516</v>
      </c>
      <c r="J998" s="1" t="s">
        <v>52</v>
      </c>
      <c r="K998" s="1" t="s">
        <v>49</v>
      </c>
      <c r="L998" s="1">
        <v>-1</v>
      </c>
      <c r="N998" s="6"/>
      <c r="O998" s="6">
        <v>30.31</v>
      </c>
      <c r="P998" s="6">
        <v>3449.2</v>
      </c>
      <c r="R998" s="31">
        <v>-30.31</v>
      </c>
      <c r="S998" s="28">
        <v>44592</v>
      </c>
      <c r="W998" s="58"/>
      <c r="X998" s="59"/>
      <c r="Y998" s="59"/>
      <c r="Z998" s="59"/>
      <c r="AA998" s="59"/>
      <c r="AB998" s="59"/>
      <c r="AC998" s="59"/>
      <c r="AD998" s="59"/>
      <c r="AE998" s="59"/>
      <c r="AF998" s="59"/>
      <c r="AG998" s="59"/>
      <c r="AH998" s="59"/>
      <c r="AI998" s="59"/>
      <c r="AJ998" s="59"/>
      <c r="AK998" s="59"/>
      <c r="AL998" s="59"/>
      <c r="AM998" s="59"/>
      <c r="AN998" s="59"/>
      <c r="AO998" s="59"/>
      <c r="AP998" s="59"/>
      <c r="AQ998" s="59"/>
      <c r="AR998" s="59"/>
      <c r="AS998" s="59"/>
      <c r="AT998" s="59"/>
      <c r="AU998" s="59"/>
      <c r="AV998" s="59"/>
      <c r="AW998" s="59"/>
      <c r="AX998" s="59"/>
      <c r="AY998" s="59"/>
      <c r="AZ998" s="58"/>
      <c r="BA998" s="59"/>
      <c r="BB998" s="59"/>
      <c r="BC998" s="59"/>
      <c r="BD998" s="59"/>
    </row>
    <row r="999" spans="1:56" x14ac:dyDescent="0.2">
      <c r="A999" s="29">
        <v>47149</v>
      </c>
      <c r="B999" s="1" t="s">
        <v>200</v>
      </c>
      <c r="C999" s="27">
        <v>44588</v>
      </c>
      <c r="D999" s="1">
        <v>53516</v>
      </c>
      <c r="J999" s="1" t="s">
        <v>52</v>
      </c>
      <c r="K999" s="1" t="s">
        <v>49</v>
      </c>
      <c r="L999" s="1">
        <v>-1</v>
      </c>
      <c r="N999" s="6"/>
      <c r="O999" s="6">
        <v>3</v>
      </c>
      <c r="P999" s="6">
        <v>3366.15</v>
      </c>
      <c r="R999" s="31">
        <v>-3</v>
      </c>
      <c r="S999" s="28">
        <v>44592</v>
      </c>
      <c r="W999" s="58"/>
      <c r="X999" s="59"/>
      <c r="Y999" s="59"/>
      <c r="Z999" s="59"/>
      <c r="AA999" s="59"/>
      <c r="AB999" s="59"/>
      <c r="AC999" s="59"/>
      <c r="AD999" s="59"/>
      <c r="AE999" s="59"/>
      <c r="AF999" s="59"/>
      <c r="AG999" s="59"/>
      <c r="AH999" s="59"/>
      <c r="AI999" s="59"/>
      <c r="AJ999" s="59"/>
      <c r="AK999" s="59"/>
      <c r="AL999" s="59"/>
      <c r="AM999" s="59"/>
      <c r="AN999" s="59"/>
      <c r="AO999" s="59"/>
      <c r="AP999" s="59"/>
      <c r="AQ999" s="59"/>
      <c r="AR999" s="59"/>
      <c r="AS999" s="59"/>
      <c r="AT999" s="59"/>
      <c r="AU999" s="59"/>
      <c r="AV999" s="59"/>
      <c r="AW999" s="59"/>
      <c r="AX999" s="59"/>
      <c r="AY999" s="59"/>
      <c r="AZ999" s="58"/>
      <c r="BA999" s="59"/>
      <c r="BB999" s="59"/>
      <c r="BC999" s="59"/>
      <c r="BD999" s="59"/>
    </row>
    <row r="1000" spans="1:56" x14ac:dyDescent="0.2">
      <c r="A1000" s="29">
        <v>47184</v>
      </c>
      <c r="B1000" s="1" t="s">
        <v>200</v>
      </c>
      <c r="C1000" s="27">
        <v>44588</v>
      </c>
      <c r="D1000" s="1">
        <v>53527</v>
      </c>
      <c r="J1000" s="1" t="s">
        <v>52</v>
      </c>
      <c r="K1000" s="1" t="s">
        <v>49</v>
      </c>
      <c r="L1000" s="1">
        <v>-1</v>
      </c>
      <c r="N1000" s="6"/>
      <c r="O1000" s="6">
        <v>63.37</v>
      </c>
      <c r="P1000" s="6">
        <v>3479.51</v>
      </c>
      <c r="R1000" s="31">
        <v>-63.37</v>
      </c>
      <c r="S1000" s="28">
        <v>44592</v>
      </c>
      <c r="W1000" s="58"/>
      <c r="X1000" s="59"/>
      <c r="Y1000" s="59"/>
      <c r="Z1000" s="59"/>
      <c r="AA1000" s="59"/>
      <c r="AB1000" s="59"/>
      <c r="AC1000" s="59"/>
      <c r="AD1000" s="59"/>
      <c r="AE1000" s="59"/>
      <c r="AF1000" s="59"/>
      <c r="AG1000" s="59"/>
      <c r="AH1000" s="59"/>
      <c r="AI1000" s="59"/>
      <c r="AJ1000" s="59"/>
      <c r="AK1000" s="59"/>
      <c r="AL1000" s="59"/>
      <c r="AM1000" s="59"/>
      <c r="AN1000" s="59"/>
      <c r="AO1000" s="59"/>
      <c r="AP1000" s="59"/>
      <c r="AQ1000" s="59"/>
      <c r="AR1000" s="59"/>
      <c r="AS1000" s="59"/>
      <c r="AT1000" s="59"/>
      <c r="AU1000" s="59"/>
      <c r="AV1000" s="59"/>
      <c r="AW1000" s="59"/>
      <c r="AX1000" s="59"/>
      <c r="AY1000" s="59"/>
      <c r="AZ1000" s="58"/>
      <c r="BA1000" s="59"/>
      <c r="BB1000" s="59"/>
      <c r="BC1000" s="59"/>
      <c r="BD1000" s="59"/>
    </row>
    <row r="1001" spans="1:56" x14ac:dyDescent="0.2">
      <c r="A1001" s="29">
        <v>47184</v>
      </c>
      <c r="B1001" s="1" t="s">
        <v>200</v>
      </c>
      <c r="C1001" s="27">
        <v>44588</v>
      </c>
      <c r="D1001" s="1">
        <v>53527</v>
      </c>
      <c r="J1001" s="1" t="s">
        <v>52</v>
      </c>
      <c r="K1001" s="1" t="s">
        <v>49</v>
      </c>
      <c r="L1001" s="1">
        <v>-1</v>
      </c>
      <c r="N1001" s="6"/>
      <c r="O1001" s="6">
        <v>6.7</v>
      </c>
      <c r="P1001" s="6">
        <v>3349.27</v>
      </c>
      <c r="R1001" s="31">
        <v>-6.7</v>
      </c>
      <c r="S1001" s="28">
        <v>44592</v>
      </c>
      <c r="W1001" s="58"/>
      <c r="X1001" s="59"/>
      <c r="Y1001" s="59"/>
      <c r="Z1001" s="59"/>
      <c r="AA1001" s="59"/>
      <c r="AB1001" s="59"/>
      <c r="AC1001" s="59"/>
      <c r="AD1001" s="59"/>
      <c r="AE1001" s="59"/>
      <c r="AF1001" s="59"/>
      <c r="AG1001" s="59"/>
      <c r="AH1001" s="59"/>
      <c r="AI1001" s="59"/>
      <c r="AJ1001" s="59"/>
      <c r="AK1001" s="59"/>
      <c r="AL1001" s="59"/>
      <c r="AM1001" s="59"/>
      <c r="AN1001" s="59"/>
      <c r="AO1001" s="59"/>
      <c r="AP1001" s="59"/>
      <c r="AQ1001" s="59"/>
      <c r="AR1001" s="59"/>
      <c r="AS1001" s="59"/>
      <c r="AT1001" s="59"/>
      <c r="AU1001" s="59"/>
      <c r="AV1001" s="59"/>
      <c r="AW1001" s="59"/>
      <c r="AX1001" s="59"/>
      <c r="AY1001" s="59"/>
      <c r="AZ1001" s="58"/>
      <c r="BA1001" s="59"/>
      <c r="BB1001" s="59"/>
      <c r="BC1001" s="59"/>
      <c r="BD1001" s="59"/>
    </row>
    <row r="1002" spans="1:56" x14ac:dyDescent="0.2">
      <c r="A1002" s="29">
        <v>47184</v>
      </c>
      <c r="B1002" s="1" t="s">
        <v>200</v>
      </c>
      <c r="C1002" s="27">
        <v>44588</v>
      </c>
      <c r="D1002" s="1">
        <v>53527</v>
      </c>
      <c r="J1002" s="1" t="s">
        <v>52</v>
      </c>
      <c r="K1002" s="1" t="s">
        <v>49</v>
      </c>
      <c r="L1002" s="1">
        <v>-1</v>
      </c>
      <c r="N1002" s="6"/>
      <c r="O1002" s="6">
        <v>3</v>
      </c>
      <c r="P1002" s="6">
        <v>3355.97</v>
      </c>
      <c r="R1002" s="31">
        <v>-3</v>
      </c>
      <c r="S1002" s="28">
        <v>44592</v>
      </c>
      <c r="W1002" s="58"/>
      <c r="X1002" s="59"/>
      <c r="Y1002" s="59"/>
      <c r="Z1002" s="59"/>
      <c r="AA1002" s="59"/>
      <c r="AB1002" s="59"/>
      <c r="AC1002" s="59"/>
      <c r="AD1002" s="59"/>
      <c r="AE1002" s="59"/>
      <c r="AF1002" s="59"/>
      <c r="AG1002" s="59"/>
      <c r="AH1002" s="59"/>
      <c r="AI1002" s="59"/>
      <c r="AJ1002" s="59"/>
      <c r="AK1002" s="59"/>
      <c r="AL1002" s="59"/>
      <c r="AM1002" s="59"/>
      <c r="AN1002" s="59"/>
      <c r="AO1002" s="59"/>
      <c r="AP1002" s="59"/>
      <c r="AQ1002" s="59"/>
      <c r="AR1002" s="59"/>
      <c r="AS1002" s="59"/>
      <c r="AT1002" s="59"/>
      <c r="AU1002" s="59"/>
      <c r="AV1002" s="59"/>
      <c r="AW1002" s="59"/>
      <c r="AX1002" s="59"/>
      <c r="AY1002" s="59"/>
      <c r="AZ1002" s="58"/>
      <c r="BA1002" s="59"/>
      <c r="BB1002" s="59"/>
      <c r="BC1002" s="59"/>
      <c r="BD1002" s="59"/>
    </row>
    <row r="1003" spans="1:56" x14ac:dyDescent="0.2">
      <c r="A1003" s="29">
        <v>47189</v>
      </c>
      <c r="B1003" s="1" t="s">
        <v>200</v>
      </c>
      <c r="C1003" s="27">
        <v>44588</v>
      </c>
      <c r="D1003" s="1">
        <v>53532</v>
      </c>
      <c r="J1003" s="1" t="s">
        <v>52</v>
      </c>
      <c r="K1003" s="1" t="s">
        <v>49</v>
      </c>
      <c r="L1003" s="1">
        <v>-2</v>
      </c>
      <c r="N1003" s="6"/>
      <c r="O1003" s="6">
        <v>6</v>
      </c>
      <c r="P1003" s="6">
        <v>3360.15</v>
      </c>
      <c r="R1003" s="31">
        <v>-6</v>
      </c>
      <c r="S1003" s="28">
        <v>44592</v>
      </c>
      <c r="W1003" s="58"/>
      <c r="X1003" s="59"/>
      <c r="Y1003" s="59"/>
      <c r="Z1003" s="59"/>
      <c r="AA1003" s="59"/>
      <c r="AB1003" s="59"/>
      <c r="AC1003" s="59"/>
      <c r="AD1003" s="59"/>
      <c r="AE1003" s="59"/>
      <c r="AF1003" s="59"/>
      <c r="AG1003" s="59"/>
      <c r="AH1003" s="59"/>
      <c r="AI1003" s="59"/>
      <c r="AJ1003" s="59"/>
      <c r="AK1003" s="59"/>
      <c r="AL1003" s="59"/>
      <c r="AM1003" s="59"/>
      <c r="AN1003" s="59"/>
      <c r="AO1003" s="59"/>
      <c r="AP1003" s="59"/>
      <c r="AQ1003" s="59"/>
      <c r="AR1003" s="59"/>
      <c r="AS1003" s="59"/>
      <c r="AT1003" s="59"/>
      <c r="AU1003" s="59"/>
      <c r="AV1003" s="59"/>
      <c r="AW1003" s="59"/>
      <c r="AX1003" s="59"/>
      <c r="AY1003" s="59"/>
      <c r="AZ1003" s="58"/>
      <c r="BA1003" s="59"/>
      <c r="BB1003" s="59"/>
      <c r="BC1003" s="59"/>
      <c r="BD1003" s="59"/>
    </row>
    <row r="1004" spans="1:56" x14ac:dyDescent="0.2">
      <c r="A1004" s="29">
        <v>47189</v>
      </c>
      <c r="B1004" s="1" t="s">
        <v>200</v>
      </c>
      <c r="C1004" s="27">
        <v>44588</v>
      </c>
      <c r="D1004" s="1">
        <v>53532</v>
      </c>
      <c r="J1004" s="1" t="s">
        <v>52</v>
      </c>
      <c r="K1004" s="1" t="s">
        <v>49</v>
      </c>
      <c r="L1004" s="1">
        <v>-1</v>
      </c>
      <c r="N1004" s="6"/>
      <c r="O1004" s="6">
        <v>1.18</v>
      </c>
      <c r="P1004" s="6">
        <v>3358.97</v>
      </c>
      <c r="R1004" s="31">
        <v>-1.18</v>
      </c>
      <c r="S1004" s="28">
        <v>44592</v>
      </c>
      <c r="W1004" s="58"/>
      <c r="X1004" s="59"/>
      <c r="Y1004" s="59"/>
      <c r="Z1004" s="59"/>
      <c r="AA1004" s="59"/>
      <c r="AB1004" s="59"/>
      <c r="AC1004" s="59"/>
      <c r="AD1004" s="59"/>
      <c r="AE1004" s="59"/>
      <c r="AF1004" s="59"/>
      <c r="AG1004" s="59"/>
      <c r="AH1004" s="59"/>
      <c r="AI1004" s="59"/>
      <c r="AJ1004" s="59"/>
      <c r="AK1004" s="59"/>
      <c r="AL1004" s="59"/>
      <c r="AM1004" s="59"/>
      <c r="AN1004" s="59"/>
      <c r="AO1004" s="59"/>
      <c r="AP1004" s="59"/>
      <c r="AQ1004" s="59"/>
      <c r="AR1004" s="59"/>
      <c r="AS1004" s="59"/>
      <c r="AT1004" s="59"/>
      <c r="AU1004" s="59"/>
      <c r="AV1004" s="59"/>
      <c r="AW1004" s="59"/>
      <c r="AX1004" s="59"/>
      <c r="AY1004" s="59"/>
      <c r="AZ1004" s="58"/>
      <c r="BA1004" s="59"/>
      <c r="BB1004" s="59"/>
      <c r="BC1004" s="59"/>
      <c r="BD1004" s="59"/>
    </row>
    <row r="1005" spans="1:56" x14ac:dyDescent="0.2">
      <c r="A1005" s="29">
        <v>47323</v>
      </c>
      <c r="B1005" s="1" t="s">
        <v>200</v>
      </c>
      <c r="C1005" s="27">
        <v>44588</v>
      </c>
      <c r="D1005" s="1">
        <v>53547</v>
      </c>
      <c r="J1005" s="1" t="s">
        <v>52</v>
      </c>
      <c r="K1005" s="1" t="s">
        <v>49</v>
      </c>
      <c r="L1005" s="1">
        <v>-2</v>
      </c>
      <c r="N1005" s="6"/>
      <c r="O1005" s="6">
        <v>126.75</v>
      </c>
      <c r="P1005" s="6">
        <v>3176.18</v>
      </c>
      <c r="R1005" s="31">
        <v>-126.75</v>
      </c>
      <c r="S1005" s="28">
        <v>44592</v>
      </c>
      <c r="W1005" s="58"/>
      <c r="X1005" s="59"/>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8"/>
      <c r="BA1005" s="59"/>
      <c r="BB1005" s="59"/>
      <c r="BC1005" s="59"/>
      <c r="BD1005" s="59"/>
    </row>
    <row r="1006" spans="1:56" x14ac:dyDescent="0.2">
      <c r="A1006" s="29">
        <v>47323</v>
      </c>
      <c r="B1006" s="1" t="s">
        <v>200</v>
      </c>
      <c r="C1006" s="27">
        <v>44588</v>
      </c>
      <c r="D1006" s="1">
        <v>53547</v>
      </c>
      <c r="J1006" s="1" t="s">
        <v>52</v>
      </c>
      <c r="K1006" s="1" t="s">
        <v>49</v>
      </c>
      <c r="L1006" s="1">
        <v>-1</v>
      </c>
      <c r="N1006" s="6"/>
      <c r="O1006" s="6">
        <v>46.34</v>
      </c>
      <c r="P1006" s="6">
        <v>3302.93</v>
      </c>
      <c r="R1006" s="31">
        <v>-46.34</v>
      </c>
      <c r="S1006" s="28">
        <v>44592</v>
      </c>
      <c r="W1006" s="58"/>
      <c r="X1006" s="59"/>
      <c r="Y1006" s="59"/>
      <c r="Z1006" s="59"/>
      <c r="AA1006" s="59"/>
      <c r="AB1006" s="59"/>
      <c r="AC1006" s="59"/>
      <c r="AD1006" s="59"/>
      <c r="AE1006" s="59"/>
      <c r="AF1006" s="59"/>
      <c r="AG1006" s="59"/>
      <c r="AH1006" s="59"/>
      <c r="AI1006" s="59"/>
      <c r="AJ1006" s="59"/>
      <c r="AK1006" s="59"/>
      <c r="AL1006" s="59"/>
      <c r="AM1006" s="59"/>
      <c r="AN1006" s="59"/>
      <c r="AO1006" s="59"/>
      <c r="AP1006" s="59"/>
      <c r="AQ1006" s="59"/>
      <c r="AR1006" s="59"/>
      <c r="AS1006" s="59"/>
      <c r="AT1006" s="59"/>
      <c r="AU1006" s="59"/>
      <c r="AV1006" s="59"/>
      <c r="AW1006" s="59"/>
      <c r="AX1006" s="59"/>
      <c r="AY1006" s="59"/>
      <c r="AZ1006" s="58"/>
      <c r="BA1006" s="59"/>
      <c r="BB1006" s="59"/>
      <c r="BC1006" s="59"/>
      <c r="BD1006" s="59"/>
    </row>
    <row r="1007" spans="1:56" x14ac:dyDescent="0.2">
      <c r="A1007" s="29">
        <v>47323</v>
      </c>
      <c r="B1007" s="1" t="s">
        <v>200</v>
      </c>
      <c r="C1007" s="27">
        <v>44588</v>
      </c>
      <c r="D1007" s="1">
        <v>53547</v>
      </c>
      <c r="J1007" s="1" t="s">
        <v>52</v>
      </c>
      <c r="K1007" s="1" t="s">
        <v>49</v>
      </c>
      <c r="L1007" s="1">
        <v>-1</v>
      </c>
      <c r="N1007" s="6"/>
      <c r="O1007" s="6">
        <v>18</v>
      </c>
      <c r="P1007" s="6">
        <v>3158.18</v>
      </c>
      <c r="R1007" s="31">
        <v>-18</v>
      </c>
      <c r="S1007" s="28">
        <v>44592</v>
      </c>
      <c r="W1007" s="58"/>
      <c r="X1007" s="59"/>
      <c r="Y1007" s="59"/>
      <c r="Z1007" s="59"/>
      <c r="AA1007" s="59"/>
      <c r="AB1007" s="59"/>
      <c r="AC1007" s="59"/>
      <c r="AD1007" s="59"/>
      <c r="AE1007" s="59"/>
      <c r="AF1007" s="59"/>
      <c r="AG1007" s="59"/>
      <c r="AH1007" s="59"/>
      <c r="AI1007" s="59"/>
      <c r="AJ1007" s="59"/>
      <c r="AK1007" s="59"/>
      <c r="AL1007" s="59"/>
      <c r="AM1007" s="59"/>
      <c r="AN1007" s="59"/>
      <c r="AO1007" s="59"/>
      <c r="AP1007" s="59"/>
      <c r="AQ1007" s="59"/>
      <c r="AR1007" s="59"/>
      <c r="AS1007" s="59"/>
      <c r="AT1007" s="59"/>
      <c r="AU1007" s="59"/>
      <c r="AV1007" s="59"/>
      <c r="AW1007" s="59"/>
      <c r="AX1007" s="59"/>
      <c r="AY1007" s="59"/>
      <c r="AZ1007" s="58"/>
      <c r="BA1007" s="59"/>
      <c r="BB1007" s="59"/>
      <c r="BC1007" s="59"/>
      <c r="BD1007" s="59"/>
    </row>
    <row r="1008" spans="1:56" x14ac:dyDescent="0.2">
      <c r="A1008" s="29">
        <v>47393</v>
      </c>
      <c r="B1008" s="1" t="s">
        <v>623</v>
      </c>
      <c r="C1008" s="27">
        <v>44588</v>
      </c>
      <c r="D1008" s="1">
        <v>20</v>
      </c>
      <c r="J1008" s="1" t="s">
        <v>52</v>
      </c>
      <c r="K1008" s="1" t="s">
        <v>3</v>
      </c>
      <c r="L1008" s="1">
        <v>-1</v>
      </c>
      <c r="N1008" s="6"/>
      <c r="O1008" s="6">
        <v>0.86</v>
      </c>
      <c r="P1008" s="6">
        <v>3157.32</v>
      </c>
      <c r="R1008" s="31">
        <v>-0.86</v>
      </c>
      <c r="S1008" s="28">
        <v>44592</v>
      </c>
      <c r="W1008" s="58"/>
      <c r="X1008" s="59"/>
      <c r="Y1008" s="59"/>
      <c r="Z1008" s="59"/>
      <c r="AA1008" s="59"/>
      <c r="AB1008" s="59"/>
      <c r="AC1008" s="59"/>
      <c r="AD1008" s="59"/>
      <c r="AE1008" s="59"/>
      <c r="AF1008" s="59"/>
      <c r="AG1008" s="59"/>
      <c r="AH1008" s="59"/>
      <c r="AI1008" s="59"/>
      <c r="AJ1008" s="59"/>
      <c r="AK1008" s="59"/>
      <c r="AL1008" s="59"/>
      <c r="AM1008" s="59"/>
      <c r="AN1008" s="59"/>
      <c r="AO1008" s="59"/>
      <c r="AP1008" s="59"/>
      <c r="AQ1008" s="59"/>
      <c r="AR1008" s="59"/>
      <c r="AS1008" s="59"/>
      <c r="AT1008" s="59"/>
      <c r="AU1008" s="59"/>
      <c r="AV1008" s="59"/>
      <c r="AW1008" s="59"/>
      <c r="AX1008" s="59"/>
      <c r="AY1008" s="59"/>
      <c r="AZ1008" s="58"/>
      <c r="BA1008" s="59"/>
      <c r="BB1008" s="59"/>
      <c r="BC1008" s="59"/>
      <c r="BD1008" s="59"/>
    </row>
    <row r="1009" spans="1:56" x14ac:dyDescent="0.2">
      <c r="A1009" s="29">
        <v>47393</v>
      </c>
      <c r="B1009" s="1" t="s">
        <v>623</v>
      </c>
      <c r="C1009" s="27">
        <v>44588</v>
      </c>
      <c r="D1009" s="1">
        <v>20</v>
      </c>
      <c r="J1009" s="1" t="s">
        <v>52</v>
      </c>
      <c r="K1009" s="1" t="s">
        <v>3</v>
      </c>
      <c r="L1009" s="1">
        <v>1</v>
      </c>
      <c r="N1009" s="6">
        <v>1.18</v>
      </c>
      <c r="O1009" s="6"/>
      <c r="P1009" s="6">
        <v>3158.5</v>
      </c>
      <c r="R1009" s="31">
        <v>1.18</v>
      </c>
      <c r="S1009" s="28">
        <v>44592</v>
      </c>
      <c r="W1009" s="58"/>
      <c r="X1009" s="59"/>
      <c r="Y1009" s="59"/>
      <c r="Z1009" s="59"/>
      <c r="AA1009" s="59"/>
      <c r="AB1009" s="59"/>
      <c r="AC1009" s="59"/>
      <c r="AD1009" s="59"/>
      <c r="AE1009" s="59"/>
      <c r="AF1009" s="59"/>
      <c r="AG1009" s="59"/>
      <c r="AH1009" s="59"/>
      <c r="AI1009" s="59"/>
      <c r="AJ1009" s="59"/>
      <c r="AK1009" s="59"/>
      <c r="AL1009" s="59"/>
      <c r="AM1009" s="59"/>
      <c r="AN1009" s="59"/>
      <c r="AO1009" s="59"/>
      <c r="AP1009" s="59"/>
      <c r="AQ1009" s="59"/>
      <c r="AR1009" s="59"/>
      <c r="AS1009" s="59"/>
      <c r="AT1009" s="59"/>
      <c r="AU1009" s="59"/>
      <c r="AV1009" s="59"/>
      <c r="AW1009" s="59"/>
      <c r="AX1009" s="59"/>
      <c r="AY1009" s="59"/>
      <c r="AZ1009" s="58"/>
      <c r="BA1009" s="59"/>
      <c r="BB1009" s="59"/>
      <c r="BC1009" s="59"/>
      <c r="BD1009" s="59"/>
    </row>
    <row r="1010" spans="1:56" x14ac:dyDescent="0.2">
      <c r="A1010" s="29">
        <v>47394</v>
      </c>
      <c r="B1010" s="1" t="s">
        <v>789</v>
      </c>
      <c r="C1010" s="27">
        <v>44588</v>
      </c>
      <c r="J1010" s="1" t="s">
        <v>52</v>
      </c>
      <c r="K1010" s="1" t="s">
        <v>59</v>
      </c>
      <c r="N1010" s="6"/>
      <c r="O1010" s="6">
        <v>50</v>
      </c>
      <c r="P1010" s="6">
        <v>3176.5</v>
      </c>
      <c r="R1010" s="31">
        <v>-50</v>
      </c>
      <c r="S1010" s="28">
        <v>44592</v>
      </c>
      <c r="W1010" s="58"/>
      <c r="X1010" s="59"/>
      <c r="Y1010" s="59"/>
      <c r="Z1010" s="59"/>
      <c r="AA1010" s="59"/>
      <c r="AB1010" s="59"/>
      <c r="AC1010" s="59"/>
      <c r="AD1010" s="59"/>
      <c r="AE1010" s="59"/>
      <c r="AF1010" s="59"/>
      <c r="AG1010" s="59"/>
      <c r="AH1010" s="59"/>
      <c r="AI1010" s="59"/>
      <c r="AJ1010" s="59"/>
      <c r="AK1010" s="59"/>
      <c r="AL1010" s="59"/>
      <c r="AM1010" s="59"/>
      <c r="AN1010" s="59"/>
      <c r="AO1010" s="59"/>
      <c r="AP1010" s="59"/>
      <c r="AQ1010" s="59"/>
      <c r="AR1010" s="59"/>
      <c r="AS1010" s="59"/>
      <c r="AT1010" s="59"/>
      <c r="AU1010" s="59"/>
      <c r="AV1010" s="59"/>
      <c r="AW1010" s="59"/>
      <c r="AX1010" s="59"/>
      <c r="AY1010" s="59"/>
      <c r="AZ1010" s="58"/>
      <c r="BA1010" s="59"/>
      <c r="BB1010" s="59"/>
      <c r="BC1010" s="59"/>
      <c r="BD1010" s="59"/>
    </row>
    <row r="1011" spans="1:56" x14ac:dyDescent="0.2">
      <c r="A1011" s="29">
        <v>47394</v>
      </c>
      <c r="B1011" s="1" t="s">
        <v>789</v>
      </c>
      <c r="C1011" s="27">
        <v>44588</v>
      </c>
      <c r="J1011" s="1" t="s">
        <v>52</v>
      </c>
      <c r="K1011" s="1" t="s">
        <v>59</v>
      </c>
      <c r="L1011" s="1">
        <v>1</v>
      </c>
      <c r="M1011" s="1">
        <v>68</v>
      </c>
      <c r="N1011" s="6">
        <v>68</v>
      </c>
      <c r="O1011" s="6"/>
      <c r="P1011" s="6">
        <v>3226.5</v>
      </c>
      <c r="R1011" s="31">
        <v>68</v>
      </c>
      <c r="S1011" s="28">
        <v>44592</v>
      </c>
      <c r="W1011" s="58"/>
      <c r="X1011" s="59"/>
      <c r="Y1011" s="59"/>
      <c r="Z1011" s="59"/>
      <c r="AA1011" s="59"/>
      <c r="AB1011" s="59"/>
      <c r="AC1011" s="59"/>
      <c r="AD1011" s="59"/>
      <c r="AE1011" s="59"/>
      <c r="AF1011" s="59"/>
      <c r="AG1011" s="59"/>
      <c r="AH1011" s="59"/>
      <c r="AI1011" s="59"/>
      <c r="AJ1011" s="59"/>
      <c r="AK1011" s="59"/>
      <c r="AL1011" s="59"/>
      <c r="AM1011" s="59"/>
      <c r="AN1011" s="59"/>
      <c r="AO1011" s="59"/>
      <c r="AP1011" s="59"/>
      <c r="AQ1011" s="59"/>
      <c r="AR1011" s="59"/>
      <c r="AS1011" s="59"/>
      <c r="AT1011" s="59"/>
      <c r="AU1011" s="59"/>
      <c r="AV1011" s="59"/>
      <c r="AW1011" s="59"/>
      <c r="AX1011" s="59"/>
      <c r="AY1011" s="59"/>
      <c r="AZ1011" s="58"/>
      <c r="BA1011" s="59"/>
      <c r="BB1011" s="59"/>
      <c r="BC1011" s="59"/>
      <c r="BD1011" s="59"/>
    </row>
    <row r="1012" spans="1:56" x14ac:dyDescent="0.2">
      <c r="A1012" s="29">
        <v>47395</v>
      </c>
      <c r="B1012" s="1" t="s">
        <v>789</v>
      </c>
      <c r="C1012" s="27">
        <v>44588</v>
      </c>
      <c r="J1012" s="1" t="s">
        <v>52</v>
      </c>
      <c r="K1012" s="1" t="s">
        <v>59</v>
      </c>
      <c r="L1012" s="1">
        <v>4</v>
      </c>
      <c r="M1012" s="1">
        <v>80</v>
      </c>
      <c r="N1012" s="6">
        <v>320</v>
      </c>
      <c r="O1012" s="6"/>
      <c r="P1012" s="6">
        <v>3496.5</v>
      </c>
      <c r="R1012" s="31">
        <v>320</v>
      </c>
      <c r="S1012" s="28">
        <v>44592</v>
      </c>
      <c r="W1012" s="58"/>
      <c r="X1012" s="59"/>
      <c r="Y1012" s="59"/>
      <c r="Z1012" s="59"/>
      <c r="AA1012" s="59"/>
      <c r="AB1012" s="59"/>
      <c r="AC1012" s="59"/>
      <c r="AD1012" s="59"/>
      <c r="AE1012" s="59"/>
      <c r="AF1012" s="59"/>
      <c r="AG1012" s="59"/>
      <c r="AH1012" s="59"/>
      <c r="AI1012" s="59"/>
      <c r="AJ1012" s="59"/>
      <c r="AK1012" s="59"/>
      <c r="AL1012" s="59"/>
      <c r="AM1012" s="59"/>
      <c r="AN1012" s="59"/>
      <c r="AO1012" s="59"/>
      <c r="AP1012" s="59"/>
      <c r="AQ1012" s="59"/>
      <c r="AR1012" s="59"/>
      <c r="AS1012" s="59"/>
      <c r="AT1012" s="59"/>
      <c r="AU1012" s="59"/>
      <c r="AV1012" s="59"/>
      <c r="AW1012" s="59"/>
      <c r="AX1012" s="59"/>
      <c r="AY1012" s="59"/>
      <c r="AZ1012" s="58"/>
      <c r="BA1012" s="59"/>
      <c r="BB1012" s="59"/>
      <c r="BC1012" s="59"/>
      <c r="BD1012" s="59"/>
    </row>
    <row r="1013" spans="1:56" x14ac:dyDescent="0.2">
      <c r="A1013" s="29">
        <v>47396</v>
      </c>
      <c r="B1013" s="1" t="s">
        <v>789</v>
      </c>
      <c r="C1013" s="27">
        <v>44588</v>
      </c>
      <c r="J1013" s="1" t="s">
        <v>52</v>
      </c>
      <c r="K1013" s="1" t="s">
        <v>59</v>
      </c>
      <c r="L1013" s="1">
        <v>1</v>
      </c>
      <c r="M1013" s="1">
        <v>48</v>
      </c>
      <c r="N1013" s="6">
        <v>48</v>
      </c>
      <c r="O1013" s="6"/>
      <c r="P1013" s="6">
        <v>3544.5</v>
      </c>
      <c r="R1013" s="31">
        <v>48</v>
      </c>
      <c r="S1013" s="28">
        <v>44592</v>
      </c>
      <c r="W1013" s="58"/>
      <c r="X1013" s="59"/>
      <c r="Y1013" s="59"/>
      <c r="Z1013" s="59"/>
      <c r="AA1013" s="59"/>
      <c r="AB1013" s="59"/>
      <c r="AC1013" s="59"/>
      <c r="AD1013" s="59"/>
      <c r="AE1013" s="59"/>
      <c r="AF1013" s="59"/>
      <c r="AG1013" s="59"/>
      <c r="AH1013" s="59"/>
      <c r="AI1013" s="59"/>
      <c r="AJ1013" s="59"/>
      <c r="AK1013" s="59"/>
      <c r="AL1013" s="59"/>
      <c r="AM1013" s="59"/>
      <c r="AN1013" s="59"/>
      <c r="AO1013" s="59"/>
      <c r="AP1013" s="59"/>
      <c r="AQ1013" s="59"/>
      <c r="AR1013" s="59"/>
      <c r="AS1013" s="59"/>
      <c r="AT1013" s="59"/>
      <c r="AU1013" s="59"/>
      <c r="AV1013" s="59"/>
      <c r="AW1013" s="59"/>
      <c r="AX1013" s="59"/>
      <c r="AY1013" s="59"/>
      <c r="AZ1013" s="58"/>
      <c r="BA1013" s="59"/>
      <c r="BB1013" s="59"/>
      <c r="BC1013" s="59"/>
      <c r="BD1013" s="59"/>
    </row>
    <row r="1014" spans="1:56" x14ac:dyDescent="0.2">
      <c r="A1014" s="29">
        <v>47396</v>
      </c>
      <c r="B1014" s="1" t="s">
        <v>789</v>
      </c>
      <c r="C1014" s="27">
        <v>44588</v>
      </c>
      <c r="J1014" s="1" t="s">
        <v>52</v>
      </c>
      <c r="K1014" s="1" t="s">
        <v>59</v>
      </c>
      <c r="L1014" s="1">
        <v>1</v>
      </c>
      <c r="M1014" s="1">
        <v>65</v>
      </c>
      <c r="N1014" s="6">
        <v>65</v>
      </c>
      <c r="O1014" s="6"/>
      <c r="P1014" s="6">
        <v>3609.5</v>
      </c>
      <c r="R1014" s="31">
        <v>65</v>
      </c>
      <c r="S1014" s="28">
        <v>44592</v>
      </c>
      <c r="W1014" s="58"/>
      <c r="X1014" s="59"/>
      <c r="Y1014" s="59"/>
      <c r="Z1014" s="59"/>
      <c r="AA1014" s="59"/>
      <c r="AB1014" s="59"/>
      <c r="AC1014" s="59"/>
      <c r="AD1014" s="59"/>
      <c r="AE1014" s="59"/>
      <c r="AF1014" s="59"/>
      <c r="AG1014" s="59"/>
      <c r="AH1014" s="59"/>
      <c r="AI1014" s="59"/>
      <c r="AJ1014" s="59"/>
      <c r="AK1014" s="59"/>
      <c r="AL1014" s="59"/>
      <c r="AM1014" s="59"/>
      <c r="AN1014" s="59"/>
      <c r="AO1014" s="59"/>
      <c r="AP1014" s="59"/>
      <c r="AQ1014" s="59"/>
      <c r="AR1014" s="59"/>
      <c r="AS1014" s="59"/>
      <c r="AT1014" s="59"/>
      <c r="AU1014" s="59"/>
      <c r="AV1014" s="59"/>
      <c r="AW1014" s="59"/>
      <c r="AX1014" s="59"/>
      <c r="AY1014" s="59"/>
      <c r="AZ1014" s="58"/>
      <c r="BA1014" s="59"/>
      <c r="BB1014" s="59"/>
      <c r="BC1014" s="59"/>
      <c r="BD1014" s="59"/>
    </row>
    <row r="1015" spans="1:56" x14ac:dyDescent="0.2">
      <c r="A1015" s="29">
        <v>47448</v>
      </c>
      <c r="B1015" s="1" t="s">
        <v>623</v>
      </c>
      <c r="C1015" s="27">
        <v>44589</v>
      </c>
      <c r="D1015" s="1">
        <v>21</v>
      </c>
      <c r="J1015" s="1" t="s">
        <v>52</v>
      </c>
      <c r="K1015" s="1" t="s">
        <v>3</v>
      </c>
      <c r="L1015" s="1">
        <v>1</v>
      </c>
      <c r="N1015" s="6">
        <v>63.37</v>
      </c>
      <c r="O1015" s="6"/>
      <c r="P1015" s="6">
        <v>3672.87</v>
      </c>
      <c r="R1015" s="31">
        <v>63.37</v>
      </c>
      <c r="S1015" s="28">
        <v>44592</v>
      </c>
      <c r="W1015" s="58"/>
      <c r="X1015" s="59"/>
      <c r="Y1015" s="59"/>
      <c r="Z1015" s="59"/>
      <c r="AA1015" s="59"/>
      <c r="AB1015" s="59"/>
      <c r="AC1015" s="59"/>
      <c r="AD1015" s="59"/>
      <c r="AE1015" s="59"/>
      <c r="AF1015" s="59"/>
      <c r="AG1015" s="59"/>
      <c r="AH1015" s="59"/>
      <c r="AI1015" s="59"/>
      <c r="AJ1015" s="59"/>
      <c r="AK1015" s="59"/>
      <c r="AL1015" s="59"/>
      <c r="AM1015" s="59"/>
      <c r="AN1015" s="59"/>
      <c r="AO1015" s="59"/>
      <c r="AP1015" s="59"/>
      <c r="AQ1015" s="59"/>
      <c r="AR1015" s="59"/>
      <c r="AS1015" s="59"/>
      <c r="AT1015" s="59"/>
      <c r="AU1015" s="59"/>
      <c r="AV1015" s="59"/>
      <c r="AW1015" s="59"/>
      <c r="AX1015" s="59"/>
      <c r="AY1015" s="59"/>
      <c r="AZ1015" s="58"/>
      <c r="BA1015" s="59"/>
      <c r="BB1015" s="59"/>
      <c r="BC1015" s="59"/>
      <c r="BD1015" s="59"/>
    </row>
    <row r="1016" spans="1:56" x14ac:dyDescent="0.2">
      <c r="A1016" s="29">
        <v>47473</v>
      </c>
      <c r="B1016" s="1" t="s">
        <v>789</v>
      </c>
      <c r="C1016" s="27">
        <v>44590</v>
      </c>
      <c r="J1016" s="1" t="s">
        <v>52</v>
      </c>
      <c r="K1016" s="1" t="s">
        <v>59</v>
      </c>
      <c r="L1016" s="1">
        <v>1</v>
      </c>
      <c r="M1016" s="1">
        <v>730</v>
      </c>
      <c r="N1016" s="6">
        <v>730</v>
      </c>
      <c r="O1016" s="6"/>
      <c r="P1016" s="6">
        <v>4402.87</v>
      </c>
      <c r="R1016" s="31">
        <v>730</v>
      </c>
      <c r="S1016" s="28">
        <v>44592</v>
      </c>
      <c r="W1016" s="58"/>
      <c r="X1016" s="59"/>
      <c r="Y1016" s="59"/>
      <c r="Z1016" s="59"/>
      <c r="AA1016" s="59"/>
      <c r="AB1016" s="59"/>
      <c r="AC1016" s="59"/>
      <c r="AD1016" s="59"/>
      <c r="AE1016" s="59"/>
      <c r="AF1016" s="59"/>
      <c r="AG1016" s="59"/>
      <c r="AH1016" s="59"/>
      <c r="AI1016" s="59"/>
      <c r="AJ1016" s="59"/>
      <c r="AK1016" s="59"/>
      <c r="AL1016" s="59"/>
      <c r="AM1016" s="59"/>
      <c r="AN1016" s="59"/>
      <c r="AO1016" s="59"/>
      <c r="AP1016" s="59"/>
      <c r="AQ1016" s="59"/>
      <c r="AR1016" s="59"/>
      <c r="AS1016" s="59"/>
      <c r="AT1016" s="59"/>
      <c r="AU1016" s="59"/>
      <c r="AV1016" s="59"/>
      <c r="AW1016" s="59"/>
      <c r="AX1016" s="59"/>
      <c r="AY1016" s="59"/>
      <c r="AZ1016" s="58"/>
      <c r="BA1016" s="59"/>
      <c r="BB1016" s="59"/>
      <c r="BC1016" s="59"/>
      <c r="BD1016" s="59"/>
    </row>
    <row r="1017" spans="1:56" x14ac:dyDescent="0.2">
      <c r="A1017" s="29">
        <v>47473</v>
      </c>
      <c r="B1017" s="1" t="s">
        <v>789</v>
      </c>
      <c r="C1017" s="27">
        <v>44590</v>
      </c>
      <c r="J1017" s="1" t="s">
        <v>52</v>
      </c>
      <c r="K1017" s="1" t="s">
        <v>59</v>
      </c>
      <c r="L1017" s="1">
        <v>1</v>
      </c>
      <c r="M1017" s="1">
        <v>1208</v>
      </c>
      <c r="N1017" s="6">
        <v>1208</v>
      </c>
      <c r="O1017" s="6"/>
      <c r="P1017" s="6">
        <v>5610.87</v>
      </c>
      <c r="R1017" s="31">
        <v>1208</v>
      </c>
      <c r="S1017" s="28">
        <v>44592</v>
      </c>
      <c r="W1017" s="58"/>
      <c r="X1017" s="59"/>
      <c r="Y1017" s="59"/>
      <c r="Z1017" s="59"/>
      <c r="AA1017" s="59"/>
      <c r="AB1017" s="59"/>
      <c r="AC1017" s="59"/>
      <c r="AD1017" s="59"/>
      <c r="AE1017" s="59"/>
      <c r="AF1017" s="59"/>
      <c r="AG1017" s="59"/>
      <c r="AH1017" s="59"/>
      <c r="AI1017" s="59"/>
      <c r="AJ1017" s="59"/>
      <c r="AK1017" s="59"/>
      <c r="AL1017" s="59"/>
      <c r="AM1017" s="59"/>
      <c r="AN1017" s="59"/>
      <c r="AO1017" s="59"/>
      <c r="AP1017" s="59"/>
      <c r="AQ1017" s="59"/>
      <c r="AR1017" s="59"/>
      <c r="AS1017" s="59"/>
      <c r="AT1017" s="59"/>
      <c r="AU1017" s="59"/>
      <c r="AV1017" s="59"/>
      <c r="AW1017" s="59"/>
      <c r="AX1017" s="59"/>
      <c r="AY1017" s="59"/>
      <c r="AZ1017" s="58"/>
      <c r="BA1017" s="59"/>
      <c r="BB1017" s="59"/>
      <c r="BC1017" s="59"/>
      <c r="BD1017" s="59"/>
    </row>
    <row r="1018" spans="1:56" x14ac:dyDescent="0.2">
      <c r="A1018" s="29">
        <v>47475</v>
      </c>
      <c r="B1018" s="1" t="s">
        <v>623</v>
      </c>
      <c r="C1018" s="27">
        <v>44590</v>
      </c>
      <c r="D1018" s="1">
        <v>22</v>
      </c>
      <c r="J1018" s="1" t="s">
        <v>52</v>
      </c>
      <c r="K1018" s="1" t="s">
        <v>3</v>
      </c>
      <c r="L1018" s="1">
        <v>-5</v>
      </c>
      <c r="N1018" s="6"/>
      <c r="O1018" s="6">
        <v>3.85</v>
      </c>
      <c r="P1018" s="6">
        <v>5607.02</v>
      </c>
      <c r="R1018" s="31">
        <v>-3.85</v>
      </c>
      <c r="S1018" s="28">
        <v>44592</v>
      </c>
      <c r="W1018" s="58"/>
      <c r="X1018" s="59"/>
      <c r="Y1018" s="59"/>
      <c r="Z1018" s="59"/>
      <c r="AA1018" s="59"/>
      <c r="AB1018" s="59"/>
      <c r="AC1018" s="59"/>
      <c r="AD1018" s="59"/>
      <c r="AE1018" s="59"/>
      <c r="AF1018" s="59"/>
      <c r="AG1018" s="59"/>
      <c r="AH1018" s="59"/>
      <c r="AI1018" s="59"/>
      <c r="AJ1018" s="59"/>
      <c r="AK1018" s="59"/>
      <c r="AL1018" s="59"/>
      <c r="AM1018" s="59"/>
      <c r="AN1018" s="59"/>
      <c r="AO1018" s="59"/>
      <c r="AP1018" s="59"/>
      <c r="AQ1018" s="59"/>
      <c r="AR1018" s="59"/>
      <c r="AS1018" s="59"/>
      <c r="AT1018" s="59"/>
      <c r="AU1018" s="59"/>
      <c r="AV1018" s="59"/>
      <c r="AW1018" s="59"/>
      <c r="AX1018" s="59"/>
      <c r="AY1018" s="59"/>
      <c r="AZ1018" s="58"/>
      <c r="BA1018" s="59"/>
      <c r="BB1018" s="59"/>
      <c r="BC1018" s="59"/>
      <c r="BD1018" s="59"/>
    </row>
    <row r="1019" spans="1:56" x14ac:dyDescent="0.2">
      <c r="A1019" s="29">
        <v>47475</v>
      </c>
      <c r="B1019" s="1" t="s">
        <v>623</v>
      </c>
      <c r="C1019" s="27">
        <v>44590</v>
      </c>
      <c r="D1019" s="1">
        <v>22</v>
      </c>
      <c r="J1019" s="1" t="s">
        <v>52</v>
      </c>
      <c r="K1019" s="1" t="s">
        <v>3</v>
      </c>
      <c r="L1019" s="1">
        <v>1</v>
      </c>
      <c r="N1019" s="6">
        <v>3</v>
      </c>
      <c r="O1019" s="6"/>
      <c r="P1019" s="6">
        <v>5610.02</v>
      </c>
      <c r="R1019" s="31">
        <v>3</v>
      </c>
      <c r="S1019" s="28">
        <v>44592</v>
      </c>
      <c r="W1019" s="58"/>
      <c r="X1019" s="59"/>
      <c r="Y1019" s="59"/>
      <c r="Z1019" s="59"/>
      <c r="AA1019" s="59"/>
      <c r="AB1019" s="59"/>
      <c r="AC1019" s="59"/>
      <c r="AD1019" s="59"/>
      <c r="AE1019" s="59"/>
      <c r="AF1019" s="59"/>
      <c r="AG1019" s="59"/>
      <c r="AH1019" s="59"/>
      <c r="AI1019" s="59"/>
      <c r="AJ1019" s="59"/>
      <c r="AK1019" s="59"/>
      <c r="AL1019" s="59"/>
      <c r="AM1019" s="59"/>
      <c r="AN1019" s="59"/>
      <c r="AO1019" s="59"/>
      <c r="AP1019" s="59"/>
      <c r="AQ1019" s="59"/>
      <c r="AR1019" s="59"/>
      <c r="AS1019" s="59"/>
      <c r="AT1019" s="59"/>
      <c r="AU1019" s="59"/>
      <c r="AV1019" s="59"/>
      <c r="AW1019" s="59"/>
      <c r="AX1019" s="59"/>
      <c r="AY1019" s="59"/>
      <c r="AZ1019" s="58"/>
      <c r="BA1019" s="59"/>
      <c r="BB1019" s="59"/>
      <c r="BC1019" s="59"/>
      <c r="BD1019" s="59"/>
    </row>
    <row r="1020" spans="1:56" x14ac:dyDescent="0.2">
      <c r="A1020" s="29">
        <v>47475</v>
      </c>
      <c r="B1020" s="1" t="s">
        <v>623</v>
      </c>
      <c r="C1020" s="27">
        <v>44590</v>
      </c>
      <c r="D1020" s="1">
        <v>22</v>
      </c>
      <c r="J1020" s="1" t="s">
        <v>52</v>
      </c>
      <c r="K1020" s="1" t="s">
        <v>3</v>
      </c>
      <c r="L1020" s="1">
        <v>1</v>
      </c>
      <c r="N1020" s="6">
        <v>4</v>
      </c>
      <c r="O1020" s="6"/>
      <c r="P1020" s="6">
        <v>5625.5</v>
      </c>
      <c r="R1020" s="31">
        <v>4</v>
      </c>
      <c r="S1020" s="28">
        <v>44592</v>
      </c>
      <c r="W1020" s="58"/>
      <c r="X1020" s="59"/>
      <c r="Y1020" s="59"/>
      <c r="Z1020" s="59"/>
      <c r="AA1020" s="59"/>
      <c r="AB1020" s="59"/>
      <c r="AC1020" s="59"/>
      <c r="AD1020" s="59"/>
      <c r="AE1020" s="59"/>
      <c r="AF1020" s="59"/>
      <c r="AG1020" s="59"/>
      <c r="AH1020" s="59"/>
      <c r="AI1020" s="59"/>
      <c r="AJ1020" s="59"/>
      <c r="AK1020" s="59"/>
      <c r="AL1020" s="59"/>
      <c r="AM1020" s="59"/>
      <c r="AN1020" s="59"/>
      <c r="AO1020" s="59"/>
      <c r="AP1020" s="59"/>
      <c r="AQ1020" s="59"/>
      <c r="AR1020" s="59"/>
      <c r="AS1020" s="59"/>
      <c r="AT1020" s="59"/>
      <c r="AU1020" s="59"/>
      <c r="AV1020" s="59"/>
      <c r="AW1020" s="59"/>
      <c r="AX1020" s="59"/>
      <c r="AY1020" s="59"/>
      <c r="AZ1020" s="58"/>
      <c r="BA1020" s="59"/>
      <c r="BB1020" s="59"/>
      <c r="BC1020" s="59"/>
      <c r="BD1020" s="59"/>
    </row>
    <row r="1021" spans="1:56" x14ac:dyDescent="0.2">
      <c r="A1021" s="29">
        <v>47475</v>
      </c>
      <c r="B1021" s="1" t="s">
        <v>623</v>
      </c>
      <c r="C1021" s="27">
        <v>44590</v>
      </c>
      <c r="D1021" s="1">
        <v>22</v>
      </c>
      <c r="J1021" s="1" t="s">
        <v>52</v>
      </c>
      <c r="K1021" s="1" t="s">
        <v>3</v>
      </c>
      <c r="L1021" s="1">
        <v>1</v>
      </c>
      <c r="N1021" s="6">
        <v>11.48</v>
      </c>
      <c r="O1021" s="6"/>
      <c r="P1021" s="6">
        <v>5621.5</v>
      </c>
      <c r="R1021" s="31">
        <v>11.48</v>
      </c>
      <c r="S1021" s="28">
        <v>44592</v>
      </c>
      <c r="W1021" s="58"/>
      <c r="X1021" s="59"/>
      <c r="Y1021" s="59"/>
      <c r="Z1021" s="59"/>
      <c r="AA1021" s="59"/>
      <c r="AB1021" s="59"/>
      <c r="AC1021" s="59"/>
      <c r="AD1021" s="59"/>
      <c r="AE1021" s="59"/>
      <c r="AF1021" s="59"/>
      <c r="AG1021" s="59"/>
      <c r="AH1021" s="59"/>
      <c r="AI1021" s="59"/>
      <c r="AJ1021" s="59"/>
      <c r="AK1021" s="59"/>
      <c r="AL1021" s="59"/>
      <c r="AM1021" s="59"/>
      <c r="AN1021" s="59"/>
      <c r="AO1021" s="59"/>
      <c r="AP1021" s="59"/>
      <c r="AQ1021" s="59"/>
      <c r="AR1021" s="59"/>
      <c r="AS1021" s="59"/>
      <c r="AT1021" s="59"/>
      <c r="AU1021" s="59"/>
      <c r="AV1021" s="59"/>
      <c r="AW1021" s="59"/>
      <c r="AX1021" s="59"/>
      <c r="AY1021" s="59"/>
      <c r="AZ1021" s="58"/>
      <c r="BA1021" s="59"/>
      <c r="BB1021" s="59"/>
      <c r="BC1021" s="59"/>
      <c r="BD1021" s="59"/>
    </row>
    <row r="1022" spans="1:56" x14ac:dyDescent="0.2">
      <c r="A1022" s="29">
        <v>47158</v>
      </c>
      <c r="B1022" s="1" t="s">
        <v>200</v>
      </c>
      <c r="C1022" s="27">
        <v>44592</v>
      </c>
      <c r="D1022" s="1">
        <v>53525</v>
      </c>
      <c r="J1022" s="1" t="s">
        <v>52</v>
      </c>
      <c r="K1022" s="1" t="s">
        <v>49</v>
      </c>
      <c r="L1022" s="1">
        <v>-1</v>
      </c>
      <c r="N1022" s="6"/>
      <c r="O1022" s="6">
        <v>80.010000000000005</v>
      </c>
      <c r="P1022" s="6">
        <v>5545.49</v>
      </c>
      <c r="R1022" s="31">
        <v>-80.010000000000005</v>
      </c>
      <c r="S1022" s="28">
        <v>44592</v>
      </c>
      <c r="W1022" s="58"/>
      <c r="X1022" s="59"/>
      <c r="Y1022" s="59"/>
      <c r="Z1022" s="59"/>
      <c r="AA1022" s="59"/>
      <c r="AB1022" s="59"/>
      <c r="AC1022" s="59"/>
      <c r="AD1022" s="59"/>
      <c r="AE1022" s="59"/>
      <c r="AF1022" s="59"/>
      <c r="AG1022" s="59"/>
      <c r="AH1022" s="59"/>
      <c r="AI1022" s="59"/>
      <c r="AJ1022" s="59"/>
      <c r="AK1022" s="59"/>
      <c r="AL1022" s="59"/>
      <c r="AM1022" s="59"/>
      <c r="AN1022" s="59"/>
      <c r="AO1022" s="59"/>
      <c r="AP1022" s="59"/>
      <c r="AQ1022" s="59"/>
      <c r="AR1022" s="59"/>
      <c r="AS1022" s="59"/>
      <c r="AT1022" s="59"/>
      <c r="AU1022" s="59"/>
      <c r="AV1022" s="59"/>
      <c r="AW1022" s="59"/>
      <c r="AX1022" s="59"/>
      <c r="AY1022" s="59"/>
      <c r="AZ1022" s="58"/>
      <c r="BA1022" s="59"/>
      <c r="BB1022" s="59"/>
      <c r="BC1022" s="59"/>
      <c r="BD1022" s="59"/>
    </row>
    <row r="1023" spans="1:56" x14ac:dyDescent="0.2">
      <c r="A1023" s="29">
        <v>47525</v>
      </c>
      <c r="B1023" s="1" t="s">
        <v>789</v>
      </c>
      <c r="C1023" s="27">
        <v>44604</v>
      </c>
      <c r="J1023" s="1" t="s">
        <v>52</v>
      </c>
      <c r="K1023" s="1" t="s">
        <v>59</v>
      </c>
      <c r="L1023" s="1">
        <v>1</v>
      </c>
      <c r="M1023" s="1">
        <v>482</v>
      </c>
      <c r="N1023" s="6">
        <v>482</v>
      </c>
      <c r="O1023" s="6"/>
      <c r="P1023" s="6">
        <v>6027.49</v>
      </c>
      <c r="R1023" s="31">
        <v>482</v>
      </c>
      <c r="S1023" s="28">
        <v>44620</v>
      </c>
      <c r="W1023" s="58"/>
      <c r="X1023" s="59"/>
      <c r="Y1023" s="59"/>
      <c r="Z1023" s="59"/>
      <c r="AA1023" s="59"/>
      <c r="AB1023" s="59"/>
      <c r="AC1023" s="59"/>
      <c r="AD1023" s="59"/>
      <c r="AE1023" s="59"/>
      <c r="AF1023" s="59"/>
      <c r="AG1023" s="59"/>
      <c r="AH1023" s="59"/>
      <c r="AI1023" s="59"/>
      <c r="AJ1023" s="59"/>
      <c r="AK1023" s="59"/>
      <c r="AL1023" s="59"/>
      <c r="AM1023" s="59"/>
      <c r="AN1023" s="59"/>
      <c r="AO1023" s="59"/>
      <c r="AP1023" s="59"/>
      <c r="AQ1023" s="59"/>
      <c r="AR1023" s="59"/>
      <c r="AS1023" s="59"/>
      <c r="AT1023" s="59"/>
      <c r="AU1023" s="59"/>
      <c r="AV1023" s="59"/>
      <c r="AW1023" s="59"/>
      <c r="AX1023" s="59"/>
      <c r="AY1023" s="59"/>
      <c r="AZ1023" s="58"/>
      <c r="BA1023" s="59"/>
      <c r="BB1023" s="59"/>
      <c r="BC1023" s="59"/>
      <c r="BD1023" s="59"/>
    </row>
    <row r="1024" spans="1:56" x14ac:dyDescent="0.2">
      <c r="A1024" s="29">
        <v>47392</v>
      </c>
      <c r="B1024" s="1" t="s">
        <v>200</v>
      </c>
      <c r="C1024" s="27">
        <v>44607</v>
      </c>
      <c r="D1024" s="1">
        <v>53556</v>
      </c>
      <c r="J1024" s="1" t="s">
        <v>52</v>
      </c>
      <c r="K1024" s="1" t="s">
        <v>49</v>
      </c>
      <c r="L1024" s="1">
        <v>-1</v>
      </c>
      <c r="N1024" s="6"/>
      <c r="O1024" s="6">
        <v>863.42</v>
      </c>
      <c r="P1024" s="6">
        <v>5164.07</v>
      </c>
      <c r="R1024" s="31">
        <v>-863.42</v>
      </c>
      <c r="S1024" s="28">
        <v>44620</v>
      </c>
      <c r="W1024" s="58"/>
      <c r="X1024" s="59"/>
      <c r="Y1024" s="59"/>
      <c r="Z1024" s="59"/>
      <c r="AA1024" s="59"/>
      <c r="AB1024" s="59"/>
      <c r="AC1024" s="59"/>
      <c r="AD1024" s="59"/>
      <c r="AE1024" s="59"/>
      <c r="AF1024" s="59"/>
      <c r="AG1024" s="59"/>
      <c r="AH1024" s="59"/>
      <c r="AI1024" s="59"/>
      <c r="AJ1024" s="59"/>
      <c r="AK1024" s="59"/>
      <c r="AL1024" s="59"/>
      <c r="AM1024" s="59"/>
      <c r="AN1024" s="59"/>
      <c r="AO1024" s="59"/>
      <c r="AP1024" s="59"/>
      <c r="AQ1024" s="59"/>
      <c r="AR1024" s="59"/>
      <c r="AS1024" s="59"/>
      <c r="AT1024" s="59"/>
      <c r="AU1024" s="59"/>
      <c r="AV1024" s="59"/>
      <c r="AW1024" s="59"/>
      <c r="AX1024" s="59"/>
      <c r="AY1024" s="59"/>
      <c r="AZ1024" s="58"/>
      <c r="BA1024" s="59"/>
      <c r="BB1024" s="59"/>
      <c r="BC1024" s="59"/>
      <c r="BD1024" s="59"/>
    </row>
    <row r="1025" spans="1:56" x14ac:dyDescent="0.2">
      <c r="A1025" s="29">
        <v>47532</v>
      </c>
      <c r="B1025" s="1" t="s">
        <v>623</v>
      </c>
      <c r="C1025" s="27">
        <v>44607</v>
      </c>
      <c r="D1025" s="1">
        <v>23</v>
      </c>
      <c r="J1025" s="1" t="s">
        <v>52</v>
      </c>
      <c r="K1025" s="1" t="s">
        <v>3</v>
      </c>
      <c r="L1025" s="1">
        <v>1</v>
      </c>
      <c r="N1025" s="6">
        <v>4.5</v>
      </c>
      <c r="O1025" s="6"/>
      <c r="P1025" s="6">
        <v>5168.57</v>
      </c>
      <c r="R1025" s="31">
        <v>4.5</v>
      </c>
      <c r="S1025" s="28">
        <v>44620</v>
      </c>
      <c r="W1025" s="58"/>
      <c r="X1025" s="59"/>
      <c r="Y1025" s="59"/>
      <c r="Z1025" s="59"/>
      <c r="AA1025" s="59"/>
      <c r="AB1025" s="59"/>
      <c r="AC1025" s="59"/>
      <c r="AD1025" s="59"/>
      <c r="AE1025" s="59"/>
      <c r="AF1025" s="59"/>
      <c r="AG1025" s="59"/>
      <c r="AH1025" s="59"/>
      <c r="AI1025" s="59"/>
      <c r="AJ1025" s="59"/>
      <c r="AK1025" s="59"/>
      <c r="AL1025" s="59"/>
      <c r="AM1025" s="59"/>
      <c r="AN1025" s="59"/>
      <c r="AO1025" s="59"/>
      <c r="AP1025" s="59"/>
      <c r="AQ1025" s="59"/>
      <c r="AR1025" s="59"/>
      <c r="AS1025" s="59"/>
      <c r="AT1025" s="59"/>
      <c r="AU1025" s="59"/>
      <c r="AV1025" s="59"/>
      <c r="AW1025" s="59"/>
      <c r="AX1025" s="59"/>
      <c r="AY1025" s="59"/>
      <c r="AZ1025" s="58"/>
      <c r="BA1025" s="59"/>
      <c r="BB1025" s="59"/>
      <c r="BC1025" s="59"/>
      <c r="BD1025" s="59"/>
    </row>
    <row r="1026" spans="1:56" x14ac:dyDescent="0.2">
      <c r="A1026" s="29">
        <v>47532</v>
      </c>
      <c r="B1026" s="1" t="s">
        <v>623</v>
      </c>
      <c r="C1026" s="27">
        <v>44607</v>
      </c>
      <c r="D1026" s="1">
        <v>23</v>
      </c>
      <c r="J1026" s="1" t="s">
        <v>52</v>
      </c>
      <c r="K1026" s="1" t="s">
        <v>3</v>
      </c>
      <c r="L1026" s="1">
        <v>1</v>
      </c>
      <c r="N1026" s="6">
        <v>63.37</v>
      </c>
      <c r="O1026" s="6"/>
      <c r="P1026" s="6">
        <v>5296.94</v>
      </c>
      <c r="R1026" s="31">
        <v>63.37</v>
      </c>
      <c r="S1026" s="28">
        <v>44620</v>
      </c>
      <c r="W1026" s="58"/>
      <c r="X1026" s="59"/>
      <c r="Y1026" s="59"/>
      <c r="Z1026" s="59"/>
      <c r="AA1026" s="59"/>
      <c r="AB1026" s="59"/>
      <c r="AC1026" s="59"/>
      <c r="AD1026" s="59"/>
      <c r="AE1026" s="59"/>
      <c r="AF1026" s="59"/>
      <c r="AG1026" s="59"/>
      <c r="AH1026" s="59"/>
      <c r="AI1026" s="59"/>
      <c r="AJ1026" s="59"/>
      <c r="AK1026" s="59"/>
      <c r="AL1026" s="59"/>
      <c r="AM1026" s="59"/>
      <c r="AN1026" s="59"/>
      <c r="AO1026" s="59"/>
      <c r="AP1026" s="59"/>
      <c r="AQ1026" s="59"/>
      <c r="AR1026" s="59"/>
      <c r="AS1026" s="59"/>
      <c r="AT1026" s="59"/>
      <c r="AU1026" s="59"/>
      <c r="AV1026" s="59"/>
      <c r="AW1026" s="59"/>
      <c r="AX1026" s="59"/>
      <c r="AY1026" s="59"/>
      <c r="AZ1026" s="58"/>
      <c r="BA1026" s="59"/>
      <c r="BB1026" s="59"/>
      <c r="BC1026" s="59"/>
      <c r="BD1026" s="59"/>
    </row>
    <row r="1027" spans="1:56" x14ac:dyDescent="0.2">
      <c r="A1027" s="29">
        <v>47532</v>
      </c>
      <c r="B1027" s="1" t="s">
        <v>623</v>
      </c>
      <c r="C1027" s="27">
        <v>44607</v>
      </c>
      <c r="D1027" s="1">
        <v>23</v>
      </c>
      <c r="J1027" s="1" t="s">
        <v>52</v>
      </c>
      <c r="K1027" s="1" t="s">
        <v>3</v>
      </c>
      <c r="L1027" s="1">
        <v>1</v>
      </c>
      <c r="N1027" s="6">
        <v>65</v>
      </c>
      <c r="O1027" s="6"/>
      <c r="P1027" s="6">
        <v>5233.57</v>
      </c>
      <c r="R1027" s="31">
        <v>65</v>
      </c>
      <c r="S1027" s="28">
        <v>44620</v>
      </c>
      <c r="W1027" s="58"/>
      <c r="X1027" s="59"/>
      <c r="Y1027" s="59"/>
      <c r="Z1027" s="59"/>
      <c r="AA1027" s="59"/>
      <c r="AB1027" s="59"/>
      <c r="AC1027" s="59"/>
      <c r="AD1027" s="59"/>
      <c r="AE1027" s="59"/>
      <c r="AF1027" s="59"/>
      <c r="AG1027" s="59"/>
      <c r="AH1027" s="59"/>
      <c r="AI1027" s="59"/>
      <c r="AJ1027" s="59"/>
      <c r="AK1027" s="59"/>
      <c r="AL1027" s="59"/>
      <c r="AM1027" s="59"/>
      <c r="AN1027" s="59"/>
      <c r="AO1027" s="59"/>
      <c r="AP1027" s="59"/>
      <c r="AQ1027" s="59"/>
      <c r="AR1027" s="59"/>
      <c r="AS1027" s="59"/>
      <c r="AT1027" s="59"/>
      <c r="AU1027" s="59"/>
      <c r="AV1027" s="59"/>
      <c r="AW1027" s="59"/>
      <c r="AX1027" s="59"/>
      <c r="AY1027" s="59"/>
      <c r="AZ1027" s="58"/>
      <c r="BA1027" s="59"/>
      <c r="BB1027" s="59"/>
      <c r="BC1027" s="59"/>
      <c r="BD1027" s="59"/>
    </row>
    <row r="1028" spans="1:56" x14ac:dyDescent="0.2">
      <c r="A1028" s="29">
        <v>47660</v>
      </c>
      <c r="B1028" s="1" t="s">
        <v>789</v>
      </c>
      <c r="C1028" s="27">
        <v>44613</v>
      </c>
      <c r="J1028" s="1" t="s">
        <v>52</v>
      </c>
      <c r="K1028" s="1" t="s">
        <v>59</v>
      </c>
      <c r="L1028" s="1">
        <v>2</v>
      </c>
      <c r="M1028" s="1">
        <v>88</v>
      </c>
      <c r="N1028" s="6">
        <v>176</v>
      </c>
      <c r="O1028" s="6"/>
      <c r="P1028" s="6">
        <v>5472.94</v>
      </c>
      <c r="R1028" s="31">
        <v>176</v>
      </c>
      <c r="S1028" s="28">
        <v>44620</v>
      </c>
      <c r="W1028" s="58"/>
      <c r="X1028" s="59"/>
      <c r="Y1028" s="59"/>
      <c r="Z1028" s="59"/>
      <c r="AA1028" s="59"/>
      <c r="AB1028" s="59"/>
      <c r="AC1028" s="59"/>
      <c r="AD1028" s="59"/>
      <c r="AE1028" s="59"/>
      <c r="AF1028" s="59"/>
      <c r="AG1028" s="59"/>
      <c r="AH1028" s="59"/>
      <c r="AI1028" s="59"/>
      <c r="AJ1028" s="59"/>
      <c r="AK1028" s="59"/>
      <c r="AL1028" s="59"/>
      <c r="AM1028" s="59"/>
      <c r="AN1028" s="59"/>
      <c r="AO1028" s="59"/>
      <c r="AP1028" s="59"/>
      <c r="AQ1028" s="59"/>
      <c r="AR1028" s="59"/>
      <c r="AS1028" s="59"/>
      <c r="AT1028" s="59"/>
      <c r="AU1028" s="59"/>
      <c r="AV1028" s="59"/>
      <c r="AW1028" s="59"/>
      <c r="AX1028" s="59"/>
      <c r="AY1028" s="59"/>
      <c r="AZ1028" s="58"/>
      <c r="BA1028" s="59"/>
      <c r="BB1028" s="59"/>
      <c r="BC1028" s="59"/>
      <c r="BD1028" s="59"/>
    </row>
    <row r="1029" spans="1:56" x14ac:dyDescent="0.2">
      <c r="A1029" s="29">
        <v>47661</v>
      </c>
      <c r="B1029" s="1" t="s">
        <v>200</v>
      </c>
      <c r="C1029" s="27">
        <v>44613</v>
      </c>
      <c r="D1029" s="1">
        <v>53632</v>
      </c>
      <c r="J1029" s="1" t="s">
        <v>52</v>
      </c>
      <c r="K1029" s="1" t="s">
        <v>49</v>
      </c>
      <c r="L1029" s="1">
        <v>-1</v>
      </c>
      <c r="N1029" s="6"/>
      <c r="O1029" s="6">
        <v>1.18</v>
      </c>
      <c r="P1029" s="6">
        <v>5471.76</v>
      </c>
      <c r="R1029" s="31">
        <v>-1.18</v>
      </c>
      <c r="S1029" s="28">
        <v>44620</v>
      </c>
      <c r="W1029" s="58"/>
      <c r="X1029" s="59"/>
      <c r="Y1029" s="59"/>
      <c r="Z1029" s="59"/>
      <c r="AA1029" s="59"/>
      <c r="AB1029" s="59"/>
      <c r="AC1029" s="59"/>
      <c r="AD1029" s="59"/>
      <c r="AE1029" s="59"/>
      <c r="AF1029" s="59"/>
      <c r="AG1029" s="59"/>
      <c r="AH1029" s="59"/>
      <c r="AI1029" s="59"/>
      <c r="AJ1029" s="59"/>
      <c r="AK1029" s="59"/>
      <c r="AL1029" s="59"/>
      <c r="AM1029" s="59"/>
      <c r="AN1029" s="59"/>
      <c r="AO1029" s="59"/>
      <c r="AP1029" s="59"/>
      <c r="AQ1029" s="59"/>
      <c r="AR1029" s="59"/>
      <c r="AS1029" s="59"/>
      <c r="AT1029" s="59"/>
      <c r="AU1029" s="59"/>
      <c r="AV1029" s="59"/>
      <c r="AW1029" s="59"/>
      <c r="AX1029" s="59"/>
      <c r="AY1029" s="59"/>
      <c r="AZ1029" s="58"/>
      <c r="BA1029" s="59"/>
      <c r="BB1029" s="59"/>
      <c r="BC1029" s="59"/>
      <c r="BD1029" s="59"/>
    </row>
    <row r="1030" spans="1:56" x14ac:dyDescent="0.2">
      <c r="A1030" s="29">
        <v>47463</v>
      </c>
      <c r="B1030" s="1" t="s">
        <v>200</v>
      </c>
      <c r="C1030" s="27">
        <v>44614</v>
      </c>
      <c r="D1030" s="1">
        <v>53602</v>
      </c>
      <c r="J1030" s="1" t="s">
        <v>52</v>
      </c>
      <c r="K1030" s="1" t="s">
        <v>49</v>
      </c>
      <c r="L1030" s="1">
        <v>-2</v>
      </c>
      <c r="N1030" s="6"/>
      <c r="O1030" s="6">
        <v>176</v>
      </c>
      <c r="P1030" s="6">
        <v>5215.75</v>
      </c>
      <c r="R1030" s="31">
        <v>-176</v>
      </c>
      <c r="S1030" s="28">
        <v>44620</v>
      </c>
      <c r="W1030" s="58"/>
      <c r="X1030" s="59"/>
      <c r="Y1030" s="59"/>
      <c r="Z1030" s="59"/>
      <c r="AA1030" s="59"/>
      <c r="AB1030" s="59"/>
      <c r="AC1030" s="59"/>
      <c r="AD1030" s="59"/>
      <c r="AE1030" s="59"/>
      <c r="AF1030" s="59"/>
      <c r="AG1030" s="59"/>
      <c r="AH1030" s="59"/>
      <c r="AI1030" s="59"/>
      <c r="AJ1030" s="59"/>
      <c r="AK1030" s="59"/>
      <c r="AL1030" s="59"/>
      <c r="AM1030" s="59"/>
      <c r="AN1030" s="59"/>
      <c r="AO1030" s="59"/>
      <c r="AP1030" s="59"/>
      <c r="AQ1030" s="59"/>
      <c r="AR1030" s="59"/>
      <c r="AS1030" s="59"/>
      <c r="AT1030" s="59"/>
      <c r="AU1030" s="59"/>
      <c r="AV1030" s="59"/>
      <c r="AW1030" s="59"/>
      <c r="AX1030" s="59"/>
      <c r="AY1030" s="59"/>
      <c r="AZ1030" s="58"/>
      <c r="BA1030" s="59"/>
      <c r="BB1030" s="59"/>
      <c r="BC1030" s="59"/>
      <c r="BD1030" s="59"/>
    </row>
    <row r="1031" spans="1:56" x14ac:dyDescent="0.2">
      <c r="A1031" s="29">
        <v>47530</v>
      </c>
      <c r="B1031" s="1" t="s">
        <v>200</v>
      </c>
      <c r="C1031" s="27">
        <v>44614</v>
      </c>
      <c r="D1031" s="1">
        <v>53613</v>
      </c>
      <c r="J1031" s="1" t="s">
        <v>52</v>
      </c>
      <c r="K1031" s="1" t="s">
        <v>49</v>
      </c>
      <c r="L1031" s="1">
        <v>-1</v>
      </c>
      <c r="N1031" s="6"/>
      <c r="O1031" s="6">
        <v>80.010000000000005</v>
      </c>
      <c r="P1031" s="6">
        <v>5391.75</v>
      </c>
      <c r="R1031" s="31">
        <v>-80.010000000000005</v>
      </c>
      <c r="S1031" s="28">
        <v>44620</v>
      </c>
      <c r="W1031" s="58"/>
      <c r="X1031" s="59"/>
      <c r="Y1031" s="59"/>
      <c r="Z1031" s="59"/>
      <c r="AA1031" s="59"/>
      <c r="AB1031" s="59"/>
      <c r="AC1031" s="59"/>
      <c r="AD1031" s="59"/>
      <c r="AE1031" s="59"/>
      <c r="AF1031" s="59"/>
      <c r="AG1031" s="59"/>
      <c r="AH1031" s="59"/>
      <c r="AI1031" s="59"/>
      <c r="AJ1031" s="59"/>
      <c r="AK1031" s="59"/>
      <c r="AL1031" s="59"/>
      <c r="AM1031" s="59"/>
      <c r="AN1031" s="59"/>
      <c r="AO1031" s="59"/>
      <c r="AP1031" s="59"/>
      <c r="AQ1031" s="59"/>
      <c r="AR1031" s="59"/>
      <c r="AS1031" s="59"/>
      <c r="AT1031" s="59"/>
      <c r="AU1031" s="59"/>
      <c r="AV1031" s="59"/>
      <c r="AW1031" s="59"/>
      <c r="AX1031" s="59"/>
      <c r="AY1031" s="59"/>
      <c r="AZ1031" s="58"/>
      <c r="BA1031" s="59"/>
      <c r="BB1031" s="59"/>
      <c r="BC1031" s="59"/>
      <c r="BD1031" s="59"/>
    </row>
    <row r="1032" spans="1:56" x14ac:dyDescent="0.2">
      <c r="A1032" s="29">
        <v>47536</v>
      </c>
      <c r="B1032" s="1" t="s">
        <v>200</v>
      </c>
      <c r="C1032" s="27">
        <v>44614</v>
      </c>
      <c r="D1032" s="1">
        <v>53617</v>
      </c>
      <c r="J1032" s="1" t="s">
        <v>52</v>
      </c>
      <c r="K1032" s="1" t="s">
        <v>49</v>
      </c>
      <c r="L1032" s="1">
        <v>-1</v>
      </c>
      <c r="N1032" s="6"/>
      <c r="O1032" s="6">
        <v>482</v>
      </c>
      <c r="P1032" s="6">
        <v>3870.33</v>
      </c>
      <c r="R1032" s="31">
        <v>-482</v>
      </c>
      <c r="S1032" s="28">
        <v>44620</v>
      </c>
      <c r="W1032" s="58"/>
      <c r="X1032" s="59"/>
      <c r="Y1032" s="59"/>
      <c r="Z1032" s="59"/>
      <c r="AA1032" s="59"/>
      <c r="AB1032" s="59"/>
      <c r="AC1032" s="59"/>
      <c r="AD1032" s="59"/>
      <c r="AE1032" s="59"/>
      <c r="AF1032" s="59"/>
      <c r="AG1032" s="59"/>
      <c r="AH1032" s="59"/>
      <c r="AI1032" s="59"/>
      <c r="AJ1032" s="59"/>
      <c r="AK1032" s="59"/>
      <c r="AL1032" s="59"/>
      <c r="AM1032" s="59"/>
      <c r="AN1032" s="59"/>
      <c r="AO1032" s="59"/>
      <c r="AP1032" s="59"/>
      <c r="AQ1032" s="59"/>
      <c r="AR1032" s="59"/>
      <c r="AS1032" s="59"/>
      <c r="AT1032" s="59"/>
      <c r="AU1032" s="59"/>
      <c r="AV1032" s="59"/>
      <c r="AW1032" s="59"/>
      <c r="AX1032" s="59"/>
      <c r="AY1032" s="59"/>
      <c r="AZ1032" s="58"/>
      <c r="BA1032" s="59"/>
      <c r="BB1032" s="59"/>
      <c r="BC1032" s="59"/>
      <c r="BD1032" s="59"/>
    </row>
    <row r="1033" spans="1:56" x14ac:dyDescent="0.2">
      <c r="A1033" s="29">
        <v>47543</v>
      </c>
      <c r="B1033" s="1" t="s">
        <v>200</v>
      </c>
      <c r="C1033" s="27">
        <v>44614</v>
      </c>
      <c r="D1033" s="1">
        <v>53621</v>
      </c>
      <c r="J1033" s="1" t="s">
        <v>52</v>
      </c>
      <c r="K1033" s="1" t="s">
        <v>49</v>
      </c>
      <c r="L1033" s="1">
        <v>-1</v>
      </c>
      <c r="N1033" s="6"/>
      <c r="O1033" s="6">
        <v>863.42</v>
      </c>
      <c r="P1033" s="6">
        <v>4352.33</v>
      </c>
      <c r="R1033" s="31">
        <v>-863.42</v>
      </c>
      <c r="S1033" s="28">
        <v>44620</v>
      </c>
      <c r="W1033" s="58"/>
      <c r="X1033" s="59"/>
      <c r="Y1033" s="59"/>
      <c r="Z1033" s="59"/>
      <c r="AA1033" s="59"/>
      <c r="AB1033" s="59"/>
      <c r="AC1033" s="59"/>
      <c r="AD1033" s="59"/>
      <c r="AE1033" s="59"/>
      <c r="AF1033" s="59"/>
      <c r="AG1033" s="59"/>
      <c r="AH1033" s="59"/>
      <c r="AI1033" s="59"/>
      <c r="AJ1033" s="59"/>
      <c r="AK1033" s="59"/>
      <c r="AL1033" s="59"/>
      <c r="AM1033" s="59"/>
      <c r="AN1033" s="59"/>
      <c r="AO1033" s="59"/>
      <c r="AP1033" s="59"/>
      <c r="AQ1033" s="59"/>
      <c r="AR1033" s="59"/>
      <c r="AS1033" s="59"/>
      <c r="AT1033" s="59"/>
      <c r="AU1033" s="59"/>
      <c r="AV1033" s="59"/>
      <c r="AW1033" s="59"/>
      <c r="AX1033" s="59"/>
      <c r="AY1033" s="59"/>
      <c r="AZ1033" s="58"/>
      <c r="BA1033" s="59"/>
      <c r="BB1033" s="59"/>
      <c r="BC1033" s="59"/>
      <c r="BD1033" s="59"/>
    </row>
    <row r="1034" spans="1:56" x14ac:dyDescent="0.2">
      <c r="A1034" s="29">
        <v>47465</v>
      </c>
      <c r="B1034" s="1" t="s">
        <v>200</v>
      </c>
      <c r="C1034" s="27">
        <v>44616</v>
      </c>
      <c r="D1034" s="1">
        <v>53604</v>
      </c>
      <c r="J1034" s="1" t="s">
        <v>52</v>
      </c>
      <c r="K1034" s="1" t="s">
        <v>49</v>
      </c>
      <c r="L1034" s="1">
        <v>-1</v>
      </c>
      <c r="N1034" s="6"/>
      <c r="O1034" s="6">
        <v>49.72</v>
      </c>
      <c r="P1034" s="6">
        <v>3565.77</v>
      </c>
      <c r="R1034" s="31">
        <v>-49.72</v>
      </c>
      <c r="S1034" s="28">
        <v>44620</v>
      </c>
      <c r="W1034" s="58"/>
      <c r="X1034" s="59"/>
      <c r="Y1034" s="59"/>
      <c r="Z1034" s="59"/>
      <c r="AA1034" s="59"/>
      <c r="AB1034" s="59"/>
      <c r="AC1034" s="59"/>
      <c r="AD1034" s="59"/>
      <c r="AE1034" s="59"/>
      <c r="AF1034" s="59"/>
      <c r="AG1034" s="59"/>
      <c r="AH1034" s="59"/>
      <c r="AI1034" s="59"/>
      <c r="AJ1034" s="59"/>
      <c r="AK1034" s="59"/>
      <c r="AL1034" s="59"/>
      <c r="AM1034" s="59"/>
      <c r="AN1034" s="59"/>
      <c r="AO1034" s="59"/>
      <c r="AP1034" s="59"/>
      <c r="AQ1034" s="59"/>
      <c r="AR1034" s="59"/>
      <c r="AS1034" s="59"/>
      <c r="AT1034" s="59"/>
      <c r="AU1034" s="59"/>
      <c r="AV1034" s="59"/>
      <c r="AW1034" s="59"/>
      <c r="AX1034" s="59"/>
      <c r="AY1034" s="59"/>
      <c r="AZ1034" s="58"/>
      <c r="BA1034" s="59"/>
      <c r="BB1034" s="59"/>
      <c r="BC1034" s="59"/>
      <c r="BD1034" s="59"/>
    </row>
    <row r="1035" spans="1:56" x14ac:dyDescent="0.2">
      <c r="A1035" s="29">
        <v>47465</v>
      </c>
      <c r="B1035" s="1" t="s">
        <v>200</v>
      </c>
      <c r="C1035" s="27">
        <v>44616</v>
      </c>
      <c r="D1035" s="1">
        <v>53604</v>
      </c>
      <c r="J1035" s="1" t="s">
        <v>52</v>
      </c>
      <c r="K1035" s="1" t="s">
        <v>49</v>
      </c>
      <c r="L1035" s="1">
        <v>-1</v>
      </c>
      <c r="N1035" s="6"/>
      <c r="O1035" s="6">
        <v>7.19</v>
      </c>
      <c r="P1035" s="6">
        <v>3558.58</v>
      </c>
      <c r="R1035" s="31">
        <v>-7.19</v>
      </c>
      <c r="S1035" s="28">
        <v>44620</v>
      </c>
      <c r="W1035" s="58"/>
      <c r="X1035" s="59"/>
      <c r="Y1035" s="59"/>
      <c r="Z1035" s="59"/>
      <c r="AA1035" s="59"/>
      <c r="AB1035" s="59"/>
      <c r="AC1035" s="59"/>
      <c r="AD1035" s="59"/>
      <c r="AE1035" s="59"/>
      <c r="AF1035" s="59"/>
      <c r="AG1035" s="59"/>
      <c r="AH1035" s="59"/>
      <c r="AI1035" s="59"/>
      <c r="AJ1035" s="59"/>
      <c r="AK1035" s="59"/>
      <c r="AL1035" s="59"/>
      <c r="AM1035" s="59"/>
      <c r="AN1035" s="59"/>
      <c r="AO1035" s="59"/>
      <c r="AP1035" s="59"/>
      <c r="AQ1035" s="59"/>
      <c r="AR1035" s="59"/>
      <c r="AS1035" s="59"/>
      <c r="AT1035" s="59"/>
      <c r="AU1035" s="59"/>
      <c r="AV1035" s="59"/>
      <c r="AW1035" s="59"/>
      <c r="AX1035" s="59"/>
      <c r="AY1035" s="59"/>
      <c r="AZ1035" s="58"/>
      <c r="BA1035" s="59"/>
      <c r="BB1035" s="59"/>
      <c r="BC1035" s="59"/>
      <c r="BD1035" s="59"/>
    </row>
    <row r="1036" spans="1:56" x14ac:dyDescent="0.2">
      <c r="A1036" s="29">
        <v>47465</v>
      </c>
      <c r="B1036" s="1" t="s">
        <v>200</v>
      </c>
      <c r="C1036" s="27">
        <v>44616</v>
      </c>
      <c r="D1036" s="1">
        <v>53604</v>
      </c>
      <c r="J1036" s="1" t="s">
        <v>52</v>
      </c>
      <c r="K1036" s="1" t="s">
        <v>49</v>
      </c>
      <c r="L1036" s="1">
        <v>-1</v>
      </c>
      <c r="N1036" s="6"/>
      <c r="O1036" s="6">
        <v>1.18</v>
      </c>
      <c r="P1036" s="6">
        <v>3557.4</v>
      </c>
      <c r="R1036" s="31">
        <v>-1.18</v>
      </c>
      <c r="S1036" s="28">
        <v>44620</v>
      </c>
      <c r="W1036" s="58"/>
      <c r="X1036" s="59"/>
      <c r="Y1036" s="59"/>
      <c r="Z1036" s="59"/>
      <c r="AA1036" s="59"/>
      <c r="AB1036" s="59"/>
      <c r="AC1036" s="59"/>
      <c r="AD1036" s="59"/>
      <c r="AE1036" s="59"/>
      <c r="AF1036" s="59"/>
      <c r="AG1036" s="59"/>
      <c r="AH1036" s="59"/>
      <c r="AI1036" s="59"/>
      <c r="AJ1036" s="59"/>
      <c r="AK1036" s="59"/>
      <c r="AL1036" s="59"/>
      <c r="AM1036" s="59"/>
      <c r="AN1036" s="59"/>
      <c r="AO1036" s="59"/>
      <c r="AP1036" s="59"/>
      <c r="AQ1036" s="59"/>
      <c r="AR1036" s="59"/>
      <c r="AS1036" s="59"/>
      <c r="AT1036" s="59"/>
      <c r="AU1036" s="59"/>
      <c r="AV1036" s="59"/>
      <c r="AW1036" s="59"/>
      <c r="AX1036" s="59"/>
      <c r="AY1036" s="59"/>
      <c r="AZ1036" s="58"/>
      <c r="BA1036" s="59"/>
      <c r="BB1036" s="59"/>
      <c r="BC1036" s="59"/>
      <c r="BD1036" s="59"/>
    </row>
    <row r="1037" spans="1:56" x14ac:dyDescent="0.2">
      <c r="A1037" s="29">
        <v>47468</v>
      </c>
      <c r="B1037" s="1" t="s">
        <v>200</v>
      </c>
      <c r="C1037" s="27">
        <v>44616</v>
      </c>
      <c r="D1037" s="1">
        <v>53607</v>
      </c>
      <c r="J1037" s="1" t="s">
        <v>52</v>
      </c>
      <c r="K1037" s="1" t="s">
        <v>49</v>
      </c>
      <c r="L1037" s="1">
        <v>-1</v>
      </c>
      <c r="N1037" s="6"/>
      <c r="O1037" s="6">
        <v>254.84</v>
      </c>
      <c r="P1037" s="6">
        <v>3615.49</v>
      </c>
      <c r="R1037" s="31">
        <v>-254.84</v>
      </c>
      <c r="S1037" s="28">
        <v>44620</v>
      </c>
      <c r="W1037" s="58"/>
      <c r="X1037" s="59"/>
      <c r="Y1037" s="59"/>
      <c r="Z1037" s="59"/>
      <c r="AA1037" s="59"/>
      <c r="AB1037" s="59"/>
      <c r="AC1037" s="59"/>
      <c r="AD1037" s="59"/>
      <c r="AE1037" s="59"/>
      <c r="AF1037" s="59"/>
      <c r="AG1037" s="59"/>
      <c r="AH1037" s="59"/>
      <c r="AI1037" s="59"/>
      <c r="AJ1037" s="59"/>
      <c r="AK1037" s="59"/>
      <c r="AL1037" s="59"/>
      <c r="AM1037" s="59"/>
      <c r="AN1037" s="59"/>
      <c r="AO1037" s="59"/>
      <c r="AP1037" s="59"/>
      <c r="AQ1037" s="59"/>
      <c r="AR1037" s="59"/>
      <c r="AS1037" s="59"/>
      <c r="AT1037" s="59"/>
      <c r="AU1037" s="59"/>
      <c r="AV1037" s="59"/>
      <c r="AW1037" s="59"/>
      <c r="AX1037" s="59"/>
      <c r="AY1037" s="59"/>
      <c r="AZ1037" s="58"/>
      <c r="BA1037" s="59"/>
      <c r="BB1037" s="59"/>
      <c r="BC1037" s="59"/>
      <c r="BD1037" s="59"/>
    </row>
    <row r="1038" spans="1:56" x14ac:dyDescent="0.2">
      <c r="A1038" s="29">
        <v>47469</v>
      </c>
      <c r="B1038" s="1" t="s">
        <v>200</v>
      </c>
      <c r="C1038" s="27">
        <v>44616</v>
      </c>
      <c r="D1038" s="1">
        <v>53608</v>
      </c>
      <c r="J1038" s="1" t="s">
        <v>52</v>
      </c>
      <c r="K1038" s="1" t="s">
        <v>49</v>
      </c>
      <c r="L1038" s="1">
        <v>-1</v>
      </c>
      <c r="N1038" s="6"/>
      <c r="O1038" s="6">
        <v>863.42</v>
      </c>
      <c r="P1038" s="6">
        <v>2671.02</v>
      </c>
      <c r="R1038" s="31">
        <v>-863.42</v>
      </c>
      <c r="S1038" s="28">
        <v>44620</v>
      </c>
      <c r="W1038" s="58"/>
      <c r="X1038" s="59"/>
      <c r="Y1038" s="59"/>
      <c r="Z1038" s="59"/>
      <c r="AA1038" s="59"/>
      <c r="AB1038" s="59"/>
      <c r="AC1038" s="59"/>
      <c r="AD1038" s="59"/>
      <c r="AE1038" s="59"/>
      <c r="AF1038" s="59"/>
      <c r="AG1038" s="59"/>
      <c r="AH1038" s="59"/>
      <c r="AI1038" s="59"/>
      <c r="AJ1038" s="59"/>
      <c r="AK1038" s="59"/>
      <c r="AL1038" s="59"/>
      <c r="AM1038" s="59"/>
      <c r="AN1038" s="59"/>
      <c r="AO1038" s="59"/>
      <c r="AP1038" s="59"/>
      <c r="AQ1038" s="59"/>
      <c r="AR1038" s="59"/>
      <c r="AS1038" s="59"/>
      <c r="AT1038" s="59"/>
      <c r="AU1038" s="59"/>
      <c r="AV1038" s="59"/>
      <c r="AW1038" s="59"/>
      <c r="AX1038" s="59"/>
      <c r="AY1038" s="59"/>
      <c r="AZ1038" s="58"/>
      <c r="BA1038" s="59"/>
      <c r="BB1038" s="59"/>
      <c r="BC1038" s="59"/>
      <c r="BD1038" s="59"/>
    </row>
    <row r="1039" spans="1:56" x14ac:dyDescent="0.2">
      <c r="A1039" s="29">
        <v>47662</v>
      </c>
      <c r="B1039" s="1" t="s">
        <v>200</v>
      </c>
      <c r="C1039" s="27">
        <v>44616</v>
      </c>
      <c r="D1039" s="1">
        <v>53633</v>
      </c>
      <c r="J1039" s="1" t="s">
        <v>52</v>
      </c>
      <c r="K1039" s="1" t="s">
        <v>49</v>
      </c>
      <c r="L1039" s="1">
        <v>-2</v>
      </c>
      <c r="N1039" s="6"/>
      <c r="O1039" s="6">
        <v>22.96</v>
      </c>
      <c r="P1039" s="6">
        <v>3534.44</v>
      </c>
      <c r="R1039" s="31">
        <v>-22.96</v>
      </c>
      <c r="S1039" s="28">
        <v>44620</v>
      </c>
      <c r="W1039" s="58"/>
      <c r="X1039" s="59"/>
      <c r="Y1039" s="59"/>
      <c r="Z1039" s="59"/>
      <c r="AA1039" s="59"/>
      <c r="AB1039" s="59"/>
      <c r="AC1039" s="59"/>
      <c r="AD1039" s="59"/>
      <c r="AE1039" s="59"/>
      <c r="AF1039" s="59"/>
      <c r="AG1039" s="59"/>
      <c r="AH1039" s="59"/>
      <c r="AI1039" s="59"/>
      <c r="AJ1039" s="59"/>
      <c r="AK1039" s="59"/>
      <c r="AL1039" s="59"/>
      <c r="AM1039" s="59"/>
      <c r="AN1039" s="59"/>
      <c r="AO1039" s="59"/>
      <c r="AP1039" s="59"/>
      <c r="AQ1039" s="59"/>
      <c r="AR1039" s="59"/>
      <c r="AS1039" s="59"/>
      <c r="AT1039" s="59"/>
      <c r="AU1039" s="59"/>
      <c r="AV1039" s="59"/>
      <c r="AW1039" s="59"/>
      <c r="AX1039" s="59"/>
      <c r="AY1039" s="59"/>
      <c r="AZ1039" s="58"/>
      <c r="BA1039" s="59"/>
      <c r="BB1039" s="59"/>
      <c r="BC1039" s="59"/>
      <c r="BD1039" s="59"/>
    </row>
    <row r="1040" spans="1:56" x14ac:dyDescent="0.2">
      <c r="A1040" s="29">
        <v>47681</v>
      </c>
      <c r="B1040" s="1" t="s">
        <v>200</v>
      </c>
      <c r="C1040" s="27">
        <v>44617</v>
      </c>
      <c r="D1040" s="1">
        <v>53645</v>
      </c>
      <c r="J1040" s="1" t="s">
        <v>52</v>
      </c>
      <c r="K1040" s="1" t="s">
        <v>49</v>
      </c>
      <c r="L1040" s="1">
        <v>-1</v>
      </c>
      <c r="N1040" s="6"/>
      <c r="O1040" s="6">
        <v>131.96</v>
      </c>
      <c r="P1040" s="6">
        <v>2539.06</v>
      </c>
      <c r="R1040" s="31">
        <v>-131.96</v>
      </c>
      <c r="S1040" s="28">
        <v>44620</v>
      </c>
      <c r="W1040" s="58"/>
      <c r="X1040" s="59"/>
      <c r="Y1040" s="59"/>
      <c r="Z1040" s="59"/>
      <c r="AA1040" s="59"/>
      <c r="AB1040" s="59"/>
      <c r="AC1040" s="59"/>
      <c r="AD1040" s="59"/>
      <c r="AE1040" s="59"/>
      <c r="AF1040" s="59"/>
      <c r="AG1040" s="59"/>
      <c r="AH1040" s="59"/>
      <c r="AI1040" s="59"/>
      <c r="AJ1040" s="59"/>
      <c r="AK1040" s="59"/>
      <c r="AL1040" s="59"/>
      <c r="AM1040" s="59"/>
      <c r="AN1040" s="59"/>
      <c r="AO1040" s="59"/>
      <c r="AP1040" s="59"/>
      <c r="AQ1040" s="59"/>
      <c r="AR1040" s="59"/>
      <c r="AS1040" s="59"/>
      <c r="AT1040" s="59"/>
      <c r="AU1040" s="59"/>
      <c r="AV1040" s="59"/>
      <c r="AW1040" s="59"/>
      <c r="AX1040" s="59"/>
      <c r="AY1040" s="59"/>
      <c r="AZ1040" s="58"/>
      <c r="BA1040" s="59"/>
      <c r="BB1040" s="59"/>
      <c r="BC1040" s="59"/>
      <c r="BD1040" s="59"/>
    </row>
    <row r="1041" spans="1:56" x14ac:dyDescent="0.2">
      <c r="A1041" s="29">
        <v>47706</v>
      </c>
      <c r="B1041" s="1" t="s">
        <v>789</v>
      </c>
      <c r="C1041" s="27">
        <v>44621</v>
      </c>
      <c r="J1041" s="1" t="s">
        <v>52</v>
      </c>
      <c r="K1041" s="1" t="s">
        <v>59</v>
      </c>
      <c r="L1041" s="1">
        <v>2</v>
      </c>
      <c r="M1041" s="1">
        <v>11.03</v>
      </c>
      <c r="N1041" s="6">
        <v>22.06</v>
      </c>
      <c r="O1041" s="6"/>
      <c r="P1041" s="6">
        <v>8088.88</v>
      </c>
      <c r="R1041" s="31">
        <v>22.06</v>
      </c>
      <c r="S1041" s="28">
        <v>44651</v>
      </c>
      <c r="W1041" s="58"/>
      <c r="X1041" s="59"/>
      <c r="Y1041" s="59"/>
      <c r="Z1041" s="59"/>
      <c r="AA1041" s="59"/>
      <c r="AB1041" s="59"/>
      <c r="AC1041" s="59"/>
      <c r="AD1041" s="59"/>
      <c r="AE1041" s="59"/>
      <c r="AF1041" s="59"/>
      <c r="AG1041" s="59"/>
      <c r="AH1041" s="59"/>
      <c r="AI1041" s="59"/>
      <c r="AJ1041" s="59"/>
      <c r="AK1041" s="59"/>
      <c r="AL1041" s="59"/>
      <c r="AM1041" s="59"/>
      <c r="AN1041" s="59"/>
      <c r="AO1041" s="59"/>
      <c r="AP1041" s="59"/>
      <c r="AQ1041" s="59"/>
      <c r="AR1041" s="59"/>
      <c r="AS1041" s="59"/>
      <c r="AT1041" s="59"/>
      <c r="AU1041" s="59"/>
      <c r="AV1041" s="59"/>
      <c r="AW1041" s="59"/>
      <c r="AX1041" s="59"/>
      <c r="AY1041" s="59"/>
      <c r="AZ1041" s="58"/>
      <c r="BA1041" s="59"/>
      <c r="BB1041" s="59"/>
      <c r="BC1041" s="59"/>
      <c r="BD1041" s="59"/>
    </row>
    <row r="1042" spans="1:56" x14ac:dyDescent="0.2">
      <c r="A1042" s="29">
        <v>47706</v>
      </c>
      <c r="B1042" s="1" t="s">
        <v>789</v>
      </c>
      <c r="C1042" s="27">
        <v>44621</v>
      </c>
      <c r="J1042" s="1" t="s">
        <v>52</v>
      </c>
      <c r="K1042" s="1" t="s">
        <v>59</v>
      </c>
      <c r="L1042" s="1">
        <v>4</v>
      </c>
      <c r="M1042" s="1">
        <v>7.19</v>
      </c>
      <c r="N1042" s="6">
        <v>28.76</v>
      </c>
      <c r="O1042" s="6"/>
      <c r="P1042" s="6">
        <v>8066.82</v>
      </c>
      <c r="R1042" s="31">
        <v>28.76</v>
      </c>
      <c r="S1042" s="28">
        <v>44651</v>
      </c>
      <c r="W1042" s="58"/>
      <c r="X1042" s="59"/>
      <c r="Y1042" s="59"/>
      <c r="Z1042" s="59"/>
      <c r="AA1042" s="59"/>
      <c r="AB1042" s="59"/>
      <c r="AC1042" s="59"/>
      <c r="AD1042" s="59"/>
      <c r="AE1042" s="59"/>
      <c r="AF1042" s="59"/>
      <c r="AG1042" s="59"/>
      <c r="AH1042" s="59"/>
      <c r="AI1042" s="59"/>
      <c r="AJ1042" s="59"/>
      <c r="AK1042" s="59"/>
      <c r="AL1042" s="59"/>
      <c r="AM1042" s="59"/>
      <c r="AN1042" s="59"/>
      <c r="AO1042" s="59"/>
      <c r="AP1042" s="59"/>
      <c r="AQ1042" s="59"/>
      <c r="AR1042" s="59"/>
      <c r="AS1042" s="59"/>
      <c r="AT1042" s="59"/>
      <c r="AU1042" s="59"/>
      <c r="AV1042" s="59"/>
      <c r="AW1042" s="59"/>
      <c r="AX1042" s="59"/>
      <c r="AY1042" s="59"/>
      <c r="AZ1042" s="58"/>
      <c r="BA1042" s="59"/>
      <c r="BB1042" s="59"/>
      <c r="BC1042" s="59"/>
      <c r="BD1042" s="59"/>
    </row>
    <row r="1043" spans="1:56" x14ac:dyDescent="0.2">
      <c r="A1043" s="29">
        <v>47706</v>
      </c>
      <c r="B1043" s="1" t="s">
        <v>789</v>
      </c>
      <c r="C1043" s="27">
        <v>44621</v>
      </c>
      <c r="J1043" s="1" t="s">
        <v>52</v>
      </c>
      <c r="K1043" s="1" t="s">
        <v>59</v>
      </c>
      <c r="L1043" s="1">
        <v>1</v>
      </c>
      <c r="M1043" s="1">
        <v>599</v>
      </c>
      <c r="N1043" s="6">
        <v>599</v>
      </c>
      <c r="O1043" s="6"/>
      <c r="P1043" s="6">
        <v>8038.06</v>
      </c>
      <c r="R1043" s="31">
        <v>599</v>
      </c>
      <c r="S1043" s="28">
        <v>44651</v>
      </c>
      <c r="W1043" s="58"/>
      <c r="X1043" s="59"/>
      <c r="Y1043" s="59"/>
      <c r="Z1043" s="59"/>
      <c r="AA1043" s="59"/>
      <c r="AB1043" s="59"/>
      <c r="AC1043" s="59"/>
      <c r="AD1043" s="59"/>
      <c r="AE1043" s="59"/>
      <c r="AF1043" s="59"/>
      <c r="AG1043" s="59"/>
      <c r="AH1043" s="59"/>
      <c r="AI1043" s="59"/>
      <c r="AJ1043" s="59"/>
      <c r="AK1043" s="59"/>
      <c r="AL1043" s="59"/>
      <c r="AM1043" s="59"/>
      <c r="AN1043" s="59"/>
      <c r="AO1043" s="59"/>
      <c r="AP1043" s="59"/>
      <c r="AQ1043" s="59"/>
      <c r="AR1043" s="59"/>
      <c r="AS1043" s="59"/>
      <c r="AT1043" s="59"/>
      <c r="AU1043" s="59"/>
      <c r="AV1043" s="59"/>
      <c r="AW1043" s="59"/>
      <c r="AX1043" s="59"/>
      <c r="AY1043" s="59"/>
      <c r="AZ1043" s="58"/>
      <c r="BA1043" s="59"/>
      <c r="BB1043" s="59"/>
      <c r="BC1043" s="59"/>
      <c r="BD1043" s="59"/>
    </row>
    <row r="1044" spans="1:56" x14ac:dyDescent="0.2">
      <c r="A1044" s="29">
        <v>47706</v>
      </c>
      <c r="B1044" s="1" t="s">
        <v>789</v>
      </c>
      <c r="C1044" s="27">
        <v>44621</v>
      </c>
      <c r="J1044" s="1" t="s">
        <v>52</v>
      </c>
      <c r="K1044" s="1" t="s">
        <v>59</v>
      </c>
      <c r="L1044" s="1">
        <v>5</v>
      </c>
      <c r="M1044" s="1">
        <v>980</v>
      </c>
      <c r="N1044" s="6">
        <v>4900</v>
      </c>
      <c r="O1044" s="6"/>
      <c r="P1044" s="6">
        <v>7439.06</v>
      </c>
      <c r="R1044" s="31">
        <v>4900</v>
      </c>
      <c r="S1044" s="28">
        <v>44651</v>
      </c>
      <c r="W1044" s="58"/>
      <c r="X1044" s="59"/>
      <c r="Y1044" s="59"/>
      <c r="Z1044" s="59"/>
      <c r="AA1044" s="59"/>
      <c r="AB1044" s="59"/>
      <c r="AC1044" s="59"/>
      <c r="AD1044" s="59"/>
      <c r="AE1044" s="59"/>
      <c r="AF1044" s="59"/>
      <c r="AG1044" s="59"/>
      <c r="AH1044" s="59"/>
      <c r="AI1044" s="59"/>
      <c r="AJ1044" s="59"/>
      <c r="AK1044" s="59"/>
      <c r="AL1044" s="59"/>
      <c r="AM1044" s="59"/>
      <c r="AN1044" s="59"/>
      <c r="AO1044" s="59"/>
      <c r="AP1044" s="59"/>
      <c r="AQ1044" s="59"/>
      <c r="AR1044" s="59"/>
      <c r="AS1044" s="59"/>
      <c r="AT1044" s="59"/>
      <c r="AU1044" s="59"/>
      <c r="AV1044" s="59"/>
      <c r="AW1044" s="59"/>
      <c r="AX1044" s="59"/>
      <c r="AY1044" s="59"/>
      <c r="AZ1044" s="58"/>
      <c r="BA1044" s="59"/>
      <c r="BB1044" s="59"/>
      <c r="BC1044" s="59"/>
      <c r="BD1044" s="59"/>
    </row>
    <row r="1045" spans="1:56" x14ac:dyDescent="0.2">
      <c r="A1045" s="29">
        <v>47707</v>
      </c>
      <c r="B1045" s="1" t="s">
        <v>789</v>
      </c>
      <c r="C1045" s="27">
        <v>44621</v>
      </c>
      <c r="J1045" s="1" t="s">
        <v>52</v>
      </c>
      <c r="K1045" s="1" t="s">
        <v>59</v>
      </c>
      <c r="L1045" s="1">
        <v>12</v>
      </c>
      <c r="M1045" s="1">
        <v>8</v>
      </c>
      <c r="N1045" s="6">
        <v>96</v>
      </c>
      <c r="O1045" s="6"/>
      <c r="P1045" s="6">
        <v>8993.68</v>
      </c>
      <c r="R1045" s="31">
        <v>96</v>
      </c>
      <c r="S1045" s="28">
        <v>44651</v>
      </c>
      <c r="W1045" s="58"/>
      <c r="X1045" s="59"/>
      <c r="Y1045" s="59"/>
      <c r="Z1045" s="59"/>
      <c r="AA1045" s="59"/>
      <c r="AB1045" s="59"/>
      <c r="AC1045" s="59"/>
      <c r="AD1045" s="59"/>
      <c r="AE1045" s="59"/>
      <c r="AF1045" s="59"/>
      <c r="AG1045" s="59"/>
      <c r="AH1045" s="59"/>
      <c r="AI1045" s="59"/>
      <c r="AJ1045" s="59"/>
      <c r="AK1045" s="59"/>
      <c r="AL1045" s="59"/>
      <c r="AM1045" s="59"/>
      <c r="AN1045" s="59"/>
      <c r="AO1045" s="59"/>
      <c r="AP1045" s="59"/>
      <c r="AQ1045" s="59"/>
      <c r="AR1045" s="59"/>
      <c r="AS1045" s="59"/>
      <c r="AT1045" s="59"/>
      <c r="AU1045" s="59"/>
      <c r="AV1045" s="59"/>
      <c r="AW1045" s="59"/>
      <c r="AX1045" s="59"/>
      <c r="AY1045" s="59"/>
      <c r="AZ1045" s="58"/>
      <c r="BA1045" s="59"/>
      <c r="BB1045" s="59"/>
      <c r="BC1045" s="59"/>
      <c r="BD1045" s="59"/>
    </row>
    <row r="1046" spans="1:56" x14ac:dyDescent="0.2">
      <c r="A1046" s="29">
        <v>47707</v>
      </c>
      <c r="B1046" s="1" t="s">
        <v>789</v>
      </c>
      <c r="C1046" s="27">
        <v>44621</v>
      </c>
      <c r="J1046" s="1" t="s">
        <v>52</v>
      </c>
      <c r="K1046" s="1" t="s">
        <v>59</v>
      </c>
      <c r="N1046" s="6">
        <v>120</v>
      </c>
      <c r="O1046" s="6"/>
      <c r="P1046" s="6">
        <v>9113.68</v>
      </c>
      <c r="R1046" s="31">
        <v>120</v>
      </c>
      <c r="S1046" s="28">
        <v>44651</v>
      </c>
      <c r="W1046" s="58"/>
      <c r="X1046" s="59"/>
      <c r="Y1046" s="59"/>
      <c r="Z1046" s="59"/>
      <c r="AA1046" s="59"/>
      <c r="AB1046" s="59"/>
      <c r="AC1046" s="59"/>
      <c r="AD1046" s="59"/>
      <c r="AE1046" s="59"/>
      <c r="AF1046" s="59"/>
      <c r="AG1046" s="59"/>
      <c r="AH1046" s="59"/>
      <c r="AI1046" s="59"/>
      <c r="AJ1046" s="59"/>
      <c r="AK1046" s="59"/>
      <c r="AL1046" s="59"/>
      <c r="AM1046" s="59"/>
      <c r="AN1046" s="59"/>
      <c r="AO1046" s="59"/>
      <c r="AP1046" s="59"/>
      <c r="AQ1046" s="59"/>
      <c r="AR1046" s="59"/>
      <c r="AS1046" s="59"/>
      <c r="AT1046" s="59"/>
      <c r="AU1046" s="59"/>
      <c r="AV1046" s="59"/>
      <c r="AW1046" s="59"/>
      <c r="AX1046" s="59"/>
      <c r="AY1046" s="59"/>
      <c r="AZ1046" s="58"/>
      <c r="BA1046" s="59"/>
      <c r="BB1046" s="59"/>
      <c r="BC1046" s="59"/>
      <c r="BD1046" s="59"/>
    </row>
    <row r="1047" spans="1:56" x14ac:dyDescent="0.2">
      <c r="A1047" s="29">
        <v>47707</v>
      </c>
      <c r="B1047" s="1" t="s">
        <v>789</v>
      </c>
      <c r="C1047" s="27">
        <v>44621</v>
      </c>
      <c r="J1047" s="1" t="s">
        <v>52</v>
      </c>
      <c r="K1047" s="1" t="s">
        <v>59</v>
      </c>
      <c r="L1047" s="1">
        <v>3</v>
      </c>
      <c r="M1047" s="1">
        <v>80</v>
      </c>
      <c r="N1047" s="6">
        <v>240</v>
      </c>
      <c r="O1047" s="6"/>
      <c r="P1047" s="6">
        <v>8897.68</v>
      </c>
      <c r="R1047" s="31">
        <v>240</v>
      </c>
      <c r="S1047" s="28">
        <v>44651</v>
      </c>
      <c r="W1047" s="58"/>
      <c r="X1047" s="59"/>
      <c r="Y1047" s="59"/>
      <c r="Z1047" s="59"/>
      <c r="AA1047" s="59"/>
      <c r="AB1047" s="59"/>
      <c r="AC1047" s="59"/>
      <c r="AD1047" s="59"/>
      <c r="AE1047" s="59"/>
      <c r="AF1047" s="59"/>
      <c r="AG1047" s="59"/>
      <c r="AH1047" s="59"/>
      <c r="AI1047" s="59"/>
      <c r="AJ1047" s="59"/>
      <c r="AK1047" s="59"/>
      <c r="AL1047" s="59"/>
      <c r="AM1047" s="59"/>
      <c r="AN1047" s="59"/>
      <c r="AO1047" s="59"/>
      <c r="AP1047" s="59"/>
      <c r="AQ1047" s="59"/>
      <c r="AR1047" s="59"/>
      <c r="AS1047" s="59"/>
      <c r="AT1047" s="59"/>
      <c r="AU1047" s="59"/>
      <c r="AV1047" s="59"/>
      <c r="AW1047" s="59"/>
      <c r="AX1047" s="59"/>
      <c r="AY1047" s="59"/>
      <c r="AZ1047" s="58"/>
      <c r="BA1047" s="59"/>
      <c r="BB1047" s="59"/>
      <c r="BC1047" s="59"/>
      <c r="BD1047" s="59"/>
    </row>
    <row r="1048" spans="1:56" x14ac:dyDescent="0.2">
      <c r="A1048" s="29">
        <v>47707</v>
      </c>
      <c r="B1048" s="1" t="s">
        <v>789</v>
      </c>
      <c r="C1048" s="27">
        <v>44621</v>
      </c>
      <c r="J1048" s="1" t="s">
        <v>52</v>
      </c>
      <c r="K1048" s="1" t="s">
        <v>59</v>
      </c>
      <c r="L1048" s="1">
        <v>2</v>
      </c>
      <c r="M1048" s="1">
        <v>284.39999999999998</v>
      </c>
      <c r="N1048" s="6">
        <v>568.79999999999995</v>
      </c>
      <c r="O1048" s="6"/>
      <c r="P1048" s="6">
        <v>8657.68</v>
      </c>
      <c r="R1048" s="31">
        <v>568.79999999999995</v>
      </c>
      <c r="S1048" s="28">
        <v>44651</v>
      </c>
      <c r="W1048" s="58"/>
      <c r="X1048" s="59"/>
      <c r="Y1048" s="59"/>
      <c r="Z1048" s="59"/>
      <c r="AA1048" s="59"/>
      <c r="AB1048" s="59"/>
      <c r="AC1048" s="59"/>
      <c r="AD1048" s="59"/>
      <c r="AE1048" s="59"/>
      <c r="AF1048" s="59"/>
      <c r="AG1048" s="59"/>
      <c r="AH1048" s="59"/>
      <c r="AI1048" s="59"/>
      <c r="AJ1048" s="59"/>
      <c r="AK1048" s="59"/>
      <c r="AL1048" s="59"/>
      <c r="AM1048" s="59"/>
      <c r="AN1048" s="59"/>
      <c r="AO1048" s="59"/>
      <c r="AP1048" s="59"/>
      <c r="AQ1048" s="59"/>
      <c r="AR1048" s="59"/>
      <c r="AS1048" s="59"/>
      <c r="AT1048" s="59"/>
      <c r="AU1048" s="59"/>
      <c r="AV1048" s="59"/>
      <c r="AW1048" s="59"/>
      <c r="AX1048" s="59"/>
      <c r="AY1048" s="59"/>
      <c r="AZ1048" s="58"/>
      <c r="BA1048" s="59"/>
      <c r="BB1048" s="59"/>
      <c r="BC1048" s="59"/>
      <c r="BD1048" s="59"/>
    </row>
    <row r="1049" spans="1:56" x14ac:dyDescent="0.2">
      <c r="A1049" s="29">
        <v>47779</v>
      </c>
      <c r="B1049" s="1" t="s">
        <v>789</v>
      </c>
      <c r="C1049" s="27">
        <v>44624</v>
      </c>
      <c r="J1049" s="1" t="s">
        <v>52</v>
      </c>
      <c r="K1049" s="1" t="s">
        <v>59</v>
      </c>
      <c r="L1049" s="1">
        <v>1</v>
      </c>
      <c r="M1049" s="1">
        <v>980</v>
      </c>
      <c r="N1049" s="6">
        <v>980</v>
      </c>
      <c r="O1049" s="6"/>
      <c r="P1049" s="6">
        <v>10093.68</v>
      </c>
      <c r="R1049" s="31">
        <v>980</v>
      </c>
      <c r="S1049" s="28">
        <v>44651</v>
      </c>
      <c r="W1049" s="58"/>
      <c r="X1049" s="59"/>
      <c r="Y1049" s="59"/>
      <c r="Z1049" s="59"/>
      <c r="AA1049" s="59"/>
      <c r="AB1049" s="59"/>
      <c r="AC1049" s="59"/>
      <c r="AD1049" s="59"/>
      <c r="AE1049" s="59"/>
      <c r="AF1049" s="59"/>
      <c r="AG1049" s="59"/>
      <c r="AH1049" s="59"/>
      <c r="AI1049" s="59"/>
      <c r="AJ1049" s="59"/>
      <c r="AK1049" s="59"/>
      <c r="AL1049" s="59"/>
      <c r="AM1049" s="59"/>
      <c r="AN1049" s="59"/>
      <c r="AO1049" s="59"/>
      <c r="AP1049" s="59"/>
      <c r="AQ1049" s="59"/>
      <c r="AR1049" s="59"/>
      <c r="AS1049" s="59"/>
      <c r="AT1049" s="59"/>
      <c r="AU1049" s="59"/>
      <c r="AV1049" s="59"/>
      <c r="AW1049" s="59"/>
      <c r="AX1049" s="59"/>
      <c r="AY1049" s="59"/>
      <c r="AZ1049" s="58"/>
      <c r="BA1049" s="59"/>
      <c r="BB1049" s="59"/>
      <c r="BC1049" s="59"/>
      <c r="BD1049" s="59"/>
    </row>
    <row r="1050" spans="1:56" x14ac:dyDescent="0.2">
      <c r="A1050" s="29">
        <v>47780</v>
      </c>
      <c r="B1050" s="1" t="s">
        <v>789</v>
      </c>
      <c r="C1050" s="27">
        <v>44624</v>
      </c>
      <c r="J1050" s="1" t="s">
        <v>52</v>
      </c>
      <c r="K1050" s="1" t="s">
        <v>59</v>
      </c>
      <c r="L1050" s="1">
        <v>1</v>
      </c>
      <c r="M1050" s="1">
        <v>808.2</v>
      </c>
      <c r="N1050" s="6">
        <v>808.2</v>
      </c>
      <c r="O1050" s="6"/>
      <c r="P1050" s="6">
        <v>12374.13</v>
      </c>
      <c r="R1050" s="31">
        <v>808.2</v>
      </c>
      <c r="S1050" s="28">
        <v>44651</v>
      </c>
      <c r="W1050" s="58"/>
      <c r="X1050" s="59"/>
      <c r="Y1050" s="59"/>
      <c r="Z1050" s="59"/>
      <c r="AA1050" s="59"/>
      <c r="AB1050" s="59"/>
      <c r="AC1050" s="59"/>
      <c r="AD1050" s="59"/>
      <c r="AE1050" s="59"/>
      <c r="AF1050" s="59"/>
      <c r="AG1050" s="59"/>
      <c r="AH1050" s="59"/>
      <c r="AI1050" s="59"/>
      <c r="AJ1050" s="59"/>
      <c r="AK1050" s="59"/>
      <c r="AL1050" s="59"/>
      <c r="AM1050" s="59"/>
      <c r="AN1050" s="59"/>
      <c r="AO1050" s="59"/>
      <c r="AP1050" s="59"/>
      <c r="AQ1050" s="59"/>
      <c r="AR1050" s="59"/>
      <c r="AS1050" s="59"/>
      <c r="AT1050" s="59"/>
      <c r="AU1050" s="59"/>
      <c r="AV1050" s="59"/>
      <c r="AW1050" s="59"/>
      <c r="AX1050" s="59"/>
      <c r="AY1050" s="59"/>
      <c r="AZ1050" s="58"/>
      <c r="BA1050" s="59"/>
      <c r="BB1050" s="59"/>
      <c r="BC1050" s="59"/>
      <c r="BD1050" s="59"/>
    </row>
    <row r="1051" spans="1:56" x14ac:dyDescent="0.2">
      <c r="A1051" s="29">
        <v>47780</v>
      </c>
      <c r="B1051" s="1" t="s">
        <v>789</v>
      </c>
      <c r="C1051" s="27">
        <v>44624</v>
      </c>
      <c r="J1051" s="1" t="s">
        <v>52</v>
      </c>
      <c r="K1051" s="1" t="s">
        <v>59</v>
      </c>
      <c r="L1051" s="1">
        <v>1</v>
      </c>
      <c r="M1051" s="1">
        <v>1472.25</v>
      </c>
      <c r="N1051" s="6">
        <v>1472.25</v>
      </c>
      <c r="O1051" s="6"/>
      <c r="P1051" s="6">
        <v>11565.93</v>
      </c>
      <c r="R1051" s="31">
        <v>1472.25</v>
      </c>
      <c r="S1051" s="28">
        <v>44651</v>
      </c>
      <c r="W1051" s="58"/>
      <c r="X1051" s="59"/>
      <c r="Y1051" s="59"/>
      <c r="Z1051" s="59"/>
      <c r="AA1051" s="59"/>
      <c r="AB1051" s="59"/>
      <c r="AC1051" s="59"/>
      <c r="AD1051" s="59"/>
      <c r="AE1051" s="59"/>
      <c r="AF1051" s="59"/>
      <c r="AG1051" s="59"/>
      <c r="AH1051" s="59"/>
      <c r="AI1051" s="59"/>
      <c r="AJ1051" s="59"/>
      <c r="AK1051" s="59"/>
      <c r="AL1051" s="59"/>
      <c r="AM1051" s="59"/>
      <c r="AN1051" s="59"/>
      <c r="AO1051" s="59"/>
      <c r="AP1051" s="59"/>
      <c r="AQ1051" s="59"/>
      <c r="AR1051" s="59"/>
      <c r="AS1051" s="59"/>
      <c r="AT1051" s="59"/>
      <c r="AU1051" s="59"/>
      <c r="AV1051" s="59"/>
      <c r="AW1051" s="59"/>
      <c r="AX1051" s="59"/>
      <c r="AY1051" s="59"/>
      <c r="AZ1051" s="58"/>
      <c r="BA1051" s="59"/>
      <c r="BB1051" s="59"/>
      <c r="BC1051" s="59"/>
      <c r="BD1051" s="59"/>
    </row>
    <row r="1052" spans="1:56" x14ac:dyDescent="0.2">
      <c r="A1052" s="29">
        <v>47782</v>
      </c>
      <c r="B1052" s="1" t="s">
        <v>623</v>
      </c>
      <c r="C1052" s="27">
        <v>44624</v>
      </c>
      <c r="D1052" s="1">
        <v>24</v>
      </c>
      <c r="J1052" s="1" t="s">
        <v>52</v>
      </c>
      <c r="K1052" s="1" t="s">
        <v>3</v>
      </c>
      <c r="L1052" s="1">
        <v>-1</v>
      </c>
      <c r="N1052" s="6"/>
      <c r="O1052" s="6">
        <v>284.39999999999998</v>
      </c>
      <c r="P1052" s="6">
        <v>12089.73</v>
      </c>
      <c r="R1052" s="31">
        <v>-284.39999999999998</v>
      </c>
      <c r="S1052" s="28">
        <v>44651</v>
      </c>
      <c r="W1052" s="58"/>
      <c r="X1052" s="59"/>
      <c r="Y1052" s="59"/>
      <c r="Z1052" s="59"/>
      <c r="AA1052" s="59"/>
      <c r="AB1052" s="59"/>
      <c r="AC1052" s="59"/>
      <c r="AD1052" s="59"/>
      <c r="AE1052" s="59"/>
      <c r="AF1052" s="59"/>
      <c r="AG1052" s="59"/>
      <c r="AH1052" s="59"/>
      <c r="AI1052" s="59"/>
      <c r="AJ1052" s="59"/>
      <c r="AK1052" s="59"/>
      <c r="AL1052" s="59"/>
      <c r="AM1052" s="59"/>
      <c r="AN1052" s="59"/>
      <c r="AO1052" s="59"/>
      <c r="AP1052" s="59"/>
      <c r="AQ1052" s="59"/>
      <c r="AR1052" s="59"/>
      <c r="AS1052" s="59"/>
      <c r="AT1052" s="59"/>
      <c r="AU1052" s="59"/>
      <c r="AV1052" s="59"/>
      <c r="AW1052" s="59"/>
      <c r="AX1052" s="59"/>
      <c r="AY1052" s="59"/>
      <c r="AZ1052" s="58"/>
      <c r="BA1052" s="59"/>
      <c r="BB1052" s="59"/>
      <c r="BC1052" s="59"/>
      <c r="BD1052" s="59"/>
    </row>
    <row r="1053" spans="1:56" x14ac:dyDescent="0.2">
      <c r="A1053" s="29">
        <v>47930</v>
      </c>
      <c r="B1053" s="1" t="s">
        <v>789</v>
      </c>
      <c r="C1053" s="27">
        <v>44624</v>
      </c>
      <c r="J1053" s="1" t="s">
        <v>52</v>
      </c>
      <c r="K1053" s="1" t="s">
        <v>59</v>
      </c>
      <c r="N1053" s="6"/>
      <c r="O1053" s="6">
        <v>86.41</v>
      </c>
      <c r="P1053" s="6">
        <v>12107.73</v>
      </c>
      <c r="R1053" s="31">
        <v>-86.41</v>
      </c>
      <c r="S1053" s="28">
        <v>44651</v>
      </c>
      <c r="W1053" s="58"/>
      <c r="X1053" s="59"/>
      <c r="Y1053" s="59"/>
      <c r="Z1053" s="59"/>
      <c r="AA1053" s="59"/>
      <c r="AB1053" s="59"/>
      <c r="AC1053" s="59"/>
      <c r="AD1053" s="59"/>
      <c r="AE1053" s="59"/>
      <c r="AF1053" s="59"/>
      <c r="AG1053" s="59"/>
      <c r="AH1053" s="59"/>
      <c r="AI1053" s="59"/>
      <c r="AJ1053" s="59"/>
      <c r="AK1053" s="59"/>
      <c r="AL1053" s="59"/>
      <c r="AM1053" s="59"/>
      <c r="AN1053" s="59"/>
      <c r="AO1053" s="59"/>
      <c r="AP1053" s="59"/>
      <c r="AQ1053" s="59"/>
      <c r="AR1053" s="59"/>
      <c r="AS1053" s="59"/>
      <c r="AT1053" s="59"/>
      <c r="AU1053" s="59"/>
      <c r="AV1053" s="59"/>
      <c r="AW1053" s="59"/>
      <c r="AX1053" s="59"/>
      <c r="AY1053" s="59"/>
      <c r="AZ1053" s="58"/>
      <c r="BA1053" s="59"/>
      <c r="BB1053" s="59"/>
      <c r="BC1053" s="59"/>
      <c r="BD1053" s="59"/>
    </row>
    <row r="1054" spans="1:56" x14ac:dyDescent="0.2">
      <c r="A1054" s="29">
        <v>47930</v>
      </c>
      <c r="B1054" s="1" t="s">
        <v>789</v>
      </c>
      <c r="C1054" s="27">
        <v>44624</v>
      </c>
      <c r="J1054" s="1" t="s">
        <v>52</v>
      </c>
      <c r="K1054" s="1" t="s">
        <v>59</v>
      </c>
      <c r="L1054" s="1">
        <v>1</v>
      </c>
      <c r="M1054" s="1">
        <v>104.41</v>
      </c>
      <c r="N1054" s="6">
        <v>104.41</v>
      </c>
      <c r="O1054" s="6"/>
      <c r="P1054" s="6">
        <v>12194.14</v>
      </c>
      <c r="R1054" s="31">
        <v>104.41</v>
      </c>
      <c r="S1054" s="28">
        <v>44651</v>
      </c>
      <c r="W1054" s="58"/>
      <c r="X1054" s="59"/>
      <c r="Y1054" s="59"/>
      <c r="Z1054" s="59"/>
      <c r="AA1054" s="59"/>
      <c r="AB1054" s="59"/>
      <c r="AC1054" s="59"/>
      <c r="AD1054" s="59"/>
      <c r="AE1054" s="59"/>
      <c r="AF1054" s="59"/>
      <c r="AG1054" s="59"/>
      <c r="AH1054" s="59"/>
      <c r="AI1054" s="59"/>
      <c r="AJ1054" s="59"/>
      <c r="AK1054" s="59"/>
      <c r="AL1054" s="59"/>
      <c r="AM1054" s="59"/>
      <c r="AN1054" s="59"/>
      <c r="AO1054" s="59"/>
      <c r="AP1054" s="59"/>
      <c r="AQ1054" s="59"/>
      <c r="AR1054" s="59"/>
      <c r="AS1054" s="59"/>
      <c r="AT1054" s="59"/>
      <c r="AU1054" s="59"/>
      <c r="AV1054" s="59"/>
      <c r="AW1054" s="59"/>
      <c r="AX1054" s="59"/>
      <c r="AY1054" s="59"/>
      <c r="AZ1054" s="58"/>
      <c r="BA1054" s="59"/>
      <c r="BB1054" s="59"/>
      <c r="BC1054" s="59"/>
      <c r="BD1054" s="59"/>
    </row>
    <row r="1055" spans="1:56" x14ac:dyDescent="0.2">
      <c r="A1055" s="29">
        <v>47675</v>
      </c>
      <c r="B1055" s="1" t="s">
        <v>200</v>
      </c>
      <c r="C1055" s="27">
        <v>44627</v>
      </c>
      <c r="D1055" s="1">
        <v>53639</v>
      </c>
      <c r="J1055" s="1" t="s">
        <v>52</v>
      </c>
      <c r="K1055" s="1" t="s">
        <v>49</v>
      </c>
      <c r="L1055" s="1">
        <v>-1</v>
      </c>
      <c r="N1055" s="6"/>
      <c r="O1055" s="6">
        <v>950.86</v>
      </c>
      <c r="P1055" s="6">
        <v>11156.87</v>
      </c>
      <c r="R1055" s="31">
        <v>-950.86</v>
      </c>
      <c r="S1055" s="28">
        <v>44651</v>
      </c>
      <c r="W1055" s="58"/>
      <c r="X1055" s="59"/>
      <c r="Y1055" s="59"/>
      <c r="Z1055" s="59"/>
      <c r="AA1055" s="59"/>
      <c r="AB1055" s="59"/>
      <c r="AC1055" s="59"/>
      <c r="AD1055" s="59"/>
      <c r="AE1055" s="59"/>
      <c r="AF1055" s="59"/>
      <c r="AG1055" s="59"/>
      <c r="AH1055" s="59"/>
      <c r="AI1055" s="59"/>
      <c r="AJ1055" s="59"/>
      <c r="AK1055" s="59"/>
      <c r="AL1055" s="59"/>
      <c r="AM1055" s="59"/>
      <c r="AN1055" s="59"/>
      <c r="AO1055" s="59"/>
      <c r="AP1055" s="59"/>
      <c r="AQ1055" s="59"/>
      <c r="AR1055" s="59"/>
      <c r="AS1055" s="59"/>
      <c r="AT1055" s="59"/>
      <c r="AU1055" s="59"/>
      <c r="AV1055" s="59"/>
      <c r="AW1055" s="59"/>
      <c r="AX1055" s="59"/>
      <c r="AY1055" s="59"/>
      <c r="AZ1055" s="58"/>
      <c r="BA1055" s="59"/>
      <c r="BB1055" s="59"/>
      <c r="BC1055" s="59"/>
      <c r="BD1055" s="59"/>
    </row>
    <row r="1056" spans="1:56" x14ac:dyDescent="0.2">
      <c r="A1056" s="29">
        <v>47675</v>
      </c>
      <c r="B1056" s="1" t="s">
        <v>200</v>
      </c>
      <c r="C1056" s="27">
        <v>44627</v>
      </c>
      <c r="D1056" s="1">
        <v>53639</v>
      </c>
      <c r="J1056" s="1" t="s">
        <v>52</v>
      </c>
      <c r="K1056" s="1" t="s">
        <v>49</v>
      </c>
      <c r="L1056" s="1">
        <v>-1</v>
      </c>
      <c r="N1056" s="6"/>
      <c r="O1056" s="6">
        <v>8</v>
      </c>
      <c r="P1056" s="6">
        <v>8285.83</v>
      </c>
      <c r="R1056" s="31">
        <v>-8</v>
      </c>
      <c r="S1056" s="28">
        <v>44651</v>
      </c>
      <c r="W1056" s="58"/>
      <c r="X1056" s="59"/>
      <c r="Y1056" s="59"/>
      <c r="Z1056" s="59"/>
      <c r="AA1056" s="59"/>
      <c r="AB1056" s="59"/>
      <c r="AC1056" s="59"/>
      <c r="AD1056" s="59"/>
      <c r="AE1056" s="59"/>
      <c r="AF1056" s="59"/>
      <c r="AG1056" s="59"/>
      <c r="AH1056" s="59"/>
      <c r="AI1056" s="59"/>
      <c r="AJ1056" s="59"/>
      <c r="AK1056" s="59"/>
      <c r="AL1056" s="59"/>
      <c r="AM1056" s="59"/>
      <c r="AN1056" s="59"/>
      <c r="AO1056" s="59"/>
      <c r="AP1056" s="59"/>
      <c r="AQ1056" s="59"/>
      <c r="AR1056" s="59"/>
      <c r="AS1056" s="59"/>
      <c r="AT1056" s="59"/>
      <c r="AU1056" s="59"/>
      <c r="AV1056" s="59"/>
      <c r="AW1056" s="59"/>
      <c r="AX1056" s="59"/>
      <c r="AY1056" s="59"/>
      <c r="AZ1056" s="58"/>
      <c r="BA1056" s="59"/>
      <c r="BB1056" s="59"/>
      <c r="BC1056" s="59"/>
      <c r="BD1056" s="59"/>
    </row>
    <row r="1057" spans="1:56" x14ac:dyDescent="0.2">
      <c r="A1057" s="29">
        <v>47678</v>
      </c>
      <c r="B1057" s="1" t="s">
        <v>200</v>
      </c>
      <c r="C1057" s="27">
        <v>44627</v>
      </c>
      <c r="D1057" s="1">
        <v>53642</v>
      </c>
      <c r="J1057" s="1" t="s">
        <v>52</v>
      </c>
      <c r="K1057" s="1" t="s">
        <v>49</v>
      </c>
      <c r="L1057" s="1">
        <v>-1</v>
      </c>
      <c r="N1057" s="6"/>
      <c r="O1057" s="6">
        <v>80</v>
      </c>
      <c r="P1057" s="6">
        <v>8187.61</v>
      </c>
      <c r="R1057" s="31">
        <v>-80</v>
      </c>
      <c r="S1057" s="28">
        <v>44651</v>
      </c>
      <c r="W1057" s="58"/>
      <c r="X1057" s="59"/>
      <c r="Y1057" s="59"/>
      <c r="Z1057" s="59"/>
      <c r="AA1057" s="59"/>
      <c r="AB1057" s="59"/>
      <c r="AC1057" s="59"/>
      <c r="AD1057" s="59"/>
      <c r="AE1057" s="59"/>
      <c r="AF1057" s="59"/>
      <c r="AG1057" s="59"/>
      <c r="AH1057" s="59"/>
      <c r="AI1057" s="59"/>
      <c r="AJ1057" s="59"/>
      <c r="AK1057" s="59"/>
      <c r="AL1057" s="59"/>
      <c r="AM1057" s="59"/>
      <c r="AN1057" s="59"/>
      <c r="AO1057" s="59"/>
      <c r="AP1057" s="59"/>
      <c r="AQ1057" s="59"/>
      <c r="AR1057" s="59"/>
      <c r="AS1057" s="59"/>
      <c r="AT1057" s="59"/>
      <c r="AU1057" s="59"/>
      <c r="AV1057" s="59"/>
      <c r="AW1057" s="59"/>
      <c r="AX1057" s="59"/>
      <c r="AY1057" s="59"/>
      <c r="AZ1057" s="58"/>
      <c r="BA1057" s="59"/>
      <c r="BB1057" s="59"/>
      <c r="BC1057" s="59"/>
      <c r="BD1057" s="59"/>
    </row>
    <row r="1058" spans="1:56" x14ac:dyDescent="0.2">
      <c r="A1058" s="29">
        <v>47770</v>
      </c>
      <c r="B1058" s="1" t="s">
        <v>200</v>
      </c>
      <c r="C1058" s="27">
        <v>44627</v>
      </c>
      <c r="D1058" s="1">
        <v>53703</v>
      </c>
      <c r="J1058" s="1" t="s">
        <v>52</v>
      </c>
      <c r="K1058" s="1" t="s">
        <v>49</v>
      </c>
      <c r="L1058" s="1">
        <v>-3</v>
      </c>
      <c r="N1058" s="6"/>
      <c r="O1058" s="6">
        <v>2852.57</v>
      </c>
      <c r="P1058" s="6">
        <v>8304.2999999999993</v>
      </c>
      <c r="R1058" s="31">
        <v>-2852.57</v>
      </c>
      <c r="S1058" s="28">
        <v>44651</v>
      </c>
      <c r="W1058" s="58"/>
      <c r="X1058" s="59"/>
      <c r="Y1058" s="59"/>
      <c r="Z1058" s="59"/>
      <c r="AA1058" s="59"/>
      <c r="AB1058" s="59"/>
      <c r="AC1058" s="59"/>
      <c r="AD1058" s="59"/>
      <c r="AE1058" s="59"/>
      <c r="AF1058" s="59"/>
      <c r="AG1058" s="59"/>
      <c r="AH1058" s="59"/>
      <c r="AI1058" s="59"/>
      <c r="AJ1058" s="59"/>
      <c r="AK1058" s="59"/>
      <c r="AL1058" s="59"/>
      <c r="AM1058" s="59"/>
      <c r="AN1058" s="59"/>
      <c r="AO1058" s="59"/>
      <c r="AP1058" s="59"/>
      <c r="AQ1058" s="59"/>
      <c r="AR1058" s="59"/>
      <c r="AS1058" s="59"/>
      <c r="AT1058" s="59"/>
      <c r="AU1058" s="59"/>
      <c r="AV1058" s="59"/>
      <c r="AW1058" s="59"/>
      <c r="AX1058" s="59"/>
      <c r="AY1058" s="59"/>
      <c r="AZ1058" s="58"/>
      <c r="BA1058" s="59"/>
      <c r="BB1058" s="59"/>
      <c r="BC1058" s="59"/>
      <c r="BD1058" s="59"/>
    </row>
    <row r="1059" spans="1:56" x14ac:dyDescent="0.2">
      <c r="A1059" s="29">
        <v>47770</v>
      </c>
      <c r="B1059" s="1" t="s">
        <v>200</v>
      </c>
      <c r="C1059" s="27">
        <v>44627</v>
      </c>
      <c r="D1059" s="1">
        <v>53703</v>
      </c>
      <c r="J1059" s="1" t="s">
        <v>52</v>
      </c>
      <c r="K1059" s="1" t="s">
        <v>49</v>
      </c>
      <c r="L1059" s="1">
        <v>-1</v>
      </c>
      <c r="N1059" s="6"/>
      <c r="O1059" s="6">
        <v>6.7</v>
      </c>
      <c r="P1059" s="6">
        <v>8297.6</v>
      </c>
      <c r="R1059" s="31">
        <v>-6.7</v>
      </c>
      <c r="S1059" s="28">
        <v>44651</v>
      </c>
      <c r="W1059" s="58"/>
      <c r="X1059" s="59"/>
      <c r="Y1059" s="59"/>
      <c r="Z1059" s="59"/>
      <c r="AA1059" s="59"/>
      <c r="AB1059" s="59"/>
      <c r="AC1059" s="59"/>
      <c r="AD1059" s="59"/>
      <c r="AE1059" s="59"/>
      <c r="AF1059" s="59"/>
      <c r="AG1059" s="59"/>
      <c r="AH1059" s="59"/>
      <c r="AI1059" s="59"/>
      <c r="AJ1059" s="59"/>
      <c r="AK1059" s="59"/>
      <c r="AL1059" s="59"/>
      <c r="AM1059" s="59"/>
      <c r="AN1059" s="59"/>
      <c r="AO1059" s="59"/>
      <c r="AP1059" s="59"/>
      <c r="AQ1059" s="59"/>
      <c r="AR1059" s="59"/>
      <c r="AS1059" s="59"/>
      <c r="AT1059" s="59"/>
      <c r="AU1059" s="59"/>
      <c r="AV1059" s="59"/>
      <c r="AW1059" s="59"/>
      <c r="AX1059" s="59"/>
      <c r="AY1059" s="59"/>
      <c r="AZ1059" s="58"/>
      <c r="BA1059" s="59"/>
      <c r="BB1059" s="59"/>
      <c r="BC1059" s="59"/>
      <c r="BD1059" s="59"/>
    </row>
    <row r="1060" spans="1:56" x14ac:dyDescent="0.2">
      <c r="A1060" s="29">
        <v>47770</v>
      </c>
      <c r="B1060" s="1" t="s">
        <v>200</v>
      </c>
      <c r="C1060" s="27">
        <v>44627</v>
      </c>
      <c r="D1060" s="1">
        <v>53703</v>
      </c>
      <c r="J1060" s="1" t="s">
        <v>52</v>
      </c>
      <c r="K1060" s="1" t="s">
        <v>49</v>
      </c>
      <c r="L1060" s="1">
        <v>-1</v>
      </c>
      <c r="N1060" s="6"/>
      <c r="O1060" s="6">
        <v>3</v>
      </c>
      <c r="P1060" s="6">
        <v>8294.6</v>
      </c>
      <c r="R1060" s="31">
        <v>-3</v>
      </c>
      <c r="S1060" s="28">
        <v>44651</v>
      </c>
      <c r="W1060" s="58"/>
      <c r="X1060" s="59"/>
      <c r="Y1060" s="59"/>
      <c r="Z1060" s="59"/>
      <c r="AA1060" s="59"/>
      <c r="AB1060" s="59"/>
      <c r="AC1060" s="59"/>
      <c r="AD1060" s="59"/>
      <c r="AE1060" s="59"/>
      <c r="AF1060" s="59"/>
      <c r="AG1060" s="59"/>
      <c r="AH1060" s="59"/>
      <c r="AI1060" s="59"/>
      <c r="AJ1060" s="59"/>
      <c r="AK1060" s="59"/>
      <c r="AL1060" s="59"/>
      <c r="AM1060" s="59"/>
      <c r="AN1060" s="59"/>
      <c r="AO1060" s="59"/>
      <c r="AP1060" s="59"/>
      <c r="AQ1060" s="59"/>
      <c r="AR1060" s="59"/>
      <c r="AS1060" s="59"/>
      <c r="AT1060" s="59"/>
      <c r="AU1060" s="59"/>
      <c r="AV1060" s="59"/>
      <c r="AW1060" s="59"/>
      <c r="AX1060" s="59"/>
      <c r="AY1060" s="59"/>
      <c r="AZ1060" s="58"/>
      <c r="BA1060" s="59"/>
      <c r="BB1060" s="59"/>
      <c r="BC1060" s="59"/>
      <c r="BD1060" s="59"/>
    </row>
    <row r="1061" spans="1:56" x14ac:dyDescent="0.2">
      <c r="A1061" s="29">
        <v>47770</v>
      </c>
      <c r="B1061" s="1" t="s">
        <v>200</v>
      </c>
      <c r="C1061" s="27">
        <v>44627</v>
      </c>
      <c r="D1061" s="1">
        <v>53703</v>
      </c>
      <c r="J1061" s="1" t="s">
        <v>52</v>
      </c>
      <c r="K1061" s="1" t="s">
        <v>49</v>
      </c>
      <c r="L1061" s="1">
        <v>-1</v>
      </c>
      <c r="N1061" s="6"/>
      <c r="O1061" s="6">
        <v>0.77</v>
      </c>
      <c r="P1061" s="6">
        <v>8293.83</v>
      </c>
      <c r="R1061" s="31">
        <v>-0.77</v>
      </c>
      <c r="S1061" s="28">
        <v>44651</v>
      </c>
      <c r="W1061" s="58"/>
      <c r="X1061" s="59"/>
      <c r="Y1061" s="59"/>
      <c r="Z1061" s="59"/>
      <c r="AA1061" s="59"/>
      <c r="AB1061" s="59"/>
      <c r="AC1061" s="59"/>
      <c r="AD1061" s="59"/>
      <c r="AE1061" s="59"/>
      <c r="AF1061" s="59"/>
      <c r="AG1061" s="59"/>
      <c r="AH1061" s="59"/>
      <c r="AI1061" s="59"/>
      <c r="AJ1061" s="59"/>
      <c r="AK1061" s="59"/>
      <c r="AL1061" s="59"/>
      <c r="AM1061" s="59"/>
      <c r="AN1061" s="59"/>
      <c r="AO1061" s="59"/>
      <c r="AP1061" s="59"/>
      <c r="AQ1061" s="59"/>
      <c r="AR1061" s="59"/>
      <c r="AS1061" s="59"/>
      <c r="AT1061" s="59"/>
      <c r="AU1061" s="59"/>
      <c r="AV1061" s="59"/>
      <c r="AW1061" s="59"/>
      <c r="AX1061" s="59"/>
      <c r="AY1061" s="59"/>
      <c r="AZ1061" s="58"/>
      <c r="BA1061" s="59"/>
      <c r="BB1061" s="59"/>
      <c r="BC1061" s="59"/>
      <c r="BD1061" s="59"/>
    </row>
    <row r="1062" spans="1:56" x14ac:dyDescent="0.2">
      <c r="A1062" s="29">
        <v>47781</v>
      </c>
      <c r="B1062" s="1" t="s">
        <v>200</v>
      </c>
      <c r="C1062" s="27">
        <v>44627</v>
      </c>
      <c r="D1062" s="1">
        <v>53707</v>
      </c>
      <c r="J1062" s="1" t="s">
        <v>52</v>
      </c>
      <c r="K1062" s="1" t="s">
        <v>49</v>
      </c>
      <c r="L1062" s="1">
        <v>-1</v>
      </c>
      <c r="N1062" s="6"/>
      <c r="O1062" s="6">
        <v>11.03</v>
      </c>
      <c r="P1062" s="6">
        <v>8274.7999999999993</v>
      </c>
      <c r="R1062" s="31">
        <v>-11.03</v>
      </c>
      <c r="S1062" s="28">
        <v>44651</v>
      </c>
      <c r="W1062" s="58"/>
      <c r="X1062" s="59"/>
      <c r="Y1062" s="59"/>
      <c r="Z1062" s="59"/>
      <c r="AA1062" s="59"/>
      <c r="AB1062" s="59"/>
      <c r="AC1062" s="59"/>
      <c r="AD1062" s="59"/>
      <c r="AE1062" s="59"/>
      <c r="AF1062" s="59"/>
      <c r="AG1062" s="59"/>
      <c r="AH1062" s="59"/>
      <c r="AI1062" s="59"/>
      <c r="AJ1062" s="59"/>
      <c r="AK1062" s="59"/>
      <c r="AL1062" s="59"/>
      <c r="AM1062" s="59"/>
      <c r="AN1062" s="59"/>
      <c r="AO1062" s="59"/>
      <c r="AP1062" s="59"/>
      <c r="AQ1062" s="59"/>
      <c r="AR1062" s="59"/>
      <c r="AS1062" s="59"/>
      <c r="AT1062" s="59"/>
      <c r="AU1062" s="59"/>
      <c r="AV1062" s="59"/>
      <c r="AW1062" s="59"/>
      <c r="AX1062" s="59"/>
      <c r="AY1062" s="59"/>
      <c r="AZ1062" s="58"/>
      <c r="BA1062" s="59"/>
      <c r="BB1062" s="59"/>
      <c r="BC1062" s="59"/>
      <c r="BD1062" s="59"/>
    </row>
    <row r="1063" spans="1:56" x14ac:dyDescent="0.2">
      <c r="A1063" s="29">
        <v>47781</v>
      </c>
      <c r="B1063" s="1" t="s">
        <v>200</v>
      </c>
      <c r="C1063" s="27">
        <v>44627</v>
      </c>
      <c r="D1063" s="1">
        <v>53707</v>
      </c>
      <c r="J1063" s="1" t="s">
        <v>52</v>
      </c>
      <c r="K1063" s="1" t="s">
        <v>49</v>
      </c>
      <c r="L1063" s="1">
        <v>-1</v>
      </c>
      <c r="N1063" s="6"/>
      <c r="O1063" s="6">
        <v>7.19</v>
      </c>
      <c r="P1063" s="6">
        <v>8267.61</v>
      </c>
      <c r="R1063" s="31">
        <v>-7.19</v>
      </c>
      <c r="S1063" s="28">
        <v>44651</v>
      </c>
      <c r="W1063" s="58"/>
      <c r="X1063" s="59"/>
      <c r="Y1063" s="59"/>
      <c r="Z1063" s="59"/>
      <c r="AA1063" s="59"/>
      <c r="AB1063" s="59"/>
      <c r="AC1063" s="59"/>
      <c r="AD1063" s="59"/>
      <c r="AE1063" s="59"/>
      <c r="AF1063" s="59"/>
      <c r="AG1063" s="59"/>
      <c r="AH1063" s="59"/>
      <c r="AI1063" s="59"/>
      <c r="AJ1063" s="59"/>
      <c r="AK1063" s="59"/>
      <c r="AL1063" s="59"/>
      <c r="AM1063" s="59"/>
      <c r="AN1063" s="59"/>
      <c r="AO1063" s="59"/>
      <c r="AP1063" s="59"/>
      <c r="AQ1063" s="59"/>
      <c r="AR1063" s="59"/>
      <c r="AS1063" s="59"/>
      <c r="AT1063" s="59"/>
      <c r="AU1063" s="59"/>
      <c r="AV1063" s="59"/>
      <c r="AW1063" s="59"/>
      <c r="AX1063" s="59"/>
      <c r="AY1063" s="59"/>
      <c r="AZ1063" s="58"/>
      <c r="BA1063" s="59"/>
      <c r="BB1063" s="59"/>
      <c r="BC1063" s="59"/>
      <c r="BD1063" s="59"/>
    </row>
    <row r="1064" spans="1:56" x14ac:dyDescent="0.2">
      <c r="A1064" s="29">
        <v>47682</v>
      </c>
      <c r="B1064" s="1" t="s">
        <v>200</v>
      </c>
      <c r="C1064" s="27">
        <v>44629</v>
      </c>
      <c r="D1064" s="1">
        <v>53646</v>
      </c>
      <c r="J1064" s="1" t="s">
        <v>52</v>
      </c>
      <c r="K1064" s="1" t="s">
        <v>49</v>
      </c>
      <c r="L1064" s="1">
        <v>-304</v>
      </c>
      <c r="N1064" s="6"/>
      <c r="O1064" s="6">
        <v>5472</v>
      </c>
      <c r="P1064" s="6">
        <v>2708.61</v>
      </c>
      <c r="R1064" s="31">
        <v>-5472</v>
      </c>
      <c r="S1064" s="28">
        <v>44651</v>
      </c>
      <c r="W1064" s="58"/>
      <c r="X1064" s="59"/>
      <c r="Y1064" s="59"/>
      <c r="Z1064" s="59"/>
      <c r="AA1064" s="59"/>
      <c r="AB1064" s="59"/>
      <c r="AC1064" s="59"/>
      <c r="AD1064" s="59"/>
      <c r="AE1064" s="59"/>
      <c r="AF1064" s="59"/>
      <c r="AG1064" s="59"/>
      <c r="AH1064" s="59"/>
      <c r="AI1064" s="59"/>
      <c r="AJ1064" s="59"/>
      <c r="AK1064" s="59"/>
      <c r="AL1064" s="59"/>
      <c r="AM1064" s="59"/>
      <c r="AN1064" s="59"/>
      <c r="AO1064" s="59"/>
      <c r="AP1064" s="59"/>
      <c r="AQ1064" s="59"/>
      <c r="AR1064" s="59"/>
      <c r="AS1064" s="59"/>
      <c r="AT1064" s="59"/>
      <c r="AU1064" s="59"/>
      <c r="AV1064" s="59"/>
      <c r="AW1064" s="59"/>
      <c r="AX1064" s="59"/>
      <c r="AY1064" s="59"/>
      <c r="AZ1064" s="58"/>
      <c r="BA1064" s="59"/>
      <c r="BB1064" s="59"/>
      <c r="BC1064" s="59"/>
      <c r="BD1064" s="59"/>
    </row>
    <row r="1065" spans="1:56" x14ac:dyDescent="0.2">
      <c r="A1065" s="29">
        <v>47682</v>
      </c>
      <c r="B1065" s="1" t="s">
        <v>200</v>
      </c>
      <c r="C1065" s="27">
        <v>44629</v>
      </c>
      <c r="D1065" s="1">
        <v>53646</v>
      </c>
      <c r="J1065" s="1" t="s">
        <v>52</v>
      </c>
      <c r="K1065" s="1" t="s">
        <v>49</v>
      </c>
      <c r="L1065" s="1">
        <v>-1</v>
      </c>
      <c r="N1065" s="6"/>
      <c r="O1065" s="6">
        <v>599</v>
      </c>
      <c r="P1065" s="6">
        <v>2109.61</v>
      </c>
      <c r="R1065" s="31">
        <v>-599</v>
      </c>
      <c r="S1065" s="28">
        <v>44651</v>
      </c>
      <c r="W1065" s="58"/>
      <c r="X1065" s="59"/>
      <c r="Y1065" s="59"/>
      <c r="Z1065" s="59"/>
      <c r="AA1065" s="59"/>
      <c r="AB1065" s="59"/>
      <c r="AC1065" s="59"/>
      <c r="AD1065" s="59"/>
      <c r="AE1065" s="59"/>
      <c r="AF1065" s="59"/>
      <c r="AG1065" s="59"/>
      <c r="AH1065" s="59"/>
      <c r="AI1065" s="59"/>
      <c r="AJ1065" s="59"/>
      <c r="AK1065" s="59"/>
      <c r="AL1065" s="59"/>
      <c r="AM1065" s="59"/>
      <c r="AN1065" s="59"/>
      <c r="AO1065" s="59"/>
      <c r="AP1065" s="59"/>
      <c r="AQ1065" s="59"/>
      <c r="AR1065" s="59"/>
      <c r="AS1065" s="59"/>
      <c r="AT1065" s="59"/>
      <c r="AU1065" s="59"/>
      <c r="AV1065" s="59"/>
      <c r="AW1065" s="59"/>
      <c r="AX1065" s="59"/>
      <c r="AY1065" s="59"/>
      <c r="AZ1065" s="58"/>
      <c r="BA1065" s="59"/>
      <c r="BB1065" s="59"/>
      <c r="BC1065" s="59"/>
      <c r="BD1065" s="59"/>
    </row>
    <row r="1066" spans="1:56" x14ac:dyDescent="0.2">
      <c r="A1066" s="29">
        <v>47682</v>
      </c>
      <c r="B1066" s="1" t="s">
        <v>200</v>
      </c>
      <c r="C1066" s="27">
        <v>44629</v>
      </c>
      <c r="D1066" s="1">
        <v>53646</v>
      </c>
      <c r="J1066" s="1" t="s">
        <v>52</v>
      </c>
      <c r="K1066" s="1" t="s">
        <v>49</v>
      </c>
      <c r="L1066" s="1">
        <v>-4</v>
      </c>
      <c r="N1066" s="6"/>
      <c r="O1066" s="6">
        <v>7</v>
      </c>
      <c r="P1066" s="6">
        <v>8180.61</v>
      </c>
      <c r="R1066" s="31">
        <v>-7</v>
      </c>
      <c r="S1066" s="28">
        <v>44651</v>
      </c>
      <c r="W1066" s="58"/>
      <c r="X1066" s="59"/>
      <c r="Y1066" s="59"/>
      <c r="Z1066" s="59"/>
      <c r="AA1066" s="59"/>
      <c r="AB1066" s="59"/>
      <c r="AC1066" s="59"/>
      <c r="AD1066" s="59"/>
      <c r="AE1066" s="59"/>
      <c r="AF1066" s="59"/>
      <c r="AG1066" s="59"/>
      <c r="AH1066" s="59"/>
      <c r="AI1066" s="59"/>
      <c r="AJ1066" s="59"/>
      <c r="AK1066" s="59"/>
      <c r="AL1066" s="59"/>
      <c r="AM1066" s="59"/>
      <c r="AN1066" s="59"/>
      <c r="AO1066" s="59"/>
      <c r="AP1066" s="59"/>
      <c r="AQ1066" s="59"/>
      <c r="AR1066" s="59"/>
      <c r="AS1066" s="59"/>
      <c r="AT1066" s="59"/>
      <c r="AU1066" s="59"/>
      <c r="AV1066" s="59"/>
      <c r="AW1066" s="59"/>
      <c r="AX1066" s="59"/>
      <c r="AY1066" s="59"/>
      <c r="AZ1066" s="58"/>
      <c r="BA1066" s="59"/>
      <c r="BB1066" s="59"/>
      <c r="BC1066" s="59"/>
      <c r="BD1066" s="59"/>
    </row>
    <row r="1067" spans="1:56" x14ac:dyDescent="0.2">
      <c r="A1067" s="29">
        <v>47917</v>
      </c>
      <c r="B1067" s="1" t="s">
        <v>789</v>
      </c>
      <c r="C1067" s="27">
        <v>44636</v>
      </c>
      <c r="J1067" s="1" t="s">
        <v>52</v>
      </c>
      <c r="K1067" s="1" t="s">
        <v>59</v>
      </c>
      <c r="L1067" s="1">
        <v>2</v>
      </c>
      <c r="M1067" s="1">
        <v>205</v>
      </c>
      <c r="N1067" s="6">
        <v>410</v>
      </c>
      <c r="O1067" s="6"/>
      <c r="P1067" s="6">
        <v>2519.61</v>
      </c>
      <c r="R1067" s="31">
        <v>410</v>
      </c>
      <c r="S1067" s="28">
        <v>44651</v>
      </c>
      <c r="W1067" s="58"/>
      <c r="X1067" s="59"/>
      <c r="Y1067" s="59"/>
      <c r="Z1067" s="59"/>
      <c r="AA1067" s="59"/>
      <c r="AB1067" s="59"/>
      <c r="AC1067" s="59"/>
      <c r="AD1067" s="59"/>
      <c r="AE1067" s="59"/>
      <c r="AF1067" s="59"/>
      <c r="AG1067" s="59"/>
      <c r="AH1067" s="59"/>
      <c r="AI1067" s="59"/>
      <c r="AJ1067" s="59"/>
      <c r="AK1067" s="59"/>
      <c r="AL1067" s="59"/>
      <c r="AM1067" s="59"/>
      <c r="AN1067" s="59"/>
      <c r="AO1067" s="59"/>
      <c r="AP1067" s="59"/>
      <c r="AQ1067" s="59"/>
      <c r="AR1067" s="59"/>
      <c r="AS1067" s="59"/>
      <c r="AT1067" s="59"/>
      <c r="AU1067" s="59"/>
      <c r="AV1067" s="59"/>
      <c r="AW1067" s="59"/>
      <c r="AX1067" s="59"/>
      <c r="AY1067" s="59"/>
      <c r="AZ1067" s="58"/>
      <c r="BA1067" s="59"/>
      <c r="BB1067" s="59"/>
      <c r="BC1067" s="59"/>
      <c r="BD1067" s="59"/>
    </row>
    <row r="1068" spans="1:56" x14ac:dyDescent="0.2">
      <c r="A1068" s="29">
        <v>47919</v>
      </c>
      <c r="B1068" s="1" t="s">
        <v>789</v>
      </c>
      <c r="C1068" s="27">
        <v>44636</v>
      </c>
      <c r="J1068" s="1" t="s">
        <v>52</v>
      </c>
      <c r="K1068" s="1" t="s">
        <v>59</v>
      </c>
      <c r="L1068" s="1">
        <v>4</v>
      </c>
      <c r="M1068" s="1">
        <v>18</v>
      </c>
      <c r="N1068" s="6">
        <v>72</v>
      </c>
      <c r="O1068" s="6"/>
      <c r="P1068" s="6">
        <v>2591.61</v>
      </c>
      <c r="R1068" s="31">
        <v>72</v>
      </c>
      <c r="S1068" s="28">
        <v>44651</v>
      </c>
      <c r="W1068" s="58"/>
      <c r="X1068" s="59"/>
      <c r="Y1068" s="59"/>
      <c r="Z1068" s="59"/>
      <c r="AA1068" s="59"/>
      <c r="AB1068" s="59"/>
      <c r="AC1068" s="59"/>
      <c r="AD1068" s="59"/>
      <c r="AE1068" s="59"/>
      <c r="AF1068" s="59"/>
      <c r="AG1068" s="59"/>
      <c r="AH1068" s="59"/>
      <c r="AI1068" s="59"/>
      <c r="AJ1068" s="59"/>
      <c r="AK1068" s="59"/>
      <c r="AL1068" s="59"/>
      <c r="AM1068" s="59"/>
      <c r="AN1068" s="59"/>
      <c r="AO1068" s="59"/>
      <c r="AP1068" s="59"/>
      <c r="AQ1068" s="59"/>
      <c r="AR1068" s="59"/>
      <c r="AS1068" s="59"/>
      <c r="AT1068" s="59"/>
      <c r="AU1068" s="59"/>
      <c r="AV1068" s="59"/>
      <c r="AW1068" s="59"/>
      <c r="AX1068" s="59"/>
      <c r="AY1068" s="59"/>
      <c r="AZ1068" s="58"/>
      <c r="BA1068" s="59"/>
      <c r="BB1068" s="59"/>
      <c r="BC1068" s="59"/>
      <c r="BD1068" s="59"/>
    </row>
    <row r="1069" spans="1:56" x14ac:dyDescent="0.2">
      <c r="A1069" s="29">
        <v>47919</v>
      </c>
      <c r="B1069" s="1" t="s">
        <v>789</v>
      </c>
      <c r="C1069" s="27">
        <v>44636</v>
      </c>
      <c r="J1069" s="1" t="s">
        <v>52</v>
      </c>
      <c r="K1069" s="1" t="s">
        <v>59</v>
      </c>
      <c r="L1069" s="1">
        <v>1</v>
      </c>
      <c r="M1069" s="1">
        <v>88</v>
      </c>
      <c r="N1069" s="6">
        <v>88</v>
      </c>
      <c r="O1069" s="6"/>
      <c r="P1069" s="6">
        <v>2679.61</v>
      </c>
      <c r="R1069" s="31">
        <v>88</v>
      </c>
      <c r="S1069" s="28">
        <v>44651</v>
      </c>
      <c r="W1069" s="58"/>
      <c r="X1069" s="59"/>
      <c r="Y1069" s="59"/>
      <c r="Z1069" s="59"/>
      <c r="AA1069" s="59"/>
      <c r="AB1069" s="59"/>
      <c r="AC1069" s="59"/>
      <c r="AD1069" s="59"/>
      <c r="AE1069" s="59"/>
      <c r="AF1069" s="59"/>
      <c r="AG1069" s="59"/>
      <c r="AH1069" s="59"/>
      <c r="AI1069" s="59"/>
      <c r="AJ1069" s="59"/>
      <c r="AK1069" s="59"/>
      <c r="AL1069" s="59"/>
      <c r="AM1069" s="59"/>
      <c r="AN1069" s="59"/>
      <c r="AO1069" s="59"/>
      <c r="AP1069" s="59"/>
      <c r="AQ1069" s="59"/>
      <c r="AR1069" s="59"/>
      <c r="AS1069" s="59"/>
      <c r="AT1069" s="59"/>
      <c r="AU1069" s="59"/>
      <c r="AV1069" s="59"/>
      <c r="AW1069" s="59"/>
      <c r="AX1069" s="59"/>
      <c r="AY1069" s="59"/>
      <c r="AZ1069" s="58"/>
      <c r="BA1069" s="59"/>
      <c r="BB1069" s="59"/>
      <c r="BC1069" s="59"/>
      <c r="BD1069" s="59"/>
    </row>
    <row r="1070" spans="1:56" x14ac:dyDescent="0.2">
      <c r="A1070" s="29">
        <v>47866</v>
      </c>
      <c r="B1070" s="1" t="s">
        <v>200</v>
      </c>
      <c r="C1070" s="27">
        <v>44637</v>
      </c>
      <c r="D1070" s="1">
        <v>53710</v>
      </c>
      <c r="J1070" s="1" t="s">
        <v>52</v>
      </c>
      <c r="K1070" s="1" t="s">
        <v>49</v>
      </c>
      <c r="L1070" s="1">
        <v>-1</v>
      </c>
      <c r="N1070" s="6"/>
      <c r="O1070" s="6">
        <v>80</v>
      </c>
      <c r="P1070" s="6">
        <v>2599.61</v>
      </c>
      <c r="R1070" s="31">
        <v>-80</v>
      </c>
      <c r="S1070" s="28">
        <v>44651</v>
      </c>
      <c r="W1070" s="58"/>
      <c r="X1070" s="59"/>
      <c r="Y1070" s="59"/>
      <c r="Z1070" s="59"/>
      <c r="AA1070" s="59"/>
      <c r="AB1070" s="59"/>
      <c r="AC1070" s="59"/>
      <c r="AD1070" s="59"/>
      <c r="AE1070" s="59"/>
      <c r="AF1070" s="59"/>
      <c r="AG1070" s="59"/>
      <c r="AH1070" s="59"/>
      <c r="AI1070" s="59"/>
      <c r="AJ1070" s="59"/>
      <c r="AK1070" s="59"/>
      <c r="AL1070" s="59"/>
      <c r="AM1070" s="59"/>
      <c r="AN1070" s="59"/>
      <c r="AO1070" s="59"/>
      <c r="AP1070" s="59"/>
      <c r="AQ1070" s="59"/>
      <c r="AR1070" s="59"/>
      <c r="AS1070" s="59"/>
      <c r="AT1070" s="59"/>
      <c r="AU1070" s="59"/>
      <c r="AV1070" s="59"/>
      <c r="AW1070" s="59"/>
      <c r="AX1070" s="59"/>
      <c r="AY1070" s="59"/>
      <c r="AZ1070" s="58"/>
      <c r="BA1070" s="59"/>
      <c r="BB1070" s="59"/>
      <c r="BC1070" s="59"/>
      <c r="BD1070" s="59"/>
    </row>
    <row r="1071" spans="1:56" x14ac:dyDescent="0.2">
      <c r="A1071" s="29">
        <v>47866</v>
      </c>
      <c r="B1071" s="1" t="s">
        <v>200</v>
      </c>
      <c r="C1071" s="27">
        <v>44637</v>
      </c>
      <c r="D1071" s="1">
        <v>53710</v>
      </c>
      <c r="J1071" s="1" t="s">
        <v>52</v>
      </c>
      <c r="K1071" s="1" t="s">
        <v>49</v>
      </c>
      <c r="L1071" s="1">
        <v>-2</v>
      </c>
      <c r="N1071" s="6"/>
      <c r="O1071" s="6">
        <v>16</v>
      </c>
      <c r="P1071" s="6">
        <v>2553.63</v>
      </c>
      <c r="R1071" s="31">
        <v>-16</v>
      </c>
      <c r="S1071" s="28">
        <v>44651</v>
      </c>
      <c r="W1071" s="58"/>
      <c r="X1071" s="59"/>
      <c r="Y1071" s="59"/>
      <c r="Z1071" s="59"/>
      <c r="AA1071" s="59"/>
      <c r="AB1071" s="59"/>
      <c r="AC1071" s="59"/>
      <c r="AD1071" s="59"/>
      <c r="AE1071" s="59"/>
      <c r="AF1071" s="59"/>
      <c r="AG1071" s="59"/>
      <c r="AH1071" s="59"/>
      <c r="AI1071" s="59"/>
      <c r="AJ1071" s="59"/>
      <c r="AK1071" s="59"/>
      <c r="AL1071" s="59"/>
      <c r="AM1071" s="59"/>
      <c r="AN1071" s="59"/>
      <c r="AO1071" s="59"/>
      <c r="AP1071" s="59"/>
      <c r="AQ1071" s="59"/>
      <c r="AR1071" s="59"/>
      <c r="AS1071" s="59"/>
      <c r="AT1071" s="59"/>
      <c r="AU1071" s="59"/>
      <c r="AV1071" s="59"/>
      <c r="AW1071" s="59"/>
      <c r="AX1071" s="59"/>
      <c r="AY1071" s="59"/>
      <c r="AZ1071" s="58"/>
      <c r="BA1071" s="59"/>
      <c r="BB1071" s="59"/>
      <c r="BC1071" s="59"/>
      <c r="BD1071" s="59"/>
    </row>
    <row r="1072" spans="1:56" x14ac:dyDescent="0.2">
      <c r="A1072" s="29">
        <v>47921</v>
      </c>
      <c r="B1072" s="1" t="s">
        <v>200</v>
      </c>
      <c r="C1072" s="27">
        <v>44637</v>
      </c>
      <c r="D1072" s="1">
        <v>53717</v>
      </c>
      <c r="J1072" s="1" t="s">
        <v>52</v>
      </c>
      <c r="K1072" s="1" t="s">
        <v>49</v>
      </c>
      <c r="L1072" s="1">
        <v>-1</v>
      </c>
      <c r="N1072" s="6"/>
      <c r="O1072" s="6">
        <v>8</v>
      </c>
      <c r="P1072" s="6">
        <v>2587.63</v>
      </c>
      <c r="R1072" s="31">
        <v>-8</v>
      </c>
      <c r="S1072" s="28">
        <v>44651</v>
      </c>
      <c r="W1072" s="58"/>
      <c r="X1072" s="59"/>
      <c r="Y1072" s="59"/>
      <c r="Z1072" s="59"/>
      <c r="AA1072" s="59"/>
      <c r="AB1072" s="59"/>
      <c r="AC1072" s="59"/>
      <c r="AD1072" s="59"/>
      <c r="AE1072" s="59"/>
      <c r="AF1072" s="59"/>
      <c r="AG1072" s="59"/>
      <c r="AH1072" s="59"/>
      <c r="AI1072" s="59"/>
      <c r="AJ1072" s="59"/>
      <c r="AK1072" s="59"/>
      <c r="AL1072" s="59"/>
      <c r="AM1072" s="59"/>
      <c r="AN1072" s="59"/>
      <c r="AO1072" s="59"/>
      <c r="AP1072" s="59"/>
      <c r="AQ1072" s="59"/>
      <c r="AR1072" s="59"/>
      <c r="AS1072" s="59"/>
      <c r="AT1072" s="59"/>
      <c r="AU1072" s="59"/>
      <c r="AV1072" s="59"/>
      <c r="AW1072" s="59"/>
      <c r="AX1072" s="59"/>
      <c r="AY1072" s="59"/>
      <c r="AZ1072" s="58"/>
      <c r="BA1072" s="59"/>
      <c r="BB1072" s="59"/>
      <c r="BC1072" s="59"/>
      <c r="BD1072" s="59"/>
    </row>
    <row r="1073" spans="1:56" x14ac:dyDescent="0.2">
      <c r="A1073" s="29">
        <v>47921</v>
      </c>
      <c r="B1073" s="1" t="s">
        <v>200</v>
      </c>
      <c r="C1073" s="27">
        <v>44637</v>
      </c>
      <c r="D1073" s="1">
        <v>53717</v>
      </c>
      <c r="J1073" s="1" t="s">
        <v>52</v>
      </c>
      <c r="K1073" s="1" t="s">
        <v>49</v>
      </c>
      <c r="L1073" s="1">
        <v>-2</v>
      </c>
      <c r="N1073" s="6"/>
      <c r="O1073" s="6">
        <v>2.35</v>
      </c>
      <c r="P1073" s="6">
        <v>2597.2600000000002</v>
      </c>
      <c r="R1073" s="31">
        <v>-2.35</v>
      </c>
      <c r="S1073" s="28">
        <v>44651</v>
      </c>
      <c r="W1073" s="58"/>
      <c r="X1073" s="59"/>
      <c r="Y1073" s="59"/>
      <c r="Z1073" s="59"/>
      <c r="AA1073" s="59"/>
      <c r="AB1073" s="59"/>
      <c r="AC1073" s="59"/>
      <c r="AD1073" s="59"/>
      <c r="AE1073" s="59"/>
      <c r="AF1073" s="59"/>
      <c r="AG1073" s="59"/>
      <c r="AH1073" s="59"/>
      <c r="AI1073" s="59"/>
      <c r="AJ1073" s="59"/>
      <c r="AK1073" s="59"/>
      <c r="AL1073" s="59"/>
      <c r="AM1073" s="59"/>
      <c r="AN1073" s="59"/>
      <c r="AO1073" s="59"/>
      <c r="AP1073" s="59"/>
      <c r="AQ1073" s="59"/>
      <c r="AR1073" s="59"/>
      <c r="AS1073" s="59"/>
      <c r="AT1073" s="59"/>
      <c r="AU1073" s="59"/>
      <c r="AV1073" s="59"/>
      <c r="AW1073" s="59"/>
      <c r="AX1073" s="59"/>
      <c r="AY1073" s="59"/>
      <c r="AZ1073" s="58"/>
      <c r="BA1073" s="59"/>
      <c r="BB1073" s="59"/>
      <c r="BC1073" s="59"/>
      <c r="BD1073" s="59"/>
    </row>
    <row r="1074" spans="1:56" x14ac:dyDescent="0.2">
      <c r="A1074" s="29">
        <v>47921</v>
      </c>
      <c r="B1074" s="1" t="s">
        <v>200</v>
      </c>
      <c r="C1074" s="27">
        <v>44637</v>
      </c>
      <c r="D1074" s="1">
        <v>53717</v>
      </c>
      <c r="J1074" s="1" t="s">
        <v>52</v>
      </c>
      <c r="K1074" s="1" t="s">
        <v>49</v>
      </c>
      <c r="L1074" s="1">
        <v>-1</v>
      </c>
      <c r="N1074" s="6"/>
      <c r="O1074" s="6">
        <v>0.86</v>
      </c>
      <c r="P1074" s="6">
        <v>2595.63</v>
      </c>
      <c r="R1074" s="31">
        <v>-0.86</v>
      </c>
      <c r="S1074" s="28">
        <v>44651</v>
      </c>
      <c r="W1074" s="58"/>
      <c r="X1074" s="59"/>
      <c r="Y1074" s="59"/>
      <c r="Z1074" s="59"/>
      <c r="AA1074" s="59"/>
      <c r="AB1074" s="59"/>
      <c r="AC1074" s="59"/>
      <c r="AD1074" s="59"/>
      <c r="AE1074" s="59"/>
      <c r="AF1074" s="59"/>
      <c r="AG1074" s="59"/>
      <c r="AH1074" s="59"/>
      <c r="AI1074" s="59"/>
      <c r="AJ1074" s="59"/>
      <c r="AK1074" s="59"/>
      <c r="AL1074" s="59"/>
      <c r="AM1074" s="59"/>
      <c r="AN1074" s="59"/>
      <c r="AO1074" s="59"/>
      <c r="AP1074" s="59"/>
      <c r="AQ1074" s="59"/>
      <c r="AR1074" s="59"/>
      <c r="AS1074" s="59"/>
      <c r="AT1074" s="59"/>
      <c r="AU1074" s="59"/>
      <c r="AV1074" s="59"/>
      <c r="AW1074" s="59"/>
      <c r="AX1074" s="59"/>
      <c r="AY1074" s="59"/>
      <c r="AZ1074" s="58"/>
      <c r="BA1074" s="59"/>
      <c r="BB1074" s="59"/>
      <c r="BC1074" s="59"/>
      <c r="BD1074" s="59"/>
    </row>
    <row r="1075" spans="1:56" x14ac:dyDescent="0.2">
      <c r="A1075" s="29">
        <v>47921</v>
      </c>
      <c r="B1075" s="1" t="s">
        <v>200</v>
      </c>
      <c r="C1075" s="27">
        <v>44637</v>
      </c>
      <c r="D1075" s="1">
        <v>53717</v>
      </c>
      <c r="J1075" s="1" t="s">
        <v>52</v>
      </c>
      <c r="K1075" s="1" t="s">
        <v>49</v>
      </c>
      <c r="L1075" s="1">
        <v>-1</v>
      </c>
      <c r="N1075" s="6"/>
      <c r="O1075" s="6">
        <v>0.77</v>
      </c>
      <c r="P1075" s="6">
        <v>2596.4899999999998</v>
      </c>
      <c r="R1075" s="31">
        <v>-0.77</v>
      </c>
      <c r="S1075" s="28">
        <v>44651</v>
      </c>
      <c r="W1075" s="58"/>
      <c r="X1075" s="59"/>
      <c r="Y1075" s="59"/>
      <c r="Z1075" s="59"/>
      <c r="AA1075" s="59"/>
      <c r="AB1075" s="59"/>
      <c r="AC1075" s="59"/>
      <c r="AD1075" s="59"/>
      <c r="AE1075" s="59"/>
      <c r="AF1075" s="59"/>
      <c r="AG1075" s="59"/>
      <c r="AH1075" s="59"/>
      <c r="AI1075" s="59"/>
      <c r="AJ1075" s="59"/>
      <c r="AK1075" s="59"/>
      <c r="AL1075" s="59"/>
      <c r="AM1075" s="59"/>
      <c r="AN1075" s="59"/>
      <c r="AO1075" s="59"/>
      <c r="AP1075" s="59"/>
      <c r="AQ1075" s="59"/>
      <c r="AR1075" s="59"/>
      <c r="AS1075" s="59"/>
      <c r="AT1075" s="59"/>
      <c r="AU1075" s="59"/>
      <c r="AV1075" s="59"/>
      <c r="AW1075" s="59"/>
      <c r="AX1075" s="59"/>
      <c r="AY1075" s="59"/>
      <c r="AZ1075" s="58"/>
      <c r="BA1075" s="59"/>
      <c r="BB1075" s="59"/>
      <c r="BC1075" s="59"/>
      <c r="BD1075" s="59"/>
    </row>
    <row r="1076" spans="1:56" x14ac:dyDescent="0.2">
      <c r="A1076" s="29">
        <v>47924</v>
      </c>
      <c r="B1076" s="1" t="s">
        <v>200</v>
      </c>
      <c r="C1076" s="27">
        <v>44637</v>
      </c>
      <c r="D1076" s="1">
        <v>53720</v>
      </c>
      <c r="J1076" s="1" t="s">
        <v>52</v>
      </c>
      <c r="K1076" s="1" t="s">
        <v>49</v>
      </c>
      <c r="L1076" s="1">
        <v>-1</v>
      </c>
      <c r="N1076" s="6"/>
      <c r="O1076" s="6">
        <v>18</v>
      </c>
      <c r="P1076" s="6">
        <v>2569.63</v>
      </c>
      <c r="R1076" s="31">
        <v>-18</v>
      </c>
      <c r="S1076" s="28">
        <v>44651</v>
      </c>
      <c r="W1076" s="58"/>
      <c r="X1076" s="59"/>
      <c r="Y1076" s="59"/>
      <c r="Z1076" s="59"/>
      <c r="AA1076" s="59"/>
      <c r="AB1076" s="59"/>
      <c r="AC1076" s="59"/>
      <c r="AD1076" s="59"/>
      <c r="AE1076" s="59"/>
      <c r="AF1076" s="59"/>
      <c r="AG1076" s="59"/>
      <c r="AH1076" s="59"/>
      <c r="AI1076" s="59"/>
      <c r="AJ1076" s="59"/>
      <c r="AK1076" s="59"/>
      <c r="AL1076" s="59"/>
      <c r="AM1076" s="59"/>
      <c r="AN1076" s="59"/>
      <c r="AO1076" s="59"/>
      <c r="AP1076" s="59"/>
      <c r="AQ1076" s="59"/>
      <c r="AR1076" s="59"/>
      <c r="AS1076" s="59"/>
      <c r="AT1076" s="59"/>
      <c r="AU1076" s="59"/>
      <c r="AV1076" s="59"/>
      <c r="AW1076" s="59"/>
      <c r="AX1076" s="59"/>
      <c r="AY1076" s="59"/>
      <c r="AZ1076" s="58"/>
      <c r="BA1076" s="59"/>
      <c r="BB1076" s="59"/>
      <c r="BC1076" s="59"/>
      <c r="BD1076" s="59"/>
    </row>
    <row r="1077" spans="1:56" x14ac:dyDescent="0.2">
      <c r="A1077" s="29">
        <v>47932</v>
      </c>
      <c r="B1077" s="1" t="s">
        <v>200</v>
      </c>
      <c r="C1077" s="27">
        <v>44637</v>
      </c>
      <c r="D1077" s="1">
        <v>53725</v>
      </c>
      <c r="J1077" s="1" t="s">
        <v>52</v>
      </c>
      <c r="K1077" s="1" t="s">
        <v>49</v>
      </c>
      <c r="L1077" s="1">
        <v>-4</v>
      </c>
      <c r="N1077" s="6"/>
      <c r="O1077" s="6">
        <v>40.89</v>
      </c>
      <c r="P1077" s="6">
        <v>2512.7399999999998</v>
      </c>
      <c r="R1077" s="31">
        <v>-40.89</v>
      </c>
      <c r="S1077" s="28">
        <v>44651</v>
      </c>
      <c r="W1077" s="58"/>
      <c r="X1077" s="59"/>
      <c r="Y1077" s="59"/>
      <c r="Z1077" s="59"/>
      <c r="AA1077" s="59"/>
      <c r="AB1077" s="59"/>
      <c r="AC1077" s="59"/>
      <c r="AD1077" s="59"/>
      <c r="AE1077" s="59"/>
      <c r="AF1077" s="59"/>
      <c r="AG1077" s="59"/>
      <c r="AH1077" s="59"/>
      <c r="AI1077" s="59"/>
      <c r="AJ1077" s="59"/>
      <c r="AK1077" s="59"/>
      <c r="AL1077" s="59"/>
      <c r="AM1077" s="59"/>
      <c r="AN1077" s="59"/>
      <c r="AO1077" s="59"/>
      <c r="AP1077" s="59"/>
      <c r="AQ1077" s="59"/>
      <c r="AR1077" s="59"/>
      <c r="AS1077" s="59"/>
      <c r="AT1077" s="59"/>
      <c r="AU1077" s="59"/>
      <c r="AV1077" s="59"/>
      <c r="AW1077" s="59"/>
      <c r="AX1077" s="59"/>
      <c r="AY1077" s="59"/>
      <c r="AZ1077" s="58"/>
      <c r="BA1077" s="59"/>
      <c r="BB1077" s="59"/>
      <c r="BC1077" s="59"/>
      <c r="BD1077" s="59"/>
    </row>
    <row r="1078" spans="1:56" x14ac:dyDescent="0.2">
      <c r="A1078" s="29">
        <v>47932</v>
      </c>
      <c r="B1078" s="1" t="s">
        <v>200</v>
      </c>
      <c r="C1078" s="27">
        <v>44637</v>
      </c>
      <c r="D1078" s="1">
        <v>53725</v>
      </c>
      <c r="J1078" s="1" t="s">
        <v>52</v>
      </c>
      <c r="K1078" s="1" t="s">
        <v>49</v>
      </c>
      <c r="L1078" s="1">
        <v>-1</v>
      </c>
      <c r="N1078" s="6"/>
      <c r="O1078" s="6">
        <v>18</v>
      </c>
      <c r="P1078" s="6">
        <v>2494.7399999999998</v>
      </c>
      <c r="R1078" s="31">
        <v>-18</v>
      </c>
      <c r="S1078" s="28">
        <v>44651</v>
      </c>
      <c r="W1078" s="58"/>
      <c r="X1078" s="59"/>
      <c r="Y1078" s="59"/>
      <c r="Z1078" s="59"/>
      <c r="AA1078" s="59"/>
      <c r="AB1078" s="59"/>
      <c r="AC1078" s="59"/>
      <c r="AD1078" s="59"/>
      <c r="AE1078" s="59"/>
      <c r="AF1078" s="59"/>
      <c r="AG1078" s="59"/>
      <c r="AH1078" s="59"/>
      <c r="AI1078" s="59"/>
      <c r="AJ1078" s="59"/>
      <c r="AK1078" s="59"/>
      <c r="AL1078" s="59"/>
      <c r="AM1078" s="59"/>
      <c r="AN1078" s="59"/>
      <c r="AO1078" s="59"/>
      <c r="AP1078" s="59"/>
      <c r="AQ1078" s="59"/>
      <c r="AR1078" s="59"/>
      <c r="AS1078" s="59"/>
      <c r="AT1078" s="59"/>
      <c r="AU1078" s="59"/>
      <c r="AV1078" s="59"/>
      <c r="AW1078" s="59"/>
      <c r="AX1078" s="59"/>
      <c r="AY1078" s="59"/>
      <c r="AZ1078" s="58"/>
      <c r="BA1078" s="59"/>
      <c r="BB1078" s="59"/>
      <c r="BC1078" s="59"/>
      <c r="BD1078" s="59"/>
    </row>
    <row r="1079" spans="1:56" x14ac:dyDescent="0.2">
      <c r="A1079" s="29">
        <v>47684</v>
      </c>
      <c r="B1079" s="1" t="s">
        <v>200</v>
      </c>
      <c r="C1079" s="27">
        <v>44641</v>
      </c>
      <c r="D1079" s="1">
        <v>53648</v>
      </c>
      <c r="J1079" s="1" t="s">
        <v>52</v>
      </c>
      <c r="K1079" s="1" t="s">
        <v>49</v>
      </c>
      <c r="L1079" s="1">
        <v>-1</v>
      </c>
      <c r="N1079" s="6"/>
      <c r="O1079" s="6">
        <v>1472.25</v>
      </c>
      <c r="P1079" s="6">
        <v>942.49</v>
      </c>
      <c r="R1079" s="31">
        <v>-1472.25</v>
      </c>
      <c r="S1079" s="28">
        <v>44651</v>
      </c>
      <c r="W1079" s="58"/>
      <c r="X1079" s="59"/>
      <c r="Y1079" s="59"/>
      <c r="Z1079" s="59"/>
      <c r="AA1079" s="59"/>
      <c r="AB1079" s="59"/>
      <c r="AC1079" s="59"/>
      <c r="AD1079" s="59"/>
      <c r="AE1079" s="59"/>
      <c r="AF1079" s="59"/>
      <c r="AG1079" s="59"/>
      <c r="AH1079" s="59"/>
      <c r="AI1079" s="59"/>
      <c r="AJ1079" s="59"/>
      <c r="AK1079" s="59"/>
      <c r="AL1079" s="59"/>
      <c r="AM1079" s="59"/>
      <c r="AN1079" s="59"/>
      <c r="AO1079" s="59"/>
      <c r="AP1079" s="59"/>
      <c r="AQ1079" s="59"/>
      <c r="AR1079" s="59"/>
      <c r="AS1079" s="59"/>
      <c r="AT1079" s="59"/>
      <c r="AU1079" s="59"/>
      <c r="AV1079" s="59"/>
      <c r="AW1079" s="59"/>
      <c r="AX1079" s="59"/>
      <c r="AY1079" s="59"/>
      <c r="AZ1079" s="58"/>
      <c r="BA1079" s="59"/>
      <c r="BB1079" s="59"/>
      <c r="BC1079" s="59"/>
      <c r="BD1079" s="59"/>
    </row>
    <row r="1080" spans="1:56" x14ac:dyDescent="0.2">
      <c r="A1080" s="29">
        <v>47684</v>
      </c>
      <c r="B1080" s="1" t="s">
        <v>200</v>
      </c>
      <c r="C1080" s="27">
        <v>44641</v>
      </c>
      <c r="D1080" s="1">
        <v>53648</v>
      </c>
      <c r="J1080" s="1" t="s">
        <v>52</v>
      </c>
      <c r="K1080" s="1" t="s">
        <v>49</v>
      </c>
      <c r="L1080" s="1">
        <v>-1</v>
      </c>
      <c r="N1080" s="6"/>
      <c r="O1080" s="6">
        <v>800.4</v>
      </c>
      <c r="P1080" s="6">
        <v>-189.91</v>
      </c>
      <c r="R1080" s="31">
        <v>-800.4</v>
      </c>
      <c r="S1080" s="28">
        <v>44651</v>
      </c>
      <c r="W1080" s="58"/>
      <c r="X1080" s="59"/>
      <c r="Y1080" s="59"/>
      <c r="Z1080" s="59"/>
      <c r="AA1080" s="59"/>
      <c r="AB1080" s="59"/>
      <c r="AC1080" s="59"/>
      <c r="AD1080" s="59"/>
      <c r="AE1080" s="59"/>
      <c r="AF1080" s="59"/>
      <c r="AG1080" s="59"/>
      <c r="AH1080" s="59"/>
      <c r="AI1080" s="59"/>
      <c r="AJ1080" s="59"/>
      <c r="AK1080" s="59"/>
      <c r="AL1080" s="59"/>
      <c r="AM1080" s="59"/>
      <c r="AN1080" s="59"/>
      <c r="AO1080" s="59"/>
      <c r="AP1080" s="59"/>
      <c r="AQ1080" s="59"/>
      <c r="AR1080" s="59"/>
      <c r="AS1080" s="59"/>
      <c r="AT1080" s="59"/>
      <c r="AU1080" s="59"/>
      <c r="AV1080" s="59"/>
      <c r="AW1080" s="59"/>
      <c r="AX1080" s="59"/>
      <c r="AY1080" s="59"/>
      <c r="AZ1080" s="58"/>
      <c r="BA1080" s="59"/>
      <c r="BB1080" s="59"/>
      <c r="BC1080" s="59"/>
      <c r="BD1080" s="59"/>
    </row>
    <row r="1081" spans="1:56" x14ac:dyDescent="0.2">
      <c r="A1081" s="29">
        <v>47684</v>
      </c>
      <c r="B1081" s="1" t="s">
        <v>200</v>
      </c>
      <c r="C1081" s="27">
        <v>44641</v>
      </c>
      <c r="D1081" s="1">
        <v>53648</v>
      </c>
      <c r="J1081" s="1" t="s">
        <v>52</v>
      </c>
      <c r="K1081" s="1" t="s">
        <v>49</v>
      </c>
      <c r="L1081" s="1">
        <v>-2</v>
      </c>
      <c r="N1081" s="6"/>
      <c r="O1081" s="6">
        <v>332</v>
      </c>
      <c r="P1081" s="6">
        <v>610.49</v>
      </c>
      <c r="R1081" s="31">
        <v>-332</v>
      </c>
      <c r="S1081" s="28">
        <v>44651</v>
      </c>
      <c r="W1081" s="58"/>
      <c r="X1081" s="59"/>
      <c r="Y1081" s="59"/>
      <c r="Z1081" s="59"/>
      <c r="AA1081" s="59"/>
      <c r="AB1081" s="59"/>
      <c r="AC1081" s="59"/>
      <c r="AD1081" s="59"/>
      <c r="AE1081" s="59"/>
      <c r="AF1081" s="59"/>
      <c r="AG1081" s="59"/>
      <c r="AH1081" s="59"/>
      <c r="AI1081" s="59"/>
      <c r="AJ1081" s="59"/>
      <c r="AK1081" s="59"/>
      <c r="AL1081" s="59"/>
      <c r="AM1081" s="59"/>
      <c r="AN1081" s="59"/>
      <c r="AO1081" s="59"/>
      <c r="AP1081" s="59"/>
      <c r="AQ1081" s="59"/>
      <c r="AR1081" s="59"/>
      <c r="AS1081" s="59"/>
      <c r="AT1081" s="59"/>
      <c r="AU1081" s="59"/>
      <c r="AV1081" s="59"/>
      <c r="AW1081" s="59"/>
      <c r="AX1081" s="59"/>
      <c r="AY1081" s="59"/>
      <c r="AZ1081" s="58"/>
      <c r="BA1081" s="59"/>
      <c r="BB1081" s="59"/>
      <c r="BC1081" s="59"/>
      <c r="BD1081" s="59"/>
    </row>
    <row r="1082" spans="1:56" x14ac:dyDescent="0.2">
      <c r="A1082" s="29">
        <v>47684</v>
      </c>
      <c r="B1082" s="1" t="s">
        <v>200</v>
      </c>
      <c r="C1082" s="27">
        <v>44641</v>
      </c>
      <c r="D1082" s="1">
        <v>53648</v>
      </c>
      <c r="J1082" s="1" t="s">
        <v>52</v>
      </c>
      <c r="K1082" s="1" t="s">
        <v>49</v>
      </c>
      <c r="L1082" s="1">
        <v>-1</v>
      </c>
      <c r="N1082" s="6"/>
      <c r="O1082" s="6">
        <v>80</v>
      </c>
      <c r="P1082" s="6">
        <v>2414.7399999999998</v>
      </c>
      <c r="R1082" s="31">
        <v>-80</v>
      </c>
      <c r="S1082" s="28">
        <v>44651</v>
      </c>
      <c r="W1082" s="58"/>
      <c r="X1082" s="59"/>
      <c r="Y1082" s="59"/>
      <c r="Z1082" s="59"/>
      <c r="AA1082" s="59"/>
      <c r="AB1082" s="59"/>
      <c r="AC1082" s="59"/>
      <c r="AD1082" s="59"/>
      <c r="AE1082" s="59"/>
      <c r="AF1082" s="59"/>
      <c r="AG1082" s="59"/>
      <c r="AH1082" s="59"/>
      <c r="AI1082" s="59"/>
      <c r="AJ1082" s="59"/>
      <c r="AK1082" s="59"/>
      <c r="AL1082" s="59"/>
      <c r="AM1082" s="59"/>
      <c r="AN1082" s="59"/>
      <c r="AO1082" s="59"/>
      <c r="AP1082" s="59"/>
      <c r="AQ1082" s="59"/>
      <c r="AR1082" s="59"/>
      <c r="AS1082" s="59"/>
      <c r="AT1082" s="59"/>
      <c r="AU1082" s="59"/>
      <c r="AV1082" s="59"/>
      <c r="AW1082" s="59"/>
      <c r="AX1082" s="59"/>
      <c r="AY1082" s="59"/>
      <c r="AZ1082" s="58"/>
      <c r="BA1082" s="59"/>
      <c r="BB1082" s="59"/>
      <c r="BC1082" s="59"/>
      <c r="BD1082" s="59"/>
    </row>
    <row r="1083" spans="1:56" x14ac:dyDescent="0.2">
      <c r="A1083" s="29">
        <v>47974</v>
      </c>
      <c r="B1083" s="1" t="s">
        <v>200</v>
      </c>
      <c r="C1083" s="27">
        <v>44642</v>
      </c>
      <c r="D1083" s="1">
        <v>53745</v>
      </c>
      <c r="J1083" s="1" t="s">
        <v>52</v>
      </c>
      <c r="K1083" s="1" t="s">
        <v>49</v>
      </c>
      <c r="L1083" s="1">
        <v>-3</v>
      </c>
      <c r="N1083" s="6"/>
      <c r="O1083" s="6">
        <v>54</v>
      </c>
      <c r="P1083" s="6">
        <v>-261.91000000000003</v>
      </c>
      <c r="R1083" s="31">
        <v>-54</v>
      </c>
      <c r="S1083" s="28">
        <v>44651</v>
      </c>
      <c r="W1083" s="58"/>
      <c r="X1083" s="59"/>
      <c r="Y1083" s="59"/>
      <c r="Z1083" s="59"/>
      <c r="AA1083" s="59"/>
      <c r="AB1083" s="59"/>
      <c r="AC1083" s="59"/>
      <c r="AD1083" s="59"/>
      <c r="AE1083" s="59"/>
      <c r="AF1083" s="59"/>
      <c r="AG1083" s="59"/>
      <c r="AH1083" s="59"/>
      <c r="AI1083" s="59"/>
      <c r="AJ1083" s="59"/>
      <c r="AK1083" s="59"/>
      <c r="AL1083" s="59"/>
      <c r="AM1083" s="59"/>
      <c r="AN1083" s="59"/>
      <c r="AO1083" s="59"/>
      <c r="AP1083" s="59"/>
      <c r="AQ1083" s="59"/>
      <c r="AR1083" s="59"/>
      <c r="AS1083" s="59"/>
      <c r="AT1083" s="59"/>
      <c r="AU1083" s="59"/>
      <c r="AV1083" s="59"/>
      <c r="AW1083" s="59"/>
      <c r="AX1083" s="59"/>
      <c r="AY1083" s="59"/>
      <c r="AZ1083" s="58"/>
      <c r="BA1083" s="59"/>
      <c r="BB1083" s="59"/>
      <c r="BC1083" s="59"/>
      <c r="BD1083" s="59"/>
    </row>
    <row r="1084" spans="1:56" x14ac:dyDescent="0.2">
      <c r="A1084" s="29">
        <v>47974</v>
      </c>
      <c r="B1084" s="1" t="s">
        <v>200</v>
      </c>
      <c r="C1084" s="27">
        <v>44642</v>
      </c>
      <c r="D1084" s="1">
        <v>53745</v>
      </c>
      <c r="J1084" s="1" t="s">
        <v>52</v>
      </c>
      <c r="K1084" s="1" t="s">
        <v>49</v>
      </c>
      <c r="L1084" s="1">
        <v>-1</v>
      </c>
      <c r="N1084" s="6"/>
      <c r="O1084" s="6">
        <v>18</v>
      </c>
      <c r="P1084" s="6">
        <v>-207.91</v>
      </c>
      <c r="R1084" s="31">
        <v>-18</v>
      </c>
      <c r="S1084" s="28">
        <v>44651</v>
      </c>
      <c r="W1084" s="58"/>
      <c r="X1084" s="59"/>
      <c r="Y1084" s="59"/>
      <c r="Z1084" s="59"/>
      <c r="AA1084" s="59"/>
      <c r="AB1084" s="59"/>
      <c r="AC1084" s="59"/>
      <c r="AD1084" s="59"/>
      <c r="AE1084" s="59"/>
      <c r="AF1084" s="59"/>
      <c r="AG1084" s="59"/>
      <c r="AH1084" s="59"/>
      <c r="AI1084" s="59"/>
      <c r="AJ1084" s="59"/>
      <c r="AK1084" s="59"/>
      <c r="AL1084" s="59"/>
      <c r="AM1084" s="59"/>
      <c r="AN1084" s="59"/>
      <c r="AO1084" s="59"/>
      <c r="AP1084" s="59"/>
      <c r="AQ1084" s="59"/>
      <c r="AR1084" s="59"/>
      <c r="AS1084" s="59"/>
      <c r="AT1084" s="59"/>
      <c r="AU1084" s="59"/>
      <c r="AV1084" s="59"/>
      <c r="AW1084" s="59"/>
      <c r="AX1084" s="59"/>
      <c r="AY1084" s="59"/>
      <c r="AZ1084" s="58"/>
      <c r="BA1084" s="59"/>
      <c r="BB1084" s="59"/>
      <c r="BC1084" s="59"/>
      <c r="BD1084" s="59"/>
    </row>
    <row r="1085" spans="1:56" x14ac:dyDescent="0.2">
      <c r="A1085" s="29">
        <v>47977</v>
      </c>
      <c r="B1085" s="1" t="s">
        <v>789</v>
      </c>
      <c r="C1085" s="27">
        <v>44643</v>
      </c>
      <c r="J1085" s="1" t="s">
        <v>52</v>
      </c>
      <c r="K1085" s="1" t="s">
        <v>59</v>
      </c>
      <c r="L1085" s="1">
        <v>3</v>
      </c>
      <c r="M1085" s="1">
        <v>80</v>
      </c>
      <c r="N1085" s="6">
        <v>240</v>
      </c>
      <c r="O1085" s="6"/>
      <c r="P1085" s="6">
        <v>-21.91</v>
      </c>
      <c r="R1085" s="31">
        <v>240</v>
      </c>
      <c r="S1085" s="28">
        <v>44651</v>
      </c>
      <c r="W1085" s="58"/>
      <c r="X1085" s="59"/>
      <c r="Y1085" s="59"/>
      <c r="Z1085" s="59"/>
      <c r="AA1085" s="59"/>
      <c r="AB1085" s="59"/>
      <c r="AC1085" s="59"/>
      <c r="AD1085" s="59"/>
      <c r="AE1085" s="59"/>
      <c r="AF1085" s="59"/>
      <c r="AG1085" s="59"/>
      <c r="AH1085" s="59"/>
      <c r="AI1085" s="59"/>
      <c r="AJ1085" s="59"/>
      <c r="AK1085" s="59"/>
      <c r="AL1085" s="59"/>
      <c r="AM1085" s="59"/>
      <c r="AN1085" s="59"/>
      <c r="AO1085" s="59"/>
      <c r="AP1085" s="59"/>
      <c r="AQ1085" s="59"/>
      <c r="AR1085" s="59"/>
      <c r="AS1085" s="59"/>
      <c r="AT1085" s="59"/>
      <c r="AU1085" s="59"/>
      <c r="AV1085" s="59"/>
      <c r="AW1085" s="59"/>
      <c r="AX1085" s="59"/>
      <c r="AY1085" s="59"/>
      <c r="AZ1085" s="58"/>
      <c r="BA1085" s="59"/>
      <c r="BB1085" s="59"/>
      <c r="BC1085" s="59"/>
      <c r="BD1085" s="59"/>
    </row>
    <row r="1086" spans="1:56" x14ac:dyDescent="0.2">
      <c r="A1086" s="29">
        <v>47977</v>
      </c>
      <c r="B1086" s="1" t="s">
        <v>789</v>
      </c>
      <c r="C1086" s="27">
        <v>44643</v>
      </c>
      <c r="J1086" s="1" t="s">
        <v>52</v>
      </c>
      <c r="K1086" s="1" t="s">
        <v>59</v>
      </c>
      <c r="L1086" s="1">
        <v>2</v>
      </c>
      <c r="M1086" s="1">
        <v>132</v>
      </c>
      <c r="N1086" s="6">
        <v>264</v>
      </c>
      <c r="O1086" s="6"/>
      <c r="P1086" s="6">
        <v>242.09</v>
      </c>
      <c r="R1086" s="31">
        <v>264</v>
      </c>
      <c r="S1086" s="28">
        <v>44651</v>
      </c>
      <c r="W1086" s="58"/>
      <c r="X1086" s="59"/>
      <c r="Y1086" s="59"/>
      <c r="Z1086" s="59"/>
      <c r="AA1086" s="59"/>
      <c r="AB1086" s="59"/>
      <c r="AC1086" s="59"/>
      <c r="AD1086" s="59"/>
      <c r="AE1086" s="59"/>
      <c r="AF1086" s="59"/>
      <c r="AG1086" s="59"/>
      <c r="AH1086" s="59"/>
      <c r="AI1086" s="59"/>
      <c r="AJ1086" s="59"/>
      <c r="AK1086" s="59"/>
      <c r="AL1086" s="59"/>
      <c r="AM1086" s="59"/>
      <c r="AN1086" s="59"/>
      <c r="AO1086" s="59"/>
      <c r="AP1086" s="59"/>
      <c r="AQ1086" s="59"/>
      <c r="AR1086" s="59"/>
      <c r="AS1086" s="59"/>
      <c r="AT1086" s="59"/>
      <c r="AU1086" s="59"/>
      <c r="AV1086" s="59"/>
      <c r="AW1086" s="59"/>
      <c r="AX1086" s="59"/>
      <c r="AY1086" s="59"/>
      <c r="AZ1086" s="58"/>
      <c r="BA1086" s="59"/>
      <c r="BB1086" s="59"/>
      <c r="BC1086" s="59"/>
      <c r="BD1086" s="59"/>
    </row>
    <row r="1087" spans="1:56" x14ac:dyDescent="0.2">
      <c r="A1087" s="29">
        <v>47931</v>
      </c>
      <c r="B1087" s="1" t="s">
        <v>200</v>
      </c>
      <c r="C1087" s="27">
        <v>44644</v>
      </c>
      <c r="D1087" s="1">
        <v>53724</v>
      </c>
      <c r="J1087" s="1" t="s">
        <v>52</v>
      </c>
      <c r="K1087" s="1" t="s">
        <v>49</v>
      </c>
      <c r="L1087" s="1">
        <v>-1</v>
      </c>
      <c r="N1087" s="6"/>
      <c r="O1087" s="6">
        <v>166</v>
      </c>
      <c r="P1087" s="6">
        <v>76.09</v>
      </c>
      <c r="R1087" s="31">
        <v>-166</v>
      </c>
      <c r="S1087" s="28">
        <v>44651</v>
      </c>
      <c r="W1087" s="58"/>
      <c r="X1087" s="59"/>
      <c r="Y1087" s="59"/>
      <c r="Z1087" s="59"/>
      <c r="AA1087" s="59"/>
      <c r="AB1087" s="59"/>
      <c r="AC1087" s="59"/>
      <c r="AD1087" s="59"/>
      <c r="AE1087" s="59"/>
      <c r="AF1087" s="59"/>
      <c r="AG1087" s="59"/>
      <c r="AH1087" s="59"/>
      <c r="AI1087" s="59"/>
      <c r="AJ1087" s="59"/>
      <c r="AK1087" s="59"/>
      <c r="AL1087" s="59"/>
      <c r="AM1087" s="59"/>
      <c r="AN1087" s="59"/>
      <c r="AO1087" s="59"/>
      <c r="AP1087" s="59"/>
      <c r="AQ1087" s="59"/>
      <c r="AR1087" s="59"/>
      <c r="AS1087" s="59"/>
      <c r="AT1087" s="59"/>
      <c r="AU1087" s="59"/>
      <c r="AV1087" s="59"/>
      <c r="AW1087" s="59"/>
      <c r="AX1087" s="59"/>
      <c r="AY1087" s="59"/>
      <c r="AZ1087" s="58"/>
      <c r="BA1087" s="59"/>
      <c r="BB1087" s="59"/>
      <c r="BC1087" s="59"/>
      <c r="BD1087" s="59"/>
    </row>
    <row r="1088" spans="1:56" x14ac:dyDescent="0.2">
      <c r="A1088" s="29">
        <v>47931</v>
      </c>
      <c r="B1088" s="1" t="s">
        <v>200</v>
      </c>
      <c r="C1088" s="27">
        <v>44644</v>
      </c>
      <c r="D1088" s="1">
        <v>53724</v>
      </c>
      <c r="J1088" s="1" t="s">
        <v>52</v>
      </c>
      <c r="K1088" s="1" t="s">
        <v>49</v>
      </c>
      <c r="L1088" s="1">
        <v>-1</v>
      </c>
      <c r="N1088" s="6"/>
      <c r="O1088" s="6">
        <v>18</v>
      </c>
      <c r="P1088" s="6">
        <v>-1063.1300000000001</v>
      </c>
      <c r="R1088" s="31">
        <v>-18</v>
      </c>
      <c r="S1088" s="28">
        <v>44651</v>
      </c>
      <c r="W1088" s="58"/>
      <c r="X1088" s="59"/>
      <c r="Y1088" s="59"/>
      <c r="Z1088" s="59"/>
      <c r="AA1088" s="59"/>
      <c r="AB1088" s="59"/>
      <c r="AC1088" s="59"/>
      <c r="AD1088" s="59"/>
      <c r="AE1088" s="59"/>
      <c r="AF1088" s="59"/>
      <c r="AG1088" s="59"/>
      <c r="AH1088" s="59"/>
      <c r="AI1088" s="59"/>
      <c r="AJ1088" s="59"/>
      <c r="AK1088" s="59"/>
      <c r="AL1088" s="59"/>
      <c r="AM1088" s="59"/>
      <c r="AN1088" s="59"/>
      <c r="AO1088" s="59"/>
      <c r="AP1088" s="59"/>
      <c r="AQ1088" s="59"/>
      <c r="AR1088" s="59"/>
      <c r="AS1088" s="59"/>
      <c r="AT1088" s="59"/>
      <c r="AU1088" s="59"/>
      <c r="AV1088" s="59"/>
      <c r="AW1088" s="59"/>
      <c r="AX1088" s="59"/>
      <c r="AY1088" s="59"/>
      <c r="AZ1088" s="58"/>
      <c r="BA1088" s="59"/>
      <c r="BB1088" s="59"/>
      <c r="BC1088" s="59"/>
      <c r="BD1088" s="59"/>
    </row>
    <row r="1089" spans="1:56" x14ac:dyDescent="0.2">
      <c r="A1089" s="29">
        <v>47931</v>
      </c>
      <c r="B1089" s="1" t="s">
        <v>200</v>
      </c>
      <c r="C1089" s="27">
        <v>44644</v>
      </c>
      <c r="D1089" s="1">
        <v>53724</v>
      </c>
      <c r="J1089" s="1" t="s">
        <v>52</v>
      </c>
      <c r="K1089" s="1" t="s">
        <v>49</v>
      </c>
      <c r="L1089" s="1">
        <v>-2</v>
      </c>
      <c r="N1089" s="6"/>
      <c r="O1089" s="6">
        <v>2.35</v>
      </c>
      <c r="P1089" s="6">
        <v>73.739999999999995</v>
      </c>
      <c r="R1089" s="31">
        <v>-2.35</v>
      </c>
      <c r="S1089" s="28">
        <v>44651</v>
      </c>
      <c r="W1089" s="58"/>
      <c r="X1089" s="59"/>
      <c r="Y1089" s="59"/>
      <c r="Z1089" s="59"/>
      <c r="AA1089" s="59"/>
      <c r="AB1089" s="59"/>
      <c r="AC1089" s="59"/>
      <c r="AD1089" s="59"/>
      <c r="AE1089" s="59"/>
      <c r="AF1089" s="59"/>
      <c r="AG1089" s="59"/>
      <c r="AH1089" s="59"/>
      <c r="AI1089" s="59"/>
      <c r="AJ1089" s="59"/>
      <c r="AK1089" s="59"/>
      <c r="AL1089" s="59"/>
      <c r="AM1089" s="59"/>
      <c r="AN1089" s="59"/>
      <c r="AO1089" s="59"/>
      <c r="AP1089" s="59"/>
      <c r="AQ1089" s="59"/>
      <c r="AR1089" s="59"/>
      <c r="AS1089" s="59"/>
      <c r="AT1089" s="59"/>
      <c r="AU1089" s="59"/>
      <c r="AV1089" s="59"/>
      <c r="AW1089" s="59"/>
      <c r="AX1089" s="59"/>
      <c r="AY1089" s="59"/>
      <c r="AZ1089" s="58"/>
      <c r="BA1089" s="59"/>
      <c r="BB1089" s="59"/>
      <c r="BC1089" s="59"/>
      <c r="BD1089" s="59"/>
    </row>
    <row r="1090" spans="1:56" x14ac:dyDescent="0.2">
      <c r="A1090" s="29">
        <v>47933</v>
      </c>
      <c r="B1090" s="1" t="s">
        <v>200</v>
      </c>
      <c r="C1090" s="27">
        <v>44644</v>
      </c>
      <c r="D1090" s="1">
        <v>53726</v>
      </c>
      <c r="J1090" s="1" t="s">
        <v>52</v>
      </c>
      <c r="K1090" s="1" t="s">
        <v>49</v>
      </c>
      <c r="L1090" s="1">
        <v>-1</v>
      </c>
      <c r="N1090" s="6"/>
      <c r="O1090" s="6">
        <v>950.86</v>
      </c>
      <c r="P1090" s="6">
        <v>-1045.1300000000001</v>
      </c>
      <c r="R1090" s="31">
        <v>-950.86</v>
      </c>
      <c r="S1090" s="28">
        <v>44651</v>
      </c>
      <c r="W1090" s="58"/>
      <c r="X1090" s="59"/>
      <c r="Y1090" s="59"/>
      <c r="Z1090" s="59"/>
      <c r="AA1090" s="59"/>
      <c r="AB1090" s="59"/>
      <c r="AC1090" s="59"/>
      <c r="AD1090" s="59"/>
      <c r="AE1090" s="59"/>
      <c r="AF1090" s="59"/>
      <c r="AG1090" s="59"/>
      <c r="AH1090" s="59"/>
      <c r="AI1090" s="59"/>
      <c r="AJ1090" s="59"/>
      <c r="AK1090" s="59"/>
      <c r="AL1090" s="59"/>
      <c r="AM1090" s="59"/>
      <c r="AN1090" s="59"/>
      <c r="AO1090" s="59"/>
      <c r="AP1090" s="59"/>
      <c r="AQ1090" s="59"/>
      <c r="AR1090" s="59"/>
      <c r="AS1090" s="59"/>
      <c r="AT1090" s="59"/>
      <c r="AU1090" s="59"/>
      <c r="AV1090" s="59"/>
      <c r="AW1090" s="59"/>
      <c r="AX1090" s="59"/>
      <c r="AY1090" s="59"/>
      <c r="AZ1090" s="58"/>
      <c r="BA1090" s="59"/>
      <c r="BB1090" s="59"/>
      <c r="BC1090" s="59"/>
      <c r="BD1090" s="59"/>
    </row>
    <row r="1091" spans="1:56" x14ac:dyDescent="0.2">
      <c r="A1091" s="29">
        <v>47933</v>
      </c>
      <c r="B1091" s="1" t="s">
        <v>200</v>
      </c>
      <c r="C1091" s="27">
        <v>44644</v>
      </c>
      <c r="D1091" s="1">
        <v>53726</v>
      </c>
      <c r="J1091" s="1" t="s">
        <v>52</v>
      </c>
      <c r="K1091" s="1" t="s">
        <v>49</v>
      </c>
      <c r="L1091" s="1">
        <v>-2</v>
      </c>
      <c r="N1091" s="6"/>
      <c r="O1091" s="6">
        <v>160.01</v>
      </c>
      <c r="P1091" s="6">
        <v>-86.27</v>
      </c>
      <c r="R1091" s="31">
        <v>-160.01</v>
      </c>
      <c r="S1091" s="28">
        <v>44651</v>
      </c>
      <c r="W1091" s="58"/>
      <c r="X1091" s="59"/>
      <c r="Y1091" s="59"/>
      <c r="Z1091" s="59"/>
      <c r="AA1091" s="59"/>
      <c r="AB1091" s="59"/>
      <c r="AC1091" s="59"/>
      <c r="AD1091" s="59"/>
      <c r="AE1091" s="59"/>
      <c r="AF1091" s="59"/>
      <c r="AG1091" s="59"/>
      <c r="AH1091" s="59"/>
      <c r="AI1091" s="59"/>
      <c r="AJ1091" s="59"/>
      <c r="AK1091" s="59"/>
      <c r="AL1091" s="59"/>
      <c r="AM1091" s="59"/>
      <c r="AN1091" s="59"/>
      <c r="AO1091" s="59"/>
      <c r="AP1091" s="59"/>
      <c r="AQ1091" s="59"/>
      <c r="AR1091" s="59"/>
      <c r="AS1091" s="59"/>
      <c r="AT1091" s="59"/>
      <c r="AU1091" s="59"/>
      <c r="AV1091" s="59"/>
      <c r="AW1091" s="59"/>
      <c r="AX1091" s="59"/>
      <c r="AY1091" s="59"/>
      <c r="AZ1091" s="58"/>
      <c r="BA1091" s="59"/>
      <c r="BB1091" s="59"/>
      <c r="BC1091" s="59"/>
      <c r="BD1091" s="59"/>
    </row>
    <row r="1092" spans="1:56" x14ac:dyDescent="0.2">
      <c r="A1092" s="29">
        <v>47933</v>
      </c>
      <c r="B1092" s="1" t="s">
        <v>200</v>
      </c>
      <c r="C1092" s="27">
        <v>44644</v>
      </c>
      <c r="D1092" s="1">
        <v>53726</v>
      </c>
      <c r="J1092" s="1" t="s">
        <v>52</v>
      </c>
      <c r="K1092" s="1" t="s">
        <v>49</v>
      </c>
      <c r="L1092" s="1">
        <v>-1</v>
      </c>
      <c r="N1092" s="6"/>
      <c r="O1092" s="6">
        <v>8</v>
      </c>
      <c r="P1092" s="6">
        <v>-94.27</v>
      </c>
      <c r="R1092" s="31">
        <v>-8</v>
      </c>
      <c r="S1092" s="28">
        <v>44651</v>
      </c>
      <c r="W1092" s="58"/>
      <c r="X1092" s="59"/>
      <c r="Y1092" s="59"/>
      <c r="Z1092" s="59"/>
      <c r="AA1092" s="59"/>
      <c r="AB1092" s="59"/>
      <c r="AC1092" s="59"/>
      <c r="AD1092" s="59"/>
      <c r="AE1092" s="59"/>
      <c r="AF1092" s="59"/>
      <c r="AG1092" s="59"/>
      <c r="AH1092" s="59"/>
      <c r="AI1092" s="59"/>
      <c r="AJ1092" s="59"/>
      <c r="AK1092" s="59"/>
      <c r="AL1092" s="59"/>
      <c r="AM1092" s="59"/>
      <c r="AN1092" s="59"/>
      <c r="AO1092" s="59"/>
      <c r="AP1092" s="59"/>
      <c r="AQ1092" s="59"/>
      <c r="AR1092" s="59"/>
      <c r="AS1092" s="59"/>
      <c r="AT1092" s="59"/>
      <c r="AU1092" s="59"/>
      <c r="AV1092" s="59"/>
      <c r="AW1092" s="59"/>
      <c r="AX1092" s="59"/>
      <c r="AY1092" s="59"/>
      <c r="AZ1092" s="58"/>
      <c r="BA1092" s="59"/>
      <c r="BB1092" s="59"/>
      <c r="BC1092" s="59"/>
      <c r="BD1092" s="59"/>
    </row>
    <row r="1093" spans="1:56" x14ac:dyDescent="0.2">
      <c r="A1093" s="29">
        <v>47928</v>
      </c>
      <c r="B1093" s="1" t="s">
        <v>200</v>
      </c>
      <c r="C1093" s="27">
        <v>44645</v>
      </c>
      <c r="D1093" s="1">
        <v>53723</v>
      </c>
      <c r="J1093" s="1" t="s">
        <v>52</v>
      </c>
      <c r="K1093" s="1" t="s">
        <v>49</v>
      </c>
      <c r="L1093" s="1">
        <v>-1</v>
      </c>
      <c r="N1093" s="6"/>
      <c r="O1093" s="6">
        <v>65</v>
      </c>
      <c r="P1093" s="6">
        <v>3620.84</v>
      </c>
      <c r="R1093" s="31">
        <v>-65</v>
      </c>
      <c r="S1093" s="28">
        <v>44651</v>
      </c>
      <c r="W1093" s="58"/>
      <c r="X1093" s="59"/>
      <c r="Y1093" s="59"/>
      <c r="Z1093" s="59"/>
      <c r="AA1093" s="59"/>
      <c r="AB1093" s="59"/>
      <c r="AC1093" s="59"/>
      <c r="AD1093" s="59"/>
      <c r="AE1093" s="59"/>
      <c r="AF1093" s="59"/>
      <c r="AG1093" s="59"/>
      <c r="AH1093" s="59"/>
      <c r="AI1093" s="59"/>
      <c r="AJ1093" s="59"/>
      <c r="AK1093" s="59"/>
      <c r="AL1093" s="59"/>
      <c r="AM1093" s="59"/>
      <c r="AN1093" s="59"/>
      <c r="AO1093" s="59"/>
      <c r="AP1093" s="59"/>
      <c r="AQ1093" s="59"/>
      <c r="AR1093" s="59"/>
      <c r="AS1093" s="59"/>
      <c r="AT1093" s="59"/>
      <c r="AU1093" s="59"/>
      <c r="AV1093" s="59"/>
      <c r="AW1093" s="59"/>
      <c r="AX1093" s="59"/>
      <c r="AY1093" s="59"/>
      <c r="AZ1093" s="58"/>
      <c r="BA1093" s="59"/>
      <c r="BB1093" s="59"/>
      <c r="BC1093" s="59"/>
      <c r="BD1093" s="59"/>
    </row>
    <row r="1094" spans="1:56" x14ac:dyDescent="0.2">
      <c r="A1094" s="29">
        <v>47978</v>
      </c>
      <c r="B1094" s="1" t="s">
        <v>789</v>
      </c>
      <c r="C1094" s="27">
        <v>44645</v>
      </c>
      <c r="J1094" s="1" t="s">
        <v>52</v>
      </c>
      <c r="K1094" s="1" t="s">
        <v>59</v>
      </c>
      <c r="L1094" s="1">
        <v>4</v>
      </c>
      <c r="M1094" s="1">
        <v>6.38</v>
      </c>
      <c r="N1094" s="6">
        <v>25.52</v>
      </c>
      <c r="O1094" s="6"/>
      <c r="P1094" s="6">
        <v>3013.84</v>
      </c>
      <c r="R1094" s="31">
        <v>25.52</v>
      </c>
      <c r="S1094" s="28">
        <v>44651</v>
      </c>
      <c r="W1094" s="58"/>
      <c r="X1094" s="59"/>
      <c r="Y1094" s="59"/>
      <c r="Z1094" s="59"/>
      <c r="AA1094" s="59"/>
      <c r="AB1094" s="59"/>
      <c r="AC1094" s="59"/>
      <c r="AD1094" s="59"/>
      <c r="AE1094" s="59"/>
      <c r="AF1094" s="59"/>
      <c r="AG1094" s="59"/>
      <c r="AH1094" s="59"/>
      <c r="AI1094" s="59"/>
      <c r="AJ1094" s="59"/>
      <c r="AK1094" s="59"/>
      <c r="AL1094" s="59"/>
      <c r="AM1094" s="59"/>
      <c r="AN1094" s="59"/>
      <c r="AO1094" s="59"/>
      <c r="AP1094" s="59"/>
      <c r="AQ1094" s="59"/>
      <c r="AR1094" s="59"/>
      <c r="AS1094" s="59"/>
      <c r="AT1094" s="59"/>
      <c r="AU1094" s="59"/>
      <c r="AV1094" s="59"/>
      <c r="AW1094" s="59"/>
      <c r="AX1094" s="59"/>
      <c r="AY1094" s="59"/>
      <c r="AZ1094" s="58"/>
      <c r="BA1094" s="59"/>
      <c r="BB1094" s="59"/>
      <c r="BC1094" s="59"/>
      <c r="BD1094" s="59"/>
    </row>
    <row r="1095" spans="1:56" x14ac:dyDescent="0.2">
      <c r="A1095" s="29">
        <v>47978</v>
      </c>
      <c r="B1095" s="1" t="s">
        <v>789</v>
      </c>
      <c r="C1095" s="27">
        <v>44645</v>
      </c>
      <c r="J1095" s="1" t="s">
        <v>52</v>
      </c>
      <c r="K1095" s="1" t="s">
        <v>59</v>
      </c>
      <c r="L1095" s="1">
        <v>1</v>
      </c>
      <c r="M1095" s="1">
        <v>48</v>
      </c>
      <c r="N1095" s="6">
        <v>48</v>
      </c>
      <c r="O1095" s="6"/>
      <c r="P1095" s="6">
        <v>3061.84</v>
      </c>
      <c r="R1095" s="31">
        <v>48</v>
      </c>
      <c r="S1095" s="28">
        <v>44651</v>
      </c>
      <c r="W1095" s="58"/>
      <c r="X1095" s="59"/>
      <c r="Y1095" s="59"/>
      <c r="Z1095" s="59"/>
      <c r="AA1095" s="59"/>
      <c r="AB1095" s="59"/>
      <c r="AC1095" s="59"/>
      <c r="AD1095" s="59"/>
      <c r="AE1095" s="59"/>
      <c r="AF1095" s="59"/>
      <c r="AG1095" s="59"/>
      <c r="AH1095" s="59"/>
      <c r="AI1095" s="59"/>
      <c r="AJ1095" s="59"/>
      <c r="AK1095" s="59"/>
      <c r="AL1095" s="59"/>
      <c r="AM1095" s="59"/>
      <c r="AN1095" s="59"/>
      <c r="AO1095" s="59"/>
      <c r="AP1095" s="59"/>
      <c r="AQ1095" s="59"/>
      <c r="AR1095" s="59"/>
      <c r="AS1095" s="59"/>
      <c r="AT1095" s="59"/>
      <c r="AU1095" s="59"/>
      <c r="AV1095" s="59"/>
      <c r="AW1095" s="59"/>
      <c r="AX1095" s="59"/>
      <c r="AY1095" s="59"/>
      <c r="AZ1095" s="58"/>
      <c r="BA1095" s="59"/>
      <c r="BB1095" s="59"/>
      <c r="BC1095" s="59"/>
      <c r="BD1095" s="59"/>
    </row>
    <row r="1096" spans="1:56" x14ac:dyDescent="0.2">
      <c r="A1096" s="29">
        <v>47978</v>
      </c>
      <c r="B1096" s="1" t="s">
        <v>789</v>
      </c>
      <c r="C1096" s="27">
        <v>44645</v>
      </c>
      <c r="J1096" s="1" t="s">
        <v>52</v>
      </c>
      <c r="K1096" s="1" t="s">
        <v>59</v>
      </c>
      <c r="L1096" s="1">
        <v>4</v>
      </c>
      <c r="M1096" s="1">
        <v>37</v>
      </c>
      <c r="N1096" s="6">
        <v>148</v>
      </c>
      <c r="O1096" s="6"/>
      <c r="P1096" s="6">
        <v>2988.32</v>
      </c>
      <c r="R1096" s="31">
        <v>148</v>
      </c>
      <c r="S1096" s="28">
        <v>44651</v>
      </c>
      <c r="W1096" s="58"/>
      <c r="X1096" s="59"/>
      <c r="Y1096" s="59"/>
      <c r="Z1096" s="59"/>
      <c r="AA1096" s="59"/>
      <c r="AB1096" s="59"/>
      <c r="AC1096" s="59"/>
      <c r="AD1096" s="59"/>
      <c r="AE1096" s="59"/>
      <c r="AF1096" s="59"/>
      <c r="AG1096" s="59"/>
      <c r="AH1096" s="59"/>
      <c r="AI1096" s="59"/>
      <c r="AJ1096" s="59"/>
      <c r="AK1096" s="59"/>
      <c r="AL1096" s="59"/>
      <c r="AM1096" s="59"/>
      <c r="AN1096" s="59"/>
      <c r="AO1096" s="59"/>
      <c r="AP1096" s="59"/>
      <c r="AQ1096" s="59"/>
      <c r="AR1096" s="59"/>
      <c r="AS1096" s="59"/>
      <c r="AT1096" s="59"/>
      <c r="AU1096" s="59"/>
      <c r="AV1096" s="59"/>
      <c r="AW1096" s="59"/>
      <c r="AX1096" s="59"/>
      <c r="AY1096" s="59"/>
      <c r="AZ1096" s="58"/>
      <c r="BA1096" s="59"/>
      <c r="BB1096" s="59"/>
      <c r="BC1096" s="59"/>
      <c r="BD1096" s="59"/>
    </row>
    <row r="1097" spans="1:56" x14ac:dyDescent="0.2">
      <c r="A1097" s="29">
        <v>47978</v>
      </c>
      <c r="B1097" s="1" t="s">
        <v>789</v>
      </c>
      <c r="C1097" s="27">
        <v>44645</v>
      </c>
      <c r="J1097" s="1" t="s">
        <v>52</v>
      </c>
      <c r="K1097" s="1" t="s">
        <v>59</v>
      </c>
      <c r="L1097" s="1">
        <v>2</v>
      </c>
      <c r="M1097" s="1">
        <v>312</v>
      </c>
      <c r="N1097" s="6">
        <v>624</v>
      </c>
      <c r="O1097" s="6"/>
      <c r="P1097" s="6">
        <v>3685.84</v>
      </c>
      <c r="R1097" s="31">
        <v>624</v>
      </c>
      <c r="S1097" s="28">
        <v>44651</v>
      </c>
      <c r="W1097" s="58"/>
      <c r="X1097" s="59"/>
      <c r="Y1097" s="59"/>
      <c r="Z1097" s="59"/>
      <c r="AA1097" s="59"/>
      <c r="AB1097" s="59"/>
      <c r="AC1097" s="59"/>
      <c r="AD1097" s="59"/>
      <c r="AE1097" s="59"/>
      <c r="AF1097" s="59"/>
      <c r="AG1097" s="59"/>
      <c r="AH1097" s="59"/>
      <c r="AI1097" s="59"/>
      <c r="AJ1097" s="59"/>
      <c r="AK1097" s="59"/>
      <c r="AL1097" s="59"/>
      <c r="AM1097" s="59"/>
      <c r="AN1097" s="59"/>
      <c r="AO1097" s="59"/>
      <c r="AP1097" s="59"/>
      <c r="AQ1097" s="59"/>
      <c r="AR1097" s="59"/>
      <c r="AS1097" s="59"/>
      <c r="AT1097" s="59"/>
      <c r="AU1097" s="59"/>
      <c r="AV1097" s="59"/>
      <c r="AW1097" s="59"/>
      <c r="AX1097" s="59"/>
      <c r="AY1097" s="59"/>
      <c r="AZ1097" s="58"/>
      <c r="BA1097" s="59"/>
      <c r="BB1097" s="59"/>
      <c r="BC1097" s="59"/>
      <c r="BD1097" s="59"/>
    </row>
    <row r="1098" spans="1:56" x14ac:dyDescent="0.2">
      <c r="A1098" s="29">
        <v>47978</v>
      </c>
      <c r="B1098" s="1" t="s">
        <v>789</v>
      </c>
      <c r="C1098" s="27">
        <v>44645</v>
      </c>
      <c r="J1098" s="1" t="s">
        <v>52</v>
      </c>
      <c r="K1098" s="1" t="s">
        <v>59</v>
      </c>
      <c r="L1098" s="1">
        <v>5</v>
      </c>
      <c r="M1098" s="1">
        <v>780.69</v>
      </c>
      <c r="N1098" s="6">
        <v>3903.45</v>
      </c>
      <c r="O1098" s="6"/>
      <c r="P1098" s="6">
        <v>2840.32</v>
      </c>
      <c r="R1098" s="31">
        <v>3903.45</v>
      </c>
      <c r="S1098" s="28">
        <v>44651</v>
      </c>
      <c r="W1098" s="58"/>
      <c r="X1098" s="59"/>
      <c r="Y1098" s="59"/>
      <c r="Z1098" s="59"/>
      <c r="AA1098" s="59"/>
      <c r="AB1098" s="59"/>
      <c r="AC1098" s="59"/>
      <c r="AD1098" s="59"/>
      <c r="AE1098" s="59"/>
      <c r="AF1098" s="59"/>
      <c r="AG1098" s="59"/>
      <c r="AH1098" s="59"/>
      <c r="AI1098" s="59"/>
      <c r="AJ1098" s="59"/>
      <c r="AK1098" s="59"/>
      <c r="AL1098" s="59"/>
      <c r="AM1098" s="59"/>
      <c r="AN1098" s="59"/>
      <c r="AO1098" s="59"/>
      <c r="AP1098" s="59"/>
      <c r="AQ1098" s="59"/>
      <c r="AR1098" s="59"/>
      <c r="AS1098" s="59"/>
      <c r="AT1098" s="59"/>
      <c r="AU1098" s="59"/>
      <c r="AV1098" s="59"/>
      <c r="AW1098" s="59"/>
      <c r="AX1098" s="59"/>
      <c r="AY1098" s="59"/>
      <c r="AZ1098" s="58"/>
      <c r="BA1098" s="59"/>
      <c r="BB1098" s="59"/>
      <c r="BC1098" s="59"/>
      <c r="BD1098" s="59"/>
    </row>
    <row r="1099" spans="1:56" x14ac:dyDescent="0.2">
      <c r="A1099" s="29">
        <v>48001</v>
      </c>
      <c r="B1099" s="1" t="s">
        <v>789</v>
      </c>
      <c r="C1099" s="27">
        <v>44648</v>
      </c>
      <c r="J1099" s="1" t="s">
        <v>52</v>
      </c>
      <c r="K1099" s="1" t="s">
        <v>59</v>
      </c>
      <c r="L1099" s="1">
        <v>50</v>
      </c>
      <c r="M1099" s="1">
        <v>1.75</v>
      </c>
      <c r="N1099" s="6">
        <v>87.5</v>
      </c>
      <c r="O1099" s="6"/>
      <c r="P1099" s="6">
        <v>3708.34</v>
      </c>
      <c r="R1099" s="31">
        <v>87.5</v>
      </c>
      <c r="S1099" s="28">
        <v>44651</v>
      </c>
      <c r="W1099" s="58"/>
      <c r="X1099" s="59"/>
      <c r="Y1099" s="59"/>
      <c r="Z1099" s="59"/>
      <c r="AA1099" s="59"/>
      <c r="AB1099" s="59"/>
      <c r="AC1099" s="59"/>
      <c r="AD1099" s="59"/>
      <c r="AE1099" s="59"/>
      <c r="AF1099" s="59"/>
      <c r="AG1099" s="59"/>
      <c r="AH1099" s="59"/>
      <c r="AI1099" s="59"/>
      <c r="AJ1099" s="59"/>
      <c r="AK1099" s="59"/>
      <c r="AL1099" s="59"/>
      <c r="AM1099" s="59"/>
      <c r="AN1099" s="59"/>
      <c r="AO1099" s="59"/>
      <c r="AP1099" s="59"/>
      <c r="AQ1099" s="59"/>
      <c r="AR1099" s="59"/>
      <c r="AS1099" s="59"/>
      <c r="AT1099" s="59"/>
      <c r="AU1099" s="59"/>
      <c r="AV1099" s="59"/>
      <c r="AW1099" s="59"/>
      <c r="AX1099" s="59"/>
      <c r="AY1099" s="59"/>
      <c r="AZ1099" s="58"/>
      <c r="BA1099" s="59"/>
      <c r="BB1099" s="59"/>
      <c r="BC1099" s="59"/>
      <c r="BD1099" s="59"/>
    </row>
    <row r="1100" spans="1:56" x14ac:dyDescent="0.2">
      <c r="A1100" s="29">
        <v>48003</v>
      </c>
      <c r="B1100" s="1" t="s">
        <v>789</v>
      </c>
      <c r="C1100" s="27">
        <v>44648</v>
      </c>
      <c r="J1100" s="1" t="s">
        <v>52</v>
      </c>
      <c r="K1100" s="1" t="s">
        <v>59</v>
      </c>
      <c r="N1100" s="6"/>
      <c r="O1100" s="6">
        <v>140</v>
      </c>
      <c r="P1100" s="6">
        <v>3744.34</v>
      </c>
      <c r="R1100" s="31">
        <v>-140</v>
      </c>
      <c r="S1100" s="28">
        <v>44651</v>
      </c>
      <c r="W1100" s="58"/>
      <c r="X1100" s="59"/>
      <c r="Y1100" s="59"/>
      <c r="Z1100" s="59"/>
      <c r="AA1100" s="59"/>
      <c r="AB1100" s="59"/>
      <c r="AC1100" s="59"/>
      <c r="AD1100" s="59"/>
      <c r="AE1100" s="59"/>
      <c r="AF1100" s="59"/>
      <c r="AG1100" s="59"/>
      <c r="AH1100" s="59"/>
      <c r="AI1100" s="59"/>
      <c r="AJ1100" s="59"/>
      <c r="AK1100" s="59"/>
      <c r="AL1100" s="59"/>
      <c r="AM1100" s="59"/>
      <c r="AN1100" s="59"/>
      <c r="AO1100" s="59"/>
      <c r="AP1100" s="59"/>
      <c r="AQ1100" s="59"/>
      <c r="AR1100" s="59"/>
      <c r="AS1100" s="59"/>
      <c r="AT1100" s="59"/>
      <c r="AU1100" s="59"/>
      <c r="AV1100" s="59"/>
      <c r="AW1100" s="59"/>
      <c r="AX1100" s="59"/>
      <c r="AY1100" s="59"/>
      <c r="AZ1100" s="58"/>
      <c r="BA1100" s="59"/>
      <c r="BB1100" s="59"/>
      <c r="BC1100" s="59"/>
      <c r="BD1100" s="59"/>
    </row>
    <row r="1101" spans="1:56" x14ac:dyDescent="0.2">
      <c r="A1101" s="29">
        <v>48003</v>
      </c>
      <c r="B1101" s="1" t="s">
        <v>789</v>
      </c>
      <c r="C1101" s="27">
        <v>44648</v>
      </c>
      <c r="J1101" s="1" t="s">
        <v>52</v>
      </c>
      <c r="K1101" s="1" t="s">
        <v>59</v>
      </c>
      <c r="L1101" s="1">
        <v>2</v>
      </c>
      <c r="M1101" s="1">
        <v>88</v>
      </c>
      <c r="N1101" s="6">
        <v>176</v>
      </c>
      <c r="O1101" s="6"/>
      <c r="P1101" s="6">
        <v>3884.34</v>
      </c>
      <c r="R1101" s="31">
        <v>176</v>
      </c>
      <c r="S1101" s="28">
        <v>44651</v>
      </c>
      <c r="W1101" s="58"/>
      <c r="X1101" s="59"/>
      <c r="Y1101" s="59"/>
      <c r="Z1101" s="59"/>
      <c r="AA1101" s="59"/>
      <c r="AB1101" s="59"/>
      <c r="AC1101" s="59"/>
      <c r="AD1101" s="59"/>
      <c r="AE1101" s="59"/>
      <c r="AF1101" s="59"/>
      <c r="AG1101" s="59"/>
      <c r="AH1101" s="59"/>
      <c r="AI1101" s="59"/>
      <c r="AJ1101" s="59"/>
      <c r="AK1101" s="59"/>
      <c r="AL1101" s="59"/>
      <c r="AM1101" s="59"/>
      <c r="AN1101" s="59"/>
      <c r="AO1101" s="59"/>
      <c r="AP1101" s="59"/>
      <c r="AQ1101" s="59"/>
      <c r="AR1101" s="59"/>
      <c r="AS1101" s="59"/>
      <c r="AT1101" s="59"/>
      <c r="AU1101" s="59"/>
      <c r="AV1101" s="59"/>
      <c r="AW1101" s="59"/>
      <c r="AX1101" s="59"/>
      <c r="AY1101" s="59"/>
      <c r="AZ1101" s="58"/>
      <c r="BA1101" s="59"/>
      <c r="BB1101" s="59"/>
      <c r="BC1101" s="59"/>
      <c r="BD1101" s="59"/>
    </row>
    <row r="1102" spans="1:56" x14ac:dyDescent="0.2">
      <c r="A1102" s="29">
        <v>47934</v>
      </c>
      <c r="B1102" s="1" t="s">
        <v>200</v>
      </c>
      <c r="C1102" s="27">
        <v>44651</v>
      </c>
      <c r="D1102" s="1">
        <v>53727</v>
      </c>
      <c r="J1102" s="1" t="s">
        <v>52</v>
      </c>
      <c r="K1102" s="1" t="s">
        <v>49</v>
      </c>
      <c r="L1102" s="1">
        <v>-1</v>
      </c>
      <c r="N1102" s="6"/>
      <c r="O1102" s="6">
        <v>844.5</v>
      </c>
      <c r="P1102" s="6">
        <v>2865.07</v>
      </c>
      <c r="R1102" s="31">
        <v>-844.5</v>
      </c>
      <c r="S1102" s="28">
        <v>44651</v>
      </c>
      <c r="W1102" s="58"/>
      <c r="X1102" s="59"/>
      <c r="Y1102" s="59"/>
      <c r="Z1102" s="59"/>
      <c r="AA1102" s="59"/>
      <c r="AB1102" s="59"/>
      <c r="AC1102" s="59"/>
      <c r="AD1102" s="59"/>
      <c r="AE1102" s="59"/>
      <c r="AF1102" s="59"/>
      <c r="AG1102" s="59"/>
      <c r="AH1102" s="59"/>
      <c r="AI1102" s="59"/>
      <c r="AJ1102" s="59"/>
      <c r="AK1102" s="59"/>
      <c r="AL1102" s="59"/>
      <c r="AM1102" s="59"/>
      <c r="AN1102" s="59"/>
      <c r="AO1102" s="59"/>
      <c r="AP1102" s="59"/>
      <c r="AQ1102" s="59"/>
      <c r="AR1102" s="59"/>
      <c r="AS1102" s="59"/>
      <c r="AT1102" s="59"/>
      <c r="AU1102" s="59"/>
      <c r="AV1102" s="59"/>
      <c r="AW1102" s="59"/>
      <c r="AX1102" s="59"/>
      <c r="AY1102" s="59"/>
      <c r="AZ1102" s="58"/>
      <c r="BA1102" s="59"/>
      <c r="BB1102" s="59"/>
      <c r="BC1102" s="59"/>
      <c r="BD1102" s="59"/>
    </row>
    <row r="1103" spans="1:56" x14ac:dyDescent="0.2">
      <c r="A1103" s="29">
        <v>47934</v>
      </c>
      <c r="B1103" s="1" t="s">
        <v>200</v>
      </c>
      <c r="C1103" s="27">
        <v>44651</v>
      </c>
      <c r="D1103" s="1">
        <v>53727</v>
      </c>
      <c r="J1103" s="1" t="s">
        <v>52</v>
      </c>
      <c r="K1103" s="1" t="s">
        <v>49</v>
      </c>
      <c r="L1103" s="1">
        <v>-1</v>
      </c>
      <c r="N1103" s="6"/>
      <c r="O1103" s="6">
        <v>63.37</v>
      </c>
      <c r="P1103" s="6">
        <v>2801.7</v>
      </c>
      <c r="R1103" s="31">
        <v>-63.37</v>
      </c>
      <c r="S1103" s="28">
        <v>44651</v>
      </c>
      <c r="W1103" s="58"/>
      <c r="X1103" s="59"/>
      <c r="Y1103" s="59"/>
      <c r="Z1103" s="59"/>
      <c r="AA1103" s="59"/>
      <c r="AB1103" s="59"/>
      <c r="AC1103" s="59"/>
      <c r="AD1103" s="59"/>
      <c r="AE1103" s="59"/>
      <c r="AF1103" s="59"/>
      <c r="AG1103" s="59"/>
      <c r="AH1103" s="59"/>
      <c r="AI1103" s="59"/>
      <c r="AJ1103" s="59"/>
      <c r="AK1103" s="59"/>
      <c r="AL1103" s="59"/>
      <c r="AM1103" s="59"/>
      <c r="AN1103" s="59"/>
      <c r="AO1103" s="59"/>
      <c r="AP1103" s="59"/>
      <c r="AQ1103" s="59"/>
      <c r="AR1103" s="59"/>
      <c r="AS1103" s="59"/>
      <c r="AT1103" s="59"/>
      <c r="AU1103" s="59"/>
      <c r="AV1103" s="59"/>
      <c r="AW1103" s="59"/>
      <c r="AX1103" s="59"/>
      <c r="AY1103" s="59"/>
      <c r="AZ1103" s="58"/>
      <c r="BA1103" s="59"/>
      <c r="BB1103" s="59"/>
      <c r="BC1103" s="59"/>
      <c r="BD1103" s="59"/>
    </row>
    <row r="1104" spans="1:56" x14ac:dyDescent="0.2">
      <c r="A1104" s="29">
        <v>47934</v>
      </c>
      <c r="B1104" s="1" t="s">
        <v>200</v>
      </c>
      <c r="C1104" s="27">
        <v>44651</v>
      </c>
      <c r="D1104" s="1">
        <v>53727</v>
      </c>
      <c r="J1104" s="1" t="s">
        <v>52</v>
      </c>
      <c r="K1104" s="1" t="s">
        <v>49</v>
      </c>
      <c r="L1104" s="1">
        <v>-1</v>
      </c>
      <c r="N1104" s="6"/>
      <c r="O1104" s="6">
        <v>48</v>
      </c>
      <c r="P1104" s="6">
        <v>2753.7</v>
      </c>
      <c r="R1104" s="31">
        <v>-48</v>
      </c>
      <c r="S1104" s="28">
        <v>44651</v>
      </c>
      <c r="W1104" s="58"/>
      <c r="X1104" s="59"/>
      <c r="Y1104" s="59"/>
      <c r="Z1104" s="59"/>
      <c r="AA1104" s="59"/>
      <c r="AB1104" s="59"/>
      <c r="AC1104" s="59"/>
      <c r="AD1104" s="59"/>
      <c r="AE1104" s="59"/>
      <c r="AF1104" s="59"/>
      <c r="AG1104" s="59"/>
      <c r="AH1104" s="59"/>
      <c r="AI1104" s="59"/>
      <c r="AJ1104" s="59"/>
      <c r="AK1104" s="59"/>
      <c r="AL1104" s="59"/>
      <c r="AM1104" s="59"/>
      <c r="AN1104" s="59"/>
      <c r="AO1104" s="59"/>
      <c r="AP1104" s="59"/>
      <c r="AQ1104" s="59"/>
      <c r="AR1104" s="59"/>
      <c r="AS1104" s="59"/>
      <c r="AT1104" s="59"/>
      <c r="AU1104" s="59"/>
      <c r="AV1104" s="59"/>
      <c r="AW1104" s="59"/>
      <c r="AX1104" s="59"/>
      <c r="AY1104" s="59"/>
      <c r="AZ1104" s="58"/>
      <c r="BA1104" s="59"/>
      <c r="BB1104" s="59"/>
      <c r="BC1104" s="59"/>
      <c r="BD1104" s="59"/>
    </row>
    <row r="1105" spans="1:56" x14ac:dyDescent="0.2">
      <c r="A1105" s="29">
        <v>47934</v>
      </c>
      <c r="B1105" s="1" t="s">
        <v>200</v>
      </c>
      <c r="C1105" s="27">
        <v>44651</v>
      </c>
      <c r="D1105" s="1">
        <v>53727</v>
      </c>
      <c r="J1105" s="1" t="s">
        <v>52</v>
      </c>
      <c r="K1105" s="1" t="s">
        <v>49</v>
      </c>
      <c r="L1105" s="1">
        <v>-1</v>
      </c>
      <c r="N1105" s="6"/>
      <c r="O1105" s="6">
        <v>34.770000000000003</v>
      </c>
      <c r="P1105" s="6">
        <v>3709.57</v>
      </c>
      <c r="R1105" s="31">
        <v>-34.770000000000003</v>
      </c>
      <c r="S1105" s="28">
        <v>44651</v>
      </c>
      <c r="W1105" s="58"/>
      <c r="X1105" s="59"/>
      <c r="Y1105" s="59"/>
      <c r="Z1105" s="59"/>
      <c r="AA1105" s="59"/>
      <c r="AB1105" s="59"/>
      <c r="AC1105" s="59"/>
      <c r="AD1105" s="59"/>
      <c r="AE1105" s="59"/>
      <c r="AF1105" s="59"/>
      <c r="AG1105" s="59"/>
      <c r="AH1105" s="59"/>
      <c r="AI1105" s="59"/>
      <c r="AJ1105" s="59"/>
      <c r="AK1105" s="59"/>
      <c r="AL1105" s="59"/>
      <c r="AM1105" s="59"/>
      <c r="AN1105" s="59"/>
      <c r="AO1105" s="59"/>
      <c r="AP1105" s="59"/>
      <c r="AQ1105" s="59"/>
      <c r="AR1105" s="59"/>
      <c r="AS1105" s="59"/>
      <c r="AT1105" s="59"/>
      <c r="AU1105" s="59"/>
      <c r="AV1105" s="59"/>
      <c r="AW1105" s="59"/>
      <c r="AX1105" s="59"/>
      <c r="AY1105" s="59"/>
      <c r="AZ1105" s="58"/>
      <c r="BA1105" s="59"/>
      <c r="BB1105" s="59"/>
      <c r="BC1105" s="59"/>
      <c r="BD1105" s="59"/>
    </row>
    <row r="1106" spans="1:56" x14ac:dyDescent="0.2">
      <c r="A1106" s="29">
        <v>48043</v>
      </c>
      <c r="B1106" s="1" t="s">
        <v>789</v>
      </c>
      <c r="C1106" s="27">
        <v>44651</v>
      </c>
      <c r="J1106" s="1" t="s">
        <v>52</v>
      </c>
      <c r="K1106" s="1" t="s">
        <v>59</v>
      </c>
      <c r="L1106" s="1">
        <v>30</v>
      </c>
      <c r="M1106" s="1">
        <v>28</v>
      </c>
      <c r="N1106" s="6">
        <v>840</v>
      </c>
      <c r="O1106" s="6"/>
      <c r="P1106" s="6">
        <v>3593.7</v>
      </c>
      <c r="R1106" s="31">
        <v>840</v>
      </c>
      <c r="S1106" s="28">
        <v>44651</v>
      </c>
      <c r="W1106" s="58"/>
      <c r="X1106" s="59"/>
      <c r="Y1106" s="59"/>
      <c r="Z1106" s="59"/>
      <c r="AA1106" s="59"/>
      <c r="AB1106" s="59"/>
      <c r="AC1106" s="59"/>
      <c r="AD1106" s="59"/>
      <c r="AE1106" s="59"/>
      <c r="AF1106" s="59"/>
      <c r="AG1106" s="59"/>
      <c r="AH1106" s="59"/>
      <c r="AI1106" s="59"/>
      <c r="AJ1106" s="59"/>
      <c r="AK1106" s="59"/>
      <c r="AL1106" s="59"/>
      <c r="AM1106" s="59"/>
      <c r="AN1106" s="59"/>
      <c r="AO1106" s="59"/>
      <c r="AP1106" s="59"/>
      <c r="AQ1106" s="59"/>
      <c r="AR1106" s="59"/>
      <c r="AS1106" s="59"/>
      <c r="AT1106" s="59"/>
      <c r="AU1106" s="59"/>
      <c r="AV1106" s="59"/>
      <c r="AW1106" s="59"/>
      <c r="AX1106" s="59"/>
      <c r="AY1106" s="59"/>
      <c r="AZ1106" s="58"/>
      <c r="BA1106" s="59"/>
      <c r="BB1106" s="59"/>
      <c r="BC1106" s="59"/>
      <c r="BD1106" s="59"/>
    </row>
    <row r="1107" spans="1:56" x14ac:dyDescent="0.2">
      <c r="A1107" s="29">
        <v>48045</v>
      </c>
      <c r="B1107" s="1" t="s">
        <v>623</v>
      </c>
      <c r="C1107" s="27">
        <v>44652</v>
      </c>
      <c r="D1107" s="1">
        <v>25</v>
      </c>
      <c r="J1107" s="1" t="s">
        <v>52</v>
      </c>
      <c r="K1107" s="1" t="s">
        <v>3</v>
      </c>
      <c r="L1107" s="1">
        <v>-1</v>
      </c>
      <c r="N1107" s="6"/>
      <c r="O1107" s="6">
        <v>302.8</v>
      </c>
      <c r="P1107" s="6">
        <v>3290.9</v>
      </c>
      <c r="R1107" s="31">
        <v>-302.8</v>
      </c>
      <c r="S1107" s="28">
        <v>44681</v>
      </c>
      <c r="W1107" s="58"/>
      <c r="X1107" s="59"/>
      <c r="Y1107" s="59"/>
      <c r="Z1107" s="59"/>
      <c r="AA1107" s="59"/>
      <c r="AB1107" s="59"/>
      <c r="AC1107" s="59"/>
      <c r="AD1107" s="59"/>
      <c r="AE1107" s="59"/>
      <c r="AF1107" s="59"/>
      <c r="AG1107" s="59"/>
      <c r="AH1107" s="59"/>
      <c r="AI1107" s="59"/>
      <c r="AJ1107" s="59"/>
      <c r="AK1107" s="59"/>
      <c r="AL1107" s="59"/>
      <c r="AM1107" s="59"/>
      <c r="AN1107" s="59"/>
      <c r="AO1107" s="59"/>
      <c r="AP1107" s="59"/>
      <c r="AQ1107" s="59"/>
      <c r="AR1107" s="59"/>
      <c r="AS1107" s="59"/>
      <c r="AT1107" s="59"/>
      <c r="AU1107" s="59"/>
      <c r="AV1107" s="59"/>
      <c r="AW1107" s="59"/>
      <c r="AX1107" s="59"/>
      <c r="AY1107" s="59"/>
      <c r="AZ1107" s="58"/>
      <c r="BA1107" s="59"/>
      <c r="BB1107" s="59"/>
      <c r="BC1107" s="59"/>
      <c r="BD1107" s="59"/>
    </row>
    <row r="1108" spans="1:56" x14ac:dyDescent="0.2">
      <c r="A1108" s="29">
        <v>48161</v>
      </c>
      <c r="B1108" s="1" t="s">
        <v>789</v>
      </c>
      <c r="C1108" s="27">
        <v>44652</v>
      </c>
      <c r="J1108" s="1" t="s">
        <v>52</v>
      </c>
      <c r="K1108" s="1" t="s">
        <v>59</v>
      </c>
      <c r="N1108" s="6"/>
      <c r="O1108" s="6">
        <v>140</v>
      </c>
      <c r="P1108" s="6">
        <v>3476.9</v>
      </c>
      <c r="R1108" s="31">
        <v>-140</v>
      </c>
      <c r="S1108" s="28">
        <v>44681</v>
      </c>
      <c r="W1108" s="58"/>
      <c r="X1108" s="59"/>
      <c r="Y1108" s="59"/>
      <c r="Z1108" s="59"/>
      <c r="AA1108" s="59"/>
      <c r="AB1108" s="59"/>
      <c r="AC1108" s="59"/>
      <c r="AD1108" s="59"/>
      <c r="AE1108" s="59"/>
      <c r="AF1108" s="59"/>
      <c r="AG1108" s="59"/>
      <c r="AH1108" s="59"/>
      <c r="AI1108" s="59"/>
      <c r="AJ1108" s="59"/>
      <c r="AK1108" s="59"/>
      <c r="AL1108" s="59"/>
      <c r="AM1108" s="59"/>
      <c r="AN1108" s="59"/>
      <c r="AO1108" s="59"/>
      <c r="AP1108" s="59"/>
      <c r="AQ1108" s="59"/>
      <c r="AR1108" s="59"/>
      <c r="AS1108" s="59"/>
      <c r="AT1108" s="59"/>
      <c r="AU1108" s="59"/>
      <c r="AV1108" s="59"/>
      <c r="AW1108" s="59"/>
      <c r="AX1108" s="59"/>
      <c r="AY1108" s="59"/>
      <c r="AZ1108" s="58"/>
      <c r="BA1108" s="59"/>
      <c r="BB1108" s="59"/>
      <c r="BC1108" s="59"/>
      <c r="BD1108" s="59"/>
    </row>
    <row r="1109" spans="1:56" x14ac:dyDescent="0.2">
      <c r="A1109" s="29">
        <v>48161</v>
      </c>
      <c r="B1109" s="1" t="s">
        <v>789</v>
      </c>
      <c r="C1109" s="27">
        <v>44652</v>
      </c>
      <c r="J1109" s="1" t="s">
        <v>52</v>
      </c>
      <c r="K1109" s="1" t="s">
        <v>59</v>
      </c>
      <c r="L1109" s="1">
        <v>1</v>
      </c>
      <c r="M1109" s="1">
        <v>158</v>
      </c>
      <c r="N1109" s="6">
        <v>158</v>
      </c>
      <c r="O1109" s="6"/>
      <c r="P1109" s="6">
        <v>3616.9</v>
      </c>
      <c r="R1109" s="31">
        <v>158</v>
      </c>
      <c r="S1109" s="28">
        <v>44681</v>
      </c>
      <c r="W1109" s="58"/>
      <c r="X1109" s="59"/>
      <c r="Y1109" s="59"/>
      <c r="Z1109" s="59"/>
      <c r="AA1109" s="59"/>
      <c r="AB1109" s="59"/>
      <c r="AC1109" s="59"/>
      <c r="AD1109" s="59"/>
      <c r="AE1109" s="59"/>
      <c r="AF1109" s="59"/>
      <c r="AG1109" s="59"/>
      <c r="AH1109" s="59"/>
      <c r="AI1109" s="59"/>
      <c r="AJ1109" s="59"/>
      <c r="AK1109" s="59"/>
      <c r="AL1109" s="59"/>
      <c r="AM1109" s="59"/>
      <c r="AN1109" s="59"/>
      <c r="AO1109" s="59"/>
      <c r="AP1109" s="59"/>
      <c r="AQ1109" s="59"/>
      <c r="AR1109" s="59"/>
      <c r="AS1109" s="59"/>
      <c r="AT1109" s="59"/>
      <c r="AU1109" s="59"/>
      <c r="AV1109" s="59"/>
      <c r="AW1109" s="59"/>
      <c r="AX1109" s="59"/>
      <c r="AY1109" s="59"/>
      <c r="AZ1109" s="58"/>
      <c r="BA1109" s="59"/>
      <c r="BB1109" s="59"/>
      <c r="BC1109" s="59"/>
      <c r="BD1109" s="59"/>
    </row>
    <row r="1110" spans="1:56" x14ac:dyDescent="0.2">
      <c r="A1110" s="29">
        <v>48161</v>
      </c>
      <c r="B1110" s="1" t="s">
        <v>789</v>
      </c>
      <c r="C1110" s="27">
        <v>44652</v>
      </c>
      <c r="J1110" s="1" t="s">
        <v>52</v>
      </c>
      <c r="K1110" s="1" t="s">
        <v>59</v>
      </c>
      <c r="L1110" s="1">
        <v>1</v>
      </c>
      <c r="M1110" s="1">
        <v>168</v>
      </c>
      <c r="N1110" s="6">
        <v>168</v>
      </c>
      <c r="O1110" s="6"/>
      <c r="P1110" s="6">
        <v>3458.9</v>
      </c>
      <c r="R1110" s="31">
        <v>168</v>
      </c>
      <c r="S1110" s="28">
        <v>44681</v>
      </c>
      <c r="W1110" s="58"/>
      <c r="X1110" s="59"/>
      <c r="Y1110" s="59"/>
      <c r="Z1110" s="59"/>
      <c r="AA1110" s="59"/>
      <c r="AB1110" s="59"/>
      <c r="AC1110" s="59"/>
      <c r="AD1110" s="59"/>
      <c r="AE1110" s="59"/>
      <c r="AF1110" s="59"/>
      <c r="AG1110" s="59"/>
      <c r="AH1110" s="59"/>
      <c r="AI1110" s="59"/>
      <c r="AJ1110" s="59"/>
      <c r="AK1110" s="59"/>
      <c r="AL1110" s="59"/>
      <c r="AM1110" s="59"/>
      <c r="AN1110" s="59"/>
      <c r="AO1110" s="59"/>
      <c r="AP1110" s="59"/>
      <c r="AQ1110" s="59"/>
      <c r="AR1110" s="59"/>
      <c r="AS1110" s="59"/>
      <c r="AT1110" s="59"/>
      <c r="AU1110" s="59"/>
      <c r="AV1110" s="59"/>
      <c r="AW1110" s="59"/>
      <c r="AX1110" s="59"/>
      <c r="AY1110" s="59"/>
      <c r="AZ1110" s="58"/>
      <c r="BA1110" s="59"/>
      <c r="BB1110" s="59"/>
      <c r="BC1110" s="59"/>
      <c r="BD1110" s="59"/>
    </row>
    <row r="1111" spans="1:56" x14ac:dyDescent="0.2">
      <c r="A1111" s="29">
        <v>47957</v>
      </c>
      <c r="B1111" s="1" t="s">
        <v>200</v>
      </c>
      <c r="C1111" s="27">
        <v>44655</v>
      </c>
      <c r="D1111" s="1">
        <v>53737</v>
      </c>
      <c r="J1111" s="1" t="s">
        <v>52</v>
      </c>
      <c r="K1111" s="1" t="s">
        <v>49</v>
      </c>
      <c r="L1111" s="1">
        <v>-2</v>
      </c>
      <c r="N1111" s="6"/>
      <c r="O1111" s="6">
        <v>36</v>
      </c>
      <c r="P1111" s="6">
        <v>691.38</v>
      </c>
      <c r="R1111" s="31">
        <v>-36</v>
      </c>
      <c r="S1111" s="28">
        <v>44681</v>
      </c>
      <c r="W1111" s="58"/>
      <c r="X1111" s="59"/>
      <c r="Y1111" s="59"/>
      <c r="Z1111" s="59"/>
      <c r="AA1111" s="59"/>
      <c r="AB1111" s="59"/>
      <c r="AC1111" s="59"/>
      <c r="AD1111" s="59"/>
      <c r="AE1111" s="59"/>
      <c r="AF1111" s="59"/>
      <c r="AG1111" s="59"/>
      <c r="AH1111" s="59"/>
      <c r="AI1111" s="59"/>
      <c r="AJ1111" s="59"/>
      <c r="AK1111" s="59"/>
      <c r="AL1111" s="59"/>
      <c r="AM1111" s="59"/>
      <c r="AN1111" s="59"/>
      <c r="AO1111" s="59"/>
      <c r="AP1111" s="59"/>
      <c r="AQ1111" s="59"/>
      <c r="AR1111" s="59"/>
      <c r="AS1111" s="59"/>
      <c r="AT1111" s="59"/>
      <c r="AU1111" s="59"/>
      <c r="AV1111" s="59"/>
      <c r="AW1111" s="59"/>
      <c r="AX1111" s="59"/>
      <c r="AY1111" s="59"/>
      <c r="AZ1111" s="58"/>
      <c r="BA1111" s="59"/>
      <c r="BB1111" s="59"/>
      <c r="BC1111" s="59"/>
      <c r="BD1111" s="59"/>
    </row>
    <row r="1112" spans="1:56" x14ac:dyDescent="0.2">
      <c r="A1112" s="29">
        <v>47957</v>
      </c>
      <c r="B1112" s="1" t="s">
        <v>200</v>
      </c>
      <c r="C1112" s="27">
        <v>44655</v>
      </c>
      <c r="D1112" s="1">
        <v>53737</v>
      </c>
      <c r="J1112" s="1" t="s">
        <v>52</v>
      </c>
      <c r="K1112" s="1" t="s">
        <v>49</v>
      </c>
      <c r="L1112" s="1">
        <v>-1</v>
      </c>
      <c r="N1112" s="6"/>
      <c r="O1112" s="6">
        <v>34.770000000000003</v>
      </c>
      <c r="P1112" s="6">
        <v>3442.13</v>
      </c>
      <c r="R1112" s="31">
        <v>-34.770000000000003</v>
      </c>
      <c r="S1112" s="28">
        <v>44681</v>
      </c>
      <c r="W1112" s="58"/>
      <c r="X1112" s="59"/>
      <c r="Y1112" s="59"/>
      <c r="Z1112" s="59"/>
      <c r="AA1112" s="59"/>
      <c r="AB1112" s="59"/>
      <c r="AC1112" s="59"/>
      <c r="AD1112" s="59"/>
      <c r="AE1112" s="59"/>
      <c r="AF1112" s="59"/>
      <c r="AG1112" s="59"/>
      <c r="AH1112" s="59"/>
      <c r="AI1112" s="59"/>
      <c r="AJ1112" s="59"/>
      <c r="AK1112" s="59"/>
      <c r="AL1112" s="59"/>
      <c r="AM1112" s="59"/>
      <c r="AN1112" s="59"/>
      <c r="AO1112" s="59"/>
      <c r="AP1112" s="59"/>
      <c r="AQ1112" s="59"/>
      <c r="AR1112" s="59"/>
      <c r="AS1112" s="59"/>
      <c r="AT1112" s="59"/>
      <c r="AU1112" s="59"/>
      <c r="AV1112" s="59"/>
      <c r="AW1112" s="59"/>
      <c r="AX1112" s="59"/>
      <c r="AY1112" s="59"/>
      <c r="AZ1112" s="58"/>
      <c r="BA1112" s="59"/>
      <c r="BB1112" s="59"/>
      <c r="BC1112" s="59"/>
      <c r="BD1112" s="59"/>
    </row>
    <row r="1113" spans="1:56" x14ac:dyDescent="0.2">
      <c r="A1113" s="29">
        <v>47957</v>
      </c>
      <c r="B1113" s="1" t="s">
        <v>200</v>
      </c>
      <c r="C1113" s="27">
        <v>44655</v>
      </c>
      <c r="D1113" s="1">
        <v>53737</v>
      </c>
      <c r="J1113" s="1" t="s">
        <v>52</v>
      </c>
      <c r="K1113" s="1" t="s">
        <v>49</v>
      </c>
      <c r="L1113" s="1">
        <v>-10</v>
      </c>
      <c r="N1113" s="6"/>
      <c r="O1113" s="6">
        <v>30</v>
      </c>
      <c r="P1113" s="6">
        <v>727.38</v>
      </c>
      <c r="R1113" s="31">
        <v>-30</v>
      </c>
      <c r="S1113" s="28">
        <v>44681</v>
      </c>
      <c r="W1113" s="58"/>
      <c r="X1113" s="59"/>
      <c r="Y1113" s="59"/>
      <c r="Z1113" s="59"/>
      <c r="AA1113" s="59"/>
      <c r="AB1113" s="59"/>
      <c r="AC1113" s="59"/>
      <c r="AD1113" s="59"/>
      <c r="AE1113" s="59"/>
      <c r="AF1113" s="59"/>
      <c r="AG1113" s="59"/>
      <c r="AH1113" s="59"/>
      <c r="AI1113" s="59"/>
      <c r="AJ1113" s="59"/>
      <c r="AK1113" s="59"/>
      <c r="AL1113" s="59"/>
      <c r="AM1113" s="59"/>
      <c r="AN1113" s="59"/>
      <c r="AO1113" s="59"/>
      <c r="AP1113" s="59"/>
      <c r="AQ1113" s="59"/>
      <c r="AR1113" s="59"/>
      <c r="AS1113" s="59"/>
      <c r="AT1113" s="59"/>
      <c r="AU1113" s="59"/>
      <c r="AV1113" s="59"/>
      <c r="AW1113" s="59"/>
      <c r="AX1113" s="59"/>
      <c r="AY1113" s="59"/>
      <c r="AZ1113" s="58"/>
      <c r="BA1113" s="59"/>
      <c r="BB1113" s="59"/>
      <c r="BC1113" s="59"/>
      <c r="BD1113" s="59"/>
    </row>
    <row r="1114" spans="1:56" x14ac:dyDescent="0.2">
      <c r="A1114" s="29">
        <v>47957</v>
      </c>
      <c r="B1114" s="1" t="s">
        <v>200</v>
      </c>
      <c r="C1114" s="27">
        <v>44655</v>
      </c>
      <c r="D1114" s="1">
        <v>53737</v>
      </c>
      <c r="J1114" s="1" t="s">
        <v>52</v>
      </c>
      <c r="K1114" s="1" t="s">
        <v>49</v>
      </c>
      <c r="L1114" s="1">
        <v>-14</v>
      </c>
      <c r="N1114" s="6"/>
      <c r="O1114" s="6">
        <v>24.5</v>
      </c>
      <c r="P1114" s="6">
        <v>757.38</v>
      </c>
      <c r="R1114" s="31">
        <v>-24.5</v>
      </c>
      <c r="S1114" s="28">
        <v>44681</v>
      </c>
      <c r="W1114" s="58"/>
      <c r="X1114" s="59"/>
      <c r="Y1114" s="59"/>
      <c r="Z1114" s="59"/>
      <c r="AA1114" s="59"/>
      <c r="AB1114" s="59"/>
      <c r="AC1114" s="59"/>
      <c r="AD1114" s="59"/>
      <c r="AE1114" s="59"/>
      <c r="AF1114" s="59"/>
      <c r="AG1114" s="59"/>
      <c r="AH1114" s="59"/>
      <c r="AI1114" s="59"/>
      <c r="AJ1114" s="59"/>
      <c r="AK1114" s="59"/>
      <c r="AL1114" s="59"/>
      <c r="AM1114" s="59"/>
      <c r="AN1114" s="59"/>
      <c r="AO1114" s="59"/>
      <c r="AP1114" s="59"/>
      <c r="AQ1114" s="59"/>
      <c r="AR1114" s="59"/>
      <c r="AS1114" s="59"/>
      <c r="AT1114" s="59"/>
      <c r="AU1114" s="59"/>
      <c r="AV1114" s="59"/>
      <c r="AW1114" s="59"/>
      <c r="AX1114" s="59"/>
      <c r="AY1114" s="59"/>
      <c r="AZ1114" s="58"/>
      <c r="BA1114" s="59"/>
      <c r="BB1114" s="59"/>
      <c r="BC1114" s="59"/>
      <c r="BD1114" s="59"/>
    </row>
    <row r="1115" spans="1:56" x14ac:dyDescent="0.2">
      <c r="A1115" s="29">
        <v>47957</v>
      </c>
      <c r="B1115" s="1" t="s">
        <v>200</v>
      </c>
      <c r="C1115" s="27">
        <v>44655</v>
      </c>
      <c r="D1115" s="1">
        <v>53737</v>
      </c>
      <c r="J1115" s="1" t="s">
        <v>52</v>
      </c>
      <c r="K1115" s="1" t="s">
        <v>49</v>
      </c>
      <c r="L1115" s="1">
        <v>-1</v>
      </c>
      <c r="N1115" s="6"/>
      <c r="O1115" s="6">
        <v>18</v>
      </c>
      <c r="P1115" s="6">
        <v>673.38</v>
      </c>
      <c r="R1115" s="31">
        <v>-18</v>
      </c>
      <c r="S1115" s="28">
        <v>44681</v>
      </c>
      <c r="W1115" s="58"/>
      <c r="X1115" s="59"/>
      <c r="Y1115" s="59"/>
      <c r="Z1115" s="59"/>
      <c r="AA1115" s="59"/>
      <c r="AB1115" s="59"/>
      <c r="AC1115" s="59"/>
      <c r="AD1115" s="59"/>
      <c r="AE1115" s="59"/>
      <c r="AF1115" s="59"/>
      <c r="AG1115" s="59"/>
      <c r="AH1115" s="59"/>
      <c r="AI1115" s="59"/>
      <c r="AJ1115" s="59"/>
      <c r="AK1115" s="59"/>
      <c r="AL1115" s="59"/>
      <c r="AM1115" s="59"/>
      <c r="AN1115" s="59"/>
      <c r="AO1115" s="59"/>
      <c r="AP1115" s="59"/>
      <c r="AQ1115" s="59"/>
      <c r="AR1115" s="59"/>
      <c r="AS1115" s="59"/>
      <c r="AT1115" s="59"/>
      <c r="AU1115" s="59"/>
      <c r="AV1115" s="59"/>
      <c r="AW1115" s="59"/>
      <c r="AX1115" s="59"/>
      <c r="AY1115" s="59"/>
      <c r="AZ1115" s="58"/>
      <c r="BA1115" s="59"/>
      <c r="BB1115" s="59"/>
      <c r="BC1115" s="59"/>
      <c r="BD1115" s="59"/>
    </row>
    <row r="1116" spans="1:56" x14ac:dyDescent="0.2">
      <c r="A1116" s="29">
        <v>47959</v>
      </c>
      <c r="B1116" s="1" t="s">
        <v>200</v>
      </c>
      <c r="C1116" s="27">
        <v>44655</v>
      </c>
      <c r="D1116" s="1">
        <v>53739</v>
      </c>
      <c r="J1116" s="1" t="s">
        <v>52</v>
      </c>
      <c r="K1116" s="1" t="s">
        <v>49</v>
      </c>
      <c r="L1116" s="1">
        <v>-1</v>
      </c>
      <c r="N1116" s="6"/>
      <c r="O1116" s="6">
        <v>844.5</v>
      </c>
      <c r="P1116" s="6">
        <v>781.88</v>
      </c>
      <c r="R1116" s="31">
        <v>-844.5</v>
      </c>
      <c r="S1116" s="28">
        <v>44681</v>
      </c>
      <c r="W1116" s="58"/>
      <c r="X1116" s="59"/>
      <c r="Y1116" s="59"/>
      <c r="Z1116" s="59"/>
      <c r="AA1116" s="59"/>
      <c r="AB1116" s="59"/>
      <c r="AC1116" s="59"/>
      <c r="AD1116" s="59"/>
      <c r="AE1116" s="59"/>
      <c r="AF1116" s="59"/>
      <c r="AG1116" s="59"/>
      <c r="AH1116" s="59"/>
      <c r="AI1116" s="59"/>
      <c r="AJ1116" s="59"/>
      <c r="AK1116" s="59"/>
      <c r="AL1116" s="59"/>
      <c r="AM1116" s="59"/>
      <c r="AN1116" s="59"/>
      <c r="AO1116" s="59"/>
      <c r="AP1116" s="59"/>
      <c r="AQ1116" s="59"/>
      <c r="AR1116" s="59"/>
      <c r="AS1116" s="59"/>
      <c r="AT1116" s="59"/>
      <c r="AU1116" s="59"/>
      <c r="AV1116" s="59"/>
      <c r="AW1116" s="59"/>
      <c r="AX1116" s="59"/>
      <c r="AY1116" s="59"/>
      <c r="AZ1116" s="58"/>
      <c r="BA1116" s="59"/>
      <c r="BB1116" s="59"/>
      <c r="BC1116" s="59"/>
      <c r="BD1116" s="59"/>
    </row>
    <row r="1117" spans="1:56" x14ac:dyDescent="0.2">
      <c r="A1117" s="29">
        <v>47973</v>
      </c>
      <c r="B1117" s="1" t="s">
        <v>200</v>
      </c>
      <c r="C1117" s="27">
        <v>44655</v>
      </c>
      <c r="D1117" s="1">
        <v>53744</v>
      </c>
      <c r="J1117" s="1" t="s">
        <v>52</v>
      </c>
      <c r="K1117" s="1" t="s">
        <v>49</v>
      </c>
      <c r="L1117" s="1">
        <v>-2</v>
      </c>
      <c r="N1117" s="6"/>
      <c r="O1117" s="6">
        <v>1689</v>
      </c>
      <c r="P1117" s="6">
        <v>1753.13</v>
      </c>
      <c r="R1117" s="31">
        <v>-1689</v>
      </c>
      <c r="S1117" s="28">
        <v>44681</v>
      </c>
      <c r="W1117" s="58"/>
      <c r="X1117" s="59"/>
      <c r="Y1117" s="59"/>
      <c r="Z1117" s="59"/>
      <c r="AA1117" s="59"/>
      <c r="AB1117" s="59"/>
      <c r="AC1117" s="59"/>
      <c r="AD1117" s="59"/>
      <c r="AE1117" s="59"/>
      <c r="AF1117" s="59"/>
      <c r="AG1117" s="59"/>
      <c r="AH1117" s="59"/>
      <c r="AI1117" s="59"/>
      <c r="AJ1117" s="59"/>
      <c r="AK1117" s="59"/>
      <c r="AL1117" s="59"/>
      <c r="AM1117" s="59"/>
      <c r="AN1117" s="59"/>
      <c r="AO1117" s="59"/>
      <c r="AP1117" s="59"/>
      <c r="AQ1117" s="59"/>
      <c r="AR1117" s="59"/>
      <c r="AS1117" s="59"/>
      <c r="AT1117" s="59"/>
      <c r="AU1117" s="59"/>
      <c r="AV1117" s="59"/>
      <c r="AW1117" s="59"/>
      <c r="AX1117" s="59"/>
      <c r="AY1117" s="59"/>
      <c r="AZ1117" s="58"/>
      <c r="BA1117" s="59"/>
      <c r="BB1117" s="59"/>
      <c r="BC1117" s="59"/>
      <c r="BD1117" s="59"/>
    </row>
    <row r="1118" spans="1:56" x14ac:dyDescent="0.2">
      <c r="A1118" s="29">
        <v>47973</v>
      </c>
      <c r="B1118" s="1" t="s">
        <v>200</v>
      </c>
      <c r="C1118" s="27">
        <v>44655</v>
      </c>
      <c r="D1118" s="1">
        <v>53744</v>
      </c>
      <c r="J1118" s="1" t="s">
        <v>52</v>
      </c>
      <c r="K1118" s="1" t="s">
        <v>49</v>
      </c>
      <c r="L1118" s="1">
        <v>-2</v>
      </c>
      <c r="N1118" s="6"/>
      <c r="O1118" s="6">
        <v>126.75</v>
      </c>
      <c r="P1118" s="6">
        <v>1626.38</v>
      </c>
      <c r="R1118" s="31">
        <v>-126.75</v>
      </c>
      <c r="S1118" s="28">
        <v>44681</v>
      </c>
      <c r="W1118" s="58"/>
      <c r="X1118" s="59"/>
      <c r="Y1118" s="59"/>
      <c r="Z1118" s="59"/>
      <c r="AA1118" s="59"/>
      <c r="AB1118" s="59"/>
      <c r="AC1118" s="59"/>
      <c r="AD1118" s="59"/>
      <c r="AE1118" s="59"/>
      <c r="AF1118" s="59"/>
      <c r="AG1118" s="59"/>
      <c r="AH1118" s="59"/>
      <c r="AI1118" s="59"/>
      <c r="AJ1118" s="59"/>
      <c r="AK1118" s="59"/>
      <c r="AL1118" s="59"/>
      <c r="AM1118" s="59"/>
      <c r="AN1118" s="59"/>
      <c r="AO1118" s="59"/>
      <c r="AP1118" s="59"/>
      <c r="AQ1118" s="59"/>
      <c r="AR1118" s="59"/>
      <c r="AS1118" s="59"/>
      <c r="AT1118" s="59"/>
      <c r="AU1118" s="59"/>
      <c r="AV1118" s="59"/>
      <c r="AW1118" s="59"/>
      <c r="AX1118" s="59"/>
      <c r="AY1118" s="59"/>
      <c r="AZ1118" s="58"/>
      <c r="BA1118" s="59"/>
      <c r="BB1118" s="59"/>
      <c r="BC1118" s="59"/>
      <c r="BD1118" s="59"/>
    </row>
    <row r="1119" spans="1:56" x14ac:dyDescent="0.2">
      <c r="A1119" s="29">
        <v>48103</v>
      </c>
      <c r="B1119" s="1" t="s">
        <v>200</v>
      </c>
      <c r="C1119" s="27">
        <v>44655</v>
      </c>
      <c r="D1119" s="1">
        <v>53798</v>
      </c>
      <c r="J1119" s="1" t="s">
        <v>52</v>
      </c>
      <c r="K1119" s="1" t="s">
        <v>49</v>
      </c>
      <c r="L1119" s="1">
        <v>-11</v>
      </c>
      <c r="N1119" s="6"/>
      <c r="O1119" s="6">
        <v>33</v>
      </c>
      <c r="P1119" s="6">
        <v>637.29999999999995</v>
      </c>
      <c r="R1119" s="31">
        <v>-33</v>
      </c>
      <c r="S1119" s="28">
        <v>44681</v>
      </c>
      <c r="W1119" s="58"/>
      <c r="X1119" s="59"/>
      <c r="Y1119" s="59"/>
      <c r="Z1119" s="59"/>
      <c r="AA1119" s="59"/>
      <c r="AB1119" s="59"/>
      <c r="AC1119" s="59"/>
      <c r="AD1119" s="59"/>
      <c r="AE1119" s="59"/>
      <c r="AF1119" s="59"/>
      <c r="AG1119" s="59"/>
      <c r="AH1119" s="59"/>
      <c r="AI1119" s="59"/>
      <c r="AJ1119" s="59"/>
      <c r="AK1119" s="59"/>
      <c r="AL1119" s="59"/>
      <c r="AM1119" s="59"/>
      <c r="AN1119" s="59"/>
      <c r="AO1119" s="59"/>
      <c r="AP1119" s="59"/>
      <c r="AQ1119" s="59"/>
      <c r="AR1119" s="59"/>
      <c r="AS1119" s="59"/>
      <c r="AT1119" s="59"/>
      <c r="AU1119" s="59"/>
      <c r="AV1119" s="59"/>
      <c r="AW1119" s="59"/>
      <c r="AX1119" s="59"/>
      <c r="AY1119" s="59"/>
      <c r="AZ1119" s="58"/>
      <c r="BA1119" s="59"/>
      <c r="BB1119" s="59"/>
      <c r="BC1119" s="59"/>
      <c r="BD1119" s="59"/>
    </row>
    <row r="1120" spans="1:56" x14ac:dyDescent="0.2">
      <c r="A1120" s="29">
        <v>48103</v>
      </c>
      <c r="B1120" s="1" t="s">
        <v>200</v>
      </c>
      <c r="C1120" s="27">
        <v>44655</v>
      </c>
      <c r="D1120" s="1">
        <v>53798</v>
      </c>
      <c r="J1120" s="1" t="s">
        <v>52</v>
      </c>
      <c r="K1120" s="1" t="s">
        <v>49</v>
      </c>
      <c r="L1120" s="1">
        <v>-5</v>
      </c>
      <c r="N1120" s="6"/>
      <c r="O1120" s="6">
        <v>5.88</v>
      </c>
      <c r="P1120" s="6">
        <v>631.41999999999996</v>
      </c>
      <c r="R1120" s="31">
        <v>-5.88</v>
      </c>
      <c r="S1120" s="28">
        <v>44681</v>
      </c>
      <c r="W1120" s="58"/>
      <c r="X1120" s="59"/>
      <c r="Y1120" s="59"/>
      <c r="Z1120" s="59"/>
      <c r="AA1120" s="59"/>
      <c r="AB1120" s="59"/>
      <c r="AC1120" s="59"/>
      <c r="AD1120" s="59"/>
      <c r="AE1120" s="59"/>
      <c r="AF1120" s="59"/>
      <c r="AG1120" s="59"/>
      <c r="AH1120" s="59"/>
      <c r="AI1120" s="59"/>
      <c r="AJ1120" s="59"/>
      <c r="AK1120" s="59"/>
      <c r="AL1120" s="59"/>
      <c r="AM1120" s="59"/>
      <c r="AN1120" s="59"/>
      <c r="AO1120" s="59"/>
      <c r="AP1120" s="59"/>
      <c r="AQ1120" s="59"/>
      <c r="AR1120" s="59"/>
      <c r="AS1120" s="59"/>
      <c r="AT1120" s="59"/>
      <c r="AU1120" s="59"/>
      <c r="AV1120" s="59"/>
      <c r="AW1120" s="59"/>
      <c r="AX1120" s="59"/>
      <c r="AY1120" s="59"/>
      <c r="AZ1120" s="58"/>
      <c r="BA1120" s="59"/>
      <c r="BB1120" s="59"/>
      <c r="BC1120" s="59"/>
      <c r="BD1120" s="59"/>
    </row>
    <row r="1121" spans="1:56" x14ac:dyDescent="0.2">
      <c r="A1121" s="29">
        <v>48103</v>
      </c>
      <c r="B1121" s="1" t="s">
        <v>200</v>
      </c>
      <c r="C1121" s="27">
        <v>44655</v>
      </c>
      <c r="D1121" s="1">
        <v>53798</v>
      </c>
      <c r="J1121" s="1" t="s">
        <v>52</v>
      </c>
      <c r="K1121" s="1" t="s">
        <v>49</v>
      </c>
      <c r="L1121" s="1">
        <v>-4</v>
      </c>
      <c r="N1121" s="6"/>
      <c r="O1121" s="6">
        <v>3.08</v>
      </c>
      <c r="P1121" s="6">
        <v>670.3</v>
      </c>
      <c r="R1121" s="31">
        <v>-3.08</v>
      </c>
      <c r="S1121" s="28">
        <v>44681</v>
      </c>
      <c r="W1121" s="58"/>
      <c r="X1121" s="59"/>
      <c r="Y1121" s="59"/>
      <c r="Z1121" s="59"/>
      <c r="AA1121" s="59"/>
      <c r="AB1121" s="59"/>
      <c r="AC1121" s="59"/>
      <c r="AD1121" s="59"/>
      <c r="AE1121" s="59"/>
      <c r="AF1121" s="59"/>
      <c r="AG1121" s="59"/>
      <c r="AH1121" s="59"/>
      <c r="AI1121" s="59"/>
      <c r="AJ1121" s="59"/>
      <c r="AK1121" s="59"/>
      <c r="AL1121" s="59"/>
      <c r="AM1121" s="59"/>
      <c r="AN1121" s="59"/>
      <c r="AO1121" s="59"/>
      <c r="AP1121" s="59"/>
      <c r="AQ1121" s="59"/>
      <c r="AR1121" s="59"/>
      <c r="AS1121" s="59"/>
      <c r="AT1121" s="59"/>
      <c r="AU1121" s="59"/>
      <c r="AV1121" s="59"/>
      <c r="AW1121" s="59"/>
      <c r="AX1121" s="59"/>
      <c r="AY1121" s="59"/>
      <c r="AZ1121" s="58"/>
      <c r="BA1121" s="59"/>
      <c r="BB1121" s="59"/>
      <c r="BC1121" s="59"/>
      <c r="BD1121" s="59"/>
    </row>
    <row r="1122" spans="1:56" x14ac:dyDescent="0.2">
      <c r="A1122" s="29">
        <v>47943</v>
      </c>
      <c r="B1122" s="1" t="s">
        <v>200</v>
      </c>
      <c r="C1122" s="27">
        <v>44658</v>
      </c>
      <c r="D1122" s="1">
        <v>53733</v>
      </c>
      <c r="J1122" s="1" t="s">
        <v>52</v>
      </c>
      <c r="K1122" s="1" t="s">
        <v>49</v>
      </c>
      <c r="L1122" s="1">
        <v>-2</v>
      </c>
      <c r="N1122" s="6"/>
      <c r="O1122" s="6">
        <v>263.95999999999998</v>
      </c>
      <c r="P1122" s="6">
        <v>367.46</v>
      </c>
      <c r="R1122" s="31">
        <v>-263.95999999999998</v>
      </c>
      <c r="S1122" s="28">
        <v>44681</v>
      </c>
      <c r="W1122" s="58"/>
      <c r="X1122" s="59"/>
      <c r="Y1122" s="59"/>
      <c r="Z1122" s="59"/>
      <c r="AA1122" s="59"/>
      <c r="AB1122" s="59"/>
      <c r="AC1122" s="59"/>
      <c r="AD1122" s="59"/>
      <c r="AE1122" s="59"/>
      <c r="AF1122" s="59"/>
      <c r="AG1122" s="59"/>
      <c r="AH1122" s="59"/>
      <c r="AI1122" s="59"/>
      <c r="AJ1122" s="59"/>
      <c r="AK1122" s="59"/>
      <c r="AL1122" s="59"/>
      <c r="AM1122" s="59"/>
      <c r="AN1122" s="59"/>
      <c r="AO1122" s="59"/>
      <c r="AP1122" s="59"/>
      <c r="AQ1122" s="59"/>
      <c r="AR1122" s="59"/>
      <c r="AS1122" s="59"/>
      <c r="AT1122" s="59"/>
      <c r="AU1122" s="59"/>
      <c r="AV1122" s="59"/>
      <c r="AW1122" s="59"/>
      <c r="AX1122" s="59"/>
      <c r="AY1122" s="59"/>
      <c r="AZ1122" s="58"/>
      <c r="BA1122" s="59"/>
      <c r="BB1122" s="59"/>
      <c r="BC1122" s="59"/>
      <c r="BD1122" s="59"/>
    </row>
    <row r="1123" spans="1:56" x14ac:dyDescent="0.2">
      <c r="A1123" s="29">
        <v>47943</v>
      </c>
      <c r="B1123" s="1" t="s">
        <v>200</v>
      </c>
      <c r="C1123" s="27">
        <v>44658</v>
      </c>
      <c r="D1123" s="1">
        <v>53733</v>
      </c>
      <c r="J1123" s="1" t="s">
        <v>52</v>
      </c>
      <c r="K1123" s="1" t="s">
        <v>49</v>
      </c>
      <c r="L1123" s="1">
        <v>-1</v>
      </c>
      <c r="N1123" s="6"/>
      <c r="O1123" s="6">
        <v>80</v>
      </c>
      <c r="P1123" s="6">
        <v>287.45999999999998</v>
      </c>
      <c r="R1123" s="31">
        <v>-80</v>
      </c>
      <c r="S1123" s="28">
        <v>44681</v>
      </c>
      <c r="W1123" s="58"/>
      <c r="X1123" s="59"/>
      <c r="Y1123" s="59"/>
      <c r="Z1123" s="59"/>
      <c r="AA1123" s="59"/>
      <c r="AB1123" s="59"/>
      <c r="AC1123" s="59"/>
      <c r="AD1123" s="59"/>
      <c r="AE1123" s="59"/>
      <c r="AF1123" s="59"/>
      <c r="AG1123" s="59"/>
      <c r="AH1123" s="59"/>
      <c r="AI1123" s="59"/>
      <c r="AJ1123" s="59"/>
      <c r="AK1123" s="59"/>
      <c r="AL1123" s="59"/>
      <c r="AM1123" s="59"/>
      <c r="AN1123" s="59"/>
      <c r="AO1123" s="59"/>
      <c r="AP1123" s="59"/>
      <c r="AQ1123" s="59"/>
      <c r="AR1123" s="59"/>
      <c r="AS1123" s="59"/>
      <c r="AT1123" s="59"/>
      <c r="AU1123" s="59"/>
      <c r="AV1123" s="59"/>
      <c r="AW1123" s="59"/>
      <c r="AX1123" s="59"/>
      <c r="AY1123" s="59"/>
      <c r="AZ1123" s="58"/>
      <c r="BA1123" s="59"/>
      <c r="BB1123" s="59"/>
      <c r="BC1123" s="59"/>
      <c r="BD1123" s="59"/>
    </row>
    <row r="1124" spans="1:56" x14ac:dyDescent="0.2">
      <c r="A1124" s="29">
        <v>47943</v>
      </c>
      <c r="B1124" s="1" t="s">
        <v>200</v>
      </c>
      <c r="C1124" s="27">
        <v>44658</v>
      </c>
      <c r="D1124" s="1">
        <v>53733</v>
      </c>
      <c r="J1124" s="1" t="s">
        <v>52</v>
      </c>
      <c r="K1124" s="1" t="s">
        <v>49</v>
      </c>
      <c r="L1124" s="1">
        <v>-2</v>
      </c>
      <c r="N1124" s="6"/>
      <c r="O1124" s="6">
        <v>6</v>
      </c>
      <c r="P1124" s="6">
        <v>280.27999999999997</v>
      </c>
      <c r="R1124" s="31">
        <v>-6</v>
      </c>
      <c r="S1124" s="28">
        <v>44681</v>
      </c>
      <c r="W1124" s="58"/>
      <c r="X1124" s="59"/>
      <c r="Y1124" s="59"/>
      <c r="Z1124" s="59"/>
      <c r="AA1124" s="59"/>
      <c r="AB1124" s="59"/>
      <c r="AC1124" s="59"/>
      <c r="AD1124" s="59"/>
      <c r="AE1124" s="59"/>
      <c r="AF1124" s="59"/>
      <c r="AG1124" s="59"/>
      <c r="AH1124" s="59"/>
      <c r="AI1124" s="59"/>
      <c r="AJ1124" s="59"/>
      <c r="AK1124" s="59"/>
      <c r="AL1124" s="59"/>
      <c r="AM1124" s="59"/>
      <c r="AN1124" s="59"/>
      <c r="AO1124" s="59"/>
      <c r="AP1124" s="59"/>
      <c r="AQ1124" s="59"/>
      <c r="AR1124" s="59"/>
      <c r="AS1124" s="59"/>
      <c r="AT1124" s="59"/>
      <c r="AU1124" s="59"/>
      <c r="AV1124" s="59"/>
      <c r="AW1124" s="59"/>
      <c r="AX1124" s="59"/>
      <c r="AY1124" s="59"/>
      <c r="AZ1124" s="58"/>
      <c r="BA1124" s="59"/>
      <c r="BB1124" s="59"/>
      <c r="BC1124" s="59"/>
      <c r="BD1124" s="59"/>
    </row>
    <row r="1125" spans="1:56" x14ac:dyDescent="0.2">
      <c r="A1125" s="29">
        <v>47943</v>
      </c>
      <c r="B1125" s="1" t="s">
        <v>200</v>
      </c>
      <c r="C1125" s="27">
        <v>44658</v>
      </c>
      <c r="D1125" s="1">
        <v>53733</v>
      </c>
      <c r="J1125" s="1" t="s">
        <v>52</v>
      </c>
      <c r="K1125" s="1" t="s">
        <v>49</v>
      </c>
      <c r="L1125" s="1">
        <v>-1</v>
      </c>
      <c r="N1125" s="6"/>
      <c r="O1125" s="6">
        <v>1.18</v>
      </c>
      <c r="P1125" s="6">
        <v>286.27999999999997</v>
      </c>
      <c r="R1125" s="31">
        <v>-1.18</v>
      </c>
      <c r="S1125" s="28">
        <v>44681</v>
      </c>
      <c r="W1125" s="58"/>
      <c r="X1125" s="59"/>
      <c r="Y1125" s="59"/>
      <c r="Z1125" s="59"/>
      <c r="AA1125" s="59"/>
      <c r="AB1125" s="59"/>
      <c r="AC1125" s="59"/>
      <c r="AD1125" s="59"/>
      <c r="AE1125" s="59"/>
      <c r="AF1125" s="59"/>
      <c r="AG1125" s="59"/>
      <c r="AH1125" s="59"/>
      <c r="AI1125" s="59"/>
      <c r="AJ1125" s="59"/>
      <c r="AK1125" s="59"/>
      <c r="AL1125" s="59"/>
      <c r="AM1125" s="59"/>
      <c r="AN1125" s="59"/>
      <c r="AO1125" s="59"/>
      <c r="AP1125" s="59"/>
      <c r="AQ1125" s="59"/>
      <c r="AR1125" s="59"/>
      <c r="AS1125" s="59"/>
      <c r="AT1125" s="59"/>
      <c r="AU1125" s="59"/>
      <c r="AV1125" s="59"/>
      <c r="AW1125" s="59"/>
      <c r="AX1125" s="59"/>
      <c r="AY1125" s="59"/>
      <c r="AZ1125" s="58"/>
      <c r="BA1125" s="59"/>
      <c r="BB1125" s="59"/>
      <c r="BC1125" s="59"/>
      <c r="BD1125" s="59"/>
    </row>
    <row r="1126" spans="1:56" x14ac:dyDescent="0.2">
      <c r="A1126" s="29">
        <v>47943</v>
      </c>
      <c r="B1126" s="1" t="s">
        <v>200</v>
      </c>
      <c r="C1126" s="27">
        <v>44658</v>
      </c>
      <c r="D1126" s="1">
        <v>53733</v>
      </c>
      <c r="J1126" s="1" t="s">
        <v>52</v>
      </c>
      <c r="K1126" s="1" t="s">
        <v>49</v>
      </c>
      <c r="L1126" s="1">
        <v>-1</v>
      </c>
      <c r="N1126" s="6"/>
      <c r="O1126" s="6">
        <v>0.77</v>
      </c>
      <c r="P1126" s="6">
        <v>279.51</v>
      </c>
      <c r="R1126" s="31">
        <v>-0.77</v>
      </c>
      <c r="S1126" s="28">
        <v>44681</v>
      </c>
      <c r="W1126" s="58"/>
      <c r="X1126" s="59"/>
      <c r="Y1126" s="59"/>
      <c r="Z1126" s="59"/>
      <c r="AA1126" s="59"/>
      <c r="AB1126" s="59"/>
      <c r="AC1126" s="59"/>
      <c r="AD1126" s="59"/>
      <c r="AE1126" s="59"/>
      <c r="AF1126" s="59"/>
      <c r="AG1126" s="59"/>
      <c r="AH1126" s="59"/>
      <c r="AI1126" s="59"/>
      <c r="AJ1126" s="59"/>
      <c r="AK1126" s="59"/>
      <c r="AL1126" s="59"/>
      <c r="AM1126" s="59"/>
      <c r="AN1126" s="59"/>
      <c r="AO1126" s="59"/>
      <c r="AP1126" s="59"/>
      <c r="AQ1126" s="59"/>
      <c r="AR1126" s="59"/>
      <c r="AS1126" s="59"/>
      <c r="AT1126" s="59"/>
      <c r="AU1126" s="59"/>
      <c r="AV1126" s="59"/>
      <c r="AW1126" s="59"/>
      <c r="AX1126" s="59"/>
      <c r="AY1126" s="59"/>
      <c r="AZ1126" s="58"/>
      <c r="BA1126" s="59"/>
      <c r="BB1126" s="59"/>
      <c r="BC1126" s="59"/>
      <c r="BD1126" s="59"/>
    </row>
    <row r="1127" spans="1:56" x14ac:dyDescent="0.2">
      <c r="A1127" s="29">
        <v>48149</v>
      </c>
      <c r="B1127" s="1" t="s">
        <v>789</v>
      </c>
      <c r="C1127" s="27">
        <v>44662</v>
      </c>
      <c r="J1127" s="1" t="s">
        <v>52</v>
      </c>
      <c r="K1127" s="1" t="s">
        <v>59</v>
      </c>
      <c r="N1127" s="6">
        <v>0.78</v>
      </c>
      <c r="O1127" s="6"/>
      <c r="P1127" s="6">
        <v>1753.09</v>
      </c>
      <c r="R1127" s="31">
        <v>0.78</v>
      </c>
      <c r="S1127" s="28">
        <v>44681</v>
      </c>
      <c r="W1127" s="58"/>
      <c r="X1127" s="59"/>
      <c r="Y1127" s="59"/>
      <c r="Z1127" s="59"/>
      <c r="AA1127" s="59"/>
      <c r="AB1127" s="59"/>
      <c r="AC1127" s="59"/>
      <c r="AD1127" s="59"/>
      <c r="AE1127" s="59"/>
      <c r="AF1127" s="59"/>
      <c r="AG1127" s="59"/>
      <c r="AH1127" s="59"/>
      <c r="AI1127" s="59"/>
      <c r="AJ1127" s="59"/>
      <c r="AK1127" s="59"/>
      <c r="AL1127" s="59"/>
      <c r="AM1127" s="59"/>
      <c r="AN1127" s="59"/>
      <c r="AO1127" s="59"/>
      <c r="AP1127" s="59"/>
      <c r="AQ1127" s="59"/>
      <c r="AR1127" s="59"/>
      <c r="AS1127" s="59"/>
      <c r="AT1127" s="59"/>
      <c r="AU1127" s="59"/>
      <c r="AV1127" s="59"/>
      <c r="AW1127" s="59"/>
      <c r="AX1127" s="59"/>
      <c r="AY1127" s="59"/>
      <c r="AZ1127" s="58"/>
      <c r="BA1127" s="59"/>
      <c r="BB1127" s="59"/>
      <c r="BC1127" s="59"/>
      <c r="BD1127" s="59"/>
    </row>
    <row r="1128" spans="1:56" x14ac:dyDescent="0.2">
      <c r="A1128" s="29">
        <v>48149</v>
      </c>
      <c r="B1128" s="1" t="s">
        <v>789</v>
      </c>
      <c r="C1128" s="27">
        <v>44662</v>
      </c>
      <c r="J1128" s="1" t="s">
        <v>52</v>
      </c>
      <c r="K1128" s="1" t="s">
        <v>59</v>
      </c>
      <c r="L1128" s="1">
        <v>40</v>
      </c>
      <c r="M1128" s="1">
        <v>1.55</v>
      </c>
      <c r="N1128" s="6">
        <v>62</v>
      </c>
      <c r="O1128" s="6"/>
      <c r="P1128" s="6">
        <v>1637.51</v>
      </c>
      <c r="R1128" s="31">
        <v>62</v>
      </c>
      <c r="S1128" s="28">
        <v>44681</v>
      </c>
      <c r="W1128" s="58"/>
      <c r="X1128" s="59"/>
      <c r="Y1128" s="59"/>
      <c r="Z1128" s="59"/>
      <c r="AA1128" s="59"/>
      <c r="AB1128" s="59"/>
      <c r="AC1128" s="59"/>
      <c r="AD1128" s="59"/>
      <c r="AE1128" s="59"/>
      <c r="AF1128" s="59"/>
      <c r="AG1128" s="59"/>
      <c r="AH1128" s="59"/>
      <c r="AI1128" s="59"/>
      <c r="AJ1128" s="59"/>
      <c r="AK1128" s="59"/>
      <c r="AL1128" s="59"/>
      <c r="AM1128" s="59"/>
      <c r="AN1128" s="59"/>
      <c r="AO1128" s="59"/>
      <c r="AP1128" s="59"/>
      <c r="AQ1128" s="59"/>
      <c r="AR1128" s="59"/>
      <c r="AS1128" s="59"/>
      <c r="AT1128" s="59"/>
      <c r="AU1128" s="59"/>
      <c r="AV1128" s="59"/>
      <c r="AW1128" s="59"/>
      <c r="AX1128" s="59"/>
      <c r="AY1128" s="59"/>
      <c r="AZ1128" s="58"/>
      <c r="BA1128" s="59"/>
      <c r="BB1128" s="59"/>
      <c r="BC1128" s="59"/>
      <c r="BD1128" s="59"/>
    </row>
    <row r="1129" spans="1:56" x14ac:dyDescent="0.2">
      <c r="A1129" s="29">
        <v>48149</v>
      </c>
      <c r="B1129" s="1" t="s">
        <v>789</v>
      </c>
      <c r="C1129" s="27">
        <v>44662</v>
      </c>
      <c r="J1129" s="1" t="s">
        <v>52</v>
      </c>
      <c r="K1129" s="1" t="s">
        <v>59</v>
      </c>
      <c r="L1129" s="1">
        <v>20</v>
      </c>
      <c r="M1129" s="1">
        <v>4.03</v>
      </c>
      <c r="N1129" s="6">
        <v>80.599999999999994</v>
      </c>
      <c r="O1129" s="6"/>
      <c r="P1129" s="6">
        <v>1833.69</v>
      </c>
      <c r="R1129" s="31">
        <v>80.599999999999994</v>
      </c>
      <c r="S1129" s="28">
        <v>44681</v>
      </c>
      <c r="W1129" s="58"/>
      <c r="X1129" s="59"/>
      <c r="Y1129" s="59"/>
      <c r="Z1129" s="59"/>
      <c r="AA1129" s="59"/>
      <c r="AB1129" s="59"/>
      <c r="AC1129" s="59"/>
      <c r="AD1129" s="59"/>
      <c r="AE1129" s="59"/>
      <c r="AF1129" s="59"/>
      <c r="AG1129" s="59"/>
      <c r="AH1129" s="59"/>
      <c r="AI1129" s="59"/>
      <c r="AJ1129" s="59"/>
      <c r="AK1129" s="59"/>
      <c r="AL1129" s="59"/>
      <c r="AM1129" s="59"/>
      <c r="AN1129" s="59"/>
      <c r="AO1129" s="59"/>
      <c r="AP1129" s="59"/>
      <c r="AQ1129" s="59"/>
      <c r="AR1129" s="59"/>
      <c r="AS1129" s="59"/>
      <c r="AT1129" s="59"/>
      <c r="AU1129" s="59"/>
      <c r="AV1129" s="59"/>
      <c r="AW1129" s="59"/>
      <c r="AX1129" s="59"/>
      <c r="AY1129" s="59"/>
      <c r="AZ1129" s="58"/>
      <c r="BA1129" s="59"/>
      <c r="BB1129" s="59"/>
      <c r="BC1129" s="59"/>
      <c r="BD1129" s="59"/>
    </row>
    <row r="1130" spans="1:56" x14ac:dyDescent="0.2">
      <c r="A1130" s="29">
        <v>48149</v>
      </c>
      <c r="B1130" s="1" t="s">
        <v>789</v>
      </c>
      <c r="C1130" s="27">
        <v>44662</v>
      </c>
      <c r="J1130" s="1" t="s">
        <v>52</v>
      </c>
      <c r="K1130" s="1" t="s">
        <v>59</v>
      </c>
      <c r="L1130" s="1">
        <v>40</v>
      </c>
      <c r="M1130" s="1">
        <v>2.87</v>
      </c>
      <c r="N1130" s="6">
        <v>114.8</v>
      </c>
      <c r="O1130" s="6"/>
      <c r="P1130" s="6">
        <v>1752.31</v>
      </c>
      <c r="R1130" s="31">
        <v>114.8</v>
      </c>
      <c r="S1130" s="28">
        <v>44681</v>
      </c>
      <c r="W1130" s="58"/>
      <c r="X1130" s="59"/>
      <c r="Y1130" s="59"/>
      <c r="Z1130" s="59"/>
      <c r="AA1130" s="59"/>
      <c r="AB1130" s="59"/>
      <c r="AC1130" s="59"/>
      <c r="AD1130" s="59"/>
      <c r="AE1130" s="59"/>
      <c r="AF1130" s="59"/>
      <c r="AG1130" s="59"/>
      <c r="AH1130" s="59"/>
      <c r="AI1130" s="59"/>
      <c r="AJ1130" s="59"/>
      <c r="AK1130" s="59"/>
      <c r="AL1130" s="59"/>
      <c r="AM1130" s="59"/>
      <c r="AN1130" s="59"/>
      <c r="AO1130" s="59"/>
      <c r="AP1130" s="59"/>
      <c r="AQ1130" s="59"/>
      <c r="AR1130" s="59"/>
      <c r="AS1130" s="59"/>
      <c r="AT1130" s="59"/>
      <c r="AU1130" s="59"/>
      <c r="AV1130" s="59"/>
      <c r="AW1130" s="59"/>
      <c r="AX1130" s="59"/>
      <c r="AY1130" s="59"/>
      <c r="AZ1130" s="58"/>
      <c r="BA1130" s="59"/>
      <c r="BB1130" s="59"/>
      <c r="BC1130" s="59"/>
      <c r="BD1130" s="59"/>
    </row>
    <row r="1131" spans="1:56" x14ac:dyDescent="0.2">
      <c r="A1131" s="29">
        <v>48149</v>
      </c>
      <c r="B1131" s="1" t="s">
        <v>789</v>
      </c>
      <c r="C1131" s="27">
        <v>44662</v>
      </c>
      <c r="J1131" s="1" t="s">
        <v>52</v>
      </c>
      <c r="K1131" s="1" t="s">
        <v>59</v>
      </c>
      <c r="L1131" s="1">
        <v>1</v>
      </c>
      <c r="M1131" s="1">
        <v>570</v>
      </c>
      <c r="N1131" s="6">
        <v>570</v>
      </c>
      <c r="O1131" s="6"/>
      <c r="P1131" s="6">
        <v>849.51</v>
      </c>
      <c r="R1131" s="31">
        <v>570</v>
      </c>
      <c r="S1131" s="28">
        <v>44681</v>
      </c>
      <c r="W1131" s="58"/>
      <c r="X1131" s="59"/>
      <c r="Y1131" s="59"/>
      <c r="Z1131" s="59"/>
      <c r="AA1131" s="59"/>
      <c r="AB1131" s="59"/>
      <c r="AC1131" s="59"/>
      <c r="AD1131" s="59"/>
      <c r="AE1131" s="59"/>
      <c r="AF1131" s="59"/>
      <c r="AG1131" s="59"/>
      <c r="AH1131" s="59"/>
      <c r="AI1131" s="59"/>
      <c r="AJ1131" s="59"/>
      <c r="AK1131" s="59"/>
      <c r="AL1131" s="59"/>
      <c r="AM1131" s="59"/>
      <c r="AN1131" s="59"/>
      <c r="AO1131" s="59"/>
      <c r="AP1131" s="59"/>
      <c r="AQ1131" s="59"/>
      <c r="AR1131" s="59"/>
      <c r="AS1131" s="59"/>
      <c r="AT1131" s="59"/>
      <c r="AU1131" s="59"/>
      <c r="AV1131" s="59"/>
      <c r="AW1131" s="59"/>
      <c r="AX1131" s="59"/>
      <c r="AY1131" s="59"/>
      <c r="AZ1131" s="58"/>
      <c r="BA1131" s="59"/>
      <c r="BB1131" s="59"/>
      <c r="BC1131" s="59"/>
      <c r="BD1131" s="59"/>
    </row>
    <row r="1132" spans="1:56" x14ac:dyDescent="0.2">
      <c r="A1132" s="29">
        <v>48149</v>
      </c>
      <c r="B1132" s="1" t="s">
        <v>789</v>
      </c>
      <c r="C1132" s="27">
        <v>44662</v>
      </c>
      <c r="J1132" s="1" t="s">
        <v>52</v>
      </c>
      <c r="K1132" s="1" t="s">
        <v>59</v>
      </c>
      <c r="L1132" s="1">
        <v>1</v>
      </c>
      <c r="M1132" s="1">
        <v>726</v>
      </c>
      <c r="N1132" s="6">
        <v>726</v>
      </c>
      <c r="O1132" s="6"/>
      <c r="P1132" s="6">
        <v>1575.51</v>
      </c>
      <c r="R1132" s="31">
        <v>726</v>
      </c>
      <c r="S1132" s="28">
        <v>44681</v>
      </c>
      <c r="W1132" s="58"/>
      <c r="X1132" s="59"/>
      <c r="Y1132" s="59"/>
      <c r="Z1132" s="59"/>
      <c r="AA1132" s="59"/>
      <c r="AB1132" s="59"/>
      <c r="AC1132" s="59"/>
      <c r="AD1132" s="59"/>
      <c r="AE1132" s="59"/>
      <c r="AF1132" s="59"/>
      <c r="AG1132" s="59"/>
      <c r="AH1132" s="59"/>
      <c r="AI1132" s="59"/>
      <c r="AJ1132" s="59"/>
      <c r="AK1132" s="59"/>
      <c r="AL1132" s="59"/>
      <c r="AM1132" s="59"/>
      <c r="AN1132" s="59"/>
      <c r="AO1132" s="59"/>
      <c r="AP1132" s="59"/>
      <c r="AQ1132" s="59"/>
      <c r="AR1132" s="59"/>
      <c r="AS1132" s="59"/>
      <c r="AT1132" s="59"/>
      <c r="AU1132" s="59"/>
      <c r="AV1132" s="59"/>
      <c r="AW1132" s="59"/>
      <c r="AX1132" s="59"/>
      <c r="AY1132" s="59"/>
      <c r="AZ1132" s="58"/>
      <c r="BA1132" s="59"/>
      <c r="BB1132" s="59"/>
      <c r="BC1132" s="59"/>
      <c r="BD1132" s="59"/>
    </row>
    <row r="1133" spans="1:56" x14ac:dyDescent="0.2">
      <c r="A1133" s="29">
        <v>47979</v>
      </c>
      <c r="B1133" s="1" t="s">
        <v>200</v>
      </c>
      <c r="C1133" s="27">
        <v>44665</v>
      </c>
      <c r="D1133" s="1">
        <v>53746</v>
      </c>
      <c r="J1133" s="1" t="s">
        <v>52</v>
      </c>
      <c r="K1133" s="1" t="s">
        <v>49</v>
      </c>
      <c r="L1133" s="1">
        <v>-78</v>
      </c>
      <c r="N1133" s="6"/>
      <c r="O1133" s="6">
        <v>1404</v>
      </c>
      <c r="P1133" s="6">
        <v>247.99</v>
      </c>
      <c r="R1133" s="31">
        <v>-1404</v>
      </c>
      <c r="S1133" s="28">
        <v>44681</v>
      </c>
      <c r="W1133" s="58"/>
      <c r="X1133" s="59"/>
      <c r="Y1133" s="59"/>
      <c r="Z1133" s="59"/>
      <c r="AA1133" s="59"/>
      <c r="AB1133" s="59"/>
      <c r="AC1133" s="59"/>
      <c r="AD1133" s="59"/>
      <c r="AE1133" s="59"/>
      <c r="AF1133" s="59"/>
      <c r="AG1133" s="59"/>
      <c r="AH1133" s="59"/>
      <c r="AI1133" s="59"/>
      <c r="AJ1133" s="59"/>
      <c r="AK1133" s="59"/>
      <c r="AL1133" s="59"/>
      <c r="AM1133" s="59"/>
      <c r="AN1133" s="59"/>
      <c r="AO1133" s="59"/>
      <c r="AP1133" s="59"/>
      <c r="AQ1133" s="59"/>
      <c r="AR1133" s="59"/>
      <c r="AS1133" s="59"/>
      <c r="AT1133" s="59"/>
      <c r="AU1133" s="59"/>
      <c r="AV1133" s="59"/>
      <c r="AW1133" s="59"/>
      <c r="AX1133" s="59"/>
      <c r="AY1133" s="59"/>
      <c r="AZ1133" s="58"/>
      <c r="BA1133" s="59"/>
      <c r="BB1133" s="59"/>
      <c r="BC1133" s="59"/>
      <c r="BD1133" s="59"/>
    </row>
    <row r="1134" spans="1:56" x14ac:dyDescent="0.2">
      <c r="A1134" s="29">
        <v>47979</v>
      </c>
      <c r="B1134" s="1" t="s">
        <v>200</v>
      </c>
      <c r="C1134" s="27">
        <v>44665</v>
      </c>
      <c r="D1134" s="1">
        <v>53746</v>
      </c>
      <c r="J1134" s="1" t="s">
        <v>52</v>
      </c>
      <c r="K1134" s="1" t="s">
        <v>49</v>
      </c>
      <c r="L1134" s="1">
        <v>-1</v>
      </c>
      <c r="N1134" s="6"/>
      <c r="O1134" s="6">
        <v>302.8</v>
      </c>
      <c r="P1134" s="6">
        <v>-66.400000000000006</v>
      </c>
      <c r="R1134" s="31">
        <v>-302.8</v>
      </c>
      <c r="S1134" s="28">
        <v>44681</v>
      </c>
      <c r="W1134" s="58"/>
      <c r="X1134" s="59"/>
      <c r="Y1134" s="59"/>
      <c r="Z1134" s="59"/>
      <c r="AA1134" s="59"/>
      <c r="AB1134" s="59"/>
      <c r="AC1134" s="59"/>
      <c r="AD1134" s="59"/>
      <c r="AE1134" s="59"/>
      <c r="AF1134" s="59"/>
      <c r="AG1134" s="59"/>
      <c r="AH1134" s="59"/>
      <c r="AI1134" s="59"/>
      <c r="AJ1134" s="59"/>
      <c r="AK1134" s="59"/>
      <c r="AL1134" s="59"/>
      <c r="AM1134" s="59"/>
      <c r="AN1134" s="59"/>
      <c r="AO1134" s="59"/>
      <c r="AP1134" s="59"/>
      <c r="AQ1134" s="59"/>
      <c r="AR1134" s="59"/>
      <c r="AS1134" s="59"/>
      <c r="AT1134" s="59"/>
      <c r="AU1134" s="59"/>
      <c r="AV1134" s="59"/>
      <c r="AW1134" s="59"/>
      <c r="AX1134" s="59"/>
      <c r="AY1134" s="59"/>
      <c r="AZ1134" s="58"/>
      <c r="BA1134" s="59"/>
      <c r="BB1134" s="59"/>
      <c r="BC1134" s="59"/>
      <c r="BD1134" s="59"/>
    </row>
    <row r="1135" spans="1:56" x14ac:dyDescent="0.2">
      <c r="A1135" s="29">
        <v>47979</v>
      </c>
      <c r="B1135" s="1" t="s">
        <v>200</v>
      </c>
      <c r="C1135" s="27">
        <v>44665</v>
      </c>
      <c r="D1135" s="1">
        <v>53746</v>
      </c>
      <c r="J1135" s="1" t="s">
        <v>52</v>
      </c>
      <c r="K1135" s="1" t="s">
        <v>49</v>
      </c>
      <c r="L1135" s="1">
        <v>-1</v>
      </c>
      <c r="N1135" s="6"/>
      <c r="O1135" s="6">
        <v>131.97999999999999</v>
      </c>
      <c r="P1135" s="6">
        <v>1701.71</v>
      </c>
      <c r="R1135" s="31">
        <v>-131.97999999999999</v>
      </c>
      <c r="S1135" s="28">
        <v>44681</v>
      </c>
      <c r="W1135" s="58"/>
      <c r="X1135" s="59"/>
      <c r="Y1135" s="59"/>
      <c r="Z1135" s="59"/>
      <c r="AA1135" s="59"/>
      <c r="AB1135" s="59"/>
      <c r="AC1135" s="59"/>
      <c r="AD1135" s="59"/>
      <c r="AE1135" s="59"/>
      <c r="AF1135" s="59"/>
      <c r="AG1135" s="59"/>
      <c r="AH1135" s="59"/>
      <c r="AI1135" s="59"/>
      <c r="AJ1135" s="59"/>
      <c r="AK1135" s="59"/>
      <c r="AL1135" s="59"/>
      <c r="AM1135" s="59"/>
      <c r="AN1135" s="59"/>
      <c r="AO1135" s="59"/>
      <c r="AP1135" s="59"/>
      <c r="AQ1135" s="59"/>
      <c r="AR1135" s="59"/>
      <c r="AS1135" s="59"/>
      <c r="AT1135" s="59"/>
      <c r="AU1135" s="59"/>
      <c r="AV1135" s="59"/>
      <c r="AW1135" s="59"/>
      <c r="AX1135" s="59"/>
      <c r="AY1135" s="59"/>
      <c r="AZ1135" s="58"/>
      <c r="BA1135" s="59"/>
      <c r="BB1135" s="59"/>
      <c r="BC1135" s="59"/>
      <c r="BD1135" s="59"/>
    </row>
    <row r="1136" spans="1:56" x14ac:dyDescent="0.2">
      <c r="A1136" s="29">
        <v>47979</v>
      </c>
      <c r="B1136" s="1" t="s">
        <v>200</v>
      </c>
      <c r="C1136" s="27">
        <v>44665</v>
      </c>
      <c r="D1136" s="1">
        <v>53746</v>
      </c>
      <c r="J1136" s="1" t="s">
        <v>52</v>
      </c>
      <c r="K1136" s="1" t="s">
        <v>49</v>
      </c>
      <c r="L1136" s="1">
        <v>-1</v>
      </c>
      <c r="N1136" s="6"/>
      <c r="O1136" s="6">
        <v>49.72</v>
      </c>
      <c r="P1136" s="6">
        <v>1651.99</v>
      </c>
      <c r="R1136" s="31">
        <v>-49.72</v>
      </c>
      <c r="S1136" s="28">
        <v>44681</v>
      </c>
      <c r="W1136" s="58"/>
      <c r="X1136" s="59"/>
      <c r="Y1136" s="59"/>
      <c r="Z1136" s="59"/>
      <c r="AA1136" s="59"/>
      <c r="AB1136" s="59"/>
      <c r="AC1136" s="59"/>
      <c r="AD1136" s="59"/>
      <c r="AE1136" s="59"/>
      <c r="AF1136" s="59"/>
      <c r="AG1136" s="59"/>
      <c r="AH1136" s="59"/>
      <c r="AI1136" s="59"/>
      <c r="AJ1136" s="59"/>
      <c r="AK1136" s="59"/>
      <c r="AL1136" s="59"/>
      <c r="AM1136" s="59"/>
      <c r="AN1136" s="59"/>
      <c r="AO1136" s="59"/>
      <c r="AP1136" s="59"/>
      <c r="AQ1136" s="59"/>
      <c r="AR1136" s="59"/>
      <c r="AS1136" s="59"/>
      <c r="AT1136" s="59"/>
      <c r="AU1136" s="59"/>
      <c r="AV1136" s="59"/>
      <c r="AW1136" s="59"/>
      <c r="AX1136" s="59"/>
      <c r="AY1136" s="59"/>
      <c r="AZ1136" s="58"/>
      <c r="BA1136" s="59"/>
      <c r="BB1136" s="59"/>
      <c r="BC1136" s="59"/>
      <c r="BD1136" s="59"/>
    </row>
    <row r="1137" spans="1:56" x14ac:dyDescent="0.2">
      <c r="A1137" s="29">
        <v>47979</v>
      </c>
      <c r="B1137" s="1" t="s">
        <v>200</v>
      </c>
      <c r="C1137" s="27">
        <v>44665</v>
      </c>
      <c r="D1137" s="1">
        <v>53746</v>
      </c>
      <c r="J1137" s="1" t="s">
        <v>52</v>
      </c>
      <c r="K1137" s="1" t="s">
        <v>49</v>
      </c>
      <c r="L1137" s="1">
        <v>-2</v>
      </c>
      <c r="N1137" s="6"/>
      <c r="O1137" s="6">
        <v>5.74</v>
      </c>
      <c r="P1137" s="6">
        <v>238.75</v>
      </c>
      <c r="R1137" s="31">
        <v>-5.74</v>
      </c>
      <c r="S1137" s="28">
        <v>44681</v>
      </c>
      <c r="W1137" s="58"/>
      <c r="X1137" s="59"/>
      <c r="Y1137" s="59"/>
      <c r="Z1137" s="59"/>
      <c r="AA1137" s="59"/>
      <c r="AB1137" s="59"/>
      <c r="AC1137" s="59"/>
      <c r="AD1137" s="59"/>
      <c r="AE1137" s="59"/>
      <c r="AF1137" s="59"/>
      <c r="AG1137" s="59"/>
      <c r="AH1137" s="59"/>
      <c r="AI1137" s="59"/>
      <c r="AJ1137" s="59"/>
      <c r="AK1137" s="59"/>
      <c r="AL1137" s="59"/>
      <c r="AM1137" s="59"/>
      <c r="AN1137" s="59"/>
      <c r="AO1137" s="59"/>
      <c r="AP1137" s="59"/>
      <c r="AQ1137" s="59"/>
      <c r="AR1137" s="59"/>
      <c r="AS1137" s="59"/>
      <c r="AT1137" s="59"/>
      <c r="AU1137" s="59"/>
      <c r="AV1137" s="59"/>
      <c r="AW1137" s="59"/>
      <c r="AX1137" s="59"/>
      <c r="AY1137" s="59"/>
      <c r="AZ1137" s="58"/>
      <c r="BA1137" s="59"/>
      <c r="BB1137" s="59"/>
      <c r="BC1137" s="59"/>
      <c r="BD1137" s="59"/>
    </row>
    <row r="1138" spans="1:56" x14ac:dyDescent="0.2">
      <c r="A1138" s="29">
        <v>47979</v>
      </c>
      <c r="B1138" s="1" t="s">
        <v>200</v>
      </c>
      <c r="C1138" s="27">
        <v>44665</v>
      </c>
      <c r="D1138" s="1">
        <v>53746</v>
      </c>
      <c r="J1138" s="1" t="s">
        <v>52</v>
      </c>
      <c r="K1138" s="1" t="s">
        <v>49</v>
      </c>
      <c r="L1138" s="1">
        <v>-2</v>
      </c>
      <c r="N1138" s="6"/>
      <c r="O1138" s="6">
        <v>3.5</v>
      </c>
      <c r="P1138" s="6">
        <v>244.49</v>
      </c>
      <c r="R1138" s="31">
        <v>-3.5</v>
      </c>
      <c r="S1138" s="28">
        <v>44681</v>
      </c>
      <c r="W1138" s="58"/>
      <c r="X1138" s="59"/>
      <c r="Y1138" s="59"/>
      <c r="Z1138" s="59"/>
      <c r="AA1138" s="59"/>
      <c r="AB1138" s="59"/>
      <c r="AC1138" s="59"/>
      <c r="AD1138" s="59"/>
      <c r="AE1138" s="59"/>
      <c r="AF1138" s="59"/>
      <c r="AG1138" s="59"/>
      <c r="AH1138" s="59"/>
      <c r="AI1138" s="59"/>
      <c r="AJ1138" s="59"/>
      <c r="AK1138" s="59"/>
      <c r="AL1138" s="59"/>
      <c r="AM1138" s="59"/>
      <c r="AN1138" s="59"/>
      <c r="AO1138" s="59"/>
      <c r="AP1138" s="59"/>
      <c r="AQ1138" s="59"/>
      <c r="AR1138" s="59"/>
      <c r="AS1138" s="59"/>
      <c r="AT1138" s="59"/>
      <c r="AU1138" s="59"/>
      <c r="AV1138" s="59"/>
      <c r="AW1138" s="59"/>
      <c r="AX1138" s="59"/>
      <c r="AY1138" s="59"/>
      <c r="AZ1138" s="58"/>
      <c r="BA1138" s="59"/>
      <c r="BB1138" s="59"/>
      <c r="BC1138" s="59"/>
      <c r="BD1138" s="59"/>
    </row>
    <row r="1139" spans="1:56" x14ac:dyDescent="0.2">
      <c r="A1139" s="29">
        <v>47979</v>
      </c>
      <c r="B1139" s="1" t="s">
        <v>200</v>
      </c>
      <c r="C1139" s="27">
        <v>44665</v>
      </c>
      <c r="D1139" s="1">
        <v>53746</v>
      </c>
      <c r="J1139" s="1" t="s">
        <v>52</v>
      </c>
      <c r="K1139" s="1" t="s">
        <v>49</v>
      </c>
      <c r="L1139" s="1">
        <v>-2</v>
      </c>
      <c r="N1139" s="6"/>
      <c r="O1139" s="6">
        <v>2.35</v>
      </c>
      <c r="P1139" s="6">
        <v>236.4</v>
      </c>
      <c r="R1139" s="31">
        <v>-2.35</v>
      </c>
      <c r="S1139" s="28">
        <v>44681</v>
      </c>
      <c r="W1139" s="58"/>
      <c r="X1139" s="59"/>
      <c r="Y1139" s="59"/>
      <c r="Z1139" s="59"/>
      <c r="AA1139" s="59"/>
      <c r="AB1139" s="59"/>
      <c r="AC1139" s="59"/>
      <c r="AD1139" s="59"/>
      <c r="AE1139" s="59"/>
      <c r="AF1139" s="59"/>
      <c r="AG1139" s="59"/>
      <c r="AH1139" s="59"/>
      <c r="AI1139" s="59"/>
      <c r="AJ1139" s="59"/>
      <c r="AK1139" s="59"/>
      <c r="AL1139" s="59"/>
      <c r="AM1139" s="59"/>
      <c r="AN1139" s="59"/>
      <c r="AO1139" s="59"/>
      <c r="AP1139" s="59"/>
      <c r="AQ1139" s="59"/>
      <c r="AR1139" s="59"/>
      <c r="AS1139" s="59"/>
      <c r="AT1139" s="59"/>
      <c r="AU1139" s="59"/>
      <c r="AV1139" s="59"/>
      <c r="AW1139" s="59"/>
      <c r="AX1139" s="59"/>
      <c r="AY1139" s="59"/>
      <c r="AZ1139" s="58"/>
      <c r="BA1139" s="59"/>
      <c r="BB1139" s="59"/>
      <c r="BC1139" s="59"/>
      <c r="BD1139" s="59"/>
    </row>
    <row r="1140" spans="1:56" x14ac:dyDescent="0.2">
      <c r="A1140" s="29">
        <v>48130</v>
      </c>
      <c r="B1140" s="1" t="s">
        <v>200</v>
      </c>
      <c r="C1140" s="27">
        <v>44666</v>
      </c>
      <c r="D1140" s="1">
        <v>53805</v>
      </c>
      <c r="J1140" s="1" t="s">
        <v>52</v>
      </c>
      <c r="K1140" s="1" t="s">
        <v>49</v>
      </c>
      <c r="L1140" s="1">
        <v>-2</v>
      </c>
      <c r="N1140" s="6"/>
      <c r="O1140" s="6">
        <v>126.75</v>
      </c>
      <c r="P1140" s="6">
        <v>-362.59</v>
      </c>
      <c r="R1140" s="31">
        <v>-126.75</v>
      </c>
      <c r="S1140" s="28">
        <v>44681</v>
      </c>
      <c r="W1140" s="58"/>
      <c r="X1140" s="59"/>
      <c r="Y1140" s="59"/>
      <c r="Z1140" s="59"/>
      <c r="AA1140" s="59"/>
      <c r="AB1140" s="59"/>
      <c r="AC1140" s="59"/>
      <c r="AD1140" s="59"/>
      <c r="AE1140" s="59"/>
      <c r="AF1140" s="59"/>
      <c r="AG1140" s="59"/>
      <c r="AH1140" s="59"/>
      <c r="AI1140" s="59"/>
      <c r="AJ1140" s="59"/>
      <c r="AK1140" s="59"/>
      <c r="AL1140" s="59"/>
      <c r="AM1140" s="59"/>
      <c r="AN1140" s="59"/>
      <c r="AO1140" s="59"/>
      <c r="AP1140" s="59"/>
      <c r="AQ1140" s="59"/>
      <c r="AR1140" s="59"/>
      <c r="AS1140" s="59"/>
      <c r="AT1140" s="59"/>
      <c r="AU1140" s="59"/>
      <c r="AV1140" s="59"/>
      <c r="AW1140" s="59"/>
      <c r="AX1140" s="59"/>
      <c r="AY1140" s="59"/>
      <c r="AZ1140" s="58"/>
      <c r="BA1140" s="59"/>
      <c r="BB1140" s="59"/>
      <c r="BC1140" s="59"/>
      <c r="BD1140" s="59"/>
    </row>
    <row r="1141" spans="1:56" x14ac:dyDescent="0.2">
      <c r="A1141" s="29">
        <v>48131</v>
      </c>
      <c r="B1141" s="1" t="s">
        <v>200</v>
      </c>
      <c r="C1141" s="27">
        <v>44666</v>
      </c>
      <c r="D1141" s="1">
        <v>53806</v>
      </c>
      <c r="J1141" s="1" t="s">
        <v>52</v>
      </c>
      <c r="K1141" s="1" t="s">
        <v>49</v>
      </c>
      <c r="L1141" s="1">
        <v>-1</v>
      </c>
      <c r="N1141" s="6"/>
      <c r="O1141" s="6">
        <v>168</v>
      </c>
      <c r="P1141" s="6">
        <v>-235.84</v>
      </c>
      <c r="R1141" s="31">
        <v>-168</v>
      </c>
      <c r="S1141" s="28">
        <v>44681</v>
      </c>
      <c r="W1141" s="58"/>
      <c r="X1141" s="59"/>
      <c r="Y1141" s="59"/>
      <c r="Z1141" s="59"/>
      <c r="AA1141" s="59"/>
      <c r="AB1141" s="59"/>
      <c r="AC1141" s="59"/>
      <c r="AD1141" s="59"/>
      <c r="AE1141" s="59"/>
      <c r="AF1141" s="59"/>
      <c r="AG1141" s="59"/>
      <c r="AH1141" s="59"/>
      <c r="AI1141" s="59"/>
      <c r="AJ1141" s="59"/>
      <c r="AK1141" s="59"/>
      <c r="AL1141" s="59"/>
      <c r="AM1141" s="59"/>
      <c r="AN1141" s="59"/>
      <c r="AO1141" s="59"/>
      <c r="AP1141" s="59"/>
      <c r="AQ1141" s="59"/>
      <c r="AR1141" s="59"/>
      <c r="AS1141" s="59"/>
      <c r="AT1141" s="59"/>
      <c r="AU1141" s="59"/>
      <c r="AV1141" s="59"/>
      <c r="AW1141" s="59"/>
      <c r="AX1141" s="59"/>
      <c r="AY1141" s="59"/>
      <c r="AZ1141" s="58"/>
      <c r="BA1141" s="59"/>
      <c r="BB1141" s="59"/>
      <c r="BC1141" s="59"/>
      <c r="BD1141" s="59"/>
    </row>
    <row r="1142" spans="1:56" x14ac:dyDescent="0.2">
      <c r="A1142" s="29">
        <v>48132</v>
      </c>
      <c r="B1142" s="1" t="s">
        <v>200</v>
      </c>
      <c r="C1142" s="27">
        <v>44666</v>
      </c>
      <c r="D1142" s="1">
        <v>53807</v>
      </c>
      <c r="J1142" s="1" t="s">
        <v>52</v>
      </c>
      <c r="K1142" s="1" t="s">
        <v>49</v>
      </c>
      <c r="L1142" s="1">
        <v>-1</v>
      </c>
      <c r="N1142" s="6"/>
      <c r="O1142" s="6">
        <v>18</v>
      </c>
      <c r="P1142" s="6">
        <v>-380.59</v>
      </c>
      <c r="R1142" s="31">
        <v>-18</v>
      </c>
      <c r="S1142" s="28">
        <v>44681</v>
      </c>
      <c r="W1142" s="58"/>
      <c r="X1142" s="59"/>
      <c r="Y1142" s="59"/>
      <c r="Z1142" s="59"/>
      <c r="AA1142" s="59"/>
      <c r="AB1142" s="59"/>
      <c r="AC1142" s="59"/>
      <c r="AD1142" s="59"/>
      <c r="AE1142" s="59"/>
      <c r="AF1142" s="59"/>
      <c r="AG1142" s="59"/>
      <c r="AH1142" s="59"/>
      <c r="AI1142" s="59"/>
      <c r="AJ1142" s="59"/>
      <c r="AK1142" s="59"/>
      <c r="AL1142" s="59"/>
      <c r="AM1142" s="59"/>
      <c r="AN1142" s="59"/>
      <c r="AO1142" s="59"/>
      <c r="AP1142" s="59"/>
      <c r="AQ1142" s="59"/>
      <c r="AR1142" s="59"/>
      <c r="AS1142" s="59"/>
      <c r="AT1142" s="59"/>
      <c r="AU1142" s="59"/>
      <c r="AV1142" s="59"/>
      <c r="AW1142" s="59"/>
      <c r="AX1142" s="59"/>
      <c r="AY1142" s="59"/>
      <c r="AZ1142" s="58"/>
      <c r="BA1142" s="59"/>
      <c r="BB1142" s="59"/>
      <c r="BC1142" s="59"/>
      <c r="BD1142" s="59"/>
    </row>
    <row r="1143" spans="1:56" x14ac:dyDescent="0.2">
      <c r="A1143" s="29">
        <v>48132</v>
      </c>
      <c r="B1143" s="1" t="s">
        <v>200</v>
      </c>
      <c r="C1143" s="27">
        <v>44666</v>
      </c>
      <c r="D1143" s="1">
        <v>53807</v>
      </c>
      <c r="J1143" s="1" t="s">
        <v>52</v>
      </c>
      <c r="K1143" s="1" t="s">
        <v>49</v>
      </c>
      <c r="L1143" s="1">
        <v>-1</v>
      </c>
      <c r="N1143" s="6"/>
      <c r="O1143" s="6">
        <v>1.44</v>
      </c>
      <c r="P1143" s="6">
        <v>-67.84</v>
      </c>
      <c r="R1143" s="31">
        <v>-1.44</v>
      </c>
      <c r="S1143" s="28">
        <v>44681</v>
      </c>
      <c r="W1143" s="58"/>
      <c r="X1143" s="59"/>
      <c r="Y1143" s="59"/>
      <c r="Z1143" s="59"/>
      <c r="AA1143" s="59"/>
      <c r="AB1143" s="59"/>
      <c r="AC1143" s="59"/>
      <c r="AD1143" s="59"/>
      <c r="AE1143" s="59"/>
      <c r="AF1143" s="59"/>
      <c r="AG1143" s="59"/>
      <c r="AH1143" s="59"/>
      <c r="AI1143" s="59"/>
      <c r="AJ1143" s="59"/>
      <c r="AK1143" s="59"/>
      <c r="AL1143" s="59"/>
      <c r="AM1143" s="59"/>
      <c r="AN1143" s="59"/>
      <c r="AO1143" s="59"/>
      <c r="AP1143" s="59"/>
      <c r="AQ1143" s="59"/>
      <c r="AR1143" s="59"/>
      <c r="AS1143" s="59"/>
      <c r="AT1143" s="59"/>
      <c r="AU1143" s="59"/>
      <c r="AV1143" s="59"/>
      <c r="AW1143" s="59"/>
      <c r="AX1143" s="59"/>
      <c r="AY1143" s="59"/>
      <c r="AZ1143" s="58"/>
      <c r="BA1143" s="59"/>
      <c r="BB1143" s="59"/>
      <c r="BC1143" s="59"/>
      <c r="BD1143" s="59"/>
    </row>
    <row r="1144" spans="1:56" x14ac:dyDescent="0.2">
      <c r="A1144" s="29">
        <v>48306</v>
      </c>
      <c r="B1144" s="1" t="s">
        <v>200</v>
      </c>
      <c r="C1144" s="27">
        <v>44670</v>
      </c>
      <c r="D1144" s="1">
        <v>53835</v>
      </c>
      <c r="J1144" s="1" t="s">
        <v>52</v>
      </c>
      <c r="K1144" s="1" t="s">
        <v>49</v>
      </c>
      <c r="L1144" s="1">
        <v>-1</v>
      </c>
      <c r="N1144" s="6"/>
      <c r="O1144" s="6">
        <v>820.8</v>
      </c>
      <c r="P1144" s="6">
        <v>-1201.3900000000001</v>
      </c>
      <c r="R1144" s="31">
        <v>-820.8</v>
      </c>
      <c r="S1144" s="28">
        <v>44681</v>
      </c>
      <c r="W1144" s="58"/>
      <c r="X1144" s="59"/>
      <c r="Y1144" s="59"/>
      <c r="Z1144" s="59"/>
      <c r="AA1144" s="59"/>
      <c r="AB1144" s="59"/>
      <c r="AC1144" s="59"/>
      <c r="AD1144" s="59"/>
      <c r="AE1144" s="59"/>
      <c r="AF1144" s="59"/>
      <c r="AG1144" s="59"/>
      <c r="AH1144" s="59"/>
      <c r="AI1144" s="59"/>
      <c r="AJ1144" s="59"/>
      <c r="AK1144" s="59"/>
      <c r="AL1144" s="59"/>
      <c r="AM1144" s="59"/>
      <c r="AN1144" s="59"/>
      <c r="AO1144" s="59"/>
      <c r="AP1144" s="59"/>
      <c r="AQ1144" s="59"/>
      <c r="AR1144" s="59"/>
      <c r="AS1144" s="59"/>
      <c r="AT1144" s="59"/>
      <c r="AU1144" s="59"/>
      <c r="AV1144" s="59"/>
      <c r="AW1144" s="59"/>
      <c r="AX1144" s="59"/>
      <c r="AY1144" s="59"/>
      <c r="AZ1144" s="58"/>
      <c r="BA1144" s="59"/>
      <c r="BB1144" s="59"/>
      <c r="BC1144" s="59"/>
      <c r="BD1144" s="59"/>
    </row>
    <row r="1145" spans="1:56" x14ac:dyDescent="0.2">
      <c r="A1145" s="29">
        <v>48320</v>
      </c>
      <c r="B1145" s="1" t="s">
        <v>200</v>
      </c>
      <c r="C1145" s="27">
        <v>44673</v>
      </c>
      <c r="D1145" s="1">
        <v>53836</v>
      </c>
      <c r="J1145" s="1" t="s">
        <v>52</v>
      </c>
      <c r="K1145" s="1" t="s">
        <v>49</v>
      </c>
      <c r="L1145" s="1">
        <v>-1</v>
      </c>
      <c r="N1145" s="6"/>
      <c r="O1145" s="6">
        <v>1.75</v>
      </c>
      <c r="P1145" s="6">
        <v>-1203.1400000000001</v>
      </c>
      <c r="R1145" s="31">
        <v>-1.75</v>
      </c>
      <c r="S1145" s="28">
        <v>44681</v>
      </c>
      <c r="W1145" s="58"/>
      <c r="X1145" s="59"/>
      <c r="Y1145" s="59"/>
      <c r="Z1145" s="59"/>
      <c r="AA1145" s="59"/>
      <c r="AB1145" s="59"/>
      <c r="AC1145" s="59"/>
      <c r="AD1145" s="59"/>
      <c r="AE1145" s="59"/>
      <c r="AF1145" s="59"/>
      <c r="AG1145" s="59"/>
      <c r="AH1145" s="59"/>
      <c r="AI1145" s="59"/>
      <c r="AJ1145" s="59"/>
      <c r="AK1145" s="59"/>
      <c r="AL1145" s="59"/>
      <c r="AM1145" s="59"/>
      <c r="AN1145" s="59"/>
      <c r="AO1145" s="59"/>
      <c r="AP1145" s="59"/>
      <c r="AQ1145" s="59"/>
      <c r="AR1145" s="59"/>
      <c r="AS1145" s="59"/>
      <c r="AT1145" s="59"/>
      <c r="AU1145" s="59"/>
      <c r="AV1145" s="59"/>
      <c r="AW1145" s="59"/>
      <c r="AX1145" s="59"/>
      <c r="AY1145" s="59"/>
      <c r="AZ1145" s="58"/>
      <c r="BA1145" s="59"/>
      <c r="BB1145" s="59"/>
      <c r="BC1145" s="59"/>
      <c r="BD1145" s="59"/>
    </row>
    <row r="1146" spans="1:56" x14ac:dyDescent="0.2">
      <c r="A1146" s="29">
        <v>48329</v>
      </c>
      <c r="B1146" s="1" t="s">
        <v>789</v>
      </c>
      <c r="C1146" s="27">
        <v>44673</v>
      </c>
      <c r="J1146" s="1" t="s">
        <v>52</v>
      </c>
      <c r="K1146" s="1" t="s">
        <v>59</v>
      </c>
      <c r="L1146" s="1">
        <v>1</v>
      </c>
      <c r="M1146" s="1">
        <v>119.39</v>
      </c>
      <c r="N1146" s="6">
        <v>119.39</v>
      </c>
      <c r="O1146" s="6"/>
      <c r="P1146" s="6">
        <v>-1083.75</v>
      </c>
      <c r="R1146" s="31">
        <v>119.39</v>
      </c>
      <c r="S1146" s="28">
        <v>44681</v>
      </c>
      <c r="W1146" s="58"/>
      <c r="X1146" s="59"/>
      <c r="Y1146" s="59"/>
      <c r="Z1146" s="59"/>
      <c r="AA1146" s="59"/>
      <c r="AB1146" s="59"/>
      <c r="AC1146" s="59"/>
      <c r="AD1146" s="59"/>
      <c r="AE1146" s="59"/>
      <c r="AF1146" s="59"/>
      <c r="AG1146" s="59"/>
      <c r="AH1146" s="59"/>
      <c r="AI1146" s="59"/>
      <c r="AJ1146" s="59"/>
      <c r="AK1146" s="59"/>
      <c r="AL1146" s="59"/>
      <c r="AM1146" s="59"/>
      <c r="AN1146" s="59"/>
      <c r="AO1146" s="59"/>
      <c r="AP1146" s="59"/>
      <c r="AQ1146" s="59"/>
      <c r="AR1146" s="59"/>
      <c r="AS1146" s="59"/>
      <c r="AT1146" s="59"/>
      <c r="AU1146" s="59"/>
      <c r="AV1146" s="59"/>
      <c r="AW1146" s="59"/>
      <c r="AX1146" s="59"/>
      <c r="AY1146" s="59"/>
      <c r="AZ1146" s="58"/>
      <c r="BA1146" s="59"/>
      <c r="BB1146" s="59"/>
      <c r="BC1146" s="59"/>
      <c r="BD1146" s="59"/>
    </row>
    <row r="1147" spans="1:56" x14ac:dyDescent="0.2">
      <c r="A1147" s="29">
        <v>48330</v>
      </c>
      <c r="B1147" s="1" t="s">
        <v>789</v>
      </c>
      <c r="C1147" s="27">
        <v>44673</v>
      </c>
      <c r="J1147" s="1" t="s">
        <v>52</v>
      </c>
      <c r="K1147" s="1" t="s">
        <v>59</v>
      </c>
      <c r="L1147" s="1">
        <v>30</v>
      </c>
      <c r="M1147" s="1">
        <v>2.1</v>
      </c>
      <c r="N1147" s="6">
        <v>63</v>
      </c>
      <c r="O1147" s="6"/>
      <c r="P1147" s="6">
        <v>-1020.75</v>
      </c>
      <c r="R1147" s="31">
        <v>63</v>
      </c>
      <c r="S1147" s="28">
        <v>44681</v>
      </c>
      <c r="W1147" s="58"/>
      <c r="X1147" s="59"/>
      <c r="Y1147" s="59"/>
      <c r="Z1147" s="59"/>
      <c r="AA1147" s="59"/>
      <c r="AB1147" s="59"/>
      <c r="AC1147" s="59"/>
      <c r="AD1147" s="59"/>
      <c r="AE1147" s="59"/>
      <c r="AF1147" s="59"/>
      <c r="AG1147" s="59"/>
      <c r="AH1147" s="59"/>
      <c r="AI1147" s="59"/>
      <c r="AJ1147" s="59"/>
      <c r="AK1147" s="59"/>
      <c r="AL1147" s="59"/>
      <c r="AM1147" s="59"/>
      <c r="AN1147" s="59"/>
      <c r="AO1147" s="59"/>
      <c r="AP1147" s="59"/>
      <c r="AQ1147" s="59"/>
      <c r="AR1147" s="59"/>
      <c r="AS1147" s="59"/>
      <c r="AT1147" s="59"/>
      <c r="AU1147" s="59"/>
      <c r="AV1147" s="59"/>
      <c r="AW1147" s="59"/>
      <c r="AX1147" s="59"/>
      <c r="AY1147" s="59"/>
      <c r="AZ1147" s="58"/>
      <c r="BA1147" s="59"/>
      <c r="BB1147" s="59"/>
      <c r="BC1147" s="59"/>
      <c r="BD1147" s="59"/>
    </row>
    <row r="1148" spans="1:56" x14ac:dyDescent="0.2">
      <c r="A1148" s="29">
        <v>48330</v>
      </c>
      <c r="B1148" s="1" t="s">
        <v>789</v>
      </c>
      <c r="C1148" s="27">
        <v>44673</v>
      </c>
      <c r="J1148" s="1" t="s">
        <v>52</v>
      </c>
      <c r="K1148" s="1" t="s">
        <v>59</v>
      </c>
      <c r="L1148" s="1">
        <v>4</v>
      </c>
      <c r="M1148" s="1">
        <v>32.770000000000003</v>
      </c>
      <c r="N1148" s="6">
        <v>131.08000000000001</v>
      </c>
      <c r="O1148" s="6"/>
      <c r="P1148" s="6">
        <v>-889.67</v>
      </c>
      <c r="R1148" s="31">
        <v>131.08000000000001</v>
      </c>
      <c r="S1148" s="28">
        <v>44681</v>
      </c>
      <c r="W1148" s="58"/>
      <c r="X1148" s="59"/>
      <c r="Y1148" s="59"/>
      <c r="Z1148" s="59"/>
      <c r="AA1148" s="59"/>
      <c r="AB1148" s="59"/>
      <c r="AC1148" s="59"/>
      <c r="AD1148" s="59"/>
      <c r="AE1148" s="59"/>
      <c r="AF1148" s="59"/>
      <c r="AG1148" s="59"/>
      <c r="AH1148" s="59"/>
      <c r="AI1148" s="59"/>
      <c r="AJ1148" s="59"/>
      <c r="AK1148" s="59"/>
      <c r="AL1148" s="59"/>
      <c r="AM1148" s="59"/>
      <c r="AN1148" s="59"/>
      <c r="AO1148" s="59"/>
      <c r="AP1148" s="59"/>
      <c r="AQ1148" s="59"/>
      <c r="AR1148" s="59"/>
      <c r="AS1148" s="59"/>
      <c r="AT1148" s="59"/>
      <c r="AU1148" s="59"/>
      <c r="AV1148" s="59"/>
      <c r="AW1148" s="59"/>
      <c r="AX1148" s="59"/>
      <c r="AY1148" s="59"/>
      <c r="AZ1148" s="58"/>
      <c r="BA1148" s="59"/>
      <c r="BB1148" s="59"/>
      <c r="BC1148" s="59"/>
      <c r="BD1148" s="59"/>
    </row>
    <row r="1149" spans="1:56" x14ac:dyDescent="0.2">
      <c r="A1149" s="29">
        <v>48372</v>
      </c>
      <c r="B1149" s="1" t="s">
        <v>789</v>
      </c>
      <c r="C1149" s="27">
        <v>44680</v>
      </c>
      <c r="J1149" s="1" t="s">
        <v>52</v>
      </c>
      <c r="K1149" s="1" t="s">
        <v>59</v>
      </c>
      <c r="L1149" s="1">
        <v>2</v>
      </c>
      <c r="M1149" s="1">
        <v>209</v>
      </c>
      <c r="N1149" s="6">
        <v>418</v>
      </c>
      <c r="O1149" s="6"/>
      <c r="P1149" s="6">
        <v>-471.67</v>
      </c>
      <c r="R1149" s="31">
        <v>418</v>
      </c>
      <c r="S1149" s="28">
        <v>44681</v>
      </c>
      <c r="W1149" s="58"/>
      <c r="X1149" s="59"/>
      <c r="Y1149" s="59"/>
      <c r="Z1149" s="59"/>
      <c r="AA1149" s="59"/>
      <c r="AB1149" s="59"/>
      <c r="AC1149" s="59"/>
      <c r="AD1149" s="59"/>
      <c r="AE1149" s="59"/>
      <c r="AF1149" s="59"/>
      <c r="AG1149" s="59"/>
      <c r="AH1149" s="59"/>
      <c r="AI1149" s="59"/>
      <c r="AJ1149" s="59"/>
      <c r="AK1149" s="59"/>
      <c r="AL1149" s="59"/>
      <c r="AM1149" s="59"/>
      <c r="AN1149" s="59"/>
      <c r="AO1149" s="59"/>
      <c r="AP1149" s="59"/>
      <c r="AQ1149" s="59"/>
      <c r="AR1149" s="59"/>
      <c r="AS1149" s="59"/>
      <c r="AT1149" s="59"/>
      <c r="AU1149" s="59"/>
      <c r="AV1149" s="59"/>
      <c r="AW1149" s="59"/>
      <c r="AX1149" s="59"/>
      <c r="AY1149" s="59"/>
      <c r="AZ1149" s="58"/>
      <c r="BA1149" s="59"/>
      <c r="BB1149" s="59"/>
      <c r="BC1149" s="59"/>
      <c r="BD1149" s="59"/>
    </row>
    <row r="1150" spans="1:56" x14ac:dyDescent="0.2">
      <c r="A1150" s="29">
        <v>48136</v>
      </c>
      <c r="B1150" s="1" t="s">
        <v>200</v>
      </c>
      <c r="C1150" s="27">
        <v>44681</v>
      </c>
      <c r="D1150" s="1">
        <v>53810</v>
      </c>
      <c r="J1150" s="1" t="s">
        <v>52</v>
      </c>
      <c r="K1150" s="1" t="s">
        <v>49</v>
      </c>
      <c r="L1150" s="1">
        <v>-1</v>
      </c>
      <c r="N1150" s="6"/>
      <c r="O1150" s="6">
        <v>131.97999999999999</v>
      </c>
      <c r="P1150" s="6">
        <v>-603.65</v>
      </c>
      <c r="R1150" s="31">
        <v>-131.97999999999999</v>
      </c>
      <c r="S1150" s="28">
        <v>44681</v>
      </c>
      <c r="W1150" s="58"/>
      <c r="X1150" s="59"/>
      <c r="Y1150" s="59"/>
      <c r="Z1150" s="59"/>
      <c r="AA1150" s="59"/>
      <c r="AB1150" s="59"/>
      <c r="AC1150" s="59"/>
      <c r="AD1150" s="59"/>
      <c r="AE1150" s="59"/>
      <c r="AF1150" s="59"/>
      <c r="AG1150" s="59"/>
      <c r="AH1150" s="59"/>
      <c r="AI1150" s="59"/>
      <c r="AJ1150" s="59"/>
      <c r="AK1150" s="59"/>
      <c r="AL1150" s="59"/>
      <c r="AM1150" s="59"/>
      <c r="AN1150" s="59"/>
      <c r="AO1150" s="59"/>
      <c r="AP1150" s="59"/>
      <c r="AQ1150" s="59"/>
      <c r="AR1150" s="59"/>
      <c r="AS1150" s="59"/>
      <c r="AT1150" s="59"/>
      <c r="AU1150" s="59"/>
      <c r="AV1150" s="59"/>
      <c r="AW1150" s="59"/>
      <c r="AX1150" s="59"/>
      <c r="AY1150" s="59"/>
      <c r="AZ1150" s="58"/>
      <c r="BA1150" s="59"/>
      <c r="BB1150" s="59"/>
      <c r="BC1150" s="59"/>
      <c r="BD1150" s="59"/>
    </row>
    <row r="1151" spans="1:56" x14ac:dyDescent="0.2">
      <c r="A1151" s="29">
        <v>48532</v>
      </c>
      <c r="B1151" s="1" t="s">
        <v>200</v>
      </c>
      <c r="C1151" s="27">
        <v>44681</v>
      </c>
      <c r="D1151" s="1">
        <v>53910</v>
      </c>
      <c r="J1151" s="1" t="s">
        <v>52</v>
      </c>
      <c r="K1151" s="1" t="s">
        <v>49</v>
      </c>
      <c r="L1151" s="1">
        <v>-1</v>
      </c>
      <c r="N1151" s="6"/>
      <c r="O1151" s="6">
        <v>131.97999999999999</v>
      </c>
      <c r="P1151" s="6">
        <v>-735.63</v>
      </c>
      <c r="R1151" s="31">
        <v>-131.97999999999999</v>
      </c>
      <c r="S1151" s="28">
        <v>44681</v>
      </c>
      <c r="W1151" s="58"/>
      <c r="X1151" s="59"/>
      <c r="Y1151" s="59"/>
      <c r="Z1151" s="59"/>
      <c r="AA1151" s="59"/>
      <c r="AB1151" s="59"/>
      <c r="AC1151" s="59"/>
      <c r="AD1151" s="59"/>
      <c r="AE1151" s="59"/>
      <c r="AF1151" s="59"/>
      <c r="AG1151" s="59"/>
      <c r="AH1151" s="59"/>
      <c r="AI1151" s="59"/>
      <c r="AJ1151" s="59"/>
      <c r="AK1151" s="59"/>
      <c r="AL1151" s="59"/>
      <c r="AM1151" s="59"/>
      <c r="AN1151" s="59"/>
      <c r="AO1151" s="59"/>
      <c r="AP1151" s="59"/>
      <c r="AQ1151" s="59"/>
      <c r="AR1151" s="59"/>
      <c r="AS1151" s="59"/>
      <c r="AT1151" s="59"/>
      <c r="AU1151" s="59"/>
      <c r="AV1151" s="59"/>
      <c r="AW1151" s="59"/>
      <c r="AX1151" s="59"/>
      <c r="AY1151" s="59"/>
      <c r="AZ1151" s="58"/>
      <c r="BA1151" s="59"/>
      <c r="BB1151" s="59"/>
      <c r="BC1151" s="59"/>
      <c r="BD1151" s="59"/>
    </row>
    <row r="1152" spans="1:56" x14ac:dyDescent="0.2">
      <c r="A1152" s="29">
        <v>48532</v>
      </c>
      <c r="B1152" s="1" t="s">
        <v>200</v>
      </c>
      <c r="C1152" s="27">
        <v>44681</v>
      </c>
      <c r="D1152" s="1">
        <v>53910</v>
      </c>
      <c r="J1152" s="1" t="s">
        <v>52</v>
      </c>
      <c r="K1152" s="1" t="s">
        <v>49</v>
      </c>
      <c r="L1152" s="1">
        <v>-1</v>
      </c>
      <c r="N1152" s="6"/>
      <c r="O1152" s="6">
        <v>8</v>
      </c>
      <c r="P1152" s="6">
        <v>-743.63</v>
      </c>
      <c r="R1152" s="31">
        <v>-8</v>
      </c>
      <c r="S1152" s="28">
        <v>44681</v>
      </c>
      <c r="W1152" s="58"/>
      <c r="X1152" s="59"/>
      <c r="Y1152" s="59"/>
      <c r="Z1152" s="59"/>
      <c r="AA1152" s="59"/>
      <c r="AB1152" s="59"/>
      <c r="AC1152" s="59"/>
      <c r="AD1152" s="59"/>
      <c r="AE1152" s="59"/>
      <c r="AF1152" s="59"/>
      <c r="AG1152" s="59"/>
      <c r="AH1152" s="59"/>
      <c r="AI1152" s="59"/>
      <c r="AJ1152" s="59"/>
      <c r="AK1152" s="59"/>
      <c r="AL1152" s="59"/>
      <c r="AM1152" s="59"/>
      <c r="AN1152" s="59"/>
      <c r="AO1152" s="59"/>
      <c r="AP1152" s="59"/>
      <c r="AQ1152" s="59"/>
      <c r="AR1152" s="59"/>
      <c r="AS1152" s="59"/>
      <c r="AT1152" s="59"/>
      <c r="AU1152" s="59"/>
      <c r="AV1152" s="59"/>
      <c r="AW1152" s="59"/>
      <c r="AX1152" s="59"/>
      <c r="AY1152" s="59"/>
      <c r="AZ1152" s="58"/>
      <c r="BA1152" s="59"/>
      <c r="BB1152" s="59"/>
      <c r="BC1152" s="59"/>
      <c r="BD1152" s="59"/>
    </row>
    <row r="1153" spans="23:56" x14ac:dyDescent="0.2">
      <c r="W1153" s="58"/>
      <c r="X1153" s="59"/>
      <c r="Y1153" s="59"/>
      <c r="Z1153" s="59"/>
      <c r="AA1153" s="59"/>
      <c r="AB1153" s="59"/>
      <c r="AC1153" s="59"/>
      <c r="AD1153" s="59"/>
      <c r="AE1153" s="59"/>
      <c r="AF1153" s="59"/>
      <c r="AG1153" s="59"/>
      <c r="AH1153" s="59"/>
      <c r="AI1153" s="59"/>
      <c r="AJ1153" s="59"/>
      <c r="AK1153" s="59"/>
      <c r="AL1153" s="59"/>
      <c r="AM1153" s="59"/>
      <c r="AN1153" s="59"/>
      <c r="AO1153" s="59"/>
      <c r="AP1153" s="59"/>
      <c r="AQ1153" s="59"/>
      <c r="AR1153" s="59"/>
      <c r="AS1153" s="59"/>
      <c r="AT1153" s="59"/>
      <c r="AU1153" s="59"/>
      <c r="AV1153" s="59"/>
      <c r="AW1153" s="59"/>
      <c r="AX1153" s="59"/>
      <c r="AY1153" s="59"/>
      <c r="AZ1153" s="58"/>
      <c r="BA1153" s="59"/>
      <c r="BB1153" s="59"/>
      <c r="BC1153" s="59"/>
      <c r="BD1153" s="59"/>
    </row>
  </sheetData>
  <autoFilter ref="A1:S1152" xr:uid="{D5E6F187-681A-4124-9C0B-6E649469B1DF}"/>
  <pageMargins left="0.7" right="0.7" top="0.75" bottom="0.75" header="0.3" footer="0.3"/>
  <pageSetup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533F5-8403-4BA9-B0CB-6D504266D046}">
  <sheetPr codeName="Sheet41"/>
  <dimension ref="A1:BE351"/>
  <sheetViews>
    <sheetView showGridLines="0" zoomScaleNormal="100" workbookViewId="0">
      <pane ySplit="1" topLeftCell="A48" activePane="bottomLeft" state="frozen"/>
      <selection pane="bottomLeft" activeCell="A53" sqref="A53"/>
    </sheetView>
  </sheetViews>
  <sheetFormatPr defaultRowHeight="11.25" outlineLevelCol="1" x14ac:dyDescent="0.2"/>
  <cols>
    <col min="1" max="1" width="6.28515625" style="1" bestFit="1" customWidth="1"/>
    <col min="2" max="2" width="14.28515625" style="1" bestFit="1" customWidth="1"/>
    <col min="3" max="3" width="8.7109375" style="1" bestFit="1" customWidth="1"/>
    <col min="4" max="4" width="9.85546875" style="1" bestFit="1" customWidth="1"/>
    <col min="5" max="5" width="3.28515625" style="1" bestFit="1" customWidth="1"/>
    <col min="6" max="6" width="21.5703125" style="1" customWidth="1"/>
    <col min="7" max="7" width="35.28515625" style="1" customWidth="1"/>
    <col min="8" max="8" width="19.7109375" style="1" customWidth="1"/>
    <col min="9" max="9" width="21" style="1" customWidth="1"/>
    <col min="10" max="10" width="21.42578125" style="1" customWidth="1"/>
    <col min="11" max="11" width="23.85546875" style="1" bestFit="1" customWidth="1"/>
    <col min="12" max="13" width="4.28515625" style="1" customWidth="1"/>
    <col min="14" max="15" width="8.5703125" style="1" customWidth="1"/>
    <col min="16" max="16" width="10.140625" style="1" bestFit="1" customWidth="1"/>
    <col min="17" max="17" width="1.42578125" style="1" customWidth="1"/>
    <col min="18" max="18" width="9.5703125" style="1" bestFit="1" customWidth="1"/>
    <col min="19" max="19" width="6.140625" style="1" bestFit="1" customWidth="1"/>
    <col min="20" max="22" width="9.140625" style="1"/>
    <col min="23" max="23" width="22.42578125" style="1" bestFit="1" customWidth="1"/>
    <col min="24" max="24" width="6" style="1" bestFit="1" customWidth="1"/>
    <col min="25" max="25" width="6.140625" style="1" bestFit="1" customWidth="1"/>
    <col min="26" max="26" width="6.28515625" style="1" bestFit="1" customWidth="1"/>
    <col min="27" max="27" width="6.140625" style="1" bestFit="1" customWidth="1"/>
    <col min="28" max="28" width="6.42578125" style="1" bestFit="1" customWidth="1"/>
    <col min="29" max="29" width="6.140625" style="1" bestFit="1" customWidth="1"/>
    <col min="30" max="30" width="5.5703125" style="1" bestFit="1" customWidth="1"/>
    <col min="31" max="31" width="6.42578125" style="1" bestFit="1" customWidth="1"/>
    <col min="32" max="32" width="6.28515625" style="1" bestFit="1" customWidth="1"/>
    <col min="33" max="33" width="5.85546875" style="1" bestFit="1" customWidth="1"/>
    <col min="34" max="35" width="6.140625" style="1" bestFit="1" customWidth="1"/>
    <col min="36" max="36" width="6" style="1" bestFit="1" customWidth="1"/>
    <col min="37" max="37" width="6.140625" style="1" bestFit="1" customWidth="1"/>
    <col min="38" max="38" width="6.28515625" style="1" bestFit="1" customWidth="1"/>
    <col min="39" max="39" width="6.140625" style="1" bestFit="1" customWidth="1"/>
    <col min="40" max="40" width="6.42578125" style="1" bestFit="1" customWidth="1"/>
    <col min="41" max="41" width="6.140625" style="1" bestFit="1" customWidth="1"/>
    <col min="42" max="42" width="5.5703125" style="1" bestFit="1" customWidth="1"/>
    <col min="43" max="43" width="6.42578125" style="1" bestFit="1" customWidth="1"/>
    <col min="44" max="44" width="6.28515625" style="1" bestFit="1" customWidth="1"/>
    <col min="45" max="45" width="5.85546875" style="1" bestFit="1" customWidth="1"/>
    <col min="46" max="47" width="6.140625" style="1" bestFit="1" customWidth="1"/>
    <col min="48" max="48" width="6" style="1" bestFit="1" customWidth="1"/>
    <col min="49" max="49" width="6.140625" style="1" bestFit="1" customWidth="1"/>
    <col min="50" max="50" width="6.28515625" style="1" bestFit="1" customWidth="1"/>
    <col min="51" max="51" width="6.140625" style="1" bestFit="1" customWidth="1"/>
    <col min="52" max="52" width="1.42578125" style="1" customWidth="1"/>
    <col min="53" max="56" width="6.85546875" style="1" hidden="1" customWidth="1" outlineLevel="1"/>
    <col min="57" max="57" width="9.140625" style="1" collapsed="1"/>
    <col min="58" max="16384" width="9.140625" style="1"/>
  </cols>
  <sheetData>
    <row r="1" spans="1:57" ht="27" x14ac:dyDescent="0.35">
      <c r="A1" s="4" t="s">
        <v>99</v>
      </c>
      <c r="B1" s="4" t="s">
        <v>100</v>
      </c>
      <c r="C1" s="4" t="s">
        <v>101</v>
      </c>
      <c r="D1" s="4" t="s">
        <v>102</v>
      </c>
      <c r="E1" s="4" t="s">
        <v>103</v>
      </c>
      <c r="F1" s="4" t="s">
        <v>104</v>
      </c>
      <c r="G1" s="4" t="s">
        <v>105</v>
      </c>
      <c r="H1" s="4" t="s">
        <v>106</v>
      </c>
      <c r="I1" s="4" t="s">
        <v>107</v>
      </c>
      <c r="J1" s="4" t="s">
        <v>108</v>
      </c>
      <c r="K1" s="4" t="s">
        <v>109</v>
      </c>
      <c r="L1" s="4" t="s">
        <v>110</v>
      </c>
      <c r="M1" s="4" t="s">
        <v>111</v>
      </c>
      <c r="N1" s="25" t="s">
        <v>112</v>
      </c>
      <c r="O1" s="25" t="s">
        <v>113</v>
      </c>
      <c r="P1" s="25" t="s">
        <v>114</v>
      </c>
      <c r="R1" s="25" t="s">
        <v>115</v>
      </c>
      <c r="S1" s="26" t="s">
        <v>116</v>
      </c>
      <c r="X1" s="42">
        <v>43861</v>
      </c>
      <c r="Y1" s="42">
        <f>EOMONTH(X1,1)</f>
        <v>43890</v>
      </c>
      <c r="Z1" s="42">
        <f t="shared" ref="Z1:AY1" si="0">EOMONTH(Y1,1)</f>
        <v>43921</v>
      </c>
      <c r="AA1" s="42">
        <f t="shared" si="0"/>
        <v>43951</v>
      </c>
      <c r="AB1" s="42">
        <f t="shared" si="0"/>
        <v>43982</v>
      </c>
      <c r="AC1" s="42">
        <f t="shared" si="0"/>
        <v>44012</v>
      </c>
      <c r="AD1" s="42">
        <f t="shared" si="0"/>
        <v>44043</v>
      </c>
      <c r="AE1" s="42">
        <f t="shared" si="0"/>
        <v>44074</v>
      </c>
      <c r="AF1" s="42">
        <f t="shared" si="0"/>
        <v>44104</v>
      </c>
      <c r="AG1" s="42">
        <f t="shared" si="0"/>
        <v>44135</v>
      </c>
      <c r="AH1" s="42">
        <f t="shared" si="0"/>
        <v>44165</v>
      </c>
      <c r="AI1" s="42">
        <f t="shared" si="0"/>
        <v>44196</v>
      </c>
      <c r="AJ1" s="42">
        <f t="shared" si="0"/>
        <v>44227</v>
      </c>
      <c r="AK1" s="42">
        <f t="shared" si="0"/>
        <v>44255</v>
      </c>
      <c r="AL1" s="42">
        <f t="shared" si="0"/>
        <v>44286</v>
      </c>
      <c r="AM1" s="42">
        <f t="shared" si="0"/>
        <v>44316</v>
      </c>
      <c r="AN1" s="42">
        <f t="shared" si="0"/>
        <v>44347</v>
      </c>
      <c r="AO1" s="42">
        <f t="shared" si="0"/>
        <v>44377</v>
      </c>
      <c r="AP1" s="42">
        <f t="shared" si="0"/>
        <v>44408</v>
      </c>
      <c r="AQ1" s="42">
        <f t="shared" si="0"/>
        <v>44439</v>
      </c>
      <c r="AR1" s="42">
        <f t="shared" si="0"/>
        <v>44469</v>
      </c>
      <c r="AS1" s="42">
        <f t="shared" si="0"/>
        <v>44500</v>
      </c>
      <c r="AT1" s="42">
        <f t="shared" si="0"/>
        <v>44530</v>
      </c>
      <c r="AU1" s="42">
        <f t="shared" si="0"/>
        <v>44561</v>
      </c>
      <c r="AV1" s="42">
        <f t="shared" si="0"/>
        <v>44592</v>
      </c>
      <c r="AW1" s="42">
        <f t="shared" si="0"/>
        <v>44620</v>
      </c>
      <c r="AX1" s="42">
        <f t="shared" si="0"/>
        <v>44651</v>
      </c>
      <c r="AY1" s="42">
        <f t="shared" si="0"/>
        <v>44681</v>
      </c>
      <c r="BA1" s="10" t="s">
        <v>74</v>
      </c>
      <c r="BB1" s="10" t="s">
        <v>75</v>
      </c>
      <c r="BC1" s="11" t="s">
        <v>77</v>
      </c>
      <c r="BD1" s="11" t="s">
        <v>76</v>
      </c>
    </row>
    <row r="2" spans="1:57" x14ac:dyDescent="0.2">
      <c r="A2" s="29">
        <v>38854</v>
      </c>
      <c r="B2" s="1" t="s">
        <v>789</v>
      </c>
      <c r="C2" s="27">
        <v>43839</v>
      </c>
      <c r="F2" s="1" t="s">
        <v>1438</v>
      </c>
      <c r="G2" s="1" t="s">
        <v>790</v>
      </c>
      <c r="J2" s="1" t="s">
        <v>59</v>
      </c>
      <c r="K2" s="1" t="s">
        <v>121</v>
      </c>
      <c r="N2" s="6"/>
      <c r="O2" s="6">
        <v>52.65</v>
      </c>
      <c r="P2" s="6">
        <v>-52.65</v>
      </c>
      <c r="R2" s="31">
        <v>-52.65</v>
      </c>
      <c r="S2" s="28">
        <v>43861</v>
      </c>
      <c r="W2" s="1" t="s">
        <v>144</v>
      </c>
      <c r="X2" s="6">
        <f>BS!B18</f>
        <v>0</v>
      </c>
      <c r="Y2" s="6">
        <f>X8</f>
        <v>8.40428</v>
      </c>
      <c r="Z2" s="6">
        <f t="shared" ref="Z2:AY2" si="1">Y8</f>
        <v>13.193619999999999</v>
      </c>
      <c r="AA2" s="6">
        <f t="shared" si="1"/>
        <v>18.123619999999999</v>
      </c>
      <c r="AB2" s="6">
        <f t="shared" si="1"/>
        <v>19.797929999999997</v>
      </c>
      <c r="AC2" s="6">
        <f t="shared" si="1"/>
        <v>22.671119999999998</v>
      </c>
      <c r="AD2" s="6">
        <f t="shared" si="1"/>
        <v>30.215239999999998</v>
      </c>
      <c r="AE2" s="6">
        <f t="shared" si="1"/>
        <v>41.270339999999997</v>
      </c>
      <c r="AF2" s="6">
        <f t="shared" si="1"/>
        <v>51.795749999999998</v>
      </c>
      <c r="AG2" s="6">
        <f t="shared" si="1"/>
        <v>58.467469999999999</v>
      </c>
      <c r="AH2" s="6">
        <f t="shared" si="1"/>
        <v>72.616209999999995</v>
      </c>
      <c r="AI2" s="6">
        <f t="shared" si="1"/>
        <v>79.833919999999992</v>
      </c>
      <c r="AJ2" s="6">
        <f t="shared" si="1"/>
        <v>0</v>
      </c>
      <c r="AK2" s="6">
        <f t="shared" si="1"/>
        <v>1.9797300000000009</v>
      </c>
      <c r="AL2" s="6">
        <f t="shared" si="1"/>
        <v>1.0396300000000007</v>
      </c>
      <c r="AM2" s="6">
        <f t="shared" si="1"/>
        <v>2.8611800000000018</v>
      </c>
      <c r="AN2" s="6">
        <f t="shared" si="1"/>
        <v>3.8554400000000042</v>
      </c>
      <c r="AO2" s="6">
        <f t="shared" si="1"/>
        <v>5.0874400000000044</v>
      </c>
      <c r="AP2" s="6">
        <f t="shared" si="1"/>
        <v>5.8764200000000049</v>
      </c>
      <c r="AQ2" s="6">
        <f t="shared" si="1"/>
        <v>6.049230000000005</v>
      </c>
      <c r="AR2" s="6">
        <f t="shared" si="1"/>
        <v>19.250850000000003</v>
      </c>
      <c r="AS2" s="6">
        <f t="shared" si="1"/>
        <v>30.826340000000002</v>
      </c>
      <c r="AT2" s="6">
        <f t="shared" si="1"/>
        <v>44.723889999999997</v>
      </c>
      <c r="AU2" s="6">
        <f t="shared" si="1"/>
        <v>54.674199999999999</v>
      </c>
      <c r="AV2" s="6">
        <f t="shared" si="1"/>
        <v>0</v>
      </c>
      <c r="AW2" s="6">
        <f t="shared" si="1"/>
        <v>5.1249500000000001</v>
      </c>
      <c r="AX2" s="6">
        <f t="shared" si="1"/>
        <v>5.7829500000000005</v>
      </c>
      <c r="AY2" s="6">
        <f t="shared" si="1"/>
        <v>0</v>
      </c>
      <c r="BA2" s="6">
        <f>X2</f>
        <v>0</v>
      </c>
      <c r="BB2" s="6">
        <f>BA8</f>
        <v>0</v>
      </c>
      <c r="BC2" s="6">
        <f>AM2</f>
        <v>2.8611800000000018</v>
      </c>
      <c r="BD2" s="6">
        <f>AN2</f>
        <v>3.8554400000000042</v>
      </c>
    </row>
    <row r="3" spans="1:57" x14ac:dyDescent="0.2">
      <c r="A3" s="29">
        <v>38870</v>
      </c>
      <c r="B3" s="1" t="s">
        <v>789</v>
      </c>
      <c r="C3" s="27">
        <v>43843</v>
      </c>
      <c r="G3" s="1" t="s">
        <v>790</v>
      </c>
      <c r="J3" s="1" t="s">
        <v>59</v>
      </c>
      <c r="K3" s="1" t="s">
        <v>121</v>
      </c>
      <c r="N3" s="6"/>
      <c r="O3" s="6">
        <v>239.6</v>
      </c>
      <c r="P3" s="6">
        <v>-292.25</v>
      </c>
      <c r="R3" s="31">
        <v>-239.6</v>
      </c>
      <c r="S3" s="28">
        <v>43861</v>
      </c>
      <c r="W3" s="35" t="s">
        <v>113</v>
      </c>
      <c r="X3" s="6">
        <f t="shared" ref="X3:AG7" si="2">-SUMIFS($R:$R,$S:$S,X$1,$B:$B,$W3)/1000</f>
        <v>0</v>
      </c>
      <c r="Y3" s="6">
        <f t="shared" si="2"/>
        <v>0</v>
      </c>
      <c r="Z3" s="6">
        <f t="shared" si="2"/>
        <v>0</v>
      </c>
      <c r="AA3" s="6">
        <f t="shared" si="2"/>
        <v>0</v>
      </c>
      <c r="AB3" s="6">
        <f t="shared" si="2"/>
        <v>0</v>
      </c>
      <c r="AC3" s="6">
        <f t="shared" si="2"/>
        <v>0</v>
      </c>
      <c r="AD3" s="6">
        <f t="shared" si="2"/>
        <v>0</v>
      </c>
      <c r="AE3" s="6">
        <f t="shared" si="2"/>
        <v>0</v>
      </c>
      <c r="AF3" s="6">
        <f t="shared" si="2"/>
        <v>0</v>
      </c>
      <c r="AG3" s="6">
        <f t="shared" si="2"/>
        <v>0</v>
      </c>
      <c r="AH3" s="6">
        <f t="shared" ref="AH3:AQ7" si="3">-SUMIFS($R:$R,$S:$S,AH$1,$B:$B,$W3)/1000</f>
        <v>0</v>
      </c>
      <c r="AI3" s="6">
        <f t="shared" si="3"/>
        <v>-91.444720000000004</v>
      </c>
      <c r="AJ3" s="6">
        <f t="shared" si="3"/>
        <v>0</v>
      </c>
      <c r="AK3" s="6">
        <f t="shared" si="3"/>
        <v>0</v>
      </c>
      <c r="AL3" s="6">
        <f t="shared" si="3"/>
        <v>0</v>
      </c>
      <c r="AM3" s="6">
        <f t="shared" si="3"/>
        <v>-0.12075</v>
      </c>
      <c r="AN3" s="6">
        <f t="shared" si="3"/>
        <v>0</v>
      </c>
      <c r="AO3" s="6">
        <f t="shared" si="3"/>
        <v>0</v>
      </c>
      <c r="AP3" s="6">
        <f t="shared" si="3"/>
        <v>0</v>
      </c>
      <c r="AQ3" s="6">
        <f t="shared" si="3"/>
        <v>0</v>
      </c>
      <c r="AR3" s="6">
        <f t="shared" ref="AR3:AY7" si="4">-SUMIFS($R:$R,$S:$S,AR$1,$B:$B,$W3)/1000</f>
        <v>0</v>
      </c>
      <c r="AS3" s="6">
        <f t="shared" si="4"/>
        <v>0</v>
      </c>
      <c r="AT3" s="6">
        <f t="shared" si="4"/>
        <v>0</v>
      </c>
      <c r="AU3" s="6">
        <f t="shared" si="4"/>
        <v>-61.58325</v>
      </c>
      <c r="AV3" s="6">
        <f t="shared" si="4"/>
        <v>0</v>
      </c>
      <c r="AW3" s="6">
        <f t="shared" si="4"/>
        <v>0</v>
      </c>
      <c r="AX3" s="6">
        <f t="shared" si="4"/>
        <v>-27.691459999999999</v>
      </c>
      <c r="AY3" s="6">
        <f t="shared" si="4"/>
        <v>0</v>
      </c>
      <c r="BA3" s="6">
        <f t="shared" ref="BA3:BA7" si="5">SUM(X3:AI3)</f>
        <v>-91.444720000000004</v>
      </c>
      <c r="BB3" s="6">
        <f t="shared" ref="BB3:BB7" si="6">SUM(AJ3:AU3)</f>
        <v>-61.704000000000001</v>
      </c>
      <c r="BC3" s="6">
        <f t="shared" ref="BC3:BD7" si="7">SUM(AM3:AX3)</f>
        <v>-89.39546</v>
      </c>
      <c r="BD3" s="6">
        <f t="shared" si="7"/>
        <v>-89.274709999999999</v>
      </c>
      <c r="BE3" s="1" t="s">
        <v>792</v>
      </c>
    </row>
    <row r="4" spans="1:57" x14ac:dyDescent="0.2">
      <c r="A4" s="29">
        <v>38871</v>
      </c>
      <c r="B4" s="1" t="s">
        <v>789</v>
      </c>
      <c r="C4" s="27">
        <v>43843</v>
      </c>
      <c r="G4" s="1" t="s">
        <v>790</v>
      </c>
      <c r="J4" s="1" t="s">
        <v>59</v>
      </c>
      <c r="K4" s="1" t="s">
        <v>121</v>
      </c>
      <c r="N4" s="6"/>
      <c r="O4" s="6">
        <v>41.85</v>
      </c>
      <c r="P4" s="6">
        <v>-334.1</v>
      </c>
      <c r="R4" s="31">
        <v>-41.85</v>
      </c>
      <c r="S4" s="28">
        <v>43861</v>
      </c>
      <c r="W4" s="35" t="s">
        <v>164</v>
      </c>
      <c r="X4" s="6">
        <f t="shared" si="2"/>
        <v>0</v>
      </c>
      <c r="Y4" s="6">
        <f t="shared" si="2"/>
        <v>0</v>
      </c>
      <c r="Z4" s="6">
        <f t="shared" si="2"/>
        <v>0</v>
      </c>
      <c r="AA4" s="6">
        <f t="shared" si="2"/>
        <v>0</v>
      </c>
      <c r="AB4" s="6">
        <f t="shared" si="2"/>
        <v>0</v>
      </c>
      <c r="AC4" s="6">
        <f t="shared" si="2"/>
        <v>0</v>
      </c>
      <c r="AD4" s="6">
        <f t="shared" si="2"/>
        <v>0</v>
      </c>
      <c r="AE4" s="6">
        <f t="shared" si="2"/>
        <v>0</v>
      </c>
      <c r="AF4" s="6">
        <f t="shared" si="2"/>
        <v>0</v>
      </c>
      <c r="AG4" s="6">
        <f t="shared" si="2"/>
        <v>0</v>
      </c>
      <c r="AH4" s="6">
        <f t="shared" si="3"/>
        <v>0</v>
      </c>
      <c r="AI4" s="6">
        <f t="shared" si="3"/>
        <v>0</v>
      </c>
      <c r="AJ4" s="6">
        <f t="shared" si="3"/>
        <v>-4.0613499999999991</v>
      </c>
      <c r="AK4" s="6">
        <f t="shared" si="3"/>
        <v>-6.7309599999999996</v>
      </c>
      <c r="AL4" s="6">
        <f t="shared" si="3"/>
        <v>-3.3845199999999993</v>
      </c>
      <c r="AM4" s="6">
        <f t="shared" si="3"/>
        <v>-6.3214899999999989</v>
      </c>
      <c r="AN4" s="6">
        <f t="shared" si="3"/>
        <v>0</v>
      </c>
      <c r="AO4" s="6">
        <f t="shared" si="3"/>
        <v>0</v>
      </c>
      <c r="AP4" s="6">
        <f t="shared" si="3"/>
        <v>-1.2344900000000001</v>
      </c>
      <c r="AQ4" s="6">
        <f t="shared" si="3"/>
        <v>0</v>
      </c>
      <c r="AR4" s="6">
        <f t="shared" si="4"/>
        <v>0</v>
      </c>
      <c r="AS4" s="6">
        <f t="shared" si="4"/>
        <v>0</v>
      </c>
      <c r="AT4" s="6">
        <f t="shared" si="4"/>
        <v>0</v>
      </c>
      <c r="AU4" s="6">
        <f t="shared" si="4"/>
        <v>0</v>
      </c>
      <c r="AV4" s="6">
        <f t="shared" si="4"/>
        <v>0</v>
      </c>
      <c r="AW4" s="6">
        <f t="shared" si="4"/>
        <v>0</v>
      </c>
      <c r="AX4" s="6">
        <f t="shared" si="4"/>
        <v>0</v>
      </c>
      <c r="AY4" s="6">
        <f t="shared" si="4"/>
        <v>0</v>
      </c>
      <c r="BA4" s="6">
        <f t="shared" si="5"/>
        <v>0</v>
      </c>
      <c r="BB4" s="6">
        <f t="shared" si="6"/>
        <v>-21.732810000000001</v>
      </c>
      <c r="BC4" s="6">
        <f t="shared" si="7"/>
        <v>-7.555979999999999</v>
      </c>
      <c r="BD4" s="6">
        <f t="shared" si="7"/>
        <v>-1.2344900000000001</v>
      </c>
      <c r="BE4" s="1" t="s">
        <v>793</v>
      </c>
    </row>
    <row r="5" spans="1:57" x14ac:dyDescent="0.2">
      <c r="A5" s="29">
        <v>38877</v>
      </c>
      <c r="B5" s="1" t="s">
        <v>789</v>
      </c>
      <c r="C5" s="27">
        <v>43844</v>
      </c>
      <c r="G5" s="1" t="s">
        <v>790</v>
      </c>
      <c r="J5" s="1" t="s">
        <v>59</v>
      </c>
      <c r="K5" s="1" t="s">
        <v>52</v>
      </c>
      <c r="N5" s="6"/>
      <c r="O5" s="6">
        <v>11</v>
      </c>
      <c r="P5" s="6">
        <v>-345.1</v>
      </c>
      <c r="R5" s="31">
        <v>-11</v>
      </c>
      <c r="S5" s="28">
        <v>43861</v>
      </c>
      <c r="W5" s="35" t="s">
        <v>791</v>
      </c>
      <c r="X5" s="6">
        <f t="shared" si="2"/>
        <v>0</v>
      </c>
      <c r="Y5" s="6">
        <f t="shared" si="2"/>
        <v>0</v>
      </c>
      <c r="Z5" s="6">
        <f t="shared" si="2"/>
        <v>0</v>
      </c>
      <c r="AA5" s="6">
        <f t="shared" si="2"/>
        <v>0</v>
      </c>
      <c r="AB5" s="6">
        <f t="shared" si="2"/>
        <v>0</v>
      </c>
      <c r="AC5" s="6">
        <f t="shared" si="2"/>
        <v>0</v>
      </c>
      <c r="AD5" s="6">
        <f t="shared" si="2"/>
        <v>0</v>
      </c>
      <c r="AE5" s="6">
        <f t="shared" si="2"/>
        <v>0</v>
      </c>
      <c r="AF5" s="6">
        <f t="shared" si="2"/>
        <v>0</v>
      </c>
      <c r="AG5" s="6">
        <f t="shared" si="2"/>
        <v>0</v>
      </c>
      <c r="AH5" s="6">
        <f t="shared" si="3"/>
        <v>0</v>
      </c>
      <c r="AI5" s="6">
        <f t="shared" si="3"/>
        <v>0</v>
      </c>
      <c r="AJ5" s="6">
        <f t="shared" si="3"/>
        <v>0</v>
      </c>
      <c r="AK5" s="6">
        <f t="shared" si="3"/>
        <v>0.23601999999999998</v>
      </c>
      <c r="AL5" s="6">
        <f t="shared" si="3"/>
        <v>0.98046</v>
      </c>
      <c r="AM5" s="6">
        <f t="shared" si="3"/>
        <v>2.6679999999999999E-2</v>
      </c>
      <c r="AN5" s="6">
        <f t="shared" si="3"/>
        <v>0</v>
      </c>
      <c r="AO5" s="6">
        <f t="shared" si="3"/>
        <v>0</v>
      </c>
      <c r="AP5" s="6">
        <f t="shared" si="3"/>
        <v>0</v>
      </c>
      <c r="AQ5" s="6">
        <f t="shared" si="3"/>
        <v>0</v>
      </c>
      <c r="AR5" s="6">
        <f t="shared" si="4"/>
        <v>0</v>
      </c>
      <c r="AS5" s="6">
        <f t="shared" si="4"/>
        <v>0</v>
      </c>
      <c r="AT5" s="6">
        <f t="shared" si="4"/>
        <v>0</v>
      </c>
      <c r="AU5" s="6">
        <f t="shared" si="4"/>
        <v>0</v>
      </c>
      <c r="AV5" s="6">
        <f t="shared" si="4"/>
        <v>0</v>
      </c>
      <c r="AW5" s="6">
        <f t="shared" si="4"/>
        <v>0</v>
      </c>
      <c r="AX5" s="6">
        <f t="shared" si="4"/>
        <v>0</v>
      </c>
      <c r="AY5" s="6">
        <f t="shared" si="4"/>
        <v>0</v>
      </c>
      <c r="BA5" s="6">
        <f t="shared" si="5"/>
        <v>0</v>
      </c>
      <c r="BB5" s="6">
        <f t="shared" si="6"/>
        <v>1.24316</v>
      </c>
      <c r="BC5" s="6">
        <f t="shared" si="7"/>
        <v>2.6679999999999999E-2</v>
      </c>
      <c r="BD5" s="6">
        <f t="shared" si="7"/>
        <v>0</v>
      </c>
    </row>
    <row r="6" spans="1:57" x14ac:dyDescent="0.2">
      <c r="A6" s="29">
        <v>38878</v>
      </c>
      <c r="B6" s="1" t="s">
        <v>789</v>
      </c>
      <c r="C6" s="27">
        <v>43844</v>
      </c>
      <c r="G6" s="1" t="s">
        <v>790</v>
      </c>
      <c r="J6" s="1" t="s">
        <v>59</v>
      </c>
      <c r="K6" s="1" t="s">
        <v>121</v>
      </c>
      <c r="N6" s="6"/>
      <c r="O6" s="6">
        <v>74</v>
      </c>
      <c r="P6" s="6">
        <v>-419.1</v>
      </c>
      <c r="R6" s="31">
        <v>-74</v>
      </c>
      <c r="S6" s="28">
        <v>43861</v>
      </c>
      <c r="W6" s="35" t="s">
        <v>673</v>
      </c>
      <c r="X6" s="6">
        <f t="shared" si="2"/>
        <v>0</v>
      </c>
      <c r="Y6" s="6">
        <f t="shared" si="2"/>
        <v>0</v>
      </c>
      <c r="Z6" s="6">
        <f t="shared" si="2"/>
        <v>0</v>
      </c>
      <c r="AA6" s="6">
        <f t="shared" si="2"/>
        <v>0</v>
      </c>
      <c r="AB6" s="6">
        <f t="shared" si="2"/>
        <v>0</v>
      </c>
      <c r="AC6" s="6">
        <f t="shared" si="2"/>
        <v>0</v>
      </c>
      <c r="AD6" s="6">
        <f t="shared" si="2"/>
        <v>0</v>
      </c>
      <c r="AE6" s="6">
        <f t="shared" si="2"/>
        <v>0</v>
      </c>
      <c r="AF6" s="6">
        <f t="shared" si="2"/>
        <v>0</v>
      </c>
      <c r="AG6" s="6">
        <f t="shared" si="2"/>
        <v>0</v>
      </c>
      <c r="AH6" s="6">
        <f t="shared" si="3"/>
        <v>0</v>
      </c>
      <c r="AI6" s="6">
        <f t="shared" si="3"/>
        <v>0</v>
      </c>
      <c r="AJ6" s="6">
        <f t="shared" si="3"/>
        <v>1.008E-2</v>
      </c>
      <c r="AK6" s="6">
        <f t="shared" si="3"/>
        <v>0.50312000000000001</v>
      </c>
      <c r="AL6" s="6">
        <f t="shared" si="3"/>
        <v>8.1810000000000008E-2</v>
      </c>
      <c r="AM6" s="6">
        <f t="shared" si="3"/>
        <v>1.1322699999999999</v>
      </c>
      <c r="AN6" s="6">
        <f t="shared" si="3"/>
        <v>1.7999999999999999E-2</v>
      </c>
      <c r="AO6" s="6">
        <f t="shared" si="3"/>
        <v>0</v>
      </c>
      <c r="AP6" s="6">
        <f t="shared" si="3"/>
        <v>0</v>
      </c>
      <c r="AQ6" s="6">
        <f t="shared" si="3"/>
        <v>0</v>
      </c>
      <c r="AR6" s="6">
        <f t="shared" si="4"/>
        <v>0</v>
      </c>
      <c r="AS6" s="6">
        <f t="shared" si="4"/>
        <v>0</v>
      </c>
      <c r="AT6" s="6">
        <f t="shared" si="4"/>
        <v>0</v>
      </c>
      <c r="AU6" s="6">
        <f t="shared" si="4"/>
        <v>0</v>
      </c>
      <c r="AV6" s="6">
        <f t="shared" si="4"/>
        <v>0</v>
      </c>
      <c r="AW6" s="6">
        <f t="shared" si="4"/>
        <v>0</v>
      </c>
      <c r="AX6" s="6">
        <f t="shared" si="4"/>
        <v>0</v>
      </c>
      <c r="AY6" s="6">
        <f t="shared" si="4"/>
        <v>0</v>
      </c>
      <c r="BA6" s="6">
        <f t="shared" si="5"/>
        <v>0</v>
      </c>
      <c r="BB6" s="6">
        <f t="shared" si="6"/>
        <v>1.7452799999999999</v>
      </c>
      <c r="BC6" s="6">
        <f t="shared" si="7"/>
        <v>1.1502699999999999</v>
      </c>
      <c r="BD6" s="6">
        <f t="shared" si="7"/>
        <v>1.7999999999999999E-2</v>
      </c>
    </row>
    <row r="7" spans="1:57" x14ac:dyDescent="0.2">
      <c r="A7" s="29">
        <v>38879</v>
      </c>
      <c r="B7" s="1" t="s">
        <v>789</v>
      </c>
      <c r="C7" s="27">
        <v>43844</v>
      </c>
      <c r="G7" s="1" t="s">
        <v>790</v>
      </c>
      <c r="J7" s="1" t="s">
        <v>59</v>
      </c>
      <c r="K7" s="1" t="s">
        <v>121</v>
      </c>
      <c r="N7" s="6"/>
      <c r="O7" s="6">
        <v>1057.3900000000001</v>
      </c>
      <c r="P7" s="6">
        <v>-1476.49</v>
      </c>
      <c r="R7" s="31">
        <v>-1057.3900000000001</v>
      </c>
      <c r="S7" s="28">
        <v>43861</v>
      </c>
      <c r="W7" s="35" t="s">
        <v>789</v>
      </c>
      <c r="X7" s="6">
        <f t="shared" si="2"/>
        <v>8.40428</v>
      </c>
      <c r="Y7" s="6">
        <f t="shared" si="2"/>
        <v>4.7893400000000002</v>
      </c>
      <c r="Z7" s="6">
        <f t="shared" si="2"/>
        <v>4.93</v>
      </c>
      <c r="AA7" s="6">
        <f t="shared" si="2"/>
        <v>1.67431</v>
      </c>
      <c r="AB7" s="6">
        <f t="shared" si="2"/>
        <v>2.8731900000000001</v>
      </c>
      <c r="AC7" s="6">
        <f t="shared" si="2"/>
        <v>7.5441199999999995</v>
      </c>
      <c r="AD7" s="6">
        <f t="shared" si="2"/>
        <v>11.055099999999998</v>
      </c>
      <c r="AE7" s="6">
        <f t="shared" si="2"/>
        <v>10.525409999999997</v>
      </c>
      <c r="AF7" s="6">
        <f t="shared" si="2"/>
        <v>6.6717200000000005</v>
      </c>
      <c r="AG7" s="6">
        <f t="shared" si="2"/>
        <v>14.148739999999998</v>
      </c>
      <c r="AH7" s="6">
        <f t="shared" si="3"/>
        <v>7.2177099999999994</v>
      </c>
      <c r="AI7" s="6">
        <f t="shared" si="3"/>
        <v>11.610799999999999</v>
      </c>
      <c r="AJ7" s="6">
        <f t="shared" si="3"/>
        <v>6.0309999999999997</v>
      </c>
      <c r="AK7" s="6">
        <f t="shared" si="3"/>
        <v>5.0517199999999995</v>
      </c>
      <c r="AL7" s="6">
        <f t="shared" si="3"/>
        <v>4.1438000000000006</v>
      </c>
      <c r="AM7" s="6">
        <f t="shared" si="3"/>
        <v>6.2775500000000015</v>
      </c>
      <c r="AN7" s="6">
        <f t="shared" si="3"/>
        <v>1.214</v>
      </c>
      <c r="AO7" s="6">
        <f t="shared" si="3"/>
        <v>0.78898000000000001</v>
      </c>
      <c r="AP7" s="6">
        <f t="shared" si="3"/>
        <v>1.4073</v>
      </c>
      <c r="AQ7" s="6">
        <f t="shared" si="3"/>
        <v>13.201619999999998</v>
      </c>
      <c r="AR7" s="6">
        <f t="shared" si="4"/>
        <v>11.57549</v>
      </c>
      <c r="AS7" s="6">
        <f t="shared" si="4"/>
        <v>13.897549999999999</v>
      </c>
      <c r="AT7" s="6">
        <f t="shared" si="4"/>
        <v>9.95031</v>
      </c>
      <c r="AU7" s="6">
        <f t="shared" si="4"/>
        <v>6.9090499999999997</v>
      </c>
      <c r="AV7" s="6">
        <f t="shared" si="4"/>
        <v>5.1249500000000001</v>
      </c>
      <c r="AW7" s="6">
        <f t="shared" si="4"/>
        <v>0.65800000000000003</v>
      </c>
      <c r="AX7" s="6">
        <f t="shared" si="4"/>
        <v>21.90851</v>
      </c>
      <c r="AY7" s="6">
        <f t="shared" si="4"/>
        <v>2.6108700000000002</v>
      </c>
      <c r="BA7" s="6">
        <f t="shared" si="5"/>
        <v>91.44471999999999</v>
      </c>
      <c r="BB7" s="6">
        <f t="shared" si="6"/>
        <v>80.448369999999983</v>
      </c>
      <c r="BC7" s="6">
        <f t="shared" si="7"/>
        <v>92.913309999999996</v>
      </c>
      <c r="BD7" s="6">
        <f t="shared" si="7"/>
        <v>89.24663000000001</v>
      </c>
      <c r="BE7" s="1" t="s">
        <v>794</v>
      </c>
    </row>
    <row r="8" spans="1:57" x14ac:dyDescent="0.2">
      <c r="A8" s="29">
        <v>38900</v>
      </c>
      <c r="B8" s="1" t="s">
        <v>789</v>
      </c>
      <c r="C8" s="27">
        <v>43845</v>
      </c>
      <c r="G8" s="1" t="s">
        <v>790</v>
      </c>
      <c r="J8" s="1" t="s">
        <v>59</v>
      </c>
      <c r="K8" s="1" t="s">
        <v>121</v>
      </c>
      <c r="N8" s="6"/>
      <c r="O8" s="6">
        <v>134.99</v>
      </c>
      <c r="P8" s="6">
        <v>-1611.48</v>
      </c>
      <c r="R8" s="31">
        <v>-134.99</v>
      </c>
      <c r="S8" s="28">
        <v>43861</v>
      </c>
      <c r="W8" s="56" t="s">
        <v>148</v>
      </c>
      <c r="X8" s="57">
        <f t="shared" ref="X8:AY8" si="8">SUM(X2:X7)</f>
        <v>8.40428</v>
      </c>
      <c r="Y8" s="57">
        <f t="shared" si="8"/>
        <v>13.193619999999999</v>
      </c>
      <c r="Z8" s="57">
        <f t="shared" si="8"/>
        <v>18.123619999999999</v>
      </c>
      <c r="AA8" s="57">
        <f t="shared" si="8"/>
        <v>19.797929999999997</v>
      </c>
      <c r="AB8" s="57">
        <f t="shared" si="8"/>
        <v>22.671119999999998</v>
      </c>
      <c r="AC8" s="57">
        <f t="shared" si="8"/>
        <v>30.215239999999998</v>
      </c>
      <c r="AD8" s="57">
        <f t="shared" si="8"/>
        <v>41.270339999999997</v>
      </c>
      <c r="AE8" s="57">
        <f t="shared" si="8"/>
        <v>51.795749999999998</v>
      </c>
      <c r="AF8" s="57">
        <f t="shared" si="8"/>
        <v>58.467469999999999</v>
      </c>
      <c r="AG8" s="57">
        <f t="shared" si="8"/>
        <v>72.616209999999995</v>
      </c>
      <c r="AH8" s="57">
        <f t="shared" si="8"/>
        <v>79.833919999999992</v>
      </c>
      <c r="AI8" s="57">
        <f t="shared" si="8"/>
        <v>0</v>
      </c>
      <c r="AJ8" s="57">
        <f t="shared" si="8"/>
        <v>1.9797300000000009</v>
      </c>
      <c r="AK8" s="57">
        <f t="shared" si="8"/>
        <v>1.0396300000000007</v>
      </c>
      <c r="AL8" s="57">
        <f t="shared" si="8"/>
        <v>2.8611800000000018</v>
      </c>
      <c r="AM8" s="57">
        <f t="shared" si="8"/>
        <v>3.8554400000000042</v>
      </c>
      <c r="AN8" s="57">
        <f t="shared" si="8"/>
        <v>5.0874400000000044</v>
      </c>
      <c r="AO8" s="57">
        <f t="shared" si="8"/>
        <v>5.8764200000000049</v>
      </c>
      <c r="AP8" s="57">
        <f t="shared" si="8"/>
        <v>6.049230000000005</v>
      </c>
      <c r="AQ8" s="57">
        <f t="shared" si="8"/>
        <v>19.250850000000003</v>
      </c>
      <c r="AR8" s="57">
        <f t="shared" si="8"/>
        <v>30.826340000000002</v>
      </c>
      <c r="AS8" s="57">
        <f t="shared" si="8"/>
        <v>44.723889999999997</v>
      </c>
      <c r="AT8" s="57">
        <f t="shared" si="8"/>
        <v>54.674199999999999</v>
      </c>
      <c r="AU8" s="57">
        <f t="shared" si="8"/>
        <v>0</v>
      </c>
      <c r="AV8" s="57">
        <f t="shared" si="8"/>
        <v>5.1249500000000001</v>
      </c>
      <c r="AW8" s="57">
        <f t="shared" si="8"/>
        <v>5.7829500000000005</v>
      </c>
      <c r="AX8" s="57">
        <f t="shared" si="8"/>
        <v>0</v>
      </c>
      <c r="AY8" s="57">
        <f t="shared" si="8"/>
        <v>2.6108700000000002</v>
      </c>
      <c r="AZ8" s="15"/>
      <c r="BA8" s="57">
        <f>SUM(BA2:BA7)</f>
        <v>0</v>
      </c>
      <c r="BB8" s="57">
        <f>SUM(BB2:BB7)</f>
        <v>0</v>
      </c>
      <c r="BC8" s="57">
        <f>SUM(BC2:BC7)</f>
        <v>0</v>
      </c>
      <c r="BD8" s="57">
        <f>SUM(BD2:BD7)</f>
        <v>2.6108700000000198</v>
      </c>
    </row>
    <row r="9" spans="1:57" x14ac:dyDescent="0.2">
      <c r="A9" s="29">
        <v>38901</v>
      </c>
      <c r="B9" s="1" t="s">
        <v>789</v>
      </c>
      <c r="C9" s="27">
        <v>43845</v>
      </c>
      <c r="G9" s="1" t="s">
        <v>790</v>
      </c>
      <c r="J9" s="1" t="s">
        <v>59</v>
      </c>
      <c r="K9" s="1" t="s">
        <v>121</v>
      </c>
      <c r="N9" s="6"/>
      <c r="O9" s="6">
        <v>292</v>
      </c>
      <c r="P9" s="6">
        <v>-1903.48</v>
      </c>
      <c r="R9" s="31">
        <v>-292</v>
      </c>
      <c r="S9" s="28">
        <v>43861</v>
      </c>
      <c r="W9" s="22" t="s">
        <v>825</v>
      </c>
      <c r="X9" s="8">
        <f>ROUND(BS!C18-X8,5)</f>
        <v>0</v>
      </c>
      <c r="Y9" s="8">
        <f>ROUND(BS!D18-Y8,5)</f>
        <v>0</v>
      </c>
      <c r="Z9" s="8">
        <f>ROUND(BS!E18-Z8,5)</f>
        <v>0</v>
      </c>
      <c r="AA9" s="8">
        <f>ROUND(BS!F18-AA8,5)</f>
        <v>0</v>
      </c>
      <c r="AB9" s="8">
        <f>ROUND(BS!G18-AB8,5)</f>
        <v>0</v>
      </c>
      <c r="AC9" s="8">
        <f>ROUND(BS!H18-AC8,5)</f>
        <v>0</v>
      </c>
      <c r="AD9" s="8">
        <f>ROUND(BS!I18-AD8,5)</f>
        <v>0</v>
      </c>
      <c r="AE9" s="8">
        <f>ROUND(BS!J18-AE8,5)</f>
        <v>0</v>
      </c>
      <c r="AF9" s="8">
        <f>ROUND(BS!K18-AF8,5)</f>
        <v>0</v>
      </c>
      <c r="AG9" s="8">
        <f>ROUND(BS!L18-AG8,5)</f>
        <v>0</v>
      </c>
      <c r="AH9" s="8">
        <f>ROUND(BS!M18-AH8,5)</f>
        <v>0</v>
      </c>
      <c r="AI9" s="8">
        <f>ROUND(BS!N18-AI8,5)</f>
        <v>0</v>
      </c>
      <c r="AJ9" s="8">
        <f>ROUND(BS!O18-AJ8,5)</f>
        <v>0</v>
      </c>
      <c r="AK9" s="8">
        <f>ROUND(BS!P18-AK8,5)</f>
        <v>0</v>
      </c>
      <c r="AL9" s="8">
        <f>ROUND(BS!Q18-AL8,5)</f>
        <v>0</v>
      </c>
      <c r="AM9" s="8">
        <f>ROUND(BS!R18-AM8,5)</f>
        <v>0</v>
      </c>
      <c r="AN9" s="8">
        <f>ROUND(BS!S18-AN8,5)</f>
        <v>0</v>
      </c>
      <c r="AO9" s="8">
        <f>ROUND(BS!T18-AO8,5)</f>
        <v>0</v>
      </c>
      <c r="AP9" s="8">
        <f>ROUND(BS!U18-AP8,5)</f>
        <v>0</v>
      </c>
      <c r="AQ9" s="8">
        <f>ROUND(BS!V18-AQ8,5)</f>
        <v>0</v>
      </c>
      <c r="AR9" s="8">
        <f>ROUND(BS!W18-AR8,5)</f>
        <v>0</v>
      </c>
      <c r="AS9" s="8">
        <f>ROUND(BS!X18-AS8,5)</f>
        <v>0</v>
      </c>
      <c r="AT9" s="8">
        <f>ROUND(BS!Y18-AT8,5)</f>
        <v>0</v>
      </c>
      <c r="AU9" s="8">
        <f>ROUND(BS!Z18-AU8,5)</f>
        <v>0</v>
      </c>
      <c r="AV9" s="8">
        <f>ROUND(BS!AA18-AV8,5)</f>
        <v>0</v>
      </c>
      <c r="AW9" s="8">
        <f>ROUND(BS!AB18-AW8,5)</f>
        <v>0</v>
      </c>
      <c r="AX9" s="8">
        <f>ROUND(BS!AC18-AX8,5)</f>
        <v>0</v>
      </c>
      <c r="AY9" s="8">
        <f>ROUND(BS!AD18-AY8,5)</f>
        <v>0</v>
      </c>
      <c r="BA9" s="8">
        <f>ROUND(BS!AF18-BA8,5)</f>
        <v>0</v>
      </c>
      <c r="BB9" s="8">
        <f>ROUND(BS!AG18-BB8,5)</f>
        <v>0</v>
      </c>
      <c r="BC9" s="8">
        <f>ROUND(BS!AH18-BC8,5)</f>
        <v>0</v>
      </c>
      <c r="BD9" s="8">
        <f>ROUND(BS!AI18-BD8,5)</f>
        <v>0</v>
      </c>
    </row>
    <row r="10" spans="1:57" x14ac:dyDescent="0.2">
      <c r="A10" s="29">
        <v>38896</v>
      </c>
      <c r="B10" s="1" t="s">
        <v>789</v>
      </c>
      <c r="C10" s="27">
        <v>43846</v>
      </c>
      <c r="G10" s="1" t="s">
        <v>790</v>
      </c>
      <c r="J10" s="1" t="s">
        <v>59</v>
      </c>
      <c r="K10" s="1" t="s">
        <v>121</v>
      </c>
      <c r="N10" s="6"/>
      <c r="O10" s="6">
        <v>292</v>
      </c>
      <c r="P10" s="6">
        <v>-2195.48</v>
      </c>
      <c r="R10" s="31">
        <v>-292</v>
      </c>
      <c r="S10" s="28">
        <v>43861</v>
      </c>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row>
    <row r="11" spans="1:57" x14ac:dyDescent="0.2">
      <c r="A11" s="29">
        <v>38897</v>
      </c>
      <c r="B11" s="1" t="s">
        <v>789</v>
      </c>
      <c r="C11" s="27">
        <v>43846</v>
      </c>
      <c r="G11" s="1" t="s">
        <v>790</v>
      </c>
      <c r="J11" s="1" t="s">
        <v>59</v>
      </c>
      <c r="K11" s="1" t="s">
        <v>121</v>
      </c>
      <c r="N11" s="6"/>
      <c r="O11" s="6">
        <v>752.52</v>
      </c>
      <c r="P11" s="6">
        <v>-2948</v>
      </c>
      <c r="R11" s="31">
        <v>-752.52</v>
      </c>
      <c r="S11" s="28">
        <v>43861</v>
      </c>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row>
    <row r="12" spans="1:57" x14ac:dyDescent="0.2">
      <c r="A12" s="29">
        <v>38909</v>
      </c>
      <c r="B12" s="1" t="s">
        <v>789</v>
      </c>
      <c r="C12" s="27">
        <v>43847</v>
      </c>
      <c r="G12" s="1" t="s">
        <v>790</v>
      </c>
      <c r="J12" s="1" t="s">
        <v>59</v>
      </c>
      <c r="K12" s="1" t="s">
        <v>121</v>
      </c>
      <c r="N12" s="6"/>
      <c r="O12" s="6">
        <v>3067.9</v>
      </c>
      <c r="P12" s="6">
        <v>-6015.9</v>
      </c>
      <c r="R12" s="31">
        <v>-3067.9</v>
      </c>
      <c r="S12" s="28">
        <v>43861</v>
      </c>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row>
    <row r="13" spans="1:57" x14ac:dyDescent="0.2">
      <c r="A13" s="29">
        <v>38969</v>
      </c>
      <c r="B13" s="1" t="s">
        <v>789</v>
      </c>
      <c r="C13" s="27">
        <v>43847</v>
      </c>
      <c r="G13" s="1" t="s">
        <v>790</v>
      </c>
      <c r="J13" s="1" t="s">
        <v>59</v>
      </c>
      <c r="K13" s="1" t="s">
        <v>121</v>
      </c>
      <c r="N13" s="6"/>
      <c r="O13" s="6">
        <v>444</v>
      </c>
      <c r="P13" s="6">
        <v>-6459.9</v>
      </c>
      <c r="R13" s="31">
        <v>-444</v>
      </c>
      <c r="S13" s="28">
        <v>43861</v>
      </c>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row>
    <row r="14" spans="1:57" x14ac:dyDescent="0.2">
      <c r="A14" s="29">
        <v>39019</v>
      </c>
      <c r="B14" s="1" t="s">
        <v>789</v>
      </c>
      <c r="C14" s="27">
        <v>43853</v>
      </c>
      <c r="G14" s="1" t="s">
        <v>790</v>
      </c>
      <c r="J14" s="1" t="s">
        <v>59</v>
      </c>
      <c r="K14" s="1" t="s">
        <v>121</v>
      </c>
      <c r="N14" s="6"/>
      <c r="O14" s="6">
        <v>1039.3800000000001</v>
      </c>
      <c r="P14" s="6">
        <v>-7499.28</v>
      </c>
      <c r="R14" s="31">
        <v>-1039.3800000000001</v>
      </c>
      <c r="S14" s="28">
        <v>43861</v>
      </c>
      <c r="W14" s="58"/>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8"/>
      <c r="BA14" s="59"/>
      <c r="BB14" s="59"/>
      <c r="BC14" s="59"/>
      <c r="BD14" s="59"/>
    </row>
    <row r="15" spans="1:57" x14ac:dyDescent="0.2">
      <c r="A15" s="29">
        <v>39021</v>
      </c>
      <c r="B15" s="1" t="s">
        <v>789</v>
      </c>
      <c r="C15" s="27">
        <v>43857</v>
      </c>
      <c r="G15" s="1" t="s">
        <v>790</v>
      </c>
      <c r="J15" s="1" t="s">
        <v>59</v>
      </c>
      <c r="K15" s="1" t="s">
        <v>121</v>
      </c>
      <c r="N15" s="6"/>
      <c r="O15" s="6">
        <v>14</v>
      </c>
      <c r="P15" s="6">
        <v>-7513.28</v>
      </c>
      <c r="R15" s="31">
        <v>-14</v>
      </c>
      <c r="S15" s="28">
        <v>43861</v>
      </c>
      <c r="W15" s="58"/>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8"/>
      <c r="BA15" s="59"/>
      <c r="BB15" s="59"/>
      <c r="BC15" s="59"/>
      <c r="BD15" s="59"/>
    </row>
    <row r="16" spans="1:57" x14ac:dyDescent="0.2">
      <c r="A16" s="29">
        <v>39022</v>
      </c>
      <c r="B16" s="1" t="s">
        <v>789</v>
      </c>
      <c r="C16" s="27">
        <v>43857</v>
      </c>
      <c r="G16" s="1" t="s">
        <v>790</v>
      </c>
      <c r="J16" s="1" t="s">
        <v>59</v>
      </c>
      <c r="K16" s="1" t="s">
        <v>121</v>
      </c>
      <c r="N16" s="6"/>
      <c r="O16" s="6">
        <v>663</v>
      </c>
      <c r="P16" s="6">
        <v>-8176.28</v>
      </c>
      <c r="R16" s="31">
        <v>-663</v>
      </c>
      <c r="S16" s="28">
        <v>43861</v>
      </c>
      <c r="W16" s="58"/>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8"/>
      <c r="BA16" s="59"/>
      <c r="BB16" s="59"/>
      <c r="BC16" s="59"/>
      <c r="BD16" s="59"/>
    </row>
    <row r="17" spans="1:56" x14ac:dyDescent="0.2">
      <c r="A17" s="29">
        <v>39025</v>
      </c>
      <c r="B17" s="1" t="s">
        <v>789</v>
      </c>
      <c r="C17" s="27">
        <v>43857</v>
      </c>
      <c r="G17" s="1" t="s">
        <v>790</v>
      </c>
      <c r="J17" s="1" t="s">
        <v>59</v>
      </c>
      <c r="K17" s="1" t="s">
        <v>121</v>
      </c>
      <c r="N17" s="6"/>
      <c r="O17" s="6">
        <v>228</v>
      </c>
      <c r="P17" s="6">
        <v>-8404.2800000000007</v>
      </c>
      <c r="R17" s="31">
        <v>-228</v>
      </c>
      <c r="S17" s="28">
        <v>43861</v>
      </c>
      <c r="W17" s="58"/>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8"/>
      <c r="BA17" s="59"/>
      <c r="BB17" s="59"/>
      <c r="BC17" s="59"/>
      <c r="BD17" s="59"/>
    </row>
    <row r="18" spans="1:56" x14ac:dyDescent="0.2">
      <c r="A18" s="29">
        <v>39030</v>
      </c>
      <c r="B18" s="1" t="s">
        <v>789</v>
      </c>
      <c r="C18" s="27">
        <v>43864</v>
      </c>
      <c r="G18" s="1" t="s">
        <v>790</v>
      </c>
      <c r="J18" s="1" t="s">
        <v>59</v>
      </c>
      <c r="K18" s="1" t="s">
        <v>121</v>
      </c>
      <c r="N18" s="6"/>
      <c r="O18" s="6">
        <v>56.97</v>
      </c>
      <c r="P18" s="6">
        <v>-8461.25</v>
      </c>
      <c r="R18" s="31">
        <v>-56.97</v>
      </c>
      <c r="S18" s="28">
        <v>43890</v>
      </c>
      <c r="W18" s="58"/>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8"/>
      <c r="BA18" s="59"/>
      <c r="BB18" s="59"/>
      <c r="BC18" s="59"/>
      <c r="BD18" s="59"/>
    </row>
    <row r="19" spans="1:56" x14ac:dyDescent="0.2">
      <c r="A19" s="29">
        <v>39344</v>
      </c>
      <c r="B19" s="1" t="s">
        <v>789</v>
      </c>
      <c r="C19" s="27">
        <v>43880</v>
      </c>
      <c r="G19" s="1" t="s">
        <v>790</v>
      </c>
      <c r="J19" s="1" t="s">
        <v>59</v>
      </c>
      <c r="K19" s="1" t="s">
        <v>121</v>
      </c>
      <c r="N19" s="6"/>
      <c r="O19" s="6">
        <v>292</v>
      </c>
      <c r="P19" s="6">
        <v>-8753.25</v>
      </c>
      <c r="R19" s="31">
        <v>-292</v>
      </c>
      <c r="S19" s="28">
        <v>43890</v>
      </c>
      <c r="W19" s="58"/>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8"/>
      <c r="BA19" s="59"/>
      <c r="BB19" s="59"/>
      <c r="BC19" s="59"/>
      <c r="BD19" s="59"/>
    </row>
    <row r="20" spans="1:56" x14ac:dyDescent="0.2">
      <c r="A20" s="29">
        <v>39349</v>
      </c>
      <c r="B20" s="1" t="s">
        <v>789</v>
      </c>
      <c r="C20" s="27">
        <v>43880</v>
      </c>
      <c r="G20" s="1" t="s">
        <v>790</v>
      </c>
      <c r="J20" s="1" t="s">
        <v>59</v>
      </c>
      <c r="K20" s="1" t="s">
        <v>121</v>
      </c>
      <c r="N20" s="6"/>
      <c r="O20" s="6">
        <v>3171.96</v>
      </c>
      <c r="P20" s="6">
        <v>-11925.21</v>
      </c>
      <c r="R20" s="31">
        <v>-3171.96</v>
      </c>
      <c r="S20" s="28">
        <v>43890</v>
      </c>
      <c r="W20" s="58"/>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8"/>
      <c r="BA20" s="59"/>
      <c r="BB20" s="59"/>
      <c r="BC20" s="59"/>
      <c r="BD20" s="59"/>
    </row>
    <row r="21" spans="1:56" x14ac:dyDescent="0.2">
      <c r="A21" s="29">
        <v>39353</v>
      </c>
      <c r="B21" s="1" t="s">
        <v>789</v>
      </c>
      <c r="C21" s="27">
        <v>43880</v>
      </c>
      <c r="G21" s="1" t="s">
        <v>790</v>
      </c>
      <c r="J21" s="1" t="s">
        <v>59</v>
      </c>
      <c r="K21" s="1" t="s">
        <v>121</v>
      </c>
      <c r="N21" s="6"/>
      <c r="O21" s="6">
        <v>576</v>
      </c>
      <c r="P21" s="6">
        <v>-12501.21</v>
      </c>
      <c r="R21" s="31">
        <v>-576</v>
      </c>
      <c r="S21" s="28">
        <v>43890</v>
      </c>
      <c r="W21" s="58"/>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8"/>
      <c r="BA21" s="59"/>
      <c r="BB21" s="59"/>
      <c r="BC21" s="59"/>
      <c r="BD21" s="59"/>
    </row>
    <row r="22" spans="1:56" x14ac:dyDescent="0.2">
      <c r="A22" s="29">
        <v>39386</v>
      </c>
      <c r="B22" s="1" t="s">
        <v>789</v>
      </c>
      <c r="C22" s="27">
        <v>43885</v>
      </c>
      <c r="G22" s="1" t="s">
        <v>790</v>
      </c>
      <c r="J22" s="1" t="s">
        <v>59</v>
      </c>
      <c r="K22" s="1" t="s">
        <v>121</v>
      </c>
      <c r="N22" s="6"/>
      <c r="O22" s="6">
        <v>146</v>
      </c>
      <c r="P22" s="6">
        <v>-12647.21</v>
      </c>
      <c r="R22" s="31">
        <v>-146</v>
      </c>
      <c r="S22" s="28">
        <v>43890</v>
      </c>
      <c r="W22" s="58"/>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8"/>
      <c r="BA22" s="59"/>
      <c r="BB22" s="59"/>
      <c r="BC22" s="59"/>
      <c r="BD22" s="59"/>
    </row>
    <row r="23" spans="1:56" x14ac:dyDescent="0.2">
      <c r="A23" s="29">
        <v>39387</v>
      </c>
      <c r="B23" s="1" t="s">
        <v>789</v>
      </c>
      <c r="C23" s="27">
        <v>43885</v>
      </c>
      <c r="G23" s="1" t="s">
        <v>790</v>
      </c>
      <c r="J23" s="1" t="s">
        <v>59</v>
      </c>
      <c r="K23" s="1" t="s">
        <v>121</v>
      </c>
      <c r="N23" s="6"/>
      <c r="O23" s="6">
        <v>418.41</v>
      </c>
      <c r="P23" s="6">
        <v>-13065.62</v>
      </c>
      <c r="R23" s="31">
        <v>-418.41</v>
      </c>
      <c r="S23" s="28">
        <v>43890</v>
      </c>
      <c r="W23" s="58"/>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8"/>
      <c r="BA23" s="59"/>
      <c r="BB23" s="59"/>
      <c r="BC23" s="59"/>
      <c r="BD23" s="59"/>
    </row>
    <row r="24" spans="1:56" x14ac:dyDescent="0.2">
      <c r="A24" s="29">
        <v>39393</v>
      </c>
      <c r="B24" s="1" t="s">
        <v>789</v>
      </c>
      <c r="C24" s="27">
        <v>43887</v>
      </c>
      <c r="G24" s="1" t="s">
        <v>790</v>
      </c>
      <c r="J24" s="1" t="s">
        <v>59</v>
      </c>
      <c r="K24" s="1" t="s">
        <v>121</v>
      </c>
      <c r="N24" s="6"/>
      <c r="O24" s="6">
        <v>128</v>
      </c>
      <c r="P24" s="6">
        <v>-13193.62</v>
      </c>
      <c r="R24" s="31">
        <v>-128</v>
      </c>
      <c r="S24" s="28">
        <v>43890</v>
      </c>
      <c r="W24" s="58"/>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8"/>
      <c r="BA24" s="59"/>
      <c r="BB24" s="59"/>
      <c r="BC24" s="59"/>
      <c r="BD24" s="59"/>
    </row>
    <row r="25" spans="1:56" x14ac:dyDescent="0.2">
      <c r="A25" s="29">
        <v>39681</v>
      </c>
      <c r="B25" s="1" t="s">
        <v>789</v>
      </c>
      <c r="C25" s="27">
        <v>43906</v>
      </c>
      <c r="G25" s="1" t="s">
        <v>790</v>
      </c>
      <c r="J25" s="1" t="s">
        <v>59</v>
      </c>
      <c r="K25" s="1" t="s">
        <v>121</v>
      </c>
      <c r="N25" s="6"/>
      <c r="O25" s="6">
        <v>78</v>
      </c>
      <c r="P25" s="6">
        <v>-13271.62</v>
      </c>
      <c r="R25" s="31">
        <v>-78</v>
      </c>
      <c r="S25" s="28">
        <v>43921</v>
      </c>
      <c r="W25" s="58"/>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8"/>
      <c r="BA25" s="59"/>
      <c r="BB25" s="59"/>
      <c r="BC25" s="59"/>
      <c r="BD25" s="59"/>
    </row>
    <row r="26" spans="1:56" x14ac:dyDescent="0.2">
      <c r="A26" s="29">
        <v>39690</v>
      </c>
      <c r="B26" s="1" t="s">
        <v>789</v>
      </c>
      <c r="C26" s="27">
        <v>43908</v>
      </c>
      <c r="G26" s="1" t="s">
        <v>790</v>
      </c>
      <c r="J26" s="1" t="s">
        <v>59</v>
      </c>
      <c r="K26" s="1" t="s">
        <v>121</v>
      </c>
      <c r="N26" s="6"/>
      <c r="O26" s="6">
        <v>19.010000000000002</v>
      </c>
      <c r="P26" s="6">
        <v>-13290.63</v>
      </c>
      <c r="R26" s="31">
        <v>-19.010000000000002</v>
      </c>
      <c r="S26" s="28">
        <v>43921</v>
      </c>
      <c r="W26" s="58"/>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8"/>
      <c r="BA26" s="59"/>
      <c r="BB26" s="59"/>
      <c r="BC26" s="59"/>
      <c r="BD26" s="59"/>
    </row>
    <row r="27" spans="1:56" x14ac:dyDescent="0.2">
      <c r="A27" s="29">
        <v>39691</v>
      </c>
      <c r="B27" s="1" t="s">
        <v>789</v>
      </c>
      <c r="C27" s="27">
        <v>43908</v>
      </c>
      <c r="G27" s="1" t="s">
        <v>790</v>
      </c>
      <c r="J27" s="1" t="s">
        <v>59</v>
      </c>
      <c r="K27" s="1" t="s">
        <v>121</v>
      </c>
      <c r="N27" s="6"/>
      <c r="O27" s="6">
        <v>102</v>
      </c>
      <c r="P27" s="6">
        <v>-13392.63</v>
      </c>
      <c r="R27" s="31">
        <v>-102</v>
      </c>
      <c r="S27" s="28">
        <v>43921</v>
      </c>
      <c r="W27" s="58"/>
      <c r="X27" s="59"/>
      <c r="Y27" s="59"/>
      <c r="Z27" s="59"/>
      <c r="AA27" s="59"/>
      <c r="AB27" s="59"/>
      <c r="AC27" s="59"/>
      <c r="AD27" s="59"/>
      <c r="AE27" s="59"/>
      <c r="AF27" s="59"/>
      <c r="AG27" s="59"/>
      <c r="AH27" s="59"/>
      <c r="AI27" s="59"/>
      <c r="AJ27" s="64"/>
      <c r="AK27" s="64"/>
      <c r="AL27" s="59"/>
      <c r="AM27" s="59"/>
      <c r="AN27" s="59"/>
      <c r="AO27" s="59"/>
      <c r="AP27" s="59"/>
      <c r="AQ27" s="59"/>
      <c r="AR27" s="59"/>
      <c r="AS27" s="59"/>
      <c r="AT27" s="59"/>
      <c r="AU27" s="59"/>
      <c r="AV27" s="59"/>
      <c r="AW27" s="59"/>
      <c r="AX27" s="59"/>
      <c r="AY27" s="59"/>
      <c r="AZ27" s="58"/>
      <c r="BA27" s="59"/>
      <c r="BB27" s="59"/>
      <c r="BC27" s="59"/>
      <c r="BD27" s="59"/>
    </row>
    <row r="28" spans="1:56" x14ac:dyDescent="0.2">
      <c r="A28" s="29">
        <v>39692</v>
      </c>
      <c r="B28" s="1" t="s">
        <v>789</v>
      </c>
      <c r="C28" s="27">
        <v>43908</v>
      </c>
      <c r="G28" s="1" t="s">
        <v>790</v>
      </c>
      <c r="J28" s="1" t="s">
        <v>59</v>
      </c>
      <c r="K28" s="1" t="s">
        <v>121</v>
      </c>
      <c r="N28" s="6"/>
      <c r="O28" s="6">
        <v>98</v>
      </c>
      <c r="P28" s="6">
        <v>-13490.63</v>
      </c>
      <c r="R28" s="31">
        <v>-98</v>
      </c>
      <c r="S28" s="28">
        <v>43921</v>
      </c>
      <c r="W28" s="58"/>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8"/>
      <c r="BA28" s="59"/>
      <c r="BB28" s="59"/>
      <c r="BC28" s="59"/>
      <c r="BD28" s="59"/>
    </row>
    <row r="29" spans="1:56" x14ac:dyDescent="0.2">
      <c r="A29" s="29">
        <v>39693</v>
      </c>
      <c r="B29" s="1" t="s">
        <v>789</v>
      </c>
      <c r="C29" s="27">
        <v>43908</v>
      </c>
      <c r="G29" s="1" t="s">
        <v>790</v>
      </c>
      <c r="J29" s="1" t="s">
        <v>59</v>
      </c>
      <c r="K29" s="1" t="s">
        <v>121</v>
      </c>
      <c r="N29" s="6"/>
      <c r="O29" s="6">
        <v>95</v>
      </c>
      <c r="P29" s="6">
        <v>-13585.63</v>
      </c>
      <c r="R29" s="31">
        <v>-95</v>
      </c>
      <c r="S29" s="28">
        <v>43921</v>
      </c>
      <c r="W29" s="58"/>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8"/>
      <c r="BA29" s="59"/>
      <c r="BB29" s="59"/>
      <c r="BC29" s="59"/>
      <c r="BD29" s="59"/>
    </row>
    <row r="30" spans="1:56" x14ac:dyDescent="0.2">
      <c r="A30" s="29">
        <v>39694</v>
      </c>
      <c r="B30" s="1" t="s">
        <v>789</v>
      </c>
      <c r="C30" s="27">
        <v>43908</v>
      </c>
      <c r="G30" s="1" t="s">
        <v>790</v>
      </c>
      <c r="J30" s="1" t="s">
        <v>59</v>
      </c>
      <c r="K30" s="1" t="s">
        <v>121</v>
      </c>
      <c r="N30" s="6"/>
      <c r="O30" s="6">
        <v>199</v>
      </c>
      <c r="P30" s="6">
        <v>-13784.63</v>
      </c>
      <c r="R30" s="31">
        <v>-199</v>
      </c>
      <c r="S30" s="28">
        <v>43921</v>
      </c>
      <c r="W30" s="58"/>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8"/>
      <c r="BA30" s="59"/>
      <c r="BB30" s="59"/>
      <c r="BC30" s="59"/>
      <c r="BD30" s="59"/>
    </row>
    <row r="31" spans="1:56" x14ac:dyDescent="0.2">
      <c r="A31" s="29">
        <v>39696</v>
      </c>
      <c r="B31" s="1" t="s">
        <v>789</v>
      </c>
      <c r="C31" s="27">
        <v>43908</v>
      </c>
      <c r="G31" s="1" t="s">
        <v>790</v>
      </c>
      <c r="J31" s="1" t="s">
        <v>59</v>
      </c>
      <c r="K31" s="1" t="s">
        <v>121</v>
      </c>
      <c r="N31" s="6"/>
      <c r="O31" s="6">
        <v>139</v>
      </c>
      <c r="P31" s="6">
        <v>-13923.63</v>
      </c>
      <c r="R31" s="31">
        <v>-139</v>
      </c>
      <c r="S31" s="28">
        <v>43921</v>
      </c>
      <c r="W31" s="58"/>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8"/>
      <c r="BA31" s="59"/>
      <c r="BB31" s="59"/>
      <c r="BC31" s="59"/>
      <c r="BD31" s="59"/>
    </row>
    <row r="32" spans="1:56" x14ac:dyDescent="0.2">
      <c r="A32" s="29">
        <v>39702</v>
      </c>
      <c r="B32" s="1" t="s">
        <v>789</v>
      </c>
      <c r="C32" s="27">
        <v>43908</v>
      </c>
      <c r="G32" s="1" t="s">
        <v>790</v>
      </c>
      <c r="J32" s="1" t="s">
        <v>59</v>
      </c>
      <c r="K32" s="1" t="s">
        <v>121</v>
      </c>
      <c r="N32" s="6"/>
      <c r="O32" s="6">
        <v>192</v>
      </c>
      <c r="P32" s="6">
        <v>-14115.63</v>
      </c>
      <c r="R32" s="31">
        <v>-192</v>
      </c>
      <c r="S32" s="28">
        <v>43921</v>
      </c>
      <c r="W32" s="58"/>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8"/>
      <c r="BA32" s="59"/>
      <c r="BB32" s="59"/>
      <c r="BC32" s="59"/>
      <c r="BD32" s="59"/>
    </row>
    <row r="33" spans="1:56" x14ac:dyDescent="0.2">
      <c r="A33" s="29">
        <v>39726</v>
      </c>
      <c r="B33" s="1" t="s">
        <v>789</v>
      </c>
      <c r="C33" s="27">
        <v>43910</v>
      </c>
      <c r="G33" s="1" t="s">
        <v>790</v>
      </c>
      <c r="J33" s="1" t="s">
        <v>59</v>
      </c>
      <c r="K33" s="1" t="s">
        <v>121</v>
      </c>
      <c r="N33" s="6"/>
      <c r="O33" s="6">
        <v>13.99</v>
      </c>
      <c r="P33" s="6">
        <v>-14129.62</v>
      </c>
      <c r="R33" s="31">
        <v>-13.99</v>
      </c>
      <c r="S33" s="28">
        <v>43921</v>
      </c>
      <c r="W33" s="58"/>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8"/>
      <c r="BA33" s="59"/>
      <c r="BB33" s="59"/>
      <c r="BC33" s="59"/>
      <c r="BD33" s="59"/>
    </row>
    <row r="34" spans="1:56" x14ac:dyDescent="0.2">
      <c r="A34" s="29">
        <v>39742</v>
      </c>
      <c r="B34" s="1" t="s">
        <v>789</v>
      </c>
      <c r="C34" s="27">
        <v>43915</v>
      </c>
      <c r="G34" s="1" t="s">
        <v>790</v>
      </c>
      <c r="J34" s="1" t="s">
        <v>59</v>
      </c>
      <c r="K34" s="1" t="s">
        <v>121</v>
      </c>
      <c r="N34" s="6"/>
      <c r="O34" s="6">
        <v>3200</v>
      </c>
      <c r="P34" s="6">
        <v>-17329.62</v>
      </c>
      <c r="R34" s="31">
        <v>-3200</v>
      </c>
      <c r="S34" s="28">
        <v>43921</v>
      </c>
      <c r="W34" s="58"/>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8"/>
      <c r="BA34" s="59"/>
      <c r="BB34" s="59"/>
      <c r="BC34" s="59"/>
      <c r="BD34" s="59"/>
    </row>
    <row r="35" spans="1:56" x14ac:dyDescent="0.2">
      <c r="A35" s="29">
        <v>39778</v>
      </c>
      <c r="B35" s="1" t="s">
        <v>789</v>
      </c>
      <c r="C35" s="27">
        <v>43915</v>
      </c>
      <c r="G35" s="1" t="s">
        <v>790</v>
      </c>
      <c r="J35" s="1" t="s">
        <v>59</v>
      </c>
      <c r="K35" s="1" t="s">
        <v>121</v>
      </c>
      <c r="N35" s="6"/>
      <c r="O35" s="6">
        <v>794</v>
      </c>
      <c r="P35" s="6">
        <v>-18123.62</v>
      </c>
      <c r="R35" s="31">
        <v>-794</v>
      </c>
      <c r="S35" s="28">
        <v>43921</v>
      </c>
      <c r="W35" s="58"/>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8"/>
      <c r="BA35" s="59"/>
      <c r="BB35" s="59"/>
      <c r="BC35" s="59"/>
      <c r="BD35" s="59"/>
    </row>
    <row r="36" spans="1:56" x14ac:dyDescent="0.2">
      <c r="A36" s="29">
        <v>40086</v>
      </c>
      <c r="B36" s="1" t="s">
        <v>789</v>
      </c>
      <c r="C36" s="27">
        <v>43936</v>
      </c>
      <c r="G36" s="1" t="s">
        <v>790</v>
      </c>
      <c r="J36" s="1" t="s">
        <v>59</v>
      </c>
      <c r="K36" s="1" t="s">
        <v>121</v>
      </c>
      <c r="N36" s="6"/>
      <c r="O36" s="6">
        <v>1538.61</v>
      </c>
      <c r="P36" s="6">
        <v>-19662.23</v>
      </c>
      <c r="R36" s="31">
        <v>-1538.61</v>
      </c>
      <c r="S36" s="28">
        <v>43951</v>
      </c>
      <c r="W36" s="58"/>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8"/>
      <c r="BA36" s="59"/>
      <c r="BB36" s="59"/>
      <c r="BC36" s="59"/>
      <c r="BD36" s="59"/>
    </row>
    <row r="37" spans="1:56" x14ac:dyDescent="0.2">
      <c r="A37" s="29">
        <v>40111</v>
      </c>
      <c r="B37" s="1" t="s">
        <v>789</v>
      </c>
      <c r="C37" s="27">
        <v>43938</v>
      </c>
      <c r="G37" s="1" t="s">
        <v>790</v>
      </c>
      <c r="J37" s="1" t="s">
        <v>59</v>
      </c>
      <c r="K37" s="1" t="s">
        <v>121</v>
      </c>
      <c r="N37" s="6"/>
      <c r="O37" s="6">
        <v>18</v>
      </c>
      <c r="P37" s="6">
        <v>-19680.23</v>
      </c>
      <c r="R37" s="31">
        <v>-18</v>
      </c>
      <c r="S37" s="28">
        <v>43951</v>
      </c>
      <c r="W37" s="58"/>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8"/>
      <c r="BA37" s="59"/>
      <c r="BB37" s="59"/>
      <c r="BC37" s="59"/>
      <c r="BD37" s="59"/>
    </row>
    <row r="38" spans="1:56" x14ac:dyDescent="0.2">
      <c r="A38" s="29">
        <v>40112</v>
      </c>
      <c r="B38" s="1" t="s">
        <v>789</v>
      </c>
      <c r="C38" s="27">
        <v>43938</v>
      </c>
      <c r="G38" s="1" t="s">
        <v>790</v>
      </c>
      <c r="J38" s="1" t="s">
        <v>59</v>
      </c>
      <c r="K38" s="1" t="s">
        <v>121</v>
      </c>
      <c r="N38" s="6"/>
      <c r="O38" s="6">
        <v>64</v>
      </c>
      <c r="P38" s="6">
        <v>-19744.23</v>
      </c>
      <c r="R38" s="31">
        <v>-64</v>
      </c>
      <c r="S38" s="28">
        <v>43951</v>
      </c>
      <c r="W38" s="58"/>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8"/>
      <c r="BA38" s="59"/>
      <c r="BB38" s="59"/>
      <c r="BC38" s="59"/>
      <c r="BD38" s="59"/>
    </row>
    <row r="39" spans="1:56" x14ac:dyDescent="0.2">
      <c r="A39" s="29">
        <v>40162</v>
      </c>
      <c r="B39" s="1" t="s">
        <v>789</v>
      </c>
      <c r="C39" s="27">
        <v>43945</v>
      </c>
      <c r="G39" s="1" t="s">
        <v>790</v>
      </c>
      <c r="J39" s="1" t="s">
        <v>59</v>
      </c>
      <c r="K39" s="1" t="s">
        <v>121</v>
      </c>
      <c r="N39" s="6"/>
      <c r="O39" s="6">
        <v>53.7</v>
      </c>
      <c r="P39" s="6">
        <v>-19797.93</v>
      </c>
      <c r="R39" s="31">
        <v>-53.7</v>
      </c>
      <c r="S39" s="28">
        <v>43951</v>
      </c>
      <c r="W39" s="58"/>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8"/>
      <c r="BA39" s="59"/>
      <c r="BB39" s="59"/>
      <c r="BC39" s="59"/>
      <c r="BD39" s="59"/>
    </row>
    <row r="40" spans="1:56" x14ac:dyDescent="0.2">
      <c r="A40" s="29">
        <v>40567</v>
      </c>
      <c r="B40" s="1" t="s">
        <v>789</v>
      </c>
      <c r="C40" s="27">
        <v>43958</v>
      </c>
      <c r="G40" s="1" t="s">
        <v>790</v>
      </c>
      <c r="J40" s="1" t="s">
        <v>59</v>
      </c>
      <c r="K40" s="1" t="s">
        <v>121</v>
      </c>
      <c r="N40" s="6"/>
      <c r="O40" s="6">
        <v>80</v>
      </c>
      <c r="P40" s="6">
        <v>-19877.93</v>
      </c>
      <c r="R40" s="31">
        <v>-80</v>
      </c>
      <c r="S40" s="28">
        <v>43982</v>
      </c>
      <c r="W40" s="58"/>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8"/>
      <c r="BA40" s="59"/>
      <c r="BB40" s="59"/>
      <c r="BC40" s="59"/>
      <c r="BD40" s="59"/>
    </row>
    <row r="41" spans="1:56" x14ac:dyDescent="0.2">
      <c r="A41" s="29">
        <v>40398</v>
      </c>
      <c r="B41" s="1" t="s">
        <v>789</v>
      </c>
      <c r="C41" s="27">
        <v>43969</v>
      </c>
      <c r="G41" s="1" t="s">
        <v>790</v>
      </c>
      <c r="J41" s="1" t="s">
        <v>59</v>
      </c>
      <c r="K41" s="1" t="s">
        <v>121</v>
      </c>
      <c r="N41" s="6"/>
      <c r="O41" s="6">
        <v>136</v>
      </c>
      <c r="P41" s="6">
        <v>-20013.93</v>
      </c>
      <c r="R41" s="31">
        <v>-136</v>
      </c>
      <c r="S41" s="28">
        <v>43982</v>
      </c>
      <c r="W41" s="58"/>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8"/>
      <c r="BA41" s="59"/>
      <c r="BB41" s="59"/>
      <c r="BC41" s="59"/>
      <c r="BD41" s="59"/>
    </row>
    <row r="42" spans="1:56" x14ac:dyDescent="0.2">
      <c r="A42" s="29">
        <v>40437</v>
      </c>
      <c r="B42" s="1" t="s">
        <v>789</v>
      </c>
      <c r="C42" s="27">
        <v>43978</v>
      </c>
      <c r="G42" s="1" t="s">
        <v>790</v>
      </c>
      <c r="J42" s="1" t="s">
        <v>59</v>
      </c>
      <c r="K42" s="1" t="s">
        <v>121</v>
      </c>
      <c r="N42" s="6"/>
      <c r="O42" s="6">
        <v>1036.44</v>
      </c>
      <c r="P42" s="6">
        <v>-21050.37</v>
      </c>
      <c r="R42" s="31">
        <v>-1036.44</v>
      </c>
      <c r="S42" s="28">
        <v>43982</v>
      </c>
      <c r="W42" s="58"/>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8"/>
      <c r="BA42" s="59"/>
      <c r="BB42" s="59"/>
      <c r="BC42" s="59"/>
      <c r="BD42" s="59"/>
    </row>
    <row r="43" spans="1:56" x14ac:dyDescent="0.2">
      <c r="A43" s="29">
        <v>40438</v>
      </c>
      <c r="B43" s="1" t="s">
        <v>789</v>
      </c>
      <c r="C43" s="27">
        <v>43978</v>
      </c>
      <c r="G43" s="1" t="s">
        <v>790</v>
      </c>
      <c r="J43" s="1" t="s">
        <v>59</v>
      </c>
      <c r="K43" s="1" t="s">
        <v>121</v>
      </c>
      <c r="N43" s="6"/>
      <c r="O43" s="6">
        <v>1382</v>
      </c>
      <c r="P43" s="6">
        <v>-22432.37</v>
      </c>
      <c r="R43" s="31">
        <v>-1382</v>
      </c>
      <c r="S43" s="28">
        <v>43982</v>
      </c>
      <c r="W43" s="58"/>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8"/>
      <c r="BA43" s="59"/>
      <c r="BB43" s="59"/>
      <c r="BC43" s="59"/>
      <c r="BD43" s="59"/>
    </row>
    <row r="44" spans="1:56" x14ac:dyDescent="0.2">
      <c r="A44" s="29">
        <v>40440</v>
      </c>
      <c r="B44" s="1" t="s">
        <v>789</v>
      </c>
      <c r="C44" s="27">
        <v>43978</v>
      </c>
      <c r="G44" s="1" t="s">
        <v>790</v>
      </c>
      <c r="J44" s="1" t="s">
        <v>59</v>
      </c>
      <c r="K44" s="1" t="s">
        <v>121</v>
      </c>
      <c r="N44" s="6"/>
      <c r="O44" s="6">
        <v>196</v>
      </c>
      <c r="P44" s="6">
        <v>-22628.37</v>
      </c>
      <c r="R44" s="31">
        <v>-196</v>
      </c>
      <c r="S44" s="28">
        <v>43982</v>
      </c>
      <c r="W44" s="58"/>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8"/>
      <c r="BA44" s="59"/>
      <c r="BB44" s="59"/>
      <c r="BC44" s="59"/>
      <c r="BD44" s="59"/>
    </row>
    <row r="45" spans="1:56" x14ac:dyDescent="0.2">
      <c r="A45" s="29">
        <v>40455</v>
      </c>
      <c r="B45" s="1" t="s">
        <v>789</v>
      </c>
      <c r="C45" s="27">
        <v>43980</v>
      </c>
      <c r="G45" s="1" t="s">
        <v>790</v>
      </c>
      <c r="J45" s="1" t="s">
        <v>59</v>
      </c>
      <c r="K45" s="1" t="s">
        <v>121</v>
      </c>
      <c r="N45" s="6"/>
      <c r="O45" s="6">
        <v>19</v>
      </c>
      <c r="P45" s="6">
        <v>-22647.37</v>
      </c>
      <c r="R45" s="31">
        <v>-19</v>
      </c>
      <c r="S45" s="28">
        <v>43982</v>
      </c>
      <c r="W45" s="58"/>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8"/>
      <c r="BA45" s="59"/>
      <c r="BB45" s="59"/>
      <c r="BC45" s="59"/>
      <c r="BD45" s="59"/>
    </row>
    <row r="46" spans="1:56" x14ac:dyDescent="0.2">
      <c r="A46" s="29">
        <v>40456</v>
      </c>
      <c r="B46" s="1" t="s">
        <v>789</v>
      </c>
      <c r="C46" s="27">
        <v>43980</v>
      </c>
      <c r="G46" s="1" t="s">
        <v>790</v>
      </c>
      <c r="J46" s="1" t="s">
        <v>59</v>
      </c>
      <c r="K46" s="1" t="s">
        <v>121</v>
      </c>
      <c r="N46" s="6"/>
      <c r="O46" s="6">
        <v>23.75</v>
      </c>
      <c r="P46" s="6">
        <v>-22671.119999999999</v>
      </c>
      <c r="R46" s="31">
        <v>-23.75</v>
      </c>
      <c r="S46" s="28">
        <v>43982</v>
      </c>
      <c r="W46" s="58"/>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8"/>
      <c r="BA46" s="59"/>
      <c r="BB46" s="59"/>
      <c r="BC46" s="59"/>
      <c r="BD46" s="59"/>
    </row>
    <row r="47" spans="1:56" x14ac:dyDescent="0.2">
      <c r="A47" s="29">
        <v>40527</v>
      </c>
      <c r="B47" s="1" t="s">
        <v>789</v>
      </c>
      <c r="C47" s="27">
        <v>43984</v>
      </c>
      <c r="G47" s="1" t="s">
        <v>790</v>
      </c>
      <c r="J47" s="1" t="s">
        <v>59</v>
      </c>
      <c r="K47" s="1" t="s">
        <v>121</v>
      </c>
      <c r="N47" s="6"/>
      <c r="O47" s="6">
        <v>132</v>
      </c>
      <c r="P47" s="6">
        <v>-22803.119999999999</v>
      </c>
      <c r="R47" s="31">
        <v>-132</v>
      </c>
      <c r="S47" s="28">
        <v>44012</v>
      </c>
      <c r="W47" s="58"/>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8"/>
      <c r="BA47" s="59"/>
      <c r="BB47" s="59"/>
      <c r="BC47" s="59"/>
      <c r="BD47" s="59"/>
    </row>
    <row r="48" spans="1:56" x14ac:dyDescent="0.2">
      <c r="A48" s="29">
        <v>40559</v>
      </c>
      <c r="B48" s="1" t="s">
        <v>789</v>
      </c>
      <c r="C48" s="27">
        <v>43985</v>
      </c>
      <c r="G48" s="1" t="s">
        <v>790</v>
      </c>
      <c r="J48" s="1" t="s">
        <v>59</v>
      </c>
      <c r="K48" s="1" t="s">
        <v>121</v>
      </c>
      <c r="N48" s="6"/>
      <c r="O48" s="6">
        <v>530</v>
      </c>
      <c r="P48" s="6">
        <v>-23333.119999999999</v>
      </c>
      <c r="R48" s="31">
        <v>-530</v>
      </c>
      <c r="S48" s="28">
        <v>44012</v>
      </c>
      <c r="W48" s="58"/>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8"/>
      <c r="BA48" s="59"/>
      <c r="BB48" s="59"/>
      <c r="BC48" s="59"/>
      <c r="BD48" s="59"/>
    </row>
    <row r="49" spans="1:56" x14ac:dyDescent="0.2">
      <c r="A49" s="29">
        <v>40560</v>
      </c>
      <c r="B49" s="1" t="s">
        <v>789</v>
      </c>
      <c r="C49" s="27">
        <v>43985</v>
      </c>
      <c r="G49" s="1" t="s">
        <v>790</v>
      </c>
      <c r="J49" s="1" t="s">
        <v>59</v>
      </c>
      <c r="K49" s="1" t="s">
        <v>121</v>
      </c>
      <c r="N49" s="6"/>
      <c r="O49" s="6">
        <v>2064</v>
      </c>
      <c r="P49" s="6">
        <v>-25397.119999999999</v>
      </c>
      <c r="R49" s="31">
        <v>-2064</v>
      </c>
      <c r="S49" s="28">
        <v>44012</v>
      </c>
      <c r="W49" s="58"/>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8"/>
      <c r="BA49" s="59"/>
      <c r="BB49" s="59"/>
      <c r="BC49" s="59"/>
      <c r="BD49" s="59"/>
    </row>
    <row r="50" spans="1:56" x14ac:dyDescent="0.2">
      <c r="A50" s="29">
        <v>40547</v>
      </c>
      <c r="B50" s="1" t="s">
        <v>789</v>
      </c>
      <c r="C50" s="27">
        <v>43986</v>
      </c>
      <c r="G50" s="1" t="s">
        <v>790</v>
      </c>
      <c r="J50" s="1" t="s">
        <v>59</v>
      </c>
      <c r="K50" s="1" t="s">
        <v>121</v>
      </c>
      <c r="N50" s="6"/>
      <c r="O50" s="6">
        <v>230.19</v>
      </c>
      <c r="P50" s="6">
        <v>-25627.31</v>
      </c>
      <c r="R50" s="31">
        <v>-230.19</v>
      </c>
      <c r="S50" s="28">
        <v>44012</v>
      </c>
      <c r="W50" s="58"/>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8"/>
      <c r="BA50" s="59"/>
      <c r="BB50" s="59"/>
      <c r="BC50" s="59"/>
      <c r="BD50" s="59"/>
    </row>
    <row r="51" spans="1:56" x14ac:dyDescent="0.2">
      <c r="A51" s="29">
        <v>40558</v>
      </c>
      <c r="B51" s="1" t="s">
        <v>789</v>
      </c>
      <c r="C51" s="27">
        <v>43990</v>
      </c>
      <c r="G51" s="1" t="s">
        <v>790</v>
      </c>
      <c r="J51" s="1" t="s">
        <v>59</v>
      </c>
      <c r="K51" s="1" t="s">
        <v>121</v>
      </c>
      <c r="N51" s="6"/>
      <c r="O51" s="6">
        <v>832.98</v>
      </c>
      <c r="P51" s="6">
        <v>-26460.29</v>
      </c>
      <c r="R51" s="31">
        <v>-832.98</v>
      </c>
      <c r="S51" s="28">
        <v>44012</v>
      </c>
      <c r="W51" s="58"/>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8"/>
      <c r="BA51" s="59"/>
      <c r="BB51" s="59"/>
      <c r="BC51" s="59"/>
      <c r="BD51" s="59"/>
    </row>
    <row r="52" spans="1:56" x14ac:dyDescent="0.2">
      <c r="A52" s="29">
        <v>40694</v>
      </c>
      <c r="B52" s="1" t="s">
        <v>789</v>
      </c>
      <c r="C52" s="27">
        <v>43997</v>
      </c>
      <c r="G52" s="1" t="s">
        <v>790</v>
      </c>
      <c r="J52" s="1" t="s">
        <v>59</v>
      </c>
      <c r="K52" s="1" t="s">
        <v>121</v>
      </c>
      <c r="N52" s="6"/>
      <c r="O52" s="6">
        <v>440</v>
      </c>
      <c r="P52" s="6">
        <v>-26900.29</v>
      </c>
      <c r="R52" s="31">
        <v>-440</v>
      </c>
      <c r="S52" s="28">
        <v>44012</v>
      </c>
      <c r="W52" s="58"/>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8"/>
      <c r="BA52" s="59"/>
      <c r="BB52" s="59"/>
      <c r="BC52" s="59"/>
      <c r="BD52" s="59"/>
    </row>
    <row r="53" spans="1:56" x14ac:dyDescent="0.2">
      <c r="A53" s="29">
        <v>40695</v>
      </c>
      <c r="B53" s="1" t="s">
        <v>789</v>
      </c>
      <c r="C53" s="27">
        <v>43997</v>
      </c>
      <c r="G53" s="1" t="s">
        <v>790</v>
      </c>
      <c r="J53" s="1" t="s">
        <v>59</v>
      </c>
      <c r="K53" s="1" t="s">
        <v>121</v>
      </c>
      <c r="N53" s="6"/>
      <c r="O53" s="6">
        <v>189</v>
      </c>
      <c r="P53" s="6">
        <v>-27089.29</v>
      </c>
      <c r="R53" s="31">
        <v>-189</v>
      </c>
      <c r="S53" s="28">
        <v>44012</v>
      </c>
      <c r="W53" s="58"/>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8"/>
      <c r="BA53" s="59"/>
      <c r="BB53" s="59"/>
      <c r="BC53" s="59"/>
      <c r="BD53" s="59"/>
    </row>
    <row r="54" spans="1:56" x14ac:dyDescent="0.2">
      <c r="A54" s="29">
        <v>40737</v>
      </c>
      <c r="B54" s="1" t="s">
        <v>789</v>
      </c>
      <c r="C54" s="27">
        <v>44001</v>
      </c>
      <c r="G54" s="1" t="s">
        <v>790</v>
      </c>
      <c r="J54" s="1" t="s">
        <v>59</v>
      </c>
      <c r="K54" s="1" t="s">
        <v>52</v>
      </c>
      <c r="N54" s="6"/>
      <c r="O54" s="6">
        <v>159.94999999999999</v>
      </c>
      <c r="P54" s="6">
        <v>-27249.24</v>
      </c>
      <c r="R54" s="31">
        <v>-159.94999999999999</v>
      </c>
      <c r="S54" s="28">
        <v>44012</v>
      </c>
      <c r="W54" s="58"/>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8"/>
      <c r="BA54" s="59"/>
      <c r="BB54" s="59"/>
      <c r="BC54" s="59"/>
      <c r="BD54" s="59"/>
    </row>
    <row r="55" spans="1:56" x14ac:dyDescent="0.2">
      <c r="A55" s="29">
        <v>40738</v>
      </c>
      <c r="B55" s="1" t="s">
        <v>789</v>
      </c>
      <c r="C55" s="27">
        <v>44001</v>
      </c>
      <c r="G55" s="1" t="s">
        <v>790</v>
      </c>
      <c r="J55" s="1" t="s">
        <v>59</v>
      </c>
      <c r="K55" s="1" t="s">
        <v>121</v>
      </c>
      <c r="N55" s="6"/>
      <c r="O55" s="6">
        <v>1796</v>
      </c>
      <c r="P55" s="6">
        <v>-29045.24</v>
      </c>
      <c r="R55" s="31">
        <v>-1796</v>
      </c>
      <c r="S55" s="28">
        <v>44012</v>
      </c>
      <c r="W55" s="58"/>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8"/>
      <c r="BA55" s="59"/>
      <c r="BB55" s="59"/>
      <c r="BC55" s="59"/>
      <c r="BD55" s="59"/>
    </row>
    <row r="56" spans="1:56" x14ac:dyDescent="0.2">
      <c r="A56" s="29">
        <v>40743</v>
      </c>
      <c r="B56" s="1" t="s">
        <v>789</v>
      </c>
      <c r="C56" s="27">
        <v>44004</v>
      </c>
      <c r="G56" s="1" t="s">
        <v>790</v>
      </c>
      <c r="J56" s="1" t="s">
        <v>59</v>
      </c>
      <c r="K56" s="1" t="s">
        <v>121</v>
      </c>
      <c r="N56" s="6"/>
      <c r="O56" s="6">
        <v>272</v>
      </c>
      <c r="P56" s="6">
        <v>-29317.24</v>
      </c>
      <c r="R56" s="31">
        <v>-272</v>
      </c>
      <c r="S56" s="28">
        <v>44012</v>
      </c>
      <c r="W56" s="58"/>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8"/>
      <c r="BA56" s="59"/>
      <c r="BB56" s="59"/>
      <c r="BC56" s="59"/>
      <c r="BD56" s="59"/>
    </row>
    <row r="57" spans="1:56" x14ac:dyDescent="0.2">
      <c r="A57" s="29">
        <v>40744</v>
      </c>
      <c r="B57" s="1" t="s">
        <v>789</v>
      </c>
      <c r="C57" s="27">
        <v>44004</v>
      </c>
      <c r="G57" s="1" t="s">
        <v>790</v>
      </c>
      <c r="J57" s="1" t="s">
        <v>59</v>
      </c>
      <c r="K57" s="1" t="s">
        <v>121</v>
      </c>
      <c r="N57" s="6"/>
      <c r="O57" s="6">
        <v>898</v>
      </c>
      <c r="P57" s="6">
        <v>-30215.24</v>
      </c>
      <c r="R57" s="31">
        <v>-898</v>
      </c>
      <c r="S57" s="28">
        <v>44012</v>
      </c>
      <c r="W57" s="58"/>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8"/>
      <c r="BA57" s="59"/>
      <c r="BB57" s="59"/>
      <c r="BC57" s="59"/>
      <c r="BD57" s="59"/>
    </row>
    <row r="58" spans="1:56" x14ac:dyDescent="0.2">
      <c r="A58" s="29">
        <v>40844</v>
      </c>
      <c r="B58" s="1" t="s">
        <v>789</v>
      </c>
      <c r="C58" s="27">
        <v>44018</v>
      </c>
      <c r="G58" s="1" t="s">
        <v>790</v>
      </c>
      <c r="J58" s="1" t="s">
        <v>59</v>
      </c>
      <c r="K58" s="1" t="s">
        <v>121</v>
      </c>
      <c r="N58" s="6"/>
      <c r="O58" s="6">
        <v>3555</v>
      </c>
      <c r="P58" s="6">
        <v>-33770.239999999998</v>
      </c>
      <c r="R58" s="31">
        <v>-3555</v>
      </c>
      <c r="S58" s="28">
        <v>44043</v>
      </c>
      <c r="W58" s="58"/>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8"/>
      <c r="BA58" s="59"/>
      <c r="BB58" s="59"/>
      <c r="BC58" s="59"/>
      <c r="BD58" s="59"/>
    </row>
    <row r="59" spans="1:56" x14ac:dyDescent="0.2">
      <c r="A59" s="29">
        <v>40845</v>
      </c>
      <c r="B59" s="1" t="s">
        <v>789</v>
      </c>
      <c r="C59" s="27">
        <v>44018</v>
      </c>
      <c r="G59" s="1" t="s">
        <v>790</v>
      </c>
      <c r="J59" s="1" t="s">
        <v>59</v>
      </c>
      <c r="K59" s="1" t="s">
        <v>121</v>
      </c>
      <c r="N59" s="6"/>
      <c r="O59" s="6">
        <v>76.56</v>
      </c>
      <c r="P59" s="6">
        <v>-33846.800000000003</v>
      </c>
      <c r="R59" s="31">
        <v>-76.56</v>
      </c>
      <c r="S59" s="28">
        <v>44043</v>
      </c>
      <c r="W59" s="58"/>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8"/>
      <c r="BA59" s="59"/>
      <c r="BB59" s="59"/>
      <c r="BC59" s="59"/>
      <c r="BD59" s="59"/>
    </row>
    <row r="60" spans="1:56" x14ac:dyDescent="0.2">
      <c r="A60" s="29">
        <v>40846</v>
      </c>
      <c r="B60" s="1" t="s">
        <v>789</v>
      </c>
      <c r="C60" s="27">
        <v>44018</v>
      </c>
      <c r="G60" s="1" t="s">
        <v>790</v>
      </c>
      <c r="J60" s="1" t="s">
        <v>59</v>
      </c>
      <c r="K60" s="1" t="s">
        <v>121</v>
      </c>
      <c r="N60" s="6"/>
      <c r="O60" s="6">
        <v>76</v>
      </c>
      <c r="P60" s="6">
        <v>-33922.800000000003</v>
      </c>
      <c r="R60" s="31">
        <v>-76</v>
      </c>
      <c r="S60" s="28">
        <v>44043</v>
      </c>
      <c r="W60" s="58"/>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8"/>
      <c r="BA60" s="59"/>
      <c r="BB60" s="59"/>
      <c r="BC60" s="59"/>
      <c r="BD60" s="59"/>
    </row>
    <row r="61" spans="1:56" x14ac:dyDescent="0.2">
      <c r="A61" s="29">
        <v>40890</v>
      </c>
      <c r="B61" s="1" t="s">
        <v>789</v>
      </c>
      <c r="C61" s="27">
        <v>44019</v>
      </c>
      <c r="G61" s="1" t="s">
        <v>790</v>
      </c>
      <c r="J61" s="1" t="s">
        <v>59</v>
      </c>
      <c r="K61" s="1" t="s">
        <v>121</v>
      </c>
      <c r="N61" s="6"/>
      <c r="O61" s="6">
        <v>581</v>
      </c>
      <c r="P61" s="6">
        <v>-34503.800000000003</v>
      </c>
      <c r="R61" s="31">
        <v>-581</v>
      </c>
      <c r="S61" s="28">
        <v>44043</v>
      </c>
      <c r="W61" s="58"/>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8"/>
      <c r="BA61" s="59"/>
      <c r="BB61" s="59"/>
      <c r="BC61" s="59"/>
      <c r="BD61" s="59"/>
    </row>
    <row r="62" spans="1:56" x14ac:dyDescent="0.2">
      <c r="A62" s="29">
        <v>41104</v>
      </c>
      <c r="B62" s="1" t="s">
        <v>789</v>
      </c>
      <c r="C62" s="27">
        <v>44022</v>
      </c>
      <c r="G62" s="1" t="s">
        <v>790</v>
      </c>
      <c r="J62" s="1" t="s">
        <v>59</v>
      </c>
      <c r="K62" s="1" t="s">
        <v>121</v>
      </c>
      <c r="N62" s="6"/>
      <c r="O62" s="6">
        <v>56</v>
      </c>
      <c r="P62" s="6">
        <v>-34559.800000000003</v>
      </c>
      <c r="R62" s="31">
        <v>-56</v>
      </c>
      <c r="S62" s="28">
        <v>44043</v>
      </c>
      <c r="W62" s="58"/>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8"/>
      <c r="BA62" s="59"/>
      <c r="BB62" s="59"/>
      <c r="BC62" s="59"/>
      <c r="BD62" s="59"/>
    </row>
    <row r="63" spans="1:56" x14ac:dyDescent="0.2">
      <c r="A63" s="29">
        <v>41107</v>
      </c>
      <c r="B63" s="1" t="s">
        <v>789</v>
      </c>
      <c r="C63" s="27">
        <v>44027</v>
      </c>
      <c r="G63" s="1" t="s">
        <v>790</v>
      </c>
      <c r="J63" s="1" t="s">
        <v>59</v>
      </c>
      <c r="K63" s="1" t="s">
        <v>121</v>
      </c>
      <c r="N63" s="6"/>
      <c r="O63" s="6">
        <v>111.98</v>
      </c>
      <c r="P63" s="6">
        <v>-34671.78</v>
      </c>
      <c r="R63" s="31">
        <v>-111.98</v>
      </c>
      <c r="S63" s="28">
        <v>44043</v>
      </c>
      <c r="W63" s="58"/>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8"/>
      <c r="BA63" s="59"/>
      <c r="BB63" s="59"/>
      <c r="BC63" s="59"/>
      <c r="BD63" s="59"/>
    </row>
    <row r="64" spans="1:56" x14ac:dyDescent="0.2">
      <c r="A64" s="29">
        <v>41142</v>
      </c>
      <c r="B64" s="1" t="s">
        <v>789</v>
      </c>
      <c r="C64" s="27">
        <v>44034</v>
      </c>
      <c r="G64" s="1" t="s">
        <v>790</v>
      </c>
      <c r="J64" s="1" t="s">
        <v>59</v>
      </c>
      <c r="K64" s="1" t="s">
        <v>121</v>
      </c>
      <c r="N64" s="6"/>
      <c r="O64" s="6">
        <v>48</v>
      </c>
      <c r="P64" s="6">
        <v>-34719.78</v>
      </c>
      <c r="R64" s="31">
        <v>-48</v>
      </c>
      <c r="S64" s="28">
        <v>44043</v>
      </c>
      <c r="W64" s="58"/>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8"/>
      <c r="BA64" s="59"/>
      <c r="BB64" s="59"/>
      <c r="BC64" s="59"/>
      <c r="BD64" s="59"/>
    </row>
    <row r="65" spans="1:56" x14ac:dyDescent="0.2">
      <c r="A65" s="29">
        <v>41143</v>
      </c>
      <c r="B65" s="1" t="s">
        <v>789</v>
      </c>
      <c r="C65" s="27">
        <v>44034</v>
      </c>
      <c r="G65" s="1" t="s">
        <v>790</v>
      </c>
      <c r="J65" s="1" t="s">
        <v>59</v>
      </c>
      <c r="K65" s="1" t="s">
        <v>121</v>
      </c>
      <c r="N65" s="6"/>
      <c r="O65" s="6">
        <v>2803.58</v>
      </c>
      <c r="P65" s="6">
        <v>-37523.360000000001</v>
      </c>
      <c r="R65" s="31">
        <v>-2803.58</v>
      </c>
      <c r="S65" s="28">
        <v>44043</v>
      </c>
      <c r="W65" s="58"/>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8"/>
      <c r="BA65" s="59"/>
      <c r="BB65" s="59"/>
      <c r="BC65" s="59"/>
      <c r="BD65" s="59"/>
    </row>
    <row r="66" spans="1:56" x14ac:dyDescent="0.2">
      <c r="A66" s="29">
        <v>41158</v>
      </c>
      <c r="B66" s="1" t="s">
        <v>789</v>
      </c>
      <c r="C66" s="27">
        <v>44036</v>
      </c>
      <c r="G66" s="1" t="s">
        <v>790</v>
      </c>
      <c r="J66" s="1" t="s">
        <v>59</v>
      </c>
      <c r="K66" s="1" t="s">
        <v>121</v>
      </c>
      <c r="N66" s="6"/>
      <c r="O66" s="6">
        <v>1796</v>
      </c>
      <c r="P66" s="6">
        <v>-39319.360000000001</v>
      </c>
      <c r="R66" s="31">
        <v>-1796</v>
      </c>
      <c r="S66" s="28">
        <v>44043</v>
      </c>
      <c r="W66" s="58"/>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8"/>
      <c r="BA66" s="59"/>
      <c r="BB66" s="59"/>
      <c r="BC66" s="59"/>
      <c r="BD66" s="59"/>
    </row>
    <row r="67" spans="1:56" x14ac:dyDescent="0.2">
      <c r="A67" s="29">
        <v>41190</v>
      </c>
      <c r="B67" s="1" t="s">
        <v>789</v>
      </c>
      <c r="C67" s="27">
        <v>44039</v>
      </c>
      <c r="G67" s="1" t="s">
        <v>790</v>
      </c>
      <c r="J67" s="1" t="s">
        <v>59</v>
      </c>
      <c r="K67" s="1" t="s">
        <v>121</v>
      </c>
      <c r="N67" s="6"/>
      <c r="O67" s="6">
        <v>54.99</v>
      </c>
      <c r="P67" s="6">
        <v>-39374.35</v>
      </c>
      <c r="R67" s="31">
        <v>-54.99</v>
      </c>
      <c r="S67" s="28">
        <v>44043</v>
      </c>
      <c r="W67" s="58"/>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8"/>
      <c r="BA67" s="59"/>
      <c r="BB67" s="59"/>
      <c r="BC67" s="59"/>
      <c r="BD67" s="59"/>
    </row>
    <row r="68" spans="1:56" x14ac:dyDescent="0.2">
      <c r="A68" s="29">
        <v>41244</v>
      </c>
      <c r="B68" s="1" t="s">
        <v>789</v>
      </c>
      <c r="C68" s="27">
        <v>44043</v>
      </c>
      <c r="G68" s="1" t="s">
        <v>790</v>
      </c>
      <c r="J68" s="1" t="s">
        <v>59</v>
      </c>
      <c r="K68" s="1" t="s">
        <v>121</v>
      </c>
      <c r="N68" s="6"/>
      <c r="O68" s="6">
        <v>1796</v>
      </c>
      <c r="P68" s="6">
        <v>-41170.35</v>
      </c>
      <c r="R68" s="31">
        <v>-1796</v>
      </c>
      <c r="S68" s="28">
        <v>44043</v>
      </c>
      <c r="W68" s="58"/>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8"/>
      <c r="BA68" s="59"/>
      <c r="BB68" s="59"/>
      <c r="BC68" s="59"/>
      <c r="BD68" s="59"/>
    </row>
    <row r="69" spans="1:56" x14ac:dyDescent="0.2">
      <c r="A69" s="29">
        <v>41245</v>
      </c>
      <c r="B69" s="1" t="s">
        <v>789</v>
      </c>
      <c r="C69" s="27">
        <v>44043</v>
      </c>
      <c r="G69" s="1" t="s">
        <v>790</v>
      </c>
      <c r="J69" s="1" t="s">
        <v>59</v>
      </c>
      <c r="K69" s="1" t="s">
        <v>121</v>
      </c>
      <c r="N69" s="6"/>
      <c r="O69" s="6">
        <v>99.99</v>
      </c>
      <c r="P69" s="6">
        <v>-41270.339999999997</v>
      </c>
      <c r="R69" s="31">
        <v>-99.99</v>
      </c>
      <c r="S69" s="28">
        <v>44043</v>
      </c>
      <c r="W69" s="58"/>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8"/>
      <c r="BA69" s="59"/>
      <c r="BB69" s="59"/>
      <c r="BC69" s="59"/>
      <c r="BD69" s="59"/>
    </row>
    <row r="70" spans="1:56" x14ac:dyDescent="0.2">
      <c r="A70" s="29">
        <v>41325</v>
      </c>
      <c r="B70" s="1" t="s">
        <v>789</v>
      </c>
      <c r="C70" s="27">
        <v>44047</v>
      </c>
      <c r="G70" s="1" t="s">
        <v>790</v>
      </c>
      <c r="J70" s="1" t="s">
        <v>59</v>
      </c>
      <c r="K70" s="1" t="s">
        <v>121</v>
      </c>
      <c r="N70" s="6"/>
      <c r="O70" s="6">
        <v>118</v>
      </c>
      <c r="P70" s="6">
        <v>-41388.339999999997</v>
      </c>
      <c r="R70" s="31">
        <v>-118</v>
      </c>
      <c r="S70" s="28">
        <v>44074</v>
      </c>
      <c r="W70" s="58"/>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8"/>
      <c r="BA70" s="59"/>
      <c r="BB70" s="59"/>
      <c r="BC70" s="59"/>
      <c r="BD70" s="59"/>
    </row>
    <row r="71" spans="1:56" x14ac:dyDescent="0.2">
      <c r="A71" s="29">
        <v>41326</v>
      </c>
      <c r="B71" s="1" t="s">
        <v>789</v>
      </c>
      <c r="C71" s="27">
        <v>44047</v>
      </c>
      <c r="G71" s="1" t="s">
        <v>790</v>
      </c>
      <c r="J71" s="1" t="s">
        <v>59</v>
      </c>
      <c r="K71" s="1" t="s">
        <v>121</v>
      </c>
      <c r="N71" s="6"/>
      <c r="O71" s="6">
        <v>116</v>
      </c>
      <c r="P71" s="6">
        <v>-41504.339999999997</v>
      </c>
      <c r="R71" s="31">
        <v>-116</v>
      </c>
      <c r="S71" s="28">
        <v>44074</v>
      </c>
      <c r="W71" s="58"/>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8"/>
      <c r="BA71" s="59"/>
      <c r="BB71" s="59"/>
      <c r="BC71" s="59"/>
      <c r="BD71" s="59"/>
    </row>
    <row r="72" spans="1:56" x14ac:dyDescent="0.2">
      <c r="A72" s="29">
        <v>41327</v>
      </c>
      <c r="B72" s="1" t="s">
        <v>789</v>
      </c>
      <c r="C72" s="27">
        <v>44047</v>
      </c>
      <c r="G72" s="1" t="s">
        <v>790</v>
      </c>
      <c r="J72" s="1" t="s">
        <v>59</v>
      </c>
      <c r="K72" s="1" t="s">
        <v>121</v>
      </c>
      <c r="N72" s="6"/>
      <c r="O72" s="6">
        <v>1765</v>
      </c>
      <c r="P72" s="6">
        <v>-43269.34</v>
      </c>
      <c r="R72" s="31">
        <v>-1765</v>
      </c>
      <c r="S72" s="28">
        <v>44074</v>
      </c>
      <c r="W72" s="58"/>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8"/>
      <c r="BA72" s="59"/>
      <c r="BB72" s="59"/>
      <c r="BC72" s="59"/>
      <c r="BD72" s="59"/>
    </row>
    <row r="73" spans="1:56" x14ac:dyDescent="0.2">
      <c r="A73" s="29">
        <v>41357</v>
      </c>
      <c r="B73" s="1" t="s">
        <v>789</v>
      </c>
      <c r="C73" s="27">
        <v>44053</v>
      </c>
      <c r="G73" s="1" t="s">
        <v>790</v>
      </c>
      <c r="J73" s="1" t="s">
        <v>59</v>
      </c>
      <c r="K73" s="1" t="s">
        <v>121</v>
      </c>
      <c r="N73" s="6"/>
      <c r="O73" s="6">
        <v>2943.06</v>
      </c>
      <c r="P73" s="6">
        <v>-46212.4</v>
      </c>
      <c r="R73" s="31">
        <v>-2943.06</v>
      </c>
      <c r="S73" s="28">
        <v>44074</v>
      </c>
      <c r="W73" s="58"/>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8"/>
      <c r="BA73" s="59"/>
      <c r="BB73" s="59"/>
      <c r="BC73" s="59"/>
      <c r="BD73" s="59"/>
    </row>
    <row r="74" spans="1:56" x14ac:dyDescent="0.2">
      <c r="A74" s="29">
        <v>41501</v>
      </c>
      <c r="B74" s="1" t="s">
        <v>789</v>
      </c>
      <c r="C74" s="27">
        <v>44054</v>
      </c>
      <c r="G74" s="1" t="s">
        <v>790</v>
      </c>
      <c r="J74" s="1" t="s">
        <v>59</v>
      </c>
      <c r="K74" s="1" t="s">
        <v>121</v>
      </c>
      <c r="N74" s="6"/>
      <c r="O74" s="6">
        <v>283.75</v>
      </c>
      <c r="P74" s="6">
        <v>-46496.15</v>
      </c>
      <c r="R74" s="31">
        <v>-283.75</v>
      </c>
      <c r="S74" s="28">
        <v>44074</v>
      </c>
      <c r="W74" s="58"/>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8"/>
      <c r="BA74" s="59"/>
      <c r="BB74" s="59"/>
      <c r="BC74" s="59"/>
      <c r="BD74" s="59"/>
    </row>
    <row r="75" spans="1:56" x14ac:dyDescent="0.2">
      <c r="A75" s="29">
        <v>41505</v>
      </c>
      <c r="B75" s="1" t="s">
        <v>789</v>
      </c>
      <c r="C75" s="27">
        <v>44054</v>
      </c>
      <c r="G75" s="1" t="s">
        <v>790</v>
      </c>
      <c r="J75" s="1" t="s">
        <v>59</v>
      </c>
      <c r="K75" s="1" t="s">
        <v>121</v>
      </c>
      <c r="N75" s="6"/>
      <c r="O75" s="6">
        <v>460</v>
      </c>
      <c r="P75" s="6">
        <v>-46956.15</v>
      </c>
      <c r="R75" s="31">
        <v>-460</v>
      </c>
      <c r="S75" s="28">
        <v>44074</v>
      </c>
      <c r="W75" s="58"/>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8"/>
      <c r="BA75" s="59"/>
      <c r="BB75" s="59"/>
      <c r="BC75" s="59"/>
      <c r="BD75" s="59"/>
    </row>
    <row r="76" spans="1:56" x14ac:dyDescent="0.2">
      <c r="A76" s="29">
        <v>41527</v>
      </c>
      <c r="B76" s="1" t="s">
        <v>789</v>
      </c>
      <c r="C76" s="27">
        <v>44060</v>
      </c>
      <c r="G76" s="1" t="s">
        <v>790</v>
      </c>
      <c r="J76" s="1" t="s">
        <v>59</v>
      </c>
      <c r="K76" s="1" t="s">
        <v>121</v>
      </c>
      <c r="N76" s="6"/>
      <c r="O76" s="6">
        <v>65.98</v>
      </c>
      <c r="P76" s="6">
        <v>-47022.13</v>
      </c>
      <c r="R76" s="31">
        <v>-65.98</v>
      </c>
      <c r="S76" s="28">
        <v>44074</v>
      </c>
      <c r="W76" s="58"/>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8"/>
      <c r="BA76" s="59"/>
      <c r="BB76" s="59"/>
      <c r="BC76" s="59"/>
      <c r="BD76" s="59"/>
    </row>
    <row r="77" spans="1:56" x14ac:dyDescent="0.2">
      <c r="A77" s="29">
        <v>41554</v>
      </c>
      <c r="B77" s="1" t="s">
        <v>789</v>
      </c>
      <c r="C77" s="27">
        <v>44061</v>
      </c>
      <c r="G77" s="1" t="s">
        <v>790</v>
      </c>
      <c r="J77" s="1" t="s">
        <v>59</v>
      </c>
      <c r="K77" s="1" t="s">
        <v>121</v>
      </c>
      <c r="N77" s="6"/>
      <c r="O77" s="6">
        <v>2097</v>
      </c>
      <c r="P77" s="6">
        <v>-49119.13</v>
      </c>
      <c r="R77" s="31">
        <v>-2097</v>
      </c>
      <c r="S77" s="28">
        <v>44074</v>
      </c>
      <c r="W77" s="58"/>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8"/>
      <c r="BA77" s="59"/>
      <c r="BB77" s="59"/>
      <c r="BC77" s="59"/>
      <c r="BD77" s="59"/>
    </row>
    <row r="78" spans="1:56" x14ac:dyDescent="0.2">
      <c r="A78" s="29">
        <v>41555</v>
      </c>
      <c r="B78" s="1" t="s">
        <v>789</v>
      </c>
      <c r="C78" s="27">
        <v>44061</v>
      </c>
      <c r="G78" s="1" t="s">
        <v>790</v>
      </c>
      <c r="J78" s="1" t="s">
        <v>59</v>
      </c>
      <c r="K78" s="1" t="s">
        <v>121</v>
      </c>
      <c r="N78" s="6"/>
      <c r="O78" s="6">
        <v>327.06</v>
      </c>
      <c r="P78" s="6">
        <v>-49446.19</v>
      </c>
      <c r="R78" s="31">
        <v>-327.06</v>
      </c>
      <c r="S78" s="28">
        <v>44074</v>
      </c>
      <c r="W78" s="58"/>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8"/>
      <c r="BA78" s="59"/>
      <c r="BB78" s="59"/>
      <c r="BC78" s="59"/>
      <c r="BD78" s="59"/>
    </row>
    <row r="79" spans="1:56" x14ac:dyDescent="0.2">
      <c r="A79" s="29">
        <v>41559</v>
      </c>
      <c r="B79" s="1" t="s">
        <v>789</v>
      </c>
      <c r="C79" s="27">
        <v>44062</v>
      </c>
      <c r="G79" s="1" t="s">
        <v>790</v>
      </c>
      <c r="J79" s="1" t="s">
        <v>59</v>
      </c>
      <c r="K79" s="1" t="s">
        <v>121</v>
      </c>
      <c r="N79" s="6"/>
      <c r="O79" s="6">
        <v>68</v>
      </c>
      <c r="P79" s="6">
        <v>-49514.19</v>
      </c>
      <c r="R79" s="31">
        <v>-68</v>
      </c>
      <c r="S79" s="28">
        <v>44074</v>
      </c>
      <c r="W79" s="58"/>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8"/>
      <c r="BA79" s="59"/>
      <c r="BB79" s="59"/>
      <c r="BC79" s="59"/>
      <c r="BD79" s="59"/>
    </row>
    <row r="80" spans="1:56" x14ac:dyDescent="0.2">
      <c r="A80" s="29">
        <v>41561</v>
      </c>
      <c r="B80" s="1" t="s">
        <v>789</v>
      </c>
      <c r="C80" s="27">
        <v>44062</v>
      </c>
      <c r="G80" s="1" t="s">
        <v>790</v>
      </c>
      <c r="J80" s="1" t="s">
        <v>59</v>
      </c>
      <c r="K80" s="1" t="s">
        <v>121</v>
      </c>
      <c r="N80" s="6"/>
      <c r="O80" s="6">
        <v>168</v>
      </c>
      <c r="P80" s="6">
        <v>-49682.19</v>
      </c>
      <c r="R80" s="31">
        <v>-168</v>
      </c>
      <c r="S80" s="28">
        <v>44074</v>
      </c>
      <c r="W80" s="58"/>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8"/>
      <c r="BA80" s="59"/>
      <c r="BB80" s="59"/>
      <c r="BC80" s="59"/>
      <c r="BD80" s="59"/>
    </row>
    <row r="81" spans="1:56" x14ac:dyDescent="0.2">
      <c r="A81" s="29">
        <v>41570</v>
      </c>
      <c r="B81" s="1" t="s">
        <v>789</v>
      </c>
      <c r="C81" s="27">
        <v>44063</v>
      </c>
      <c r="G81" s="1" t="s">
        <v>790</v>
      </c>
      <c r="J81" s="1" t="s">
        <v>59</v>
      </c>
      <c r="K81" s="1" t="s">
        <v>121</v>
      </c>
      <c r="N81" s="6"/>
      <c r="O81" s="6">
        <v>228.91</v>
      </c>
      <c r="P81" s="6">
        <v>-49911.1</v>
      </c>
      <c r="R81" s="31">
        <v>-228.91</v>
      </c>
      <c r="S81" s="28">
        <v>44074</v>
      </c>
      <c r="W81" s="58"/>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8"/>
      <c r="BA81" s="59"/>
      <c r="BB81" s="59"/>
      <c r="BC81" s="59"/>
      <c r="BD81" s="59"/>
    </row>
    <row r="82" spans="1:56" x14ac:dyDescent="0.2">
      <c r="A82" s="29">
        <v>41597</v>
      </c>
      <c r="B82" s="1" t="s">
        <v>789</v>
      </c>
      <c r="C82" s="27">
        <v>44068</v>
      </c>
      <c r="G82" s="1" t="s">
        <v>790</v>
      </c>
      <c r="J82" s="1" t="s">
        <v>59</v>
      </c>
      <c r="K82" s="1" t="s">
        <v>121</v>
      </c>
      <c r="N82" s="6"/>
      <c r="O82" s="6">
        <v>701.47</v>
      </c>
      <c r="P82" s="6">
        <v>-50612.57</v>
      </c>
      <c r="R82" s="31">
        <v>-701.47</v>
      </c>
      <c r="S82" s="28">
        <v>44074</v>
      </c>
      <c r="W82" s="58"/>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8"/>
      <c r="BA82" s="59"/>
      <c r="BB82" s="59"/>
      <c r="BC82" s="59"/>
      <c r="BD82" s="59"/>
    </row>
    <row r="83" spans="1:56" x14ac:dyDescent="0.2">
      <c r="A83" s="29">
        <v>41603</v>
      </c>
      <c r="B83" s="1" t="s">
        <v>789</v>
      </c>
      <c r="C83" s="27">
        <v>44069</v>
      </c>
      <c r="G83" s="1" t="s">
        <v>790</v>
      </c>
      <c r="J83" s="1" t="s">
        <v>59</v>
      </c>
      <c r="K83" s="1" t="s">
        <v>121</v>
      </c>
      <c r="N83" s="6"/>
      <c r="O83" s="6">
        <v>316</v>
      </c>
      <c r="P83" s="6">
        <v>-50928.57</v>
      </c>
      <c r="R83" s="31">
        <v>-316</v>
      </c>
      <c r="S83" s="28">
        <v>44074</v>
      </c>
      <c r="W83" s="58"/>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8"/>
      <c r="BA83" s="59"/>
      <c r="BB83" s="59"/>
      <c r="BC83" s="59"/>
      <c r="BD83" s="59"/>
    </row>
    <row r="84" spans="1:56" x14ac:dyDescent="0.2">
      <c r="A84" s="29">
        <v>41619</v>
      </c>
      <c r="B84" s="1" t="s">
        <v>789</v>
      </c>
      <c r="C84" s="27">
        <v>44071</v>
      </c>
      <c r="G84" s="1" t="s">
        <v>790</v>
      </c>
      <c r="J84" s="1" t="s">
        <v>59</v>
      </c>
      <c r="K84" s="1" t="s">
        <v>121</v>
      </c>
      <c r="N84" s="6"/>
      <c r="O84" s="6">
        <v>867.18</v>
      </c>
      <c r="P84" s="6">
        <v>-51795.75</v>
      </c>
      <c r="R84" s="31">
        <v>-867.18</v>
      </c>
      <c r="S84" s="28">
        <v>44074</v>
      </c>
      <c r="W84" s="58"/>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8"/>
      <c r="BA84" s="59"/>
      <c r="BB84" s="59"/>
      <c r="BC84" s="59"/>
      <c r="BD84" s="59"/>
    </row>
    <row r="85" spans="1:56" x14ac:dyDescent="0.2">
      <c r="A85" s="29">
        <v>41747</v>
      </c>
      <c r="B85" s="1" t="s">
        <v>789</v>
      </c>
      <c r="C85" s="27">
        <v>44085</v>
      </c>
      <c r="G85" s="1" t="s">
        <v>790</v>
      </c>
      <c r="J85" s="1" t="s">
        <v>59</v>
      </c>
      <c r="K85" s="1" t="s">
        <v>121</v>
      </c>
      <c r="N85" s="6"/>
      <c r="O85" s="6">
        <v>6335.72</v>
      </c>
      <c r="P85" s="6">
        <v>-58131.47</v>
      </c>
      <c r="R85" s="31">
        <v>-6335.72</v>
      </c>
      <c r="S85" s="28">
        <v>44104</v>
      </c>
      <c r="W85" s="58"/>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8"/>
      <c r="BA85" s="59"/>
      <c r="BB85" s="59"/>
      <c r="BC85" s="59"/>
      <c r="BD85" s="59"/>
    </row>
    <row r="86" spans="1:56" x14ac:dyDescent="0.2">
      <c r="A86" s="29">
        <v>41941</v>
      </c>
      <c r="B86" s="1" t="s">
        <v>789</v>
      </c>
      <c r="C86" s="27">
        <v>44088</v>
      </c>
      <c r="G86" s="1" t="s">
        <v>790</v>
      </c>
      <c r="J86" s="1" t="s">
        <v>59</v>
      </c>
      <c r="K86" s="1" t="s">
        <v>121</v>
      </c>
      <c r="N86" s="6"/>
      <c r="O86" s="6">
        <v>336</v>
      </c>
      <c r="P86" s="6">
        <v>-58467.47</v>
      </c>
      <c r="R86" s="31">
        <v>-336</v>
      </c>
      <c r="S86" s="28">
        <v>44104</v>
      </c>
      <c r="W86" s="58"/>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8"/>
      <c r="BA86" s="59"/>
      <c r="BB86" s="59"/>
      <c r="BC86" s="59"/>
      <c r="BD86" s="59"/>
    </row>
    <row r="87" spans="1:56" x14ac:dyDescent="0.2">
      <c r="A87" s="29">
        <v>41970</v>
      </c>
      <c r="B87" s="1" t="s">
        <v>789</v>
      </c>
      <c r="C87" s="27">
        <v>44105</v>
      </c>
      <c r="G87" s="1" t="s">
        <v>790</v>
      </c>
      <c r="J87" s="1" t="s">
        <v>59</v>
      </c>
      <c r="K87" s="1" t="s">
        <v>121</v>
      </c>
      <c r="N87" s="6"/>
      <c r="O87" s="6">
        <v>109.99</v>
      </c>
      <c r="P87" s="6">
        <v>-58577.46</v>
      </c>
      <c r="R87" s="31">
        <v>-109.99</v>
      </c>
      <c r="S87" s="28">
        <v>44135</v>
      </c>
      <c r="W87" s="58"/>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8"/>
      <c r="BA87" s="59"/>
      <c r="BB87" s="59"/>
      <c r="BC87" s="59"/>
      <c r="BD87" s="59"/>
    </row>
    <row r="88" spans="1:56" x14ac:dyDescent="0.2">
      <c r="A88" s="29">
        <v>41971</v>
      </c>
      <c r="B88" s="1" t="s">
        <v>789</v>
      </c>
      <c r="C88" s="27">
        <v>44105</v>
      </c>
      <c r="G88" s="1" t="s">
        <v>790</v>
      </c>
      <c r="J88" s="1" t="s">
        <v>59</v>
      </c>
      <c r="K88" s="1" t="s">
        <v>121</v>
      </c>
      <c r="N88" s="6"/>
      <c r="O88" s="6">
        <v>152.49</v>
      </c>
      <c r="P88" s="6">
        <v>-58729.95</v>
      </c>
      <c r="R88" s="31">
        <v>-152.49</v>
      </c>
      <c r="S88" s="28">
        <v>44135</v>
      </c>
      <c r="W88" s="58"/>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8"/>
      <c r="BA88" s="59"/>
      <c r="BB88" s="59"/>
      <c r="BC88" s="59"/>
      <c r="BD88" s="59"/>
    </row>
    <row r="89" spans="1:56" x14ac:dyDescent="0.2">
      <c r="A89" s="29">
        <v>41972</v>
      </c>
      <c r="B89" s="1" t="s">
        <v>789</v>
      </c>
      <c r="C89" s="27">
        <v>44105</v>
      </c>
      <c r="G89" s="1" t="s">
        <v>790</v>
      </c>
      <c r="J89" s="1" t="s">
        <v>59</v>
      </c>
      <c r="K89" s="1" t="s">
        <v>121</v>
      </c>
      <c r="N89" s="6"/>
      <c r="O89" s="6">
        <v>900</v>
      </c>
      <c r="P89" s="6">
        <v>-59629.95</v>
      </c>
      <c r="R89" s="31">
        <v>-900</v>
      </c>
      <c r="S89" s="28">
        <v>44135</v>
      </c>
      <c r="W89" s="58"/>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8"/>
      <c r="BA89" s="59"/>
      <c r="BB89" s="59"/>
      <c r="BC89" s="59"/>
      <c r="BD89" s="59"/>
    </row>
    <row r="90" spans="1:56" x14ac:dyDescent="0.2">
      <c r="A90" s="29">
        <v>42034</v>
      </c>
      <c r="B90" s="1" t="s">
        <v>789</v>
      </c>
      <c r="C90" s="27">
        <v>44110</v>
      </c>
      <c r="G90" s="1" t="s">
        <v>790</v>
      </c>
      <c r="J90" s="1" t="s">
        <v>59</v>
      </c>
      <c r="K90" s="1" t="s">
        <v>121</v>
      </c>
      <c r="N90" s="6"/>
      <c r="O90" s="6">
        <v>96</v>
      </c>
      <c r="P90" s="6">
        <v>-59725.95</v>
      </c>
      <c r="R90" s="31">
        <v>-96</v>
      </c>
      <c r="S90" s="28">
        <v>44135</v>
      </c>
      <c r="W90" s="58"/>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8"/>
      <c r="BA90" s="59"/>
      <c r="BB90" s="59"/>
      <c r="BC90" s="59"/>
      <c r="BD90" s="59"/>
    </row>
    <row r="91" spans="1:56" x14ac:dyDescent="0.2">
      <c r="A91" s="29">
        <v>42035</v>
      </c>
      <c r="B91" s="1" t="s">
        <v>789</v>
      </c>
      <c r="C91" s="27">
        <v>44110</v>
      </c>
      <c r="G91" s="1" t="s">
        <v>790</v>
      </c>
      <c r="J91" s="1" t="s">
        <v>59</v>
      </c>
      <c r="K91" s="1" t="s">
        <v>121</v>
      </c>
      <c r="N91" s="6"/>
      <c r="O91" s="6">
        <v>148</v>
      </c>
      <c r="P91" s="6">
        <v>-59873.95</v>
      </c>
      <c r="R91" s="31">
        <v>-148</v>
      </c>
      <c r="S91" s="28">
        <v>44135</v>
      </c>
      <c r="W91" s="58"/>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8"/>
      <c r="BA91" s="59"/>
      <c r="BB91" s="59"/>
      <c r="BC91" s="59"/>
      <c r="BD91" s="59"/>
    </row>
    <row r="92" spans="1:56" x14ac:dyDescent="0.2">
      <c r="A92" s="29">
        <v>42036</v>
      </c>
      <c r="B92" s="1" t="s">
        <v>789</v>
      </c>
      <c r="C92" s="27">
        <v>44110</v>
      </c>
      <c r="G92" s="1" t="s">
        <v>790</v>
      </c>
      <c r="J92" s="1" t="s">
        <v>59</v>
      </c>
      <c r="K92" s="1" t="s">
        <v>52</v>
      </c>
      <c r="N92" s="6"/>
      <c r="O92" s="6">
        <v>849.39</v>
      </c>
      <c r="P92" s="6">
        <v>-60723.34</v>
      </c>
      <c r="R92" s="31">
        <v>-849.39</v>
      </c>
      <c r="S92" s="28">
        <v>44135</v>
      </c>
      <c r="W92" s="58"/>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8"/>
      <c r="BA92" s="59"/>
      <c r="BB92" s="59"/>
      <c r="BC92" s="59"/>
      <c r="BD92" s="59"/>
    </row>
    <row r="93" spans="1:56" x14ac:dyDescent="0.2">
      <c r="A93" s="29">
        <v>42038</v>
      </c>
      <c r="B93" s="1" t="s">
        <v>789</v>
      </c>
      <c r="C93" s="27">
        <v>44110</v>
      </c>
      <c r="G93" s="1" t="s">
        <v>790</v>
      </c>
      <c r="J93" s="1" t="s">
        <v>59</v>
      </c>
      <c r="K93" s="1" t="s">
        <v>121</v>
      </c>
      <c r="N93" s="6"/>
      <c r="O93" s="6">
        <v>1796</v>
      </c>
      <c r="P93" s="6">
        <v>-62519.34</v>
      </c>
      <c r="R93" s="31">
        <v>-1796</v>
      </c>
      <c r="S93" s="28">
        <v>44135</v>
      </c>
      <c r="W93" s="58"/>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8"/>
      <c r="BA93" s="59"/>
      <c r="BB93" s="59"/>
      <c r="BC93" s="59"/>
      <c r="BD93" s="59"/>
    </row>
    <row r="94" spans="1:56" x14ac:dyDescent="0.2">
      <c r="A94" s="29">
        <v>42054</v>
      </c>
      <c r="B94" s="1" t="s">
        <v>789</v>
      </c>
      <c r="C94" s="27">
        <v>44111</v>
      </c>
      <c r="G94" s="1" t="s">
        <v>790</v>
      </c>
      <c r="J94" s="1" t="s">
        <v>59</v>
      </c>
      <c r="K94" s="1" t="s">
        <v>121</v>
      </c>
      <c r="N94" s="6"/>
      <c r="O94" s="6">
        <v>366</v>
      </c>
      <c r="P94" s="6">
        <v>-62885.34</v>
      </c>
      <c r="R94" s="31">
        <v>-366</v>
      </c>
      <c r="S94" s="28">
        <v>44135</v>
      </c>
      <c r="W94" s="58"/>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8"/>
      <c r="BA94" s="59"/>
      <c r="BB94" s="59"/>
      <c r="BC94" s="59"/>
      <c r="BD94" s="59"/>
    </row>
    <row r="95" spans="1:56" x14ac:dyDescent="0.2">
      <c r="A95" s="29">
        <v>42179</v>
      </c>
      <c r="B95" s="1" t="s">
        <v>789</v>
      </c>
      <c r="C95" s="27">
        <v>44114</v>
      </c>
      <c r="G95" s="1" t="s">
        <v>790</v>
      </c>
      <c r="J95" s="1" t="s">
        <v>59</v>
      </c>
      <c r="K95" s="1" t="s">
        <v>121</v>
      </c>
      <c r="N95" s="6"/>
      <c r="O95" s="6">
        <v>49.72</v>
      </c>
      <c r="P95" s="6">
        <v>-62935.06</v>
      </c>
      <c r="R95" s="31">
        <v>-49.72</v>
      </c>
      <c r="S95" s="28">
        <v>44135</v>
      </c>
      <c r="W95" s="58"/>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8"/>
      <c r="BA95" s="59"/>
      <c r="BB95" s="59"/>
      <c r="BC95" s="59"/>
      <c r="BD95" s="59"/>
    </row>
    <row r="96" spans="1:56" x14ac:dyDescent="0.2">
      <c r="A96" s="29">
        <v>42201</v>
      </c>
      <c r="B96" s="1" t="s">
        <v>789</v>
      </c>
      <c r="C96" s="27">
        <v>44116</v>
      </c>
      <c r="G96" s="1" t="s">
        <v>790</v>
      </c>
      <c r="J96" s="1" t="s">
        <v>59</v>
      </c>
      <c r="K96" s="1" t="s">
        <v>121</v>
      </c>
      <c r="N96" s="6"/>
      <c r="O96" s="6">
        <v>3592</v>
      </c>
      <c r="P96" s="6">
        <v>-66527.06</v>
      </c>
      <c r="R96" s="31">
        <v>-3592</v>
      </c>
      <c r="S96" s="28">
        <v>44135</v>
      </c>
      <c r="W96" s="58"/>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8"/>
      <c r="BA96" s="59"/>
      <c r="BB96" s="59"/>
      <c r="BC96" s="59"/>
      <c r="BD96" s="59"/>
    </row>
    <row r="97" spans="1:56" x14ac:dyDescent="0.2">
      <c r="A97" s="29">
        <v>42226</v>
      </c>
      <c r="B97" s="1" t="s">
        <v>789</v>
      </c>
      <c r="C97" s="27">
        <v>44119</v>
      </c>
      <c r="G97" s="1" t="s">
        <v>790</v>
      </c>
      <c r="J97" s="1" t="s">
        <v>59</v>
      </c>
      <c r="K97" s="1" t="s">
        <v>121</v>
      </c>
      <c r="N97" s="6"/>
      <c r="O97" s="6">
        <v>3028</v>
      </c>
      <c r="P97" s="6">
        <v>-69555.06</v>
      </c>
      <c r="R97" s="31">
        <v>-3028</v>
      </c>
      <c r="S97" s="28">
        <v>44135</v>
      </c>
      <c r="W97" s="58"/>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8"/>
      <c r="BA97" s="59"/>
      <c r="BB97" s="59"/>
      <c r="BC97" s="59"/>
      <c r="BD97" s="59"/>
    </row>
    <row r="98" spans="1:56" x14ac:dyDescent="0.2">
      <c r="A98" s="29">
        <v>42230</v>
      </c>
      <c r="B98" s="1" t="s">
        <v>789</v>
      </c>
      <c r="C98" s="27">
        <v>44120</v>
      </c>
      <c r="G98" s="1" t="s">
        <v>790</v>
      </c>
      <c r="J98" s="1" t="s">
        <v>59</v>
      </c>
      <c r="K98" s="1" t="s">
        <v>121</v>
      </c>
      <c r="N98" s="6"/>
      <c r="O98" s="6">
        <v>96</v>
      </c>
      <c r="P98" s="6">
        <v>-69651.06</v>
      </c>
      <c r="R98" s="31">
        <v>-96</v>
      </c>
      <c r="S98" s="28">
        <v>44135</v>
      </c>
      <c r="W98" s="58"/>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8"/>
      <c r="BA98" s="59"/>
      <c r="BB98" s="59"/>
      <c r="BC98" s="59"/>
      <c r="BD98" s="59"/>
    </row>
    <row r="99" spans="1:56" x14ac:dyDescent="0.2">
      <c r="A99" s="29">
        <v>42239</v>
      </c>
      <c r="B99" s="1" t="s">
        <v>789</v>
      </c>
      <c r="C99" s="27">
        <v>44124</v>
      </c>
      <c r="G99" s="1" t="s">
        <v>790</v>
      </c>
      <c r="J99" s="1" t="s">
        <v>59</v>
      </c>
      <c r="K99" s="1" t="s">
        <v>121</v>
      </c>
      <c r="N99" s="6"/>
      <c r="O99" s="6">
        <v>194.97</v>
      </c>
      <c r="P99" s="6">
        <v>-69846.03</v>
      </c>
      <c r="R99" s="31">
        <v>-194.97</v>
      </c>
      <c r="S99" s="28">
        <v>44135</v>
      </c>
      <c r="W99" s="58"/>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8"/>
      <c r="BA99" s="59"/>
      <c r="BB99" s="59"/>
      <c r="BC99" s="59"/>
      <c r="BD99" s="59"/>
    </row>
    <row r="100" spans="1:56" x14ac:dyDescent="0.2">
      <c r="A100" s="29">
        <v>42243</v>
      </c>
      <c r="B100" s="1" t="s">
        <v>789</v>
      </c>
      <c r="C100" s="27">
        <v>44124</v>
      </c>
      <c r="G100" s="1" t="s">
        <v>790</v>
      </c>
      <c r="J100" s="1" t="s">
        <v>59</v>
      </c>
      <c r="K100" s="1" t="s">
        <v>121</v>
      </c>
      <c r="N100" s="6"/>
      <c r="O100" s="6">
        <v>457.47</v>
      </c>
      <c r="P100" s="6">
        <v>-70303.5</v>
      </c>
      <c r="R100" s="31">
        <v>-457.47</v>
      </c>
      <c r="S100" s="28">
        <v>44135</v>
      </c>
      <c r="W100" s="60"/>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row>
    <row r="101" spans="1:56" x14ac:dyDescent="0.2">
      <c r="A101" s="29">
        <v>42245</v>
      </c>
      <c r="B101" s="1" t="s">
        <v>789</v>
      </c>
      <c r="C101" s="27">
        <v>44124</v>
      </c>
      <c r="G101" s="1" t="s">
        <v>790</v>
      </c>
      <c r="J101" s="1" t="s">
        <v>59</v>
      </c>
      <c r="K101" s="1" t="s">
        <v>121</v>
      </c>
      <c r="N101" s="6"/>
      <c r="O101" s="6">
        <v>168</v>
      </c>
      <c r="P101" s="6">
        <v>-70471.5</v>
      </c>
      <c r="R101" s="31">
        <v>-168</v>
      </c>
      <c r="S101" s="28">
        <v>44135</v>
      </c>
      <c r="W101" s="62"/>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58"/>
      <c r="BA101" s="63"/>
      <c r="BB101" s="63"/>
      <c r="BC101" s="63"/>
      <c r="BD101" s="63"/>
    </row>
    <row r="102" spans="1:56" x14ac:dyDescent="0.2">
      <c r="A102" s="29">
        <v>42277</v>
      </c>
      <c r="B102" s="1" t="s">
        <v>789</v>
      </c>
      <c r="C102" s="27">
        <v>44130</v>
      </c>
      <c r="G102" s="1" t="s">
        <v>790</v>
      </c>
      <c r="J102" s="1" t="s">
        <v>59</v>
      </c>
      <c r="K102" s="1" t="s">
        <v>121</v>
      </c>
      <c r="N102" s="6"/>
      <c r="O102" s="6">
        <v>2144.71</v>
      </c>
      <c r="P102" s="6">
        <v>-72616.210000000006</v>
      </c>
      <c r="R102" s="31">
        <v>-2144.71</v>
      </c>
      <c r="S102" s="28">
        <v>44135</v>
      </c>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row>
    <row r="103" spans="1:56" x14ac:dyDescent="0.2">
      <c r="A103" s="29">
        <v>42639</v>
      </c>
      <c r="B103" s="1" t="s">
        <v>789</v>
      </c>
      <c r="C103" s="27">
        <v>44136</v>
      </c>
      <c r="G103" s="1" t="s">
        <v>790</v>
      </c>
      <c r="J103" s="1" t="s">
        <v>59</v>
      </c>
      <c r="K103" s="1" t="s">
        <v>121</v>
      </c>
      <c r="N103" s="6"/>
      <c r="O103" s="6">
        <v>4137.1899999999996</v>
      </c>
      <c r="P103" s="6">
        <v>-76753.399999999994</v>
      </c>
      <c r="R103" s="31">
        <v>-4137.1899999999996</v>
      </c>
      <c r="S103" s="28">
        <v>44165</v>
      </c>
    </row>
    <row r="104" spans="1:56" x14ac:dyDescent="0.2">
      <c r="A104" s="29">
        <v>42640</v>
      </c>
      <c r="B104" s="1" t="s">
        <v>789</v>
      </c>
      <c r="C104" s="27">
        <v>44136</v>
      </c>
      <c r="G104" s="1" t="s">
        <v>790</v>
      </c>
      <c r="J104" s="1" t="s">
        <v>59</v>
      </c>
      <c r="K104" s="1" t="s">
        <v>121</v>
      </c>
      <c r="N104" s="6"/>
      <c r="O104" s="6">
        <v>134.63999999999999</v>
      </c>
      <c r="P104" s="6">
        <v>-76888.039999999994</v>
      </c>
      <c r="R104" s="31">
        <v>-134.63999999999999</v>
      </c>
      <c r="S104" s="28">
        <v>44165</v>
      </c>
    </row>
    <row r="105" spans="1:56" x14ac:dyDescent="0.2">
      <c r="A105" s="29">
        <v>42641</v>
      </c>
      <c r="B105" s="1" t="s">
        <v>789</v>
      </c>
      <c r="C105" s="27">
        <v>44136</v>
      </c>
      <c r="G105" s="1" t="s">
        <v>790</v>
      </c>
      <c r="J105" s="1" t="s">
        <v>59</v>
      </c>
      <c r="K105" s="1" t="s">
        <v>121</v>
      </c>
      <c r="N105" s="6"/>
      <c r="O105" s="6">
        <v>228</v>
      </c>
      <c r="P105" s="6">
        <v>-77116.039999999994</v>
      </c>
      <c r="R105" s="31">
        <v>-228</v>
      </c>
      <c r="S105" s="28">
        <v>44165</v>
      </c>
    </row>
    <row r="106" spans="1:56" x14ac:dyDescent="0.2">
      <c r="A106" s="29">
        <v>42374</v>
      </c>
      <c r="B106" s="1" t="s">
        <v>789</v>
      </c>
      <c r="C106" s="27">
        <v>44137</v>
      </c>
      <c r="G106" s="1" t="s">
        <v>790</v>
      </c>
      <c r="J106" s="1" t="s">
        <v>59</v>
      </c>
      <c r="K106" s="1" t="s">
        <v>121</v>
      </c>
      <c r="N106" s="6"/>
      <c r="O106" s="6">
        <v>312.49</v>
      </c>
      <c r="P106" s="6">
        <v>-77428.53</v>
      </c>
      <c r="R106" s="31">
        <v>-312.49</v>
      </c>
      <c r="S106" s="28">
        <v>44165</v>
      </c>
    </row>
    <row r="107" spans="1:56" x14ac:dyDescent="0.2">
      <c r="A107" s="29">
        <v>42394</v>
      </c>
      <c r="B107" s="1" t="s">
        <v>789</v>
      </c>
      <c r="C107" s="27">
        <v>44140</v>
      </c>
      <c r="G107" s="1" t="s">
        <v>790</v>
      </c>
      <c r="J107" s="1" t="s">
        <v>59</v>
      </c>
      <c r="K107" s="1" t="s">
        <v>121</v>
      </c>
      <c r="N107" s="6"/>
      <c r="O107" s="6">
        <v>231.44</v>
      </c>
      <c r="P107" s="6">
        <v>-77659.97</v>
      </c>
      <c r="R107" s="31">
        <v>-231.44</v>
      </c>
      <c r="S107" s="28">
        <v>44165</v>
      </c>
    </row>
    <row r="108" spans="1:56" x14ac:dyDescent="0.2">
      <c r="A108" s="29">
        <v>42409</v>
      </c>
      <c r="B108" s="1" t="s">
        <v>789</v>
      </c>
      <c r="C108" s="27">
        <v>44140</v>
      </c>
      <c r="G108" s="1" t="s">
        <v>790</v>
      </c>
      <c r="J108" s="1" t="s">
        <v>59</v>
      </c>
      <c r="K108" s="1" t="s">
        <v>121</v>
      </c>
      <c r="N108" s="6"/>
      <c r="O108" s="6">
        <v>32</v>
      </c>
      <c r="P108" s="6">
        <v>-77691.97</v>
      </c>
      <c r="R108" s="31">
        <v>-32</v>
      </c>
      <c r="S108" s="28">
        <v>44165</v>
      </c>
    </row>
    <row r="109" spans="1:56" x14ac:dyDescent="0.2">
      <c r="A109" s="29">
        <v>42422</v>
      </c>
      <c r="B109" s="1" t="s">
        <v>789</v>
      </c>
      <c r="C109" s="27">
        <v>44141</v>
      </c>
      <c r="G109" s="1" t="s">
        <v>790</v>
      </c>
      <c r="J109" s="1" t="s">
        <v>59</v>
      </c>
      <c r="K109" s="1" t="s">
        <v>121</v>
      </c>
      <c r="N109" s="6"/>
      <c r="O109" s="6">
        <v>328</v>
      </c>
      <c r="P109" s="6">
        <v>-78019.97</v>
      </c>
      <c r="R109" s="31">
        <v>-328</v>
      </c>
      <c r="S109" s="28">
        <v>44165</v>
      </c>
    </row>
    <row r="110" spans="1:56" x14ac:dyDescent="0.2">
      <c r="A110" s="29">
        <v>42452</v>
      </c>
      <c r="B110" s="1" t="s">
        <v>789</v>
      </c>
      <c r="C110" s="27">
        <v>44145</v>
      </c>
      <c r="G110" s="1" t="s">
        <v>790</v>
      </c>
      <c r="J110" s="1" t="s">
        <v>59</v>
      </c>
      <c r="K110" s="1" t="s">
        <v>121</v>
      </c>
      <c r="N110" s="6"/>
      <c r="O110" s="6">
        <v>429.49</v>
      </c>
      <c r="P110" s="6">
        <v>-78449.460000000006</v>
      </c>
      <c r="R110" s="31">
        <v>-429.49</v>
      </c>
      <c r="S110" s="28">
        <v>44165</v>
      </c>
    </row>
    <row r="111" spans="1:56" x14ac:dyDescent="0.2">
      <c r="A111" s="29">
        <v>42631</v>
      </c>
      <c r="B111" s="1" t="s">
        <v>789</v>
      </c>
      <c r="C111" s="27">
        <v>44152</v>
      </c>
      <c r="G111" s="1" t="s">
        <v>790</v>
      </c>
      <c r="J111" s="1" t="s">
        <v>59</v>
      </c>
      <c r="K111" s="1" t="s">
        <v>121</v>
      </c>
      <c r="N111" s="6"/>
      <c r="O111" s="6">
        <v>512.99</v>
      </c>
      <c r="P111" s="6">
        <v>-78962.45</v>
      </c>
      <c r="R111" s="31">
        <v>-512.99</v>
      </c>
      <c r="S111" s="28">
        <v>44165</v>
      </c>
    </row>
    <row r="112" spans="1:56" x14ac:dyDescent="0.2">
      <c r="A112" s="29">
        <v>42655</v>
      </c>
      <c r="B112" s="1" t="s">
        <v>789</v>
      </c>
      <c r="C112" s="27">
        <v>44155</v>
      </c>
      <c r="G112" s="1" t="s">
        <v>790</v>
      </c>
      <c r="J112" s="1" t="s">
        <v>59</v>
      </c>
      <c r="K112" s="1" t="s">
        <v>121</v>
      </c>
      <c r="N112" s="6"/>
      <c r="O112" s="6">
        <v>871.47</v>
      </c>
      <c r="P112" s="6">
        <v>-79833.919999999998</v>
      </c>
      <c r="R112" s="31">
        <v>-871.47</v>
      </c>
      <c r="S112" s="28">
        <v>44165</v>
      </c>
    </row>
    <row r="113" spans="1:19" x14ac:dyDescent="0.2">
      <c r="A113" s="29">
        <v>42773</v>
      </c>
      <c r="B113" s="1" t="s">
        <v>789</v>
      </c>
      <c r="C113" s="27">
        <v>44166</v>
      </c>
      <c r="G113" s="1" t="s">
        <v>790</v>
      </c>
      <c r="J113" s="1" t="s">
        <v>59</v>
      </c>
      <c r="K113" s="1" t="s">
        <v>121</v>
      </c>
      <c r="N113" s="6"/>
      <c r="O113" s="6">
        <v>170.51</v>
      </c>
      <c r="P113" s="6">
        <v>-80004.429999999993</v>
      </c>
      <c r="R113" s="31">
        <v>-170.51</v>
      </c>
      <c r="S113" s="28">
        <v>44196</v>
      </c>
    </row>
    <row r="114" spans="1:19" x14ac:dyDescent="0.2">
      <c r="A114" s="29">
        <v>42783</v>
      </c>
      <c r="B114" s="1" t="s">
        <v>789</v>
      </c>
      <c r="C114" s="27">
        <v>44167</v>
      </c>
      <c r="G114" s="1" t="s">
        <v>790</v>
      </c>
      <c r="J114" s="1" t="s">
        <v>59</v>
      </c>
      <c r="K114" s="1" t="s">
        <v>121</v>
      </c>
      <c r="N114" s="6"/>
      <c r="O114" s="6">
        <v>215</v>
      </c>
      <c r="P114" s="6">
        <v>-80219.429999999993</v>
      </c>
      <c r="R114" s="31">
        <v>-215</v>
      </c>
      <c r="S114" s="28">
        <v>44196</v>
      </c>
    </row>
    <row r="115" spans="1:19" x14ac:dyDescent="0.2">
      <c r="A115" s="29">
        <v>42794</v>
      </c>
      <c r="B115" s="1" t="s">
        <v>789</v>
      </c>
      <c r="C115" s="27">
        <v>44172</v>
      </c>
      <c r="G115" s="1" t="s">
        <v>790</v>
      </c>
      <c r="J115" s="1" t="s">
        <v>59</v>
      </c>
      <c r="K115" s="1" t="s">
        <v>121</v>
      </c>
      <c r="N115" s="6"/>
      <c r="O115" s="6">
        <v>615.22</v>
      </c>
      <c r="P115" s="6">
        <v>-80834.649999999994</v>
      </c>
      <c r="R115" s="31">
        <v>-615.22</v>
      </c>
      <c r="S115" s="28">
        <v>44196</v>
      </c>
    </row>
    <row r="116" spans="1:19" x14ac:dyDescent="0.2">
      <c r="A116" s="29">
        <v>42795</v>
      </c>
      <c r="B116" s="1" t="s">
        <v>789</v>
      </c>
      <c r="C116" s="27">
        <v>44172</v>
      </c>
      <c r="G116" s="1" t="s">
        <v>790</v>
      </c>
      <c r="J116" s="1" t="s">
        <v>59</v>
      </c>
      <c r="K116" s="1" t="s">
        <v>121</v>
      </c>
      <c r="N116" s="6"/>
      <c r="O116" s="6">
        <v>457.47</v>
      </c>
      <c r="P116" s="6">
        <v>-81292.12</v>
      </c>
      <c r="R116" s="31">
        <v>-457.47</v>
      </c>
      <c r="S116" s="28">
        <v>44196</v>
      </c>
    </row>
    <row r="117" spans="1:19" x14ac:dyDescent="0.2">
      <c r="A117" s="29">
        <v>42796</v>
      </c>
      <c r="B117" s="1" t="s">
        <v>789</v>
      </c>
      <c r="C117" s="27">
        <v>44172</v>
      </c>
      <c r="G117" s="1" t="s">
        <v>790</v>
      </c>
      <c r="J117" s="1" t="s">
        <v>59</v>
      </c>
      <c r="K117" s="1" t="s">
        <v>121</v>
      </c>
      <c r="N117" s="6"/>
      <c r="O117" s="6">
        <v>937.95</v>
      </c>
      <c r="P117" s="6">
        <v>-82230.070000000007</v>
      </c>
      <c r="R117" s="31">
        <v>-937.95</v>
      </c>
      <c r="S117" s="28">
        <v>44196</v>
      </c>
    </row>
    <row r="118" spans="1:19" x14ac:dyDescent="0.2">
      <c r="A118" s="29">
        <v>42797</v>
      </c>
      <c r="B118" s="1" t="s">
        <v>789</v>
      </c>
      <c r="C118" s="27">
        <v>44172</v>
      </c>
      <c r="G118" s="1" t="s">
        <v>790</v>
      </c>
      <c r="J118" s="1" t="s">
        <v>59</v>
      </c>
      <c r="K118" s="1" t="s">
        <v>121</v>
      </c>
      <c r="N118" s="6"/>
      <c r="O118" s="6">
        <v>1280</v>
      </c>
      <c r="P118" s="6">
        <v>-83510.070000000007</v>
      </c>
      <c r="R118" s="31">
        <v>-1280</v>
      </c>
      <c r="S118" s="28">
        <v>44196</v>
      </c>
    </row>
    <row r="119" spans="1:19" x14ac:dyDescent="0.2">
      <c r="A119" s="29">
        <v>42937</v>
      </c>
      <c r="B119" s="1" t="s">
        <v>789</v>
      </c>
      <c r="C119" s="27">
        <v>44174</v>
      </c>
      <c r="G119" s="1" t="s">
        <v>790</v>
      </c>
      <c r="J119" s="1" t="s">
        <v>59</v>
      </c>
      <c r="K119" s="1" t="s">
        <v>121</v>
      </c>
      <c r="N119" s="6"/>
      <c r="O119" s="6">
        <v>215</v>
      </c>
      <c r="P119" s="6">
        <v>-83725.070000000007</v>
      </c>
      <c r="R119" s="31">
        <v>-215</v>
      </c>
      <c r="S119" s="28">
        <v>44196</v>
      </c>
    </row>
    <row r="120" spans="1:19" x14ac:dyDescent="0.2">
      <c r="A120" s="29">
        <v>42938</v>
      </c>
      <c r="B120" s="1" t="s">
        <v>789</v>
      </c>
      <c r="C120" s="27">
        <v>44174</v>
      </c>
      <c r="G120" s="1" t="s">
        <v>790</v>
      </c>
      <c r="J120" s="1" t="s">
        <v>59</v>
      </c>
      <c r="K120" s="1" t="s">
        <v>121</v>
      </c>
      <c r="N120" s="6"/>
      <c r="O120" s="6">
        <v>187.65</v>
      </c>
      <c r="P120" s="6">
        <v>-83912.72</v>
      </c>
      <c r="R120" s="31">
        <v>-187.65</v>
      </c>
      <c r="S120" s="28">
        <v>44196</v>
      </c>
    </row>
    <row r="121" spans="1:19" x14ac:dyDescent="0.2">
      <c r="A121" s="29">
        <v>42999</v>
      </c>
      <c r="B121" s="1" t="s">
        <v>789</v>
      </c>
      <c r="C121" s="27">
        <v>44180</v>
      </c>
      <c r="G121" s="1" t="s">
        <v>790</v>
      </c>
      <c r="J121" s="1" t="s">
        <v>59</v>
      </c>
      <c r="K121" s="1" t="s">
        <v>121</v>
      </c>
      <c r="N121" s="6"/>
      <c r="O121" s="6">
        <v>979</v>
      </c>
      <c r="P121" s="6">
        <v>-84891.72</v>
      </c>
      <c r="R121" s="31">
        <v>-979</v>
      </c>
      <c r="S121" s="28">
        <v>44196</v>
      </c>
    </row>
    <row r="122" spans="1:19" x14ac:dyDescent="0.2">
      <c r="A122" s="29">
        <v>42984</v>
      </c>
      <c r="B122" s="1" t="s">
        <v>789</v>
      </c>
      <c r="C122" s="27">
        <v>44181</v>
      </c>
      <c r="G122" s="1" t="s">
        <v>790</v>
      </c>
      <c r="J122" s="1" t="s">
        <v>59</v>
      </c>
      <c r="K122" s="1" t="s">
        <v>121</v>
      </c>
      <c r="N122" s="6"/>
      <c r="O122" s="6">
        <v>89</v>
      </c>
      <c r="P122" s="6">
        <v>-84980.72</v>
      </c>
      <c r="R122" s="31">
        <v>-89</v>
      </c>
      <c r="S122" s="28">
        <v>44196</v>
      </c>
    </row>
    <row r="123" spans="1:19" x14ac:dyDescent="0.2">
      <c r="A123" s="29">
        <v>42985</v>
      </c>
      <c r="B123" s="1" t="s">
        <v>789</v>
      </c>
      <c r="C123" s="27">
        <v>44181</v>
      </c>
      <c r="G123" s="1" t="s">
        <v>790</v>
      </c>
      <c r="J123" s="1" t="s">
        <v>59</v>
      </c>
      <c r="K123" s="1" t="s">
        <v>121</v>
      </c>
      <c r="N123" s="6"/>
      <c r="O123" s="6">
        <v>6286</v>
      </c>
      <c r="P123" s="6">
        <v>-91266.72</v>
      </c>
      <c r="R123" s="31">
        <v>-6286</v>
      </c>
      <c r="S123" s="28">
        <v>44196</v>
      </c>
    </row>
    <row r="124" spans="1:19" x14ac:dyDescent="0.2">
      <c r="A124" s="29">
        <v>42967</v>
      </c>
      <c r="B124" s="1" t="s">
        <v>789</v>
      </c>
      <c r="C124" s="27">
        <v>44196</v>
      </c>
      <c r="G124" s="1" t="s">
        <v>790</v>
      </c>
      <c r="J124" s="1" t="s">
        <v>59</v>
      </c>
      <c r="K124" s="1" t="s">
        <v>121</v>
      </c>
      <c r="N124" s="6"/>
      <c r="O124" s="6">
        <v>178</v>
      </c>
      <c r="P124" s="6">
        <v>-91444.72</v>
      </c>
      <c r="R124" s="31">
        <v>-178</v>
      </c>
      <c r="S124" s="28">
        <v>44196</v>
      </c>
    </row>
    <row r="125" spans="1:19" x14ac:dyDescent="0.2">
      <c r="A125" s="29">
        <v>43747</v>
      </c>
      <c r="B125" s="1" t="s">
        <v>113</v>
      </c>
      <c r="C125" s="27">
        <v>44196</v>
      </c>
      <c r="J125" s="1" t="s">
        <v>59</v>
      </c>
      <c r="K125" s="1" t="s">
        <v>51</v>
      </c>
      <c r="N125" s="6">
        <v>11228.87</v>
      </c>
      <c r="O125" s="6"/>
      <c r="P125" s="6">
        <v>-80215.850000000006</v>
      </c>
      <c r="R125" s="31">
        <v>11228.87</v>
      </c>
      <c r="S125" s="28">
        <v>44196</v>
      </c>
    </row>
    <row r="126" spans="1:19" x14ac:dyDescent="0.2">
      <c r="A126" s="29">
        <v>43748</v>
      </c>
      <c r="B126" s="1" t="s">
        <v>113</v>
      </c>
      <c r="C126" s="27">
        <v>44196</v>
      </c>
      <c r="J126" s="1" t="s">
        <v>59</v>
      </c>
      <c r="K126" s="1" t="s">
        <v>51</v>
      </c>
      <c r="N126" s="6">
        <v>849.39</v>
      </c>
      <c r="O126" s="6"/>
      <c r="P126" s="6">
        <v>-79366.460000000006</v>
      </c>
      <c r="R126" s="31">
        <v>849.39</v>
      </c>
      <c r="S126" s="28">
        <v>44196</v>
      </c>
    </row>
    <row r="127" spans="1:19" x14ac:dyDescent="0.2">
      <c r="A127" s="29">
        <v>43749</v>
      </c>
      <c r="B127" s="1" t="s">
        <v>113</v>
      </c>
      <c r="C127" s="27">
        <v>44196</v>
      </c>
      <c r="J127" s="1" t="s">
        <v>59</v>
      </c>
      <c r="K127" s="1" t="s">
        <v>51</v>
      </c>
      <c r="N127" s="6">
        <v>168</v>
      </c>
      <c r="O127" s="6"/>
      <c r="P127" s="6">
        <v>-79198.460000000006</v>
      </c>
      <c r="R127" s="31">
        <v>168</v>
      </c>
      <c r="S127" s="28">
        <v>44196</v>
      </c>
    </row>
    <row r="128" spans="1:19" x14ac:dyDescent="0.2">
      <c r="A128" s="29">
        <v>43750</v>
      </c>
      <c r="B128" s="1" t="s">
        <v>113</v>
      </c>
      <c r="C128" s="27">
        <v>44196</v>
      </c>
      <c r="J128" s="1" t="s">
        <v>59</v>
      </c>
      <c r="K128" s="1" t="s">
        <v>51</v>
      </c>
      <c r="N128" s="6">
        <v>1360</v>
      </c>
      <c r="O128" s="6"/>
      <c r="P128" s="6">
        <v>-77838.460000000006</v>
      </c>
      <c r="R128" s="31">
        <v>1360</v>
      </c>
      <c r="S128" s="28">
        <v>44196</v>
      </c>
    </row>
    <row r="129" spans="1:19" x14ac:dyDescent="0.2">
      <c r="A129" s="29">
        <v>43751</v>
      </c>
      <c r="B129" s="1" t="s">
        <v>113</v>
      </c>
      <c r="C129" s="27">
        <v>44196</v>
      </c>
      <c r="J129" s="1" t="s">
        <v>59</v>
      </c>
      <c r="K129" s="1" t="s">
        <v>51</v>
      </c>
      <c r="N129" s="6">
        <v>76</v>
      </c>
      <c r="O129" s="6"/>
      <c r="P129" s="6">
        <v>-77762.460000000006</v>
      </c>
      <c r="R129" s="31">
        <v>76</v>
      </c>
      <c r="S129" s="28">
        <v>44196</v>
      </c>
    </row>
    <row r="130" spans="1:19" x14ac:dyDescent="0.2">
      <c r="A130" s="29">
        <v>43752</v>
      </c>
      <c r="B130" s="1" t="s">
        <v>113</v>
      </c>
      <c r="C130" s="27">
        <v>44196</v>
      </c>
      <c r="J130" s="1" t="s">
        <v>59</v>
      </c>
      <c r="K130" s="1" t="s">
        <v>51</v>
      </c>
      <c r="N130" s="6">
        <v>196</v>
      </c>
      <c r="O130" s="6"/>
      <c r="P130" s="6">
        <v>-77566.460000000006</v>
      </c>
      <c r="R130" s="31">
        <v>196</v>
      </c>
      <c r="S130" s="28">
        <v>44196</v>
      </c>
    </row>
    <row r="131" spans="1:19" x14ac:dyDescent="0.2">
      <c r="A131" s="29">
        <v>43753</v>
      </c>
      <c r="B131" s="1" t="s">
        <v>113</v>
      </c>
      <c r="C131" s="27">
        <v>44196</v>
      </c>
      <c r="J131" s="1" t="s">
        <v>59</v>
      </c>
      <c r="K131" s="1" t="s">
        <v>51</v>
      </c>
      <c r="N131" s="6">
        <v>19.010000000000002</v>
      </c>
      <c r="O131" s="6"/>
      <c r="P131" s="6">
        <v>-77547.45</v>
      </c>
      <c r="R131" s="31">
        <v>19.010000000000002</v>
      </c>
      <c r="S131" s="28">
        <v>44196</v>
      </c>
    </row>
    <row r="132" spans="1:19" x14ac:dyDescent="0.2">
      <c r="A132" s="29">
        <v>43754</v>
      </c>
      <c r="B132" s="1" t="s">
        <v>113</v>
      </c>
      <c r="C132" s="27">
        <v>44196</v>
      </c>
      <c r="J132" s="1" t="s">
        <v>59</v>
      </c>
      <c r="K132" s="1" t="s">
        <v>51</v>
      </c>
      <c r="N132" s="6">
        <v>159.94999999999999</v>
      </c>
      <c r="O132" s="6"/>
      <c r="P132" s="6">
        <v>-77387.5</v>
      </c>
      <c r="R132" s="31">
        <v>159.94999999999999</v>
      </c>
      <c r="S132" s="28">
        <v>44196</v>
      </c>
    </row>
    <row r="133" spans="1:19" x14ac:dyDescent="0.2">
      <c r="A133" s="29">
        <v>43755</v>
      </c>
      <c r="B133" s="1" t="s">
        <v>113</v>
      </c>
      <c r="C133" s="27">
        <v>44196</v>
      </c>
      <c r="J133" s="1" t="s">
        <v>59</v>
      </c>
      <c r="K133" s="1" t="s">
        <v>51</v>
      </c>
      <c r="N133" s="6">
        <v>76934.53</v>
      </c>
      <c r="O133" s="6"/>
      <c r="P133" s="6">
        <v>-452.97</v>
      </c>
      <c r="R133" s="31">
        <v>76934.53</v>
      </c>
      <c r="S133" s="28">
        <v>44196</v>
      </c>
    </row>
    <row r="134" spans="1:19" x14ac:dyDescent="0.2">
      <c r="A134" s="29">
        <v>43756</v>
      </c>
      <c r="B134" s="1" t="s">
        <v>113</v>
      </c>
      <c r="C134" s="27">
        <v>44196</v>
      </c>
      <c r="J134" s="1" t="s">
        <v>59</v>
      </c>
      <c r="K134" s="1" t="s">
        <v>51</v>
      </c>
      <c r="N134" s="6">
        <v>78</v>
      </c>
      <c r="O134" s="6"/>
      <c r="P134" s="6">
        <v>-374.97</v>
      </c>
      <c r="R134" s="31">
        <v>78</v>
      </c>
      <c r="S134" s="28">
        <v>44196</v>
      </c>
    </row>
    <row r="135" spans="1:19" x14ac:dyDescent="0.2">
      <c r="A135" s="29">
        <v>43757</v>
      </c>
      <c r="B135" s="1" t="s">
        <v>113</v>
      </c>
      <c r="C135" s="27">
        <v>44196</v>
      </c>
      <c r="J135" s="1" t="s">
        <v>59</v>
      </c>
      <c r="K135" s="1" t="s">
        <v>51</v>
      </c>
      <c r="N135" s="6">
        <v>11</v>
      </c>
      <c r="O135" s="6"/>
      <c r="P135" s="6">
        <v>-363.97</v>
      </c>
      <c r="R135" s="31">
        <v>11</v>
      </c>
      <c r="S135" s="28">
        <v>44196</v>
      </c>
    </row>
    <row r="136" spans="1:19" x14ac:dyDescent="0.2">
      <c r="A136" s="29">
        <v>43758</v>
      </c>
      <c r="B136" s="1" t="s">
        <v>113</v>
      </c>
      <c r="C136" s="27">
        <v>44196</v>
      </c>
      <c r="J136" s="1" t="s">
        <v>59</v>
      </c>
      <c r="K136" s="1" t="s">
        <v>51</v>
      </c>
      <c r="N136" s="6">
        <v>168</v>
      </c>
      <c r="O136" s="6"/>
      <c r="P136" s="6">
        <v>-195.97</v>
      </c>
      <c r="R136" s="31">
        <v>168</v>
      </c>
      <c r="S136" s="28">
        <v>44196</v>
      </c>
    </row>
    <row r="137" spans="1:19" x14ac:dyDescent="0.2">
      <c r="A137" s="29">
        <v>43759</v>
      </c>
      <c r="B137" s="1" t="s">
        <v>113</v>
      </c>
      <c r="C137" s="27">
        <v>44196</v>
      </c>
      <c r="J137" s="1" t="s">
        <v>59</v>
      </c>
      <c r="K137" s="1" t="s">
        <v>51</v>
      </c>
      <c r="N137" s="6">
        <v>195.97</v>
      </c>
      <c r="O137" s="6"/>
      <c r="P137" s="6">
        <v>0</v>
      </c>
      <c r="R137" s="31">
        <v>195.97</v>
      </c>
      <c r="S137" s="28">
        <v>44196</v>
      </c>
    </row>
    <row r="138" spans="1:19" x14ac:dyDescent="0.2">
      <c r="A138" s="29">
        <v>43647</v>
      </c>
      <c r="B138" s="1" t="s">
        <v>164</v>
      </c>
      <c r="C138" s="27">
        <v>44198</v>
      </c>
      <c r="J138" s="1" t="s">
        <v>59</v>
      </c>
      <c r="K138" s="1" t="s">
        <v>60</v>
      </c>
      <c r="N138" s="6">
        <v>19.059999999999999</v>
      </c>
      <c r="O138" s="6"/>
      <c r="P138" s="6">
        <v>19.059999999999999</v>
      </c>
      <c r="R138" s="31">
        <v>19.059999999999999</v>
      </c>
      <c r="S138" s="28">
        <v>44227</v>
      </c>
    </row>
    <row r="139" spans="1:19" x14ac:dyDescent="0.2">
      <c r="A139" s="29">
        <v>43648</v>
      </c>
      <c r="B139" s="1" t="s">
        <v>164</v>
      </c>
      <c r="C139" s="27">
        <v>44198</v>
      </c>
      <c r="J139" s="1" t="s">
        <v>59</v>
      </c>
      <c r="K139" s="1" t="s">
        <v>60</v>
      </c>
      <c r="N139" s="6">
        <v>39.99</v>
      </c>
      <c r="O139" s="6"/>
      <c r="P139" s="6">
        <v>59.05</v>
      </c>
      <c r="R139" s="31">
        <v>39.99</v>
      </c>
      <c r="S139" s="28">
        <v>44227</v>
      </c>
    </row>
    <row r="140" spans="1:19" x14ac:dyDescent="0.2">
      <c r="A140" s="29">
        <v>43650</v>
      </c>
      <c r="B140" s="1" t="s">
        <v>164</v>
      </c>
      <c r="C140" s="27">
        <v>44198</v>
      </c>
      <c r="J140" s="1" t="s">
        <v>59</v>
      </c>
      <c r="K140" s="1" t="s">
        <v>60</v>
      </c>
      <c r="N140" s="6">
        <v>107.7</v>
      </c>
      <c r="O140" s="6"/>
      <c r="P140" s="6">
        <v>166.75</v>
      </c>
      <c r="R140" s="31">
        <v>107.7</v>
      </c>
      <c r="S140" s="28">
        <v>44227</v>
      </c>
    </row>
    <row r="141" spans="1:19" x14ac:dyDescent="0.2">
      <c r="A141" s="29">
        <v>43652</v>
      </c>
      <c r="B141" s="1" t="s">
        <v>164</v>
      </c>
      <c r="C141" s="27">
        <v>44199</v>
      </c>
      <c r="J141" s="1" t="s">
        <v>59</v>
      </c>
      <c r="K141" s="1" t="s">
        <v>60</v>
      </c>
      <c r="N141" s="6">
        <v>34.75</v>
      </c>
      <c r="O141" s="6"/>
      <c r="P141" s="6">
        <v>201.5</v>
      </c>
      <c r="R141" s="31">
        <v>34.75</v>
      </c>
      <c r="S141" s="28">
        <v>44227</v>
      </c>
    </row>
    <row r="142" spans="1:19" x14ac:dyDescent="0.2">
      <c r="A142" s="29">
        <v>43653</v>
      </c>
      <c r="B142" s="1" t="s">
        <v>164</v>
      </c>
      <c r="C142" s="27">
        <v>44199</v>
      </c>
      <c r="J142" s="1" t="s">
        <v>59</v>
      </c>
      <c r="K142" s="1" t="s">
        <v>60</v>
      </c>
      <c r="N142" s="6">
        <v>13.49</v>
      </c>
      <c r="O142" s="6"/>
      <c r="P142" s="6">
        <v>214.99</v>
      </c>
      <c r="R142" s="31">
        <v>13.49</v>
      </c>
      <c r="S142" s="28">
        <v>44227</v>
      </c>
    </row>
    <row r="143" spans="1:19" x14ac:dyDescent="0.2">
      <c r="A143" s="29">
        <v>43656</v>
      </c>
      <c r="B143" s="1" t="s">
        <v>164</v>
      </c>
      <c r="C143" s="27">
        <v>44201</v>
      </c>
      <c r="J143" s="1" t="s">
        <v>59</v>
      </c>
      <c r="K143" s="1" t="s">
        <v>60</v>
      </c>
      <c r="N143" s="6">
        <v>24.5</v>
      </c>
      <c r="O143" s="6"/>
      <c r="P143" s="6">
        <v>239.49</v>
      </c>
      <c r="R143" s="31">
        <v>24.5</v>
      </c>
      <c r="S143" s="28">
        <v>44227</v>
      </c>
    </row>
    <row r="144" spans="1:19" x14ac:dyDescent="0.2">
      <c r="A144" s="29">
        <v>43657</v>
      </c>
      <c r="B144" s="1" t="s">
        <v>164</v>
      </c>
      <c r="C144" s="27">
        <v>44201</v>
      </c>
      <c r="J144" s="1" t="s">
        <v>59</v>
      </c>
      <c r="K144" s="1" t="s">
        <v>60</v>
      </c>
      <c r="N144" s="6">
        <v>95.98</v>
      </c>
      <c r="O144" s="6"/>
      <c r="P144" s="6">
        <v>335.47</v>
      </c>
      <c r="R144" s="31">
        <v>95.98</v>
      </c>
      <c r="S144" s="28">
        <v>44227</v>
      </c>
    </row>
    <row r="145" spans="1:19" x14ac:dyDescent="0.2">
      <c r="A145" s="29">
        <v>43176</v>
      </c>
      <c r="B145" s="1" t="s">
        <v>789</v>
      </c>
      <c r="C145" s="27">
        <v>44203</v>
      </c>
      <c r="G145" s="1" t="s">
        <v>790</v>
      </c>
      <c r="J145" s="1" t="s">
        <v>59</v>
      </c>
      <c r="K145" s="1" t="s">
        <v>121</v>
      </c>
      <c r="N145" s="6"/>
      <c r="O145" s="6">
        <v>240</v>
      </c>
      <c r="P145" s="6">
        <v>95.47</v>
      </c>
      <c r="R145" s="31">
        <v>-240</v>
      </c>
      <c r="S145" s="28">
        <v>44227</v>
      </c>
    </row>
    <row r="146" spans="1:19" x14ac:dyDescent="0.2">
      <c r="A146" s="29">
        <v>43663</v>
      </c>
      <c r="B146" s="1" t="s">
        <v>164</v>
      </c>
      <c r="C146" s="27">
        <v>44203</v>
      </c>
      <c r="J146" s="1" t="s">
        <v>59</v>
      </c>
      <c r="K146" s="1" t="s">
        <v>60</v>
      </c>
      <c r="N146" s="6">
        <v>873.57</v>
      </c>
      <c r="O146" s="6"/>
      <c r="P146" s="6">
        <v>969.04</v>
      </c>
      <c r="R146" s="31">
        <v>873.57</v>
      </c>
      <c r="S146" s="28">
        <v>44227</v>
      </c>
    </row>
    <row r="147" spans="1:19" x14ac:dyDescent="0.2">
      <c r="A147" s="29">
        <v>43668</v>
      </c>
      <c r="B147" s="1" t="s">
        <v>164</v>
      </c>
      <c r="C147" s="27">
        <v>44203</v>
      </c>
      <c r="J147" s="1" t="s">
        <v>59</v>
      </c>
      <c r="K147" s="1" t="s">
        <v>60</v>
      </c>
      <c r="N147" s="6">
        <v>1146.28</v>
      </c>
      <c r="O147" s="6"/>
      <c r="P147" s="6">
        <v>2115.3200000000002</v>
      </c>
      <c r="R147" s="31">
        <v>1146.28</v>
      </c>
      <c r="S147" s="28">
        <v>44227</v>
      </c>
    </row>
    <row r="148" spans="1:19" x14ac:dyDescent="0.2">
      <c r="A148" s="29">
        <v>43193</v>
      </c>
      <c r="B148" s="1" t="s">
        <v>789</v>
      </c>
      <c r="C148" s="27">
        <v>44204</v>
      </c>
      <c r="G148" s="1" t="s">
        <v>790</v>
      </c>
      <c r="J148" s="1" t="s">
        <v>59</v>
      </c>
      <c r="K148" s="1" t="s">
        <v>121</v>
      </c>
      <c r="N148" s="6"/>
      <c r="O148" s="6">
        <v>4747</v>
      </c>
      <c r="P148" s="6">
        <v>-2631.68</v>
      </c>
      <c r="R148" s="31">
        <v>-4747</v>
      </c>
      <c r="S148" s="28">
        <v>44227</v>
      </c>
    </row>
    <row r="149" spans="1:19" x14ac:dyDescent="0.2">
      <c r="A149" s="29">
        <v>43194</v>
      </c>
      <c r="B149" s="1" t="s">
        <v>789</v>
      </c>
      <c r="C149" s="27">
        <v>44204</v>
      </c>
      <c r="G149" s="1" t="s">
        <v>790</v>
      </c>
      <c r="J149" s="1" t="s">
        <v>59</v>
      </c>
      <c r="K149" s="1" t="s">
        <v>121</v>
      </c>
      <c r="N149" s="6"/>
      <c r="O149" s="6">
        <v>896</v>
      </c>
      <c r="P149" s="6">
        <v>-3527.68</v>
      </c>
      <c r="R149" s="31">
        <v>-896</v>
      </c>
      <c r="S149" s="28">
        <v>44227</v>
      </c>
    </row>
    <row r="150" spans="1:19" x14ac:dyDescent="0.2">
      <c r="A150" s="29">
        <v>43669</v>
      </c>
      <c r="B150" s="1" t="s">
        <v>164</v>
      </c>
      <c r="C150" s="27">
        <v>44205</v>
      </c>
      <c r="J150" s="1" t="s">
        <v>59</v>
      </c>
      <c r="K150" s="1" t="s">
        <v>60</v>
      </c>
      <c r="N150" s="6">
        <v>61.12</v>
      </c>
      <c r="O150" s="6"/>
      <c r="P150" s="6">
        <v>-3466.56</v>
      </c>
      <c r="R150" s="31">
        <v>61.12</v>
      </c>
      <c r="S150" s="28">
        <v>44227</v>
      </c>
    </row>
    <row r="151" spans="1:19" x14ac:dyDescent="0.2">
      <c r="A151" s="29">
        <v>43670</v>
      </c>
      <c r="B151" s="1" t="s">
        <v>164</v>
      </c>
      <c r="C151" s="27">
        <v>44205</v>
      </c>
      <c r="J151" s="1" t="s">
        <v>59</v>
      </c>
      <c r="K151" s="1" t="s">
        <v>60</v>
      </c>
      <c r="N151" s="6">
        <v>39.96</v>
      </c>
      <c r="O151" s="6"/>
      <c r="P151" s="6">
        <v>-3426.6</v>
      </c>
      <c r="R151" s="31">
        <v>39.96</v>
      </c>
      <c r="S151" s="28">
        <v>44227</v>
      </c>
    </row>
    <row r="152" spans="1:19" x14ac:dyDescent="0.2">
      <c r="A152" s="29">
        <v>43364</v>
      </c>
      <c r="B152" s="1" t="s">
        <v>789</v>
      </c>
      <c r="C152" s="27">
        <v>44211</v>
      </c>
      <c r="G152" s="1" t="s">
        <v>790</v>
      </c>
      <c r="J152" s="1" t="s">
        <v>59</v>
      </c>
      <c r="K152" s="1" t="s">
        <v>121</v>
      </c>
      <c r="N152" s="6"/>
      <c r="O152" s="6">
        <v>148</v>
      </c>
      <c r="P152" s="6">
        <v>-3574.6</v>
      </c>
      <c r="R152" s="31">
        <v>-148</v>
      </c>
      <c r="S152" s="28">
        <v>44227</v>
      </c>
    </row>
    <row r="153" spans="1:19" x14ac:dyDescent="0.2">
      <c r="A153" s="29">
        <v>43695</v>
      </c>
      <c r="B153" s="1" t="s">
        <v>164</v>
      </c>
      <c r="C153" s="27">
        <v>44219</v>
      </c>
      <c r="J153" s="1" t="s">
        <v>59</v>
      </c>
      <c r="K153" s="1" t="s">
        <v>60</v>
      </c>
      <c r="N153" s="6">
        <v>64.989999999999995</v>
      </c>
      <c r="O153" s="6"/>
      <c r="P153" s="6">
        <v>-3509.61</v>
      </c>
      <c r="R153" s="31">
        <v>64.989999999999995</v>
      </c>
      <c r="S153" s="28">
        <v>44227</v>
      </c>
    </row>
    <row r="154" spans="1:19" x14ac:dyDescent="0.2">
      <c r="A154" s="29">
        <v>43632</v>
      </c>
      <c r="B154" s="1" t="s">
        <v>164</v>
      </c>
      <c r="C154" s="27">
        <v>44220</v>
      </c>
      <c r="J154" s="1" t="s">
        <v>59</v>
      </c>
      <c r="K154" s="1" t="s">
        <v>60</v>
      </c>
      <c r="N154" s="6">
        <v>1128.22</v>
      </c>
      <c r="O154" s="6"/>
      <c r="P154" s="6">
        <v>-2381.39</v>
      </c>
      <c r="R154" s="31">
        <v>1128.22</v>
      </c>
      <c r="S154" s="28">
        <v>44227</v>
      </c>
    </row>
    <row r="155" spans="1:19" x14ac:dyDescent="0.2">
      <c r="A155" s="29">
        <v>43645</v>
      </c>
      <c r="B155" s="1" t="s">
        <v>673</v>
      </c>
      <c r="C155" s="27">
        <v>44223</v>
      </c>
      <c r="J155" s="1" t="s">
        <v>59</v>
      </c>
      <c r="K155" s="1" t="s">
        <v>60</v>
      </c>
      <c r="N155" s="6"/>
      <c r="O155" s="6">
        <v>10.08</v>
      </c>
      <c r="P155" s="6">
        <v>-2391.4699999999998</v>
      </c>
      <c r="R155" s="31">
        <v>-10.08</v>
      </c>
      <c r="S155" s="28">
        <v>44227</v>
      </c>
    </row>
    <row r="156" spans="1:19" x14ac:dyDescent="0.2">
      <c r="A156" s="29">
        <v>43700</v>
      </c>
      <c r="B156" s="1" t="s">
        <v>164</v>
      </c>
      <c r="C156" s="27">
        <v>44224</v>
      </c>
      <c r="J156" s="1" t="s">
        <v>59</v>
      </c>
      <c r="K156" s="1" t="s">
        <v>60</v>
      </c>
      <c r="N156" s="6">
        <v>57.57</v>
      </c>
      <c r="O156" s="6"/>
      <c r="P156" s="6">
        <v>-2333.9</v>
      </c>
      <c r="R156" s="31">
        <v>57.57</v>
      </c>
      <c r="S156" s="28">
        <v>44227</v>
      </c>
    </row>
    <row r="157" spans="1:19" x14ac:dyDescent="0.2">
      <c r="A157" s="29">
        <v>43701</v>
      </c>
      <c r="B157" s="1" t="s">
        <v>164</v>
      </c>
      <c r="C157" s="27">
        <v>44224</v>
      </c>
      <c r="J157" s="1" t="s">
        <v>59</v>
      </c>
      <c r="K157" s="1" t="s">
        <v>60</v>
      </c>
      <c r="N157" s="6">
        <v>341.18</v>
      </c>
      <c r="O157" s="6"/>
      <c r="P157" s="6">
        <v>-1992.72</v>
      </c>
      <c r="R157" s="31">
        <v>341.18</v>
      </c>
      <c r="S157" s="28">
        <v>44227</v>
      </c>
    </row>
    <row r="158" spans="1:19" x14ac:dyDescent="0.2">
      <c r="A158" s="29">
        <v>43704</v>
      </c>
      <c r="B158" s="1" t="s">
        <v>164</v>
      </c>
      <c r="C158" s="27">
        <v>44227</v>
      </c>
      <c r="J158" s="1" t="s">
        <v>59</v>
      </c>
      <c r="K158" s="1" t="s">
        <v>60</v>
      </c>
      <c r="N158" s="6">
        <v>12.99</v>
      </c>
      <c r="O158" s="6"/>
      <c r="P158" s="6">
        <v>-1979.73</v>
      </c>
      <c r="R158" s="31">
        <v>12.99</v>
      </c>
      <c r="S158" s="28">
        <v>44227</v>
      </c>
    </row>
    <row r="159" spans="1:19" x14ac:dyDescent="0.2">
      <c r="A159" s="29">
        <v>43454</v>
      </c>
      <c r="B159" s="1" t="s">
        <v>789</v>
      </c>
      <c r="C159" s="27">
        <v>44228</v>
      </c>
      <c r="G159" s="1" t="s">
        <v>790</v>
      </c>
      <c r="J159" s="1" t="s">
        <v>59</v>
      </c>
      <c r="K159" s="1" t="s">
        <v>121</v>
      </c>
      <c r="N159" s="6"/>
      <c r="O159" s="6">
        <v>1512.51</v>
      </c>
      <c r="P159" s="6">
        <v>-3492.24</v>
      </c>
      <c r="R159" s="31">
        <v>-1512.51</v>
      </c>
      <c r="S159" s="28">
        <v>44255</v>
      </c>
    </row>
    <row r="160" spans="1:19" x14ac:dyDescent="0.2">
      <c r="A160" s="29">
        <v>44059</v>
      </c>
      <c r="B160" s="1" t="s">
        <v>164</v>
      </c>
      <c r="C160" s="27">
        <v>44228</v>
      </c>
      <c r="J160" s="1" t="s">
        <v>59</v>
      </c>
      <c r="K160" s="1" t="s">
        <v>60</v>
      </c>
      <c r="N160" s="6">
        <v>239.96</v>
      </c>
      <c r="O160" s="6"/>
      <c r="P160" s="6">
        <v>-3252.28</v>
      </c>
      <c r="R160" s="31">
        <v>239.96</v>
      </c>
      <c r="S160" s="28">
        <v>44255</v>
      </c>
    </row>
    <row r="161" spans="1:19" x14ac:dyDescent="0.2">
      <c r="A161" s="29">
        <v>43522</v>
      </c>
      <c r="B161" s="1" t="s">
        <v>789</v>
      </c>
      <c r="C161" s="27">
        <v>44229</v>
      </c>
      <c r="G161" s="1" t="s">
        <v>790</v>
      </c>
      <c r="J161" s="1" t="s">
        <v>59</v>
      </c>
      <c r="K161" s="1" t="s">
        <v>121</v>
      </c>
      <c r="N161" s="6"/>
      <c r="O161" s="6">
        <v>320</v>
      </c>
      <c r="P161" s="6">
        <v>-3572.28</v>
      </c>
      <c r="R161" s="31">
        <v>-320</v>
      </c>
      <c r="S161" s="28">
        <v>44255</v>
      </c>
    </row>
    <row r="162" spans="1:19" x14ac:dyDescent="0.2">
      <c r="A162" s="29">
        <v>43526</v>
      </c>
      <c r="B162" s="1" t="s">
        <v>789</v>
      </c>
      <c r="C162" s="27">
        <v>44229</v>
      </c>
      <c r="G162" s="1" t="s">
        <v>790</v>
      </c>
      <c r="J162" s="1" t="s">
        <v>59</v>
      </c>
      <c r="K162" s="1" t="s">
        <v>121</v>
      </c>
      <c r="N162" s="6"/>
      <c r="O162" s="6">
        <v>98</v>
      </c>
      <c r="P162" s="6">
        <v>-3670.28</v>
      </c>
      <c r="R162" s="31">
        <v>-98</v>
      </c>
      <c r="S162" s="28">
        <v>44255</v>
      </c>
    </row>
    <row r="163" spans="1:19" x14ac:dyDescent="0.2">
      <c r="A163" s="29">
        <v>44065</v>
      </c>
      <c r="B163" s="1" t="s">
        <v>164</v>
      </c>
      <c r="C163" s="27">
        <v>44231</v>
      </c>
      <c r="J163" s="1" t="s">
        <v>59</v>
      </c>
      <c r="K163" s="1" t="s">
        <v>60</v>
      </c>
      <c r="N163" s="6">
        <v>28.78</v>
      </c>
      <c r="O163" s="6"/>
      <c r="P163" s="6">
        <v>-3641.5</v>
      </c>
      <c r="R163" s="31">
        <v>28.78</v>
      </c>
      <c r="S163" s="28">
        <v>44255</v>
      </c>
    </row>
    <row r="164" spans="1:19" x14ac:dyDescent="0.2">
      <c r="A164" s="29">
        <v>43585</v>
      </c>
      <c r="B164" s="1" t="s">
        <v>789</v>
      </c>
      <c r="C164" s="27">
        <v>44232</v>
      </c>
      <c r="G164" s="1" t="s">
        <v>790</v>
      </c>
      <c r="J164" s="1" t="s">
        <v>59</v>
      </c>
      <c r="K164" s="1" t="s">
        <v>121</v>
      </c>
      <c r="N164" s="6"/>
      <c r="O164" s="6">
        <v>351.24</v>
      </c>
      <c r="P164" s="6">
        <v>-3992.74</v>
      </c>
      <c r="R164" s="31">
        <v>-351.24</v>
      </c>
      <c r="S164" s="28">
        <v>44255</v>
      </c>
    </row>
    <row r="165" spans="1:19" x14ac:dyDescent="0.2">
      <c r="A165" s="29">
        <v>44072</v>
      </c>
      <c r="B165" s="1" t="s">
        <v>164</v>
      </c>
      <c r="C165" s="27">
        <v>44233</v>
      </c>
      <c r="J165" s="1" t="s">
        <v>59</v>
      </c>
      <c r="K165" s="1" t="s">
        <v>60</v>
      </c>
      <c r="N165" s="6">
        <v>351.24</v>
      </c>
      <c r="O165" s="6"/>
      <c r="P165" s="6">
        <v>-3641.5</v>
      </c>
      <c r="R165" s="31">
        <v>351.24</v>
      </c>
      <c r="S165" s="28">
        <v>44255</v>
      </c>
    </row>
    <row r="166" spans="1:19" x14ac:dyDescent="0.2">
      <c r="A166" s="29">
        <v>44073</v>
      </c>
      <c r="B166" s="1" t="s">
        <v>164</v>
      </c>
      <c r="C166" s="27">
        <v>44233</v>
      </c>
      <c r="J166" s="1" t="s">
        <v>59</v>
      </c>
      <c r="K166" s="1" t="s">
        <v>60</v>
      </c>
      <c r="N166" s="6">
        <v>27.19</v>
      </c>
      <c r="O166" s="6"/>
      <c r="P166" s="6">
        <v>-3614.31</v>
      </c>
      <c r="R166" s="31">
        <v>27.19</v>
      </c>
      <c r="S166" s="28">
        <v>44255</v>
      </c>
    </row>
    <row r="167" spans="1:19" x14ac:dyDescent="0.2">
      <c r="A167" s="29">
        <v>44076</v>
      </c>
      <c r="B167" s="1" t="s">
        <v>164</v>
      </c>
      <c r="C167" s="27">
        <v>44236</v>
      </c>
      <c r="J167" s="1" t="s">
        <v>59</v>
      </c>
      <c r="K167" s="1" t="s">
        <v>60</v>
      </c>
      <c r="N167" s="6">
        <v>94.99</v>
      </c>
      <c r="O167" s="6"/>
      <c r="P167" s="6">
        <v>-3519.32</v>
      </c>
      <c r="R167" s="31">
        <v>94.99</v>
      </c>
      <c r="S167" s="28">
        <v>44255</v>
      </c>
    </row>
    <row r="168" spans="1:19" x14ac:dyDescent="0.2">
      <c r="A168" s="29">
        <v>44078</v>
      </c>
      <c r="B168" s="1" t="s">
        <v>164</v>
      </c>
      <c r="C168" s="27">
        <v>44236</v>
      </c>
      <c r="J168" s="1" t="s">
        <v>59</v>
      </c>
      <c r="K168" s="1" t="s">
        <v>60</v>
      </c>
      <c r="N168" s="6">
        <v>74.95</v>
      </c>
      <c r="O168" s="6"/>
      <c r="P168" s="6">
        <v>-3444.37</v>
      </c>
      <c r="R168" s="31">
        <v>74.95</v>
      </c>
      <c r="S168" s="28">
        <v>44255</v>
      </c>
    </row>
    <row r="169" spans="1:19" x14ac:dyDescent="0.2">
      <c r="A169" s="29">
        <v>43711</v>
      </c>
      <c r="B169" s="1" t="s">
        <v>789</v>
      </c>
      <c r="C169" s="27">
        <v>44237</v>
      </c>
      <c r="G169" s="1" t="s">
        <v>790</v>
      </c>
      <c r="J169" s="1" t="s">
        <v>59</v>
      </c>
      <c r="K169" s="1" t="s">
        <v>121</v>
      </c>
      <c r="N169" s="6"/>
      <c r="O169" s="6">
        <v>184</v>
      </c>
      <c r="P169" s="6">
        <v>-3628.37</v>
      </c>
      <c r="R169" s="31">
        <v>-184</v>
      </c>
      <c r="S169" s="28">
        <v>44255</v>
      </c>
    </row>
    <row r="170" spans="1:19" x14ac:dyDescent="0.2">
      <c r="A170" s="29">
        <v>44084</v>
      </c>
      <c r="B170" s="1" t="s">
        <v>164</v>
      </c>
      <c r="C170" s="27">
        <v>44241</v>
      </c>
      <c r="J170" s="1" t="s">
        <v>59</v>
      </c>
      <c r="K170" s="1" t="s">
        <v>60</v>
      </c>
      <c r="N170" s="6">
        <v>15.98</v>
      </c>
      <c r="O170" s="6"/>
      <c r="P170" s="6">
        <v>-3612.39</v>
      </c>
      <c r="R170" s="31">
        <v>15.98</v>
      </c>
      <c r="S170" s="28">
        <v>44255</v>
      </c>
    </row>
    <row r="171" spans="1:19" x14ac:dyDescent="0.2">
      <c r="A171" s="29">
        <v>44088</v>
      </c>
      <c r="B171" s="1" t="s">
        <v>164</v>
      </c>
      <c r="C171" s="27">
        <v>44241</v>
      </c>
      <c r="J171" s="1" t="s">
        <v>59</v>
      </c>
      <c r="K171" s="1" t="s">
        <v>60</v>
      </c>
      <c r="N171" s="6">
        <v>2585.9699999999998</v>
      </c>
      <c r="O171" s="6"/>
      <c r="P171" s="6">
        <v>-1026.42</v>
      </c>
      <c r="R171" s="31">
        <v>2585.9699999999998</v>
      </c>
      <c r="S171" s="28">
        <v>44255</v>
      </c>
    </row>
    <row r="172" spans="1:19" x14ac:dyDescent="0.2">
      <c r="A172" s="29">
        <v>44089</v>
      </c>
      <c r="B172" s="1" t="s">
        <v>164</v>
      </c>
      <c r="C172" s="27">
        <v>44241</v>
      </c>
      <c r="J172" s="1" t="s">
        <v>59</v>
      </c>
      <c r="K172" s="1" t="s">
        <v>60</v>
      </c>
      <c r="N172" s="6">
        <v>29.98</v>
      </c>
      <c r="O172" s="6"/>
      <c r="P172" s="6">
        <v>-996.44</v>
      </c>
      <c r="R172" s="31">
        <v>29.98</v>
      </c>
      <c r="S172" s="28">
        <v>44255</v>
      </c>
    </row>
    <row r="173" spans="1:19" x14ac:dyDescent="0.2">
      <c r="A173" s="29">
        <v>44092</v>
      </c>
      <c r="B173" s="1" t="s">
        <v>164</v>
      </c>
      <c r="C173" s="27">
        <v>44243</v>
      </c>
      <c r="J173" s="1" t="s">
        <v>59</v>
      </c>
      <c r="K173" s="1" t="s">
        <v>60</v>
      </c>
      <c r="N173" s="6">
        <v>70.23</v>
      </c>
      <c r="O173" s="6"/>
      <c r="P173" s="6">
        <v>-926.21</v>
      </c>
      <c r="R173" s="31">
        <v>70.23</v>
      </c>
      <c r="S173" s="28">
        <v>44255</v>
      </c>
    </row>
    <row r="174" spans="1:19" x14ac:dyDescent="0.2">
      <c r="A174" s="29">
        <v>44051</v>
      </c>
      <c r="B174" s="1" t="s">
        <v>673</v>
      </c>
      <c r="C174" s="27">
        <v>44244</v>
      </c>
      <c r="J174" s="1" t="s">
        <v>59</v>
      </c>
      <c r="K174" s="1" t="s">
        <v>60</v>
      </c>
      <c r="N174" s="6"/>
      <c r="O174" s="6">
        <v>27.19</v>
      </c>
      <c r="P174" s="6">
        <v>-953.4</v>
      </c>
      <c r="R174" s="31">
        <v>-27.19</v>
      </c>
      <c r="S174" s="28">
        <v>44255</v>
      </c>
    </row>
    <row r="175" spans="1:19" x14ac:dyDescent="0.2">
      <c r="A175" s="29">
        <v>44093</v>
      </c>
      <c r="B175" s="1" t="s">
        <v>164</v>
      </c>
      <c r="C175" s="27">
        <v>44244</v>
      </c>
      <c r="J175" s="1" t="s">
        <v>59</v>
      </c>
      <c r="K175" s="1" t="s">
        <v>60</v>
      </c>
      <c r="N175" s="6">
        <v>69.989999999999995</v>
      </c>
      <c r="O175" s="6"/>
      <c r="P175" s="6">
        <v>-883.41</v>
      </c>
      <c r="R175" s="31">
        <v>69.989999999999995</v>
      </c>
      <c r="S175" s="28">
        <v>44255</v>
      </c>
    </row>
    <row r="176" spans="1:19" x14ac:dyDescent="0.2">
      <c r="A176" s="29">
        <v>44094</v>
      </c>
      <c r="B176" s="1" t="s">
        <v>164</v>
      </c>
      <c r="C176" s="27">
        <v>44245</v>
      </c>
      <c r="J176" s="1" t="s">
        <v>59</v>
      </c>
      <c r="K176" s="1" t="s">
        <v>60</v>
      </c>
      <c r="N176" s="6">
        <v>40.86</v>
      </c>
      <c r="O176" s="6"/>
      <c r="P176" s="6">
        <v>-842.55</v>
      </c>
      <c r="R176" s="31">
        <v>40.86</v>
      </c>
      <c r="S176" s="28">
        <v>44255</v>
      </c>
    </row>
    <row r="177" spans="1:19" x14ac:dyDescent="0.2">
      <c r="A177" s="29">
        <v>44102</v>
      </c>
      <c r="B177" s="1" t="s">
        <v>164</v>
      </c>
      <c r="C177" s="27">
        <v>44248</v>
      </c>
      <c r="J177" s="1" t="s">
        <v>59</v>
      </c>
      <c r="K177" s="1" t="s">
        <v>60</v>
      </c>
      <c r="N177" s="6">
        <v>2625.9</v>
      </c>
      <c r="O177" s="6"/>
      <c r="P177" s="6">
        <v>1783.35</v>
      </c>
      <c r="R177" s="31">
        <v>2625.9</v>
      </c>
      <c r="S177" s="28">
        <v>44255</v>
      </c>
    </row>
    <row r="178" spans="1:19" x14ac:dyDescent="0.2">
      <c r="A178" s="29">
        <v>43872</v>
      </c>
      <c r="B178" s="1" t="s">
        <v>791</v>
      </c>
      <c r="C178" s="27">
        <v>44249</v>
      </c>
      <c r="J178" s="1" t="s">
        <v>59</v>
      </c>
      <c r="K178" s="1" t="s">
        <v>52</v>
      </c>
      <c r="N178" s="6"/>
      <c r="O178" s="6">
        <v>83.99</v>
      </c>
      <c r="P178" s="6">
        <v>1699.36</v>
      </c>
      <c r="R178" s="31">
        <v>-83.99</v>
      </c>
      <c r="S178" s="28">
        <v>44255</v>
      </c>
    </row>
    <row r="179" spans="1:19" x14ac:dyDescent="0.2">
      <c r="A179" s="29">
        <v>44103</v>
      </c>
      <c r="B179" s="1" t="s">
        <v>164</v>
      </c>
      <c r="C179" s="27">
        <v>44249</v>
      </c>
      <c r="J179" s="1" t="s">
        <v>59</v>
      </c>
      <c r="K179" s="1" t="s">
        <v>60</v>
      </c>
      <c r="N179" s="6">
        <v>254.97</v>
      </c>
      <c r="O179" s="6"/>
      <c r="P179" s="6">
        <v>1954.33</v>
      </c>
      <c r="R179" s="31">
        <v>254.97</v>
      </c>
      <c r="S179" s="28">
        <v>44255</v>
      </c>
    </row>
    <row r="180" spans="1:19" x14ac:dyDescent="0.2">
      <c r="A180" s="29">
        <v>44104</v>
      </c>
      <c r="B180" s="1" t="s">
        <v>164</v>
      </c>
      <c r="C180" s="27">
        <v>44250</v>
      </c>
      <c r="J180" s="1" t="s">
        <v>59</v>
      </c>
      <c r="K180" s="1" t="s">
        <v>60</v>
      </c>
      <c r="N180" s="6">
        <v>30</v>
      </c>
      <c r="O180" s="6"/>
      <c r="P180" s="6">
        <v>1984.33</v>
      </c>
      <c r="R180" s="31">
        <v>30</v>
      </c>
      <c r="S180" s="28">
        <v>44255</v>
      </c>
    </row>
    <row r="181" spans="1:19" x14ac:dyDescent="0.2">
      <c r="A181" s="29">
        <v>44107</v>
      </c>
      <c r="B181" s="1" t="s">
        <v>164</v>
      </c>
      <c r="C181" s="27">
        <v>44250</v>
      </c>
      <c r="J181" s="1" t="s">
        <v>59</v>
      </c>
      <c r="K181" s="1" t="s">
        <v>60</v>
      </c>
      <c r="N181" s="6">
        <v>19.98</v>
      </c>
      <c r="O181" s="6"/>
      <c r="P181" s="6">
        <v>2004.31</v>
      </c>
      <c r="R181" s="31">
        <v>19.98</v>
      </c>
      <c r="S181" s="28">
        <v>44255</v>
      </c>
    </row>
    <row r="182" spans="1:19" x14ac:dyDescent="0.2">
      <c r="A182" s="29">
        <v>44108</v>
      </c>
      <c r="B182" s="1" t="s">
        <v>164</v>
      </c>
      <c r="C182" s="27">
        <v>44250</v>
      </c>
      <c r="J182" s="1" t="s">
        <v>59</v>
      </c>
      <c r="K182" s="1" t="s">
        <v>60</v>
      </c>
      <c r="N182" s="6">
        <v>169.99</v>
      </c>
      <c r="O182" s="6"/>
      <c r="P182" s="6">
        <v>2174.3000000000002</v>
      </c>
      <c r="R182" s="31">
        <v>169.99</v>
      </c>
      <c r="S182" s="28">
        <v>44255</v>
      </c>
    </row>
    <row r="183" spans="1:19" x14ac:dyDescent="0.2">
      <c r="A183" s="29">
        <v>44052</v>
      </c>
      <c r="B183" s="1" t="s">
        <v>673</v>
      </c>
      <c r="C183" s="27">
        <v>44251</v>
      </c>
      <c r="J183" s="1" t="s">
        <v>59</v>
      </c>
      <c r="K183" s="1" t="s">
        <v>60</v>
      </c>
      <c r="N183" s="6"/>
      <c r="O183" s="6">
        <v>19.989999999999998</v>
      </c>
      <c r="P183" s="6">
        <v>2154.31</v>
      </c>
      <c r="R183" s="31">
        <v>-19.989999999999998</v>
      </c>
      <c r="S183" s="28">
        <v>44255</v>
      </c>
    </row>
    <row r="184" spans="1:19" x14ac:dyDescent="0.2">
      <c r="A184" s="29">
        <v>44053</v>
      </c>
      <c r="B184" s="1" t="s">
        <v>673</v>
      </c>
      <c r="C184" s="27">
        <v>44251</v>
      </c>
      <c r="J184" s="1" t="s">
        <v>59</v>
      </c>
      <c r="K184" s="1" t="s">
        <v>60</v>
      </c>
      <c r="N184" s="6"/>
      <c r="O184" s="6">
        <v>15.98</v>
      </c>
      <c r="P184" s="6">
        <v>2138.33</v>
      </c>
      <c r="R184" s="31">
        <v>-15.98</v>
      </c>
      <c r="S184" s="28">
        <v>44255</v>
      </c>
    </row>
    <row r="185" spans="1:19" x14ac:dyDescent="0.2">
      <c r="A185" s="29">
        <v>44054</v>
      </c>
      <c r="B185" s="1" t="s">
        <v>673</v>
      </c>
      <c r="C185" s="27">
        <v>44253</v>
      </c>
      <c r="J185" s="1" t="s">
        <v>59</v>
      </c>
      <c r="K185" s="1" t="s">
        <v>60</v>
      </c>
      <c r="N185" s="6"/>
      <c r="O185" s="6">
        <v>69.989999999999995</v>
      </c>
      <c r="P185" s="6">
        <v>2068.34</v>
      </c>
      <c r="R185" s="31">
        <v>-69.989999999999995</v>
      </c>
      <c r="S185" s="28">
        <v>44255</v>
      </c>
    </row>
    <row r="186" spans="1:19" x14ac:dyDescent="0.2">
      <c r="A186" s="29">
        <v>44055</v>
      </c>
      <c r="B186" s="1" t="s">
        <v>673</v>
      </c>
      <c r="C186" s="27">
        <v>44253</v>
      </c>
      <c r="J186" s="1" t="s">
        <v>59</v>
      </c>
      <c r="K186" s="1" t="s">
        <v>60</v>
      </c>
      <c r="N186" s="6"/>
      <c r="O186" s="6">
        <v>169.98</v>
      </c>
      <c r="P186" s="6">
        <v>1898.36</v>
      </c>
      <c r="R186" s="31">
        <v>-169.98</v>
      </c>
      <c r="S186" s="28">
        <v>44255</v>
      </c>
    </row>
    <row r="187" spans="1:19" x14ac:dyDescent="0.2">
      <c r="A187" s="29">
        <v>44056</v>
      </c>
      <c r="B187" s="1" t="s">
        <v>673</v>
      </c>
      <c r="C187" s="27">
        <v>44253</v>
      </c>
      <c r="J187" s="1" t="s">
        <v>59</v>
      </c>
      <c r="K187" s="1" t="s">
        <v>60</v>
      </c>
      <c r="N187" s="6"/>
      <c r="O187" s="6">
        <v>169.99</v>
      </c>
      <c r="P187" s="6">
        <v>1728.37</v>
      </c>
      <c r="R187" s="31">
        <v>-169.99</v>
      </c>
      <c r="S187" s="28">
        <v>44255</v>
      </c>
    </row>
    <row r="188" spans="1:19" x14ac:dyDescent="0.2">
      <c r="A188" s="29">
        <v>44057</v>
      </c>
      <c r="B188" s="1" t="s">
        <v>673</v>
      </c>
      <c r="C188" s="27">
        <v>44253</v>
      </c>
      <c r="J188" s="1" t="s">
        <v>59</v>
      </c>
      <c r="K188" s="1" t="s">
        <v>60</v>
      </c>
      <c r="N188" s="6"/>
      <c r="O188" s="6">
        <v>30</v>
      </c>
      <c r="P188" s="6">
        <v>1698.37</v>
      </c>
      <c r="R188" s="31">
        <v>-30</v>
      </c>
      <c r="S188" s="28">
        <v>44255</v>
      </c>
    </row>
    <row r="189" spans="1:19" x14ac:dyDescent="0.2">
      <c r="A189" s="29">
        <v>43865</v>
      </c>
      <c r="B189" s="1" t="s">
        <v>789</v>
      </c>
      <c r="C189" s="27">
        <v>44255</v>
      </c>
      <c r="G189" s="1" t="s">
        <v>790</v>
      </c>
      <c r="J189" s="1" t="s">
        <v>59</v>
      </c>
      <c r="K189" s="1" t="s">
        <v>121</v>
      </c>
      <c r="N189" s="6"/>
      <c r="O189" s="6">
        <v>2585.9699999999998</v>
      </c>
      <c r="P189" s="6">
        <v>-887.6</v>
      </c>
      <c r="R189" s="31">
        <v>-2585.9699999999998</v>
      </c>
      <c r="S189" s="28">
        <v>44255</v>
      </c>
    </row>
    <row r="190" spans="1:19" x14ac:dyDescent="0.2">
      <c r="A190" s="29">
        <v>43867</v>
      </c>
      <c r="B190" s="1" t="s">
        <v>791</v>
      </c>
      <c r="C190" s="27">
        <v>44255</v>
      </c>
      <c r="J190" s="1" t="s">
        <v>59</v>
      </c>
      <c r="K190" s="1" t="s">
        <v>52</v>
      </c>
      <c r="N190" s="6"/>
      <c r="O190" s="6">
        <v>152.03</v>
      </c>
      <c r="P190" s="6">
        <v>-1039.6300000000001</v>
      </c>
      <c r="R190" s="31">
        <v>-152.03</v>
      </c>
      <c r="S190" s="28">
        <v>44255</v>
      </c>
    </row>
    <row r="191" spans="1:19" x14ac:dyDescent="0.2">
      <c r="A191" s="29">
        <v>44427</v>
      </c>
      <c r="B191" s="1" t="s">
        <v>164</v>
      </c>
      <c r="C191" s="27">
        <v>44259</v>
      </c>
      <c r="J191" s="1" t="s">
        <v>59</v>
      </c>
      <c r="K191" s="1" t="s">
        <v>60</v>
      </c>
      <c r="N191" s="6">
        <v>21.98</v>
      </c>
      <c r="O191" s="6"/>
      <c r="P191" s="6">
        <v>-1017.65</v>
      </c>
      <c r="R191" s="31">
        <v>21.98</v>
      </c>
      <c r="S191" s="28">
        <v>44286</v>
      </c>
    </row>
    <row r="192" spans="1:19" x14ac:dyDescent="0.2">
      <c r="A192" s="29">
        <v>44428</v>
      </c>
      <c r="B192" s="1" t="s">
        <v>164</v>
      </c>
      <c r="C192" s="27">
        <v>44259</v>
      </c>
      <c r="J192" s="1" t="s">
        <v>59</v>
      </c>
      <c r="K192" s="1" t="s">
        <v>60</v>
      </c>
      <c r="N192" s="6">
        <v>72.989999999999995</v>
      </c>
      <c r="O192" s="6"/>
      <c r="P192" s="6">
        <v>-944.66</v>
      </c>
      <c r="R192" s="31">
        <v>72.989999999999995</v>
      </c>
      <c r="S192" s="28">
        <v>44286</v>
      </c>
    </row>
    <row r="193" spans="1:19" x14ac:dyDescent="0.2">
      <c r="A193" s="29">
        <v>44432</v>
      </c>
      <c r="B193" s="1" t="s">
        <v>164</v>
      </c>
      <c r="C193" s="27">
        <v>44260</v>
      </c>
      <c r="J193" s="1" t="s">
        <v>59</v>
      </c>
      <c r="K193" s="1" t="s">
        <v>60</v>
      </c>
      <c r="N193" s="6">
        <v>1021.81</v>
      </c>
      <c r="O193" s="6"/>
      <c r="P193" s="6">
        <v>77.150000000000006</v>
      </c>
      <c r="R193" s="31">
        <v>1021.81</v>
      </c>
      <c r="S193" s="28">
        <v>44286</v>
      </c>
    </row>
    <row r="194" spans="1:19" x14ac:dyDescent="0.2">
      <c r="A194" s="29">
        <v>44435</v>
      </c>
      <c r="B194" s="1" t="s">
        <v>164</v>
      </c>
      <c r="C194" s="27">
        <v>44260</v>
      </c>
      <c r="J194" s="1" t="s">
        <v>59</v>
      </c>
      <c r="K194" s="1" t="s">
        <v>60</v>
      </c>
      <c r="N194" s="6">
        <v>467.9</v>
      </c>
      <c r="O194" s="6"/>
      <c r="P194" s="6">
        <v>545.04999999999995</v>
      </c>
      <c r="R194" s="31">
        <v>467.9</v>
      </c>
      <c r="S194" s="28">
        <v>44286</v>
      </c>
    </row>
    <row r="195" spans="1:19" x14ac:dyDescent="0.2">
      <c r="A195" s="29">
        <v>44013</v>
      </c>
      <c r="B195" s="1" t="s">
        <v>791</v>
      </c>
      <c r="C195" s="27">
        <v>44263</v>
      </c>
      <c r="J195" s="1" t="s">
        <v>59</v>
      </c>
      <c r="K195" s="1" t="s">
        <v>121</v>
      </c>
      <c r="N195" s="6"/>
      <c r="O195" s="6">
        <v>980.46</v>
      </c>
      <c r="P195" s="6">
        <v>-435.41</v>
      </c>
      <c r="R195" s="31">
        <v>-980.46</v>
      </c>
      <c r="S195" s="28">
        <v>44286</v>
      </c>
    </row>
    <row r="196" spans="1:19" x14ac:dyDescent="0.2">
      <c r="A196" s="29">
        <v>44124</v>
      </c>
      <c r="B196" s="1" t="s">
        <v>789</v>
      </c>
      <c r="C196" s="27">
        <v>44265</v>
      </c>
      <c r="G196" s="1" t="s">
        <v>790</v>
      </c>
      <c r="J196" s="1" t="s">
        <v>59</v>
      </c>
      <c r="K196" s="1" t="s">
        <v>121</v>
      </c>
      <c r="N196" s="6"/>
      <c r="O196" s="6">
        <v>467.9</v>
      </c>
      <c r="P196" s="6">
        <v>-903.31</v>
      </c>
      <c r="R196" s="31">
        <v>-467.9</v>
      </c>
      <c r="S196" s="28">
        <v>44286</v>
      </c>
    </row>
    <row r="197" spans="1:19" x14ac:dyDescent="0.2">
      <c r="A197" s="29">
        <v>44125</v>
      </c>
      <c r="B197" s="1" t="s">
        <v>789</v>
      </c>
      <c r="C197" s="27">
        <v>44265</v>
      </c>
      <c r="G197" s="1" t="s">
        <v>790</v>
      </c>
      <c r="J197" s="1" t="s">
        <v>59</v>
      </c>
      <c r="K197" s="1" t="s">
        <v>121</v>
      </c>
      <c r="N197" s="6"/>
      <c r="O197" s="6">
        <v>2623.9</v>
      </c>
      <c r="P197" s="6">
        <v>-3527.21</v>
      </c>
      <c r="R197" s="31">
        <v>-2623.9</v>
      </c>
      <c r="S197" s="28">
        <v>44286</v>
      </c>
    </row>
    <row r="198" spans="1:19" x14ac:dyDescent="0.2">
      <c r="A198" s="29">
        <v>44439</v>
      </c>
      <c r="B198" s="1" t="s">
        <v>164</v>
      </c>
      <c r="C198" s="27">
        <v>44265</v>
      </c>
      <c r="J198" s="1" t="s">
        <v>59</v>
      </c>
      <c r="K198" s="1" t="s">
        <v>60</v>
      </c>
      <c r="N198" s="6">
        <v>69.989999999999995</v>
      </c>
      <c r="O198" s="6"/>
      <c r="P198" s="6">
        <v>-3457.22</v>
      </c>
      <c r="R198" s="31">
        <v>69.989999999999995</v>
      </c>
      <c r="S198" s="28">
        <v>44286</v>
      </c>
    </row>
    <row r="199" spans="1:19" x14ac:dyDescent="0.2">
      <c r="A199" s="29">
        <v>44440</v>
      </c>
      <c r="B199" s="1" t="s">
        <v>164</v>
      </c>
      <c r="C199" s="27">
        <v>44265</v>
      </c>
      <c r="J199" s="1" t="s">
        <v>59</v>
      </c>
      <c r="K199" s="1" t="s">
        <v>60</v>
      </c>
      <c r="N199" s="6">
        <v>81.81</v>
      </c>
      <c r="O199" s="6"/>
      <c r="P199" s="6">
        <v>-3375.41</v>
      </c>
      <c r="R199" s="31">
        <v>81.81</v>
      </c>
      <c r="S199" s="28">
        <v>44286</v>
      </c>
    </row>
    <row r="200" spans="1:19" x14ac:dyDescent="0.2">
      <c r="A200" s="29">
        <v>44144</v>
      </c>
      <c r="B200" s="1" t="s">
        <v>789</v>
      </c>
      <c r="C200" s="27">
        <v>44266</v>
      </c>
      <c r="G200" s="1" t="s">
        <v>790</v>
      </c>
      <c r="J200" s="1" t="s">
        <v>59</v>
      </c>
      <c r="K200" s="1" t="s">
        <v>121</v>
      </c>
      <c r="N200" s="6"/>
      <c r="O200" s="6">
        <v>384</v>
      </c>
      <c r="P200" s="6">
        <v>-3759.41</v>
      </c>
      <c r="R200" s="31">
        <v>-384</v>
      </c>
      <c r="S200" s="28">
        <v>44286</v>
      </c>
    </row>
    <row r="201" spans="1:19" x14ac:dyDescent="0.2">
      <c r="A201" s="29">
        <v>44418</v>
      </c>
      <c r="B201" s="1" t="s">
        <v>673</v>
      </c>
      <c r="C201" s="27">
        <v>44267</v>
      </c>
      <c r="J201" s="1" t="s">
        <v>59</v>
      </c>
      <c r="K201" s="1" t="s">
        <v>60</v>
      </c>
      <c r="N201" s="6"/>
      <c r="O201" s="6">
        <v>81.81</v>
      </c>
      <c r="P201" s="6">
        <v>-3841.22</v>
      </c>
      <c r="R201" s="31">
        <v>-81.81</v>
      </c>
      <c r="S201" s="28">
        <v>44286</v>
      </c>
    </row>
    <row r="202" spans="1:19" x14ac:dyDescent="0.2">
      <c r="A202" s="29">
        <v>44442</v>
      </c>
      <c r="B202" s="1" t="s">
        <v>164</v>
      </c>
      <c r="C202" s="27">
        <v>44267</v>
      </c>
      <c r="J202" s="1" t="s">
        <v>59</v>
      </c>
      <c r="K202" s="1" t="s">
        <v>60</v>
      </c>
      <c r="N202" s="6">
        <v>214.65</v>
      </c>
      <c r="O202" s="6"/>
      <c r="P202" s="6">
        <v>-3626.57</v>
      </c>
      <c r="R202" s="31">
        <v>214.65</v>
      </c>
      <c r="S202" s="28">
        <v>44286</v>
      </c>
    </row>
    <row r="203" spans="1:19" x14ac:dyDescent="0.2">
      <c r="A203" s="29">
        <v>44450</v>
      </c>
      <c r="B203" s="1" t="s">
        <v>164</v>
      </c>
      <c r="C203" s="27">
        <v>44273</v>
      </c>
      <c r="J203" s="1" t="s">
        <v>59</v>
      </c>
      <c r="K203" s="1" t="s">
        <v>60</v>
      </c>
      <c r="N203" s="6">
        <v>29.99</v>
      </c>
      <c r="O203" s="6"/>
      <c r="P203" s="6">
        <v>-3596.58</v>
      </c>
      <c r="R203" s="31">
        <v>29.99</v>
      </c>
      <c r="S203" s="28">
        <v>44286</v>
      </c>
    </row>
    <row r="204" spans="1:19" x14ac:dyDescent="0.2">
      <c r="A204" s="29">
        <v>44452</v>
      </c>
      <c r="B204" s="1" t="s">
        <v>164</v>
      </c>
      <c r="C204" s="27">
        <v>44273</v>
      </c>
      <c r="J204" s="1" t="s">
        <v>59</v>
      </c>
      <c r="K204" s="1" t="s">
        <v>60</v>
      </c>
      <c r="N204" s="6">
        <v>13.77</v>
      </c>
      <c r="O204" s="6"/>
      <c r="P204" s="6">
        <v>-3582.81</v>
      </c>
      <c r="R204" s="31">
        <v>13.77</v>
      </c>
      <c r="S204" s="28">
        <v>44286</v>
      </c>
    </row>
    <row r="205" spans="1:19" x14ac:dyDescent="0.2">
      <c r="A205" s="29">
        <v>44234</v>
      </c>
      <c r="B205" s="1" t="s">
        <v>789</v>
      </c>
      <c r="C205" s="27">
        <v>44277</v>
      </c>
      <c r="G205" s="1" t="s">
        <v>790</v>
      </c>
      <c r="J205" s="1" t="s">
        <v>59</v>
      </c>
      <c r="K205" s="1" t="s">
        <v>121</v>
      </c>
      <c r="N205" s="6"/>
      <c r="O205" s="6">
        <v>50</v>
      </c>
      <c r="P205" s="6">
        <v>-3632.81</v>
      </c>
      <c r="R205" s="31">
        <v>-50</v>
      </c>
      <c r="S205" s="28">
        <v>44286</v>
      </c>
    </row>
    <row r="206" spans="1:19" x14ac:dyDescent="0.2">
      <c r="A206" s="29">
        <v>44466</v>
      </c>
      <c r="B206" s="1" t="s">
        <v>164</v>
      </c>
      <c r="C206" s="27">
        <v>44282</v>
      </c>
      <c r="J206" s="1" t="s">
        <v>59</v>
      </c>
      <c r="K206" s="1" t="s">
        <v>60</v>
      </c>
      <c r="N206" s="6">
        <v>898.68</v>
      </c>
      <c r="O206" s="6"/>
      <c r="P206" s="6">
        <v>-2734.13</v>
      </c>
      <c r="R206" s="31">
        <v>898.68</v>
      </c>
      <c r="S206" s="28">
        <v>44286</v>
      </c>
    </row>
    <row r="207" spans="1:19" x14ac:dyDescent="0.2">
      <c r="A207" s="29">
        <v>44468</v>
      </c>
      <c r="B207" s="1" t="s">
        <v>164</v>
      </c>
      <c r="C207" s="27">
        <v>44283</v>
      </c>
      <c r="J207" s="1" t="s">
        <v>59</v>
      </c>
      <c r="K207" s="1" t="s">
        <v>60</v>
      </c>
      <c r="N207" s="6">
        <v>34.950000000000003</v>
      </c>
      <c r="O207" s="6"/>
      <c r="P207" s="6">
        <v>-2699.18</v>
      </c>
      <c r="R207" s="31">
        <v>34.950000000000003</v>
      </c>
      <c r="S207" s="28">
        <v>44286</v>
      </c>
    </row>
    <row r="208" spans="1:19" x14ac:dyDescent="0.2">
      <c r="A208" s="29">
        <v>44472</v>
      </c>
      <c r="B208" s="1" t="s">
        <v>164</v>
      </c>
      <c r="C208" s="27">
        <v>44285</v>
      </c>
      <c r="J208" s="1" t="s">
        <v>59</v>
      </c>
      <c r="K208" s="1" t="s">
        <v>60</v>
      </c>
      <c r="N208" s="6">
        <v>79</v>
      </c>
      <c r="O208" s="6"/>
      <c r="P208" s="6">
        <v>-2620.1799999999998</v>
      </c>
      <c r="R208" s="31">
        <v>79</v>
      </c>
      <c r="S208" s="28">
        <v>44286</v>
      </c>
    </row>
    <row r="209" spans="1:19" x14ac:dyDescent="0.2">
      <c r="A209" s="29">
        <v>44473</v>
      </c>
      <c r="B209" s="1" t="s">
        <v>164</v>
      </c>
      <c r="C209" s="27">
        <v>44285</v>
      </c>
      <c r="J209" s="1" t="s">
        <v>59</v>
      </c>
      <c r="K209" s="1" t="s">
        <v>60</v>
      </c>
      <c r="N209" s="6">
        <v>377</v>
      </c>
      <c r="O209" s="6"/>
      <c r="P209" s="6">
        <v>-2243.1799999999998</v>
      </c>
      <c r="R209" s="31">
        <v>377</v>
      </c>
      <c r="S209" s="28">
        <v>44286</v>
      </c>
    </row>
    <row r="210" spans="1:19" x14ac:dyDescent="0.2">
      <c r="A210" s="29">
        <v>44266</v>
      </c>
      <c r="B210" s="1" t="s">
        <v>789</v>
      </c>
      <c r="C210" s="27">
        <v>44286</v>
      </c>
      <c r="G210" s="1" t="s">
        <v>790</v>
      </c>
      <c r="J210" s="1" t="s">
        <v>59</v>
      </c>
      <c r="K210" s="1" t="s">
        <v>121</v>
      </c>
      <c r="N210" s="6"/>
      <c r="O210" s="6">
        <v>618</v>
      </c>
      <c r="P210" s="6">
        <v>-2861.18</v>
      </c>
      <c r="R210" s="31">
        <v>-618</v>
      </c>
      <c r="S210" s="28">
        <v>44286</v>
      </c>
    </row>
    <row r="211" spans="1:19" x14ac:dyDescent="0.2">
      <c r="A211" s="29">
        <v>44765</v>
      </c>
      <c r="B211" s="1" t="s">
        <v>164</v>
      </c>
      <c r="C211" s="27">
        <v>44288</v>
      </c>
      <c r="J211" s="1" t="s">
        <v>59</v>
      </c>
      <c r="K211" s="1" t="s">
        <v>60</v>
      </c>
      <c r="N211" s="6">
        <v>12.26</v>
      </c>
      <c r="O211" s="6"/>
      <c r="P211" s="6">
        <v>-2848.92</v>
      </c>
      <c r="R211" s="31">
        <v>12.26</v>
      </c>
      <c r="S211" s="28">
        <v>44316</v>
      </c>
    </row>
    <row r="212" spans="1:19" x14ac:dyDescent="0.2">
      <c r="A212" s="29">
        <v>44766</v>
      </c>
      <c r="B212" s="1" t="s">
        <v>164</v>
      </c>
      <c r="C212" s="27">
        <v>44288</v>
      </c>
      <c r="J212" s="1" t="s">
        <v>59</v>
      </c>
      <c r="K212" s="1" t="s">
        <v>60</v>
      </c>
      <c r="N212" s="6">
        <v>2</v>
      </c>
      <c r="O212" s="6"/>
      <c r="P212" s="6">
        <v>-2846.92</v>
      </c>
      <c r="R212" s="31">
        <v>2</v>
      </c>
      <c r="S212" s="28">
        <v>44316</v>
      </c>
    </row>
    <row r="213" spans="1:19" x14ac:dyDescent="0.2">
      <c r="A213" s="29">
        <v>44371</v>
      </c>
      <c r="B213" s="1" t="s">
        <v>789</v>
      </c>
      <c r="C213" s="27">
        <v>44292</v>
      </c>
      <c r="G213" s="1" t="s">
        <v>790</v>
      </c>
      <c r="J213" s="1" t="s">
        <v>59</v>
      </c>
      <c r="K213" s="1" t="s">
        <v>121</v>
      </c>
      <c r="N213" s="6"/>
      <c r="O213" s="6">
        <v>363</v>
      </c>
      <c r="P213" s="6">
        <v>-3209.92</v>
      </c>
      <c r="R213" s="31">
        <v>-363</v>
      </c>
      <c r="S213" s="28">
        <v>44316</v>
      </c>
    </row>
    <row r="214" spans="1:19" x14ac:dyDescent="0.2">
      <c r="A214" s="29">
        <v>44776</v>
      </c>
      <c r="B214" s="1" t="s">
        <v>164</v>
      </c>
      <c r="C214" s="27">
        <v>44296</v>
      </c>
      <c r="J214" s="1" t="s">
        <v>59</v>
      </c>
      <c r="K214" s="1" t="s">
        <v>60</v>
      </c>
      <c r="N214" s="6">
        <v>51.25</v>
      </c>
      <c r="O214" s="6"/>
      <c r="P214" s="6">
        <v>-3158.67</v>
      </c>
      <c r="R214" s="31">
        <v>51.25</v>
      </c>
      <c r="S214" s="28">
        <v>44316</v>
      </c>
    </row>
    <row r="215" spans="1:19" x14ac:dyDescent="0.2">
      <c r="A215" s="29">
        <v>44385</v>
      </c>
      <c r="B215" s="1" t="s">
        <v>789</v>
      </c>
      <c r="C215" s="27">
        <v>44298</v>
      </c>
      <c r="G215" s="1" t="s">
        <v>790</v>
      </c>
      <c r="J215" s="1" t="s">
        <v>59</v>
      </c>
      <c r="K215" s="1" t="s">
        <v>121</v>
      </c>
      <c r="N215" s="6"/>
      <c r="O215" s="6">
        <v>88</v>
      </c>
      <c r="P215" s="6">
        <v>-3246.67</v>
      </c>
      <c r="R215" s="31">
        <v>-88</v>
      </c>
      <c r="S215" s="28">
        <v>44316</v>
      </c>
    </row>
    <row r="216" spans="1:19" x14ac:dyDescent="0.2">
      <c r="A216" s="29">
        <v>44783</v>
      </c>
      <c r="B216" s="1" t="s">
        <v>164</v>
      </c>
      <c r="C216" s="27">
        <v>44299</v>
      </c>
      <c r="J216" s="1" t="s">
        <v>59</v>
      </c>
      <c r="K216" s="1" t="s">
        <v>60</v>
      </c>
      <c r="N216" s="6">
        <v>199</v>
      </c>
      <c r="O216" s="6"/>
      <c r="P216" s="6">
        <v>-3047.67</v>
      </c>
      <c r="R216" s="31">
        <v>199</v>
      </c>
      <c r="S216" s="28">
        <v>44316</v>
      </c>
    </row>
    <row r="217" spans="1:19" x14ac:dyDescent="0.2">
      <c r="A217" s="29">
        <v>44784</v>
      </c>
      <c r="B217" s="1" t="s">
        <v>164</v>
      </c>
      <c r="C217" s="27">
        <v>44299</v>
      </c>
      <c r="J217" s="1" t="s">
        <v>59</v>
      </c>
      <c r="K217" s="1" t="s">
        <v>60</v>
      </c>
      <c r="N217" s="6">
        <v>59.27</v>
      </c>
      <c r="O217" s="6"/>
      <c r="P217" s="6">
        <v>-2988.4</v>
      </c>
      <c r="R217" s="31">
        <v>59.27</v>
      </c>
      <c r="S217" s="28">
        <v>44316</v>
      </c>
    </row>
    <row r="218" spans="1:19" x14ac:dyDescent="0.2">
      <c r="A218" s="29">
        <v>44785</v>
      </c>
      <c r="B218" s="1" t="s">
        <v>164</v>
      </c>
      <c r="C218" s="27">
        <v>44300</v>
      </c>
      <c r="J218" s="1" t="s">
        <v>59</v>
      </c>
      <c r="K218" s="1" t="s">
        <v>60</v>
      </c>
      <c r="N218" s="6">
        <v>251.96</v>
      </c>
      <c r="O218" s="6"/>
      <c r="P218" s="6">
        <v>-2736.44</v>
      </c>
      <c r="R218" s="31">
        <v>251.96</v>
      </c>
      <c r="S218" s="28">
        <v>44316</v>
      </c>
    </row>
    <row r="219" spans="1:19" x14ac:dyDescent="0.2">
      <c r="A219" s="29">
        <v>44786</v>
      </c>
      <c r="B219" s="1" t="s">
        <v>164</v>
      </c>
      <c r="C219" s="27">
        <v>44301</v>
      </c>
      <c r="J219" s="1" t="s">
        <v>59</v>
      </c>
      <c r="K219" s="1" t="s">
        <v>60</v>
      </c>
      <c r="N219" s="6">
        <v>247.39</v>
      </c>
      <c r="O219" s="6"/>
      <c r="P219" s="6">
        <v>-2489.0500000000002</v>
      </c>
      <c r="R219" s="31">
        <v>247.39</v>
      </c>
      <c r="S219" s="28">
        <v>44316</v>
      </c>
    </row>
    <row r="220" spans="1:19" x14ac:dyDescent="0.2">
      <c r="A220" s="29">
        <v>44788</v>
      </c>
      <c r="B220" s="1" t="s">
        <v>164</v>
      </c>
      <c r="C220" s="27">
        <v>44301</v>
      </c>
      <c r="J220" s="1" t="s">
        <v>59</v>
      </c>
      <c r="K220" s="1" t="s">
        <v>60</v>
      </c>
      <c r="N220" s="6">
        <v>346.24</v>
      </c>
      <c r="O220" s="6"/>
      <c r="P220" s="6">
        <v>-2142.81</v>
      </c>
      <c r="R220" s="31">
        <v>346.24</v>
      </c>
      <c r="S220" s="28">
        <v>44316</v>
      </c>
    </row>
    <row r="221" spans="1:19" x14ac:dyDescent="0.2">
      <c r="A221" s="29">
        <v>44522</v>
      </c>
      <c r="B221" s="1" t="s">
        <v>789</v>
      </c>
      <c r="C221" s="27">
        <v>44302</v>
      </c>
      <c r="G221" s="1" t="s">
        <v>790</v>
      </c>
      <c r="J221" s="1" t="s">
        <v>59</v>
      </c>
      <c r="K221" s="1" t="s">
        <v>121</v>
      </c>
      <c r="N221" s="6"/>
      <c r="O221" s="6">
        <v>528</v>
      </c>
      <c r="P221" s="6">
        <v>-2670.81</v>
      </c>
      <c r="R221" s="31">
        <v>-528</v>
      </c>
      <c r="S221" s="28">
        <v>44316</v>
      </c>
    </row>
    <row r="222" spans="1:19" x14ac:dyDescent="0.2">
      <c r="A222" s="29">
        <v>44523</v>
      </c>
      <c r="B222" s="1" t="s">
        <v>789</v>
      </c>
      <c r="C222" s="27">
        <v>44302</v>
      </c>
      <c r="G222" s="1" t="s">
        <v>790</v>
      </c>
      <c r="J222" s="1" t="s">
        <v>59</v>
      </c>
      <c r="K222" s="1" t="s">
        <v>121</v>
      </c>
      <c r="N222" s="6"/>
      <c r="O222" s="6">
        <v>320</v>
      </c>
      <c r="P222" s="6">
        <v>-2990.81</v>
      </c>
      <c r="R222" s="31">
        <v>-320</v>
      </c>
      <c r="S222" s="28">
        <v>44316</v>
      </c>
    </row>
    <row r="223" spans="1:19" x14ac:dyDescent="0.2">
      <c r="A223" s="29">
        <v>44524</v>
      </c>
      <c r="B223" s="1" t="s">
        <v>789</v>
      </c>
      <c r="C223" s="27">
        <v>44302</v>
      </c>
      <c r="G223" s="1" t="s">
        <v>790</v>
      </c>
      <c r="J223" s="1" t="s">
        <v>59</v>
      </c>
      <c r="K223" s="1" t="s">
        <v>121</v>
      </c>
      <c r="N223" s="6"/>
      <c r="O223" s="6">
        <v>88</v>
      </c>
      <c r="P223" s="6">
        <v>-3078.81</v>
      </c>
      <c r="R223" s="31">
        <v>-88</v>
      </c>
      <c r="S223" s="28">
        <v>44316</v>
      </c>
    </row>
    <row r="224" spans="1:19" x14ac:dyDescent="0.2">
      <c r="A224" s="29">
        <v>44755</v>
      </c>
      <c r="B224" s="1" t="s">
        <v>673</v>
      </c>
      <c r="C224" s="27">
        <v>44303</v>
      </c>
      <c r="J224" s="1" t="s">
        <v>59</v>
      </c>
      <c r="K224" s="1" t="s">
        <v>60</v>
      </c>
      <c r="N224" s="6"/>
      <c r="O224" s="6">
        <v>78.7</v>
      </c>
      <c r="P224" s="6">
        <v>-3157.51</v>
      </c>
      <c r="R224" s="31">
        <v>-78.7</v>
      </c>
      <c r="S224" s="28">
        <v>44316</v>
      </c>
    </row>
    <row r="225" spans="1:19" x14ac:dyDescent="0.2">
      <c r="A225" s="29">
        <v>44756</v>
      </c>
      <c r="B225" s="1" t="s">
        <v>673</v>
      </c>
      <c r="C225" s="27">
        <v>44303</v>
      </c>
      <c r="J225" s="1" t="s">
        <v>59</v>
      </c>
      <c r="K225" s="1" t="s">
        <v>60</v>
      </c>
      <c r="N225" s="6"/>
      <c r="O225" s="6">
        <v>869.18</v>
      </c>
      <c r="P225" s="6">
        <v>-4026.69</v>
      </c>
      <c r="R225" s="31">
        <v>-869.18</v>
      </c>
      <c r="S225" s="28">
        <v>44316</v>
      </c>
    </row>
    <row r="226" spans="1:19" x14ac:dyDescent="0.2">
      <c r="A226" s="29">
        <v>44789</v>
      </c>
      <c r="B226" s="1" t="s">
        <v>164</v>
      </c>
      <c r="C226" s="27">
        <v>44303</v>
      </c>
      <c r="J226" s="1" t="s">
        <v>59</v>
      </c>
      <c r="K226" s="1" t="s">
        <v>60</v>
      </c>
      <c r="N226" s="6">
        <v>606.6</v>
      </c>
      <c r="O226" s="6"/>
      <c r="P226" s="6">
        <v>-3420.09</v>
      </c>
      <c r="R226" s="31">
        <v>606.6</v>
      </c>
      <c r="S226" s="28">
        <v>44316</v>
      </c>
    </row>
    <row r="227" spans="1:19" x14ac:dyDescent="0.2">
      <c r="A227" s="29">
        <v>44799</v>
      </c>
      <c r="B227" s="1" t="s">
        <v>164</v>
      </c>
      <c r="C227" s="27">
        <v>44309</v>
      </c>
      <c r="J227" s="1" t="s">
        <v>59</v>
      </c>
      <c r="K227" s="1" t="s">
        <v>60</v>
      </c>
      <c r="N227" s="6">
        <v>78.7</v>
      </c>
      <c r="O227" s="6"/>
      <c r="P227" s="6">
        <v>-3341.39</v>
      </c>
      <c r="R227" s="31">
        <v>78.7</v>
      </c>
      <c r="S227" s="28">
        <v>44316</v>
      </c>
    </row>
    <row r="228" spans="1:19" x14ac:dyDescent="0.2">
      <c r="A228" s="29">
        <v>44803</v>
      </c>
      <c r="B228" s="1" t="s">
        <v>164</v>
      </c>
      <c r="C228" s="27">
        <v>44311</v>
      </c>
      <c r="J228" s="1" t="s">
        <v>59</v>
      </c>
      <c r="K228" s="1" t="s">
        <v>60</v>
      </c>
      <c r="N228" s="6">
        <v>34.99</v>
      </c>
      <c r="O228" s="6"/>
      <c r="P228" s="6">
        <v>-3306.4</v>
      </c>
      <c r="R228" s="31">
        <v>34.99</v>
      </c>
      <c r="S228" s="28">
        <v>44316</v>
      </c>
    </row>
    <row r="229" spans="1:19" x14ac:dyDescent="0.2">
      <c r="A229" s="29">
        <v>44804</v>
      </c>
      <c r="B229" s="1" t="s">
        <v>164</v>
      </c>
      <c r="C229" s="27">
        <v>44311</v>
      </c>
      <c r="J229" s="1" t="s">
        <v>59</v>
      </c>
      <c r="K229" s="1" t="s">
        <v>60</v>
      </c>
      <c r="N229" s="6">
        <v>1300.6400000000001</v>
      </c>
      <c r="O229" s="6"/>
      <c r="P229" s="6">
        <v>-2005.76</v>
      </c>
      <c r="R229" s="31">
        <v>1300.6400000000001</v>
      </c>
      <c r="S229" s="28">
        <v>44316</v>
      </c>
    </row>
    <row r="230" spans="1:19" x14ac:dyDescent="0.2">
      <c r="A230" s="29">
        <v>44757</v>
      </c>
      <c r="B230" s="1" t="s">
        <v>673</v>
      </c>
      <c r="C230" s="27">
        <v>44312</v>
      </c>
      <c r="J230" s="1" t="s">
        <v>59</v>
      </c>
      <c r="K230" s="1" t="s">
        <v>60</v>
      </c>
      <c r="N230" s="6"/>
      <c r="O230" s="6">
        <v>14.37</v>
      </c>
      <c r="P230" s="6">
        <v>-2020.13</v>
      </c>
      <c r="R230" s="31">
        <v>-14.37</v>
      </c>
      <c r="S230" s="28">
        <v>44316</v>
      </c>
    </row>
    <row r="231" spans="1:19" x14ac:dyDescent="0.2">
      <c r="A231" s="29">
        <v>44807</v>
      </c>
      <c r="B231" s="1" t="s">
        <v>164</v>
      </c>
      <c r="C231" s="27">
        <v>44312</v>
      </c>
      <c r="J231" s="1" t="s">
        <v>59</v>
      </c>
      <c r="K231" s="1" t="s">
        <v>60</v>
      </c>
      <c r="N231" s="6">
        <v>2382.5300000000002</v>
      </c>
      <c r="O231" s="6"/>
      <c r="P231" s="6">
        <v>362.4</v>
      </c>
      <c r="R231" s="31">
        <v>2382.5300000000002</v>
      </c>
      <c r="S231" s="28">
        <v>44316</v>
      </c>
    </row>
    <row r="232" spans="1:19" x14ac:dyDescent="0.2">
      <c r="A232" s="29">
        <v>44573</v>
      </c>
      <c r="B232" s="1" t="s">
        <v>789</v>
      </c>
      <c r="C232" s="27">
        <v>44313</v>
      </c>
      <c r="G232" s="1" t="s">
        <v>790</v>
      </c>
      <c r="J232" s="1" t="s">
        <v>59</v>
      </c>
      <c r="K232" s="1" t="s">
        <v>121</v>
      </c>
      <c r="N232" s="6"/>
      <c r="O232" s="6">
        <v>30</v>
      </c>
      <c r="P232" s="6">
        <v>332.4</v>
      </c>
      <c r="R232" s="31">
        <v>-30</v>
      </c>
      <c r="S232" s="28">
        <v>44316</v>
      </c>
    </row>
    <row r="233" spans="1:19" x14ac:dyDescent="0.2">
      <c r="A233" s="29">
        <v>44758</v>
      </c>
      <c r="B233" s="1" t="s">
        <v>673</v>
      </c>
      <c r="C233" s="27">
        <v>44313</v>
      </c>
      <c r="J233" s="1" t="s">
        <v>59</v>
      </c>
      <c r="K233" s="1" t="s">
        <v>60</v>
      </c>
      <c r="N233" s="6"/>
      <c r="O233" s="6">
        <v>91.02</v>
      </c>
      <c r="P233" s="6">
        <v>241.38</v>
      </c>
      <c r="R233" s="31">
        <v>-91.02</v>
      </c>
      <c r="S233" s="28">
        <v>44316</v>
      </c>
    </row>
    <row r="234" spans="1:19" x14ac:dyDescent="0.2">
      <c r="A234" s="29">
        <v>44576</v>
      </c>
      <c r="B234" s="1" t="s">
        <v>789</v>
      </c>
      <c r="C234" s="27">
        <v>44314</v>
      </c>
      <c r="G234" s="1" t="s">
        <v>790</v>
      </c>
      <c r="J234" s="1" t="s">
        <v>59</v>
      </c>
      <c r="K234" s="1" t="s">
        <v>121</v>
      </c>
      <c r="N234" s="6"/>
      <c r="O234" s="6">
        <v>3798.28</v>
      </c>
      <c r="P234" s="6">
        <v>-3556.9</v>
      </c>
      <c r="R234" s="31">
        <v>-3798.28</v>
      </c>
      <c r="S234" s="28">
        <v>44316</v>
      </c>
    </row>
    <row r="235" spans="1:19" x14ac:dyDescent="0.2">
      <c r="A235" s="29">
        <v>44810</v>
      </c>
      <c r="B235" s="1" t="s">
        <v>164</v>
      </c>
      <c r="C235" s="27">
        <v>44314</v>
      </c>
      <c r="J235" s="1" t="s">
        <v>59</v>
      </c>
      <c r="K235" s="1" t="s">
        <v>60</v>
      </c>
      <c r="N235" s="6">
        <v>160.44</v>
      </c>
      <c r="O235" s="6"/>
      <c r="P235" s="6">
        <v>-3396.46</v>
      </c>
      <c r="R235" s="31">
        <v>160.44</v>
      </c>
      <c r="S235" s="28">
        <v>44316</v>
      </c>
    </row>
    <row r="236" spans="1:19" x14ac:dyDescent="0.2">
      <c r="A236" s="29">
        <v>44811</v>
      </c>
      <c r="B236" s="1" t="s">
        <v>164</v>
      </c>
      <c r="C236" s="27">
        <v>44314</v>
      </c>
      <c r="J236" s="1" t="s">
        <v>59</v>
      </c>
      <c r="K236" s="1" t="s">
        <v>60</v>
      </c>
      <c r="N236" s="6">
        <v>538.27</v>
      </c>
      <c r="O236" s="6"/>
      <c r="P236" s="6">
        <v>-2858.19</v>
      </c>
      <c r="R236" s="31">
        <v>538.27</v>
      </c>
      <c r="S236" s="28">
        <v>44316</v>
      </c>
    </row>
    <row r="237" spans="1:19" x14ac:dyDescent="0.2">
      <c r="A237" s="29">
        <v>44599</v>
      </c>
      <c r="B237" s="1" t="s">
        <v>789</v>
      </c>
      <c r="C237" s="27">
        <v>44315</v>
      </c>
      <c r="G237" s="1" t="s">
        <v>790</v>
      </c>
      <c r="J237" s="1" t="s">
        <v>59</v>
      </c>
      <c r="K237" s="1" t="s">
        <v>121</v>
      </c>
      <c r="N237" s="6"/>
      <c r="O237" s="6">
        <v>538.27</v>
      </c>
      <c r="P237" s="6">
        <v>-3396.46</v>
      </c>
      <c r="R237" s="31">
        <v>-538.27</v>
      </c>
      <c r="S237" s="28">
        <v>44316</v>
      </c>
    </row>
    <row r="238" spans="1:19" x14ac:dyDescent="0.2">
      <c r="A238" s="29">
        <v>44759</v>
      </c>
      <c r="B238" s="1" t="s">
        <v>673</v>
      </c>
      <c r="C238" s="27">
        <v>44315</v>
      </c>
      <c r="J238" s="1" t="s">
        <v>59</v>
      </c>
      <c r="K238" s="1" t="s">
        <v>60</v>
      </c>
      <c r="N238" s="6"/>
      <c r="O238" s="6">
        <v>79</v>
      </c>
      <c r="P238" s="6">
        <v>-3475.46</v>
      </c>
      <c r="R238" s="31">
        <v>-79</v>
      </c>
      <c r="S238" s="28">
        <v>44316</v>
      </c>
    </row>
    <row r="239" spans="1:19" x14ac:dyDescent="0.2">
      <c r="A239" s="29">
        <v>44812</v>
      </c>
      <c r="B239" s="1" t="s">
        <v>164</v>
      </c>
      <c r="C239" s="27">
        <v>44315</v>
      </c>
      <c r="J239" s="1" t="s">
        <v>59</v>
      </c>
      <c r="K239" s="1" t="s">
        <v>60</v>
      </c>
      <c r="N239" s="6">
        <v>49.95</v>
      </c>
      <c r="O239" s="6"/>
      <c r="P239" s="6">
        <v>-3425.51</v>
      </c>
      <c r="R239" s="31">
        <v>49.95</v>
      </c>
      <c r="S239" s="28">
        <v>44316</v>
      </c>
    </row>
    <row r="240" spans="1:19" x14ac:dyDescent="0.2">
      <c r="A240" s="29">
        <v>44602</v>
      </c>
      <c r="B240" s="1" t="s">
        <v>789</v>
      </c>
      <c r="C240" s="27">
        <v>44316</v>
      </c>
      <c r="G240" s="1" t="s">
        <v>790</v>
      </c>
      <c r="J240" s="1" t="s">
        <v>59</v>
      </c>
      <c r="K240" s="1" t="s">
        <v>121</v>
      </c>
      <c r="N240" s="6"/>
      <c r="O240" s="6">
        <v>188</v>
      </c>
      <c r="P240" s="6">
        <v>-3613.51</v>
      </c>
      <c r="R240" s="31">
        <v>-188</v>
      </c>
      <c r="S240" s="28">
        <v>44316</v>
      </c>
    </row>
    <row r="241" spans="1:19" x14ac:dyDescent="0.2">
      <c r="A241" s="29">
        <v>44604</v>
      </c>
      <c r="B241" s="1" t="s">
        <v>789</v>
      </c>
      <c r="C241" s="27">
        <v>44316</v>
      </c>
      <c r="G241" s="1" t="s">
        <v>790</v>
      </c>
      <c r="J241" s="1" t="s">
        <v>59</v>
      </c>
      <c r="K241" s="1" t="s">
        <v>121</v>
      </c>
      <c r="N241" s="6"/>
      <c r="O241" s="6">
        <v>336</v>
      </c>
      <c r="P241" s="6">
        <v>-3949.51</v>
      </c>
      <c r="R241" s="31">
        <v>-336</v>
      </c>
      <c r="S241" s="28">
        <v>44316</v>
      </c>
    </row>
    <row r="242" spans="1:19" x14ac:dyDescent="0.2">
      <c r="A242" s="29">
        <v>45138</v>
      </c>
      <c r="B242" s="1" t="s">
        <v>791</v>
      </c>
      <c r="C242" s="27">
        <v>44316</v>
      </c>
      <c r="D242" s="1" t="s">
        <v>958</v>
      </c>
      <c r="J242" s="1" t="s">
        <v>59</v>
      </c>
      <c r="K242" s="1" t="s">
        <v>3</v>
      </c>
      <c r="N242" s="6"/>
      <c r="O242" s="6">
        <v>26.68</v>
      </c>
      <c r="P242" s="6">
        <v>-3976.19</v>
      </c>
      <c r="R242" s="31">
        <v>-26.68</v>
      </c>
      <c r="S242" s="28">
        <v>44316</v>
      </c>
    </row>
    <row r="243" spans="1:19" x14ac:dyDescent="0.2">
      <c r="A243" s="29">
        <v>45139</v>
      </c>
      <c r="B243" s="1" t="s">
        <v>113</v>
      </c>
      <c r="C243" s="27">
        <v>44316</v>
      </c>
      <c r="D243" s="1" t="s">
        <v>958</v>
      </c>
      <c r="J243" s="1" t="s">
        <v>59</v>
      </c>
      <c r="K243" s="1" t="s">
        <v>3</v>
      </c>
      <c r="N243" s="6">
        <v>0.32</v>
      </c>
      <c r="O243" s="6"/>
      <c r="P243" s="6">
        <v>-3975.87</v>
      </c>
      <c r="R243" s="31">
        <v>0.32</v>
      </c>
      <c r="S243" s="28">
        <v>44316</v>
      </c>
    </row>
    <row r="244" spans="1:19" x14ac:dyDescent="0.2">
      <c r="A244" s="29">
        <v>45140</v>
      </c>
      <c r="B244" s="1" t="s">
        <v>113</v>
      </c>
      <c r="C244" s="27">
        <v>44316</v>
      </c>
      <c r="D244" s="1" t="s">
        <v>958</v>
      </c>
      <c r="J244" s="1" t="s">
        <v>59</v>
      </c>
      <c r="K244" s="1" t="s">
        <v>3</v>
      </c>
      <c r="N244" s="6">
        <v>22.43</v>
      </c>
      <c r="O244" s="6"/>
      <c r="P244" s="6">
        <v>-3953.44</v>
      </c>
      <c r="R244" s="31">
        <v>22.43</v>
      </c>
      <c r="S244" s="28">
        <v>44316</v>
      </c>
    </row>
    <row r="245" spans="1:19" x14ac:dyDescent="0.2">
      <c r="A245" s="29">
        <v>45141</v>
      </c>
      <c r="B245" s="1" t="s">
        <v>113</v>
      </c>
      <c r="C245" s="27">
        <v>44316</v>
      </c>
      <c r="D245" s="1" t="s">
        <v>958</v>
      </c>
      <c r="J245" s="1" t="s">
        <v>59</v>
      </c>
      <c r="K245" s="1" t="s">
        <v>3</v>
      </c>
      <c r="N245" s="6">
        <v>98</v>
      </c>
      <c r="O245" s="6"/>
      <c r="P245" s="6">
        <v>-3855.44</v>
      </c>
      <c r="R245" s="31">
        <v>98</v>
      </c>
      <c r="S245" s="28">
        <v>44316</v>
      </c>
    </row>
    <row r="246" spans="1:19" x14ac:dyDescent="0.2">
      <c r="A246" s="29">
        <v>44698</v>
      </c>
      <c r="B246" s="1" t="s">
        <v>789</v>
      </c>
      <c r="C246" s="27">
        <v>44321</v>
      </c>
      <c r="G246" s="1" t="s">
        <v>790</v>
      </c>
      <c r="J246" s="1" t="s">
        <v>59</v>
      </c>
      <c r="K246" s="1" t="s">
        <v>52</v>
      </c>
      <c r="N246" s="6"/>
      <c r="O246" s="6">
        <v>48</v>
      </c>
      <c r="P246" s="6">
        <v>-3903.44</v>
      </c>
      <c r="R246" s="31">
        <v>-48</v>
      </c>
      <c r="S246" s="28">
        <v>44347</v>
      </c>
    </row>
    <row r="247" spans="1:19" x14ac:dyDescent="0.2">
      <c r="A247" s="29">
        <v>44836</v>
      </c>
      <c r="B247" s="1" t="s">
        <v>789</v>
      </c>
      <c r="C247" s="27">
        <v>44333</v>
      </c>
      <c r="G247" s="1" t="s">
        <v>790</v>
      </c>
      <c r="J247" s="1" t="s">
        <v>59</v>
      </c>
      <c r="K247" s="1" t="s">
        <v>121</v>
      </c>
      <c r="N247" s="6"/>
      <c r="O247" s="6">
        <v>18</v>
      </c>
      <c r="P247" s="6">
        <v>-3921.44</v>
      </c>
      <c r="R247" s="31">
        <v>-18</v>
      </c>
      <c r="S247" s="28">
        <v>44347</v>
      </c>
    </row>
    <row r="248" spans="1:19" x14ac:dyDescent="0.2">
      <c r="A248" s="29">
        <v>44837</v>
      </c>
      <c r="B248" s="1" t="s">
        <v>789</v>
      </c>
      <c r="C248" s="27">
        <v>44333</v>
      </c>
      <c r="G248" s="1" t="s">
        <v>790</v>
      </c>
      <c r="J248" s="1" t="s">
        <v>59</v>
      </c>
      <c r="K248" s="1" t="s">
        <v>121</v>
      </c>
      <c r="N248" s="6"/>
      <c r="O248" s="6">
        <v>192</v>
      </c>
      <c r="P248" s="6">
        <v>-4113.4399999999996</v>
      </c>
      <c r="R248" s="31">
        <v>-192</v>
      </c>
      <c r="S248" s="28">
        <v>44347</v>
      </c>
    </row>
    <row r="249" spans="1:19" x14ac:dyDescent="0.2">
      <c r="A249" s="29">
        <v>44851</v>
      </c>
      <c r="B249" s="1" t="s">
        <v>789</v>
      </c>
      <c r="C249" s="27">
        <v>44337</v>
      </c>
      <c r="G249" s="1" t="s">
        <v>790</v>
      </c>
      <c r="J249" s="1" t="s">
        <v>59</v>
      </c>
      <c r="K249" s="1" t="s">
        <v>121</v>
      </c>
      <c r="N249" s="6"/>
      <c r="O249" s="6">
        <v>48</v>
      </c>
      <c r="P249" s="6">
        <v>-4161.4399999999996</v>
      </c>
      <c r="R249" s="31">
        <v>-48</v>
      </c>
      <c r="S249" s="28">
        <v>44347</v>
      </c>
    </row>
    <row r="250" spans="1:19" x14ac:dyDescent="0.2">
      <c r="A250" s="29">
        <v>45076</v>
      </c>
      <c r="B250" s="1" t="s">
        <v>673</v>
      </c>
      <c r="C250" s="27">
        <v>44339</v>
      </c>
      <c r="J250" s="1" t="s">
        <v>59</v>
      </c>
      <c r="K250" s="1" t="s">
        <v>60</v>
      </c>
      <c r="N250" s="6"/>
      <c r="O250" s="6">
        <v>18</v>
      </c>
      <c r="P250" s="6">
        <v>-4179.4399999999996</v>
      </c>
      <c r="R250" s="31">
        <v>-18</v>
      </c>
      <c r="S250" s="28">
        <v>44347</v>
      </c>
    </row>
    <row r="251" spans="1:19" x14ac:dyDescent="0.2">
      <c r="A251" s="29">
        <v>44917</v>
      </c>
      <c r="B251" s="1" t="s">
        <v>789</v>
      </c>
      <c r="C251" s="27">
        <v>44342</v>
      </c>
      <c r="G251" s="1" t="s">
        <v>790</v>
      </c>
      <c r="J251" s="1" t="s">
        <v>59</v>
      </c>
      <c r="K251" s="1" t="s">
        <v>121</v>
      </c>
      <c r="N251" s="6"/>
      <c r="O251" s="6">
        <v>784</v>
      </c>
      <c r="P251" s="6">
        <v>-4963.4399999999996</v>
      </c>
      <c r="R251" s="31">
        <v>-784</v>
      </c>
      <c r="S251" s="28">
        <v>44347</v>
      </c>
    </row>
    <row r="252" spans="1:19" x14ac:dyDescent="0.2">
      <c r="A252" s="29">
        <v>45032</v>
      </c>
      <c r="B252" s="1" t="s">
        <v>789</v>
      </c>
      <c r="C252" s="27">
        <v>44343</v>
      </c>
      <c r="G252" s="1" t="s">
        <v>790</v>
      </c>
      <c r="J252" s="1" t="s">
        <v>59</v>
      </c>
      <c r="K252" s="1" t="s">
        <v>121</v>
      </c>
      <c r="N252" s="6"/>
      <c r="O252" s="6">
        <v>124</v>
      </c>
      <c r="P252" s="6">
        <v>-5087.4399999999996</v>
      </c>
      <c r="R252" s="31">
        <v>-124</v>
      </c>
      <c r="S252" s="28">
        <v>44347</v>
      </c>
    </row>
    <row r="253" spans="1:19" x14ac:dyDescent="0.2">
      <c r="A253" s="29">
        <v>45022</v>
      </c>
      <c r="B253" s="1" t="s">
        <v>789</v>
      </c>
      <c r="C253" s="27">
        <v>44350</v>
      </c>
      <c r="G253" s="1" t="s">
        <v>790</v>
      </c>
      <c r="J253" s="1" t="s">
        <v>59</v>
      </c>
      <c r="K253" s="1" t="s">
        <v>52</v>
      </c>
      <c r="N253" s="6"/>
      <c r="O253" s="6">
        <v>396</v>
      </c>
      <c r="P253" s="6">
        <v>-5483.44</v>
      </c>
      <c r="R253" s="31">
        <v>-396</v>
      </c>
      <c r="S253" s="28">
        <v>44377</v>
      </c>
    </row>
    <row r="254" spans="1:19" x14ac:dyDescent="0.2">
      <c r="A254" s="29">
        <v>45222</v>
      </c>
      <c r="B254" s="1" t="s">
        <v>789</v>
      </c>
      <c r="C254" s="27">
        <v>44372</v>
      </c>
      <c r="G254" s="1" t="s">
        <v>790</v>
      </c>
      <c r="J254" s="1" t="s">
        <v>59</v>
      </c>
      <c r="K254" s="1" t="s">
        <v>121</v>
      </c>
      <c r="N254" s="6"/>
      <c r="O254" s="6">
        <v>343</v>
      </c>
      <c r="P254" s="6">
        <v>-5826.44</v>
      </c>
      <c r="R254" s="31">
        <v>-343</v>
      </c>
      <c r="S254" s="28">
        <v>44377</v>
      </c>
    </row>
    <row r="255" spans="1:19" x14ac:dyDescent="0.2">
      <c r="A255" s="29">
        <v>45220</v>
      </c>
      <c r="B255" s="1" t="s">
        <v>789</v>
      </c>
      <c r="C255" s="27">
        <v>44376</v>
      </c>
      <c r="G255" s="1" t="s">
        <v>790</v>
      </c>
      <c r="J255" s="1" t="s">
        <v>59</v>
      </c>
      <c r="K255" s="1" t="s">
        <v>121</v>
      </c>
      <c r="N255" s="6"/>
      <c r="O255" s="6">
        <v>49.98</v>
      </c>
      <c r="P255" s="6">
        <v>-5876.42</v>
      </c>
      <c r="R255" s="31">
        <v>-49.98</v>
      </c>
      <c r="S255" s="28">
        <v>44377</v>
      </c>
    </row>
    <row r="256" spans="1:19" x14ac:dyDescent="0.2">
      <c r="A256" s="29">
        <v>45228</v>
      </c>
      <c r="B256" s="1" t="s">
        <v>789</v>
      </c>
      <c r="C256" s="27">
        <v>44378</v>
      </c>
      <c r="G256" s="1" t="s">
        <v>790</v>
      </c>
      <c r="J256" s="1" t="s">
        <v>59</v>
      </c>
      <c r="K256" s="1" t="s">
        <v>121</v>
      </c>
      <c r="N256" s="6"/>
      <c r="O256" s="6">
        <v>698</v>
      </c>
      <c r="P256" s="6">
        <v>-6574.42</v>
      </c>
      <c r="R256" s="31">
        <v>-698</v>
      </c>
      <c r="S256" s="28">
        <v>44408</v>
      </c>
    </row>
    <row r="257" spans="1:19" x14ac:dyDescent="0.2">
      <c r="A257" s="29">
        <v>45311</v>
      </c>
      <c r="B257" s="1" t="s">
        <v>789</v>
      </c>
      <c r="C257" s="27">
        <v>44384</v>
      </c>
      <c r="G257" s="1" t="s">
        <v>790</v>
      </c>
      <c r="J257" s="1" t="s">
        <v>59</v>
      </c>
      <c r="K257" s="1" t="s">
        <v>52</v>
      </c>
      <c r="N257" s="6"/>
      <c r="O257" s="6">
        <v>240</v>
      </c>
      <c r="P257" s="6">
        <v>-6814.42</v>
      </c>
      <c r="R257" s="31">
        <v>-240</v>
      </c>
      <c r="S257" s="28">
        <v>44408</v>
      </c>
    </row>
    <row r="258" spans="1:19" x14ac:dyDescent="0.2">
      <c r="A258" s="29">
        <v>45450</v>
      </c>
      <c r="B258" s="1" t="s">
        <v>789</v>
      </c>
      <c r="C258" s="27">
        <v>44398</v>
      </c>
      <c r="G258" s="1" t="s">
        <v>790</v>
      </c>
      <c r="J258" s="1" t="s">
        <v>59</v>
      </c>
      <c r="K258" s="1" t="s">
        <v>121</v>
      </c>
      <c r="N258" s="6"/>
      <c r="O258" s="6">
        <v>456</v>
      </c>
      <c r="P258" s="6">
        <v>-7270.42</v>
      </c>
      <c r="R258" s="31">
        <v>-456</v>
      </c>
      <c r="S258" s="28">
        <v>44408</v>
      </c>
    </row>
    <row r="259" spans="1:19" x14ac:dyDescent="0.2">
      <c r="A259" s="29">
        <v>45451</v>
      </c>
      <c r="B259" s="1" t="s">
        <v>789</v>
      </c>
      <c r="C259" s="27">
        <v>44398</v>
      </c>
      <c r="G259" s="1" t="s">
        <v>790</v>
      </c>
      <c r="J259" s="1" t="s">
        <v>59</v>
      </c>
      <c r="K259" s="1" t="s">
        <v>121</v>
      </c>
      <c r="N259" s="6"/>
      <c r="O259" s="6">
        <v>13.3</v>
      </c>
      <c r="P259" s="6">
        <v>-7283.72</v>
      </c>
      <c r="R259" s="31">
        <v>-13.3</v>
      </c>
      <c r="S259" s="28">
        <v>44408</v>
      </c>
    </row>
    <row r="260" spans="1:19" x14ac:dyDescent="0.2">
      <c r="A260" s="29">
        <v>45660</v>
      </c>
      <c r="B260" s="1" t="s">
        <v>164</v>
      </c>
      <c r="C260" s="27">
        <v>44398</v>
      </c>
      <c r="J260" s="1" t="s">
        <v>59</v>
      </c>
      <c r="K260" s="1" t="s">
        <v>60</v>
      </c>
      <c r="N260" s="6">
        <v>1234.49</v>
      </c>
      <c r="O260" s="6"/>
      <c r="P260" s="6">
        <v>-6049.23</v>
      </c>
      <c r="R260" s="31">
        <v>1234.49</v>
      </c>
      <c r="S260" s="28">
        <v>44408</v>
      </c>
    </row>
    <row r="261" spans="1:19" x14ac:dyDescent="0.2">
      <c r="A261" s="29">
        <v>45568</v>
      </c>
      <c r="B261" s="1" t="s">
        <v>789</v>
      </c>
      <c r="C261" s="27">
        <v>44412</v>
      </c>
      <c r="G261" s="1" t="s">
        <v>790</v>
      </c>
      <c r="J261" s="1" t="s">
        <v>59</v>
      </c>
      <c r="K261" s="1" t="s">
        <v>52</v>
      </c>
      <c r="N261" s="6"/>
      <c r="O261" s="6">
        <v>198.88</v>
      </c>
      <c r="P261" s="6">
        <v>-6248.11</v>
      </c>
      <c r="R261" s="31">
        <v>-198.88</v>
      </c>
      <c r="S261" s="28">
        <v>44439</v>
      </c>
    </row>
    <row r="262" spans="1:19" x14ac:dyDescent="0.2">
      <c r="A262" s="29">
        <v>45570</v>
      </c>
      <c r="B262" s="1" t="s">
        <v>789</v>
      </c>
      <c r="C262" s="27">
        <v>44412</v>
      </c>
      <c r="G262" s="1" t="s">
        <v>790</v>
      </c>
      <c r="J262" s="1" t="s">
        <v>59</v>
      </c>
      <c r="K262" s="1" t="s">
        <v>121</v>
      </c>
      <c r="N262" s="6"/>
      <c r="O262" s="6">
        <v>6948.62</v>
      </c>
      <c r="P262" s="6">
        <v>-13196.73</v>
      </c>
      <c r="R262" s="31">
        <v>-6948.62</v>
      </c>
      <c r="S262" s="28">
        <v>44439</v>
      </c>
    </row>
    <row r="263" spans="1:19" x14ac:dyDescent="0.2">
      <c r="A263" s="29">
        <v>45571</v>
      </c>
      <c r="B263" s="1" t="s">
        <v>789</v>
      </c>
      <c r="C263" s="27">
        <v>44412</v>
      </c>
      <c r="G263" s="1" t="s">
        <v>790</v>
      </c>
      <c r="J263" s="1" t="s">
        <v>59</v>
      </c>
      <c r="K263" s="1" t="s">
        <v>121</v>
      </c>
      <c r="N263" s="6"/>
      <c r="O263" s="6">
        <v>138.01</v>
      </c>
      <c r="P263" s="6">
        <v>-13334.74</v>
      </c>
      <c r="R263" s="31">
        <v>-138.01</v>
      </c>
      <c r="S263" s="28">
        <v>44439</v>
      </c>
    </row>
    <row r="264" spans="1:19" x14ac:dyDescent="0.2">
      <c r="A264" s="29">
        <v>45710</v>
      </c>
      <c r="B264" s="1" t="s">
        <v>789</v>
      </c>
      <c r="C264" s="27">
        <v>44421</v>
      </c>
      <c r="G264" s="1" t="s">
        <v>790</v>
      </c>
      <c r="J264" s="1" t="s">
        <v>59</v>
      </c>
      <c r="K264" s="1" t="s">
        <v>52</v>
      </c>
      <c r="N264" s="6"/>
      <c r="O264" s="6">
        <v>1947.74</v>
      </c>
      <c r="P264" s="6">
        <v>-15282.48</v>
      </c>
      <c r="R264" s="31">
        <v>-1947.74</v>
      </c>
      <c r="S264" s="28">
        <v>44439</v>
      </c>
    </row>
    <row r="265" spans="1:19" x14ac:dyDescent="0.2">
      <c r="A265" s="29">
        <v>45724</v>
      </c>
      <c r="B265" s="1" t="s">
        <v>789</v>
      </c>
      <c r="C265" s="27">
        <v>44424</v>
      </c>
      <c r="G265" s="1" t="s">
        <v>790</v>
      </c>
      <c r="J265" s="1" t="s">
        <v>59</v>
      </c>
      <c r="K265" s="1" t="s">
        <v>121</v>
      </c>
      <c r="N265" s="6"/>
      <c r="O265" s="6">
        <v>396</v>
      </c>
      <c r="P265" s="6">
        <v>-15678.48</v>
      </c>
      <c r="R265" s="31">
        <v>-396</v>
      </c>
      <c r="S265" s="28">
        <v>44439</v>
      </c>
    </row>
    <row r="266" spans="1:19" x14ac:dyDescent="0.2">
      <c r="A266" s="29">
        <v>45749</v>
      </c>
      <c r="B266" s="1" t="s">
        <v>789</v>
      </c>
      <c r="C266" s="27">
        <v>44426</v>
      </c>
      <c r="G266" s="1" t="s">
        <v>790</v>
      </c>
      <c r="J266" s="1" t="s">
        <v>59</v>
      </c>
      <c r="K266" s="1" t="s">
        <v>121</v>
      </c>
      <c r="N266" s="6"/>
      <c r="O266" s="6">
        <v>387.88</v>
      </c>
      <c r="P266" s="6">
        <v>-16066.36</v>
      </c>
      <c r="R266" s="31">
        <v>-387.88</v>
      </c>
      <c r="S266" s="28">
        <v>44439</v>
      </c>
    </row>
    <row r="267" spans="1:19" x14ac:dyDescent="0.2">
      <c r="A267" s="29">
        <v>45776</v>
      </c>
      <c r="B267" s="1" t="s">
        <v>789</v>
      </c>
      <c r="C267" s="27">
        <v>44431</v>
      </c>
      <c r="G267" s="1" t="s">
        <v>790</v>
      </c>
      <c r="J267" s="1" t="s">
        <v>59</v>
      </c>
      <c r="K267" s="1" t="s">
        <v>121</v>
      </c>
      <c r="N267" s="6"/>
      <c r="O267" s="6">
        <v>477.88</v>
      </c>
      <c r="P267" s="6">
        <v>-16544.240000000002</v>
      </c>
      <c r="R267" s="31">
        <v>-477.88</v>
      </c>
      <c r="S267" s="28">
        <v>44439</v>
      </c>
    </row>
    <row r="268" spans="1:19" x14ac:dyDescent="0.2">
      <c r="A268" s="29">
        <v>45777</v>
      </c>
      <c r="B268" s="1" t="s">
        <v>789</v>
      </c>
      <c r="C268" s="27">
        <v>44431</v>
      </c>
      <c r="G268" s="1" t="s">
        <v>790</v>
      </c>
      <c r="J268" s="1" t="s">
        <v>59</v>
      </c>
      <c r="K268" s="1" t="s">
        <v>121</v>
      </c>
      <c r="N268" s="6"/>
      <c r="O268" s="6">
        <v>796.91</v>
      </c>
      <c r="P268" s="6">
        <v>-17341.150000000001</v>
      </c>
      <c r="R268" s="31">
        <v>-796.91</v>
      </c>
      <c r="S268" s="28">
        <v>44439</v>
      </c>
    </row>
    <row r="269" spans="1:19" x14ac:dyDescent="0.2">
      <c r="A269" s="29">
        <v>45778</v>
      </c>
      <c r="B269" s="1" t="s">
        <v>789</v>
      </c>
      <c r="C269" s="27">
        <v>44431</v>
      </c>
      <c r="G269" s="1" t="s">
        <v>790</v>
      </c>
      <c r="J269" s="1" t="s">
        <v>59</v>
      </c>
      <c r="K269" s="1" t="s">
        <v>52</v>
      </c>
      <c r="N269" s="6"/>
      <c r="O269" s="6">
        <v>776.25</v>
      </c>
      <c r="P269" s="6">
        <v>-18117.400000000001</v>
      </c>
      <c r="R269" s="31">
        <v>-776.25</v>
      </c>
      <c r="S269" s="28">
        <v>44439</v>
      </c>
    </row>
    <row r="270" spans="1:19" x14ac:dyDescent="0.2">
      <c r="A270" s="29">
        <v>45684</v>
      </c>
      <c r="B270" s="1" t="s">
        <v>789</v>
      </c>
      <c r="C270" s="27">
        <v>44439</v>
      </c>
      <c r="G270" s="1" t="s">
        <v>790</v>
      </c>
      <c r="J270" s="1" t="s">
        <v>59</v>
      </c>
      <c r="K270" s="1" t="s">
        <v>52</v>
      </c>
      <c r="N270" s="6"/>
      <c r="O270" s="6">
        <v>397.37</v>
      </c>
      <c r="P270" s="6">
        <v>-18514.77</v>
      </c>
      <c r="R270" s="31">
        <v>-397.37</v>
      </c>
      <c r="S270" s="28">
        <v>44439</v>
      </c>
    </row>
    <row r="271" spans="1:19" x14ac:dyDescent="0.2">
      <c r="A271" s="29">
        <v>45685</v>
      </c>
      <c r="B271" s="1" t="s">
        <v>789</v>
      </c>
      <c r="C271" s="27">
        <v>44439</v>
      </c>
      <c r="G271" s="1" t="s">
        <v>790</v>
      </c>
      <c r="J271" s="1" t="s">
        <v>59</v>
      </c>
      <c r="K271" s="1" t="s">
        <v>121</v>
      </c>
      <c r="N271" s="6"/>
      <c r="O271" s="6">
        <v>170.28</v>
      </c>
      <c r="P271" s="6">
        <v>-18685.05</v>
      </c>
      <c r="R271" s="31">
        <v>-170.28</v>
      </c>
      <c r="S271" s="28">
        <v>44439</v>
      </c>
    </row>
    <row r="272" spans="1:19" x14ac:dyDescent="0.2">
      <c r="A272" s="29">
        <v>45804</v>
      </c>
      <c r="B272" s="1" t="s">
        <v>789</v>
      </c>
      <c r="C272" s="27">
        <v>44439</v>
      </c>
      <c r="G272" s="1" t="s">
        <v>790</v>
      </c>
      <c r="J272" s="1" t="s">
        <v>59</v>
      </c>
      <c r="K272" s="1" t="s">
        <v>52</v>
      </c>
      <c r="N272" s="6"/>
      <c r="O272" s="6">
        <v>565.79999999999995</v>
      </c>
      <c r="P272" s="6">
        <v>-19250.849999999999</v>
      </c>
      <c r="R272" s="31">
        <v>-565.79999999999995</v>
      </c>
      <c r="S272" s="28">
        <v>44439</v>
      </c>
    </row>
    <row r="273" spans="1:19" x14ac:dyDescent="0.2">
      <c r="A273" s="29">
        <v>45888</v>
      </c>
      <c r="B273" s="1" t="s">
        <v>789</v>
      </c>
      <c r="C273" s="27">
        <v>44441</v>
      </c>
      <c r="G273" s="1" t="s">
        <v>790</v>
      </c>
      <c r="J273" s="1" t="s">
        <v>59</v>
      </c>
      <c r="K273" s="1" t="s">
        <v>121</v>
      </c>
      <c r="N273" s="6"/>
      <c r="O273" s="6">
        <v>1374.01</v>
      </c>
      <c r="P273" s="6">
        <v>-20624.86</v>
      </c>
      <c r="R273" s="31">
        <v>-1374.01</v>
      </c>
      <c r="S273" s="28">
        <v>44469</v>
      </c>
    </row>
    <row r="274" spans="1:19" x14ac:dyDescent="0.2">
      <c r="A274" s="29">
        <v>45912</v>
      </c>
      <c r="B274" s="1" t="s">
        <v>789</v>
      </c>
      <c r="C274" s="27">
        <v>44446</v>
      </c>
      <c r="G274" s="1" t="s">
        <v>790</v>
      </c>
      <c r="J274" s="1" t="s">
        <v>59</v>
      </c>
      <c r="K274" s="1" t="s">
        <v>121</v>
      </c>
      <c r="N274" s="6"/>
      <c r="O274" s="6">
        <v>36</v>
      </c>
      <c r="P274" s="6">
        <v>-20660.86</v>
      </c>
      <c r="R274" s="31">
        <v>-36</v>
      </c>
      <c r="S274" s="28">
        <v>44469</v>
      </c>
    </row>
    <row r="275" spans="1:19" x14ac:dyDescent="0.2">
      <c r="A275" s="29">
        <v>45913</v>
      </c>
      <c r="B275" s="1" t="s">
        <v>789</v>
      </c>
      <c r="C275" s="27">
        <v>44446</v>
      </c>
      <c r="G275" s="1" t="s">
        <v>790</v>
      </c>
      <c r="J275" s="1" t="s">
        <v>59</v>
      </c>
      <c r="K275" s="1" t="s">
        <v>121</v>
      </c>
      <c r="N275" s="6"/>
      <c r="O275" s="6">
        <v>3184.64</v>
      </c>
      <c r="P275" s="6">
        <v>-23845.5</v>
      </c>
      <c r="R275" s="31">
        <v>-3184.64</v>
      </c>
      <c r="S275" s="28">
        <v>44469</v>
      </c>
    </row>
    <row r="276" spans="1:19" x14ac:dyDescent="0.2">
      <c r="A276" s="29">
        <v>46002</v>
      </c>
      <c r="B276" s="1" t="s">
        <v>789</v>
      </c>
      <c r="C276" s="27">
        <v>44448</v>
      </c>
      <c r="G276" s="1" t="s">
        <v>790</v>
      </c>
      <c r="J276" s="1" t="s">
        <v>59</v>
      </c>
      <c r="K276" s="1" t="s">
        <v>121</v>
      </c>
      <c r="N276" s="6"/>
      <c r="O276" s="6">
        <v>723</v>
      </c>
      <c r="P276" s="6">
        <v>-24568.5</v>
      </c>
      <c r="R276" s="31">
        <v>-723</v>
      </c>
      <c r="S276" s="28">
        <v>44469</v>
      </c>
    </row>
    <row r="277" spans="1:19" x14ac:dyDescent="0.2">
      <c r="A277" s="29">
        <v>46003</v>
      </c>
      <c r="B277" s="1" t="s">
        <v>789</v>
      </c>
      <c r="C277" s="27">
        <v>44448</v>
      </c>
      <c r="G277" s="1" t="s">
        <v>790</v>
      </c>
      <c r="J277" s="1" t="s">
        <v>59</v>
      </c>
      <c r="K277" s="1" t="s">
        <v>121</v>
      </c>
      <c r="N277" s="6"/>
      <c r="O277" s="6">
        <v>1395.06</v>
      </c>
      <c r="P277" s="6">
        <v>-25963.56</v>
      </c>
      <c r="R277" s="31">
        <v>-1395.06</v>
      </c>
      <c r="S277" s="28">
        <v>44469</v>
      </c>
    </row>
    <row r="278" spans="1:19" x14ac:dyDescent="0.2">
      <c r="A278" s="29">
        <v>46031</v>
      </c>
      <c r="B278" s="1" t="s">
        <v>789</v>
      </c>
      <c r="C278" s="27">
        <v>44452</v>
      </c>
      <c r="G278" s="1" t="s">
        <v>790</v>
      </c>
      <c r="J278" s="1" t="s">
        <v>59</v>
      </c>
      <c r="K278" s="1" t="s">
        <v>121</v>
      </c>
      <c r="N278" s="6"/>
      <c r="O278" s="6">
        <v>688</v>
      </c>
      <c r="P278" s="6">
        <v>-26651.56</v>
      </c>
      <c r="R278" s="31">
        <v>-688</v>
      </c>
      <c r="S278" s="28">
        <v>44469</v>
      </c>
    </row>
    <row r="279" spans="1:19" x14ac:dyDescent="0.2">
      <c r="A279" s="29">
        <v>46032</v>
      </c>
      <c r="B279" s="1" t="s">
        <v>789</v>
      </c>
      <c r="C279" s="27">
        <v>44452</v>
      </c>
      <c r="G279" s="1" t="s">
        <v>790</v>
      </c>
      <c r="J279" s="1" t="s">
        <v>59</v>
      </c>
      <c r="K279" s="1" t="s">
        <v>121</v>
      </c>
      <c r="N279" s="6"/>
      <c r="O279" s="6">
        <v>40</v>
      </c>
      <c r="P279" s="6">
        <v>-26691.56</v>
      </c>
      <c r="R279" s="31">
        <v>-40</v>
      </c>
      <c r="S279" s="28">
        <v>44469</v>
      </c>
    </row>
    <row r="280" spans="1:19" x14ac:dyDescent="0.2">
      <c r="A280" s="29">
        <v>46051</v>
      </c>
      <c r="B280" s="1" t="s">
        <v>789</v>
      </c>
      <c r="C280" s="27">
        <v>44453</v>
      </c>
      <c r="G280" s="1" t="s">
        <v>790</v>
      </c>
      <c r="J280" s="1" t="s">
        <v>59</v>
      </c>
      <c r="K280" s="1" t="s">
        <v>121</v>
      </c>
      <c r="N280" s="6"/>
      <c r="O280" s="6">
        <v>24</v>
      </c>
      <c r="P280" s="6">
        <v>-26715.56</v>
      </c>
      <c r="R280" s="31">
        <v>-24</v>
      </c>
      <c r="S280" s="28">
        <v>44469</v>
      </c>
    </row>
    <row r="281" spans="1:19" x14ac:dyDescent="0.2">
      <c r="A281" s="29">
        <v>46090</v>
      </c>
      <c r="B281" s="1" t="s">
        <v>789</v>
      </c>
      <c r="C281" s="27">
        <v>44454</v>
      </c>
      <c r="G281" s="1" t="s">
        <v>790</v>
      </c>
      <c r="J281" s="1" t="s">
        <v>59</v>
      </c>
      <c r="K281" s="1" t="s">
        <v>121</v>
      </c>
      <c r="N281" s="6"/>
      <c r="O281" s="6">
        <v>627</v>
      </c>
      <c r="P281" s="6">
        <v>-27342.560000000001</v>
      </c>
      <c r="R281" s="31">
        <v>-627</v>
      </c>
      <c r="S281" s="28">
        <v>44469</v>
      </c>
    </row>
    <row r="282" spans="1:19" x14ac:dyDescent="0.2">
      <c r="A282" s="29">
        <v>46053</v>
      </c>
      <c r="B282" s="1" t="s">
        <v>789</v>
      </c>
      <c r="C282" s="27">
        <v>44455</v>
      </c>
      <c r="G282" s="1" t="s">
        <v>790</v>
      </c>
      <c r="J282" s="1" t="s">
        <v>59</v>
      </c>
      <c r="K282" s="1" t="s">
        <v>52</v>
      </c>
      <c r="N282" s="6"/>
      <c r="O282" s="6">
        <v>684.83</v>
      </c>
      <c r="P282" s="6">
        <v>-28027.39</v>
      </c>
      <c r="R282" s="31">
        <v>-684.83</v>
      </c>
      <c r="S282" s="28">
        <v>44469</v>
      </c>
    </row>
    <row r="283" spans="1:19" x14ac:dyDescent="0.2">
      <c r="A283" s="29">
        <v>46054</v>
      </c>
      <c r="B283" s="1" t="s">
        <v>789</v>
      </c>
      <c r="C283" s="27">
        <v>44455</v>
      </c>
      <c r="G283" s="1" t="s">
        <v>790</v>
      </c>
      <c r="J283" s="1" t="s">
        <v>59</v>
      </c>
      <c r="K283" s="1" t="s">
        <v>121</v>
      </c>
      <c r="N283" s="6"/>
      <c r="O283" s="6">
        <v>423</v>
      </c>
      <c r="P283" s="6">
        <v>-28450.39</v>
      </c>
      <c r="R283" s="31">
        <v>-423</v>
      </c>
      <c r="S283" s="28">
        <v>44469</v>
      </c>
    </row>
    <row r="284" spans="1:19" x14ac:dyDescent="0.2">
      <c r="A284" s="29">
        <v>46074</v>
      </c>
      <c r="B284" s="1" t="s">
        <v>789</v>
      </c>
      <c r="C284" s="27">
        <v>44460</v>
      </c>
      <c r="G284" s="1" t="s">
        <v>790</v>
      </c>
      <c r="J284" s="1" t="s">
        <v>59</v>
      </c>
      <c r="K284" s="1" t="s">
        <v>121</v>
      </c>
      <c r="N284" s="6"/>
      <c r="O284" s="6">
        <v>417</v>
      </c>
      <c r="P284" s="6">
        <v>-28867.39</v>
      </c>
      <c r="R284" s="31">
        <v>-417</v>
      </c>
      <c r="S284" s="28">
        <v>44469</v>
      </c>
    </row>
    <row r="285" spans="1:19" x14ac:dyDescent="0.2">
      <c r="A285" s="29">
        <v>46075</v>
      </c>
      <c r="B285" s="1" t="s">
        <v>789</v>
      </c>
      <c r="C285" s="27">
        <v>44460</v>
      </c>
      <c r="G285" s="1" t="s">
        <v>790</v>
      </c>
      <c r="J285" s="1" t="s">
        <v>59</v>
      </c>
      <c r="K285" s="1" t="s">
        <v>52</v>
      </c>
      <c r="N285" s="6"/>
      <c r="O285" s="6">
        <v>515.70000000000005</v>
      </c>
      <c r="P285" s="6">
        <v>-29383.09</v>
      </c>
      <c r="R285" s="31">
        <v>-515.70000000000005</v>
      </c>
      <c r="S285" s="28">
        <v>44469</v>
      </c>
    </row>
    <row r="286" spans="1:19" x14ac:dyDescent="0.2">
      <c r="A286" s="29">
        <v>46112</v>
      </c>
      <c r="B286" s="1" t="s">
        <v>789</v>
      </c>
      <c r="C286" s="27">
        <v>44462</v>
      </c>
      <c r="G286" s="1" t="s">
        <v>790</v>
      </c>
      <c r="J286" s="1" t="s">
        <v>59</v>
      </c>
      <c r="K286" s="1" t="s">
        <v>121</v>
      </c>
      <c r="N286" s="6"/>
      <c r="O286" s="6">
        <v>98</v>
      </c>
      <c r="P286" s="6">
        <v>-29481.09</v>
      </c>
      <c r="R286" s="31">
        <v>-98</v>
      </c>
      <c r="S286" s="28">
        <v>44469</v>
      </c>
    </row>
    <row r="287" spans="1:19" x14ac:dyDescent="0.2">
      <c r="A287" s="29">
        <v>46113</v>
      </c>
      <c r="B287" s="1" t="s">
        <v>789</v>
      </c>
      <c r="C287" s="27">
        <v>44462</v>
      </c>
      <c r="G287" s="1" t="s">
        <v>790</v>
      </c>
      <c r="J287" s="1" t="s">
        <v>59</v>
      </c>
      <c r="K287" s="1" t="s">
        <v>121</v>
      </c>
      <c r="N287" s="6"/>
      <c r="O287" s="6">
        <v>1345.25</v>
      </c>
      <c r="P287" s="6">
        <v>-30826.34</v>
      </c>
      <c r="R287" s="31">
        <v>-1345.25</v>
      </c>
      <c r="S287" s="28">
        <v>44469</v>
      </c>
    </row>
    <row r="288" spans="1:19" x14ac:dyDescent="0.2">
      <c r="A288" s="29">
        <v>46224</v>
      </c>
      <c r="B288" s="1" t="s">
        <v>789</v>
      </c>
      <c r="C288" s="27">
        <v>44474</v>
      </c>
      <c r="G288" s="1" t="s">
        <v>790</v>
      </c>
      <c r="J288" s="1" t="s">
        <v>59</v>
      </c>
      <c r="K288" s="1" t="s">
        <v>121</v>
      </c>
      <c r="N288" s="6"/>
      <c r="O288" s="6">
        <v>1069.1400000000001</v>
      </c>
      <c r="P288" s="6">
        <v>-31895.48</v>
      </c>
      <c r="R288" s="31">
        <v>-1069.1400000000001</v>
      </c>
      <c r="S288" s="28">
        <v>44500</v>
      </c>
    </row>
    <row r="289" spans="1:19" x14ac:dyDescent="0.2">
      <c r="A289" s="29">
        <v>46337</v>
      </c>
      <c r="B289" s="1" t="s">
        <v>789</v>
      </c>
      <c r="C289" s="27">
        <v>44476</v>
      </c>
      <c r="G289" s="1" t="s">
        <v>790</v>
      </c>
      <c r="J289" s="1" t="s">
        <v>59</v>
      </c>
      <c r="K289" s="1" t="s">
        <v>52</v>
      </c>
      <c r="N289" s="6"/>
      <c r="O289" s="6">
        <v>228</v>
      </c>
      <c r="P289" s="6">
        <v>-32123.48</v>
      </c>
      <c r="R289" s="31">
        <v>-228</v>
      </c>
      <c r="S289" s="28">
        <v>44500</v>
      </c>
    </row>
    <row r="290" spans="1:19" x14ac:dyDescent="0.2">
      <c r="A290" s="29">
        <v>46348</v>
      </c>
      <c r="B290" s="1" t="s">
        <v>789</v>
      </c>
      <c r="C290" s="27">
        <v>44480</v>
      </c>
      <c r="G290" s="1" t="s">
        <v>790</v>
      </c>
      <c r="J290" s="1" t="s">
        <v>59</v>
      </c>
      <c r="K290" s="1" t="s">
        <v>121</v>
      </c>
      <c r="N290" s="6"/>
      <c r="O290" s="6">
        <v>134.99</v>
      </c>
      <c r="P290" s="6">
        <v>-32258.47</v>
      </c>
      <c r="R290" s="31">
        <v>-134.99</v>
      </c>
      <c r="S290" s="28">
        <v>44500</v>
      </c>
    </row>
    <row r="291" spans="1:19" x14ac:dyDescent="0.2">
      <c r="A291" s="29">
        <v>46350</v>
      </c>
      <c r="B291" s="1" t="s">
        <v>789</v>
      </c>
      <c r="C291" s="27">
        <v>44480</v>
      </c>
      <c r="G291" s="1" t="s">
        <v>790</v>
      </c>
      <c r="J291" s="1" t="s">
        <v>59</v>
      </c>
      <c r="K291" s="1" t="s">
        <v>121</v>
      </c>
      <c r="N291" s="6"/>
      <c r="O291" s="6">
        <v>190</v>
      </c>
      <c r="P291" s="6">
        <v>-32448.47</v>
      </c>
      <c r="R291" s="31">
        <v>-190</v>
      </c>
      <c r="S291" s="28">
        <v>44500</v>
      </c>
    </row>
    <row r="292" spans="1:19" x14ac:dyDescent="0.2">
      <c r="A292" s="29">
        <v>46361</v>
      </c>
      <c r="B292" s="1" t="s">
        <v>789</v>
      </c>
      <c r="C292" s="27">
        <v>44480</v>
      </c>
      <c r="G292" s="1" t="s">
        <v>790</v>
      </c>
      <c r="J292" s="1" t="s">
        <v>59</v>
      </c>
      <c r="K292" s="1" t="s">
        <v>121</v>
      </c>
      <c r="N292" s="6"/>
      <c r="O292" s="6">
        <v>3977.42</v>
      </c>
      <c r="P292" s="6">
        <v>-36425.89</v>
      </c>
      <c r="R292" s="31">
        <v>-3977.42</v>
      </c>
      <c r="S292" s="28">
        <v>44500</v>
      </c>
    </row>
    <row r="293" spans="1:19" x14ac:dyDescent="0.2">
      <c r="A293" s="29">
        <v>46399</v>
      </c>
      <c r="B293" s="1" t="s">
        <v>789</v>
      </c>
      <c r="C293" s="27">
        <v>44484</v>
      </c>
      <c r="G293" s="1" t="s">
        <v>790</v>
      </c>
      <c r="J293" s="1" t="s">
        <v>59</v>
      </c>
      <c r="K293" s="1" t="s">
        <v>121</v>
      </c>
      <c r="N293" s="6"/>
      <c r="O293" s="6">
        <v>4056</v>
      </c>
      <c r="P293" s="6">
        <v>-40481.89</v>
      </c>
      <c r="R293" s="31">
        <v>-4056</v>
      </c>
      <c r="S293" s="28">
        <v>44500</v>
      </c>
    </row>
    <row r="294" spans="1:19" x14ac:dyDescent="0.2">
      <c r="A294" s="29">
        <v>46562</v>
      </c>
      <c r="B294" s="1" t="s">
        <v>789</v>
      </c>
      <c r="C294" s="27">
        <v>44500</v>
      </c>
      <c r="G294" s="1" t="s">
        <v>790</v>
      </c>
      <c r="J294" s="1" t="s">
        <v>59</v>
      </c>
      <c r="K294" s="1" t="s">
        <v>121</v>
      </c>
      <c r="N294" s="6"/>
      <c r="O294" s="6">
        <v>4242</v>
      </c>
      <c r="P294" s="6">
        <v>-44723.89</v>
      </c>
      <c r="R294" s="31">
        <v>-4242</v>
      </c>
      <c r="S294" s="28">
        <v>44500</v>
      </c>
    </row>
    <row r="295" spans="1:19" x14ac:dyDescent="0.2">
      <c r="A295" s="29">
        <v>46483</v>
      </c>
      <c r="B295" s="1" t="s">
        <v>789</v>
      </c>
      <c r="C295" s="27">
        <v>44501</v>
      </c>
      <c r="G295" s="1" t="s">
        <v>790</v>
      </c>
      <c r="J295" s="1" t="s">
        <v>59</v>
      </c>
      <c r="K295" s="1" t="s">
        <v>121</v>
      </c>
      <c r="N295" s="6"/>
      <c r="O295" s="6">
        <v>3125.72</v>
      </c>
      <c r="P295" s="6">
        <v>-47849.61</v>
      </c>
      <c r="R295" s="31">
        <v>-3125.72</v>
      </c>
      <c r="S295" s="28">
        <v>44530</v>
      </c>
    </row>
    <row r="296" spans="1:19" x14ac:dyDescent="0.2">
      <c r="A296" s="29">
        <v>46484</v>
      </c>
      <c r="B296" s="1" t="s">
        <v>789</v>
      </c>
      <c r="C296" s="27">
        <v>44501</v>
      </c>
      <c r="G296" s="1" t="s">
        <v>790</v>
      </c>
      <c r="J296" s="1" t="s">
        <v>59</v>
      </c>
      <c r="K296" s="1" t="s">
        <v>121</v>
      </c>
      <c r="N296" s="6"/>
      <c r="O296" s="6">
        <v>1835.9</v>
      </c>
      <c r="P296" s="6">
        <v>-49685.51</v>
      </c>
      <c r="R296" s="31">
        <v>-1835.9</v>
      </c>
      <c r="S296" s="28">
        <v>44530</v>
      </c>
    </row>
    <row r="297" spans="1:19" x14ac:dyDescent="0.2">
      <c r="A297" s="29">
        <v>46485</v>
      </c>
      <c r="B297" s="1" t="s">
        <v>789</v>
      </c>
      <c r="C297" s="27">
        <v>44501</v>
      </c>
      <c r="G297" s="1" t="s">
        <v>790</v>
      </c>
      <c r="J297" s="1" t="s">
        <v>59</v>
      </c>
      <c r="K297" s="1" t="s">
        <v>121</v>
      </c>
      <c r="N297" s="6"/>
      <c r="O297" s="6">
        <v>318</v>
      </c>
      <c r="P297" s="6">
        <v>-50003.51</v>
      </c>
      <c r="R297" s="31">
        <v>-318</v>
      </c>
      <c r="S297" s="28">
        <v>44530</v>
      </c>
    </row>
    <row r="298" spans="1:19" x14ac:dyDescent="0.2">
      <c r="A298" s="29">
        <v>46541</v>
      </c>
      <c r="B298" s="1" t="s">
        <v>789</v>
      </c>
      <c r="C298" s="27">
        <v>44504</v>
      </c>
      <c r="G298" s="1" t="s">
        <v>790</v>
      </c>
      <c r="J298" s="1" t="s">
        <v>59</v>
      </c>
      <c r="K298" s="1" t="s">
        <v>121</v>
      </c>
      <c r="N298" s="6"/>
      <c r="O298" s="6">
        <v>264</v>
      </c>
      <c r="P298" s="6">
        <v>-50267.51</v>
      </c>
      <c r="R298" s="31">
        <v>-264</v>
      </c>
      <c r="S298" s="28">
        <v>44530</v>
      </c>
    </row>
    <row r="299" spans="1:19" x14ac:dyDescent="0.2">
      <c r="A299" s="29">
        <v>46564</v>
      </c>
      <c r="B299" s="1" t="s">
        <v>789</v>
      </c>
      <c r="C299" s="27">
        <v>44508</v>
      </c>
      <c r="G299" s="1" t="s">
        <v>790</v>
      </c>
      <c r="J299" s="1" t="s">
        <v>59</v>
      </c>
      <c r="K299" s="1" t="s">
        <v>121</v>
      </c>
      <c r="N299" s="6"/>
      <c r="O299" s="6">
        <v>858</v>
      </c>
      <c r="P299" s="6">
        <v>-51125.51</v>
      </c>
      <c r="R299" s="31">
        <v>-858</v>
      </c>
      <c r="S299" s="28">
        <v>44530</v>
      </c>
    </row>
    <row r="300" spans="1:19" x14ac:dyDescent="0.2">
      <c r="A300" s="29">
        <v>46743</v>
      </c>
      <c r="B300" s="1" t="s">
        <v>789</v>
      </c>
      <c r="C300" s="27">
        <v>44508</v>
      </c>
      <c r="G300" s="1" t="s">
        <v>790</v>
      </c>
      <c r="J300" s="1" t="s">
        <v>59</v>
      </c>
      <c r="K300" s="1" t="s">
        <v>121</v>
      </c>
      <c r="N300" s="6"/>
      <c r="O300" s="6">
        <v>188</v>
      </c>
      <c r="P300" s="6">
        <v>-51313.51</v>
      </c>
      <c r="R300" s="31">
        <v>-188</v>
      </c>
      <c r="S300" s="28">
        <v>44530</v>
      </c>
    </row>
    <row r="301" spans="1:19" x14ac:dyDescent="0.2">
      <c r="A301" s="29">
        <v>46652</v>
      </c>
      <c r="B301" s="1" t="s">
        <v>789</v>
      </c>
      <c r="C301" s="27">
        <v>44510</v>
      </c>
      <c r="G301" s="1" t="s">
        <v>790</v>
      </c>
      <c r="J301" s="1" t="s">
        <v>59</v>
      </c>
      <c r="K301" s="1" t="s">
        <v>121</v>
      </c>
      <c r="N301" s="6"/>
      <c r="O301" s="6">
        <v>68</v>
      </c>
      <c r="P301" s="6">
        <v>-51381.51</v>
      </c>
      <c r="R301" s="31">
        <v>-68</v>
      </c>
      <c r="S301" s="28">
        <v>44530</v>
      </c>
    </row>
    <row r="302" spans="1:19" x14ac:dyDescent="0.2">
      <c r="A302" s="29">
        <v>46654</v>
      </c>
      <c r="B302" s="1" t="s">
        <v>789</v>
      </c>
      <c r="C302" s="27">
        <v>44510</v>
      </c>
      <c r="G302" s="1" t="s">
        <v>790</v>
      </c>
      <c r="J302" s="1" t="s">
        <v>59</v>
      </c>
      <c r="K302" s="1" t="s">
        <v>121</v>
      </c>
      <c r="N302" s="6"/>
      <c r="O302" s="6">
        <v>396</v>
      </c>
      <c r="P302" s="6">
        <v>-51777.51</v>
      </c>
      <c r="R302" s="31">
        <v>-396</v>
      </c>
      <c r="S302" s="28">
        <v>44530</v>
      </c>
    </row>
    <row r="303" spans="1:19" x14ac:dyDescent="0.2">
      <c r="A303" s="29">
        <v>46718</v>
      </c>
      <c r="B303" s="1" t="s">
        <v>789</v>
      </c>
      <c r="C303" s="27">
        <v>44522</v>
      </c>
      <c r="G303" s="1" t="s">
        <v>790</v>
      </c>
      <c r="J303" s="1" t="s">
        <v>59</v>
      </c>
      <c r="K303" s="1" t="s">
        <v>121</v>
      </c>
      <c r="N303" s="6"/>
      <c r="O303" s="6">
        <v>33.96</v>
      </c>
      <c r="P303" s="6">
        <v>-51811.47</v>
      </c>
      <c r="R303" s="31">
        <v>-33.96</v>
      </c>
      <c r="S303" s="28">
        <v>44530</v>
      </c>
    </row>
    <row r="304" spans="1:19" x14ac:dyDescent="0.2">
      <c r="A304" s="29">
        <v>46745</v>
      </c>
      <c r="B304" s="1" t="s">
        <v>789</v>
      </c>
      <c r="C304" s="27">
        <v>44525</v>
      </c>
      <c r="G304" s="1" t="s">
        <v>790</v>
      </c>
      <c r="J304" s="1" t="s">
        <v>59</v>
      </c>
      <c r="K304" s="1" t="s">
        <v>121</v>
      </c>
      <c r="N304" s="6"/>
      <c r="O304" s="6">
        <v>999</v>
      </c>
      <c r="P304" s="6">
        <v>-52810.47</v>
      </c>
      <c r="R304" s="31">
        <v>-999</v>
      </c>
      <c r="S304" s="28">
        <v>44530</v>
      </c>
    </row>
    <row r="305" spans="1:19" x14ac:dyDescent="0.2">
      <c r="A305" s="29">
        <v>46746</v>
      </c>
      <c r="B305" s="1" t="s">
        <v>789</v>
      </c>
      <c r="C305" s="27">
        <v>44525</v>
      </c>
      <c r="G305" s="1" t="s">
        <v>790</v>
      </c>
      <c r="J305" s="1" t="s">
        <v>59</v>
      </c>
      <c r="K305" s="1" t="s">
        <v>121</v>
      </c>
      <c r="N305" s="6"/>
      <c r="O305" s="6">
        <v>1714.73</v>
      </c>
      <c r="P305" s="6">
        <v>-54525.2</v>
      </c>
      <c r="R305" s="31">
        <v>-1714.73</v>
      </c>
      <c r="S305" s="28">
        <v>44530</v>
      </c>
    </row>
    <row r="306" spans="1:19" x14ac:dyDescent="0.2">
      <c r="A306" s="29">
        <v>46766</v>
      </c>
      <c r="B306" s="1" t="s">
        <v>789</v>
      </c>
      <c r="C306" s="27">
        <v>44530</v>
      </c>
      <c r="G306" s="1" t="s">
        <v>790</v>
      </c>
      <c r="J306" s="1" t="s">
        <v>59</v>
      </c>
      <c r="K306" s="1" t="s">
        <v>121</v>
      </c>
      <c r="N306" s="6"/>
      <c r="O306" s="6">
        <v>149</v>
      </c>
      <c r="P306" s="6">
        <v>-54674.2</v>
      </c>
      <c r="R306" s="31">
        <v>-149</v>
      </c>
      <c r="S306" s="28">
        <v>44530</v>
      </c>
    </row>
    <row r="307" spans="1:19" x14ac:dyDescent="0.2">
      <c r="A307" s="29">
        <v>46845</v>
      </c>
      <c r="B307" s="1" t="s">
        <v>789</v>
      </c>
      <c r="C307" s="27">
        <v>44538</v>
      </c>
      <c r="G307" s="1" t="s">
        <v>790</v>
      </c>
      <c r="J307" s="1" t="s">
        <v>59</v>
      </c>
      <c r="K307" s="1" t="s">
        <v>121</v>
      </c>
      <c r="N307" s="6"/>
      <c r="O307" s="6">
        <v>113.38</v>
      </c>
      <c r="P307" s="6">
        <v>-54787.58</v>
      </c>
      <c r="R307" s="31">
        <v>-113.38</v>
      </c>
      <c r="S307" s="28">
        <v>44561</v>
      </c>
    </row>
    <row r="308" spans="1:19" x14ac:dyDescent="0.2">
      <c r="A308" s="29">
        <v>46846</v>
      </c>
      <c r="B308" s="1" t="s">
        <v>789</v>
      </c>
      <c r="C308" s="27">
        <v>44538</v>
      </c>
      <c r="G308" s="1" t="s">
        <v>790</v>
      </c>
      <c r="J308" s="1" t="s">
        <v>59</v>
      </c>
      <c r="K308" s="1" t="s">
        <v>121</v>
      </c>
      <c r="N308" s="6"/>
      <c r="O308" s="6">
        <v>238</v>
      </c>
      <c r="P308" s="6">
        <v>-55025.58</v>
      </c>
      <c r="R308" s="31">
        <v>-238</v>
      </c>
      <c r="S308" s="28">
        <v>44561</v>
      </c>
    </row>
    <row r="309" spans="1:19" x14ac:dyDescent="0.2">
      <c r="A309" s="29">
        <v>47024</v>
      </c>
      <c r="B309" s="1" t="s">
        <v>789</v>
      </c>
      <c r="C309" s="27">
        <v>44550</v>
      </c>
      <c r="G309" s="1" t="s">
        <v>790</v>
      </c>
      <c r="J309" s="1" t="s">
        <v>59</v>
      </c>
      <c r="K309" s="1" t="s">
        <v>121</v>
      </c>
      <c r="N309" s="6"/>
      <c r="O309" s="6">
        <v>1782.57</v>
      </c>
      <c r="P309" s="6">
        <v>-56808.15</v>
      </c>
      <c r="R309" s="31">
        <v>-1782.57</v>
      </c>
      <c r="S309" s="28">
        <v>44561</v>
      </c>
    </row>
    <row r="310" spans="1:19" x14ac:dyDescent="0.2">
      <c r="A310" s="29">
        <v>47069</v>
      </c>
      <c r="B310" s="1" t="s">
        <v>789</v>
      </c>
      <c r="C310" s="27">
        <v>44557</v>
      </c>
      <c r="G310" s="1" t="s">
        <v>790</v>
      </c>
      <c r="J310" s="1" t="s">
        <v>59</v>
      </c>
      <c r="K310" s="1" t="s">
        <v>121</v>
      </c>
      <c r="N310" s="6"/>
      <c r="O310" s="6">
        <v>1960</v>
      </c>
      <c r="P310" s="6">
        <v>-58768.15</v>
      </c>
      <c r="R310" s="31">
        <v>-1960</v>
      </c>
      <c r="S310" s="28">
        <v>44561</v>
      </c>
    </row>
    <row r="311" spans="1:19" x14ac:dyDescent="0.2">
      <c r="A311" s="29">
        <v>47129</v>
      </c>
      <c r="B311" s="1" t="s">
        <v>789</v>
      </c>
      <c r="C311" s="27">
        <v>44559</v>
      </c>
      <c r="G311" s="1" t="s">
        <v>790</v>
      </c>
      <c r="J311" s="1" t="s">
        <v>59</v>
      </c>
      <c r="K311" s="1" t="s">
        <v>121</v>
      </c>
      <c r="N311" s="6"/>
      <c r="O311" s="6">
        <v>2815.1</v>
      </c>
      <c r="P311" s="6">
        <v>-61583.25</v>
      </c>
      <c r="R311" s="31">
        <v>-2815.1</v>
      </c>
      <c r="S311" s="28">
        <v>44561</v>
      </c>
    </row>
    <row r="312" spans="1:19" x14ac:dyDescent="0.2">
      <c r="A312" s="29">
        <v>48589</v>
      </c>
      <c r="B312" s="1" t="s">
        <v>113</v>
      </c>
      <c r="C312" s="27">
        <v>44561</v>
      </c>
      <c r="J312" s="1" t="s">
        <v>59</v>
      </c>
      <c r="K312" s="1" t="s">
        <v>3</v>
      </c>
      <c r="N312" s="6">
        <v>10268.4</v>
      </c>
      <c r="O312" s="6"/>
      <c r="P312" s="6">
        <v>-51314.85</v>
      </c>
      <c r="R312" s="31">
        <v>10268.4</v>
      </c>
      <c r="S312" s="28">
        <v>44561</v>
      </c>
    </row>
    <row r="313" spans="1:19" x14ac:dyDescent="0.2">
      <c r="A313" s="29">
        <v>48590</v>
      </c>
      <c r="B313" s="1" t="s">
        <v>113</v>
      </c>
      <c r="C313" s="27">
        <v>44561</v>
      </c>
      <c r="J313" s="1" t="s">
        <v>59</v>
      </c>
      <c r="K313" s="1" t="s">
        <v>3</v>
      </c>
      <c r="N313" s="6">
        <v>397.37</v>
      </c>
      <c r="O313" s="6"/>
      <c r="P313" s="6">
        <v>-50917.48</v>
      </c>
      <c r="R313" s="31">
        <v>397.37</v>
      </c>
      <c r="S313" s="28">
        <v>44561</v>
      </c>
    </row>
    <row r="314" spans="1:19" x14ac:dyDescent="0.2">
      <c r="A314" s="29">
        <v>48591</v>
      </c>
      <c r="B314" s="1" t="s">
        <v>113</v>
      </c>
      <c r="C314" s="27">
        <v>44561</v>
      </c>
      <c r="J314" s="1" t="s">
        <v>59</v>
      </c>
      <c r="K314" s="1" t="s">
        <v>3</v>
      </c>
      <c r="N314" s="6">
        <v>48</v>
      </c>
      <c r="O314" s="6"/>
      <c r="P314" s="6">
        <v>-50869.48</v>
      </c>
      <c r="R314" s="31">
        <v>48</v>
      </c>
      <c r="S314" s="28">
        <v>44561</v>
      </c>
    </row>
    <row r="315" spans="1:19" x14ac:dyDescent="0.2">
      <c r="A315" s="29">
        <v>48592</v>
      </c>
      <c r="B315" s="1" t="s">
        <v>113</v>
      </c>
      <c r="C315" s="27">
        <v>44561</v>
      </c>
      <c r="J315" s="1" t="s">
        <v>59</v>
      </c>
      <c r="K315" s="1" t="s">
        <v>3</v>
      </c>
      <c r="N315" s="6">
        <v>2252.9</v>
      </c>
      <c r="O315" s="6"/>
      <c r="P315" s="6">
        <v>-48616.58</v>
      </c>
      <c r="R315" s="31">
        <v>2252.9</v>
      </c>
      <c r="S315" s="28">
        <v>44561</v>
      </c>
    </row>
    <row r="316" spans="1:19" x14ac:dyDescent="0.2">
      <c r="A316" s="29">
        <v>48593</v>
      </c>
      <c r="B316" s="1" t="s">
        <v>113</v>
      </c>
      <c r="C316" s="27">
        <v>44561</v>
      </c>
      <c r="J316" s="1" t="s">
        <v>59</v>
      </c>
      <c r="K316" s="1" t="s">
        <v>3</v>
      </c>
      <c r="N316" s="6">
        <v>1782.57</v>
      </c>
      <c r="O316" s="6"/>
      <c r="P316" s="6">
        <v>-46834.01</v>
      </c>
      <c r="R316" s="31">
        <v>1782.57</v>
      </c>
      <c r="S316" s="28">
        <v>44561</v>
      </c>
    </row>
    <row r="317" spans="1:19" x14ac:dyDescent="0.2">
      <c r="A317" s="29">
        <v>48594</v>
      </c>
      <c r="B317" s="1" t="s">
        <v>113</v>
      </c>
      <c r="C317" s="27">
        <v>44561</v>
      </c>
      <c r="J317" s="1" t="s">
        <v>59</v>
      </c>
      <c r="K317" s="1" t="s">
        <v>3</v>
      </c>
      <c r="N317" s="6">
        <v>24938.74</v>
      </c>
      <c r="O317" s="6"/>
      <c r="P317" s="6">
        <v>-21895.27</v>
      </c>
      <c r="R317" s="31">
        <v>24938.74</v>
      </c>
      <c r="S317" s="28">
        <v>44561</v>
      </c>
    </row>
    <row r="318" spans="1:19" x14ac:dyDescent="0.2">
      <c r="A318" s="29">
        <v>48595</v>
      </c>
      <c r="B318" s="1" t="s">
        <v>113</v>
      </c>
      <c r="C318" s="27">
        <v>44561</v>
      </c>
      <c r="J318" s="1" t="s">
        <v>59</v>
      </c>
      <c r="K318" s="1" t="s">
        <v>3</v>
      </c>
      <c r="N318" s="6">
        <v>21021.39</v>
      </c>
      <c r="O318" s="6"/>
      <c r="P318" s="6">
        <v>-873.88</v>
      </c>
      <c r="R318" s="31">
        <v>21021.39</v>
      </c>
      <c r="S318" s="28">
        <v>44561</v>
      </c>
    </row>
    <row r="319" spans="1:19" x14ac:dyDescent="0.2">
      <c r="A319" s="29">
        <v>48596</v>
      </c>
      <c r="B319" s="1" t="s">
        <v>113</v>
      </c>
      <c r="C319" s="27">
        <v>44561</v>
      </c>
      <c r="J319" s="1" t="s">
        <v>59</v>
      </c>
      <c r="K319" s="1" t="s">
        <v>3</v>
      </c>
      <c r="N319" s="6">
        <v>477.88</v>
      </c>
      <c r="O319" s="6"/>
      <c r="P319" s="6">
        <v>-396</v>
      </c>
      <c r="R319" s="31">
        <v>477.88</v>
      </c>
      <c r="S319" s="28">
        <v>44561</v>
      </c>
    </row>
    <row r="320" spans="1:19" x14ac:dyDescent="0.2">
      <c r="A320" s="29">
        <v>48597</v>
      </c>
      <c r="B320" s="1" t="s">
        <v>113</v>
      </c>
      <c r="C320" s="27">
        <v>44561</v>
      </c>
      <c r="J320" s="1" t="s">
        <v>59</v>
      </c>
      <c r="K320" s="1" t="s">
        <v>27</v>
      </c>
      <c r="N320" s="6">
        <v>396</v>
      </c>
      <c r="O320" s="6"/>
      <c r="P320" s="6">
        <v>0</v>
      </c>
      <c r="R320" s="31">
        <v>396</v>
      </c>
      <c r="S320" s="28">
        <v>44561</v>
      </c>
    </row>
    <row r="321" spans="1:19" x14ac:dyDescent="0.2">
      <c r="A321" s="29">
        <v>47344</v>
      </c>
      <c r="B321" s="1" t="s">
        <v>789</v>
      </c>
      <c r="C321" s="27">
        <v>44579</v>
      </c>
      <c r="G321" s="1" t="s">
        <v>790</v>
      </c>
      <c r="J321" s="1" t="s">
        <v>59</v>
      </c>
      <c r="K321" s="1" t="s">
        <v>121</v>
      </c>
      <c r="N321" s="6"/>
      <c r="O321" s="6">
        <v>2397.9499999999998</v>
      </c>
      <c r="P321" s="6">
        <v>-2397.9499999999998</v>
      </c>
      <c r="R321" s="31">
        <v>-2397.9499999999998</v>
      </c>
      <c r="S321" s="28">
        <v>44592</v>
      </c>
    </row>
    <row r="322" spans="1:19" x14ac:dyDescent="0.2">
      <c r="A322" s="29">
        <v>47377</v>
      </c>
      <c r="B322" s="1" t="s">
        <v>789</v>
      </c>
      <c r="C322" s="27">
        <v>44582</v>
      </c>
      <c r="G322" s="1" t="s">
        <v>790</v>
      </c>
      <c r="J322" s="1" t="s">
        <v>59</v>
      </c>
      <c r="K322" s="1" t="s">
        <v>121</v>
      </c>
      <c r="N322" s="6"/>
      <c r="O322" s="6">
        <v>288</v>
      </c>
      <c r="P322" s="6">
        <v>-2685.95</v>
      </c>
      <c r="R322" s="31">
        <v>-288</v>
      </c>
      <c r="S322" s="28">
        <v>44592</v>
      </c>
    </row>
    <row r="323" spans="1:19" x14ac:dyDescent="0.2">
      <c r="A323" s="29">
        <v>47394</v>
      </c>
      <c r="B323" s="1" t="s">
        <v>789</v>
      </c>
      <c r="C323" s="27">
        <v>44588</v>
      </c>
      <c r="G323" s="1" t="s">
        <v>790</v>
      </c>
      <c r="J323" s="1" t="s">
        <v>59</v>
      </c>
      <c r="K323" s="1" t="s">
        <v>121</v>
      </c>
      <c r="N323" s="6"/>
      <c r="O323" s="6">
        <v>68</v>
      </c>
      <c r="P323" s="6">
        <v>-2753.95</v>
      </c>
      <c r="R323" s="31">
        <v>-68</v>
      </c>
      <c r="S323" s="28">
        <v>44592</v>
      </c>
    </row>
    <row r="324" spans="1:19" x14ac:dyDescent="0.2">
      <c r="A324" s="29">
        <v>47395</v>
      </c>
      <c r="B324" s="1" t="s">
        <v>789</v>
      </c>
      <c r="C324" s="27">
        <v>44588</v>
      </c>
      <c r="G324" s="1" t="s">
        <v>790</v>
      </c>
      <c r="J324" s="1" t="s">
        <v>59</v>
      </c>
      <c r="K324" s="1" t="s">
        <v>121</v>
      </c>
      <c r="N324" s="6"/>
      <c r="O324" s="6">
        <v>320</v>
      </c>
      <c r="P324" s="6">
        <v>-3073.95</v>
      </c>
      <c r="R324" s="31">
        <v>-320</v>
      </c>
      <c r="S324" s="28">
        <v>44592</v>
      </c>
    </row>
    <row r="325" spans="1:19" x14ac:dyDescent="0.2">
      <c r="A325" s="29">
        <v>47396</v>
      </c>
      <c r="B325" s="1" t="s">
        <v>789</v>
      </c>
      <c r="C325" s="27">
        <v>44588</v>
      </c>
      <c r="G325" s="1" t="s">
        <v>790</v>
      </c>
      <c r="J325" s="1" t="s">
        <v>59</v>
      </c>
      <c r="K325" s="1" t="s">
        <v>121</v>
      </c>
      <c r="N325" s="6"/>
      <c r="O325" s="6">
        <v>113</v>
      </c>
      <c r="P325" s="6">
        <v>-3186.95</v>
      </c>
      <c r="R325" s="31">
        <v>-113</v>
      </c>
      <c r="S325" s="28">
        <v>44592</v>
      </c>
    </row>
    <row r="326" spans="1:19" x14ac:dyDescent="0.2">
      <c r="A326" s="29">
        <v>47473</v>
      </c>
      <c r="B326" s="1" t="s">
        <v>789</v>
      </c>
      <c r="C326" s="27">
        <v>44590</v>
      </c>
      <c r="G326" s="1" t="s">
        <v>790</v>
      </c>
      <c r="J326" s="1" t="s">
        <v>59</v>
      </c>
      <c r="K326" s="1" t="s">
        <v>121</v>
      </c>
      <c r="N326" s="6"/>
      <c r="O326" s="6">
        <v>1938</v>
      </c>
      <c r="P326" s="6">
        <v>-5124.95</v>
      </c>
      <c r="R326" s="31">
        <v>-1938</v>
      </c>
      <c r="S326" s="28">
        <v>44592</v>
      </c>
    </row>
    <row r="327" spans="1:19" x14ac:dyDescent="0.2">
      <c r="A327" s="29">
        <v>47525</v>
      </c>
      <c r="B327" s="1" t="s">
        <v>789</v>
      </c>
      <c r="C327" s="27">
        <v>44604</v>
      </c>
      <c r="G327" s="1" t="s">
        <v>790</v>
      </c>
      <c r="J327" s="1" t="s">
        <v>59</v>
      </c>
      <c r="K327" s="1" t="s">
        <v>52</v>
      </c>
      <c r="N327" s="6"/>
      <c r="O327" s="6">
        <v>482</v>
      </c>
      <c r="P327" s="6">
        <v>-5606.95</v>
      </c>
      <c r="R327" s="31">
        <v>-482</v>
      </c>
      <c r="S327" s="28">
        <v>44620</v>
      </c>
    </row>
    <row r="328" spans="1:19" x14ac:dyDescent="0.2">
      <c r="A328" s="29">
        <v>47660</v>
      </c>
      <c r="B328" s="1" t="s">
        <v>789</v>
      </c>
      <c r="C328" s="27">
        <v>44613</v>
      </c>
      <c r="G328" s="1" t="s">
        <v>790</v>
      </c>
      <c r="J328" s="1" t="s">
        <v>59</v>
      </c>
      <c r="K328" s="1" t="s">
        <v>121</v>
      </c>
      <c r="N328" s="6"/>
      <c r="O328" s="6">
        <v>176</v>
      </c>
      <c r="P328" s="6">
        <v>-5782.95</v>
      </c>
      <c r="R328" s="31">
        <v>-176</v>
      </c>
      <c r="S328" s="28">
        <v>44620</v>
      </c>
    </row>
    <row r="329" spans="1:19" x14ac:dyDescent="0.2">
      <c r="A329" s="29">
        <v>47706</v>
      </c>
      <c r="B329" s="1" t="s">
        <v>789</v>
      </c>
      <c r="C329" s="27">
        <v>44621</v>
      </c>
      <c r="G329" s="1" t="s">
        <v>790</v>
      </c>
      <c r="J329" s="1" t="s">
        <v>59</v>
      </c>
      <c r="K329" s="1" t="s">
        <v>121</v>
      </c>
      <c r="N329" s="6"/>
      <c r="O329" s="6">
        <v>5549.82</v>
      </c>
      <c r="P329" s="6">
        <v>-11332.77</v>
      </c>
      <c r="R329" s="31">
        <v>-5549.82</v>
      </c>
      <c r="S329" s="28">
        <v>44651</v>
      </c>
    </row>
    <row r="330" spans="1:19" x14ac:dyDescent="0.2">
      <c r="A330" s="29">
        <v>47707</v>
      </c>
      <c r="B330" s="1" t="s">
        <v>789</v>
      </c>
      <c r="C330" s="27">
        <v>44621</v>
      </c>
      <c r="G330" s="1" t="s">
        <v>790</v>
      </c>
      <c r="J330" s="1" t="s">
        <v>59</v>
      </c>
      <c r="K330" s="1" t="s">
        <v>121</v>
      </c>
      <c r="N330" s="6"/>
      <c r="O330" s="6">
        <v>904.8</v>
      </c>
      <c r="P330" s="6">
        <v>-12237.57</v>
      </c>
      <c r="R330" s="31">
        <v>-904.8</v>
      </c>
      <c r="S330" s="28">
        <v>44651</v>
      </c>
    </row>
    <row r="331" spans="1:19" x14ac:dyDescent="0.2">
      <c r="A331" s="29">
        <v>47779</v>
      </c>
      <c r="B331" s="1" t="s">
        <v>789</v>
      </c>
      <c r="C331" s="27">
        <v>44624</v>
      </c>
      <c r="G331" s="1" t="s">
        <v>790</v>
      </c>
      <c r="J331" s="1" t="s">
        <v>59</v>
      </c>
      <c r="K331" s="1" t="s">
        <v>121</v>
      </c>
      <c r="N331" s="6"/>
      <c r="O331" s="6">
        <v>980</v>
      </c>
      <c r="P331" s="6">
        <v>-13217.57</v>
      </c>
      <c r="R331" s="31">
        <v>-980</v>
      </c>
      <c r="S331" s="28">
        <v>44651</v>
      </c>
    </row>
    <row r="332" spans="1:19" x14ac:dyDescent="0.2">
      <c r="A332" s="29">
        <v>47780</v>
      </c>
      <c r="B332" s="1" t="s">
        <v>789</v>
      </c>
      <c r="C332" s="27">
        <v>44624</v>
      </c>
      <c r="G332" s="1" t="s">
        <v>790</v>
      </c>
      <c r="J332" s="1" t="s">
        <v>59</v>
      </c>
      <c r="K332" s="1" t="s">
        <v>121</v>
      </c>
      <c r="N332" s="6"/>
      <c r="O332" s="6">
        <v>2280.4499999999998</v>
      </c>
      <c r="P332" s="6">
        <v>-15498.02</v>
      </c>
      <c r="R332" s="31">
        <v>-2280.4499999999998</v>
      </c>
      <c r="S332" s="28">
        <v>44651</v>
      </c>
    </row>
    <row r="333" spans="1:19" x14ac:dyDescent="0.2">
      <c r="A333" s="29">
        <v>47930</v>
      </c>
      <c r="B333" s="1" t="s">
        <v>789</v>
      </c>
      <c r="C333" s="27">
        <v>44624</v>
      </c>
      <c r="G333" s="1" t="s">
        <v>790</v>
      </c>
      <c r="J333" s="1" t="s">
        <v>59</v>
      </c>
      <c r="K333" s="1" t="s">
        <v>121</v>
      </c>
      <c r="N333" s="6"/>
      <c r="O333" s="6">
        <v>104.41</v>
      </c>
      <c r="P333" s="6">
        <v>-15602.43</v>
      </c>
      <c r="R333" s="31">
        <v>-104.41</v>
      </c>
      <c r="S333" s="28">
        <v>44651</v>
      </c>
    </row>
    <row r="334" spans="1:19" x14ac:dyDescent="0.2">
      <c r="A334" s="29">
        <v>47917</v>
      </c>
      <c r="B334" s="1" t="s">
        <v>789</v>
      </c>
      <c r="C334" s="27">
        <v>44636</v>
      </c>
      <c r="G334" s="1" t="s">
        <v>790</v>
      </c>
      <c r="J334" s="1" t="s">
        <v>59</v>
      </c>
      <c r="K334" s="1" t="s">
        <v>121</v>
      </c>
      <c r="N334" s="6"/>
      <c r="O334" s="6">
        <v>3954.17</v>
      </c>
      <c r="P334" s="6">
        <v>-19556.599999999999</v>
      </c>
      <c r="R334" s="31">
        <v>-3954.17</v>
      </c>
      <c r="S334" s="28">
        <v>44651</v>
      </c>
    </row>
    <row r="335" spans="1:19" x14ac:dyDescent="0.2">
      <c r="A335" s="29">
        <v>47919</v>
      </c>
      <c r="B335" s="1" t="s">
        <v>789</v>
      </c>
      <c r="C335" s="27">
        <v>44636</v>
      </c>
      <c r="G335" s="1" t="s">
        <v>790</v>
      </c>
      <c r="J335" s="1" t="s">
        <v>59</v>
      </c>
      <c r="K335" s="1" t="s">
        <v>121</v>
      </c>
      <c r="N335" s="6"/>
      <c r="O335" s="6">
        <v>160</v>
      </c>
      <c r="P335" s="6">
        <v>-19716.599999999999</v>
      </c>
      <c r="R335" s="31">
        <v>-160</v>
      </c>
      <c r="S335" s="28">
        <v>44651</v>
      </c>
    </row>
    <row r="336" spans="1:19" x14ac:dyDescent="0.2">
      <c r="A336" s="29">
        <v>47977</v>
      </c>
      <c r="B336" s="1" t="s">
        <v>789</v>
      </c>
      <c r="C336" s="27">
        <v>44643</v>
      </c>
      <c r="G336" s="1" t="s">
        <v>790</v>
      </c>
      <c r="J336" s="1" t="s">
        <v>59</v>
      </c>
      <c r="K336" s="1" t="s">
        <v>121</v>
      </c>
      <c r="N336" s="6"/>
      <c r="O336" s="6">
        <v>504</v>
      </c>
      <c r="P336" s="6">
        <v>-20220.599999999999</v>
      </c>
      <c r="R336" s="31">
        <v>-504</v>
      </c>
      <c r="S336" s="28">
        <v>44651</v>
      </c>
    </row>
    <row r="337" spans="1:19" x14ac:dyDescent="0.2">
      <c r="A337" s="29">
        <v>47978</v>
      </c>
      <c r="B337" s="1" t="s">
        <v>789</v>
      </c>
      <c r="C337" s="27">
        <v>44645</v>
      </c>
      <c r="G337" s="1" t="s">
        <v>790</v>
      </c>
      <c r="J337" s="1" t="s">
        <v>59</v>
      </c>
      <c r="K337" s="1" t="s">
        <v>121</v>
      </c>
      <c r="N337" s="6"/>
      <c r="O337" s="6">
        <v>4748.97</v>
      </c>
      <c r="P337" s="6">
        <v>-24969.57</v>
      </c>
      <c r="R337" s="31">
        <v>-4748.97</v>
      </c>
      <c r="S337" s="28">
        <v>44651</v>
      </c>
    </row>
    <row r="338" spans="1:19" x14ac:dyDescent="0.2">
      <c r="A338" s="29">
        <v>48001</v>
      </c>
      <c r="B338" s="1" t="s">
        <v>789</v>
      </c>
      <c r="C338" s="27">
        <v>44648</v>
      </c>
      <c r="G338" s="1" t="s">
        <v>790</v>
      </c>
      <c r="J338" s="1" t="s">
        <v>59</v>
      </c>
      <c r="K338" s="1" t="s">
        <v>121</v>
      </c>
      <c r="N338" s="6"/>
      <c r="O338" s="6">
        <v>87.5</v>
      </c>
      <c r="P338" s="6">
        <v>-25057.07</v>
      </c>
      <c r="R338" s="31">
        <v>-87.5</v>
      </c>
      <c r="S338" s="28">
        <v>44651</v>
      </c>
    </row>
    <row r="339" spans="1:19" x14ac:dyDescent="0.2">
      <c r="A339" s="29">
        <v>48003</v>
      </c>
      <c r="B339" s="1" t="s">
        <v>789</v>
      </c>
      <c r="C339" s="27">
        <v>44648</v>
      </c>
      <c r="G339" s="1" t="s">
        <v>790</v>
      </c>
      <c r="J339" s="1" t="s">
        <v>59</v>
      </c>
      <c r="K339" s="1" t="s">
        <v>121</v>
      </c>
      <c r="N339" s="6"/>
      <c r="O339" s="6">
        <v>176</v>
      </c>
      <c r="P339" s="6">
        <v>-25233.07</v>
      </c>
      <c r="R339" s="31">
        <v>-176</v>
      </c>
      <c r="S339" s="28">
        <v>44651</v>
      </c>
    </row>
    <row r="340" spans="1:19" x14ac:dyDescent="0.2">
      <c r="A340" s="29">
        <v>48041</v>
      </c>
      <c r="B340" s="1" t="s">
        <v>789</v>
      </c>
      <c r="C340" s="27">
        <v>44651</v>
      </c>
      <c r="G340" s="1" t="s">
        <v>790</v>
      </c>
      <c r="J340" s="1" t="s">
        <v>59</v>
      </c>
      <c r="K340" s="1" t="s">
        <v>121</v>
      </c>
      <c r="N340" s="6"/>
      <c r="O340" s="6">
        <v>1618.39</v>
      </c>
      <c r="P340" s="6">
        <v>-26851.46</v>
      </c>
      <c r="R340" s="31">
        <v>-1618.39</v>
      </c>
      <c r="S340" s="28">
        <v>44651</v>
      </c>
    </row>
    <row r="341" spans="1:19" x14ac:dyDescent="0.2">
      <c r="A341" s="29">
        <v>48043</v>
      </c>
      <c r="B341" s="1" t="s">
        <v>789</v>
      </c>
      <c r="C341" s="27">
        <v>44651</v>
      </c>
      <c r="G341" s="1" t="s">
        <v>790</v>
      </c>
      <c r="J341" s="1" t="s">
        <v>59</v>
      </c>
      <c r="K341" s="1" t="s">
        <v>121</v>
      </c>
      <c r="N341" s="6"/>
      <c r="O341" s="6">
        <v>840</v>
      </c>
      <c r="P341" s="6">
        <v>-27691.46</v>
      </c>
      <c r="R341" s="31">
        <v>-840</v>
      </c>
      <c r="S341" s="28">
        <v>44651</v>
      </c>
    </row>
    <row r="342" spans="1:19" x14ac:dyDescent="0.2">
      <c r="A342" s="29">
        <v>48599</v>
      </c>
      <c r="B342" s="1" t="s">
        <v>113</v>
      </c>
      <c r="C342" s="27">
        <v>44651</v>
      </c>
      <c r="J342" s="1" t="s">
        <v>59</v>
      </c>
      <c r="K342" s="1" t="s">
        <v>3</v>
      </c>
      <c r="N342" s="6">
        <v>176</v>
      </c>
      <c r="O342" s="6"/>
      <c r="P342" s="6">
        <v>-27515.46</v>
      </c>
      <c r="R342" s="31">
        <v>176</v>
      </c>
      <c r="S342" s="28">
        <v>44651</v>
      </c>
    </row>
    <row r="343" spans="1:19" x14ac:dyDescent="0.2">
      <c r="A343" s="29">
        <v>48600</v>
      </c>
      <c r="B343" s="1" t="s">
        <v>113</v>
      </c>
      <c r="C343" s="27">
        <v>44651</v>
      </c>
      <c r="J343" s="1" t="s">
        <v>59</v>
      </c>
      <c r="K343" s="1" t="s">
        <v>3</v>
      </c>
      <c r="N343" s="6">
        <v>2612.71</v>
      </c>
      <c r="O343" s="6"/>
      <c r="P343" s="6">
        <v>-24902.75</v>
      </c>
      <c r="R343" s="31">
        <v>2612.71</v>
      </c>
      <c r="S343" s="28">
        <v>44651</v>
      </c>
    </row>
    <row r="344" spans="1:19" x14ac:dyDescent="0.2">
      <c r="A344" s="29">
        <v>48601</v>
      </c>
      <c r="B344" s="1" t="s">
        <v>113</v>
      </c>
      <c r="C344" s="27">
        <v>44651</v>
      </c>
      <c r="J344" s="1" t="s">
        <v>59</v>
      </c>
      <c r="K344" s="1" t="s">
        <v>3</v>
      </c>
      <c r="N344" s="6">
        <v>840</v>
      </c>
      <c r="O344" s="6"/>
      <c r="P344" s="6">
        <v>-24062.75</v>
      </c>
      <c r="R344" s="31">
        <v>840</v>
      </c>
      <c r="S344" s="28">
        <v>44651</v>
      </c>
    </row>
    <row r="345" spans="1:19" x14ac:dyDescent="0.2">
      <c r="A345" s="29">
        <v>48602</v>
      </c>
      <c r="B345" s="1" t="s">
        <v>113</v>
      </c>
      <c r="C345" s="27">
        <v>44651</v>
      </c>
      <c r="J345" s="1" t="s">
        <v>59</v>
      </c>
      <c r="K345" s="1" t="s">
        <v>3</v>
      </c>
      <c r="N345" s="6">
        <v>482</v>
      </c>
      <c r="O345" s="6"/>
      <c r="P345" s="6">
        <v>-23580.75</v>
      </c>
      <c r="R345" s="31">
        <v>482</v>
      </c>
      <c r="S345" s="28">
        <v>44651</v>
      </c>
    </row>
    <row r="346" spans="1:19" x14ac:dyDescent="0.2">
      <c r="A346" s="29">
        <v>48603</v>
      </c>
      <c r="B346" s="1" t="s">
        <v>113</v>
      </c>
      <c r="C346" s="27">
        <v>44651</v>
      </c>
      <c r="J346" s="1" t="s">
        <v>59</v>
      </c>
      <c r="K346" s="1" t="s">
        <v>3</v>
      </c>
      <c r="N346" s="6">
        <v>23580.75</v>
      </c>
      <c r="O346" s="6"/>
      <c r="P346" s="6">
        <v>0</v>
      </c>
      <c r="R346" s="31">
        <v>23580.75</v>
      </c>
      <c r="S346" s="28">
        <v>44651</v>
      </c>
    </row>
    <row r="347" spans="1:19" x14ac:dyDescent="0.2">
      <c r="A347" s="29">
        <v>48161</v>
      </c>
      <c r="B347" s="1" t="s">
        <v>789</v>
      </c>
      <c r="C347" s="27">
        <v>44652</v>
      </c>
      <c r="G347" s="1" t="s">
        <v>790</v>
      </c>
      <c r="J347" s="1" t="s">
        <v>59</v>
      </c>
      <c r="K347" s="1" t="s">
        <v>121</v>
      </c>
      <c r="N347" s="6"/>
      <c r="O347" s="6">
        <v>326</v>
      </c>
      <c r="P347" s="6">
        <v>-326</v>
      </c>
      <c r="R347" s="31">
        <v>-326</v>
      </c>
      <c r="S347" s="28">
        <v>44681</v>
      </c>
    </row>
    <row r="348" spans="1:19" x14ac:dyDescent="0.2">
      <c r="A348" s="29">
        <v>48149</v>
      </c>
      <c r="B348" s="1" t="s">
        <v>789</v>
      </c>
      <c r="C348" s="27">
        <v>44662</v>
      </c>
      <c r="G348" s="1" t="s">
        <v>790</v>
      </c>
      <c r="J348" s="1" t="s">
        <v>59</v>
      </c>
      <c r="K348" s="1" t="s">
        <v>121</v>
      </c>
      <c r="N348" s="6"/>
      <c r="O348" s="6">
        <v>1553.4</v>
      </c>
      <c r="P348" s="6">
        <v>-1879.4</v>
      </c>
      <c r="R348" s="31">
        <v>-1553.4</v>
      </c>
      <c r="S348" s="28">
        <v>44681</v>
      </c>
    </row>
    <row r="349" spans="1:19" x14ac:dyDescent="0.2">
      <c r="A349" s="29">
        <v>48329</v>
      </c>
      <c r="B349" s="1" t="s">
        <v>789</v>
      </c>
      <c r="C349" s="27">
        <v>44673</v>
      </c>
      <c r="G349" s="1" t="s">
        <v>790</v>
      </c>
      <c r="J349" s="1" t="s">
        <v>59</v>
      </c>
      <c r="K349" s="1" t="s">
        <v>121</v>
      </c>
      <c r="N349" s="6"/>
      <c r="O349" s="6">
        <v>119.39</v>
      </c>
      <c r="P349" s="6">
        <v>-1998.79</v>
      </c>
      <c r="R349" s="31">
        <v>-119.39</v>
      </c>
      <c r="S349" s="28">
        <v>44681</v>
      </c>
    </row>
    <row r="350" spans="1:19" x14ac:dyDescent="0.2">
      <c r="A350" s="29">
        <v>48330</v>
      </c>
      <c r="B350" s="1" t="s">
        <v>789</v>
      </c>
      <c r="C350" s="27">
        <v>44673</v>
      </c>
      <c r="G350" s="1" t="s">
        <v>790</v>
      </c>
      <c r="J350" s="1" t="s">
        <v>59</v>
      </c>
      <c r="K350" s="1" t="s">
        <v>121</v>
      </c>
      <c r="N350" s="6"/>
      <c r="O350" s="6">
        <v>194.08</v>
      </c>
      <c r="P350" s="6">
        <v>-2192.87</v>
      </c>
      <c r="R350" s="31">
        <v>-194.08</v>
      </c>
      <c r="S350" s="28">
        <v>44681</v>
      </c>
    </row>
    <row r="351" spans="1:19" x14ac:dyDescent="0.2">
      <c r="A351" s="29">
        <v>48372</v>
      </c>
      <c r="B351" s="1" t="s">
        <v>789</v>
      </c>
      <c r="C351" s="27">
        <v>44680</v>
      </c>
      <c r="G351" s="1" t="s">
        <v>790</v>
      </c>
      <c r="J351" s="1" t="s">
        <v>59</v>
      </c>
      <c r="K351" s="1" t="s">
        <v>121</v>
      </c>
      <c r="N351" s="6"/>
      <c r="O351" s="6">
        <v>418</v>
      </c>
      <c r="P351" s="6">
        <v>-2610.87</v>
      </c>
      <c r="R351" s="31">
        <v>-418</v>
      </c>
      <c r="S351" s="28">
        <v>44681</v>
      </c>
    </row>
  </sheetData>
  <autoFilter ref="A1:S351" xr:uid="{D5E6F187-681A-4124-9C0B-6E649469B1DF}"/>
  <pageMargins left="0.7" right="0.7" top="0.75" bottom="0.75" header="0.3" footer="0.3"/>
  <pageSetup orientation="portrait" horizontalDpi="1200" verticalDpi="1200"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83750-C975-4E15-992B-0C873F4A5EDC}">
  <sheetPr codeName="Sheet42"/>
  <dimension ref="A1:BM486"/>
  <sheetViews>
    <sheetView showGridLines="0" workbookViewId="0">
      <pane ySplit="1" topLeftCell="A435" activePane="bottomLeft" state="frozen"/>
      <selection pane="bottomLeft" activeCell="A482" sqref="A482"/>
    </sheetView>
  </sheetViews>
  <sheetFormatPr defaultRowHeight="11.25" x14ac:dyDescent="0.2"/>
  <cols>
    <col min="1" max="1" width="7" style="1" bestFit="1" customWidth="1"/>
    <col min="2" max="2" width="6.85546875" style="1" bestFit="1" customWidth="1"/>
    <col min="3" max="3" width="15.85546875" style="1" bestFit="1" customWidth="1"/>
    <col min="4" max="4" width="13.7109375" style="1" bestFit="1" customWidth="1"/>
    <col min="5" max="5" width="14.5703125" style="1" bestFit="1" customWidth="1"/>
    <col min="6" max="6" width="28.7109375" style="1" customWidth="1"/>
    <col min="7" max="7" width="12" style="1" bestFit="1" customWidth="1"/>
    <col min="8" max="8" width="9.5703125" style="1" bestFit="1" customWidth="1"/>
    <col min="9" max="9" width="17" style="1" bestFit="1" customWidth="1"/>
    <col min="10" max="10" width="10.42578125" style="1" bestFit="1" customWidth="1"/>
    <col min="11" max="11" width="9.7109375" style="1" bestFit="1" customWidth="1"/>
    <col min="12" max="12" width="10.85546875" style="1" bestFit="1" customWidth="1"/>
    <col min="13" max="13" width="10.28515625" style="1" bestFit="1" customWidth="1"/>
    <col min="14" max="14" width="12.7109375" style="1" customWidth="1"/>
    <col min="15" max="15" width="13.7109375" style="1" bestFit="1" customWidth="1"/>
    <col min="16" max="16" width="10.28515625" style="1" bestFit="1" customWidth="1"/>
    <col min="17" max="17" width="15" style="1" customWidth="1"/>
    <col min="18" max="18" width="13.5703125" style="1" customWidth="1"/>
    <col min="19" max="21" width="6.140625" style="1" bestFit="1" customWidth="1"/>
    <col min="22" max="23" width="9.85546875" style="1" bestFit="1" customWidth="1"/>
    <col min="24" max="27" width="9.140625" style="1"/>
    <col min="28" max="28" width="18.140625" style="1" bestFit="1" customWidth="1"/>
    <col min="29" max="30" width="9.140625" style="1"/>
    <col min="31" max="31" width="18.7109375" style="1" bestFit="1" customWidth="1"/>
    <col min="32" max="32" width="15.85546875" style="1" bestFit="1" customWidth="1"/>
    <col min="33" max="33" width="6" style="1" bestFit="1" customWidth="1"/>
    <col min="34" max="34" width="6.140625" style="1" bestFit="1" customWidth="1"/>
    <col min="35" max="35" width="6.28515625" style="1" bestFit="1" customWidth="1"/>
    <col min="36" max="36" width="6.140625" style="1" bestFit="1" customWidth="1"/>
    <col min="37" max="37" width="6.42578125" style="1" bestFit="1" customWidth="1"/>
    <col min="38" max="38" width="6.140625" style="1" bestFit="1" customWidth="1"/>
    <col min="39" max="39" width="5.5703125" style="1" bestFit="1" customWidth="1"/>
    <col min="40" max="40" width="6.42578125" style="1" bestFit="1" customWidth="1"/>
    <col min="41" max="41" width="6.28515625" style="1" bestFit="1" customWidth="1"/>
    <col min="42" max="42" width="5.85546875" style="1" bestFit="1" customWidth="1"/>
    <col min="43" max="44" width="6.140625" style="1" bestFit="1" customWidth="1"/>
    <col min="45" max="45" width="6" style="1" bestFit="1" customWidth="1"/>
    <col min="46" max="46" width="6.140625" style="1" bestFit="1" customWidth="1"/>
    <col min="47" max="47" width="6.28515625" style="1" bestFit="1" customWidth="1"/>
    <col min="48" max="48" width="6.140625" style="1" bestFit="1" customWidth="1"/>
    <col min="49" max="49" width="6.42578125" style="1" bestFit="1" customWidth="1"/>
    <col min="50" max="50" width="6.140625" style="1" bestFit="1" customWidth="1"/>
    <col min="51" max="51" width="6" style="1" bestFit="1" customWidth="1"/>
    <col min="52" max="52" width="6.42578125" style="1" bestFit="1" customWidth="1"/>
    <col min="53" max="53" width="6.28515625" style="1" bestFit="1" customWidth="1"/>
    <col min="54" max="54" width="6" style="1" bestFit="1" customWidth="1"/>
    <col min="55" max="56" width="6.140625" style="1" bestFit="1" customWidth="1"/>
    <col min="57" max="57" width="6" style="1" bestFit="1" customWidth="1"/>
    <col min="58" max="58" width="6.140625" style="1" bestFit="1" customWidth="1"/>
    <col min="59" max="59" width="6.28515625" style="1" bestFit="1" customWidth="1"/>
    <col min="60" max="60" width="6.140625" style="1" bestFit="1" customWidth="1"/>
    <col min="61" max="61" width="9.140625" style="1"/>
    <col min="62" max="65" width="6.85546875" style="1" bestFit="1" customWidth="1"/>
    <col min="66" max="16384" width="9.140625" style="1"/>
  </cols>
  <sheetData>
    <row r="1" spans="1:65" ht="27" x14ac:dyDescent="0.35">
      <c r="A1" s="65" t="s">
        <v>101</v>
      </c>
      <c r="B1" s="65" t="s">
        <v>102</v>
      </c>
      <c r="C1" s="65" t="s">
        <v>104</v>
      </c>
      <c r="D1" s="65" t="s">
        <v>684</v>
      </c>
      <c r="E1" s="65" t="s">
        <v>107</v>
      </c>
      <c r="F1" s="65" t="s">
        <v>108</v>
      </c>
      <c r="G1" s="65" t="s">
        <v>111</v>
      </c>
      <c r="H1" s="65" t="s">
        <v>685</v>
      </c>
      <c r="I1" s="65" t="s">
        <v>686</v>
      </c>
      <c r="J1" s="65" t="s">
        <v>687</v>
      </c>
      <c r="K1" s="65" t="s">
        <v>688</v>
      </c>
      <c r="L1" s="65" t="s">
        <v>689</v>
      </c>
      <c r="M1" s="65" t="s">
        <v>690</v>
      </c>
      <c r="N1" s="65" t="s">
        <v>691</v>
      </c>
      <c r="O1" s="65" t="s">
        <v>692</v>
      </c>
      <c r="P1" s="65" t="s">
        <v>693</v>
      </c>
      <c r="Q1" s="65" t="s">
        <v>694</v>
      </c>
      <c r="R1" s="65" t="s">
        <v>695</v>
      </c>
      <c r="S1" s="66" t="s">
        <v>116</v>
      </c>
      <c r="T1" s="66" t="s">
        <v>730</v>
      </c>
      <c r="U1" s="66" t="s">
        <v>731</v>
      </c>
      <c r="V1" s="66" t="s">
        <v>732</v>
      </c>
      <c r="W1" s="66" t="s">
        <v>733</v>
      </c>
      <c r="X1" s="66" t="s">
        <v>734</v>
      </c>
      <c r="Y1" s="66" t="s">
        <v>735</v>
      </c>
      <c r="Z1" s="66" t="s">
        <v>974</v>
      </c>
      <c r="AA1" s="66" t="s">
        <v>975</v>
      </c>
      <c r="AB1" s="66" t="s">
        <v>1440</v>
      </c>
      <c r="AG1" s="10">
        <v>43861</v>
      </c>
      <c r="AH1" s="10">
        <f>EOMONTH(AG1,1)</f>
        <v>43890</v>
      </c>
      <c r="AI1" s="10">
        <f t="shared" ref="AI1:BH1" si="0">EOMONTH(AH1,1)</f>
        <v>43921</v>
      </c>
      <c r="AJ1" s="10">
        <f t="shared" si="0"/>
        <v>43951</v>
      </c>
      <c r="AK1" s="10">
        <f t="shared" si="0"/>
        <v>43982</v>
      </c>
      <c r="AL1" s="10">
        <f t="shared" si="0"/>
        <v>44012</v>
      </c>
      <c r="AM1" s="10">
        <f t="shared" si="0"/>
        <v>44043</v>
      </c>
      <c r="AN1" s="10">
        <f t="shared" si="0"/>
        <v>44074</v>
      </c>
      <c r="AO1" s="10">
        <f t="shared" si="0"/>
        <v>44104</v>
      </c>
      <c r="AP1" s="10">
        <f t="shared" si="0"/>
        <v>44135</v>
      </c>
      <c r="AQ1" s="10">
        <f t="shared" si="0"/>
        <v>44165</v>
      </c>
      <c r="AR1" s="10">
        <f t="shared" si="0"/>
        <v>44196</v>
      </c>
      <c r="AS1" s="10">
        <f t="shared" si="0"/>
        <v>44227</v>
      </c>
      <c r="AT1" s="10">
        <f t="shared" si="0"/>
        <v>44255</v>
      </c>
      <c r="AU1" s="10">
        <f t="shared" si="0"/>
        <v>44286</v>
      </c>
      <c r="AV1" s="10">
        <f t="shared" si="0"/>
        <v>44316</v>
      </c>
      <c r="AW1" s="10">
        <f t="shared" si="0"/>
        <v>44347</v>
      </c>
      <c r="AX1" s="10">
        <f t="shared" si="0"/>
        <v>44377</v>
      </c>
      <c r="AY1" s="10">
        <f t="shared" si="0"/>
        <v>44408</v>
      </c>
      <c r="AZ1" s="10">
        <f t="shared" si="0"/>
        <v>44439</v>
      </c>
      <c r="BA1" s="10">
        <f t="shared" si="0"/>
        <v>44469</v>
      </c>
      <c r="BB1" s="10">
        <f t="shared" si="0"/>
        <v>44500</v>
      </c>
      <c r="BC1" s="10">
        <f t="shared" si="0"/>
        <v>44530</v>
      </c>
      <c r="BD1" s="10">
        <f t="shared" si="0"/>
        <v>44561</v>
      </c>
      <c r="BE1" s="10">
        <f t="shared" si="0"/>
        <v>44592</v>
      </c>
      <c r="BF1" s="10">
        <f t="shared" si="0"/>
        <v>44620</v>
      </c>
      <c r="BG1" s="10">
        <f t="shared" si="0"/>
        <v>44651</v>
      </c>
      <c r="BH1" s="10">
        <f t="shared" si="0"/>
        <v>44681</v>
      </c>
      <c r="BJ1" s="10" t="s">
        <v>74</v>
      </c>
      <c r="BK1" s="10" t="s">
        <v>75</v>
      </c>
      <c r="BL1" s="11" t="s">
        <v>77</v>
      </c>
      <c r="BM1" s="11" t="s">
        <v>76</v>
      </c>
    </row>
    <row r="2" spans="1:65" x14ac:dyDescent="0.2">
      <c r="A2" s="27">
        <v>43840</v>
      </c>
      <c r="B2" s="1" t="s">
        <v>421</v>
      </c>
      <c r="C2" s="1" t="s">
        <v>1438</v>
      </c>
      <c r="D2" s="27">
        <v>43840</v>
      </c>
      <c r="E2" s="1" t="s">
        <v>265</v>
      </c>
      <c r="F2" s="1" t="s">
        <v>5</v>
      </c>
      <c r="G2" s="41">
        <v>1394.77</v>
      </c>
      <c r="H2" s="41">
        <v>1394.77</v>
      </c>
      <c r="I2" s="1" t="s">
        <v>696</v>
      </c>
      <c r="J2" s="1">
        <v>54.25</v>
      </c>
      <c r="K2" s="1">
        <v>415357</v>
      </c>
      <c r="L2" s="27">
        <v>31431</v>
      </c>
      <c r="M2" s="27" t="s">
        <v>702</v>
      </c>
      <c r="N2" s="27">
        <v>43861</v>
      </c>
      <c r="O2" s="27">
        <v>43868</v>
      </c>
      <c r="P2" s="1" t="s">
        <v>696</v>
      </c>
      <c r="Q2" s="27">
        <v>43820</v>
      </c>
      <c r="R2" s="27">
        <v>43833</v>
      </c>
      <c r="S2" s="67">
        <f>EOMONTH(A2,0)</f>
        <v>43861</v>
      </c>
      <c r="T2" s="67">
        <f>EOMONTH(Q2,0)</f>
        <v>43830</v>
      </c>
      <c r="U2" s="67">
        <f>IF(T2=EOMONTH(R2,0),"na",EOMONTH(R2,0))</f>
        <v>43861</v>
      </c>
      <c r="V2" s="69">
        <f>IF(U2="na",R2-Q2,T2-Q2)+1</f>
        <v>11</v>
      </c>
      <c r="W2" s="69">
        <f>IF(U2="na",0,DAY(R2))</f>
        <v>3</v>
      </c>
      <c r="X2" s="41">
        <f>V2/SUM(V2:W2)*H2</f>
        <v>1095.8907142857142</v>
      </c>
      <c r="Y2" s="41">
        <f>H2-X2</f>
        <v>298.87928571428574</v>
      </c>
      <c r="Z2" s="41">
        <f>V2/SUM(V2:W2)*J2</f>
        <v>42.625</v>
      </c>
      <c r="AA2" s="41">
        <f>J2-Z2</f>
        <v>11.625</v>
      </c>
      <c r="AE2" s="1" t="s">
        <v>5</v>
      </c>
      <c r="AF2" s="1" t="s">
        <v>1441</v>
      </c>
      <c r="AG2" s="6">
        <f t="shared" ref="AG2:AP11" si="1">(SUMIFS($X:$X,$C:$C,$AF2,$T:$T,AG$1,$F:$F,$AE2)+SUMIFS($Y:$Y,$C:$C,$AF2,$U:$U,AG$1,$F:$F,$AE2))/1000</f>
        <v>0</v>
      </c>
      <c r="AH2" s="6">
        <f t="shared" si="1"/>
        <v>0</v>
      </c>
      <c r="AI2" s="6">
        <f t="shared" si="1"/>
        <v>0</v>
      </c>
      <c r="AJ2" s="6">
        <f t="shared" si="1"/>
        <v>0</v>
      </c>
      <c r="AK2" s="6">
        <f t="shared" si="1"/>
        <v>0</v>
      </c>
      <c r="AL2" s="6">
        <f t="shared" si="1"/>
        <v>0</v>
      </c>
      <c r="AM2" s="6">
        <f t="shared" si="1"/>
        <v>0</v>
      </c>
      <c r="AN2" s="6">
        <f t="shared" si="1"/>
        <v>0</v>
      </c>
      <c r="AO2" s="6">
        <f t="shared" si="1"/>
        <v>0</v>
      </c>
      <c r="AP2" s="6">
        <f t="shared" si="1"/>
        <v>0</v>
      </c>
      <c r="AQ2" s="6">
        <f t="shared" ref="AQ2:AZ11" si="2">(SUMIFS($X:$X,$C:$C,$AF2,$T:$T,AQ$1,$F:$F,$AE2)+SUMIFS($Y:$Y,$C:$C,$AF2,$U:$U,AQ$1,$F:$F,$AE2))/1000</f>
        <v>0</v>
      </c>
      <c r="AR2" s="6">
        <f t="shared" si="2"/>
        <v>0</v>
      </c>
      <c r="AS2" s="6">
        <f t="shared" si="2"/>
        <v>0</v>
      </c>
      <c r="AT2" s="6">
        <f t="shared" si="2"/>
        <v>0</v>
      </c>
      <c r="AU2" s="6">
        <f t="shared" si="2"/>
        <v>0</v>
      </c>
      <c r="AV2" s="6">
        <f t="shared" si="2"/>
        <v>0</v>
      </c>
      <c r="AW2" s="6">
        <f t="shared" si="2"/>
        <v>0</v>
      </c>
      <c r="AX2" s="6">
        <f t="shared" si="2"/>
        <v>0</v>
      </c>
      <c r="AY2" s="6">
        <f t="shared" si="2"/>
        <v>0</v>
      </c>
      <c r="AZ2" s="6">
        <f t="shared" si="2"/>
        <v>0</v>
      </c>
      <c r="BA2" s="6">
        <f t="shared" ref="BA2:BH11" si="3">(SUMIFS($X:$X,$C:$C,$AF2,$T:$T,BA$1,$F:$F,$AE2)+SUMIFS($Y:$Y,$C:$C,$AF2,$U:$U,BA$1,$F:$F,$AE2))/1000</f>
        <v>0</v>
      </c>
      <c r="BB2" s="6">
        <f t="shared" si="3"/>
        <v>0</v>
      </c>
      <c r="BC2" s="6">
        <f t="shared" si="3"/>
        <v>0</v>
      </c>
      <c r="BD2" s="6">
        <f t="shared" si="3"/>
        <v>0</v>
      </c>
      <c r="BE2" s="6">
        <f t="shared" si="3"/>
        <v>0</v>
      </c>
      <c r="BF2" s="6">
        <f t="shared" si="3"/>
        <v>0</v>
      </c>
      <c r="BG2" s="6">
        <f t="shared" si="3"/>
        <v>0</v>
      </c>
      <c r="BH2" s="6">
        <f t="shared" si="3"/>
        <v>0</v>
      </c>
      <c r="BJ2" s="6">
        <f>SUM(AG2:AR2)</f>
        <v>0</v>
      </c>
      <c r="BK2" s="6">
        <f>SUM(AS2:BD2)</f>
        <v>0</v>
      </c>
      <c r="BL2" s="6">
        <f>SUM(AV2:BG2)</f>
        <v>0</v>
      </c>
      <c r="BM2" s="6">
        <f>SUM(AW2:BH2)</f>
        <v>0</v>
      </c>
    </row>
    <row r="3" spans="1:65" x14ac:dyDescent="0.2">
      <c r="A3" s="27">
        <v>43840</v>
      </c>
      <c r="B3" s="1" t="s">
        <v>418</v>
      </c>
      <c r="D3" s="27">
        <v>43840</v>
      </c>
      <c r="E3" s="1" t="s">
        <v>265</v>
      </c>
      <c r="F3" s="1" t="s">
        <v>5</v>
      </c>
      <c r="G3" s="41">
        <v>1295.9100000000001</v>
      </c>
      <c r="H3" s="41">
        <v>1295.9100000000001</v>
      </c>
      <c r="I3" s="1" t="s">
        <v>696</v>
      </c>
      <c r="J3" s="1">
        <v>57.75</v>
      </c>
      <c r="K3" s="1">
        <v>415378</v>
      </c>
      <c r="L3" s="27">
        <v>34183</v>
      </c>
      <c r="M3" s="27" t="s">
        <v>703</v>
      </c>
      <c r="N3" s="27"/>
      <c r="O3" s="27">
        <v>44680</v>
      </c>
      <c r="P3" s="1" t="s">
        <v>696</v>
      </c>
      <c r="Q3" s="27">
        <v>43820</v>
      </c>
      <c r="R3" s="27">
        <v>43833</v>
      </c>
      <c r="S3" s="67">
        <f t="shared" ref="S3:S66" si="4">EOMONTH(A3,0)</f>
        <v>43861</v>
      </c>
      <c r="T3" s="67">
        <f t="shared" ref="T3:T66" si="5">EOMONTH(Q3,0)</f>
        <v>43830</v>
      </c>
      <c r="U3" s="67">
        <f t="shared" ref="U3:U66" si="6">IF(T3=EOMONTH(R3,0),"na",EOMONTH(R3,0))</f>
        <v>43861</v>
      </c>
      <c r="V3" s="69">
        <f t="shared" ref="V3:V66" si="7">IF(U3="na",R3-Q3,T3-Q3)+1</f>
        <v>11</v>
      </c>
      <c r="W3" s="69">
        <f t="shared" ref="W3:W66" si="8">IF(U3="na",0,DAY(R3))</f>
        <v>3</v>
      </c>
      <c r="X3" s="41">
        <f t="shared" ref="X3:X66" si="9">V3/SUM(V3:W3)*H3</f>
        <v>1018.215</v>
      </c>
      <c r="Y3" s="41">
        <f t="shared" ref="Y3:Y66" si="10">H3-X3</f>
        <v>277.69500000000005</v>
      </c>
      <c r="Z3" s="41">
        <f t="shared" ref="Z3:Z66" si="11">V3/SUM(V3:W3)*J3</f>
        <v>45.375</v>
      </c>
      <c r="AA3" s="41">
        <f t="shared" ref="AA3:AA66" si="12">J3-Z3</f>
        <v>12.375</v>
      </c>
      <c r="AE3" s="1" t="s">
        <v>5</v>
      </c>
      <c r="AG3" s="6">
        <f t="shared" si="1"/>
        <v>0</v>
      </c>
      <c r="AH3" s="6">
        <f t="shared" si="1"/>
        <v>0</v>
      </c>
      <c r="AI3" s="6">
        <f t="shared" si="1"/>
        <v>0</v>
      </c>
      <c r="AJ3" s="6">
        <f t="shared" si="1"/>
        <v>0</v>
      </c>
      <c r="AK3" s="6">
        <f t="shared" si="1"/>
        <v>0</v>
      </c>
      <c r="AL3" s="6">
        <f t="shared" si="1"/>
        <v>0</v>
      </c>
      <c r="AM3" s="6">
        <f t="shared" si="1"/>
        <v>0</v>
      </c>
      <c r="AN3" s="6">
        <f t="shared" si="1"/>
        <v>0</v>
      </c>
      <c r="AO3" s="6">
        <f t="shared" si="1"/>
        <v>0</v>
      </c>
      <c r="AP3" s="6">
        <f t="shared" si="1"/>
        <v>0</v>
      </c>
      <c r="AQ3" s="6">
        <f t="shared" si="2"/>
        <v>0</v>
      </c>
      <c r="AR3" s="6">
        <f t="shared" si="2"/>
        <v>0</v>
      </c>
      <c r="AS3" s="6">
        <f t="shared" si="2"/>
        <v>0</v>
      </c>
      <c r="AT3" s="6">
        <f t="shared" si="2"/>
        <v>0</v>
      </c>
      <c r="AU3" s="6">
        <f t="shared" si="2"/>
        <v>0</v>
      </c>
      <c r="AV3" s="6">
        <f t="shared" si="2"/>
        <v>0</v>
      </c>
      <c r="AW3" s="6">
        <f t="shared" si="2"/>
        <v>0</v>
      </c>
      <c r="AX3" s="6">
        <f t="shared" si="2"/>
        <v>0</v>
      </c>
      <c r="AY3" s="6">
        <f t="shared" si="2"/>
        <v>0</v>
      </c>
      <c r="AZ3" s="6">
        <f t="shared" si="2"/>
        <v>0</v>
      </c>
      <c r="BA3" s="6">
        <f t="shared" si="3"/>
        <v>0</v>
      </c>
      <c r="BB3" s="6">
        <f t="shared" si="3"/>
        <v>0</v>
      </c>
      <c r="BC3" s="6">
        <f t="shared" si="3"/>
        <v>0</v>
      </c>
      <c r="BD3" s="6">
        <f t="shared" si="3"/>
        <v>0</v>
      </c>
      <c r="BE3" s="6">
        <f t="shared" si="3"/>
        <v>0</v>
      </c>
      <c r="BF3" s="6">
        <f t="shared" si="3"/>
        <v>0</v>
      </c>
      <c r="BG3" s="6">
        <f t="shared" si="3"/>
        <v>0</v>
      </c>
      <c r="BH3" s="6">
        <f t="shared" si="3"/>
        <v>0</v>
      </c>
      <c r="BJ3" s="6">
        <f t="shared" ref="BJ3:BJ28" si="13">SUM(AG3:AR3)</f>
        <v>0</v>
      </c>
      <c r="BK3" s="6">
        <f t="shared" ref="BK3:BK28" si="14">SUM(AS3:BD3)</f>
        <v>0</v>
      </c>
      <c r="BL3" s="6">
        <f t="shared" ref="BL3:BL28" si="15">SUM(AV3:BG3)</f>
        <v>0</v>
      </c>
      <c r="BM3" s="6">
        <f t="shared" ref="BM3:BM28" si="16">SUM(AW3:BH3)</f>
        <v>0</v>
      </c>
    </row>
    <row r="4" spans="1:65" x14ac:dyDescent="0.2">
      <c r="A4" s="27">
        <v>43840</v>
      </c>
      <c r="B4" s="1" t="s">
        <v>418</v>
      </c>
      <c r="D4" s="27">
        <v>43840</v>
      </c>
      <c r="E4" s="1" t="s">
        <v>354</v>
      </c>
      <c r="F4" s="1" t="s">
        <v>5</v>
      </c>
      <c r="G4" s="41">
        <v>201.96</v>
      </c>
      <c r="H4" s="41">
        <v>201.96</v>
      </c>
      <c r="I4" s="1" t="s">
        <v>696</v>
      </c>
      <c r="J4" s="1">
        <v>9</v>
      </c>
      <c r="K4" s="1">
        <v>415378</v>
      </c>
      <c r="L4" s="27">
        <v>34183</v>
      </c>
      <c r="M4" s="27" t="s">
        <v>703</v>
      </c>
      <c r="N4" s="27"/>
      <c r="O4" s="27">
        <v>44680</v>
      </c>
      <c r="P4" s="1" t="s">
        <v>704</v>
      </c>
      <c r="Q4" s="27">
        <v>43820</v>
      </c>
      <c r="R4" s="27">
        <v>43833</v>
      </c>
      <c r="S4" s="67">
        <f t="shared" si="4"/>
        <v>43861</v>
      </c>
      <c r="T4" s="67">
        <f t="shared" si="5"/>
        <v>43830</v>
      </c>
      <c r="U4" s="67">
        <f t="shared" si="6"/>
        <v>43861</v>
      </c>
      <c r="V4" s="69">
        <f t="shared" si="7"/>
        <v>11</v>
      </c>
      <c r="W4" s="69">
        <f t="shared" si="8"/>
        <v>3</v>
      </c>
      <c r="X4" s="41">
        <f t="shared" si="9"/>
        <v>158.68285714285716</v>
      </c>
      <c r="Y4" s="41">
        <f t="shared" si="10"/>
        <v>43.277142857142849</v>
      </c>
      <c r="Z4" s="41">
        <f t="shared" si="11"/>
        <v>7.0714285714285712</v>
      </c>
      <c r="AA4" s="41">
        <f t="shared" si="12"/>
        <v>1.9285714285714288</v>
      </c>
      <c r="AE4" s="1" t="s">
        <v>5</v>
      </c>
      <c r="AG4" s="73">
        <f t="shared" si="1"/>
        <v>0</v>
      </c>
      <c r="AH4" s="73">
        <f t="shared" si="1"/>
        <v>0</v>
      </c>
      <c r="AI4" s="73">
        <f t="shared" si="1"/>
        <v>0</v>
      </c>
      <c r="AJ4" s="73">
        <f t="shared" si="1"/>
        <v>0</v>
      </c>
      <c r="AK4" s="73">
        <f t="shared" si="1"/>
        <v>0</v>
      </c>
      <c r="AL4" s="73">
        <f t="shared" si="1"/>
        <v>0</v>
      </c>
      <c r="AM4" s="73">
        <f t="shared" si="1"/>
        <v>0</v>
      </c>
      <c r="AN4" s="73">
        <f t="shared" si="1"/>
        <v>0</v>
      </c>
      <c r="AO4" s="73">
        <f t="shared" si="1"/>
        <v>0</v>
      </c>
      <c r="AP4" s="73">
        <f t="shared" si="1"/>
        <v>0</v>
      </c>
      <c r="AQ4" s="73">
        <f t="shared" si="2"/>
        <v>0</v>
      </c>
      <c r="AR4" s="73">
        <f t="shared" si="2"/>
        <v>0</v>
      </c>
      <c r="AS4" s="6">
        <f t="shared" si="2"/>
        <v>0</v>
      </c>
      <c r="AT4" s="6">
        <f t="shared" si="2"/>
        <v>0</v>
      </c>
      <c r="AU4" s="6">
        <f t="shared" si="2"/>
        <v>0</v>
      </c>
      <c r="AV4" s="6">
        <f t="shared" si="2"/>
        <v>0</v>
      </c>
      <c r="AW4" s="6">
        <f t="shared" si="2"/>
        <v>0</v>
      </c>
      <c r="AX4" s="6">
        <f t="shared" si="2"/>
        <v>0</v>
      </c>
      <c r="AY4" s="6">
        <f t="shared" si="2"/>
        <v>0</v>
      </c>
      <c r="AZ4" s="6">
        <f t="shared" si="2"/>
        <v>0</v>
      </c>
      <c r="BA4" s="6">
        <f t="shared" si="3"/>
        <v>0</v>
      </c>
      <c r="BB4" s="6">
        <f t="shared" si="3"/>
        <v>0</v>
      </c>
      <c r="BC4" s="6">
        <f t="shared" si="3"/>
        <v>0</v>
      </c>
      <c r="BD4" s="6">
        <f t="shared" si="3"/>
        <v>0</v>
      </c>
      <c r="BE4" s="6">
        <f t="shared" si="3"/>
        <v>0</v>
      </c>
      <c r="BF4" s="6">
        <f t="shared" si="3"/>
        <v>0</v>
      </c>
      <c r="BG4" s="6">
        <f t="shared" si="3"/>
        <v>0</v>
      </c>
      <c r="BH4" s="6">
        <f t="shared" si="3"/>
        <v>0</v>
      </c>
      <c r="BJ4" s="6">
        <f t="shared" si="13"/>
        <v>0</v>
      </c>
      <c r="BK4" s="6">
        <f t="shared" si="14"/>
        <v>0</v>
      </c>
      <c r="BL4" s="6">
        <f t="shared" si="15"/>
        <v>0</v>
      </c>
      <c r="BM4" s="6">
        <f t="shared" si="16"/>
        <v>0</v>
      </c>
    </row>
    <row r="5" spans="1:65" x14ac:dyDescent="0.2">
      <c r="A5" s="27">
        <v>43840</v>
      </c>
      <c r="B5" s="1" t="s">
        <v>420</v>
      </c>
      <c r="D5" s="27">
        <v>43840</v>
      </c>
      <c r="E5" s="1" t="s">
        <v>265</v>
      </c>
      <c r="F5" s="1" t="s">
        <v>5</v>
      </c>
      <c r="G5" s="41">
        <v>376.92</v>
      </c>
      <c r="H5" s="41">
        <v>376.92</v>
      </c>
      <c r="I5" s="1" t="s">
        <v>696</v>
      </c>
      <c r="J5" s="1">
        <v>80</v>
      </c>
      <c r="K5" s="1">
        <v>415616</v>
      </c>
      <c r="L5" s="27" t="s">
        <v>705</v>
      </c>
      <c r="M5" s="27">
        <v>37880</v>
      </c>
      <c r="N5" s="27"/>
      <c r="O5" s="27">
        <v>44680</v>
      </c>
      <c r="P5" s="1" t="s">
        <v>696</v>
      </c>
      <c r="Q5" s="27">
        <v>43820</v>
      </c>
      <c r="R5" s="27">
        <v>43833</v>
      </c>
      <c r="S5" s="67">
        <f t="shared" si="4"/>
        <v>43861</v>
      </c>
      <c r="T5" s="67">
        <f t="shared" si="5"/>
        <v>43830</v>
      </c>
      <c r="U5" s="67">
        <f t="shared" si="6"/>
        <v>43861</v>
      </c>
      <c r="V5" s="69">
        <f t="shared" si="7"/>
        <v>11</v>
      </c>
      <c r="W5" s="69">
        <f t="shared" si="8"/>
        <v>3</v>
      </c>
      <c r="X5" s="41">
        <f t="shared" si="9"/>
        <v>296.1514285714286</v>
      </c>
      <c r="Y5" s="41">
        <f t="shared" si="10"/>
        <v>80.76857142857142</v>
      </c>
      <c r="Z5" s="41">
        <f t="shared" si="11"/>
        <v>62.857142857142854</v>
      </c>
      <c r="AA5" s="41">
        <f t="shared" si="12"/>
        <v>17.142857142857146</v>
      </c>
      <c r="AE5" s="1" t="s">
        <v>5</v>
      </c>
      <c r="AG5" s="6">
        <f t="shared" si="1"/>
        <v>0</v>
      </c>
      <c r="AH5" s="6">
        <f t="shared" si="1"/>
        <v>0</v>
      </c>
      <c r="AI5" s="6">
        <f t="shared" si="1"/>
        <v>0</v>
      </c>
      <c r="AJ5" s="6">
        <f t="shared" si="1"/>
        <v>0</v>
      </c>
      <c r="AK5" s="6">
        <f t="shared" si="1"/>
        <v>0</v>
      </c>
      <c r="AL5" s="6">
        <f t="shared" si="1"/>
        <v>0</v>
      </c>
      <c r="AM5" s="6">
        <f t="shared" si="1"/>
        <v>0</v>
      </c>
      <c r="AN5" s="6">
        <f t="shared" si="1"/>
        <v>0</v>
      </c>
      <c r="AO5" s="6">
        <f t="shared" si="1"/>
        <v>0</v>
      </c>
      <c r="AP5" s="6">
        <f t="shared" si="1"/>
        <v>0</v>
      </c>
      <c r="AQ5" s="6">
        <f t="shared" si="2"/>
        <v>0</v>
      </c>
      <c r="AR5" s="6">
        <f t="shared" si="2"/>
        <v>0</v>
      </c>
      <c r="AS5" s="6">
        <f t="shared" si="2"/>
        <v>0</v>
      </c>
      <c r="AT5" s="6">
        <f t="shared" si="2"/>
        <v>0</v>
      </c>
      <c r="AU5" s="6">
        <f t="shared" si="2"/>
        <v>0</v>
      </c>
      <c r="AV5" s="6">
        <f t="shared" si="2"/>
        <v>0</v>
      </c>
      <c r="AW5" s="6">
        <f t="shared" si="2"/>
        <v>0</v>
      </c>
      <c r="AX5" s="6">
        <f t="shared" si="2"/>
        <v>0</v>
      </c>
      <c r="AY5" s="6">
        <f t="shared" si="2"/>
        <v>0</v>
      </c>
      <c r="AZ5" s="6">
        <f t="shared" si="2"/>
        <v>0</v>
      </c>
      <c r="BA5" s="6">
        <f t="shared" si="3"/>
        <v>0</v>
      </c>
      <c r="BB5" s="6">
        <f t="shared" si="3"/>
        <v>0</v>
      </c>
      <c r="BC5" s="6">
        <f t="shared" si="3"/>
        <v>0</v>
      </c>
      <c r="BD5" s="6">
        <f t="shared" si="3"/>
        <v>0</v>
      </c>
      <c r="BE5" s="6">
        <f t="shared" si="3"/>
        <v>0</v>
      </c>
      <c r="BF5" s="6">
        <f t="shared" si="3"/>
        <v>0</v>
      </c>
      <c r="BG5" s="6">
        <f t="shared" si="3"/>
        <v>0</v>
      </c>
      <c r="BH5" s="6">
        <f t="shared" si="3"/>
        <v>0</v>
      </c>
      <c r="BJ5" s="6">
        <f t="shared" si="13"/>
        <v>0</v>
      </c>
      <c r="BK5" s="6">
        <f t="shared" si="14"/>
        <v>0</v>
      </c>
      <c r="BL5" s="6">
        <f t="shared" si="15"/>
        <v>0</v>
      </c>
      <c r="BM5" s="6">
        <f t="shared" si="16"/>
        <v>0</v>
      </c>
    </row>
    <row r="6" spans="1:65" x14ac:dyDescent="0.2">
      <c r="A6" s="27">
        <v>43840</v>
      </c>
      <c r="B6" s="1" t="s">
        <v>419</v>
      </c>
      <c r="D6" s="27">
        <v>43840</v>
      </c>
      <c r="E6" s="1" t="s">
        <v>265</v>
      </c>
      <c r="F6" s="1" t="s">
        <v>5</v>
      </c>
      <c r="G6" s="41">
        <v>1932</v>
      </c>
      <c r="H6" s="41">
        <v>1932</v>
      </c>
      <c r="I6" s="1" t="s">
        <v>696</v>
      </c>
      <c r="J6" s="1">
        <v>52.5</v>
      </c>
      <c r="K6" s="1">
        <v>415399</v>
      </c>
      <c r="L6" s="27">
        <v>32894</v>
      </c>
      <c r="M6" s="27">
        <v>41564</v>
      </c>
      <c r="N6" s="27">
        <v>43918</v>
      </c>
      <c r="O6" s="27">
        <v>43924</v>
      </c>
      <c r="P6" s="1" t="s">
        <v>696</v>
      </c>
      <c r="Q6" s="27">
        <v>43820</v>
      </c>
      <c r="R6" s="27">
        <v>43833</v>
      </c>
      <c r="S6" s="67">
        <f t="shared" si="4"/>
        <v>43861</v>
      </c>
      <c r="T6" s="67">
        <f t="shared" si="5"/>
        <v>43830</v>
      </c>
      <c r="U6" s="67">
        <f t="shared" si="6"/>
        <v>43861</v>
      </c>
      <c r="V6" s="69">
        <f t="shared" si="7"/>
        <v>11</v>
      </c>
      <c r="W6" s="69">
        <f t="shared" si="8"/>
        <v>3</v>
      </c>
      <c r="X6" s="41">
        <f t="shared" si="9"/>
        <v>1518</v>
      </c>
      <c r="Y6" s="41">
        <f t="shared" si="10"/>
        <v>414</v>
      </c>
      <c r="Z6" s="41">
        <f t="shared" si="11"/>
        <v>41.25</v>
      </c>
      <c r="AA6" s="41">
        <f t="shared" si="12"/>
        <v>11.25</v>
      </c>
      <c r="AE6" s="1" t="s">
        <v>5</v>
      </c>
      <c r="AG6" s="6">
        <f t="shared" si="1"/>
        <v>0</v>
      </c>
      <c r="AH6" s="6">
        <f t="shared" si="1"/>
        <v>0</v>
      </c>
      <c r="AI6" s="6">
        <f t="shared" si="1"/>
        <v>0</v>
      </c>
      <c r="AJ6" s="6">
        <f t="shared" si="1"/>
        <v>0</v>
      </c>
      <c r="AK6" s="6">
        <f t="shared" si="1"/>
        <v>0</v>
      </c>
      <c r="AL6" s="6">
        <f t="shared" si="1"/>
        <v>0</v>
      </c>
      <c r="AM6" s="6">
        <f t="shared" si="1"/>
        <v>0</v>
      </c>
      <c r="AN6" s="6">
        <f t="shared" si="1"/>
        <v>0</v>
      </c>
      <c r="AO6" s="6">
        <f t="shared" si="1"/>
        <v>0</v>
      </c>
      <c r="AP6" s="6">
        <f t="shared" si="1"/>
        <v>0</v>
      </c>
      <c r="AQ6" s="6">
        <f t="shared" si="2"/>
        <v>0</v>
      </c>
      <c r="AR6" s="6">
        <f t="shared" si="2"/>
        <v>0</v>
      </c>
      <c r="AS6" s="6">
        <f t="shared" si="2"/>
        <v>0</v>
      </c>
      <c r="AT6" s="6">
        <f t="shared" si="2"/>
        <v>0</v>
      </c>
      <c r="AU6" s="6">
        <f t="shared" si="2"/>
        <v>0</v>
      </c>
      <c r="AV6" s="6">
        <f t="shared" si="2"/>
        <v>0</v>
      </c>
      <c r="AW6" s="6">
        <f t="shared" si="2"/>
        <v>0</v>
      </c>
      <c r="AX6" s="6">
        <f t="shared" si="2"/>
        <v>0</v>
      </c>
      <c r="AY6" s="6">
        <f t="shared" si="2"/>
        <v>0</v>
      </c>
      <c r="AZ6" s="6">
        <f t="shared" si="2"/>
        <v>0</v>
      </c>
      <c r="BA6" s="6">
        <f t="shared" si="3"/>
        <v>0</v>
      </c>
      <c r="BB6" s="6">
        <f t="shared" si="3"/>
        <v>0</v>
      </c>
      <c r="BC6" s="6">
        <f t="shared" si="3"/>
        <v>0</v>
      </c>
      <c r="BD6" s="6">
        <f t="shared" si="3"/>
        <v>0</v>
      </c>
      <c r="BE6" s="6">
        <f t="shared" si="3"/>
        <v>0</v>
      </c>
      <c r="BF6" s="6">
        <f t="shared" si="3"/>
        <v>0</v>
      </c>
      <c r="BG6" s="6">
        <f t="shared" si="3"/>
        <v>0</v>
      </c>
      <c r="BH6" s="6">
        <f t="shared" si="3"/>
        <v>0</v>
      </c>
      <c r="BJ6" s="6">
        <f t="shared" si="13"/>
        <v>0</v>
      </c>
      <c r="BK6" s="6">
        <f t="shared" si="14"/>
        <v>0</v>
      </c>
      <c r="BL6" s="6">
        <f t="shared" si="15"/>
        <v>0</v>
      </c>
      <c r="BM6" s="6">
        <f t="shared" si="16"/>
        <v>0</v>
      </c>
    </row>
    <row r="7" spans="1:65" x14ac:dyDescent="0.2">
      <c r="A7" s="27">
        <v>43840</v>
      </c>
      <c r="B7" s="1" t="s">
        <v>419</v>
      </c>
      <c r="D7" s="27">
        <v>43840</v>
      </c>
      <c r="E7" s="1" t="s">
        <v>354</v>
      </c>
      <c r="F7" s="1" t="s">
        <v>5</v>
      </c>
      <c r="G7" s="41">
        <v>368</v>
      </c>
      <c r="H7" s="41">
        <v>368</v>
      </c>
      <c r="I7" s="1" t="s">
        <v>696</v>
      </c>
      <c r="J7" s="1">
        <v>10</v>
      </c>
      <c r="K7" s="1">
        <v>415399</v>
      </c>
      <c r="L7" s="27">
        <v>32894</v>
      </c>
      <c r="M7" s="27">
        <v>41564</v>
      </c>
      <c r="N7" s="27">
        <v>43918</v>
      </c>
      <c r="O7" s="27">
        <v>43924</v>
      </c>
      <c r="P7" s="1" t="s">
        <v>704</v>
      </c>
      <c r="Q7" s="27">
        <v>43820</v>
      </c>
      <c r="R7" s="27">
        <v>43833</v>
      </c>
      <c r="S7" s="67">
        <f t="shared" si="4"/>
        <v>43861</v>
      </c>
      <c r="T7" s="67">
        <f t="shared" si="5"/>
        <v>43830</v>
      </c>
      <c r="U7" s="67">
        <f t="shared" si="6"/>
        <v>43861</v>
      </c>
      <c r="V7" s="69">
        <f t="shared" si="7"/>
        <v>11</v>
      </c>
      <c r="W7" s="69">
        <f t="shared" si="8"/>
        <v>3</v>
      </c>
      <c r="X7" s="41">
        <f t="shared" si="9"/>
        <v>289.14285714285711</v>
      </c>
      <c r="Y7" s="41">
        <f t="shared" si="10"/>
        <v>78.85714285714289</v>
      </c>
      <c r="Z7" s="41">
        <f t="shared" si="11"/>
        <v>7.8571428571428568</v>
      </c>
      <c r="AA7" s="41">
        <f t="shared" si="12"/>
        <v>2.1428571428571432</v>
      </c>
      <c r="AE7" s="1" t="s">
        <v>5</v>
      </c>
      <c r="AG7" s="6">
        <f t="shared" si="1"/>
        <v>0</v>
      </c>
      <c r="AH7" s="6">
        <f t="shared" si="1"/>
        <v>0</v>
      </c>
      <c r="AI7" s="6">
        <f t="shared" si="1"/>
        <v>0</v>
      </c>
      <c r="AJ7" s="6">
        <f t="shared" si="1"/>
        <v>0</v>
      </c>
      <c r="AK7" s="6">
        <f t="shared" si="1"/>
        <v>0</v>
      </c>
      <c r="AL7" s="6">
        <f t="shared" si="1"/>
        <v>0</v>
      </c>
      <c r="AM7" s="6">
        <f t="shared" si="1"/>
        <v>0</v>
      </c>
      <c r="AN7" s="6">
        <f t="shared" si="1"/>
        <v>0</v>
      </c>
      <c r="AO7" s="6">
        <f t="shared" si="1"/>
        <v>0</v>
      </c>
      <c r="AP7" s="6">
        <f t="shared" si="1"/>
        <v>0</v>
      </c>
      <c r="AQ7" s="6">
        <f t="shared" si="2"/>
        <v>0</v>
      </c>
      <c r="AR7" s="6">
        <f t="shared" si="2"/>
        <v>0</v>
      </c>
      <c r="AS7" s="6">
        <f t="shared" si="2"/>
        <v>0</v>
      </c>
      <c r="AT7" s="6">
        <f t="shared" si="2"/>
        <v>0</v>
      </c>
      <c r="AU7" s="6">
        <f t="shared" si="2"/>
        <v>0</v>
      </c>
      <c r="AV7" s="6">
        <f t="shared" si="2"/>
        <v>0</v>
      </c>
      <c r="AW7" s="6">
        <f t="shared" si="2"/>
        <v>0</v>
      </c>
      <c r="AX7" s="6">
        <f t="shared" si="2"/>
        <v>0</v>
      </c>
      <c r="AY7" s="6">
        <f t="shared" si="2"/>
        <v>0</v>
      </c>
      <c r="AZ7" s="6">
        <f t="shared" si="2"/>
        <v>0</v>
      </c>
      <c r="BA7" s="6">
        <f t="shared" si="3"/>
        <v>0</v>
      </c>
      <c r="BB7" s="6">
        <f t="shared" si="3"/>
        <v>0</v>
      </c>
      <c r="BC7" s="6">
        <f t="shared" si="3"/>
        <v>0</v>
      </c>
      <c r="BD7" s="6">
        <f t="shared" si="3"/>
        <v>0</v>
      </c>
      <c r="BE7" s="6">
        <f t="shared" si="3"/>
        <v>0</v>
      </c>
      <c r="BF7" s="6">
        <f t="shared" si="3"/>
        <v>0</v>
      </c>
      <c r="BG7" s="6">
        <f t="shared" si="3"/>
        <v>0</v>
      </c>
      <c r="BH7" s="6">
        <f t="shared" si="3"/>
        <v>0</v>
      </c>
      <c r="BJ7" s="6">
        <f t="shared" si="13"/>
        <v>0</v>
      </c>
      <c r="BK7" s="6">
        <f t="shared" si="14"/>
        <v>0</v>
      </c>
      <c r="BL7" s="6">
        <f t="shared" si="15"/>
        <v>0</v>
      </c>
      <c r="BM7" s="6">
        <f t="shared" si="16"/>
        <v>0</v>
      </c>
    </row>
    <row r="8" spans="1:65" x14ac:dyDescent="0.2">
      <c r="A8" s="27">
        <v>43840</v>
      </c>
      <c r="B8" s="1" t="s">
        <v>422</v>
      </c>
      <c r="D8" s="27">
        <v>43840</v>
      </c>
      <c r="E8" s="1" t="s">
        <v>265</v>
      </c>
      <c r="F8" s="1" t="s">
        <v>5</v>
      </c>
      <c r="G8" s="41">
        <v>4107.6899999999996</v>
      </c>
      <c r="H8" s="41">
        <v>4107.6899999999996</v>
      </c>
      <c r="I8" s="1" t="s">
        <v>696</v>
      </c>
      <c r="J8" s="1">
        <v>80</v>
      </c>
      <c r="K8" s="1">
        <v>415538</v>
      </c>
      <c r="L8" s="27" t="s">
        <v>706</v>
      </c>
      <c r="M8" s="27">
        <v>41122</v>
      </c>
      <c r="N8" s="27"/>
      <c r="O8" s="27">
        <v>44680</v>
      </c>
      <c r="P8" s="1" t="s">
        <v>696</v>
      </c>
      <c r="Q8" s="27">
        <v>43820</v>
      </c>
      <c r="R8" s="27">
        <v>43833</v>
      </c>
      <c r="S8" s="67">
        <f t="shared" si="4"/>
        <v>43861</v>
      </c>
      <c r="T8" s="67">
        <f t="shared" si="5"/>
        <v>43830</v>
      </c>
      <c r="U8" s="67">
        <f t="shared" si="6"/>
        <v>43861</v>
      </c>
      <c r="V8" s="69">
        <f t="shared" si="7"/>
        <v>11</v>
      </c>
      <c r="W8" s="69">
        <f t="shared" si="8"/>
        <v>3</v>
      </c>
      <c r="X8" s="41">
        <f t="shared" si="9"/>
        <v>3227.4707142857137</v>
      </c>
      <c r="Y8" s="41">
        <f t="shared" si="10"/>
        <v>880.21928571428589</v>
      </c>
      <c r="Z8" s="41">
        <f t="shared" si="11"/>
        <v>62.857142857142854</v>
      </c>
      <c r="AA8" s="41">
        <f t="shared" si="12"/>
        <v>17.142857142857146</v>
      </c>
      <c r="AE8" s="1" t="s">
        <v>5</v>
      </c>
      <c r="AG8" s="6">
        <f t="shared" si="1"/>
        <v>0</v>
      </c>
      <c r="AH8" s="6">
        <f t="shared" si="1"/>
        <v>0</v>
      </c>
      <c r="AI8" s="6">
        <f t="shared" si="1"/>
        <v>0</v>
      </c>
      <c r="AJ8" s="6">
        <f t="shared" si="1"/>
        <v>0</v>
      </c>
      <c r="AK8" s="6">
        <f t="shared" si="1"/>
        <v>0</v>
      </c>
      <c r="AL8" s="6">
        <f t="shared" si="1"/>
        <v>0</v>
      </c>
      <c r="AM8" s="6">
        <f t="shared" si="1"/>
        <v>0</v>
      </c>
      <c r="AN8" s="6">
        <f t="shared" si="1"/>
        <v>0</v>
      </c>
      <c r="AO8" s="6">
        <f t="shared" si="1"/>
        <v>0</v>
      </c>
      <c r="AP8" s="6">
        <f t="shared" si="1"/>
        <v>0</v>
      </c>
      <c r="AQ8" s="6">
        <f t="shared" si="2"/>
        <v>0</v>
      </c>
      <c r="AR8" s="6">
        <f t="shared" si="2"/>
        <v>0</v>
      </c>
      <c r="AS8" s="6">
        <f t="shared" si="2"/>
        <v>0</v>
      </c>
      <c r="AT8" s="6">
        <f t="shared" si="2"/>
        <v>0</v>
      </c>
      <c r="AU8" s="6">
        <f t="shared" si="2"/>
        <v>0</v>
      </c>
      <c r="AV8" s="6">
        <f t="shared" si="2"/>
        <v>0</v>
      </c>
      <c r="AW8" s="6">
        <f t="shared" si="2"/>
        <v>0</v>
      </c>
      <c r="AX8" s="6">
        <f t="shared" si="2"/>
        <v>0</v>
      </c>
      <c r="AY8" s="6">
        <f t="shared" si="2"/>
        <v>0</v>
      </c>
      <c r="AZ8" s="6">
        <f t="shared" si="2"/>
        <v>0</v>
      </c>
      <c r="BA8" s="6">
        <f t="shared" si="3"/>
        <v>0</v>
      </c>
      <c r="BB8" s="6">
        <f t="shared" si="3"/>
        <v>0</v>
      </c>
      <c r="BC8" s="6">
        <f t="shared" si="3"/>
        <v>0</v>
      </c>
      <c r="BD8" s="6">
        <f t="shared" si="3"/>
        <v>0</v>
      </c>
      <c r="BE8" s="6">
        <f t="shared" si="3"/>
        <v>0</v>
      </c>
      <c r="BF8" s="6">
        <f t="shared" si="3"/>
        <v>0</v>
      </c>
      <c r="BG8" s="6">
        <f t="shared" si="3"/>
        <v>0</v>
      </c>
      <c r="BH8" s="6">
        <f t="shared" si="3"/>
        <v>0</v>
      </c>
      <c r="BJ8" s="6">
        <f t="shared" si="13"/>
        <v>0</v>
      </c>
      <c r="BK8" s="6">
        <f t="shared" si="14"/>
        <v>0</v>
      </c>
      <c r="BL8" s="6">
        <f t="shared" si="15"/>
        <v>0</v>
      </c>
      <c r="BM8" s="6">
        <f t="shared" si="16"/>
        <v>0</v>
      </c>
    </row>
    <row r="9" spans="1:65" x14ac:dyDescent="0.2">
      <c r="A9" s="27">
        <v>43840</v>
      </c>
      <c r="B9" s="1" t="s">
        <v>417</v>
      </c>
      <c r="D9" s="27">
        <v>43840</v>
      </c>
      <c r="E9" s="1" t="s">
        <v>265</v>
      </c>
      <c r="F9" s="1" t="s">
        <v>5</v>
      </c>
      <c r="G9" s="41">
        <v>1884.4</v>
      </c>
      <c r="H9" s="41">
        <v>1884.4</v>
      </c>
      <c r="I9" s="1" t="s">
        <v>696</v>
      </c>
      <c r="J9" s="1">
        <v>56</v>
      </c>
      <c r="K9" s="1">
        <v>415336</v>
      </c>
      <c r="L9" s="27" t="s">
        <v>707</v>
      </c>
      <c r="M9" s="27">
        <v>42196</v>
      </c>
      <c r="N9" s="27">
        <v>44099</v>
      </c>
      <c r="O9" s="27">
        <v>44106</v>
      </c>
      <c r="P9" s="1" t="s">
        <v>696</v>
      </c>
      <c r="Q9" s="27">
        <v>43820</v>
      </c>
      <c r="R9" s="27">
        <v>43833</v>
      </c>
      <c r="S9" s="67">
        <f t="shared" si="4"/>
        <v>43861</v>
      </c>
      <c r="T9" s="67">
        <f t="shared" si="5"/>
        <v>43830</v>
      </c>
      <c r="U9" s="67">
        <f t="shared" si="6"/>
        <v>43861</v>
      </c>
      <c r="V9" s="69">
        <f t="shared" si="7"/>
        <v>11</v>
      </c>
      <c r="W9" s="69">
        <f t="shared" si="8"/>
        <v>3</v>
      </c>
      <c r="X9" s="41">
        <f t="shared" si="9"/>
        <v>1480.6000000000001</v>
      </c>
      <c r="Y9" s="41">
        <f t="shared" si="10"/>
        <v>403.79999999999995</v>
      </c>
      <c r="Z9" s="41">
        <f t="shared" si="11"/>
        <v>44</v>
      </c>
      <c r="AA9" s="41">
        <f t="shared" si="12"/>
        <v>12</v>
      </c>
      <c r="AE9" s="1" t="s">
        <v>5</v>
      </c>
      <c r="AG9" s="6">
        <f t="shared" si="1"/>
        <v>0</v>
      </c>
      <c r="AH9" s="6">
        <f t="shared" si="1"/>
        <v>0</v>
      </c>
      <c r="AI9" s="6">
        <f t="shared" si="1"/>
        <v>0</v>
      </c>
      <c r="AJ9" s="6">
        <f t="shared" si="1"/>
        <v>0</v>
      </c>
      <c r="AK9" s="6">
        <f t="shared" si="1"/>
        <v>0</v>
      </c>
      <c r="AL9" s="6">
        <f t="shared" si="1"/>
        <v>0</v>
      </c>
      <c r="AM9" s="6">
        <f t="shared" si="1"/>
        <v>0</v>
      </c>
      <c r="AN9" s="6">
        <f t="shared" si="1"/>
        <v>0</v>
      </c>
      <c r="AO9" s="6">
        <f t="shared" si="1"/>
        <v>0</v>
      </c>
      <c r="AP9" s="6">
        <f t="shared" si="1"/>
        <v>0</v>
      </c>
      <c r="AQ9" s="6">
        <f t="shared" si="2"/>
        <v>0</v>
      </c>
      <c r="AR9" s="6">
        <f t="shared" si="2"/>
        <v>0</v>
      </c>
      <c r="AS9" s="6">
        <f t="shared" si="2"/>
        <v>0</v>
      </c>
      <c r="AT9" s="6">
        <f t="shared" si="2"/>
        <v>0</v>
      </c>
      <c r="AU9" s="6">
        <f t="shared" si="2"/>
        <v>0</v>
      </c>
      <c r="AV9" s="6">
        <f t="shared" si="2"/>
        <v>0</v>
      </c>
      <c r="AW9" s="6">
        <f t="shared" si="2"/>
        <v>0</v>
      </c>
      <c r="AX9" s="6">
        <f t="shared" si="2"/>
        <v>0</v>
      </c>
      <c r="AY9" s="6">
        <f t="shared" si="2"/>
        <v>0</v>
      </c>
      <c r="AZ9" s="6">
        <f t="shared" si="2"/>
        <v>0</v>
      </c>
      <c r="BA9" s="6">
        <f t="shared" si="3"/>
        <v>0</v>
      </c>
      <c r="BB9" s="6">
        <f t="shared" si="3"/>
        <v>0</v>
      </c>
      <c r="BC9" s="6">
        <f t="shared" si="3"/>
        <v>0</v>
      </c>
      <c r="BD9" s="6">
        <f t="shared" si="3"/>
        <v>0</v>
      </c>
      <c r="BE9" s="6">
        <f t="shared" si="3"/>
        <v>0</v>
      </c>
      <c r="BF9" s="6">
        <f t="shared" si="3"/>
        <v>0</v>
      </c>
      <c r="BG9" s="6">
        <f t="shared" si="3"/>
        <v>0</v>
      </c>
      <c r="BH9" s="6">
        <f t="shared" si="3"/>
        <v>0</v>
      </c>
      <c r="BJ9" s="6">
        <f t="shared" si="13"/>
        <v>0</v>
      </c>
      <c r="BK9" s="6">
        <f t="shared" si="14"/>
        <v>0</v>
      </c>
      <c r="BL9" s="6">
        <f t="shared" si="15"/>
        <v>0</v>
      </c>
      <c r="BM9" s="6">
        <f t="shared" si="16"/>
        <v>0</v>
      </c>
    </row>
    <row r="10" spans="1:65" x14ac:dyDescent="0.2">
      <c r="A10" s="27">
        <v>43840</v>
      </c>
      <c r="B10" s="1" t="s">
        <v>417</v>
      </c>
      <c r="D10" s="27">
        <v>43840</v>
      </c>
      <c r="E10" s="1" t="s">
        <v>354</v>
      </c>
      <c r="F10" s="1" t="s">
        <v>5</v>
      </c>
      <c r="G10" s="41">
        <v>168.25</v>
      </c>
      <c r="H10" s="41">
        <v>168.25</v>
      </c>
      <c r="I10" s="1" t="s">
        <v>696</v>
      </c>
      <c r="J10" s="1">
        <v>5</v>
      </c>
      <c r="K10" s="1">
        <v>415336</v>
      </c>
      <c r="L10" s="27" t="s">
        <v>707</v>
      </c>
      <c r="M10" s="27">
        <v>42196</v>
      </c>
      <c r="N10" s="27">
        <v>44099</v>
      </c>
      <c r="O10" s="27">
        <v>44106</v>
      </c>
      <c r="P10" s="1" t="s">
        <v>704</v>
      </c>
      <c r="Q10" s="27">
        <v>43820</v>
      </c>
      <c r="R10" s="27">
        <v>43833</v>
      </c>
      <c r="S10" s="67">
        <f t="shared" si="4"/>
        <v>43861</v>
      </c>
      <c r="T10" s="67">
        <f t="shared" si="5"/>
        <v>43830</v>
      </c>
      <c r="U10" s="67">
        <f t="shared" si="6"/>
        <v>43861</v>
      </c>
      <c r="V10" s="69">
        <f t="shared" si="7"/>
        <v>11</v>
      </c>
      <c r="W10" s="69">
        <f t="shared" si="8"/>
        <v>3</v>
      </c>
      <c r="X10" s="41">
        <f t="shared" si="9"/>
        <v>132.19642857142856</v>
      </c>
      <c r="Y10" s="41">
        <f t="shared" si="10"/>
        <v>36.053571428571445</v>
      </c>
      <c r="Z10" s="41">
        <f t="shared" si="11"/>
        <v>3.9285714285714284</v>
      </c>
      <c r="AA10" s="41">
        <f t="shared" si="12"/>
        <v>1.0714285714285716</v>
      </c>
      <c r="AE10" s="1" t="s">
        <v>5</v>
      </c>
      <c r="AG10" s="6">
        <f t="shared" si="1"/>
        <v>0</v>
      </c>
      <c r="AH10" s="6">
        <f t="shared" si="1"/>
        <v>0</v>
      </c>
      <c r="AI10" s="6">
        <f t="shared" si="1"/>
        <v>0</v>
      </c>
      <c r="AJ10" s="6">
        <f t="shared" si="1"/>
        <v>0</v>
      </c>
      <c r="AK10" s="6">
        <f t="shared" si="1"/>
        <v>0</v>
      </c>
      <c r="AL10" s="6">
        <f t="shared" si="1"/>
        <v>0</v>
      </c>
      <c r="AM10" s="6">
        <f t="shared" si="1"/>
        <v>0</v>
      </c>
      <c r="AN10" s="6">
        <f t="shared" si="1"/>
        <v>0</v>
      </c>
      <c r="AO10" s="6">
        <f t="shared" si="1"/>
        <v>0</v>
      </c>
      <c r="AP10" s="6">
        <f t="shared" si="1"/>
        <v>0</v>
      </c>
      <c r="AQ10" s="6">
        <f t="shared" si="2"/>
        <v>0</v>
      </c>
      <c r="AR10" s="6">
        <f t="shared" si="2"/>
        <v>0</v>
      </c>
      <c r="AS10" s="6">
        <f t="shared" si="2"/>
        <v>0</v>
      </c>
      <c r="AT10" s="6">
        <f t="shared" si="2"/>
        <v>0</v>
      </c>
      <c r="AU10" s="6">
        <f t="shared" si="2"/>
        <v>0</v>
      </c>
      <c r="AV10" s="6">
        <f t="shared" si="2"/>
        <v>0</v>
      </c>
      <c r="AW10" s="6">
        <f t="shared" si="2"/>
        <v>0</v>
      </c>
      <c r="AX10" s="6">
        <f t="shared" si="2"/>
        <v>0</v>
      </c>
      <c r="AY10" s="6">
        <f t="shared" si="2"/>
        <v>0</v>
      </c>
      <c r="AZ10" s="6">
        <f t="shared" si="2"/>
        <v>0</v>
      </c>
      <c r="BA10" s="6">
        <f t="shared" si="3"/>
        <v>0</v>
      </c>
      <c r="BB10" s="6">
        <f t="shared" si="3"/>
        <v>0</v>
      </c>
      <c r="BC10" s="6">
        <f t="shared" si="3"/>
        <v>0</v>
      </c>
      <c r="BD10" s="6">
        <f t="shared" si="3"/>
        <v>0</v>
      </c>
      <c r="BE10" s="6">
        <f t="shared" si="3"/>
        <v>0</v>
      </c>
      <c r="BF10" s="6">
        <f t="shared" si="3"/>
        <v>0</v>
      </c>
      <c r="BG10" s="6">
        <f t="shared" si="3"/>
        <v>0</v>
      </c>
      <c r="BH10" s="6">
        <f t="shared" si="3"/>
        <v>0</v>
      </c>
      <c r="BJ10" s="6">
        <f t="shared" si="13"/>
        <v>0</v>
      </c>
      <c r="BK10" s="6">
        <f t="shared" si="14"/>
        <v>0</v>
      </c>
      <c r="BL10" s="6">
        <f t="shared" si="15"/>
        <v>0</v>
      </c>
      <c r="BM10" s="6">
        <f t="shared" si="16"/>
        <v>0</v>
      </c>
    </row>
    <row r="11" spans="1:65" x14ac:dyDescent="0.2">
      <c r="A11" s="27">
        <v>43854</v>
      </c>
      <c r="B11" s="1" t="s">
        <v>428</v>
      </c>
      <c r="D11" s="27">
        <v>43854</v>
      </c>
      <c r="E11" s="1" t="s">
        <v>265</v>
      </c>
      <c r="F11" s="1" t="s">
        <v>5</v>
      </c>
      <c r="G11" s="41">
        <v>4107.6899999999996</v>
      </c>
      <c r="H11" s="41">
        <v>4107.6899999999996</v>
      </c>
      <c r="I11" s="1" t="s">
        <v>696</v>
      </c>
      <c r="J11" s="1">
        <v>80</v>
      </c>
      <c r="K11" s="1">
        <v>417156</v>
      </c>
      <c r="L11" s="27" t="s">
        <v>706</v>
      </c>
      <c r="M11" s="27">
        <v>41122</v>
      </c>
      <c r="N11" s="27"/>
      <c r="O11" s="27">
        <v>44680</v>
      </c>
      <c r="P11" s="1" t="s">
        <v>696</v>
      </c>
      <c r="Q11" s="27">
        <v>43834</v>
      </c>
      <c r="R11" s="27">
        <v>43847</v>
      </c>
      <c r="S11" s="67">
        <f t="shared" si="4"/>
        <v>43861</v>
      </c>
      <c r="T11" s="67">
        <f t="shared" si="5"/>
        <v>43861</v>
      </c>
      <c r="U11" s="67" t="str">
        <f t="shared" si="6"/>
        <v>na</v>
      </c>
      <c r="V11" s="69">
        <f t="shared" si="7"/>
        <v>14</v>
      </c>
      <c r="W11" s="69">
        <f t="shared" si="8"/>
        <v>0</v>
      </c>
      <c r="X11" s="41">
        <f t="shared" si="9"/>
        <v>4107.6899999999996</v>
      </c>
      <c r="Y11" s="41">
        <f t="shared" si="10"/>
        <v>0</v>
      </c>
      <c r="Z11" s="41">
        <f t="shared" si="11"/>
        <v>80</v>
      </c>
      <c r="AA11" s="41">
        <f t="shared" si="12"/>
        <v>0</v>
      </c>
      <c r="AE11" s="1" t="s">
        <v>5</v>
      </c>
      <c r="AG11" s="6">
        <f t="shared" si="1"/>
        <v>0</v>
      </c>
      <c r="AH11" s="6">
        <f t="shared" si="1"/>
        <v>0</v>
      </c>
      <c r="AI11" s="6">
        <f t="shared" si="1"/>
        <v>0</v>
      </c>
      <c r="AJ11" s="6">
        <f t="shared" si="1"/>
        <v>0</v>
      </c>
      <c r="AK11" s="6">
        <f t="shared" si="1"/>
        <v>0</v>
      </c>
      <c r="AL11" s="6">
        <f t="shared" si="1"/>
        <v>0</v>
      </c>
      <c r="AM11" s="6">
        <f t="shared" si="1"/>
        <v>0</v>
      </c>
      <c r="AN11" s="6">
        <f t="shared" si="1"/>
        <v>0</v>
      </c>
      <c r="AO11" s="6">
        <f t="shared" si="1"/>
        <v>0</v>
      </c>
      <c r="AP11" s="6">
        <f t="shared" si="1"/>
        <v>0</v>
      </c>
      <c r="AQ11" s="6">
        <f t="shared" si="2"/>
        <v>0</v>
      </c>
      <c r="AR11" s="6">
        <f t="shared" si="2"/>
        <v>0</v>
      </c>
      <c r="AS11" s="6">
        <f t="shared" si="2"/>
        <v>0</v>
      </c>
      <c r="AT11" s="6">
        <f t="shared" si="2"/>
        <v>0</v>
      </c>
      <c r="AU11" s="6">
        <f t="shared" si="2"/>
        <v>0</v>
      </c>
      <c r="AV11" s="6">
        <f t="shared" si="2"/>
        <v>0</v>
      </c>
      <c r="AW11" s="6">
        <f t="shared" si="2"/>
        <v>0</v>
      </c>
      <c r="AX11" s="6">
        <f t="shared" si="2"/>
        <v>0</v>
      </c>
      <c r="AY11" s="6">
        <f t="shared" si="2"/>
        <v>0</v>
      </c>
      <c r="AZ11" s="6">
        <f t="shared" si="2"/>
        <v>0</v>
      </c>
      <c r="BA11" s="6">
        <f t="shared" si="3"/>
        <v>0</v>
      </c>
      <c r="BB11" s="6">
        <f t="shared" si="3"/>
        <v>0</v>
      </c>
      <c r="BC11" s="6">
        <f t="shared" si="3"/>
        <v>0</v>
      </c>
      <c r="BD11" s="6">
        <f t="shared" si="3"/>
        <v>0</v>
      </c>
      <c r="BE11" s="6">
        <f t="shared" si="3"/>
        <v>0</v>
      </c>
      <c r="BF11" s="6">
        <f t="shared" si="3"/>
        <v>0</v>
      </c>
      <c r="BG11" s="6">
        <f t="shared" si="3"/>
        <v>0</v>
      </c>
      <c r="BH11" s="6">
        <f t="shared" si="3"/>
        <v>0</v>
      </c>
      <c r="BJ11" s="6">
        <f t="shared" si="13"/>
        <v>0</v>
      </c>
      <c r="BK11" s="6">
        <f t="shared" si="14"/>
        <v>0</v>
      </c>
      <c r="BL11" s="6">
        <f t="shared" si="15"/>
        <v>0</v>
      </c>
      <c r="BM11" s="6">
        <f t="shared" si="16"/>
        <v>0</v>
      </c>
    </row>
    <row r="12" spans="1:65" x14ac:dyDescent="0.2">
      <c r="A12" s="27">
        <v>43854</v>
      </c>
      <c r="B12" s="1" t="s">
        <v>426</v>
      </c>
      <c r="D12" s="27">
        <v>43854</v>
      </c>
      <c r="E12" s="1" t="s">
        <v>265</v>
      </c>
      <c r="F12" s="1" t="s">
        <v>5</v>
      </c>
      <c r="G12" s="41">
        <v>2692.31</v>
      </c>
      <c r="H12" s="41">
        <v>2692.31</v>
      </c>
      <c r="I12" s="1" t="s">
        <v>696</v>
      </c>
      <c r="J12" s="1">
        <v>80</v>
      </c>
      <c r="K12" s="1">
        <v>417071</v>
      </c>
      <c r="L12" s="27" t="s">
        <v>707</v>
      </c>
      <c r="M12" s="27">
        <v>42196</v>
      </c>
      <c r="N12" s="27">
        <v>44099</v>
      </c>
      <c r="O12" s="27">
        <v>44106</v>
      </c>
      <c r="P12" s="1" t="s">
        <v>696</v>
      </c>
      <c r="Q12" s="27">
        <v>43834</v>
      </c>
      <c r="R12" s="27">
        <v>43847</v>
      </c>
      <c r="S12" s="67">
        <f t="shared" si="4"/>
        <v>43861</v>
      </c>
      <c r="T12" s="67">
        <f t="shared" si="5"/>
        <v>43861</v>
      </c>
      <c r="U12" s="67" t="str">
        <f t="shared" si="6"/>
        <v>na</v>
      </c>
      <c r="V12" s="69">
        <f t="shared" si="7"/>
        <v>14</v>
      </c>
      <c r="W12" s="69">
        <f t="shared" si="8"/>
        <v>0</v>
      </c>
      <c r="X12" s="41">
        <f t="shared" si="9"/>
        <v>2692.31</v>
      </c>
      <c r="Y12" s="41">
        <f t="shared" si="10"/>
        <v>0</v>
      </c>
      <c r="Z12" s="41">
        <f t="shared" si="11"/>
        <v>80</v>
      </c>
      <c r="AA12" s="41">
        <f t="shared" si="12"/>
        <v>0</v>
      </c>
      <c r="AE12" s="1" t="s">
        <v>5</v>
      </c>
      <c r="AG12" s="6">
        <f t="shared" ref="AG12:AP21" si="17">(SUMIFS($X:$X,$C:$C,$AF12,$T:$T,AG$1,$F:$F,$AE12)+SUMIFS($Y:$Y,$C:$C,$AF12,$U:$U,AG$1,$F:$F,$AE12))/1000</f>
        <v>0</v>
      </c>
      <c r="AH12" s="6">
        <f t="shared" si="17"/>
        <v>0</v>
      </c>
      <c r="AI12" s="6">
        <f t="shared" si="17"/>
        <v>0</v>
      </c>
      <c r="AJ12" s="6">
        <f t="shared" si="17"/>
        <v>0</v>
      </c>
      <c r="AK12" s="6">
        <f t="shared" si="17"/>
        <v>0</v>
      </c>
      <c r="AL12" s="6">
        <f t="shared" si="17"/>
        <v>0</v>
      </c>
      <c r="AM12" s="6">
        <f t="shared" si="17"/>
        <v>0</v>
      </c>
      <c r="AN12" s="6">
        <f t="shared" si="17"/>
        <v>0</v>
      </c>
      <c r="AO12" s="6">
        <f t="shared" si="17"/>
        <v>0</v>
      </c>
      <c r="AP12" s="6">
        <f t="shared" si="17"/>
        <v>0</v>
      </c>
      <c r="AQ12" s="6">
        <f t="shared" ref="AQ12:AZ21" si="18">(SUMIFS($X:$X,$C:$C,$AF12,$T:$T,AQ$1,$F:$F,$AE12)+SUMIFS($Y:$Y,$C:$C,$AF12,$U:$U,AQ$1,$F:$F,$AE12))/1000</f>
        <v>0</v>
      </c>
      <c r="AR12" s="6">
        <f t="shared" si="18"/>
        <v>0</v>
      </c>
      <c r="AS12" s="6">
        <f t="shared" si="18"/>
        <v>0</v>
      </c>
      <c r="AT12" s="6">
        <f t="shared" si="18"/>
        <v>0</v>
      </c>
      <c r="AU12" s="6">
        <f t="shared" si="18"/>
        <v>0</v>
      </c>
      <c r="AV12" s="6">
        <f t="shared" si="18"/>
        <v>0</v>
      </c>
      <c r="AW12" s="6">
        <f t="shared" si="18"/>
        <v>0</v>
      </c>
      <c r="AX12" s="6">
        <f t="shared" si="18"/>
        <v>0</v>
      </c>
      <c r="AY12" s="6">
        <f t="shared" si="18"/>
        <v>0</v>
      </c>
      <c r="AZ12" s="6">
        <f t="shared" si="18"/>
        <v>0</v>
      </c>
      <c r="BA12" s="6">
        <f t="shared" ref="BA12:BH21" si="19">(SUMIFS($X:$X,$C:$C,$AF12,$T:$T,BA$1,$F:$F,$AE12)+SUMIFS($Y:$Y,$C:$C,$AF12,$U:$U,BA$1,$F:$F,$AE12))/1000</f>
        <v>0</v>
      </c>
      <c r="BB12" s="6">
        <f t="shared" si="19"/>
        <v>0</v>
      </c>
      <c r="BC12" s="6">
        <f t="shared" si="19"/>
        <v>0</v>
      </c>
      <c r="BD12" s="6">
        <f t="shared" si="19"/>
        <v>0</v>
      </c>
      <c r="BE12" s="6">
        <f t="shared" si="19"/>
        <v>0</v>
      </c>
      <c r="BF12" s="6">
        <f t="shared" si="19"/>
        <v>0</v>
      </c>
      <c r="BG12" s="6">
        <f t="shared" si="19"/>
        <v>0</v>
      </c>
      <c r="BH12" s="6">
        <f t="shared" si="19"/>
        <v>0</v>
      </c>
      <c r="BJ12" s="6">
        <f t="shared" si="13"/>
        <v>0</v>
      </c>
      <c r="BK12" s="6">
        <f t="shared" si="14"/>
        <v>0</v>
      </c>
      <c r="BL12" s="6">
        <f t="shared" si="15"/>
        <v>0</v>
      </c>
      <c r="BM12" s="6">
        <f t="shared" si="16"/>
        <v>0</v>
      </c>
    </row>
    <row r="13" spans="1:65" x14ac:dyDescent="0.2">
      <c r="A13" s="27">
        <v>43854</v>
      </c>
      <c r="B13" s="1" t="s">
        <v>423</v>
      </c>
      <c r="D13" s="27">
        <v>43854</v>
      </c>
      <c r="E13" s="1" t="s">
        <v>265</v>
      </c>
      <c r="F13" s="1" t="s">
        <v>5</v>
      </c>
      <c r="G13" s="41">
        <v>2024.94</v>
      </c>
      <c r="H13" s="41">
        <v>2024.94</v>
      </c>
      <c r="I13" s="1" t="s">
        <v>696</v>
      </c>
      <c r="J13" s="1">
        <v>78.75</v>
      </c>
      <c r="K13" s="1">
        <v>417092</v>
      </c>
      <c r="L13" s="27">
        <v>31431</v>
      </c>
      <c r="M13" s="27" t="s">
        <v>702</v>
      </c>
      <c r="N13" s="27">
        <v>43861</v>
      </c>
      <c r="O13" s="27">
        <v>43868</v>
      </c>
      <c r="P13" s="1" t="s">
        <v>696</v>
      </c>
      <c r="Q13" s="27">
        <v>43834</v>
      </c>
      <c r="R13" s="27">
        <v>43847</v>
      </c>
      <c r="S13" s="67">
        <f t="shared" si="4"/>
        <v>43861</v>
      </c>
      <c r="T13" s="67">
        <f t="shared" si="5"/>
        <v>43861</v>
      </c>
      <c r="U13" s="67" t="str">
        <f t="shared" si="6"/>
        <v>na</v>
      </c>
      <c r="V13" s="69">
        <f t="shared" si="7"/>
        <v>14</v>
      </c>
      <c r="W13" s="69">
        <f t="shared" si="8"/>
        <v>0</v>
      </c>
      <c r="X13" s="41">
        <f t="shared" si="9"/>
        <v>2024.94</v>
      </c>
      <c r="Y13" s="41">
        <f t="shared" si="10"/>
        <v>0</v>
      </c>
      <c r="Z13" s="41">
        <f t="shared" si="11"/>
        <v>78.75</v>
      </c>
      <c r="AA13" s="41">
        <f t="shared" si="12"/>
        <v>0</v>
      </c>
      <c r="AE13" s="1" t="s">
        <v>5</v>
      </c>
      <c r="AG13" s="6">
        <f t="shared" si="17"/>
        <v>0</v>
      </c>
      <c r="AH13" s="6">
        <f t="shared" si="17"/>
        <v>0</v>
      </c>
      <c r="AI13" s="6">
        <f t="shared" si="17"/>
        <v>0</v>
      </c>
      <c r="AJ13" s="6">
        <f t="shared" si="17"/>
        <v>0</v>
      </c>
      <c r="AK13" s="6">
        <f t="shared" si="17"/>
        <v>0</v>
      </c>
      <c r="AL13" s="6">
        <f t="shared" si="17"/>
        <v>0</v>
      </c>
      <c r="AM13" s="6">
        <f t="shared" si="17"/>
        <v>0</v>
      </c>
      <c r="AN13" s="6">
        <f t="shared" si="17"/>
        <v>0</v>
      </c>
      <c r="AO13" s="6">
        <f t="shared" si="17"/>
        <v>0</v>
      </c>
      <c r="AP13" s="6">
        <f t="shared" si="17"/>
        <v>0</v>
      </c>
      <c r="AQ13" s="6">
        <f t="shared" si="18"/>
        <v>0</v>
      </c>
      <c r="AR13" s="6">
        <f t="shared" si="18"/>
        <v>0</v>
      </c>
      <c r="AS13" s="6">
        <f t="shared" si="18"/>
        <v>0</v>
      </c>
      <c r="AT13" s="6">
        <f t="shared" si="18"/>
        <v>0</v>
      </c>
      <c r="AU13" s="6">
        <f t="shared" si="18"/>
        <v>0</v>
      </c>
      <c r="AV13" s="6">
        <f t="shared" si="18"/>
        <v>0</v>
      </c>
      <c r="AW13" s="6">
        <f t="shared" si="18"/>
        <v>0</v>
      </c>
      <c r="AX13" s="6">
        <f t="shared" si="18"/>
        <v>0</v>
      </c>
      <c r="AY13" s="6">
        <f t="shared" si="18"/>
        <v>0</v>
      </c>
      <c r="AZ13" s="6">
        <f t="shared" si="18"/>
        <v>0</v>
      </c>
      <c r="BA13" s="6">
        <f t="shared" si="19"/>
        <v>0</v>
      </c>
      <c r="BB13" s="6">
        <f t="shared" si="19"/>
        <v>0</v>
      </c>
      <c r="BC13" s="6">
        <f t="shared" si="19"/>
        <v>0</v>
      </c>
      <c r="BD13" s="6">
        <f t="shared" si="19"/>
        <v>0</v>
      </c>
      <c r="BE13" s="6">
        <f t="shared" si="19"/>
        <v>0</v>
      </c>
      <c r="BF13" s="6">
        <f t="shared" si="19"/>
        <v>0</v>
      </c>
      <c r="BG13" s="6">
        <f t="shared" si="19"/>
        <v>0</v>
      </c>
      <c r="BH13" s="6">
        <f t="shared" si="19"/>
        <v>0</v>
      </c>
      <c r="BJ13" s="6">
        <f t="shared" si="13"/>
        <v>0</v>
      </c>
      <c r="BK13" s="6">
        <f t="shared" si="14"/>
        <v>0</v>
      </c>
      <c r="BL13" s="6">
        <f t="shared" si="15"/>
        <v>0</v>
      </c>
      <c r="BM13" s="6">
        <f t="shared" si="16"/>
        <v>0</v>
      </c>
    </row>
    <row r="14" spans="1:65" x14ac:dyDescent="0.2">
      <c r="A14" s="27">
        <v>43854</v>
      </c>
      <c r="B14" s="1" t="s">
        <v>423</v>
      </c>
      <c r="D14" s="27">
        <v>43854</v>
      </c>
      <c r="E14" s="1" t="s">
        <v>354</v>
      </c>
      <c r="F14" s="1" t="s">
        <v>5</v>
      </c>
      <c r="G14" s="41">
        <v>32.14</v>
      </c>
      <c r="H14" s="41">
        <v>32.14</v>
      </c>
      <c r="I14" s="1" t="s">
        <v>696</v>
      </c>
      <c r="J14" s="1">
        <v>1.25</v>
      </c>
      <c r="K14" s="1">
        <v>417092</v>
      </c>
      <c r="L14" s="27">
        <v>31431</v>
      </c>
      <c r="M14" s="27" t="s">
        <v>702</v>
      </c>
      <c r="N14" s="27">
        <v>43861</v>
      </c>
      <c r="O14" s="27">
        <v>43868</v>
      </c>
      <c r="P14" s="1" t="s">
        <v>704</v>
      </c>
      <c r="Q14" s="27">
        <v>43834</v>
      </c>
      <c r="R14" s="27">
        <v>43847</v>
      </c>
      <c r="S14" s="67">
        <f t="shared" si="4"/>
        <v>43861</v>
      </c>
      <c r="T14" s="67">
        <f t="shared" si="5"/>
        <v>43861</v>
      </c>
      <c r="U14" s="67" t="str">
        <f t="shared" si="6"/>
        <v>na</v>
      </c>
      <c r="V14" s="69">
        <f t="shared" si="7"/>
        <v>14</v>
      </c>
      <c r="W14" s="69">
        <f t="shared" si="8"/>
        <v>0</v>
      </c>
      <c r="X14" s="41">
        <f t="shared" si="9"/>
        <v>32.14</v>
      </c>
      <c r="Y14" s="41">
        <f t="shared" si="10"/>
        <v>0</v>
      </c>
      <c r="Z14" s="41">
        <f t="shared" si="11"/>
        <v>1.25</v>
      </c>
      <c r="AA14" s="41">
        <f t="shared" si="12"/>
        <v>0</v>
      </c>
      <c r="AE14" s="1" t="s">
        <v>5</v>
      </c>
      <c r="AF14" s="200"/>
      <c r="AG14" s="6">
        <f t="shared" si="17"/>
        <v>0</v>
      </c>
      <c r="AH14" s="6">
        <f t="shared" si="17"/>
        <v>0</v>
      </c>
      <c r="AI14" s="6">
        <f t="shared" si="17"/>
        <v>0</v>
      </c>
      <c r="AJ14" s="6">
        <f t="shared" si="17"/>
        <v>0</v>
      </c>
      <c r="AK14" s="6">
        <f t="shared" si="17"/>
        <v>0</v>
      </c>
      <c r="AL14" s="6">
        <f t="shared" si="17"/>
        <v>0</v>
      </c>
      <c r="AM14" s="6">
        <f t="shared" si="17"/>
        <v>0</v>
      </c>
      <c r="AN14" s="6">
        <f t="shared" si="17"/>
        <v>0</v>
      </c>
      <c r="AO14" s="6">
        <f t="shared" si="17"/>
        <v>0</v>
      </c>
      <c r="AP14" s="6">
        <f t="shared" si="17"/>
        <v>0</v>
      </c>
      <c r="AQ14" s="6">
        <f t="shared" si="18"/>
        <v>0</v>
      </c>
      <c r="AR14" s="6">
        <f t="shared" si="18"/>
        <v>0</v>
      </c>
      <c r="AS14" s="6">
        <f t="shared" si="18"/>
        <v>0</v>
      </c>
      <c r="AT14" s="6">
        <f t="shared" si="18"/>
        <v>0</v>
      </c>
      <c r="AU14" s="6">
        <f t="shared" si="18"/>
        <v>0</v>
      </c>
      <c r="AV14" s="6">
        <f t="shared" si="18"/>
        <v>0</v>
      </c>
      <c r="AW14" s="6">
        <f t="shared" si="18"/>
        <v>0</v>
      </c>
      <c r="AX14" s="6">
        <f t="shared" si="18"/>
        <v>0</v>
      </c>
      <c r="AY14" s="6">
        <f t="shared" si="18"/>
        <v>0</v>
      </c>
      <c r="AZ14" s="6">
        <f t="shared" si="18"/>
        <v>0</v>
      </c>
      <c r="BA14" s="6">
        <f t="shared" si="19"/>
        <v>0</v>
      </c>
      <c r="BB14" s="6">
        <f t="shared" si="19"/>
        <v>0</v>
      </c>
      <c r="BC14" s="6">
        <f t="shared" si="19"/>
        <v>0</v>
      </c>
      <c r="BD14" s="6">
        <f t="shared" si="19"/>
        <v>0</v>
      </c>
      <c r="BE14" s="6">
        <f t="shared" si="19"/>
        <v>0</v>
      </c>
      <c r="BF14" s="6">
        <f t="shared" si="19"/>
        <v>0</v>
      </c>
      <c r="BG14" s="6">
        <f t="shared" si="19"/>
        <v>0</v>
      </c>
      <c r="BH14" s="6">
        <f t="shared" si="19"/>
        <v>0</v>
      </c>
      <c r="BJ14" s="6">
        <f t="shared" si="13"/>
        <v>0</v>
      </c>
      <c r="BK14" s="6">
        <f t="shared" si="14"/>
        <v>0</v>
      </c>
      <c r="BL14" s="6">
        <f t="shared" si="15"/>
        <v>0</v>
      </c>
      <c r="BM14" s="6">
        <f t="shared" si="16"/>
        <v>0</v>
      </c>
    </row>
    <row r="15" spans="1:65" x14ac:dyDescent="0.2">
      <c r="A15" s="27">
        <v>43854</v>
      </c>
      <c r="B15" s="1" t="s">
        <v>425</v>
      </c>
      <c r="D15" s="27">
        <v>43854</v>
      </c>
      <c r="E15" s="1" t="s">
        <v>265</v>
      </c>
      <c r="F15" s="1" t="s">
        <v>5</v>
      </c>
      <c r="G15" s="41">
        <v>1794.96</v>
      </c>
      <c r="H15" s="41">
        <v>1794.96</v>
      </c>
      <c r="I15" s="1" t="s">
        <v>696</v>
      </c>
      <c r="J15" s="1">
        <v>80</v>
      </c>
      <c r="K15" s="1">
        <v>417114</v>
      </c>
      <c r="L15" s="27">
        <v>34183</v>
      </c>
      <c r="M15" s="27" t="s">
        <v>703</v>
      </c>
      <c r="N15" s="27"/>
      <c r="O15" s="27">
        <v>44680</v>
      </c>
      <c r="P15" s="1" t="s">
        <v>696</v>
      </c>
      <c r="Q15" s="27">
        <v>43834</v>
      </c>
      <c r="R15" s="27">
        <v>43847</v>
      </c>
      <c r="S15" s="67">
        <f t="shared" si="4"/>
        <v>43861</v>
      </c>
      <c r="T15" s="67">
        <f t="shared" si="5"/>
        <v>43861</v>
      </c>
      <c r="U15" s="67" t="str">
        <f t="shared" si="6"/>
        <v>na</v>
      </c>
      <c r="V15" s="69">
        <f t="shared" si="7"/>
        <v>14</v>
      </c>
      <c r="W15" s="69">
        <f t="shared" si="8"/>
        <v>0</v>
      </c>
      <c r="X15" s="41">
        <f t="shared" si="9"/>
        <v>1794.96</v>
      </c>
      <c r="Y15" s="41">
        <f t="shared" si="10"/>
        <v>0</v>
      </c>
      <c r="Z15" s="41">
        <f t="shared" si="11"/>
        <v>80</v>
      </c>
      <c r="AA15" s="41">
        <f t="shared" si="12"/>
        <v>0</v>
      </c>
      <c r="AE15" s="1" t="s">
        <v>5</v>
      </c>
      <c r="AF15" s="200"/>
      <c r="AG15" s="6">
        <f t="shared" si="17"/>
        <v>0</v>
      </c>
      <c r="AH15" s="6">
        <f t="shared" si="17"/>
        <v>0</v>
      </c>
      <c r="AI15" s="6">
        <f t="shared" si="17"/>
        <v>0</v>
      </c>
      <c r="AJ15" s="6">
        <f t="shared" si="17"/>
        <v>0</v>
      </c>
      <c r="AK15" s="6">
        <f t="shared" si="17"/>
        <v>0</v>
      </c>
      <c r="AL15" s="6">
        <f t="shared" si="17"/>
        <v>0</v>
      </c>
      <c r="AM15" s="6">
        <f t="shared" si="17"/>
        <v>0</v>
      </c>
      <c r="AN15" s="6">
        <f t="shared" si="17"/>
        <v>0</v>
      </c>
      <c r="AO15" s="6">
        <f t="shared" si="17"/>
        <v>0</v>
      </c>
      <c r="AP15" s="6">
        <f t="shared" si="17"/>
        <v>0</v>
      </c>
      <c r="AQ15" s="6">
        <f t="shared" si="18"/>
        <v>0</v>
      </c>
      <c r="AR15" s="6">
        <f t="shared" si="18"/>
        <v>0</v>
      </c>
      <c r="AS15" s="6">
        <f t="shared" si="18"/>
        <v>0</v>
      </c>
      <c r="AT15" s="6">
        <f t="shared" si="18"/>
        <v>0</v>
      </c>
      <c r="AU15" s="6">
        <f t="shared" si="18"/>
        <v>0</v>
      </c>
      <c r="AV15" s="6">
        <f t="shared" si="18"/>
        <v>0</v>
      </c>
      <c r="AW15" s="6">
        <f t="shared" si="18"/>
        <v>0</v>
      </c>
      <c r="AX15" s="6">
        <f t="shared" si="18"/>
        <v>0</v>
      </c>
      <c r="AY15" s="6">
        <f t="shared" si="18"/>
        <v>0</v>
      </c>
      <c r="AZ15" s="6">
        <f t="shared" si="18"/>
        <v>0</v>
      </c>
      <c r="BA15" s="6">
        <f t="shared" si="19"/>
        <v>0</v>
      </c>
      <c r="BB15" s="6">
        <f t="shared" si="19"/>
        <v>0</v>
      </c>
      <c r="BC15" s="6">
        <f t="shared" si="19"/>
        <v>0</v>
      </c>
      <c r="BD15" s="6">
        <f t="shared" si="19"/>
        <v>0</v>
      </c>
      <c r="BE15" s="6">
        <f t="shared" si="19"/>
        <v>0</v>
      </c>
      <c r="BF15" s="6">
        <f t="shared" si="19"/>
        <v>0</v>
      </c>
      <c r="BG15" s="6">
        <f t="shared" si="19"/>
        <v>0</v>
      </c>
      <c r="BH15" s="6">
        <f t="shared" si="19"/>
        <v>0</v>
      </c>
      <c r="BJ15" s="6">
        <f t="shared" si="13"/>
        <v>0</v>
      </c>
      <c r="BK15" s="6">
        <f t="shared" si="14"/>
        <v>0</v>
      </c>
      <c r="BL15" s="6">
        <f t="shared" si="15"/>
        <v>0</v>
      </c>
      <c r="BM15" s="6">
        <f t="shared" si="16"/>
        <v>0</v>
      </c>
    </row>
    <row r="16" spans="1:65" x14ac:dyDescent="0.2">
      <c r="A16" s="27">
        <v>43854</v>
      </c>
      <c r="B16" s="1" t="s">
        <v>424</v>
      </c>
      <c r="D16" s="27">
        <v>43854</v>
      </c>
      <c r="E16" s="1" t="s">
        <v>265</v>
      </c>
      <c r="F16" s="1" t="s">
        <v>5</v>
      </c>
      <c r="G16" s="41">
        <v>376.92</v>
      </c>
      <c r="H16" s="41">
        <v>376.92</v>
      </c>
      <c r="I16" s="1" t="s">
        <v>696</v>
      </c>
      <c r="J16" s="1">
        <v>80</v>
      </c>
      <c r="K16" s="1">
        <v>417233</v>
      </c>
      <c r="L16" s="27" t="s">
        <v>705</v>
      </c>
      <c r="M16" s="27">
        <v>37880</v>
      </c>
      <c r="N16" s="27"/>
      <c r="O16" s="27">
        <v>44680</v>
      </c>
      <c r="P16" s="1" t="s">
        <v>696</v>
      </c>
      <c r="Q16" s="27">
        <v>43834</v>
      </c>
      <c r="R16" s="27">
        <v>43847</v>
      </c>
      <c r="S16" s="67">
        <f t="shared" si="4"/>
        <v>43861</v>
      </c>
      <c r="T16" s="67">
        <f t="shared" si="5"/>
        <v>43861</v>
      </c>
      <c r="U16" s="67" t="str">
        <f t="shared" si="6"/>
        <v>na</v>
      </c>
      <c r="V16" s="69">
        <f t="shared" si="7"/>
        <v>14</v>
      </c>
      <c r="W16" s="69">
        <f t="shared" si="8"/>
        <v>0</v>
      </c>
      <c r="X16" s="41">
        <f t="shared" si="9"/>
        <v>376.92</v>
      </c>
      <c r="Y16" s="41">
        <f t="shared" si="10"/>
        <v>0</v>
      </c>
      <c r="Z16" s="41">
        <f t="shared" si="11"/>
        <v>80</v>
      </c>
      <c r="AA16" s="41">
        <f t="shared" si="12"/>
        <v>0</v>
      </c>
      <c r="AE16" s="1" t="s">
        <v>5</v>
      </c>
      <c r="AG16" s="6">
        <f t="shared" si="17"/>
        <v>0</v>
      </c>
      <c r="AH16" s="6">
        <f t="shared" si="17"/>
        <v>0</v>
      </c>
      <c r="AI16" s="6">
        <f t="shared" si="17"/>
        <v>0</v>
      </c>
      <c r="AJ16" s="6">
        <f t="shared" si="17"/>
        <v>0</v>
      </c>
      <c r="AK16" s="6">
        <f t="shared" si="17"/>
        <v>0</v>
      </c>
      <c r="AL16" s="6">
        <f t="shared" si="17"/>
        <v>0</v>
      </c>
      <c r="AM16" s="6">
        <f t="shared" si="17"/>
        <v>0</v>
      </c>
      <c r="AN16" s="6">
        <f t="shared" si="17"/>
        <v>0</v>
      </c>
      <c r="AO16" s="6">
        <f t="shared" si="17"/>
        <v>0</v>
      </c>
      <c r="AP16" s="6">
        <f t="shared" si="17"/>
        <v>0</v>
      </c>
      <c r="AQ16" s="6">
        <f t="shared" si="18"/>
        <v>0</v>
      </c>
      <c r="AR16" s="6">
        <f t="shared" si="18"/>
        <v>0</v>
      </c>
      <c r="AS16" s="6">
        <f t="shared" si="18"/>
        <v>0</v>
      </c>
      <c r="AT16" s="6">
        <f t="shared" si="18"/>
        <v>0</v>
      </c>
      <c r="AU16" s="6">
        <f t="shared" si="18"/>
        <v>0</v>
      </c>
      <c r="AV16" s="6">
        <f t="shared" si="18"/>
        <v>0</v>
      </c>
      <c r="AW16" s="6">
        <f t="shared" si="18"/>
        <v>0</v>
      </c>
      <c r="AX16" s="6">
        <f t="shared" si="18"/>
        <v>0</v>
      </c>
      <c r="AY16" s="6">
        <f t="shared" si="18"/>
        <v>0</v>
      </c>
      <c r="AZ16" s="6">
        <f t="shared" si="18"/>
        <v>0</v>
      </c>
      <c r="BA16" s="6">
        <f t="shared" si="19"/>
        <v>0</v>
      </c>
      <c r="BB16" s="6">
        <f t="shared" si="19"/>
        <v>0</v>
      </c>
      <c r="BC16" s="6">
        <f t="shared" si="19"/>
        <v>0</v>
      </c>
      <c r="BD16" s="6">
        <f t="shared" si="19"/>
        <v>0</v>
      </c>
      <c r="BE16" s="6">
        <f t="shared" si="19"/>
        <v>0</v>
      </c>
      <c r="BF16" s="6">
        <f t="shared" si="19"/>
        <v>0</v>
      </c>
      <c r="BG16" s="6">
        <f t="shared" si="19"/>
        <v>0</v>
      </c>
      <c r="BH16" s="6">
        <f t="shared" si="19"/>
        <v>0</v>
      </c>
      <c r="BJ16" s="6">
        <f t="shared" si="13"/>
        <v>0</v>
      </c>
      <c r="BK16" s="6">
        <f t="shared" si="14"/>
        <v>0</v>
      </c>
      <c r="BL16" s="6">
        <f t="shared" si="15"/>
        <v>0</v>
      </c>
      <c r="BM16" s="6">
        <f t="shared" si="16"/>
        <v>0</v>
      </c>
    </row>
    <row r="17" spans="1:65" x14ac:dyDescent="0.2">
      <c r="A17" s="27">
        <v>43854</v>
      </c>
      <c r="B17" s="1" t="s">
        <v>427</v>
      </c>
      <c r="D17" s="27">
        <v>43854</v>
      </c>
      <c r="E17" s="1" t="s">
        <v>265</v>
      </c>
      <c r="F17" s="1" t="s">
        <v>5</v>
      </c>
      <c r="G17" s="41">
        <v>2944.23</v>
      </c>
      <c r="H17" s="41">
        <v>2944.23</v>
      </c>
      <c r="I17" s="1" t="s">
        <v>696</v>
      </c>
      <c r="J17" s="1">
        <v>80</v>
      </c>
      <c r="K17" s="1">
        <v>417135</v>
      </c>
      <c r="L17" s="27">
        <v>32894</v>
      </c>
      <c r="M17" s="27">
        <v>41564</v>
      </c>
      <c r="N17" s="27">
        <v>43918</v>
      </c>
      <c r="O17" s="27">
        <v>43924</v>
      </c>
      <c r="P17" s="1" t="s">
        <v>696</v>
      </c>
      <c r="Q17" s="27">
        <v>43834</v>
      </c>
      <c r="R17" s="27">
        <v>43847</v>
      </c>
      <c r="S17" s="67">
        <f t="shared" si="4"/>
        <v>43861</v>
      </c>
      <c r="T17" s="67">
        <f t="shared" si="5"/>
        <v>43861</v>
      </c>
      <c r="U17" s="67" t="str">
        <f t="shared" si="6"/>
        <v>na</v>
      </c>
      <c r="V17" s="69">
        <f t="shared" si="7"/>
        <v>14</v>
      </c>
      <c r="W17" s="69">
        <f t="shared" si="8"/>
        <v>0</v>
      </c>
      <c r="X17" s="41">
        <f t="shared" si="9"/>
        <v>2944.23</v>
      </c>
      <c r="Y17" s="41">
        <f t="shared" si="10"/>
        <v>0</v>
      </c>
      <c r="Z17" s="41">
        <f t="shared" si="11"/>
        <v>80</v>
      </c>
      <c r="AA17" s="41">
        <f t="shared" si="12"/>
        <v>0</v>
      </c>
      <c r="AE17" s="1" t="s">
        <v>5</v>
      </c>
      <c r="AG17" s="6">
        <f t="shared" si="17"/>
        <v>0</v>
      </c>
      <c r="AH17" s="6">
        <f t="shared" si="17"/>
        <v>0</v>
      </c>
      <c r="AI17" s="6">
        <f t="shared" si="17"/>
        <v>0</v>
      </c>
      <c r="AJ17" s="6">
        <f t="shared" si="17"/>
        <v>0</v>
      </c>
      <c r="AK17" s="6">
        <f t="shared" si="17"/>
        <v>0</v>
      </c>
      <c r="AL17" s="6">
        <f t="shared" si="17"/>
        <v>0</v>
      </c>
      <c r="AM17" s="6">
        <f t="shared" si="17"/>
        <v>0</v>
      </c>
      <c r="AN17" s="6">
        <f t="shared" si="17"/>
        <v>0</v>
      </c>
      <c r="AO17" s="6">
        <f t="shared" si="17"/>
        <v>0</v>
      </c>
      <c r="AP17" s="6">
        <f t="shared" si="17"/>
        <v>0</v>
      </c>
      <c r="AQ17" s="6">
        <f t="shared" si="18"/>
        <v>0</v>
      </c>
      <c r="AR17" s="6">
        <f t="shared" si="18"/>
        <v>0</v>
      </c>
      <c r="AS17" s="6">
        <f t="shared" si="18"/>
        <v>0</v>
      </c>
      <c r="AT17" s="6">
        <f t="shared" si="18"/>
        <v>0</v>
      </c>
      <c r="AU17" s="6">
        <f t="shared" si="18"/>
        <v>0</v>
      </c>
      <c r="AV17" s="6">
        <f t="shared" si="18"/>
        <v>0</v>
      </c>
      <c r="AW17" s="6">
        <f t="shared" si="18"/>
        <v>0</v>
      </c>
      <c r="AX17" s="6">
        <f t="shared" si="18"/>
        <v>0</v>
      </c>
      <c r="AY17" s="6">
        <f t="shared" si="18"/>
        <v>0</v>
      </c>
      <c r="AZ17" s="6">
        <f t="shared" si="18"/>
        <v>0</v>
      </c>
      <c r="BA17" s="6">
        <f t="shared" si="19"/>
        <v>0</v>
      </c>
      <c r="BB17" s="6">
        <f t="shared" si="19"/>
        <v>0</v>
      </c>
      <c r="BC17" s="6">
        <f t="shared" si="19"/>
        <v>0</v>
      </c>
      <c r="BD17" s="6">
        <f t="shared" si="19"/>
        <v>0</v>
      </c>
      <c r="BE17" s="6">
        <f t="shared" si="19"/>
        <v>0</v>
      </c>
      <c r="BF17" s="6">
        <f t="shared" si="19"/>
        <v>0</v>
      </c>
      <c r="BG17" s="6">
        <f t="shared" si="19"/>
        <v>0</v>
      </c>
      <c r="BH17" s="6">
        <f t="shared" si="19"/>
        <v>0</v>
      </c>
      <c r="BJ17" s="6">
        <f t="shared" si="13"/>
        <v>0</v>
      </c>
      <c r="BK17" s="6">
        <f t="shared" si="14"/>
        <v>0</v>
      </c>
      <c r="BL17" s="6">
        <f t="shared" si="15"/>
        <v>0</v>
      </c>
      <c r="BM17" s="6">
        <f t="shared" si="16"/>
        <v>0</v>
      </c>
    </row>
    <row r="18" spans="1:65" x14ac:dyDescent="0.2">
      <c r="A18" s="27">
        <v>43868</v>
      </c>
      <c r="B18" s="1" t="s">
        <v>434</v>
      </c>
      <c r="D18" s="27">
        <v>43868</v>
      </c>
      <c r="E18" s="1" t="s">
        <v>265</v>
      </c>
      <c r="F18" s="1" t="s">
        <v>5</v>
      </c>
      <c r="G18" s="41">
        <v>4107.6899999999996</v>
      </c>
      <c r="H18" s="41">
        <v>4107.6899999999996</v>
      </c>
      <c r="I18" s="1" t="s">
        <v>696</v>
      </c>
      <c r="J18" s="1">
        <v>80</v>
      </c>
      <c r="K18" s="1">
        <v>419513</v>
      </c>
      <c r="L18" s="27" t="s">
        <v>706</v>
      </c>
      <c r="M18" s="27">
        <v>41122</v>
      </c>
      <c r="N18" s="27"/>
      <c r="O18" s="27">
        <v>44680</v>
      </c>
      <c r="P18" s="1" t="s">
        <v>696</v>
      </c>
      <c r="Q18" s="27">
        <v>43848</v>
      </c>
      <c r="R18" s="27">
        <v>43861</v>
      </c>
      <c r="S18" s="67">
        <f t="shared" si="4"/>
        <v>43890</v>
      </c>
      <c r="T18" s="67">
        <f t="shared" si="5"/>
        <v>43861</v>
      </c>
      <c r="U18" s="67" t="str">
        <f t="shared" si="6"/>
        <v>na</v>
      </c>
      <c r="V18" s="69">
        <f t="shared" si="7"/>
        <v>14</v>
      </c>
      <c r="W18" s="69">
        <f t="shared" si="8"/>
        <v>0</v>
      </c>
      <c r="X18" s="41">
        <f t="shared" si="9"/>
        <v>4107.6899999999996</v>
      </c>
      <c r="Y18" s="41">
        <f t="shared" si="10"/>
        <v>0</v>
      </c>
      <c r="Z18" s="41">
        <f t="shared" si="11"/>
        <v>80</v>
      </c>
      <c r="AA18" s="41">
        <f t="shared" si="12"/>
        <v>0</v>
      </c>
      <c r="AE18" s="1" t="s">
        <v>5</v>
      </c>
      <c r="AF18" s="200"/>
      <c r="AG18" s="6">
        <f t="shared" si="17"/>
        <v>0</v>
      </c>
      <c r="AH18" s="6">
        <f t="shared" si="17"/>
        <v>0</v>
      </c>
      <c r="AI18" s="6">
        <f t="shared" si="17"/>
        <v>0</v>
      </c>
      <c r="AJ18" s="6">
        <f t="shared" si="17"/>
        <v>0</v>
      </c>
      <c r="AK18" s="6">
        <f t="shared" si="17"/>
        <v>0</v>
      </c>
      <c r="AL18" s="6">
        <f t="shared" si="17"/>
        <v>0</v>
      </c>
      <c r="AM18" s="6">
        <f t="shared" si="17"/>
        <v>0</v>
      </c>
      <c r="AN18" s="6">
        <f t="shared" si="17"/>
        <v>0</v>
      </c>
      <c r="AO18" s="6">
        <f t="shared" si="17"/>
        <v>0</v>
      </c>
      <c r="AP18" s="6">
        <f t="shared" si="17"/>
        <v>0</v>
      </c>
      <c r="AQ18" s="6">
        <f t="shared" si="18"/>
        <v>0</v>
      </c>
      <c r="AR18" s="6">
        <f t="shared" si="18"/>
        <v>0</v>
      </c>
      <c r="AS18" s="6">
        <f t="shared" si="18"/>
        <v>0</v>
      </c>
      <c r="AT18" s="6">
        <f t="shared" si="18"/>
        <v>0</v>
      </c>
      <c r="AU18" s="6">
        <f t="shared" si="18"/>
        <v>0</v>
      </c>
      <c r="AV18" s="6">
        <f t="shared" si="18"/>
        <v>0</v>
      </c>
      <c r="AW18" s="6">
        <f t="shared" si="18"/>
        <v>0</v>
      </c>
      <c r="AX18" s="6">
        <f t="shared" si="18"/>
        <v>0</v>
      </c>
      <c r="AY18" s="6">
        <f t="shared" si="18"/>
        <v>0</v>
      </c>
      <c r="AZ18" s="6">
        <f t="shared" si="18"/>
        <v>0</v>
      </c>
      <c r="BA18" s="6">
        <f t="shared" si="19"/>
        <v>0</v>
      </c>
      <c r="BB18" s="6">
        <f t="shared" si="19"/>
        <v>0</v>
      </c>
      <c r="BC18" s="6">
        <f t="shared" si="19"/>
        <v>0</v>
      </c>
      <c r="BD18" s="6">
        <f t="shared" si="19"/>
        <v>0</v>
      </c>
      <c r="BE18" s="6">
        <f t="shared" si="19"/>
        <v>0</v>
      </c>
      <c r="BF18" s="6">
        <f t="shared" si="19"/>
        <v>0</v>
      </c>
      <c r="BG18" s="6">
        <f t="shared" si="19"/>
        <v>0</v>
      </c>
      <c r="BH18" s="6">
        <f t="shared" si="19"/>
        <v>0</v>
      </c>
      <c r="BJ18" s="6">
        <f t="shared" si="13"/>
        <v>0</v>
      </c>
      <c r="BK18" s="6">
        <f t="shared" si="14"/>
        <v>0</v>
      </c>
      <c r="BL18" s="6">
        <f t="shared" si="15"/>
        <v>0</v>
      </c>
      <c r="BM18" s="6">
        <f t="shared" si="16"/>
        <v>0</v>
      </c>
    </row>
    <row r="19" spans="1:65" x14ac:dyDescent="0.2">
      <c r="A19" s="27">
        <v>43868</v>
      </c>
      <c r="B19" s="1" t="s">
        <v>433</v>
      </c>
      <c r="D19" s="27">
        <v>43868</v>
      </c>
      <c r="E19" s="1" t="s">
        <v>265</v>
      </c>
      <c r="F19" s="1" t="s">
        <v>5</v>
      </c>
      <c r="G19" s="41">
        <v>2692.31</v>
      </c>
      <c r="H19" s="41">
        <v>2692.31</v>
      </c>
      <c r="I19" s="1" t="s">
        <v>696</v>
      </c>
      <c r="J19" s="1">
        <v>80</v>
      </c>
      <c r="K19" s="1">
        <v>419448</v>
      </c>
      <c r="L19" s="27" t="s">
        <v>707</v>
      </c>
      <c r="M19" s="27">
        <v>42196</v>
      </c>
      <c r="N19" s="27">
        <v>44099</v>
      </c>
      <c r="O19" s="27">
        <v>44106</v>
      </c>
      <c r="P19" s="1" t="s">
        <v>696</v>
      </c>
      <c r="Q19" s="27">
        <v>43848</v>
      </c>
      <c r="R19" s="27">
        <v>43861</v>
      </c>
      <c r="S19" s="67">
        <f t="shared" si="4"/>
        <v>43890</v>
      </c>
      <c r="T19" s="67">
        <f t="shared" si="5"/>
        <v>43861</v>
      </c>
      <c r="U19" s="67" t="str">
        <f t="shared" si="6"/>
        <v>na</v>
      </c>
      <c r="V19" s="69">
        <f t="shared" si="7"/>
        <v>14</v>
      </c>
      <c r="W19" s="69">
        <f t="shared" si="8"/>
        <v>0</v>
      </c>
      <c r="X19" s="41">
        <f t="shared" si="9"/>
        <v>2692.31</v>
      </c>
      <c r="Y19" s="41">
        <f t="shared" si="10"/>
        <v>0</v>
      </c>
      <c r="Z19" s="41">
        <f t="shared" si="11"/>
        <v>80</v>
      </c>
      <c r="AA19" s="41">
        <f t="shared" si="12"/>
        <v>0</v>
      </c>
      <c r="AE19" s="1" t="s">
        <v>5</v>
      </c>
      <c r="AG19" s="6">
        <f t="shared" si="17"/>
        <v>0</v>
      </c>
      <c r="AH19" s="6">
        <f t="shared" si="17"/>
        <v>0</v>
      </c>
      <c r="AI19" s="6">
        <f t="shared" si="17"/>
        <v>0</v>
      </c>
      <c r="AJ19" s="6">
        <f t="shared" si="17"/>
        <v>0</v>
      </c>
      <c r="AK19" s="6">
        <f t="shared" si="17"/>
        <v>0</v>
      </c>
      <c r="AL19" s="6">
        <f t="shared" si="17"/>
        <v>0</v>
      </c>
      <c r="AM19" s="6">
        <f t="shared" si="17"/>
        <v>0</v>
      </c>
      <c r="AN19" s="6">
        <f t="shared" si="17"/>
        <v>0</v>
      </c>
      <c r="AO19" s="6">
        <f t="shared" si="17"/>
        <v>0</v>
      </c>
      <c r="AP19" s="6">
        <f t="shared" si="17"/>
        <v>0</v>
      </c>
      <c r="AQ19" s="6">
        <f t="shared" si="18"/>
        <v>0</v>
      </c>
      <c r="AR19" s="6">
        <f t="shared" si="18"/>
        <v>0</v>
      </c>
      <c r="AS19" s="6">
        <f t="shared" si="18"/>
        <v>0</v>
      </c>
      <c r="AT19" s="6">
        <f t="shared" si="18"/>
        <v>0</v>
      </c>
      <c r="AU19" s="6">
        <f t="shared" si="18"/>
        <v>0</v>
      </c>
      <c r="AV19" s="6">
        <f t="shared" si="18"/>
        <v>0</v>
      </c>
      <c r="AW19" s="6">
        <f t="shared" si="18"/>
        <v>0</v>
      </c>
      <c r="AX19" s="6">
        <f t="shared" si="18"/>
        <v>0</v>
      </c>
      <c r="AY19" s="6">
        <f t="shared" si="18"/>
        <v>0</v>
      </c>
      <c r="AZ19" s="6">
        <f t="shared" si="18"/>
        <v>0</v>
      </c>
      <c r="BA19" s="6">
        <f t="shared" si="19"/>
        <v>0</v>
      </c>
      <c r="BB19" s="6">
        <f t="shared" si="19"/>
        <v>0</v>
      </c>
      <c r="BC19" s="6">
        <f t="shared" si="19"/>
        <v>0</v>
      </c>
      <c r="BD19" s="6">
        <f t="shared" si="19"/>
        <v>0</v>
      </c>
      <c r="BE19" s="6">
        <f t="shared" si="19"/>
        <v>0</v>
      </c>
      <c r="BF19" s="6">
        <f t="shared" si="19"/>
        <v>0</v>
      </c>
      <c r="BG19" s="6">
        <f t="shared" si="19"/>
        <v>0</v>
      </c>
      <c r="BH19" s="6">
        <f t="shared" si="19"/>
        <v>0</v>
      </c>
      <c r="BJ19" s="6">
        <f t="shared" si="13"/>
        <v>0</v>
      </c>
      <c r="BK19" s="6">
        <f t="shared" si="14"/>
        <v>0</v>
      </c>
      <c r="BL19" s="6">
        <f t="shared" si="15"/>
        <v>0</v>
      </c>
      <c r="BM19" s="6">
        <f t="shared" si="16"/>
        <v>0</v>
      </c>
    </row>
    <row r="20" spans="1:65" x14ac:dyDescent="0.2">
      <c r="A20" s="27">
        <v>43868</v>
      </c>
      <c r="B20" s="1" t="s">
        <v>431</v>
      </c>
      <c r="D20" s="27">
        <v>43868</v>
      </c>
      <c r="E20" s="1" t="s">
        <v>265</v>
      </c>
      <c r="F20" s="1" t="s">
        <v>5</v>
      </c>
      <c r="G20" s="41">
        <v>1794.96</v>
      </c>
      <c r="H20" s="41">
        <v>1794.96</v>
      </c>
      <c r="I20" s="1" t="s">
        <v>696</v>
      </c>
      <c r="J20" s="1">
        <v>80</v>
      </c>
      <c r="K20" s="1">
        <v>419469</v>
      </c>
      <c r="L20" s="27">
        <v>34183</v>
      </c>
      <c r="M20" s="27" t="s">
        <v>703</v>
      </c>
      <c r="N20" s="27"/>
      <c r="O20" s="27">
        <v>44680</v>
      </c>
      <c r="P20" s="1" t="s">
        <v>696</v>
      </c>
      <c r="Q20" s="27">
        <v>43848</v>
      </c>
      <c r="R20" s="27">
        <v>43861</v>
      </c>
      <c r="S20" s="67">
        <f t="shared" si="4"/>
        <v>43890</v>
      </c>
      <c r="T20" s="67">
        <f t="shared" si="5"/>
        <v>43861</v>
      </c>
      <c r="U20" s="67" t="str">
        <f t="shared" si="6"/>
        <v>na</v>
      </c>
      <c r="V20" s="69">
        <f t="shared" si="7"/>
        <v>14</v>
      </c>
      <c r="W20" s="69">
        <f t="shared" si="8"/>
        <v>0</v>
      </c>
      <c r="X20" s="41">
        <f t="shared" si="9"/>
        <v>1794.96</v>
      </c>
      <c r="Y20" s="41">
        <f t="shared" si="10"/>
        <v>0</v>
      </c>
      <c r="Z20" s="41">
        <f t="shared" si="11"/>
        <v>80</v>
      </c>
      <c r="AA20" s="41">
        <f t="shared" si="12"/>
        <v>0</v>
      </c>
      <c r="AE20" s="1" t="s">
        <v>5</v>
      </c>
      <c r="AG20" s="6">
        <f t="shared" si="17"/>
        <v>0</v>
      </c>
      <c r="AH20" s="6">
        <f t="shared" si="17"/>
        <v>0</v>
      </c>
      <c r="AI20" s="6">
        <f t="shared" si="17"/>
        <v>0</v>
      </c>
      <c r="AJ20" s="6">
        <f t="shared" si="17"/>
        <v>0</v>
      </c>
      <c r="AK20" s="6">
        <f t="shared" si="17"/>
        <v>0</v>
      </c>
      <c r="AL20" s="6">
        <f t="shared" si="17"/>
        <v>0</v>
      </c>
      <c r="AM20" s="6">
        <f t="shared" si="17"/>
        <v>0</v>
      </c>
      <c r="AN20" s="6">
        <f t="shared" si="17"/>
        <v>0</v>
      </c>
      <c r="AO20" s="6">
        <f t="shared" si="17"/>
        <v>0</v>
      </c>
      <c r="AP20" s="6">
        <f t="shared" si="17"/>
        <v>0</v>
      </c>
      <c r="AQ20" s="6">
        <f t="shared" si="18"/>
        <v>0</v>
      </c>
      <c r="AR20" s="6">
        <f t="shared" si="18"/>
        <v>0</v>
      </c>
      <c r="AS20" s="6">
        <f t="shared" si="18"/>
        <v>0</v>
      </c>
      <c r="AT20" s="6">
        <f t="shared" si="18"/>
        <v>0</v>
      </c>
      <c r="AU20" s="6">
        <f t="shared" si="18"/>
        <v>0</v>
      </c>
      <c r="AV20" s="6">
        <f t="shared" si="18"/>
        <v>0</v>
      </c>
      <c r="AW20" s="6">
        <f t="shared" si="18"/>
        <v>0</v>
      </c>
      <c r="AX20" s="6">
        <f t="shared" si="18"/>
        <v>0</v>
      </c>
      <c r="AY20" s="6">
        <f t="shared" si="18"/>
        <v>0</v>
      </c>
      <c r="AZ20" s="6">
        <f t="shared" si="18"/>
        <v>0</v>
      </c>
      <c r="BA20" s="6">
        <f t="shared" si="19"/>
        <v>0</v>
      </c>
      <c r="BB20" s="6">
        <f t="shared" si="19"/>
        <v>0</v>
      </c>
      <c r="BC20" s="6">
        <f t="shared" si="19"/>
        <v>0</v>
      </c>
      <c r="BD20" s="6">
        <f t="shared" si="19"/>
        <v>0</v>
      </c>
      <c r="BE20" s="6">
        <f t="shared" si="19"/>
        <v>0</v>
      </c>
      <c r="BF20" s="6">
        <f t="shared" si="19"/>
        <v>0</v>
      </c>
      <c r="BG20" s="6">
        <f t="shared" si="19"/>
        <v>0</v>
      </c>
      <c r="BH20" s="6">
        <f t="shared" si="19"/>
        <v>0</v>
      </c>
      <c r="BJ20" s="6">
        <f t="shared" si="13"/>
        <v>0</v>
      </c>
      <c r="BK20" s="6">
        <f t="shared" si="14"/>
        <v>0</v>
      </c>
      <c r="BL20" s="6">
        <f t="shared" si="15"/>
        <v>0</v>
      </c>
      <c r="BM20" s="6">
        <f t="shared" si="16"/>
        <v>0</v>
      </c>
    </row>
    <row r="21" spans="1:65" x14ac:dyDescent="0.2">
      <c r="A21" s="27">
        <v>43868</v>
      </c>
      <c r="B21" s="1" t="s">
        <v>430</v>
      </c>
      <c r="D21" s="27">
        <v>43868</v>
      </c>
      <c r="E21" s="1" t="s">
        <v>265</v>
      </c>
      <c r="F21" s="1" t="s">
        <v>5</v>
      </c>
      <c r="G21" s="41">
        <v>376.92</v>
      </c>
      <c r="H21" s="41">
        <v>376.92</v>
      </c>
      <c r="I21" s="1" t="s">
        <v>696</v>
      </c>
      <c r="J21" s="1">
        <v>80</v>
      </c>
      <c r="K21" s="1">
        <v>419570</v>
      </c>
      <c r="L21" s="27" t="s">
        <v>705</v>
      </c>
      <c r="M21" s="27">
        <v>37880</v>
      </c>
      <c r="N21" s="27"/>
      <c r="O21" s="27">
        <v>44680</v>
      </c>
      <c r="P21" s="1" t="s">
        <v>696</v>
      </c>
      <c r="Q21" s="27">
        <v>43848</v>
      </c>
      <c r="R21" s="27">
        <v>43861</v>
      </c>
      <c r="S21" s="67">
        <f t="shared" si="4"/>
        <v>43890</v>
      </c>
      <c r="T21" s="67">
        <f t="shared" si="5"/>
        <v>43861</v>
      </c>
      <c r="U21" s="67" t="str">
        <f t="shared" si="6"/>
        <v>na</v>
      </c>
      <c r="V21" s="69">
        <f t="shared" si="7"/>
        <v>14</v>
      </c>
      <c r="W21" s="69">
        <f t="shared" si="8"/>
        <v>0</v>
      </c>
      <c r="X21" s="41">
        <f t="shared" si="9"/>
        <v>376.92</v>
      </c>
      <c r="Y21" s="41">
        <f t="shared" si="10"/>
        <v>0</v>
      </c>
      <c r="Z21" s="41">
        <f t="shared" si="11"/>
        <v>80</v>
      </c>
      <c r="AA21" s="41">
        <f t="shared" si="12"/>
        <v>0</v>
      </c>
      <c r="AE21" s="1" t="s">
        <v>5</v>
      </c>
      <c r="AG21" s="6">
        <f t="shared" si="17"/>
        <v>0</v>
      </c>
      <c r="AH21" s="6">
        <f t="shared" si="17"/>
        <v>0</v>
      </c>
      <c r="AI21" s="6">
        <f t="shared" si="17"/>
        <v>0</v>
      </c>
      <c r="AJ21" s="6">
        <f t="shared" si="17"/>
        <v>0</v>
      </c>
      <c r="AK21" s="6">
        <f t="shared" si="17"/>
        <v>0</v>
      </c>
      <c r="AL21" s="6">
        <f t="shared" si="17"/>
        <v>0</v>
      </c>
      <c r="AM21" s="6">
        <f t="shared" si="17"/>
        <v>0</v>
      </c>
      <c r="AN21" s="6">
        <f t="shared" si="17"/>
        <v>0</v>
      </c>
      <c r="AO21" s="6">
        <f t="shared" si="17"/>
        <v>0</v>
      </c>
      <c r="AP21" s="6">
        <f t="shared" si="17"/>
        <v>0</v>
      </c>
      <c r="AQ21" s="6">
        <f t="shared" si="18"/>
        <v>0</v>
      </c>
      <c r="AR21" s="6">
        <f t="shared" si="18"/>
        <v>0</v>
      </c>
      <c r="AS21" s="6">
        <f t="shared" si="18"/>
        <v>0</v>
      </c>
      <c r="AT21" s="6">
        <f t="shared" si="18"/>
        <v>0</v>
      </c>
      <c r="AU21" s="6">
        <f t="shared" si="18"/>
        <v>0</v>
      </c>
      <c r="AV21" s="6">
        <f t="shared" si="18"/>
        <v>0</v>
      </c>
      <c r="AW21" s="6">
        <f t="shared" si="18"/>
        <v>0</v>
      </c>
      <c r="AX21" s="6">
        <f t="shared" si="18"/>
        <v>0</v>
      </c>
      <c r="AY21" s="6">
        <f t="shared" si="18"/>
        <v>0</v>
      </c>
      <c r="AZ21" s="6">
        <f t="shared" si="18"/>
        <v>0</v>
      </c>
      <c r="BA21" s="6">
        <f t="shared" si="19"/>
        <v>0</v>
      </c>
      <c r="BB21" s="6">
        <f t="shared" si="19"/>
        <v>0</v>
      </c>
      <c r="BC21" s="6">
        <f t="shared" si="19"/>
        <v>0</v>
      </c>
      <c r="BD21" s="6">
        <f t="shared" si="19"/>
        <v>0</v>
      </c>
      <c r="BE21" s="6">
        <f t="shared" si="19"/>
        <v>0</v>
      </c>
      <c r="BF21" s="6">
        <f t="shared" si="19"/>
        <v>0</v>
      </c>
      <c r="BG21" s="6">
        <f t="shared" si="19"/>
        <v>0</v>
      </c>
      <c r="BH21" s="6">
        <f t="shared" si="19"/>
        <v>0</v>
      </c>
      <c r="BJ21" s="6">
        <f t="shared" si="13"/>
        <v>0</v>
      </c>
      <c r="BK21" s="6">
        <f t="shared" si="14"/>
        <v>0</v>
      </c>
      <c r="BL21" s="6">
        <f t="shared" si="15"/>
        <v>0</v>
      </c>
      <c r="BM21" s="6">
        <f t="shared" si="16"/>
        <v>0</v>
      </c>
    </row>
    <row r="22" spans="1:65" x14ac:dyDescent="0.2">
      <c r="A22" s="27">
        <v>43868</v>
      </c>
      <c r="B22" s="1" t="s">
        <v>429</v>
      </c>
      <c r="D22" s="27">
        <v>43868</v>
      </c>
      <c r="E22" s="1" t="s">
        <v>265</v>
      </c>
      <c r="F22" s="1" t="s">
        <v>5</v>
      </c>
      <c r="G22" s="41">
        <v>2355.39</v>
      </c>
      <c r="H22" s="41">
        <v>2355.39</v>
      </c>
      <c r="I22" s="1" t="s">
        <v>696</v>
      </c>
      <c r="J22" s="1">
        <v>64</v>
      </c>
      <c r="K22" s="1">
        <v>419490</v>
      </c>
      <c r="L22" s="27">
        <v>32894</v>
      </c>
      <c r="M22" s="27">
        <v>41564</v>
      </c>
      <c r="N22" s="27">
        <v>43918</v>
      </c>
      <c r="O22" s="27">
        <v>43924</v>
      </c>
      <c r="P22" s="1" t="s">
        <v>696</v>
      </c>
      <c r="Q22" s="27">
        <v>43848</v>
      </c>
      <c r="R22" s="27">
        <v>43861</v>
      </c>
      <c r="S22" s="67">
        <f t="shared" si="4"/>
        <v>43890</v>
      </c>
      <c r="T22" s="67">
        <f t="shared" si="5"/>
        <v>43861</v>
      </c>
      <c r="U22" s="67" t="str">
        <f t="shared" si="6"/>
        <v>na</v>
      </c>
      <c r="V22" s="69">
        <f t="shared" si="7"/>
        <v>14</v>
      </c>
      <c r="W22" s="69">
        <f t="shared" si="8"/>
        <v>0</v>
      </c>
      <c r="X22" s="41">
        <f t="shared" si="9"/>
        <v>2355.39</v>
      </c>
      <c r="Y22" s="41">
        <f t="shared" si="10"/>
        <v>0</v>
      </c>
      <c r="Z22" s="41">
        <f t="shared" si="11"/>
        <v>64</v>
      </c>
      <c r="AA22" s="41">
        <f t="shared" si="12"/>
        <v>0</v>
      </c>
      <c r="AE22" s="1" t="s">
        <v>5</v>
      </c>
      <c r="AG22" s="74">
        <f t="shared" ref="AG22:AP28" si="20">(SUMIFS($X:$X,$C:$C,$AF22,$T:$T,AG$1,$F:$F,$AE22)+SUMIFS($Y:$Y,$C:$C,$AF22,$U:$U,AG$1,$F:$F,$AE22))/1000</f>
        <v>0</v>
      </c>
      <c r="AH22" s="74">
        <f t="shared" si="20"/>
        <v>0</v>
      </c>
      <c r="AI22" s="74">
        <f t="shared" si="20"/>
        <v>0</v>
      </c>
      <c r="AJ22" s="74">
        <f t="shared" si="20"/>
        <v>0</v>
      </c>
      <c r="AK22" s="74">
        <f t="shared" si="20"/>
        <v>0</v>
      </c>
      <c r="AL22" s="74">
        <f t="shared" si="20"/>
        <v>0</v>
      </c>
      <c r="AM22" s="74">
        <f t="shared" si="20"/>
        <v>0</v>
      </c>
      <c r="AN22" s="74">
        <f t="shared" si="20"/>
        <v>0</v>
      </c>
      <c r="AO22" s="74">
        <f t="shared" si="20"/>
        <v>0</v>
      </c>
      <c r="AP22" s="74">
        <f t="shared" si="20"/>
        <v>0</v>
      </c>
      <c r="AQ22" s="74">
        <f t="shared" ref="AQ22:AZ28" si="21">(SUMIFS($X:$X,$C:$C,$AF22,$T:$T,AQ$1,$F:$F,$AE22)+SUMIFS($Y:$Y,$C:$C,$AF22,$U:$U,AQ$1,$F:$F,$AE22))/1000</f>
        <v>0</v>
      </c>
      <c r="AR22" s="74">
        <f t="shared" si="21"/>
        <v>0</v>
      </c>
      <c r="AS22" s="6">
        <f t="shared" si="21"/>
        <v>0</v>
      </c>
      <c r="AT22" s="6">
        <f t="shared" si="21"/>
        <v>0</v>
      </c>
      <c r="AU22" s="6">
        <f t="shared" si="21"/>
        <v>0</v>
      </c>
      <c r="AV22" s="6">
        <f t="shared" si="21"/>
        <v>0</v>
      </c>
      <c r="AW22" s="6">
        <f t="shared" si="21"/>
        <v>0</v>
      </c>
      <c r="AX22" s="6">
        <f t="shared" si="21"/>
        <v>0</v>
      </c>
      <c r="AY22" s="6">
        <f t="shared" si="21"/>
        <v>0</v>
      </c>
      <c r="AZ22" s="6">
        <f t="shared" si="21"/>
        <v>0</v>
      </c>
      <c r="BA22" s="6">
        <f t="shared" ref="BA22:BH28" si="22">(SUMIFS($X:$X,$C:$C,$AF22,$T:$T,BA$1,$F:$F,$AE22)+SUMIFS($Y:$Y,$C:$C,$AF22,$U:$U,BA$1,$F:$F,$AE22))/1000</f>
        <v>0</v>
      </c>
      <c r="BB22" s="6">
        <f t="shared" si="22"/>
        <v>0</v>
      </c>
      <c r="BC22" s="6">
        <f t="shared" si="22"/>
        <v>0</v>
      </c>
      <c r="BD22" s="6">
        <f t="shared" si="22"/>
        <v>0</v>
      </c>
      <c r="BE22" s="6">
        <f t="shared" si="22"/>
        <v>0</v>
      </c>
      <c r="BF22" s="6">
        <f t="shared" si="22"/>
        <v>0</v>
      </c>
      <c r="BG22" s="6">
        <f t="shared" si="22"/>
        <v>0</v>
      </c>
      <c r="BH22" s="6">
        <f t="shared" si="22"/>
        <v>0</v>
      </c>
      <c r="BJ22" s="6">
        <f t="shared" si="13"/>
        <v>0</v>
      </c>
      <c r="BK22" s="6">
        <f t="shared" si="14"/>
        <v>0</v>
      </c>
      <c r="BL22" s="6">
        <f t="shared" si="15"/>
        <v>0</v>
      </c>
      <c r="BM22" s="6">
        <f t="shared" si="16"/>
        <v>0</v>
      </c>
    </row>
    <row r="23" spans="1:65" x14ac:dyDescent="0.2">
      <c r="A23" s="27">
        <v>43868</v>
      </c>
      <c r="B23" s="1" t="s">
        <v>429</v>
      </c>
      <c r="D23" s="27">
        <v>43868</v>
      </c>
      <c r="E23" s="1" t="s">
        <v>354</v>
      </c>
      <c r="F23" s="1" t="s">
        <v>5</v>
      </c>
      <c r="G23" s="41">
        <v>294.42</v>
      </c>
      <c r="H23" s="41">
        <v>294.42</v>
      </c>
      <c r="I23" s="1" t="s">
        <v>696</v>
      </c>
      <c r="J23" s="1">
        <v>8</v>
      </c>
      <c r="K23" s="1">
        <v>419490</v>
      </c>
      <c r="L23" s="27">
        <v>32894</v>
      </c>
      <c r="M23" s="27">
        <v>41564</v>
      </c>
      <c r="N23" s="27">
        <v>43918</v>
      </c>
      <c r="O23" s="27">
        <v>43924</v>
      </c>
      <c r="P23" s="1" t="s">
        <v>704</v>
      </c>
      <c r="Q23" s="27">
        <v>43848</v>
      </c>
      <c r="R23" s="27">
        <v>43861</v>
      </c>
      <c r="S23" s="67">
        <f t="shared" si="4"/>
        <v>43890</v>
      </c>
      <c r="T23" s="67">
        <f t="shared" si="5"/>
        <v>43861</v>
      </c>
      <c r="U23" s="67" t="str">
        <f t="shared" si="6"/>
        <v>na</v>
      </c>
      <c r="V23" s="69">
        <f t="shared" si="7"/>
        <v>14</v>
      </c>
      <c r="W23" s="69">
        <f t="shared" si="8"/>
        <v>0</v>
      </c>
      <c r="X23" s="41">
        <f t="shared" si="9"/>
        <v>294.42</v>
      </c>
      <c r="Y23" s="41">
        <f t="shared" si="10"/>
        <v>0</v>
      </c>
      <c r="Z23" s="41">
        <f t="shared" si="11"/>
        <v>8</v>
      </c>
      <c r="AA23" s="41">
        <f t="shared" si="12"/>
        <v>0</v>
      </c>
      <c r="AE23" s="1" t="s">
        <v>5</v>
      </c>
      <c r="AG23" s="6">
        <f t="shared" si="20"/>
        <v>0</v>
      </c>
      <c r="AH23" s="6">
        <f t="shared" si="20"/>
        <v>0</v>
      </c>
      <c r="AI23" s="6">
        <f t="shared" si="20"/>
        <v>0</v>
      </c>
      <c r="AJ23" s="6">
        <f t="shared" si="20"/>
        <v>0</v>
      </c>
      <c r="AK23" s="6">
        <f t="shared" si="20"/>
        <v>0</v>
      </c>
      <c r="AL23" s="6">
        <f t="shared" si="20"/>
        <v>0</v>
      </c>
      <c r="AM23" s="6">
        <f t="shared" si="20"/>
        <v>0</v>
      </c>
      <c r="AN23" s="6">
        <f t="shared" si="20"/>
        <v>0</v>
      </c>
      <c r="AO23" s="6">
        <f t="shared" si="20"/>
        <v>0</v>
      </c>
      <c r="AP23" s="6">
        <f t="shared" si="20"/>
        <v>0</v>
      </c>
      <c r="AQ23" s="6">
        <f t="shared" si="21"/>
        <v>0</v>
      </c>
      <c r="AR23" s="6">
        <f t="shared" si="21"/>
        <v>0</v>
      </c>
      <c r="AS23" s="6">
        <f t="shared" si="21"/>
        <v>0</v>
      </c>
      <c r="AT23" s="6">
        <f t="shared" si="21"/>
        <v>0</v>
      </c>
      <c r="AU23" s="6">
        <f t="shared" si="21"/>
        <v>0</v>
      </c>
      <c r="AV23" s="6">
        <f t="shared" si="21"/>
        <v>0</v>
      </c>
      <c r="AW23" s="6">
        <f t="shared" si="21"/>
        <v>0</v>
      </c>
      <c r="AX23" s="6">
        <f t="shared" si="21"/>
        <v>0</v>
      </c>
      <c r="AY23" s="6">
        <f t="shared" si="21"/>
        <v>0</v>
      </c>
      <c r="AZ23" s="6">
        <f t="shared" si="21"/>
        <v>0</v>
      </c>
      <c r="BA23" s="6">
        <f t="shared" si="22"/>
        <v>0</v>
      </c>
      <c r="BB23" s="6">
        <f t="shared" si="22"/>
        <v>0</v>
      </c>
      <c r="BC23" s="6">
        <f t="shared" si="22"/>
        <v>0</v>
      </c>
      <c r="BD23" s="6">
        <f t="shared" si="22"/>
        <v>0</v>
      </c>
      <c r="BE23" s="6">
        <f t="shared" si="22"/>
        <v>0</v>
      </c>
      <c r="BF23" s="6">
        <f t="shared" si="22"/>
        <v>0</v>
      </c>
      <c r="BG23" s="6">
        <f t="shared" si="22"/>
        <v>0</v>
      </c>
      <c r="BH23" s="6">
        <f t="shared" si="22"/>
        <v>0</v>
      </c>
      <c r="BJ23" s="6">
        <f t="shared" si="13"/>
        <v>0</v>
      </c>
      <c r="BK23" s="6">
        <f t="shared" si="14"/>
        <v>0</v>
      </c>
      <c r="BL23" s="6">
        <f t="shared" si="15"/>
        <v>0</v>
      </c>
      <c r="BM23" s="6">
        <f t="shared" si="16"/>
        <v>0</v>
      </c>
    </row>
    <row r="24" spans="1:65" x14ac:dyDescent="0.2">
      <c r="A24" s="27">
        <v>43868</v>
      </c>
      <c r="B24" s="1" t="s">
        <v>429</v>
      </c>
      <c r="D24" s="27">
        <v>43868</v>
      </c>
      <c r="E24" s="1" t="s">
        <v>549</v>
      </c>
      <c r="F24" s="1" t="s">
        <v>32</v>
      </c>
      <c r="G24" s="41">
        <v>294.42</v>
      </c>
      <c r="H24" s="41">
        <v>294.42</v>
      </c>
      <c r="I24" s="1" t="s">
        <v>696</v>
      </c>
      <c r="J24" s="1">
        <v>8</v>
      </c>
      <c r="K24" s="1">
        <v>419490</v>
      </c>
      <c r="L24" s="27">
        <v>32894</v>
      </c>
      <c r="M24" s="27">
        <v>41564</v>
      </c>
      <c r="N24" s="27">
        <v>43918</v>
      </c>
      <c r="O24" s="27">
        <v>43924</v>
      </c>
      <c r="P24" s="1" t="s">
        <v>708</v>
      </c>
      <c r="Q24" s="27">
        <v>43848</v>
      </c>
      <c r="R24" s="27">
        <v>43861</v>
      </c>
      <c r="S24" s="67">
        <f t="shared" si="4"/>
        <v>43890</v>
      </c>
      <c r="T24" s="67">
        <f t="shared" si="5"/>
        <v>43861</v>
      </c>
      <c r="U24" s="67" t="str">
        <f t="shared" si="6"/>
        <v>na</v>
      </c>
      <c r="V24" s="69">
        <f t="shared" si="7"/>
        <v>14</v>
      </c>
      <c r="W24" s="69">
        <f t="shared" si="8"/>
        <v>0</v>
      </c>
      <c r="X24" s="41">
        <f t="shared" si="9"/>
        <v>294.42</v>
      </c>
      <c r="Y24" s="41">
        <f t="shared" si="10"/>
        <v>0</v>
      </c>
      <c r="Z24" s="41">
        <f t="shared" si="11"/>
        <v>8</v>
      </c>
      <c r="AA24" s="41">
        <f t="shared" si="12"/>
        <v>0</v>
      </c>
      <c r="AE24" s="1" t="s">
        <v>5</v>
      </c>
      <c r="AG24" s="6">
        <f t="shared" si="20"/>
        <v>0</v>
      </c>
      <c r="AH24" s="6">
        <f t="shared" si="20"/>
        <v>0</v>
      </c>
      <c r="AI24" s="6">
        <f t="shared" si="20"/>
        <v>0</v>
      </c>
      <c r="AJ24" s="6">
        <f t="shared" si="20"/>
        <v>0</v>
      </c>
      <c r="AK24" s="6">
        <f t="shared" si="20"/>
        <v>0</v>
      </c>
      <c r="AL24" s="6">
        <f t="shared" si="20"/>
        <v>0</v>
      </c>
      <c r="AM24" s="6">
        <f t="shared" si="20"/>
        <v>0</v>
      </c>
      <c r="AN24" s="6">
        <f t="shared" si="20"/>
        <v>0</v>
      </c>
      <c r="AO24" s="6">
        <f t="shared" si="20"/>
        <v>0</v>
      </c>
      <c r="AP24" s="6">
        <f t="shared" si="20"/>
        <v>0</v>
      </c>
      <c r="AQ24" s="6">
        <f t="shared" si="21"/>
        <v>0</v>
      </c>
      <c r="AR24" s="6">
        <f t="shared" si="21"/>
        <v>0</v>
      </c>
      <c r="AS24" s="6">
        <f t="shared" si="21"/>
        <v>0</v>
      </c>
      <c r="AT24" s="6">
        <f t="shared" si="21"/>
        <v>0</v>
      </c>
      <c r="AU24" s="6">
        <f t="shared" si="21"/>
        <v>0</v>
      </c>
      <c r="AV24" s="6">
        <f t="shared" si="21"/>
        <v>0</v>
      </c>
      <c r="AW24" s="6">
        <f t="shared" si="21"/>
        <v>0</v>
      </c>
      <c r="AX24" s="6">
        <f t="shared" si="21"/>
        <v>0</v>
      </c>
      <c r="AY24" s="6">
        <f t="shared" si="21"/>
        <v>0</v>
      </c>
      <c r="AZ24" s="6">
        <f t="shared" si="21"/>
        <v>0</v>
      </c>
      <c r="BA24" s="6">
        <f t="shared" si="22"/>
        <v>0</v>
      </c>
      <c r="BB24" s="6">
        <f t="shared" si="22"/>
        <v>0</v>
      </c>
      <c r="BC24" s="6">
        <f t="shared" si="22"/>
        <v>0</v>
      </c>
      <c r="BD24" s="6">
        <f t="shared" si="22"/>
        <v>0</v>
      </c>
      <c r="BE24" s="6">
        <f t="shared" si="22"/>
        <v>0</v>
      </c>
      <c r="BF24" s="6">
        <f t="shared" si="22"/>
        <v>0</v>
      </c>
      <c r="BG24" s="6">
        <f t="shared" si="22"/>
        <v>0</v>
      </c>
      <c r="BH24" s="6">
        <f t="shared" si="22"/>
        <v>0</v>
      </c>
      <c r="BJ24" s="6">
        <f t="shared" si="13"/>
        <v>0</v>
      </c>
      <c r="BK24" s="6">
        <f t="shared" si="14"/>
        <v>0</v>
      </c>
      <c r="BL24" s="6">
        <f t="shared" si="15"/>
        <v>0</v>
      </c>
      <c r="BM24" s="6">
        <f t="shared" si="16"/>
        <v>0</v>
      </c>
    </row>
    <row r="25" spans="1:65" x14ac:dyDescent="0.2">
      <c r="A25" s="27">
        <v>43868</v>
      </c>
      <c r="B25" s="1" t="s">
        <v>432</v>
      </c>
      <c r="D25" s="27">
        <v>43868</v>
      </c>
      <c r="E25" s="1" t="s">
        <v>265</v>
      </c>
      <c r="F25" s="1" t="s">
        <v>5</v>
      </c>
      <c r="G25" s="41">
        <v>2185.65</v>
      </c>
      <c r="H25" s="41">
        <v>2185.65</v>
      </c>
      <c r="I25" s="1" t="s">
        <v>696</v>
      </c>
      <c r="J25" s="1">
        <v>85</v>
      </c>
      <c r="K25" s="1">
        <v>419427</v>
      </c>
      <c r="L25" s="27">
        <v>31431</v>
      </c>
      <c r="M25" s="27" t="s">
        <v>702</v>
      </c>
      <c r="N25" s="27">
        <v>43861</v>
      </c>
      <c r="O25" s="27">
        <v>43868</v>
      </c>
      <c r="P25" s="1" t="s">
        <v>696</v>
      </c>
      <c r="Q25" s="27">
        <v>43848</v>
      </c>
      <c r="R25" s="27">
        <v>43861</v>
      </c>
      <c r="S25" s="67">
        <f t="shared" si="4"/>
        <v>43890</v>
      </c>
      <c r="T25" s="67">
        <f t="shared" si="5"/>
        <v>43861</v>
      </c>
      <c r="U25" s="67" t="str">
        <f t="shared" si="6"/>
        <v>na</v>
      </c>
      <c r="V25" s="69">
        <f t="shared" si="7"/>
        <v>14</v>
      </c>
      <c r="W25" s="69">
        <f t="shared" si="8"/>
        <v>0</v>
      </c>
      <c r="X25" s="41">
        <f t="shared" si="9"/>
        <v>2185.65</v>
      </c>
      <c r="Y25" s="41">
        <f t="shared" si="10"/>
        <v>0</v>
      </c>
      <c r="Z25" s="41">
        <f t="shared" si="11"/>
        <v>85</v>
      </c>
      <c r="AA25" s="41">
        <f t="shared" si="12"/>
        <v>0</v>
      </c>
      <c r="AE25" s="1" t="s">
        <v>5</v>
      </c>
      <c r="AG25" s="6">
        <f t="shared" si="20"/>
        <v>0</v>
      </c>
      <c r="AH25" s="6">
        <f t="shared" si="20"/>
        <v>0</v>
      </c>
      <c r="AI25" s="6">
        <f t="shared" si="20"/>
        <v>0</v>
      </c>
      <c r="AJ25" s="6">
        <f t="shared" si="20"/>
        <v>0</v>
      </c>
      <c r="AK25" s="6">
        <f t="shared" si="20"/>
        <v>0</v>
      </c>
      <c r="AL25" s="6">
        <f t="shared" si="20"/>
        <v>0</v>
      </c>
      <c r="AM25" s="6">
        <f t="shared" si="20"/>
        <v>0</v>
      </c>
      <c r="AN25" s="6">
        <f t="shared" si="20"/>
        <v>0</v>
      </c>
      <c r="AO25" s="6">
        <f t="shared" si="20"/>
        <v>0</v>
      </c>
      <c r="AP25" s="6">
        <f t="shared" si="20"/>
        <v>0</v>
      </c>
      <c r="AQ25" s="6">
        <f t="shared" si="21"/>
        <v>0</v>
      </c>
      <c r="AR25" s="6">
        <f t="shared" si="21"/>
        <v>0</v>
      </c>
      <c r="AS25" s="6">
        <f t="shared" si="21"/>
        <v>0</v>
      </c>
      <c r="AT25" s="6">
        <f t="shared" si="21"/>
        <v>0</v>
      </c>
      <c r="AU25" s="6">
        <f t="shared" si="21"/>
        <v>0</v>
      </c>
      <c r="AV25" s="6">
        <f t="shared" si="21"/>
        <v>0</v>
      </c>
      <c r="AW25" s="6">
        <f t="shared" si="21"/>
        <v>0</v>
      </c>
      <c r="AX25" s="6">
        <f t="shared" si="21"/>
        <v>0</v>
      </c>
      <c r="AY25" s="6">
        <f t="shared" si="21"/>
        <v>0</v>
      </c>
      <c r="AZ25" s="6">
        <f t="shared" si="21"/>
        <v>0</v>
      </c>
      <c r="BA25" s="6">
        <f t="shared" si="22"/>
        <v>0</v>
      </c>
      <c r="BB25" s="6">
        <f t="shared" si="22"/>
        <v>0</v>
      </c>
      <c r="BC25" s="6">
        <f t="shared" si="22"/>
        <v>0</v>
      </c>
      <c r="BD25" s="6">
        <f t="shared" si="22"/>
        <v>0</v>
      </c>
      <c r="BE25" s="6">
        <f t="shared" si="22"/>
        <v>0</v>
      </c>
      <c r="BF25" s="6">
        <f t="shared" si="22"/>
        <v>0</v>
      </c>
      <c r="BG25" s="6">
        <f t="shared" si="22"/>
        <v>0</v>
      </c>
      <c r="BH25" s="6">
        <f t="shared" si="22"/>
        <v>0</v>
      </c>
      <c r="BJ25" s="6">
        <f t="shared" si="13"/>
        <v>0</v>
      </c>
      <c r="BK25" s="6">
        <f t="shared" si="14"/>
        <v>0</v>
      </c>
      <c r="BL25" s="6">
        <f t="shared" si="15"/>
        <v>0</v>
      </c>
      <c r="BM25" s="6">
        <f t="shared" si="16"/>
        <v>0</v>
      </c>
    </row>
    <row r="26" spans="1:65" x14ac:dyDescent="0.2">
      <c r="A26" s="27">
        <v>43882</v>
      </c>
      <c r="B26" s="1" t="s">
        <v>439</v>
      </c>
      <c r="D26" s="27">
        <v>43882</v>
      </c>
      <c r="E26" s="1" t="s">
        <v>265</v>
      </c>
      <c r="F26" s="1" t="s">
        <v>5</v>
      </c>
      <c r="G26" s="41">
        <v>4107.6899999999996</v>
      </c>
      <c r="H26" s="41">
        <v>4107.6899999999996</v>
      </c>
      <c r="I26" s="1" t="s">
        <v>696</v>
      </c>
      <c r="J26" s="1">
        <v>80</v>
      </c>
      <c r="K26" s="1">
        <v>421111</v>
      </c>
      <c r="L26" s="27" t="s">
        <v>706</v>
      </c>
      <c r="M26" s="27">
        <v>41122</v>
      </c>
      <c r="N26" s="27"/>
      <c r="O26" s="27">
        <v>44680</v>
      </c>
      <c r="P26" s="1" t="s">
        <v>696</v>
      </c>
      <c r="Q26" s="27">
        <v>43862</v>
      </c>
      <c r="R26" s="27">
        <v>43875</v>
      </c>
      <c r="S26" s="67">
        <f t="shared" si="4"/>
        <v>43890</v>
      </c>
      <c r="T26" s="67">
        <f t="shared" si="5"/>
        <v>43890</v>
      </c>
      <c r="U26" s="67" t="str">
        <f t="shared" si="6"/>
        <v>na</v>
      </c>
      <c r="V26" s="69">
        <f t="shared" si="7"/>
        <v>14</v>
      </c>
      <c r="W26" s="69">
        <f t="shared" si="8"/>
        <v>0</v>
      </c>
      <c r="X26" s="41">
        <f t="shared" si="9"/>
        <v>4107.6899999999996</v>
      </c>
      <c r="Y26" s="41">
        <f t="shared" si="10"/>
        <v>0</v>
      </c>
      <c r="Z26" s="41">
        <f t="shared" si="11"/>
        <v>80</v>
      </c>
      <c r="AA26" s="41">
        <f t="shared" si="12"/>
        <v>0</v>
      </c>
      <c r="AE26" s="1" t="s">
        <v>5</v>
      </c>
      <c r="AF26" s="200"/>
      <c r="AG26" s="6">
        <f t="shared" si="20"/>
        <v>0</v>
      </c>
      <c r="AH26" s="6">
        <f t="shared" si="20"/>
        <v>0</v>
      </c>
      <c r="AI26" s="6">
        <f t="shared" si="20"/>
        <v>0</v>
      </c>
      <c r="AJ26" s="6">
        <f t="shared" si="20"/>
        <v>0</v>
      </c>
      <c r="AK26" s="6">
        <f t="shared" si="20"/>
        <v>0</v>
      </c>
      <c r="AL26" s="6">
        <f t="shared" si="20"/>
        <v>0</v>
      </c>
      <c r="AM26" s="6">
        <f t="shared" si="20"/>
        <v>0</v>
      </c>
      <c r="AN26" s="6">
        <f t="shared" si="20"/>
        <v>0</v>
      </c>
      <c r="AO26" s="6">
        <f t="shared" si="20"/>
        <v>0</v>
      </c>
      <c r="AP26" s="6">
        <f t="shared" si="20"/>
        <v>0</v>
      </c>
      <c r="AQ26" s="6">
        <f t="shared" si="21"/>
        <v>0</v>
      </c>
      <c r="AR26" s="6">
        <f t="shared" si="21"/>
        <v>0</v>
      </c>
      <c r="AS26" s="6">
        <f t="shared" si="21"/>
        <v>0</v>
      </c>
      <c r="AT26" s="6">
        <f t="shared" si="21"/>
        <v>0</v>
      </c>
      <c r="AU26" s="6">
        <f t="shared" si="21"/>
        <v>0</v>
      </c>
      <c r="AV26" s="6">
        <f t="shared" si="21"/>
        <v>0</v>
      </c>
      <c r="AW26" s="6">
        <f t="shared" si="21"/>
        <v>0</v>
      </c>
      <c r="AX26" s="6">
        <f t="shared" si="21"/>
        <v>0</v>
      </c>
      <c r="AY26" s="6">
        <f t="shared" si="21"/>
        <v>0</v>
      </c>
      <c r="AZ26" s="6">
        <f t="shared" si="21"/>
        <v>0</v>
      </c>
      <c r="BA26" s="6">
        <f t="shared" si="22"/>
        <v>0</v>
      </c>
      <c r="BB26" s="6">
        <f t="shared" si="22"/>
        <v>0</v>
      </c>
      <c r="BC26" s="6">
        <f t="shared" si="22"/>
        <v>0</v>
      </c>
      <c r="BD26" s="6">
        <f t="shared" si="22"/>
        <v>0</v>
      </c>
      <c r="BE26" s="6">
        <f t="shared" si="22"/>
        <v>0</v>
      </c>
      <c r="BF26" s="6">
        <f t="shared" si="22"/>
        <v>0</v>
      </c>
      <c r="BG26" s="6">
        <f t="shared" si="22"/>
        <v>0</v>
      </c>
      <c r="BH26" s="6">
        <f t="shared" si="22"/>
        <v>0</v>
      </c>
      <c r="BJ26" s="6">
        <f t="shared" si="13"/>
        <v>0</v>
      </c>
      <c r="BK26" s="6">
        <f t="shared" si="14"/>
        <v>0</v>
      </c>
      <c r="BL26" s="6">
        <f t="shared" si="15"/>
        <v>0</v>
      </c>
      <c r="BM26" s="6">
        <f t="shared" si="16"/>
        <v>0</v>
      </c>
    </row>
    <row r="27" spans="1:65" x14ac:dyDescent="0.2">
      <c r="A27" s="27">
        <v>43882</v>
      </c>
      <c r="B27" s="1" t="s">
        <v>436</v>
      </c>
      <c r="D27" s="27">
        <v>43882</v>
      </c>
      <c r="E27" s="1" t="s">
        <v>265</v>
      </c>
      <c r="F27" s="1" t="s">
        <v>5</v>
      </c>
      <c r="G27" s="41">
        <v>2243.59</v>
      </c>
      <c r="H27" s="41">
        <v>2243.59</v>
      </c>
      <c r="I27" s="1" t="s">
        <v>696</v>
      </c>
      <c r="J27" s="1">
        <v>80</v>
      </c>
      <c r="K27" s="1">
        <v>421087</v>
      </c>
      <c r="L27" s="27" t="s">
        <v>707</v>
      </c>
      <c r="M27" s="27">
        <v>42196</v>
      </c>
      <c r="N27" s="27">
        <v>44099</v>
      </c>
      <c r="O27" s="27">
        <v>44106</v>
      </c>
      <c r="P27" s="1" t="s">
        <v>696</v>
      </c>
      <c r="Q27" s="27">
        <v>43862</v>
      </c>
      <c r="R27" s="27">
        <v>43875</v>
      </c>
      <c r="S27" s="67">
        <f t="shared" si="4"/>
        <v>43890</v>
      </c>
      <c r="T27" s="67">
        <f t="shared" si="5"/>
        <v>43890</v>
      </c>
      <c r="U27" s="67" t="str">
        <f t="shared" si="6"/>
        <v>na</v>
      </c>
      <c r="V27" s="69">
        <f t="shared" si="7"/>
        <v>14</v>
      </c>
      <c r="W27" s="69">
        <f t="shared" si="8"/>
        <v>0</v>
      </c>
      <c r="X27" s="41">
        <f t="shared" si="9"/>
        <v>2243.59</v>
      </c>
      <c r="Y27" s="41">
        <f t="shared" si="10"/>
        <v>0</v>
      </c>
      <c r="Z27" s="41">
        <f t="shared" si="11"/>
        <v>80</v>
      </c>
      <c r="AA27" s="41">
        <f t="shared" si="12"/>
        <v>0</v>
      </c>
      <c r="AE27" s="1" t="s">
        <v>5</v>
      </c>
      <c r="AG27" s="74">
        <f t="shared" si="20"/>
        <v>0</v>
      </c>
      <c r="AH27" s="74">
        <f t="shared" si="20"/>
        <v>0</v>
      </c>
      <c r="AI27" s="74">
        <f t="shared" si="20"/>
        <v>0</v>
      </c>
      <c r="AJ27" s="74">
        <f t="shared" si="20"/>
        <v>0</v>
      </c>
      <c r="AK27" s="74">
        <f t="shared" si="20"/>
        <v>0</v>
      </c>
      <c r="AL27" s="74">
        <f t="shared" si="20"/>
        <v>0</v>
      </c>
      <c r="AM27" s="74">
        <f t="shared" si="20"/>
        <v>0</v>
      </c>
      <c r="AN27" s="74">
        <f t="shared" si="20"/>
        <v>0</v>
      </c>
      <c r="AO27" s="74">
        <f t="shared" si="20"/>
        <v>0</v>
      </c>
      <c r="AP27" s="74">
        <f t="shared" si="20"/>
        <v>0</v>
      </c>
      <c r="AQ27" s="74">
        <f t="shared" si="21"/>
        <v>0</v>
      </c>
      <c r="AR27" s="74">
        <f t="shared" si="21"/>
        <v>0</v>
      </c>
      <c r="AS27" s="6">
        <f t="shared" si="21"/>
        <v>0</v>
      </c>
      <c r="AT27" s="6">
        <f t="shared" si="21"/>
        <v>0</v>
      </c>
      <c r="AU27" s="6">
        <f t="shared" si="21"/>
        <v>0</v>
      </c>
      <c r="AV27" s="6">
        <f t="shared" si="21"/>
        <v>0</v>
      </c>
      <c r="AW27" s="6">
        <f t="shared" si="21"/>
        <v>0</v>
      </c>
      <c r="AX27" s="6">
        <f t="shared" si="21"/>
        <v>0</v>
      </c>
      <c r="AY27" s="6">
        <f t="shared" si="21"/>
        <v>0</v>
      </c>
      <c r="AZ27" s="6">
        <f t="shared" si="21"/>
        <v>0</v>
      </c>
      <c r="BA27" s="6">
        <f t="shared" si="22"/>
        <v>0</v>
      </c>
      <c r="BB27" s="6">
        <f t="shared" si="22"/>
        <v>0</v>
      </c>
      <c r="BC27" s="6">
        <f t="shared" si="22"/>
        <v>0</v>
      </c>
      <c r="BD27" s="6">
        <f t="shared" si="22"/>
        <v>0</v>
      </c>
      <c r="BE27" s="6">
        <f t="shared" si="22"/>
        <v>0</v>
      </c>
      <c r="BF27" s="6">
        <f t="shared" si="22"/>
        <v>0</v>
      </c>
      <c r="BG27" s="6">
        <f t="shared" si="22"/>
        <v>0</v>
      </c>
      <c r="BH27" s="6">
        <f t="shared" si="22"/>
        <v>0</v>
      </c>
      <c r="BJ27" s="6">
        <f t="shared" si="13"/>
        <v>0</v>
      </c>
      <c r="BK27" s="6">
        <f t="shared" si="14"/>
        <v>0</v>
      </c>
      <c r="BL27" s="6">
        <f t="shared" si="15"/>
        <v>0</v>
      </c>
      <c r="BM27" s="6">
        <f t="shared" si="16"/>
        <v>0</v>
      </c>
    </row>
    <row r="28" spans="1:65" x14ac:dyDescent="0.2">
      <c r="A28" s="27">
        <v>43882</v>
      </c>
      <c r="B28" s="1" t="s">
        <v>436</v>
      </c>
      <c r="D28" s="27">
        <v>43882</v>
      </c>
      <c r="E28" s="1" t="s">
        <v>549</v>
      </c>
      <c r="F28" s="1" t="s">
        <v>32</v>
      </c>
      <c r="G28" s="41">
        <v>224.36</v>
      </c>
      <c r="H28" s="41">
        <v>224.36</v>
      </c>
      <c r="I28" s="1" t="s">
        <v>696</v>
      </c>
      <c r="J28" s="1">
        <v>8</v>
      </c>
      <c r="K28" s="1">
        <v>421087</v>
      </c>
      <c r="L28" s="27" t="s">
        <v>707</v>
      </c>
      <c r="M28" s="27">
        <v>42196</v>
      </c>
      <c r="N28" s="27">
        <v>44099</v>
      </c>
      <c r="O28" s="27">
        <v>44106</v>
      </c>
      <c r="P28" s="1" t="s">
        <v>708</v>
      </c>
      <c r="Q28" s="27">
        <v>43862</v>
      </c>
      <c r="R28" s="27">
        <v>43875</v>
      </c>
      <c r="S28" s="67">
        <f t="shared" si="4"/>
        <v>43890</v>
      </c>
      <c r="T28" s="67">
        <f t="shared" si="5"/>
        <v>43890</v>
      </c>
      <c r="U28" s="67" t="str">
        <f t="shared" si="6"/>
        <v>na</v>
      </c>
      <c r="V28" s="69">
        <f t="shared" si="7"/>
        <v>14</v>
      </c>
      <c r="W28" s="69">
        <f t="shared" si="8"/>
        <v>0</v>
      </c>
      <c r="X28" s="41">
        <f t="shared" si="9"/>
        <v>224.36</v>
      </c>
      <c r="Y28" s="41">
        <f t="shared" si="10"/>
        <v>0</v>
      </c>
      <c r="Z28" s="41">
        <f t="shared" si="11"/>
        <v>8</v>
      </c>
      <c r="AA28" s="41">
        <f t="shared" si="12"/>
        <v>0</v>
      </c>
      <c r="AE28" s="1" t="s">
        <v>5</v>
      </c>
      <c r="AG28" s="6">
        <f t="shared" si="20"/>
        <v>0</v>
      </c>
      <c r="AH28" s="6">
        <f t="shared" si="20"/>
        <v>0</v>
      </c>
      <c r="AI28" s="6">
        <f t="shared" si="20"/>
        <v>0</v>
      </c>
      <c r="AJ28" s="6">
        <f t="shared" si="20"/>
        <v>0</v>
      </c>
      <c r="AK28" s="6">
        <f t="shared" si="20"/>
        <v>0</v>
      </c>
      <c r="AL28" s="6">
        <f t="shared" si="20"/>
        <v>0</v>
      </c>
      <c r="AM28" s="6">
        <f t="shared" si="20"/>
        <v>0</v>
      </c>
      <c r="AN28" s="6">
        <f t="shared" si="20"/>
        <v>0</v>
      </c>
      <c r="AO28" s="6">
        <f t="shared" si="20"/>
        <v>0</v>
      </c>
      <c r="AP28" s="6">
        <f t="shared" si="20"/>
        <v>0</v>
      </c>
      <c r="AQ28" s="6">
        <f t="shared" si="21"/>
        <v>0</v>
      </c>
      <c r="AR28" s="6">
        <f t="shared" si="21"/>
        <v>0</v>
      </c>
      <c r="AS28" s="6">
        <f t="shared" si="21"/>
        <v>0</v>
      </c>
      <c r="AT28" s="6">
        <f t="shared" si="21"/>
        <v>0</v>
      </c>
      <c r="AU28" s="6">
        <f t="shared" si="21"/>
        <v>0</v>
      </c>
      <c r="AV28" s="6">
        <f t="shared" si="21"/>
        <v>0</v>
      </c>
      <c r="AW28" s="6">
        <f t="shared" si="21"/>
        <v>0</v>
      </c>
      <c r="AX28" s="6">
        <f t="shared" si="21"/>
        <v>0</v>
      </c>
      <c r="AY28" s="6">
        <f t="shared" si="21"/>
        <v>0</v>
      </c>
      <c r="AZ28" s="6">
        <f t="shared" si="21"/>
        <v>0</v>
      </c>
      <c r="BA28" s="6">
        <f t="shared" si="22"/>
        <v>0</v>
      </c>
      <c r="BB28" s="6">
        <f t="shared" si="22"/>
        <v>0</v>
      </c>
      <c r="BC28" s="6">
        <f t="shared" si="22"/>
        <v>0</v>
      </c>
      <c r="BD28" s="6">
        <f t="shared" si="22"/>
        <v>0</v>
      </c>
      <c r="BE28" s="6">
        <f t="shared" si="22"/>
        <v>0</v>
      </c>
      <c r="BF28" s="6">
        <f t="shared" si="22"/>
        <v>0</v>
      </c>
      <c r="BG28" s="6">
        <f t="shared" si="22"/>
        <v>0</v>
      </c>
      <c r="BH28" s="6">
        <f t="shared" si="22"/>
        <v>0</v>
      </c>
      <c r="BJ28" s="6">
        <f t="shared" si="13"/>
        <v>0</v>
      </c>
      <c r="BK28" s="6">
        <f t="shared" si="14"/>
        <v>0</v>
      </c>
      <c r="BL28" s="6">
        <f t="shared" si="15"/>
        <v>0</v>
      </c>
      <c r="BM28" s="6">
        <f t="shared" si="16"/>
        <v>0</v>
      </c>
    </row>
    <row r="29" spans="1:65" x14ac:dyDescent="0.2">
      <c r="A29" s="27">
        <v>43882</v>
      </c>
      <c r="B29" s="1" t="s">
        <v>436</v>
      </c>
      <c r="D29" s="27">
        <v>43882</v>
      </c>
      <c r="E29" s="1" t="s">
        <v>354</v>
      </c>
      <c r="F29" s="1" t="s">
        <v>5</v>
      </c>
      <c r="G29" s="41">
        <v>224.36</v>
      </c>
      <c r="H29" s="41">
        <v>224.36</v>
      </c>
      <c r="I29" s="1" t="s">
        <v>696</v>
      </c>
      <c r="J29" s="1">
        <v>8</v>
      </c>
      <c r="K29" s="1">
        <v>421087</v>
      </c>
      <c r="L29" s="27" t="s">
        <v>707</v>
      </c>
      <c r="M29" s="27">
        <v>42196</v>
      </c>
      <c r="N29" s="27">
        <v>44099</v>
      </c>
      <c r="O29" s="27">
        <v>44106</v>
      </c>
      <c r="P29" s="1" t="s">
        <v>704</v>
      </c>
      <c r="Q29" s="27">
        <v>43862</v>
      </c>
      <c r="R29" s="27">
        <v>43875</v>
      </c>
      <c r="S29" s="67">
        <f t="shared" si="4"/>
        <v>43890</v>
      </c>
      <c r="T29" s="67">
        <f t="shared" si="5"/>
        <v>43890</v>
      </c>
      <c r="U29" s="67" t="str">
        <f t="shared" si="6"/>
        <v>na</v>
      </c>
      <c r="V29" s="69">
        <f t="shared" si="7"/>
        <v>14</v>
      </c>
      <c r="W29" s="69">
        <f t="shared" si="8"/>
        <v>0</v>
      </c>
      <c r="X29" s="41">
        <f t="shared" si="9"/>
        <v>224.36</v>
      </c>
      <c r="Y29" s="41">
        <f t="shared" si="10"/>
        <v>0</v>
      </c>
      <c r="Z29" s="41">
        <f t="shared" si="11"/>
        <v>8</v>
      </c>
      <c r="AA29" s="41">
        <f t="shared" si="12"/>
        <v>0</v>
      </c>
      <c r="AF29" s="71" t="s">
        <v>666</v>
      </c>
      <c r="AG29" s="72">
        <f t="shared" ref="AG29:BG29" si="23">SUM(AG2:AG28)</f>
        <v>0</v>
      </c>
      <c r="AH29" s="72">
        <f t="shared" si="23"/>
        <v>0</v>
      </c>
      <c r="AI29" s="72">
        <f t="shared" si="23"/>
        <v>0</v>
      </c>
      <c r="AJ29" s="72">
        <f t="shared" si="23"/>
        <v>0</v>
      </c>
      <c r="AK29" s="72">
        <f t="shared" si="23"/>
        <v>0</v>
      </c>
      <c r="AL29" s="72">
        <f t="shared" si="23"/>
        <v>0</v>
      </c>
      <c r="AM29" s="72">
        <f t="shared" si="23"/>
        <v>0</v>
      </c>
      <c r="AN29" s="72">
        <f t="shared" si="23"/>
        <v>0</v>
      </c>
      <c r="AO29" s="72">
        <f t="shared" si="23"/>
        <v>0</v>
      </c>
      <c r="AP29" s="72">
        <f t="shared" si="23"/>
        <v>0</v>
      </c>
      <c r="AQ29" s="72">
        <f t="shared" si="23"/>
        <v>0</v>
      </c>
      <c r="AR29" s="72">
        <f t="shared" si="23"/>
        <v>0</v>
      </c>
      <c r="AS29" s="72">
        <f t="shared" si="23"/>
        <v>0</v>
      </c>
      <c r="AT29" s="72">
        <f t="shared" si="23"/>
        <v>0</v>
      </c>
      <c r="AU29" s="72">
        <f t="shared" si="23"/>
        <v>0</v>
      </c>
      <c r="AV29" s="72">
        <f t="shared" si="23"/>
        <v>0</v>
      </c>
      <c r="AW29" s="72">
        <f t="shared" si="23"/>
        <v>0</v>
      </c>
      <c r="AX29" s="72">
        <f t="shared" si="23"/>
        <v>0</v>
      </c>
      <c r="AY29" s="72">
        <f t="shared" si="23"/>
        <v>0</v>
      </c>
      <c r="AZ29" s="72">
        <f t="shared" si="23"/>
        <v>0</v>
      </c>
      <c r="BA29" s="72">
        <f t="shared" si="23"/>
        <v>0</v>
      </c>
      <c r="BB29" s="72">
        <f t="shared" si="23"/>
        <v>0</v>
      </c>
      <c r="BC29" s="72">
        <f t="shared" si="23"/>
        <v>0</v>
      </c>
      <c r="BD29" s="72">
        <f t="shared" si="23"/>
        <v>0</v>
      </c>
      <c r="BE29" s="72">
        <f t="shared" si="23"/>
        <v>0</v>
      </c>
      <c r="BF29" s="72">
        <f t="shared" si="23"/>
        <v>0</v>
      </c>
      <c r="BG29" s="72">
        <f t="shared" si="23"/>
        <v>0</v>
      </c>
      <c r="BH29" s="72">
        <f t="shared" ref="BH29:BM29" si="24">SUM(BH2:BH28)</f>
        <v>0</v>
      </c>
      <c r="BJ29" s="72">
        <f t="shared" si="24"/>
        <v>0</v>
      </c>
      <c r="BK29" s="72">
        <f t="shared" si="24"/>
        <v>0</v>
      </c>
      <c r="BL29" s="72">
        <f t="shared" si="24"/>
        <v>0</v>
      </c>
      <c r="BM29" s="72">
        <f t="shared" si="24"/>
        <v>0</v>
      </c>
    </row>
    <row r="30" spans="1:65" x14ac:dyDescent="0.2">
      <c r="A30" s="27">
        <v>43882</v>
      </c>
      <c r="B30" s="1" t="s">
        <v>435</v>
      </c>
      <c r="D30" s="27">
        <v>43882</v>
      </c>
      <c r="E30" s="1" t="s">
        <v>265</v>
      </c>
      <c r="F30" s="1" t="s">
        <v>5</v>
      </c>
      <c r="G30" s="41">
        <v>1738.87</v>
      </c>
      <c r="H30" s="41">
        <v>1738.87</v>
      </c>
      <c r="I30" s="1" t="s">
        <v>696</v>
      </c>
      <c r="J30" s="1">
        <v>77.5</v>
      </c>
      <c r="K30" s="1">
        <v>421043</v>
      </c>
      <c r="L30" s="27">
        <v>34183</v>
      </c>
      <c r="M30" s="27" t="s">
        <v>703</v>
      </c>
      <c r="N30" s="27"/>
      <c r="O30" s="27">
        <v>44680</v>
      </c>
      <c r="P30" s="1" t="s">
        <v>696</v>
      </c>
      <c r="Q30" s="27">
        <v>43862</v>
      </c>
      <c r="R30" s="27">
        <v>43875</v>
      </c>
      <c r="S30" s="67">
        <f t="shared" si="4"/>
        <v>43890</v>
      </c>
      <c r="T30" s="67">
        <f t="shared" si="5"/>
        <v>43890</v>
      </c>
      <c r="U30" s="67" t="str">
        <f t="shared" si="6"/>
        <v>na</v>
      </c>
      <c r="V30" s="69">
        <f t="shared" si="7"/>
        <v>14</v>
      </c>
      <c r="W30" s="69">
        <f t="shared" si="8"/>
        <v>0</v>
      </c>
      <c r="X30" s="41">
        <f t="shared" si="9"/>
        <v>1738.87</v>
      </c>
      <c r="Y30" s="41">
        <f t="shared" si="10"/>
        <v>0</v>
      </c>
      <c r="Z30" s="41">
        <f t="shared" si="11"/>
        <v>77.5</v>
      </c>
      <c r="AA30" s="41">
        <f t="shared" si="12"/>
        <v>0</v>
      </c>
    </row>
    <row r="31" spans="1:65" x14ac:dyDescent="0.2">
      <c r="A31" s="27">
        <v>43882</v>
      </c>
      <c r="B31" s="1" t="s">
        <v>435</v>
      </c>
      <c r="D31" s="27">
        <v>43882</v>
      </c>
      <c r="E31" s="1" t="s">
        <v>354</v>
      </c>
      <c r="F31" s="1" t="s">
        <v>5</v>
      </c>
      <c r="G31" s="41">
        <v>56.09</v>
      </c>
      <c r="H31" s="41">
        <v>56.09</v>
      </c>
      <c r="I31" s="1" t="s">
        <v>696</v>
      </c>
      <c r="J31" s="1">
        <v>2.5</v>
      </c>
      <c r="K31" s="1">
        <v>421043</v>
      </c>
      <c r="L31" s="27">
        <v>34183</v>
      </c>
      <c r="M31" s="27" t="s">
        <v>703</v>
      </c>
      <c r="N31" s="27"/>
      <c r="O31" s="27">
        <v>44680</v>
      </c>
      <c r="P31" s="1" t="s">
        <v>704</v>
      </c>
      <c r="Q31" s="27">
        <v>43862</v>
      </c>
      <c r="R31" s="27">
        <v>43875</v>
      </c>
      <c r="S31" s="67">
        <f t="shared" si="4"/>
        <v>43890</v>
      </c>
      <c r="T31" s="67">
        <f t="shared" si="5"/>
        <v>43890</v>
      </c>
      <c r="U31" s="67" t="str">
        <f t="shared" si="6"/>
        <v>na</v>
      </c>
      <c r="V31" s="69">
        <f t="shared" si="7"/>
        <v>14</v>
      </c>
      <c r="W31" s="69">
        <f t="shared" si="8"/>
        <v>0</v>
      </c>
      <c r="X31" s="41">
        <f t="shared" si="9"/>
        <v>56.09</v>
      </c>
      <c r="Y31" s="41">
        <f t="shared" si="10"/>
        <v>0</v>
      </c>
      <c r="Z31" s="41">
        <f t="shared" si="11"/>
        <v>2.5</v>
      </c>
      <c r="AA31" s="41">
        <f t="shared" si="12"/>
        <v>0</v>
      </c>
    </row>
    <row r="32" spans="1:65" x14ac:dyDescent="0.2">
      <c r="A32" s="27">
        <v>43882</v>
      </c>
      <c r="B32" s="1" t="s">
        <v>438</v>
      </c>
      <c r="D32" s="27">
        <v>43882</v>
      </c>
      <c r="E32" s="1" t="s">
        <v>265</v>
      </c>
      <c r="F32" s="1" t="s">
        <v>5</v>
      </c>
      <c r="G32" s="41">
        <v>376.92</v>
      </c>
      <c r="H32" s="41">
        <v>376.92</v>
      </c>
      <c r="I32" s="1" t="s">
        <v>696</v>
      </c>
      <c r="J32" s="1">
        <v>80</v>
      </c>
      <c r="K32" s="1">
        <v>421173</v>
      </c>
      <c r="L32" s="27" t="s">
        <v>705</v>
      </c>
      <c r="M32" s="27">
        <v>37880</v>
      </c>
      <c r="N32" s="27"/>
      <c r="O32" s="27">
        <v>44680</v>
      </c>
      <c r="P32" s="1" t="s">
        <v>696</v>
      </c>
      <c r="Q32" s="27">
        <v>43862</v>
      </c>
      <c r="R32" s="27">
        <v>43875</v>
      </c>
      <c r="S32" s="67">
        <f t="shared" si="4"/>
        <v>43890</v>
      </c>
      <c r="T32" s="67">
        <f t="shared" si="5"/>
        <v>43890</v>
      </c>
      <c r="U32" s="67" t="str">
        <f t="shared" si="6"/>
        <v>na</v>
      </c>
      <c r="V32" s="69">
        <f t="shared" si="7"/>
        <v>14</v>
      </c>
      <c r="W32" s="69">
        <f t="shared" si="8"/>
        <v>0</v>
      </c>
      <c r="X32" s="41">
        <f t="shared" si="9"/>
        <v>376.92</v>
      </c>
      <c r="Y32" s="41">
        <f t="shared" si="10"/>
        <v>0</v>
      </c>
      <c r="Z32" s="41">
        <f t="shared" si="11"/>
        <v>80</v>
      </c>
      <c r="AA32" s="41">
        <f t="shared" si="12"/>
        <v>0</v>
      </c>
      <c r="AE32" s="1" t="s">
        <v>31</v>
      </c>
      <c r="AF32" s="200"/>
      <c r="AG32" s="73">
        <f t="shared" ref="AG32:BH32" si="25">(SUMIFS($X:$X,$C:$C,$AF32,$T:$T,AG$1,$F:$F,$AE32)+SUMIFS($Y:$Y,$C:$C,$AF32,$U:$U,AG$1,$F:$F,$AE32))/1000</f>
        <v>0</v>
      </c>
      <c r="AH32" s="73">
        <f t="shared" si="25"/>
        <v>0</v>
      </c>
      <c r="AI32" s="73">
        <f t="shared" si="25"/>
        <v>0</v>
      </c>
      <c r="AJ32" s="73">
        <f t="shared" si="25"/>
        <v>0</v>
      </c>
      <c r="AK32" s="73">
        <f t="shared" si="25"/>
        <v>0</v>
      </c>
      <c r="AL32" s="73">
        <f t="shared" si="25"/>
        <v>0</v>
      </c>
      <c r="AM32" s="73">
        <f t="shared" si="25"/>
        <v>0</v>
      </c>
      <c r="AN32" s="73">
        <f t="shared" si="25"/>
        <v>0</v>
      </c>
      <c r="AO32" s="73">
        <f t="shared" si="25"/>
        <v>0</v>
      </c>
      <c r="AP32" s="73">
        <f t="shared" si="25"/>
        <v>0</v>
      </c>
      <c r="AQ32" s="73">
        <f t="shared" si="25"/>
        <v>0</v>
      </c>
      <c r="AR32" s="73">
        <f t="shared" si="25"/>
        <v>0</v>
      </c>
      <c r="AS32" s="6">
        <f t="shared" si="25"/>
        <v>0</v>
      </c>
      <c r="AT32" s="6">
        <f t="shared" si="25"/>
        <v>0</v>
      </c>
      <c r="AU32" s="6">
        <f t="shared" si="25"/>
        <v>0</v>
      </c>
      <c r="AV32" s="6">
        <f t="shared" si="25"/>
        <v>0</v>
      </c>
      <c r="AW32" s="6">
        <f t="shared" si="25"/>
        <v>0</v>
      </c>
      <c r="AX32" s="6">
        <f t="shared" si="25"/>
        <v>0</v>
      </c>
      <c r="AY32" s="6">
        <f t="shared" si="25"/>
        <v>0</v>
      </c>
      <c r="AZ32" s="6">
        <f t="shared" si="25"/>
        <v>0</v>
      </c>
      <c r="BA32" s="6">
        <f t="shared" si="25"/>
        <v>0</v>
      </c>
      <c r="BB32" s="6">
        <f t="shared" si="25"/>
        <v>0</v>
      </c>
      <c r="BC32" s="6">
        <f t="shared" si="25"/>
        <v>0</v>
      </c>
      <c r="BD32" s="6">
        <f t="shared" si="25"/>
        <v>0</v>
      </c>
      <c r="BE32" s="6">
        <f t="shared" si="25"/>
        <v>0</v>
      </c>
      <c r="BF32" s="6">
        <f t="shared" si="25"/>
        <v>0</v>
      </c>
      <c r="BG32" s="6">
        <f t="shared" si="25"/>
        <v>0</v>
      </c>
      <c r="BH32" s="6">
        <f t="shared" si="25"/>
        <v>0</v>
      </c>
      <c r="BJ32" s="6">
        <f t="shared" ref="BJ32" si="26">SUM(AG32:AR32)</f>
        <v>0</v>
      </c>
      <c r="BK32" s="6">
        <f t="shared" ref="BK32" si="27">SUM(AS32:BD32)</f>
        <v>0</v>
      </c>
      <c r="BL32" s="6">
        <f t="shared" ref="BL32" si="28">SUM(AV32:BG32)</f>
        <v>0</v>
      </c>
      <c r="BM32" s="6">
        <f t="shared" ref="BM32" si="29">SUM(AW32:BH32)</f>
        <v>0</v>
      </c>
    </row>
    <row r="33" spans="1:65" x14ac:dyDescent="0.2">
      <c r="A33" s="27">
        <v>43882</v>
      </c>
      <c r="B33" s="1" t="s">
        <v>437</v>
      </c>
      <c r="D33" s="27">
        <v>43882</v>
      </c>
      <c r="E33" s="1" t="s">
        <v>265</v>
      </c>
      <c r="F33" s="1" t="s">
        <v>5</v>
      </c>
      <c r="G33" s="41">
        <v>2649.81</v>
      </c>
      <c r="H33" s="41">
        <v>2649.81</v>
      </c>
      <c r="I33" s="1" t="s">
        <v>696</v>
      </c>
      <c r="J33" s="1">
        <v>72</v>
      </c>
      <c r="K33" s="1">
        <v>421021</v>
      </c>
      <c r="L33" s="27">
        <v>32894</v>
      </c>
      <c r="M33" s="27">
        <v>41564</v>
      </c>
      <c r="N33" s="27">
        <v>43918</v>
      </c>
      <c r="O33" s="27">
        <v>43924</v>
      </c>
      <c r="P33" s="1" t="s">
        <v>696</v>
      </c>
      <c r="Q33" s="27">
        <v>43862</v>
      </c>
      <c r="R33" s="27">
        <v>43875</v>
      </c>
      <c r="S33" s="67">
        <f t="shared" si="4"/>
        <v>43890</v>
      </c>
      <c r="T33" s="67">
        <f t="shared" si="5"/>
        <v>43890</v>
      </c>
      <c r="U33" s="67" t="str">
        <f t="shared" si="6"/>
        <v>na</v>
      </c>
      <c r="V33" s="69">
        <f t="shared" si="7"/>
        <v>14</v>
      </c>
      <c r="W33" s="69">
        <f t="shared" si="8"/>
        <v>0</v>
      </c>
      <c r="X33" s="41">
        <f t="shared" si="9"/>
        <v>2649.81</v>
      </c>
      <c r="Y33" s="41">
        <f t="shared" si="10"/>
        <v>0</v>
      </c>
      <c r="Z33" s="41">
        <f t="shared" si="11"/>
        <v>72</v>
      </c>
      <c r="AA33" s="41">
        <f t="shared" si="12"/>
        <v>0</v>
      </c>
    </row>
    <row r="34" spans="1:65" x14ac:dyDescent="0.2">
      <c r="A34" s="27">
        <v>43882</v>
      </c>
      <c r="B34" s="1" t="s">
        <v>437</v>
      </c>
      <c r="D34" s="27">
        <v>43882</v>
      </c>
      <c r="E34" s="1" t="s">
        <v>354</v>
      </c>
      <c r="F34" s="1" t="s">
        <v>5</v>
      </c>
      <c r="G34" s="41">
        <v>294.42</v>
      </c>
      <c r="H34" s="41">
        <v>294.42</v>
      </c>
      <c r="I34" s="1" t="s">
        <v>696</v>
      </c>
      <c r="J34" s="1">
        <v>8</v>
      </c>
      <c r="K34" s="1">
        <v>421021</v>
      </c>
      <c r="L34" s="27">
        <v>32894</v>
      </c>
      <c r="M34" s="27">
        <v>41564</v>
      </c>
      <c r="N34" s="27">
        <v>43918</v>
      </c>
      <c r="O34" s="27">
        <v>43924</v>
      </c>
      <c r="P34" s="1" t="s">
        <v>704</v>
      </c>
      <c r="Q34" s="27">
        <v>43862</v>
      </c>
      <c r="R34" s="27">
        <v>43875</v>
      </c>
      <c r="S34" s="67">
        <f t="shared" si="4"/>
        <v>43890</v>
      </c>
      <c r="T34" s="67">
        <f t="shared" si="5"/>
        <v>43890</v>
      </c>
      <c r="U34" s="67" t="str">
        <f t="shared" si="6"/>
        <v>na</v>
      </c>
      <c r="V34" s="69">
        <f t="shared" si="7"/>
        <v>14</v>
      </c>
      <c r="W34" s="69">
        <f t="shared" si="8"/>
        <v>0</v>
      </c>
      <c r="X34" s="41">
        <f t="shared" si="9"/>
        <v>294.42</v>
      </c>
      <c r="Y34" s="41">
        <f t="shared" si="10"/>
        <v>0</v>
      </c>
      <c r="Z34" s="41">
        <f t="shared" si="11"/>
        <v>8</v>
      </c>
      <c r="AA34" s="41">
        <f t="shared" si="12"/>
        <v>0</v>
      </c>
      <c r="AE34" s="1" t="s">
        <v>29</v>
      </c>
      <c r="AG34" s="6">
        <f t="shared" ref="AG34:AP48" si="30">(SUMIFS($X:$X,$C:$C,$AF34,$T:$T,AG$1,$F:$F,$AE34)+SUMIFS($Y:$Y,$C:$C,$AF34,$U:$U,AG$1,$F:$F,$AE34))/1000</f>
        <v>0</v>
      </c>
      <c r="AH34" s="6">
        <f t="shared" si="30"/>
        <v>0</v>
      </c>
      <c r="AI34" s="6">
        <f t="shared" si="30"/>
        <v>0</v>
      </c>
      <c r="AJ34" s="6">
        <f t="shared" si="30"/>
        <v>0</v>
      </c>
      <c r="AK34" s="6">
        <f t="shared" si="30"/>
        <v>0</v>
      </c>
      <c r="AL34" s="6">
        <f t="shared" si="30"/>
        <v>0</v>
      </c>
      <c r="AM34" s="6">
        <f t="shared" si="30"/>
        <v>0</v>
      </c>
      <c r="AN34" s="6">
        <f t="shared" si="30"/>
        <v>0</v>
      </c>
      <c r="AO34" s="6">
        <f t="shared" si="30"/>
        <v>0</v>
      </c>
      <c r="AP34" s="6">
        <f t="shared" si="30"/>
        <v>0</v>
      </c>
      <c r="AQ34" s="6">
        <f t="shared" ref="AQ34:AZ48" si="31">(SUMIFS($X:$X,$C:$C,$AF34,$T:$T,AQ$1,$F:$F,$AE34)+SUMIFS($Y:$Y,$C:$C,$AF34,$U:$U,AQ$1,$F:$F,$AE34))/1000</f>
        <v>0</v>
      </c>
      <c r="AR34" s="6">
        <f t="shared" si="31"/>
        <v>0</v>
      </c>
      <c r="AS34" s="6">
        <f t="shared" si="31"/>
        <v>0</v>
      </c>
      <c r="AT34" s="6">
        <f t="shared" si="31"/>
        <v>0</v>
      </c>
      <c r="AU34" s="6">
        <f t="shared" si="31"/>
        <v>0</v>
      </c>
      <c r="AV34" s="6">
        <f t="shared" si="31"/>
        <v>0</v>
      </c>
      <c r="AW34" s="6">
        <f t="shared" si="31"/>
        <v>0</v>
      </c>
      <c r="AX34" s="6">
        <f t="shared" si="31"/>
        <v>0</v>
      </c>
      <c r="AY34" s="6">
        <f t="shared" si="31"/>
        <v>0</v>
      </c>
      <c r="AZ34" s="6">
        <f t="shared" si="31"/>
        <v>0</v>
      </c>
      <c r="BA34" s="6">
        <f t="shared" ref="BA34:BH48" si="32">(SUMIFS($X:$X,$C:$C,$AF34,$T:$T,BA$1,$F:$F,$AE34)+SUMIFS($Y:$Y,$C:$C,$AF34,$U:$U,BA$1,$F:$F,$AE34))/1000</f>
        <v>0</v>
      </c>
      <c r="BB34" s="6">
        <f t="shared" si="32"/>
        <v>0</v>
      </c>
      <c r="BC34" s="6">
        <f t="shared" si="32"/>
        <v>0</v>
      </c>
      <c r="BD34" s="6">
        <f t="shared" si="32"/>
        <v>0</v>
      </c>
      <c r="BE34" s="6">
        <f t="shared" si="32"/>
        <v>0</v>
      </c>
      <c r="BF34" s="6">
        <f t="shared" si="32"/>
        <v>0</v>
      </c>
      <c r="BG34" s="6">
        <f t="shared" si="32"/>
        <v>0</v>
      </c>
      <c r="BH34" s="6">
        <f t="shared" si="32"/>
        <v>0</v>
      </c>
      <c r="BJ34" s="6">
        <f t="shared" ref="BJ34:BJ46" si="33">SUM(AG34:AR34)</f>
        <v>0</v>
      </c>
      <c r="BK34" s="6">
        <f t="shared" ref="BK34:BK46" si="34">SUM(AS34:BD34)</f>
        <v>0</v>
      </c>
      <c r="BL34" s="6">
        <f t="shared" ref="BL34:BL46" si="35">SUM(AV34:BG34)</f>
        <v>0</v>
      </c>
      <c r="BM34" s="6">
        <f t="shared" ref="BM34:BM46" si="36">SUM(AW34:BH34)</f>
        <v>0</v>
      </c>
    </row>
    <row r="35" spans="1:65" x14ac:dyDescent="0.2">
      <c r="A35" s="27">
        <v>43896</v>
      </c>
      <c r="B35" s="1" t="s">
        <v>444</v>
      </c>
      <c r="D35" s="27">
        <v>43896</v>
      </c>
      <c r="E35" s="1" t="s">
        <v>265</v>
      </c>
      <c r="F35" s="1" t="s">
        <v>5</v>
      </c>
      <c r="G35" s="41">
        <v>4107.6899999999996</v>
      </c>
      <c r="H35" s="41">
        <v>4107.6899999999996</v>
      </c>
      <c r="I35" s="1" t="s">
        <v>696</v>
      </c>
      <c r="J35" s="1">
        <v>80</v>
      </c>
      <c r="K35" s="1">
        <v>422975</v>
      </c>
      <c r="L35" s="27" t="s">
        <v>706</v>
      </c>
      <c r="M35" s="27">
        <v>41122</v>
      </c>
      <c r="N35" s="27"/>
      <c r="O35" s="27">
        <v>44680</v>
      </c>
      <c r="P35" s="1" t="s">
        <v>696</v>
      </c>
      <c r="Q35" s="27">
        <v>43876</v>
      </c>
      <c r="R35" s="27">
        <v>43889</v>
      </c>
      <c r="S35" s="67">
        <f t="shared" si="4"/>
        <v>43921</v>
      </c>
      <c r="T35" s="67">
        <f t="shared" si="5"/>
        <v>43890</v>
      </c>
      <c r="U35" s="67" t="str">
        <f t="shared" si="6"/>
        <v>na</v>
      </c>
      <c r="V35" s="69">
        <f t="shared" si="7"/>
        <v>14</v>
      </c>
      <c r="W35" s="69">
        <f t="shared" si="8"/>
        <v>0</v>
      </c>
      <c r="X35" s="41">
        <f t="shared" si="9"/>
        <v>4107.6899999999996</v>
      </c>
      <c r="Y35" s="41">
        <f t="shared" si="10"/>
        <v>0</v>
      </c>
      <c r="Z35" s="41">
        <f t="shared" si="11"/>
        <v>80</v>
      </c>
      <c r="AA35" s="41">
        <f t="shared" si="12"/>
        <v>0</v>
      </c>
      <c r="AE35" s="1" t="s">
        <v>29</v>
      </c>
      <c r="AG35" s="6">
        <f t="shared" si="30"/>
        <v>0</v>
      </c>
      <c r="AH35" s="6">
        <f t="shared" si="30"/>
        <v>0</v>
      </c>
      <c r="AI35" s="6">
        <f t="shared" si="30"/>
        <v>0</v>
      </c>
      <c r="AJ35" s="6">
        <f t="shared" si="30"/>
        <v>0</v>
      </c>
      <c r="AK35" s="6">
        <f t="shared" si="30"/>
        <v>0</v>
      </c>
      <c r="AL35" s="6">
        <f t="shared" si="30"/>
        <v>0</v>
      </c>
      <c r="AM35" s="6">
        <f t="shared" si="30"/>
        <v>0</v>
      </c>
      <c r="AN35" s="6">
        <f t="shared" si="30"/>
        <v>0</v>
      </c>
      <c r="AO35" s="6">
        <f t="shared" si="30"/>
        <v>0</v>
      </c>
      <c r="AP35" s="6">
        <f t="shared" si="30"/>
        <v>0</v>
      </c>
      <c r="AQ35" s="6">
        <f t="shared" si="31"/>
        <v>0</v>
      </c>
      <c r="AR35" s="6">
        <f t="shared" si="31"/>
        <v>0</v>
      </c>
      <c r="AS35" s="6">
        <f t="shared" si="31"/>
        <v>0</v>
      </c>
      <c r="AT35" s="6">
        <f t="shared" si="31"/>
        <v>0</v>
      </c>
      <c r="AU35" s="6">
        <f t="shared" si="31"/>
        <v>0</v>
      </c>
      <c r="AV35" s="6">
        <f t="shared" si="31"/>
        <v>0</v>
      </c>
      <c r="AW35" s="6">
        <f t="shared" si="31"/>
        <v>0</v>
      </c>
      <c r="AX35" s="6">
        <f t="shared" si="31"/>
        <v>0</v>
      </c>
      <c r="AY35" s="6">
        <f t="shared" si="31"/>
        <v>0</v>
      </c>
      <c r="AZ35" s="6">
        <f t="shared" si="31"/>
        <v>0</v>
      </c>
      <c r="BA35" s="6">
        <f t="shared" si="32"/>
        <v>0</v>
      </c>
      <c r="BB35" s="6">
        <f t="shared" si="32"/>
        <v>0</v>
      </c>
      <c r="BC35" s="6">
        <f t="shared" si="32"/>
        <v>0</v>
      </c>
      <c r="BD35" s="6">
        <f t="shared" si="32"/>
        <v>0</v>
      </c>
      <c r="BE35" s="6">
        <f t="shared" si="32"/>
        <v>0</v>
      </c>
      <c r="BF35" s="6">
        <f t="shared" si="32"/>
        <v>0</v>
      </c>
      <c r="BG35" s="6">
        <f t="shared" si="32"/>
        <v>0</v>
      </c>
      <c r="BH35" s="6">
        <f t="shared" si="32"/>
        <v>0</v>
      </c>
      <c r="BJ35" s="6">
        <f t="shared" si="33"/>
        <v>0</v>
      </c>
      <c r="BK35" s="6">
        <f t="shared" si="34"/>
        <v>0</v>
      </c>
      <c r="BL35" s="6">
        <f t="shared" si="35"/>
        <v>0</v>
      </c>
      <c r="BM35" s="6">
        <f t="shared" si="36"/>
        <v>0</v>
      </c>
    </row>
    <row r="36" spans="1:65" x14ac:dyDescent="0.2">
      <c r="A36" s="27">
        <v>43896</v>
      </c>
      <c r="B36" s="1">
        <v>11161</v>
      </c>
      <c r="D36" s="27">
        <v>43896</v>
      </c>
      <c r="E36" s="1" t="s">
        <v>265</v>
      </c>
      <c r="F36" s="1" t="s">
        <v>5</v>
      </c>
      <c r="G36" s="41">
        <v>1961.54</v>
      </c>
      <c r="H36" s="41">
        <v>1961.54</v>
      </c>
      <c r="I36" s="1" t="s">
        <v>696</v>
      </c>
      <c r="J36" s="1">
        <v>80</v>
      </c>
      <c r="K36" s="1">
        <v>422871</v>
      </c>
      <c r="L36" s="27">
        <v>32533</v>
      </c>
      <c r="M36" s="27">
        <v>43878</v>
      </c>
      <c r="N36" s="27">
        <v>43997</v>
      </c>
      <c r="O36" s="27">
        <v>43994</v>
      </c>
      <c r="P36" s="1" t="s">
        <v>696</v>
      </c>
      <c r="Q36" s="27">
        <v>43876</v>
      </c>
      <c r="R36" s="27">
        <v>43889</v>
      </c>
      <c r="S36" s="67">
        <f t="shared" si="4"/>
        <v>43921</v>
      </c>
      <c r="T36" s="67">
        <f t="shared" si="5"/>
        <v>43890</v>
      </c>
      <c r="U36" s="67" t="str">
        <f t="shared" si="6"/>
        <v>na</v>
      </c>
      <c r="V36" s="69">
        <f t="shared" si="7"/>
        <v>14</v>
      </c>
      <c r="W36" s="69">
        <f t="shared" si="8"/>
        <v>0</v>
      </c>
      <c r="X36" s="41">
        <f t="shared" si="9"/>
        <v>1961.54</v>
      </c>
      <c r="Y36" s="41">
        <f t="shared" si="10"/>
        <v>0</v>
      </c>
      <c r="Z36" s="41">
        <f t="shared" si="11"/>
        <v>80</v>
      </c>
      <c r="AA36" s="41">
        <f t="shared" si="12"/>
        <v>0</v>
      </c>
      <c r="AE36" s="1" t="s">
        <v>29</v>
      </c>
      <c r="AG36" s="6">
        <f t="shared" si="30"/>
        <v>0</v>
      </c>
      <c r="AH36" s="6">
        <f t="shared" si="30"/>
        <v>0</v>
      </c>
      <c r="AI36" s="6">
        <f t="shared" si="30"/>
        <v>0</v>
      </c>
      <c r="AJ36" s="6">
        <f t="shared" si="30"/>
        <v>0</v>
      </c>
      <c r="AK36" s="6">
        <f t="shared" si="30"/>
        <v>0</v>
      </c>
      <c r="AL36" s="6">
        <f t="shared" si="30"/>
        <v>0</v>
      </c>
      <c r="AM36" s="6">
        <f t="shared" si="30"/>
        <v>0</v>
      </c>
      <c r="AN36" s="6">
        <f t="shared" si="30"/>
        <v>0</v>
      </c>
      <c r="AO36" s="6">
        <f t="shared" si="30"/>
        <v>0</v>
      </c>
      <c r="AP36" s="6">
        <f t="shared" si="30"/>
        <v>0</v>
      </c>
      <c r="AQ36" s="6">
        <f t="shared" si="31"/>
        <v>0</v>
      </c>
      <c r="AR36" s="6">
        <f t="shared" si="31"/>
        <v>0</v>
      </c>
      <c r="AS36" s="6">
        <f t="shared" si="31"/>
        <v>0</v>
      </c>
      <c r="AT36" s="6">
        <f t="shared" si="31"/>
        <v>0</v>
      </c>
      <c r="AU36" s="6">
        <f t="shared" si="31"/>
        <v>0</v>
      </c>
      <c r="AV36" s="6">
        <f t="shared" si="31"/>
        <v>0</v>
      </c>
      <c r="AW36" s="6">
        <f t="shared" si="31"/>
        <v>0</v>
      </c>
      <c r="AX36" s="6">
        <f t="shared" si="31"/>
        <v>0</v>
      </c>
      <c r="AY36" s="6">
        <f t="shared" si="31"/>
        <v>0</v>
      </c>
      <c r="AZ36" s="6">
        <f t="shared" si="31"/>
        <v>0</v>
      </c>
      <c r="BA36" s="6">
        <f t="shared" si="32"/>
        <v>0</v>
      </c>
      <c r="BB36" s="6">
        <f t="shared" si="32"/>
        <v>0</v>
      </c>
      <c r="BC36" s="6">
        <f t="shared" si="32"/>
        <v>0</v>
      </c>
      <c r="BD36" s="6">
        <f t="shared" si="32"/>
        <v>0</v>
      </c>
      <c r="BE36" s="6">
        <f t="shared" si="32"/>
        <v>0</v>
      </c>
      <c r="BF36" s="6">
        <f t="shared" si="32"/>
        <v>0</v>
      </c>
      <c r="BG36" s="6">
        <f t="shared" si="32"/>
        <v>0</v>
      </c>
      <c r="BH36" s="6">
        <f t="shared" si="32"/>
        <v>0</v>
      </c>
      <c r="BJ36" s="6">
        <f t="shared" si="33"/>
        <v>0</v>
      </c>
      <c r="BK36" s="6">
        <f t="shared" si="34"/>
        <v>0</v>
      </c>
      <c r="BL36" s="6">
        <f t="shared" si="35"/>
        <v>0</v>
      </c>
      <c r="BM36" s="6">
        <f t="shared" si="36"/>
        <v>0</v>
      </c>
    </row>
    <row r="37" spans="1:65" x14ac:dyDescent="0.2">
      <c r="A37" s="27">
        <v>43896</v>
      </c>
      <c r="B37" s="1" t="s">
        <v>442</v>
      </c>
      <c r="D37" s="27">
        <v>43896</v>
      </c>
      <c r="E37" s="1" t="s">
        <v>265</v>
      </c>
      <c r="F37" s="1" t="s">
        <v>5</v>
      </c>
      <c r="G37" s="41">
        <v>2692.31</v>
      </c>
      <c r="H37" s="41">
        <v>2692.31</v>
      </c>
      <c r="I37" s="1" t="s">
        <v>696</v>
      </c>
      <c r="J37" s="1">
        <v>80</v>
      </c>
      <c r="K37" s="1">
        <v>422891</v>
      </c>
      <c r="L37" s="27" t="s">
        <v>707</v>
      </c>
      <c r="M37" s="27">
        <v>42196</v>
      </c>
      <c r="N37" s="27">
        <v>44099</v>
      </c>
      <c r="O37" s="27">
        <v>44106</v>
      </c>
      <c r="P37" s="1" t="s">
        <v>696</v>
      </c>
      <c r="Q37" s="27">
        <v>43876</v>
      </c>
      <c r="R37" s="27">
        <v>43889</v>
      </c>
      <c r="S37" s="67">
        <f t="shared" si="4"/>
        <v>43921</v>
      </c>
      <c r="T37" s="67">
        <f t="shared" si="5"/>
        <v>43890</v>
      </c>
      <c r="U37" s="67" t="str">
        <f t="shared" si="6"/>
        <v>na</v>
      </c>
      <c r="V37" s="69">
        <f t="shared" si="7"/>
        <v>14</v>
      </c>
      <c r="W37" s="69">
        <f t="shared" si="8"/>
        <v>0</v>
      </c>
      <c r="X37" s="41">
        <f t="shared" si="9"/>
        <v>2692.31</v>
      </c>
      <c r="Y37" s="41">
        <f t="shared" si="10"/>
        <v>0</v>
      </c>
      <c r="Z37" s="41">
        <f t="shared" si="11"/>
        <v>80</v>
      </c>
      <c r="AA37" s="41">
        <f t="shared" si="12"/>
        <v>0</v>
      </c>
      <c r="AE37" s="1" t="s">
        <v>29</v>
      </c>
      <c r="AG37" s="6">
        <f t="shared" si="30"/>
        <v>0</v>
      </c>
      <c r="AH37" s="6">
        <f t="shared" si="30"/>
        <v>0</v>
      </c>
      <c r="AI37" s="6">
        <f t="shared" si="30"/>
        <v>0</v>
      </c>
      <c r="AJ37" s="6">
        <f t="shared" si="30"/>
        <v>0</v>
      </c>
      <c r="AK37" s="6">
        <f t="shared" si="30"/>
        <v>0</v>
      </c>
      <c r="AL37" s="6">
        <f t="shared" si="30"/>
        <v>0</v>
      </c>
      <c r="AM37" s="6">
        <f t="shared" si="30"/>
        <v>0</v>
      </c>
      <c r="AN37" s="6">
        <f t="shared" si="30"/>
        <v>0</v>
      </c>
      <c r="AO37" s="6">
        <f t="shared" si="30"/>
        <v>0</v>
      </c>
      <c r="AP37" s="6">
        <f t="shared" si="30"/>
        <v>0</v>
      </c>
      <c r="AQ37" s="6">
        <f t="shared" si="31"/>
        <v>0</v>
      </c>
      <c r="AR37" s="6">
        <f t="shared" si="31"/>
        <v>0</v>
      </c>
      <c r="AS37" s="6">
        <f t="shared" si="31"/>
        <v>0</v>
      </c>
      <c r="AT37" s="6">
        <f t="shared" si="31"/>
        <v>0</v>
      </c>
      <c r="AU37" s="6">
        <f t="shared" si="31"/>
        <v>0</v>
      </c>
      <c r="AV37" s="6">
        <f t="shared" si="31"/>
        <v>0</v>
      </c>
      <c r="AW37" s="6">
        <f t="shared" si="31"/>
        <v>0</v>
      </c>
      <c r="AX37" s="6">
        <f t="shared" si="31"/>
        <v>0</v>
      </c>
      <c r="AY37" s="6">
        <f t="shared" si="31"/>
        <v>0</v>
      </c>
      <c r="AZ37" s="6">
        <f t="shared" si="31"/>
        <v>0</v>
      </c>
      <c r="BA37" s="6">
        <f t="shared" si="32"/>
        <v>0</v>
      </c>
      <c r="BB37" s="6">
        <f t="shared" si="32"/>
        <v>0</v>
      </c>
      <c r="BC37" s="6">
        <f t="shared" si="32"/>
        <v>0</v>
      </c>
      <c r="BD37" s="6">
        <f t="shared" si="32"/>
        <v>0</v>
      </c>
      <c r="BE37" s="6">
        <f t="shared" si="32"/>
        <v>0</v>
      </c>
      <c r="BF37" s="6">
        <f t="shared" si="32"/>
        <v>0</v>
      </c>
      <c r="BG37" s="6">
        <f t="shared" si="32"/>
        <v>0</v>
      </c>
      <c r="BH37" s="6">
        <f t="shared" si="32"/>
        <v>0</v>
      </c>
      <c r="BJ37" s="6">
        <f t="shared" si="33"/>
        <v>0</v>
      </c>
      <c r="BK37" s="6">
        <f t="shared" si="34"/>
        <v>0</v>
      </c>
      <c r="BL37" s="6">
        <f t="shared" si="35"/>
        <v>0</v>
      </c>
      <c r="BM37" s="6">
        <f t="shared" si="36"/>
        <v>0</v>
      </c>
    </row>
    <row r="38" spans="1:65" x14ac:dyDescent="0.2">
      <c r="A38" s="27">
        <v>43896</v>
      </c>
      <c r="B38" s="1" t="s">
        <v>441</v>
      </c>
      <c r="D38" s="27">
        <v>43896</v>
      </c>
      <c r="E38" s="1" t="s">
        <v>265</v>
      </c>
      <c r="F38" s="1" t="s">
        <v>5</v>
      </c>
      <c r="G38" s="41">
        <v>1794.96</v>
      </c>
      <c r="H38" s="41">
        <v>1794.96</v>
      </c>
      <c r="I38" s="1" t="s">
        <v>696</v>
      </c>
      <c r="J38" s="1">
        <v>77.5</v>
      </c>
      <c r="K38" s="1">
        <v>422913</v>
      </c>
      <c r="L38" s="27">
        <v>34183</v>
      </c>
      <c r="M38" s="27" t="s">
        <v>703</v>
      </c>
      <c r="N38" s="27"/>
      <c r="O38" s="27">
        <v>44680</v>
      </c>
      <c r="P38" s="1" t="s">
        <v>696</v>
      </c>
      <c r="Q38" s="27">
        <v>43876</v>
      </c>
      <c r="R38" s="27">
        <v>43889</v>
      </c>
      <c r="S38" s="67">
        <f t="shared" si="4"/>
        <v>43921</v>
      </c>
      <c r="T38" s="67">
        <f t="shared" si="5"/>
        <v>43890</v>
      </c>
      <c r="U38" s="67" t="str">
        <f t="shared" si="6"/>
        <v>na</v>
      </c>
      <c r="V38" s="69">
        <f t="shared" si="7"/>
        <v>14</v>
      </c>
      <c r="W38" s="69">
        <f t="shared" si="8"/>
        <v>0</v>
      </c>
      <c r="X38" s="41">
        <f t="shared" si="9"/>
        <v>1794.96</v>
      </c>
      <c r="Y38" s="41">
        <f t="shared" si="10"/>
        <v>0</v>
      </c>
      <c r="Z38" s="41">
        <f t="shared" si="11"/>
        <v>77.5</v>
      </c>
      <c r="AA38" s="41">
        <f t="shared" si="12"/>
        <v>0</v>
      </c>
      <c r="AE38" s="1" t="s">
        <v>29</v>
      </c>
      <c r="AG38" s="6">
        <f t="shared" si="30"/>
        <v>0</v>
      </c>
      <c r="AH38" s="6">
        <f t="shared" si="30"/>
        <v>0</v>
      </c>
      <c r="AI38" s="6">
        <f t="shared" si="30"/>
        <v>0</v>
      </c>
      <c r="AJ38" s="6">
        <f t="shared" si="30"/>
        <v>0</v>
      </c>
      <c r="AK38" s="6">
        <f t="shared" si="30"/>
        <v>0</v>
      </c>
      <c r="AL38" s="6">
        <f t="shared" si="30"/>
        <v>0</v>
      </c>
      <c r="AM38" s="6">
        <f t="shared" si="30"/>
        <v>0</v>
      </c>
      <c r="AN38" s="6">
        <f t="shared" si="30"/>
        <v>0</v>
      </c>
      <c r="AO38" s="6">
        <f t="shared" si="30"/>
        <v>0</v>
      </c>
      <c r="AP38" s="6">
        <f t="shared" si="30"/>
        <v>0</v>
      </c>
      <c r="AQ38" s="6">
        <f t="shared" si="31"/>
        <v>0</v>
      </c>
      <c r="AR38" s="6">
        <f t="shared" si="31"/>
        <v>0</v>
      </c>
      <c r="AS38" s="6">
        <f t="shared" si="31"/>
        <v>0</v>
      </c>
      <c r="AT38" s="6">
        <f t="shared" si="31"/>
        <v>0</v>
      </c>
      <c r="AU38" s="6">
        <f t="shared" si="31"/>
        <v>0</v>
      </c>
      <c r="AV38" s="6">
        <f t="shared" si="31"/>
        <v>0</v>
      </c>
      <c r="AW38" s="6">
        <f t="shared" si="31"/>
        <v>0</v>
      </c>
      <c r="AX38" s="6">
        <f t="shared" si="31"/>
        <v>0</v>
      </c>
      <c r="AY38" s="6">
        <f t="shared" si="31"/>
        <v>0</v>
      </c>
      <c r="AZ38" s="6">
        <f t="shared" si="31"/>
        <v>0</v>
      </c>
      <c r="BA38" s="6">
        <f t="shared" si="32"/>
        <v>0</v>
      </c>
      <c r="BB38" s="6">
        <f t="shared" si="32"/>
        <v>0</v>
      </c>
      <c r="BC38" s="6">
        <f t="shared" si="32"/>
        <v>0</v>
      </c>
      <c r="BD38" s="6">
        <f t="shared" si="32"/>
        <v>0</v>
      </c>
      <c r="BE38" s="6">
        <f t="shared" si="32"/>
        <v>0</v>
      </c>
      <c r="BF38" s="6">
        <f t="shared" si="32"/>
        <v>0</v>
      </c>
      <c r="BG38" s="6">
        <f t="shared" si="32"/>
        <v>0</v>
      </c>
      <c r="BH38" s="6">
        <f t="shared" si="32"/>
        <v>0</v>
      </c>
      <c r="BJ38" s="6">
        <f t="shared" si="33"/>
        <v>0</v>
      </c>
      <c r="BK38" s="6">
        <f t="shared" si="34"/>
        <v>0</v>
      </c>
      <c r="BL38" s="6">
        <f t="shared" si="35"/>
        <v>0</v>
      </c>
      <c r="BM38" s="6">
        <f t="shared" si="36"/>
        <v>0</v>
      </c>
    </row>
    <row r="39" spans="1:65" x14ac:dyDescent="0.2">
      <c r="A39" s="27">
        <v>43896</v>
      </c>
      <c r="B39" s="1" t="s">
        <v>440</v>
      </c>
      <c r="D39" s="27">
        <v>43896</v>
      </c>
      <c r="E39" s="1" t="s">
        <v>265</v>
      </c>
      <c r="F39" s="1" t="s">
        <v>5</v>
      </c>
      <c r="G39" s="41">
        <v>376.92</v>
      </c>
      <c r="H39" s="41">
        <v>376.92</v>
      </c>
      <c r="I39" s="1" t="s">
        <v>696</v>
      </c>
      <c r="J39" s="1">
        <v>80</v>
      </c>
      <c r="K39" s="1">
        <v>423139</v>
      </c>
      <c r="L39" s="27" t="s">
        <v>705</v>
      </c>
      <c r="M39" s="27">
        <v>37880</v>
      </c>
      <c r="N39" s="27"/>
      <c r="O39" s="27">
        <v>44680</v>
      </c>
      <c r="P39" s="1" t="s">
        <v>696</v>
      </c>
      <c r="Q39" s="27">
        <v>43876</v>
      </c>
      <c r="R39" s="27">
        <v>43889</v>
      </c>
      <c r="S39" s="67">
        <f t="shared" si="4"/>
        <v>43921</v>
      </c>
      <c r="T39" s="67">
        <f t="shared" si="5"/>
        <v>43890</v>
      </c>
      <c r="U39" s="67" t="str">
        <f t="shared" si="6"/>
        <v>na</v>
      </c>
      <c r="V39" s="69">
        <f t="shared" si="7"/>
        <v>14</v>
      </c>
      <c r="W39" s="69">
        <f t="shared" si="8"/>
        <v>0</v>
      </c>
      <c r="X39" s="41">
        <f t="shared" si="9"/>
        <v>376.92</v>
      </c>
      <c r="Y39" s="41">
        <f t="shared" si="10"/>
        <v>0</v>
      </c>
      <c r="Z39" s="41">
        <f t="shared" si="11"/>
        <v>80</v>
      </c>
      <c r="AA39" s="41">
        <f t="shared" si="12"/>
        <v>0</v>
      </c>
      <c r="AE39" s="1" t="s">
        <v>29</v>
      </c>
      <c r="AG39" s="6">
        <f t="shared" si="30"/>
        <v>0</v>
      </c>
      <c r="AH39" s="6">
        <f t="shared" si="30"/>
        <v>0</v>
      </c>
      <c r="AI39" s="6">
        <f t="shared" si="30"/>
        <v>0</v>
      </c>
      <c r="AJ39" s="6">
        <f t="shared" si="30"/>
        <v>0</v>
      </c>
      <c r="AK39" s="6">
        <f t="shared" si="30"/>
        <v>0</v>
      </c>
      <c r="AL39" s="6">
        <f t="shared" si="30"/>
        <v>0</v>
      </c>
      <c r="AM39" s="6">
        <f t="shared" si="30"/>
        <v>0</v>
      </c>
      <c r="AN39" s="6">
        <f t="shared" si="30"/>
        <v>0</v>
      </c>
      <c r="AO39" s="6">
        <f t="shared" si="30"/>
        <v>0</v>
      </c>
      <c r="AP39" s="6">
        <f t="shared" si="30"/>
        <v>0</v>
      </c>
      <c r="AQ39" s="6">
        <f t="shared" si="31"/>
        <v>0</v>
      </c>
      <c r="AR39" s="6">
        <f t="shared" si="31"/>
        <v>0</v>
      </c>
      <c r="AS39" s="6">
        <f t="shared" si="31"/>
        <v>0</v>
      </c>
      <c r="AT39" s="6">
        <f t="shared" si="31"/>
        <v>0</v>
      </c>
      <c r="AU39" s="6">
        <f t="shared" si="31"/>
        <v>0</v>
      </c>
      <c r="AV39" s="6">
        <f t="shared" si="31"/>
        <v>0</v>
      </c>
      <c r="AW39" s="6">
        <f t="shared" si="31"/>
        <v>0</v>
      </c>
      <c r="AX39" s="6">
        <f t="shared" si="31"/>
        <v>0</v>
      </c>
      <c r="AY39" s="6">
        <f t="shared" si="31"/>
        <v>0</v>
      </c>
      <c r="AZ39" s="6">
        <f t="shared" si="31"/>
        <v>0</v>
      </c>
      <c r="BA39" s="6">
        <f t="shared" si="32"/>
        <v>0</v>
      </c>
      <c r="BB39" s="6">
        <f t="shared" si="32"/>
        <v>0</v>
      </c>
      <c r="BC39" s="6">
        <f t="shared" si="32"/>
        <v>0</v>
      </c>
      <c r="BD39" s="6">
        <f t="shared" si="32"/>
        <v>0</v>
      </c>
      <c r="BE39" s="6">
        <f t="shared" si="32"/>
        <v>0</v>
      </c>
      <c r="BF39" s="6">
        <f t="shared" si="32"/>
        <v>0</v>
      </c>
      <c r="BG39" s="6">
        <f t="shared" si="32"/>
        <v>0</v>
      </c>
      <c r="BH39" s="6">
        <f t="shared" si="32"/>
        <v>0</v>
      </c>
      <c r="BJ39" s="6">
        <f t="shared" si="33"/>
        <v>0</v>
      </c>
      <c r="BK39" s="6">
        <f t="shared" si="34"/>
        <v>0</v>
      </c>
      <c r="BL39" s="6">
        <f t="shared" si="35"/>
        <v>0</v>
      </c>
      <c r="BM39" s="6">
        <f t="shared" si="36"/>
        <v>0</v>
      </c>
    </row>
    <row r="40" spans="1:65" x14ac:dyDescent="0.2">
      <c r="A40" s="27">
        <v>43896</v>
      </c>
      <c r="B40" s="1" t="s">
        <v>443</v>
      </c>
      <c r="D40" s="27">
        <v>43896</v>
      </c>
      <c r="E40" s="1" t="s">
        <v>265</v>
      </c>
      <c r="F40" s="1" t="s">
        <v>5</v>
      </c>
      <c r="G40" s="41">
        <v>2944.23</v>
      </c>
      <c r="H40" s="41">
        <v>2944.23</v>
      </c>
      <c r="I40" s="1" t="s">
        <v>696</v>
      </c>
      <c r="J40" s="1">
        <v>80</v>
      </c>
      <c r="K40" s="1">
        <v>422935</v>
      </c>
      <c r="L40" s="27">
        <v>32894</v>
      </c>
      <c r="M40" s="27">
        <v>41564</v>
      </c>
      <c r="N40" s="27">
        <v>43918</v>
      </c>
      <c r="O40" s="27">
        <v>43924</v>
      </c>
      <c r="P40" s="1" t="s">
        <v>696</v>
      </c>
      <c r="Q40" s="27">
        <v>43876</v>
      </c>
      <c r="R40" s="27">
        <v>43889</v>
      </c>
      <c r="S40" s="67">
        <f t="shared" si="4"/>
        <v>43921</v>
      </c>
      <c r="T40" s="67">
        <f t="shared" si="5"/>
        <v>43890</v>
      </c>
      <c r="U40" s="67" t="str">
        <f t="shared" si="6"/>
        <v>na</v>
      </c>
      <c r="V40" s="69">
        <f t="shared" si="7"/>
        <v>14</v>
      </c>
      <c r="W40" s="69">
        <f t="shared" si="8"/>
        <v>0</v>
      </c>
      <c r="X40" s="41">
        <f t="shared" si="9"/>
        <v>2944.23</v>
      </c>
      <c r="Y40" s="41">
        <f t="shared" si="10"/>
        <v>0</v>
      </c>
      <c r="Z40" s="41">
        <f t="shared" si="11"/>
        <v>80</v>
      </c>
      <c r="AA40" s="41">
        <f t="shared" si="12"/>
        <v>0</v>
      </c>
      <c r="AE40" s="1" t="s">
        <v>29</v>
      </c>
      <c r="AG40" s="6">
        <f t="shared" si="30"/>
        <v>0</v>
      </c>
      <c r="AH40" s="6">
        <f t="shared" si="30"/>
        <v>0</v>
      </c>
      <c r="AI40" s="6">
        <f t="shared" si="30"/>
        <v>0</v>
      </c>
      <c r="AJ40" s="6">
        <f t="shared" si="30"/>
        <v>0</v>
      </c>
      <c r="AK40" s="6">
        <f t="shared" si="30"/>
        <v>0</v>
      </c>
      <c r="AL40" s="6">
        <f t="shared" si="30"/>
        <v>0</v>
      </c>
      <c r="AM40" s="6">
        <f t="shared" si="30"/>
        <v>0</v>
      </c>
      <c r="AN40" s="6">
        <f t="shared" si="30"/>
        <v>0</v>
      </c>
      <c r="AO40" s="6">
        <f t="shared" si="30"/>
        <v>0</v>
      </c>
      <c r="AP40" s="6">
        <f t="shared" si="30"/>
        <v>0</v>
      </c>
      <c r="AQ40" s="6">
        <f t="shared" si="31"/>
        <v>0</v>
      </c>
      <c r="AR40" s="6">
        <f t="shared" si="31"/>
        <v>0</v>
      </c>
      <c r="AS40" s="6">
        <f t="shared" si="31"/>
        <v>0</v>
      </c>
      <c r="AT40" s="6">
        <f t="shared" si="31"/>
        <v>0</v>
      </c>
      <c r="AU40" s="6">
        <f t="shared" si="31"/>
        <v>0</v>
      </c>
      <c r="AV40" s="6">
        <f t="shared" si="31"/>
        <v>0</v>
      </c>
      <c r="AW40" s="6">
        <f t="shared" si="31"/>
        <v>0</v>
      </c>
      <c r="AX40" s="6">
        <f t="shared" si="31"/>
        <v>0</v>
      </c>
      <c r="AY40" s="6">
        <f t="shared" si="31"/>
        <v>0</v>
      </c>
      <c r="AZ40" s="6">
        <f t="shared" si="31"/>
        <v>0</v>
      </c>
      <c r="BA40" s="6">
        <f t="shared" si="32"/>
        <v>0</v>
      </c>
      <c r="BB40" s="6">
        <f t="shared" si="32"/>
        <v>0</v>
      </c>
      <c r="BC40" s="6">
        <f t="shared" si="32"/>
        <v>0</v>
      </c>
      <c r="BD40" s="6">
        <f t="shared" si="32"/>
        <v>0</v>
      </c>
      <c r="BE40" s="6">
        <f t="shared" si="32"/>
        <v>0</v>
      </c>
      <c r="BF40" s="6">
        <f t="shared" si="32"/>
        <v>0</v>
      </c>
      <c r="BG40" s="6">
        <f t="shared" si="32"/>
        <v>0</v>
      </c>
      <c r="BH40" s="6">
        <f t="shared" si="32"/>
        <v>0</v>
      </c>
      <c r="BJ40" s="6">
        <f t="shared" si="33"/>
        <v>0</v>
      </c>
      <c r="BK40" s="6">
        <f t="shared" si="34"/>
        <v>0</v>
      </c>
      <c r="BL40" s="6">
        <f t="shared" si="35"/>
        <v>0</v>
      </c>
      <c r="BM40" s="6">
        <f t="shared" si="36"/>
        <v>0</v>
      </c>
    </row>
    <row r="41" spans="1:65" x14ac:dyDescent="0.2">
      <c r="A41" s="27">
        <v>43908</v>
      </c>
      <c r="B41" s="1" t="s">
        <v>450</v>
      </c>
      <c r="D41" s="27">
        <v>43908</v>
      </c>
      <c r="E41" s="1" t="s">
        <v>265</v>
      </c>
      <c r="F41" s="1" t="s">
        <v>5</v>
      </c>
      <c r="G41" s="41">
        <v>4107.6899999999996</v>
      </c>
      <c r="H41" s="41">
        <v>4107.6899999999996</v>
      </c>
      <c r="I41" s="1" t="s">
        <v>696</v>
      </c>
      <c r="J41" s="1">
        <v>80</v>
      </c>
      <c r="K41" s="1">
        <v>424608</v>
      </c>
      <c r="L41" s="27" t="s">
        <v>706</v>
      </c>
      <c r="M41" s="27">
        <v>41122</v>
      </c>
      <c r="N41" s="27"/>
      <c r="O41" s="27">
        <v>44680</v>
      </c>
      <c r="P41" s="1" t="s">
        <v>696</v>
      </c>
      <c r="Q41" s="27">
        <v>43890</v>
      </c>
      <c r="R41" s="27">
        <v>43903</v>
      </c>
      <c r="S41" s="67">
        <f t="shared" si="4"/>
        <v>43921</v>
      </c>
      <c r="T41" s="67">
        <f t="shared" si="5"/>
        <v>43890</v>
      </c>
      <c r="U41" s="67">
        <f t="shared" si="6"/>
        <v>43921</v>
      </c>
      <c r="V41" s="69">
        <f t="shared" si="7"/>
        <v>1</v>
      </c>
      <c r="W41" s="69">
        <f t="shared" si="8"/>
        <v>13</v>
      </c>
      <c r="X41" s="41">
        <f t="shared" si="9"/>
        <v>293.40642857142853</v>
      </c>
      <c r="Y41" s="41">
        <f t="shared" si="10"/>
        <v>3814.2835714285711</v>
      </c>
      <c r="Z41" s="41">
        <f t="shared" si="11"/>
        <v>5.7142857142857135</v>
      </c>
      <c r="AA41" s="41">
        <f t="shared" si="12"/>
        <v>74.285714285714292</v>
      </c>
      <c r="AE41" s="1" t="s">
        <v>29</v>
      </c>
      <c r="AG41" s="6">
        <f t="shared" si="30"/>
        <v>0</v>
      </c>
      <c r="AH41" s="6">
        <f t="shared" si="30"/>
        <v>0</v>
      </c>
      <c r="AI41" s="6">
        <f t="shared" si="30"/>
        <v>0</v>
      </c>
      <c r="AJ41" s="6">
        <f t="shared" si="30"/>
        <v>0</v>
      </c>
      <c r="AK41" s="6">
        <f t="shared" si="30"/>
        <v>0</v>
      </c>
      <c r="AL41" s="6">
        <f t="shared" si="30"/>
        <v>0</v>
      </c>
      <c r="AM41" s="6">
        <f t="shared" si="30"/>
        <v>0</v>
      </c>
      <c r="AN41" s="6">
        <f t="shared" si="30"/>
        <v>0</v>
      </c>
      <c r="AO41" s="6">
        <f t="shared" si="30"/>
        <v>0</v>
      </c>
      <c r="AP41" s="6">
        <f t="shared" si="30"/>
        <v>0</v>
      </c>
      <c r="AQ41" s="6">
        <f t="shared" si="31"/>
        <v>0</v>
      </c>
      <c r="AR41" s="6">
        <f t="shared" si="31"/>
        <v>0</v>
      </c>
      <c r="AS41" s="6">
        <f t="shared" si="31"/>
        <v>0</v>
      </c>
      <c r="AT41" s="6">
        <f t="shared" si="31"/>
        <v>0</v>
      </c>
      <c r="AU41" s="6">
        <f t="shared" si="31"/>
        <v>0</v>
      </c>
      <c r="AV41" s="6">
        <f t="shared" si="31"/>
        <v>0</v>
      </c>
      <c r="AW41" s="6">
        <f t="shared" si="31"/>
        <v>0</v>
      </c>
      <c r="AX41" s="6">
        <f t="shared" si="31"/>
        <v>0</v>
      </c>
      <c r="AY41" s="6">
        <f t="shared" si="31"/>
        <v>0</v>
      </c>
      <c r="AZ41" s="6">
        <f t="shared" si="31"/>
        <v>0</v>
      </c>
      <c r="BA41" s="6">
        <f t="shared" si="32"/>
        <v>0</v>
      </c>
      <c r="BB41" s="6">
        <f t="shared" si="32"/>
        <v>0</v>
      </c>
      <c r="BC41" s="6">
        <f t="shared" si="32"/>
        <v>0</v>
      </c>
      <c r="BD41" s="6">
        <f t="shared" si="32"/>
        <v>0</v>
      </c>
      <c r="BE41" s="6">
        <f t="shared" si="32"/>
        <v>0</v>
      </c>
      <c r="BF41" s="6">
        <f t="shared" si="32"/>
        <v>0</v>
      </c>
      <c r="BG41" s="6">
        <f t="shared" si="32"/>
        <v>0</v>
      </c>
      <c r="BH41" s="6">
        <f t="shared" si="32"/>
        <v>0</v>
      </c>
      <c r="BJ41" s="6">
        <f t="shared" si="33"/>
        <v>0</v>
      </c>
      <c r="BK41" s="6">
        <f t="shared" si="34"/>
        <v>0</v>
      </c>
      <c r="BL41" s="6">
        <f t="shared" si="35"/>
        <v>0</v>
      </c>
      <c r="BM41" s="6">
        <f t="shared" si="36"/>
        <v>0</v>
      </c>
    </row>
    <row r="42" spans="1:65" x14ac:dyDescent="0.2">
      <c r="A42" s="27">
        <v>43908</v>
      </c>
      <c r="B42" s="1" t="s">
        <v>448</v>
      </c>
      <c r="D42" s="27">
        <v>43908</v>
      </c>
      <c r="E42" s="1" t="s">
        <v>265</v>
      </c>
      <c r="F42" s="1" t="s">
        <v>5</v>
      </c>
      <c r="G42" s="41">
        <v>1961.54</v>
      </c>
      <c r="H42" s="41">
        <v>1961.54</v>
      </c>
      <c r="I42" s="1" t="s">
        <v>696</v>
      </c>
      <c r="J42" s="1">
        <v>80</v>
      </c>
      <c r="K42" s="1">
        <v>424498</v>
      </c>
      <c r="L42" s="27">
        <v>32533</v>
      </c>
      <c r="M42" s="27">
        <v>43878</v>
      </c>
      <c r="N42" s="27">
        <v>43997</v>
      </c>
      <c r="O42" s="27">
        <v>43994</v>
      </c>
      <c r="P42" s="1" t="s">
        <v>696</v>
      </c>
      <c r="Q42" s="27">
        <v>43890</v>
      </c>
      <c r="R42" s="27">
        <v>43903</v>
      </c>
      <c r="S42" s="67">
        <f t="shared" si="4"/>
        <v>43921</v>
      </c>
      <c r="T42" s="67">
        <f t="shared" si="5"/>
        <v>43890</v>
      </c>
      <c r="U42" s="67">
        <f t="shared" si="6"/>
        <v>43921</v>
      </c>
      <c r="V42" s="69">
        <f t="shared" si="7"/>
        <v>1</v>
      </c>
      <c r="W42" s="69">
        <f t="shared" si="8"/>
        <v>13</v>
      </c>
      <c r="X42" s="41">
        <f t="shared" si="9"/>
        <v>140.10999999999999</v>
      </c>
      <c r="Y42" s="41">
        <f t="shared" si="10"/>
        <v>1821.43</v>
      </c>
      <c r="Z42" s="41">
        <f t="shared" si="11"/>
        <v>5.7142857142857135</v>
      </c>
      <c r="AA42" s="41">
        <f t="shared" si="12"/>
        <v>74.285714285714292</v>
      </c>
      <c r="AE42" s="1" t="s">
        <v>29</v>
      </c>
      <c r="AG42" s="6">
        <f t="shared" si="30"/>
        <v>0</v>
      </c>
      <c r="AH42" s="6">
        <f t="shared" si="30"/>
        <v>0</v>
      </c>
      <c r="AI42" s="6">
        <f t="shared" si="30"/>
        <v>0</v>
      </c>
      <c r="AJ42" s="6">
        <f t="shared" si="30"/>
        <v>0</v>
      </c>
      <c r="AK42" s="6">
        <f t="shared" si="30"/>
        <v>0</v>
      </c>
      <c r="AL42" s="6">
        <f t="shared" si="30"/>
        <v>0</v>
      </c>
      <c r="AM42" s="6">
        <f t="shared" si="30"/>
        <v>0</v>
      </c>
      <c r="AN42" s="6">
        <f t="shared" si="30"/>
        <v>0</v>
      </c>
      <c r="AO42" s="6">
        <f t="shared" si="30"/>
        <v>0</v>
      </c>
      <c r="AP42" s="6">
        <f t="shared" si="30"/>
        <v>0</v>
      </c>
      <c r="AQ42" s="6">
        <f t="shared" si="31"/>
        <v>0</v>
      </c>
      <c r="AR42" s="6">
        <f t="shared" si="31"/>
        <v>0</v>
      </c>
      <c r="AS42" s="6">
        <f t="shared" si="31"/>
        <v>0</v>
      </c>
      <c r="AT42" s="6">
        <f t="shared" si="31"/>
        <v>0</v>
      </c>
      <c r="AU42" s="6">
        <f t="shared" si="31"/>
        <v>0</v>
      </c>
      <c r="AV42" s="6">
        <f t="shared" si="31"/>
        <v>0</v>
      </c>
      <c r="AW42" s="6">
        <f t="shared" si="31"/>
        <v>0</v>
      </c>
      <c r="AX42" s="6">
        <f t="shared" si="31"/>
        <v>0</v>
      </c>
      <c r="AY42" s="6">
        <f t="shared" si="31"/>
        <v>0</v>
      </c>
      <c r="AZ42" s="6">
        <f t="shared" si="31"/>
        <v>0</v>
      </c>
      <c r="BA42" s="6">
        <f t="shared" si="32"/>
        <v>0</v>
      </c>
      <c r="BB42" s="6">
        <f t="shared" si="32"/>
        <v>0</v>
      </c>
      <c r="BC42" s="6">
        <f t="shared" si="32"/>
        <v>0</v>
      </c>
      <c r="BD42" s="6">
        <f t="shared" si="32"/>
        <v>0</v>
      </c>
      <c r="BE42" s="6">
        <f t="shared" si="32"/>
        <v>0</v>
      </c>
      <c r="BF42" s="6">
        <f t="shared" si="32"/>
        <v>0</v>
      </c>
      <c r="BG42" s="6">
        <f t="shared" si="32"/>
        <v>0</v>
      </c>
      <c r="BH42" s="6">
        <f t="shared" si="32"/>
        <v>0</v>
      </c>
      <c r="BJ42" s="6">
        <f t="shared" si="33"/>
        <v>0</v>
      </c>
      <c r="BK42" s="6">
        <f t="shared" si="34"/>
        <v>0</v>
      </c>
      <c r="BL42" s="6">
        <f t="shared" si="35"/>
        <v>0</v>
      </c>
      <c r="BM42" s="6">
        <f t="shared" si="36"/>
        <v>0</v>
      </c>
    </row>
    <row r="43" spans="1:65" x14ac:dyDescent="0.2">
      <c r="A43" s="27">
        <v>43908</v>
      </c>
      <c r="B43" s="1" t="s">
        <v>449</v>
      </c>
      <c r="D43" s="27">
        <v>43908</v>
      </c>
      <c r="E43" s="1" t="s">
        <v>265</v>
      </c>
      <c r="F43" s="1" t="s">
        <v>5</v>
      </c>
      <c r="G43" s="41">
        <v>2692.31</v>
      </c>
      <c r="H43" s="41">
        <v>2692.31</v>
      </c>
      <c r="I43" s="1" t="s">
        <v>696</v>
      </c>
      <c r="J43" s="1">
        <v>80</v>
      </c>
      <c r="K43" s="1">
        <v>424519</v>
      </c>
      <c r="L43" s="27" t="s">
        <v>707</v>
      </c>
      <c r="M43" s="27">
        <v>42196</v>
      </c>
      <c r="N43" s="27">
        <v>44099</v>
      </c>
      <c r="O43" s="27">
        <v>44106</v>
      </c>
      <c r="P43" s="1" t="s">
        <v>696</v>
      </c>
      <c r="Q43" s="27">
        <v>43890</v>
      </c>
      <c r="R43" s="27">
        <v>43903</v>
      </c>
      <c r="S43" s="67">
        <f t="shared" si="4"/>
        <v>43921</v>
      </c>
      <c r="T43" s="67">
        <f t="shared" si="5"/>
        <v>43890</v>
      </c>
      <c r="U43" s="67">
        <f t="shared" si="6"/>
        <v>43921</v>
      </c>
      <c r="V43" s="69">
        <f t="shared" si="7"/>
        <v>1</v>
      </c>
      <c r="W43" s="69">
        <f t="shared" si="8"/>
        <v>13</v>
      </c>
      <c r="X43" s="41">
        <f t="shared" si="9"/>
        <v>192.30785714285713</v>
      </c>
      <c r="Y43" s="41">
        <f t="shared" si="10"/>
        <v>2500.0021428571426</v>
      </c>
      <c r="Z43" s="41">
        <f t="shared" si="11"/>
        <v>5.7142857142857135</v>
      </c>
      <c r="AA43" s="41">
        <f t="shared" si="12"/>
        <v>74.285714285714292</v>
      </c>
      <c r="AE43" s="1" t="s">
        <v>29</v>
      </c>
      <c r="AG43" s="6">
        <f t="shared" si="30"/>
        <v>0</v>
      </c>
      <c r="AH43" s="6">
        <f t="shared" si="30"/>
        <v>0</v>
      </c>
      <c r="AI43" s="6">
        <f t="shared" si="30"/>
        <v>0</v>
      </c>
      <c r="AJ43" s="6">
        <f t="shared" si="30"/>
        <v>0</v>
      </c>
      <c r="AK43" s="6">
        <f t="shared" si="30"/>
        <v>0</v>
      </c>
      <c r="AL43" s="6">
        <f t="shared" si="30"/>
        <v>0</v>
      </c>
      <c r="AM43" s="6">
        <f t="shared" si="30"/>
        <v>0</v>
      </c>
      <c r="AN43" s="6">
        <f t="shared" si="30"/>
        <v>0</v>
      </c>
      <c r="AO43" s="6">
        <f t="shared" si="30"/>
        <v>0</v>
      </c>
      <c r="AP43" s="6">
        <f t="shared" si="30"/>
        <v>0</v>
      </c>
      <c r="AQ43" s="6">
        <f t="shared" si="31"/>
        <v>0</v>
      </c>
      <c r="AR43" s="6">
        <f t="shared" si="31"/>
        <v>0</v>
      </c>
      <c r="AS43" s="6">
        <f t="shared" si="31"/>
        <v>0</v>
      </c>
      <c r="AT43" s="6">
        <f t="shared" si="31"/>
        <v>0</v>
      </c>
      <c r="AU43" s="6">
        <f t="shared" si="31"/>
        <v>0</v>
      </c>
      <c r="AV43" s="6">
        <f t="shared" si="31"/>
        <v>0</v>
      </c>
      <c r="AW43" s="6">
        <f t="shared" si="31"/>
        <v>0</v>
      </c>
      <c r="AX43" s="6">
        <f t="shared" si="31"/>
        <v>0</v>
      </c>
      <c r="AY43" s="6">
        <f t="shared" si="31"/>
        <v>0</v>
      </c>
      <c r="AZ43" s="6">
        <f t="shared" si="31"/>
        <v>0</v>
      </c>
      <c r="BA43" s="6">
        <f t="shared" si="32"/>
        <v>0</v>
      </c>
      <c r="BB43" s="6">
        <f t="shared" si="32"/>
        <v>0</v>
      </c>
      <c r="BC43" s="6">
        <f t="shared" si="32"/>
        <v>0</v>
      </c>
      <c r="BD43" s="6">
        <f t="shared" si="32"/>
        <v>0</v>
      </c>
      <c r="BE43" s="6">
        <f t="shared" si="32"/>
        <v>0</v>
      </c>
      <c r="BF43" s="6">
        <f t="shared" si="32"/>
        <v>0</v>
      </c>
      <c r="BG43" s="6">
        <f t="shared" si="32"/>
        <v>0</v>
      </c>
      <c r="BH43" s="6">
        <f t="shared" si="32"/>
        <v>0</v>
      </c>
      <c r="BJ43" s="6">
        <f t="shared" si="33"/>
        <v>0</v>
      </c>
      <c r="BK43" s="6">
        <f t="shared" si="34"/>
        <v>0</v>
      </c>
      <c r="BL43" s="6">
        <f t="shared" si="35"/>
        <v>0</v>
      </c>
      <c r="BM43" s="6">
        <f t="shared" si="36"/>
        <v>0</v>
      </c>
    </row>
    <row r="44" spans="1:65" x14ac:dyDescent="0.2">
      <c r="A44" s="27">
        <v>43908</v>
      </c>
      <c r="B44" s="1" t="s">
        <v>445</v>
      </c>
      <c r="D44" s="27">
        <v>43908</v>
      </c>
      <c r="E44" s="1" t="s">
        <v>265</v>
      </c>
      <c r="F44" s="1" t="s">
        <v>5</v>
      </c>
      <c r="G44" s="41">
        <v>1766.91</v>
      </c>
      <c r="H44" s="41">
        <v>1766.91</v>
      </c>
      <c r="I44" s="1" t="s">
        <v>696</v>
      </c>
      <c r="J44" s="1">
        <v>78.75</v>
      </c>
      <c r="K44" s="1">
        <v>424541</v>
      </c>
      <c r="L44" s="27">
        <v>34183</v>
      </c>
      <c r="M44" s="27" t="s">
        <v>703</v>
      </c>
      <c r="N44" s="27"/>
      <c r="O44" s="27">
        <v>44680</v>
      </c>
      <c r="P44" s="1" t="s">
        <v>696</v>
      </c>
      <c r="Q44" s="27">
        <v>43890</v>
      </c>
      <c r="R44" s="27">
        <v>43903</v>
      </c>
      <c r="S44" s="67">
        <f t="shared" si="4"/>
        <v>43921</v>
      </c>
      <c r="T44" s="67">
        <f t="shared" si="5"/>
        <v>43890</v>
      </c>
      <c r="U44" s="67">
        <f t="shared" si="6"/>
        <v>43921</v>
      </c>
      <c r="V44" s="69">
        <f t="shared" si="7"/>
        <v>1</v>
      </c>
      <c r="W44" s="69">
        <f t="shared" si="8"/>
        <v>13</v>
      </c>
      <c r="X44" s="41">
        <f t="shared" si="9"/>
        <v>126.20785714285714</v>
      </c>
      <c r="Y44" s="41">
        <f t="shared" si="10"/>
        <v>1640.7021428571429</v>
      </c>
      <c r="Z44" s="41">
        <f t="shared" si="11"/>
        <v>5.625</v>
      </c>
      <c r="AA44" s="41">
        <f t="shared" si="12"/>
        <v>73.125</v>
      </c>
      <c r="AE44" s="1" t="s">
        <v>29</v>
      </c>
      <c r="AG44" s="74">
        <f t="shared" si="30"/>
        <v>0</v>
      </c>
      <c r="AH44" s="74">
        <f t="shared" si="30"/>
        <v>0</v>
      </c>
      <c r="AI44" s="74">
        <f t="shared" si="30"/>
        <v>0</v>
      </c>
      <c r="AJ44" s="74">
        <f t="shared" si="30"/>
        <v>0</v>
      </c>
      <c r="AK44" s="74">
        <f t="shared" si="30"/>
        <v>0</v>
      </c>
      <c r="AL44" s="74">
        <f t="shared" si="30"/>
        <v>0</v>
      </c>
      <c r="AM44" s="74">
        <f t="shared" si="30"/>
        <v>0</v>
      </c>
      <c r="AN44" s="74">
        <f t="shared" si="30"/>
        <v>0</v>
      </c>
      <c r="AO44" s="74">
        <f t="shared" si="30"/>
        <v>0</v>
      </c>
      <c r="AP44" s="74">
        <f t="shared" si="30"/>
        <v>0</v>
      </c>
      <c r="AQ44" s="74">
        <f t="shared" si="31"/>
        <v>0</v>
      </c>
      <c r="AR44" s="74">
        <f t="shared" si="31"/>
        <v>0</v>
      </c>
      <c r="AS44" s="6">
        <f t="shared" si="31"/>
        <v>0</v>
      </c>
      <c r="AT44" s="6">
        <f t="shared" si="31"/>
        <v>0</v>
      </c>
      <c r="AU44" s="6">
        <f t="shared" si="31"/>
        <v>0</v>
      </c>
      <c r="AV44" s="6">
        <f t="shared" si="31"/>
        <v>0</v>
      </c>
      <c r="AW44" s="6">
        <f t="shared" si="31"/>
        <v>0</v>
      </c>
      <c r="AX44" s="6">
        <f t="shared" si="31"/>
        <v>0</v>
      </c>
      <c r="AY44" s="6">
        <f t="shared" si="31"/>
        <v>0</v>
      </c>
      <c r="AZ44" s="6">
        <f t="shared" si="31"/>
        <v>0</v>
      </c>
      <c r="BA44" s="6">
        <f t="shared" si="32"/>
        <v>0</v>
      </c>
      <c r="BB44" s="6">
        <f t="shared" si="32"/>
        <v>0</v>
      </c>
      <c r="BC44" s="6">
        <f t="shared" si="32"/>
        <v>0</v>
      </c>
      <c r="BD44" s="6">
        <f t="shared" si="32"/>
        <v>0</v>
      </c>
      <c r="BE44" s="6">
        <f t="shared" si="32"/>
        <v>0</v>
      </c>
      <c r="BF44" s="6">
        <f t="shared" si="32"/>
        <v>0</v>
      </c>
      <c r="BG44" s="6">
        <f t="shared" si="32"/>
        <v>0</v>
      </c>
      <c r="BH44" s="6">
        <f t="shared" si="32"/>
        <v>0</v>
      </c>
      <c r="BJ44" s="6">
        <f t="shared" si="33"/>
        <v>0</v>
      </c>
      <c r="BK44" s="6">
        <f t="shared" si="34"/>
        <v>0</v>
      </c>
      <c r="BL44" s="6">
        <f t="shared" si="35"/>
        <v>0</v>
      </c>
      <c r="BM44" s="6">
        <f t="shared" si="36"/>
        <v>0</v>
      </c>
    </row>
    <row r="45" spans="1:65" x14ac:dyDescent="0.2">
      <c r="A45" s="27">
        <v>43908</v>
      </c>
      <c r="B45" s="1" t="s">
        <v>445</v>
      </c>
      <c r="D45" s="27">
        <v>43908</v>
      </c>
      <c r="E45" s="1" t="s">
        <v>354</v>
      </c>
      <c r="F45" s="1" t="s">
        <v>5</v>
      </c>
      <c r="G45" s="41">
        <v>28.05</v>
      </c>
      <c r="H45" s="41">
        <v>28.05</v>
      </c>
      <c r="I45" s="1" t="s">
        <v>696</v>
      </c>
      <c r="J45" s="1">
        <v>1.25</v>
      </c>
      <c r="K45" s="1">
        <v>424541</v>
      </c>
      <c r="L45" s="27">
        <v>34183</v>
      </c>
      <c r="M45" s="27" t="s">
        <v>703</v>
      </c>
      <c r="N45" s="27"/>
      <c r="O45" s="27">
        <v>44680</v>
      </c>
      <c r="P45" s="1" t="s">
        <v>704</v>
      </c>
      <c r="Q45" s="27">
        <v>43890</v>
      </c>
      <c r="R45" s="27">
        <v>43903</v>
      </c>
      <c r="S45" s="67">
        <f t="shared" si="4"/>
        <v>43921</v>
      </c>
      <c r="T45" s="67">
        <f t="shared" si="5"/>
        <v>43890</v>
      </c>
      <c r="U45" s="67">
        <f t="shared" si="6"/>
        <v>43921</v>
      </c>
      <c r="V45" s="69">
        <f t="shared" si="7"/>
        <v>1</v>
      </c>
      <c r="W45" s="69">
        <f t="shared" si="8"/>
        <v>13</v>
      </c>
      <c r="X45" s="41">
        <f t="shared" si="9"/>
        <v>2.0035714285714286</v>
      </c>
      <c r="Y45" s="41">
        <f t="shared" si="10"/>
        <v>26.046428571428571</v>
      </c>
      <c r="Z45" s="41">
        <f t="shared" si="11"/>
        <v>8.9285714285714274E-2</v>
      </c>
      <c r="AA45" s="41">
        <f t="shared" si="12"/>
        <v>1.1607142857142858</v>
      </c>
      <c r="AE45" s="1" t="s">
        <v>29</v>
      </c>
      <c r="AG45" s="6">
        <f t="shared" si="30"/>
        <v>0</v>
      </c>
      <c r="AH45" s="6">
        <f t="shared" si="30"/>
        <v>0</v>
      </c>
      <c r="AI45" s="6">
        <f t="shared" si="30"/>
        <v>0</v>
      </c>
      <c r="AJ45" s="6">
        <f t="shared" si="30"/>
        <v>0</v>
      </c>
      <c r="AK45" s="6">
        <f t="shared" si="30"/>
        <v>0</v>
      </c>
      <c r="AL45" s="6">
        <f t="shared" si="30"/>
        <v>0</v>
      </c>
      <c r="AM45" s="6">
        <f t="shared" si="30"/>
        <v>0</v>
      </c>
      <c r="AN45" s="6">
        <f t="shared" si="30"/>
        <v>0</v>
      </c>
      <c r="AO45" s="6">
        <f t="shared" si="30"/>
        <v>0</v>
      </c>
      <c r="AP45" s="6">
        <f t="shared" si="30"/>
        <v>0</v>
      </c>
      <c r="AQ45" s="6">
        <f t="shared" si="31"/>
        <v>0</v>
      </c>
      <c r="AR45" s="6">
        <f t="shared" si="31"/>
        <v>0</v>
      </c>
      <c r="AS45" s="6">
        <f t="shared" si="31"/>
        <v>0</v>
      </c>
      <c r="AT45" s="6">
        <f t="shared" si="31"/>
        <v>0</v>
      </c>
      <c r="AU45" s="6">
        <f t="shared" si="31"/>
        <v>0</v>
      </c>
      <c r="AV45" s="6">
        <f t="shared" si="31"/>
        <v>0</v>
      </c>
      <c r="AW45" s="6">
        <f t="shared" si="31"/>
        <v>0</v>
      </c>
      <c r="AX45" s="6">
        <f t="shared" si="31"/>
        <v>0</v>
      </c>
      <c r="AY45" s="6">
        <f t="shared" si="31"/>
        <v>0</v>
      </c>
      <c r="AZ45" s="6">
        <f t="shared" si="31"/>
        <v>0</v>
      </c>
      <c r="BA45" s="6">
        <f t="shared" si="32"/>
        <v>0</v>
      </c>
      <c r="BB45" s="6">
        <f t="shared" si="32"/>
        <v>0</v>
      </c>
      <c r="BC45" s="6">
        <f t="shared" si="32"/>
        <v>0</v>
      </c>
      <c r="BD45" s="6">
        <f t="shared" si="32"/>
        <v>0</v>
      </c>
      <c r="BE45" s="6">
        <f t="shared" si="32"/>
        <v>0</v>
      </c>
      <c r="BF45" s="6">
        <f t="shared" si="32"/>
        <v>0</v>
      </c>
      <c r="BG45" s="6">
        <f t="shared" si="32"/>
        <v>0</v>
      </c>
      <c r="BH45" s="6">
        <f t="shared" si="32"/>
        <v>0</v>
      </c>
      <c r="BJ45" s="6">
        <f t="shared" si="33"/>
        <v>0</v>
      </c>
      <c r="BK45" s="6">
        <f t="shared" si="34"/>
        <v>0</v>
      </c>
      <c r="BL45" s="6">
        <f t="shared" si="35"/>
        <v>0</v>
      </c>
      <c r="BM45" s="6">
        <f t="shared" si="36"/>
        <v>0</v>
      </c>
    </row>
    <row r="46" spans="1:65" x14ac:dyDescent="0.2">
      <c r="A46" s="27">
        <v>43908</v>
      </c>
      <c r="B46" s="1" t="s">
        <v>447</v>
      </c>
      <c r="D46" s="27">
        <v>43908</v>
      </c>
      <c r="E46" s="1" t="s">
        <v>265</v>
      </c>
      <c r="F46" s="1" t="s">
        <v>5</v>
      </c>
      <c r="G46" s="41">
        <v>376.92</v>
      </c>
      <c r="H46" s="41">
        <v>376.92</v>
      </c>
      <c r="I46" s="1" t="s">
        <v>696</v>
      </c>
      <c r="J46" s="1">
        <v>80</v>
      </c>
      <c r="K46" s="1">
        <v>424687</v>
      </c>
      <c r="L46" s="27" t="s">
        <v>705</v>
      </c>
      <c r="M46" s="27">
        <v>37880</v>
      </c>
      <c r="N46" s="27"/>
      <c r="O46" s="27">
        <v>44680</v>
      </c>
      <c r="P46" s="1" t="s">
        <v>696</v>
      </c>
      <c r="Q46" s="27">
        <v>43890</v>
      </c>
      <c r="R46" s="27">
        <v>43903</v>
      </c>
      <c r="S46" s="67">
        <f t="shared" si="4"/>
        <v>43921</v>
      </c>
      <c r="T46" s="67">
        <f t="shared" si="5"/>
        <v>43890</v>
      </c>
      <c r="U46" s="67">
        <f t="shared" si="6"/>
        <v>43921</v>
      </c>
      <c r="V46" s="69">
        <f t="shared" si="7"/>
        <v>1</v>
      </c>
      <c r="W46" s="69">
        <f t="shared" si="8"/>
        <v>13</v>
      </c>
      <c r="X46" s="41">
        <f t="shared" si="9"/>
        <v>26.922857142857143</v>
      </c>
      <c r="Y46" s="41">
        <f t="shared" si="10"/>
        <v>349.99714285714288</v>
      </c>
      <c r="Z46" s="41">
        <f t="shared" si="11"/>
        <v>5.7142857142857135</v>
      </c>
      <c r="AA46" s="41">
        <f t="shared" si="12"/>
        <v>74.285714285714292</v>
      </c>
      <c r="AE46" s="1" t="s">
        <v>29</v>
      </c>
      <c r="AG46" s="6">
        <f t="shared" si="30"/>
        <v>0</v>
      </c>
      <c r="AH46" s="6">
        <f t="shared" si="30"/>
        <v>0</v>
      </c>
      <c r="AI46" s="6">
        <f t="shared" si="30"/>
        <v>0</v>
      </c>
      <c r="AJ46" s="6">
        <f t="shared" si="30"/>
        <v>0</v>
      </c>
      <c r="AK46" s="6">
        <f t="shared" si="30"/>
        <v>0</v>
      </c>
      <c r="AL46" s="6">
        <f t="shared" si="30"/>
        <v>0</v>
      </c>
      <c r="AM46" s="6">
        <f t="shared" si="30"/>
        <v>0</v>
      </c>
      <c r="AN46" s="6">
        <f t="shared" si="30"/>
        <v>0</v>
      </c>
      <c r="AO46" s="6">
        <f t="shared" si="30"/>
        <v>0</v>
      </c>
      <c r="AP46" s="6">
        <f t="shared" si="30"/>
        <v>0</v>
      </c>
      <c r="AQ46" s="6">
        <f t="shared" si="31"/>
        <v>0</v>
      </c>
      <c r="AR46" s="6">
        <f t="shared" si="31"/>
        <v>0</v>
      </c>
      <c r="AS46" s="6">
        <f t="shared" si="31"/>
        <v>0</v>
      </c>
      <c r="AT46" s="6">
        <f t="shared" si="31"/>
        <v>0</v>
      </c>
      <c r="AU46" s="6">
        <f t="shared" si="31"/>
        <v>0</v>
      </c>
      <c r="AV46" s="6">
        <f t="shared" si="31"/>
        <v>0</v>
      </c>
      <c r="AW46" s="6">
        <f t="shared" si="31"/>
        <v>0</v>
      </c>
      <c r="AX46" s="6">
        <f t="shared" si="31"/>
        <v>0</v>
      </c>
      <c r="AY46" s="6">
        <f t="shared" si="31"/>
        <v>0</v>
      </c>
      <c r="AZ46" s="6">
        <f t="shared" si="31"/>
        <v>0</v>
      </c>
      <c r="BA46" s="6">
        <f t="shared" si="32"/>
        <v>0</v>
      </c>
      <c r="BB46" s="6">
        <f t="shared" si="32"/>
        <v>0</v>
      </c>
      <c r="BC46" s="6">
        <f t="shared" si="32"/>
        <v>0</v>
      </c>
      <c r="BD46" s="6">
        <f t="shared" si="32"/>
        <v>0</v>
      </c>
      <c r="BE46" s="6">
        <f t="shared" si="32"/>
        <v>0</v>
      </c>
      <c r="BF46" s="6">
        <f t="shared" si="32"/>
        <v>0</v>
      </c>
      <c r="BG46" s="6">
        <f t="shared" si="32"/>
        <v>0</v>
      </c>
      <c r="BH46" s="6">
        <f t="shared" si="32"/>
        <v>0</v>
      </c>
      <c r="BJ46" s="6">
        <f t="shared" si="33"/>
        <v>0</v>
      </c>
      <c r="BK46" s="6">
        <f t="shared" si="34"/>
        <v>0</v>
      </c>
      <c r="BL46" s="6">
        <f t="shared" si="35"/>
        <v>0</v>
      </c>
      <c r="BM46" s="6">
        <f t="shared" si="36"/>
        <v>0</v>
      </c>
    </row>
    <row r="47" spans="1:65" x14ac:dyDescent="0.2">
      <c r="A47" s="27">
        <v>43908</v>
      </c>
      <c r="B47" s="1" t="s">
        <v>446</v>
      </c>
      <c r="D47" s="27">
        <v>43908</v>
      </c>
      <c r="E47" s="1" t="s">
        <v>265</v>
      </c>
      <c r="F47" s="1" t="s">
        <v>5</v>
      </c>
      <c r="G47" s="41">
        <v>1875.89</v>
      </c>
      <c r="H47" s="41">
        <v>1875.89</v>
      </c>
      <c r="I47" s="1" t="s">
        <v>696</v>
      </c>
      <c r="J47" s="1">
        <v>58</v>
      </c>
      <c r="K47" s="1">
        <v>424564</v>
      </c>
      <c r="L47" s="27">
        <v>32894</v>
      </c>
      <c r="M47" s="27">
        <v>41564</v>
      </c>
      <c r="N47" s="27">
        <v>43918</v>
      </c>
      <c r="O47" s="27">
        <v>43924</v>
      </c>
      <c r="P47" s="1" t="s">
        <v>696</v>
      </c>
      <c r="Q47" s="27">
        <v>43890</v>
      </c>
      <c r="R47" s="27">
        <v>43903</v>
      </c>
      <c r="S47" s="67">
        <f t="shared" si="4"/>
        <v>43921</v>
      </c>
      <c r="T47" s="67">
        <f t="shared" si="5"/>
        <v>43890</v>
      </c>
      <c r="U47" s="67">
        <f t="shared" si="6"/>
        <v>43921</v>
      </c>
      <c r="V47" s="69">
        <f t="shared" si="7"/>
        <v>1</v>
      </c>
      <c r="W47" s="69">
        <f t="shared" si="8"/>
        <v>13</v>
      </c>
      <c r="X47" s="41">
        <f t="shared" si="9"/>
        <v>133.99214285714285</v>
      </c>
      <c r="Y47" s="41">
        <f t="shared" si="10"/>
        <v>1741.8978571428572</v>
      </c>
      <c r="Z47" s="41">
        <f t="shared" si="11"/>
        <v>4.1428571428571423</v>
      </c>
      <c r="AA47" s="41">
        <f t="shared" si="12"/>
        <v>53.857142857142861</v>
      </c>
      <c r="AE47" s="1" t="s">
        <v>29</v>
      </c>
      <c r="AG47" s="6">
        <f t="shared" si="30"/>
        <v>0</v>
      </c>
      <c r="AH47" s="6">
        <f t="shared" si="30"/>
        <v>0</v>
      </c>
      <c r="AI47" s="6">
        <f t="shared" si="30"/>
        <v>0</v>
      </c>
      <c r="AJ47" s="6">
        <f t="shared" si="30"/>
        <v>0</v>
      </c>
      <c r="AK47" s="6">
        <f t="shared" si="30"/>
        <v>0</v>
      </c>
      <c r="AL47" s="6">
        <f t="shared" si="30"/>
        <v>0</v>
      </c>
      <c r="AM47" s="6">
        <f t="shared" si="30"/>
        <v>0</v>
      </c>
      <c r="AN47" s="6">
        <f t="shared" si="30"/>
        <v>0</v>
      </c>
      <c r="AO47" s="6">
        <f t="shared" si="30"/>
        <v>0</v>
      </c>
      <c r="AP47" s="6">
        <f t="shared" si="30"/>
        <v>0</v>
      </c>
      <c r="AQ47" s="6">
        <f t="shared" si="31"/>
        <v>0</v>
      </c>
      <c r="AR47" s="6">
        <f t="shared" si="31"/>
        <v>0</v>
      </c>
      <c r="AS47" s="6">
        <f t="shared" si="31"/>
        <v>0</v>
      </c>
      <c r="AT47" s="6">
        <f t="shared" si="31"/>
        <v>0</v>
      </c>
      <c r="AU47" s="6">
        <f t="shared" si="31"/>
        <v>0</v>
      </c>
      <c r="AV47" s="6">
        <f t="shared" si="31"/>
        <v>0</v>
      </c>
      <c r="AW47" s="6">
        <f t="shared" si="31"/>
        <v>0</v>
      </c>
      <c r="AX47" s="6">
        <f t="shared" si="31"/>
        <v>0</v>
      </c>
      <c r="AY47" s="6">
        <f t="shared" si="31"/>
        <v>0</v>
      </c>
      <c r="AZ47" s="6">
        <f t="shared" si="31"/>
        <v>0</v>
      </c>
      <c r="BA47" s="6">
        <f t="shared" si="32"/>
        <v>0</v>
      </c>
      <c r="BB47" s="6">
        <f t="shared" si="32"/>
        <v>0</v>
      </c>
      <c r="BC47" s="6">
        <f t="shared" si="32"/>
        <v>0</v>
      </c>
      <c r="BD47" s="6">
        <f t="shared" si="32"/>
        <v>0</v>
      </c>
      <c r="BE47" s="6">
        <f t="shared" si="32"/>
        <v>0</v>
      </c>
      <c r="BF47" s="6">
        <f t="shared" si="32"/>
        <v>0</v>
      </c>
      <c r="BG47" s="6">
        <f t="shared" si="32"/>
        <v>0</v>
      </c>
      <c r="BH47" s="6">
        <f t="shared" si="32"/>
        <v>0</v>
      </c>
      <c r="BJ47" s="6">
        <f t="shared" ref="BJ47:BJ48" si="37">SUM(AG47:AR47)</f>
        <v>0</v>
      </c>
      <c r="BK47" s="6">
        <f t="shared" ref="BK47:BK48" si="38">SUM(AS47:BD47)</f>
        <v>0</v>
      </c>
      <c r="BL47" s="6">
        <f t="shared" ref="BL47:BL48" si="39">SUM(AV47:BG47)</f>
        <v>0</v>
      </c>
      <c r="BM47" s="6">
        <f t="shared" ref="BM47:BM48" si="40">SUM(AW47:BH47)</f>
        <v>0</v>
      </c>
    </row>
    <row r="48" spans="1:65" x14ac:dyDescent="0.2">
      <c r="A48" s="27">
        <v>43908</v>
      </c>
      <c r="B48" s="1" t="s">
        <v>446</v>
      </c>
      <c r="D48" s="27">
        <v>43908</v>
      </c>
      <c r="E48" s="1" t="s">
        <v>354</v>
      </c>
      <c r="F48" s="1" t="s">
        <v>5</v>
      </c>
      <c r="G48" s="41">
        <v>258.74</v>
      </c>
      <c r="H48" s="41">
        <v>258.74</v>
      </c>
      <c r="I48" s="1" t="s">
        <v>696</v>
      </c>
      <c r="J48" s="1">
        <v>8</v>
      </c>
      <c r="K48" s="1">
        <v>424564</v>
      </c>
      <c r="L48" s="27">
        <v>32894</v>
      </c>
      <c r="M48" s="27">
        <v>41564</v>
      </c>
      <c r="N48" s="27">
        <v>43918</v>
      </c>
      <c r="O48" s="27">
        <v>43924</v>
      </c>
      <c r="P48" s="1" t="s">
        <v>704</v>
      </c>
      <c r="Q48" s="27">
        <v>43890</v>
      </c>
      <c r="R48" s="27">
        <v>43903</v>
      </c>
      <c r="S48" s="67">
        <f t="shared" si="4"/>
        <v>43921</v>
      </c>
      <c r="T48" s="67">
        <f t="shared" si="5"/>
        <v>43890</v>
      </c>
      <c r="U48" s="67">
        <f t="shared" si="6"/>
        <v>43921</v>
      </c>
      <c r="V48" s="69">
        <f t="shared" si="7"/>
        <v>1</v>
      </c>
      <c r="W48" s="69">
        <f t="shared" si="8"/>
        <v>13</v>
      </c>
      <c r="X48" s="41">
        <f t="shared" si="9"/>
        <v>18.48142857142857</v>
      </c>
      <c r="Y48" s="41">
        <f t="shared" si="10"/>
        <v>240.25857142857143</v>
      </c>
      <c r="Z48" s="41">
        <f t="shared" si="11"/>
        <v>0.5714285714285714</v>
      </c>
      <c r="AA48" s="41">
        <f t="shared" si="12"/>
        <v>7.4285714285714288</v>
      </c>
      <c r="AE48" s="1" t="s">
        <v>29</v>
      </c>
      <c r="AF48" s="200"/>
      <c r="AG48" s="74">
        <f t="shared" si="30"/>
        <v>0</v>
      </c>
      <c r="AH48" s="74">
        <f t="shared" si="30"/>
        <v>0</v>
      </c>
      <c r="AI48" s="74">
        <f t="shared" si="30"/>
        <v>0</v>
      </c>
      <c r="AJ48" s="74">
        <f t="shared" si="30"/>
        <v>0</v>
      </c>
      <c r="AK48" s="74">
        <f t="shared" si="30"/>
        <v>0</v>
      </c>
      <c r="AL48" s="74">
        <f t="shared" si="30"/>
        <v>0</v>
      </c>
      <c r="AM48" s="74">
        <f t="shared" si="30"/>
        <v>0</v>
      </c>
      <c r="AN48" s="74">
        <f t="shared" si="30"/>
        <v>0</v>
      </c>
      <c r="AO48" s="74">
        <f t="shared" si="30"/>
        <v>0</v>
      </c>
      <c r="AP48" s="74">
        <f t="shared" si="30"/>
        <v>0</v>
      </c>
      <c r="AQ48" s="74">
        <f t="shared" si="31"/>
        <v>0</v>
      </c>
      <c r="AR48" s="74">
        <f t="shared" si="31"/>
        <v>0</v>
      </c>
      <c r="AS48" s="6">
        <f t="shared" si="31"/>
        <v>0</v>
      </c>
      <c r="AT48" s="6">
        <f t="shared" si="31"/>
        <v>0</v>
      </c>
      <c r="AU48" s="6">
        <f t="shared" si="31"/>
        <v>0</v>
      </c>
      <c r="AV48" s="6">
        <f t="shared" si="31"/>
        <v>0</v>
      </c>
      <c r="AW48" s="6">
        <f t="shared" si="31"/>
        <v>0</v>
      </c>
      <c r="AX48" s="6">
        <f t="shared" si="31"/>
        <v>0</v>
      </c>
      <c r="AY48" s="6">
        <f t="shared" si="31"/>
        <v>0</v>
      </c>
      <c r="AZ48" s="6">
        <f t="shared" si="31"/>
        <v>0</v>
      </c>
      <c r="BA48" s="6">
        <f t="shared" si="32"/>
        <v>0</v>
      </c>
      <c r="BB48" s="6">
        <f t="shared" si="32"/>
        <v>0</v>
      </c>
      <c r="BC48" s="6">
        <f t="shared" si="32"/>
        <v>0</v>
      </c>
      <c r="BD48" s="6">
        <f t="shared" si="32"/>
        <v>0</v>
      </c>
      <c r="BE48" s="6">
        <f t="shared" si="32"/>
        <v>0</v>
      </c>
      <c r="BF48" s="6">
        <f t="shared" si="32"/>
        <v>0</v>
      </c>
      <c r="BG48" s="6">
        <f t="shared" si="32"/>
        <v>0</v>
      </c>
      <c r="BH48" s="6">
        <f t="shared" si="32"/>
        <v>0</v>
      </c>
      <c r="BJ48" s="6">
        <f t="shared" si="37"/>
        <v>0</v>
      </c>
      <c r="BK48" s="6">
        <f t="shared" si="38"/>
        <v>0</v>
      </c>
      <c r="BL48" s="6">
        <f t="shared" si="39"/>
        <v>0</v>
      </c>
      <c r="BM48" s="6">
        <f t="shared" si="40"/>
        <v>0</v>
      </c>
    </row>
    <row r="49" spans="1:65" x14ac:dyDescent="0.2">
      <c r="A49" s="27">
        <v>43924</v>
      </c>
      <c r="B49" s="1" t="s">
        <v>456</v>
      </c>
      <c r="D49" s="27">
        <v>43924</v>
      </c>
      <c r="E49" s="1" t="s">
        <v>265</v>
      </c>
      <c r="F49" s="1" t="s">
        <v>5</v>
      </c>
      <c r="G49" s="41">
        <v>4107.6899999999996</v>
      </c>
      <c r="H49" s="41">
        <v>4107.6899999999996</v>
      </c>
      <c r="I49" s="1" t="s">
        <v>696</v>
      </c>
      <c r="J49" s="1">
        <v>80</v>
      </c>
      <c r="K49" s="1">
        <v>426088</v>
      </c>
      <c r="L49" s="27" t="s">
        <v>706</v>
      </c>
      <c r="M49" s="27">
        <v>41122</v>
      </c>
      <c r="N49" s="27"/>
      <c r="O49" s="27">
        <v>44680</v>
      </c>
      <c r="P49" s="1" t="s">
        <v>696</v>
      </c>
      <c r="Q49" s="27">
        <v>43904</v>
      </c>
      <c r="R49" s="27">
        <v>43917</v>
      </c>
      <c r="S49" s="67">
        <f t="shared" si="4"/>
        <v>43951</v>
      </c>
      <c r="T49" s="67">
        <f t="shared" si="5"/>
        <v>43921</v>
      </c>
      <c r="U49" s="67" t="str">
        <f t="shared" si="6"/>
        <v>na</v>
      </c>
      <c r="V49" s="69">
        <f t="shared" si="7"/>
        <v>14</v>
      </c>
      <c r="W49" s="69">
        <f t="shared" si="8"/>
        <v>0</v>
      </c>
      <c r="X49" s="41">
        <f t="shared" si="9"/>
        <v>4107.6899999999996</v>
      </c>
      <c r="Y49" s="41">
        <f t="shared" si="10"/>
        <v>0</v>
      </c>
      <c r="Z49" s="41">
        <f t="shared" si="11"/>
        <v>80</v>
      </c>
      <c r="AA49" s="41">
        <f t="shared" si="12"/>
        <v>0</v>
      </c>
      <c r="AF49" s="71" t="s">
        <v>666</v>
      </c>
      <c r="AG49" s="72">
        <f>SUM(AG34:AG48)</f>
        <v>0</v>
      </c>
      <c r="AH49" s="72">
        <f t="shared" ref="AH49:BG49" si="41">SUM(AH34:AH48)</f>
        <v>0</v>
      </c>
      <c r="AI49" s="72">
        <f t="shared" si="41"/>
        <v>0</v>
      </c>
      <c r="AJ49" s="72">
        <f t="shared" si="41"/>
        <v>0</v>
      </c>
      <c r="AK49" s="72">
        <f t="shared" si="41"/>
        <v>0</v>
      </c>
      <c r="AL49" s="72">
        <f t="shared" si="41"/>
        <v>0</v>
      </c>
      <c r="AM49" s="72">
        <f t="shared" si="41"/>
        <v>0</v>
      </c>
      <c r="AN49" s="72">
        <f t="shared" si="41"/>
        <v>0</v>
      </c>
      <c r="AO49" s="72">
        <f t="shared" si="41"/>
        <v>0</v>
      </c>
      <c r="AP49" s="72">
        <f t="shared" si="41"/>
        <v>0</v>
      </c>
      <c r="AQ49" s="72">
        <f t="shared" si="41"/>
        <v>0</v>
      </c>
      <c r="AR49" s="72">
        <f t="shared" si="41"/>
        <v>0</v>
      </c>
      <c r="AS49" s="72">
        <f t="shared" si="41"/>
        <v>0</v>
      </c>
      <c r="AT49" s="72">
        <f t="shared" si="41"/>
        <v>0</v>
      </c>
      <c r="AU49" s="72">
        <f t="shared" si="41"/>
        <v>0</v>
      </c>
      <c r="AV49" s="72">
        <f t="shared" si="41"/>
        <v>0</v>
      </c>
      <c r="AW49" s="72">
        <f t="shared" si="41"/>
        <v>0</v>
      </c>
      <c r="AX49" s="72">
        <f t="shared" si="41"/>
        <v>0</v>
      </c>
      <c r="AY49" s="72">
        <f t="shared" si="41"/>
        <v>0</v>
      </c>
      <c r="AZ49" s="72">
        <f t="shared" si="41"/>
        <v>0</v>
      </c>
      <c r="BA49" s="72">
        <f t="shared" si="41"/>
        <v>0</v>
      </c>
      <c r="BB49" s="72">
        <f t="shared" si="41"/>
        <v>0</v>
      </c>
      <c r="BC49" s="72">
        <f t="shared" si="41"/>
        <v>0</v>
      </c>
      <c r="BD49" s="72">
        <f t="shared" si="41"/>
        <v>0</v>
      </c>
      <c r="BE49" s="72">
        <f t="shared" si="41"/>
        <v>0</v>
      </c>
      <c r="BF49" s="72">
        <f t="shared" si="41"/>
        <v>0</v>
      </c>
      <c r="BG49" s="72">
        <f t="shared" si="41"/>
        <v>0</v>
      </c>
      <c r="BH49" s="72">
        <f t="shared" ref="BH49" si="42">SUM(BH34:BH48)</f>
        <v>0</v>
      </c>
      <c r="BJ49" s="72">
        <f>SUM(BJ34:BJ48)</f>
        <v>0</v>
      </c>
      <c r="BK49" s="72">
        <f t="shared" ref="BK49:BM49" si="43">SUM(BK34:BK48)</f>
        <v>0</v>
      </c>
      <c r="BL49" s="72">
        <f t="shared" si="43"/>
        <v>0</v>
      </c>
      <c r="BM49" s="72">
        <f t="shared" si="43"/>
        <v>0</v>
      </c>
    </row>
    <row r="50" spans="1:65" x14ac:dyDescent="0.2">
      <c r="A50" s="27">
        <v>43924</v>
      </c>
      <c r="B50" s="1" t="s">
        <v>454</v>
      </c>
      <c r="D50" s="27">
        <v>43924</v>
      </c>
      <c r="E50" s="1" t="s">
        <v>265</v>
      </c>
      <c r="F50" s="1" t="s">
        <v>5</v>
      </c>
      <c r="G50" s="41">
        <v>1961.54</v>
      </c>
      <c r="H50" s="41">
        <v>1961.54</v>
      </c>
      <c r="I50" s="1" t="s">
        <v>696</v>
      </c>
      <c r="J50" s="1">
        <v>80</v>
      </c>
      <c r="K50" s="1">
        <v>425981</v>
      </c>
      <c r="L50" s="27">
        <v>32533</v>
      </c>
      <c r="M50" s="27">
        <v>43878</v>
      </c>
      <c r="N50" s="27">
        <v>43997</v>
      </c>
      <c r="O50" s="27">
        <v>43994</v>
      </c>
      <c r="P50" s="1" t="s">
        <v>696</v>
      </c>
      <c r="Q50" s="27">
        <v>43904</v>
      </c>
      <c r="R50" s="27">
        <v>43917</v>
      </c>
      <c r="S50" s="67">
        <f t="shared" si="4"/>
        <v>43951</v>
      </c>
      <c r="T50" s="67">
        <f t="shared" si="5"/>
        <v>43921</v>
      </c>
      <c r="U50" s="67" t="str">
        <f t="shared" si="6"/>
        <v>na</v>
      </c>
      <c r="V50" s="69">
        <f t="shared" si="7"/>
        <v>14</v>
      </c>
      <c r="W50" s="69">
        <f t="shared" si="8"/>
        <v>0</v>
      </c>
      <c r="X50" s="41">
        <f t="shared" si="9"/>
        <v>1961.54</v>
      </c>
      <c r="Y50" s="41">
        <f t="shared" si="10"/>
        <v>0</v>
      </c>
      <c r="Z50" s="41">
        <f t="shared" si="11"/>
        <v>80</v>
      </c>
      <c r="AA50" s="41">
        <f t="shared" si="12"/>
        <v>0</v>
      </c>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row>
    <row r="51" spans="1:65" x14ac:dyDescent="0.2">
      <c r="A51" s="27">
        <v>43924</v>
      </c>
      <c r="B51" s="1" t="s">
        <v>455</v>
      </c>
      <c r="D51" s="27">
        <v>43924</v>
      </c>
      <c r="E51" s="1" t="s">
        <v>265</v>
      </c>
      <c r="F51" s="1" t="s">
        <v>5</v>
      </c>
      <c r="G51" s="41">
        <v>2692.31</v>
      </c>
      <c r="H51" s="41">
        <v>2692.31</v>
      </c>
      <c r="I51" s="1" t="s">
        <v>696</v>
      </c>
      <c r="J51" s="1">
        <v>80</v>
      </c>
      <c r="K51" s="1">
        <v>426002</v>
      </c>
      <c r="L51" s="27" t="s">
        <v>707</v>
      </c>
      <c r="M51" s="27">
        <v>42196</v>
      </c>
      <c r="N51" s="27">
        <v>44099</v>
      </c>
      <c r="O51" s="27">
        <v>44106</v>
      </c>
      <c r="P51" s="1" t="s">
        <v>696</v>
      </c>
      <c r="Q51" s="27">
        <v>43904</v>
      </c>
      <c r="R51" s="27">
        <v>43917</v>
      </c>
      <c r="S51" s="67">
        <f t="shared" si="4"/>
        <v>43951</v>
      </c>
      <c r="T51" s="67">
        <f t="shared" si="5"/>
        <v>43921</v>
      </c>
      <c r="U51" s="67" t="str">
        <f t="shared" si="6"/>
        <v>na</v>
      </c>
      <c r="V51" s="69">
        <f t="shared" si="7"/>
        <v>14</v>
      </c>
      <c r="W51" s="69">
        <f t="shared" si="8"/>
        <v>0</v>
      </c>
      <c r="X51" s="41">
        <f t="shared" si="9"/>
        <v>2692.31</v>
      </c>
      <c r="Y51" s="41">
        <f t="shared" si="10"/>
        <v>0</v>
      </c>
      <c r="Z51" s="41">
        <f t="shared" si="11"/>
        <v>80</v>
      </c>
      <c r="AA51" s="41">
        <f t="shared" si="12"/>
        <v>0</v>
      </c>
    </row>
    <row r="52" spans="1:65" x14ac:dyDescent="0.2">
      <c r="A52" s="27">
        <v>43924</v>
      </c>
      <c r="B52" s="1" t="s">
        <v>453</v>
      </c>
      <c r="D52" s="27">
        <v>43924</v>
      </c>
      <c r="E52" s="1" t="s">
        <v>265</v>
      </c>
      <c r="F52" s="1" t="s">
        <v>5</v>
      </c>
      <c r="G52" s="41">
        <v>1794.96</v>
      </c>
      <c r="H52" s="41">
        <v>1794.96</v>
      </c>
      <c r="I52" s="1" t="s">
        <v>696</v>
      </c>
      <c r="J52" s="1">
        <v>80</v>
      </c>
      <c r="K52" s="1">
        <v>426024</v>
      </c>
      <c r="L52" s="27">
        <v>34183</v>
      </c>
      <c r="M52" s="27" t="s">
        <v>703</v>
      </c>
      <c r="N52" s="27"/>
      <c r="O52" s="27">
        <v>44680</v>
      </c>
      <c r="P52" s="1" t="s">
        <v>696</v>
      </c>
      <c r="Q52" s="27">
        <v>43904</v>
      </c>
      <c r="R52" s="27">
        <v>43917</v>
      </c>
      <c r="S52" s="67">
        <f t="shared" si="4"/>
        <v>43951</v>
      </c>
      <c r="T52" s="67">
        <f t="shared" si="5"/>
        <v>43921</v>
      </c>
      <c r="U52" s="67" t="str">
        <f t="shared" si="6"/>
        <v>na</v>
      </c>
      <c r="V52" s="69">
        <f t="shared" si="7"/>
        <v>14</v>
      </c>
      <c r="W52" s="69">
        <f t="shared" si="8"/>
        <v>0</v>
      </c>
      <c r="X52" s="41">
        <f t="shared" si="9"/>
        <v>1794.96</v>
      </c>
      <c r="Y52" s="41">
        <f t="shared" si="10"/>
        <v>0</v>
      </c>
      <c r="Z52" s="41">
        <f t="shared" si="11"/>
        <v>80</v>
      </c>
      <c r="AA52" s="41">
        <f t="shared" si="12"/>
        <v>0</v>
      </c>
      <c r="AE52" s="1" t="s">
        <v>32</v>
      </c>
      <c r="AG52" s="6">
        <f t="shared" ref="AG52:AP58" si="44">(SUMIFS($X:$X,$C:$C,$AF52,$T:$T,AG$1,$F:$F,$AE52)+SUMIFS($Y:$Y,$C:$C,$AF52,$U:$U,AG$1,$F:$F,$AE52))/1000</f>
        <v>0</v>
      </c>
      <c r="AH52" s="6">
        <f t="shared" si="44"/>
        <v>0</v>
      </c>
      <c r="AI52" s="6">
        <f t="shared" si="44"/>
        <v>0</v>
      </c>
      <c r="AJ52" s="6">
        <f t="shared" si="44"/>
        <v>0</v>
      </c>
      <c r="AK52" s="6">
        <f t="shared" si="44"/>
        <v>0</v>
      </c>
      <c r="AL52" s="6">
        <f t="shared" si="44"/>
        <v>0</v>
      </c>
      <c r="AM52" s="6">
        <f t="shared" si="44"/>
        <v>0</v>
      </c>
      <c r="AN52" s="6">
        <f t="shared" si="44"/>
        <v>0</v>
      </c>
      <c r="AO52" s="6">
        <f t="shared" si="44"/>
        <v>0</v>
      </c>
      <c r="AP52" s="6">
        <f t="shared" si="44"/>
        <v>0</v>
      </c>
      <c r="AQ52" s="6">
        <f t="shared" ref="AQ52:AZ58" si="45">(SUMIFS($X:$X,$C:$C,$AF52,$T:$T,AQ$1,$F:$F,$AE52)+SUMIFS($Y:$Y,$C:$C,$AF52,$U:$U,AQ$1,$F:$F,$AE52))/1000</f>
        <v>0</v>
      </c>
      <c r="AR52" s="6">
        <f t="shared" si="45"/>
        <v>0</v>
      </c>
      <c r="AS52" s="6">
        <f t="shared" si="45"/>
        <v>0</v>
      </c>
      <c r="AT52" s="6">
        <f t="shared" si="45"/>
        <v>0</v>
      </c>
      <c r="AU52" s="6">
        <f t="shared" si="45"/>
        <v>0</v>
      </c>
      <c r="AV52" s="6">
        <f t="shared" si="45"/>
        <v>0</v>
      </c>
      <c r="AW52" s="6">
        <f t="shared" si="45"/>
        <v>0</v>
      </c>
      <c r="AX52" s="6">
        <f t="shared" si="45"/>
        <v>0</v>
      </c>
      <c r="AY52" s="6">
        <f t="shared" si="45"/>
        <v>0</v>
      </c>
      <c r="AZ52" s="6">
        <f t="shared" si="45"/>
        <v>0</v>
      </c>
      <c r="BA52" s="6">
        <f t="shared" ref="BA52:BH58" si="46">(SUMIFS($X:$X,$C:$C,$AF52,$T:$T,BA$1,$F:$F,$AE52)+SUMIFS($Y:$Y,$C:$C,$AF52,$U:$U,BA$1,$F:$F,$AE52))/1000</f>
        <v>0</v>
      </c>
      <c r="BB52" s="6">
        <f t="shared" si="46"/>
        <v>0</v>
      </c>
      <c r="BC52" s="6">
        <f t="shared" si="46"/>
        <v>0</v>
      </c>
      <c r="BD52" s="6">
        <f t="shared" si="46"/>
        <v>0</v>
      </c>
      <c r="BE52" s="6">
        <f t="shared" si="46"/>
        <v>0</v>
      </c>
      <c r="BF52" s="6">
        <f t="shared" si="46"/>
        <v>0</v>
      </c>
      <c r="BG52" s="6">
        <f t="shared" si="46"/>
        <v>0</v>
      </c>
      <c r="BH52" s="6">
        <f t="shared" si="46"/>
        <v>0</v>
      </c>
      <c r="BJ52" s="6">
        <f t="shared" ref="BJ52:BJ56" si="47">SUM(AG52:AR52)</f>
        <v>0</v>
      </c>
      <c r="BK52" s="6">
        <f t="shared" ref="BK52:BK56" si="48">SUM(AS52:BD52)</f>
        <v>0</v>
      </c>
      <c r="BL52" s="6">
        <f t="shared" ref="BL52:BL56" si="49">SUM(AV52:BG52)</f>
        <v>0</v>
      </c>
      <c r="BM52" s="6">
        <f t="shared" ref="BM52:BM56" si="50">SUM(AW52:BH52)</f>
        <v>0</v>
      </c>
    </row>
    <row r="53" spans="1:65" x14ac:dyDescent="0.2">
      <c r="A53" s="27">
        <v>43924</v>
      </c>
      <c r="B53" s="1" t="s">
        <v>451</v>
      </c>
      <c r="D53" s="27">
        <v>43924</v>
      </c>
      <c r="E53" s="1" t="s">
        <v>265</v>
      </c>
      <c r="F53" s="1" t="s">
        <v>5</v>
      </c>
      <c r="G53" s="41">
        <v>376.92</v>
      </c>
      <c r="H53" s="41">
        <v>376.92</v>
      </c>
      <c r="I53" s="1" t="s">
        <v>696</v>
      </c>
      <c r="J53" s="1">
        <v>80</v>
      </c>
      <c r="K53" s="1">
        <v>426166</v>
      </c>
      <c r="L53" s="27" t="s">
        <v>705</v>
      </c>
      <c r="M53" s="27">
        <v>37880</v>
      </c>
      <c r="N53" s="27"/>
      <c r="O53" s="27">
        <v>44680</v>
      </c>
      <c r="P53" s="1" t="s">
        <v>696</v>
      </c>
      <c r="Q53" s="27">
        <v>43904</v>
      </c>
      <c r="R53" s="27">
        <v>43917</v>
      </c>
      <c r="S53" s="67">
        <f t="shared" si="4"/>
        <v>43951</v>
      </c>
      <c r="T53" s="67">
        <f t="shared" si="5"/>
        <v>43921</v>
      </c>
      <c r="U53" s="67" t="str">
        <f t="shared" si="6"/>
        <v>na</v>
      </c>
      <c r="V53" s="69">
        <f t="shared" si="7"/>
        <v>14</v>
      </c>
      <c r="W53" s="69">
        <f t="shared" si="8"/>
        <v>0</v>
      </c>
      <c r="X53" s="41">
        <f t="shared" si="9"/>
        <v>376.92</v>
      </c>
      <c r="Y53" s="41">
        <f t="shared" si="10"/>
        <v>0</v>
      </c>
      <c r="Z53" s="41">
        <f t="shared" si="11"/>
        <v>80</v>
      </c>
      <c r="AA53" s="41">
        <f t="shared" si="12"/>
        <v>0</v>
      </c>
      <c r="AE53" s="1" t="s">
        <v>32</v>
      </c>
      <c r="AG53" s="6">
        <f t="shared" si="44"/>
        <v>0</v>
      </c>
      <c r="AH53" s="6">
        <f t="shared" si="44"/>
        <v>0</v>
      </c>
      <c r="AI53" s="6">
        <f t="shared" si="44"/>
        <v>0</v>
      </c>
      <c r="AJ53" s="6">
        <f t="shared" si="44"/>
        <v>0</v>
      </c>
      <c r="AK53" s="6">
        <f t="shared" si="44"/>
        <v>0</v>
      </c>
      <c r="AL53" s="6">
        <f t="shared" si="44"/>
        <v>0</v>
      </c>
      <c r="AM53" s="6">
        <f t="shared" si="44"/>
        <v>0</v>
      </c>
      <c r="AN53" s="6">
        <f t="shared" si="44"/>
        <v>0</v>
      </c>
      <c r="AO53" s="6">
        <f t="shared" si="44"/>
        <v>0</v>
      </c>
      <c r="AP53" s="6">
        <f t="shared" si="44"/>
        <v>0</v>
      </c>
      <c r="AQ53" s="6">
        <f t="shared" si="45"/>
        <v>0</v>
      </c>
      <c r="AR53" s="6">
        <f t="shared" si="45"/>
        <v>0</v>
      </c>
      <c r="AS53" s="6">
        <f t="shared" si="45"/>
        <v>0</v>
      </c>
      <c r="AT53" s="6">
        <f t="shared" si="45"/>
        <v>0</v>
      </c>
      <c r="AU53" s="6">
        <f t="shared" si="45"/>
        <v>0</v>
      </c>
      <c r="AV53" s="6">
        <f t="shared" si="45"/>
        <v>0</v>
      </c>
      <c r="AW53" s="6">
        <f t="shared" si="45"/>
        <v>0</v>
      </c>
      <c r="AX53" s="6">
        <f t="shared" si="45"/>
        <v>0</v>
      </c>
      <c r="AY53" s="6">
        <f t="shared" si="45"/>
        <v>0</v>
      </c>
      <c r="AZ53" s="6">
        <f t="shared" si="45"/>
        <v>0</v>
      </c>
      <c r="BA53" s="6">
        <f t="shared" si="46"/>
        <v>0</v>
      </c>
      <c r="BB53" s="6">
        <f t="shared" si="46"/>
        <v>0</v>
      </c>
      <c r="BC53" s="6">
        <f t="shared" si="46"/>
        <v>0</v>
      </c>
      <c r="BD53" s="6">
        <f t="shared" si="46"/>
        <v>0</v>
      </c>
      <c r="BE53" s="6">
        <f t="shared" si="46"/>
        <v>0</v>
      </c>
      <c r="BF53" s="6">
        <f t="shared" si="46"/>
        <v>0</v>
      </c>
      <c r="BG53" s="6">
        <f t="shared" si="46"/>
        <v>0</v>
      </c>
      <c r="BH53" s="6">
        <f t="shared" si="46"/>
        <v>0</v>
      </c>
      <c r="BJ53" s="6">
        <f t="shared" si="47"/>
        <v>0</v>
      </c>
      <c r="BK53" s="6">
        <f t="shared" si="48"/>
        <v>0</v>
      </c>
      <c r="BL53" s="6">
        <f t="shared" si="49"/>
        <v>0</v>
      </c>
      <c r="BM53" s="6">
        <f t="shared" si="50"/>
        <v>0</v>
      </c>
    </row>
    <row r="54" spans="1:65" x14ac:dyDescent="0.2">
      <c r="A54" s="27">
        <v>43924</v>
      </c>
      <c r="B54" s="1" t="s">
        <v>452</v>
      </c>
      <c r="D54" s="27">
        <v>43924</v>
      </c>
      <c r="E54" s="1" t="s">
        <v>265</v>
      </c>
      <c r="F54" s="1" t="s">
        <v>5</v>
      </c>
      <c r="G54" s="41">
        <v>1021.2</v>
      </c>
      <c r="H54" s="41">
        <v>1021.2</v>
      </c>
      <c r="I54" s="1" t="s">
        <v>696</v>
      </c>
      <c r="J54" s="1">
        <v>27.75</v>
      </c>
      <c r="K54" s="1">
        <v>426046</v>
      </c>
      <c r="L54" s="27">
        <v>32894</v>
      </c>
      <c r="M54" s="27">
        <v>41564</v>
      </c>
      <c r="N54" s="27">
        <v>43918</v>
      </c>
      <c r="O54" s="27">
        <v>43924</v>
      </c>
      <c r="P54" s="1" t="s">
        <v>696</v>
      </c>
      <c r="Q54" s="27">
        <v>43904</v>
      </c>
      <c r="R54" s="27">
        <v>43917</v>
      </c>
      <c r="S54" s="67">
        <f t="shared" si="4"/>
        <v>43951</v>
      </c>
      <c r="T54" s="67">
        <f t="shared" si="5"/>
        <v>43921</v>
      </c>
      <c r="U54" s="67" t="str">
        <f t="shared" si="6"/>
        <v>na</v>
      </c>
      <c r="V54" s="69">
        <f t="shared" si="7"/>
        <v>14</v>
      </c>
      <c r="W54" s="69">
        <f t="shared" si="8"/>
        <v>0</v>
      </c>
      <c r="X54" s="41">
        <f t="shared" si="9"/>
        <v>1021.2</v>
      </c>
      <c r="Y54" s="41">
        <f t="shared" si="10"/>
        <v>0</v>
      </c>
      <c r="Z54" s="41">
        <f t="shared" si="11"/>
        <v>27.75</v>
      </c>
      <c r="AA54" s="41">
        <f t="shared" si="12"/>
        <v>0</v>
      </c>
      <c r="AE54" s="1" t="s">
        <v>32</v>
      </c>
      <c r="AG54" s="6">
        <f t="shared" si="44"/>
        <v>0</v>
      </c>
      <c r="AH54" s="6">
        <f t="shared" si="44"/>
        <v>0</v>
      </c>
      <c r="AI54" s="6">
        <f t="shared" si="44"/>
        <v>0</v>
      </c>
      <c r="AJ54" s="6">
        <f t="shared" si="44"/>
        <v>0</v>
      </c>
      <c r="AK54" s="6">
        <f t="shared" si="44"/>
        <v>0</v>
      </c>
      <c r="AL54" s="6">
        <f t="shared" si="44"/>
        <v>0</v>
      </c>
      <c r="AM54" s="6">
        <f t="shared" si="44"/>
        <v>0</v>
      </c>
      <c r="AN54" s="6">
        <f t="shared" si="44"/>
        <v>0</v>
      </c>
      <c r="AO54" s="6">
        <f t="shared" si="44"/>
        <v>0</v>
      </c>
      <c r="AP54" s="6">
        <f t="shared" si="44"/>
        <v>0</v>
      </c>
      <c r="AQ54" s="6">
        <f t="shared" si="45"/>
        <v>0</v>
      </c>
      <c r="AR54" s="6">
        <f t="shared" si="45"/>
        <v>0</v>
      </c>
      <c r="AS54" s="6">
        <f t="shared" si="45"/>
        <v>0</v>
      </c>
      <c r="AT54" s="6">
        <f t="shared" si="45"/>
        <v>0</v>
      </c>
      <c r="AU54" s="6">
        <f t="shared" si="45"/>
        <v>0</v>
      </c>
      <c r="AV54" s="6">
        <f t="shared" si="45"/>
        <v>0</v>
      </c>
      <c r="AW54" s="6">
        <f t="shared" si="45"/>
        <v>0</v>
      </c>
      <c r="AX54" s="6">
        <f t="shared" si="45"/>
        <v>0</v>
      </c>
      <c r="AY54" s="6">
        <f t="shared" si="45"/>
        <v>0</v>
      </c>
      <c r="AZ54" s="6">
        <f t="shared" si="45"/>
        <v>0</v>
      </c>
      <c r="BA54" s="6">
        <f t="shared" si="46"/>
        <v>0</v>
      </c>
      <c r="BB54" s="6">
        <f t="shared" si="46"/>
        <v>0</v>
      </c>
      <c r="BC54" s="6">
        <f t="shared" si="46"/>
        <v>0</v>
      </c>
      <c r="BD54" s="6">
        <f t="shared" si="46"/>
        <v>0</v>
      </c>
      <c r="BE54" s="6">
        <f t="shared" si="46"/>
        <v>0</v>
      </c>
      <c r="BF54" s="6">
        <f t="shared" si="46"/>
        <v>0</v>
      </c>
      <c r="BG54" s="6">
        <f t="shared" si="46"/>
        <v>0</v>
      </c>
      <c r="BH54" s="6">
        <f t="shared" si="46"/>
        <v>0</v>
      </c>
      <c r="BJ54" s="6">
        <f t="shared" si="47"/>
        <v>0</v>
      </c>
      <c r="BK54" s="6">
        <f t="shared" si="48"/>
        <v>0</v>
      </c>
      <c r="BL54" s="6">
        <f t="shared" si="49"/>
        <v>0</v>
      </c>
      <c r="BM54" s="6">
        <f t="shared" si="50"/>
        <v>0</v>
      </c>
    </row>
    <row r="55" spans="1:65" x14ac:dyDescent="0.2">
      <c r="A55" s="27">
        <v>43938</v>
      </c>
      <c r="B55" s="1" t="s">
        <v>461</v>
      </c>
      <c r="D55" s="27">
        <v>43938</v>
      </c>
      <c r="E55" s="1" t="s">
        <v>265</v>
      </c>
      <c r="F55" s="1" t="s">
        <v>5</v>
      </c>
      <c r="G55" s="41">
        <v>4107.6899999999996</v>
      </c>
      <c r="H55" s="41">
        <v>4107.6899999999996</v>
      </c>
      <c r="I55" s="1" t="s">
        <v>696</v>
      </c>
      <c r="J55" s="1">
        <v>80</v>
      </c>
      <c r="K55" s="1">
        <v>428598</v>
      </c>
      <c r="L55" s="27" t="s">
        <v>706</v>
      </c>
      <c r="M55" s="27">
        <v>41122</v>
      </c>
      <c r="N55" s="27"/>
      <c r="O55" s="27">
        <v>44680</v>
      </c>
      <c r="P55" s="1" t="s">
        <v>696</v>
      </c>
      <c r="Q55" s="27">
        <v>43918</v>
      </c>
      <c r="R55" s="27">
        <v>43931</v>
      </c>
      <c r="S55" s="67">
        <f t="shared" si="4"/>
        <v>43951</v>
      </c>
      <c r="T55" s="67">
        <f t="shared" si="5"/>
        <v>43921</v>
      </c>
      <c r="U55" s="67">
        <f t="shared" si="6"/>
        <v>43951</v>
      </c>
      <c r="V55" s="69">
        <f t="shared" si="7"/>
        <v>4</v>
      </c>
      <c r="W55" s="69">
        <f t="shared" si="8"/>
        <v>10</v>
      </c>
      <c r="X55" s="41">
        <f t="shared" si="9"/>
        <v>1173.6257142857141</v>
      </c>
      <c r="Y55" s="41">
        <f t="shared" si="10"/>
        <v>2934.0642857142857</v>
      </c>
      <c r="Z55" s="41">
        <f t="shared" si="11"/>
        <v>22.857142857142854</v>
      </c>
      <c r="AA55" s="41">
        <f t="shared" si="12"/>
        <v>57.142857142857146</v>
      </c>
      <c r="AE55" s="1" t="s">
        <v>32</v>
      </c>
      <c r="AG55" s="6">
        <f t="shared" si="44"/>
        <v>0</v>
      </c>
      <c r="AH55" s="6">
        <f t="shared" si="44"/>
        <v>0</v>
      </c>
      <c r="AI55" s="6">
        <f t="shared" si="44"/>
        <v>0</v>
      </c>
      <c r="AJ55" s="6">
        <f t="shared" si="44"/>
        <v>0</v>
      </c>
      <c r="AK55" s="6">
        <f t="shared" si="44"/>
        <v>0</v>
      </c>
      <c r="AL55" s="6">
        <f t="shared" si="44"/>
        <v>0</v>
      </c>
      <c r="AM55" s="6">
        <f t="shared" si="44"/>
        <v>0</v>
      </c>
      <c r="AN55" s="6">
        <f t="shared" si="44"/>
        <v>0</v>
      </c>
      <c r="AO55" s="6">
        <f t="shared" si="44"/>
        <v>0</v>
      </c>
      <c r="AP55" s="6">
        <f t="shared" si="44"/>
        <v>0</v>
      </c>
      <c r="AQ55" s="6">
        <f t="shared" si="45"/>
        <v>0</v>
      </c>
      <c r="AR55" s="6">
        <f t="shared" si="45"/>
        <v>0</v>
      </c>
      <c r="AS55" s="6">
        <f t="shared" si="45"/>
        <v>0</v>
      </c>
      <c r="AT55" s="6">
        <f t="shared" si="45"/>
        <v>0</v>
      </c>
      <c r="AU55" s="6">
        <f t="shared" si="45"/>
        <v>0</v>
      </c>
      <c r="AV55" s="6">
        <f t="shared" si="45"/>
        <v>0</v>
      </c>
      <c r="AW55" s="6">
        <f t="shared" si="45"/>
        <v>0</v>
      </c>
      <c r="AX55" s="6">
        <f t="shared" si="45"/>
        <v>0</v>
      </c>
      <c r="AY55" s="6">
        <f t="shared" si="45"/>
        <v>0</v>
      </c>
      <c r="AZ55" s="6">
        <f t="shared" si="45"/>
        <v>0</v>
      </c>
      <c r="BA55" s="6">
        <f t="shared" si="46"/>
        <v>0</v>
      </c>
      <c r="BB55" s="6">
        <f t="shared" si="46"/>
        <v>0</v>
      </c>
      <c r="BC55" s="6">
        <f t="shared" si="46"/>
        <v>0</v>
      </c>
      <c r="BD55" s="6">
        <f t="shared" si="46"/>
        <v>0</v>
      </c>
      <c r="BE55" s="6">
        <f t="shared" si="46"/>
        <v>0</v>
      </c>
      <c r="BF55" s="6">
        <f t="shared" si="46"/>
        <v>0</v>
      </c>
      <c r="BG55" s="6">
        <f t="shared" si="46"/>
        <v>0</v>
      </c>
      <c r="BH55" s="6">
        <f t="shared" si="46"/>
        <v>0</v>
      </c>
      <c r="BJ55" s="6">
        <f t="shared" si="47"/>
        <v>0</v>
      </c>
      <c r="BK55" s="6">
        <f t="shared" si="48"/>
        <v>0</v>
      </c>
      <c r="BL55" s="6">
        <f t="shared" si="49"/>
        <v>0</v>
      </c>
      <c r="BM55" s="6">
        <f t="shared" si="50"/>
        <v>0</v>
      </c>
    </row>
    <row r="56" spans="1:65" x14ac:dyDescent="0.2">
      <c r="A56" s="27">
        <v>43938</v>
      </c>
      <c r="B56" s="1" t="s">
        <v>459</v>
      </c>
      <c r="D56" s="27">
        <v>43938</v>
      </c>
      <c r="E56" s="1" t="s">
        <v>265</v>
      </c>
      <c r="F56" s="1" t="s">
        <v>5</v>
      </c>
      <c r="G56" s="41">
        <v>1765.39</v>
      </c>
      <c r="H56" s="41">
        <v>1765.39</v>
      </c>
      <c r="I56" s="1" t="s">
        <v>696</v>
      </c>
      <c r="J56" s="1">
        <v>72</v>
      </c>
      <c r="K56" s="1">
        <v>428577</v>
      </c>
      <c r="L56" s="27">
        <v>32533</v>
      </c>
      <c r="M56" s="27">
        <v>43878</v>
      </c>
      <c r="N56" s="27">
        <v>43997</v>
      </c>
      <c r="O56" s="27">
        <v>43994</v>
      </c>
      <c r="P56" s="1" t="s">
        <v>696</v>
      </c>
      <c r="Q56" s="27">
        <v>43918</v>
      </c>
      <c r="R56" s="27">
        <v>43931</v>
      </c>
      <c r="S56" s="67">
        <f t="shared" si="4"/>
        <v>43951</v>
      </c>
      <c r="T56" s="67">
        <f t="shared" si="5"/>
        <v>43921</v>
      </c>
      <c r="U56" s="67">
        <f t="shared" si="6"/>
        <v>43951</v>
      </c>
      <c r="V56" s="69">
        <f t="shared" si="7"/>
        <v>4</v>
      </c>
      <c r="W56" s="69">
        <f t="shared" si="8"/>
        <v>10</v>
      </c>
      <c r="X56" s="41">
        <f t="shared" si="9"/>
        <v>504.39714285714285</v>
      </c>
      <c r="Y56" s="41">
        <f t="shared" si="10"/>
        <v>1260.9928571428572</v>
      </c>
      <c r="Z56" s="41">
        <f t="shared" si="11"/>
        <v>20.571428571428569</v>
      </c>
      <c r="AA56" s="41">
        <f t="shared" si="12"/>
        <v>51.428571428571431</v>
      </c>
      <c r="AE56" s="1" t="s">
        <v>32</v>
      </c>
      <c r="AG56" s="31">
        <f t="shared" si="44"/>
        <v>0</v>
      </c>
      <c r="AH56" s="31">
        <f t="shared" si="44"/>
        <v>0</v>
      </c>
      <c r="AI56" s="31">
        <f t="shared" si="44"/>
        <v>0</v>
      </c>
      <c r="AJ56" s="31">
        <f t="shared" si="44"/>
        <v>0</v>
      </c>
      <c r="AK56" s="31">
        <f t="shared" si="44"/>
        <v>0</v>
      </c>
      <c r="AL56" s="31">
        <f t="shared" si="44"/>
        <v>0</v>
      </c>
      <c r="AM56" s="31">
        <f t="shared" si="44"/>
        <v>0</v>
      </c>
      <c r="AN56" s="31">
        <f t="shared" si="44"/>
        <v>0</v>
      </c>
      <c r="AO56" s="31">
        <f t="shared" si="44"/>
        <v>0</v>
      </c>
      <c r="AP56" s="31">
        <f t="shared" si="44"/>
        <v>0</v>
      </c>
      <c r="AQ56" s="31">
        <f t="shared" si="45"/>
        <v>0</v>
      </c>
      <c r="AR56" s="31">
        <f t="shared" si="45"/>
        <v>0</v>
      </c>
      <c r="AS56" s="6">
        <f t="shared" si="45"/>
        <v>0</v>
      </c>
      <c r="AT56" s="6">
        <f t="shared" si="45"/>
        <v>0</v>
      </c>
      <c r="AU56" s="6">
        <f t="shared" si="45"/>
        <v>0</v>
      </c>
      <c r="AV56" s="6">
        <f t="shared" si="45"/>
        <v>0</v>
      </c>
      <c r="AW56" s="6">
        <f t="shared" si="45"/>
        <v>0</v>
      </c>
      <c r="AX56" s="6">
        <f t="shared" si="45"/>
        <v>0</v>
      </c>
      <c r="AY56" s="6">
        <f t="shared" si="45"/>
        <v>0</v>
      </c>
      <c r="AZ56" s="6">
        <f t="shared" si="45"/>
        <v>0</v>
      </c>
      <c r="BA56" s="6">
        <f t="shared" si="46"/>
        <v>0</v>
      </c>
      <c r="BB56" s="6">
        <f t="shared" si="46"/>
        <v>0</v>
      </c>
      <c r="BC56" s="6">
        <f t="shared" si="46"/>
        <v>0</v>
      </c>
      <c r="BD56" s="6">
        <f t="shared" si="46"/>
        <v>0</v>
      </c>
      <c r="BE56" s="6">
        <f t="shared" si="46"/>
        <v>0</v>
      </c>
      <c r="BF56" s="6">
        <f t="shared" si="46"/>
        <v>0</v>
      </c>
      <c r="BG56" s="6">
        <f t="shared" si="46"/>
        <v>0</v>
      </c>
      <c r="BH56" s="6">
        <f t="shared" si="46"/>
        <v>0</v>
      </c>
      <c r="BJ56" s="6">
        <f t="shared" si="47"/>
        <v>0</v>
      </c>
      <c r="BK56" s="6">
        <f t="shared" si="48"/>
        <v>0</v>
      </c>
      <c r="BL56" s="6">
        <f t="shared" si="49"/>
        <v>0</v>
      </c>
      <c r="BM56" s="6">
        <f t="shared" si="50"/>
        <v>0</v>
      </c>
    </row>
    <row r="57" spans="1:65" x14ac:dyDescent="0.2">
      <c r="A57" s="27">
        <v>43938</v>
      </c>
      <c r="B57" s="1" t="s">
        <v>460</v>
      </c>
      <c r="D57" s="27">
        <v>43938</v>
      </c>
      <c r="E57" s="1" t="s">
        <v>265</v>
      </c>
      <c r="F57" s="1" t="s">
        <v>5</v>
      </c>
      <c r="G57" s="41">
        <v>2692.31</v>
      </c>
      <c r="H57" s="41">
        <v>2692.31</v>
      </c>
      <c r="I57" s="1" t="s">
        <v>696</v>
      </c>
      <c r="J57" s="1">
        <v>80</v>
      </c>
      <c r="K57" s="1">
        <v>428636</v>
      </c>
      <c r="L57" s="27" t="s">
        <v>707</v>
      </c>
      <c r="M57" s="27">
        <v>42196</v>
      </c>
      <c r="N57" s="27">
        <v>44099</v>
      </c>
      <c r="O57" s="27">
        <v>44106</v>
      </c>
      <c r="P57" s="1" t="s">
        <v>696</v>
      </c>
      <c r="Q57" s="27">
        <v>43918</v>
      </c>
      <c r="R57" s="27">
        <v>43931</v>
      </c>
      <c r="S57" s="67">
        <f t="shared" si="4"/>
        <v>43951</v>
      </c>
      <c r="T57" s="67">
        <f t="shared" si="5"/>
        <v>43921</v>
      </c>
      <c r="U57" s="67">
        <f t="shared" si="6"/>
        <v>43951</v>
      </c>
      <c r="V57" s="69">
        <f t="shared" si="7"/>
        <v>4</v>
      </c>
      <c r="W57" s="69">
        <f t="shared" si="8"/>
        <v>10</v>
      </c>
      <c r="X57" s="41">
        <f t="shared" si="9"/>
        <v>769.23142857142852</v>
      </c>
      <c r="Y57" s="41">
        <f t="shared" si="10"/>
        <v>1923.0785714285714</v>
      </c>
      <c r="Z57" s="41">
        <f t="shared" si="11"/>
        <v>22.857142857142854</v>
      </c>
      <c r="AA57" s="41">
        <f t="shared" si="12"/>
        <v>57.142857142857146</v>
      </c>
      <c r="AE57" s="1" t="s">
        <v>32</v>
      </c>
      <c r="AG57" s="31">
        <f t="shared" si="44"/>
        <v>0</v>
      </c>
      <c r="AH57" s="31">
        <f t="shared" si="44"/>
        <v>0</v>
      </c>
      <c r="AI57" s="31">
        <f t="shared" si="44"/>
        <v>0</v>
      </c>
      <c r="AJ57" s="31">
        <f t="shared" si="44"/>
        <v>0</v>
      </c>
      <c r="AK57" s="31">
        <f t="shared" si="44"/>
        <v>0</v>
      </c>
      <c r="AL57" s="31">
        <f t="shared" si="44"/>
        <v>0</v>
      </c>
      <c r="AM57" s="31">
        <f t="shared" si="44"/>
        <v>0</v>
      </c>
      <c r="AN57" s="31">
        <f t="shared" si="44"/>
        <v>0</v>
      </c>
      <c r="AO57" s="31">
        <f t="shared" si="44"/>
        <v>0</v>
      </c>
      <c r="AP57" s="31">
        <f t="shared" si="44"/>
        <v>0</v>
      </c>
      <c r="AQ57" s="31">
        <f t="shared" si="45"/>
        <v>0</v>
      </c>
      <c r="AR57" s="31">
        <f t="shared" si="45"/>
        <v>0</v>
      </c>
      <c r="AS57" s="6">
        <f t="shared" si="45"/>
        <v>0</v>
      </c>
      <c r="AT57" s="6">
        <f t="shared" si="45"/>
        <v>0</v>
      </c>
      <c r="AU57" s="6">
        <f t="shared" si="45"/>
        <v>0</v>
      </c>
      <c r="AV57" s="6">
        <f t="shared" si="45"/>
        <v>0</v>
      </c>
      <c r="AW57" s="6">
        <f t="shared" si="45"/>
        <v>0</v>
      </c>
      <c r="AX57" s="6">
        <f t="shared" si="45"/>
        <v>0</v>
      </c>
      <c r="AY57" s="6">
        <f t="shared" si="45"/>
        <v>0</v>
      </c>
      <c r="AZ57" s="6">
        <f t="shared" si="45"/>
        <v>0</v>
      </c>
      <c r="BA57" s="6">
        <f t="shared" si="46"/>
        <v>0</v>
      </c>
      <c r="BB57" s="6">
        <f t="shared" si="46"/>
        <v>0</v>
      </c>
      <c r="BC57" s="6">
        <f t="shared" si="46"/>
        <v>0</v>
      </c>
      <c r="BD57" s="6">
        <f t="shared" si="46"/>
        <v>0</v>
      </c>
      <c r="BE57" s="6">
        <f t="shared" si="46"/>
        <v>0</v>
      </c>
      <c r="BF57" s="6">
        <f t="shared" si="46"/>
        <v>0</v>
      </c>
      <c r="BG57" s="6">
        <f t="shared" si="46"/>
        <v>0</v>
      </c>
      <c r="BH57" s="6">
        <f t="shared" si="46"/>
        <v>0</v>
      </c>
      <c r="BJ57" s="6">
        <f t="shared" ref="BJ57:BJ58" si="51">SUM(AG57:AR57)</f>
        <v>0</v>
      </c>
      <c r="BK57" s="6">
        <f t="shared" ref="BK57:BK58" si="52">SUM(AS57:BD57)</f>
        <v>0</v>
      </c>
      <c r="BL57" s="6">
        <f t="shared" ref="BL57:BL58" si="53">SUM(AV57:BG57)</f>
        <v>0</v>
      </c>
      <c r="BM57" s="6">
        <f t="shared" ref="BM57:BM58" si="54">SUM(AW57:BH57)</f>
        <v>0</v>
      </c>
    </row>
    <row r="58" spans="1:65" x14ac:dyDescent="0.2">
      <c r="A58" s="27">
        <v>43938</v>
      </c>
      <c r="B58" s="1" t="s">
        <v>457</v>
      </c>
      <c r="D58" s="27">
        <v>43938</v>
      </c>
      <c r="E58" s="1" t="s">
        <v>265</v>
      </c>
      <c r="F58" s="1" t="s">
        <v>5</v>
      </c>
      <c r="G58" s="41">
        <v>1750.09</v>
      </c>
      <c r="H58" s="41">
        <v>1750.09</v>
      </c>
      <c r="I58" s="1" t="s">
        <v>696</v>
      </c>
      <c r="J58" s="1">
        <v>78</v>
      </c>
      <c r="K58" s="1">
        <v>428554</v>
      </c>
      <c r="L58" s="27">
        <v>34183</v>
      </c>
      <c r="M58" s="27" t="s">
        <v>703</v>
      </c>
      <c r="N58" s="27"/>
      <c r="O58" s="27">
        <v>44680</v>
      </c>
      <c r="P58" s="1" t="s">
        <v>696</v>
      </c>
      <c r="Q58" s="27">
        <v>43918</v>
      </c>
      <c r="R58" s="27">
        <v>43931</v>
      </c>
      <c r="S58" s="67">
        <f t="shared" si="4"/>
        <v>43951</v>
      </c>
      <c r="T58" s="67">
        <f t="shared" si="5"/>
        <v>43921</v>
      </c>
      <c r="U58" s="67">
        <f t="shared" si="6"/>
        <v>43951</v>
      </c>
      <c r="V58" s="69">
        <f t="shared" si="7"/>
        <v>4</v>
      </c>
      <c r="W58" s="69">
        <f t="shared" si="8"/>
        <v>10</v>
      </c>
      <c r="X58" s="41">
        <f t="shared" si="9"/>
        <v>500.02571428571423</v>
      </c>
      <c r="Y58" s="41">
        <f t="shared" si="10"/>
        <v>1250.0642857142857</v>
      </c>
      <c r="Z58" s="41">
        <f t="shared" si="11"/>
        <v>22.285714285714285</v>
      </c>
      <c r="AA58" s="41">
        <f t="shared" si="12"/>
        <v>55.714285714285715</v>
      </c>
      <c r="AE58" s="1" t="s">
        <v>32</v>
      </c>
      <c r="AG58" s="6">
        <f t="shared" si="44"/>
        <v>0</v>
      </c>
      <c r="AH58" s="6">
        <f t="shared" si="44"/>
        <v>0</v>
      </c>
      <c r="AI58" s="6">
        <f t="shared" si="44"/>
        <v>0</v>
      </c>
      <c r="AJ58" s="6">
        <f t="shared" si="44"/>
        <v>0</v>
      </c>
      <c r="AK58" s="6">
        <f t="shared" si="44"/>
        <v>0</v>
      </c>
      <c r="AL58" s="6">
        <f t="shared" si="44"/>
        <v>0</v>
      </c>
      <c r="AM58" s="6">
        <f t="shared" si="44"/>
        <v>0</v>
      </c>
      <c r="AN58" s="6">
        <f t="shared" si="44"/>
        <v>0</v>
      </c>
      <c r="AO58" s="6">
        <f t="shared" si="44"/>
        <v>0</v>
      </c>
      <c r="AP58" s="6">
        <f t="shared" si="44"/>
        <v>0</v>
      </c>
      <c r="AQ58" s="6">
        <f t="shared" si="45"/>
        <v>0</v>
      </c>
      <c r="AR58" s="6">
        <f t="shared" si="45"/>
        <v>0</v>
      </c>
      <c r="AS58" s="6">
        <f t="shared" si="45"/>
        <v>0</v>
      </c>
      <c r="AT58" s="6">
        <f t="shared" si="45"/>
        <v>0</v>
      </c>
      <c r="AU58" s="6">
        <f t="shared" si="45"/>
        <v>0</v>
      </c>
      <c r="AV58" s="6">
        <f t="shared" si="45"/>
        <v>0</v>
      </c>
      <c r="AW58" s="6">
        <f t="shared" si="45"/>
        <v>0</v>
      </c>
      <c r="AX58" s="6">
        <f t="shared" si="45"/>
        <v>0</v>
      </c>
      <c r="AY58" s="6">
        <f t="shared" si="45"/>
        <v>0</v>
      </c>
      <c r="AZ58" s="6">
        <f t="shared" si="45"/>
        <v>0</v>
      </c>
      <c r="BA58" s="6">
        <f t="shared" si="46"/>
        <v>0</v>
      </c>
      <c r="BB58" s="6">
        <f t="shared" si="46"/>
        <v>0</v>
      </c>
      <c r="BC58" s="6">
        <f t="shared" si="46"/>
        <v>0</v>
      </c>
      <c r="BD58" s="6">
        <f t="shared" si="46"/>
        <v>0</v>
      </c>
      <c r="BE58" s="6">
        <f t="shared" si="46"/>
        <v>0</v>
      </c>
      <c r="BF58" s="6">
        <f t="shared" si="46"/>
        <v>0</v>
      </c>
      <c r="BG58" s="6">
        <f t="shared" si="46"/>
        <v>0</v>
      </c>
      <c r="BH58" s="6">
        <f t="shared" si="46"/>
        <v>0</v>
      </c>
      <c r="BJ58" s="6">
        <f t="shared" si="51"/>
        <v>0</v>
      </c>
      <c r="BK58" s="6">
        <f t="shared" si="52"/>
        <v>0</v>
      </c>
      <c r="BL58" s="6">
        <f t="shared" si="53"/>
        <v>0</v>
      </c>
      <c r="BM58" s="6">
        <f t="shared" si="54"/>
        <v>0</v>
      </c>
    </row>
    <row r="59" spans="1:65" x14ac:dyDescent="0.2">
      <c r="A59" s="27">
        <v>43938</v>
      </c>
      <c r="B59" s="1" t="s">
        <v>457</v>
      </c>
      <c r="D59" s="27">
        <v>43938</v>
      </c>
      <c r="E59" s="1" t="s">
        <v>354</v>
      </c>
      <c r="F59" s="1" t="s">
        <v>5</v>
      </c>
      <c r="G59" s="41">
        <v>44.87</v>
      </c>
      <c r="H59" s="41">
        <v>44.87</v>
      </c>
      <c r="I59" s="1" t="s">
        <v>696</v>
      </c>
      <c r="J59" s="1">
        <v>2</v>
      </c>
      <c r="K59" s="1">
        <v>428554</v>
      </c>
      <c r="L59" s="27">
        <v>34183</v>
      </c>
      <c r="M59" s="27" t="s">
        <v>703</v>
      </c>
      <c r="N59" s="27"/>
      <c r="O59" s="27">
        <v>44680</v>
      </c>
      <c r="P59" s="1" t="s">
        <v>704</v>
      </c>
      <c r="Q59" s="27">
        <v>43918</v>
      </c>
      <c r="R59" s="27">
        <v>43931</v>
      </c>
      <c r="S59" s="67">
        <f t="shared" si="4"/>
        <v>43951</v>
      </c>
      <c r="T59" s="67">
        <f t="shared" si="5"/>
        <v>43921</v>
      </c>
      <c r="U59" s="67">
        <f t="shared" si="6"/>
        <v>43951</v>
      </c>
      <c r="V59" s="69">
        <f t="shared" si="7"/>
        <v>4</v>
      </c>
      <c r="W59" s="69">
        <f t="shared" si="8"/>
        <v>10</v>
      </c>
      <c r="X59" s="41">
        <f t="shared" si="9"/>
        <v>12.819999999999999</v>
      </c>
      <c r="Y59" s="41">
        <f t="shared" si="10"/>
        <v>32.049999999999997</v>
      </c>
      <c r="Z59" s="41">
        <f t="shared" si="11"/>
        <v>0.5714285714285714</v>
      </c>
      <c r="AA59" s="41">
        <f t="shared" si="12"/>
        <v>1.4285714285714286</v>
      </c>
      <c r="AF59" s="71" t="s">
        <v>666</v>
      </c>
      <c r="AG59" s="72">
        <f>SUM(AG52:AG58)</f>
        <v>0</v>
      </c>
      <c r="AH59" s="72">
        <f t="shared" ref="AH59:BG59" si="55">SUM(AH52:AH58)</f>
        <v>0</v>
      </c>
      <c r="AI59" s="72">
        <f t="shared" si="55"/>
        <v>0</v>
      </c>
      <c r="AJ59" s="72">
        <f t="shared" si="55"/>
        <v>0</v>
      </c>
      <c r="AK59" s="72">
        <f t="shared" si="55"/>
        <v>0</v>
      </c>
      <c r="AL59" s="72">
        <f t="shared" si="55"/>
        <v>0</v>
      </c>
      <c r="AM59" s="72">
        <f t="shared" si="55"/>
        <v>0</v>
      </c>
      <c r="AN59" s="72">
        <f t="shared" si="55"/>
        <v>0</v>
      </c>
      <c r="AO59" s="72">
        <f t="shared" si="55"/>
        <v>0</v>
      </c>
      <c r="AP59" s="72">
        <f t="shared" si="55"/>
        <v>0</v>
      </c>
      <c r="AQ59" s="72">
        <f t="shared" si="55"/>
        <v>0</v>
      </c>
      <c r="AR59" s="72">
        <f t="shared" si="55"/>
        <v>0</v>
      </c>
      <c r="AS59" s="72">
        <f t="shared" si="55"/>
        <v>0</v>
      </c>
      <c r="AT59" s="72">
        <f t="shared" si="55"/>
        <v>0</v>
      </c>
      <c r="AU59" s="72">
        <f t="shared" si="55"/>
        <v>0</v>
      </c>
      <c r="AV59" s="72">
        <f t="shared" si="55"/>
        <v>0</v>
      </c>
      <c r="AW59" s="72">
        <f t="shared" si="55"/>
        <v>0</v>
      </c>
      <c r="AX59" s="72">
        <f t="shared" si="55"/>
        <v>0</v>
      </c>
      <c r="AY59" s="72">
        <f t="shared" si="55"/>
        <v>0</v>
      </c>
      <c r="AZ59" s="72">
        <f t="shared" si="55"/>
        <v>0</v>
      </c>
      <c r="BA59" s="72">
        <f t="shared" si="55"/>
        <v>0</v>
      </c>
      <c r="BB59" s="72">
        <f t="shared" si="55"/>
        <v>0</v>
      </c>
      <c r="BC59" s="72">
        <f t="shared" si="55"/>
        <v>0</v>
      </c>
      <c r="BD59" s="72">
        <f t="shared" si="55"/>
        <v>0</v>
      </c>
      <c r="BE59" s="72">
        <f t="shared" si="55"/>
        <v>0</v>
      </c>
      <c r="BF59" s="72">
        <f t="shared" si="55"/>
        <v>0</v>
      </c>
      <c r="BG59" s="72">
        <f t="shared" si="55"/>
        <v>0</v>
      </c>
      <c r="BH59" s="72">
        <f t="shared" ref="BH59" si="56">SUM(BH52:BH58)</f>
        <v>0</v>
      </c>
      <c r="BJ59" s="72">
        <f>SUM(BJ52:BJ58)</f>
        <v>0</v>
      </c>
      <c r="BK59" s="72">
        <f t="shared" ref="BK59:BM59" si="57">SUM(BK52:BK58)</f>
        <v>0</v>
      </c>
      <c r="BL59" s="72">
        <f t="shared" si="57"/>
        <v>0</v>
      </c>
      <c r="BM59" s="72">
        <f t="shared" si="57"/>
        <v>0</v>
      </c>
    </row>
    <row r="60" spans="1:65" x14ac:dyDescent="0.2">
      <c r="A60" s="27">
        <v>43938</v>
      </c>
      <c r="B60" s="1" t="s">
        <v>458</v>
      </c>
      <c r="D60" s="27">
        <v>43938</v>
      </c>
      <c r="E60" s="1" t="s">
        <v>265</v>
      </c>
      <c r="F60" s="1" t="s">
        <v>5</v>
      </c>
      <c r="G60" s="41">
        <v>376.92</v>
      </c>
      <c r="H60" s="41">
        <v>376.92</v>
      </c>
      <c r="I60" s="1" t="s">
        <v>696</v>
      </c>
      <c r="J60" s="1">
        <v>80</v>
      </c>
      <c r="K60" s="1">
        <v>428679</v>
      </c>
      <c r="L60" s="27" t="s">
        <v>705</v>
      </c>
      <c r="M60" s="27">
        <v>37880</v>
      </c>
      <c r="N60" s="27"/>
      <c r="O60" s="27">
        <v>44680</v>
      </c>
      <c r="P60" s="1" t="s">
        <v>696</v>
      </c>
      <c r="Q60" s="27">
        <v>43918</v>
      </c>
      <c r="R60" s="27">
        <v>43931</v>
      </c>
      <c r="S60" s="67">
        <f t="shared" si="4"/>
        <v>43951</v>
      </c>
      <c r="T60" s="67">
        <f t="shared" si="5"/>
        <v>43921</v>
      </c>
      <c r="U60" s="67">
        <f t="shared" si="6"/>
        <v>43951</v>
      </c>
      <c r="V60" s="69">
        <f t="shared" si="7"/>
        <v>4</v>
      </c>
      <c r="W60" s="69">
        <f t="shared" si="8"/>
        <v>10</v>
      </c>
      <c r="X60" s="41">
        <f t="shared" si="9"/>
        <v>107.69142857142857</v>
      </c>
      <c r="Y60" s="41">
        <f t="shared" si="10"/>
        <v>269.22857142857146</v>
      </c>
      <c r="Z60" s="41">
        <f t="shared" si="11"/>
        <v>22.857142857142854</v>
      </c>
      <c r="AA60" s="41">
        <f t="shared" si="12"/>
        <v>57.142857142857146</v>
      </c>
    </row>
    <row r="61" spans="1:65" x14ac:dyDescent="0.2">
      <c r="A61" s="27">
        <v>43952</v>
      </c>
      <c r="B61" s="1" t="s">
        <v>466</v>
      </c>
      <c r="D61" s="27">
        <v>43952</v>
      </c>
      <c r="E61" s="1" t="s">
        <v>265</v>
      </c>
      <c r="F61" s="1" t="s">
        <v>5</v>
      </c>
      <c r="G61" s="41">
        <v>4107.6899999999996</v>
      </c>
      <c r="H61" s="41">
        <v>4107.6899999999996</v>
      </c>
      <c r="I61" s="1" t="s">
        <v>696</v>
      </c>
      <c r="J61" s="1">
        <v>80</v>
      </c>
      <c r="K61" s="1">
        <v>430080</v>
      </c>
      <c r="L61" s="27" t="s">
        <v>706</v>
      </c>
      <c r="M61" s="27">
        <v>41122</v>
      </c>
      <c r="N61" s="27"/>
      <c r="O61" s="27">
        <v>44680</v>
      </c>
      <c r="P61" s="1" t="s">
        <v>696</v>
      </c>
      <c r="Q61" s="27">
        <v>43932</v>
      </c>
      <c r="R61" s="27">
        <v>43945</v>
      </c>
      <c r="S61" s="67">
        <f t="shared" si="4"/>
        <v>43982</v>
      </c>
      <c r="T61" s="67">
        <f t="shared" si="5"/>
        <v>43951</v>
      </c>
      <c r="U61" s="67" t="str">
        <f t="shared" si="6"/>
        <v>na</v>
      </c>
      <c r="V61" s="69">
        <f t="shared" si="7"/>
        <v>14</v>
      </c>
      <c r="W61" s="69">
        <f t="shared" si="8"/>
        <v>0</v>
      </c>
      <c r="X61" s="41">
        <f t="shared" si="9"/>
        <v>4107.6899999999996</v>
      </c>
      <c r="Y61" s="41">
        <f t="shared" si="10"/>
        <v>0</v>
      </c>
      <c r="Z61" s="41">
        <f t="shared" si="11"/>
        <v>80</v>
      </c>
      <c r="AA61" s="41">
        <f t="shared" si="12"/>
        <v>0</v>
      </c>
    </row>
    <row r="62" spans="1:65" x14ac:dyDescent="0.2">
      <c r="A62" s="27">
        <v>43952</v>
      </c>
      <c r="B62" s="1" t="s">
        <v>464</v>
      </c>
      <c r="D62" s="27">
        <v>43952</v>
      </c>
      <c r="E62" s="1" t="s">
        <v>265</v>
      </c>
      <c r="F62" s="1" t="s">
        <v>5</v>
      </c>
      <c r="G62" s="41">
        <v>1115.6300000000001</v>
      </c>
      <c r="H62" s="41">
        <v>1115.6300000000001</v>
      </c>
      <c r="I62" s="1" t="s">
        <v>696</v>
      </c>
      <c r="J62" s="1">
        <v>45.5</v>
      </c>
      <c r="K62" s="1">
        <v>430035</v>
      </c>
      <c r="L62" s="27">
        <v>32533</v>
      </c>
      <c r="M62" s="27">
        <v>43878</v>
      </c>
      <c r="N62" s="27">
        <v>43997</v>
      </c>
      <c r="O62" s="27">
        <v>43994</v>
      </c>
      <c r="P62" s="1" t="s">
        <v>696</v>
      </c>
      <c r="Q62" s="27">
        <v>43932</v>
      </c>
      <c r="R62" s="27">
        <v>43945</v>
      </c>
      <c r="S62" s="67">
        <f t="shared" si="4"/>
        <v>43982</v>
      </c>
      <c r="T62" s="67">
        <f t="shared" si="5"/>
        <v>43951</v>
      </c>
      <c r="U62" s="67" t="str">
        <f t="shared" si="6"/>
        <v>na</v>
      </c>
      <c r="V62" s="69">
        <f t="shared" si="7"/>
        <v>14</v>
      </c>
      <c r="W62" s="69">
        <f t="shared" si="8"/>
        <v>0</v>
      </c>
      <c r="X62" s="41">
        <f t="shared" si="9"/>
        <v>1115.6300000000001</v>
      </c>
      <c r="Y62" s="41">
        <f t="shared" si="10"/>
        <v>0</v>
      </c>
      <c r="Z62" s="41">
        <f t="shared" si="11"/>
        <v>45.5</v>
      </c>
      <c r="AA62" s="41">
        <f t="shared" si="12"/>
        <v>0</v>
      </c>
    </row>
    <row r="63" spans="1:65" x14ac:dyDescent="0.2">
      <c r="A63" s="27">
        <v>43952</v>
      </c>
      <c r="B63" s="1" t="s">
        <v>465</v>
      </c>
      <c r="D63" s="27">
        <v>43952</v>
      </c>
      <c r="E63" s="1" t="s">
        <v>265</v>
      </c>
      <c r="F63" s="1" t="s">
        <v>5</v>
      </c>
      <c r="G63" s="41">
        <v>2692.31</v>
      </c>
      <c r="H63" s="41">
        <v>2692.31</v>
      </c>
      <c r="I63" s="1" t="s">
        <v>696</v>
      </c>
      <c r="J63" s="1">
        <v>80</v>
      </c>
      <c r="K63" s="1">
        <v>430118</v>
      </c>
      <c r="L63" s="27" t="s">
        <v>707</v>
      </c>
      <c r="M63" s="27">
        <v>42196</v>
      </c>
      <c r="N63" s="27">
        <v>44099</v>
      </c>
      <c r="O63" s="27">
        <v>44106</v>
      </c>
      <c r="P63" s="1" t="s">
        <v>696</v>
      </c>
      <c r="Q63" s="27">
        <v>43932</v>
      </c>
      <c r="R63" s="27">
        <v>43945</v>
      </c>
      <c r="S63" s="67">
        <f t="shared" si="4"/>
        <v>43982</v>
      </c>
      <c r="T63" s="67">
        <f t="shared" si="5"/>
        <v>43951</v>
      </c>
      <c r="U63" s="67" t="str">
        <f t="shared" si="6"/>
        <v>na</v>
      </c>
      <c r="V63" s="69">
        <f t="shared" si="7"/>
        <v>14</v>
      </c>
      <c r="W63" s="69">
        <f t="shared" si="8"/>
        <v>0</v>
      </c>
      <c r="X63" s="41">
        <f t="shared" si="9"/>
        <v>2692.31</v>
      </c>
      <c r="Y63" s="41">
        <f t="shared" si="10"/>
        <v>0</v>
      </c>
      <c r="Z63" s="41">
        <f t="shared" si="11"/>
        <v>80</v>
      </c>
      <c r="AA63" s="41">
        <f t="shared" si="12"/>
        <v>0</v>
      </c>
      <c r="AE63" s="3" t="s">
        <v>740</v>
      </c>
      <c r="AF63" s="3"/>
      <c r="AG63" s="15">
        <f>SUM(AG29,AG32,AG49,AG59)</f>
        <v>0</v>
      </c>
      <c r="AH63" s="15">
        <f t="shared" ref="AH63:BG63" si="58">SUM(AH29,AH32,AH49,AH59)</f>
        <v>0</v>
      </c>
      <c r="AI63" s="15">
        <f t="shared" si="58"/>
        <v>0</v>
      </c>
      <c r="AJ63" s="15">
        <f t="shared" si="58"/>
        <v>0</v>
      </c>
      <c r="AK63" s="15">
        <f t="shared" si="58"/>
        <v>0</v>
      </c>
      <c r="AL63" s="15">
        <f t="shared" si="58"/>
        <v>0</v>
      </c>
      <c r="AM63" s="15">
        <f t="shared" si="58"/>
        <v>0</v>
      </c>
      <c r="AN63" s="15">
        <f t="shared" si="58"/>
        <v>0</v>
      </c>
      <c r="AO63" s="15">
        <f t="shared" si="58"/>
        <v>0</v>
      </c>
      <c r="AP63" s="15">
        <f t="shared" si="58"/>
        <v>0</v>
      </c>
      <c r="AQ63" s="15">
        <f t="shared" si="58"/>
        <v>0</v>
      </c>
      <c r="AR63" s="15">
        <f t="shared" si="58"/>
        <v>0</v>
      </c>
      <c r="AS63" s="15">
        <f t="shared" si="58"/>
        <v>0</v>
      </c>
      <c r="AT63" s="15">
        <f t="shared" si="58"/>
        <v>0</v>
      </c>
      <c r="AU63" s="15">
        <f t="shared" si="58"/>
        <v>0</v>
      </c>
      <c r="AV63" s="15">
        <f t="shared" si="58"/>
        <v>0</v>
      </c>
      <c r="AW63" s="15">
        <f t="shared" si="58"/>
        <v>0</v>
      </c>
      <c r="AX63" s="15">
        <f t="shared" si="58"/>
        <v>0</v>
      </c>
      <c r="AY63" s="15">
        <f t="shared" si="58"/>
        <v>0</v>
      </c>
      <c r="AZ63" s="15">
        <f t="shared" si="58"/>
        <v>0</v>
      </c>
      <c r="BA63" s="15">
        <f t="shared" si="58"/>
        <v>0</v>
      </c>
      <c r="BB63" s="15">
        <f t="shared" si="58"/>
        <v>0</v>
      </c>
      <c r="BC63" s="15">
        <f t="shared" si="58"/>
        <v>0</v>
      </c>
      <c r="BD63" s="15">
        <f t="shared" si="58"/>
        <v>0</v>
      </c>
      <c r="BE63" s="15">
        <f t="shared" si="58"/>
        <v>0</v>
      </c>
      <c r="BF63" s="15">
        <f t="shared" si="58"/>
        <v>0</v>
      </c>
      <c r="BG63" s="15">
        <f t="shared" si="58"/>
        <v>0</v>
      </c>
      <c r="BH63" s="15">
        <f t="shared" ref="BH63" si="59">SUM(BH29,BH32,BH49,BH59)</f>
        <v>0</v>
      </c>
      <c r="BJ63" s="15">
        <f t="shared" ref="BJ63" si="60">SUM(AG63:AR63)</f>
        <v>0</v>
      </c>
      <c r="BK63" s="15">
        <f t="shared" ref="BK63" si="61">SUM(AS63:BD63)</f>
        <v>0</v>
      </c>
      <c r="BL63" s="15">
        <f t="shared" ref="BL63" si="62">SUM(AV63:BG63)</f>
        <v>0</v>
      </c>
      <c r="BM63" s="15">
        <f t="shared" ref="BM63" si="63">SUM(AW63:BH63)</f>
        <v>0</v>
      </c>
    </row>
    <row r="64" spans="1:65" x14ac:dyDescent="0.2">
      <c r="A64" s="27">
        <v>43952</v>
      </c>
      <c r="B64" s="1" t="s">
        <v>462</v>
      </c>
      <c r="D64" s="27">
        <v>43952</v>
      </c>
      <c r="E64" s="1" t="s">
        <v>265</v>
      </c>
      <c r="F64" s="1" t="s">
        <v>5</v>
      </c>
      <c r="G64" s="41">
        <v>1593.02</v>
      </c>
      <c r="H64" s="41">
        <v>1593.02</v>
      </c>
      <c r="I64" s="1" t="s">
        <v>696</v>
      </c>
      <c r="J64" s="1">
        <v>71</v>
      </c>
      <c r="K64" s="1">
        <v>430056</v>
      </c>
      <c r="L64" s="27">
        <v>34183</v>
      </c>
      <c r="M64" s="27" t="s">
        <v>703</v>
      </c>
      <c r="N64" s="27"/>
      <c r="O64" s="27">
        <v>44680</v>
      </c>
      <c r="P64" s="1" t="s">
        <v>696</v>
      </c>
      <c r="Q64" s="27">
        <v>43932</v>
      </c>
      <c r="R64" s="27">
        <v>43945</v>
      </c>
      <c r="S64" s="67">
        <f t="shared" si="4"/>
        <v>43982</v>
      </c>
      <c r="T64" s="67">
        <f t="shared" si="5"/>
        <v>43951</v>
      </c>
      <c r="U64" s="67" t="str">
        <f t="shared" si="6"/>
        <v>na</v>
      </c>
      <c r="V64" s="69">
        <f t="shared" si="7"/>
        <v>14</v>
      </c>
      <c r="W64" s="69">
        <f t="shared" si="8"/>
        <v>0</v>
      </c>
      <c r="X64" s="41">
        <f t="shared" si="9"/>
        <v>1593.02</v>
      </c>
      <c r="Y64" s="41">
        <f t="shared" si="10"/>
        <v>0</v>
      </c>
      <c r="Z64" s="41">
        <f t="shared" si="11"/>
        <v>71</v>
      </c>
      <c r="AA64" s="41">
        <f t="shared" si="12"/>
        <v>0</v>
      </c>
      <c r="AE64" s="1" t="s">
        <v>742</v>
      </c>
      <c r="AG64" s="6">
        <f>COUNTIF(AG2:AG28,"&gt;"&amp;0)-1</f>
        <v>-1</v>
      </c>
      <c r="AH64" s="6">
        <f t="shared" ref="AH64:AR64" si="64">COUNTIF(AH2:AH28,"&gt;"&amp;0)-1</f>
        <v>-1</v>
      </c>
      <c r="AI64" s="6">
        <f t="shared" si="64"/>
        <v>-1</v>
      </c>
      <c r="AJ64" s="6">
        <f t="shared" si="64"/>
        <v>-1</v>
      </c>
      <c r="AK64" s="6">
        <f t="shared" si="64"/>
        <v>-1</v>
      </c>
      <c r="AL64" s="6">
        <f t="shared" si="64"/>
        <v>-1</v>
      </c>
      <c r="AM64" s="6">
        <f t="shared" si="64"/>
        <v>-1</v>
      </c>
      <c r="AN64" s="6">
        <f t="shared" si="64"/>
        <v>-1</v>
      </c>
      <c r="AO64" s="6">
        <f t="shared" si="64"/>
        <v>-1</v>
      </c>
      <c r="AP64" s="6">
        <f t="shared" si="64"/>
        <v>-1</v>
      </c>
      <c r="AQ64" s="6">
        <f t="shared" si="64"/>
        <v>-1</v>
      </c>
      <c r="AR64" s="6">
        <f t="shared" si="64"/>
        <v>-1</v>
      </c>
      <c r="AS64" s="6">
        <f>COUNTIF(AS2:AS28,"&gt;"&amp;0)</f>
        <v>0</v>
      </c>
      <c r="AT64" s="6">
        <f t="shared" ref="AT64:BH64" si="65">COUNTIF(AT2:AT28,"&gt;"&amp;0)</f>
        <v>0</v>
      </c>
      <c r="AU64" s="6">
        <f t="shared" si="65"/>
        <v>0</v>
      </c>
      <c r="AV64" s="6">
        <f t="shared" si="65"/>
        <v>0</v>
      </c>
      <c r="AW64" s="6">
        <f t="shared" si="65"/>
        <v>0</v>
      </c>
      <c r="AX64" s="6">
        <f t="shared" si="65"/>
        <v>0</v>
      </c>
      <c r="AY64" s="6">
        <f t="shared" si="65"/>
        <v>0</v>
      </c>
      <c r="AZ64" s="6">
        <f t="shared" si="65"/>
        <v>0</v>
      </c>
      <c r="BA64" s="6">
        <f t="shared" si="65"/>
        <v>0</v>
      </c>
      <c r="BB64" s="6">
        <f t="shared" si="65"/>
        <v>0</v>
      </c>
      <c r="BC64" s="6">
        <f t="shared" si="65"/>
        <v>0</v>
      </c>
      <c r="BD64" s="6">
        <f t="shared" si="65"/>
        <v>0</v>
      </c>
      <c r="BE64" s="6">
        <f t="shared" si="65"/>
        <v>0</v>
      </c>
      <c r="BF64" s="6">
        <f t="shared" si="65"/>
        <v>0</v>
      </c>
      <c r="BG64" s="6">
        <f t="shared" si="65"/>
        <v>0</v>
      </c>
      <c r="BH64" s="6">
        <f t="shared" si="65"/>
        <v>0</v>
      </c>
    </row>
    <row r="65" spans="1:65" x14ac:dyDescent="0.2">
      <c r="A65" s="27">
        <v>43952</v>
      </c>
      <c r="B65" s="1" t="s">
        <v>462</v>
      </c>
      <c r="D65" s="27">
        <v>43952</v>
      </c>
      <c r="E65" s="1" t="s">
        <v>549</v>
      </c>
      <c r="F65" s="1" t="s">
        <v>32</v>
      </c>
      <c r="G65" s="41">
        <v>179.5</v>
      </c>
      <c r="H65" s="41">
        <v>179.5</v>
      </c>
      <c r="I65" s="1" t="s">
        <v>696</v>
      </c>
      <c r="J65" s="1">
        <v>8</v>
      </c>
      <c r="K65" s="1">
        <v>430056</v>
      </c>
      <c r="L65" s="27">
        <v>34183</v>
      </c>
      <c r="M65" s="27" t="s">
        <v>703</v>
      </c>
      <c r="N65" s="27"/>
      <c r="O65" s="27">
        <v>44680</v>
      </c>
      <c r="P65" s="1" t="s">
        <v>708</v>
      </c>
      <c r="Q65" s="27">
        <v>43932</v>
      </c>
      <c r="R65" s="27">
        <v>43945</v>
      </c>
      <c r="S65" s="67">
        <f t="shared" si="4"/>
        <v>43982</v>
      </c>
      <c r="T65" s="67">
        <f t="shared" si="5"/>
        <v>43951</v>
      </c>
      <c r="U65" s="67" t="str">
        <f t="shared" si="6"/>
        <v>na</v>
      </c>
      <c r="V65" s="69">
        <f t="shared" si="7"/>
        <v>14</v>
      </c>
      <c r="W65" s="69">
        <f t="shared" si="8"/>
        <v>0</v>
      </c>
      <c r="X65" s="41">
        <f t="shared" si="9"/>
        <v>179.5</v>
      </c>
      <c r="Y65" s="41">
        <f t="shared" si="10"/>
        <v>0</v>
      </c>
      <c r="Z65" s="41">
        <f t="shared" si="11"/>
        <v>8</v>
      </c>
      <c r="AA65" s="41">
        <f t="shared" si="12"/>
        <v>0</v>
      </c>
      <c r="AF65" s="35"/>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row>
    <row r="66" spans="1:65" x14ac:dyDescent="0.2">
      <c r="A66" s="27">
        <v>43952</v>
      </c>
      <c r="B66" s="1" t="s">
        <v>462</v>
      </c>
      <c r="D66" s="27">
        <v>43952</v>
      </c>
      <c r="E66" s="1" t="s">
        <v>354</v>
      </c>
      <c r="F66" s="1" t="s">
        <v>5</v>
      </c>
      <c r="G66" s="41">
        <v>22.44</v>
      </c>
      <c r="H66" s="41">
        <v>22.44</v>
      </c>
      <c r="I66" s="1" t="s">
        <v>696</v>
      </c>
      <c r="J66" s="1">
        <v>1</v>
      </c>
      <c r="K66" s="1">
        <v>430056</v>
      </c>
      <c r="L66" s="27">
        <v>34183</v>
      </c>
      <c r="M66" s="27" t="s">
        <v>703</v>
      </c>
      <c r="N66" s="27"/>
      <c r="O66" s="27">
        <v>44680</v>
      </c>
      <c r="P66" s="1" t="s">
        <v>704</v>
      </c>
      <c r="Q66" s="27">
        <v>43932</v>
      </c>
      <c r="R66" s="27">
        <v>43945</v>
      </c>
      <c r="S66" s="67">
        <f t="shared" si="4"/>
        <v>43982</v>
      </c>
      <c r="T66" s="67">
        <f t="shared" si="5"/>
        <v>43951</v>
      </c>
      <c r="U66" s="67" t="str">
        <f t="shared" si="6"/>
        <v>na</v>
      </c>
      <c r="V66" s="69">
        <f t="shared" si="7"/>
        <v>14</v>
      </c>
      <c r="W66" s="69">
        <f t="shared" si="8"/>
        <v>0</v>
      </c>
      <c r="X66" s="41">
        <f t="shared" si="9"/>
        <v>22.44</v>
      </c>
      <c r="Y66" s="41">
        <f t="shared" si="10"/>
        <v>0</v>
      </c>
      <c r="Z66" s="41">
        <f t="shared" si="11"/>
        <v>1</v>
      </c>
      <c r="AA66" s="41">
        <f t="shared" si="12"/>
        <v>0</v>
      </c>
      <c r="AF66" s="35"/>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row>
    <row r="67" spans="1:65" ht="13.5" x14ac:dyDescent="0.35">
      <c r="A67" s="27">
        <v>43952</v>
      </c>
      <c r="B67" s="1" t="s">
        <v>463</v>
      </c>
      <c r="D67" s="27">
        <v>43952</v>
      </c>
      <c r="E67" s="1" t="s">
        <v>265</v>
      </c>
      <c r="F67" s="1" t="s">
        <v>5</v>
      </c>
      <c r="G67" s="41">
        <v>376.92</v>
      </c>
      <c r="H67" s="41">
        <v>376.92</v>
      </c>
      <c r="I67" s="1" t="s">
        <v>696</v>
      </c>
      <c r="J67" s="1">
        <v>80</v>
      </c>
      <c r="K67" s="1">
        <v>430162</v>
      </c>
      <c r="L67" s="27" t="s">
        <v>705</v>
      </c>
      <c r="M67" s="27">
        <v>37880</v>
      </c>
      <c r="N67" s="27"/>
      <c r="O67" s="27">
        <v>44680</v>
      </c>
      <c r="P67" s="1" t="s">
        <v>696</v>
      </c>
      <c r="Q67" s="27">
        <v>43932</v>
      </c>
      <c r="R67" s="27">
        <v>43945</v>
      </c>
      <c r="S67" s="67">
        <f t="shared" ref="S67:S130" si="66">EOMONTH(A67,0)</f>
        <v>43982</v>
      </c>
      <c r="T67" s="67">
        <f t="shared" ref="T67:T130" si="67">EOMONTH(Q67,0)</f>
        <v>43951</v>
      </c>
      <c r="U67" s="67" t="str">
        <f t="shared" ref="U67:U130" si="68">IF(T67=EOMONTH(R67,0),"na",EOMONTH(R67,0))</f>
        <v>na</v>
      </c>
      <c r="V67" s="69">
        <f t="shared" ref="V67:V130" si="69">IF(U67="na",R67-Q67,T67-Q67)+1</f>
        <v>14</v>
      </c>
      <c r="W67" s="69">
        <f t="shared" ref="W67:W130" si="70">IF(U67="na",0,DAY(R67))</f>
        <v>0</v>
      </c>
      <c r="X67" s="41">
        <f t="shared" ref="X67:X130" si="71">V67/SUM(V67:W67)*H67</f>
        <v>376.92</v>
      </c>
      <c r="Y67" s="41">
        <f t="shared" ref="Y67:Y130" si="72">H67-X67</f>
        <v>0</v>
      </c>
      <c r="Z67" s="41">
        <f t="shared" ref="Z67:Z130" si="73">V67/SUM(V67:W67)*J67</f>
        <v>80</v>
      </c>
      <c r="AA67" s="41">
        <f t="shared" ref="AA67:AA130" si="74">J67-Z67</f>
        <v>0</v>
      </c>
      <c r="AE67" s="5" t="s">
        <v>979</v>
      </c>
      <c r="AG67" s="10">
        <v>43861</v>
      </c>
      <c r="AH67" s="10">
        <f>EOMONTH(AG67,1)</f>
        <v>43890</v>
      </c>
      <c r="AI67" s="10">
        <f t="shared" ref="AI67" si="75">EOMONTH(AH67,1)</f>
        <v>43921</v>
      </c>
      <c r="AJ67" s="10">
        <f t="shared" ref="AJ67" si="76">EOMONTH(AI67,1)</f>
        <v>43951</v>
      </c>
      <c r="AK67" s="10">
        <f t="shared" ref="AK67" si="77">EOMONTH(AJ67,1)</f>
        <v>43982</v>
      </c>
      <c r="AL67" s="10">
        <f t="shared" ref="AL67" si="78">EOMONTH(AK67,1)</f>
        <v>44012</v>
      </c>
      <c r="AM67" s="10">
        <f t="shared" ref="AM67" si="79">EOMONTH(AL67,1)</f>
        <v>44043</v>
      </c>
      <c r="AN67" s="10">
        <f t="shared" ref="AN67" si="80">EOMONTH(AM67,1)</f>
        <v>44074</v>
      </c>
      <c r="AO67" s="10">
        <f t="shared" ref="AO67" si="81">EOMONTH(AN67,1)</f>
        <v>44104</v>
      </c>
      <c r="AP67" s="10">
        <f t="shared" ref="AP67" si="82">EOMONTH(AO67,1)</f>
        <v>44135</v>
      </c>
      <c r="AQ67" s="10">
        <f t="shared" ref="AQ67" si="83">EOMONTH(AP67,1)</f>
        <v>44165</v>
      </c>
      <c r="AR67" s="10">
        <f t="shared" ref="AR67" si="84">EOMONTH(AQ67,1)</f>
        <v>44196</v>
      </c>
      <c r="AS67" s="10">
        <f t="shared" ref="AS67" si="85">EOMONTH(AR67,1)</f>
        <v>44227</v>
      </c>
      <c r="AT67" s="10">
        <f t="shared" ref="AT67" si="86">EOMONTH(AS67,1)</f>
        <v>44255</v>
      </c>
      <c r="AU67" s="10">
        <f t="shared" ref="AU67" si="87">EOMONTH(AT67,1)</f>
        <v>44286</v>
      </c>
      <c r="AV67" s="10">
        <f t="shared" ref="AV67" si="88">EOMONTH(AU67,1)</f>
        <v>44316</v>
      </c>
      <c r="AW67" s="10">
        <f t="shared" ref="AW67" si="89">EOMONTH(AV67,1)</f>
        <v>44347</v>
      </c>
      <c r="AX67" s="10">
        <f t="shared" ref="AX67" si="90">EOMONTH(AW67,1)</f>
        <v>44377</v>
      </c>
      <c r="AY67" s="10">
        <f t="shared" ref="AY67" si="91">EOMONTH(AX67,1)</f>
        <v>44408</v>
      </c>
      <c r="AZ67" s="10">
        <f t="shared" ref="AZ67" si="92">EOMONTH(AY67,1)</f>
        <v>44439</v>
      </c>
      <c r="BA67" s="10">
        <f t="shared" ref="BA67" si="93">EOMONTH(AZ67,1)</f>
        <v>44469</v>
      </c>
      <c r="BB67" s="10">
        <f t="shared" ref="BB67" si="94">EOMONTH(BA67,1)</f>
        <v>44500</v>
      </c>
      <c r="BC67" s="10">
        <f t="shared" ref="BC67" si="95">EOMONTH(BB67,1)</f>
        <v>44530</v>
      </c>
      <c r="BD67" s="10">
        <f t="shared" ref="BD67" si="96">EOMONTH(BC67,1)</f>
        <v>44561</v>
      </c>
      <c r="BE67" s="10">
        <f t="shared" ref="BE67" si="97">EOMONTH(BD67,1)</f>
        <v>44592</v>
      </c>
      <c r="BF67" s="10">
        <f t="shared" ref="BF67" si="98">EOMONTH(BE67,1)</f>
        <v>44620</v>
      </c>
      <c r="BG67" s="10">
        <f t="shared" ref="BG67" si="99">EOMONTH(BF67,1)</f>
        <v>44651</v>
      </c>
      <c r="BH67" s="10">
        <f t="shared" ref="BH67" si="100">EOMONTH(BG67,1)</f>
        <v>44681</v>
      </c>
    </row>
    <row r="68" spans="1:65" x14ac:dyDescent="0.2">
      <c r="A68" s="27">
        <v>43966</v>
      </c>
      <c r="B68" s="1" t="s">
        <v>472</v>
      </c>
      <c r="D68" s="27">
        <v>43966</v>
      </c>
      <c r="E68" s="1" t="s">
        <v>265</v>
      </c>
      <c r="F68" s="1" t="s">
        <v>5</v>
      </c>
      <c r="G68" s="41">
        <v>4107.6899999999996</v>
      </c>
      <c r="H68" s="41">
        <v>4107.6899999999996</v>
      </c>
      <c r="I68" s="1" t="s">
        <v>696</v>
      </c>
      <c r="J68" s="1">
        <v>80</v>
      </c>
      <c r="K68" s="1">
        <v>432194</v>
      </c>
      <c r="L68" s="27" t="s">
        <v>706</v>
      </c>
      <c r="M68" s="27">
        <v>41122</v>
      </c>
      <c r="N68" s="27"/>
      <c r="O68" s="27">
        <v>44680</v>
      </c>
      <c r="P68" s="1" t="s">
        <v>696</v>
      </c>
      <c r="Q68" s="27">
        <v>43946</v>
      </c>
      <c r="R68" s="27">
        <v>43959</v>
      </c>
      <c r="S68" s="67">
        <f t="shared" si="66"/>
        <v>43982</v>
      </c>
      <c r="T68" s="67">
        <f t="shared" si="67"/>
        <v>43951</v>
      </c>
      <c r="U68" s="67">
        <f t="shared" si="68"/>
        <v>43982</v>
      </c>
      <c r="V68" s="69">
        <f t="shared" si="69"/>
        <v>6</v>
      </c>
      <c r="W68" s="69">
        <f t="shared" si="70"/>
        <v>8</v>
      </c>
      <c r="X68" s="41">
        <f t="shared" si="71"/>
        <v>1760.4385714285711</v>
      </c>
      <c r="Y68" s="41">
        <f t="shared" si="72"/>
        <v>2347.2514285714287</v>
      </c>
      <c r="Z68" s="41">
        <f t="shared" si="73"/>
        <v>34.285714285714285</v>
      </c>
      <c r="AA68" s="41">
        <f t="shared" si="74"/>
        <v>45.714285714285715</v>
      </c>
      <c r="AE68" s="1" t="s">
        <v>5</v>
      </c>
      <c r="AG68" s="6">
        <f t="shared" ref="AG68:AP77" si="101">(SUMIFS($Z:$Z,$C:$C,$AF68,$T:$T,AG$1,$F:$F,$AE68)+SUMIFS($AA:$AA,$C:$C,$AF68,$U:$U,AG$1,$F:$F,$AE68))</f>
        <v>0</v>
      </c>
      <c r="AH68" s="6">
        <f t="shared" si="101"/>
        <v>0</v>
      </c>
      <c r="AI68" s="6">
        <f t="shared" si="101"/>
        <v>0</v>
      </c>
      <c r="AJ68" s="6">
        <f t="shared" si="101"/>
        <v>0</v>
      </c>
      <c r="AK68" s="6">
        <f t="shared" si="101"/>
        <v>0</v>
      </c>
      <c r="AL68" s="6">
        <f t="shared" si="101"/>
        <v>0</v>
      </c>
      <c r="AM68" s="6">
        <f t="shared" si="101"/>
        <v>0</v>
      </c>
      <c r="AN68" s="6">
        <f t="shared" si="101"/>
        <v>0</v>
      </c>
      <c r="AO68" s="6">
        <f t="shared" si="101"/>
        <v>0</v>
      </c>
      <c r="AP68" s="6">
        <f t="shared" si="101"/>
        <v>0</v>
      </c>
      <c r="AQ68" s="6">
        <f t="shared" ref="AQ68:AZ77" si="102">(SUMIFS($Z:$Z,$C:$C,$AF68,$T:$T,AQ$1,$F:$F,$AE68)+SUMIFS($AA:$AA,$C:$C,$AF68,$U:$U,AQ$1,$F:$F,$AE68))</f>
        <v>0</v>
      </c>
      <c r="AR68" s="6">
        <f t="shared" si="102"/>
        <v>0</v>
      </c>
      <c r="AS68" s="6">
        <f t="shared" si="102"/>
        <v>0</v>
      </c>
      <c r="AT68" s="6">
        <f t="shared" si="102"/>
        <v>0</v>
      </c>
      <c r="AU68" s="6">
        <f t="shared" si="102"/>
        <v>0</v>
      </c>
      <c r="AV68" s="6">
        <f t="shared" si="102"/>
        <v>0</v>
      </c>
      <c r="AW68" s="6">
        <f t="shared" si="102"/>
        <v>0</v>
      </c>
      <c r="AX68" s="6">
        <f t="shared" si="102"/>
        <v>0</v>
      </c>
      <c r="AY68" s="6">
        <f t="shared" si="102"/>
        <v>0</v>
      </c>
      <c r="AZ68" s="6">
        <f t="shared" si="102"/>
        <v>0</v>
      </c>
      <c r="BA68" s="6">
        <f t="shared" ref="BA68:BH77" si="103">(SUMIFS($Z:$Z,$C:$C,$AF68,$T:$T,BA$1,$F:$F,$AE68)+SUMIFS($AA:$AA,$C:$C,$AF68,$U:$U,BA$1,$F:$F,$AE68))</f>
        <v>0</v>
      </c>
      <c r="BB68" s="6">
        <f t="shared" si="103"/>
        <v>0</v>
      </c>
      <c r="BC68" s="6">
        <f t="shared" si="103"/>
        <v>0</v>
      </c>
      <c r="BD68" s="6">
        <f t="shared" si="103"/>
        <v>0</v>
      </c>
      <c r="BE68" s="6">
        <f t="shared" si="103"/>
        <v>0</v>
      </c>
      <c r="BF68" s="6">
        <f t="shared" si="103"/>
        <v>0</v>
      </c>
      <c r="BG68" s="6">
        <f t="shared" si="103"/>
        <v>0</v>
      </c>
      <c r="BH68" s="6">
        <f t="shared" si="103"/>
        <v>0</v>
      </c>
      <c r="BJ68" s="6">
        <f>SUM(AG68:AR68)</f>
        <v>0</v>
      </c>
      <c r="BK68" s="6">
        <f>SUM(AS68:BD68)</f>
        <v>0</v>
      </c>
      <c r="BL68" s="6">
        <f>SUM(AV68:BG68)</f>
        <v>0</v>
      </c>
      <c r="BM68" s="6">
        <f>SUM(AW68:BH68)</f>
        <v>0</v>
      </c>
    </row>
    <row r="69" spans="1:65" x14ac:dyDescent="0.2">
      <c r="A69" s="27">
        <v>43966</v>
      </c>
      <c r="B69" s="1" t="s">
        <v>469</v>
      </c>
      <c r="D69" s="27">
        <v>43966</v>
      </c>
      <c r="E69" s="1" t="s">
        <v>265</v>
      </c>
      <c r="F69" s="1" t="s">
        <v>5</v>
      </c>
      <c r="G69" s="41">
        <v>1520.19</v>
      </c>
      <c r="H69" s="41">
        <v>1520.19</v>
      </c>
      <c r="I69" s="1" t="s">
        <v>696</v>
      </c>
      <c r="J69" s="1">
        <v>62</v>
      </c>
      <c r="K69" s="1">
        <v>432089</v>
      </c>
      <c r="L69" s="27">
        <v>32533</v>
      </c>
      <c r="M69" s="27">
        <v>43878</v>
      </c>
      <c r="N69" s="27">
        <v>43997</v>
      </c>
      <c r="O69" s="27">
        <v>43994</v>
      </c>
      <c r="P69" s="1" t="s">
        <v>696</v>
      </c>
      <c r="Q69" s="27">
        <v>43946</v>
      </c>
      <c r="R69" s="27">
        <v>43959</v>
      </c>
      <c r="S69" s="67">
        <f t="shared" si="66"/>
        <v>43982</v>
      </c>
      <c r="T69" s="67">
        <f t="shared" si="67"/>
        <v>43951</v>
      </c>
      <c r="U69" s="67">
        <f t="shared" si="68"/>
        <v>43982</v>
      </c>
      <c r="V69" s="69">
        <f t="shared" si="69"/>
        <v>6</v>
      </c>
      <c r="W69" s="69">
        <f t="shared" si="70"/>
        <v>8</v>
      </c>
      <c r="X69" s="41">
        <f t="shared" si="71"/>
        <v>651.51</v>
      </c>
      <c r="Y69" s="41">
        <f t="shared" si="72"/>
        <v>868.68000000000006</v>
      </c>
      <c r="Z69" s="41">
        <f t="shared" si="73"/>
        <v>26.571428571428569</v>
      </c>
      <c r="AA69" s="41">
        <f t="shared" si="74"/>
        <v>35.428571428571431</v>
      </c>
      <c r="AE69" s="1" t="s">
        <v>5</v>
      </c>
      <c r="AG69" s="6">
        <f t="shared" si="101"/>
        <v>0</v>
      </c>
      <c r="AH69" s="6">
        <f t="shared" si="101"/>
        <v>0</v>
      </c>
      <c r="AI69" s="6">
        <f t="shared" si="101"/>
        <v>0</v>
      </c>
      <c r="AJ69" s="6">
        <f t="shared" si="101"/>
        <v>0</v>
      </c>
      <c r="AK69" s="6">
        <f t="shared" si="101"/>
        <v>0</v>
      </c>
      <c r="AL69" s="6">
        <f t="shared" si="101"/>
        <v>0</v>
      </c>
      <c r="AM69" s="6">
        <f t="shared" si="101"/>
        <v>0</v>
      </c>
      <c r="AN69" s="6">
        <f t="shared" si="101"/>
        <v>0</v>
      </c>
      <c r="AO69" s="6">
        <f t="shared" si="101"/>
        <v>0</v>
      </c>
      <c r="AP69" s="6">
        <f t="shared" si="101"/>
        <v>0</v>
      </c>
      <c r="AQ69" s="6">
        <f t="shared" si="102"/>
        <v>0</v>
      </c>
      <c r="AR69" s="6">
        <f t="shared" si="102"/>
        <v>0</v>
      </c>
      <c r="AS69" s="6">
        <f t="shared" si="102"/>
        <v>0</v>
      </c>
      <c r="AT69" s="6">
        <f t="shared" si="102"/>
        <v>0</v>
      </c>
      <c r="AU69" s="6">
        <f t="shared" si="102"/>
        <v>0</v>
      </c>
      <c r="AV69" s="6">
        <f t="shared" si="102"/>
        <v>0</v>
      </c>
      <c r="AW69" s="6">
        <f t="shared" si="102"/>
        <v>0</v>
      </c>
      <c r="AX69" s="6">
        <f t="shared" si="102"/>
        <v>0</v>
      </c>
      <c r="AY69" s="6">
        <f t="shared" si="102"/>
        <v>0</v>
      </c>
      <c r="AZ69" s="6">
        <f t="shared" si="102"/>
        <v>0</v>
      </c>
      <c r="BA69" s="6">
        <f t="shared" si="103"/>
        <v>0</v>
      </c>
      <c r="BB69" s="6">
        <f t="shared" si="103"/>
        <v>0</v>
      </c>
      <c r="BC69" s="6">
        <f t="shared" si="103"/>
        <v>0</v>
      </c>
      <c r="BD69" s="6">
        <f t="shared" si="103"/>
        <v>0</v>
      </c>
      <c r="BE69" s="6">
        <f t="shared" si="103"/>
        <v>0</v>
      </c>
      <c r="BF69" s="6">
        <f t="shared" si="103"/>
        <v>0</v>
      </c>
      <c r="BG69" s="6">
        <f t="shared" si="103"/>
        <v>0</v>
      </c>
      <c r="BH69" s="6">
        <f t="shared" si="103"/>
        <v>0</v>
      </c>
      <c r="BJ69" s="6">
        <f t="shared" ref="BJ69:BJ94" si="104">SUM(AG69:AR69)</f>
        <v>0</v>
      </c>
      <c r="BK69" s="6">
        <f t="shared" ref="BK69:BK94" si="105">SUM(AS69:BD69)</f>
        <v>0</v>
      </c>
      <c r="BL69" s="6">
        <f t="shared" ref="BL69:BL94" si="106">SUM(AV69:BG69)</f>
        <v>0</v>
      </c>
      <c r="BM69" s="6">
        <f t="shared" ref="BM69:BM94" si="107">SUM(AW69:BH69)</f>
        <v>0</v>
      </c>
    </row>
    <row r="70" spans="1:65" x14ac:dyDescent="0.2">
      <c r="A70" s="27">
        <v>43966</v>
      </c>
      <c r="B70" s="1" t="s">
        <v>467</v>
      </c>
      <c r="D70" s="27">
        <v>43966</v>
      </c>
      <c r="E70" s="1" t="s">
        <v>265</v>
      </c>
      <c r="F70" s="1" t="s">
        <v>5</v>
      </c>
      <c r="G70" s="41">
        <v>2423.08</v>
      </c>
      <c r="H70" s="41">
        <v>2423.08</v>
      </c>
      <c r="I70" s="1" t="s">
        <v>696</v>
      </c>
      <c r="J70" s="1">
        <v>72</v>
      </c>
      <c r="K70" s="1">
        <v>432110</v>
      </c>
      <c r="L70" s="27" t="s">
        <v>707</v>
      </c>
      <c r="M70" s="27">
        <v>42196</v>
      </c>
      <c r="N70" s="27">
        <v>44099</v>
      </c>
      <c r="O70" s="27">
        <v>44106</v>
      </c>
      <c r="P70" s="1" t="s">
        <v>696</v>
      </c>
      <c r="Q70" s="27">
        <v>43946</v>
      </c>
      <c r="R70" s="27">
        <v>43959</v>
      </c>
      <c r="S70" s="67">
        <f t="shared" si="66"/>
        <v>43982</v>
      </c>
      <c r="T70" s="67">
        <f t="shared" si="67"/>
        <v>43951</v>
      </c>
      <c r="U70" s="67">
        <f t="shared" si="68"/>
        <v>43982</v>
      </c>
      <c r="V70" s="69">
        <f t="shared" si="69"/>
        <v>6</v>
      </c>
      <c r="W70" s="69">
        <f t="shared" si="70"/>
        <v>8</v>
      </c>
      <c r="X70" s="41">
        <f t="shared" si="71"/>
        <v>1038.462857142857</v>
      </c>
      <c r="Y70" s="41">
        <f t="shared" si="72"/>
        <v>1384.6171428571429</v>
      </c>
      <c r="Z70" s="41">
        <f t="shared" si="73"/>
        <v>30.857142857142854</v>
      </c>
      <c r="AA70" s="41">
        <f t="shared" si="74"/>
        <v>41.142857142857146</v>
      </c>
      <c r="AE70" s="1" t="s">
        <v>5</v>
      </c>
      <c r="AG70" s="73">
        <f t="shared" si="101"/>
        <v>0</v>
      </c>
      <c r="AH70" s="73">
        <f t="shared" si="101"/>
        <v>0</v>
      </c>
      <c r="AI70" s="73">
        <f t="shared" si="101"/>
        <v>0</v>
      </c>
      <c r="AJ70" s="73">
        <f t="shared" si="101"/>
        <v>0</v>
      </c>
      <c r="AK70" s="73">
        <f t="shared" si="101"/>
        <v>0</v>
      </c>
      <c r="AL70" s="73">
        <f t="shared" si="101"/>
        <v>0</v>
      </c>
      <c r="AM70" s="73">
        <f t="shared" si="101"/>
        <v>0</v>
      </c>
      <c r="AN70" s="73">
        <f t="shared" si="101"/>
        <v>0</v>
      </c>
      <c r="AO70" s="73">
        <f t="shared" si="101"/>
        <v>0</v>
      </c>
      <c r="AP70" s="73">
        <f t="shared" si="101"/>
        <v>0</v>
      </c>
      <c r="AQ70" s="73">
        <f t="shared" si="102"/>
        <v>0</v>
      </c>
      <c r="AR70" s="73">
        <f t="shared" si="102"/>
        <v>0</v>
      </c>
      <c r="AS70" s="6">
        <f t="shared" si="102"/>
        <v>0</v>
      </c>
      <c r="AT70" s="6">
        <f t="shared" si="102"/>
        <v>0</v>
      </c>
      <c r="AU70" s="6">
        <f t="shared" si="102"/>
        <v>0</v>
      </c>
      <c r="AV70" s="6">
        <f t="shared" si="102"/>
        <v>0</v>
      </c>
      <c r="AW70" s="6">
        <f t="shared" si="102"/>
        <v>0</v>
      </c>
      <c r="AX70" s="6">
        <f t="shared" si="102"/>
        <v>0</v>
      </c>
      <c r="AY70" s="6">
        <f t="shared" si="102"/>
        <v>0</v>
      </c>
      <c r="AZ70" s="6">
        <f t="shared" si="102"/>
        <v>0</v>
      </c>
      <c r="BA70" s="6">
        <f t="shared" si="103"/>
        <v>0</v>
      </c>
      <c r="BB70" s="6">
        <f t="shared" si="103"/>
        <v>0</v>
      </c>
      <c r="BC70" s="6">
        <f t="shared" si="103"/>
        <v>0</v>
      </c>
      <c r="BD70" s="6">
        <f t="shared" si="103"/>
        <v>0</v>
      </c>
      <c r="BE70" s="6">
        <f t="shared" si="103"/>
        <v>0</v>
      </c>
      <c r="BF70" s="6">
        <f t="shared" si="103"/>
        <v>0</v>
      </c>
      <c r="BG70" s="6">
        <f t="shared" si="103"/>
        <v>0</v>
      </c>
      <c r="BH70" s="6">
        <f t="shared" si="103"/>
        <v>0</v>
      </c>
      <c r="BJ70" s="6">
        <f t="shared" si="104"/>
        <v>0</v>
      </c>
      <c r="BK70" s="6">
        <f t="shared" si="105"/>
        <v>0</v>
      </c>
      <c r="BL70" s="6">
        <f t="shared" si="106"/>
        <v>0</v>
      </c>
      <c r="BM70" s="6">
        <f t="shared" si="107"/>
        <v>0</v>
      </c>
    </row>
    <row r="71" spans="1:65" x14ac:dyDescent="0.2">
      <c r="A71" s="27">
        <v>43966</v>
      </c>
      <c r="B71" s="1" t="s">
        <v>467</v>
      </c>
      <c r="D71" s="27">
        <v>43966</v>
      </c>
      <c r="E71" s="1" t="s">
        <v>549</v>
      </c>
      <c r="F71" s="1" t="s">
        <v>32</v>
      </c>
      <c r="G71" s="41">
        <v>168.27</v>
      </c>
      <c r="H71" s="41">
        <v>168.27</v>
      </c>
      <c r="I71" s="1" t="s">
        <v>696</v>
      </c>
      <c r="J71" s="1">
        <v>5</v>
      </c>
      <c r="K71" s="1">
        <v>432110</v>
      </c>
      <c r="L71" s="27" t="s">
        <v>707</v>
      </c>
      <c r="M71" s="27">
        <v>42196</v>
      </c>
      <c r="N71" s="27">
        <v>44099</v>
      </c>
      <c r="O71" s="27">
        <v>44106</v>
      </c>
      <c r="P71" s="1" t="s">
        <v>708</v>
      </c>
      <c r="Q71" s="27">
        <v>43946</v>
      </c>
      <c r="R71" s="27">
        <v>43959</v>
      </c>
      <c r="S71" s="67">
        <f t="shared" si="66"/>
        <v>43982</v>
      </c>
      <c r="T71" s="67">
        <f t="shared" si="67"/>
        <v>43951</v>
      </c>
      <c r="U71" s="67">
        <f t="shared" si="68"/>
        <v>43982</v>
      </c>
      <c r="V71" s="69">
        <f t="shared" si="69"/>
        <v>6</v>
      </c>
      <c r="W71" s="69">
        <f t="shared" si="70"/>
        <v>8</v>
      </c>
      <c r="X71" s="41">
        <f t="shared" si="71"/>
        <v>72.11571428571429</v>
      </c>
      <c r="Y71" s="41">
        <f t="shared" si="72"/>
        <v>96.15428571428572</v>
      </c>
      <c r="Z71" s="41">
        <f t="shared" si="73"/>
        <v>2.1428571428571428</v>
      </c>
      <c r="AA71" s="41">
        <f t="shared" si="74"/>
        <v>2.8571428571428572</v>
      </c>
      <c r="AE71" s="1" t="s">
        <v>5</v>
      </c>
      <c r="AG71" s="6">
        <f t="shared" si="101"/>
        <v>0</v>
      </c>
      <c r="AH71" s="6">
        <f t="shared" si="101"/>
        <v>0</v>
      </c>
      <c r="AI71" s="6">
        <f t="shared" si="101"/>
        <v>0</v>
      </c>
      <c r="AJ71" s="6">
        <f t="shared" si="101"/>
        <v>0</v>
      </c>
      <c r="AK71" s="6">
        <f t="shared" si="101"/>
        <v>0</v>
      </c>
      <c r="AL71" s="6">
        <f t="shared" si="101"/>
        <v>0</v>
      </c>
      <c r="AM71" s="6">
        <f t="shared" si="101"/>
        <v>0</v>
      </c>
      <c r="AN71" s="6">
        <f t="shared" si="101"/>
        <v>0</v>
      </c>
      <c r="AO71" s="6">
        <f t="shared" si="101"/>
        <v>0</v>
      </c>
      <c r="AP71" s="6">
        <f t="shared" si="101"/>
        <v>0</v>
      </c>
      <c r="AQ71" s="6">
        <f t="shared" si="102"/>
        <v>0</v>
      </c>
      <c r="AR71" s="6">
        <f t="shared" si="102"/>
        <v>0</v>
      </c>
      <c r="AS71" s="6">
        <f t="shared" si="102"/>
        <v>0</v>
      </c>
      <c r="AT71" s="6">
        <f t="shared" si="102"/>
        <v>0</v>
      </c>
      <c r="AU71" s="6">
        <f t="shared" si="102"/>
        <v>0</v>
      </c>
      <c r="AV71" s="6">
        <f t="shared" si="102"/>
        <v>0</v>
      </c>
      <c r="AW71" s="6">
        <f t="shared" si="102"/>
        <v>0</v>
      </c>
      <c r="AX71" s="6">
        <f t="shared" si="102"/>
        <v>0</v>
      </c>
      <c r="AY71" s="6">
        <f t="shared" si="102"/>
        <v>0</v>
      </c>
      <c r="AZ71" s="6">
        <f t="shared" si="102"/>
        <v>0</v>
      </c>
      <c r="BA71" s="6">
        <f t="shared" si="103"/>
        <v>0</v>
      </c>
      <c r="BB71" s="6">
        <f t="shared" si="103"/>
        <v>0</v>
      </c>
      <c r="BC71" s="6">
        <f t="shared" si="103"/>
        <v>0</v>
      </c>
      <c r="BD71" s="6">
        <f t="shared" si="103"/>
        <v>0</v>
      </c>
      <c r="BE71" s="6">
        <f t="shared" si="103"/>
        <v>0</v>
      </c>
      <c r="BF71" s="6">
        <f t="shared" si="103"/>
        <v>0</v>
      </c>
      <c r="BG71" s="6">
        <f t="shared" si="103"/>
        <v>0</v>
      </c>
      <c r="BH71" s="6">
        <f t="shared" si="103"/>
        <v>0</v>
      </c>
      <c r="BJ71" s="6">
        <f t="shared" si="104"/>
        <v>0</v>
      </c>
      <c r="BK71" s="6">
        <f t="shared" si="105"/>
        <v>0</v>
      </c>
      <c r="BL71" s="6">
        <f t="shared" si="106"/>
        <v>0</v>
      </c>
      <c r="BM71" s="6">
        <f t="shared" si="107"/>
        <v>0</v>
      </c>
    </row>
    <row r="72" spans="1:65" x14ac:dyDescent="0.2">
      <c r="A72" s="27">
        <v>43966</v>
      </c>
      <c r="B72" s="1" t="s">
        <v>467</v>
      </c>
      <c r="D72" s="27">
        <v>43966</v>
      </c>
      <c r="E72" s="1" t="s">
        <v>354</v>
      </c>
      <c r="F72" s="1" t="s">
        <v>5</v>
      </c>
      <c r="G72" s="41">
        <v>100.96</v>
      </c>
      <c r="H72" s="41">
        <v>100.96</v>
      </c>
      <c r="I72" s="1" t="s">
        <v>696</v>
      </c>
      <c r="J72" s="1">
        <v>3</v>
      </c>
      <c r="K72" s="1">
        <v>432110</v>
      </c>
      <c r="L72" s="27" t="s">
        <v>707</v>
      </c>
      <c r="M72" s="27">
        <v>42196</v>
      </c>
      <c r="N72" s="27">
        <v>44099</v>
      </c>
      <c r="O72" s="27">
        <v>44106</v>
      </c>
      <c r="P72" s="1" t="s">
        <v>704</v>
      </c>
      <c r="Q72" s="27">
        <v>43946</v>
      </c>
      <c r="R72" s="27">
        <v>43959</v>
      </c>
      <c r="S72" s="67">
        <f t="shared" si="66"/>
        <v>43982</v>
      </c>
      <c r="T72" s="67">
        <f t="shared" si="67"/>
        <v>43951</v>
      </c>
      <c r="U72" s="67">
        <f t="shared" si="68"/>
        <v>43982</v>
      </c>
      <c r="V72" s="69">
        <f t="shared" si="69"/>
        <v>6</v>
      </c>
      <c r="W72" s="69">
        <f t="shared" si="70"/>
        <v>8</v>
      </c>
      <c r="X72" s="41">
        <f t="shared" si="71"/>
        <v>43.268571428571427</v>
      </c>
      <c r="Y72" s="41">
        <f t="shared" si="72"/>
        <v>57.691428571428567</v>
      </c>
      <c r="Z72" s="41">
        <f t="shared" si="73"/>
        <v>1.2857142857142856</v>
      </c>
      <c r="AA72" s="41">
        <f t="shared" si="74"/>
        <v>1.7142857142857144</v>
      </c>
      <c r="AE72" s="1" t="s">
        <v>5</v>
      </c>
      <c r="AG72" s="6">
        <f t="shared" si="101"/>
        <v>0</v>
      </c>
      <c r="AH72" s="6">
        <f t="shared" si="101"/>
        <v>0</v>
      </c>
      <c r="AI72" s="6">
        <f t="shared" si="101"/>
        <v>0</v>
      </c>
      <c r="AJ72" s="6">
        <f t="shared" si="101"/>
        <v>0</v>
      </c>
      <c r="AK72" s="6">
        <f t="shared" si="101"/>
        <v>0</v>
      </c>
      <c r="AL72" s="6">
        <f t="shared" si="101"/>
        <v>0</v>
      </c>
      <c r="AM72" s="6">
        <f t="shared" si="101"/>
        <v>0</v>
      </c>
      <c r="AN72" s="6">
        <f t="shared" si="101"/>
        <v>0</v>
      </c>
      <c r="AO72" s="6">
        <f t="shared" si="101"/>
        <v>0</v>
      </c>
      <c r="AP72" s="6">
        <f t="shared" si="101"/>
        <v>0</v>
      </c>
      <c r="AQ72" s="6">
        <f t="shared" si="102"/>
        <v>0</v>
      </c>
      <c r="AR72" s="6">
        <f t="shared" si="102"/>
        <v>0</v>
      </c>
      <c r="AS72" s="6">
        <f t="shared" si="102"/>
        <v>0</v>
      </c>
      <c r="AT72" s="6">
        <f t="shared" si="102"/>
        <v>0</v>
      </c>
      <c r="AU72" s="6">
        <f t="shared" si="102"/>
        <v>0</v>
      </c>
      <c r="AV72" s="6">
        <f t="shared" si="102"/>
        <v>0</v>
      </c>
      <c r="AW72" s="6">
        <f t="shared" si="102"/>
        <v>0</v>
      </c>
      <c r="AX72" s="6">
        <f t="shared" si="102"/>
        <v>0</v>
      </c>
      <c r="AY72" s="6">
        <f t="shared" si="102"/>
        <v>0</v>
      </c>
      <c r="AZ72" s="6">
        <f t="shared" si="102"/>
        <v>0</v>
      </c>
      <c r="BA72" s="6">
        <f t="shared" si="103"/>
        <v>0</v>
      </c>
      <c r="BB72" s="6">
        <f t="shared" si="103"/>
        <v>0</v>
      </c>
      <c r="BC72" s="6">
        <f t="shared" si="103"/>
        <v>0</v>
      </c>
      <c r="BD72" s="6">
        <f t="shared" si="103"/>
        <v>0</v>
      </c>
      <c r="BE72" s="6">
        <f t="shared" si="103"/>
        <v>0</v>
      </c>
      <c r="BF72" s="6">
        <f t="shared" si="103"/>
        <v>0</v>
      </c>
      <c r="BG72" s="6">
        <f t="shared" si="103"/>
        <v>0</v>
      </c>
      <c r="BH72" s="6">
        <f t="shared" si="103"/>
        <v>0</v>
      </c>
      <c r="BJ72" s="6">
        <f t="shared" si="104"/>
        <v>0</v>
      </c>
      <c r="BK72" s="6">
        <f t="shared" si="105"/>
        <v>0</v>
      </c>
      <c r="BL72" s="6">
        <f t="shared" si="106"/>
        <v>0</v>
      </c>
      <c r="BM72" s="6">
        <f t="shared" si="107"/>
        <v>0</v>
      </c>
    </row>
    <row r="73" spans="1:65" x14ac:dyDescent="0.2">
      <c r="A73" s="27">
        <v>43966</v>
      </c>
      <c r="B73" s="1" t="s">
        <v>468</v>
      </c>
      <c r="D73" s="27">
        <v>43966</v>
      </c>
      <c r="E73" s="1" t="s">
        <v>265</v>
      </c>
      <c r="F73" s="1" t="s">
        <v>5</v>
      </c>
      <c r="G73" s="41">
        <v>1660.34</v>
      </c>
      <c r="H73" s="41">
        <v>1660.34</v>
      </c>
      <c r="I73" s="1" t="s">
        <v>696</v>
      </c>
      <c r="J73" s="1">
        <v>74</v>
      </c>
      <c r="K73" s="1">
        <v>432134</v>
      </c>
      <c r="L73" s="27">
        <v>34183</v>
      </c>
      <c r="M73" s="27" t="s">
        <v>703</v>
      </c>
      <c r="N73" s="27"/>
      <c r="O73" s="27">
        <v>44680</v>
      </c>
      <c r="P73" s="1" t="s">
        <v>696</v>
      </c>
      <c r="Q73" s="27">
        <v>43946</v>
      </c>
      <c r="R73" s="27">
        <v>43959</v>
      </c>
      <c r="S73" s="67">
        <f t="shared" si="66"/>
        <v>43982</v>
      </c>
      <c r="T73" s="67">
        <f t="shared" si="67"/>
        <v>43951</v>
      </c>
      <c r="U73" s="67">
        <f t="shared" si="68"/>
        <v>43982</v>
      </c>
      <c r="V73" s="69">
        <f t="shared" si="69"/>
        <v>6</v>
      </c>
      <c r="W73" s="69">
        <f t="shared" si="70"/>
        <v>8</v>
      </c>
      <c r="X73" s="41">
        <f t="shared" si="71"/>
        <v>711.57428571428568</v>
      </c>
      <c r="Y73" s="41">
        <f t="shared" si="72"/>
        <v>948.76571428571424</v>
      </c>
      <c r="Z73" s="41">
        <f t="shared" si="73"/>
        <v>31.714285714285712</v>
      </c>
      <c r="AA73" s="41">
        <f t="shared" si="74"/>
        <v>42.285714285714292</v>
      </c>
      <c r="AE73" s="1" t="s">
        <v>5</v>
      </c>
      <c r="AG73" s="6">
        <f t="shared" si="101"/>
        <v>0</v>
      </c>
      <c r="AH73" s="6">
        <f t="shared" si="101"/>
        <v>0</v>
      </c>
      <c r="AI73" s="6">
        <f t="shared" si="101"/>
        <v>0</v>
      </c>
      <c r="AJ73" s="6">
        <f t="shared" si="101"/>
        <v>0</v>
      </c>
      <c r="AK73" s="6">
        <f t="shared" si="101"/>
        <v>0</v>
      </c>
      <c r="AL73" s="6">
        <f t="shared" si="101"/>
        <v>0</v>
      </c>
      <c r="AM73" s="6">
        <f t="shared" si="101"/>
        <v>0</v>
      </c>
      <c r="AN73" s="6">
        <f t="shared" si="101"/>
        <v>0</v>
      </c>
      <c r="AO73" s="6">
        <f t="shared" si="101"/>
        <v>0</v>
      </c>
      <c r="AP73" s="6">
        <f t="shared" si="101"/>
        <v>0</v>
      </c>
      <c r="AQ73" s="6">
        <f t="shared" si="102"/>
        <v>0</v>
      </c>
      <c r="AR73" s="6">
        <f t="shared" si="102"/>
        <v>0</v>
      </c>
      <c r="AS73" s="6">
        <f t="shared" si="102"/>
        <v>0</v>
      </c>
      <c r="AT73" s="6">
        <f t="shared" si="102"/>
        <v>0</v>
      </c>
      <c r="AU73" s="6">
        <f t="shared" si="102"/>
        <v>0</v>
      </c>
      <c r="AV73" s="6">
        <f t="shared" si="102"/>
        <v>0</v>
      </c>
      <c r="AW73" s="6">
        <f t="shared" si="102"/>
        <v>0</v>
      </c>
      <c r="AX73" s="6">
        <f t="shared" si="102"/>
        <v>0</v>
      </c>
      <c r="AY73" s="6">
        <f t="shared" si="102"/>
        <v>0</v>
      </c>
      <c r="AZ73" s="6">
        <f t="shared" si="102"/>
        <v>0</v>
      </c>
      <c r="BA73" s="6">
        <f t="shared" si="103"/>
        <v>0</v>
      </c>
      <c r="BB73" s="6">
        <f t="shared" si="103"/>
        <v>0</v>
      </c>
      <c r="BC73" s="6">
        <f t="shared" si="103"/>
        <v>0</v>
      </c>
      <c r="BD73" s="6">
        <f t="shared" si="103"/>
        <v>0</v>
      </c>
      <c r="BE73" s="6">
        <f t="shared" si="103"/>
        <v>0</v>
      </c>
      <c r="BF73" s="6">
        <f t="shared" si="103"/>
        <v>0</v>
      </c>
      <c r="BG73" s="6">
        <f t="shared" si="103"/>
        <v>0</v>
      </c>
      <c r="BH73" s="6">
        <f t="shared" si="103"/>
        <v>0</v>
      </c>
      <c r="BJ73" s="6">
        <f t="shared" si="104"/>
        <v>0</v>
      </c>
      <c r="BK73" s="6">
        <f t="shared" si="105"/>
        <v>0</v>
      </c>
      <c r="BL73" s="6">
        <f t="shared" si="106"/>
        <v>0</v>
      </c>
      <c r="BM73" s="6">
        <f t="shared" si="107"/>
        <v>0</v>
      </c>
    </row>
    <row r="74" spans="1:65" x14ac:dyDescent="0.2">
      <c r="A74" s="27">
        <v>43966</v>
      </c>
      <c r="B74" s="1" t="s">
        <v>468</v>
      </c>
      <c r="D74" s="27">
        <v>43966</v>
      </c>
      <c r="E74" s="1" t="s">
        <v>354</v>
      </c>
      <c r="F74" s="1" t="s">
        <v>5</v>
      </c>
      <c r="G74" s="41">
        <v>134.62</v>
      </c>
      <c r="H74" s="41">
        <v>134.62</v>
      </c>
      <c r="I74" s="1" t="s">
        <v>696</v>
      </c>
      <c r="J74" s="1">
        <v>6</v>
      </c>
      <c r="K74" s="1">
        <v>432134</v>
      </c>
      <c r="L74" s="27">
        <v>34183</v>
      </c>
      <c r="M74" s="27" t="s">
        <v>703</v>
      </c>
      <c r="N74" s="27"/>
      <c r="O74" s="27">
        <v>44680</v>
      </c>
      <c r="P74" s="1" t="s">
        <v>704</v>
      </c>
      <c r="Q74" s="27">
        <v>43946</v>
      </c>
      <c r="R74" s="27">
        <v>43959</v>
      </c>
      <c r="S74" s="67">
        <f t="shared" si="66"/>
        <v>43982</v>
      </c>
      <c r="T74" s="67">
        <f t="shared" si="67"/>
        <v>43951</v>
      </c>
      <c r="U74" s="67">
        <f t="shared" si="68"/>
        <v>43982</v>
      </c>
      <c r="V74" s="69">
        <f t="shared" si="69"/>
        <v>6</v>
      </c>
      <c r="W74" s="69">
        <f t="shared" si="70"/>
        <v>8</v>
      </c>
      <c r="X74" s="41">
        <f t="shared" si="71"/>
        <v>57.694285714285712</v>
      </c>
      <c r="Y74" s="41">
        <f t="shared" si="72"/>
        <v>76.925714285714292</v>
      </c>
      <c r="Z74" s="41">
        <f t="shared" si="73"/>
        <v>2.5714285714285712</v>
      </c>
      <c r="AA74" s="41">
        <f t="shared" si="74"/>
        <v>3.4285714285714288</v>
      </c>
      <c r="AE74" s="1" t="s">
        <v>5</v>
      </c>
      <c r="AG74" s="6">
        <f t="shared" si="101"/>
        <v>0</v>
      </c>
      <c r="AH74" s="6">
        <f t="shared" si="101"/>
        <v>0</v>
      </c>
      <c r="AI74" s="6">
        <f t="shared" si="101"/>
        <v>0</v>
      </c>
      <c r="AJ74" s="6">
        <f t="shared" si="101"/>
        <v>0</v>
      </c>
      <c r="AK74" s="6">
        <f t="shared" si="101"/>
        <v>0</v>
      </c>
      <c r="AL74" s="6">
        <f t="shared" si="101"/>
        <v>0</v>
      </c>
      <c r="AM74" s="6">
        <f t="shared" si="101"/>
        <v>0</v>
      </c>
      <c r="AN74" s="6">
        <f t="shared" si="101"/>
        <v>0</v>
      </c>
      <c r="AO74" s="6">
        <f t="shared" si="101"/>
        <v>0</v>
      </c>
      <c r="AP74" s="6">
        <f t="shared" si="101"/>
        <v>0</v>
      </c>
      <c r="AQ74" s="6">
        <f t="shared" si="102"/>
        <v>0</v>
      </c>
      <c r="AR74" s="6">
        <f t="shared" si="102"/>
        <v>0</v>
      </c>
      <c r="AS74" s="6">
        <f t="shared" si="102"/>
        <v>0</v>
      </c>
      <c r="AT74" s="6">
        <f t="shared" si="102"/>
        <v>0</v>
      </c>
      <c r="AU74" s="6">
        <f t="shared" si="102"/>
        <v>0</v>
      </c>
      <c r="AV74" s="6">
        <f t="shared" si="102"/>
        <v>0</v>
      </c>
      <c r="AW74" s="6">
        <f t="shared" si="102"/>
        <v>0</v>
      </c>
      <c r="AX74" s="6">
        <f t="shared" si="102"/>
        <v>0</v>
      </c>
      <c r="AY74" s="6">
        <f t="shared" si="102"/>
        <v>0</v>
      </c>
      <c r="AZ74" s="6">
        <f t="shared" si="102"/>
        <v>0</v>
      </c>
      <c r="BA74" s="6">
        <f t="shared" si="103"/>
        <v>0</v>
      </c>
      <c r="BB74" s="6">
        <f t="shared" si="103"/>
        <v>0</v>
      </c>
      <c r="BC74" s="6">
        <f t="shared" si="103"/>
        <v>0</v>
      </c>
      <c r="BD74" s="6">
        <f t="shared" si="103"/>
        <v>0</v>
      </c>
      <c r="BE74" s="6">
        <f t="shared" si="103"/>
        <v>0</v>
      </c>
      <c r="BF74" s="6">
        <f t="shared" si="103"/>
        <v>0</v>
      </c>
      <c r="BG74" s="6">
        <f t="shared" si="103"/>
        <v>0</v>
      </c>
      <c r="BH74" s="6">
        <f t="shared" si="103"/>
        <v>0</v>
      </c>
      <c r="BJ74" s="6">
        <f t="shared" si="104"/>
        <v>0</v>
      </c>
      <c r="BK74" s="6">
        <f t="shared" si="105"/>
        <v>0</v>
      </c>
      <c r="BL74" s="6">
        <f t="shared" si="106"/>
        <v>0</v>
      </c>
      <c r="BM74" s="6">
        <f t="shared" si="107"/>
        <v>0</v>
      </c>
    </row>
    <row r="75" spans="1:65" x14ac:dyDescent="0.2">
      <c r="A75" s="27">
        <v>43966</v>
      </c>
      <c r="B75" s="1" t="s">
        <v>470</v>
      </c>
      <c r="D75" s="27">
        <v>43966</v>
      </c>
      <c r="E75" s="1" t="s">
        <v>265</v>
      </c>
      <c r="F75" s="1" t="s">
        <v>5</v>
      </c>
      <c r="G75" s="41">
        <v>3307.69</v>
      </c>
      <c r="H75" s="41">
        <v>3307.69</v>
      </c>
      <c r="I75" s="1" t="s">
        <v>696</v>
      </c>
      <c r="J75" s="1">
        <v>80</v>
      </c>
      <c r="K75" s="1">
        <v>432157</v>
      </c>
      <c r="L75" s="27" t="s">
        <v>698</v>
      </c>
      <c r="M75" s="27" t="s">
        <v>699</v>
      </c>
      <c r="N75" s="27">
        <v>44237</v>
      </c>
      <c r="O75" s="27">
        <v>44249</v>
      </c>
      <c r="P75" s="1" t="s">
        <v>696</v>
      </c>
      <c r="Q75" s="27">
        <v>43946</v>
      </c>
      <c r="R75" s="27">
        <v>43959</v>
      </c>
      <c r="S75" s="67">
        <f t="shared" si="66"/>
        <v>43982</v>
      </c>
      <c r="T75" s="67">
        <f t="shared" si="67"/>
        <v>43951</v>
      </c>
      <c r="U75" s="67">
        <f t="shared" si="68"/>
        <v>43982</v>
      </c>
      <c r="V75" s="69">
        <f t="shared" si="69"/>
        <v>6</v>
      </c>
      <c r="W75" s="69">
        <f t="shared" si="70"/>
        <v>8</v>
      </c>
      <c r="X75" s="41">
        <f t="shared" si="71"/>
        <v>1417.5814285714284</v>
      </c>
      <c r="Y75" s="41">
        <f t="shared" si="72"/>
        <v>1890.1085714285716</v>
      </c>
      <c r="Z75" s="41">
        <f t="shared" si="73"/>
        <v>34.285714285714285</v>
      </c>
      <c r="AA75" s="41">
        <f t="shared" si="74"/>
        <v>45.714285714285715</v>
      </c>
      <c r="AE75" s="1" t="s">
        <v>5</v>
      </c>
      <c r="AG75" s="6">
        <f t="shared" si="101"/>
        <v>0</v>
      </c>
      <c r="AH75" s="6">
        <f t="shared" si="101"/>
        <v>0</v>
      </c>
      <c r="AI75" s="6">
        <f t="shared" si="101"/>
        <v>0</v>
      </c>
      <c r="AJ75" s="6">
        <f t="shared" si="101"/>
        <v>0</v>
      </c>
      <c r="AK75" s="6">
        <f t="shared" si="101"/>
        <v>0</v>
      </c>
      <c r="AL75" s="6">
        <f t="shared" si="101"/>
        <v>0</v>
      </c>
      <c r="AM75" s="6">
        <f t="shared" si="101"/>
        <v>0</v>
      </c>
      <c r="AN75" s="6">
        <f t="shared" si="101"/>
        <v>0</v>
      </c>
      <c r="AO75" s="6">
        <f t="shared" si="101"/>
        <v>0</v>
      </c>
      <c r="AP75" s="6">
        <f t="shared" si="101"/>
        <v>0</v>
      </c>
      <c r="AQ75" s="6">
        <f t="shared" si="102"/>
        <v>0</v>
      </c>
      <c r="AR75" s="6">
        <f t="shared" si="102"/>
        <v>0</v>
      </c>
      <c r="AS75" s="6">
        <f t="shared" si="102"/>
        <v>0</v>
      </c>
      <c r="AT75" s="6">
        <f t="shared" si="102"/>
        <v>0</v>
      </c>
      <c r="AU75" s="6">
        <f t="shared" si="102"/>
        <v>0</v>
      </c>
      <c r="AV75" s="6">
        <f t="shared" si="102"/>
        <v>0</v>
      </c>
      <c r="AW75" s="6">
        <f t="shared" si="102"/>
        <v>0</v>
      </c>
      <c r="AX75" s="6">
        <f t="shared" si="102"/>
        <v>0</v>
      </c>
      <c r="AY75" s="6">
        <f t="shared" si="102"/>
        <v>0</v>
      </c>
      <c r="AZ75" s="6">
        <f t="shared" si="102"/>
        <v>0</v>
      </c>
      <c r="BA75" s="6">
        <f t="shared" si="103"/>
        <v>0</v>
      </c>
      <c r="BB75" s="6">
        <f t="shared" si="103"/>
        <v>0</v>
      </c>
      <c r="BC75" s="6">
        <f t="shared" si="103"/>
        <v>0</v>
      </c>
      <c r="BD75" s="6">
        <f t="shared" si="103"/>
        <v>0</v>
      </c>
      <c r="BE75" s="6">
        <f t="shared" si="103"/>
        <v>0</v>
      </c>
      <c r="BF75" s="6">
        <f t="shared" si="103"/>
        <v>0</v>
      </c>
      <c r="BG75" s="6">
        <f t="shared" si="103"/>
        <v>0</v>
      </c>
      <c r="BH75" s="6">
        <f t="shared" si="103"/>
        <v>0</v>
      </c>
      <c r="BJ75" s="6">
        <f t="shared" si="104"/>
        <v>0</v>
      </c>
      <c r="BK75" s="6">
        <f t="shared" si="105"/>
        <v>0</v>
      </c>
      <c r="BL75" s="6">
        <f t="shared" si="106"/>
        <v>0</v>
      </c>
      <c r="BM75" s="6">
        <f t="shared" si="107"/>
        <v>0</v>
      </c>
    </row>
    <row r="76" spans="1:65" x14ac:dyDescent="0.2">
      <c r="A76" s="27">
        <v>43966</v>
      </c>
      <c r="B76" s="1" t="s">
        <v>471</v>
      </c>
      <c r="D76" s="27">
        <v>43966</v>
      </c>
      <c r="E76" s="1" t="s">
        <v>265</v>
      </c>
      <c r="F76" s="1" t="s">
        <v>5</v>
      </c>
      <c r="G76" s="41">
        <v>3769.23</v>
      </c>
      <c r="H76" s="41">
        <v>3769.23</v>
      </c>
      <c r="I76" s="1" t="s">
        <v>696</v>
      </c>
      <c r="J76" s="1">
        <v>80</v>
      </c>
      <c r="K76" s="1">
        <v>432292</v>
      </c>
      <c r="L76" s="27" t="s">
        <v>705</v>
      </c>
      <c r="M76" s="27">
        <v>37880</v>
      </c>
      <c r="N76" s="27"/>
      <c r="O76" s="27">
        <v>44680</v>
      </c>
      <c r="P76" s="1" t="s">
        <v>696</v>
      </c>
      <c r="Q76" s="27">
        <v>43946</v>
      </c>
      <c r="R76" s="27">
        <v>43959</v>
      </c>
      <c r="S76" s="67">
        <f t="shared" si="66"/>
        <v>43982</v>
      </c>
      <c r="T76" s="67">
        <f t="shared" si="67"/>
        <v>43951</v>
      </c>
      <c r="U76" s="67">
        <f t="shared" si="68"/>
        <v>43982</v>
      </c>
      <c r="V76" s="69">
        <f t="shared" si="69"/>
        <v>6</v>
      </c>
      <c r="W76" s="69">
        <f t="shared" si="70"/>
        <v>8</v>
      </c>
      <c r="X76" s="41">
        <f t="shared" si="71"/>
        <v>1615.3842857142856</v>
      </c>
      <c r="Y76" s="41">
        <f t="shared" si="72"/>
        <v>2153.8457142857142</v>
      </c>
      <c r="Z76" s="41">
        <f t="shared" si="73"/>
        <v>34.285714285714285</v>
      </c>
      <c r="AA76" s="41">
        <f t="shared" si="74"/>
        <v>45.714285714285715</v>
      </c>
      <c r="AE76" s="1" t="s">
        <v>5</v>
      </c>
      <c r="AG76" s="6">
        <f t="shared" si="101"/>
        <v>0</v>
      </c>
      <c r="AH76" s="6">
        <f t="shared" si="101"/>
        <v>0</v>
      </c>
      <c r="AI76" s="6">
        <f t="shared" si="101"/>
        <v>0</v>
      </c>
      <c r="AJ76" s="6">
        <f t="shared" si="101"/>
        <v>0</v>
      </c>
      <c r="AK76" s="6">
        <f t="shared" si="101"/>
        <v>0</v>
      </c>
      <c r="AL76" s="6">
        <f t="shared" si="101"/>
        <v>0</v>
      </c>
      <c r="AM76" s="6">
        <f t="shared" si="101"/>
        <v>0</v>
      </c>
      <c r="AN76" s="6">
        <f t="shared" si="101"/>
        <v>0</v>
      </c>
      <c r="AO76" s="6">
        <f t="shared" si="101"/>
        <v>0</v>
      </c>
      <c r="AP76" s="6">
        <f t="shared" si="101"/>
        <v>0</v>
      </c>
      <c r="AQ76" s="6">
        <f t="shared" si="102"/>
        <v>0</v>
      </c>
      <c r="AR76" s="6">
        <f t="shared" si="102"/>
        <v>0</v>
      </c>
      <c r="AS76" s="6">
        <f t="shared" si="102"/>
        <v>0</v>
      </c>
      <c r="AT76" s="6">
        <f t="shared" si="102"/>
        <v>0</v>
      </c>
      <c r="AU76" s="6">
        <f t="shared" si="102"/>
        <v>0</v>
      </c>
      <c r="AV76" s="6">
        <f t="shared" si="102"/>
        <v>0</v>
      </c>
      <c r="AW76" s="6">
        <f t="shared" si="102"/>
        <v>0</v>
      </c>
      <c r="AX76" s="6">
        <f t="shared" si="102"/>
        <v>0</v>
      </c>
      <c r="AY76" s="6">
        <f t="shared" si="102"/>
        <v>0</v>
      </c>
      <c r="AZ76" s="6">
        <f t="shared" si="102"/>
        <v>0</v>
      </c>
      <c r="BA76" s="6">
        <f t="shared" si="103"/>
        <v>0</v>
      </c>
      <c r="BB76" s="6">
        <f t="shared" si="103"/>
        <v>0</v>
      </c>
      <c r="BC76" s="6">
        <f t="shared" si="103"/>
        <v>0</v>
      </c>
      <c r="BD76" s="6">
        <f t="shared" si="103"/>
        <v>0</v>
      </c>
      <c r="BE76" s="6">
        <f t="shared" si="103"/>
        <v>0</v>
      </c>
      <c r="BF76" s="6">
        <f t="shared" si="103"/>
        <v>0</v>
      </c>
      <c r="BG76" s="6">
        <f t="shared" si="103"/>
        <v>0</v>
      </c>
      <c r="BH76" s="6">
        <f t="shared" si="103"/>
        <v>0</v>
      </c>
      <c r="BJ76" s="6">
        <f t="shared" si="104"/>
        <v>0</v>
      </c>
      <c r="BK76" s="6">
        <f t="shared" si="105"/>
        <v>0</v>
      </c>
      <c r="BL76" s="6">
        <f t="shared" si="106"/>
        <v>0</v>
      </c>
      <c r="BM76" s="6">
        <f t="shared" si="107"/>
        <v>0</v>
      </c>
    </row>
    <row r="77" spans="1:65" x14ac:dyDescent="0.2">
      <c r="A77" s="27">
        <v>43980</v>
      </c>
      <c r="B77" s="1" t="s">
        <v>478</v>
      </c>
      <c r="D77" s="27">
        <v>43980</v>
      </c>
      <c r="E77" s="1" t="s">
        <v>265</v>
      </c>
      <c r="F77" s="1" t="s">
        <v>5</v>
      </c>
      <c r="G77" s="41">
        <v>4107.6899999999996</v>
      </c>
      <c r="H77" s="41">
        <v>4107.6899999999996</v>
      </c>
      <c r="I77" s="1" t="s">
        <v>696</v>
      </c>
      <c r="J77" s="1">
        <v>80</v>
      </c>
      <c r="K77" s="1">
        <v>433140</v>
      </c>
      <c r="L77" s="27" t="s">
        <v>706</v>
      </c>
      <c r="M77" s="27">
        <v>41122</v>
      </c>
      <c r="N77" s="27"/>
      <c r="O77" s="27">
        <v>44680</v>
      </c>
      <c r="P77" s="1" t="s">
        <v>696</v>
      </c>
      <c r="Q77" s="27">
        <v>43960</v>
      </c>
      <c r="R77" s="27">
        <v>43973</v>
      </c>
      <c r="S77" s="67">
        <f t="shared" si="66"/>
        <v>43982</v>
      </c>
      <c r="T77" s="67">
        <f t="shared" si="67"/>
        <v>43982</v>
      </c>
      <c r="U77" s="67" t="str">
        <f t="shared" si="68"/>
        <v>na</v>
      </c>
      <c r="V77" s="69">
        <f t="shared" si="69"/>
        <v>14</v>
      </c>
      <c r="W77" s="69">
        <f t="shared" si="70"/>
        <v>0</v>
      </c>
      <c r="X77" s="41">
        <f t="shared" si="71"/>
        <v>4107.6899999999996</v>
      </c>
      <c r="Y77" s="41">
        <f t="shared" si="72"/>
        <v>0</v>
      </c>
      <c r="Z77" s="41">
        <f t="shared" si="73"/>
        <v>80</v>
      </c>
      <c r="AA77" s="41">
        <f t="shared" si="74"/>
        <v>0</v>
      </c>
      <c r="AE77" s="1" t="s">
        <v>5</v>
      </c>
      <c r="AG77" s="6">
        <f t="shared" si="101"/>
        <v>0</v>
      </c>
      <c r="AH77" s="6">
        <f t="shared" si="101"/>
        <v>0</v>
      </c>
      <c r="AI77" s="6">
        <f t="shared" si="101"/>
        <v>0</v>
      </c>
      <c r="AJ77" s="6">
        <f t="shared" si="101"/>
        <v>0</v>
      </c>
      <c r="AK77" s="6">
        <f t="shared" si="101"/>
        <v>0</v>
      </c>
      <c r="AL77" s="6">
        <f t="shared" si="101"/>
        <v>0</v>
      </c>
      <c r="AM77" s="6">
        <f t="shared" si="101"/>
        <v>0</v>
      </c>
      <c r="AN77" s="6">
        <f t="shared" si="101"/>
        <v>0</v>
      </c>
      <c r="AO77" s="6">
        <f t="shared" si="101"/>
        <v>0</v>
      </c>
      <c r="AP77" s="6">
        <f t="shared" si="101"/>
        <v>0</v>
      </c>
      <c r="AQ77" s="6">
        <f t="shared" si="102"/>
        <v>0</v>
      </c>
      <c r="AR77" s="6">
        <f t="shared" si="102"/>
        <v>0</v>
      </c>
      <c r="AS77" s="6">
        <f t="shared" si="102"/>
        <v>0</v>
      </c>
      <c r="AT77" s="6">
        <f t="shared" si="102"/>
        <v>0</v>
      </c>
      <c r="AU77" s="6">
        <f t="shared" si="102"/>
        <v>0</v>
      </c>
      <c r="AV77" s="6">
        <f t="shared" si="102"/>
        <v>0</v>
      </c>
      <c r="AW77" s="6">
        <f t="shared" si="102"/>
        <v>0</v>
      </c>
      <c r="AX77" s="6">
        <f t="shared" si="102"/>
        <v>0</v>
      </c>
      <c r="AY77" s="6">
        <f t="shared" si="102"/>
        <v>0</v>
      </c>
      <c r="AZ77" s="6">
        <f t="shared" si="102"/>
        <v>0</v>
      </c>
      <c r="BA77" s="6">
        <f t="shared" si="103"/>
        <v>0</v>
      </c>
      <c r="BB77" s="6">
        <f t="shared" si="103"/>
        <v>0</v>
      </c>
      <c r="BC77" s="6">
        <f t="shared" si="103"/>
        <v>0</v>
      </c>
      <c r="BD77" s="6">
        <f t="shared" si="103"/>
        <v>0</v>
      </c>
      <c r="BE77" s="6">
        <f t="shared" si="103"/>
        <v>0</v>
      </c>
      <c r="BF77" s="6">
        <f t="shared" si="103"/>
        <v>0</v>
      </c>
      <c r="BG77" s="6">
        <f t="shared" si="103"/>
        <v>0</v>
      </c>
      <c r="BH77" s="6">
        <f t="shared" si="103"/>
        <v>0</v>
      </c>
      <c r="BJ77" s="6">
        <f t="shared" si="104"/>
        <v>0</v>
      </c>
      <c r="BK77" s="6">
        <f t="shared" si="105"/>
        <v>0</v>
      </c>
      <c r="BL77" s="6">
        <f t="shared" si="106"/>
        <v>0</v>
      </c>
      <c r="BM77" s="6">
        <f t="shared" si="107"/>
        <v>0</v>
      </c>
    </row>
    <row r="78" spans="1:65" x14ac:dyDescent="0.2">
      <c r="A78" s="27">
        <v>43980</v>
      </c>
      <c r="B78" s="1" t="s">
        <v>473</v>
      </c>
      <c r="D78" s="27">
        <v>43980</v>
      </c>
      <c r="E78" s="1" t="s">
        <v>265</v>
      </c>
      <c r="F78" s="1" t="s">
        <v>5</v>
      </c>
      <c r="G78" s="41">
        <v>251.32</v>
      </c>
      <c r="H78" s="41">
        <v>251.32</v>
      </c>
      <c r="I78" s="1" t="s">
        <v>696</v>
      </c>
      <c r="J78" s="1">
        <v>10.25</v>
      </c>
      <c r="K78" s="1">
        <v>433036</v>
      </c>
      <c r="L78" s="27">
        <v>32533</v>
      </c>
      <c r="M78" s="27">
        <v>43878</v>
      </c>
      <c r="N78" s="27">
        <v>43997</v>
      </c>
      <c r="O78" s="27">
        <v>43994</v>
      </c>
      <c r="P78" s="1" t="s">
        <v>696</v>
      </c>
      <c r="Q78" s="27">
        <v>43960</v>
      </c>
      <c r="R78" s="27">
        <v>43973</v>
      </c>
      <c r="S78" s="67">
        <f t="shared" si="66"/>
        <v>43982</v>
      </c>
      <c r="T78" s="67">
        <f t="shared" si="67"/>
        <v>43982</v>
      </c>
      <c r="U78" s="67" t="str">
        <f t="shared" si="68"/>
        <v>na</v>
      </c>
      <c r="V78" s="69">
        <f t="shared" si="69"/>
        <v>14</v>
      </c>
      <c r="W78" s="69">
        <f t="shared" si="70"/>
        <v>0</v>
      </c>
      <c r="X78" s="41">
        <f t="shared" si="71"/>
        <v>251.32</v>
      </c>
      <c r="Y78" s="41">
        <f t="shared" si="72"/>
        <v>0</v>
      </c>
      <c r="Z78" s="41">
        <f t="shared" si="73"/>
        <v>10.25</v>
      </c>
      <c r="AA78" s="41">
        <f t="shared" si="74"/>
        <v>0</v>
      </c>
      <c r="AE78" s="1" t="s">
        <v>5</v>
      </c>
      <c r="AG78" s="6">
        <f t="shared" ref="AG78:AP87" si="108">(SUMIFS($Z:$Z,$C:$C,$AF78,$T:$T,AG$1,$F:$F,$AE78)+SUMIFS($AA:$AA,$C:$C,$AF78,$U:$U,AG$1,$F:$F,$AE78))</f>
        <v>0</v>
      </c>
      <c r="AH78" s="6">
        <f t="shared" si="108"/>
        <v>0</v>
      </c>
      <c r="AI78" s="6">
        <f t="shared" si="108"/>
        <v>0</v>
      </c>
      <c r="AJ78" s="6">
        <f t="shared" si="108"/>
        <v>0</v>
      </c>
      <c r="AK78" s="6">
        <f t="shared" si="108"/>
        <v>0</v>
      </c>
      <c r="AL78" s="6">
        <f t="shared" si="108"/>
        <v>0</v>
      </c>
      <c r="AM78" s="6">
        <f t="shared" si="108"/>
        <v>0</v>
      </c>
      <c r="AN78" s="6">
        <f t="shared" si="108"/>
        <v>0</v>
      </c>
      <c r="AO78" s="6">
        <f t="shared" si="108"/>
        <v>0</v>
      </c>
      <c r="AP78" s="6">
        <f t="shared" si="108"/>
        <v>0</v>
      </c>
      <c r="AQ78" s="6">
        <f t="shared" ref="AQ78:AZ87" si="109">(SUMIFS($Z:$Z,$C:$C,$AF78,$T:$T,AQ$1,$F:$F,$AE78)+SUMIFS($AA:$AA,$C:$C,$AF78,$U:$U,AQ$1,$F:$F,$AE78))</f>
        <v>0</v>
      </c>
      <c r="AR78" s="6">
        <f t="shared" si="109"/>
        <v>0</v>
      </c>
      <c r="AS78" s="6">
        <f t="shared" si="109"/>
        <v>0</v>
      </c>
      <c r="AT78" s="6">
        <f t="shared" si="109"/>
        <v>0</v>
      </c>
      <c r="AU78" s="6">
        <f t="shared" si="109"/>
        <v>0</v>
      </c>
      <c r="AV78" s="6">
        <f t="shared" si="109"/>
        <v>0</v>
      </c>
      <c r="AW78" s="6">
        <f t="shared" si="109"/>
        <v>0</v>
      </c>
      <c r="AX78" s="6">
        <f t="shared" si="109"/>
        <v>0</v>
      </c>
      <c r="AY78" s="6">
        <f t="shared" si="109"/>
        <v>0</v>
      </c>
      <c r="AZ78" s="6">
        <f t="shared" si="109"/>
        <v>0</v>
      </c>
      <c r="BA78" s="6">
        <f t="shared" ref="BA78:BH87" si="110">(SUMIFS($Z:$Z,$C:$C,$AF78,$T:$T,BA$1,$F:$F,$AE78)+SUMIFS($AA:$AA,$C:$C,$AF78,$U:$U,BA$1,$F:$F,$AE78))</f>
        <v>0</v>
      </c>
      <c r="BB78" s="6">
        <f t="shared" si="110"/>
        <v>0</v>
      </c>
      <c r="BC78" s="6">
        <f t="shared" si="110"/>
        <v>0</v>
      </c>
      <c r="BD78" s="6">
        <f t="shared" si="110"/>
        <v>0</v>
      </c>
      <c r="BE78" s="6">
        <f t="shared" si="110"/>
        <v>0</v>
      </c>
      <c r="BF78" s="6">
        <f t="shared" si="110"/>
        <v>0</v>
      </c>
      <c r="BG78" s="6">
        <f t="shared" si="110"/>
        <v>0</v>
      </c>
      <c r="BH78" s="6">
        <f t="shared" si="110"/>
        <v>0</v>
      </c>
      <c r="BJ78" s="6">
        <f t="shared" si="104"/>
        <v>0</v>
      </c>
      <c r="BK78" s="6">
        <f t="shared" si="105"/>
        <v>0</v>
      </c>
      <c r="BL78" s="6">
        <f t="shared" si="106"/>
        <v>0</v>
      </c>
      <c r="BM78" s="6">
        <f t="shared" si="107"/>
        <v>0</v>
      </c>
    </row>
    <row r="79" spans="1:65" x14ac:dyDescent="0.2">
      <c r="A79" s="27">
        <v>43980</v>
      </c>
      <c r="B79" s="1" t="s">
        <v>475</v>
      </c>
      <c r="D79" s="27">
        <v>43980</v>
      </c>
      <c r="E79" s="1" t="s">
        <v>265</v>
      </c>
      <c r="F79" s="1" t="s">
        <v>5</v>
      </c>
      <c r="G79" s="41">
        <v>2692.31</v>
      </c>
      <c r="H79" s="41">
        <v>2692.31</v>
      </c>
      <c r="I79" s="1" t="s">
        <v>696</v>
      </c>
      <c r="J79" s="1">
        <v>80</v>
      </c>
      <c r="K79" s="1">
        <v>433057</v>
      </c>
      <c r="L79" s="27" t="s">
        <v>707</v>
      </c>
      <c r="M79" s="27">
        <v>42196</v>
      </c>
      <c r="N79" s="27">
        <v>44099</v>
      </c>
      <c r="O79" s="27">
        <v>44106</v>
      </c>
      <c r="P79" s="1" t="s">
        <v>696</v>
      </c>
      <c r="Q79" s="27">
        <v>43960</v>
      </c>
      <c r="R79" s="27">
        <v>43973</v>
      </c>
      <c r="S79" s="67">
        <f t="shared" si="66"/>
        <v>43982</v>
      </c>
      <c r="T79" s="67">
        <f t="shared" si="67"/>
        <v>43982</v>
      </c>
      <c r="U79" s="67" t="str">
        <f t="shared" si="68"/>
        <v>na</v>
      </c>
      <c r="V79" s="69">
        <f t="shared" si="69"/>
        <v>14</v>
      </c>
      <c r="W79" s="69">
        <f t="shared" si="70"/>
        <v>0</v>
      </c>
      <c r="X79" s="41">
        <f t="shared" si="71"/>
        <v>2692.31</v>
      </c>
      <c r="Y79" s="41">
        <f t="shared" si="72"/>
        <v>0</v>
      </c>
      <c r="Z79" s="41">
        <f t="shared" si="73"/>
        <v>80</v>
      </c>
      <c r="AA79" s="41">
        <f t="shared" si="74"/>
        <v>0</v>
      </c>
      <c r="AE79" s="1" t="s">
        <v>5</v>
      </c>
      <c r="AG79" s="6">
        <f t="shared" si="108"/>
        <v>0</v>
      </c>
      <c r="AH79" s="6">
        <f t="shared" si="108"/>
        <v>0</v>
      </c>
      <c r="AI79" s="6">
        <f t="shared" si="108"/>
        <v>0</v>
      </c>
      <c r="AJ79" s="6">
        <f t="shared" si="108"/>
        <v>0</v>
      </c>
      <c r="AK79" s="6">
        <f t="shared" si="108"/>
        <v>0</v>
      </c>
      <c r="AL79" s="6">
        <f t="shared" si="108"/>
        <v>0</v>
      </c>
      <c r="AM79" s="6">
        <f t="shared" si="108"/>
        <v>0</v>
      </c>
      <c r="AN79" s="6">
        <f t="shared" si="108"/>
        <v>0</v>
      </c>
      <c r="AO79" s="6">
        <f t="shared" si="108"/>
        <v>0</v>
      </c>
      <c r="AP79" s="6">
        <f t="shared" si="108"/>
        <v>0</v>
      </c>
      <c r="AQ79" s="6">
        <f t="shared" si="109"/>
        <v>0</v>
      </c>
      <c r="AR79" s="6">
        <f t="shared" si="109"/>
        <v>0</v>
      </c>
      <c r="AS79" s="6">
        <f t="shared" si="109"/>
        <v>0</v>
      </c>
      <c r="AT79" s="6">
        <f t="shared" si="109"/>
        <v>0</v>
      </c>
      <c r="AU79" s="6">
        <f t="shared" si="109"/>
        <v>0</v>
      </c>
      <c r="AV79" s="6">
        <f t="shared" si="109"/>
        <v>0</v>
      </c>
      <c r="AW79" s="6">
        <f t="shared" si="109"/>
        <v>0</v>
      </c>
      <c r="AX79" s="6">
        <f t="shared" si="109"/>
        <v>0</v>
      </c>
      <c r="AY79" s="6">
        <f t="shared" si="109"/>
        <v>0</v>
      </c>
      <c r="AZ79" s="6">
        <f t="shared" si="109"/>
        <v>0</v>
      </c>
      <c r="BA79" s="6">
        <f t="shared" si="110"/>
        <v>0</v>
      </c>
      <c r="BB79" s="6">
        <f t="shared" si="110"/>
        <v>0</v>
      </c>
      <c r="BC79" s="6">
        <f t="shared" si="110"/>
        <v>0</v>
      </c>
      <c r="BD79" s="6">
        <f t="shared" si="110"/>
        <v>0</v>
      </c>
      <c r="BE79" s="6">
        <f t="shared" si="110"/>
        <v>0</v>
      </c>
      <c r="BF79" s="6">
        <f t="shared" si="110"/>
        <v>0</v>
      </c>
      <c r="BG79" s="6">
        <f t="shared" si="110"/>
        <v>0</v>
      </c>
      <c r="BH79" s="6">
        <f t="shared" si="110"/>
        <v>0</v>
      </c>
      <c r="BJ79" s="6">
        <f t="shared" si="104"/>
        <v>0</v>
      </c>
      <c r="BK79" s="6">
        <f t="shared" si="105"/>
        <v>0</v>
      </c>
      <c r="BL79" s="6">
        <f t="shared" si="106"/>
        <v>0</v>
      </c>
      <c r="BM79" s="6">
        <f t="shared" si="107"/>
        <v>0</v>
      </c>
    </row>
    <row r="80" spans="1:65" x14ac:dyDescent="0.2">
      <c r="A80" s="27">
        <v>43980</v>
      </c>
      <c r="B80" s="1" t="s">
        <v>474</v>
      </c>
      <c r="D80" s="27">
        <v>43980</v>
      </c>
      <c r="E80" s="1" t="s">
        <v>265</v>
      </c>
      <c r="F80" s="1" t="s">
        <v>5</v>
      </c>
      <c r="G80" s="41">
        <v>1794.96</v>
      </c>
      <c r="H80" s="41">
        <v>1794.96</v>
      </c>
      <c r="I80" s="1" t="s">
        <v>696</v>
      </c>
      <c r="J80" s="1">
        <v>80</v>
      </c>
      <c r="K80" s="1">
        <v>433079</v>
      </c>
      <c r="L80" s="27">
        <v>34183</v>
      </c>
      <c r="M80" s="27" t="s">
        <v>703</v>
      </c>
      <c r="N80" s="27"/>
      <c r="O80" s="27">
        <v>44680</v>
      </c>
      <c r="P80" s="1" t="s">
        <v>696</v>
      </c>
      <c r="Q80" s="27">
        <v>43960</v>
      </c>
      <c r="R80" s="27">
        <v>43973</v>
      </c>
      <c r="S80" s="67">
        <f t="shared" si="66"/>
        <v>43982</v>
      </c>
      <c r="T80" s="67">
        <f t="shared" si="67"/>
        <v>43982</v>
      </c>
      <c r="U80" s="67" t="str">
        <f t="shared" si="68"/>
        <v>na</v>
      </c>
      <c r="V80" s="69">
        <f t="shared" si="69"/>
        <v>14</v>
      </c>
      <c r="W80" s="69">
        <f t="shared" si="70"/>
        <v>0</v>
      </c>
      <c r="X80" s="41">
        <f t="shared" si="71"/>
        <v>1794.96</v>
      </c>
      <c r="Y80" s="41">
        <f t="shared" si="72"/>
        <v>0</v>
      </c>
      <c r="Z80" s="41">
        <f t="shared" si="73"/>
        <v>80</v>
      </c>
      <c r="AA80" s="41">
        <f t="shared" si="74"/>
        <v>0</v>
      </c>
      <c r="AE80" s="1" t="s">
        <v>5</v>
      </c>
      <c r="AG80" s="6">
        <f t="shared" si="108"/>
        <v>0</v>
      </c>
      <c r="AH80" s="6">
        <f t="shared" si="108"/>
        <v>0</v>
      </c>
      <c r="AI80" s="6">
        <f t="shared" si="108"/>
        <v>0</v>
      </c>
      <c r="AJ80" s="6">
        <f t="shared" si="108"/>
        <v>0</v>
      </c>
      <c r="AK80" s="6">
        <f t="shared" si="108"/>
        <v>0</v>
      </c>
      <c r="AL80" s="6">
        <f t="shared" si="108"/>
        <v>0</v>
      </c>
      <c r="AM80" s="6">
        <f t="shared" si="108"/>
        <v>0</v>
      </c>
      <c r="AN80" s="6">
        <f t="shared" si="108"/>
        <v>0</v>
      </c>
      <c r="AO80" s="6">
        <f t="shared" si="108"/>
        <v>0</v>
      </c>
      <c r="AP80" s="6">
        <f t="shared" si="108"/>
        <v>0</v>
      </c>
      <c r="AQ80" s="6">
        <f t="shared" si="109"/>
        <v>0</v>
      </c>
      <c r="AR80" s="6">
        <f t="shared" si="109"/>
        <v>0</v>
      </c>
      <c r="AS80" s="6">
        <f t="shared" si="109"/>
        <v>0</v>
      </c>
      <c r="AT80" s="6">
        <f t="shared" si="109"/>
        <v>0</v>
      </c>
      <c r="AU80" s="6">
        <f t="shared" si="109"/>
        <v>0</v>
      </c>
      <c r="AV80" s="6">
        <f t="shared" si="109"/>
        <v>0</v>
      </c>
      <c r="AW80" s="6">
        <f t="shared" si="109"/>
        <v>0</v>
      </c>
      <c r="AX80" s="6">
        <f t="shared" si="109"/>
        <v>0</v>
      </c>
      <c r="AY80" s="6">
        <f t="shared" si="109"/>
        <v>0</v>
      </c>
      <c r="AZ80" s="6">
        <f t="shared" si="109"/>
        <v>0</v>
      </c>
      <c r="BA80" s="6">
        <f t="shared" si="110"/>
        <v>0</v>
      </c>
      <c r="BB80" s="6">
        <f t="shared" si="110"/>
        <v>0</v>
      </c>
      <c r="BC80" s="6">
        <f t="shared" si="110"/>
        <v>0</v>
      </c>
      <c r="BD80" s="6">
        <f t="shared" si="110"/>
        <v>0</v>
      </c>
      <c r="BE80" s="6">
        <f t="shared" si="110"/>
        <v>0</v>
      </c>
      <c r="BF80" s="6">
        <f t="shared" si="110"/>
        <v>0</v>
      </c>
      <c r="BG80" s="6">
        <f t="shared" si="110"/>
        <v>0</v>
      </c>
      <c r="BH80" s="6">
        <f t="shared" si="110"/>
        <v>0</v>
      </c>
      <c r="BJ80" s="6">
        <f t="shared" si="104"/>
        <v>0</v>
      </c>
      <c r="BK80" s="6">
        <f t="shared" si="105"/>
        <v>0</v>
      </c>
      <c r="BL80" s="6">
        <f t="shared" si="106"/>
        <v>0</v>
      </c>
      <c r="BM80" s="6">
        <f t="shared" si="107"/>
        <v>0</v>
      </c>
    </row>
    <row r="81" spans="1:65" x14ac:dyDescent="0.2">
      <c r="A81" s="27">
        <v>43980</v>
      </c>
      <c r="B81" s="1" t="s">
        <v>476</v>
      </c>
      <c r="D81" s="27">
        <v>43980</v>
      </c>
      <c r="E81" s="1" t="s">
        <v>265</v>
      </c>
      <c r="F81" s="1" t="s">
        <v>5</v>
      </c>
      <c r="G81" s="41">
        <v>3307.69</v>
      </c>
      <c r="H81" s="41">
        <v>3307.69</v>
      </c>
      <c r="I81" s="1" t="s">
        <v>696</v>
      </c>
      <c r="J81" s="1">
        <v>0</v>
      </c>
      <c r="K81" s="1">
        <v>433120</v>
      </c>
      <c r="L81" s="27" t="s">
        <v>698</v>
      </c>
      <c r="M81" s="27" t="s">
        <v>699</v>
      </c>
      <c r="N81" s="27">
        <v>44237</v>
      </c>
      <c r="O81" s="27">
        <v>44249</v>
      </c>
      <c r="P81" s="1" t="s">
        <v>696</v>
      </c>
      <c r="Q81" s="27">
        <v>43960</v>
      </c>
      <c r="R81" s="27">
        <v>43973</v>
      </c>
      <c r="S81" s="67">
        <f t="shared" si="66"/>
        <v>43982</v>
      </c>
      <c r="T81" s="67">
        <f t="shared" si="67"/>
        <v>43982</v>
      </c>
      <c r="U81" s="67" t="str">
        <f t="shared" si="68"/>
        <v>na</v>
      </c>
      <c r="V81" s="69">
        <f t="shared" si="69"/>
        <v>14</v>
      </c>
      <c r="W81" s="69">
        <f t="shared" si="70"/>
        <v>0</v>
      </c>
      <c r="X81" s="41">
        <f t="shared" si="71"/>
        <v>3307.69</v>
      </c>
      <c r="Y81" s="41">
        <f t="shared" si="72"/>
        <v>0</v>
      </c>
      <c r="Z81" s="41">
        <f t="shared" si="73"/>
        <v>0</v>
      </c>
      <c r="AA81" s="41">
        <f t="shared" si="74"/>
        <v>0</v>
      </c>
      <c r="AE81" s="1" t="s">
        <v>5</v>
      </c>
      <c r="AG81" s="6">
        <f t="shared" si="108"/>
        <v>0</v>
      </c>
      <c r="AH81" s="6">
        <f t="shared" si="108"/>
        <v>0</v>
      </c>
      <c r="AI81" s="6">
        <f t="shared" si="108"/>
        <v>0</v>
      </c>
      <c r="AJ81" s="6">
        <f t="shared" si="108"/>
        <v>0</v>
      </c>
      <c r="AK81" s="6">
        <f t="shared" si="108"/>
        <v>0</v>
      </c>
      <c r="AL81" s="6">
        <f t="shared" si="108"/>
        <v>0</v>
      </c>
      <c r="AM81" s="6">
        <f t="shared" si="108"/>
        <v>0</v>
      </c>
      <c r="AN81" s="6">
        <f t="shared" si="108"/>
        <v>0</v>
      </c>
      <c r="AO81" s="6">
        <f t="shared" si="108"/>
        <v>0</v>
      </c>
      <c r="AP81" s="6">
        <f t="shared" si="108"/>
        <v>0</v>
      </c>
      <c r="AQ81" s="6">
        <f t="shared" si="109"/>
        <v>0</v>
      </c>
      <c r="AR81" s="6">
        <f t="shared" si="109"/>
        <v>0</v>
      </c>
      <c r="AS81" s="6">
        <f t="shared" si="109"/>
        <v>0</v>
      </c>
      <c r="AT81" s="6">
        <f t="shared" si="109"/>
        <v>0</v>
      </c>
      <c r="AU81" s="6">
        <f t="shared" si="109"/>
        <v>0</v>
      </c>
      <c r="AV81" s="6">
        <f t="shared" si="109"/>
        <v>0</v>
      </c>
      <c r="AW81" s="6">
        <f t="shared" si="109"/>
        <v>0</v>
      </c>
      <c r="AX81" s="6">
        <f t="shared" si="109"/>
        <v>0</v>
      </c>
      <c r="AY81" s="6">
        <f t="shared" si="109"/>
        <v>0</v>
      </c>
      <c r="AZ81" s="6">
        <f t="shared" si="109"/>
        <v>0</v>
      </c>
      <c r="BA81" s="6">
        <f t="shared" si="110"/>
        <v>0</v>
      </c>
      <c r="BB81" s="6">
        <f t="shared" si="110"/>
        <v>0</v>
      </c>
      <c r="BC81" s="6">
        <f t="shared" si="110"/>
        <v>0</v>
      </c>
      <c r="BD81" s="6">
        <f t="shared" si="110"/>
        <v>0</v>
      </c>
      <c r="BE81" s="6">
        <f t="shared" si="110"/>
        <v>0</v>
      </c>
      <c r="BF81" s="6">
        <f t="shared" si="110"/>
        <v>0</v>
      </c>
      <c r="BG81" s="6">
        <f t="shared" si="110"/>
        <v>0</v>
      </c>
      <c r="BH81" s="6">
        <f t="shared" si="110"/>
        <v>0</v>
      </c>
      <c r="BJ81" s="6">
        <f t="shared" si="104"/>
        <v>0</v>
      </c>
      <c r="BK81" s="6">
        <f t="shared" si="105"/>
        <v>0</v>
      </c>
      <c r="BL81" s="6">
        <f t="shared" si="106"/>
        <v>0</v>
      </c>
      <c r="BM81" s="6">
        <f t="shared" si="107"/>
        <v>0</v>
      </c>
    </row>
    <row r="82" spans="1:65" x14ac:dyDescent="0.2">
      <c r="A82" s="27">
        <v>43980</v>
      </c>
      <c r="B82" s="1" t="s">
        <v>477</v>
      </c>
      <c r="D82" s="27">
        <v>43980</v>
      </c>
      <c r="E82" s="1" t="s">
        <v>265</v>
      </c>
      <c r="F82" s="1" t="s">
        <v>5</v>
      </c>
      <c r="G82" s="41">
        <v>3769.23</v>
      </c>
      <c r="H82" s="41">
        <v>3769.23</v>
      </c>
      <c r="I82" s="1" t="s">
        <v>696</v>
      </c>
      <c r="J82" s="1">
        <v>80</v>
      </c>
      <c r="K82" s="1">
        <v>433236</v>
      </c>
      <c r="L82" s="27" t="s">
        <v>705</v>
      </c>
      <c r="M82" s="27">
        <v>37880</v>
      </c>
      <c r="N82" s="27"/>
      <c r="O82" s="27">
        <v>44680</v>
      </c>
      <c r="P82" s="1" t="s">
        <v>696</v>
      </c>
      <c r="Q82" s="27">
        <v>43960</v>
      </c>
      <c r="R82" s="27">
        <v>43973</v>
      </c>
      <c r="S82" s="67">
        <f t="shared" si="66"/>
        <v>43982</v>
      </c>
      <c r="T82" s="67">
        <f t="shared" si="67"/>
        <v>43982</v>
      </c>
      <c r="U82" s="67" t="str">
        <f t="shared" si="68"/>
        <v>na</v>
      </c>
      <c r="V82" s="69">
        <f t="shared" si="69"/>
        <v>14</v>
      </c>
      <c r="W82" s="69">
        <f t="shared" si="70"/>
        <v>0</v>
      </c>
      <c r="X82" s="41">
        <f t="shared" si="71"/>
        <v>3769.23</v>
      </c>
      <c r="Y82" s="41">
        <f t="shared" si="72"/>
        <v>0</v>
      </c>
      <c r="Z82" s="41">
        <f t="shared" si="73"/>
        <v>80</v>
      </c>
      <c r="AA82" s="41">
        <f t="shared" si="74"/>
        <v>0</v>
      </c>
      <c r="AE82" s="1" t="s">
        <v>5</v>
      </c>
      <c r="AG82" s="6">
        <f t="shared" si="108"/>
        <v>0</v>
      </c>
      <c r="AH82" s="6">
        <f t="shared" si="108"/>
        <v>0</v>
      </c>
      <c r="AI82" s="6">
        <f t="shared" si="108"/>
        <v>0</v>
      </c>
      <c r="AJ82" s="6">
        <f t="shared" si="108"/>
        <v>0</v>
      </c>
      <c r="AK82" s="6">
        <f t="shared" si="108"/>
        <v>0</v>
      </c>
      <c r="AL82" s="6">
        <f t="shared" si="108"/>
        <v>0</v>
      </c>
      <c r="AM82" s="6">
        <f t="shared" si="108"/>
        <v>0</v>
      </c>
      <c r="AN82" s="6">
        <f t="shared" si="108"/>
        <v>0</v>
      </c>
      <c r="AO82" s="6">
        <f t="shared" si="108"/>
        <v>0</v>
      </c>
      <c r="AP82" s="6">
        <f t="shared" si="108"/>
        <v>0</v>
      </c>
      <c r="AQ82" s="6">
        <f t="shared" si="109"/>
        <v>0</v>
      </c>
      <c r="AR82" s="6">
        <f t="shared" si="109"/>
        <v>0</v>
      </c>
      <c r="AS82" s="6">
        <f t="shared" si="109"/>
        <v>0</v>
      </c>
      <c r="AT82" s="6">
        <f t="shared" si="109"/>
        <v>0</v>
      </c>
      <c r="AU82" s="6">
        <f t="shared" si="109"/>
        <v>0</v>
      </c>
      <c r="AV82" s="6">
        <f t="shared" si="109"/>
        <v>0</v>
      </c>
      <c r="AW82" s="6">
        <f t="shared" si="109"/>
        <v>0</v>
      </c>
      <c r="AX82" s="6">
        <f t="shared" si="109"/>
        <v>0</v>
      </c>
      <c r="AY82" s="6">
        <f t="shared" si="109"/>
        <v>0</v>
      </c>
      <c r="AZ82" s="6">
        <f t="shared" si="109"/>
        <v>0</v>
      </c>
      <c r="BA82" s="6">
        <f t="shared" si="110"/>
        <v>0</v>
      </c>
      <c r="BB82" s="6">
        <f t="shared" si="110"/>
        <v>0</v>
      </c>
      <c r="BC82" s="6">
        <f t="shared" si="110"/>
        <v>0</v>
      </c>
      <c r="BD82" s="6">
        <f t="shared" si="110"/>
        <v>0</v>
      </c>
      <c r="BE82" s="6">
        <f t="shared" si="110"/>
        <v>0</v>
      </c>
      <c r="BF82" s="6">
        <f t="shared" si="110"/>
        <v>0</v>
      </c>
      <c r="BG82" s="6">
        <f t="shared" si="110"/>
        <v>0</v>
      </c>
      <c r="BH82" s="6">
        <f t="shared" si="110"/>
        <v>0</v>
      </c>
      <c r="BJ82" s="6">
        <f t="shared" si="104"/>
        <v>0</v>
      </c>
      <c r="BK82" s="6">
        <f t="shared" si="105"/>
        <v>0</v>
      </c>
      <c r="BL82" s="6">
        <f t="shared" si="106"/>
        <v>0</v>
      </c>
      <c r="BM82" s="6">
        <f t="shared" si="107"/>
        <v>0</v>
      </c>
    </row>
    <row r="83" spans="1:65" x14ac:dyDescent="0.2">
      <c r="A83" s="27">
        <v>43994</v>
      </c>
      <c r="B83" s="1" t="s">
        <v>483</v>
      </c>
      <c r="D83" s="27">
        <v>43994</v>
      </c>
      <c r="E83" s="1" t="s">
        <v>265</v>
      </c>
      <c r="F83" s="1" t="s">
        <v>5</v>
      </c>
      <c r="G83" s="41">
        <v>4107.6899999999996</v>
      </c>
      <c r="H83" s="41">
        <v>4107.6899999999996</v>
      </c>
      <c r="I83" s="1" t="s">
        <v>696</v>
      </c>
      <c r="J83" s="1">
        <v>80</v>
      </c>
      <c r="K83" s="1">
        <v>434960</v>
      </c>
      <c r="L83" s="27" t="s">
        <v>706</v>
      </c>
      <c r="M83" s="27">
        <v>41122</v>
      </c>
      <c r="N83" s="27"/>
      <c r="O83" s="27">
        <v>44680</v>
      </c>
      <c r="P83" s="1" t="s">
        <v>696</v>
      </c>
      <c r="Q83" s="27">
        <v>43974</v>
      </c>
      <c r="R83" s="27">
        <v>43987</v>
      </c>
      <c r="S83" s="67">
        <f t="shared" si="66"/>
        <v>44012</v>
      </c>
      <c r="T83" s="67">
        <f t="shared" si="67"/>
        <v>43982</v>
      </c>
      <c r="U83" s="67">
        <f t="shared" si="68"/>
        <v>44012</v>
      </c>
      <c r="V83" s="69">
        <f t="shared" si="69"/>
        <v>9</v>
      </c>
      <c r="W83" s="69">
        <f t="shared" si="70"/>
        <v>5</v>
      </c>
      <c r="X83" s="41">
        <f t="shared" si="71"/>
        <v>2640.6578571428572</v>
      </c>
      <c r="Y83" s="41">
        <f t="shared" si="72"/>
        <v>1467.0321428571424</v>
      </c>
      <c r="Z83" s="41">
        <f t="shared" si="73"/>
        <v>51.428571428571431</v>
      </c>
      <c r="AA83" s="41">
        <f t="shared" si="74"/>
        <v>28.571428571428569</v>
      </c>
      <c r="AE83" s="1" t="s">
        <v>5</v>
      </c>
      <c r="AG83" s="6">
        <f t="shared" si="108"/>
        <v>0</v>
      </c>
      <c r="AH83" s="6">
        <f t="shared" si="108"/>
        <v>0</v>
      </c>
      <c r="AI83" s="6">
        <f t="shared" si="108"/>
        <v>0</v>
      </c>
      <c r="AJ83" s="6">
        <f t="shared" si="108"/>
        <v>0</v>
      </c>
      <c r="AK83" s="6">
        <f t="shared" si="108"/>
        <v>0</v>
      </c>
      <c r="AL83" s="6">
        <f t="shared" si="108"/>
        <v>0</v>
      </c>
      <c r="AM83" s="6">
        <f t="shared" si="108"/>
        <v>0</v>
      </c>
      <c r="AN83" s="6">
        <f t="shared" si="108"/>
        <v>0</v>
      </c>
      <c r="AO83" s="6">
        <f t="shared" si="108"/>
        <v>0</v>
      </c>
      <c r="AP83" s="6">
        <f t="shared" si="108"/>
        <v>0</v>
      </c>
      <c r="AQ83" s="6">
        <f t="shared" si="109"/>
        <v>0</v>
      </c>
      <c r="AR83" s="6">
        <f t="shared" si="109"/>
        <v>0</v>
      </c>
      <c r="AS83" s="6">
        <f t="shared" si="109"/>
        <v>0</v>
      </c>
      <c r="AT83" s="6">
        <f t="shared" si="109"/>
        <v>0</v>
      </c>
      <c r="AU83" s="6">
        <f t="shared" si="109"/>
        <v>0</v>
      </c>
      <c r="AV83" s="6">
        <f t="shared" si="109"/>
        <v>0</v>
      </c>
      <c r="AW83" s="6">
        <f t="shared" si="109"/>
        <v>0</v>
      </c>
      <c r="AX83" s="6">
        <f t="shared" si="109"/>
        <v>0</v>
      </c>
      <c r="AY83" s="6">
        <f t="shared" si="109"/>
        <v>0</v>
      </c>
      <c r="AZ83" s="6">
        <f t="shared" si="109"/>
        <v>0</v>
      </c>
      <c r="BA83" s="6">
        <f t="shared" si="110"/>
        <v>0</v>
      </c>
      <c r="BB83" s="6">
        <f t="shared" si="110"/>
        <v>0</v>
      </c>
      <c r="BC83" s="6">
        <f t="shared" si="110"/>
        <v>0</v>
      </c>
      <c r="BD83" s="6">
        <f t="shared" si="110"/>
        <v>0</v>
      </c>
      <c r="BE83" s="6">
        <f t="shared" si="110"/>
        <v>0</v>
      </c>
      <c r="BF83" s="6">
        <f t="shared" si="110"/>
        <v>0</v>
      </c>
      <c r="BG83" s="6">
        <f t="shared" si="110"/>
        <v>0</v>
      </c>
      <c r="BH83" s="6">
        <f t="shared" si="110"/>
        <v>0</v>
      </c>
      <c r="BJ83" s="6">
        <f t="shared" si="104"/>
        <v>0</v>
      </c>
      <c r="BK83" s="6">
        <f t="shared" si="105"/>
        <v>0</v>
      </c>
      <c r="BL83" s="6">
        <f t="shared" si="106"/>
        <v>0</v>
      </c>
      <c r="BM83" s="6">
        <f t="shared" si="107"/>
        <v>0</v>
      </c>
    </row>
    <row r="84" spans="1:65" x14ac:dyDescent="0.2">
      <c r="A84" s="27">
        <v>43994</v>
      </c>
      <c r="B84" s="1" t="s">
        <v>479</v>
      </c>
      <c r="D84" s="27">
        <v>43994</v>
      </c>
      <c r="E84" s="1" t="s">
        <v>265</v>
      </c>
      <c r="F84" s="1" t="s">
        <v>5</v>
      </c>
      <c r="G84" s="41">
        <v>61.29</v>
      </c>
      <c r="H84" s="41">
        <v>61.29</v>
      </c>
      <c r="I84" s="1" t="s">
        <v>696</v>
      </c>
      <c r="J84" s="1">
        <v>2.5</v>
      </c>
      <c r="K84" s="1">
        <v>434916</v>
      </c>
      <c r="L84" s="27">
        <v>32533</v>
      </c>
      <c r="M84" s="27">
        <v>43878</v>
      </c>
      <c r="N84" s="27">
        <v>43997</v>
      </c>
      <c r="O84" s="27">
        <v>43994</v>
      </c>
      <c r="P84" s="1" t="s">
        <v>696</v>
      </c>
      <c r="Q84" s="27">
        <v>43974</v>
      </c>
      <c r="R84" s="27">
        <v>43987</v>
      </c>
      <c r="S84" s="67">
        <f t="shared" si="66"/>
        <v>44012</v>
      </c>
      <c r="T84" s="67">
        <f t="shared" si="67"/>
        <v>43982</v>
      </c>
      <c r="U84" s="67">
        <f t="shared" si="68"/>
        <v>44012</v>
      </c>
      <c r="V84" s="69">
        <f t="shared" si="69"/>
        <v>9</v>
      </c>
      <c r="W84" s="69">
        <f t="shared" si="70"/>
        <v>5</v>
      </c>
      <c r="X84" s="41">
        <f t="shared" si="71"/>
        <v>39.400714285714287</v>
      </c>
      <c r="Y84" s="41">
        <f t="shared" si="72"/>
        <v>21.889285714285712</v>
      </c>
      <c r="Z84" s="41">
        <f t="shared" si="73"/>
        <v>1.6071428571428572</v>
      </c>
      <c r="AA84" s="41">
        <f t="shared" si="74"/>
        <v>0.89285714285714279</v>
      </c>
      <c r="AE84" s="1" t="s">
        <v>5</v>
      </c>
      <c r="AG84" s="6">
        <f t="shared" si="108"/>
        <v>0</v>
      </c>
      <c r="AH84" s="6">
        <f t="shared" si="108"/>
        <v>0</v>
      </c>
      <c r="AI84" s="6">
        <f t="shared" si="108"/>
        <v>0</v>
      </c>
      <c r="AJ84" s="6">
        <f t="shared" si="108"/>
        <v>0</v>
      </c>
      <c r="AK84" s="6">
        <f t="shared" si="108"/>
        <v>0</v>
      </c>
      <c r="AL84" s="6">
        <f t="shared" si="108"/>
        <v>0</v>
      </c>
      <c r="AM84" s="6">
        <f t="shared" si="108"/>
        <v>0</v>
      </c>
      <c r="AN84" s="6">
        <f t="shared" si="108"/>
        <v>0</v>
      </c>
      <c r="AO84" s="6">
        <f t="shared" si="108"/>
        <v>0</v>
      </c>
      <c r="AP84" s="6">
        <f t="shared" si="108"/>
        <v>0</v>
      </c>
      <c r="AQ84" s="6">
        <f t="shared" si="109"/>
        <v>0</v>
      </c>
      <c r="AR84" s="6">
        <f t="shared" si="109"/>
        <v>0</v>
      </c>
      <c r="AS84" s="6">
        <f t="shared" si="109"/>
        <v>0</v>
      </c>
      <c r="AT84" s="6">
        <f t="shared" si="109"/>
        <v>0</v>
      </c>
      <c r="AU84" s="6">
        <f t="shared" si="109"/>
        <v>0</v>
      </c>
      <c r="AV84" s="6">
        <f t="shared" si="109"/>
        <v>0</v>
      </c>
      <c r="AW84" s="6">
        <f t="shared" si="109"/>
        <v>0</v>
      </c>
      <c r="AX84" s="6">
        <f t="shared" si="109"/>
        <v>0</v>
      </c>
      <c r="AY84" s="6">
        <f t="shared" si="109"/>
        <v>0</v>
      </c>
      <c r="AZ84" s="6">
        <f t="shared" si="109"/>
        <v>0</v>
      </c>
      <c r="BA84" s="6">
        <f t="shared" si="110"/>
        <v>0</v>
      </c>
      <c r="BB84" s="6">
        <f t="shared" si="110"/>
        <v>0</v>
      </c>
      <c r="BC84" s="6">
        <f t="shared" si="110"/>
        <v>0</v>
      </c>
      <c r="BD84" s="6">
        <f t="shared" si="110"/>
        <v>0</v>
      </c>
      <c r="BE84" s="6">
        <f t="shared" si="110"/>
        <v>0</v>
      </c>
      <c r="BF84" s="6">
        <f t="shared" si="110"/>
        <v>0</v>
      </c>
      <c r="BG84" s="6">
        <f t="shared" si="110"/>
        <v>0</v>
      </c>
      <c r="BH84" s="6">
        <f t="shared" si="110"/>
        <v>0</v>
      </c>
      <c r="BJ84" s="6">
        <f t="shared" si="104"/>
        <v>0</v>
      </c>
      <c r="BK84" s="6">
        <f t="shared" si="105"/>
        <v>0</v>
      </c>
      <c r="BL84" s="6">
        <f t="shared" si="106"/>
        <v>0</v>
      </c>
      <c r="BM84" s="6">
        <f t="shared" si="107"/>
        <v>0</v>
      </c>
    </row>
    <row r="85" spans="1:65" x14ac:dyDescent="0.2">
      <c r="A85" s="27">
        <v>43994</v>
      </c>
      <c r="B85" s="1" t="s">
        <v>481</v>
      </c>
      <c r="D85" s="27">
        <v>43994</v>
      </c>
      <c r="E85" s="1" t="s">
        <v>265</v>
      </c>
      <c r="F85" s="1" t="s">
        <v>5</v>
      </c>
      <c r="G85" s="41">
        <v>2692.31</v>
      </c>
      <c r="H85" s="41">
        <v>2692.31</v>
      </c>
      <c r="I85" s="1" t="s">
        <v>696</v>
      </c>
      <c r="J85" s="1">
        <v>80</v>
      </c>
      <c r="K85" s="1">
        <v>434998</v>
      </c>
      <c r="L85" s="27" t="s">
        <v>707</v>
      </c>
      <c r="M85" s="27">
        <v>42196</v>
      </c>
      <c r="N85" s="27">
        <v>44099</v>
      </c>
      <c r="O85" s="27">
        <v>44106</v>
      </c>
      <c r="P85" s="1" t="s">
        <v>696</v>
      </c>
      <c r="Q85" s="27">
        <v>43974</v>
      </c>
      <c r="R85" s="27">
        <v>43987</v>
      </c>
      <c r="S85" s="67">
        <f t="shared" si="66"/>
        <v>44012</v>
      </c>
      <c r="T85" s="67">
        <f t="shared" si="67"/>
        <v>43982</v>
      </c>
      <c r="U85" s="67">
        <f t="shared" si="68"/>
        <v>44012</v>
      </c>
      <c r="V85" s="69">
        <f t="shared" si="69"/>
        <v>9</v>
      </c>
      <c r="W85" s="69">
        <f t="shared" si="70"/>
        <v>5</v>
      </c>
      <c r="X85" s="41">
        <f t="shared" si="71"/>
        <v>1730.7707142857143</v>
      </c>
      <c r="Y85" s="41">
        <f t="shared" si="72"/>
        <v>961.5392857142856</v>
      </c>
      <c r="Z85" s="41">
        <f t="shared" si="73"/>
        <v>51.428571428571431</v>
      </c>
      <c r="AA85" s="41">
        <f t="shared" si="74"/>
        <v>28.571428571428569</v>
      </c>
      <c r="AE85" s="1" t="s">
        <v>5</v>
      </c>
      <c r="AG85" s="6">
        <f t="shared" si="108"/>
        <v>0</v>
      </c>
      <c r="AH85" s="6">
        <f t="shared" si="108"/>
        <v>0</v>
      </c>
      <c r="AI85" s="6">
        <f t="shared" si="108"/>
        <v>0</v>
      </c>
      <c r="AJ85" s="6">
        <f t="shared" si="108"/>
        <v>0</v>
      </c>
      <c r="AK85" s="6">
        <f t="shared" si="108"/>
        <v>0</v>
      </c>
      <c r="AL85" s="6">
        <f t="shared" si="108"/>
        <v>0</v>
      </c>
      <c r="AM85" s="6">
        <f t="shared" si="108"/>
        <v>0</v>
      </c>
      <c r="AN85" s="6">
        <f t="shared" si="108"/>
        <v>0</v>
      </c>
      <c r="AO85" s="6">
        <f t="shared" si="108"/>
        <v>0</v>
      </c>
      <c r="AP85" s="6">
        <f t="shared" si="108"/>
        <v>0</v>
      </c>
      <c r="AQ85" s="6">
        <f t="shared" si="109"/>
        <v>0</v>
      </c>
      <c r="AR85" s="6">
        <f t="shared" si="109"/>
        <v>0</v>
      </c>
      <c r="AS85" s="6">
        <f t="shared" si="109"/>
        <v>0</v>
      </c>
      <c r="AT85" s="6">
        <f t="shared" si="109"/>
        <v>0</v>
      </c>
      <c r="AU85" s="6">
        <f t="shared" si="109"/>
        <v>0</v>
      </c>
      <c r="AV85" s="6">
        <f t="shared" si="109"/>
        <v>0</v>
      </c>
      <c r="AW85" s="6">
        <f t="shared" si="109"/>
        <v>0</v>
      </c>
      <c r="AX85" s="6">
        <f t="shared" si="109"/>
        <v>0</v>
      </c>
      <c r="AY85" s="6">
        <f t="shared" si="109"/>
        <v>0</v>
      </c>
      <c r="AZ85" s="6">
        <f t="shared" si="109"/>
        <v>0</v>
      </c>
      <c r="BA85" s="6">
        <f t="shared" si="110"/>
        <v>0</v>
      </c>
      <c r="BB85" s="6">
        <f t="shared" si="110"/>
        <v>0</v>
      </c>
      <c r="BC85" s="6">
        <f t="shared" si="110"/>
        <v>0</v>
      </c>
      <c r="BD85" s="6">
        <f t="shared" si="110"/>
        <v>0</v>
      </c>
      <c r="BE85" s="6">
        <f t="shared" si="110"/>
        <v>0</v>
      </c>
      <c r="BF85" s="6">
        <f t="shared" si="110"/>
        <v>0</v>
      </c>
      <c r="BG85" s="6">
        <f t="shared" si="110"/>
        <v>0</v>
      </c>
      <c r="BH85" s="6">
        <f t="shared" si="110"/>
        <v>0</v>
      </c>
      <c r="BJ85" s="6">
        <f t="shared" si="104"/>
        <v>0</v>
      </c>
      <c r="BK85" s="6">
        <f t="shared" si="105"/>
        <v>0</v>
      </c>
      <c r="BL85" s="6">
        <f t="shared" si="106"/>
        <v>0</v>
      </c>
      <c r="BM85" s="6">
        <f t="shared" si="107"/>
        <v>0</v>
      </c>
    </row>
    <row r="86" spans="1:65" x14ac:dyDescent="0.2">
      <c r="A86" s="27">
        <v>43994</v>
      </c>
      <c r="B86" s="1" t="s">
        <v>480</v>
      </c>
      <c r="D86" s="27">
        <v>43994</v>
      </c>
      <c r="E86" s="1" t="s">
        <v>265</v>
      </c>
      <c r="F86" s="1" t="s">
        <v>5</v>
      </c>
      <c r="G86" s="41">
        <v>1682.77</v>
      </c>
      <c r="H86" s="41">
        <v>1682.77</v>
      </c>
      <c r="I86" s="1" t="s">
        <v>696</v>
      </c>
      <c r="J86" s="1">
        <v>75</v>
      </c>
      <c r="K86" s="1">
        <v>434937</v>
      </c>
      <c r="L86" s="27">
        <v>34183</v>
      </c>
      <c r="M86" s="27" t="s">
        <v>703</v>
      </c>
      <c r="N86" s="27"/>
      <c r="O86" s="27">
        <v>44680</v>
      </c>
      <c r="P86" s="1" t="s">
        <v>696</v>
      </c>
      <c r="Q86" s="27">
        <v>43974</v>
      </c>
      <c r="R86" s="27">
        <v>43987</v>
      </c>
      <c r="S86" s="67">
        <f t="shared" si="66"/>
        <v>44012</v>
      </c>
      <c r="T86" s="67">
        <f t="shared" si="67"/>
        <v>43982</v>
      </c>
      <c r="U86" s="67">
        <f t="shared" si="68"/>
        <v>44012</v>
      </c>
      <c r="V86" s="69">
        <f t="shared" si="69"/>
        <v>9</v>
      </c>
      <c r="W86" s="69">
        <f t="shared" si="70"/>
        <v>5</v>
      </c>
      <c r="X86" s="41">
        <f t="shared" si="71"/>
        <v>1081.7807142857143</v>
      </c>
      <c r="Y86" s="41">
        <f t="shared" si="72"/>
        <v>600.98928571428564</v>
      </c>
      <c r="Z86" s="41">
        <f t="shared" si="73"/>
        <v>48.214285714285715</v>
      </c>
      <c r="AA86" s="41">
        <f t="shared" si="74"/>
        <v>26.785714285714285</v>
      </c>
      <c r="AE86" s="1" t="s">
        <v>5</v>
      </c>
      <c r="AG86" s="6">
        <f t="shared" si="108"/>
        <v>0</v>
      </c>
      <c r="AH86" s="6">
        <f t="shared" si="108"/>
        <v>0</v>
      </c>
      <c r="AI86" s="6">
        <f t="shared" si="108"/>
        <v>0</v>
      </c>
      <c r="AJ86" s="6">
        <f t="shared" si="108"/>
        <v>0</v>
      </c>
      <c r="AK86" s="6">
        <f t="shared" si="108"/>
        <v>0</v>
      </c>
      <c r="AL86" s="6">
        <f t="shared" si="108"/>
        <v>0</v>
      </c>
      <c r="AM86" s="6">
        <f t="shared" si="108"/>
        <v>0</v>
      </c>
      <c r="AN86" s="6">
        <f t="shared" si="108"/>
        <v>0</v>
      </c>
      <c r="AO86" s="6">
        <f t="shared" si="108"/>
        <v>0</v>
      </c>
      <c r="AP86" s="6">
        <f t="shared" si="108"/>
        <v>0</v>
      </c>
      <c r="AQ86" s="6">
        <f t="shared" si="109"/>
        <v>0</v>
      </c>
      <c r="AR86" s="6">
        <f t="shared" si="109"/>
        <v>0</v>
      </c>
      <c r="AS86" s="6">
        <f t="shared" si="109"/>
        <v>0</v>
      </c>
      <c r="AT86" s="6">
        <f t="shared" si="109"/>
        <v>0</v>
      </c>
      <c r="AU86" s="6">
        <f t="shared" si="109"/>
        <v>0</v>
      </c>
      <c r="AV86" s="6">
        <f t="shared" si="109"/>
        <v>0</v>
      </c>
      <c r="AW86" s="6">
        <f t="shared" si="109"/>
        <v>0</v>
      </c>
      <c r="AX86" s="6">
        <f t="shared" si="109"/>
        <v>0</v>
      </c>
      <c r="AY86" s="6">
        <f t="shared" si="109"/>
        <v>0</v>
      </c>
      <c r="AZ86" s="6">
        <f t="shared" si="109"/>
        <v>0</v>
      </c>
      <c r="BA86" s="6">
        <f t="shared" si="110"/>
        <v>0</v>
      </c>
      <c r="BB86" s="6">
        <f t="shared" si="110"/>
        <v>0</v>
      </c>
      <c r="BC86" s="6">
        <f t="shared" si="110"/>
        <v>0</v>
      </c>
      <c r="BD86" s="6">
        <f t="shared" si="110"/>
        <v>0</v>
      </c>
      <c r="BE86" s="6">
        <f t="shared" si="110"/>
        <v>0</v>
      </c>
      <c r="BF86" s="6">
        <f t="shared" si="110"/>
        <v>0</v>
      </c>
      <c r="BG86" s="6">
        <f t="shared" si="110"/>
        <v>0</v>
      </c>
      <c r="BH86" s="6">
        <f t="shared" si="110"/>
        <v>0</v>
      </c>
      <c r="BJ86" s="6">
        <f t="shared" si="104"/>
        <v>0</v>
      </c>
      <c r="BK86" s="6">
        <f t="shared" si="105"/>
        <v>0</v>
      </c>
      <c r="BL86" s="6">
        <f t="shared" si="106"/>
        <v>0</v>
      </c>
      <c r="BM86" s="6">
        <f t="shared" si="107"/>
        <v>0</v>
      </c>
    </row>
    <row r="87" spans="1:65" x14ac:dyDescent="0.2">
      <c r="A87" s="27">
        <v>43994</v>
      </c>
      <c r="B87" s="1" t="s">
        <v>480</v>
      </c>
      <c r="D87" s="27">
        <v>43994</v>
      </c>
      <c r="E87" s="1" t="s">
        <v>549</v>
      </c>
      <c r="F87" s="1" t="s">
        <v>32</v>
      </c>
      <c r="G87" s="41">
        <v>112.19</v>
      </c>
      <c r="H87" s="41">
        <v>112.19</v>
      </c>
      <c r="I87" s="1" t="s">
        <v>696</v>
      </c>
      <c r="J87" s="1">
        <v>5</v>
      </c>
      <c r="K87" s="1">
        <v>434937</v>
      </c>
      <c r="L87" s="27">
        <v>34183</v>
      </c>
      <c r="M87" s="27" t="s">
        <v>703</v>
      </c>
      <c r="N87" s="27"/>
      <c r="O87" s="27">
        <v>44680</v>
      </c>
      <c r="P87" s="1" t="s">
        <v>708</v>
      </c>
      <c r="Q87" s="27">
        <v>43974</v>
      </c>
      <c r="R87" s="27">
        <v>43987</v>
      </c>
      <c r="S87" s="67">
        <f t="shared" si="66"/>
        <v>44012</v>
      </c>
      <c r="T87" s="67">
        <f t="shared" si="67"/>
        <v>43982</v>
      </c>
      <c r="U87" s="67">
        <f t="shared" si="68"/>
        <v>44012</v>
      </c>
      <c r="V87" s="69">
        <f t="shared" si="69"/>
        <v>9</v>
      </c>
      <c r="W87" s="69">
        <f t="shared" si="70"/>
        <v>5</v>
      </c>
      <c r="X87" s="41">
        <f t="shared" si="71"/>
        <v>72.122142857142862</v>
      </c>
      <c r="Y87" s="41">
        <f t="shared" si="72"/>
        <v>40.067857142857136</v>
      </c>
      <c r="Z87" s="41">
        <f t="shared" si="73"/>
        <v>3.2142857142857144</v>
      </c>
      <c r="AA87" s="41">
        <f t="shared" si="74"/>
        <v>1.7857142857142856</v>
      </c>
      <c r="AE87" s="1" t="s">
        <v>5</v>
      </c>
      <c r="AG87" s="6">
        <f t="shared" si="108"/>
        <v>0</v>
      </c>
      <c r="AH87" s="6">
        <f t="shared" si="108"/>
        <v>0</v>
      </c>
      <c r="AI87" s="6">
        <f t="shared" si="108"/>
        <v>0</v>
      </c>
      <c r="AJ87" s="6">
        <f t="shared" si="108"/>
        <v>0</v>
      </c>
      <c r="AK87" s="6">
        <f t="shared" si="108"/>
        <v>0</v>
      </c>
      <c r="AL87" s="6">
        <f t="shared" si="108"/>
        <v>0</v>
      </c>
      <c r="AM87" s="6">
        <f t="shared" si="108"/>
        <v>0</v>
      </c>
      <c r="AN87" s="6">
        <f t="shared" si="108"/>
        <v>0</v>
      </c>
      <c r="AO87" s="6">
        <f t="shared" si="108"/>
        <v>0</v>
      </c>
      <c r="AP87" s="6">
        <f t="shared" si="108"/>
        <v>0</v>
      </c>
      <c r="AQ87" s="6">
        <f t="shared" si="109"/>
        <v>0</v>
      </c>
      <c r="AR87" s="6">
        <f t="shared" si="109"/>
        <v>0</v>
      </c>
      <c r="AS87" s="6">
        <f t="shared" si="109"/>
        <v>0</v>
      </c>
      <c r="AT87" s="6">
        <f t="shared" si="109"/>
        <v>0</v>
      </c>
      <c r="AU87" s="6">
        <f t="shared" si="109"/>
        <v>0</v>
      </c>
      <c r="AV87" s="6">
        <f t="shared" si="109"/>
        <v>0</v>
      </c>
      <c r="AW87" s="6">
        <f t="shared" si="109"/>
        <v>0</v>
      </c>
      <c r="AX87" s="6">
        <f t="shared" si="109"/>
        <v>0</v>
      </c>
      <c r="AY87" s="6">
        <f t="shared" si="109"/>
        <v>0</v>
      </c>
      <c r="AZ87" s="6">
        <f t="shared" si="109"/>
        <v>0</v>
      </c>
      <c r="BA87" s="6">
        <f t="shared" si="110"/>
        <v>0</v>
      </c>
      <c r="BB87" s="6">
        <f t="shared" si="110"/>
        <v>0</v>
      </c>
      <c r="BC87" s="6">
        <f t="shared" si="110"/>
        <v>0</v>
      </c>
      <c r="BD87" s="6">
        <f t="shared" si="110"/>
        <v>0</v>
      </c>
      <c r="BE87" s="6">
        <f t="shared" si="110"/>
        <v>0</v>
      </c>
      <c r="BF87" s="6">
        <f t="shared" si="110"/>
        <v>0</v>
      </c>
      <c r="BG87" s="6">
        <f t="shared" si="110"/>
        <v>0</v>
      </c>
      <c r="BH87" s="6">
        <f t="shared" si="110"/>
        <v>0</v>
      </c>
      <c r="BJ87" s="6">
        <f t="shared" si="104"/>
        <v>0</v>
      </c>
      <c r="BK87" s="6">
        <f t="shared" si="105"/>
        <v>0</v>
      </c>
      <c r="BL87" s="6">
        <f t="shared" si="106"/>
        <v>0</v>
      </c>
      <c r="BM87" s="6">
        <f t="shared" si="107"/>
        <v>0</v>
      </c>
    </row>
    <row r="88" spans="1:65" x14ac:dyDescent="0.2">
      <c r="A88" s="27">
        <v>43994</v>
      </c>
      <c r="B88" s="1" t="s">
        <v>482</v>
      </c>
      <c r="D88" s="27">
        <v>43994</v>
      </c>
      <c r="E88" s="1" t="s">
        <v>265</v>
      </c>
      <c r="F88" s="1" t="s">
        <v>5</v>
      </c>
      <c r="G88" s="41">
        <v>3769.23</v>
      </c>
      <c r="H88" s="41">
        <v>3769.23</v>
      </c>
      <c r="I88" s="1" t="s">
        <v>696</v>
      </c>
      <c r="J88" s="1">
        <v>80</v>
      </c>
      <c r="K88" s="1">
        <v>435041</v>
      </c>
      <c r="L88" s="27" t="s">
        <v>705</v>
      </c>
      <c r="M88" s="27">
        <v>37880</v>
      </c>
      <c r="N88" s="27"/>
      <c r="O88" s="27">
        <v>44680</v>
      </c>
      <c r="P88" s="1" t="s">
        <v>696</v>
      </c>
      <c r="Q88" s="27">
        <v>43974</v>
      </c>
      <c r="R88" s="27">
        <v>43987</v>
      </c>
      <c r="S88" s="67">
        <f t="shared" si="66"/>
        <v>44012</v>
      </c>
      <c r="T88" s="67">
        <f t="shared" si="67"/>
        <v>43982</v>
      </c>
      <c r="U88" s="67">
        <f t="shared" si="68"/>
        <v>44012</v>
      </c>
      <c r="V88" s="69">
        <f t="shared" si="69"/>
        <v>9</v>
      </c>
      <c r="W88" s="69">
        <f t="shared" si="70"/>
        <v>5</v>
      </c>
      <c r="X88" s="41">
        <f t="shared" si="71"/>
        <v>2423.0764285714286</v>
      </c>
      <c r="Y88" s="41">
        <f t="shared" si="72"/>
        <v>1346.1535714285715</v>
      </c>
      <c r="Z88" s="41">
        <f t="shared" si="73"/>
        <v>51.428571428571431</v>
      </c>
      <c r="AA88" s="41">
        <f t="shared" si="74"/>
        <v>28.571428571428569</v>
      </c>
      <c r="AE88" s="1" t="s">
        <v>5</v>
      </c>
      <c r="AG88" s="74">
        <f t="shared" ref="AG88:AP94" si="111">(SUMIFS($Z:$Z,$C:$C,$AF88,$T:$T,AG$1,$F:$F,$AE88)+SUMIFS($AA:$AA,$C:$C,$AF88,$U:$U,AG$1,$F:$F,$AE88))</f>
        <v>0</v>
      </c>
      <c r="AH88" s="74">
        <f t="shared" si="111"/>
        <v>0</v>
      </c>
      <c r="AI88" s="74">
        <f t="shared" si="111"/>
        <v>0</v>
      </c>
      <c r="AJ88" s="74">
        <f t="shared" si="111"/>
        <v>0</v>
      </c>
      <c r="AK88" s="74">
        <f t="shared" si="111"/>
        <v>0</v>
      </c>
      <c r="AL88" s="74">
        <f t="shared" si="111"/>
        <v>0</v>
      </c>
      <c r="AM88" s="74">
        <f t="shared" si="111"/>
        <v>0</v>
      </c>
      <c r="AN88" s="74">
        <f t="shared" si="111"/>
        <v>0</v>
      </c>
      <c r="AO88" s="74">
        <f t="shared" si="111"/>
        <v>0</v>
      </c>
      <c r="AP88" s="74">
        <f t="shared" si="111"/>
        <v>0</v>
      </c>
      <c r="AQ88" s="74">
        <f t="shared" ref="AQ88:AZ94" si="112">(SUMIFS($Z:$Z,$C:$C,$AF88,$T:$T,AQ$1,$F:$F,$AE88)+SUMIFS($AA:$AA,$C:$C,$AF88,$U:$U,AQ$1,$F:$F,$AE88))</f>
        <v>0</v>
      </c>
      <c r="AR88" s="74">
        <f t="shared" si="112"/>
        <v>0</v>
      </c>
      <c r="AS88" s="6">
        <f t="shared" si="112"/>
        <v>0</v>
      </c>
      <c r="AT88" s="6">
        <f t="shared" si="112"/>
        <v>0</v>
      </c>
      <c r="AU88" s="6">
        <f t="shared" si="112"/>
        <v>0</v>
      </c>
      <c r="AV88" s="6">
        <f t="shared" si="112"/>
        <v>0</v>
      </c>
      <c r="AW88" s="6">
        <f t="shared" si="112"/>
        <v>0</v>
      </c>
      <c r="AX88" s="6">
        <f t="shared" si="112"/>
        <v>0</v>
      </c>
      <c r="AY88" s="6">
        <f t="shared" si="112"/>
        <v>0</v>
      </c>
      <c r="AZ88" s="6">
        <f t="shared" si="112"/>
        <v>0</v>
      </c>
      <c r="BA88" s="6">
        <f t="shared" ref="BA88:BH94" si="113">(SUMIFS($Z:$Z,$C:$C,$AF88,$T:$T,BA$1,$F:$F,$AE88)+SUMIFS($AA:$AA,$C:$C,$AF88,$U:$U,BA$1,$F:$F,$AE88))</f>
        <v>0</v>
      </c>
      <c r="BB88" s="6">
        <f t="shared" si="113"/>
        <v>0</v>
      </c>
      <c r="BC88" s="6">
        <f t="shared" si="113"/>
        <v>0</v>
      </c>
      <c r="BD88" s="6">
        <f t="shared" si="113"/>
        <v>0</v>
      </c>
      <c r="BE88" s="6">
        <f t="shared" si="113"/>
        <v>0</v>
      </c>
      <c r="BF88" s="6">
        <f t="shared" si="113"/>
        <v>0</v>
      </c>
      <c r="BG88" s="6">
        <f t="shared" si="113"/>
        <v>0</v>
      </c>
      <c r="BH88" s="6">
        <f t="shared" si="113"/>
        <v>0</v>
      </c>
      <c r="BJ88" s="6">
        <f t="shared" si="104"/>
        <v>0</v>
      </c>
      <c r="BK88" s="6">
        <f t="shared" si="105"/>
        <v>0</v>
      </c>
      <c r="BL88" s="6">
        <f t="shared" si="106"/>
        <v>0</v>
      </c>
      <c r="BM88" s="6">
        <f t="shared" si="107"/>
        <v>0</v>
      </c>
    </row>
    <row r="89" spans="1:65" x14ac:dyDescent="0.2">
      <c r="A89" s="27">
        <v>44007</v>
      </c>
      <c r="B89" s="1" t="s">
        <v>489</v>
      </c>
      <c r="D89" s="27">
        <v>44007</v>
      </c>
      <c r="E89" s="1" t="s">
        <v>265</v>
      </c>
      <c r="F89" s="1" t="s">
        <v>5</v>
      </c>
      <c r="G89" s="41">
        <v>4107.6899999999996</v>
      </c>
      <c r="H89" s="41">
        <v>4107.6899999999996</v>
      </c>
      <c r="I89" s="1" t="s">
        <v>696</v>
      </c>
      <c r="J89" s="1">
        <v>80</v>
      </c>
      <c r="K89" s="1">
        <v>436750</v>
      </c>
      <c r="L89" s="27" t="s">
        <v>706</v>
      </c>
      <c r="M89" s="27">
        <v>41122</v>
      </c>
      <c r="N89" s="27"/>
      <c r="O89" s="27">
        <v>44680</v>
      </c>
      <c r="P89" s="1" t="s">
        <v>696</v>
      </c>
      <c r="Q89" s="27">
        <v>43988</v>
      </c>
      <c r="R89" s="27">
        <v>44001</v>
      </c>
      <c r="S89" s="67">
        <f t="shared" si="66"/>
        <v>44012</v>
      </c>
      <c r="T89" s="67">
        <f t="shared" si="67"/>
        <v>44012</v>
      </c>
      <c r="U89" s="67" t="str">
        <f t="shared" si="68"/>
        <v>na</v>
      </c>
      <c r="V89" s="69">
        <f t="shared" si="69"/>
        <v>14</v>
      </c>
      <c r="W89" s="69">
        <f t="shared" si="70"/>
        <v>0</v>
      </c>
      <c r="X89" s="41">
        <f t="shared" si="71"/>
        <v>4107.6899999999996</v>
      </c>
      <c r="Y89" s="41">
        <f t="shared" si="72"/>
        <v>0</v>
      </c>
      <c r="Z89" s="41">
        <f t="shared" si="73"/>
        <v>80</v>
      </c>
      <c r="AA89" s="41">
        <f t="shared" si="74"/>
        <v>0</v>
      </c>
      <c r="AE89" s="1" t="s">
        <v>5</v>
      </c>
      <c r="AG89" s="6">
        <f t="shared" si="111"/>
        <v>0</v>
      </c>
      <c r="AH89" s="6">
        <f t="shared" si="111"/>
        <v>0</v>
      </c>
      <c r="AI89" s="6">
        <f t="shared" si="111"/>
        <v>0</v>
      </c>
      <c r="AJ89" s="6">
        <f t="shared" si="111"/>
        <v>0</v>
      </c>
      <c r="AK89" s="6">
        <f t="shared" si="111"/>
        <v>0</v>
      </c>
      <c r="AL89" s="6">
        <f t="shared" si="111"/>
        <v>0</v>
      </c>
      <c r="AM89" s="6">
        <f t="shared" si="111"/>
        <v>0</v>
      </c>
      <c r="AN89" s="6">
        <f t="shared" si="111"/>
        <v>0</v>
      </c>
      <c r="AO89" s="6">
        <f t="shared" si="111"/>
        <v>0</v>
      </c>
      <c r="AP89" s="6">
        <f t="shared" si="111"/>
        <v>0</v>
      </c>
      <c r="AQ89" s="6">
        <f t="shared" si="112"/>
        <v>0</v>
      </c>
      <c r="AR89" s="6">
        <f t="shared" si="112"/>
        <v>0</v>
      </c>
      <c r="AS89" s="6">
        <f t="shared" si="112"/>
        <v>0</v>
      </c>
      <c r="AT89" s="6">
        <f t="shared" si="112"/>
        <v>0</v>
      </c>
      <c r="AU89" s="6">
        <f t="shared" si="112"/>
        <v>0</v>
      </c>
      <c r="AV89" s="6">
        <f t="shared" si="112"/>
        <v>0</v>
      </c>
      <c r="AW89" s="6">
        <f t="shared" si="112"/>
        <v>0</v>
      </c>
      <c r="AX89" s="6">
        <f t="shared" si="112"/>
        <v>0</v>
      </c>
      <c r="AY89" s="6">
        <f t="shared" si="112"/>
        <v>0</v>
      </c>
      <c r="AZ89" s="6">
        <f t="shared" si="112"/>
        <v>0</v>
      </c>
      <c r="BA89" s="6">
        <f t="shared" si="113"/>
        <v>0</v>
      </c>
      <c r="BB89" s="6">
        <f t="shared" si="113"/>
        <v>0</v>
      </c>
      <c r="BC89" s="6">
        <f t="shared" si="113"/>
        <v>0</v>
      </c>
      <c r="BD89" s="6">
        <f t="shared" si="113"/>
        <v>0</v>
      </c>
      <c r="BE89" s="6">
        <f t="shared" si="113"/>
        <v>0</v>
      </c>
      <c r="BF89" s="6">
        <f t="shared" si="113"/>
        <v>0</v>
      </c>
      <c r="BG89" s="6">
        <f t="shared" si="113"/>
        <v>0</v>
      </c>
      <c r="BH89" s="6">
        <f t="shared" si="113"/>
        <v>0</v>
      </c>
      <c r="BJ89" s="6">
        <f t="shared" si="104"/>
        <v>0</v>
      </c>
      <c r="BK89" s="6">
        <f t="shared" si="105"/>
        <v>0</v>
      </c>
      <c r="BL89" s="6">
        <f t="shared" si="106"/>
        <v>0</v>
      </c>
      <c r="BM89" s="6">
        <f t="shared" si="107"/>
        <v>0</v>
      </c>
    </row>
    <row r="90" spans="1:65" x14ac:dyDescent="0.2">
      <c r="A90" s="27">
        <v>44007</v>
      </c>
      <c r="B90" s="1" t="s">
        <v>487</v>
      </c>
      <c r="D90" s="27">
        <v>44007</v>
      </c>
      <c r="E90" s="1" t="s">
        <v>265</v>
      </c>
      <c r="F90" s="1" t="s">
        <v>5</v>
      </c>
      <c r="G90" s="41">
        <v>2730.77</v>
      </c>
      <c r="H90" s="41">
        <v>2730.77</v>
      </c>
      <c r="I90" s="1" t="s">
        <v>696</v>
      </c>
      <c r="J90" s="1">
        <v>80</v>
      </c>
      <c r="K90" s="1">
        <v>436626</v>
      </c>
      <c r="L90" s="27" t="s">
        <v>707</v>
      </c>
      <c r="M90" s="27">
        <v>42196</v>
      </c>
      <c r="N90" s="27">
        <v>44099</v>
      </c>
      <c r="O90" s="27">
        <v>44106</v>
      </c>
      <c r="P90" s="1" t="s">
        <v>696</v>
      </c>
      <c r="Q90" s="27">
        <v>43988</v>
      </c>
      <c r="R90" s="27">
        <v>44001</v>
      </c>
      <c r="S90" s="67">
        <f t="shared" si="66"/>
        <v>44012</v>
      </c>
      <c r="T90" s="67">
        <f t="shared" si="67"/>
        <v>44012</v>
      </c>
      <c r="U90" s="67" t="str">
        <f t="shared" si="68"/>
        <v>na</v>
      </c>
      <c r="V90" s="69">
        <f t="shared" si="69"/>
        <v>14</v>
      </c>
      <c r="W90" s="69">
        <f t="shared" si="70"/>
        <v>0</v>
      </c>
      <c r="X90" s="41">
        <f t="shared" si="71"/>
        <v>2730.77</v>
      </c>
      <c r="Y90" s="41">
        <f t="shared" si="72"/>
        <v>0</v>
      </c>
      <c r="Z90" s="41">
        <f t="shared" si="73"/>
        <v>80</v>
      </c>
      <c r="AA90" s="41">
        <f t="shared" si="74"/>
        <v>0</v>
      </c>
      <c r="AE90" s="1" t="s">
        <v>5</v>
      </c>
      <c r="AG90" s="6">
        <f t="shared" si="111"/>
        <v>0</v>
      </c>
      <c r="AH90" s="6">
        <f t="shared" si="111"/>
        <v>0</v>
      </c>
      <c r="AI90" s="6">
        <f t="shared" si="111"/>
        <v>0</v>
      </c>
      <c r="AJ90" s="6">
        <f t="shared" si="111"/>
        <v>0</v>
      </c>
      <c r="AK90" s="6">
        <f t="shared" si="111"/>
        <v>0</v>
      </c>
      <c r="AL90" s="6">
        <f t="shared" si="111"/>
        <v>0</v>
      </c>
      <c r="AM90" s="6">
        <f t="shared" si="111"/>
        <v>0</v>
      </c>
      <c r="AN90" s="6">
        <f t="shared" si="111"/>
        <v>0</v>
      </c>
      <c r="AO90" s="6">
        <f t="shared" si="111"/>
        <v>0</v>
      </c>
      <c r="AP90" s="6">
        <f t="shared" si="111"/>
        <v>0</v>
      </c>
      <c r="AQ90" s="6">
        <f t="shared" si="112"/>
        <v>0</v>
      </c>
      <c r="AR90" s="6">
        <f t="shared" si="112"/>
        <v>0</v>
      </c>
      <c r="AS90" s="6">
        <f t="shared" si="112"/>
        <v>0</v>
      </c>
      <c r="AT90" s="6">
        <f t="shared" si="112"/>
        <v>0</v>
      </c>
      <c r="AU90" s="6">
        <f t="shared" si="112"/>
        <v>0</v>
      </c>
      <c r="AV90" s="6">
        <f t="shared" si="112"/>
        <v>0</v>
      </c>
      <c r="AW90" s="6">
        <f t="shared" si="112"/>
        <v>0</v>
      </c>
      <c r="AX90" s="6">
        <f t="shared" si="112"/>
        <v>0</v>
      </c>
      <c r="AY90" s="6">
        <f t="shared" si="112"/>
        <v>0</v>
      </c>
      <c r="AZ90" s="6">
        <f t="shared" si="112"/>
        <v>0</v>
      </c>
      <c r="BA90" s="6">
        <f t="shared" si="113"/>
        <v>0</v>
      </c>
      <c r="BB90" s="6">
        <f t="shared" si="113"/>
        <v>0</v>
      </c>
      <c r="BC90" s="6">
        <f t="shared" si="113"/>
        <v>0</v>
      </c>
      <c r="BD90" s="6">
        <f t="shared" si="113"/>
        <v>0</v>
      </c>
      <c r="BE90" s="6">
        <f t="shared" si="113"/>
        <v>0</v>
      </c>
      <c r="BF90" s="6">
        <f t="shared" si="113"/>
        <v>0</v>
      </c>
      <c r="BG90" s="6">
        <f t="shared" si="113"/>
        <v>0</v>
      </c>
      <c r="BH90" s="6">
        <f t="shared" si="113"/>
        <v>0</v>
      </c>
      <c r="BJ90" s="6">
        <f t="shared" si="104"/>
        <v>0</v>
      </c>
      <c r="BK90" s="6">
        <f t="shared" si="105"/>
        <v>0</v>
      </c>
      <c r="BL90" s="6">
        <f t="shared" si="106"/>
        <v>0</v>
      </c>
      <c r="BM90" s="6">
        <f t="shared" si="107"/>
        <v>0</v>
      </c>
    </row>
    <row r="91" spans="1:65" x14ac:dyDescent="0.2">
      <c r="A91" s="27">
        <v>44007</v>
      </c>
      <c r="B91" s="1" t="s">
        <v>485</v>
      </c>
      <c r="D91" s="27">
        <v>44007</v>
      </c>
      <c r="E91" s="1" t="s">
        <v>265</v>
      </c>
      <c r="F91" s="1" t="s">
        <v>5</v>
      </c>
      <c r="G91" s="41">
        <v>1061.54</v>
      </c>
      <c r="H91" s="41">
        <v>1061.54</v>
      </c>
      <c r="I91" s="1" t="s">
        <v>696</v>
      </c>
      <c r="J91" s="1">
        <v>48</v>
      </c>
      <c r="K91" s="1">
        <v>436562</v>
      </c>
      <c r="L91" s="27">
        <v>31169</v>
      </c>
      <c r="M91" s="27">
        <v>43994</v>
      </c>
      <c r="N91" s="27">
        <v>44092</v>
      </c>
      <c r="O91" s="27">
        <v>44106</v>
      </c>
      <c r="P91" s="1" t="s">
        <v>696</v>
      </c>
      <c r="Q91" s="27">
        <v>43988</v>
      </c>
      <c r="R91" s="27">
        <v>44001</v>
      </c>
      <c r="S91" s="67">
        <f t="shared" si="66"/>
        <v>44012</v>
      </c>
      <c r="T91" s="67">
        <f t="shared" si="67"/>
        <v>44012</v>
      </c>
      <c r="U91" s="67" t="str">
        <f t="shared" si="68"/>
        <v>na</v>
      </c>
      <c r="V91" s="69">
        <f t="shared" si="69"/>
        <v>14</v>
      </c>
      <c r="W91" s="69">
        <f t="shared" si="70"/>
        <v>0</v>
      </c>
      <c r="X91" s="41">
        <f t="shared" si="71"/>
        <v>1061.54</v>
      </c>
      <c r="Y91" s="41">
        <f t="shared" si="72"/>
        <v>0</v>
      </c>
      <c r="Z91" s="41">
        <f t="shared" si="73"/>
        <v>48</v>
      </c>
      <c r="AA91" s="41">
        <f t="shared" si="74"/>
        <v>0</v>
      </c>
      <c r="AE91" s="1" t="s">
        <v>5</v>
      </c>
      <c r="AG91" s="6">
        <f t="shared" si="111"/>
        <v>0</v>
      </c>
      <c r="AH91" s="6">
        <f t="shared" si="111"/>
        <v>0</v>
      </c>
      <c r="AI91" s="6">
        <f t="shared" si="111"/>
        <v>0</v>
      </c>
      <c r="AJ91" s="6">
        <f t="shared" si="111"/>
        <v>0</v>
      </c>
      <c r="AK91" s="6">
        <f t="shared" si="111"/>
        <v>0</v>
      </c>
      <c r="AL91" s="6">
        <f t="shared" si="111"/>
        <v>0</v>
      </c>
      <c r="AM91" s="6">
        <f t="shared" si="111"/>
        <v>0</v>
      </c>
      <c r="AN91" s="6">
        <f t="shared" si="111"/>
        <v>0</v>
      </c>
      <c r="AO91" s="6">
        <f t="shared" si="111"/>
        <v>0</v>
      </c>
      <c r="AP91" s="6">
        <f t="shared" si="111"/>
        <v>0</v>
      </c>
      <c r="AQ91" s="6">
        <f t="shared" si="112"/>
        <v>0</v>
      </c>
      <c r="AR91" s="6">
        <f t="shared" si="112"/>
        <v>0</v>
      </c>
      <c r="AS91" s="6">
        <f t="shared" si="112"/>
        <v>0</v>
      </c>
      <c r="AT91" s="6">
        <f t="shared" si="112"/>
        <v>0</v>
      </c>
      <c r="AU91" s="6">
        <f t="shared" si="112"/>
        <v>0</v>
      </c>
      <c r="AV91" s="6">
        <f t="shared" si="112"/>
        <v>0</v>
      </c>
      <c r="AW91" s="6">
        <f t="shared" si="112"/>
        <v>0</v>
      </c>
      <c r="AX91" s="6">
        <f t="shared" si="112"/>
        <v>0</v>
      </c>
      <c r="AY91" s="6">
        <f t="shared" si="112"/>
        <v>0</v>
      </c>
      <c r="AZ91" s="6">
        <f t="shared" si="112"/>
        <v>0</v>
      </c>
      <c r="BA91" s="6">
        <f t="shared" si="113"/>
        <v>0</v>
      </c>
      <c r="BB91" s="6">
        <f t="shared" si="113"/>
        <v>0</v>
      </c>
      <c r="BC91" s="6">
        <f t="shared" si="113"/>
        <v>0</v>
      </c>
      <c r="BD91" s="6">
        <f t="shared" si="113"/>
        <v>0</v>
      </c>
      <c r="BE91" s="6">
        <f t="shared" si="113"/>
        <v>0</v>
      </c>
      <c r="BF91" s="6">
        <f t="shared" si="113"/>
        <v>0</v>
      </c>
      <c r="BG91" s="6">
        <f t="shared" si="113"/>
        <v>0</v>
      </c>
      <c r="BH91" s="6">
        <f t="shared" si="113"/>
        <v>0</v>
      </c>
      <c r="BJ91" s="6">
        <f t="shared" si="104"/>
        <v>0</v>
      </c>
      <c r="BK91" s="6">
        <f t="shared" si="105"/>
        <v>0</v>
      </c>
      <c r="BL91" s="6">
        <f t="shared" si="106"/>
        <v>0</v>
      </c>
      <c r="BM91" s="6">
        <f t="shared" si="107"/>
        <v>0</v>
      </c>
    </row>
    <row r="92" spans="1:65" x14ac:dyDescent="0.2">
      <c r="A92" s="27">
        <v>44007</v>
      </c>
      <c r="B92" s="1" t="s">
        <v>486</v>
      </c>
      <c r="D92" s="27">
        <v>44007</v>
      </c>
      <c r="E92" s="1" t="s">
        <v>265</v>
      </c>
      <c r="F92" s="1" t="s">
        <v>5</v>
      </c>
      <c r="G92" s="41">
        <v>1961.54</v>
      </c>
      <c r="H92" s="41">
        <v>1961.54</v>
      </c>
      <c r="I92" s="1" t="s">
        <v>696</v>
      </c>
      <c r="J92" s="1">
        <v>80</v>
      </c>
      <c r="K92" s="1">
        <v>436604</v>
      </c>
      <c r="L92" s="27">
        <v>34183</v>
      </c>
      <c r="M92" s="27" t="s">
        <v>703</v>
      </c>
      <c r="N92" s="27"/>
      <c r="O92" s="27">
        <v>44680</v>
      </c>
      <c r="P92" s="1" t="s">
        <v>696</v>
      </c>
      <c r="Q92" s="27">
        <v>43988</v>
      </c>
      <c r="R92" s="27">
        <v>44001</v>
      </c>
      <c r="S92" s="67">
        <f t="shared" si="66"/>
        <v>44012</v>
      </c>
      <c r="T92" s="67">
        <f t="shared" si="67"/>
        <v>44012</v>
      </c>
      <c r="U92" s="67" t="str">
        <f t="shared" si="68"/>
        <v>na</v>
      </c>
      <c r="V92" s="69">
        <f t="shared" si="69"/>
        <v>14</v>
      </c>
      <c r="W92" s="69">
        <f t="shared" si="70"/>
        <v>0</v>
      </c>
      <c r="X92" s="41">
        <f t="shared" si="71"/>
        <v>1961.54</v>
      </c>
      <c r="Y92" s="41">
        <f t="shared" si="72"/>
        <v>0</v>
      </c>
      <c r="Z92" s="41">
        <f t="shared" si="73"/>
        <v>80</v>
      </c>
      <c r="AA92" s="41">
        <f t="shared" si="74"/>
        <v>0</v>
      </c>
      <c r="AE92" s="1" t="s">
        <v>5</v>
      </c>
      <c r="AG92" s="6">
        <f t="shared" si="111"/>
        <v>0</v>
      </c>
      <c r="AH92" s="6">
        <f t="shared" si="111"/>
        <v>0</v>
      </c>
      <c r="AI92" s="6">
        <f t="shared" si="111"/>
        <v>0</v>
      </c>
      <c r="AJ92" s="6">
        <f t="shared" si="111"/>
        <v>0</v>
      </c>
      <c r="AK92" s="6">
        <f t="shared" si="111"/>
        <v>0</v>
      </c>
      <c r="AL92" s="6">
        <f t="shared" si="111"/>
        <v>0</v>
      </c>
      <c r="AM92" s="6">
        <f t="shared" si="111"/>
        <v>0</v>
      </c>
      <c r="AN92" s="6">
        <f t="shared" si="111"/>
        <v>0</v>
      </c>
      <c r="AO92" s="6">
        <f t="shared" si="111"/>
        <v>0</v>
      </c>
      <c r="AP92" s="6">
        <f t="shared" si="111"/>
        <v>0</v>
      </c>
      <c r="AQ92" s="6">
        <f t="shared" si="112"/>
        <v>0</v>
      </c>
      <c r="AR92" s="6">
        <f t="shared" si="112"/>
        <v>0</v>
      </c>
      <c r="AS92" s="6">
        <f t="shared" si="112"/>
        <v>0</v>
      </c>
      <c r="AT92" s="6">
        <f t="shared" si="112"/>
        <v>0</v>
      </c>
      <c r="AU92" s="6">
        <f t="shared" si="112"/>
        <v>0</v>
      </c>
      <c r="AV92" s="6">
        <f t="shared" si="112"/>
        <v>0</v>
      </c>
      <c r="AW92" s="6">
        <f t="shared" si="112"/>
        <v>0</v>
      </c>
      <c r="AX92" s="6">
        <f t="shared" si="112"/>
        <v>0</v>
      </c>
      <c r="AY92" s="6">
        <f t="shared" si="112"/>
        <v>0</v>
      </c>
      <c r="AZ92" s="6">
        <f t="shared" si="112"/>
        <v>0</v>
      </c>
      <c r="BA92" s="6">
        <f t="shared" si="113"/>
        <v>0</v>
      </c>
      <c r="BB92" s="6">
        <f t="shared" si="113"/>
        <v>0</v>
      </c>
      <c r="BC92" s="6">
        <f t="shared" si="113"/>
        <v>0</v>
      </c>
      <c r="BD92" s="6">
        <f t="shared" si="113"/>
        <v>0</v>
      </c>
      <c r="BE92" s="6">
        <f t="shared" si="113"/>
        <v>0</v>
      </c>
      <c r="BF92" s="6">
        <f t="shared" si="113"/>
        <v>0</v>
      </c>
      <c r="BG92" s="6">
        <f t="shared" si="113"/>
        <v>0</v>
      </c>
      <c r="BH92" s="6">
        <f t="shared" si="113"/>
        <v>0</v>
      </c>
      <c r="BJ92" s="6">
        <f t="shared" si="104"/>
        <v>0</v>
      </c>
      <c r="BK92" s="6">
        <f t="shared" si="105"/>
        <v>0</v>
      </c>
      <c r="BL92" s="6">
        <f t="shared" si="106"/>
        <v>0</v>
      </c>
      <c r="BM92" s="6">
        <f t="shared" si="107"/>
        <v>0</v>
      </c>
    </row>
    <row r="93" spans="1:65" x14ac:dyDescent="0.2">
      <c r="A93" s="27">
        <v>44007</v>
      </c>
      <c r="B93" s="1" t="s">
        <v>484</v>
      </c>
      <c r="D93" s="27">
        <v>44007</v>
      </c>
      <c r="E93" s="1" t="s">
        <v>265</v>
      </c>
      <c r="F93" s="1" t="s">
        <v>5</v>
      </c>
      <c r="G93" s="41">
        <v>960</v>
      </c>
      <c r="H93" s="41">
        <v>960</v>
      </c>
      <c r="I93" s="1" t="s">
        <v>696</v>
      </c>
      <c r="J93" s="1">
        <v>48</v>
      </c>
      <c r="K93" s="1">
        <v>436583</v>
      </c>
      <c r="L93" s="27" t="s">
        <v>709</v>
      </c>
      <c r="M93" s="27">
        <v>43994</v>
      </c>
      <c r="N93" s="27">
        <v>44001</v>
      </c>
      <c r="O93" s="27">
        <v>44007</v>
      </c>
      <c r="P93" s="1" t="s">
        <v>696</v>
      </c>
      <c r="Q93" s="27">
        <v>43988</v>
      </c>
      <c r="R93" s="27">
        <v>44001</v>
      </c>
      <c r="S93" s="67">
        <f t="shared" si="66"/>
        <v>44012</v>
      </c>
      <c r="T93" s="67">
        <f t="shared" si="67"/>
        <v>44012</v>
      </c>
      <c r="U93" s="67" t="str">
        <f t="shared" si="68"/>
        <v>na</v>
      </c>
      <c r="V93" s="69">
        <f t="shared" si="69"/>
        <v>14</v>
      </c>
      <c r="W93" s="69">
        <f t="shared" si="70"/>
        <v>0</v>
      </c>
      <c r="X93" s="41">
        <f t="shared" si="71"/>
        <v>960</v>
      </c>
      <c r="Y93" s="41">
        <f t="shared" si="72"/>
        <v>0</v>
      </c>
      <c r="Z93" s="41">
        <f t="shared" si="73"/>
        <v>48</v>
      </c>
      <c r="AA93" s="41">
        <f t="shared" si="74"/>
        <v>0</v>
      </c>
      <c r="AE93" s="1" t="s">
        <v>5</v>
      </c>
      <c r="AG93" s="74">
        <f t="shared" si="111"/>
        <v>0</v>
      </c>
      <c r="AH93" s="74">
        <f t="shared" si="111"/>
        <v>0</v>
      </c>
      <c r="AI93" s="74">
        <f t="shared" si="111"/>
        <v>0</v>
      </c>
      <c r="AJ93" s="74">
        <f t="shared" si="111"/>
        <v>0</v>
      </c>
      <c r="AK93" s="74">
        <f t="shared" si="111"/>
        <v>0</v>
      </c>
      <c r="AL93" s="74">
        <f t="shared" si="111"/>
        <v>0</v>
      </c>
      <c r="AM93" s="74">
        <f t="shared" si="111"/>
        <v>0</v>
      </c>
      <c r="AN93" s="74">
        <f t="shared" si="111"/>
        <v>0</v>
      </c>
      <c r="AO93" s="74">
        <f t="shared" si="111"/>
        <v>0</v>
      </c>
      <c r="AP93" s="74">
        <f t="shared" si="111"/>
        <v>0</v>
      </c>
      <c r="AQ93" s="74">
        <f t="shared" si="112"/>
        <v>0</v>
      </c>
      <c r="AR93" s="74">
        <f t="shared" si="112"/>
        <v>0</v>
      </c>
      <c r="AS93" s="6">
        <f t="shared" si="112"/>
        <v>0</v>
      </c>
      <c r="AT93" s="6">
        <f t="shared" si="112"/>
        <v>0</v>
      </c>
      <c r="AU93" s="6">
        <f t="shared" si="112"/>
        <v>0</v>
      </c>
      <c r="AV93" s="6">
        <f t="shared" si="112"/>
        <v>0</v>
      </c>
      <c r="AW93" s="6">
        <f t="shared" si="112"/>
        <v>0</v>
      </c>
      <c r="AX93" s="6">
        <f t="shared" si="112"/>
        <v>0</v>
      </c>
      <c r="AY93" s="6">
        <f t="shared" si="112"/>
        <v>0</v>
      </c>
      <c r="AZ93" s="6">
        <f t="shared" si="112"/>
        <v>0</v>
      </c>
      <c r="BA93" s="6">
        <f t="shared" si="113"/>
        <v>0</v>
      </c>
      <c r="BB93" s="6">
        <f t="shared" si="113"/>
        <v>0</v>
      </c>
      <c r="BC93" s="6">
        <f t="shared" si="113"/>
        <v>0</v>
      </c>
      <c r="BD93" s="6">
        <f t="shared" si="113"/>
        <v>0</v>
      </c>
      <c r="BE93" s="6">
        <f t="shared" si="113"/>
        <v>0</v>
      </c>
      <c r="BF93" s="6">
        <f t="shared" si="113"/>
        <v>0</v>
      </c>
      <c r="BG93" s="6">
        <f t="shared" si="113"/>
        <v>0</v>
      </c>
      <c r="BH93" s="6">
        <f t="shared" si="113"/>
        <v>0</v>
      </c>
      <c r="BJ93" s="6">
        <f t="shared" si="104"/>
        <v>0</v>
      </c>
      <c r="BK93" s="6">
        <f t="shared" si="105"/>
        <v>0</v>
      </c>
      <c r="BL93" s="6">
        <f t="shared" si="106"/>
        <v>0</v>
      </c>
      <c r="BM93" s="6">
        <f t="shared" si="107"/>
        <v>0</v>
      </c>
    </row>
    <row r="94" spans="1:65" x14ac:dyDescent="0.2">
      <c r="A94" s="27">
        <v>44007</v>
      </c>
      <c r="B94" s="1" t="s">
        <v>488</v>
      </c>
      <c r="D94" s="27">
        <v>44007</v>
      </c>
      <c r="E94" s="1" t="s">
        <v>265</v>
      </c>
      <c r="F94" s="1" t="s">
        <v>5</v>
      </c>
      <c r="G94" s="41">
        <v>3769.23</v>
      </c>
      <c r="H94" s="41">
        <v>3769.23</v>
      </c>
      <c r="I94" s="1" t="s">
        <v>696</v>
      </c>
      <c r="J94" s="1">
        <v>80</v>
      </c>
      <c r="K94" s="1">
        <v>436847</v>
      </c>
      <c r="L94" s="27" t="s">
        <v>705</v>
      </c>
      <c r="M94" s="27">
        <v>37880</v>
      </c>
      <c r="N94" s="27"/>
      <c r="O94" s="27">
        <v>44680</v>
      </c>
      <c r="P94" s="1" t="s">
        <v>696</v>
      </c>
      <c r="Q94" s="27">
        <v>43988</v>
      </c>
      <c r="R94" s="27">
        <v>44001</v>
      </c>
      <c r="S94" s="67">
        <f t="shared" si="66"/>
        <v>44012</v>
      </c>
      <c r="T94" s="67">
        <f t="shared" si="67"/>
        <v>44012</v>
      </c>
      <c r="U94" s="67" t="str">
        <f t="shared" si="68"/>
        <v>na</v>
      </c>
      <c r="V94" s="69">
        <f t="shared" si="69"/>
        <v>14</v>
      </c>
      <c r="W94" s="69">
        <f t="shared" si="70"/>
        <v>0</v>
      </c>
      <c r="X94" s="41">
        <f t="shared" si="71"/>
        <v>3769.23</v>
      </c>
      <c r="Y94" s="41">
        <f t="shared" si="72"/>
        <v>0</v>
      </c>
      <c r="Z94" s="41">
        <f t="shared" si="73"/>
        <v>80</v>
      </c>
      <c r="AA94" s="41">
        <f t="shared" si="74"/>
        <v>0</v>
      </c>
      <c r="AE94" s="1" t="s">
        <v>5</v>
      </c>
      <c r="AG94" s="6">
        <f t="shared" si="111"/>
        <v>0</v>
      </c>
      <c r="AH94" s="6">
        <f t="shared" si="111"/>
        <v>0</v>
      </c>
      <c r="AI94" s="6">
        <f t="shared" si="111"/>
        <v>0</v>
      </c>
      <c r="AJ94" s="6">
        <f t="shared" si="111"/>
        <v>0</v>
      </c>
      <c r="AK94" s="6">
        <f t="shared" si="111"/>
        <v>0</v>
      </c>
      <c r="AL94" s="6">
        <f t="shared" si="111"/>
        <v>0</v>
      </c>
      <c r="AM94" s="6">
        <f t="shared" si="111"/>
        <v>0</v>
      </c>
      <c r="AN94" s="6">
        <f t="shared" si="111"/>
        <v>0</v>
      </c>
      <c r="AO94" s="6">
        <f t="shared" si="111"/>
        <v>0</v>
      </c>
      <c r="AP94" s="6">
        <f t="shared" si="111"/>
        <v>0</v>
      </c>
      <c r="AQ94" s="6">
        <f t="shared" si="112"/>
        <v>0</v>
      </c>
      <c r="AR94" s="6">
        <f t="shared" si="112"/>
        <v>0</v>
      </c>
      <c r="AS94" s="6">
        <f t="shared" si="112"/>
        <v>0</v>
      </c>
      <c r="AT94" s="6">
        <f t="shared" si="112"/>
        <v>0</v>
      </c>
      <c r="AU94" s="6">
        <f t="shared" si="112"/>
        <v>0</v>
      </c>
      <c r="AV94" s="6">
        <f t="shared" si="112"/>
        <v>0</v>
      </c>
      <c r="AW94" s="6">
        <f t="shared" si="112"/>
        <v>0</v>
      </c>
      <c r="AX94" s="6">
        <f t="shared" si="112"/>
        <v>0</v>
      </c>
      <c r="AY94" s="6">
        <f t="shared" si="112"/>
        <v>0</v>
      </c>
      <c r="AZ94" s="6">
        <f t="shared" si="112"/>
        <v>0</v>
      </c>
      <c r="BA94" s="6">
        <f t="shared" si="113"/>
        <v>0</v>
      </c>
      <c r="BB94" s="6">
        <f t="shared" si="113"/>
        <v>0</v>
      </c>
      <c r="BC94" s="6">
        <f t="shared" si="113"/>
        <v>0</v>
      </c>
      <c r="BD94" s="6">
        <f t="shared" si="113"/>
        <v>0</v>
      </c>
      <c r="BE94" s="6">
        <f t="shared" si="113"/>
        <v>0</v>
      </c>
      <c r="BF94" s="6">
        <f t="shared" si="113"/>
        <v>0</v>
      </c>
      <c r="BG94" s="6">
        <f t="shared" si="113"/>
        <v>0</v>
      </c>
      <c r="BH94" s="6">
        <f t="shared" si="113"/>
        <v>0</v>
      </c>
      <c r="BJ94" s="6">
        <f t="shared" si="104"/>
        <v>0</v>
      </c>
      <c r="BK94" s="6">
        <f t="shared" si="105"/>
        <v>0</v>
      </c>
      <c r="BL94" s="6">
        <f t="shared" si="106"/>
        <v>0</v>
      </c>
      <c r="BM94" s="6">
        <f t="shared" si="107"/>
        <v>0</v>
      </c>
    </row>
    <row r="95" spans="1:65" x14ac:dyDescent="0.2">
      <c r="A95" s="27">
        <v>44022</v>
      </c>
      <c r="B95" s="1" t="s">
        <v>494</v>
      </c>
      <c r="D95" s="27">
        <v>44022</v>
      </c>
      <c r="E95" s="1" t="s">
        <v>265</v>
      </c>
      <c r="F95" s="1" t="s">
        <v>5</v>
      </c>
      <c r="G95" s="41">
        <v>4107.6899999999996</v>
      </c>
      <c r="H95" s="41">
        <v>4107.6899999999996</v>
      </c>
      <c r="I95" s="1" t="s">
        <v>696</v>
      </c>
      <c r="J95" s="1">
        <v>80</v>
      </c>
      <c r="K95" s="1">
        <v>438573</v>
      </c>
      <c r="L95" s="27" t="s">
        <v>706</v>
      </c>
      <c r="M95" s="27">
        <v>41122</v>
      </c>
      <c r="N95" s="27"/>
      <c r="O95" s="27">
        <v>44680</v>
      </c>
      <c r="P95" s="1" t="s">
        <v>696</v>
      </c>
      <c r="Q95" s="27">
        <v>44002</v>
      </c>
      <c r="R95" s="27">
        <v>44015</v>
      </c>
      <c r="S95" s="67">
        <f t="shared" si="66"/>
        <v>44043</v>
      </c>
      <c r="T95" s="67">
        <f t="shared" si="67"/>
        <v>44012</v>
      </c>
      <c r="U95" s="67">
        <f t="shared" si="68"/>
        <v>44043</v>
      </c>
      <c r="V95" s="69">
        <f t="shared" si="69"/>
        <v>11</v>
      </c>
      <c r="W95" s="69">
        <f t="shared" si="70"/>
        <v>3</v>
      </c>
      <c r="X95" s="41">
        <f t="shared" si="71"/>
        <v>3227.4707142857137</v>
      </c>
      <c r="Y95" s="41">
        <f t="shared" si="72"/>
        <v>880.21928571428589</v>
      </c>
      <c r="Z95" s="41">
        <f t="shared" si="73"/>
        <v>62.857142857142854</v>
      </c>
      <c r="AA95" s="41">
        <f t="shared" si="74"/>
        <v>17.142857142857146</v>
      </c>
      <c r="AF95" s="71" t="s">
        <v>666</v>
      </c>
      <c r="AG95" s="72">
        <f t="shared" ref="AG95:BH95" si="114">SUM(AG68:AG94)</f>
        <v>0</v>
      </c>
      <c r="AH95" s="72">
        <f t="shared" si="114"/>
        <v>0</v>
      </c>
      <c r="AI95" s="72">
        <f t="shared" si="114"/>
        <v>0</v>
      </c>
      <c r="AJ95" s="72">
        <f t="shared" si="114"/>
        <v>0</v>
      </c>
      <c r="AK95" s="72">
        <f t="shared" si="114"/>
        <v>0</v>
      </c>
      <c r="AL95" s="72">
        <f t="shared" si="114"/>
        <v>0</v>
      </c>
      <c r="AM95" s="72">
        <f t="shared" si="114"/>
        <v>0</v>
      </c>
      <c r="AN95" s="72">
        <f t="shared" si="114"/>
        <v>0</v>
      </c>
      <c r="AO95" s="72">
        <f t="shared" si="114"/>
        <v>0</v>
      </c>
      <c r="AP95" s="72">
        <f t="shared" si="114"/>
        <v>0</v>
      </c>
      <c r="AQ95" s="72">
        <f t="shared" si="114"/>
        <v>0</v>
      </c>
      <c r="AR95" s="72">
        <f t="shared" si="114"/>
        <v>0</v>
      </c>
      <c r="AS95" s="72">
        <f t="shared" si="114"/>
        <v>0</v>
      </c>
      <c r="AT95" s="72">
        <f t="shared" si="114"/>
        <v>0</v>
      </c>
      <c r="AU95" s="72">
        <f t="shared" si="114"/>
        <v>0</v>
      </c>
      <c r="AV95" s="72">
        <f t="shared" si="114"/>
        <v>0</v>
      </c>
      <c r="AW95" s="72">
        <f t="shared" si="114"/>
        <v>0</v>
      </c>
      <c r="AX95" s="72">
        <f t="shared" si="114"/>
        <v>0</v>
      </c>
      <c r="AY95" s="72">
        <f t="shared" si="114"/>
        <v>0</v>
      </c>
      <c r="AZ95" s="72">
        <f t="shared" si="114"/>
        <v>0</v>
      </c>
      <c r="BA95" s="72">
        <f t="shared" si="114"/>
        <v>0</v>
      </c>
      <c r="BB95" s="72">
        <f t="shared" si="114"/>
        <v>0</v>
      </c>
      <c r="BC95" s="72">
        <f t="shared" si="114"/>
        <v>0</v>
      </c>
      <c r="BD95" s="72">
        <f t="shared" si="114"/>
        <v>0</v>
      </c>
      <c r="BE95" s="72">
        <f t="shared" si="114"/>
        <v>0</v>
      </c>
      <c r="BF95" s="72">
        <f t="shared" si="114"/>
        <v>0</v>
      </c>
      <c r="BG95" s="72">
        <f t="shared" si="114"/>
        <v>0</v>
      </c>
      <c r="BH95" s="72">
        <f t="shared" si="114"/>
        <v>0</v>
      </c>
      <c r="BJ95" s="72">
        <f t="shared" ref="BJ95:BM95" si="115">SUM(BJ68:BJ94)</f>
        <v>0</v>
      </c>
      <c r="BK95" s="72">
        <f t="shared" si="115"/>
        <v>0</v>
      </c>
      <c r="BL95" s="72">
        <f t="shared" si="115"/>
        <v>0</v>
      </c>
      <c r="BM95" s="72">
        <f t="shared" si="115"/>
        <v>0</v>
      </c>
    </row>
    <row r="96" spans="1:65" x14ac:dyDescent="0.2">
      <c r="A96" s="27">
        <v>44022</v>
      </c>
      <c r="B96" s="1" t="s">
        <v>490</v>
      </c>
      <c r="D96" s="27">
        <v>44022</v>
      </c>
      <c r="E96" s="1" t="s">
        <v>265</v>
      </c>
      <c r="F96" s="1" t="s">
        <v>5</v>
      </c>
      <c r="G96" s="41">
        <v>2457.69</v>
      </c>
      <c r="H96" s="41">
        <v>2457.69</v>
      </c>
      <c r="I96" s="1" t="s">
        <v>696</v>
      </c>
      <c r="J96" s="1">
        <v>72</v>
      </c>
      <c r="K96" s="1">
        <v>438531</v>
      </c>
      <c r="L96" s="27" t="s">
        <v>707</v>
      </c>
      <c r="M96" s="27">
        <v>42196</v>
      </c>
      <c r="N96" s="27">
        <v>44099</v>
      </c>
      <c r="O96" s="27">
        <v>44106</v>
      </c>
      <c r="P96" s="1" t="s">
        <v>696</v>
      </c>
      <c r="Q96" s="27">
        <v>44002</v>
      </c>
      <c r="R96" s="27">
        <v>44015</v>
      </c>
      <c r="S96" s="67">
        <f t="shared" si="66"/>
        <v>44043</v>
      </c>
      <c r="T96" s="67">
        <f t="shared" si="67"/>
        <v>44012</v>
      </c>
      <c r="U96" s="67">
        <f t="shared" si="68"/>
        <v>44043</v>
      </c>
      <c r="V96" s="69">
        <f t="shared" si="69"/>
        <v>11</v>
      </c>
      <c r="W96" s="69">
        <f t="shared" si="70"/>
        <v>3</v>
      </c>
      <c r="X96" s="41">
        <f t="shared" si="71"/>
        <v>1931.0421428571428</v>
      </c>
      <c r="Y96" s="41">
        <f t="shared" si="72"/>
        <v>526.64785714285722</v>
      </c>
      <c r="Z96" s="41">
        <f t="shared" si="73"/>
        <v>56.571428571428569</v>
      </c>
      <c r="AA96" s="41">
        <f t="shared" si="74"/>
        <v>15.428571428571431</v>
      </c>
    </row>
    <row r="97" spans="1:65" x14ac:dyDescent="0.2">
      <c r="A97" s="27">
        <v>44022</v>
      </c>
      <c r="B97" s="1" t="s">
        <v>490</v>
      </c>
      <c r="D97" s="27">
        <v>44022</v>
      </c>
      <c r="E97" s="1" t="s">
        <v>354</v>
      </c>
      <c r="F97" s="1" t="s">
        <v>5</v>
      </c>
      <c r="G97" s="41">
        <v>273.08</v>
      </c>
      <c r="H97" s="41">
        <v>273.08</v>
      </c>
      <c r="I97" s="1" t="s">
        <v>696</v>
      </c>
      <c r="J97" s="1">
        <v>8</v>
      </c>
      <c r="K97" s="1">
        <v>438531</v>
      </c>
      <c r="L97" s="27" t="s">
        <v>707</v>
      </c>
      <c r="M97" s="27">
        <v>42196</v>
      </c>
      <c r="N97" s="27">
        <v>44099</v>
      </c>
      <c r="O97" s="27">
        <v>44106</v>
      </c>
      <c r="P97" s="1" t="s">
        <v>704</v>
      </c>
      <c r="Q97" s="27">
        <v>44002</v>
      </c>
      <c r="R97" s="27">
        <v>44015</v>
      </c>
      <c r="S97" s="67">
        <f t="shared" si="66"/>
        <v>44043</v>
      </c>
      <c r="T97" s="67">
        <f t="shared" si="67"/>
        <v>44012</v>
      </c>
      <c r="U97" s="67">
        <f t="shared" si="68"/>
        <v>44043</v>
      </c>
      <c r="V97" s="69">
        <f t="shared" si="69"/>
        <v>11</v>
      </c>
      <c r="W97" s="69">
        <f t="shared" si="70"/>
        <v>3</v>
      </c>
      <c r="X97" s="41">
        <f t="shared" si="71"/>
        <v>214.56285714285713</v>
      </c>
      <c r="Y97" s="41">
        <f t="shared" si="72"/>
        <v>58.517142857142858</v>
      </c>
      <c r="Z97" s="41">
        <f t="shared" si="73"/>
        <v>6.2857142857142856</v>
      </c>
      <c r="AA97" s="41">
        <f t="shared" si="74"/>
        <v>1.7142857142857144</v>
      </c>
    </row>
    <row r="98" spans="1:65" x14ac:dyDescent="0.2">
      <c r="A98" s="27">
        <v>44022</v>
      </c>
      <c r="B98" s="1" t="s">
        <v>492</v>
      </c>
      <c r="D98" s="27">
        <v>44022</v>
      </c>
      <c r="E98" s="1" t="s">
        <v>265</v>
      </c>
      <c r="F98" s="1" t="s">
        <v>5</v>
      </c>
      <c r="G98" s="41">
        <v>1592.31</v>
      </c>
      <c r="H98" s="41">
        <v>1592.31</v>
      </c>
      <c r="I98" s="1" t="s">
        <v>696</v>
      </c>
      <c r="J98" s="1">
        <v>72</v>
      </c>
      <c r="K98" s="1">
        <v>438510</v>
      </c>
      <c r="L98" s="27">
        <v>31169</v>
      </c>
      <c r="M98" s="27">
        <v>43994</v>
      </c>
      <c r="N98" s="27">
        <v>44092</v>
      </c>
      <c r="O98" s="27">
        <v>44106</v>
      </c>
      <c r="P98" s="1" t="s">
        <v>696</v>
      </c>
      <c r="Q98" s="27">
        <v>44002</v>
      </c>
      <c r="R98" s="27">
        <v>44015</v>
      </c>
      <c r="S98" s="67">
        <f t="shared" si="66"/>
        <v>44043</v>
      </c>
      <c r="T98" s="67">
        <f t="shared" si="67"/>
        <v>44012</v>
      </c>
      <c r="U98" s="67">
        <f t="shared" si="68"/>
        <v>44043</v>
      </c>
      <c r="V98" s="69">
        <f t="shared" si="69"/>
        <v>11</v>
      </c>
      <c r="W98" s="69">
        <f t="shared" si="70"/>
        <v>3</v>
      </c>
      <c r="X98" s="41">
        <f t="shared" si="71"/>
        <v>1251.1007142857143</v>
      </c>
      <c r="Y98" s="41">
        <f t="shared" si="72"/>
        <v>341.20928571428567</v>
      </c>
      <c r="Z98" s="41">
        <f t="shared" si="73"/>
        <v>56.571428571428569</v>
      </c>
      <c r="AA98" s="41">
        <f t="shared" si="74"/>
        <v>15.428571428571431</v>
      </c>
      <c r="AE98" s="1" t="s">
        <v>31</v>
      </c>
      <c r="AG98" s="73">
        <f t="shared" ref="AG98:BH98" si="116">(SUMIFS($Z:$Z,$C:$C,$AF98,$T:$T,AG$1,$F:$F,$AE98)+SUMIFS($AA:$AA,$C:$C,$AF98,$U:$U,AG$1,$F:$F,$AE98))</f>
        <v>0</v>
      </c>
      <c r="AH98" s="73">
        <f t="shared" si="116"/>
        <v>0</v>
      </c>
      <c r="AI98" s="73">
        <f t="shared" si="116"/>
        <v>0</v>
      </c>
      <c r="AJ98" s="73">
        <f t="shared" si="116"/>
        <v>0</v>
      </c>
      <c r="AK98" s="73">
        <f t="shared" si="116"/>
        <v>0</v>
      </c>
      <c r="AL98" s="73">
        <f t="shared" si="116"/>
        <v>0</v>
      </c>
      <c r="AM98" s="73">
        <f t="shared" si="116"/>
        <v>0</v>
      </c>
      <c r="AN98" s="73">
        <f t="shared" si="116"/>
        <v>0</v>
      </c>
      <c r="AO98" s="73">
        <f t="shared" si="116"/>
        <v>0</v>
      </c>
      <c r="AP98" s="73">
        <f t="shared" si="116"/>
        <v>0</v>
      </c>
      <c r="AQ98" s="73">
        <f t="shared" si="116"/>
        <v>0</v>
      </c>
      <c r="AR98" s="73">
        <f t="shared" si="116"/>
        <v>0</v>
      </c>
      <c r="AS98" s="6">
        <f t="shared" si="116"/>
        <v>0</v>
      </c>
      <c r="AT98" s="6">
        <f t="shared" si="116"/>
        <v>0</v>
      </c>
      <c r="AU98" s="6">
        <f t="shared" si="116"/>
        <v>0</v>
      </c>
      <c r="AV98" s="6">
        <f t="shared" si="116"/>
        <v>0</v>
      </c>
      <c r="AW98" s="6">
        <f t="shared" si="116"/>
        <v>0</v>
      </c>
      <c r="AX98" s="6">
        <f t="shared" si="116"/>
        <v>0</v>
      </c>
      <c r="AY98" s="6">
        <f t="shared" si="116"/>
        <v>0</v>
      </c>
      <c r="AZ98" s="6">
        <f t="shared" si="116"/>
        <v>0</v>
      </c>
      <c r="BA98" s="6">
        <f t="shared" si="116"/>
        <v>0</v>
      </c>
      <c r="BB98" s="6">
        <f t="shared" si="116"/>
        <v>0</v>
      </c>
      <c r="BC98" s="6">
        <f t="shared" si="116"/>
        <v>0</v>
      </c>
      <c r="BD98" s="6">
        <f t="shared" si="116"/>
        <v>0</v>
      </c>
      <c r="BE98" s="6">
        <f t="shared" si="116"/>
        <v>0</v>
      </c>
      <c r="BF98" s="6">
        <f t="shared" si="116"/>
        <v>0</v>
      </c>
      <c r="BG98" s="6">
        <f t="shared" si="116"/>
        <v>0</v>
      </c>
      <c r="BH98" s="6">
        <f t="shared" si="116"/>
        <v>0</v>
      </c>
      <c r="BJ98" s="6">
        <f t="shared" ref="BJ98" si="117">SUM(AG98:AR98)</f>
        <v>0</v>
      </c>
      <c r="BK98" s="6">
        <f t="shared" ref="BK98" si="118">SUM(AS98:BD98)</f>
        <v>0</v>
      </c>
      <c r="BL98" s="6">
        <f t="shared" ref="BL98" si="119">SUM(AV98:BG98)</f>
        <v>0</v>
      </c>
      <c r="BM98" s="6">
        <f t="shared" ref="BM98" si="120">SUM(AW98:BH98)</f>
        <v>0</v>
      </c>
    </row>
    <row r="99" spans="1:65" x14ac:dyDescent="0.2">
      <c r="A99" s="27">
        <v>44022</v>
      </c>
      <c r="B99" s="1" t="s">
        <v>493</v>
      </c>
      <c r="D99" s="27">
        <v>44022</v>
      </c>
      <c r="E99" s="1" t="s">
        <v>265</v>
      </c>
      <c r="F99" s="1" t="s">
        <v>5</v>
      </c>
      <c r="G99" s="41">
        <v>1961.54</v>
      </c>
      <c r="H99" s="41">
        <v>1961.54</v>
      </c>
      <c r="I99" s="1" t="s">
        <v>696</v>
      </c>
      <c r="J99" s="1">
        <v>80</v>
      </c>
      <c r="K99" s="1">
        <v>438632</v>
      </c>
      <c r="L99" s="27">
        <v>34183</v>
      </c>
      <c r="M99" s="27" t="s">
        <v>703</v>
      </c>
      <c r="N99" s="27"/>
      <c r="O99" s="27">
        <v>44680</v>
      </c>
      <c r="P99" s="1" t="s">
        <v>696</v>
      </c>
      <c r="Q99" s="27">
        <v>44002</v>
      </c>
      <c r="R99" s="27">
        <v>44015</v>
      </c>
      <c r="S99" s="67">
        <f t="shared" si="66"/>
        <v>44043</v>
      </c>
      <c r="T99" s="67">
        <f t="shared" si="67"/>
        <v>44012</v>
      </c>
      <c r="U99" s="67">
        <f t="shared" si="68"/>
        <v>44043</v>
      </c>
      <c r="V99" s="69">
        <f t="shared" si="69"/>
        <v>11</v>
      </c>
      <c r="W99" s="69">
        <f t="shared" si="70"/>
        <v>3</v>
      </c>
      <c r="X99" s="41">
        <f t="shared" si="71"/>
        <v>1541.21</v>
      </c>
      <c r="Y99" s="41">
        <f t="shared" si="72"/>
        <v>420.32999999999993</v>
      </c>
      <c r="Z99" s="41">
        <f t="shared" si="73"/>
        <v>62.857142857142854</v>
      </c>
      <c r="AA99" s="41">
        <f t="shared" si="74"/>
        <v>17.142857142857146</v>
      </c>
    </row>
    <row r="100" spans="1:65" x14ac:dyDescent="0.2">
      <c r="A100" s="27">
        <v>44022</v>
      </c>
      <c r="B100" s="1" t="s">
        <v>491</v>
      </c>
      <c r="D100" s="27">
        <v>44022</v>
      </c>
      <c r="E100" s="1" t="s">
        <v>265</v>
      </c>
      <c r="F100" s="1" t="s">
        <v>5</v>
      </c>
      <c r="G100" s="41">
        <v>376.92</v>
      </c>
      <c r="H100" s="41">
        <v>376.92</v>
      </c>
      <c r="I100" s="1" t="s">
        <v>696</v>
      </c>
      <c r="J100" s="1">
        <v>80</v>
      </c>
      <c r="K100" s="1">
        <v>438654</v>
      </c>
      <c r="L100" s="27" t="s">
        <v>705</v>
      </c>
      <c r="M100" s="27">
        <v>37880</v>
      </c>
      <c r="N100" s="27"/>
      <c r="O100" s="27">
        <v>44680</v>
      </c>
      <c r="P100" s="1" t="s">
        <v>696</v>
      </c>
      <c r="Q100" s="27">
        <v>44002</v>
      </c>
      <c r="R100" s="27">
        <v>44015</v>
      </c>
      <c r="S100" s="67">
        <f t="shared" si="66"/>
        <v>44043</v>
      </c>
      <c r="T100" s="67">
        <f t="shared" si="67"/>
        <v>44012</v>
      </c>
      <c r="U100" s="67">
        <f t="shared" si="68"/>
        <v>44043</v>
      </c>
      <c r="V100" s="69">
        <f t="shared" si="69"/>
        <v>11</v>
      </c>
      <c r="W100" s="69">
        <f t="shared" si="70"/>
        <v>3</v>
      </c>
      <c r="X100" s="41">
        <f t="shared" si="71"/>
        <v>296.1514285714286</v>
      </c>
      <c r="Y100" s="41">
        <f t="shared" si="72"/>
        <v>80.76857142857142</v>
      </c>
      <c r="Z100" s="41">
        <f t="shared" si="73"/>
        <v>62.857142857142854</v>
      </c>
      <c r="AA100" s="41">
        <f t="shared" si="74"/>
        <v>17.142857142857146</v>
      </c>
      <c r="AE100" s="1" t="s">
        <v>29</v>
      </c>
      <c r="AG100" s="6">
        <f t="shared" ref="AG100:AP114" si="121">(SUMIFS($Z:$Z,$C:$C,$AF100,$T:$T,AG$1,$F:$F,$AE100)+SUMIFS($AA:$AA,$C:$C,$AF100,$U:$U,AG$1,$F:$F,$AE100))</f>
        <v>0</v>
      </c>
      <c r="AH100" s="6">
        <f t="shared" si="121"/>
        <v>0</v>
      </c>
      <c r="AI100" s="6">
        <f t="shared" si="121"/>
        <v>0</v>
      </c>
      <c r="AJ100" s="6">
        <f t="shared" si="121"/>
        <v>0</v>
      </c>
      <c r="AK100" s="6">
        <f t="shared" si="121"/>
        <v>0</v>
      </c>
      <c r="AL100" s="6">
        <f t="shared" si="121"/>
        <v>0</v>
      </c>
      <c r="AM100" s="6">
        <f t="shared" si="121"/>
        <v>0</v>
      </c>
      <c r="AN100" s="6">
        <f t="shared" si="121"/>
        <v>0</v>
      </c>
      <c r="AO100" s="6">
        <f t="shared" si="121"/>
        <v>0</v>
      </c>
      <c r="AP100" s="6">
        <f t="shared" si="121"/>
        <v>0</v>
      </c>
      <c r="AQ100" s="6">
        <f t="shared" ref="AQ100:AZ114" si="122">(SUMIFS($Z:$Z,$C:$C,$AF100,$T:$T,AQ$1,$F:$F,$AE100)+SUMIFS($AA:$AA,$C:$C,$AF100,$U:$U,AQ$1,$F:$F,$AE100))</f>
        <v>0</v>
      </c>
      <c r="AR100" s="6">
        <f t="shared" si="122"/>
        <v>0</v>
      </c>
      <c r="AS100" s="6">
        <f t="shared" si="122"/>
        <v>0</v>
      </c>
      <c r="AT100" s="6">
        <f t="shared" si="122"/>
        <v>0</v>
      </c>
      <c r="AU100" s="6">
        <f t="shared" si="122"/>
        <v>0</v>
      </c>
      <c r="AV100" s="6">
        <f t="shared" si="122"/>
        <v>0</v>
      </c>
      <c r="AW100" s="6">
        <f t="shared" si="122"/>
        <v>0</v>
      </c>
      <c r="AX100" s="6">
        <f t="shared" si="122"/>
        <v>0</v>
      </c>
      <c r="AY100" s="6">
        <f t="shared" si="122"/>
        <v>0</v>
      </c>
      <c r="AZ100" s="6">
        <f t="shared" si="122"/>
        <v>0</v>
      </c>
      <c r="BA100" s="6">
        <f t="shared" ref="BA100:BH114" si="123">(SUMIFS($Z:$Z,$C:$C,$AF100,$T:$T,BA$1,$F:$F,$AE100)+SUMIFS($AA:$AA,$C:$C,$AF100,$U:$U,BA$1,$F:$F,$AE100))</f>
        <v>0</v>
      </c>
      <c r="BB100" s="6">
        <f t="shared" si="123"/>
        <v>0</v>
      </c>
      <c r="BC100" s="6">
        <f t="shared" si="123"/>
        <v>0</v>
      </c>
      <c r="BD100" s="6">
        <f t="shared" si="123"/>
        <v>0</v>
      </c>
      <c r="BE100" s="6">
        <f t="shared" si="123"/>
        <v>0</v>
      </c>
      <c r="BF100" s="6">
        <f t="shared" si="123"/>
        <v>0</v>
      </c>
      <c r="BG100" s="6">
        <f t="shared" si="123"/>
        <v>0</v>
      </c>
      <c r="BH100" s="6">
        <f t="shared" si="123"/>
        <v>0</v>
      </c>
      <c r="BJ100" s="6">
        <f t="shared" ref="BJ100:BJ114" si="124">SUM(AG100:AR100)</f>
        <v>0</v>
      </c>
      <c r="BK100" s="6">
        <f t="shared" ref="BK100:BK114" si="125">SUM(AS100:BD100)</f>
        <v>0</v>
      </c>
      <c r="BL100" s="6">
        <f t="shared" ref="BL100:BL114" si="126">SUM(AV100:BG100)</f>
        <v>0</v>
      </c>
      <c r="BM100" s="6">
        <f t="shared" ref="BM100:BM114" si="127">SUM(AW100:BH100)</f>
        <v>0</v>
      </c>
    </row>
    <row r="101" spans="1:65" x14ac:dyDescent="0.2">
      <c r="A101" s="27">
        <v>44036</v>
      </c>
      <c r="B101" s="1" t="s">
        <v>497</v>
      </c>
      <c r="D101" s="27">
        <v>44036</v>
      </c>
      <c r="E101" s="1" t="s">
        <v>265</v>
      </c>
      <c r="F101" s="1" t="s">
        <v>5</v>
      </c>
      <c r="G101" s="41">
        <v>2730.77</v>
      </c>
      <c r="H101" s="41">
        <v>2730.77</v>
      </c>
      <c r="I101" s="1" t="s">
        <v>696</v>
      </c>
      <c r="J101" s="1">
        <v>80</v>
      </c>
      <c r="K101" s="1">
        <v>440198</v>
      </c>
      <c r="L101" s="27" t="s">
        <v>707</v>
      </c>
      <c r="M101" s="27">
        <v>42196</v>
      </c>
      <c r="N101" s="27">
        <v>44099</v>
      </c>
      <c r="O101" s="27">
        <v>44106</v>
      </c>
      <c r="P101" s="1" t="s">
        <v>696</v>
      </c>
      <c r="Q101" s="27">
        <v>44016</v>
      </c>
      <c r="R101" s="27">
        <v>44029</v>
      </c>
      <c r="S101" s="67">
        <f t="shared" si="66"/>
        <v>44043</v>
      </c>
      <c r="T101" s="67">
        <f t="shared" si="67"/>
        <v>44043</v>
      </c>
      <c r="U101" s="67" t="str">
        <f t="shared" si="68"/>
        <v>na</v>
      </c>
      <c r="V101" s="69">
        <f t="shared" si="69"/>
        <v>14</v>
      </c>
      <c r="W101" s="69">
        <f t="shared" si="70"/>
        <v>0</v>
      </c>
      <c r="X101" s="41">
        <f t="shared" si="71"/>
        <v>2730.77</v>
      </c>
      <c r="Y101" s="41">
        <f t="shared" si="72"/>
        <v>0</v>
      </c>
      <c r="Z101" s="41">
        <f t="shared" si="73"/>
        <v>80</v>
      </c>
      <c r="AA101" s="41">
        <f t="shared" si="74"/>
        <v>0</v>
      </c>
      <c r="AE101" s="1" t="s">
        <v>29</v>
      </c>
      <c r="AG101" s="6">
        <f t="shared" si="121"/>
        <v>0</v>
      </c>
      <c r="AH101" s="6">
        <f t="shared" si="121"/>
        <v>0</v>
      </c>
      <c r="AI101" s="6">
        <f t="shared" si="121"/>
        <v>0</v>
      </c>
      <c r="AJ101" s="6">
        <f t="shared" si="121"/>
        <v>0</v>
      </c>
      <c r="AK101" s="6">
        <f t="shared" si="121"/>
        <v>0</v>
      </c>
      <c r="AL101" s="6">
        <f t="shared" si="121"/>
        <v>0</v>
      </c>
      <c r="AM101" s="6">
        <f t="shared" si="121"/>
        <v>0</v>
      </c>
      <c r="AN101" s="6">
        <f t="shared" si="121"/>
        <v>0</v>
      </c>
      <c r="AO101" s="6">
        <f t="shared" si="121"/>
        <v>0</v>
      </c>
      <c r="AP101" s="6">
        <f t="shared" si="121"/>
        <v>0</v>
      </c>
      <c r="AQ101" s="6">
        <f t="shared" si="122"/>
        <v>0</v>
      </c>
      <c r="AR101" s="6">
        <f t="shared" si="122"/>
        <v>0</v>
      </c>
      <c r="AS101" s="6">
        <f t="shared" si="122"/>
        <v>0</v>
      </c>
      <c r="AT101" s="6">
        <f t="shared" si="122"/>
        <v>0</v>
      </c>
      <c r="AU101" s="6">
        <f t="shared" si="122"/>
        <v>0</v>
      </c>
      <c r="AV101" s="6">
        <f t="shared" si="122"/>
        <v>0</v>
      </c>
      <c r="AW101" s="6">
        <f t="shared" si="122"/>
        <v>0</v>
      </c>
      <c r="AX101" s="6">
        <f t="shared" si="122"/>
        <v>0</v>
      </c>
      <c r="AY101" s="6">
        <f t="shared" si="122"/>
        <v>0</v>
      </c>
      <c r="AZ101" s="6">
        <f t="shared" si="122"/>
        <v>0</v>
      </c>
      <c r="BA101" s="6">
        <f t="shared" si="123"/>
        <v>0</v>
      </c>
      <c r="BB101" s="6">
        <f t="shared" si="123"/>
        <v>0</v>
      </c>
      <c r="BC101" s="6">
        <f t="shared" si="123"/>
        <v>0</v>
      </c>
      <c r="BD101" s="6">
        <f t="shared" si="123"/>
        <v>0</v>
      </c>
      <c r="BE101" s="6">
        <f t="shared" si="123"/>
        <v>0</v>
      </c>
      <c r="BF101" s="6">
        <f t="shared" si="123"/>
        <v>0</v>
      </c>
      <c r="BG101" s="6">
        <f t="shared" si="123"/>
        <v>0</v>
      </c>
      <c r="BH101" s="6">
        <f t="shared" si="123"/>
        <v>0</v>
      </c>
      <c r="BJ101" s="6">
        <f t="shared" si="124"/>
        <v>0</v>
      </c>
      <c r="BK101" s="6">
        <f t="shared" si="125"/>
        <v>0</v>
      </c>
      <c r="BL101" s="6">
        <f t="shared" si="126"/>
        <v>0</v>
      </c>
      <c r="BM101" s="6">
        <f t="shared" si="127"/>
        <v>0</v>
      </c>
    </row>
    <row r="102" spans="1:65" x14ac:dyDescent="0.2">
      <c r="A102" s="27">
        <v>44036</v>
      </c>
      <c r="B102" s="1" t="s">
        <v>496</v>
      </c>
      <c r="D102" s="27">
        <v>44036</v>
      </c>
      <c r="E102" s="1" t="s">
        <v>265</v>
      </c>
      <c r="F102" s="1" t="s">
        <v>5</v>
      </c>
      <c r="G102" s="41">
        <v>1238.46</v>
      </c>
      <c r="H102" s="41">
        <v>1238.46</v>
      </c>
      <c r="I102" s="1" t="s">
        <v>696</v>
      </c>
      <c r="J102" s="1">
        <v>56</v>
      </c>
      <c r="K102" s="1">
        <v>440220</v>
      </c>
      <c r="L102" s="27">
        <v>31169</v>
      </c>
      <c r="M102" s="27">
        <v>43994</v>
      </c>
      <c r="N102" s="27">
        <v>44092</v>
      </c>
      <c r="O102" s="27">
        <v>44106</v>
      </c>
      <c r="P102" s="1" t="s">
        <v>696</v>
      </c>
      <c r="Q102" s="27">
        <v>44016</v>
      </c>
      <c r="R102" s="27">
        <v>44029</v>
      </c>
      <c r="S102" s="67">
        <f t="shared" si="66"/>
        <v>44043</v>
      </c>
      <c r="T102" s="67">
        <f t="shared" si="67"/>
        <v>44043</v>
      </c>
      <c r="U102" s="67" t="str">
        <f t="shared" si="68"/>
        <v>na</v>
      </c>
      <c r="V102" s="69">
        <f t="shared" si="69"/>
        <v>14</v>
      </c>
      <c r="W102" s="69">
        <f t="shared" si="70"/>
        <v>0</v>
      </c>
      <c r="X102" s="41">
        <f t="shared" si="71"/>
        <v>1238.46</v>
      </c>
      <c r="Y102" s="41">
        <f t="shared" si="72"/>
        <v>0</v>
      </c>
      <c r="Z102" s="41">
        <f t="shared" si="73"/>
        <v>56</v>
      </c>
      <c r="AA102" s="41">
        <f t="shared" si="74"/>
        <v>0</v>
      </c>
      <c r="AE102" s="1" t="s">
        <v>29</v>
      </c>
      <c r="AG102" s="6">
        <f t="shared" si="121"/>
        <v>0</v>
      </c>
      <c r="AH102" s="6">
        <f t="shared" si="121"/>
        <v>0</v>
      </c>
      <c r="AI102" s="6">
        <f t="shared" si="121"/>
        <v>0</v>
      </c>
      <c r="AJ102" s="6">
        <f t="shared" si="121"/>
        <v>0</v>
      </c>
      <c r="AK102" s="6">
        <f t="shared" si="121"/>
        <v>0</v>
      </c>
      <c r="AL102" s="6">
        <f t="shared" si="121"/>
        <v>0</v>
      </c>
      <c r="AM102" s="6">
        <f t="shared" si="121"/>
        <v>0</v>
      </c>
      <c r="AN102" s="6">
        <f t="shared" si="121"/>
        <v>0</v>
      </c>
      <c r="AO102" s="6">
        <f t="shared" si="121"/>
        <v>0</v>
      </c>
      <c r="AP102" s="6">
        <f t="shared" si="121"/>
        <v>0</v>
      </c>
      <c r="AQ102" s="6">
        <f t="shared" si="122"/>
        <v>0</v>
      </c>
      <c r="AR102" s="6">
        <f t="shared" si="122"/>
        <v>0</v>
      </c>
      <c r="AS102" s="6">
        <f t="shared" si="122"/>
        <v>0</v>
      </c>
      <c r="AT102" s="6">
        <f t="shared" si="122"/>
        <v>0</v>
      </c>
      <c r="AU102" s="6">
        <f t="shared" si="122"/>
        <v>0</v>
      </c>
      <c r="AV102" s="6">
        <f t="shared" si="122"/>
        <v>0</v>
      </c>
      <c r="AW102" s="6">
        <f t="shared" si="122"/>
        <v>0</v>
      </c>
      <c r="AX102" s="6">
        <f t="shared" si="122"/>
        <v>0</v>
      </c>
      <c r="AY102" s="6">
        <f t="shared" si="122"/>
        <v>0</v>
      </c>
      <c r="AZ102" s="6">
        <f t="shared" si="122"/>
        <v>0</v>
      </c>
      <c r="BA102" s="6">
        <f t="shared" si="123"/>
        <v>0</v>
      </c>
      <c r="BB102" s="6">
        <f t="shared" si="123"/>
        <v>0</v>
      </c>
      <c r="BC102" s="6">
        <f t="shared" si="123"/>
        <v>0</v>
      </c>
      <c r="BD102" s="6">
        <f t="shared" si="123"/>
        <v>0</v>
      </c>
      <c r="BE102" s="6">
        <f t="shared" si="123"/>
        <v>0</v>
      </c>
      <c r="BF102" s="6">
        <f t="shared" si="123"/>
        <v>0</v>
      </c>
      <c r="BG102" s="6">
        <f t="shared" si="123"/>
        <v>0</v>
      </c>
      <c r="BH102" s="6">
        <f t="shared" si="123"/>
        <v>0</v>
      </c>
      <c r="BJ102" s="6">
        <f t="shared" si="124"/>
        <v>0</v>
      </c>
      <c r="BK102" s="6">
        <f t="shared" si="125"/>
        <v>0</v>
      </c>
      <c r="BL102" s="6">
        <f t="shared" si="126"/>
        <v>0</v>
      </c>
      <c r="BM102" s="6">
        <f t="shared" si="127"/>
        <v>0</v>
      </c>
    </row>
    <row r="103" spans="1:65" x14ac:dyDescent="0.2">
      <c r="A103" s="27">
        <v>44036</v>
      </c>
      <c r="B103" s="1" t="s">
        <v>495</v>
      </c>
      <c r="D103" s="27">
        <v>44036</v>
      </c>
      <c r="E103" s="1" t="s">
        <v>265</v>
      </c>
      <c r="F103" s="1" t="s">
        <v>5</v>
      </c>
      <c r="G103" s="41">
        <v>1849.76</v>
      </c>
      <c r="H103" s="41">
        <v>1849.76</v>
      </c>
      <c r="I103" s="1" t="s">
        <v>696</v>
      </c>
      <c r="J103" s="1">
        <v>75.75</v>
      </c>
      <c r="K103" s="1">
        <v>440241</v>
      </c>
      <c r="L103" s="27">
        <v>34183</v>
      </c>
      <c r="M103" s="27" t="s">
        <v>703</v>
      </c>
      <c r="N103" s="27"/>
      <c r="O103" s="27">
        <v>44680</v>
      </c>
      <c r="P103" s="1" t="s">
        <v>696</v>
      </c>
      <c r="Q103" s="27">
        <v>44016</v>
      </c>
      <c r="R103" s="27">
        <v>44029</v>
      </c>
      <c r="S103" s="67">
        <f t="shared" si="66"/>
        <v>44043</v>
      </c>
      <c r="T103" s="67">
        <f t="shared" si="67"/>
        <v>44043</v>
      </c>
      <c r="U103" s="67" t="str">
        <f t="shared" si="68"/>
        <v>na</v>
      </c>
      <c r="V103" s="69">
        <f t="shared" si="69"/>
        <v>14</v>
      </c>
      <c r="W103" s="69">
        <f t="shared" si="70"/>
        <v>0</v>
      </c>
      <c r="X103" s="41">
        <f t="shared" si="71"/>
        <v>1849.76</v>
      </c>
      <c r="Y103" s="41">
        <f t="shared" si="72"/>
        <v>0</v>
      </c>
      <c r="Z103" s="41">
        <f t="shared" si="73"/>
        <v>75.75</v>
      </c>
      <c r="AA103" s="41">
        <f t="shared" si="74"/>
        <v>0</v>
      </c>
      <c r="AE103" s="1" t="s">
        <v>29</v>
      </c>
      <c r="AG103" s="6">
        <f t="shared" si="121"/>
        <v>0</v>
      </c>
      <c r="AH103" s="6">
        <f t="shared" si="121"/>
        <v>0</v>
      </c>
      <c r="AI103" s="6">
        <f t="shared" si="121"/>
        <v>0</v>
      </c>
      <c r="AJ103" s="6">
        <f t="shared" si="121"/>
        <v>0</v>
      </c>
      <c r="AK103" s="6">
        <f t="shared" si="121"/>
        <v>0</v>
      </c>
      <c r="AL103" s="6">
        <f t="shared" si="121"/>
        <v>0</v>
      </c>
      <c r="AM103" s="6">
        <f t="shared" si="121"/>
        <v>0</v>
      </c>
      <c r="AN103" s="6">
        <f t="shared" si="121"/>
        <v>0</v>
      </c>
      <c r="AO103" s="6">
        <f t="shared" si="121"/>
        <v>0</v>
      </c>
      <c r="AP103" s="6">
        <f t="shared" si="121"/>
        <v>0</v>
      </c>
      <c r="AQ103" s="6">
        <f t="shared" si="122"/>
        <v>0</v>
      </c>
      <c r="AR103" s="6">
        <f t="shared" si="122"/>
        <v>0</v>
      </c>
      <c r="AS103" s="6">
        <f t="shared" si="122"/>
        <v>0</v>
      </c>
      <c r="AT103" s="6">
        <f t="shared" si="122"/>
        <v>0</v>
      </c>
      <c r="AU103" s="6">
        <f t="shared" si="122"/>
        <v>0</v>
      </c>
      <c r="AV103" s="6">
        <f t="shared" si="122"/>
        <v>0</v>
      </c>
      <c r="AW103" s="6">
        <f t="shared" si="122"/>
        <v>0</v>
      </c>
      <c r="AX103" s="6">
        <f t="shared" si="122"/>
        <v>0</v>
      </c>
      <c r="AY103" s="6">
        <f t="shared" si="122"/>
        <v>0</v>
      </c>
      <c r="AZ103" s="6">
        <f t="shared" si="122"/>
        <v>0</v>
      </c>
      <c r="BA103" s="6">
        <f t="shared" si="123"/>
        <v>0</v>
      </c>
      <c r="BB103" s="6">
        <f t="shared" si="123"/>
        <v>0</v>
      </c>
      <c r="BC103" s="6">
        <f t="shared" si="123"/>
        <v>0</v>
      </c>
      <c r="BD103" s="6">
        <f t="shared" si="123"/>
        <v>0</v>
      </c>
      <c r="BE103" s="6">
        <f t="shared" si="123"/>
        <v>0</v>
      </c>
      <c r="BF103" s="6">
        <f t="shared" si="123"/>
        <v>0</v>
      </c>
      <c r="BG103" s="6">
        <f t="shared" si="123"/>
        <v>0</v>
      </c>
      <c r="BH103" s="6">
        <f t="shared" si="123"/>
        <v>0</v>
      </c>
      <c r="BJ103" s="6">
        <f t="shared" si="124"/>
        <v>0</v>
      </c>
      <c r="BK103" s="6">
        <f t="shared" si="125"/>
        <v>0</v>
      </c>
      <c r="BL103" s="6">
        <f t="shared" si="126"/>
        <v>0</v>
      </c>
      <c r="BM103" s="6">
        <f t="shared" si="127"/>
        <v>0</v>
      </c>
    </row>
    <row r="104" spans="1:65" x14ac:dyDescent="0.2">
      <c r="A104" s="27">
        <v>44036</v>
      </c>
      <c r="B104" s="1" t="s">
        <v>495</v>
      </c>
      <c r="D104" s="27">
        <v>44036</v>
      </c>
      <c r="E104" s="1" t="s">
        <v>354</v>
      </c>
      <c r="F104" s="1" t="s">
        <v>5</v>
      </c>
      <c r="G104" s="41">
        <v>103.78</v>
      </c>
      <c r="H104" s="41">
        <v>103.78</v>
      </c>
      <c r="I104" s="1" t="s">
        <v>696</v>
      </c>
      <c r="J104" s="1">
        <v>4.25</v>
      </c>
      <c r="K104" s="1">
        <v>440241</v>
      </c>
      <c r="L104" s="27">
        <v>34183</v>
      </c>
      <c r="M104" s="27" t="s">
        <v>703</v>
      </c>
      <c r="N104" s="27"/>
      <c r="O104" s="27">
        <v>44680</v>
      </c>
      <c r="P104" s="1" t="s">
        <v>704</v>
      </c>
      <c r="Q104" s="27">
        <v>44016</v>
      </c>
      <c r="R104" s="27">
        <v>44029</v>
      </c>
      <c r="S104" s="67">
        <f t="shared" si="66"/>
        <v>44043</v>
      </c>
      <c r="T104" s="67">
        <f t="shared" si="67"/>
        <v>44043</v>
      </c>
      <c r="U104" s="67" t="str">
        <f t="shared" si="68"/>
        <v>na</v>
      </c>
      <c r="V104" s="69">
        <f t="shared" si="69"/>
        <v>14</v>
      </c>
      <c r="W104" s="69">
        <f t="shared" si="70"/>
        <v>0</v>
      </c>
      <c r="X104" s="41">
        <f t="shared" si="71"/>
        <v>103.78</v>
      </c>
      <c r="Y104" s="41">
        <f t="shared" si="72"/>
        <v>0</v>
      </c>
      <c r="Z104" s="41">
        <f t="shared" si="73"/>
        <v>4.25</v>
      </c>
      <c r="AA104" s="41">
        <f t="shared" si="74"/>
        <v>0</v>
      </c>
      <c r="AE104" s="1" t="s">
        <v>29</v>
      </c>
      <c r="AG104" s="6">
        <f t="shared" si="121"/>
        <v>0</v>
      </c>
      <c r="AH104" s="6">
        <f t="shared" si="121"/>
        <v>0</v>
      </c>
      <c r="AI104" s="6">
        <f t="shared" si="121"/>
        <v>0</v>
      </c>
      <c r="AJ104" s="6">
        <f t="shared" si="121"/>
        <v>0</v>
      </c>
      <c r="AK104" s="6">
        <f t="shared" si="121"/>
        <v>0</v>
      </c>
      <c r="AL104" s="6">
        <f t="shared" si="121"/>
        <v>0</v>
      </c>
      <c r="AM104" s="6">
        <f t="shared" si="121"/>
        <v>0</v>
      </c>
      <c r="AN104" s="6">
        <f t="shared" si="121"/>
        <v>0</v>
      </c>
      <c r="AO104" s="6">
        <f t="shared" si="121"/>
        <v>0</v>
      </c>
      <c r="AP104" s="6">
        <f t="shared" si="121"/>
        <v>0</v>
      </c>
      <c r="AQ104" s="6">
        <f t="shared" si="122"/>
        <v>0</v>
      </c>
      <c r="AR104" s="6">
        <f t="shared" si="122"/>
        <v>0</v>
      </c>
      <c r="AS104" s="6">
        <f t="shared" si="122"/>
        <v>0</v>
      </c>
      <c r="AT104" s="6">
        <f t="shared" si="122"/>
        <v>0</v>
      </c>
      <c r="AU104" s="6">
        <f t="shared" si="122"/>
        <v>0</v>
      </c>
      <c r="AV104" s="6">
        <f t="shared" si="122"/>
        <v>0</v>
      </c>
      <c r="AW104" s="6">
        <f t="shared" si="122"/>
        <v>0</v>
      </c>
      <c r="AX104" s="6">
        <f t="shared" si="122"/>
        <v>0</v>
      </c>
      <c r="AY104" s="6">
        <f t="shared" si="122"/>
        <v>0</v>
      </c>
      <c r="AZ104" s="6">
        <f t="shared" si="122"/>
        <v>0</v>
      </c>
      <c r="BA104" s="6">
        <f t="shared" si="123"/>
        <v>0</v>
      </c>
      <c r="BB104" s="6">
        <f t="shared" si="123"/>
        <v>0</v>
      </c>
      <c r="BC104" s="6">
        <f t="shared" si="123"/>
        <v>0</v>
      </c>
      <c r="BD104" s="6">
        <f t="shared" si="123"/>
        <v>0</v>
      </c>
      <c r="BE104" s="6">
        <f t="shared" si="123"/>
        <v>0</v>
      </c>
      <c r="BF104" s="6">
        <f t="shared" si="123"/>
        <v>0</v>
      </c>
      <c r="BG104" s="6">
        <f t="shared" si="123"/>
        <v>0</v>
      </c>
      <c r="BH104" s="6">
        <f t="shared" si="123"/>
        <v>0</v>
      </c>
      <c r="BJ104" s="6">
        <f t="shared" si="124"/>
        <v>0</v>
      </c>
      <c r="BK104" s="6">
        <f t="shared" si="125"/>
        <v>0</v>
      </c>
      <c r="BL104" s="6">
        <f t="shared" si="126"/>
        <v>0</v>
      </c>
      <c r="BM104" s="6">
        <f t="shared" si="127"/>
        <v>0</v>
      </c>
    </row>
    <row r="105" spans="1:65" x14ac:dyDescent="0.2">
      <c r="A105" s="27">
        <v>44039</v>
      </c>
      <c r="B105" s="1" t="s">
        <v>499</v>
      </c>
      <c r="D105" s="27">
        <v>44039</v>
      </c>
      <c r="E105" s="1" t="s">
        <v>265</v>
      </c>
      <c r="F105" s="1" t="s">
        <v>5</v>
      </c>
      <c r="G105" s="41">
        <v>4107.6899999999996</v>
      </c>
      <c r="H105" s="41">
        <v>4107.6899999999996</v>
      </c>
      <c r="I105" s="1" t="s">
        <v>696</v>
      </c>
      <c r="J105" s="1">
        <v>80</v>
      </c>
      <c r="K105" s="1">
        <v>440870</v>
      </c>
      <c r="L105" s="27" t="s">
        <v>706</v>
      </c>
      <c r="M105" s="27">
        <v>41122</v>
      </c>
      <c r="N105" s="27"/>
      <c r="O105" s="27">
        <v>44680</v>
      </c>
      <c r="P105" s="1" t="s">
        <v>696</v>
      </c>
      <c r="Q105" s="27">
        <v>44016</v>
      </c>
      <c r="R105" s="27">
        <v>44029</v>
      </c>
      <c r="S105" s="67">
        <f t="shared" si="66"/>
        <v>44043</v>
      </c>
      <c r="T105" s="67">
        <f t="shared" si="67"/>
        <v>44043</v>
      </c>
      <c r="U105" s="67" t="str">
        <f t="shared" si="68"/>
        <v>na</v>
      </c>
      <c r="V105" s="69">
        <f t="shared" si="69"/>
        <v>14</v>
      </c>
      <c r="W105" s="69">
        <f t="shared" si="70"/>
        <v>0</v>
      </c>
      <c r="X105" s="41">
        <f t="shared" si="71"/>
        <v>4107.6899999999996</v>
      </c>
      <c r="Y105" s="41">
        <f t="shared" si="72"/>
        <v>0</v>
      </c>
      <c r="Z105" s="41">
        <f t="shared" si="73"/>
        <v>80</v>
      </c>
      <c r="AA105" s="41">
        <f t="shared" si="74"/>
        <v>0</v>
      </c>
      <c r="AE105" s="1" t="s">
        <v>29</v>
      </c>
      <c r="AG105" s="6">
        <f t="shared" si="121"/>
        <v>0</v>
      </c>
      <c r="AH105" s="6">
        <f t="shared" si="121"/>
        <v>0</v>
      </c>
      <c r="AI105" s="6">
        <f t="shared" si="121"/>
        <v>0</v>
      </c>
      <c r="AJ105" s="6">
        <f t="shared" si="121"/>
        <v>0</v>
      </c>
      <c r="AK105" s="6">
        <f t="shared" si="121"/>
        <v>0</v>
      </c>
      <c r="AL105" s="6">
        <f t="shared" si="121"/>
        <v>0</v>
      </c>
      <c r="AM105" s="6">
        <f t="shared" si="121"/>
        <v>0</v>
      </c>
      <c r="AN105" s="6">
        <f t="shared" si="121"/>
        <v>0</v>
      </c>
      <c r="AO105" s="6">
        <f t="shared" si="121"/>
        <v>0</v>
      </c>
      <c r="AP105" s="6">
        <f t="shared" si="121"/>
        <v>0</v>
      </c>
      <c r="AQ105" s="6">
        <f t="shared" si="122"/>
        <v>0</v>
      </c>
      <c r="AR105" s="6">
        <f t="shared" si="122"/>
        <v>0</v>
      </c>
      <c r="AS105" s="6">
        <f t="shared" si="122"/>
        <v>0</v>
      </c>
      <c r="AT105" s="6">
        <f t="shared" si="122"/>
        <v>0</v>
      </c>
      <c r="AU105" s="6">
        <f t="shared" si="122"/>
        <v>0</v>
      </c>
      <c r="AV105" s="6">
        <f t="shared" si="122"/>
        <v>0</v>
      </c>
      <c r="AW105" s="6">
        <f t="shared" si="122"/>
        <v>0</v>
      </c>
      <c r="AX105" s="6">
        <f t="shared" si="122"/>
        <v>0</v>
      </c>
      <c r="AY105" s="6">
        <f t="shared" si="122"/>
        <v>0</v>
      </c>
      <c r="AZ105" s="6">
        <f t="shared" si="122"/>
        <v>0</v>
      </c>
      <c r="BA105" s="6">
        <f t="shared" si="123"/>
        <v>0</v>
      </c>
      <c r="BB105" s="6">
        <f t="shared" si="123"/>
        <v>0</v>
      </c>
      <c r="BC105" s="6">
        <f t="shared" si="123"/>
        <v>0</v>
      </c>
      <c r="BD105" s="6">
        <f t="shared" si="123"/>
        <v>0</v>
      </c>
      <c r="BE105" s="6">
        <f t="shared" si="123"/>
        <v>0</v>
      </c>
      <c r="BF105" s="6">
        <f t="shared" si="123"/>
        <v>0</v>
      </c>
      <c r="BG105" s="6">
        <f t="shared" si="123"/>
        <v>0</v>
      </c>
      <c r="BH105" s="6">
        <f t="shared" si="123"/>
        <v>0</v>
      </c>
      <c r="BJ105" s="6">
        <f t="shared" si="124"/>
        <v>0</v>
      </c>
      <c r="BK105" s="6">
        <f t="shared" si="125"/>
        <v>0</v>
      </c>
      <c r="BL105" s="6">
        <f t="shared" si="126"/>
        <v>0</v>
      </c>
      <c r="BM105" s="6">
        <f t="shared" si="127"/>
        <v>0</v>
      </c>
    </row>
    <row r="106" spans="1:65" x14ac:dyDescent="0.2">
      <c r="A106" s="27">
        <v>44039</v>
      </c>
      <c r="B106" s="1" t="s">
        <v>498</v>
      </c>
      <c r="D106" s="27">
        <v>44039</v>
      </c>
      <c r="E106" s="1" t="s">
        <v>265</v>
      </c>
      <c r="F106" s="1" t="s">
        <v>5</v>
      </c>
      <c r="G106" s="41">
        <v>3769.23</v>
      </c>
      <c r="H106" s="41">
        <v>3769.23</v>
      </c>
      <c r="I106" s="1" t="s">
        <v>696</v>
      </c>
      <c r="J106" s="1">
        <v>80</v>
      </c>
      <c r="K106" s="1">
        <v>440889</v>
      </c>
      <c r="L106" s="27" t="s">
        <v>705</v>
      </c>
      <c r="M106" s="27">
        <v>37880</v>
      </c>
      <c r="N106" s="27"/>
      <c r="O106" s="27">
        <v>44680</v>
      </c>
      <c r="P106" s="1" t="s">
        <v>696</v>
      </c>
      <c r="Q106" s="27">
        <v>44016</v>
      </c>
      <c r="R106" s="27">
        <v>44029</v>
      </c>
      <c r="S106" s="67">
        <f t="shared" si="66"/>
        <v>44043</v>
      </c>
      <c r="T106" s="67">
        <f t="shared" si="67"/>
        <v>44043</v>
      </c>
      <c r="U106" s="67" t="str">
        <f t="shared" si="68"/>
        <v>na</v>
      </c>
      <c r="V106" s="69">
        <f t="shared" si="69"/>
        <v>14</v>
      </c>
      <c r="W106" s="69">
        <f t="shared" si="70"/>
        <v>0</v>
      </c>
      <c r="X106" s="41">
        <f t="shared" si="71"/>
        <v>3769.23</v>
      </c>
      <c r="Y106" s="41">
        <f t="shared" si="72"/>
        <v>0</v>
      </c>
      <c r="Z106" s="41">
        <f t="shared" si="73"/>
        <v>80</v>
      </c>
      <c r="AA106" s="41">
        <f t="shared" si="74"/>
        <v>0</v>
      </c>
      <c r="AE106" s="1" t="s">
        <v>29</v>
      </c>
      <c r="AG106" s="6">
        <f t="shared" si="121"/>
        <v>0</v>
      </c>
      <c r="AH106" s="6">
        <f t="shared" si="121"/>
        <v>0</v>
      </c>
      <c r="AI106" s="6">
        <f t="shared" si="121"/>
        <v>0</v>
      </c>
      <c r="AJ106" s="6">
        <f t="shared" si="121"/>
        <v>0</v>
      </c>
      <c r="AK106" s="6">
        <f t="shared" si="121"/>
        <v>0</v>
      </c>
      <c r="AL106" s="6">
        <f t="shared" si="121"/>
        <v>0</v>
      </c>
      <c r="AM106" s="6">
        <f t="shared" si="121"/>
        <v>0</v>
      </c>
      <c r="AN106" s="6">
        <f t="shared" si="121"/>
        <v>0</v>
      </c>
      <c r="AO106" s="6">
        <f t="shared" si="121"/>
        <v>0</v>
      </c>
      <c r="AP106" s="6">
        <f t="shared" si="121"/>
        <v>0</v>
      </c>
      <c r="AQ106" s="6">
        <f t="shared" si="122"/>
        <v>0</v>
      </c>
      <c r="AR106" s="6">
        <f t="shared" si="122"/>
        <v>0</v>
      </c>
      <c r="AS106" s="6">
        <f t="shared" si="122"/>
        <v>0</v>
      </c>
      <c r="AT106" s="6">
        <f t="shared" si="122"/>
        <v>0</v>
      </c>
      <c r="AU106" s="6">
        <f t="shared" si="122"/>
        <v>0</v>
      </c>
      <c r="AV106" s="6">
        <f t="shared" si="122"/>
        <v>0</v>
      </c>
      <c r="AW106" s="6">
        <f t="shared" si="122"/>
        <v>0</v>
      </c>
      <c r="AX106" s="6">
        <f t="shared" si="122"/>
        <v>0</v>
      </c>
      <c r="AY106" s="6">
        <f t="shared" si="122"/>
        <v>0</v>
      </c>
      <c r="AZ106" s="6">
        <f t="shared" si="122"/>
        <v>0</v>
      </c>
      <c r="BA106" s="6">
        <f t="shared" si="123"/>
        <v>0</v>
      </c>
      <c r="BB106" s="6">
        <f t="shared" si="123"/>
        <v>0</v>
      </c>
      <c r="BC106" s="6">
        <f t="shared" si="123"/>
        <v>0</v>
      </c>
      <c r="BD106" s="6">
        <f t="shared" si="123"/>
        <v>0</v>
      </c>
      <c r="BE106" s="6">
        <f t="shared" si="123"/>
        <v>0</v>
      </c>
      <c r="BF106" s="6">
        <f t="shared" si="123"/>
        <v>0</v>
      </c>
      <c r="BG106" s="6">
        <f t="shared" si="123"/>
        <v>0</v>
      </c>
      <c r="BH106" s="6">
        <f t="shared" si="123"/>
        <v>0</v>
      </c>
      <c r="BJ106" s="6">
        <f t="shared" si="124"/>
        <v>0</v>
      </c>
      <c r="BK106" s="6">
        <f t="shared" si="125"/>
        <v>0</v>
      </c>
      <c r="BL106" s="6">
        <f t="shared" si="126"/>
        <v>0</v>
      </c>
      <c r="BM106" s="6">
        <f t="shared" si="127"/>
        <v>0</v>
      </c>
    </row>
    <row r="107" spans="1:65" x14ac:dyDescent="0.2">
      <c r="A107" s="27">
        <v>44050</v>
      </c>
      <c r="B107" s="1" t="s">
        <v>504</v>
      </c>
      <c r="D107" s="27">
        <v>44050</v>
      </c>
      <c r="E107" s="1" t="s">
        <v>265</v>
      </c>
      <c r="F107" s="1" t="s">
        <v>5</v>
      </c>
      <c r="G107" s="41">
        <v>4107.6899999999996</v>
      </c>
      <c r="H107" s="41">
        <v>4107.6899999999996</v>
      </c>
      <c r="I107" s="1" t="s">
        <v>696</v>
      </c>
      <c r="J107" s="1">
        <v>80</v>
      </c>
      <c r="K107" s="1">
        <v>442499</v>
      </c>
      <c r="L107" s="27" t="s">
        <v>706</v>
      </c>
      <c r="M107" s="27">
        <v>41122</v>
      </c>
      <c r="N107" s="27"/>
      <c r="O107" s="27">
        <v>44680</v>
      </c>
      <c r="P107" s="1" t="s">
        <v>696</v>
      </c>
      <c r="Q107" s="27">
        <v>44030</v>
      </c>
      <c r="R107" s="27">
        <v>44043</v>
      </c>
      <c r="S107" s="67">
        <f t="shared" si="66"/>
        <v>44074</v>
      </c>
      <c r="T107" s="67">
        <f t="shared" si="67"/>
        <v>44043</v>
      </c>
      <c r="U107" s="67" t="str">
        <f t="shared" si="68"/>
        <v>na</v>
      </c>
      <c r="V107" s="69">
        <f t="shared" si="69"/>
        <v>14</v>
      </c>
      <c r="W107" s="69">
        <f t="shared" si="70"/>
        <v>0</v>
      </c>
      <c r="X107" s="41">
        <f t="shared" si="71"/>
        <v>4107.6899999999996</v>
      </c>
      <c r="Y107" s="41">
        <f t="shared" si="72"/>
        <v>0</v>
      </c>
      <c r="Z107" s="41">
        <f t="shared" si="73"/>
        <v>80</v>
      </c>
      <c r="AA107" s="41">
        <f t="shared" si="74"/>
        <v>0</v>
      </c>
      <c r="AE107" s="1" t="s">
        <v>29</v>
      </c>
      <c r="AG107" s="6">
        <f t="shared" si="121"/>
        <v>0</v>
      </c>
      <c r="AH107" s="6">
        <f t="shared" si="121"/>
        <v>0</v>
      </c>
      <c r="AI107" s="6">
        <f t="shared" si="121"/>
        <v>0</v>
      </c>
      <c r="AJ107" s="6">
        <f t="shared" si="121"/>
        <v>0</v>
      </c>
      <c r="AK107" s="6">
        <f t="shared" si="121"/>
        <v>0</v>
      </c>
      <c r="AL107" s="6">
        <f t="shared" si="121"/>
        <v>0</v>
      </c>
      <c r="AM107" s="6">
        <f t="shared" si="121"/>
        <v>0</v>
      </c>
      <c r="AN107" s="6">
        <f t="shared" si="121"/>
        <v>0</v>
      </c>
      <c r="AO107" s="6">
        <f t="shared" si="121"/>
        <v>0</v>
      </c>
      <c r="AP107" s="6">
        <f t="shared" si="121"/>
        <v>0</v>
      </c>
      <c r="AQ107" s="6">
        <f t="shared" si="122"/>
        <v>0</v>
      </c>
      <c r="AR107" s="6">
        <f t="shared" si="122"/>
        <v>0</v>
      </c>
      <c r="AS107" s="6">
        <f t="shared" si="122"/>
        <v>0</v>
      </c>
      <c r="AT107" s="6">
        <f t="shared" si="122"/>
        <v>0</v>
      </c>
      <c r="AU107" s="6">
        <f t="shared" si="122"/>
        <v>0</v>
      </c>
      <c r="AV107" s="6">
        <f t="shared" si="122"/>
        <v>0</v>
      </c>
      <c r="AW107" s="6">
        <f t="shared" si="122"/>
        <v>0</v>
      </c>
      <c r="AX107" s="6">
        <f t="shared" si="122"/>
        <v>0</v>
      </c>
      <c r="AY107" s="6">
        <f t="shared" si="122"/>
        <v>0</v>
      </c>
      <c r="AZ107" s="6">
        <f t="shared" si="122"/>
        <v>0</v>
      </c>
      <c r="BA107" s="6">
        <f t="shared" si="123"/>
        <v>0</v>
      </c>
      <c r="BB107" s="6">
        <f t="shared" si="123"/>
        <v>0</v>
      </c>
      <c r="BC107" s="6">
        <f t="shared" si="123"/>
        <v>0</v>
      </c>
      <c r="BD107" s="6">
        <f t="shared" si="123"/>
        <v>0</v>
      </c>
      <c r="BE107" s="6">
        <f t="shared" si="123"/>
        <v>0</v>
      </c>
      <c r="BF107" s="6">
        <f t="shared" si="123"/>
        <v>0</v>
      </c>
      <c r="BG107" s="6">
        <f t="shared" si="123"/>
        <v>0</v>
      </c>
      <c r="BH107" s="6">
        <f t="shared" si="123"/>
        <v>0</v>
      </c>
      <c r="BJ107" s="6">
        <f t="shared" si="124"/>
        <v>0</v>
      </c>
      <c r="BK107" s="6">
        <f t="shared" si="125"/>
        <v>0</v>
      </c>
      <c r="BL107" s="6">
        <f t="shared" si="126"/>
        <v>0</v>
      </c>
      <c r="BM107" s="6">
        <f t="shared" si="127"/>
        <v>0</v>
      </c>
    </row>
    <row r="108" spans="1:65" x14ac:dyDescent="0.2">
      <c r="A108" s="27">
        <v>44050</v>
      </c>
      <c r="B108" s="1" t="s">
        <v>502</v>
      </c>
      <c r="D108" s="27">
        <v>44050</v>
      </c>
      <c r="E108" s="1" t="s">
        <v>265</v>
      </c>
      <c r="F108" s="1" t="s">
        <v>5</v>
      </c>
      <c r="G108" s="41">
        <v>2730.77</v>
      </c>
      <c r="H108" s="41">
        <v>2730.77</v>
      </c>
      <c r="I108" s="1" t="s">
        <v>696</v>
      </c>
      <c r="J108" s="1">
        <v>80</v>
      </c>
      <c r="K108" s="1">
        <v>442518</v>
      </c>
      <c r="L108" s="27" t="s">
        <v>707</v>
      </c>
      <c r="M108" s="27">
        <v>42196</v>
      </c>
      <c r="N108" s="27">
        <v>44099</v>
      </c>
      <c r="O108" s="27">
        <v>44106</v>
      </c>
      <c r="P108" s="1" t="s">
        <v>696</v>
      </c>
      <c r="Q108" s="27">
        <v>44030</v>
      </c>
      <c r="R108" s="27">
        <v>44043</v>
      </c>
      <c r="S108" s="67">
        <f t="shared" si="66"/>
        <v>44074</v>
      </c>
      <c r="T108" s="67">
        <f t="shared" si="67"/>
        <v>44043</v>
      </c>
      <c r="U108" s="67" t="str">
        <f t="shared" si="68"/>
        <v>na</v>
      </c>
      <c r="V108" s="69">
        <f t="shared" si="69"/>
        <v>14</v>
      </c>
      <c r="W108" s="69">
        <f t="shared" si="70"/>
        <v>0</v>
      </c>
      <c r="X108" s="41">
        <f t="shared" si="71"/>
        <v>2730.77</v>
      </c>
      <c r="Y108" s="41">
        <f t="shared" si="72"/>
        <v>0</v>
      </c>
      <c r="Z108" s="41">
        <f t="shared" si="73"/>
        <v>80</v>
      </c>
      <c r="AA108" s="41">
        <f t="shared" si="74"/>
        <v>0</v>
      </c>
      <c r="AE108" s="1" t="s">
        <v>29</v>
      </c>
      <c r="AG108" s="6">
        <f t="shared" si="121"/>
        <v>0</v>
      </c>
      <c r="AH108" s="6">
        <f t="shared" si="121"/>
        <v>0</v>
      </c>
      <c r="AI108" s="6">
        <f t="shared" si="121"/>
        <v>0</v>
      </c>
      <c r="AJ108" s="6">
        <f t="shared" si="121"/>
        <v>0</v>
      </c>
      <c r="AK108" s="6">
        <f t="shared" si="121"/>
        <v>0</v>
      </c>
      <c r="AL108" s="6">
        <f t="shared" si="121"/>
        <v>0</v>
      </c>
      <c r="AM108" s="6">
        <f t="shared" si="121"/>
        <v>0</v>
      </c>
      <c r="AN108" s="6">
        <f t="shared" si="121"/>
        <v>0</v>
      </c>
      <c r="AO108" s="6">
        <f t="shared" si="121"/>
        <v>0</v>
      </c>
      <c r="AP108" s="6">
        <f t="shared" si="121"/>
        <v>0</v>
      </c>
      <c r="AQ108" s="6">
        <f t="shared" si="122"/>
        <v>0</v>
      </c>
      <c r="AR108" s="6">
        <f t="shared" si="122"/>
        <v>0</v>
      </c>
      <c r="AS108" s="6">
        <f t="shared" si="122"/>
        <v>0</v>
      </c>
      <c r="AT108" s="6">
        <f t="shared" si="122"/>
        <v>0</v>
      </c>
      <c r="AU108" s="6">
        <f t="shared" si="122"/>
        <v>0</v>
      </c>
      <c r="AV108" s="6">
        <f t="shared" si="122"/>
        <v>0</v>
      </c>
      <c r="AW108" s="6">
        <f t="shared" si="122"/>
        <v>0</v>
      </c>
      <c r="AX108" s="6">
        <f t="shared" si="122"/>
        <v>0</v>
      </c>
      <c r="AY108" s="6">
        <f t="shared" si="122"/>
        <v>0</v>
      </c>
      <c r="AZ108" s="6">
        <f t="shared" si="122"/>
        <v>0</v>
      </c>
      <c r="BA108" s="6">
        <f t="shared" si="123"/>
        <v>0</v>
      </c>
      <c r="BB108" s="6">
        <f t="shared" si="123"/>
        <v>0</v>
      </c>
      <c r="BC108" s="6">
        <f t="shared" si="123"/>
        <v>0</v>
      </c>
      <c r="BD108" s="6">
        <f t="shared" si="123"/>
        <v>0</v>
      </c>
      <c r="BE108" s="6">
        <f t="shared" si="123"/>
        <v>0</v>
      </c>
      <c r="BF108" s="6">
        <f t="shared" si="123"/>
        <v>0</v>
      </c>
      <c r="BG108" s="6">
        <f t="shared" si="123"/>
        <v>0</v>
      </c>
      <c r="BH108" s="6">
        <f t="shared" si="123"/>
        <v>0</v>
      </c>
      <c r="BJ108" s="6">
        <f t="shared" si="124"/>
        <v>0</v>
      </c>
      <c r="BK108" s="6">
        <f t="shared" si="125"/>
        <v>0</v>
      </c>
      <c r="BL108" s="6">
        <f t="shared" si="126"/>
        <v>0</v>
      </c>
      <c r="BM108" s="6">
        <f t="shared" si="127"/>
        <v>0</v>
      </c>
    </row>
    <row r="109" spans="1:65" x14ac:dyDescent="0.2">
      <c r="A109" s="27">
        <v>44050</v>
      </c>
      <c r="B109" s="1" t="s">
        <v>500</v>
      </c>
      <c r="D109" s="27">
        <v>44050</v>
      </c>
      <c r="E109" s="1" t="s">
        <v>265</v>
      </c>
      <c r="F109" s="1" t="s">
        <v>5</v>
      </c>
      <c r="G109" s="41">
        <v>1769.23</v>
      </c>
      <c r="H109" s="41">
        <v>1769.23</v>
      </c>
      <c r="I109" s="1" t="s">
        <v>696</v>
      </c>
      <c r="J109" s="1">
        <v>80</v>
      </c>
      <c r="K109" s="1">
        <v>442417</v>
      </c>
      <c r="L109" s="27">
        <v>31169</v>
      </c>
      <c r="M109" s="27">
        <v>43994</v>
      </c>
      <c r="N109" s="27">
        <v>44092</v>
      </c>
      <c r="O109" s="27">
        <v>44106</v>
      </c>
      <c r="P109" s="1" t="s">
        <v>696</v>
      </c>
      <c r="Q109" s="27">
        <v>44030</v>
      </c>
      <c r="R109" s="27">
        <v>44043</v>
      </c>
      <c r="S109" s="67">
        <f t="shared" si="66"/>
        <v>44074</v>
      </c>
      <c r="T109" s="67">
        <f t="shared" si="67"/>
        <v>44043</v>
      </c>
      <c r="U109" s="67" t="str">
        <f t="shared" si="68"/>
        <v>na</v>
      </c>
      <c r="V109" s="69">
        <f t="shared" si="69"/>
        <v>14</v>
      </c>
      <c r="W109" s="69">
        <f t="shared" si="70"/>
        <v>0</v>
      </c>
      <c r="X109" s="41">
        <f t="shared" si="71"/>
        <v>1769.23</v>
      </c>
      <c r="Y109" s="41">
        <f t="shared" si="72"/>
        <v>0</v>
      </c>
      <c r="Z109" s="41">
        <f t="shared" si="73"/>
        <v>80</v>
      </c>
      <c r="AA109" s="41">
        <f t="shared" si="74"/>
        <v>0</v>
      </c>
      <c r="AE109" s="1" t="s">
        <v>29</v>
      </c>
      <c r="AG109" s="6">
        <f t="shared" si="121"/>
        <v>0</v>
      </c>
      <c r="AH109" s="6">
        <f t="shared" si="121"/>
        <v>0</v>
      </c>
      <c r="AI109" s="6">
        <f t="shared" si="121"/>
        <v>0</v>
      </c>
      <c r="AJ109" s="6">
        <f t="shared" si="121"/>
        <v>0</v>
      </c>
      <c r="AK109" s="6">
        <f t="shared" si="121"/>
        <v>0</v>
      </c>
      <c r="AL109" s="6">
        <f t="shared" si="121"/>
        <v>0</v>
      </c>
      <c r="AM109" s="6">
        <f t="shared" si="121"/>
        <v>0</v>
      </c>
      <c r="AN109" s="6">
        <f t="shared" si="121"/>
        <v>0</v>
      </c>
      <c r="AO109" s="6">
        <f t="shared" si="121"/>
        <v>0</v>
      </c>
      <c r="AP109" s="6">
        <f t="shared" si="121"/>
        <v>0</v>
      </c>
      <c r="AQ109" s="6">
        <f t="shared" si="122"/>
        <v>0</v>
      </c>
      <c r="AR109" s="6">
        <f t="shared" si="122"/>
        <v>0</v>
      </c>
      <c r="AS109" s="6">
        <f t="shared" si="122"/>
        <v>0</v>
      </c>
      <c r="AT109" s="6">
        <f t="shared" si="122"/>
        <v>0</v>
      </c>
      <c r="AU109" s="6">
        <f t="shared" si="122"/>
        <v>0</v>
      </c>
      <c r="AV109" s="6">
        <f t="shared" si="122"/>
        <v>0</v>
      </c>
      <c r="AW109" s="6">
        <f t="shared" si="122"/>
        <v>0</v>
      </c>
      <c r="AX109" s="6">
        <f t="shared" si="122"/>
        <v>0</v>
      </c>
      <c r="AY109" s="6">
        <f t="shared" si="122"/>
        <v>0</v>
      </c>
      <c r="AZ109" s="6">
        <f t="shared" si="122"/>
        <v>0</v>
      </c>
      <c r="BA109" s="6">
        <f t="shared" si="123"/>
        <v>0</v>
      </c>
      <c r="BB109" s="6">
        <f t="shared" si="123"/>
        <v>0</v>
      </c>
      <c r="BC109" s="6">
        <f t="shared" si="123"/>
        <v>0</v>
      </c>
      <c r="BD109" s="6">
        <f t="shared" si="123"/>
        <v>0</v>
      </c>
      <c r="BE109" s="6">
        <f t="shared" si="123"/>
        <v>0</v>
      </c>
      <c r="BF109" s="6">
        <f t="shared" si="123"/>
        <v>0</v>
      </c>
      <c r="BG109" s="6">
        <f t="shared" si="123"/>
        <v>0</v>
      </c>
      <c r="BH109" s="6">
        <f t="shared" si="123"/>
        <v>0</v>
      </c>
      <c r="BJ109" s="6">
        <f t="shared" si="124"/>
        <v>0</v>
      </c>
      <c r="BK109" s="6">
        <f t="shared" si="125"/>
        <v>0</v>
      </c>
      <c r="BL109" s="6">
        <f t="shared" si="126"/>
        <v>0</v>
      </c>
      <c r="BM109" s="6">
        <f t="shared" si="127"/>
        <v>0</v>
      </c>
    </row>
    <row r="110" spans="1:65" x14ac:dyDescent="0.2">
      <c r="A110" s="27">
        <v>44050</v>
      </c>
      <c r="B110" s="1" t="s">
        <v>501</v>
      </c>
      <c r="D110" s="27">
        <v>44050</v>
      </c>
      <c r="E110" s="1" t="s">
        <v>265</v>
      </c>
      <c r="F110" s="1" t="s">
        <v>5</v>
      </c>
      <c r="G110" s="41">
        <v>1961.54</v>
      </c>
      <c r="H110" s="41">
        <v>1961.54</v>
      </c>
      <c r="I110" s="1" t="s">
        <v>696</v>
      </c>
      <c r="J110" s="1">
        <v>80</v>
      </c>
      <c r="K110" s="1">
        <v>442438</v>
      </c>
      <c r="L110" s="27">
        <v>34183</v>
      </c>
      <c r="M110" s="27" t="s">
        <v>703</v>
      </c>
      <c r="N110" s="27"/>
      <c r="O110" s="27">
        <v>44680</v>
      </c>
      <c r="P110" s="1" t="s">
        <v>696</v>
      </c>
      <c r="Q110" s="27">
        <v>44030</v>
      </c>
      <c r="R110" s="27">
        <v>44043</v>
      </c>
      <c r="S110" s="67">
        <f t="shared" si="66"/>
        <v>44074</v>
      </c>
      <c r="T110" s="67">
        <f t="shared" si="67"/>
        <v>44043</v>
      </c>
      <c r="U110" s="67" t="str">
        <f t="shared" si="68"/>
        <v>na</v>
      </c>
      <c r="V110" s="69">
        <f t="shared" si="69"/>
        <v>14</v>
      </c>
      <c r="W110" s="69">
        <f t="shared" si="70"/>
        <v>0</v>
      </c>
      <c r="X110" s="41">
        <f t="shared" si="71"/>
        <v>1961.54</v>
      </c>
      <c r="Y110" s="41">
        <f t="shared" si="72"/>
        <v>0</v>
      </c>
      <c r="Z110" s="41">
        <f t="shared" si="73"/>
        <v>80</v>
      </c>
      <c r="AA110" s="41">
        <f t="shared" si="74"/>
        <v>0</v>
      </c>
      <c r="AE110" s="1" t="s">
        <v>29</v>
      </c>
      <c r="AG110" s="6">
        <f t="shared" si="121"/>
        <v>0</v>
      </c>
      <c r="AH110" s="6">
        <f t="shared" si="121"/>
        <v>0</v>
      </c>
      <c r="AI110" s="6">
        <f t="shared" si="121"/>
        <v>0</v>
      </c>
      <c r="AJ110" s="6">
        <f t="shared" si="121"/>
        <v>0</v>
      </c>
      <c r="AK110" s="6">
        <f t="shared" si="121"/>
        <v>0</v>
      </c>
      <c r="AL110" s="6">
        <f t="shared" si="121"/>
        <v>0</v>
      </c>
      <c r="AM110" s="6">
        <f t="shared" si="121"/>
        <v>0</v>
      </c>
      <c r="AN110" s="6">
        <f t="shared" si="121"/>
        <v>0</v>
      </c>
      <c r="AO110" s="6">
        <f t="shared" si="121"/>
        <v>0</v>
      </c>
      <c r="AP110" s="6">
        <f t="shared" si="121"/>
        <v>0</v>
      </c>
      <c r="AQ110" s="6">
        <f t="shared" si="122"/>
        <v>0</v>
      </c>
      <c r="AR110" s="6">
        <f t="shared" si="122"/>
        <v>0</v>
      </c>
      <c r="AS110" s="6">
        <f t="shared" si="122"/>
        <v>0</v>
      </c>
      <c r="AT110" s="6">
        <f t="shared" si="122"/>
        <v>0</v>
      </c>
      <c r="AU110" s="6">
        <f t="shared" si="122"/>
        <v>0</v>
      </c>
      <c r="AV110" s="6">
        <f t="shared" si="122"/>
        <v>0</v>
      </c>
      <c r="AW110" s="6">
        <f t="shared" si="122"/>
        <v>0</v>
      </c>
      <c r="AX110" s="6">
        <f t="shared" si="122"/>
        <v>0</v>
      </c>
      <c r="AY110" s="6">
        <f t="shared" si="122"/>
        <v>0</v>
      </c>
      <c r="AZ110" s="6">
        <f t="shared" si="122"/>
        <v>0</v>
      </c>
      <c r="BA110" s="6">
        <f t="shared" si="123"/>
        <v>0</v>
      </c>
      <c r="BB110" s="6">
        <f t="shared" si="123"/>
        <v>0</v>
      </c>
      <c r="BC110" s="6">
        <f t="shared" si="123"/>
        <v>0</v>
      </c>
      <c r="BD110" s="6">
        <f t="shared" si="123"/>
        <v>0</v>
      </c>
      <c r="BE110" s="6">
        <f t="shared" si="123"/>
        <v>0</v>
      </c>
      <c r="BF110" s="6">
        <f t="shared" si="123"/>
        <v>0</v>
      </c>
      <c r="BG110" s="6">
        <f t="shared" si="123"/>
        <v>0</v>
      </c>
      <c r="BH110" s="6">
        <f t="shared" si="123"/>
        <v>0</v>
      </c>
      <c r="BJ110" s="6">
        <f t="shared" si="124"/>
        <v>0</v>
      </c>
      <c r="BK110" s="6">
        <f t="shared" si="125"/>
        <v>0</v>
      </c>
      <c r="BL110" s="6">
        <f t="shared" si="126"/>
        <v>0</v>
      </c>
      <c r="BM110" s="6">
        <f t="shared" si="127"/>
        <v>0</v>
      </c>
    </row>
    <row r="111" spans="1:65" x14ac:dyDescent="0.2">
      <c r="A111" s="27">
        <v>44050</v>
      </c>
      <c r="B111" s="1" t="s">
        <v>503</v>
      </c>
      <c r="D111" s="27">
        <v>44050</v>
      </c>
      <c r="E111" s="1" t="s">
        <v>265</v>
      </c>
      <c r="F111" s="1" t="s">
        <v>5</v>
      </c>
      <c r="G111" s="41">
        <v>3769.23</v>
      </c>
      <c r="H111" s="41">
        <v>3769.23</v>
      </c>
      <c r="I111" s="1" t="s">
        <v>696</v>
      </c>
      <c r="J111" s="1">
        <v>80</v>
      </c>
      <c r="K111" s="1">
        <v>442579</v>
      </c>
      <c r="L111" s="27" t="s">
        <v>705</v>
      </c>
      <c r="M111" s="27">
        <v>37880</v>
      </c>
      <c r="N111" s="27"/>
      <c r="O111" s="27">
        <v>44680</v>
      </c>
      <c r="P111" s="1" t="s">
        <v>696</v>
      </c>
      <c r="Q111" s="27">
        <v>44030</v>
      </c>
      <c r="R111" s="27">
        <v>44043</v>
      </c>
      <c r="S111" s="67">
        <f t="shared" si="66"/>
        <v>44074</v>
      </c>
      <c r="T111" s="67">
        <f t="shared" si="67"/>
        <v>44043</v>
      </c>
      <c r="U111" s="67" t="str">
        <f t="shared" si="68"/>
        <v>na</v>
      </c>
      <c r="V111" s="69">
        <f t="shared" si="69"/>
        <v>14</v>
      </c>
      <c r="W111" s="69">
        <f t="shared" si="70"/>
        <v>0</v>
      </c>
      <c r="X111" s="41">
        <f t="shared" si="71"/>
        <v>3769.23</v>
      </c>
      <c r="Y111" s="41">
        <f t="shared" si="72"/>
        <v>0</v>
      </c>
      <c r="Z111" s="41">
        <f t="shared" si="73"/>
        <v>80</v>
      </c>
      <c r="AA111" s="41">
        <f t="shared" si="74"/>
        <v>0</v>
      </c>
      <c r="AE111" s="1" t="s">
        <v>29</v>
      </c>
      <c r="AG111" s="6">
        <f t="shared" si="121"/>
        <v>0</v>
      </c>
      <c r="AH111" s="6">
        <f t="shared" si="121"/>
        <v>0</v>
      </c>
      <c r="AI111" s="6">
        <f t="shared" si="121"/>
        <v>0</v>
      </c>
      <c r="AJ111" s="6">
        <f t="shared" si="121"/>
        <v>0</v>
      </c>
      <c r="AK111" s="6">
        <f t="shared" si="121"/>
        <v>0</v>
      </c>
      <c r="AL111" s="6">
        <f t="shared" si="121"/>
        <v>0</v>
      </c>
      <c r="AM111" s="6">
        <f t="shared" si="121"/>
        <v>0</v>
      </c>
      <c r="AN111" s="6">
        <f t="shared" si="121"/>
        <v>0</v>
      </c>
      <c r="AO111" s="6">
        <f t="shared" si="121"/>
        <v>0</v>
      </c>
      <c r="AP111" s="6">
        <f t="shared" si="121"/>
        <v>0</v>
      </c>
      <c r="AQ111" s="6">
        <f t="shared" si="122"/>
        <v>0</v>
      </c>
      <c r="AR111" s="6">
        <f t="shared" si="122"/>
        <v>0</v>
      </c>
      <c r="AS111" s="6">
        <f t="shared" si="122"/>
        <v>0</v>
      </c>
      <c r="AT111" s="6">
        <f t="shared" si="122"/>
        <v>0</v>
      </c>
      <c r="AU111" s="6">
        <f t="shared" si="122"/>
        <v>0</v>
      </c>
      <c r="AV111" s="6">
        <f t="shared" si="122"/>
        <v>0</v>
      </c>
      <c r="AW111" s="6">
        <f t="shared" si="122"/>
        <v>0</v>
      </c>
      <c r="AX111" s="6">
        <f t="shared" si="122"/>
        <v>0</v>
      </c>
      <c r="AY111" s="6">
        <f t="shared" si="122"/>
        <v>0</v>
      </c>
      <c r="AZ111" s="6">
        <f t="shared" si="122"/>
        <v>0</v>
      </c>
      <c r="BA111" s="6">
        <f t="shared" si="123"/>
        <v>0</v>
      </c>
      <c r="BB111" s="6">
        <f t="shared" si="123"/>
        <v>0</v>
      </c>
      <c r="BC111" s="6">
        <f t="shared" si="123"/>
        <v>0</v>
      </c>
      <c r="BD111" s="6">
        <f t="shared" si="123"/>
        <v>0</v>
      </c>
      <c r="BE111" s="6">
        <f t="shared" si="123"/>
        <v>0</v>
      </c>
      <c r="BF111" s="6">
        <f t="shared" si="123"/>
        <v>0</v>
      </c>
      <c r="BG111" s="6">
        <f t="shared" si="123"/>
        <v>0</v>
      </c>
      <c r="BH111" s="6">
        <f t="shared" si="123"/>
        <v>0</v>
      </c>
      <c r="BJ111" s="6">
        <f t="shared" si="124"/>
        <v>0</v>
      </c>
      <c r="BK111" s="6">
        <f t="shared" si="125"/>
        <v>0</v>
      </c>
      <c r="BL111" s="6">
        <f t="shared" si="126"/>
        <v>0</v>
      </c>
      <c r="BM111" s="6">
        <f t="shared" si="127"/>
        <v>0</v>
      </c>
    </row>
    <row r="112" spans="1:65" x14ac:dyDescent="0.2">
      <c r="A112" s="27">
        <v>44064</v>
      </c>
      <c r="B112" s="1" t="s">
        <v>509</v>
      </c>
      <c r="D112" s="27">
        <v>44064</v>
      </c>
      <c r="E112" s="1" t="s">
        <v>265</v>
      </c>
      <c r="F112" s="1" t="s">
        <v>5</v>
      </c>
      <c r="G112" s="41">
        <v>4107.6899999999996</v>
      </c>
      <c r="H112" s="41">
        <v>4107.6899999999996</v>
      </c>
      <c r="I112" s="1" t="s">
        <v>696</v>
      </c>
      <c r="J112" s="1">
        <v>80</v>
      </c>
      <c r="K112" s="1">
        <v>444101</v>
      </c>
      <c r="L112" s="27" t="s">
        <v>706</v>
      </c>
      <c r="M112" s="27">
        <v>41122</v>
      </c>
      <c r="N112" s="27"/>
      <c r="O112" s="27">
        <v>44680</v>
      </c>
      <c r="P112" s="1" t="s">
        <v>696</v>
      </c>
      <c r="Q112" s="27">
        <v>44044</v>
      </c>
      <c r="R112" s="27">
        <v>44057</v>
      </c>
      <c r="S112" s="67">
        <f t="shared" si="66"/>
        <v>44074</v>
      </c>
      <c r="T112" s="67">
        <f t="shared" si="67"/>
        <v>44074</v>
      </c>
      <c r="U112" s="67" t="str">
        <f t="shared" si="68"/>
        <v>na</v>
      </c>
      <c r="V112" s="69">
        <f t="shared" si="69"/>
        <v>14</v>
      </c>
      <c r="W112" s="69">
        <f t="shared" si="70"/>
        <v>0</v>
      </c>
      <c r="X112" s="41">
        <f t="shared" si="71"/>
        <v>4107.6899999999996</v>
      </c>
      <c r="Y112" s="41">
        <f t="shared" si="72"/>
        <v>0</v>
      </c>
      <c r="Z112" s="41">
        <f t="shared" si="73"/>
        <v>80</v>
      </c>
      <c r="AA112" s="41">
        <f t="shared" si="74"/>
        <v>0</v>
      </c>
      <c r="AE112" s="1" t="s">
        <v>29</v>
      </c>
      <c r="AG112" s="6">
        <f t="shared" si="121"/>
        <v>0</v>
      </c>
      <c r="AH112" s="6">
        <f t="shared" si="121"/>
        <v>0</v>
      </c>
      <c r="AI112" s="6">
        <f t="shared" si="121"/>
        <v>0</v>
      </c>
      <c r="AJ112" s="6">
        <f t="shared" si="121"/>
        <v>0</v>
      </c>
      <c r="AK112" s="6">
        <f t="shared" si="121"/>
        <v>0</v>
      </c>
      <c r="AL112" s="6">
        <f t="shared" si="121"/>
        <v>0</v>
      </c>
      <c r="AM112" s="6">
        <f t="shared" si="121"/>
        <v>0</v>
      </c>
      <c r="AN112" s="6">
        <f t="shared" si="121"/>
        <v>0</v>
      </c>
      <c r="AO112" s="6">
        <f t="shared" si="121"/>
        <v>0</v>
      </c>
      <c r="AP112" s="6">
        <f t="shared" si="121"/>
        <v>0</v>
      </c>
      <c r="AQ112" s="6">
        <f t="shared" si="122"/>
        <v>0</v>
      </c>
      <c r="AR112" s="6">
        <f t="shared" si="122"/>
        <v>0</v>
      </c>
      <c r="AS112" s="6">
        <f t="shared" si="122"/>
        <v>0</v>
      </c>
      <c r="AT112" s="6">
        <f t="shared" si="122"/>
        <v>0</v>
      </c>
      <c r="AU112" s="6">
        <f t="shared" si="122"/>
        <v>0</v>
      </c>
      <c r="AV112" s="6">
        <f t="shared" si="122"/>
        <v>0</v>
      </c>
      <c r="AW112" s="6">
        <f t="shared" si="122"/>
        <v>0</v>
      </c>
      <c r="AX112" s="6">
        <f t="shared" si="122"/>
        <v>0</v>
      </c>
      <c r="AY112" s="6">
        <f t="shared" si="122"/>
        <v>0</v>
      </c>
      <c r="AZ112" s="6">
        <f t="shared" si="122"/>
        <v>0</v>
      </c>
      <c r="BA112" s="6">
        <f t="shared" si="123"/>
        <v>0</v>
      </c>
      <c r="BB112" s="6">
        <f t="shared" si="123"/>
        <v>0</v>
      </c>
      <c r="BC112" s="6">
        <f t="shared" si="123"/>
        <v>0</v>
      </c>
      <c r="BD112" s="6">
        <f t="shared" si="123"/>
        <v>0</v>
      </c>
      <c r="BE112" s="6">
        <f t="shared" si="123"/>
        <v>0</v>
      </c>
      <c r="BF112" s="6">
        <f t="shared" si="123"/>
        <v>0</v>
      </c>
      <c r="BG112" s="6">
        <f t="shared" si="123"/>
        <v>0</v>
      </c>
      <c r="BH112" s="6">
        <f t="shared" si="123"/>
        <v>0</v>
      </c>
      <c r="BJ112" s="6">
        <f t="shared" si="124"/>
        <v>0</v>
      </c>
      <c r="BK112" s="6">
        <f t="shared" si="125"/>
        <v>0</v>
      </c>
      <c r="BL112" s="6">
        <f t="shared" si="126"/>
        <v>0</v>
      </c>
      <c r="BM112" s="6">
        <f t="shared" si="127"/>
        <v>0</v>
      </c>
    </row>
    <row r="113" spans="1:65" x14ac:dyDescent="0.2">
      <c r="A113" s="27">
        <v>44064</v>
      </c>
      <c r="B113" s="1" t="s">
        <v>507</v>
      </c>
      <c r="D113" s="27">
        <v>44064</v>
      </c>
      <c r="E113" s="1" t="s">
        <v>265</v>
      </c>
      <c r="F113" s="1" t="s">
        <v>5</v>
      </c>
      <c r="G113" s="41">
        <v>2730.77</v>
      </c>
      <c r="H113" s="41">
        <v>2730.77</v>
      </c>
      <c r="I113" s="1" t="s">
        <v>696</v>
      </c>
      <c r="J113" s="1">
        <v>80</v>
      </c>
      <c r="K113" s="1">
        <v>444120</v>
      </c>
      <c r="L113" s="27" t="s">
        <v>707</v>
      </c>
      <c r="M113" s="27">
        <v>42196</v>
      </c>
      <c r="N113" s="27">
        <v>44099</v>
      </c>
      <c r="O113" s="27">
        <v>44106</v>
      </c>
      <c r="P113" s="1" t="s">
        <v>696</v>
      </c>
      <c r="Q113" s="27">
        <v>44044</v>
      </c>
      <c r="R113" s="27">
        <v>44057</v>
      </c>
      <c r="S113" s="67">
        <f t="shared" si="66"/>
        <v>44074</v>
      </c>
      <c r="T113" s="67">
        <f t="shared" si="67"/>
        <v>44074</v>
      </c>
      <c r="U113" s="67" t="str">
        <f t="shared" si="68"/>
        <v>na</v>
      </c>
      <c r="V113" s="69">
        <f t="shared" si="69"/>
        <v>14</v>
      </c>
      <c r="W113" s="69">
        <f t="shared" si="70"/>
        <v>0</v>
      </c>
      <c r="X113" s="41">
        <f t="shared" si="71"/>
        <v>2730.77</v>
      </c>
      <c r="Y113" s="41">
        <f t="shared" si="72"/>
        <v>0</v>
      </c>
      <c r="Z113" s="41">
        <f t="shared" si="73"/>
        <v>80</v>
      </c>
      <c r="AA113" s="41">
        <f t="shared" si="74"/>
        <v>0</v>
      </c>
      <c r="AE113" s="1" t="s">
        <v>29</v>
      </c>
      <c r="AG113" s="6">
        <f t="shared" si="121"/>
        <v>0</v>
      </c>
      <c r="AH113" s="6">
        <f t="shared" si="121"/>
        <v>0</v>
      </c>
      <c r="AI113" s="6">
        <f t="shared" si="121"/>
        <v>0</v>
      </c>
      <c r="AJ113" s="6">
        <f t="shared" si="121"/>
        <v>0</v>
      </c>
      <c r="AK113" s="6">
        <f t="shared" si="121"/>
        <v>0</v>
      </c>
      <c r="AL113" s="6">
        <f t="shared" si="121"/>
        <v>0</v>
      </c>
      <c r="AM113" s="6">
        <f t="shared" si="121"/>
        <v>0</v>
      </c>
      <c r="AN113" s="6">
        <f t="shared" si="121"/>
        <v>0</v>
      </c>
      <c r="AO113" s="6">
        <f t="shared" si="121"/>
        <v>0</v>
      </c>
      <c r="AP113" s="6">
        <f t="shared" si="121"/>
        <v>0</v>
      </c>
      <c r="AQ113" s="6">
        <f t="shared" si="122"/>
        <v>0</v>
      </c>
      <c r="AR113" s="6">
        <f t="shared" si="122"/>
        <v>0</v>
      </c>
      <c r="AS113" s="6">
        <f t="shared" si="122"/>
        <v>0</v>
      </c>
      <c r="AT113" s="6">
        <f t="shared" si="122"/>
        <v>0</v>
      </c>
      <c r="AU113" s="6">
        <f t="shared" si="122"/>
        <v>0</v>
      </c>
      <c r="AV113" s="6">
        <f t="shared" si="122"/>
        <v>0</v>
      </c>
      <c r="AW113" s="6">
        <f t="shared" si="122"/>
        <v>0</v>
      </c>
      <c r="AX113" s="6">
        <f t="shared" si="122"/>
        <v>0</v>
      </c>
      <c r="AY113" s="6">
        <f t="shared" si="122"/>
        <v>0</v>
      </c>
      <c r="AZ113" s="6">
        <f t="shared" si="122"/>
        <v>0</v>
      </c>
      <c r="BA113" s="6">
        <f t="shared" si="123"/>
        <v>0</v>
      </c>
      <c r="BB113" s="6">
        <f t="shared" si="123"/>
        <v>0</v>
      </c>
      <c r="BC113" s="6">
        <f t="shared" si="123"/>
        <v>0</v>
      </c>
      <c r="BD113" s="6">
        <f t="shared" si="123"/>
        <v>0</v>
      </c>
      <c r="BE113" s="6">
        <f t="shared" si="123"/>
        <v>0</v>
      </c>
      <c r="BF113" s="6">
        <f t="shared" si="123"/>
        <v>0</v>
      </c>
      <c r="BG113" s="6">
        <f t="shared" si="123"/>
        <v>0</v>
      </c>
      <c r="BH113" s="6">
        <f t="shared" si="123"/>
        <v>0</v>
      </c>
      <c r="BJ113" s="6">
        <f t="shared" si="124"/>
        <v>0</v>
      </c>
      <c r="BK113" s="6">
        <f t="shared" si="125"/>
        <v>0</v>
      </c>
      <c r="BL113" s="6">
        <f t="shared" si="126"/>
        <v>0</v>
      </c>
      <c r="BM113" s="6">
        <f t="shared" si="127"/>
        <v>0</v>
      </c>
    </row>
    <row r="114" spans="1:65" x14ac:dyDescent="0.2">
      <c r="A114" s="27">
        <v>44064</v>
      </c>
      <c r="B114" s="1" t="s">
        <v>506</v>
      </c>
      <c r="D114" s="27">
        <v>44064</v>
      </c>
      <c r="E114" s="1" t="s">
        <v>265</v>
      </c>
      <c r="F114" s="1" t="s">
        <v>5</v>
      </c>
      <c r="G114" s="41">
        <v>1769.23</v>
      </c>
      <c r="H114" s="41">
        <v>1769.23</v>
      </c>
      <c r="I114" s="1" t="s">
        <v>696</v>
      </c>
      <c r="J114" s="1">
        <v>80</v>
      </c>
      <c r="K114" s="1">
        <v>444056</v>
      </c>
      <c r="L114" s="27">
        <v>31169</v>
      </c>
      <c r="M114" s="27">
        <v>43994</v>
      </c>
      <c r="N114" s="27">
        <v>44092</v>
      </c>
      <c r="O114" s="27">
        <v>44106</v>
      </c>
      <c r="P114" s="1" t="s">
        <v>696</v>
      </c>
      <c r="Q114" s="27">
        <v>44044</v>
      </c>
      <c r="R114" s="27">
        <v>44057</v>
      </c>
      <c r="S114" s="67">
        <f t="shared" si="66"/>
        <v>44074</v>
      </c>
      <c r="T114" s="67">
        <f t="shared" si="67"/>
        <v>44074</v>
      </c>
      <c r="U114" s="67" t="str">
        <f t="shared" si="68"/>
        <v>na</v>
      </c>
      <c r="V114" s="69">
        <f t="shared" si="69"/>
        <v>14</v>
      </c>
      <c r="W114" s="69">
        <f t="shared" si="70"/>
        <v>0</v>
      </c>
      <c r="X114" s="41">
        <f t="shared" si="71"/>
        <v>1769.23</v>
      </c>
      <c r="Y114" s="41">
        <f t="shared" si="72"/>
        <v>0</v>
      </c>
      <c r="Z114" s="41">
        <f t="shared" si="73"/>
        <v>80</v>
      </c>
      <c r="AA114" s="41">
        <f t="shared" si="74"/>
        <v>0</v>
      </c>
      <c r="AE114" s="1" t="s">
        <v>29</v>
      </c>
      <c r="AG114" s="6">
        <f t="shared" si="121"/>
        <v>0</v>
      </c>
      <c r="AH114" s="6">
        <f t="shared" si="121"/>
        <v>0</v>
      </c>
      <c r="AI114" s="6">
        <f t="shared" si="121"/>
        <v>0</v>
      </c>
      <c r="AJ114" s="6">
        <f t="shared" si="121"/>
        <v>0</v>
      </c>
      <c r="AK114" s="6">
        <f t="shared" si="121"/>
        <v>0</v>
      </c>
      <c r="AL114" s="6">
        <f t="shared" si="121"/>
        <v>0</v>
      </c>
      <c r="AM114" s="6">
        <f t="shared" si="121"/>
        <v>0</v>
      </c>
      <c r="AN114" s="6">
        <f t="shared" si="121"/>
        <v>0</v>
      </c>
      <c r="AO114" s="6">
        <f t="shared" si="121"/>
        <v>0</v>
      </c>
      <c r="AP114" s="6">
        <f t="shared" si="121"/>
        <v>0</v>
      </c>
      <c r="AQ114" s="6">
        <f t="shared" si="122"/>
        <v>0</v>
      </c>
      <c r="AR114" s="6">
        <f t="shared" si="122"/>
        <v>0</v>
      </c>
      <c r="AS114" s="6">
        <f t="shared" si="122"/>
        <v>0</v>
      </c>
      <c r="AT114" s="6">
        <f t="shared" si="122"/>
        <v>0</v>
      </c>
      <c r="AU114" s="6">
        <f t="shared" si="122"/>
        <v>0</v>
      </c>
      <c r="AV114" s="6">
        <f t="shared" si="122"/>
        <v>0</v>
      </c>
      <c r="AW114" s="6">
        <f t="shared" si="122"/>
        <v>0</v>
      </c>
      <c r="AX114" s="6">
        <f t="shared" si="122"/>
        <v>0</v>
      </c>
      <c r="AY114" s="6">
        <f t="shared" si="122"/>
        <v>0</v>
      </c>
      <c r="AZ114" s="6">
        <f t="shared" si="122"/>
        <v>0</v>
      </c>
      <c r="BA114" s="6">
        <f t="shared" si="123"/>
        <v>0</v>
      </c>
      <c r="BB114" s="6">
        <f t="shared" si="123"/>
        <v>0</v>
      </c>
      <c r="BC114" s="6">
        <f t="shared" si="123"/>
        <v>0</v>
      </c>
      <c r="BD114" s="6">
        <f t="shared" si="123"/>
        <v>0</v>
      </c>
      <c r="BE114" s="6">
        <f t="shared" si="123"/>
        <v>0</v>
      </c>
      <c r="BF114" s="6">
        <f t="shared" si="123"/>
        <v>0</v>
      </c>
      <c r="BG114" s="6">
        <f t="shared" si="123"/>
        <v>0</v>
      </c>
      <c r="BH114" s="6">
        <f t="shared" si="123"/>
        <v>0</v>
      </c>
      <c r="BJ114" s="6">
        <f t="shared" si="124"/>
        <v>0</v>
      </c>
      <c r="BK114" s="6">
        <f t="shared" si="125"/>
        <v>0</v>
      </c>
      <c r="BL114" s="6">
        <f t="shared" si="126"/>
        <v>0</v>
      </c>
      <c r="BM114" s="6">
        <f t="shared" si="127"/>
        <v>0</v>
      </c>
    </row>
    <row r="115" spans="1:65" x14ac:dyDescent="0.2">
      <c r="A115" s="27">
        <v>44064</v>
      </c>
      <c r="B115" s="1" t="s">
        <v>505</v>
      </c>
      <c r="D115" s="27">
        <v>44064</v>
      </c>
      <c r="E115" s="1" t="s">
        <v>265</v>
      </c>
      <c r="F115" s="1" t="s">
        <v>5</v>
      </c>
      <c r="G115" s="41">
        <v>1765.38</v>
      </c>
      <c r="H115" s="41">
        <v>1765.38</v>
      </c>
      <c r="I115" s="1" t="s">
        <v>696</v>
      </c>
      <c r="J115" s="1">
        <v>72</v>
      </c>
      <c r="K115" s="1">
        <v>444077</v>
      </c>
      <c r="L115" s="27">
        <v>34183</v>
      </c>
      <c r="M115" s="27" t="s">
        <v>703</v>
      </c>
      <c r="N115" s="27"/>
      <c r="O115" s="27">
        <v>44680</v>
      </c>
      <c r="P115" s="1" t="s">
        <v>696</v>
      </c>
      <c r="Q115" s="27">
        <v>44044</v>
      </c>
      <c r="R115" s="27">
        <v>44057</v>
      </c>
      <c r="S115" s="67">
        <f t="shared" si="66"/>
        <v>44074</v>
      </c>
      <c r="T115" s="67">
        <f t="shared" si="67"/>
        <v>44074</v>
      </c>
      <c r="U115" s="67" t="str">
        <f t="shared" si="68"/>
        <v>na</v>
      </c>
      <c r="V115" s="69">
        <f t="shared" si="69"/>
        <v>14</v>
      </c>
      <c r="W115" s="69">
        <f t="shared" si="70"/>
        <v>0</v>
      </c>
      <c r="X115" s="41">
        <f t="shared" si="71"/>
        <v>1765.38</v>
      </c>
      <c r="Y115" s="41">
        <f t="shared" si="72"/>
        <v>0</v>
      </c>
      <c r="Z115" s="41">
        <f t="shared" si="73"/>
        <v>72</v>
      </c>
      <c r="AA115" s="41">
        <f t="shared" si="74"/>
        <v>0</v>
      </c>
      <c r="AF115" s="71" t="s">
        <v>666</v>
      </c>
      <c r="AG115" s="72">
        <f>SUM(AG100:AG114)</f>
        <v>0</v>
      </c>
      <c r="AH115" s="72">
        <f t="shared" ref="AH115:BH115" si="128">SUM(AH100:AH114)</f>
        <v>0</v>
      </c>
      <c r="AI115" s="72">
        <f t="shared" si="128"/>
        <v>0</v>
      </c>
      <c r="AJ115" s="72">
        <f t="shared" si="128"/>
        <v>0</v>
      </c>
      <c r="AK115" s="72">
        <f t="shared" si="128"/>
        <v>0</v>
      </c>
      <c r="AL115" s="72">
        <f t="shared" si="128"/>
        <v>0</v>
      </c>
      <c r="AM115" s="72">
        <f t="shared" si="128"/>
        <v>0</v>
      </c>
      <c r="AN115" s="72">
        <f t="shared" si="128"/>
        <v>0</v>
      </c>
      <c r="AO115" s="72">
        <f t="shared" si="128"/>
        <v>0</v>
      </c>
      <c r="AP115" s="72">
        <f t="shared" si="128"/>
        <v>0</v>
      </c>
      <c r="AQ115" s="72">
        <f t="shared" si="128"/>
        <v>0</v>
      </c>
      <c r="AR115" s="72">
        <f t="shared" si="128"/>
        <v>0</v>
      </c>
      <c r="AS115" s="72">
        <f t="shared" si="128"/>
        <v>0</v>
      </c>
      <c r="AT115" s="72">
        <f t="shared" si="128"/>
        <v>0</v>
      </c>
      <c r="AU115" s="72">
        <f t="shared" si="128"/>
        <v>0</v>
      </c>
      <c r="AV115" s="72">
        <f t="shared" si="128"/>
        <v>0</v>
      </c>
      <c r="AW115" s="72">
        <f t="shared" si="128"/>
        <v>0</v>
      </c>
      <c r="AX115" s="72">
        <f t="shared" si="128"/>
        <v>0</v>
      </c>
      <c r="AY115" s="72">
        <f t="shared" si="128"/>
        <v>0</v>
      </c>
      <c r="AZ115" s="72">
        <f t="shared" si="128"/>
        <v>0</v>
      </c>
      <c r="BA115" s="72">
        <f t="shared" si="128"/>
        <v>0</v>
      </c>
      <c r="BB115" s="72">
        <f t="shared" si="128"/>
        <v>0</v>
      </c>
      <c r="BC115" s="72">
        <f t="shared" si="128"/>
        <v>0</v>
      </c>
      <c r="BD115" s="72">
        <f t="shared" si="128"/>
        <v>0</v>
      </c>
      <c r="BE115" s="72">
        <f t="shared" si="128"/>
        <v>0</v>
      </c>
      <c r="BF115" s="72">
        <f t="shared" si="128"/>
        <v>0</v>
      </c>
      <c r="BG115" s="72">
        <f t="shared" si="128"/>
        <v>0</v>
      </c>
      <c r="BH115" s="72">
        <f t="shared" si="128"/>
        <v>0</v>
      </c>
      <c r="BJ115" s="72">
        <f>SUM(BJ100:BJ114)</f>
        <v>0</v>
      </c>
      <c r="BK115" s="72">
        <f t="shared" ref="BK115:BM115" si="129">SUM(BK100:BK114)</f>
        <v>0</v>
      </c>
      <c r="BL115" s="72">
        <f t="shared" si="129"/>
        <v>0</v>
      </c>
      <c r="BM115" s="72">
        <f t="shared" si="129"/>
        <v>0</v>
      </c>
    </row>
    <row r="116" spans="1:65" x14ac:dyDescent="0.2">
      <c r="A116" s="27">
        <v>44064</v>
      </c>
      <c r="B116" s="1" t="s">
        <v>505</v>
      </c>
      <c r="D116" s="27">
        <v>44064</v>
      </c>
      <c r="E116" s="1" t="s">
        <v>549</v>
      </c>
      <c r="F116" s="1" t="s">
        <v>32</v>
      </c>
      <c r="G116" s="41">
        <v>98.08</v>
      </c>
      <c r="H116" s="41">
        <v>98.08</v>
      </c>
      <c r="I116" s="1" t="s">
        <v>696</v>
      </c>
      <c r="J116" s="1">
        <v>4</v>
      </c>
      <c r="K116" s="1">
        <v>444077</v>
      </c>
      <c r="L116" s="27">
        <v>34183</v>
      </c>
      <c r="M116" s="27" t="s">
        <v>703</v>
      </c>
      <c r="N116" s="27"/>
      <c r="O116" s="27">
        <v>44680</v>
      </c>
      <c r="P116" s="1" t="s">
        <v>708</v>
      </c>
      <c r="Q116" s="27">
        <v>44044</v>
      </c>
      <c r="R116" s="27">
        <v>44057</v>
      </c>
      <c r="S116" s="67">
        <f t="shared" si="66"/>
        <v>44074</v>
      </c>
      <c r="T116" s="67">
        <f t="shared" si="67"/>
        <v>44074</v>
      </c>
      <c r="U116" s="67" t="str">
        <f t="shared" si="68"/>
        <v>na</v>
      </c>
      <c r="V116" s="69">
        <f t="shared" si="69"/>
        <v>14</v>
      </c>
      <c r="W116" s="69">
        <f t="shared" si="70"/>
        <v>0</v>
      </c>
      <c r="X116" s="41">
        <f t="shared" si="71"/>
        <v>98.08</v>
      </c>
      <c r="Y116" s="41">
        <f t="shared" si="72"/>
        <v>0</v>
      </c>
      <c r="Z116" s="41">
        <f t="shared" si="73"/>
        <v>4</v>
      </c>
      <c r="AA116" s="41">
        <f t="shared" si="74"/>
        <v>0</v>
      </c>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row>
    <row r="117" spans="1:65" x14ac:dyDescent="0.2">
      <c r="A117" s="27">
        <v>44064</v>
      </c>
      <c r="B117" s="1" t="s">
        <v>505</v>
      </c>
      <c r="D117" s="27">
        <v>44064</v>
      </c>
      <c r="E117" s="1" t="s">
        <v>354</v>
      </c>
      <c r="F117" s="1" t="s">
        <v>5</v>
      </c>
      <c r="G117" s="41">
        <v>98.08</v>
      </c>
      <c r="H117" s="41">
        <v>98.08</v>
      </c>
      <c r="I117" s="1" t="s">
        <v>696</v>
      </c>
      <c r="J117" s="1">
        <v>4</v>
      </c>
      <c r="K117" s="1">
        <v>444077</v>
      </c>
      <c r="L117" s="27">
        <v>34183</v>
      </c>
      <c r="M117" s="27" t="s">
        <v>703</v>
      </c>
      <c r="N117" s="27"/>
      <c r="O117" s="27">
        <v>44680</v>
      </c>
      <c r="P117" s="1" t="s">
        <v>704</v>
      </c>
      <c r="Q117" s="27">
        <v>44044</v>
      </c>
      <c r="R117" s="27">
        <v>44057</v>
      </c>
      <c r="S117" s="67">
        <f t="shared" si="66"/>
        <v>44074</v>
      </c>
      <c r="T117" s="67">
        <f t="shared" si="67"/>
        <v>44074</v>
      </c>
      <c r="U117" s="67" t="str">
        <f t="shared" si="68"/>
        <v>na</v>
      </c>
      <c r="V117" s="69">
        <f t="shared" si="69"/>
        <v>14</v>
      </c>
      <c r="W117" s="69">
        <f t="shared" si="70"/>
        <v>0</v>
      </c>
      <c r="X117" s="41">
        <f t="shared" si="71"/>
        <v>98.08</v>
      </c>
      <c r="Y117" s="41">
        <f t="shared" si="72"/>
        <v>0</v>
      </c>
      <c r="Z117" s="41">
        <f t="shared" si="73"/>
        <v>4</v>
      </c>
      <c r="AA117" s="41">
        <f t="shared" si="74"/>
        <v>0</v>
      </c>
    </row>
    <row r="118" spans="1:65" x14ac:dyDescent="0.2">
      <c r="A118" s="27">
        <v>44064</v>
      </c>
      <c r="B118" s="1" t="s">
        <v>508</v>
      </c>
      <c r="D118" s="27">
        <v>44064</v>
      </c>
      <c r="E118" s="1" t="s">
        <v>265</v>
      </c>
      <c r="F118" s="1" t="s">
        <v>5</v>
      </c>
      <c r="G118" s="41">
        <v>3769.23</v>
      </c>
      <c r="H118" s="41">
        <v>3769.23</v>
      </c>
      <c r="I118" s="1" t="s">
        <v>696</v>
      </c>
      <c r="J118" s="1">
        <v>80</v>
      </c>
      <c r="K118" s="1">
        <v>444183</v>
      </c>
      <c r="L118" s="27" t="s">
        <v>705</v>
      </c>
      <c r="M118" s="27">
        <v>37880</v>
      </c>
      <c r="N118" s="27"/>
      <c r="O118" s="27">
        <v>44680</v>
      </c>
      <c r="P118" s="1" t="s">
        <v>696</v>
      </c>
      <c r="Q118" s="27">
        <v>44044</v>
      </c>
      <c r="R118" s="27">
        <v>44057</v>
      </c>
      <c r="S118" s="67">
        <f t="shared" si="66"/>
        <v>44074</v>
      </c>
      <c r="T118" s="67">
        <f t="shared" si="67"/>
        <v>44074</v>
      </c>
      <c r="U118" s="67" t="str">
        <f t="shared" si="68"/>
        <v>na</v>
      </c>
      <c r="V118" s="69">
        <f t="shared" si="69"/>
        <v>14</v>
      </c>
      <c r="W118" s="69">
        <f t="shared" si="70"/>
        <v>0</v>
      </c>
      <c r="X118" s="41">
        <f t="shared" si="71"/>
        <v>3769.23</v>
      </c>
      <c r="Y118" s="41">
        <f t="shared" si="72"/>
        <v>0</v>
      </c>
      <c r="Z118" s="41">
        <f t="shared" si="73"/>
        <v>80</v>
      </c>
      <c r="AA118" s="41">
        <f t="shared" si="74"/>
        <v>0</v>
      </c>
      <c r="AE118" s="1" t="s">
        <v>32</v>
      </c>
      <c r="AG118" s="6">
        <f t="shared" ref="AG118:AP124" si="130">(SUMIFS($Z:$Z,$C:$C,$AF118,$T:$T,AG$1,$F:$F,$AE118)+SUMIFS($AA:$AA,$C:$C,$AF118,$U:$U,AG$1,$F:$F,$AE118))</f>
        <v>0</v>
      </c>
      <c r="AH118" s="6">
        <f t="shared" si="130"/>
        <v>0</v>
      </c>
      <c r="AI118" s="6">
        <f t="shared" si="130"/>
        <v>0</v>
      </c>
      <c r="AJ118" s="6">
        <f t="shared" si="130"/>
        <v>0</v>
      </c>
      <c r="AK118" s="6">
        <f t="shared" si="130"/>
        <v>0</v>
      </c>
      <c r="AL118" s="6">
        <f t="shared" si="130"/>
        <v>0</v>
      </c>
      <c r="AM118" s="6">
        <f t="shared" si="130"/>
        <v>0</v>
      </c>
      <c r="AN118" s="6">
        <f t="shared" si="130"/>
        <v>0</v>
      </c>
      <c r="AO118" s="6">
        <f t="shared" si="130"/>
        <v>0</v>
      </c>
      <c r="AP118" s="6">
        <f t="shared" si="130"/>
        <v>0</v>
      </c>
      <c r="AQ118" s="6">
        <f t="shared" ref="AQ118:AZ124" si="131">(SUMIFS($Z:$Z,$C:$C,$AF118,$T:$T,AQ$1,$F:$F,$AE118)+SUMIFS($AA:$AA,$C:$C,$AF118,$U:$U,AQ$1,$F:$F,$AE118))</f>
        <v>0</v>
      </c>
      <c r="AR118" s="6">
        <f t="shared" si="131"/>
        <v>0</v>
      </c>
      <c r="AS118" s="6">
        <f t="shared" si="131"/>
        <v>0</v>
      </c>
      <c r="AT118" s="6">
        <f t="shared" si="131"/>
        <v>0</v>
      </c>
      <c r="AU118" s="6">
        <f t="shared" si="131"/>
        <v>0</v>
      </c>
      <c r="AV118" s="6">
        <f t="shared" si="131"/>
        <v>0</v>
      </c>
      <c r="AW118" s="6">
        <f t="shared" si="131"/>
        <v>0</v>
      </c>
      <c r="AX118" s="6">
        <f t="shared" si="131"/>
        <v>0</v>
      </c>
      <c r="AY118" s="6">
        <f t="shared" si="131"/>
        <v>0</v>
      </c>
      <c r="AZ118" s="6">
        <f t="shared" si="131"/>
        <v>0</v>
      </c>
      <c r="BA118" s="6">
        <f t="shared" ref="BA118:BH124" si="132">(SUMIFS($Z:$Z,$C:$C,$AF118,$T:$T,BA$1,$F:$F,$AE118)+SUMIFS($AA:$AA,$C:$C,$AF118,$U:$U,BA$1,$F:$F,$AE118))</f>
        <v>0</v>
      </c>
      <c r="BB118" s="6">
        <f t="shared" si="132"/>
        <v>0</v>
      </c>
      <c r="BC118" s="6">
        <f t="shared" si="132"/>
        <v>0</v>
      </c>
      <c r="BD118" s="6">
        <f t="shared" si="132"/>
        <v>0</v>
      </c>
      <c r="BE118" s="6">
        <f t="shared" si="132"/>
        <v>0</v>
      </c>
      <c r="BF118" s="6">
        <f t="shared" si="132"/>
        <v>0</v>
      </c>
      <c r="BG118" s="6">
        <f t="shared" si="132"/>
        <v>0</v>
      </c>
      <c r="BH118" s="6">
        <f t="shared" si="132"/>
        <v>0</v>
      </c>
      <c r="BJ118" s="6">
        <f t="shared" ref="BJ118:BJ124" si="133">SUM(AG118:AR118)</f>
        <v>0</v>
      </c>
      <c r="BK118" s="6">
        <f t="shared" ref="BK118:BK124" si="134">SUM(AS118:BD118)</f>
        <v>0</v>
      </c>
      <c r="BL118" s="6">
        <f t="shared" ref="BL118:BL124" si="135">SUM(AV118:BG118)</f>
        <v>0</v>
      </c>
      <c r="BM118" s="6">
        <f t="shared" ref="BM118:BM124" si="136">SUM(AW118:BH118)</f>
        <v>0</v>
      </c>
    </row>
    <row r="119" spans="1:65" x14ac:dyDescent="0.2">
      <c r="A119" s="27">
        <v>44078</v>
      </c>
      <c r="B119" s="1" t="s">
        <v>514</v>
      </c>
      <c r="D119" s="27">
        <v>44078</v>
      </c>
      <c r="E119" s="1" t="s">
        <v>265</v>
      </c>
      <c r="F119" s="1" t="s">
        <v>5</v>
      </c>
      <c r="G119" s="41">
        <v>4107.6899999999996</v>
      </c>
      <c r="H119" s="41">
        <v>4107.6899999999996</v>
      </c>
      <c r="I119" s="1" t="s">
        <v>696</v>
      </c>
      <c r="J119" s="1">
        <v>80</v>
      </c>
      <c r="K119" s="1">
        <v>446110</v>
      </c>
      <c r="L119" s="27" t="s">
        <v>706</v>
      </c>
      <c r="M119" s="27">
        <v>41122</v>
      </c>
      <c r="N119" s="27"/>
      <c r="O119" s="27">
        <v>44680</v>
      </c>
      <c r="P119" s="1" t="s">
        <v>696</v>
      </c>
      <c r="Q119" s="27">
        <v>44058</v>
      </c>
      <c r="R119" s="27">
        <v>44071</v>
      </c>
      <c r="S119" s="67">
        <f t="shared" si="66"/>
        <v>44104</v>
      </c>
      <c r="T119" s="67">
        <f t="shared" si="67"/>
        <v>44074</v>
      </c>
      <c r="U119" s="67" t="str">
        <f t="shared" si="68"/>
        <v>na</v>
      </c>
      <c r="V119" s="69">
        <f t="shared" si="69"/>
        <v>14</v>
      </c>
      <c r="W119" s="69">
        <f t="shared" si="70"/>
        <v>0</v>
      </c>
      <c r="X119" s="41">
        <f t="shared" si="71"/>
        <v>4107.6899999999996</v>
      </c>
      <c r="Y119" s="41">
        <f t="shared" si="72"/>
        <v>0</v>
      </c>
      <c r="Z119" s="41">
        <f t="shared" si="73"/>
        <v>80</v>
      </c>
      <c r="AA119" s="41">
        <f t="shared" si="74"/>
        <v>0</v>
      </c>
      <c r="AE119" s="1" t="s">
        <v>32</v>
      </c>
      <c r="AG119" s="6">
        <f t="shared" si="130"/>
        <v>0</v>
      </c>
      <c r="AH119" s="6">
        <f t="shared" si="130"/>
        <v>0</v>
      </c>
      <c r="AI119" s="6">
        <f t="shared" si="130"/>
        <v>0</v>
      </c>
      <c r="AJ119" s="6">
        <f t="shared" si="130"/>
        <v>0</v>
      </c>
      <c r="AK119" s="6">
        <f t="shared" si="130"/>
        <v>0</v>
      </c>
      <c r="AL119" s="6">
        <f t="shared" si="130"/>
        <v>0</v>
      </c>
      <c r="AM119" s="6">
        <f t="shared" si="130"/>
        <v>0</v>
      </c>
      <c r="AN119" s="6">
        <f t="shared" si="130"/>
        <v>0</v>
      </c>
      <c r="AO119" s="6">
        <f t="shared" si="130"/>
        <v>0</v>
      </c>
      <c r="AP119" s="6">
        <f t="shared" si="130"/>
        <v>0</v>
      </c>
      <c r="AQ119" s="6">
        <f t="shared" si="131"/>
        <v>0</v>
      </c>
      <c r="AR119" s="6">
        <f t="shared" si="131"/>
        <v>0</v>
      </c>
      <c r="AS119" s="6">
        <f t="shared" si="131"/>
        <v>0</v>
      </c>
      <c r="AT119" s="6">
        <f t="shared" si="131"/>
        <v>0</v>
      </c>
      <c r="AU119" s="6">
        <f t="shared" si="131"/>
        <v>0</v>
      </c>
      <c r="AV119" s="6">
        <f t="shared" si="131"/>
        <v>0</v>
      </c>
      <c r="AW119" s="6">
        <f t="shared" si="131"/>
        <v>0</v>
      </c>
      <c r="AX119" s="6">
        <f t="shared" si="131"/>
        <v>0</v>
      </c>
      <c r="AY119" s="6">
        <f t="shared" si="131"/>
        <v>0</v>
      </c>
      <c r="AZ119" s="6">
        <f t="shared" si="131"/>
        <v>0</v>
      </c>
      <c r="BA119" s="6">
        <f t="shared" si="132"/>
        <v>0</v>
      </c>
      <c r="BB119" s="6">
        <f t="shared" si="132"/>
        <v>0</v>
      </c>
      <c r="BC119" s="6">
        <f t="shared" si="132"/>
        <v>0</v>
      </c>
      <c r="BD119" s="6">
        <f t="shared" si="132"/>
        <v>0</v>
      </c>
      <c r="BE119" s="6">
        <f t="shared" si="132"/>
        <v>0</v>
      </c>
      <c r="BF119" s="6">
        <f t="shared" si="132"/>
        <v>0</v>
      </c>
      <c r="BG119" s="6">
        <f t="shared" si="132"/>
        <v>0</v>
      </c>
      <c r="BH119" s="6">
        <f t="shared" si="132"/>
        <v>0</v>
      </c>
      <c r="BJ119" s="6">
        <f t="shared" si="133"/>
        <v>0</v>
      </c>
      <c r="BK119" s="6">
        <f t="shared" si="134"/>
        <v>0</v>
      </c>
      <c r="BL119" s="6">
        <f t="shared" si="135"/>
        <v>0</v>
      </c>
      <c r="BM119" s="6">
        <f t="shared" si="136"/>
        <v>0</v>
      </c>
    </row>
    <row r="120" spans="1:65" x14ac:dyDescent="0.2">
      <c r="A120" s="27">
        <v>44078</v>
      </c>
      <c r="B120" s="1" t="s">
        <v>512</v>
      </c>
      <c r="D120" s="27">
        <v>44078</v>
      </c>
      <c r="E120" s="1" t="s">
        <v>265</v>
      </c>
      <c r="F120" s="1" t="s">
        <v>5</v>
      </c>
      <c r="G120" s="41">
        <v>2730.77</v>
      </c>
      <c r="H120" s="41">
        <v>2730.77</v>
      </c>
      <c r="I120" s="1" t="s">
        <v>696</v>
      </c>
      <c r="J120" s="1">
        <v>80</v>
      </c>
      <c r="K120" s="1">
        <v>446129</v>
      </c>
      <c r="L120" s="27" t="s">
        <v>707</v>
      </c>
      <c r="M120" s="27">
        <v>42196</v>
      </c>
      <c r="N120" s="27">
        <v>44099</v>
      </c>
      <c r="O120" s="27">
        <v>44106</v>
      </c>
      <c r="P120" s="1" t="s">
        <v>696</v>
      </c>
      <c r="Q120" s="27">
        <v>44058</v>
      </c>
      <c r="R120" s="27">
        <v>44071</v>
      </c>
      <c r="S120" s="67">
        <f t="shared" si="66"/>
        <v>44104</v>
      </c>
      <c r="T120" s="67">
        <f t="shared" si="67"/>
        <v>44074</v>
      </c>
      <c r="U120" s="67" t="str">
        <f t="shared" si="68"/>
        <v>na</v>
      </c>
      <c r="V120" s="69">
        <f t="shared" si="69"/>
        <v>14</v>
      </c>
      <c r="W120" s="69">
        <f t="shared" si="70"/>
        <v>0</v>
      </c>
      <c r="X120" s="41">
        <f t="shared" si="71"/>
        <v>2730.77</v>
      </c>
      <c r="Y120" s="41">
        <f t="shared" si="72"/>
        <v>0</v>
      </c>
      <c r="Z120" s="41">
        <f t="shared" si="73"/>
        <v>80</v>
      </c>
      <c r="AA120" s="41">
        <f t="shared" si="74"/>
        <v>0</v>
      </c>
      <c r="AE120" s="1" t="s">
        <v>32</v>
      </c>
      <c r="AG120" s="6">
        <f t="shared" si="130"/>
        <v>0</v>
      </c>
      <c r="AH120" s="6">
        <f t="shared" si="130"/>
        <v>0</v>
      </c>
      <c r="AI120" s="6">
        <f t="shared" si="130"/>
        <v>0</v>
      </c>
      <c r="AJ120" s="6">
        <f t="shared" si="130"/>
        <v>0</v>
      </c>
      <c r="AK120" s="6">
        <f t="shared" si="130"/>
        <v>0</v>
      </c>
      <c r="AL120" s="6">
        <f t="shared" si="130"/>
        <v>0</v>
      </c>
      <c r="AM120" s="6">
        <f t="shared" si="130"/>
        <v>0</v>
      </c>
      <c r="AN120" s="6">
        <f t="shared" si="130"/>
        <v>0</v>
      </c>
      <c r="AO120" s="6">
        <f t="shared" si="130"/>
        <v>0</v>
      </c>
      <c r="AP120" s="6">
        <f t="shared" si="130"/>
        <v>0</v>
      </c>
      <c r="AQ120" s="6">
        <f t="shared" si="131"/>
        <v>0</v>
      </c>
      <c r="AR120" s="6">
        <f t="shared" si="131"/>
        <v>0</v>
      </c>
      <c r="AS120" s="6">
        <f t="shared" si="131"/>
        <v>0</v>
      </c>
      <c r="AT120" s="6">
        <f t="shared" si="131"/>
        <v>0</v>
      </c>
      <c r="AU120" s="6">
        <f t="shared" si="131"/>
        <v>0</v>
      </c>
      <c r="AV120" s="6">
        <f t="shared" si="131"/>
        <v>0</v>
      </c>
      <c r="AW120" s="6">
        <f t="shared" si="131"/>
        <v>0</v>
      </c>
      <c r="AX120" s="6">
        <f t="shared" si="131"/>
        <v>0</v>
      </c>
      <c r="AY120" s="6">
        <f t="shared" si="131"/>
        <v>0</v>
      </c>
      <c r="AZ120" s="6">
        <f t="shared" si="131"/>
        <v>0</v>
      </c>
      <c r="BA120" s="6">
        <f t="shared" si="132"/>
        <v>0</v>
      </c>
      <c r="BB120" s="6">
        <f t="shared" si="132"/>
        <v>0</v>
      </c>
      <c r="BC120" s="6">
        <f t="shared" si="132"/>
        <v>0</v>
      </c>
      <c r="BD120" s="6">
        <f t="shared" si="132"/>
        <v>0</v>
      </c>
      <c r="BE120" s="6">
        <f t="shared" si="132"/>
        <v>0</v>
      </c>
      <c r="BF120" s="6">
        <f t="shared" si="132"/>
        <v>0</v>
      </c>
      <c r="BG120" s="6">
        <f t="shared" si="132"/>
        <v>0</v>
      </c>
      <c r="BH120" s="6">
        <f t="shared" si="132"/>
        <v>0</v>
      </c>
      <c r="BJ120" s="6">
        <f t="shared" si="133"/>
        <v>0</v>
      </c>
      <c r="BK120" s="6">
        <f t="shared" si="134"/>
        <v>0</v>
      </c>
      <c r="BL120" s="6">
        <f t="shared" si="135"/>
        <v>0</v>
      </c>
      <c r="BM120" s="6">
        <f t="shared" si="136"/>
        <v>0</v>
      </c>
    </row>
    <row r="121" spans="1:65" x14ac:dyDescent="0.2">
      <c r="A121" s="27">
        <v>44078</v>
      </c>
      <c r="B121" s="1" t="s">
        <v>511</v>
      </c>
      <c r="D121" s="27">
        <v>44078</v>
      </c>
      <c r="E121" s="1" t="s">
        <v>265</v>
      </c>
      <c r="F121" s="1" t="s">
        <v>5</v>
      </c>
      <c r="G121" s="41">
        <v>1769.23</v>
      </c>
      <c r="H121" s="41">
        <v>1769.23</v>
      </c>
      <c r="I121" s="1" t="s">
        <v>696</v>
      </c>
      <c r="J121" s="1">
        <v>80</v>
      </c>
      <c r="K121" s="1">
        <v>446151</v>
      </c>
      <c r="L121" s="27">
        <v>31169</v>
      </c>
      <c r="M121" s="27">
        <v>43994</v>
      </c>
      <c r="N121" s="27">
        <v>44092</v>
      </c>
      <c r="O121" s="27">
        <v>44106</v>
      </c>
      <c r="P121" s="1" t="s">
        <v>696</v>
      </c>
      <c r="Q121" s="27">
        <v>44058</v>
      </c>
      <c r="R121" s="27">
        <v>44071</v>
      </c>
      <c r="S121" s="67">
        <f t="shared" si="66"/>
        <v>44104</v>
      </c>
      <c r="T121" s="67">
        <f t="shared" si="67"/>
        <v>44074</v>
      </c>
      <c r="U121" s="67" t="str">
        <f t="shared" si="68"/>
        <v>na</v>
      </c>
      <c r="V121" s="69">
        <f t="shared" si="69"/>
        <v>14</v>
      </c>
      <c r="W121" s="69">
        <f t="shared" si="70"/>
        <v>0</v>
      </c>
      <c r="X121" s="41">
        <f t="shared" si="71"/>
        <v>1769.23</v>
      </c>
      <c r="Y121" s="41">
        <f t="shared" si="72"/>
        <v>0</v>
      </c>
      <c r="Z121" s="41">
        <f t="shared" si="73"/>
        <v>80</v>
      </c>
      <c r="AA121" s="41">
        <f t="shared" si="74"/>
        <v>0</v>
      </c>
      <c r="AE121" s="1" t="s">
        <v>32</v>
      </c>
      <c r="AG121" s="6">
        <f t="shared" si="130"/>
        <v>0</v>
      </c>
      <c r="AH121" s="6">
        <f t="shared" si="130"/>
        <v>0</v>
      </c>
      <c r="AI121" s="6">
        <f t="shared" si="130"/>
        <v>0</v>
      </c>
      <c r="AJ121" s="6">
        <f t="shared" si="130"/>
        <v>0</v>
      </c>
      <c r="AK121" s="6">
        <f t="shared" si="130"/>
        <v>0</v>
      </c>
      <c r="AL121" s="6">
        <f t="shared" si="130"/>
        <v>0</v>
      </c>
      <c r="AM121" s="6">
        <f t="shared" si="130"/>
        <v>0</v>
      </c>
      <c r="AN121" s="6">
        <f t="shared" si="130"/>
        <v>0</v>
      </c>
      <c r="AO121" s="6">
        <f t="shared" si="130"/>
        <v>0</v>
      </c>
      <c r="AP121" s="6">
        <f t="shared" si="130"/>
        <v>0</v>
      </c>
      <c r="AQ121" s="6">
        <f t="shared" si="131"/>
        <v>0</v>
      </c>
      <c r="AR121" s="6">
        <f t="shared" si="131"/>
        <v>0</v>
      </c>
      <c r="AS121" s="6">
        <f t="shared" si="131"/>
        <v>0</v>
      </c>
      <c r="AT121" s="6">
        <f t="shared" si="131"/>
        <v>0</v>
      </c>
      <c r="AU121" s="6">
        <f t="shared" si="131"/>
        <v>0</v>
      </c>
      <c r="AV121" s="6">
        <f t="shared" si="131"/>
        <v>0</v>
      </c>
      <c r="AW121" s="6">
        <f t="shared" si="131"/>
        <v>0</v>
      </c>
      <c r="AX121" s="6">
        <f t="shared" si="131"/>
        <v>0</v>
      </c>
      <c r="AY121" s="6">
        <f t="shared" si="131"/>
        <v>0</v>
      </c>
      <c r="AZ121" s="6">
        <f t="shared" si="131"/>
        <v>0</v>
      </c>
      <c r="BA121" s="6">
        <f t="shared" si="132"/>
        <v>0</v>
      </c>
      <c r="BB121" s="6">
        <f t="shared" si="132"/>
        <v>0</v>
      </c>
      <c r="BC121" s="6">
        <f t="shared" si="132"/>
        <v>0</v>
      </c>
      <c r="BD121" s="6">
        <f t="shared" si="132"/>
        <v>0</v>
      </c>
      <c r="BE121" s="6">
        <f t="shared" si="132"/>
        <v>0</v>
      </c>
      <c r="BF121" s="6">
        <f t="shared" si="132"/>
        <v>0</v>
      </c>
      <c r="BG121" s="6">
        <f t="shared" si="132"/>
        <v>0</v>
      </c>
      <c r="BH121" s="6">
        <f t="shared" si="132"/>
        <v>0</v>
      </c>
      <c r="BJ121" s="6">
        <f t="shared" si="133"/>
        <v>0</v>
      </c>
      <c r="BK121" s="6">
        <f t="shared" si="134"/>
        <v>0</v>
      </c>
      <c r="BL121" s="6">
        <f t="shared" si="135"/>
        <v>0</v>
      </c>
      <c r="BM121" s="6">
        <f t="shared" si="136"/>
        <v>0</v>
      </c>
    </row>
    <row r="122" spans="1:65" x14ac:dyDescent="0.2">
      <c r="A122" s="27">
        <v>44078</v>
      </c>
      <c r="B122" s="1" t="s">
        <v>510</v>
      </c>
      <c r="D122" s="27">
        <v>44078</v>
      </c>
      <c r="E122" s="1" t="s">
        <v>265</v>
      </c>
      <c r="F122" s="1" t="s">
        <v>5</v>
      </c>
      <c r="G122" s="41">
        <v>980.77</v>
      </c>
      <c r="H122" s="41">
        <v>980.77</v>
      </c>
      <c r="I122" s="1" t="s">
        <v>696</v>
      </c>
      <c r="J122" s="1">
        <v>40</v>
      </c>
      <c r="K122" s="1">
        <v>446087</v>
      </c>
      <c r="L122" s="27">
        <v>34183</v>
      </c>
      <c r="M122" s="27" t="s">
        <v>703</v>
      </c>
      <c r="N122" s="27"/>
      <c r="O122" s="27">
        <v>44680</v>
      </c>
      <c r="P122" s="1" t="s">
        <v>696</v>
      </c>
      <c r="Q122" s="27">
        <v>44058</v>
      </c>
      <c r="R122" s="27">
        <v>44071</v>
      </c>
      <c r="S122" s="67">
        <f t="shared" si="66"/>
        <v>44104</v>
      </c>
      <c r="T122" s="67">
        <f t="shared" si="67"/>
        <v>44074</v>
      </c>
      <c r="U122" s="67" t="str">
        <f t="shared" si="68"/>
        <v>na</v>
      </c>
      <c r="V122" s="69">
        <f t="shared" si="69"/>
        <v>14</v>
      </c>
      <c r="W122" s="69">
        <f t="shared" si="70"/>
        <v>0</v>
      </c>
      <c r="X122" s="41">
        <f t="shared" si="71"/>
        <v>980.77</v>
      </c>
      <c r="Y122" s="41">
        <f t="shared" si="72"/>
        <v>0</v>
      </c>
      <c r="Z122" s="41">
        <f t="shared" si="73"/>
        <v>40</v>
      </c>
      <c r="AA122" s="41">
        <f t="shared" si="74"/>
        <v>0</v>
      </c>
      <c r="AE122" s="1" t="s">
        <v>32</v>
      </c>
      <c r="AG122" s="74">
        <f t="shared" si="130"/>
        <v>0</v>
      </c>
      <c r="AH122" s="74">
        <f t="shared" si="130"/>
        <v>0</v>
      </c>
      <c r="AI122" s="74">
        <f t="shared" si="130"/>
        <v>0</v>
      </c>
      <c r="AJ122" s="74">
        <f t="shared" si="130"/>
        <v>0</v>
      </c>
      <c r="AK122" s="74">
        <f t="shared" si="130"/>
        <v>0</v>
      </c>
      <c r="AL122" s="74">
        <f t="shared" si="130"/>
        <v>0</v>
      </c>
      <c r="AM122" s="74">
        <f t="shared" si="130"/>
        <v>0</v>
      </c>
      <c r="AN122" s="74">
        <f t="shared" si="130"/>
        <v>0</v>
      </c>
      <c r="AO122" s="74">
        <f t="shared" si="130"/>
        <v>0</v>
      </c>
      <c r="AP122" s="74">
        <f t="shared" si="130"/>
        <v>0</v>
      </c>
      <c r="AQ122" s="74">
        <f t="shared" si="131"/>
        <v>0</v>
      </c>
      <c r="AR122" s="74">
        <f t="shared" si="131"/>
        <v>0</v>
      </c>
      <c r="AS122" s="6">
        <f t="shared" si="131"/>
        <v>0</v>
      </c>
      <c r="AT122" s="6">
        <f t="shared" si="131"/>
        <v>0</v>
      </c>
      <c r="AU122" s="6">
        <f t="shared" si="131"/>
        <v>0</v>
      </c>
      <c r="AV122" s="6">
        <f t="shared" si="131"/>
        <v>0</v>
      </c>
      <c r="AW122" s="6">
        <f t="shared" si="131"/>
        <v>0</v>
      </c>
      <c r="AX122" s="6">
        <f t="shared" si="131"/>
        <v>0</v>
      </c>
      <c r="AY122" s="6">
        <f t="shared" si="131"/>
        <v>0</v>
      </c>
      <c r="AZ122" s="6">
        <f t="shared" si="131"/>
        <v>0</v>
      </c>
      <c r="BA122" s="6">
        <f t="shared" si="132"/>
        <v>0</v>
      </c>
      <c r="BB122" s="6">
        <f t="shared" si="132"/>
        <v>0</v>
      </c>
      <c r="BC122" s="6">
        <f t="shared" si="132"/>
        <v>0</v>
      </c>
      <c r="BD122" s="6">
        <f t="shared" si="132"/>
        <v>0</v>
      </c>
      <c r="BE122" s="6">
        <f t="shared" si="132"/>
        <v>0</v>
      </c>
      <c r="BF122" s="6">
        <f t="shared" si="132"/>
        <v>0</v>
      </c>
      <c r="BG122" s="6">
        <f t="shared" si="132"/>
        <v>0</v>
      </c>
      <c r="BH122" s="6">
        <f t="shared" si="132"/>
        <v>0</v>
      </c>
      <c r="BJ122" s="6">
        <f t="shared" si="133"/>
        <v>0</v>
      </c>
      <c r="BK122" s="6">
        <f t="shared" si="134"/>
        <v>0</v>
      </c>
      <c r="BL122" s="6">
        <f t="shared" si="135"/>
        <v>0</v>
      </c>
      <c r="BM122" s="6">
        <f t="shared" si="136"/>
        <v>0</v>
      </c>
    </row>
    <row r="123" spans="1:65" x14ac:dyDescent="0.2">
      <c r="A123" s="27">
        <v>44078</v>
      </c>
      <c r="B123" s="1" t="s">
        <v>510</v>
      </c>
      <c r="D123" s="27">
        <v>44078</v>
      </c>
      <c r="E123" s="1" t="s">
        <v>354</v>
      </c>
      <c r="F123" s="1" t="s">
        <v>5</v>
      </c>
      <c r="G123" s="41">
        <v>588.46</v>
      </c>
      <c r="H123" s="41">
        <v>588.46</v>
      </c>
      <c r="I123" s="1" t="s">
        <v>696</v>
      </c>
      <c r="J123" s="1">
        <v>24</v>
      </c>
      <c r="K123" s="1">
        <v>446087</v>
      </c>
      <c r="L123" s="27">
        <v>34183</v>
      </c>
      <c r="M123" s="27" t="s">
        <v>703</v>
      </c>
      <c r="N123" s="27"/>
      <c r="O123" s="27">
        <v>44680</v>
      </c>
      <c r="P123" s="1" t="s">
        <v>704</v>
      </c>
      <c r="Q123" s="27">
        <v>44058</v>
      </c>
      <c r="R123" s="27">
        <v>44071</v>
      </c>
      <c r="S123" s="67">
        <f t="shared" si="66"/>
        <v>44104</v>
      </c>
      <c r="T123" s="67">
        <f t="shared" si="67"/>
        <v>44074</v>
      </c>
      <c r="U123" s="67" t="str">
        <f t="shared" si="68"/>
        <v>na</v>
      </c>
      <c r="V123" s="69">
        <f t="shared" si="69"/>
        <v>14</v>
      </c>
      <c r="W123" s="69">
        <f t="shared" si="70"/>
        <v>0</v>
      </c>
      <c r="X123" s="41">
        <f t="shared" si="71"/>
        <v>588.46</v>
      </c>
      <c r="Y123" s="41">
        <f t="shared" si="72"/>
        <v>0</v>
      </c>
      <c r="Z123" s="41">
        <f t="shared" si="73"/>
        <v>24</v>
      </c>
      <c r="AA123" s="41">
        <f t="shared" si="74"/>
        <v>0</v>
      </c>
      <c r="AE123" s="1" t="s">
        <v>32</v>
      </c>
      <c r="AG123" s="74">
        <f t="shared" si="130"/>
        <v>0</v>
      </c>
      <c r="AH123" s="74">
        <f t="shared" si="130"/>
        <v>0</v>
      </c>
      <c r="AI123" s="74">
        <f t="shared" si="130"/>
        <v>0</v>
      </c>
      <c r="AJ123" s="74">
        <f t="shared" si="130"/>
        <v>0</v>
      </c>
      <c r="AK123" s="74">
        <f t="shared" si="130"/>
        <v>0</v>
      </c>
      <c r="AL123" s="74">
        <f t="shared" si="130"/>
        <v>0</v>
      </c>
      <c r="AM123" s="74">
        <f t="shared" si="130"/>
        <v>0</v>
      </c>
      <c r="AN123" s="74">
        <f t="shared" si="130"/>
        <v>0</v>
      </c>
      <c r="AO123" s="74">
        <f t="shared" si="130"/>
        <v>0</v>
      </c>
      <c r="AP123" s="74">
        <f t="shared" si="130"/>
        <v>0</v>
      </c>
      <c r="AQ123" s="74">
        <f t="shared" si="131"/>
        <v>0</v>
      </c>
      <c r="AR123" s="74">
        <f t="shared" si="131"/>
        <v>0</v>
      </c>
      <c r="AS123" s="6">
        <f t="shared" si="131"/>
        <v>0</v>
      </c>
      <c r="AT123" s="6">
        <f t="shared" si="131"/>
        <v>0</v>
      </c>
      <c r="AU123" s="6">
        <f t="shared" si="131"/>
        <v>0</v>
      </c>
      <c r="AV123" s="6">
        <f t="shared" si="131"/>
        <v>0</v>
      </c>
      <c r="AW123" s="6">
        <f t="shared" si="131"/>
        <v>0</v>
      </c>
      <c r="AX123" s="6">
        <f t="shared" si="131"/>
        <v>0</v>
      </c>
      <c r="AY123" s="6">
        <f t="shared" si="131"/>
        <v>0</v>
      </c>
      <c r="AZ123" s="6">
        <f t="shared" si="131"/>
        <v>0</v>
      </c>
      <c r="BA123" s="6">
        <f t="shared" si="132"/>
        <v>0</v>
      </c>
      <c r="BB123" s="6">
        <f t="shared" si="132"/>
        <v>0</v>
      </c>
      <c r="BC123" s="6">
        <f t="shared" si="132"/>
        <v>0</v>
      </c>
      <c r="BD123" s="6">
        <f t="shared" si="132"/>
        <v>0</v>
      </c>
      <c r="BE123" s="6">
        <f t="shared" si="132"/>
        <v>0</v>
      </c>
      <c r="BF123" s="6">
        <f t="shared" si="132"/>
        <v>0</v>
      </c>
      <c r="BG123" s="6">
        <f t="shared" si="132"/>
        <v>0</v>
      </c>
      <c r="BH123" s="6">
        <f t="shared" si="132"/>
        <v>0</v>
      </c>
      <c r="BJ123" s="6">
        <f t="shared" si="133"/>
        <v>0</v>
      </c>
      <c r="BK123" s="6">
        <f t="shared" si="134"/>
        <v>0</v>
      </c>
      <c r="BL123" s="6">
        <f t="shared" si="135"/>
        <v>0</v>
      </c>
      <c r="BM123" s="6">
        <f t="shared" si="136"/>
        <v>0</v>
      </c>
    </row>
    <row r="124" spans="1:65" x14ac:dyDescent="0.2">
      <c r="A124" s="27">
        <v>44078</v>
      </c>
      <c r="B124" s="1" t="s">
        <v>513</v>
      </c>
      <c r="D124" s="27">
        <v>44078</v>
      </c>
      <c r="E124" s="1" t="s">
        <v>265</v>
      </c>
      <c r="F124" s="1" t="s">
        <v>5</v>
      </c>
      <c r="G124" s="41">
        <v>3769.23</v>
      </c>
      <c r="H124" s="41">
        <v>3769.23</v>
      </c>
      <c r="I124" s="1" t="s">
        <v>696</v>
      </c>
      <c r="J124" s="1">
        <v>80</v>
      </c>
      <c r="K124" s="1">
        <v>446193</v>
      </c>
      <c r="L124" s="27" t="s">
        <v>705</v>
      </c>
      <c r="M124" s="27">
        <v>37880</v>
      </c>
      <c r="N124" s="27"/>
      <c r="O124" s="27">
        <v>44680</v>
      </c>
      <c r="P124" s="1" t="s">
        <v>696</v>
      </c>
      <c r="Q124" s="27">
        <v>44058</v>
      </c>
      <c r="R124" s="27">
        <v>44071</v>
      </c>
      <c r="S124" s="67">
        <f t="shared" si="66"/>
        <v>44104</v>
      </c>
      <c r="T124" s="67">
        <f t="shared" si="67"/>
        <v>44074</v>
      </c>
      <c r="U124" s="67" t="str">
        <f t="shared" si="68"/>
        <v>na</v>
      </c>
      <c r="V124" s="69">
        <f t="shared" si="69"/>
        <v>14</v>
      </c>
      <c r="W124" s="69">
        <f t="shared" si="70"/>
        <v>0</v>
      </c>
      <c r="X124" s="41">
        <f t="shared" si="71"/>
        <v>3769.23</v>
      </c>
      <c r="Y124" s="41">
        <f t="shared" si="72"/>
        <v>0</v>
      </c>
      <c r="Z124" s="41">
        <f t="shared" si="73"/>
        <v>80</v>
      </c>
      <c r="AA124" s="41">
        <f t="shared" si="74"/>
        <v>0</v>
      </c>
      <c r="AE124" s="1" t="s">
        <v>32</v>
      </c>
      <c r="AG124" s="6">
        <f t="shared" si="130"/>
        <v>0</v>
      </c>
      <c r="AH124" s="6">
        <f t="shared" si="130"/>
        <v>0</v>
      </c>
      <c r="AI124" s="6">
        <f t="shared" si="130"/>
        <v>0</v>
      </c>
      <c r="AJ124" s="6">
        <f t="shared" si="130"/>
        <v>0</v>
      </c>
      <c r="AK124" s="6">
        <f t="shared" si="130"/>
        <v>0</v>
      </c>
      <c r="AL124" s="6">
        <f t="shared" si="130"/>
        <v>0</v>
      </c>
      <c r="AM124" s="6">
        <f t="shared" si="130"/>
        <v>0</v>
      </c>
      <c r="AN124" s="6">
        <f t="shared" si="130"/>
        <v>0</v>
      </c>
      <c r="AO124" s="6">
        <f t="shared" si="130"/>
        <v>0</v>
      </c>
      <c r="AP124" s="6">
        <f t="shared" si="130"/>
        <v>0</v>
      </c>
      <c r="AQ124" s="6">
        <f t="shared" si="131"/>
        <v>0</v>
      </c>
      <c r="AR124" s="6">
        <f t="shared" si="131"/>
        <v>0</v>
      </c>
      <c r="AS124" s="6">
        <f t="shared" si="131"/>
        <v>0</v>
      </c>
      <c r="AT124" s="6">
        <f t="shared" si="131"/>
        <v>0</v>
      </c>
      <c r="AU124" s="6">
        <f t="shared" si="131"/>
        <v>0</v>
      </c>
      <c r="AV124" s="6">
        <f t="shared" si="131"/>
        <v>0</v>
      </c>
      <c r="AW124" s="6">
        <f t="shared" si="131"/>
        <v>0</v>
      </c>
      <c r="AX124" s="6">
        <f t="shared" si="131"/>
        <v>0</v>
      </c>
      <c r="AY124" s="6">
        <f t="shared" si="131"/>
        <v>0</v>
      </c>
      <c r="AZ124" s="6">
        <f t="shared" si="131"/>
        <v>0</v>
      </c>
      <c r="BA124" s="6">
        <f t="shared" si="132"/>
        <v>0</v>
      </c>
      <c r="BB124" s="6">
        <f t="shared" si="132"/>
        <v>0</v>
      </c>
      <c r="BC124" s="6">
        <f t="shared" si="132"/>
        <v>0</v>
      </c>
      <c r="BD124" s="6">
        <f t="shared" si="132"/>
        <v>0</v>
      </c>
      <c r="BE124" s="6">
        <f t="shared" si="132"/>
        <v>0</v>
      </c>
      <c r="BF124" s="6">
        <f t="shared" si="132"/>
        <v>0</v>
      </c>
      <c r="BG124" s="6">
        <f t="shared" si="132"/>
        <v>0</v>
      </c>
      <c r="BH124" s="6">
        <f t="shared" si="132"/>
        <v>0</v>
      </c>
      <c r="BJ124" s="6">
        <f t="shared" si="133"/>
        <v>0</v>
      </c>
      <c r="BK124" s="6">
        <f t="shared" si="134"/>
        <v>0</v>
      </c>
      <c r="BL124" s="6">
        <f t="shared" si="135"/>
        <v>0</v>
      </c>
      <c r="BM124" s="6">
        <f t="shared" si="136"/>
        <v>0</v>
      </c>
    </row>
    <row r="125" spans="1:65" x14ac:dyDescent="0.2">
      <c r="A125" s="27">
        <v>44092</v>
      </c>
      <c r="B125" s="1" t="s">
        <v>519</v>
      </c>
      <c r="D125" s="27">
        <v>44092</v>
      </c>
      <c r="E125" s="1" t="s">
        <v>265</v>
      </c>
      <c r="F125" s="1" t="s">
        <v>5</v>
      </c>
      <c r="G125" s="41">
        <v>4107.6899999999996</v>
      </c>
      <c r="H125" s="41">
        <v>4107.6899999999996</v>
      </c>
      <c r="I125" s="1" t="s">
        <v>696</v>
      </c>
      <c r="J125" s="1">
        <v>80</v>
      </c>
      <c r="K125" s="1">
        <v>446706</v>
      </c>
      <c r="L125" s="27" t="s">
        <v>706</v>
      </c>
      <c r="M125" s="27">
        <v>41122</v>
      </c>
      <c r="N125" s="27"/>
      <c r="O125" s="27">
        <v>44680</v>
      </c>
      <c r="P125" s="1" t="s">
        <v>696</v>
      </c>
      <c r="Q125" s="27">
        <v>44072</v>
      </c>
      <c r="R125" s="27">
        <v>44085</v>
      </c>
      <c r="S125" s="67">
        <f t="shared" si="66"/>
        <v>44104</v>
      </c>
      <c r="T125" s="67">
        <f t="shared" si="67"/>
        <v>44074</v>
      </c>
      <c r="U125" s="67">
        <f t="shared" si="68"/>
        <v>44104</v>
      </c>
      <c r="V125" s="69">
        <f t="shared" si="69"/>
        <v>3</v>
      </c>
      <c r="W125" s="69">
        <f t="shared" si="70"/>
        <v>11</v>
      </c>
      <c r="X125" s="41">
        <f t="shared" si="71"/>
        <v>880.21928571428555</v>
      </c>
      <c r="Y125" s="41">
        <f t="shared" si="72"/>
        <v>3227.4707142857142</v>
      </c>
      <c r="Z125" s="41">
        <f t="shared" si="73"/>
        <v>17.142857142857142</v>
      </c>
      <c r="AA125" s="41">
        <f t="shared" si="74"/>
        <v>62.857142857142861</v>
      </c>
      <c r="AF125" s="71" t="s">
        <v>666</v>
      </c>
      <c r="AG125" s="72">
        <f>SUM(AG118:AG124)</f>
        <v>0</v>
      </c>
      <c r="AH125" s="72">
        <f t="shared" ref="AH125:BH125" si="137">SUM(AH118:AH124)</f>
        <v>0</v>
      </c>
      <c r="AI125" s="72">
        <f t="shared" si="137"/>
        <v>0</v>
      </c>
      <c r="AJ125" s="72">
        <f t="shared" si="137"/>
        <v>0</v>
      </c>
      <c r="AK125" s="72">
        <f t="shared" si="137"/>
        <v>0</v>
      </c>
      <c r="AL125" s="72">
        <f t="shared" si="137"/>
        <v>0</v>
      </c>
      <c r="AM125" s="72">
        <f t="shared" si="137"/>
        <v>0</v>
      </c>
      <c r="AN125" s="72">
        <f t="shared" si="137"/>
        <v>0</v>
      </c>
      <c r="AO125" s="72">
        <f t="shared" si="137"/>
        <v>0</v>
      </c>
      <c r="AP125" s="72">
        <f t="shared" si="137"/>
        <v>0</v>
      </c>
      <c r="AQ125" s="72">
        <f t="shared" si="137"/>
        <v>0</v>
      </c>
      <c r="AR125" s="72">
        <f t="shared" si="137"/>
        <v>0</v>
      </c>
      <c r="AS125" s="72">
        <f t="shared" si="137"/>
        <v>0</v>
      </c>
      <c r="AT125" s="72">
        <f t="shared" si="137"/>
        <v>0</v>
      </c>
      <c r="AU125" s="72">
        <f t="shared" si="137"/>
        <v>0</v>
      </c>
      <c r="AV125" s="72">
        <f t="shared" si="137"/>
        <v>0</v>
      </c>
      <c r="AW125" s="72">
        <f t="shared" si="137"/>
        <v>0</v>
      </c>
      <c r="AX125" s="72">
        <f t="shared" si="137"/>
        <v>0</v>
      </c>
      <c r="AY125" s="72">
        <f t="shared" si="137"/>
        <v>0</v>
      </c>
      <c r="AZ125" s="72">
        <f t="shared" si="137"/>
        <v>0</v>
      </c>
      <c r="BA125" s="72">
        <f t="shared" si="137"/>
        <v>0</v>
      </c>
      <c r="BB125" s="72">
        <f t="shared" si="137"/>
        <v>0</v>
      </c>
      <c r="BC125" s="72">
        <f t="shared" si="137"/>
        <v>0</v>
      </c>
      <c r="BD125" s="72">
        <f t="shared" si="137"/>
        <v>0</v>
      </c>
      <c r="BE125" s="72">
        <f t="shared" si="137"/>
        <v>0</v>
      </c>
      <c r="BF125" s="72">
        <f t="shared" si="137"/>
        <v>0</v>
      </c>
      <c r="BG125" s="72">
        <f t="shared" si="137"/>
        <v>0</v>
      </c>
      <c r="BH125" s="72">
        <f t="shared" si="137"/>
        <v>0</v>
      </c>
      <c r="BJ125" s="72">
        <f>SUM(BJ118:BJ124)</f>
        <v>0</v>
      </c>
      <c r="BK125" s="72">
        <f t="shared" ref="BK125:BM125" si="138">SUM(BK118:BK124)</f>
        <v>0</v>
      </c>
      <c r="BL125" s="72">
        <f t="shared" si="138"/>
        <v>0</v>
      </c>
      <c r="BM125" s="72">
        <f t="shared" si="138"/>
        <v>0</v>
      </c>
    </row>
    <row r="126" spans="1:65" x14ac:dyDescent="0.2">
      <c r="A126" s="27">
        <v>44092</v>
      </c>
      <c r="B126" s="1" t="s">
        <v>516</v>
      </c>
      <c r="D126" s="27">
        <v>44092</v>
      </c>
      <c r="E126" s="1" t="s">
        <v>265</v>
      </c>
      <c r="F126" s="1" t="s">
        <v>5</v>
      </c>
      <c r="G126" s="41">
        <v>1473.23</v>
      </c>
      <c r="H126" s="41">
        <v>1473.23</v>
      </c>
      <c r="I126" s="1" t="s">
        <v>696</v>
      </c>
      <c r="J126" s="1">
        <v>70.25</v>
      </c>
      <c r="K126" s="1">
        <v>446620</v>
      </c>
      <c r="L126" s="27">
        <v>31169</v>
      </c>
      <c r="M126" s="27">
        <v>43994</v>
      </c>
      <c r="N126" s="27">
        <v>44092</v>
      </c>
      <c r="O126" s="27">
        <v>44106</v>
      </c>
      <c r="P126" s="1" t="s">
        <v>696</v>
      </c>
      <c r="Q126" s="27">
        <v>44072</v>
      </c>
      <c r="R126" s="27">
        <v>44085</v>
      </c>
      <c r="S126" s="67">
        <f t="shared" si="66"/>
        <v>44104</v>
      </c>
      <c r="T126" s="67">
        <f t="shared" si="67"/>
        <v>44074</v>
      </c>
      <c r="U126" s="67">
        <f t="shared" si="68"/>
        <v>44104</v>
      </c>
      <c r="V126" s="69">
        <f t="shared" si="69"/>
        <v>3</v>
      </c>
      <c r="W126" s="69">
        <f t="shared" si="70"/>
        <v>11</v>
      </c>
      <c r="X126" s="41">
        <f t="shared" si="71"/>
        <v>315.69214285714287</v>
      </c>
      <c r="Y126" s="41">
        <f t="shared" si="72"/>
        <v>1157.5378571428571</v>
      </c>
      <c r="Z126" s="41">
        <f t="shared" si="73"/>
        <v>15.053571428571427</v>
      </c>
      <c r="AA126" s="41">
        <f t="shared" si="74"/>
        <v>55.196428571428569</v>
      </c>
    </row>
    <row r="127" spans="1:65" x14ac:dyDescent="0.2">
      <c r="A127" s="27">
        <v>44092</v>
      </c>
      <c r="B127" s="1" t="s">
        <v>517</v>
      </c>
      <c r="D127" s="27">
        <v>44092</v>
      </c>
      <c r="E127" s="1" t="s">
        <v>265</v>
      </c>
      <c r="F127" s="1" t="s">
        <v>5</v>
      </c>
      <c r="G127" s="41">
        <v>1961.54</v>
      </c>
      <c r="H127" s="41">
        <v>1961.54</v>
      </c>
      <c r="I127" s="1" t="s">
        <v>696</v>
      </c>
      <c r="J127" s="1">
        <v>80</v>
      </c>
      <c r="K127" s="1">
        <v>446641</v>
      </c>
      <c r="L127" s="27">
        <v>34183</v>
      </c>
      <c r="M127" s="27" t="s">
        <v>703</v>
      </c>
      <c r="N127" s="27"/>
      <c r="O127" s="27">
        <v>44680</v>
      </c>
      <c r="P127" s="1" t="s">
        <v>696</v>
      </c>
      <c r="Q127" s="27">
        <v>44072</v>
      </c>
      <c r="R127" s="27">
        <v>44085</v>
      </c>
      <c r="S127" s="67">
        <f t="shared" si="66"/>
        <v>44104</v>
      </c>
      <c r="T127" s="67">
        <f t="shared" si="67"/>
        <v>44074</v>
      </c>
      <c r="U127" s="67">
        <f t="shared" si="68"/>
        <v>44104</v>
      </c>
      <c r="V127" s="69">
        <f t="shared" si="69"/>
        <v>3</v>
      </c>
      <c r="W127" s="69">
        <f t="shared" si="70"/>
        <v>11</v>
      </c>
      <c r="X127" s="41">
        <f t="shared" si="71"/>
        <v>420.33</v>
      </c>
      <c r="Y127" s="41">
        <f t="shared" si="72"/>
        <v>1541.21</v>
      </c>
      <c r="Z127" s="41">
        <f t="shared" si="73"/>
        <v>17.142857142857142</v>
      </c>
      <c r="AA127" s="41">
        <f t="shared" si="74"/>
        <v>62.857142857142861</v>
      </c>
    </row>
    <row r="128" spans="1:65" x14ac:dyDescent="0.2">
      <c r="A128" s="27">
        <v>44092</v>
      </c>
      <c r="B128" s="1" t="s">
        <v>518</v>
      </c>
      <c r="D128" s="27">
        <v>44092</v>
      </c>
      <c r="E128" s="1" t="s">
        <v>265</v>
      </c>
      <c r="F128" s="1" t="s">
        <v>5</v>
      </c>
      <c r="G128" s="41">
        <v>3769.23</v>
      </c>
      <c r="H128" s="41">
        <v>3769.23</v>
      </c>
      <c r="I128" s="1" t="s">
        <v>696</v>
      </c>
      <c r="J128" s="1">
        <v>80</v>
      </c>
      <c r="K128" s="1">
        <v>446785</v>
      </c>
      <c r="L128" s="27" t="s">
        <v>705</v>
      </c>
      <c r="M128" s="27">
        <v>37880</v>
      </c>
      <c r="N128" s="27"/>
      <c r="O128" s="27">
        <v>44680</v>
      </c>
      <c r="P128" s="1" t="s">
        <v>696</v>
      </c>
      <c r="Q128" s="27">
        <v>44072</v>
      </c>
      <c r="R128" s="27">
        <v>44085</v>
      </c>
      <c r="S128" s="67">
        <f t="shared" si="66"/>
        <v>44104</v>
      </c>
      <c r="T128" s="67">
        <f t="shared" si="67"/>
        <v>44074</v>
      </c>
      <c r="U128" s="67">
        <f t="shared" si="68"/>
        <v>44104</v>
      </c>
      <c r="V128" s="69">
        <f t="shared" si="69"/>
        <v>3</v>
      </c>
      <c r="W128" s="69">
        <f t="shared" si="70"/>
        <v>11</v>
      </c>
      <c r="X128" s="41">
        <f t="shared" si="71"/>
        <v>807.69214285714281</v>
      </c>
      <c r="Y128" s="41">
        <f t="shared" si="72"/>
        <v>2961.5378571428573</v>
      </c>
      <c r="Z128" s="41">
        <f t="shared" si="73"/>
        <v>17.142857142857142</v>
      </c>
      <c r="AA128" s="41">
        <f t="shared" si="74"/>
        <v>62.857142857142861</v>
      </c>
    </row>
    <row r="129" spans="1:65" x14ac:dyDescent="0.2">
      <c r="A129" s="27">
        <v>44092</v>
      </c>
      <c r="B129" s="1" t="s">
        <v>515</v>
      </c>
      <c r="D129" s="27">
        <v>44092</v>
      </c>
      <c r="E129" s="1" t="s">
        <v>265</v>
      </c>
      <c r="F129" s="1" t="s">
        <v>5</v>
      </c>
      <c r="G129" s="41">
        <v>994.99</v>
      </c>
      <c r="H129" s="41">
        <v>994.99</v>
      </c>
      <c r="I129" s="1" t="s">
        <v>696</v>
      </c>
      <c r="J129" s="1">
        <v>29</v>
      </c>
      <c r="K129" s="1">
        <v>446683</v>
      </c>
      <c r="L129" s="27" t="s">
        <v>707</v>
      </c>
      <c r="M129" s="27">
        <v>42196</v>
      </c>
      <c r="N129" s="27">
        <v>44099</v>
      </c>
      <c r="O129" s="27">
        <v>44106</v>
      </c>
      <c r="P129" s="1" t="s">
        <v>696</v>
      </c>
      <c r="Q129" s="27">
        <v>44072</v>
      </c>
      <c r="R129" s="27">
        <v>44085</v>
      </c>
      <c r="S129" s="67">
        <f t="shared" si="66"/>
        <v>44104</v>
      </c>
      <c r="T129" s="67">
        <f t="shared" si="67"/>
        <v>44074</v>
      </c>
      <c r="U129" s="67">
        <f t="shared" si="68"/>
        <v>44104</v>
      </c>
      <c r="V129" s="69">
        <f t="shared" si="69"/>
        <v>3</v>
      </c>
      <c r="W129" s="69">
        <f t="shared" si="70"/>
        <v>11</v>
      </c>
      <c r="X129" s="41">
        <f t="shared" si="71"/>
        <v>213.21214285714285</v>
      </c>
      <c r="Y129" s="41">
        <f t="shared" si="72"/>
        <v>781.7778571428571</v>
      </c>
      <c r="Z129" s="41">
        <f t="shared" si="73"/>
        <v>6.2142857142857135</v>
      </c>
      <c r="AA129" s="41">
        <f t="shared" si="74"/>
        <v>22.785714285714285</v>
      </c>
      <c r="AE129" s="3" t="s">
        <v>976</v>
      </c>
      <c r="AF129" s="3"/>
      <c r="AG129" s="14">
        <f>SUM(AG95,AG98,AG115,AG125)</f>
        <v>0</v>
      </c>
      <c r="AH129" s="14">
        <f t="shared" ref="AH129:BM129" si="139">SUM(AH95,AH98,AH115,AH125)</f>
        <v>0</v>
      </c>
      <c r="AI129" s="14">
        <f t="shared" si="139"/>
        <v>0</v>
      </c>
      <c r="AJ129" s="14">
        <f t="shared" si="139"/>
        <v>0</v>
      </c>
      <c r="AK129" s="14">
        <f t="shared" si="139"/>
        <v>0</v>
      </c>
      <c r="AL129" s="14">
        <f t="shared" si="139"/>
        <v>0</v>
      </c>
      <c r="AM129" s="14">
        <f t="shared" si="139"/>
        <v>0</v>
      </c>
      <c r="AN129" s="14">
        <f t="shared" si="139"/>
        <v>0</v>
      </c>
      <c r="AO129" s="14">
        <f t="shared" si="139"/>
        <v>0</v>
      </c>
      <c r="AP129" s="14">
        <f t="shared" si="139"/>
        <v>0</v>
      </c>
      <c r="AQ129" s="14">
        <f t="shared" si="139"/>
        <v>0</v>
      </c>
      <c r="AR129" s="14">
        <f t="shared" si="139"/>
        <v>0</v>
      </c>
      <c r="AS129" s="14">
        <f t="shared" si="139"/>
        <v>0</v>
      </c>
      <c r="AT129" s="14">
        <f t="shared" si="139"/>
        <v>0</v>
      </c>
      <c r="AU129" s="14">
        <f t="shared" si="139"/>
        <v>0</v>
      </c>
      <c r="AV129" s="14">
        <f t="shared" si="139"/>
        <v>0</v>
      </c>
      <c r="AW129" s="14">
        <f t="shared" si="139"/>
        <v>0</v>
      </c>
      <c r="AX129" s="14">
        <f t="shared" si="139"/>
        <v>0</v>
      </c>
      <c r="AY129" s="14">
        <f t="shared" si="139"/>
        <v>0</v>
      </c>
      <c r="AZ129" s="14">
        <f t="shared" si="139"/>
        <v>0</v>
      </c>
      <c r="BA129" s="14">
        <f t="shared" si="139"/>
        <v>0</v>
      </c>
      <c r="BB129" s="14">
        <f t="shared" si="139"/>
        <v>0</v>
      </c>
      <c r="BC129" s="14">
        <f t="shared" si="139"/>
        <v>0</v>
      </c>
      <c r="BD129" s="14">
        <f t="shared" si="139"/>
        <v>0</v>
      </c>
      <c r="BE129" s="14">
        <f t="shared" si="139"/>
        <v>0</v>
      </c>
      <c r="BF129" s="14">
        <f t="shared" si="139"/>
        <v>0</v>
      </c>
      <c r="BG129" s="14">
        <f t="shared" si="139"/>
        <v>0</v>
      </c>
      <c r="BH129" s="14">
        <f t="shared" si="139"/>
        <v>0</v>
      </c>
      <c r="BJ129" s="14">
        <f t="shared" si="139"/>
        <v>0</v>
      </c>
      <c r="BK129" s="14">
        <f t="shared" si="139"/>
        <v>0</v>
      </c>
      <c r="BL129" s="14">
        <f t="shared" si="139"/>
        <v>0</v>
      </c>
      <c r="BM129" s="14">
        <f t="shared" si="139"/>
        <v>0</v>
      </c>
    </row>
    <row r="130" spans="1:65" x14ac:dyDescent="0.2">
      <c r="A130" s="27">
        <v>44092</v>
      </c>
      <c r="B130" s="1" t="s">
        <v>515</v>
      </c>
      <c r="D130" s="27">
        <v>44092</v>
      </c>
      <c r="E130" s="1" t="s">
        <v>354</v>
      </c>
      <c r="F130" s="1" t="s">
        <v>5</v>
      </c>
      <c r="G130" s="41">
        <v>1269.47</v>
      </c>
      <c r="H130" s="41">
        <v>1269.47</v>
      </c>
      <c r="I130" s="1" t="s">
        <v>696</v>
      </c>
      <c r="J130" s="1">
        <v>37</v>
      </c>
      <c r="K130" s="1">
        <v>446683</v>
      </c>
      <c r="L130" s="27" t="s">
        <v>707</v>
      </c>
      <c r="M130" s="27">
        <v>42196</v>
      </c>
      <c r="N130" s="27">
        <v>44099</v>
      </c>
      <c r="O130" s="27">
        <v>44106</v>
      </c>
      <c r="P130" s="1" t="s">
        <v>704</v>
      </c>
      <c r="Q130" s="27">
        <v>44072</v>
      </c>
      <c r="R130" s="27">
        <v>44085</v>
      </c>
      <c r="S130" s="67">
        <f t="shared" si="66"/>
        <v>44104</v>
      </c>
      <c r="T130" s="67">
        <f t="shared" si="67"/>
        <v>44074</v>
      </c>
      <c r="U130" s="67">
        <f t="shared" si="68"/>
        <v>44104</v>
      </c>
      <c r="V130" s="69">
        <f t="shared" si="69"/>
        <v>3</v>
      </c>
      <c r="W130" s="69">
        <f t="shared" si="70"/>
        <v>11</v>
      </c>
      <c r="X130" s="41">
        <f t="shared" si="71"/>
        <v>272.02928571428572</v>
      </c>
      <c r="Y130" s="41">
        <f t="shared" si="72"/>
        <v>997.44071428571431</v>
      </c>
      <c r="Z130" s="41">
        <f t="shared" si="73"/>
        <v>7.9285714285714279</v>
      </c>
      <c r="AA130" s="41">
        <f t="shared" si="74"/>
        <v>29.071428571428573</v>
      </c>
      <c r="AE130" s="7" t="s">
        <v>977</v>
      </c>
      <c r="AF130" s="7"/>
      <c r="AG130" s="8" t="e">
        <f>AG63*1000/AG129</f>
        <v>#DIV/0!</v>
      </c>
      <c r="AH130" s="8" t="e">
        <f t="shared" ref="AH130:BH130" si="140">AH63*1000/AH129</f>
        <v>#DIV/0!</v>
      </c>
      <c r="AI130" s="8" t="e">
        <f t="shared" si="140"/>
        <v>#DIV/0!</v>
      </c>
      <c r="AJ130" s="8" t="e">
        <f t="shared" si="140"/>
        <v>#DIV/0!</v>
      </c>
      <c r="AK130" s="8" t="e">
        <f t="shared" si="140"/>
        <v>#DIV/0!</v>
      </c>
      <c r="AL130" s="8" t="e">
        <f t="shared" si="140"/>
        <v>#DIV/0!</v>
      </c>
      <c r="AM130" s="8" t="e">
        <f t="shared" si="140"/>
        <v>#DIV/0!</v>
      </c>
      <c r="AN130" s="8" t="e">
        <f t="shared" si="140"/>
        <v>#DIV/0!</v>
      </c>
      <c r="AO130" s="8" t="e">
        <f t="shared" si="140"/>
        <v>#DIV/0!</v>
      </c>
      <c r="AP130" s="8" t="e">
        <f t="shared" si="140"/>
        <v>#DIV/0!</v>
      </c>
      <c r="AQ130" s="8" t="e">
        <f t="shared" si="140"/>
        <v>#DIV/0!</v>
      </c>
      <c r="AR130" s="8" t="e">
        <f t="shared" si="140"/>
        <v>#DIV/0!</v>
      </c>
      <c r="AS130" s="8" t="e">
        <f t="shared" si="140"/>
        <v>#DIV/0!</v>
      </c>
      <c r="AT130" s="8" t="e">
        <f t="shared" si="140"/>
        <v>#DIV/0!</v>
      </c>
      <c r="AU130" s="8" t="e">
        <f t="shared" si="140"/>
        <v>#DIV/0!</v>
      </c>
      <c r="AV130" s="8" t="e">
        <f t="shared" si="140"/>
        <v>#DIV/0!</v>
      </c>
      <c r="AW130" s="8" t="e">
        <f t="shared" si="140"/>
        <v>#DIV/0!</v>
      </c>
      <c r="AX130" s="8" t="e">
        <f t="shared" si="140"/>
        <v>#DIV/0!</v>
      </c>
      <c r="AY130" s="8" t="e">
        <f t="shared" si="140"/>
        <v>#DIV/0!</v>
      </c>
      <c r="AZ130" s="8" t="e">
        <f t="shared" si="140"/>
        <v>#DIV/0!</v>
      </c>
      <c r="BA130" s="8" t="e">
        <f t="shared" si="140"/>
        <v>#DIV/0!</v>
      </c>
      <c r="BB130" s="8" t="e">
        <f t="shared" si="140"/>
        <v>#DIV/0!</v>
      </c>
      <c r="BC130" s="8" t="e">
        <f t="shared" si="140"/>
        <v>#DIV/0!</v>
      </c>
      <c r="BD130" s="8" t="e">
        <f t="shared" si="140"/>
        <v>#DIV/0!</v>
      </c>
      <c r="BE130" s="8" t="e">
        <f t="shared" si="140"/>
        <v>#DIV/0!</v>
      </c>
      <c r="BF130" s="8" t="e">
        <f t="shared" si="140"/>
        <v>#DIV/0!</v>
      </c>
      <c r="BG130" s="8" t="e">
        <f t="shared" si="140"/>
        <v>#DIV/0!</v>
      </c>
      <c r="BH130" s="8" t="e">
        <f t="shared" si="140"/>
        <v>#DIV/0!</v>
      </c>
      <c r="BJ130" s="8" t="e">
        <f t="shared" ref="BJ130:BM130" si="141">BJ63*1000/BJ129</f>
        <v>#DIV/0!</v>
      </c>
      <c r="BK130" s="8" t="e">
        <f t="shared" si="141"/>
        <v>#DIV/0!</v>
      </c>
      <c r="BL130" s="8" t="e">
        <f t="shared" si="141"/>
        <v>#DIV/0!</v>
      </c>
      <c r="BM130" s="8" t="e">
        <f t="shared" si="141"/>
        <v>#DIV/0!</v>
      </c>
    </row>
    <row r="131" spans="1:65" x14ac:dyDescent="0.2">
      <c r="A131" s="27">
        <v>44106</v>
      </c>
      <c r="B131" s="1" t="s">
        <v>525</v>
      </c>
      <c r="D131" s="27">
        <v>44106</v>
      </c>
      <c r="E131" s="1" t="s">
        <v>265</v>
      </c>
      <c r="F131" s="1" t="s">
        <v>5</v>
      </c>
      <c r="G131" s="41">
        <v>4107.6899999999996</v>
      </c>
      <c r="H131" s="41">
        <v>4107.6899999999996</v>
      </c>
      <c r="I131" s="1" t="s">
        <v>696</v>
      </c>
      <c r="J131" s="1">
        <v>80</v>
      </c>
      <c r="K131" s="1">
        <v>448449</v>
      </c>
      <c r="L131" s="27" t="s">
        <v>706</v>
      </c>
      <c r="M131" s="27">
        <v>41122</v>
      </c>
      <c r="N131" s="27"/>
      <c r="O131" s="27">
        <v>44680</v>
      </c>
      <c r="P131" s="1" t="s">
        <v>696</v>
      </c>
      <c r="Q131" s="27">
        <v>44086</v>
      </c>
      <c r="R131" s="27">
        <v>44099</v>
      </c>
      <c r="S131" s="67">
        <f t="shared" ref="S131:S194" si="142">EOMONTH(A131,0)</f>
        <v>44135</v>
      </c>
      <c r="T131" s="67">
        <f t="shared" ref="T131:T170" si="143">EOMONTH(Q131,0)</f>
        <v>44104</v>
      </c>
      <c r="U131" s="67" t="str">
        <f t="shared" ref="U131:U170" si="144">IF(T131=EOMONTH(R131,0),"na",EOMONTH(R131,0))</f>
        <v>na</v>
      </c>
      <c r="V131" s="69">
        <f t="shared" ref="V131:V170" si="145">IF(U131="na",R131-Q131,T131-Q131)+1</f>
        <v>14</v>
      </c>
      <c r="W131" s="69">
        <f t="shared" ref="W131:W170" si="146">IF(U131="na",0,DAY(R131))</f>
        <v>0</v>
      </c>
      <c r="X131" s="41">
        <f t="shared" ref="X131:X170" si="147">V131/SUM(V131:W131)*H131</f>
        <v>4107.6899999999996</v>
      </c>
      <c r="Y131" s="41">
        <f t="shared" ref="Y131:Y170" si="148">H131-X131</f>
        <v>0</v>
      </c>
      <c r="Z131" s="41">
        <f t="shared" ref="Z131:Z170" si="149">V131/SUM(V131:W131)*J131</f>
        <v>80</v>
      </c>
      <c r="AA131" s="41">
        <f t="shared" ref="AA131:AA170" si="150">J131-Z131</f>
        <v>0</v>
      </c>
      <c r="AE131" s="7" t="s">
        <v>1276</v>
      </c>
      <c r="AF131" s="7"/>
      <c r="AG131" s="8">
        <f>AG129/166</f>
        <v>0</v>
      </c>
      <c r="AH131" s="8">
        <f t="shared" ref="AH131:BH131" si="151">AH129/166</f>
        <v>0</v>
      </c>
      <c r="AI131" s="8">
        <f t="shared" si="151"/>
        <v>0</v>
      </c>
      <c r="AJ131" s="8">
        <f t="shared" si="151"/>
        <v>0</v>
      </c>
      <c r="AK131" s="8">
        <f t="shared" si="151"/>
        <v>0</v>
      </c>
      <c r="AL131" s="8">
        <f t="shared" si="151"/>
        <v>0</v>
      </c>
      <c r="AM131" s="8">
        <f t="shared" si="151"/>
        <v>0</v>
      </c>
      <c r="AN131" s="8">
        <f t="shared" si="151"/>
        <v>0</v>
      </c>
      <c r="AO131" s="8">
        <f t="shared" si="151"/>
        <v>0</v>
      </c>
      <c r="AP131" s="8">
        <f t="shared" si="151"/>
        <v>0</v>
      </c>
      <c r="AQ131" s="8">
        <f t="shared" si="151"/>
        <v>0</v>
      </c>
      <c r="AR131" s="8">
        <f t="shared" si="151"/>
        <v>0</v>
      </c>
      <c r="AS131" s="8">
        <f t="shared" si="151"/>
        <v>0</v>
      </c>
      <c r="AT131" s="8">
        <f t="shared" si="151"/>
        <v>0</v>
      </c>
      <c r="AU131" s="8">
        <f t="shared" si="151"/>
        <v>0</v>
      </c>
      <c r="AV131" s="8">
        <f t="shared" si="151"/>
        <v>0</v>
      </c>
      <c r="AW131" s="8">
        <f t="shared" si="151"/>
        <v>0</v>
      </c>
      <c r="AX131" s="8">
        <f t="shared" si="151"/>
        <v>0</v>
      </c>
      <c r="AY131" s="8">
        <f t="shared" si="151"/>
        <v>0</v>
      </c>
      <c r="AZ131" s="8">
        <f t="shared" si="151"/>
        <v>0</v>
      </c>
      <c r="BA131" s="8">
        <f t="shared" si="151"/>
        <v>0</v>
      </c>
      <c r="BB131" s="8">
        <f t="shared" si="151"/>
        <v>0</v>
      </c>
      <c r="BC131" s="8">
        <f t="shared" si="151"/>
        <v>0</v>
      </c>
      <c r="BD131" s="8">
        <f t="shared" si="151"/>
        <v>0</v>
      </c>
      <c r="BE131" s="8">
        <f t="shared" si="151"/>
        <v>0</v>
      </c>
      <c r="BF131" s="8">
        <f t="shared" si="151"/>
        <v>0</v>
      </c>
      <c r="BG131" s="8">
        <f t="shared" si="151"/>
        <v>0</v>
      </c>
      <c r="BH131" s="8">
        <f t="shared" si="151"/>
        <v>0</v>
      </c>
      <c r="BJ131" s="8">
        <f>BJ129/2080</f>
        <v>0</v>
      </c>
      <c r="BK131" s="8">
        <f t="shared" ref="BK131:BM131" si="152">BK129/2080</f>
        <v>0</v>
      </c>
      <c r="BL131" s="8">
        <f t="shared" si="152"/>
        <v>0</v>
      </c>
      <c r="BM131" s="8">
        <f t="shared" si="152"/>
        <v>0</v>
      </c>
    </row>
    <row r="132" spans="1:65" x14ac:dyDescent="0.2">
      <c r="A132" s="27">
        <v>44106</v>
      </c>
      <c r="B132" s="1" t="s">
        <v>521</v>
      </c>
      <c r="D132" s="27">
        <v>44106</v>
      </c>
      <c r="E132" s="1" t="s">
        <v>265</v>
      </c>
      <c r="F132" s="1" t="s">
        <v>5</v>
      </c>
      <c r="G132" s="41">
        <v>2628.37</v>
      </c>
      <c r="H132" s="41">
        <v>2628.37</v>
      </c>
      <c r="I132" s="1" t="s">
        <v>696</v>
      </c>
      <c r="J132" s="1">
        <v>77</v>
      </c>
      <c r="K132" s="1">
        <v>448297</v>
      </c>
      <c r="L132" s="27" t="s">
        <v>707</v>
      </c>
      <c r="M132" s="27">
        <v>42196</v>
      </c>
      <c r="N132" s="27">
        <v>44099</v>
      </c>
      <c r="O132" s="27">
        <v>44106</v>
      </c>
      <c r="P132" s="1" t="s">
        <v>696</v>
      </c>
      <c r="Q132" s="27">
        <v>44086</v>
      </c>
      <c r="R132" s="27">
        <v>44099</v>
      </c>
      <c r="S132" s="67">
        <f t="shared" si="142"/>
        <v>44135</v>
      </c>
      <c r="T132" s="67">
        <f t="shared" si="143"/>
        <v>44104</v>
      </c>
      <c r="U132" s="67" t="str">
        <f t="shared" si="144"/>
        <v>na</v>
      </c>
      <c r="V132" s="69">
        <f t="shared" si="145"/>
        <v>14</v>
      </c>
      <c r="W132" s="69">
        <f t="shared" si="146"/>
        <v>0</v>
      </c>
      <c r="X132" s="41">
        <f t="shared" si="147"/>
        <v>2628.37</v>
      </c>
      <c r="Y132" s="41">
        <f t="shared" si="148"/>
        <v>0</v>
      </c>
      <c r="Z132" s="41">
        <f t="shared" si="149"/>
        <v>77</v>
      </c>
      <c r="AA132" s="41">
        <f t="shared" si="150"/>
        <v>0</v>
      </c>
    </row>
    <row r="133" spans="1:65" x14ac:dyDescent="0.2">
      <c r="A133" s="27">
        <v>44106</v>
      </c>
      <c r="B133" s="1" t="s">
        <v>521</v>
      </c>
      <c r="D133" s="27">
        <v>44106</v>
      </c>
      <c r="E133" s="1" t="s">
        <v>354</v>
      </c>
      <c r="F133" s="1" t="s">
        <v>5</v>
      </c>
      <c r="G133" s="41">
        <v>102.4</v>
      </c>
      <c r="H133" s="41">
        <v>102.4</v>
      </c>
      <c r="I133" s="1" t="s">
        <v>696</v>
      </c>
      <c r="J133" s="1">
        <v>3</v>
      </c>
      <c r="K133" s="1">
        <v>448297</v>
      </c>
      <c r="L133" s="27" t="s">
        <v>707</v>
      </c>
      <c r="M133" s="27">
        <v>42196</v>
      </c>
      <c r="N133" s="27">
        <v>44099</v>
      </c>
      <c r="O133" s="27">
        <v>44106</v>
      </c>
      <c r="P133" s="1" t="s">
        <v>704</v>
      </c>
      <c r="Q133" s="27">
        <v>44086</v>
      </c>
      <c r="R133" s="27">
        <v>44099</v>
      </c>
      <c r="S133" s="67">
        <f t="shared" si="142"/>
        <v>44135</v>
      </c>
      <c r="T133" s="67">
        <f t="shared" si="143"/>
        <v>44104</v>
      </c>
      <c r="U133" s="67" t="str">
        <f t="shared" si="144"/>
        <v>na</v>
      </c>
      <c r="V133" s="69">
        <f t="shared" si="145"/>
        <v>14</v>
      </c>
      <c r="W133" s="69">
        <f t="shared" si="146"/>
        <v>0</v>
      </c>
      <c r="X133" s="41">
        <f t="shared" si="147"/>
        <v>102.4</v>
      </c>
      <c r="Y133" s="41">
        <f t="shared" si="148"/>
        <v>0</v>
      </c>
      <c r="Z133" s="41">
        <f t="shared" si="149"/>
        <v>3</v>
      </c>
      <c r="AA133" s="41">
        <f t="shared" si="150"/>
        <v>0</v>
      </c>
      <c r="AE133" s="5" t="s">
        <v>978</v>
      </c>
    </row>
    <row r="134" spans="1:65" x14ac:dyDescent="0.2">
      <c r="A134" s="27">
        <v>44106</v>
      </c>
      <c r="B134" s="1" t="s">
        <v>522</v>
      </c>
      <c r="D134" s="27">
        <v>44106</v>
      </c>
      <c r="E134" s="1" t="s">
        <v>265</v>
      </c>
      <c r="F134" s="1" t="s">
        <v>5</v>
      </c>
      <c r="G134" s="41">
        <v>884.62</v>
      </c>
      <c r="H134" s="41">
        <v>884.62</v>
      </c>
      <c r="I134" s="1" t="s">
        <v>696</v>
      </c>
      <c r="J134" s="1">
        <v>40</v>
      </c>
      <c r="K134" s="1">
        <v>448320</v>
      </c>
      <c r="L134" s="27">
        <v>31169</v>
      </c>
      <c r="M134" s="27">
        <v>43994</v>
      </c>
      <c r="N134" s="27">
        <v>44092</v>
      </c>
      <c r="O134" s="27">
        <v>44106</v>
      </c>
      <c r="P134" s="1" t="s">
        <v>696</v>
      </c>
      <c r="Q134" s="27">
        <v>44086</v>
      </c>
      <c r="R134" s="27">
        <v>44099</v>
      </c>
      <c r="S134" s="67">
        <f t="shared" si="142"/>
        <v>44135</v>
      </c>
      <c r="T134" s="67">
        <f t="shared" si="143"/>
        <v>44104</v>
      </c>
      <c r="U134" s="67" t="str">
        <f t="shared" si="144"/>
        <v>na</v>
      </c>
      <c r="V134" s="69">
        <f t="shared" si="145"/>
        <v>14</v>
      </c>
      <c r="W134" s="69">
        <f t="shared" si="146"/>
        <v>0</v>
      </c>
      <c r="X134" s="41">
        <f t="shared" si="147"/>
        <v>884.62</v>
      </c>
      <c r="Y134" s="41">
        <f t="shared" si="148"/>
        <v>0</v>
      </c>
      <c r="Z134" s="41">
        <f t="shared" si="149"/>
        <v>40</v>
      </c>
      <c r="AA134" s="41">
        <f t="shared" si="150"/>
        <v>0</v>
      </c>
      <c r="AE134" s="1" t="s">
        <v>5</v>
      </c>
      <c r="AG134" s="6">
        <f t="shared" ref="AG134:BH134" si="153">IFERROR(AG2*1000/AG68,0)</f>
        <v>0</v>
      </c>
      <c r="AH134" s="6">
        <f t="shared" si="153"/>
        <v>0</v>
      </c>
      <c r="AI134" s="6">
        <f t="shared" si="153"/>
        <v>0</v>
      </c>
      <c r="AJ134" s="6">
        <f t="shared" si="153"/>
        <v>0</v>
      </c>
      <c r="AK134" s="6">
        <f t="shared" si="153"/>
        <v>0</v>
      </c>
      <c r="AL134" s="6">
        <f t="shared" si="153"/>
        <v>0</v>
      </c>
      <c r="AM134" s="6">
        <f t="shared" si="153"/>
        <v>0</v>
      </c>
      <c r="AN134" s="6">
        <f t="shared" si="153"/>
        <v>0</v>
      </c>
      <c r="AO134" s="6">
        <f t="shared" si="153"/>
        <v>0</v>
      </c>
      <c r="AP134" s="6">
        <f t="shared" si="153"/>
        <v>0</v>
      </c>
      <c r="AQ134" s="6">
        <f t="shared" si="153"/>
        <v>0</v>
      </c>
      <c r="AR134" s="6">
        <f t="shared" si="153"/>
        <v>0</v>
      </c>
      <c r="AS134" s="6">
        <f t="shared" si="153"/>
        <v>0</v>
      </c>
      <c r="AT134" s="6">
        <f t="shared" si="153"/>
        <v>0</v>
      </c>
      <c r="AU134" s="6">
        <f t="shared" si="153"/>
        <v>0</v>
      </c>
      <c r="AV134" s="6">
        <f t="shared" si="153"/>
        <v>0</v>
      </c>
      <c r="AW134" s="6">
        <f t="shared" si="153"/>
        <v>0</v>
      </c>
      <c r="AX134" s="6">
        <f t="shared" si="153"/>
        <v>0</v>
      </c>
      <c r="AY134" s="6">
        <f t="shared" si="153"/>
        <v>0</v>
      </c>
      <c r="AZ134" s="6">
        <f t="shared" si="153"/>
        <v>0</v>
      </c>
      <c r="BA134" s="6">
        <f t="shared" si="153"/>
        <v>0</v>
      </c>
      <c r="BB134" s="6">
        <f t="shared" si="153"/>
        <v>0</v>
      </c>
      <c r="BC134" s="6">
        <f t="shared" si="153"/>
        <v>0</v>
      </c>
      <c r="BD134" s="6">
        <f t="shared" si="153"/>
        <v>0</v>
      </c>
      <c r="BE134" s="6">
        <f t="shared" si="153"/>
        <v>0</v>
      </c>
      <c r="BF134" s="6">
        <f t="shared" si="153"/>
        <v>0</v>
      </c>
      <c r="BG134" s="6">
        <f t="shared" si="153"/>
        <v>0</v>
      </c>
      <c r="BH134" s="6">
        <f t="shared" si="153"/>
        <v>0</v>
      </c>
      <c r="BJ134" s="6">
        <f t="shared" ref="BJ134:BM134" si="154">IFERROR(BJ2*1000/BJ68,0)</f>
        <v>0</v>
      </c>
      <c r="BK134" s="6">
        <f t="shared" si="154"/>
        <v>0</v>
      </c>
      <c r="BL134" s="6">
        <f t="shared" si="154"/>
        <v>0</v>
      </c>
      <c r="BM134" s="6">
        <f t="shared" si="154"/>
        <v>0</v>
      </c>
    </row>
    <row r="135" spans="1:65" x14ac:dyDescent="0.2">
      <c r="A135" s="27">
        <v>44106</v>
      </c>
      <c r="B135" s="1" t="s">
        <v>520</v>
      </c>
      <c r="D135" s="27">
        <v>44106</v>
      </c>
      <c r="E135" s="1" t="s">
        <v>265</v>
      </c>
      <c r="F135" s="1" t="s">
        <v>5</v>
      </c>
      <c r="G135" s="41">
        <v>1894.11</v>
      </c>
      <c r="H135" s="41">
        <v>1894.11</v>
      </c>
      <c r="I135" s="1" t="s">
        <v>696</v>
      </c>
      <c r="J135" s="1">
        <v>77.25</v>
      </c>
      <c r="K135" s="1">
        <v>448341</v>
      </c>
      <c r="L135" s="27">
        <v>34183</v>
      </c>
      <c r="M135" s="27" t="s">
        <v>703</v>
      </c>
      <c r="N135" s="27"/>
      <c r="O135" s="27">
        <v>44680</v>
      </c>
      <c r="P135" s="1" t="s">
        <v>696</v>
      </c>
      <c r="Q135" s="27">
        <v>44086</v>
      </c>
      <c r="R135" s="27">
        <v>44099</v>
      </c>
      <c r="S135" s="67">
        <f t="shared" si="142"/>
        <v>44135</v>
      </c>
      <c r="T135" s="67">
        <f t="shared" si="143"/>
        <v>44104</v>
      </c>
      <c r="U135" s="67" t="str">
        <f t="shared" si="144"/>
        <v>na</v>
      </c>
      <c r="V135" s="69">
        <f t="shared" si="145"/>
        <v>14</v>
      </c>
      <c r="W135" s="69">
        <f t="shared" si="146"/>
        <v>0</v>
      </c>
      <c r="X135" s="41">
        <f t="shared" si="147"/>
        <v>1894.11</v>
      </c>
      <c r="Y135" s="41">
        <f t="shared" si="148"/>
        <v>0</v>
      </c>
      <c r="Z135" s="41">
        <f t="shared" si="149"/>
        <v>77.25</v>
      </c>
      <c r="AA135" s="41">
        <f t="shared" si="150"/>
        <v>0</v>
      </c>
      <c r="AE135" s="1" t="s">
        <v>5</v>
      </c>
      <c r="AG135" s="6">
        <f t="shared" ref="AG135:BH135" si="155">IFERROR(AG3*1000/AG69,0)</f>
        <v>0</v>
      </c>
      <c r="AH135" s="6">
        <f t="shared" si="155"/>
        <v>0</v>
      </c>
      <c r="AI135" s="6">
        <f t="shared" si="155"/>
        <v>0</v>
      </c>
      <c r="AJ135" s="6">
        <f t="shared" si="155"/>
        <v>0</v>
      </c>
      <c r="AK135" s="6">
        <f t="shared" si="155"/>
        <v>0</v>
      </c>
      <c r="AL135" s="6">
        <f t="shared" si="155"/>
        <v>0</v>
      </c>
      <c r="AM135" s="6">
        <f t="shared" si="155"/>
        <v>0</v>
      </c>
      <c r="AN135" s="6">
        <f t="shared" si="155"/>
        <v>0</v>
      </c>
      <c r="AO135" s="6">
        <f t="shared" si="155"/>
        <v>0</v>
      </c>
      <c r="AP135" s="6">
        <f t="shared" si="155"/>
        <v>0</v>
      </c>
      <c r="AQ135" s="6">
        <f t="shared" si="155"/>
        <v>0</v>
      </c>
      <c r="AR135" s="6">
        <f t="shared" si="155"/>
        <v>0</v>
      </c>
      <c r="AS135" s="6">
        <f t="shared" si="155"/>
        <v>0</v>
      </c>
      <c r="AT135" s="6">
        <f t="shared" si="155"/>
        <v>0</v>
      </c>
      <c r="AU135" s="6">
        <f t="shared" si="155"/>
        <v>0</v>
      </c>
      <c r="AV135" s="6">
        <f t="shared" si="155"/>
        <v>0</v>
      </c>
      <c r="AW135" s="6">
        <f t="shared" si="155"/>
        <v>0</v>
      </c>
      <c r="AX135" s="6">
        <f t="shared" si="155"/>
        <v>0</v>
      </c>
      <c r="AY135" s="6">
        <f t="shared" si="155"/>
        <v>0</v>
      </c>
      <c r="AZ135" s="6">
        <f t="shared" si="155"/>
        <v>0</v>
      </c>
      <c r="BA135" s="6">
        <f t="shared" si="155"/>
        <v>0</v>
      </c>
      <c r="BB135" s="6">
        <f t="shared" si="155"/>
        <v>0</v>
      </c>
      <c r="BC135" s="6">
        <f t="shared" si="155"/>
        <v>0</v>
      </c>
      <c r="BD135" s="6">
        <f t="shared" si="155"/>
        <v>0</v>
      </c>
      <c r="BE135" s="6">
        <f t="shared" si="155"/>
        <v>0</v>
      </c>
      <c r="BF135" s="6">
        <f t="shared" si="155"/>
        <v>0</v>
      </c>
      <c r="BG135" s="6">
        <f t="shared" si="155"/>
        <v>0</v>
      </c>
      <c r="BH135" s="6">
        <f t="shared" si="155"/>
        <v>0</v>
      </c>
      <c r="BJ135" s="6">
        <f t="shared" ref="BJ135:BM135" si="156">IFERROR(BJ3*1000/BJ69,0)</f>
        <v>0</v>
      </c>
      <c r="BK135" s="6">
        <f t="shared" si="156"/>
        <v>0</v>
      </c>
      <c r="BL135" s="6">
        <f t="shared" si="156"/>
        <v>0</v>
      </c>
      <c r="BM135" s="6">
        <f t="shared" si="156"/>
        <v>0</v>
      </c>
    </row>
    <row r="136" spans="1:65" x14ac:dyDescent="0.2">
      <c r="A136" s="27">
        <v>44106</v>
      </c>
      <c r="B136" s="1" t="s">
        <v>520</v>
      </c>
      <c r="D136" s="27">
        <v>44106</v>
      </c>
      <c r="E136" s="1" t="s">
        <v>354</v>
      </c>
      <c r="F136" s="1" t="s">
        <v>5</v>
      </c>
      <c r="G136" s="41">
        <v>67.430000000000007</v>
      </c>
      <c r="H136" s="41">
        <v>67.430000000000007</v>
      </c>
      <c r="I136" s="1" t="s">
        <v>696</v>
      </c>
      <c r="J136" s="1">
        <v>2.75</v>
      </c>
      <c r="K136" s="1">
        <v>448341</v>
      </c>
      <c r="L136" s="27">
        <v>34183</v>
      </c>
      <c r="M136" s="27" t="s">
        <v>703</v>
      </c>
      <c r="N136" s="27"/>
      <c r="O136" s="27">
        <v>44680</v>
      </c>
      <c r="P136" s="1" t="s">
        <v>704</v>
      </c>
      <c r="Q136" s="27">
        <v>44086</v>
      </c>
      <c r="R136" s="27">
        <v>44099</v>
      </c>
      <c r="S136" s="67">
        <f t="shared" si="142"/>
        <v>44135</v>
      </c>
      <c r="T136" s="67">
        <f t="shared" si="143"/>
        <v>44104</v>
      </c>
      <c r="U136" s="67" t="str">
        <f t="shared" si="144"/>
        <v>na</v>
      </c>
      <c r="V136" s="69">
        <f t="shared" si="145"/>
        <v>14</v>
      </c>
      <c r="W136" s="69">
        <f t="shared" si="146"/>
        <v>0</v>
      </c>
      <c r="X136" s="41">
        <f t="shared" si="147"/>
        <v>67.430000000000007</v>
      </c>
      <c r="Y136" s="41">
        <f t="shared" si="148"/>
        <v>0</v>
      </c>
      <c r="Z136" s="41">
        <f t="shared" si="149"/>
        <v>2.75</v>
      </c>
      <c r="AA136" s="41">
        <f t="shared" si="150"/>
        <v>0</v>
      </c>
      <c r="AE136" s="1" t="s">
        <v>5</v>
      </c>
      <c r="AG136" s="73">
        <f t="shared" ref="AG136:BH136" si="157">IFERROR(AG4*1000/AG70,0)</f>
        <v>0</v>
      </c>
      <c r="AH136" s="73">
        <f t="shared" si="157"/>
        <v>0</v>
      </c>
      <c r="AI136" s="73">
        <f t="shared" si="157"/>
        <v>0</v>
      </c>
      <c r="AJ136" s="73">
        <f t="shared" si="157"/>
        <v>0</v>
      </c>
      <c r="AK136" s="73">
        <f t="shared" si="157"/>
        <v>0</v>
      </c>
      <c r="AL136" s="73">
        <f t="shared" si="157"/>
        <v>0</v>
      </c>
      <c r="AM136" s="73">
        <f t="shared" si="157"/>
        <v>0</v>
      </c>
      <c r="AN136" s="73">
        <f t="shared" si="157"/>
        <v>0</v>
      </c>
      <c r="AO136" s="73">
        <f t="shared" si="157"/>
        <v>0</v>
      </c>
      <c r="AP136" s="73">
        <f t="shared" si="157"/>
        <v>0</v>
      </c>
      <c r="AQ136" s="73">
        <f t="shared" si="157"/>
        <v>0</v>
      </c>
      <c r="AR136" s="73">
        <f t="shared" si="157"/>
        <v>0</v>
      </c>
      <c r="AS136" s="6">
        <f t="shared" si="157"/>
        <v>0</v>
      </c>
      <c r="AT136" s="6">
        <f t="shared" si="157"/>
        <v>0</v>
      </c>
      <c r="AU136" s="6">
        <f t="shared" si="157"/>
        <v>0</v>
      </c>
      <c r="AV136" s="6">
        <f t="shared" si="157"/>
        <v>0</v>
      </c>
      <c r="AW136" s="6">
        <f t="shared" si="157"/>
        <v>0</v>
      </c>
      <c r="AX136" s="6">
        <f t="shared" si="157"/>
        <v>0</v>
      </c>
      <c r="AY136" s="6">
        <f t="shared" si="157"/>
        <v>0</v>
      </c>
      <c r="AZ136" s="6">
        <f t="shared" si="157"/>
        <v>0</v>
      </c>
      <c r="BA136" s="6">
        <f t="shared" si="157"/>
        <v>0</v>
      </c>
      <c r="BB136" s="6">
        <f t="shared" si="157"/>
        <v>0</v>
      </c>
      <c r="BC136" s="6">
        <f t="shared" si="157"/>
        <v>0</v>
      </c>
      <c r="BD136" s="6">
        <f t="shared" si="157"/>
        <v>0</v>
      </c>
      <c r="BE136" s="6">
        <f t="shared" si="157"/>
        <v>0</v>
      </c>
      <c r="BF136" s="6">
        <f t="shared" si="157"/>
        <v>0</v>
      </c>
      <c r="BG136" s="6">
        <f t="shared" si="157"/>
        <v>0</v>
      </c>
      <c r="BH136" s="6">
        <f t="shared" si="157"/>
        <v>0</v>
      </c>
      <c r="BJ136" s="6">
        <f t="shared" ref="BJ136:BM136" si="158">IFERROR(BJ4*1000/BJ70,0)</f>
        <v>0</v>
      </c>
      <c r="BK136" s="6">
        <f t="shared" si="158"/>
        <v>0</v>
      </c>
      <c r="BL136" s="6">
        <f t="shared" si="158"/>
        <v>0</v>
      </c>
      <c r="BM136" s="6">
        <f t="shared" si="158"/>
        <v>0</v>
      </c>
    </row>
    <row r="137" spans="1:65" x14ac:dyDescent="0.2">
      <c r="A137" s="27">
        <v>44106</v>
      </c>
      <c r="B137" s="1" t="s">
        <v>523</v>
      </c>
      <c r="D137" s="27">
        <v>44106</v>
      </c>
      <c r="E137" s="1" t="s">
        <v>265</v>
      </c>
      <c r="F137" s="1" t="s">
        <v>5</v>
      </c>
      <c r="G137" s="41">
        <v>1259.75</v>
      </c>
      <c r="H137" s="41">
        <v>1259.75</v>
      </c>
      <c r="I137" s="1" t="s">
        <v>696</v>
      </c>
      <c r="J137" s="1">
        <v>57</v>
      </c>
      <c r="K137" s="1">
        <v>448259</v>
      </c>
      <c r="L137" s="27">
        <v>33435</v>
      </c>
      <c r="M137" s="27">
        <v>44085</v>
      </c>
      <c r="N137" s="27">
        <v>44603</v>
      </c>
      <c r="O137" s="27">
        <v>44610</v>
      </c>
      <c r="P137" s="1" t="s">
        <v>696</v>
      </c>
      <c r="Q137" s="27">
        <v>44086</v>
      </c>
      <c r="R137" s="27">
        <v>44099</v>
      </c>
      <c r="S137" s="67">
        <f t="shared" si="142"/>
        <v>44135</v>
      </c>
      <c r="T137" s="67">
        <f t="shared" si="143"/>
        <v>44104</v>
      </c>
      <c r="U137" s="67" t="str">
        <f t="shared" si="144"/>
        <v>na</v>
      </c>
      <c r="V137" s="69">
        <f t="shared" si="145"/>
        <v>14</v>
      </c>
      <c r="W137" s="69">
        <f t="shared" si="146"/>
        <v>0</v>
      </c>
      <c r="X137" s="41">
        <f t="shared" si="147"/>
        <v>1259.75</v>
      </c>
      <c r="Y137" s="41">
        <f t="shared" si="148"/>
        <v>0</v>
      </c>
      <c r="Z137" s="41">
        <f t="shared" si="149"/>
        <v>57</v>
      </c>
      <c r="AA137" s="41">
        <f t="shared" si="150"/>
        <v>0</v>
      </c>
      <c r="AE137" s="1" t="s">
        <v>5</v>
      </c>
      <c r="AG137" s="6">
        <f t="shared" ref="AG137:BH137" si="159">IFERROR(AG5*1000/AG71,0)</f>
        <v>0</v>
      </c>
      <c r="AH137" s="6">
        <f t="shared" si="159"/>
        <v>0</v>
      </c>
      <c r="AI137" s="6">
        <f t="shared" si="159"/>
        <v>0</v>
      </c>
      <c r="AJ137" s="6">
        <f t="shared" si="159"/>
        <v>0</v>
      </c>
      <c r="AK137" s="6">
        <f t="shared" si="159"/>
        <v>0</v>
      </c>
      <c r="AL137" s="6">
        <f t="shared" si="159"/>
        <v>0</v>
      </c>
      <c r="AM137" s="6">
        <f t="shared" si="159"/>
        <v>0</v>
      </c>
      <c r="AN137" s="6">
        <f t="shared" si="159"/>
        <v>0</v>
      </c>
      <c r="AO137" s="6">
        <f t="shared" si="159"/>
        <v>0</v>
      </c>
      <c r="AP137" s="6">
        <f t="shared" si="159"/>
        <v>0</v>
      </c>
      <c r="AQ137" s="6">
        <f t="shared" si="159"/>
        <v>0</v>
      </c>
      <c r="AR137" s="6">
        <f t="shared" si="159"/>
        <v>0</v>
      </c>
      <c r="AS137" s="6">
        <f t="shared" si="159"/>
        <v>0</v>
      </c>
      <c r="AT137" s="6">
        <f t="shared" si="159"/>
        <v>0</v>
      </c>
      <c r="AU137" s="6">
        <f t="shared" si="159"/>
        <v>0</v>
      </c>
      <c r="AV137" s="6">
        <f t="shared" si="159"/>
        <v>0</v>
      </c>
      <c r="AW137" s="6">
        <f t="shared" si="159"/>
        <v>0</v>
      </c>
      <c r="AX137" s="6">
        <f t="shared" si="159"/>
        <v>0</v>
      </c>
      <c r="AY137" s="6">
        <f t="shared" si="159"/>
        <v>0</v>
      </c>
      <c r="AZ137" s="6">
        <f t="shared" si="159"/>
        <v>0</v>
      </c>
      <c r="BA137" s="6">
        <f t="shared" si="159"/>
        <v>0</v>
      </c>
      <c r="BB137" s="6">
        <f t="shared" si="159"/>
        <v>0</v>
      </c>
      <c r="BC137" s="6">
        <f t="shared" si="159"/>
        <v>0</v>
      </c>
      <c r="BD137" s="6">
        <f t="shared" si="159"/>
        <v>0</v>
      </c>
      <c r="BE137" s="6">
        <f t="shared" si="159"/>
        <v>0</v>
      </c>
      <c r="BF137" s="6">
        <f t="shared" si="159"/>
        <v>0</v>
      </c>
      <c r="BG137" s="6">
        <f t="shared" si="159"/>
        <v>0</v>
      </c>
      <c r="BH137" s="6">
        <f t="shared" si="159"/>
        <v>0</v>
      </c>
      <c r="BJ137" s="6">
        <f t="shared" ref="BJ137:BM137" si="160">IFERROR(BJ5*1000/BJ71,0)</f>
        <v>0</v>
      </c>
      <c r="BK137" s="6">
        <f t="shared" si="160"/>
        <v>0</v>
      </c>
      <c r="BL137" s="6">
        <f t="shared" si="160"/>
        <v>0</v>
      </c>
      <c r="BM137" s="6">
        <f t="shared" si="160"/>
        <v>0</v>
      </c>
    </row>
    <row r="138" spans="1:65" x14ac:dyDescent="0.2">
      <c r="A138" s="27">
        <v>44106</v>
      </c>
      <c r="B138" s="1" t="s">
        <v>524</v>
      </c>
      <c r="D138" s="27">
        <v>44106</v>
      </c>
      <c r="E138" s="1" t="s">
        <v>265</v>
      </c>
      <c r="F138" s="1" t="s">
        <v>5</v>
      </c>
      <c r="G138" s="41">
        <v>3769.23</v>
      </c>
      <c r="H138" s="41">
        <v>3769.23</v>
      </c>
      <c r="I138" s="1" t="s">
        <v>696</v>
      </c>
      <c r="J138" s="1">
        <v>80</v>
      </c>
      <c r="K138" s="1">
        <v>448548</v>
      </c>
      <c r="L138" s="27" t="s">
        <v>705</v>
      </c>
      <c r="M138" s="27">
        <v>37880</v>
      </c>
      <c r="N138" s="27"/>
      <c r="O138" s="27">
        <v>44680</v>
      </c>
      <c r="P138" s="1" t="s">
        <v>696</v>
      </c>
      <c r="Q138" s="27">
        <v>44086</v>
      </c>
      <c r="R138" s="27">
        <v>44099</v>
      </c>
      <c r="S138" s="67">
        <f t="shared" si="142"/>
        <v>44135</v>
      </c>
      <c r="T138" s="67">
        <f t="shared" si="143"/>
        <v>44104</v>
      </c>
      <c r="U138" s="67" t="str">
        <f t="shared" si="144"/>
        <v>na</v>
      </c>
      <c r="V138" s="69">
        <f t="shared" si="145"/>
        <v>14</v>
      </c>
      <c r="W138" s="69">
        <f t="shared" si="146"/>
        <v>0</v>
      </c>
      <c r="X138" s="41">
        <f t="shared" si="147"/>
        <v>3769.23</v>
      </c>
      <c r="Y138" s="41">
        <f t="shared" si="148"/>
        <v>0</v>
      </c>
      <c r="Z138" s="41">
        <f t="shared" si="149"/>
        <v>80</v>
      </c>
      <c r="AA138" s="41">
        <f t="shared" si="150"/>
        <v>0</v>
      </c>
      <c r="AE138" s="1" t="s">
        <v>5</v>
      </c>
      <c r="AG138" s="6">
        <f t="shared" ref="AG138:BH138" si="161">IFERROR(AG6*1000/AG72,0)</f>
        <v>0</v>
      </c>
      <c r="AH138" s="6">
        <f t="shared" si="161"/>
        <v>0</v>
      </c>
      <c r="AI138" s="6">
        <f t="shared" si="161"/>
        <v>0</v>
      </c>
      <c r="AJ138" s="6">
        <f t="shared" si="161"/>
        <v>0</v>
      </c>
      <c r="AK138" s="6">
        <f t="shared" si="161"/>
        <v>0</v>
      </c>
      <c r="AL138" s="6">
        <f t="shared" si="161"/>
        <v>0</v>
      </c>
      <c r="AM138" s="6">
        <f t="shared" si="161"/>
        <v>0</v>
      </c>
      <c r="AN138" s="6">
        <f t="shared" si="161"/>
        <v>0</v>
      </c>
      <c r="AO138" s="6">
        <f t="shared" si="161"/>
        <v>0</v>
      </c>
      <c r="AP138" s="6">
        <f t="shared" si="161"/>
        <v>0</v>
      </c>
      <c r="AQ138" s="6">
        <f t="shared" si="161"/>
        <v>0</v>
      </c>
      <c r="AR138" s="6">
        <f t="shared" si="161"/>
        <v>0</v>
      </c>
      <c r="AS138" s="6">
        <f t="shared" si="161"/>
        <v>0</v>
      </c>
      <c r="AT138" s="6">
        <f t="shared" si="161"/>
        <v>0</v>
      </c>
      <c r="AU138" s="6">
        <f t="shared" si="161"/>
        <v>0</v>
      </c>
      <c r="AV138" s="6">
        <f t="shared" si="161"/>
        <v>0</v>
      </c>
      <c r="AW138" s="6">
        <f t="shared" si="161"/>
        <v>0</v>
      </c>
      <c r="AX138" s="6">
        <f t="shared" si="161"/>
        <v>0</v>
      </c>
      <c r="AY138" s="6">
        <f t="shared" si="161"/>
        <v>0</v>
      </c>
      <c r="AZ138" s="6">
        <f t="shared" si="161"/>
        <v>0</v>
      </c>
      <c r="BA138" s="6">
        <f t="shared" si="161"/>
        <v>0</v>
      </c>
      <c r="BB138" s="6">
        <f t="shared" si="161"/>
        <v>0</v>
      </c>
      <c r="BC138" s="6">
        <f t="shared" si="161"/>
        <v>0</v>
      </c>
      <c r="BD138" s="6">
        <f t="shared" si="161"/>
        <v>0</v>
      </c>
      <c r="BE138" s="6">
        <f t="shared" si="161"/>
        <v>0</v>
      </c>
      <c r="BF138" s="6">
        <f t="shared" si="161"/>
        <v>0</v>
      </c>
      <c r="BG138" s="6">
        <f t="shared" si="161"/>
        <v>0</v>
      </c>
      <c r="BH138" s="6">
        <f t="shared" si="161"/>
        <v>0</v>
      </c>
      <c r="BJ138" s="6">
        <f t="shared" ref="BJ138:BM138" si="162">IFERROR(BJ6*1000/BJ72,0)</f>
        <v>0</v>
      </c>
      <c r="BK138" s="6">
        <f t="shared" si="162"/>
        <v>0</v>
      </c>
      <c r="BL138" s="6">
        <f t="shared" si="162"/>
        <v>0</v>
      </c>
      <c r="BM138" s="6">
        <f t="shared" si="162"/>
        <v>0</v>
      </c>
    </row>
    <row r="139" spans="1:65" x14ac:dyDescent="0.2">
      <c r="A139" s="27">
        <v>44113</v>
      </c>
      <c r="B139" s="1">
        <v>11210</v>
      </c>
      <c r="D139" s="27">
        <v>44113</v>
      </c>
      <c r="E139" s="1" t="s">
        <v>265</v>
      </c>
      <c r="F139" s="1" t="s">
        <v>5</v>
      </c>
      <c r="G139" s="41">
        <v>1058</v>
      </c>
      <c r="H139" s="41">
        <v>1058</v>
      </c>
      <c r="I139" s="1" t="s">
        <v>696</v>
      </c>
      <c r="J139" s="1">
        <v>46</v>
      </c>
      <c r="K139" s="1">
        <v>450474</v>
      </c>
      <c r="L139" s="27">
        <v>33275</v>
      </c>
      <c r="M139" s="27">
        <v>44103</v>
      </c>
      <c r="N139" s="27">
        <v>44112</v>
      </c>
      <c r="O139" s="27">
        <v>44113</v>
      </c>
      <c r="P139" s="1" t="s">
        <v>696</v>
      </c>
      <c r="Q139" s="27">
        <v>44100</v>
      </c>
      <c r="R139" s="27">
        <v>44113</v>
      </c>
      <c r="S139" s="67">
        <f t="shared" si="142"/>
        <v>44135</v>
      </c>
      <c r="T139" s="67">
        <f t="shared" si="143"/>
        <v>44104</v>
      </c>
      <c r="U139" s="67">
        <f t="shared" si="144"/>
        <v>44135</v>
      </c>
      <c r="V139" s="69">
        <f t="shared" si="145"/>
        <v>5</v>
      </c>
      <c r="W139" s="69">
        <f t="shared" si="146"/>
        <v>9</v>
      </c>
      <c r="X139" s="41">
        <f t="shared" si="147"/>
        <v>377.85714285714289</v>
      </c>
      <c r="Y139" s="41">
        <f t="shared" si="148"/>
        <v>680.14285714285711</v>
      </c>
      <c r="Z139" s="41">
        <f t="shared" si="149"/>
        <v>16.428571428571431</v>
      </c>
      <c r="AA139" s="41">
        <f t="shared" si="150"/>
        <v>29.571428571428569</v>
      </c>
      <c r="AE139" s="1" t="s">
        <v>5</v>
      </c>
      <c r="AG139" s="6">
        <f t="shared" ref="AG139:BH139" si="163">IFERROR(AG7*1000/AG73,0)</f>
        <v>0</v>
      </c>
      <c r="AH139" s="6">
        <f t="shared" si="163"/>
        <v>0</v>
      </c>
      <c r="AI139" s="6">
        <f t="shared" si="163"/>
        <v>0</v>
      </c>
      <c r="AJ139" s="6">
        <f t="shared" si="163"/>
        <v>0</v>
      </c>
      <c r="AK139" s="6">
        <f t="shared" si="163"/>
        <v>0</v>
      </c>
      <c r="AL139" s="6">
        <f t="shared" si="163"/>
        <v>0</v>
      </c>
      <c r="AM139" s="6">
        <f t="shared" si="163"/>
        <v>0</v>
      </c>
      <c r="AN139" s="6">
        <f t="shared" si="163"/>
        <v>0</v>
      </c>
      <c r="AO139" s="6">
        <f t="shared" si="163"/>
        <v>0</v>
      </c>
      <c r="AP139" s="6">
        <f t="shared" si="163"/>
        <v>0</v>
      </c>
      <c r="AQ139" s="6">
        <f t="shared" si="163"/>
        <v>0</v>
      </c>
      <c r="AR139" s="6">
        <f t="shared" si="163"/>
        <v>0</v>
      </c>
      <c r="AS139" s="6">
        <f t="shared" si="163"/>
        <v>0</v>
      </c>
      <c r="AT139" s="6">
        <f t="shared" si="163"/>
        <v>0</v>
      </c>
      <c r="AU139" s="6">
        <f t="shared" si="163"/>
        <v>0</v>
      </c>
      <c r="AV139" s="6">
        <f t="shared" si="163"/>
        <v>0</v>
      </c>
      <c r="AW139" s="6">
        <f t="shared" si="163"/>
        <v>0</v>
      </c>
      <c r="AX139" s="6">
        <f t="shared" si="163"/>
        <v>0</v>
      </c>
      <c r="AY139" s="6">
        <f t="shared" si="163"/>
        <v>0</v>
      </c>
      <c r="AZ139" s="6">
        <f t="shared" si="163"/>
        <v>0</v>
      </c>
      <c r="BA139" s="6">
        <f t="shared" si="163"/>
        <v>0</v>
      </c>
      <c r="BB139" s="6">
        <f t="shared" si="163"/>
        <v>0</v>
      </c>
      <c r="BC139" s="6">
        <f t="shared" si="163"/>
        <v>0</v>
      </c>
      <c r="BD139" s="6">
        <f t="shared" si="163"/>
        <v>0</v>
      </c>
      <c r="BE139" s="6">
        <f t="shared" si="163"/>
        <v>0</v>
      </c>
      <c r="BF139" s="6">
        <f t="shared" si="163"/>
        <v>0</v>
      </c>
      <c r="BG139" s="6">
        <f t="shared" si="163"/>
        <v>0</v>
      </c>
      <c r="BH139" s="6">
        <f t="shared" si="163"/>
        <v>0</v>
      </c>
      <c r="BJ139" s="6">
        <f t="shared" ref="BJ139:BM139" si="164">IFERROR(BJ7*1000/BJ73,0)</f>
        <v>0</v>
      </c>
      <c r="BK139" s="6">
        <f t="shared" si="164"/>
        <v>0</v>
      </c>
      <c r="BL139" s="6">
        <f t="shared" si="164"/>
        <v>0</v>
      </c>
      <c r="BM139" s="6">
        <f t="shared" si="164"/>
        <v>0</v>
      </c>
    </row>
    <row r="140" spans="1:65" x14ac:dyDescent="0.2">
      <c r="A140" s="27">
        <v>44120</v>
      </c>
      <c r="B140" s="1" t="s">
        <v>526</v>
      </c>
      <c r="D140" s="27">
        <v>44120</v>
      </c>
      <c r="E140" s="1" t="s">
        <v>265</v>
      </c>
      <c r="F140" s="1" t="s">
        <v>5</v>
      </c>
      <c r="G140" s="41">
        <v>1472</v>
      </c>
      <c r="H140" s="41">
        <v>1472</v>
      </c>
      <c r="I140" s="1" t="s">
        <v>696</v>
      </c>
      <c r="J140" s="1">
        <v>64</v>
      </c>
      <c r="K140" s="1">
        <v>450945</v>
      </c>
      <c r="L140" s="27" t="s">
        <v>700</v>
      </c>
      <c r="M140" s="27">
        <v>44103</v>
      </c>
      <c r="N140" s="27">
        <v>44218</v>
      </c>
      <c r="O140" s="27">
        <v>44222</v>
      </c>
      <c r="P140" s="1" t="s">
        <v>696</v>
      </c>
      <c r="Q140" s="27">
        <v>44100</v>
      </c>
      <c r="R140" s="27">
        <v>44113</v>
      </c>
      <c r="S140" s="67">
        <f t="shared" si="142"/>
        <v>44135</v>
      </c>
      <c r="T140" s="67">
        <f t="shared" si="143"/>
        <v>44104</v>
      </c>
      <c r="U140" s="67">
        <f t="shared" si="144"/>
        <v>44135</v>
      </c>
      <c r="V140" s="69">
        <f t="shared" si="145"/>
        <v>5</v>
      </c>
      <c r="W140" s="69">
        <f t="shared" si="146"/>
        <v>9</v>
      </c>
      <c r="X140" s="41">
        <f t="shared" si="147"/>
        <v>525.71428571428578</v>
      </c>
      <c r="Y140" s="41">
        <f t="shared" si="148"/>
        <v>946.28571428571422</v>
      </c>
      <c r="Z140" s="41">
        <f t="shared" si="149"/>
        <v>22.857142857142858</v>
      </c>
      <c r="AA140" s="41">
        <f t="shared" si="150"/>
        <v>41.142857142857139</v>
      </c>
      <c r="AE140" s="1" t="s">
        <v>5</v>
      </c>
      <c r="AG140" s="6">
        <f t="shared" ref="AG140:BH140" si="165">IFERROR(AG8*1000/AG74,0)</f>
        <v>0</v>
      </c>
      <c r="AH140" s="6">
        <f t="shared" si="165"/>
        <v>0</v>
      </c>
      <c r="AI140" s="6">
        <f t="shared" si="165"/>
        <v>0</v>
      </c>
      <c r="AJ140" s="6">
        <f t="shared" si="165"/>
        <v>0</v>
      </c>
      <c r="AK140" s="6">
        <f t="shared" si="165"/>
        <v>0</v>
      </c>
      <c r="AL140" s="6">
        <f t="shared" si="165"/>
        <v>0</v>
      </c>
      <c r="AM140" s="6">
        <f t="shared" si="165"/>
        <v>0</v>
      </c>
      <c r="AN140" s="6">
        <f t="shared" si="165"/>
        <v>0</v>
      </c>
      <c r="AO140" s="6">
        <f t="shared" si="165"/>
        <v>0</v>
      </c>
      <c r="AP140" s="6">
        <f t="shared" si="165"/>
        <v>0</v>
      </c>
      <c r="AQ140" s="6">
        <f t="shared" si="165"/>
        <v>0</v>
      </c>
      <c r="AR140" s="6">
        <f t="shared" si="165"/>
        <v>0</v>
      </c>
      <c r="AS140" s="6">
        <f t="shared" si="165"/>
        <v>0</v>
      </c>
      <c r="AT140" s="6">
        <f t="shared" si="165"/>
        <v>0</v>
      </c>
      <c r="AU140" s="6">
        <f t="shared" si="165"/>
        <v>0</v>
      </c>
      <c r="AV140" s="6">
        <f t="shared" si="165"/>
        <v>0</v>
      </c>
      <c r="AW140" s="6">
        <f t="shared" si="165"/>
        <v>0</v>
      </c>
      <c r="AX140" s="6">
        <f t="shared" si="165"/>
        <v>0</v>
      </c>
      <c r="AY140" s="6">
        <f t="shared" si="165"/>
        <v>0</v>
      </c>
      <c r="AZ140" s="6">
        <f t="shared" si="165"/>
        <v>0</v>
      </c>
      <c r="BA140" s="6">
        <f t="shared" si="165"/>
        <v>0</v>
      </c>
      <c r="BB140" s="6">
        <f t="shared" si="165"/>
        <v>0</v>
      </c>
      <c r="BC140" s="6">
        <f t="shared" si="165"/>
        <v>0</v>
      </c>
      <c r="BD140" s="6">
        <f t="shared" si="165"/>
        <v>0</v>
      </c>
      <c r="BE140" s="6">
        <f t="shared" si="165"/>
        <v>0</v>
      </c>
      <c r="BF140" s="6">
        <f t="shared" si="165"/>
        <v>0</v>
      </c>
      <c r="BG140" s="6">
        <f t="shared" si="165"/>
        <v>0</v>
      </c>
      <c r="BH140" s="6">
        <f t="shared" si="165"/>
        <v>0</v>
      </c>
      <c r="BJ140" s="6">
        <f t="shared" ref="BJ140:BM140" si="166">IFERROR(BJ8*1000/BJ74,0)</f>
        <v>0</v>
      </c>
      <c r="BK140" s="6">
        <f t="shared" si="166"/>
        <v>0</v>
      </c>
      <c r="BL140" s="6">
        <f t="shared" si="166"/>
        <v>0</v>
      </c>
      <c r="BM140" s="6">
        <f t="shared" si="166"/>
        <v>0</v>
      </c>
    </row>
    <row r="141" spans="1:65" x14ac:dyDescent="0.2">
      <c r="A141" s="27">
        <v>44120</v>
      </c>
      <c r="B141" s="1" t="s">
        <v>530</v>
      </c>
      <c r="D141" s="27">
        <v>44120</v>
      </c>
      <c r="E141" s="1" t="s">
        <v>265</v>
      </c>
      <c r="F141" s="1" t="s">
        <v>5</v>
      </c>
      <c r="G141" s="41">
        <v>4107.6899999999996</v>
      </c>
      <c r="H141" s="41">
        <v>4107.6899999999996</v>
      </c>
      <c r="I141" s="1" t="s">
        <v>696</v>
      </c>
      <c r="J141" s="1">
        <v>80</v>
      </c>
      <c r="K141" s="1">
        <v>450966</v>
      </c>
      <c r="L141" s="27" t="s">
        <v>706</v>
      </c>
      <c r="M141" s="27">
        <v>41122</v>
      </c>
      <c r="N141" s="27"/>
      <c r="O141" s="27">
        <v>44680</v>
      </c>
      <c r="P141" s="1" t="s">
        <v>696</v>
      </c>
      <c r="Q141" s="27">
        <v>44100</v>
      </c>
      <c r="R141" s="27">
        <v>44113</v>
      </c>
      <c r="S141" s="67">
        <f t="shared" si="142"/>
        <v>44135</v>
      </c>
      <c r="T141" s="67">
        <f t="shared" si="143"/>
        <v>44104</v>
      </c>
      <c r="U141" s="67">
        <f t="shared" si="144"/>
        <v>44135</v>
      </c>
      <c r="V141" s="69">
        <f t="shared" si="145"/>
        <v>5</v>
      </c>
      <c r="W141" s="69">
        <f t="shared" si="146"/>
        <v>9</v>
      </c>
      <c r="X141" s="41">
        <f t="shared" si="147"/>
        <v>1467.0321428571428</v>
      </c>
      <c r="Y141" s="41">
        <f t="shared" si="148"/>
        <v>2640.6578571428568</v>
      </c>
      <c r="Z141" s="41">
        <f t="shared" si="149"/>
        <v>28.571428571428573</v>
      </c>
      <c r="AA141" s="41">
        <f t="shared" si="150"/>
        <v>51.428571428571431</v>
      </c>
      <c r="AE141" s="1" t="s">
        <v>5</v>
      </c>
      <c r="AG141" s="6">
        <f t="shared" ref="AG141:BH141" si="167">IFERROR(AG9*1000/AG75,0)</f>
        <v>0</v>
      </c>
      <c r="AH141" s="6">
        <f t="shared" si="167"/>
        <v>0</v>
      </c>
      <c r="AI141" s="6">
        <f t="shared" si="167"/>
        <v>0</v>
      </c>
      <c r="AJ141" s="6">
        <f t="shared" si="167"/>
        <v>0</v>
      </c>
      <c r="AK141" s="6">
        <f t="shared" si="167"/>
        <v>0</v>
      </c>
      <c r="AL141" s="6">
        <f t="shared" si="167"/>
        <v>0</v>
      </c>
      <c r="AM141" s="6">
        <f t="shared" si="167"/>
        <v>0</v>
      </c>
      <c r="AN141" s="6">
        <f t="shared" si="167"/>
        <v>0</v>
      </c>
      <c r="AO141" s="6">
        <f t="shared" si="167"/>
        <v>0</v>
      </c>
      <c r="AP141" s="6">
        <f t="shared" si="167"/>
        <v>0</v>
      </c>
      <c r="AQ141" s="6">
        <f t="shared" si="167"/>
        <v>0</v>
      </c>
      <c r="AR141" s="6">
        <f t="shared" si="167"/>
        <v>0</v>
      </c>
      <c r="AS141" s="6">
        <f t="shared" si="167"/>
        <v>0</v>
      </c>
      <c r="AT141" s="6">
        <f t="shared" si="167"/>
        <v>0</v>
      </c>
      <c r="AU141" s="6">
        <f t="shared" si="167"/>
        <v>0</v>
      </c>
      <c r="AV141" s="6">
        <f t="shared" si="167"/>
        <v>0</v>
      </c>
      <c r="AW141" s="6">
        <f t="shared" si="167"/>
        <v>0</v>
      </c>
      <c r="AX141" s="6">
        <f t="shared" si="167"/>
        <v>0</v>
      </c>
      <c r="AY141" s="6">
        <f t="shared" si="167"/>
        <v>0</v>
      </c>
      <c r="AZ141" s="6">
        <f t="shared" si="167"/>
        <v>0</v>
      </c>
      <c r="BA141" s="6">
        <f t="shared" si="167"/>
        <v>0</v>
      </c>
      <c r="BB141" s="6">
        <f t="shared" si="167"/>
        <v>0</v>
      </c>
      <c r="BC141" s="6">
        <f t="shared" si="167"/>
        <v>0</v>
      </c>
      <c r="BD141" s="6">
        <f t="shared" si="167"/>
        <v>0</v>
      </c>
      <c r="BE141" s="6">
        <f t="shared" si="167"/>
        <v>0</v>
      </c>
      <c r="BF141" s="6">
        <f t="shared" si="167"/>
        <v>0</v>
      </c>
      <c r="BG141" s="6">
        <f t="shared" si="167"/>
        <v>0</v>
      </c>
      <c r="BH141" s="6">
        <f t="shared" si="167"/>
        <v>0</v>
      </c>
      <c r="BJ141" s="6">
        <f t="shared" ref="BJ141:BM141" si="168">IFERROR(BJ9*1000/BJ75,0)</f>
        <v>0</v>
      </c>
      <c r="BK141" s="6">
        <f t="shared" si="168"/>
        <v>0</v>
      </c>
      <c r="BL141" s="6">
        <f t="shared" si="168"/>
        <v>0</v>
      </c>
      <c r="BM141" s="6">
        <f t="shared" si="168"/>
        <v>0</v>
      </c>
    </row>
    <row r="142" spans="1:65" x14ac:dyDescent="0.2">
      <c r="A142" s="27">
        <v>44120</v>
      </c>
      <c r="B142" s="1" t="s">
        <v>528</v>
      </c>
      <c r="D142" s="27">
        <v>44120</v>
      </c>
      <c r="E142" s="1" t="s">
        <v>265</v>
      </c>
      <c r="F142" s="1" t="s">
        <v>5</v>
      </c>
      <c r="G142" s="41">
        <v>1961.54</v>
      </c>
      <c r="H142" s="41">
        <v>1961.54</v>
      </c>
      <c r="I142" s="1" t="s">
        <v>696</v>
      </c>
      <c r="J142" s="1">
        <v>80</v>
      </c>
      <c r="K142" s="1">
        <v>450902</v>
      </c>
      <c r="L142" s="27">
        <v>34183</v>
      </c>
      <c r="M142" s="27" t="s">
        <v>703</v>
      </c>
      <c r="N142" s="27"/>
      <c r="O142" s="27">
        <v>44680</v>
      </c>
      <c r="P142" s="1" t="s">
        <v>696</v>
      </c>
      <c r="Q142" s="27">
        <v>44100</v>
      </c>
      <c r="R142" s="27">
        <v>44113</v>
      </c>
      <c r="S142" s="67">
        <f t="shared" si="142"/>
        <v>44135</v>
      </c>
      <c r="T142" s="67">
        <f t="shared" si="143"/>
        <v>44104</v>
      </c>
      <c r="U142" s="67">
        <f t="shared" si="144"/>
        <v>44135</v>
      </c>
      <c r="V142" s="69">
        <f t="shared" si="145"/>
        <v>5</v>
      </c>
      <c r="W142" s="69">
        <f t="shared" si="146"/>
        <v>9</v>
      </c>
      <c r="X142" s="41">
        <f t="shared" si="147"/>
        <v>700.55</v>
      </c>
      <c r="Y142" s="41">
        <f t="shared" si="148"/>
        <v>1260.99</v>
      </c>
      <c r="Z142" s="41">
        <f t="shared" si="149"/>
        <v>28.571428571428573</v>
      </c>
      <c r="AA142" s="41">
        <f t="shared" si="150"/>
        <v>51.428571428571431</v>
      </c>
      <c r="AE142" s="1" t="s">
        <v>5</v>
      </c>
      <c r="AG142" s="6">
        <f t="shared" ref="AG142:BH142" si="169">IFERROR(AG10*1000/AG76,0)</f>
        <v>0</v>
      </c>
      <c r="AH142" s="6">
        <f t="shared" si="169"/>
        <v>0</v>
      </c>
      <c r="AI142" s="6">
        <f t="shared" si="169"/>
        <v>0</v>
      </c>
      <c r="AJ142" s="6">
        <f t="shared" si="169"/>
        <v>0</v>
      </c>
      <c r="AK142" s="6">
        <f t="shared" si="169"/>
        <v>0</v>
      </c>
      <c r="AL142" s="6">
        <f t="shared" si="169"/>
        <v>0</v>
      </c>
      <c r="AM142" s="6">
        <f t="shared" si="169"/>
        <v>0</v>
      </c>
      <c r="AN142" s="6">
        <f t="shared" si="169"/>
        <v>0</v>
      </c>
      <c r="AO142" s="6">
        <f t="shared" si="169"/>
        <v>0</v>
      </c>
      <c r="AP142" s="6">
        <f t="shared" si="169"/>
        <v>0</v>
      </c>
      <c r="AQ142" s="6">
        <f t="shared" si="169"/>
        <v>0</v>
      </c>
      <c r="AR142" s="6">
        <f t="shared" si="169"/>
        <v>0</v>
      </c>
      <c r="AS142" s="6">
        <f t="shared" si="169"/>
        <v>0</v>
      </c>
      <c r="AT142" s="6">
        <f t="shared" si="169"/>
        <v>0</v>
      </c>
      <c r="AU142" s="6">
        <f t="shared" si="169"/>
        <v>0</v>
      </c>
      <c r="AV142" s="6">
        <f t="shared" si="169"/>
        <v>0</v>
      </c>
      <c r="AW142" s="6">
        <f t="shared" si="169"/>
        <v>0</v>
      </c>
      <c r="AX142" s="6">
        <f t="shared" si="169"/>
        <v>0</v>
      </c>
      <c r="AY142" s="6">
        <f t="shared" si="169"/>
        <v>0</v>
      </c>
      <c r="AZ142" s="6">
        <f t="shared" si="169"/>
        <v>0</v>
      </c>
      <c r="BA142" s="6">
        <f t="shared" si="169"/>
        <v>0</v>
      </c>
      <c r="BB142" s="6">
        <f t="shared" si="169"/>
        <v>0</v>
      </c>
      <c r="BC142" s="6">
        <f t="shared" si="169"/>
        <v>0</v>
      </c>
      <c r="BD142" s="6">
        <f t="shared" si="169"/>
        <v>0</v>
      </c>
      <c r="BE142" s="6">
        <f t="shared" si="169"/>
        <v>0</v>
      </c>
      <c r="BF142" s="6">
        <f t="shared" si="169"/>
        <v>0</v>
      </c>
      <c r="BG142" s="6">
        <f t="shared" si="169"/>
        <v>0</v>
      </c>
      <c r="BH142" s="6">
        <f t="shared" si="169"/>
        <v>0</v>
      </c>
      <c r="BJ142" s="6">
        <f t="shared" ref="BJ142:BM142" si="170">IFERROR(BJ10*1000/BJ76,0)</f>
        <v>0</v>
      </c>
      <c r="BK142" s="6">
        <f t="shared" si="170"/>
        <v>0</v>
      </c>
      <c r="BL142" s="6">
        <f t="shared" si="170"/>
        <v>0</v>
      </c>
      <c r="BM142" s="6">
        <f t="shared" si="170"/>
        <v>0</v>
      </c>
    </row>
    <row r="143" spans="1:65" x14ac:dyDescent="0.2">
      <c r="A143" s="27">
        <v>44120</v>
      </c>
      <c r="B143" s="1" t="s">
        <v>527</v>
      </c>
      <c r="D143" s="27">
        <v>44120</v>
      </c>
      <c r="E143" s="1" t="s">
        <v>265</v>
      </c>
      <c r="F143" s="1" t="s">
        <v>5</v>
      </c>
      <c r="G143" s="41">
        <v>1840</v>
      </c>
      <c r="H143" s="41">
        <v>1840</v>
      </c>
      <c r="I143" s="1" t="s">
        <v>696</v>
      </c>
      <c r="J143" s="1">
        <v>80</v>
      </c>
      <c r="K143" s="1">
        <v>450924</v>
      </c>
      <c r="L143" s="27">
        <v>33435</v>
      </c>
      <c r="M143" s="27">
        <v>44085</v>
      </c>
      <c r="N143" s="27">
        <v>44603</v>
      </c>
      <c r="O143" s="27">
        <v>44610</v>
      </c>
      <c r="P143" s="1" t="s">
        <v>696</v>
      </c>
      <c r="Q143" s="27">
        <v>44100</v>
      </c>
      <c r="R143" s="27">
        <v>44113</v>
      </c>
      <c r="S143" s="67">
        <f t="shared" si="142"/>
        <v>44135</v>
      </c>
      <c r="T143" s="67">
        <f t="shared" si="143"/>
        <v>44104</v>
      </c>
      <c r="U143" s="67">
        <f t="shared" si="144"/>
        <v>44135</v>
      </c>
      <c r="V143" s="69">
        <f t="shared" si="145"/>
        <v>5</v>
      </c>
      <c r="W143" s="69">
        <f t="shared" si="146"/>
        <v>9</v>
      </c>
      <c r="X143" s="41">
        <f t="shared" si="147"/>
        <v>657.14285714285711</v>
      </c>
      <c r="Y143" s="41">
        <f t="shared" si="148"/>
        <v>1182.8571428571429</v>
      </c>
      <c r="Z143" s="41">
        <f t="shared" si="149"/>
        <v>28.571428571428573</v>
      </c>
      <c r="AA143" s="41">
        <f t="shared" si="150"/>
        <v>51.428571428571431</v>
      </c>
      <c r="AE143" s="1" t="s">
        <v>5</v>
      </c>
      <c r="AG143" s="6">
        <f t="shared" ref="AG143:BH143" si="171">IFERROR(AG11*1000/AG77,0)</f>
        <v>0</v>
      </c>
      <c r="AH143" s="6">
        <f t="shared" si="171"/>
        <v>0</v>
      </c>
      <c r="AI143" s="6">
        <f t="shared" si="171"/>
        <v>0</v>
      </c>
      <c r="AJ143" s="6">
        <f t="shared" si="171"/>
        <v>0</v>
      </c>
      <c r="AK143" s="6">
        <f t="shared" si="171"/>
        <v>0</v>
      </c>
      <c r="AL143" s="6">
        <f t="shared" si="171"/>
        <v>0</v>
      </c>
      <c r="AM143" s="6">
        <f t="shared" si="171"/>
        <v>0</v>
      </c>
      <c r="AN143" s="6">
        <f t="shared" si="171"/>
        <v>0</v>
      </c>
      <c r="AO143" s="6">
        <f t="shared" si="171"/>
        <v>0</v>
      </c>
      <c r="AP143" s="6">
        <f t="shared" si="171"/>
        <v>0</v>
      </c>
      <c r="AQ143" s="6">
        <f t="shared" si="171"/>
        <v>0</v>
      </c>
      <c r="AR143" s="6">
        <f t="shared" si="171"/>
        <v>0</v>
      </c>
      <c r="AS143" s="6">
        <f t="shared" si="171"/>
        <v>0</v>
      </c>
      <c r="AT143" s="6">
        <f t="shared" si="171"/>
        <v>0</v>
      </c>
      <c r="AU143" s="6">
        <f t="shared" si="171"/>
        <v>0</v>
      </c>
      <c r="AV143" s="6">
        <f t="shared" si="171"/>
        <v>0</v>
      </c>
      <c r="AW143" s="6">
        <f t="shared" si="171"/>
        <v>0</v>
      </c>
      <c r="AX143" s="6">
        <f t="shared" si="171"/>
        <v>0</v>
      </c>
      <c r="AY143" s="6">
        <f t="shared" si="171"/>
        <v>0</v>
      </c>
      <c r="AZ143" s="6">
        <f t="shared" si="171"/>
        <v>0</v>
      </c>
      <c r="BA143" s="6">
        <f t="shared" si="171"/>
        <v>0</v>
      </c>
      <c r="BB143" s="6">
        <f t="shared" si="171"/>
        <v>0</v>
      </c>
      <c r="BC143" s="6">
        <f t="shared" si="171"/>
        <v>0</v>
      </c>
      <c r="BD143" s="6">
        <f t="shared" si="171"/>
        <v>0</v>
      </c>
      <c r="BE143" s="6">
        <f t="shared" si="171"/>
        <v>0</v>
      </c>
      <c r="BF143" s="6">
        <f t="shared" si="171"/>
        <v>0</v>
      </c>
      <c r="BG143" s="6">
        <f t="shared" si="171"/>
        <v>0</v>
      </c>
      <c r="BH143" s="6">
        <f t="shared" si="171"/>
        <v>0</v>
      </c>
      <c r="BJ143" s="6">
        <f t="shared" ref="BJ143:BM143" si="172">IFERROR(BJ11*1000/BJ77,0)</f>
        <v>0</v>
      </c>
      <c r="BK143" s="6">
        <f t="shared" si="172"/>
        <v>0</v>
      </c>
      <c r="BL143" s="6">
        <f t="shared" si="172"/>
        <v>0</v>
      </c>
      <c r="BM143" s="6">
        <f t="shared" si="172"/>
        <v>0</v>
      </c>
    </row>
    <row r="144" spans="1:65" x14ac:dyDescent="0.2">
      <c r="A144" s="27">
        <v>44120</v>
      </c>
      <c r="B144" s="1" t="s">
        <v>529</v>
      </c>
      <c r="D144" s="27">
        <v>44120</v>
      </c>
      <c r="E144" s="1" t="s">
        <v>265</v>
      </c>
      <c r="F144" s="1" t="s">
        <v>5</v>
      </c>
      <c r="G144" s="41">
        <v>3769.23</v>
      </c>
      <c r="H144" s="41">
        <v>3769.23</v>
      </c>
      <c r="I144" s="1" t="s">
        <v>696</v>
      </c>
      <c r="J144" s="1">
        <v>80</v>
      </c>
      <c r="K144" s="1">
        <v>451043</v>
      </c>
      <c r="L144" s="27" t="s">
        <v>705</v>
      </c>
      <c r="M144" s="27">
        <v>37880</v>
      </c>
      <c r="N144" s="27"/>
      <c r="O144" s="27">
        <v>44680</v>
      </c>
      <c r="P144" s="1" t="s">
        <v>696</v>
      </c>
      <c r="Q144" s="27">
        <v>44100</v>
      </c>
      <c r="R144" s="27">
        <v>44113</v>
      </c>
      <c r="S144" s="67">
        <f t="shared" si="142"/>
        <v>44135</v>
      </c>
      <c r="T144" s="67">
        <f t="shared" si="143"/>
        <v>44104</v>
      </c>
      <c r="U144" s="67">
        <f t="shared" si="144"/>
        <v>44135</v>
      </c>
      <c r="V144" s="69">
        <f t="shared" si="145"/>
        <v>5</v>
      </c>
      <c r="W144" s="69">
        <f t="shared" si="146"/>
        <v>9</v>
      </c>
      <c r="X144" s="41">
        <f t="shared" si="147"/>
        <v>1346.1535714285715</v>
      </c>
      <c r="Y144" s="41">
        <f t="shared" si="148"/>
        <v>2423.0764285714286</v>
      </c>
      <c r="Z144" s="41">
        <f t="shared" si="149"/>
        <v>28.571428571428573</v>
      </c>
      <c r="AA144" s="41">
        <f t="shared" si="150"/>
        <v>51.428571428571431</v>
      </c>
      <c r="AE144" s="1" t="s">
        <v>5</v>
      </c>
      <c r="AG144" s="6">
        <f t="shared" ref="AG144:BH144" si="173">IFERROR(AG12*1000/AG78,0)</f>
        <v>0</v>
      </c>
      <c r="AH144" s="6">
        <f t="shared" si="173"/>
        <v>0</v>
      </c>
      <c r="AI144" s="6">
        <f t="shared" si="173"/>
        <v>0</v>
      </c>
      <c r="AJ144" s="6">
        <f t="shared" si="173"/>
        <v>0</v>
      </c>
      <c r="AK144" s="6">
        <f t="shared" si="173"/>
        <v>0</v>
      </c>
      <c r="AL144" s="6">
        <f t="shared" si="173"/>
        <v>0</v>
      </c>
      <c r="AM144" s="6">
        <f t="shared" si="173"/>
        <v>0</v>
      </c>
      <c r="AN144" s="6">
        <f t="shared" si="173"/>
        <v>0</v>
      </c>
      <c r="AO144" s="6">
        <f t="shared" si="173"/>
        <v>0</v>
      </c>
      <c r="AP144" s="6">
        <f t="shared" si="173"/>
        <v>0</v>
      </c>
      <c r="AQ144" s="6">
        <f t="shared" si="173"/>
        <v>0</v>
      </c>
      <c r="AR144" s="6">
        <f t="shared" si="173"/>
        <v>0</v>
      </c>
      <c r="AS144" s="6">
        <f t="shared" si="173"/>
        <v>0</v>
      </c>
      <c r="AT144" s="6">
        <f t="shared" si="173"/>
        <v>0</v>
      </c>
      <c r="AU144" s="6">
        <f t="shared" si="173"/>
        <v>0</v>
      </c>
      <c r="AV144" s="6">
        <f t="shared" si="173"/>
        <v>0</v>
      </c>
      <c r="AW144" s="6">
        <f t="shared" si="173"/>
        <v>0</v>
      </c>
      <c r="AX144" s="6">
        <f t="shared" si="173"/>
        <v>0</v>
      </c>
      <c r="AY144" s="6">
        <f t="shared" si="173"/>
        <v>0</v>
      </c>
      <c r="AZ144" s="6">
        <f t="shared" si="173"/>
        <v>0</v>
      </c>
      <c r="BA144" s="6">
        <f t="shared" si="173"/>
        <v>0</v>
      </c>
      <c r="BB144" s="6">
        <f t="shared" si="173"/>
        <v>0</v>
      </c>
      <c r="BC144" s="6">
        <f t="shared" si="173"/>
        <v>0</v>
      </c>
      <c r="BD144" s="6">
        <f t="shared" si="173"/>
        <v>0</v>
      </c>
      <c r="BE144" s="6">
        <f t="shared" si="173"/>
        <v>0</v>
      </c>
      <c r="BF144" s="6">
        <f t="shared" si="173"/>
        <v>0</v>
      </c>
      <c r="BG144" s="6">
        <f t="shared" si="173"/>
        <v>0</v>
      </c>
      <c r="BH144" s="6">
        <f t="shared" si="173"/>
        <v>0</v>
      </c>
      <c r="BJ144" s="6">
        <f t="shared" ref="BJ144:BM144" si="174">IFERROR(BJ12*1000/BJ78,0)</f>
        <v>0</v>
      </c>
      <c r="BK144" s="6">
        <f t="shared" si="174"/>
        <v>0</v>
      </c>
      <c r="BL144" s="6">
        <f t="shared" si="174"/>
        <v>0</v>
      </c>
      <c r="BM144" s="6">
        <f t="shared" si="174"/>
        <v>0</v>
      </c>
    </row>
    <row r="145" spans="1:65" x14ac:dyDescent="0.2">
      <c r="A145" s="27">
        <v>44134</v>
      </c>
      <c r="B145" s="1" t="s">
        <v>533</v>
      </c>
      <c r="D145" s="27">
        <v>44134</v>
      </c>
      <c r="E145" s="1" t="s">
        <v>265</v>
      </c>
      <c r="F145" s="1" t="s">
        <v>5</v>
      </c>
      <c r="G145" s="41">
        <v>1955.38</v>
      </c>
      <c r="H145" s="41">
        <v>1955.38</v>
      </c>
      <c r="I145" s="1" t="s">
        <v>696</v>
      </c>
      <c r="J145" s="1">
        <v>80</v>
      </c>
      <c r="K145" s="1">
        <v>452023</v>
      </c>
      <c r="L145" s="27" t="s">
        <v>700</v>
      </c>
      <c r="M145" s="27">
        <v>44103</v>
      </c>
      <c r="N145" s="27">
        <v>44218</v>
      </c>
      <c r="O145" s="27">
        <v>44222</v>
      </c>
      <c r="P145" s="1" t="s">
        <v>696</v>
      </c>
      <c r="Q145" s="27">
        <v>44114</v>
      </c>
      <c r="R145" s="27">
        <v>44127</v>
      </c>
      <c r="S145" s="67">
        <f t="shared" si="142"/>
        <v>44135</v>
      </c>
      <c r="T145" s="67">
        <f t="shared" si="143"/>
        <v>44135</v>
      </c>
      <c r="U145" s="67" t="str">
        <f t="shared" si="144"/>
        <v>na</v>
      </c>
      <c r="V145" s="69">
        <f t="shared" si="145"/>
        <v>14</v>
      </c>
      <c r="W145" s="69">
        <f t="shared" si="146"/>
        <v>0</v>
      </c>
      <c r="X145" s="41">
        <f t="shared" si="147"/>
        <v>1955.38</v>
      </c>
      <c r="Y145" s="41">
        <f t="shared" si="148"/>
        <v>0</v>
      </c>
      <c r="Z145" s="41">
        <f t="shared" si="149"/>
        <v>80</v>
      </c>
      <c r="AA145" s="41">
        <f t="shared" si="150"/>
        <v>0</v>
      </c>
      <c r="AE145" s="1" t="s">
        <v>5</v>
      </c>
      <c r="AG145" s="6">
        <f t="shared" ref="AG145:BH145" si="175">IFERROR(AG13*1000/AG79,0)</f>
        <v>0</v>
      </c>
      <c r="AH145" s="6">
        <f t="shared" si="175"/>
        <v>0</v>
      </c>
      <c r="AI145" s="6">
        <f t="shared" si="175"/>
        <v>0</v>
      </c>
      <c r="AJ145" s="6">
        <f t="shared" si="175"/>
        <v>0</v>
      </c>
      <c r="AK145" s="6">
        <f t="shared" si="175"/>
        <v>0</v>
      </c>
      <c r="AL145" s="6">
        <f t="shared" si="175"/>
        <v>0</v>
      </c>
      <c r="AM145" s="6">
        <f t="shared" si="175"/>
        <v>0</v>
      </c>
      <c r="AN145" s="6">
        <f t="shared" si="175"/>
        <v>0</v>
      </c>
      <c r="AO145" s="6">
        <f t="shared" si="175"/>
        <v>0</v>
      </c>
      <c r="AP145" s="6">
        <f t="shared" si="175"/>
        <v>0</v>
      </c>
      <c r="AQ145" s="6">
        <f t="shared" si="175"/>
        <v>0</v>
      </c>
      <c r="AR145" s="6">
        <f t="shared" si="175"/>
        <v>0</v>
      </c>
      <c r="AS145" s="6">
        <f t="shared" si="175"/>
        <v>0</v>
      </c>
      <c r="AT145" s="6">
        <f t="shared" si="175"/>
        <v>0</v>
      </c>
      <c r="AU145" s="6">
        <f t="shared" si="175"/>
        <v>0</v>
      </c>
      <c r="AV145" s="6">
        <f t="shared" si="175"/>
        <v>0</v>
      </c>
      <c r="AW145" s="6">
        <f t="shared" si="175"/>
        <v>0</v>
      </c>
      <c r="AX145" s="6">
        <f t="shared" si="175"/>
        <v>0</v>
      </c>
      <c r="AY145" s="6">
        <f t="shared" si="175"/>
        <v>0</v>
      </c>
      <c r="AZ145" s="6">
        <f t="shared" si="175"/>
        <v>0</v>
      </c>
      <c r="BA145" s="6">
        <f t="shared" si="175"/>
        <v>0</v>
      </c>
      <c r="BB145" s="6">
        <f t="shared" si="175"/>
        <v>0</v>
      </c>
      <c r="BC145" s="6">
        <f t="shared" si="175"/>
        <v>0</v>
      </c>
      <c r="BD145" s="6">
        <f t="shared" si="175"/>
        <v>0</v>
      </c>
      <c r="BE145" s="6">
        <f t="shared" si="175"/>
        <v>0</v>
      </c>
      <c r="BF145" s="6">
        <f t="shared" si="175"/>
        <v>0</v>
      </c>
      <c r="BG145" s="6">
        <f t="shared" si="175"/>
        <v>0</v>
      </c>
      <c r="BH145" s="6">
        <f t="shared" si="175"/>
        <v>0</v>
      </c>
      <c r="BJ145" s="6">
        <f t="shared" ref="BJ145:BM145" si="176">IFERROR(BJ13*1000/BJ79,0)</f>
        <v>0</v>
      </c>
      <c r="BK145" s="6">
        <f t="shared" si="176"/>
        <v>0</v>
      </c>
      <c r="BL145" s="6">
        <f t="shared" si="176"/>
        <v>0</v>
      </c>
      <c r="BM145" s="6">
        <f t="shared" si="176"/>
        <v>0</v>
      </c>
    </row>
    <row r="146" spans="1:65" x14ac:dyDescent="0.2">
      <c r="A146" s="27">
        <v>44134</v>
      </c>
      <c r="B146" s="1" t="s">
        <v>535</v>
      </c>
      <c r="D146" s="27">
        <v>44134</v>
      </c>
      <c r="E146" s="1" t="s">
        <v>265</v>
      </c>
      <c r="F146" s="1" t="s">
        <v>5</v>
      </c>
      <c r="G146" s="41">
        <v>4107.6899999999996</v>
      </c>
      <c r="H146" s="41">
        <v>4107.6899999999996</v>
      </c>
      <c r="I146" s="1" t="s">
        <v>696</v>
      </c>
      <c r="J146" s="1">
        <v>80</v>
      </c>
      <c r="K146" s="1">
        <v>452084</v>
      </c>
      <c r="L146" s="27" t="s">
        <v>706</v>
      </c>
      <c r="M146" s="27">
        <v>41122</v>
      </c>
      <c r="N146" s="27"/>
      <c r="O146" s="27">
        <v>44680</v>
      </c>
      <c r="P146" s="1" t="s">
        <v>696</v>
      </c>
      <c r="Q146" s="27">
        <v>44114</v>
      </c>
      <c r="R146" s="27">
        <v>44127</v>
      </c>
      <c r="S146" s="67">
        <f t="shared" si="142"/>
        <v>44135</v>
      </c>
      <c r="T146" s="67">
        <f t="shared" si="143"/>
        <v>44135</v>
      </c>
      <c r="U146" s="67" t="str">
        <f t="shared" si="144"/>
        <v>na</v>
      </c>
      <c r="V146" s="69">
        <f t="shared" si="145"/>
        <v>14</v>
      </c>
      <c r="W146" s="69">
        <f t="shared" si="146"/>
        <v>0</v>
      </c>
      <c r="X146" s="41">
        <f t="shared" si="147"/>
        <v>4107.6899999999996</v>
      </c>
      <c r="Y146" s="41">
        <f t="shared" si="148"/>
        <v>0</v>
      </c>
      <c r="Z146" s="41">
        <f t="shared" si="149"/>
        <v>80</v>
      </c>
      <c r="AA146" s="41">
        <f t="shared" si="150"/>
        <v>0</v>
      </c>
      <c r="AE146" s="1" t="s">
        <v>5</v>
      </c>
      <c r="AG146" s="6">
        <f t="shared" ref="AG146:BH146" si="177">IFERROR(AG14*1000/AG80,0)</f>
        <v>0</v>
      </c>
      <c r="AH146" s="6">
        <f t="shared" si="177"/>
        <v>0</v>
      </c>
      <c r="AI146" s="6">
        <f t="shared" si="177"/>
        <v>0</v>
      </c>
      <c r="AJ146" s="6">
        <f t="shared" si="177"/>
        <v>0</v>
      </c>
      <c r="AK146" s="6">
        <f t="shared" si="177"/>
        <v>0</v>
      </c>
      <c r="AL146" s="6">
        <f t="shared" si="177"/>
        <v>0</v>
      </c>
      <c r="AM146" s="6">
        <f t="shared" si="177"/>
        <v>0</v>
      </c>
      <c r="AN146" s="6">
        <f t="shared" si="177"/>
        <v>0</v>
      </c>
      <c r="AO146" s="6">
        <f t="shared" si="177"/>
        <v>0</v>
      </c>
      <c r="AP146" s="6">
        <f t="shared" si="177"/>
        <v>0</v>
      </c>
      <c r="AQ146" s="6">
        <f t="shared" si="177"/>
        <v>0</v>
      </c>
      <c r="AR146" s="6">
        <f t="shared" si="177"/>
        <v>0</v>
      </c>
      <c r="AS146" s="6">
        <f t="shared" si="177"/>
        <v>0</v>
      </c>
      <c r="AT146" s="6">
        <f t="shared" si="177"/>
        <v>0</v>
      </c>
      <c r="AU146" s="6">
        <f t="shared" si="177"/>
        <v>0</v>
      </c>
      <c r="AV146" s="6">
        <f t="shared" si="177"/>
        <v>0</v>
      </c>
      <c r="AW146" s="6">
        <f t="shared" si="177"/>
        <v>0</v>
      </c>
      <c r="AX146" s="6">
        <f t="shared" si="177"/>
        <v>0</v>
      </c>
      <c r="AY146" s="6">
        <f t="shared" si="177"/>
        <v>0</v>
      </c>
      <c r="AZ146" s="6">
        <f t="shared" si="177"/>
        <v>0</v>
      </c>
      <c r="BA146" s="6">
        <f t="shared" si="177"/>
        <v>0</v>
      </c>
      <c r="BB146" s="6">
        <f t="shared" si="177"/>
        <v>0</v>
      </c>
      <c r="BC146" s="6">
        <f t="shared" si="177"/>
        <v>0</v>
      </c>
      <c r="BD146" s="6">
        <f t="shared" si="177"/>
        <v>0</v>
      </c>
      <c r="BE146" s="6">
        <f t="shared" si="177"/>
        <v>0</v>
      </c>
      <c r="BF146" s="6">
        <f t="shared" si="177"/>
        <v>0</v>
      </c>
      <c r="BG146" s="6">
        <f t="shared" si="177"/>
        <v>0</v>
      </c>
      <c r="BH146" s="6">
        <f t="shared" si="177"/>
        <v>0</v>
      </c>
      <c r="BJ146" s="6">
        <f t="shared" ref="BJ146:BM146" si="178">IFERROR(BJ14*1000/BJ80,0)</f>
        <v>0</v>
      </c>
      <c r="BK146" s="6">
        <f t="shared" si="178"/>
        <v>0</v>
      </c>
      <c r="BL146" s="6">
        <f t="shared" si="178"/>
        <v>0</v>
      </c>
      <c r="BM146" s="6">
        <f t="shared" si="178"/>
        <v>0</v>
      </c>
    </row>
    <row r="147" spans="1:65" x14ac:dyDescent="0.2">
      <c r="A147" s="27">
        <v>44134</v>
      </c>
      <c r="B147" s="1" t="s">
        <v>534</v>
      </c>
      <c r="D147" s="27">
        <v>44134</v>
      </c>
      <c r="E147" s="1" t="s">
        <v>265</v>
      </c>
      <c r="F147" s="1" t="s">
        <v>5</v>
      </c>
      <c r="G147" s="41">
        <v>2076.92</v>
      </c>
      <c r="H147" s="41">
        <v>2076.92</v>
      </c>
      <c r="I147" s="1" t="s">
        <v>696</v>
      </c>
      <c r="J147" s="1">
        <v>80</v>
      </c>
      <c r="K147" s="1">
        <v>451980</v>
      </c>
      <c r="L147" s="27">
        <v>34183</v>
      </c>
      <c r="M147" s="27" t="s">
        <v>703</v>
      </c>
      <c r="N147" s="27"/>
      <c r="O147" s="27">
        <v>44680</v>
      </c>
      <c r="P147" s="1" t="s">
        <v>696</v>
      </c>
      <c r="Q147" s="27">
        <v>44114</v>
      </c>
      <c r="R147" s="27">
        <v>44127</v>
      </c>
      <c r="S147" s="67">
        <f t="shared" si="142"/>
        <v>44135</v>
      </c>
      <c r="T147" s="67">
        <f t="shared" si="143"/>
        <v>44135</v>
      </c>
      <c r="U147" s="67" t="str">
        <f t="shared" si="144"/>
        <v>na</v>
      </c>
      <c r="V147" s="69">
        <f t="shared" si="145"/>
        <v>14</v>
      </c>
      <c r="W147" s="69">
        <f t="shared" si="146"/>
        <v>0</v>
      </c>
      <c r="X147" s="41">
        <f t="shared" si="147"/>
        <v>2076.92</v>
      </c>
      <c r="Y147" s="41">
        <f t="shared" si="148"/>
        <v>0</v>
      </c>
      <c r="Z147" s="41">
        <f t="shared" si="149"/>
        <v>80</v>
      </c>
      <c r="AA147" s="41">
        <f t="shared" si="150"/>
        <v>0</v>
      </c>
      <c r="AE147" s="1" t="s">
        <v>5</v>
      </c>
      <c r="AG147" s="6">
        <f t="shared" ref="AG147:BH147" si="179">IFERROR(AG15*1000/AG81,0)</f>
        <v>0</v>
      </c>
      <c r="AH147" s="6">
        <f t="shared" si="179"/>
        <v>0</v>
      </c>
      <c r="AI147" s="6">
        <f t="shared" si="179"/>
        <v>0</v>
      </c>
      <c r="AJ147" s="6">
        <f t="shared" si="179"/>
        <v>0</v>
      </c>
      <c r="AK147" s="6">
        <f t="shared" si="179"/>
        <v>0</v>
      </c>
      <c r="AL147" s="6">
        <f t="shared" si="179"/>
        <v>0</v>
      </c>
      <c r="AM147" s="6">
        <f t="shared" si="179"/>
        <v>0</v>
      </c>
      <c r="AN147" s="6">
        <f t="shared" si="179"/>
        <v>0</v>
      </c>
      <c r="AO147" s="6">
        <f t="shared" si="179"/>
        <v>0</v>
      </c>
      <c r="AP147" s="6">
        <f t="shared" si="179"/>
        <v>0</v>
      </c>
      <c r="AQ147" s="6">
        <f t="shared" si="179"/>
        <v>0</v>
      </c>
      <c r="AR147" s="6">
        <f t="shared" si="179"/>
        <v>0</v>
      </c>
      <c r="AS147" s="6">
        <f t="shared" si="179"/>
        <v>0</v>
      </c>
      <c r="AT147" s="6">
        <f t="shared" si="179"/>
        <v>0</v>
      </c>
      <c r="AU147" s="6">
        <f t="shared" si="179"/>
        <v>0</v>
      </c>
      <c r="AV147" s="6">
        <f t="shared" si="179"/>
        <v>0</v>
      </c>
      <c r="AW147" s="6">
        <f t="shared" si="179"/>
        <v>0</v>
      </c>
      <c r="AX147" s="6">
        <f t="shared" si="179"/>
        <v>0</v>
      </c>
      <c r="AY147" s="6">
        <f t="shared" si="179"/>
        <v>0</v>
      </c>
      <c r="AZ147" s="6">
        <f t="shared" si="179"/>
        <v>0</v>
      </c>
      <c r="BA147" s="6">
        <f t="shared" si="179"/>
        <v>0</v>
      </c>
      <c r="BB147" s="6">
        <f t="shared" si="179"/>
        <v>0</v>
      </c>
      <c r="BC147" s="6">
        <f t="shared" si="179"/>
        <v>0</v>
      </c>
      <c r="BD147" s="6">
        <f t="shared" si="179"/>
        <v>0</v>
      </c>
      <c r="BE147" s="6">
        <f t="shared" si="179"/>
        <v>0</v>
      </c>
      <c r="BF147" s="6">
        <f t="shared" si="179"/>
        <v>0</v>
      </c>
      <c r="BG147" s="6">
        <f t="shared" si="179"/>
        <v>0</v>
      </c>
      <c r="BH147" s="6">
        <f t="shared" si="179"/>
        <v>0</v>
      </c>
      <c r="BJ147" s="6">
        <f t="shared" ref="BJ147:BM147" si="180">IFERROR(BJ15*1000/BJ81,0)</f>
        <v>0</v>
      </c>
      <c r="BK147" s="6">
        <f t="shared" si="180"/>
        <v>0</v>
      </c>
      <c r="BL147" s="6">
        <f t="shared" si="180"/>
        <v>0</v>
      </c>
      <c r="BM147" s="6">
        <f t="shared" si="180"/>
        <v>0</v>
      </c>
    </row>
    <row r="148" spans="1:65" x14ac:dyDescent="0.2">
      <c r="A148" s="27">
        <v>44134</v>
      </c>
      <c r="B148" s="1" t="s">
        <v>532</v>
      </c>
      <c r="D148" s="27">
        <v>44134</v>
      </c>
      <c r="E148" s="1" t="s">
        <v>265</v>
      </c>
      <c r="F148" s="1" t="s">
        <v>5</v>
      </c>
      <c r="G148" s="41">
        <v>1955.38</v>
      </c>
      <c r="H148" s="41">
        <v>1955.38</v>
      </c>
      <c r="I148" s="1" t="s">
        <v>696</v>
      </c>
      <c r="J148" s="1">
        <v>80</v>
      </c>
      <c r="K148" s="1">
        <v>452002</v>
      </c>
      <c r="L148" s="27">
        <v>33435</v>
      </c>
      <c r="M148" s="27">
        <v>44085</v>
      </c>
      <c r="N148" s="27">
        <v>44603</v>
      </c>
      <c r="O148" s="27">
        <v>44610</v>
      </c>
      <c r="P148" s="1" t="s">
        <v>696</v>
      </c>
      <c r="Q148" s="27">
        <v>44114</v>
      </c>
      <c r="R148" s="27">
        <v>44127</v>
      </c>
      <c r="S148" s="67">
        <f t="shared" si="142"/>
        <v>44135</v>
      </c>
      <c r="T148" s="67">
        <f t="shared" si="143"/>
        <v>44135</v>
      </c>
      <c r="U148" s="67" t="str">
        <f t="shared" si="144"/>
        <v>na</v>
      </c>
      <c r="V148" s="69">
        <f t="shared" si="145"/>
        <v>14</v>
      </c>
      <c r="W148" s="69">
        <f t="shared" si="146"/>
        <v>0</v>
      </c>
      <c r="X148" s="41">
        <f t="shared" si="147"/>
        <v>1955.38</v>
      </c>
      <c r="Y148" s="41">
        <f t="shared" si="148"/>
        <v>0</v>
      </c>
      <c r="Z148" s="41">
        <f t="shared" si="149"/>
        <v>80</v>
      </c>
      <c r="AA148" s="41">
        <f t="shared" si="150"/>
        <v>0</v>
      </c>
      <c r="AE148" s="1" t="s">
        <v>5</v>
      </c>
      <c r="AG148" s="6">
        <f t="shared" ref="AG148:BH148" si="181">IFERROR(AG16*1000/AG82,0)</f>
        <v>0</v>
      </c>
      <c r="AH148" s="6">
        <f t="shared" si="181"/>
        <v>0</v>
      </c>
      <c r="AI148" s="6">
        <f t="shared" si="181"/>
        <v>0</v>
      </c>
      <c r="AJ148" s="6">
        <f t="shared" si="181"/>
        <v>0</v>
      </c>
      <c r="AK148" s="6">
        <f t="shared" si="181"/>
        <v>0</v>
      </c>
      <c r="AL148" s="6">
        <f t="shared" si="181"/>
        <v>0</v>
      </c>
      <c r="AM148" s="6">
        <f t="shared" si="181"/>
        <v>0</v>
      </c>
      <c r="AN148" s="6">
        <f t="shared" si="181"/>
        <v>0</v>
      </c>
      <c r="AO148" s="6">
        <f t="shared" si="181"/>
        <v>0</v>
      </c>
      <c r="AP148" s="6">
        <f t="shared" si="181"/>
        <v>0</v>
      </c>
      <c r="AQ148" s="6">
        <f t="shared" si="181"/>
        <v>0</v>
      </c>
      <c r="AR148" s="6">
        <f t="shared" si="181"/>
        <v>0</v>
      </c>
      <c r="AS148" s="6">
        <f t="shared" si="181"/>
        <v>0</v>
      </c>
      <c r="AT148" s="6">
        <f t="shared" si="181"/>
        <v>0</v>
      </c>
      <c r="AU148" s="6">
        <f t="shared" si="181"/>
        <v>0</v>
      </c>
      <c r="AV148" s="6">
        <f t="shared" si="181"/>
        <v>0</v>
      </c>
      <c r="AW148" s="6">
        <f t="shared" si="181"/>
        <v>0</v>
      </c>
      <c r="AX148" s="6">
        <f t="shared" si="181"/>
        <v>0</v>
      </c>
      <c r="AY148" s="6">
        <f t="shared" si="181"/>
        <v>0</v>
      </c>
      <c r="AZ148" s="6">
        <f t="shared" si="181"/>
        <v>0</v>
      </c>
      <c r="BA148" s="6">
        <f t="shared" si="181"/>
        <v>0</v>
      </c>
      <c r="BB148" s="6">
        <f t="shared" si="181"/>
        <v>0</v>
      </c>
      <c r="BC148" s="6">
        <f t="shared" si="181"/>
        <v>0</v>
      </c>
      <c r="BD148" s="6">
        <f t="shared" si="181"/>
        <v>0</v>
      </c>
      <c r="BE148" s="6">
        <f t="shared" si="181"/>
        <v>0</v>
      </c>
      <c r="BF148" s="6">
        <f t="shared" si="181"/>
        <v>0</v>
      </c>
      <c r="BG148" s="6">
        <f t="shared" si="181"/>
        <v>0</v>
      </c>
      <c r="BH148" s="6">
        <f t="shared" si="181"/>
        <v>0</v>
      </c>
      <c r="BJ148" s="6">
        <f t="shared" ref="BJ148:BM148" si="182">IFERROR(BJ16*1000/BJ82,0)</f>
        <v>0</v>
      </c>
      <c r="BK148" s="6">
        <f t="shared" si="182"/>
        <v>0</v>
      </c>
      <c r="BL148" s="6">
        <f t="shared" si="182"/>
        <v>0</v>
      </c>
      <c r="BM148" s="6">
        <f t="shared" si="182"/>
        <v>0</v>
      </c>
    </row>
    <row r="149" spans="1:65" x14ac:dyDescent="0.2">
      <c r="A149" s="27">
        <v>44134</v>
      </c>
      <c r="B149" s="1" t="s">
        <v>531</v>
      </c>
      <c r="D149" s="27">
        <v>44134</v>
      </c>
      <c r="E149" s="1" t="s">
        <v>265</v>
      </c>
      <c r="F149" s="1" t="s">
        <v>5</v>
      </c>
      <c r="G149" s="41">
        <v>400</v>
      </c>
      <c r="H149" s="41">
        <v>400</v>
      </c>
      <c r="I149" s="1" t="s">
        <v>696</v>
      </c>
      <c r="J149" s="1">
        <v>80</v>
      </c>
      <c r="K149" s="1">
        <v>452044</v>
      </c>
      <c r="L149" s="27" t="s">
        <v>705</v>
      </c>
      <c r="M149" s="27">
        <v>37880</v>
      </c>
      <c r="N149" s="27"/>
      <c r="O149" s="27">
        <v>44680</v>
      </c>
      <c r="P149" s="1" t="s">
        <v>696</v>
      </c>
      <c r="Q149" s="27">
        <v>44114</v>
      </c>
      <c r="R149" s="27">
        <v>44127</v>
      </c>
      <c r="S149" s="67">
        <f t="shared" si="142"/>
        <v>44135</v>
      </c>
      <c r="T149" s="67">
        <f t="shared" si="143"/>
        <v>44135</v>
      </c>
      <c r="U149" s="67" t="str">
        <f t="shared" si="144"/>
        <v>na</v>
      </c>
      <c r="V149" s="69">
        <f t="shared" si="145"/>
        <v>14</v>
      </c>
      <c r="W149" s="69">
        <f t="shared" si="146"/>
        <v>0</v>
      </c>
      <c r="X149" s="41">
        <f t="shared" si="147"/>
        <v>400</v>
      </c>
      <c r="Y149" s="41">
        <f t="shared" si="148"/>
        <v>0</v>
      </c>
      <c r="Z149" s="41">
        <f t="shared" si="149"/>
        <v>80</v>
      </c>
      <c r="AA149" s="41">
        <f t="shared" si="150"/>
        <v>0</v>
      </c>
      <c r="AE149" s="1" t="s">
        <v>5</v>
      </c>
      <c r="AG149" s="6">
        <f t="shared" ref="AG149:BH149" si="183">IFERROR(AG17*1000/AG83,0)</f>
        <v>0</v>
      </c>
      <c r="AH149" s="6">
        <f t="shared" si="183"/>
        <v>0</v>
      </c>
      <c r="AI149" s="6">
        <f t="shared" si="183"/>
        <v>0</v>
      </c>
      <c r="AJ149" s="6">
        <f t="shared" si="183"/>
        <v>0</v>
      </c>
      <c r="AK149" s="6">
        <f t="shared" si="183"/>
        <v>0</v>
      </c>
      <c r="AL149" s="6">
        <f t="shared" si="183"/>
        <v>0</v>
      </c>
      <c r="AM149" s="6">
        <f t="shared" si="183"/>
        <v>0</v>
      </c>
      <c r="AN149" s="6">
        <f t="shared" si="183"/>
        <v>0</v>
      </c>
      <c r="AO149" s="6">
        <f t="shared" si="183"/>
        <v>0</v>
      </c>
      <c r="AP149" s="6">
        <f t="shared" si="183"/>
        <v>0</v>
      </c>
      <c r="AQ149" s="6">
        <f t="shared" si="183"/>
        <v>0</v>
      </c>
      <c r="AR149" s="6">
        <f t="shared" si="183"/>
        <v>0</v>
      </c>
      <c r="AS149" s="6">
        <f t="shared" si="183"/>
        <v>0</v>
      </c>
      <c r="AT149" s="6">
        <f t="shared" si="183"/>
        <v>0</v>
      </c>
      <c r="AU149" s="6">
        <f t="shared" si="183"/>
        <v>0</v>
      </c>
      <c r="AV149" s="6">
        <f t="shared" si="183"/>
        <v>0</v>
      </c>
      <c r="AW149" s="6">
        <f t="shared" si="183"/>
        <v>0</v>
      </c>
      <c r="AX149" s="6">
        <f t="shared" si="183"/>
        <v>0</v>
      </c>
      <c r="AY149" s="6">
        <f t="shared" si="183"/>
        <v>0</v>
      </c>
      <c r="AZ149" s="6">
        <f t="shared" si="183"/>
        <v>0</v>
      </c>
      <c r="BA149" s="6">
        <f t="shared" si="183"/>
        <v>0</v>
      </c>
      <c r="BB149" s="6">
        <f t="shared" si="183"/>
        <v>0</v>
      </c>
      <c r="BC149" s="6">
        <f t="shared" si="183"/>
        <v>0</v>
      </c>
      <c r="BD149" s="6">
        <f t="shared" si="183"/>
        <v>0</v>
      </c>
      <c r="BE149" s="6">
        <f t="shared" si="183"/>
        <v>0</v>
      </c>
      <c r="BF149" s="6">
        <f t="shared" si="183"/>
        <v>0</v>
      </c>
      <c r="BG149" s="6">
        <f t="shared" si="183"/>
        <v>0</v>
      </c>
      <c r="BH149" s="6">
        <f t="shared" si="183"/>
        <v>0</v>
      </c>
      <c r="BJ149" s="6">
        <f t="shared" ref="BJ149:BM149" si="184">IFERROR(BJ17*1000/BJ83,0)</f>
        <v>0</v>
      </c>
      <c r="BK149" s="6">
        <f t="shared" si="184"/>
        <v>0</v>
      </c>
      <c r="BL149" s="6">
        <f t="shared" si="184"/>
        <v>0</v>
      </c>
      <c r="BM149" s="6">
        <f t="shared" si="184"/>
        <v>0</v>
      </c>
    </row>
    <row r="150" spans="1:65" x14ac:dyDescent="0.2">
      <c r="A150" s="27">
        <v>44148</v>
      </c>
      <c r="B150" s="1">
        <v>11223</v>
      </c>
      <c r="D150" s="27">
        <v>44148</v>
      </c>
      <c r="E150" s="1" t="s">
        <v>265</v>
      </c>
      <c r="F150" s="1" t="s">
        <v>5</v>
      </c>
      <c r="G150" s="41">
        <v>961.54</v>
      </c>
      <c r="H150" s="41">
        <v>961.54</v>
      </c>
      <c r="I150" s="1" t="s">
        <v>696</v>
      </c>
      <c r="J150" s="1">
        <v>40</v>
      </c>
      <c r="K150" s="1">
        <v>454342</v>
      </c>
      <c r="L150" s="27" t="s">
        <v>710</v>
      </c>
      <c r="M150" s="27">
        <v>44141</v>
      </c>
      <c r="N150" s="27">
        <v>44147</v>
      </c>
      <c r="O150" s="27">
        <v>44153</v>
      </c>
      <c r="P150" s="1" t="s">
        <v>696</v>
      </c>
      <c r="Q150" s="27">
        <v>44128</v>
      </c>
      <c r="R150" s="27">
        <v>44141</v>
      </c>
      <c r="S150" s="67">
        <f t="shared" si="142"/>
        <v>44165</v>
      </c>
      <c r="T150" s="67">
        <f t="shared" si="143"/>
        <v>44135</v>
      </c>
      <c r="U150" s="67">
        <f t="shared" si="144"/>
        <v>44165</v>
      </c>
      <c r="V150" s="69">
        <f t="shared" si="145"/>
        <v>8</v>
      </c>
      <c r="W150" s="69">
        <f t="shared" si="146"/>
        <v>6</v>
      </c>
      <c r="X150" s="41">
        <f t="shared" si="147"/>
        <v>549.45142857142855</v>
      </c>
      <c r="Y150" s="41">
        <f t="shared" si="148"/>
        <v>412.08857142857141</v>
      </c>
      <c r="Z150" s="41">
        <f t="shared" si="149"/>
        <v>22.857142857142854</v>
      </c>
      <c r="AA150" s="41">
        <f t="shared" si="150"/>
        <v>17.142857142857146</v>
      </c>
      <c r="AE150" s="1" t="s">
        <v>5</v>
      </c>
      <c r="AG150" s="6">
        <f t="shared" ref="AG150:BH150" si="185">IFERROR(AG18*1000/AG84,0)</f>
        <v>0</v>
      </c>
      <c r="AH150" s="6">
        <f t="shared" si="185"/>
        <v>0</v>
      </c>
      <c r="AI150" s="6">
        <f t="shared" si="185"/>
        <v>0</v>
      </c>
      <c r="AJ150" s="6">
        <f t="shared" si="185"/>
        <v>0</v>
      </c>
      <c r="AK150" s="6">
        <f t="shared" si="185"/>
        <v>0</v>
      </c>
      <c r="AL150" s="6">
        <f t="shared" si="185"/>
        <v>0</v>
      </c>
      <c r="AM150" s="6">
        <f t="shared" si="185"/>
        <v>0</v>
      </c>
      <c r="AN150" s="6">
        <f t="shared" si="185"/>
        <v>0</v>
      </c>
      <c r="AO150" s="6">
        <f t="shared" si="185"/>
        <v>0</v>
      </c>
      <c r="AP150" s="6">
        <f t="shared" si="185"/>
        <v>0</v>
      </c>
      <c r="AQ150" s="6">
        <f t="shared" si="185"/>
        <v>0</v>
      </c>
      <c r="AR150" s="6">
        <f t="shared" si="185"/>
        <v>0</v>
      </c>
      <c r="AS150" s="6">
        <f t="shared" si="185"/>
        <v>0</v>
      </c>
      <c r="AT150" s="6">
        <f t="shared" si="185"/>
        <v>0</v>
      </c>
      <c r="AU150" s="6">
        <f t="shared" si="185"/>
        <v>0</v>
      </c>
      <c r="AV150" s="6">
        <f t="shared" si="185"/>
        <v>0</v>
      </c>
      <c r="AW150" s="6">
        <f t="shared" si="185"/>
        <v>0</v>
      </c>
      <c r="AX150" s="6">
        <f t="shared" si="185"/>
        <v>0</v>
      </c>
      <c r="AY150" s="6">
        <f t="shared" si="185"/>
        <v>0</v>
      </c>
      <c r="AZ150" s="6">
        <f t="shared" si="185"/>
        <v>0</v>
      </c>
      <c r="BA150" s="6">
        <f t="shared" si="185"/>
        <v>0</v>
      </c>
      <c r="BB150" s="6">
        <f t="shared" si="185"/>
        <v>0</v>
      </c>
      <c r="BC150" s="6">
        <f t="shared" si="185"/>
        <v>0</v>
      </c>
      <c r="BD150" s="6">
        <f t="shared" si="185"/>
        <v>0</v>
      </c>
      <c r="BE150" s="6">
        <f t="shared" si="185"/>
        <v>0</v>
      </c>
      <c r="BF150" s="6">
        <f t="shared" si="185"/>
        <v>0</v>
      </c>
      <c r="BG150" s="6">
        <f t="shared" si="185"/>
        <v>0</v>
      </c>
      <c r="BH150" s="6">
        <f t="shared" si="185"/>
        <v>0</v>
      </c>
      <c r="BJ150" s="6">
        <f t="shared" ref="BJ150:BM150" si="186">IFERROR(BJ18*1000/BJ84,0)</f>
        <v>0</v>
      </c>
      <c r="BK150" s="6">
        <f t="shared" si="186"/>
        <v>0</v>
      </c>
      <c r="BL150" s="6">
        <f t="shared" si="186"/>
        <v>0</v>
      </c>
      <c r="BM150" s="6">
        <f t="shared" si="186"/>
        <v>0</v>
      </c>
    </row>
    <row r="151" spans="1:65" x14ac:dyDescent="0.2">
      <c r="A151" s="27">
        <v>44148</v>
      </c>
      <c r="B151" s="1">
        <v>11224</v>
      </c>
      <c r="D151" s="27">
        <v>44148</v>
      </c>
      <c r="E151" s="1" t="s">
        <v>265</v>
      </c>
      <c r="F151" s="1" t="s">
        <v>5</v>
      </c>
      <c r="G151" s="41">
        <v>1955.38</v>
      </c>
      <c r="H151" s="41">
        <v>1955.38</v>
      </c>
      <c r="I151" s="1" t="s">
        <v>696</v>
      </c>
      <c r="J151" s="1">
        <v>80</v>
      </c>
      <c r="K151" s="1">
        <v>454362</v>
      </c>
      <c r="L151" s="27" t="s">
        <v>700</v>
      </c>
      <c r="M151" s="27">
        <v>44103</v>
      </c>
      <c r="N151" s="27">
        <v>44218</v>
      </c>
      <c r="O151" s="27">
        <v>44222</v>
      </c>
      <c r="P151" s="1" t="s">
        <v>696</v>
      </c>
      <c r="Q151" s="27">
        <v>44128</v>
      </c>
      <c r="R151" s="27">
        <v>44141</v>
      </c>
      <c r="S151" s="67">
        <f t="shared" si="142"/>
        <v>44165</v>
      </c>
      <c r="T151" s="67">
        <f t="shared" si="143"/>
        <v>44135</v>
      </c>
      <c r="U151" s="67">
        <f t="shared" si="144"/>
        <v>44165</v>
      </c>
      <c r="V151" s="69">
        <f t="shared" si="145"/>
        <v>8</v>
      </c>
      <c r="W151" s="69">
        <f t="shared" si="146"/>
        <v>6</v>
      </c>
      <c r="X151" s="41">
        <f t="shared" si="147"/>
        <v>1117.3599999999999</v>
      </c>
      <c r="Y151" s="41">
        <f t="shared" si="148"/>
        <v>838.02000000000021</v>
      </c>
      <c r="Z151" s="41">
        <f t="shared" si="149"/>
        <v>45.714285714285708</v>
      </c>
      <c r="AA151" s="41">
        <f t="shared" si="150"/>
        <v>34.285714285714292</v>
      </c>
      <c r="AE151" s="1" t="s">
        <v>5</v>
      </c>
      <c r="AG151" s="6">
        <f t="shared" ref="AG151:BH151" si="187">IFERROR(AG19*1000/AG85,0)</f>
        <v>0</v>
      </c>
      <c r="AH151" s="6">
        <f t="shared" si="187"/>
        <v>0</v>
      </c>
      <c r="AI151" s="6">
        <f t="shared" si="187"/>
        <v>0</v>
      </c>
      <c r="AJ151" s="6">
        <f t="shared" si="187"/>
        <v>0</v>
      </c>
      <c r="AK151" s="6">
        <f t="shared" si="187"/>
        <v>0</v>
      </c>
      <c r="AL151" s="6">
        <f t="shared" si="187"/>
        <v>0</v>
      </c>
      <c r="AM151" s="6">
        <f t="shared" si="187"/>
        <v>0</v>
      </c>
      <c r="AN151" s="6">
        <f t="shared" si="187"/>
        <v>0</v>
      </c>
      <c r="AO151" s="6">
        <f t="shared" si="187"/>
        <v>0</v>
      </c>
      <c r="AP151" s="6">
        <f t="shared" si="187"/>
        <v>0</v>
      </c>
      <c r="AQ151" s="6">
        <f t="shared" si="187"/>
        <v>0</v>
      </c>
      <c r="AR151" s="6">
        <f t="shared" si="187"/>
        <v>0</v>
      </c>
      <c r="AS151" s="6">
        <f t="shared" si="187"/>
        <v>0</v>
      </c>
      <c r="AT151" s="6">
        <f t="shared" si="187"/>
        <v>0</v>
      </c>
      <c r="AU151" s="6">
        <f t="shared" si="187"/>
        <v>0</v>
      </c>
      <c r="AV151" s="6">
        <f t="shared" si="187"/>
        <v>0</v>
      </c>
      <c r="AW151" s="6">
        <f t="shared" si="187"/>
        <v>0</v>
      </c>
      <c r="AX151" s="6">
        <f t="shared" si="187"/>
        <v>0</v>
      </c>
      <c r="AY151" s="6">
        <f t="shared" si="187"/>
        <v>0</v>
      </c>
      <c r="AZ151" s="6">
        <f t="shared" si="187"/>
        <v>0</v>
      </c>
      <c r="BA151" s="6">
        <f t="shared" si="187"/>
        <v>0</v>
      </c>
      <c r="BB151" s="6">
        <f t="shared" si="187"/>
        <v>0</v>
      </c>
      <c r="BC151" s="6">
        <f t="shared" si="187"/>
        <v>0</v>
      </c>
      <c r="BD151" s="6">
        <f t="shared" si="187"/>
        <v>0</v>
      </c>
      <c r="BE151" s="6">
        <f t="shared" si="187"/>
        <v>0</v>
      </c>
      <c r="BF151" s="6">
        <f t="shared" si="187"/>
        <v>0</v>
      </c>
      <c r="BG151" s="6">
        <f t="shared" si="187"/>
        <v>0</v>
      </c>
      <c r="BH151" s="6">
        <f t="shared" si="187"/>
        <v>0</v>
      </c>
      <c r="BJ151" s="6">
        <f t="shared" ref="BJ151:BM151" si="188">IFERROR(BJ19*1000/BJ85,0)</f>
        <v>0</v>
      </c>
      <c r="BK151" s="6">
        <f t="shared" si="188"/>
        <v>0</v>
      </c>
      <c r="BL151" s="6">
        <f t="shared" si="188"/>
        <v>0</v>
      </c>
      <c r="BM151" s="6">
        <f t="shared" si="188"/>
        <v>0</v>
      </c>
    </row>
    <row r="152" spans="1:65" x14ac:dyDescent="0.2">
      <c r="A152" s="27">
        <v>44148</v>
      </c>
      <c r="B152" s="1">
        <v>11220</v>
      </c>
      <c r="D152" s="27">
        <v>44148</v>
      </c>
      <c r="E152" s="1" t="s">
        <v>265</v>
      </c>
      <c r="F152" s="1" t="s">
        <v>5</v>
      </c>
      <c r="G152" s="41">
        <v>4107.6899999999996</v>
      </c>
      <c r="H152" s="41">
        <v>4107.6899999999996</v>
      </c>
      <c r="I152" s="1" t="s">
        <v>696</v>
      </c>
      <c r="J152" s="1">
        <v>80</v>
      </c>
      <c r="K152" s="1">
        <v>454383</v>
      </c>
      <c r="L152" s="27" t="s">
        <v>706</v>
      </c>
      <c r="M152" s="27">
        <v>41122</v>
      </c>
      <c r="N152" s="27"/>
      <c r="O152" s="27">
        <v>44680</v>
      </c>
      <c r="P152" s="1" t="s">
        <v>696</v>
      </c>
      <c r="Q152" s="27">
        <v>44128</v>
      </c>
      <c r="R152" s="27">
        <v>44141</v>
      </c>
      <c r="S152" s="67">
        <f t="shared" si="142"/>
        <v>44165</v>
      </c>
      <c r="T152" s="67">
        <f t="shared" si="143"/>
        <v>44135</v>
      </c>
      <c r="U152" s="67">
        <f t="shared" si="144"/>
        <v>44165</v>
      </c>
      <c r="V152" s="69">
        <f t="shared" si="145"/>
        <v>8</v>
      </c>
      <c r="W152" s="69">
        <f t="shared" si="146"/>
        <v>6</v>
      </c>
      <c r="X152" s="41">
        <f t="shared" si="147"/>
        <v>2347.2514285714283</v>
      </c>
      <c r="Y152" s="41">
        <f t="shared" si="148"/>
        <v>1760.4385714285713</v>
      </c>
      <c r="Z152" s="41">
        <f t="shared" si="149"/>
        <v>45.714285714285708</v>
      </c>
      <c r="AA152" s="41">
        <f t="shared" si="150"/>
        <v>34.285714285714292</v>
      </c>
      <c r="AE152" s="1" t="s">
        <v>5</v>
      </c>
      <c r="AG152" s="6">
        <f t="shared" ref="AG152:BH152" si="189">IFERROR(AG20*1000/AG86,0)</f>
        <v>0</v>
      </c>
      <c r="AH152" s="6">
        <f t="shared" si="189"/>
        <v>0</v>
      </c>
      <c r="AI152" s="6">
        <f t="shared" si="189"/>
        <v>0</v>
      </c>
      <c r="AJ152" s="6">
        <f t="shared" si="189"/>
        <v>0</v>
      </c>
      <c r="AK152" s="6">
        <f t="shared" si="189"/>
        <v>0</v>
      </c>
      <c r="AL152" s="6">
        <f t="shared" si="189"/>
        <v>0</v>
      </c>
      <c r="AM152" s="6">
        <f t="shared" si="189"/>
        <v>0</v>
      </c>
      <c r="AN152" s="6">
        <f t="shared" si="189"/>
        <v>0</v>
      </c>
      <c r="AO152" s="6">
        <f t="shared" si="189"/>
        <v>0</v>
      </c>
      <c r="AP152" s="6">
        <f t="shared" si="189"/>
        <v>0</v>
      </c>
      <c r="AQ152" s="6">
        <f t="shared" si="189"/>
        <v>0</v>
      </c>
      <c r="AR152" s="6">
        <f t="shared" si="189"/>
        <v>0</v>
      </c>
      <c r="AS152" s="6">
        <f t="shared" si="189"/>
        <v>0</v>
      </c>
      <c r="AT152" s="6">
        <f t="shared" si="189"/>
        <v>0</v>
      </c>
      <c r="AU152" s="6">
        <f t="shared" si="189"/>
        <v>0</v>
      </c>
      <c r="AV152" s="6">
        <f t="shared" si="189"/>
        <v>0</v>
      </c>
      <c r="AW152" s="6">
        <f t="shared" si="189"/>
        <v>0</v>
      </c>
      <c r="AX152" s="6">
        <f t="shared" si="189"/>
        <v>0</v>
      </c>
      <c r="AY152" s="6">
        <f t="shared" si="189"/>
        <v>0</v>
      </c>
      <c r="AZ152" s="6">
        <f t="shared" si="189"/>
        <v>0</v>
      </c>
      <c r="BA152" s="6">
        <f t="shared" si="189"/>
        <v>0</v>
      </c>
      <c r="BB152" s="6">
        <f t="shared" si="189"/>
        <v>0</v>
      </c>
      <c r="BC152" s="6">
        <f t="shared" si="189"/>
        <v>0</v>
      </c>
      <c r="BD152" s="6">
        <f t="shared" si="189"/>
        <v>0</v>
      </c>
      <c r="BE152" s="6">
        <f t="shared" si="189"/>
        <v>0</v>
      </c>
      <c r="BF152" s="6">
        <f t="shared" si="189"/>
        <v>0</v>
      </c>
      <c r="BG152" s="6">
        <f t="shared" si="189"/>
        <v>0</v>
      </c>
      <c r="BH152" s="6">
        <f t="shared" si="189"/>
        <v>0</v>
      </c>
      <c r="BJ152" s="6">
        <f t="shared" ref="BJ152:BM152" si="190">IFERROR(BJ20*1000/BJ86,0)</f>
        <v>0</v>
      </c>
      <c r="BK152" s="6">
        <f t="shared" si="190"/>
        <v>0</v>
      </c>
      <c r="BL152" s="6">
        <f t="shared" si="190"/>
        <v>0</v>
      </c>
      <c r="BM152" s="6">
        <f t="shared" si="190"/>
        <v>0</v>
      </c>
    </row>
    <row r="153" spans="1:65" x14ac:dyDescent="0.2">
      <c r="A153" s="27">
        <v>44148</v>
      </c>
      <c r="B153" s="1">
        <v>11221</v>
      </c>
      <c r="D153" s="27">
        <v>44148</v>
      </c>
      <c r="E153" s="1" t="s">
        <v>265</v>
      </c>
      <c r="F153" s="1" t="s">
        <v>5</v>
      </c>
      <c r="G153" s="41">
        <v>2076.92</v>
      </c>
      <c r="H153" s="41">
        <v>2076.92</v>
      </c>
      <c r="I153" s="1" t="s">
        <v>696</v>
      </c>
      <c r="J153" s="1">
        <v>80</v>
      </c>
      <c r="K153" s="1">
        <v>454299</v>
      </c>
      <c r="L153" s="27">
        <v>34183</v>
      </c>
      <c r="M153" s="27" t="s">
        <v>703</v>
      </c>
      <c r="N153" s="27"/>
      <c r="O153" s="27">
        <v>44680</v>
      </c>
      <c r="P153" s="1" t="s">
        <v>696</v>
      </c>
      <c r="Q153" s="27">
        <v>44128</v>
      </c>
      <c r="R153" s="27">
        <v>44141</v>
      </c>
      <c r="S153" s="67">
        <f t="shared" si="142"/>
        <v>44165</v>
      </c>
      <c r="T153" s="67">
        <f t="shared" si="143"/>
        <v>44135</v>
      </c>
      <c r="U153" s="67">
        <f t="shared" si="144"/>
        <v>44165</v>
      </c>
      <c r="V153" s="69">
        <f t="shared" si="145"/>
        <v>8</v>
      </c>
      <c r="W153" s="69">
        <f t="shared" si="146"/>
        <v>6</v>
      </c>
      <c r="X153" s="41">
        <f t="shared" si="147"/>
        <v>1186.8114285714285</v>
      </c>
      <c r="Y153" s="41">
        <f t="shared" si="148"/>
        <v>890.10857142857162</v>
      </c>
      <c r="Z153" s="41">
        <f t="shared" si="149"/>
        <v>45.714285714285708</v>
      </c>
      <c r="AA153" s="41">
        <f t="shared" si="150"/>
        <v>34.285714285714292</v>
      </c>
      <c r="AE153" s="1" t="s">
        <v>5</v>
      </c>
      <c r="AG153" s="6">
        <f t="shared" ref="AG153:BH153" si="191">IFERROR(AG21*1000/AG87,0)</f>
        <v>0</v>
      </c>
      <c r="AH153" s="6">
        <f t="shared" si="191"/>
        <v>0</v>
      </c>
      <c r="AI153" s="6">
        <f t="shared" si="191"/>
        <v>0</v>
      </c>
      <c r="AJ153" s="6">
        <f t="shared" si="191"/>
        <v>0</v>
      </c>
      <c r="AK153" s="6">
        <f t="shared" si="191"/>
        <v>0</v>
      </c>
      <c r="AL153" s="6">
        <f t="shared" si="191"/>
        <v>0</v>
      </c>
      <c r="AM153" s="6">
        <f t="shared" si="191"/>
        <v>0</v>
      </c>
      <c r="AN153" s="6">
        <f t="shared" si="191"/>
        <v>0</v>
      </c>
      <c r="AO153" s="6">
        <f t="shared" si="191"/>
        <v>0</v>
      </c>
      <c r="AP153" s="6">
        <f t="shared" si="191"/>
        <v>0</v>
      </c>
      <c r="AQ153" s="6">
        <f t="shared" si="191"/>
        <v>0</v>
      </c>
      <c r="AR153" s="6">
        <f t="shared" si="191"/>
        <v>0</v>
      </c>
      <c r="AS153" s="6">
        <f t="shared" si="191"/>
        <v>0</v>
      </c>
      <c r="AT153" s="6">
        <f t="shared" si="191"/>
        <v>0</v>
      </c>
      <c r="AU153" s="6">
        <f t="shared" si="191"/>
        <v>0</v>
      </c>
      <c r="AV153" s="6">
        <f t="shared" si="191"/>
        <v>0</v>
      </c>
      <c r="AW153" s="6">
        <f t="shared" si="191"/>
        <v>0</v>
      </c>
      <c r="AX153" s="6">
        <f t="shared" si="191"/>
        <v>0</v>
      </c>
      <c r="AY153" s="6">
        <f t="shared" si="191"/>
        <v>0</v>
      </c>
      <c r="AZ153" s="6">
        <f t="shared" si="191"/>
        <v>0</v>
      </c>
      <c r="BA153" s="6">
        <f t="shared" si="191"/>
        <v>0</v>
      </c>
      <c r="BB153" s="6">
        <f t="shared" si="191"/>
        <v>0</v>
      </c>
      <c r="BC153" s="6">
        <f t="shared" si="191"/>
        <v>0</v>
      </c>
      <c r="BD153" s="6">
        <f t="shared" si="191"/>
        <v>0</v>
      </c>
      <c r="BE153" s="6">
        <f t="shared" si="191"/>
        <v>0</v>
      </c>
      <c r="BF153" s="6">
        <f t="shared" si="191"/>
        <v>0</v>
      </c>
      <c r="BG153" s="6">
        <f t="shared" si="191"/>
        <v>0</v>
      </c>
      <c r="BH153" s="6">
        <f t="shared" si="191"/>
        <v>0</v>
      </c>
      <c r="BJ153" s="6">
        <f t="shared" ref="BJ153:BM153" si="192">IFERROR(BJ21*1000/BJ87,0)</f>
        <v>0</v>
      </c>
      <c r="BK153" s="6">
        <f t="shared" si="192"/>
        <v>0</v>
      </c>
      <c r="BL153" s="6">
        <f t="shared" si="192"/>
        <v>0</v>
      </c>
      <c r="BM153" s="6">
        <f t="shared" si="192"/>
        <v>0</v>
      </c>
    </row>
    <row r="154" spans="1:65" x14ac:dyDescent="0.2">
      <c r="A154" s="27">
        <v>44148</v>
      </c>
      <c r="B154" s="1">
        <v>11222</v>
      </c>
      <c r="D154" s="27">
        <v>44148</v>
      </c>
      <c r="E154" s="1" t="s">
        <v>265</v>
      </c>
      <c r="F154" s="1" t="s">
        <v>5</v>
      </c>
      <c r="G154" s="41">
        <v>1855.38</v>
      </c>
      <c r="H154" s="41">
        <v>1855.38</v>
      </c>
      <c r="I154" s="1" t="s">
        <v>696</v>
      </c>
      <c r="J154" s="1">
        <v>80</v>
      </c>
      <c r="K154" s="1">
        <v>454321</v>
      </c>
      <c r="L154" s="27">
        <v>33435</v>
      </c>
      <c r="M154" s="27">
        <v>44085</v>
      </c>
      <c r="N154" s="27">
        <v>44603</v>
      </c>
      <c r="O154" s="27">
        <v>44610</v>
      </c>
      <c r="P154" s="1" t="s">
        <v>696</v>
      </c>
      <c r="Q154" s="27">
        <v>44128</v>
      </c>
      <c r="R154" s="27">
        <v>44141</v>
      </c>
      <c r="S154" s="67">
        <f t="shared" si="142"/>
        <v>44165</v>
      </c>
      <c r="T154" s="67">
        <f t="shared" si="143"/>
        <v>44135</v>
      </c>
      <c r="U154" s="67">
        <f t="shared" si="144"/>
        <v>44165</v>
      </c>
      <c r="V154" s="69">
        <f t="shared" si="145"/>
        <v>8</v>
      </c>
      <c r="W154" s="69">
        <f t="shared" si="146"/>
        <v>6</v>
      </c>
      <c r="X154" s="41">
        <f t="shared" si="147"/>
        <v>1060.2171428571428</v>
      </c>
      <c r="Y154" s="41">
        <f t="shared" si="148"/>
        <v>795.16285714285732</v>
      </c>
      <c r="Z154" s="41">
        <f t="shared" si="149"/>
        <v>45.714285714285708</v>
      </c>
      <c r="AA154" s="41">
        <f t="shared" si="150"/>
        <v>34.285714285714292</v>
      </c>
      <c r="AE154" s="1" t="s">
        <v>5</v>
      </c>
      <c r="AG154" s="74">
        <f t="shared" ref="AG154:BH154" si="193">IFERROR(AG22*1000/AG88,0)</f>
        <v>0</v>
      </c>
      <c r="AH154" s="74">
        <f t="shared" si="193"/>
        <v>0</v>
      </c>
      <c r="AI154" s="74">
        <f t="shared" si="193"/>
        <v>0</v>
      </c>
      <c r="AJ154" s="74">
        <f t="shared" si="193"/>
        <v>0</v>
      </c>
      <c r="AK154" s="74">
        <f t="shared" si="193"/>
        <v>0</v>
      </c>
      <c r="AL154" s="74">
        <f t="shared" si="193"/>
        <v>0</v>
      </c>
      <c r="AM154" s="74">
        <f t="shared" si="193"/>
        <v>0</v>
      </c>
      <c r="AN154" s="74">
        <f t="shared" si="193"/>
        <v>0</v>
      </c>
      <c r="AO154" s="74">
        <f t="shared" si="193"/>
        <v>0</v>
      </c>
      <c r="AP154" s="74">
        <f t="shared" si="193"/>
        <v>0</v>
      </c>
      <c r="AQ154" s="74">
        <f t="shared" si="193"/>
        <v>0</v>
      </c>
      <c r="AR154" s="74">
        <f t="shared" si="193"/>
        <v>0</v>
      </c>
      <c r="AS154" s="6">
        <f t="shared" si="193"/>
        <v>0</v>
      </c>
      <c r="AT154" s="6">
        <f t="shared" si="193"/>
        <v>0</v>
      </c>
      <c r="AU154" s="6">
        <f t="shared" si="193"/>
        <v>0</v>
      </c>
      <c r="AV154" s="6">
        <f t="shared" si="193"/>
        <v>0</v>
      </c>
      <c r="AW154" s="6">
        <f t="shared" si="193"/>
        <v>0</v>
      </c>
      <c r="AX154" s="6">
        <f t="shared" si="193"/>
        <v>0</v>
      </c>
      <c r="AY154" s="6">
        <f t="shared" si="193"/>
        <v>0</v>
      </c>
      <c r="AZ154" s="6">
        <f t="shared" si="193"/>
        <v>0</v>
      </c>
      <c r="BA154" s="6">
        <f t="shared" si="193"/>
        <v>0</v>
      </c>
      <c r="BB154" s="6">
        <f t="shared" si="193"/>
        <v>0</v>
      </c>
      <c r="BC154" s="6">
        <f t="shared" si="193"/>
        <v>0</v>
      </c>
      <c r="BD154" s="6">
        <f t="shared" si="193"/>
        <v>0</v>
      </c>
      <c r="BE154" s="6">
        <f t="shared" si="193"/>
        <v>0</v>
      </c>
      <c r="BF154" s="6">
        <f t="shared" si="193"/>
        <v>0</v>
      </c>
      <c r="BG154" s="6">
        <f t="shared" si="193"/>
        <v>0</v>
      </c>
      <c r="BH154" s="6">
        <f t="shared" si="193"/>
        <v>0</v>
      </c>
      <c r="BJ154" s="6">
        <f t="shared" ref="BJ154:BM154" si="194">IFERROR(BJ22*1000/BJ88,0)</f>
        <v>0</v>
      </c>
      <c r="BK154" s="6">
        <f t="shared" si="194"/>
        <v>0</v>
      </c>
      <c r="BL154" s="6">
        <f t="shared" si="194"/>
        <v>0</v>
      </c>
      <c r="BM154" s="6">
        <f t="shared" si="194"/>
        <v>0</v>
      </c>
    </row>
    <row r="155" spans="1:65" x14ac:dyDescent="0.2">
      <c r="A155" s="27">
        <v>44153</v>
      </c>
      <c r="B155" s="1">
        <v>11226</v>
      </c>
      <c r="D155" s="27">
        <v>44153</v>
      </c>
      <c r="E155" s="1" t="s">
        <v>265</v>
      </c>
      <c r="F155" s="1" t="s">
        <v>5</v>
      </c>
      <c r="G155" s="41">
        <v>769.23</v>
      </c>
      <c r="H155" s="41">
        <v>769.23</v>
      </c>
      <c r="I155" s="1" t="s">
        <v>696</v>
      </c>
      <c r="J155" s="1">
        <v>32</v>
      </c>
      <c r="K155" s="1">
        <v>455604</v>
      </c>
      <c r="L155" s="27" t="s">
        <v>710</v>
      </c>
      <c r="M155" s="27">
        <v>44141</v>
      </c>
      <c r="N155" s="27">
        <v>44147</v>
      </c>
      <c r="O155" s="27">
        <v>44153</v>
      </c>
      <c r="P155" s="1" t="s">
        <v>696</v>
      </c>
      <c r="Q155" s="27">
        <v>44142</v>
      </c>
      <c r="R155" s="27">
        <v>44155</v>
      </c>
      <c r="S155" s="67">
        <f t="shared" si="142"/>
        <v>44165</v>
      </c>
      <c r="T155" s="67">
        <f t="shared" si="143"/>
        <v>44165</v>
      </c>
      <c r="U155" s="67" t="str">
        <f t="shared" si="144"/>
        <v>na</v>
      </c>
      <c r="V155" s="69">
        <f t="shared" si="145"/>
        <v>14</v>
      </c>
      <c r="W155" s="69">
        <f t="shared" si="146"/>
        <v>0</v>
      </c>
      <c r="X155" s="41">
        <f t="shared" si="147"/>
        <v>769.23</v>
      </c>
      <c r="Y155" s="41">
        <f t="shared" si="148"/>
        <v>0</v>
      </c>
      <c r="Z155" s="41">
        <f t="shared" si="149"/>
        <v>32</v>
      </c>
      <c r="AA155" s="41">
        <f t="shared" si="150"/>
        <v>0</v>
      </c>
      <c r="AE155" s="1" t="s">
        <v>5</v>
      </c>
      <c r="AG155" s="6">
        <f t="shared" ref="AG155:BH155" si="195">IFERROR(AG23*1000/AG89,0)</f>
        <v>0</v>
      </c>
      <c r="AH155" s="6">
        <f t="shared" si="195"/>
        <v>0</v>
      </c>
      <c r="AI155" s="6">
        <f t="shared" si="195"/>
        <v>0</v>
      </c>
      <c r="AJ155" s="6">
        <f t="shared" si="195"/>
        <v>0</v>
      </c>
      <c r="AK155" s="6">
        <f t="shared" si="195"/>
        <v>0</v>
      </c>
      <c r="AL155" s="6">
        <f t="shared" si="195"/>
        <v>0</v>
      </c>
      <c r="AM155" s="6">
        <f t="shared" si="195"/>
        <v>0</v>
      </c>
      <c r="AN155" s="6">
        <f t="shared" si="195"/>
        <v>0</v>
      </c>
      <c r="AO155" s="6">
        <f t="shared" si="195"/>
        <v>0</v>
      </c>
      <c r="AP155" s="6">
        <f t="shared" si="195"/>
        <v>0</v>
      </c>
      <c r="AQ155" s="6">
        <f t="shared" si="195"/>
        <v>0</v>
      </c>
      <c r="AR155" s="6">
        <f t="shared" si="195"/>
        <v>0</v>
      </c>
      <c r="AS155" s="6">
        <f t="shared" si="195"/>
        <v>0</v>
      </c>
      <c r="AT155" s="6">
        <f t="shared" si="195"/>
        <v>0</v>
      </c>
      <c r="AU155" s="6">
        <f t="shared" si="195"/>
        <v>0</v>
      </c>
      <c r="AV155" s="6">
        <f t="shared" si="195"/>
        <v>0</v>
      </c>
      <c r="AW155" s="6">
        <f t="shared" si="195"/>
        <v>0</v>
      </c>
      <c r="AX155" s="6">
        <f t="shared" si="195"/>
        <v>0</v>
      </c>
      <c r="AY155" s="6">
        <f t="shared" si="195"/>
        <v>0</v>
      </c>
      <c r="AZ155" s="6">
        <f t="shared" si="195"/>
        <v>0</v>
      </c>
      <c r="BA155" s="6">
        <f t="shared" si="195"/>
        <v>0</v>
      </c>
      <c r="BB155" s="6">
        <f t="shared" si="195"/>
        <v>0</v>
      </c>
      <c r="BC155" s="6">
        <f t="shared" si="195"/>
        <v>0</v>
      </c>
      <c r="BD155" s="6">
        <f t="shared" si="195"/>
        <v>0</v>
      </c>
      <c r="BE155" s="6">
        <f t="shared" si="195"/>
        <v>0</v>
      </c>
      <c r="BF155" s="6">
        <f t="shared" si="195"/>
        <v>0</v>
      </c>
      <c r="BG155" s="6">
        <f t="shared" si="195"/>
        <v>0</v>
      </c>
      <c r="BH155" s="6">
        <f t="shared" si="195"/>
        <v>0</v>
      </c>
      <c r="BJ155" s="6">
        <f t="shared" ref="BJ155:BM155" si="196">IFERROR(BJ23*1000/BJ89,0)</f>
        <v>0</v>
      </c>
      <c r="BK155" s="6">
        <f t="shared" si="196"/>
        <v>0</v>
      </c>
      <c r="BL155" s="6">
        <f t="shared" si="196"/>
        <v>0</v>
      </c>
      <c r="BM155" s="6">
        <f t="shared" si="196"/>
        <v>0</v>
      </c>
    </row>
    <row r="156" spans="1:65" x14ac:dyDescent="0.2">
      <c r="A156" s="27">
        <v>44158</v>
      </c>
      <c r="B156" s="1">
        <v>11230</v>
      </c>
      <c r="D156" s="27">
        <v>44158</v>
      </c>
      <c r="E156" s="1" t="s">
        <v>265</v>
      </c>
      <c r="F156" s="1" t="s">
        <v>5</v>
      </c>
      <c r="G156" s="41">
        <v>1882.05</v>
      </c>
      <c r="H156" s="41">
        <v>1882.05</v>
      </c>
      <c r="I156" s="1" t="s">
        <v>696</v>
      </c>
      <c r="J156" s="1">
        <v>77</v>
      </c>
      <c r="K156" s="1">
        <v>456183</v>
      </c>
      <c r="L156" s="27">
        <v>33435</v>
      </c>
      <c r="M156" s="27">
        <v>44085</v>
      </c>
      <c r="N156" s="27">
        <v>44603</v>
      </c>
      <c r="O156" s="27">
        <v>44610</v>
      </c>
      <c r="P156" s="1" t="s">
        <v>696</v>
      </c>
      <c r="Q156" s="27">
        <v>44142</v>
      </c>
      <c r="R156" s="27">
        <v>44155</v>
      </c>
      <c r="S156" s="67">
        <f t="shared" si="142"/>
        <v>44165</v>
      </c>
      <c r="T156" s="67">
        <f t="shared" si="143"/>
        <v>44165</v>
      </c>
      <c r="U156" s="67" t="str">
        <f t="shared" si="144"/>
        <v>na</v>
      </c>
      <c r="V156" s="69">
        <f t="shared" si="145"/>
        <v>14</v>
      </c>
      <c r="W156" s="69">
        <f t="shared" si="146"/>
        <v>0</v>
      </c>
      <c r="X156" s="41">
        <f t="shared" si="147"/>
        <v>1882.05</v>
      </c>
      <c r="Y156" s="41">
        <f t="shared" si="148"/>
        <v>0</v>
      </c>
      <c r="Z156" s="41">
        <f t="shared" si="149"/>
        <v>77</v>
      </c>
      <c r="AA156" s="41">
        <f t="shared" si="150"/>
        <v>0</v>
      </c>
      <c r="AE156" s="1" t="s">
        <v>5</v>
      </c>
      <c r="AG156" s="6">
        <f t="shared" ref="AG156:BH156" si="197">IFERROR(AG24*1000/AG90,0)</f>
        <v>0</v>
      </c>
      <c r="AH156" s="6">
        <f t="shared" si="197"/>
        <v>0</v>
      </c>
      <c r="AI156" s="6">
        <f t="shared" si="197"/>
        <v>0</v>
      </c>
      <c r="AJ156" s="6">
        <f t="shared" si="197"/>
        <v>0</v>
      </c>
      <c r="AK156" s="6">
        <f t="shared" si="197"/>
        <v>0</v>
      </c>
      <c r="AL156" s="6">
        <f t="shared" si="197"/>
        <v>0</v>
      </c>
      <c r="AM156" s="6">
        <f t="shared" si="197"/>
        <v>0</v>
      </c>
      <c r="AN156" s="6">
        <f t="shared" si="197"/>
        <v>0</v>
      </c>
      <c r="AO156" s="6">
        <f t="shared" si="197"/>
        <v>0</v>
      </c>
      <c r="AP156" s="6">
        <f t="shared" si="197"/>
        <v>0</v>
      </c>
      <c r="AQ156" s="6">
        <f t="shared" si="197"/>
        <v>0</v>
      </c>
      <c r="AR156" s="6">
        <f t="shared" si="197"/>
        <v>0</v>
      </c>
      <c r="AS156" s="6">
        <f t="shared" si="197"/>
        <v>0</v>
      </c>
      <c r="AT156" s="6">
        <f t="shared" si="197"/>
        <v>0</v>
      </c>
      <c r="AU156" s="6">
        <f t="shared" si="197"/>
        <v>0</v>
      </c>
      <c r="AV156" s="6">
        <f t="shared" si="197"/>
        <v>0</v>
      </c>
      <c r="AW156" s="6">
        <f t="shared" si="197"/>
        <v>0</v>
      </c>
      <c r="AX156" s="6">
        <f t="shared" si="197"/>
        <v>0</v>
      </c>
      <c r="AY156" s="6">
        <f t="shared" si="197"/>
        <v>0</v>
      </c>
      <c r="AZ156" s="6">
        <f t="shared" si="197"/>
        <v>0</v>
      </c>
      <c r="BA156" s="6">
        <f t="shared" si="197"/>
        <v>0</v>
      </c>
      <c r="BB156" s="6">
        <f t="shared" si="197"/>
        <v>0</v>
      </c>
      <c r="BC156" s="6">
        <f t="shared" si="197"/>
        <v>0</v>
      </c>
      <c r="BD156" s="6">
        <f t="shared" si="197"/>
        <v>0</v>
      </c>
      <c r="BE156" s="6">
        <f t="shared" si="197"/>
        <v>0</v>
      </c>
      <c r="BF156" s="6">
        <f t="shared" si="197"/>
        <v>0</v>
      </c>
      <c r="BG156" s="6">
        <f t="shared" si="197"/>
        <v>0</v>
      </c>
      <c r="BH156" s="6">
        <f t="shared" si="197"/>
        <v>0</v>
      </c>
      <c r="BJ156" s="6">
        <f t="shared" ref="BJ156:BM156" si="198">IFERROR(BJ24*1000/BJ90,0)</f>
        <v>0</v>
      </c>
      <c r="BK156" s="6">
        <f t="shared" si="198"/>
        <v>0</v>
      </c>
      <c r="BL156" s="6">
        <f t="shared" si="198"/>
        <v>0</v>
      </c>
      <c r="BM156" s="6">
        <f t="shared" si="198"/>
        <v>0</v>
      </c>
    </row>
    <row r="157" spans="1:65" x14ac:dyDescent="0.2">
      <c r="A157" s="27">
        <v>44162</v>
      </c>
      <c r="B157" s="1" t="s">
        <v>536</v>
      </c>
      <c r="D157" s="27">
        <v>44162</v>
      </c>
      <c r="E157" s="1" t="s">
        <v>265</v>
      </c>
      <c r="F157" s="1" t="s">
        <v>5</v>
      </c>
      <c r="G157" s="41">
        <v>1955.38</v>
      </c>
      <c r="H157" s="41">
        <v>1955.38</v>
      </c>
      <c r="I157" s="1" t="s">
        <v>696</v>
      </c>
      <c r="J157" s="1">
        <v>80</v>
      </c>
      <c r="K157" s="1">
        <v>456204</v>
      </c>
      <c r="L157" s="27" t="s">
        <v>700</v>
      </c>
      <c r="M157" s="27">
        <v>44103</v>
      </c>
      <c r="N157" s="27">
        <v>44218</v>
      </c>
      <c r="O157" s="27">
        <v>44222</v>
      </c>
      <c r="P157" s="1" t="s">
        <v>696</v>
      </c>
      <c r="Q157" s="27">
        <v>44142</v>
      </c>
      <c r="R157" s="27">
        <v>44155</v>
      </c>
      <c r="S157" s="67">
        <f t="shared" si="142"/>
        <v>44165</v>
      </c>
      <c r="T157" s="67">
        <f t="shared" si="143"/>
        <v>44165</v>
      </c>
      <c r="U157" s="67" t="str">
        <f t="shared" si="144"/>
        <v>na</v>
      </c>
      <c r="V157" s="69">
        <f t="shared" si="145"/>
        <v>14</v>
      </c>
      <c r="W157" s="69">
        <f t="shared" si="146"/>
        <v>0</v>
      </c>
      <c r="X157" s="41">
        <f t="shared" si="147"/>
        <v>1955.38</v>
      </c>
      <c r="Y157" s="41">
        <f t="shared" si="148"/>
        <v>0</v>
      </c>
      <c r="Z157" s="41">
        <f t="shared" si="149"/>
        <v>80</v>
      </c>
      <c r="AA157" s="41">
        <f t="shared" si="150"/>
        <v>0</v>
      </c>
      <c r="AE157" s="1" t="s">
        <v>5</v>
      </c>
      <c r="AG157" s="6">
        <f t="shared" ref="AG157:BH157" si="199">IFERROR(AG25*1000/AG91,0)</f>
        <v>0</v>
      </c>
      <c r="AH157" s="6">
        <f t="shared" si="199"/>
        <v>0</v>
      </c>
      <c r="AI157" s="6">
        <f t="shared" si="199"/>
        <v>0</v>
      </c>
      <c r="AJ157" s="6">
        <f t="shared" si="199"/>
        <v>0</v>
      </c>
      <c r="AK157" s="6">
        <f t="shared" si="199"/>
        <v>0</v>
      </c>
      <c r="AL157" s="6">
        <f t="shared" si="199"/>
        <v>0</v>
      </c>
      <c r="AM157" s="6">
        <f t="shared" si="199"/>
        <v>0</v>
      </c>
      <c r="AN157" s="6">
        <f t="shared" si="199"/>
        <v>0</v>
      </c>
      <c r="AO157" s="6">
        <f t="shared" si="199"/>
        <v>0</v>
      </c>
      <c r="AP157" s="6">
        <f t="shared" si="199"/>
        <v>0</v>
      </c>
      <c r="AQ157" s="6">
        <f t="shared" si="199"/>
        <v>0</v>
      </c>
      <c r="AR157" s="6">
        <f t="shared" si="199"/>
        <v>0</v>
      </c>
      <c r="AS157" s="6">
        <f t="shared" si="199"/>
        <v>0</v>
      </c>
      <c r="AT157" s="6">
        <f t="shared" si="199"/>
        <v>0</v>
      </c>
      <c r="AU157" s="6">
        <f t="shared" si="199"/>
        <v>0</v>
      </c>
      <c r="AV157" s="6">
        <f t="shared" si="199"/>
        <v>0</v>
      </c>
      <c r="AW157" s="6">
        <f t="shared" si="199"/>
        <v>0</v>
      </c>
      <c r="AX157" s="6">
        <f t="shared" si="199"/>
        <v>0</v>
      </c>
      <c r="AY157" s="6">
        <f t="shared" si="199"/>
        <v>0</v>
      </c>
      <c r="AZ157" s="6">
        <f t="shared" si="199"/>
        <v>0</v>
      </c>
      <c r="BA157" s="6">
        <f t="shared" si="199"/>
        <v>0</v>
      </c>
      <c r="BB157" s="6">
        <f t="shared" si="199"/>
        <v>0</v>
      </c>
      <c r="BC157" s="6">
        <f t="shared" si="199"/>
        <v>0</v>
      </c>
      <c r="BD157" s="6">
        <f t="shared" si="199"/>
        <v>0</v>
      </c>
      <c r="BE157" s="6">
        <f t="shared" si="199"/>
        <v>0</v>
      </c>
      <c r="BF157" s="6">
        <f t="shared" si="199"/>
        <v>0</v>
      </c>
      <c r="BG157" s="6">
        <f t="shared" si="199"/>
        <v>0</v>
      </c>
      <c r="BH157" s="6">
        <f t="shared" si="199"/>
        <v>0</v>
      </c>
      <c r="BJ157" s="6">
        <f t="shared" ref="BJ157:BM157" si="200">IFERROR(BJ25*1000/BJ91,0)</f>
        <v>0</v>
      </c>
      <c r="BK157" s="6">
        <f t="shared" si="200"/>
        <v>0</v>
      </c>
      <c r="BL157" s="6">
        <f t="shared" si="200"/>
        <v>0</v>
      </c>
      <c r="BM157" s="6">
        <f t="shared" si="200"/>
        <v>0</v>
      </c>
    </row>
    <row r="158" spans="1:65" x14ac:dyDescent="0.2">
      <c r="A158" s="27">
        <v>44162</v>
      </c>
      <c r="B158" s="1" t="s">
        <v>538</v>
      </c>
      <c r="D158" s="27">
        <v>44162</v>
      </c>
      <c r="E158" s="1" t="s">
        <v>265</v>
      </c>
      <c r="F158" s="1" t="s">
        <v>5</v>
      </c>
      <c r="G158" s="41">
        <v>4107.6899999999996</v>
      </c>
      <c r="H158" s="41">
        <v>4107.6899999999996</v>
      </c>
      <c r="I158" s="1" t="s">
        <v>696</v>
      </c>
      <c r="J158" s="1">
        <v>80</v>
      </c>
      <c r="K158" s="1">
        <v>456247</v>
      </c>
      <c r="L158" s="27" t="s">
        <v>706</v>
      </c>
      <c r="M158" s="27">
        <v>41122</v>
      </c>
      <c r="N158" s="27"/>
      <c r="O158" s="27">
        <v>44680</v>
      </c>
      <c r="P158" s="1" t="s">
        <v>696</v>
      </c>
      <c r="Q158" s="27">
        <v>44142</v>
      </c>
      <c r="R158" s="27">
        <v>44155</v>
      </c>
      <c r="S158" s="67">
        <f t="shared" si="142"/>
        <v>44165</v>
      </c>
      <c r="T158" s="67">
        <f t="shared" si="143"/>
        <v>44165</v>
      </c>
      <c r="U158" s="67" t="str">
        <f t="shared" si="144"/>
        <v>na</v>
      </c>
      <c r="V158" s="69">
        <f t="shared" si="145"/>
        <v>14</v>
      </c>
      <c r="W158" s="69">
        <f t="shared" si="146"/>
        <v>0</v>
      </c>
      <c r="X158" s="41">
        <f t="shared" si="147"/>
        <v>4107.6899999999996</v>
      </c>
      <c r="Y158" s="41">
        <f t="shared" si="148"/>
        <v>0</v>
      </c>
      <c r="Z158" s="41">
        <f t="shared" si="149"/>
        <v>80</v>
      </c>
      <c r="AA158" s="41">
        <f t="shared" si="150"/>
        <v>0</v>
      </c>
      <c r="AE158" s="1" t="s">
        <v>5</v>
      </c>
      <c r="AG158" s="6">
        <f t="shared" ref="AG158:BH158" si="201">IFERROR(AG26*1000/AG92,0)</f>
        <v>0</v>
      </c>
      <c r="AH158" s="6">
        <f t="shared" si="201"/>
        <v>0</v>
      </c>
      <c r="AI158" s="6">
        <f t="shared" si="201"/>
        <v>0</v>
      </c>
      <c r="AJ158" s="6">
        <f t="shared" si="201"/>
        <v>0</v>
      </c>
      <c r="AK158" s="6">
        <f t="shared" si="201"/>
        <v>0</v>
      </c>
      <c r="AL158" s="6">
        <f t="shared" si="201"/>
        <v>0</v>
      </c>
      <c r="AM158" s="6">
        <f t="shared" si="201"/>
        <v>0</v>
      </c>
      <c r="AN158" s="6">
        <f t="shared" si="201"/>
        <v>0</v>
      </c>
      <c r="AO158" s="6">
        <f t="shared" si="201"/>
        <v>0</v>
      </c>
      <c r="AP158" s="6">
        <f t="shared" si="201"/>
        <v>0</v>
      </c>
      <c r="AQ158" s="6">
        <f t="shared" si="201"/>
        <v>0</v>
      </c>
      <c r="AR158" s="6">
        <f t="shared" si="201"/>
        <v>0</v>
      </c>
      <c r="AS158" s="6">
        <f t="shared" si="201"/>
        <v>0</v>
      </c>
      <c r="AT158" s="6">
        <f t="shared" si="201"/>
        <v>0</v>
      </c>
      <c r="AU158" s="6">
        <f t="shared" si="201"/>
        <v>0</v>
      </c>
      <c r="AV158" s="6">
        <f t="shared" si="201"/>
        <v>0</v>
      </c>
      <c r="AW158" s="6">
        <f t="shared" si="201"/>
        <v>0</v>
      </c>
      <c r="AX158" s="6">
        <f t="shared" si="201"/>
        <v>0</v>
      </c>
      <c r="AY158" s="6">
        <f t="shared" si="201"/>
        <v>0</v>
      </c>
      <c r="AZ158" s="6">
        <f t="shared" si="201"/>
        <v>0</v>
      </c>
      <c r="BA158" s="6">
        <f t="shared" si="201"/>
        <v>0</v>
      </c>
      <c r="BB158" s="6">
        <f t="shared" si="201"/>
        <v>0</v>
      </c>
      <c r="BC158" s="6">
        <f t="shared" si="201"/>
        <v>0</v>
      </c>
      <c r="BD158" s="6">
        <f t="shared" si="201"/>
        <v>0</v>
      </c>
      <c r="BE158" s="6">
        <f t="shared" si="201"/>
        <v>0</v>
      </c>
      <c r="BF158" s="6">
        <f t="shared" si="201"/>
        <v>0</v>
      </c>
      <c r="BG158" s="6">
        <f t="shared" si="201"/>
        <v>0</v>
      </c>
      <c r="BH158" s="6">
        <f t="shared" si="201"/>
        <v>0</v>
      </c>
      <c r="BJ158" s="6">
        <f t="shared" ref="BJ158:BM158" si="202">IFERROR(BJ26*1000/BJ92,0)</f>
        <v>0</v>
      </c>
      <c r="BK158" s="6">
        <f t="shared" si="202"/>
        <v>0</v>
      </c>
      <c r="BL158" s="6">
        <f t="shared" si="202"/>
        <v>0</v>
      </c>
      <c r="BM158" s="6">
        <f t="shared" si="202"/>
        <v>0</v>
      </c>
    </row>
    <row r="159" spans="1:65" x14ac:dyDescent="0.2">
      <c r="A159" s="27">
        <v>44162</v>
      </c>
      <c r="B159" s="1" t="s">
        <v>537</v>
      </c>
      <c r="D159" s="27">
        <v>44162</v>
      </c>
      <c r="E159" s="1" t="s">
        <v>265</v>
      </c>
      <c r="F159" s="1" t="s">
        <v>5</v>
      </c>
      <c r="G159" s="41">
        <v>2076.92</v>
      </c>
      <c r="H159" s="41">
        <v>2076.92</v>
      </c>
      <c r="I159" s="1" t="s">
        <v>696</v>
      </c>
      <c r="J159" s="1">
        <v>80</v>
      </c>
      <c r="K159" s="1">
        <v>456225</v>
      </c>
      <c r="L159" s="27">
        <v>34183</v>
      </c>
      <c r="M159" s="27" t="s">
        <v>703</v>
      </c>
      <c r="N159" s="27"/>
      <c r="O159" s="27">
        <v>44680</v>
      </c>
      <c r="P159" s="1" t="s">
        <v>696</v>
      </c>
      <c r="Q159" s="27">
        <v>44142</v>
      </c>
      <c r="R159" s="27">
        <v>44155</v>
      </c>
      <c r="S159" s="67">
        <f t="shared" si="142"/>
        <v>44165</v>
      </c>
      <c r="T159" s="67">
        <f t="shared" si="143"/>
        <v>44165</v>
      </c>
      <c r="U159" s="67" t="str">
        <f t="shared" si="144"/>
        <v>na</v>
      </c>
      <c r="V159" s="69">
        <f t="shared" si="145"/>
        <v>14</v>
      </c>
      <c r="W159" s="69">
        <f t="shared" si="146"/>
        <v>0</v>
      </c>
      <c r="X159" s="41">
        <f t="shared" si="147"/>
        <v>2076.92</v>
      </c>
      <c r="Y159" s="41">
        <f t="shared" si="148"/>
        <v>0</v>
      </c>
      <c r="Z159" s="41">
        <f t="shared" si="149"/>
        <v>80</v>
      </c>
      <c r="AA159" s="41">
        <f t="shared" si="150"/>
        <v>0</v>
      </c>
      <c r="AE159" s="1" t="s">
        <v>5</v>
      </c>
      <c r="AG159" s="74">
        <f t="shared" ref="AG159:BH159" si="203">IFERROR(AG27*1000/AG93,0)</f>
        <v>0</v>
      </c>
      <c r="AH159" s="74">
        <f t="shared" si="203"/>
        <v>0</v>
      </c>
      <c r="AI159" s="74">
        <f t="shared" si="203"/>
        <v>0</v>
      </c>
      <c r="AJ159" s="74">
        <f t="shared" si="203"/>
        <v>0</v>
      </c>
      <c r="AK159" s="74">
        <f t="shared" si="203"/>
        <v>0</v>
      </c>
      <c r="AL159" s="74">
        <f t="shared" si="203"/>
        <v>0</v>
      </c>
      <c r="AM159" s="74">
        <f t="shared" si="203"/>
        <v>0</v>
      </c>
      <c r="AN159" s="74">
        <f t="shared" si="203"/>
        <v>0</v>
      </c>
      <c r="AO159" s="74">
        <f t="shared" si="203"/>
        <v>0</v>
      </c>
      <c r="AP159" s="74">
        <f t="shared" si="203"/>
        <v>0</v>
      </c>
      <c r="AQ159" s="74">
        <f t="shared" si="203"/>
        <v>0</v>
      </c>
      <c r="AR159" s="74">
        <f t="shared" si="203"/>
        <v>0</v>
      </c>
      <c r="AS159" s="6">
        <f t="shared" si="203"/>
        <v>0</v>
      </c>
      <c r="AT159" s="6">
        <f t="shared" si="203"/>
        <v>0</v>
      </c>
      <c r="AU159" s="6">
        <f t="shared" si="203"/>
        <v>0</v>
      </c>
      <c r="AV159" s="6">
        <f t="shared" si="203"/>
        <v>0</v>
      </c>
      <c r="AW159" s="6">
        <f t="shared" si="203"/>
        <v>0</v>
      </c>
      <c r="AX159" s="6">
        <f t="shared" si="203"/>
        <v>0</v>
      </c>
      <c r="AY159" s="6">
        <f t="shared" si="203"/>
        <v>0</v>
      </c>
      <c r="AZ159" s="6">
        <f t="shared" si="203"/>
        <v>0</v>
      </c>
      <c r="BA159" s="6">
        <f t="shared" si="203"/>
        <v>0</v>
      </c>
      <c r="BB159" s="6">
        <f t="shared" si="203"/>
        <v>0</v>
      </c>
      <c r="BC159" s="6">
        <f t="shared" si="203"/>
        <v>0</v>
      </c>
      <c r="BD159" s="6">
        <f t="shared" si="203"/>
        <v>0</v>
      </c>
      <c r="BE159" s="6">
        <f t="shared" si="203"/>
        <v>0</v>
      </c>
      <c r="BF159" s="6">
        <f t="shared" si="203"/>
        <v>0</v>
      </c>
      <c r="BG159" s="6">
        <f t="shared" si="203"/>
        <v>0</v>
      </c>
      <c r="BH159" s="6">
        <f t="shared" si="203"/>
        <v>0</v>
      </c>
      <c r="BJ159" s="6">
        <f t="shared" ref="BJ159:BM159" si="204">IFERROR(BJ27*1000/BJ93,0)</f>
        <v>0</v>
      </c>
      <c r="BK159" s="6">
        <f t="shared" si="204"/>
        <v>0</v>
      </c>
      <c r="BL159" s="6">
        <f t="shared" si="204"/>
        <v>0</v>
      </c>
      <c r="BM159" s="6">
        <f t="shared" si="204"/>
        <v>0</v>
      </c>
    </row>
    <row r="160" spans="1:65" x14ac:dyDescent="0.2">
      <c r="A160" s="27">
        <v>44176</v>
      </c>
      <c r="B160" s="1" t="s">
        <v>543</v>
      </c>
      <c r="D160" s="27">
        <v>44176</v>
      </c>
      <c r="E160" s="1" t="s">
        <v>265</v>
      </c>
      <c r="F160" s="1" t="s">
        <v>5</v>
      </c>
      <c r="G160" s="41">
        <v>4107.6899999999996</v>
      </c>
      <c r="H160" s="41">
        <v>4107.6899999999996</v>
      </c>
      <c r="I160" s="1" t="s">
        <v>696</v>
      </c>
      <c r="J160" s="1">
        <v>80</v>
      </c>
      <c r="K160" s="1">
        <v>458551</v>
      </c>
      <c r="L160" s="27" t="s">
        <v>706</v>
      </c>
      <c r="M160" s="27">
        <v>41122</v>
      </c>
      <c r="N160" s="27"/>
      <c r="O160" s="27">
        <v>44680</v>
      </c>
      <c r="P160" s="1" t="s">
        <v>696</v>
      </c>
      <c r="Q160" s="27">
        <v>44156</v>
      </c>
      <c r="R160" s="27">
        <v>44169</v>
      </c>
      <c r="S160" s="67">
        <f t="shared" si="142"/>
        <v>44196</v>
      </c>
      <c r="T160" s="67">
        <f t="shared" si="143"/>
        <v>44165</v>
      </c>
      <c r="U160" s="67">
        <f t="shared" si="144"/>
        <v>44196</v>
      </c>
      <c r="V160" s="69">
        <f t="shared" si="145"/>
        <v>10</v>
      </c>
      <c r="W160" s="69">
        <f t="shared" si="146"/>
        <v>4</v>
      </c>
      <c r="X160" s="41">
        <f t="shared" si="147"/>
        <v>2934.0642857142857</v>
      </c>
      <c r="Y160" s="41">
        <f t="shared" si="148"/>
        <v>1173.6257142857139</v>
      </c>
      <c r="Z160" s="41">
        <f t="shared" si="149"/>
        <v>57.142857142857146</v>
      </c>
      <c r="AA160" s="41">
        <f t="shared" si="150"/>
        <v>22.857142857142854</v>
      </c>
      <c r="AE160" s="1" t="s">
        <v>5</v>
      </c>
      <c r="AG160" s="6">
        <f t="shared" ref="AG160:BH160" si="205">IFERROR(AG28*1000/AG94,0)</f>
        <v>0</v>
      </c>
      <c r="AH160" s="6">
        <f t="shared" si="205"/>
        <v>0</v>
      </c>
      <c r="AI160" s="6">
        <f t="shared" si="205"/>
        <v>0</v>
      </c>
      <c r="AJ160" s="6">
        <f t="shared" si="205"/>
        <v>0</v>
      </c>
      <c r="AK160" s="6">
        <f t="shared" si="205"/>
        <v>0</v>
      </c>
      <c r="AL160" s="6">
        <f t="shared" si="205"/>
        <v>0</v>
      </c>
      <c r="AM160" s="6">
        <f t="shared" si="205"/>
        <v>0</v>
      </c>
      <c r="AN160" s="6">
        <f t="shared" si="205"/>
        <v>0</v>
      </c>
      <c r="AO160" s="6">
        <f t="shared" si="205"/>
        <v>0</v>
      </c>
      <c r="AP160" s="6">
        <f t="shared" si="205"/>
        <v>0</v>
      </c>
      <c r="AQ160" s="6">
        <f t="shared" si="205"/>
        <v>0</v>
      </c>
      <c r="AR160" s="6">
        <f t="shared" si="205"/>
        <v>0</v>
      </c>
      <c r="AS160" s="6">
        <f t="shared" si="205"/>
        <v>0</v>
      </c>
      <c r="AT160" s="6">
        <f t="shared" si="205"/>
        <v>0</v>
      </c>
      <c r="AU160" s="6">
        <f t="shared" si="205"/>
        <v>0</v>
      </c>
      <c r="AV160" s="6">
        <f t="shared" si="205"/>
        <v>0</v>
      </c>
      <c r="AW160" s="6">
        <f t="shared" si="205"/>
        <v>0</v>
      </c>
      <c r="AX160" s="6">
        <f t="shared" si="205"/>
        <v>0</v>
      </c>
      <c r="AY160" s="6">
        <f t="shared" si="205"/>
        <v>0</v>
      </c>
      <c r="AZ160" s="6">
        <f t="shared" si="205"/>
        <v>0</v>
      </c>
      <c r="BA160" s="6">
        <f t="shared" si="205"/>
        <v>0</v>
      </c>
      <c r="BB160" s="6">
        <f t="shared" si="205"/>
        <v>0</v>
      </c>
      <c r="BC160" s="6">
        <f t="shared" si="205"/>
        <v>0</v>
      </c>
      <c r="BD160" s="6">
        <f t="shared" si="205"/>
        <v>0</v>
      </c>
      <c r="BE160" s="6">
        <f t="shared" si="205"/>
        <v>0</v>
      </c>
      <c r="BF160" s="6">
        <f t="shared" si="205"/>
        <v>0</v>
      </c>
      <c r="BG160" s="6">
        <f t="shared" si="205"/>
        <v>0</v>
      </c>
      <c r="BH160" s="6">
        <f t="shared" si="205"/>
        <v>0</v>
      </c>
      <c r="BJ160" s="6">
        <f t="shared" ref="BJ160:BM160" si="206">IFERROR(BJ28*1000/BJ94,0)</f>
        <v>0</v>
      </c>
      <c r="BK160" s="6">
        <f t="shared" si="206"/>
        <v>0</v>
      </c>
      <c r="BL160" s="6">
        <f t="shared" si="206"/>
        <v>0</v>
      </c>
      <c r="BM160" s="6">
        <f t="shared" si="206"/>
        <v>0</v>
      </c>
    </row>
    <row r="161" spans="1:65" x14ac:dyDescent="0.2">
      <c r="A161" s="27">
        <v>44176</v>
      </c>
      <c r="B161" s="1" t="s">
        <v>542</v>
      </c>
      <c r="D161" s="27">
        <v>44176</v>
      </c>
      <c r="E161" s="1" t="s">
        <v>265</v>
      </c>
      <c r="F161" s="1" t="s">
        <v>5</v>
      </c>
      <c r="G161" s="41">
        <v>2307.69</v>
      </c>
      <c r="H161" s="41">
        <v>2307.69</v>
      </c>
      <c r="I161" s="1" t="s">
        <v>696</v>
      </c>
      <c r="J161" s="1">
        <v>80</v>
      </c>
      <c r="K161" s="1">
        <v>458529</v>
      </c>
      <c r="L161" s="27">
        <v>34183</v>
      </c>
      <c r="M161" s="27" t="s">
        <v>703</v>
      </c>
      <c r="N161" s="27"/>
      <c r="O161" s="27">
        <v>44680</v>
      </c>
      <c r="P161" s="1" t="s">
        <v>696</v>
      </c>
      <c r="Q161" s="27">
        <v>44156</v>
      </c>
      <c r="R161" s="27">
        <v>44169</v>
      </c>
      <c r="S161" s="67">
        <f t="shared" si="142"/>
        <v>44196</v>
      </c>
      <c r="T161" s="67">
        <f t="shared" si="143"/>
        <v>44165</v>
      </c>
      <c r="U161" s="67">
        <f t="shared" si="144"/>
        <v>44196</v>
      </c>
      <c r="V161" s="69">
        <f t="shared" si="145"/>
        <v>10</v>
      </c>
      <c r="W161" s="69">
        <f t="shared" si="146"/>
        <v>4</v>
      </c>
      <c r="X161" s="41">
        <f t="shared" si="147"/>
        <v>1648.3500000000001</v>
      </c>
      <c r="Y161" s="41">
        <f t="shared" si="148"/>
        <v>659.33999999999992</v>
      </c>
      <c r="Z161" s="41">
        <f t="shared" si="149"/>
        <v>57.142857142857146</v>
      </c>
      <c r="AA161" s="41">
        <f t="shared" si="150"/>
        <v>22.857142857142854</v>
      </c>
      <c r="AF161" s="71" t="s">
        <v>666</v>
      </c>
      <c r="AG161" s="72">
        <f t="shared" ref="AG161:BH161" si="207">IFERROR(AG29*1000/AG95,0)</f>
        <v>0</v>
      </c>
      <c r="AH161" s="72">
        <f t="shared" si="207"/>
        <v>0</v>
      </c>
      <c r="AI161" s="72">
        <f t="shared" si="207"/>
        <v>0</v>
      </c>
      <c r="AJ161" s="72">
        <f t="shared" si="207"/>
        <v>0</v>
      </c>
      <c r="AK161" s="72">
        <f t="shared" si="207"/>
        <v>0</v>
      </c>
      <c r="AL161" s="72">
        <f t="shared" si="207"/>
        <v>0</v>
      </c>
      <c r="AM161" s="72">
        <f t="shared" si="207"/>
        <v>0</v>
      </c>
      <c r="AN161" s="72">
        <f t="shared" si="207"/>
        <v>0</v>
      </c>
      <c r="AO161" s="72">
        <f t="shared" si="207"/>
        <v>0</v>
      </c>
      <c r="AP161" s="72">
        <f t="shared" si="207"/>
        <v>0</v>
      </c>
      <c r="AQ161" s="72">
        <f t="shared" si="207"/>
        <v>0</v>
      </c>
      <c r="AR161" s="72">
        <f t="shared" si="207"/>
        <v>0</v>
      </c>
      <c r="AS161" s="72">
        <f t="shared" si="207"/>
        <v>0</v>
      </c>
      <c r="AT161" s="72">
        <f t="shared" si="207"/>
        <v>0</v>
      </c>
      <c r="AU161" s="72">
        <f t="shared" si="207"/>
        <v>0</v>
      </c>
      <c r="AV161" s="72">
        <f t="shared" si="207"/>
        <v>0</v>
      </c>
      <c r="AW161" s="72">
        <f t="shared" si="207"/>
        <v>0</v>
      </c>
      <c r="AX161" s="72">
        <f t="shared" si="207"/>
        <v>0</v>
      </c>
      <c r="AY161" s="72">
        <f t="shared" si="207"/>
        <v>0</v>
      </c>
      <c r="AZ161" s="72">
        <f t="shared" si="207"/>
        <v>0</v>
      </c>
      <c r="BA161" s="72">
        <f t="shared" si="207"/>
        <v>0</v>
      </c>
      <c r="BB161" s="72">
        <f t="shared" si="207"/>
        <v>0</v>
      </c>
      <c r="BC161" s="72">
        <f t="shared" si="207"/>
        <v>0</v>
      </c>
      <c r="BD161" s="72">
        <f t="shared" si="207"/>
        <v>0</v>
      </c>
      <c r="BE161" s="72">
        <f t="shared" si="207"/>
        <v>0</v>
      </c>
      <c r="BF161" s="72">
        <f t="shared" si="207"/>
        <v>0</v>
      </c>
      <c r="BG161" s="72">
        <f t="shared" si="207"/>
        <v>0</v>
      </c>
      <c r="BH161" s="72">
        <f t="shared" si="207"/>
        <v>0</v>
      </c>
      <c r="BJ161" s="201">
        <f t="shared" ref="BJ161:BM161" si="208">IFERROR(BJ29*1000/BJ95,0)</f>
        <v>0</v>
      </c>
      <c r="BK161" s="201">
        <f t="shared" si="208"/>
        <v>0</v>
      </c>
      <c r="BL161" s="201">
        <f t="shared" si="208"/>
        <v>0</v>
      </c>
      <c r="BM161" s="201">
        <f t="shared" si="208"/>
        <v>0</v>
      </c>
    </row>
    <row r="162" spans="1:65" x14ac:dyDescent="0.2">
      <c r="A162" s="27">
        <v>44176</v>
      </c>
      <c r="B162" s="1" t="s">
        <v>540</v>
      </c>
      <c r="D162" s="27">
        <v>44176</v>
      </c>
      <c r="E162" s="1" t="s">
        <v>265</v>
      </c>
      <c r="F162" s="1" t="s">
        <v>5</v>
      </c>
      <c r="G162" s="41">
        <v>1564.3</v>
      </c>
      <c r="H162" s="41">
        <v>1564.3</v>
      </c>
      <c r="I162" s="1" t="s">
        <v>696</v>
      </c>
      <c r="J162" s="1">
        <v>64</v>
      </c>
      <c r="K162" s="1">
        <v>458447</v>
      </c>
      <c r="L162" s="27">
        <v>33435</v>
      </c>
      <c r="M162" s="27">
        <v>44085</v>
      </c>
      <c r="N162" s="27">
        <v>44603</v>
      </c>
      <c r="O162" s="27">
        <v>44610</v>
      </c>
      <c r="P162" s="1" t="s">
        <v>696</v>
      </c>
      <c r="Q162" s="27">
        <v>44156</v>
      </c>
      <c r="R162" s="27">
        <v>44169</v>
      </c>
      <c r="S162" s="67">
        <f t="shared" si="142"/>
        <v>44196</v>
      </c>
      <c r="T162" s="67">
        <f t="shared" si="143"/>
        <v>44165</v>
      </c>
      <c r="U162" s="67">
        <f t="shared" si="144"/>
        <v>44196</v>
      </c>
      <c r="V162" s="69">
        <f t="shared" si="145"/>
        <v>10</v>
      </c>
      <c r="W162" s="69">
        <f t="shared" si="146"/>
        <v>4</v>
      </c>
      <c r="X162" s="41">
        <f t="shared" si="147"/>
        <v>1117.3571428571429</v>
      </c>
      <c r="Y162" s="41">
        <f t="shared" si="148"/>
        <v>446.94285714285706</v>
      </c>
      <c r="Z162" s="41">
        <f t="shared" si="149"/>
        <v>45.714285714285715</v>
      </c>
      <c r="AA162" s="41">
        <f t="shared" si="150"/>
        <v>18.285714285714285</v>
      </c>
      <c r="AG162" s="185" t="e">
        <f>AVERAGEIF(AG134:AG160,"&gt;"&amp;0)</f>
        <v>#DIV/0!</v>
      </c>
      <c r="AH162" s="185" t="e">
        <f t="shared" ref="AH162:BH162" si="209">AVERAGEIF(AH134:AH160,"&gt;"&amp;0)</f>
        <v>#DIV/0!</v>
      </c>
      <c r="AI162" s="185" t="e">
        <f t="shared" si="209"/>
        <v>#DIV/0!</v>
      </c>
      <c r="AJ162" s="6" t="e">
        <f t="shared" si="209"/>
        <v>#DIV/0!</v>
      </c>
      <c r="AK162" s="6" t="e">
        <f t="shared" si="209"/>
        <v>#DIV/0!</v>
      </c>
      <c r="AL162" s="6" t="e">
        <f t="shared" si="209"/>
        <v>#DIV/0!</v>
      </c>
      <c r="AM162" s="6" t="e">
        <f t="shared" si="209"/>
        <v>#DIV/0!</v>
      </c>
      <c r="AN162" s="6" t="e">
        <f t="shared" si="209"/>
        <v>#DIV/0!</v>
      </c>
      <c r="AO162" s="6" t="e">
        <f t="shared" si="209"/>
        <v>#DIV/0!</v>
      </c>
      <c r="AP162" s="185" t="e">
        <f t="shared" si="209"/>
        <v>#DIV/0!</v>
      </c>
      <c r="AQ162" s="185" t="e">
        <f t="shared" si="209"/>
        <v>#DIV/0!</v>
      </c>
      <c r="AR162" s="185" t="e">
        <f t="shared" si="209"/>
        <v>#DIV/0!</v>
      </c>
      <c r="AS162" s="185" t="e">
        <f t="shared" si="209"/>
        <v>#DIV/0!</v>
      </c>
      <c r="AT162" s="185" t="e">
        <f t="shared" si="209"/>
        <v>#DIV/0!</v>
      </c>
      <c r="AU162" s="185" t="e">
        <f t="shared" si="209"/>
        <v>#DIV/0!</v>
      </c>
      <c r="AV162" s="185" t="e">
        <f t="shared" si="209"/>
        <v>#DIV/0!</v>
      </c>
      <c r="AW162" s="185" t="e">
        <f t="shared" si="209"/>
        <v>#DIV/0!</v>
      </c>
      <c r="AX162" s="185" t="e">
        <f t="shared" si="209"/>
        <v>#DIV/0!</v>
      </c>
      <c r="AY162" s="185" t="e">
        <f t="shared" si="209"/>
        <v>#DIV/0!</v>
      </c>
      <c r="AZ162" s="185" t="e">
        <f t="shared" si="209"/>
        <v>#DIV/0!</v>
      </c>
      <c r="BA162" s="185" t="e">
        <f t="shared" si="209"/>
        <v>#DIV/0!</v>
      </c>
      <c r="BB162" s="185" t="e">
        <f t="shared" si="209"/>
        <v>#DIV/0!</v>
      </c>
      <c r="BC162" s="185" t="e">
        <f t="shared" si="209"/>
        <v>#DIV/0!</v>
      </c>
      <c r="BD162" s="185" t="e">
        <f t="shared" si="209"/>
        <v>#DIV/0!</v>
      </c>
      <c r="BE162" s="185" t="e">
        <f t="shared" si="209"/>
        <v>#DIV/0!</v>
      </c>
      <c r="BF162" s="185" t="e">
        <f t="shared" si="209"/>
        <v>#DIV/0!</v>
      </c>
      <c r="BG162" s="185" t="e">
        <f t="shared" si="209"/>
        <v>#DIV/0!</v>
      </c>
      <c r="BH162" s="185" t="e">
        <f t="shared" si="209"/>
        <v>#DIV/0!</v>
      </c>
    </row>
    <row r="163" spans="1:65" x14ac:dyDescent="0.2">
      <c r="A163" s="27">
        <v>44176</v>
      </c>
      <c r="B163" s="1" t="s">
        <v>539</v>
      </c>
      <c r="D163" s="27">
        <v>44176</v>
      </c>
      <c r="E163" s="1" t="s">
        <v>265</v>
      </c>
      <c r="F163" s="1" t="s">
        <v>5</v>
      </c>
      <c r="G163" s="41">
        <v>1346.15</v>
      </c>
      <c r="H163" s="41">
        <v>1346.15</v>
      </c>
      <c r="I163" s="1" t="s">
        <v>696</v>
      </c>
      <c r="J163" s="1">
        <v>70</v>
      </c>
      <c r="K163" s="1">
        <v>458427</v>
      </c>
      <c r="L163" s="27" t="s">
        <v>698</v>
      </c>
      <c r="M163" s="27" t="s">
        <v>699</v>
      </c>
      <c r="N163" s="27">
        <v>44237</v>
      </c>
      <c r="O163" s="27">
        <v>44249</v>
      </c>
      <c r="P163" s="1" t="s">
        <v>696</v>
      </c>
      <c r="Q163" s="27">
        <v>44156</v>
      </c>
      <c r="R163" s="27">
        <v>44169</v>
      </c>
      <c r="S163" s="67">
        <f t="shared" si="142"/>
        <v>44196</v>
      </c>
      <c r="T163" s="67">
        <f t="shared" si="143"/>
        <v>44165</v>
      </c>
      <c r="U163" s="67">
        <f t="shared" si="144"/>
        <v>44196</v>
      </c>
      <c r="V163" s="69">
        <f t="shared" si="145"/>
        <v>10</v>
      </c>
      <c r="W163" s="69">
        <f t="shared" si="146"/>
        <v>4</v>
      </c>
      <c r="X163" s="41">
        <f t="shared" si="147"/>
        <v>961.53571428571433</v>
      </c>
      <c r="Y163" s="41">
        <f t="shared" si="148"/>
        <v>384.61428571428576</v>
      </c>
      <c r="Z163" s="41">
        <f t="shared" si="149"/>
        <v>50</v>
      </c>
      <c r="AA163" s="41">
        <f t="shared" si="150"/>
        <v>20</v>
      </c>
    </row>
    <row r="164" spans="1:65" x14ac:dyDescent="0.2">
      <c r="A164" s="27">
        <v>44176</v>
      </c>
      <c r="B164" s="1" t="s">
        <v>539</v>
      </c>
      <c r="D164" s="27">
        <v>44176</v>
      </c>
      <c r="E164" s="1" t="s">
        <v>354</v>
      </c>
      <c r="F164" s="1" t="s">
        <v>5</v>
      </c>
      <c r="G164" s="41">
        <v>192.31</v>
      </c>
      <c r="H164" s="41">
        <v>192.31</v>
      </c>
      <c r="I164" s="1" t="s">
        <v>696</v>
      </c>
      <c r="J164" s="1">
        <v>10</v>
      </c>
      <c r="K164" s="1">
        <v>458427</v>
      </c>
      <c r="L164" s="27" t="s">
        <v>698</v>
      </c>
      <c r="M164" s="27" t="s">
        <v>699</v>
      </c>
      <c r="N164" s="27">
        <v>44237</v>
      </c>
      <c r="O164" s="27">
        <v>44249</v>
      </c>
      <c r="P164" s="1" t="s">
        <v>704</v>
      </c>
      <c r="Q164" s="27">
        <v>44156</v>
      </c>
      <c r="R164" s="27">
        <v>44169</v>
      </c>
      <c r="S164" s="67">
        <f t="shared" si="142"/>
        <v>44196</v>
      </c>
      <c r="T164" s="67">
        <f t="shared" si="143"/>
        <v>44165</v>
      </c>
      <c r="U164" s="67">
        <f t="shared" si="144"/>
        <v>44196</v>
      </c>
      <c r="V164" s="69">
        <f t="shared" si="145"/>
        <v>10</v>
      </c>
      <c r="W164" s="69">
        <f t="shared" si="146"/>
        <v>4</v>
      </c>
      <c r="X164" s="41">
        <f t="shared" si="147"/>
        <v>137.36428571428573</v>
      </c>
      <c r="Y164" s="41">
        <f t="shared" si="148"/>
        <v>54.945714285714274</v>
      </c>
      <c r="Z164" s="41">
        <f t="shared" si="149"/>
        <v>7.1428571428571432</v>
      </c>
      <c r="AA164" s="41">
        <f t="shared" si="150"/>
        <v>2.8571428571428568</v>
      </c>
      <c r="AE164" s="1" t="s">
        <v>31</v>
      </c>
      <c r="AG164" s="73">
        <f t="shared" ref="AG164:BH164" si="210">IFERROR(AG32*1000/AG98,0)</f>
        <v>0</v>
      </c>
      <c r="AH164" s="73">
        <f t="shared" si="210"/>
        <v>0</v>
      </c>
      <c r="AI164" s="73">
        <f t="shared" si="210"/>
        <v>0</v>
      </c>
      <c r="AJ164" s="73">
        <f t="shared" si="210"/>
        <v>0</v>
      </c>
      <c r="AK164" s="73">
        <f t="shared" si="210"/>
        <v>0</v>
      </c>
      <c r="AL164" s="73">
        <f t="shared" si="210"/>
        <v>0</v>
      </c>
      <c r="AM164" s="73">
        <f t="shared" si="210"/>
        <v>0</v>
      </c>
      <c r="AN164" s="73">
        <f t="shared" si="210"/>
        <v>0</v>
      </c>
      <c r="AO164" s="73">
        <f t="shared" si="210"/>
        <v>0</v>
      </c>
      <c r="AP164" s="73">
        <f t="shared" si="210"/>
        <v>0</v>
      </c>
      <c r="AQ164" s="73">
        <f t="shared" si="210"/>
        <v>0</v>
      </c>
      <c r="AR164" s="73">
        <f t="shared" si="210"/>
        <v>0</v>
      </c>
      <c r="AS164" s="6">
        <f t="shared" si="210"/>
        <v>0</v>
      </c>
      <c r="AT164" s="6">
        <f t="shared" si="210"/>
        <v>0</v>
      </c>
      <c r="AU164" s="6">
        <f t="shared" si="210"/>
        <v>0</v>
      </c>
      <c r="AV164" s="6">
        <f t="shared" si="210"/>
        <v>0</v>
      </c>
      <c r="AW164" s="6">
        <f t="shared" si="210"/>
        <v>0</v>
      </c>
      <c r="AX164" s="6">
        <f t="shared" si="210"/>
        <v>0</v>
      </c>
      <c r="AY164" s="6">
        <f t="shared" si="210"/>
        <v>0</v>
      </c>
      <c r="AZ164" s="6">
        <f t="shared" si="210"/>
        <v>0</v>
      </c>
      <c r="BA164" s="6">
        <f t="shared" si="210"/>
        <v>0</v>
      </c>
      <c r="BB164" s="6">
        <f t="shared" si="210"/>
        <v>0</v>
      </c>
      <c r="BC164" s="6">
        <f t="shared" si="210"/>
        <v>0</v>
      </c>
      <c r="BD164" s="6">
        <f t="shared" si="210"/>
        <v>0</v>
      </c>
      <c r="BE164" s="6">
        <f t="shared" si="210"/>
        <v>0</v>
      </c>
      <c r="BF164" s="6">
        <f t="shared" si="210"/>
        <v>0</v>
      </c>
      <c r="BG164" s="6">
        <f t="shared" si="210"/>
        <v>0</v>
      </c>
      <c r="BH164" s="6">
        <f t="shared" si="210"/>
        <v>0</v>
      </c>
      <c r="BJ164" s="6">
        <f t="shared" ref="BJ164:BM164" si="211">IFERROR(BJ32*1000/BJ98,0)</f>
        <v>0</v>
      </c>
      <c r="BK164" s="6">
        <f t="shared" si="211"/>
        <v>0</v>
      </c>
      <c r="BL164" s="6">
        <f t="shared" si="211"/>
        <v>0</v>
      </c>
      <c r="BM164" s="6">
        <f t="shared" si="211"/>
        <v>0</v>
      </c>
    </row>
    <row r="165" spans="1:65" x14ac:dyDescent="0.2">
      <c r="A165" s="27">
        <v>44176</v>
      </c>
      <c r="B165" s="1" t="s">
        <v>541</v>
      </c>
      <c r="D165" s="27">
        <v>44176</v>
      </c>
      <c r="E165" s="1" t="s">
        <v>265</v>
      </c>
      <c r="F165" s="1" t="s">
        <v>5</v>
      </c>
      <c r="G165" s="41">
        <v>1564.3</v>
      </c>
      <c r="H165" s="41">
        <v>1564.3</v>
      </c>
      <c r="I165" s="1" t="s">
        <v>696</v>
      </c>
      <c r="J165" s="1">
        <v>64</v>
      </c>
      <c r="K165" s="1">
        <v>458508</v>
      </c>
      <c r="L165" s="27" t="s">
        <v>700</v>
      </c>
      <c r="M165" s="27">
        <v>44103</v>
      </c>
      <c r="N165" s="27">
        <v>44218</v>
      </c>
      <c r="O165" s="27">
        <v>44222</v>
      </c>
      <c r="P165" s="1" t="s">
        <v>696</v>
      </c>
      <c r="Q165" s="27">
        <v>44156</v>
      </c>
      <c r="R165" s="27">
        <v>44169</v>
      </c>
      <c r="S165" s="67">
        <f t="shared" si="142"/>
        <v>44196</v>
      </c>
      <c r="T165" s="67">
        <f t="shared" si="143"/>
        <v>44165</v>
      </c>
      <c r="U165" s="67">
        <f t="shared" si="144"/>
        <v>44196</v>
      </c>
      <c r="V165" s="69">
        <f t="shared" si="145"/>
        <v>10</v>
      </c>
      <c r="W165" s="69">
        <f t="shared" si="146"/>
        <v>4</v>
      </c>
      <c r="X165" s="41">
        <f t="shared" si="147"/>
        <v>1117.3571428571429</v>
      </c>
      <c r="Y165" s="41">
        <f t="shared" si="148"/>
        <v>446.94285714285706</v>
      </c>
      <c r="Z165" s="41">
        <f t="shared" si="149"/>
        <v>45.714285714285715</v>
      </c>
      <c r="AA165" s="41">
        <f t="shared" si="150"/>
        <v>18.285714285714285</v>
      </c>
    </row>
    <row r="166" spans="1:65" x14ac:dyDescent="0.2">
      <c r="A166" s="27">
        <v>44189</v>
      </c>
      <c r="B166" s="1" t="s">
        <v>548</v>
      </c>
      <c r="D166" s="27">
        <v>44189</v>
      </c>
      <c r="E166" s="1" t="s">
        <v>265</v>
      </c>
      <c r="F166" s="1" t="s">
        <v>5</v>
      </c>
      <c r="G166" s="41">
        <v>4107.6899999999996</v>
      </c>
      <c r="H166" s="41">
        <v>4107.6899999999996</v>
      </c>
      <c r="I166" s="1" t="s">
        <v>696</v>
      </c>
      <c r="J166" s="1">
        <v>80</v>
      </c>
      <c r="K166" s="1">
        <v>459887</v>
      </c>
      <c r="L166" s="27" t="s">
        <v>706</v>
      </c>
      <c r="M166" s="27">
        <v>41122</v>
      </c>
      <c r="N166" s="27"/>
      <c r="O166" s="27">
        <v>44680</v>
      </c>
      <c r="P166" s="1" t="s">
        <v>696</v>
      </c>
      <c r="Q166" s="27">
        <v>44170</v>
      </c>
      <c r="R166" s="27">
        <v>44183</v>
      </c>
      <c r="S166" s="67">
        <f t="shared" si="142"/>
        <v>44196</v>
      </c>
      <c r="T166" s="67">
        <f t="shared" si="143"/>
        <v>44196</v>
      </c>
      <c r="U166" s="67" t="str">
        <f t="shared" si="144"/>
        <v>na</v>
      </c>
      <c r="V166" s="69">
        <f t="shared" si="145"/>
        <v>14</v>
      </c>
      <c r="W166" s="69">
        <f t="shared" si="146"/>
        <v>0</v>
      </c>
      <c r="X166" s="41">
        <f t="shared" si="147"/>
        <v>4107.6899999999996</v>
      </c>
      <c r="Y166" s="41">
        <f t="shared" si="148"/>
        <v>0</v>
      </c>
      <c r="Z166" s="41">
        <f t="shared" si="149"/>
        <v>80</v>
      </c>
      <c r="AA166" s="41">
        <f t="shared" si="150"/>
        <v>0</v>
      </c>
      <c r="AE166" s="1" t="s">
        <v>29</v>
      </c>
      <c r="AG166" s="6">
        <f t="shared" ref="AG166:BH166" si="212">IFERROR(AG34*1000/AG100,0)</f>
        <v>0</v>
      </c>
      <c r="AH166" s="6">
        <f t="shared" si="212"/>
        <v>0</v>
      </c>
      <c r="AI166" s="6">
        <f t="shared" si="212"/>
        <v>0</v>
      </c>
      <c r="AJ166" s="6">
        <f t="shared" si="212"/>
        <v>0</v>
      </c>
      <c r="AK166" s="6">
        <f t="shared" si="212"/>
        <v>0</v>
      </c>
      <c r="AL166" s="6">
        <f t="shared" si="212"/>
        <v>0</v>
      </c>
      <c r="AM166" s="6">
        <f t="shared" si="212"/>
        <v>0</v>
      </c>
      <c r="AN166" s="6">
        <f t="shared" si="212"/>
        <v>0</v>
      </c>
      <c r="AO166" s="6">
        <f t="shared" si="212"/>
        <v>0</v>
      </c>
      <c r="AP166" s="6">
        <f t="shared" si="212"/>
        <v>0</v>
      </c>
      <c r="AQ166" s="6">
        <f t="shared" si="212"/>
        <v>0</v>
      </c>
      <c r="AR166" s="6">
        <f t="shared" si="212"/>
        <v>0</v>
      </c>
      <c r="AS166" s="6">
        <f t="shared" si="212"/>
        <v>0</v>
      </c>
      <c r="AT166" s="6">
        <f t="shared" si="212"/>
        <v>0</v>
      </c>
      <c r="AU166" s="6">
        <f t="shared" si="212"/>
        <v>0</v>
      </c>
      <c r="AV166" s="6">
        <f t="shared" si="212"/>
        <v>0</v>
      </c>
      <c r="AW166" s="6">
        <f t="shared" si="212"/>
        <v>0</v>
      </c>
      <c r="AX166" s="6">
        <f t="shared" si="212"/>
        <v>0</v>
      </c>
      <c r="AY166" s="6">
        <f t="shared" si="212"/>
        <v>0</v>
      </c>
      <c r="AZ166" s="6">
        <f t="shared" si="212"/>
        <v>0</v>
      </c>
      <c r="BA166" s="6">
        <f t="shared" si="212"/>
        <v>0</v>
      </c>
      <c r="BB166" s="6">
        <f t="shared" si="212"/>
        <v>0</v>
      </c>
      <c r="BC166" s="6">
        <f t="shared" si="212"/>
        <v>0</v>
      </c>
      <c r="BD166" s="6">
        <f t="shared" si="212"/>
        <v>0</v>
      </c>
      <c r="BE166" s="6">
        <f t="shared" si="212"/>
        <v>0</v>
      </c>
      <c r="BF166" s="6">
        <f t="shared" si="212"/>
        <v>0</v>
      </c>
      <c r="BG166" s="6">
        <f t="shared" si="212"/>
        <v>0</v>
      </c>
      <c r="BH166" s="6">
        <f t="shared" si="212"/>
        <v>0</v>
      </c>
      <c r="BJ166" s="6">
        <f t="shared" ref="BJ166:BM166" si="213">IFERROR(BJ34*1000/BJ100,0)</f>
        <v>0</v>
      </c>
      <c r="BK166" s="6">
        <f t="shared" si="213"/>
        <v>0</v>
      </c>
      <c r="BL166" s="6">
        <f t="shared" si="213"/>
        <v>0</v>
      </c>
      <c r="BM166" s="6">
        <f t="shared" si="213"/>
        <v>0</v>
      </c>
    </row>
    <row r="167" spans="1:65" x14ac:dyDescent="0.2">
      <c r="A167" s="27">
        <v>44189</v>
      </c>
      <c r="B167" s="1" t="s">
        <v>547</v>
      </c>
      <c r="D167" s="27">
        <v>44189</v>
      </c>
      <c r="E167" s="1" t="s">
        <v>265</v>
      </c>
      <c r="F167" s="1" t="s">
        <v>5</v>
      </c>
      <c r="G167" s="41">
        <v>2307.69</v>
      </c>
      <c r="H167" s="41">
        <v>2307.69</v>
      </c>
      <c r="I167" s="1" t="s">
        <v>696</v>
      </c>
      <c r="J167" s="1">
        <v>80</v>
      </c>
      <c r="K167" s="1">
        <v>459809</v>
      </c>
      <c r="L167" s="27">
        <v>34183</v>
      </c>
      <c r="M167" s="27" t="s">
        <v>703</v>
      </c>
      <c r="N167" s="27"/>
      <c r="O167" s="27">
        <v>44680</v>
      </c>
      <c r="P167" s="1" t="s">
        <v>696</v>
      </c>
      <c r="Q167" s="27">
        <v>44170</v>
      </c>
      <c r="R167" s="27">
        <v>44183</v>
      </c>
      <c r="S167" s="67">
        <f t="shared" si="142"/>
        <v>44196</v>
      </c>
      <c r="T167" s="67">
        <f t="shared" si="143"/>
        <v>44196</v>
      </c>
      <c r="U167" s="67" t="str">
        <f t="shared" si="144"/>
        <v>na</v>
      </c>
      <c r="V167" s="69">
        <f t="shared" si="145"/>
        <v>14</v>
      </c>
      <c r="W167" s="69">
        <f t="shared" si="146"/>
        <v>0</v>
      </c>
      <c r="X167" s="41">
        <f t="shared" si="147"/>
        <v>2307.69</v>
      </c>
      <c r="Y167" s="41">
        <f t="shared" si="148"/>
        <v>0</v>
      </c>
      <c r="Z167" s="41">
        <f t="shared" si="149"/>
        <v>80</v>
      </c>
      <c r="AA167" s="41">
        <f t="shared" si="150"/>
        <v>0</v>
      </c>
      <c r="AE167" s="1" t="s">
        <v>29</v>
      </c>
      <c r="AG167" s="6">
        <f t="shared" ref="AG167:BH167" si="214">IFERROR(AG35*1000/AG101,0)</f>
        <v>0</v>
      </c>
      <c r="AH167" s="6">
        <f t="shared" si="214"/>
        <v>0</v>
      </c>
      <c r="AI167" s="6">
        <f t="shared" si="214"/>
        <v>0</v>
      </c>
      <c r="AJ167" s="6">
        <f t="shared" si="214"/>
        <v>0</v>
      </c>
      <c r="AK167" s="6">
        <f t="shared" si="214"/>
        <v>0</v>
      </c>
      <c r="AL167" s="6">
        <f t="shared" si="214"/>
        <v>0</v>
      </c>
      <c r="AM167" s="6">
        <f t="shared" si="214"/>
        <v>0</v>
      </c>
      <c r="AN167" s="6">
        <f t="shared" si="214"/>
        <v>0</v>
      </c>
      <c r="AO167" s="6">
        <f t="shared" si="214"/>
        <v>0</v>
      </c>
      <c r="AP167" s="6">
        <f t="shared" si="214"/>
        <v>0</v>
      </c>
      <c r="AQ167" s="6">
        <f t="shared" si="214"/>
        <v>0</v>
      </c>
      <c r="AR167" s="6">
        <f t="shared" si="214"/>
        <v>0</v>
      </c>
      <c r="AS167" s="6">
        <f t="shared" si="214"/>
        <v>0</v>
      </c>
      <c r="AT167" s="6">
        <f t="shared" si="214"/>
        <v>0</v>
      </c>
      <c r="AU167" s="6">
        <f t="shared" si="214"/>
        <v>0</v>
      </c>
      <c r="AV167" s="6">
        <f t="shared" si="214"/>
        <v>0</v>
      </c>
      <c r="AW167" s="6">
        <f t="shared" si="214"/>
        <v>0</v>
      </c>
      <c r="AX167" s="6">
        <f t="shared" si="214"/>
        <v>0</v>
      </c>
      <c r="AY167" s="6">
        <f t="shared" si="214"/>
        <v>0</v>
      </c>
      <c r="AZ167" s="6">
        <f t="shared" si="214"/>
        <v>0</v>
      </c>
      <c r="BA167" s="6">
        <f t="shared" si="214"/>
        <v>0</v>
      </c>
      <c r="BB167" s="6">
        <f t="shared" si="214"/>
        <v>0</v>
      </c>
      <c r="BC167" s="6">
        <f t="shared" si="214"/>
        <v>0</v>
      </c>
      <c r="BD167" s="6">
        <f t="shared" si="214"/>
        <v>0</v>
      </c>
      <c r="BE167" s="6">
        <f t="shared" si="214"/>
        <v>0</v>
      </c>
      <c r="BF167" s="6">
        <f t="shared" si="214"/>
        <v>0</v>
      </c>
      <c r="BG167" s="6">
        <f t="shared" si="214"/>
        <v>0</v>
      </c>
      <c r="BH167" s="6">
        <f t="shared" si="214"/>
        <v>0</v>
      </c>
      <c r="BJ167" s="6">
        <f t="shared" ref="BJ167:BM167" si="215">IFERROR(BJ35*1000/BJ101,0)</f>
        <v>0</v>
      </c>
      <c r="BK167" s="6">
        <f t="shared" si="215"/>
        <v>0</v>
      </c>
      <c r="BL167" s="6">
        <f t="shared" si="215"/>
        <v>0</v>
      </c>
      <c r="BM167" s="6">
        <f t="shared" si="215"/>
        <v>0</v>
      </c>
    </row>
    <row r="168" spans="1:65" x14ac:dyDescent="0.2">
      <c r="A168" s="27">
        <v>44189</v>
      </c>
      <c r="B168" s="1" t="s">
        <v>545</v>
      </c>
      <c r="D168" s="27">
        <v>44189</v>
      </c>
      <c r="E168" s="1" t="s">
        <v>265</v>
      </c>
      <c r="F168" s="1" t="s">
        <v>5</v>
      </c>
      <c r="G168" s="41">
        <v>1759.84</v>
      </c>
      <c r="H168" s="41">
        <v>1759.84</v>
      </c>
      <c r="I168" s="1" t="s">
        <v>696</v>
      </c>
      <c r="J168" s="1">
        <v>72</v>
      </c>
      <c r="K168" s="1">
        <v>459747</v>
      </c>
      <c r="L168" s="27">
        <v>33435</v>
      </c>
      <c r="M168" s="27">
        <v>44085</v>
      </c>
      <c r="N168" s="27">
        <v>44603</v>
      </c>
      <c r="O168" s="27">
        <v>44610</v>
      </c>
      <c r="P168" s="1" t="s">
        <v>696</v>
      </c>
      <c r="Q168" s="27">
        <v>44170</v>
      </c>
      <c r="R168" s="27">
        <v>44183</v>
      </c>
      <c r="S168" s="67">
        <f t="shared" si="142"/>
        <v>44196</v>
      </c>
      <c r="T168" s="67">
        <f t="shared" si="143"/>
        <v>44196</v>
      </c>
      <c r="U168" s="67" t="str">
        <f t="shared" si="144"/>
        <v>na</v>
      </c>
      <c r="V168" s="69">
        <f t="shared" si="145"/>
        <v>14</v>
      </c>
      <c r="W168" s="69">
        <f t="shared" si="146"/>
        <v>0</v>
      </c>
      <c r="X168" s="41">
        <f t="shared" si="147"/>
        <v>1759.84</v>
      </c>
      <c r="Y168" s="41">
        <f t="shared" si="148"/>
        <v>0</v>
      </c>
      <c r="Z168" s="41">
        <f t="shared" si="149"/>
        <v>72</v>
      </c>
      <c r="AA168" s="41">
        <f t="shared" si="150"/>
        <v>0</v>
      </c>
      <c r="AE168" s="1" t="s">
        <v>29</v>
      </c>
      <c r="AG168" s="6">
        <f t="shared" ref="AG168:BH168" si="216">IFERROR(AG36*1000/AG102,0)</f>
        <v>0</v>
      </c>
      <c r="AH168" s="6">
        <f t="shared" si="216"/>
        <v>0</v>
      </c>
      <c r="AI168" s="6">
        <f t="shared" si="216"/>
        <v>0</v>
      </c>
      <c r="AJ168" s="6">
        <f t="shared" si="216"/>
        <v>0</v>
      </c>
      <c r="AK168" s="6">
        <f t="shared" si="216"/>
        <v>0</v>
      </c>
      <c r="AL168" s="6">
        <f t="shared" si="216"/>
        <v>0</v>
      </c>
      <c r="AM168" s="6">
        <f t="shared" si="216"/>
        <v>0</v>
      </c>
      <c r="AN168" s="6">
        <f t="shared" si="216"/>
        <v>0</v>
      </c>
      <c r="AO168" s="6">
        <f t="shared" si="216"/>
        <v>0</v>
      </c>
      <c r="AP168" s="6">
        <f t="shared" si="216"/>
        <v>0</v>
      </c>
      <c r="AQ168" s="6">
        <f t="shared" si="216"/>
        <v>0</v>
      </c>
      <c r="AR168" s="6">
        <f t="shared" si="216"/>
        <v>0</v>
      </c>
      <c r="AS168" s="6">
        <f t="shared" si="216"/>
        <v>0</v>
      </c>
      <c r="AT168" s="6">
        <f t="shared" si="216"/>
        <v>0</v>
      </c>
      <c r="AU168" s="6">
        <f t="shared" si="216"/>
        <v>0</v>
      </c>
      <c r="AV168" s="6">
        <f t="shared" si="216"/>
        <v>0</v>
      </c>
      <c r="AW168" s="6">
        <f t="shared" si="216"/>
        <v>0</v>
      </c>
      <c r="AX168" s="6">
        <f t="shared" si="216"/>
        <v>0</v>
      </c>
      <c r="AY168" s="6">
        <f t="shared" si="216"/>
        <v>0</v>
      </c>
      <c r="AZ168" s="6">
        <f t="shared" si="216"/>
        <v>0</v>
      </c>
      <c r="BA168" s="6">
        <f t="shared" si="216"/>
        <v>0</v>
      </c>
      <c r="BB168" s="6">
        <f t="shared" si="216"/>
        <v>0</v>
      </c>
      <c r="BC168" s="6">
        <f t="shared" si="216"/>
        <v>0</v>
      </c>
      <c r="BD168" s="6">
        <f t="shared" si="216"/>
        <v>0</v>
      </c>
      <c r="BE168" s="6">
        <f t="shared" si="216"/>
        <v>0</v>
      </c>
      <c r="BF168" s="6">
        <f t="shared" si="216"/>
        <v>0</v>
      </c>
      <c r="BG168" s="6">
        <f t="shared" si="216"/>
        <v>0</v>
      </c>
      <c r="BH168" s="6">
        <f t="shared" si="216"/>
        <v>0</v>
      </c>
      <c r="BJ168" s="6">
        <f t="shared" ref="BJ168:BM168" si="217">IFERROR(BJ36*1000/BJ102,0)</f>
        <v>0</v>
      </c>
      <c r="BK168" s="6">
        <f t="shared" si="217"/>
        <v>0</v>
      </c>
      <c r="BL168" s="6">
        <f t="shared" si="217"/>
        <v>0</v>
      </c>
      <c r="BM168" s="6">
        <f t="shared" si="217"/>
        <v>0</v>
      </c>
    </row>
    <row r="169" spans="1:65" x14ac:dyDescent="0.2">
      <c r="A169" s="27">
        <v>44189</v>
      </c>
      <c r="B169" s="1" t="s">
        <v>544</v>
      </c>
      <c r="D169" s="27">
        <v>44189</v>
      </c>
      <c r="E169" s="1" t="s">
        <v>265</v>
      </c>
      <c r="F169" s="1" t="s">
        <v>5</v>
      </c>
      <c r="G169" s="41">
        <v>1480.77</v>
      </c>
      <c r="H169" s="41">
        <v>1480.77</v>
      </c>
      <c r="I169" s="1" t="s">
        <v>696</v>
      </c>
      <c r="J169" s="1">
        <v>77</v>
      </c>
      <c r="K169" s="1">
        <v>459768</v>
      </c>
      <c r="L169" s="27">
        <v>33691</v>
      </c>
      <c r="M169" s="27" t="s">
        <v>699</v>
      </c>
      <c r="N169" s="27">
        <v>44237</v>
      </c>
      <c r="O169" s="27">
        <v>44249</v>
      </c>
      <c r="P169" s="1" t="s">
        <v>696</v>
      </c>
      <c r="Q169" s="27">
        <v>44170</v>
      </c>
      <c r="R169" s="27">
        <v>44183</v>
      </c>
      <c r="S169" s="67">
        <f t="shared" si="142"/>
        <v>44196</v>
      </c>
      <c r="T169" s="67">
        <f t="shared" si="143"/>
        <v>44196</v>
      </c>
      <c r="U169" s="67" t="str">
        <f t="shared" si="144"/>
        <v>na</v>
      </c>
      <c r="V169" s="69">
        <f t="shared" si="145"/>
        <v>14</v>
      </c>
      <c r="W169" s="69">
        <f t="shared" si="146"/>
        <v>0</v>
      </c>
      <c r="X169" s="41">
        <f t="shared" si="147"/>
        <v>1480.77</v>
      </c>
      <c r="Y169" s="41">
        <f t="shared" si="148"/>
        <v>0</v>
      </c>
      <c r="Z169" s="41">
        <f t="shared" si="149"/>
        <v>77</v>
      </c>
      <c r="AA169" s="41">
        <f t="shared" si="150"/>
        <v>0</v>
      </c>
      <c r="AE169" s="1" t="s">
        <v>29</v>
      </c>
      <c r="AG169" s="6">
        <f t="shared" ref="AG169:BH169" si="218">IFERROR(AG37*1000/AG103,0)</f>
        <v>0</v>
      </c>
      <c r="AH169" s="6">
        <f t="shared" si="218"/>
        <v>0</v>
      </c>
      <c r="AI169" s="6">
        <f t="shared" si="218"/>
        <v>0</v>
      </c>
      <c r="AJ169" s="6">
        <f t="shared" si="218"/>
        <v>0</v>
      </c>
      <c r="AK169" s="6">
        <f t="shared" si="218"/>
        <v>0</v>
      </c>
      <c r="AL169" s="6">
        <f t="shared" si="218"/>
        <v>0</v>
      </c>
      <c r="AM169" s="6">
        <f t="shared" si="218"/>
        <v>0</v>
      </c>
      <c r="AN169" s="6">
        <f t="shared" si="218"/>
        <v>0</v>
      </c>
      <c r="AO169" s="6">
        <f t="shared" si="218"/>
        <v>0</v>
      </c>
      <c r="AP169" s="6">
        <f t="shared" si="218"/>
        <v>0</v>
      </c>
      <c r="AQ169" s="6">
        <f t="shared" si="218"/>
        <v>0</v>
      </c>
      <c r="AR169" s="6">
        <f t="shared" si="218"/>
        <v>0</v>
      </c>
      <c r="AS169" s="6">
        <f t="shared" si="218"/>
        <v>0</v>
      </c>
      <c r="AT169" s="6">
        <f t="shared" si="218"/>
        <v>0</v>
      </c>
      <c r="AU169" s="6">
        <f t="shared" si="218"/>
        <v>0</v>
      </c>
      <c r="AV169" s="6">
        <f t="shared" si="218"/>
        <v>0</v>
      </c>
      <c r="AW169" s="6">
        <f t="shared" si="218"/>
        <v>0</v>
      </c>
      <c r="AX169" s="6">
        <f t="shared" si="218"/>
        <v>0</v>
      </c>
      <c r="AY169" s="6">
        <f t="shared" si="218"/>
        <v>0</v>
      </c>
      <c r="AZ169" s="6">
        <f t="shared" si="218"/>
        <v>0</v>
      </c>
      <c r="BA169" s="6">
        <f t="shared" si="218"/>
        <v>0</v>
      </c>
      <c r="BB169" s="6">
        <f t="shared" si="218"/>
        <v>0</v>
      </c>
      <c r="BC169" s="6">
        <f t="shared" si="218"/>
        <v>0</v>
      </c>
      <c r="BD169" s="6">
        <f t="shared" si="218"/>
        <v>0</v>
      </c>
      <c r="BE169" s="6">
        <f t="shared" si="218"/>
        <v>0</v>
      </c>
      <c r="BF169" s="6">
        <f t="shared" si="218"/>
        <v>0</v>
      </c>
      <c r="BG169" s="6">
        <f t="shared" si="218"/>
        <v>0</v>
      </c>
      <c r="BH169" s="6">
        <f t="shared" si="218"/>
        <v>0</v>
      </c>
      <c r="BJ169" s="6">
        <f t="shared" ref="BJ169:BM169" si="219">IFERROR(BJ37*1000/BJ103,0)</f>
        <v>0</v>
      </c>
      <c r="BK169" s="6">
        <f t="shared" si="219"/>
        <v>0</v>
      </c>
      <c r="BL169" s="6">
        <f t="shared" si="219"/>
        <v>0</v>
      </c>
      <c r="BM169" s="6">
        <f t="shared" si="219"/>
        <v>0</v>
      </c>
    </row>
    <row r="170" spans="1:65" x14ac:dyDescent="0.2">
      <c r="A170" s="27">
        <v>44189</v>
      </c>
      <c r="B170" s="1" t="s">
        <v>546</v>
      </c>
      <c r="D170" s="27">
        <v>44189</v>
      </c>
      <c r="E170" s="1" t="s">
        <v>265</v>
      </c>
      <c r="F170" s="1" t="s">
        <v>5</v>
      </c>
      <c r="G170" s="41">
        <v>1918.72</v>
      </c>
      <c r="H170" s="41">
        <v>1918.72</v>
      </c>
      <c r="I170" s="1" t="s">
        <v>696</v>
      </c>
      <c r="J170" s="1">
        <v>78.5</v>
      </c>
      <c r="K170" s="1">
        <v>459788</v>
      </c>
      <c r="L170" s="27">
        <v>29151</v>
      </c>
      <c r="M170" s="27">
        <v>44103</v>
      </c>
      <c r="N170" s="27">
        <v>44218</v>
      </c>
      <c r="O170" s="27">
        <v>44222</v>
      </c>
      <c r="P170" s="1" t="s">
        <v>696</v>
      </c>
      <c r="Q170" s="27">
        <v>44170</v>
      </c>
      <c r="R170" s="27">
        <v>44183</v>
      </c>
      <c r="S170" s="67">
        <f t="shared" si="142"/>
        <v>44196</v>
      </c>
      <c r="T170" s="67">
        <f t="shared" si="143"/>
        <v>44196</v>
      </c>
      <c r="U170" s="67" t="str">
        <f t="shared" si="144"/>
        <v>na</v>
      </c>
      <c r="V170" s="69">
        <f t="shared" si="145"/>
        <v>14</v>
      </c>
      <c r="W170" s="69">
        <f t="shared" si="146"/>
        <v>0</v>
      </c>
      <c r="X170" s="41">
        <f t="shared" si="147"/>
        <v>1918.72</v>
      </c>
      <c r="Y170" s="41">
        <f t="shared" si="148"/>
        <v>0</v>
      </c>
      <c r="Z170" s="41">
        <f t="shared" si="149"/>
        <v>78.5</v>
      </c>
      <c r="AA170" s="41">
        <f t="shared" si="150"/>
        <v>0</v>
      </c>
      <c r="AE170" s="1" t="s">
        <v>29</v>
      </c>
      <c r="AG170" s="6">
        <f t="shared" ref="AG170:BH170" si="220">IFERROR(AG38*1000/AG104,0)</f>
        <v>0</v>
      </c>
      <c r="AH170" s="6">
        <f t="shared" si="220"/>
        <v>0</v>
      </c>
      <c r="AI170" s="6">
        <f t="shared" si="220"/>
        <v>0</v>
      </c>
      <c r="AJ170" s="6">
        <f t="shared" si="220"/>
        <v>0</v>
      </c>
      <c r="AK170" s="6">
        <f t="shared" si="220"/>
        <v>0</v>
      </c>
      <c r="AL170" s="6">
        <f t="shared" si="220"/>
        <v>0</v>
      </c>
      <c r="AM170" s="6">
        <f t="shared" si="220"/>
        <v>0</v>
      </c>
      <c r="AN170" s="6">
        <f t="shared" si="220"/>
        <v>0</v>
      </c>
      <c r="AO170" s="6">
        <f t="shared" si="220"/>
        <v>0</v>
      </c>
      <c r="AP170" s="6">
        <f t="shared" si="220"/>
        <v>0</v>
      </c>
      <c r="AQ170" s="6">
        <f t="shared" si="220"/>
        <v>0</v>
      </c>
      <c r="AR170" s="6">
        <f t="shared" si="220"/>
        <v>0</v>
      </c>
      <c r="AS170" s="6">
        <f t="shared" si="220"/>
        <v>0</v>
      </c>
      <c r="AT170" s="6">
        <f t="shared" si="220"/>
        <v>0</v>
      </c>
      <c r="AU170" s="6">
        <f t="shared" si="220"/>
        <v>0</v>
      </c>
      <c r="AV170" s="6">
        <f t="shared" si="220"/>
        <v>0</v>
      </c>
      <c r="AW170" s="6">
        <f t="shared" si="220"/>
        <v>0</v>
      </c>
      <c r="AX170" s="6">
        <f t="shared" si="220"/>
        <v>0</v>
      </c>
      <c r="AY170" s="6">
        <f t="shared" si="220"/>
        <v>0</v>
      </c>
      <c r="AZ170" s="6">
        <f t="shared" si="220"/>
        <v>0</v>
      </c>
      <c r="BA170" s="6">
        <f t="shared" si="220"/>
        <v>0</v>
      </c>
      <c r="BB170" s="6">
        <f t="shared" si="220"/>
        <v>0</v>
      </c>
      <c r="BC170" s="6">
        <f t="shared" si="220"/>
        <v>0</v>
      </c>
      <c r="BD170" s="6">
        <f t="shared" si="220"/>
        <v>0</v>
      </c>
      <c r="BE170" s="6">
        <f t="shared" si="220"/>
        <v>0</v>
      </c>
      <c r="BF170" s="6">
        <f t="shared" si="220"/>
        <v>0</v>
      </c>
      <c r="BG170" s="6">
        <f t="shared" si="220"/>
        <v>0</v>
      </c>
      <c r="BH170" s="6">
        <f t="shared" si="220"/>
        <v>0</v>
      </c>
      <c r="BJ170" s="6">
        <f t="shared" ref="BJ170:BM170" si="221">IFERROR(BJ38*1000/BJ104,0)</f>
        <v>0</v>
      </c>
      <c r="BK170" s="6">
        <f t="shared" si="221"/>
        <v>0</v>
      </c>
      <c r="BL170" s="6">
        <f t="shared" si="221"/>
        <v>0</v>
      </c>
      <c r="BM170" s="6">
        <f t="shared" si="221"/>
        <v>0</v>
      </c>
    </row>
    <row r="171" spans="1:65" x14ac:dyDescent="0.2">
      <c r="A171" s="27"/>
      <c r="D171" s="27"/>
      <c r="G171" s="41"/>
      <c r="H171" s="41"/>
      <c r="L171" s="27"/>
      <c r="M171" s="27"/>
      <c r="N171" s="27"/>
      <c r="O171" s="27"/>
      <c r="Q171" s="27"/>
      <c r="R171" s="27"/>
      <c r="S171" s="68"/>
      <c r="T171" s="68"/>
      <c r="U171" s="68"/>
      <c r="V171" s="69"/>
      <c r="W171" s="69"/>
      <c r="AE171" s="1" t="s">
        <v>29</v>
      </c>
      <c r="AG171" s="6">
        <f t="shared" ref="AG171:BH171" si="222">IFERROR(AG39*1000/AG105,0)</f>
        <v>0</v>
      </c>
      <c r="AH171" s="6">
        <f t="shared" si="222"/>
        <v>0</v>
      </c>
      <c r="AI171" s="6">
        <f t="shared" si="222"/>
        <v>0</v>
      </c>
      <c r="AJ171" s="6">
        <f t="shared" si="222"/>
        <v>0</v>
      </c>
      <c r="AK171" s="6">
        <f t="shared" si="222"/>
        <v>0</v>
      </c>
      <c r="AL171" s="6">
        <f t="shared" si="222"/>
        <v>0</v>
      </c>
      <c r="AM171" s="6">
        <f t="shared" si="222"/>
        <v>0</v>
      </c>
      <c r="AN171" s="6">
        <f t="shared" si="222"/>
        <v>0</v>
      </c>
      <c r="AO171" s="6">
        <f t="shared" si="222"/>
        <v>0</v>
      </c>
      <c r="AP171" s="6">
        <f t="shared" si="222"/>
        <v>0</v>
      </c>
      <c r="AQ171" s="6">
        <f t="shared" si="222"/>
        <v>0</v>
      </c>
      <c r="AR171" s="6">
        <f t="shared" si="222"/>
        <v>0</v>
      </c>
      <c r="AS171" s="6">
        <f t="shared" si="222"/>
        <v>0</v>
      </c>
      <c r="AT171" s="6">
        <f t="shared" si="222"/>
        <v>0</v>
      </c>
      <c r="AU171" s="6">
        <f t="shared" si="222"/>
        <v>0</v>
      </c>
      <c r="AV171" s="6">
        <f t="shared" si="222"/>
        <v>0</v>
      </c>
      <c r="AW171" s="6">
        <f t="shared" si="222"/>
        <v>0</v>
      </c>
      <c r="AX171" s="6">
        <f t="shared" si="222"/>
        <v>0</v>
      </c>
      <c r="AY171" s="6">
        <f t="shared" si="222"/>
        <v>0</v>
      </c>
      <c r="AZ171" s="6">
        <f t="shared" si="222"/>
        <v>0</v>
      </c>
      <c r="BA171" s="6">
        <f t="shared" si="222"/>
        <v>0</v>
      </c>
      <c r="BB171" s="6">
        <f t="shared" si="222"/>
        <v>0</v>
      </c>
      <c r="BC171" s="6">
        <f t="shared" si="222"/>
        <v>0</v>
      </c>
      <c r="BD171" s="6">
        <f t="shared" si="222"/>
        <v>0</v>
      </c>
      <c r="BE171" s="6">
        <f t="shared" si="222"/>
        <v>0</v>
      </c>
      <c r="BF171" s="6">
        <f t="shared" si="222"/>
        <v>0</v>
      </c>
      <c r="BG171" s="6">
        <f t="shared" si="222"/>
        <v>0</v>
      </c>
      <c r="BH171" s="6">
        <f t="shared" si="222"/>
        <v>0</v>
      </c>
      <c r="BJ171" s="6">
        <f t="shared" ref="BJ171:BM171" si="223">IFERROR(BJ39*1000/BJ105,0)</f>
        <v>0</v>
      </c>
      <c r="BK171" s="6">
        <f t="shared" si="223"/>
        <v>0</v>
      </c>
      <c r="BL171" s="6">
        <f t="shared" si="223"/>
        <v>0</v>
      </c>
      <c r="BM171" s="6">
        <f t="shared" si="223"/>
        <v>0</v>
      </c>
    </row>
    <row r="172" spans="1:65" x14ac:dyDescent="0.2">
      <c r="A172" s="27">
        <v>44204</v>
      </c>
      <c r="B172" s="1" t="s">
        <v>375</v>
      </c>
      <c r="D172" s="27">
        <v>44204</v>
      </c>
      <c r="E172" s="1" t="s">
        <v>376</v>
      </c>
      <c r="F172" s="1" t="s">
        <v>31</v>
      </c>
      <c r="G172" s="41">
        <v>4107.6899999999996</v>
      </c>
      <c r="H172" s="41">
        <v>4107.6899999999996</v>
      </c>
      <c r="I172" s="1" t="s">
        <v>696</v>
      </c>
      <c r="J172" s="1">
        <v>0</v>
      </c>
      <c r="K172" s="1">
        <v>461969</v>
      </c>
      <c r="L172" s="27" t="s">
        <v>706</v>
      </c>
      <c r="M172" s="27">
        <v>41122</v>
      </c>
      <c r="N172" s="27"/>
      <c r="O172" s="27">
        <v>44680</v>
      </c>
      <c r="P172" s="1" t="s">
        <v>696</v>
      </c>
      <c r="Q172" s="27">
        <v>44184</v>
      </c>
      <c r="R172" s="27">
        <v>44197</v>
      </c>
      <c r="S172" s="67">
        <f t="shared" si="142"/>
        <v>44227</v>
      </c>
      <c r="T172" s="67">
        <f t="shared" ref="T172:T235" si="224">EOMONTH(Q172,0)</f>
        <v>44196</v>
      </c>
      <c r="U172" s="67">
        <f t="shared" ref="U172:U235" si="225">IF(T172=EOMONTH(R172,0),"na",EOMONTH(R172,0))</f>
        <v>44227</v>
      </c>
      <c r="V172" s="69">
        <f t="shared" ref="V172:V235" si="226">IF(U172="na",R172-Q172,T172-Q172)+1</f>
        <v>13</v>
      </c>
      <c r="W172" s="69">
        <f t="shared" ref="W172:W235" si="227">IF(U172="na",0,DAY(R172))</f>
        <v>1</v>
      </c>
      <c r="X172" s="41">
        <f t="shared" ref="X172:X235" si="228">V172/SUM(V172:W172)*H172</f>
        <v>3814.2835714285711</v>
      </c>
      <c r="Y172" s="41">
        <f t="shared" ref="Y172:Y235" si="229">H172-X172</f>
        <v>293.40642857142848</v>
      </c>
      <c r="Z172" s="41">
        <f t="shared" ref="Z172:Z235" si="230">V172/SUM(V172:W172)*J172</f>
        <v>0</v>
      </c>
      <c r="AA172" s="41">
        <f t="shared" ref="AA172:AA235" si="231">J172-Z172</f>
        <v>0</v>
      </c>
      <c r="AE172" s="1" t="s">
        <v>29</v>
      </c>
      <c r="AG172" s="6">
        <f t="shared" ref="AG172:BH172" si="232">IFERROR(AG40*1000/AG106,0)</f>
        <v>0</v>
      </c>
      <c r="AH172" s="6">
        <f t="shared" si="232"/>
        <v>0</v>
      </c>
      <c r="AI172" s="6">
        <f t="shared" si="232"/>
        <v>0</v>
      </c>
      <c r="AJ172" s="6">
        <f t="shared" si="232"/>
        <v>0</v>
      </c>
      <c r="AK172" s="6">
        <f t="shared" si="232"/>
        <v>0</v>
      </c>
      <c r="AL172" s="6">
        <f t="shared" si="232"/>
        <v>0</v>
      </c>
      <c r="AM172" s="6">
        <f t="shared" si="232"/>
        <v>0</v>
      </c>
      <c r="AN172" s="6">
        <f t="shared" si="232"/>
        <v>0</v>
      </c>
      <c r="AO172" s="6">
        <f t="shared" si="232"/>
        <v>0</v>
      </c>
      <c r="AP172" s="6">
        <f t="shared" si="232"/>
        <v>0</v>
      </c>
      <c r="AQ172" s="6">
        <f t="shared" si="232"/>
        <v>0</v>
      </c>
      <c r="AR172" s="6">
        <f t="shared" si="232"/>
        <v>0</v>
      </c>
      <c r="AS172" s="6">
        <f t="shared" si="232"/>
        <v>0</v>
      </c>
      <c r="AT172" s="6">
        <f t="shared" si="232"/>
        <v>0</v>
      </c>
      <c r="AU172" s="6">
        <f t="shared" si="232"/>
        <v>0</v>
      </c>
      <c r="AV172" s="6">
        <f t="shared" si="232"/>
        <v>0</v>
      </c>
      <c r="AW172" s="6">
        <f t="shared" si="232"/>
        <v>0</v>
      </c>
      <c r="AX172" s="6">
        <f t="shared" si="232"/>
        <v>0</v>
      </c>
      <c r="AY172" s="6">
        <f t="shared" si="232"/>
        <v>0</v>
      </c>
      <c r="AZ172" s="6">
        <f t="shared" si="232"/>
        <v>0</v>
      </c>
      <c r="BA172" s="6">
        <f t="shared" si="232"/>
        <v>0</v>
      </c>
      <c r="BB172" s="6">
        <f t="shared" si="232"/>
        <v>0</v>
      </c>
      <c r="BC172" s="6">
        <f t="shared" si="232"/>
        <v>0</v>
      </c>
      <c r="BD172" s="6">
        <f t="shared" si="232"/>
        <v>0</v>
      </c>
      <c r="BE172" s="6">
        <f t="shared" si="232"/>
        <v>0</v>
      </c>
      <c r="BF172" s="6">
        <f t="shared" si="232"/>
        <v>0</v>
      </c>
      <c r="BG172" s="6">
        <f t="shared" si="232"/>
        <v>0</v>
      </c>
      <c r="BH172" s="6">
        <f t="shared" si="232"/>
        <v>0</v>
      </c>
      <c r="BJ172" s="6">
        <f t="shared" ref="BJ172:BM172" si="233">IFERROR(BJ40*1000/BJ106,0)</f>
        <v>0</v>
      </c>
      <c r="BK172" s="6">
        <f t="shared" si="233"/>
        <v>0</v>
      </c>
      <c r="BL172" s="6">
        <f t="shared" si="233"/>
        <v>0</v>
      </c>
      <c r="BM172" s="6">
        <f t="shared" si="233"/>
        <v>0</v>
      </c>
    </row>
    <row r="173" spans="1:65" x14ac:dyDescent="0.2">
      <c r="A173" s="27">
        <v>44204</v>
      </c>
      <c r="B173" s="1" t="s">
        <v>267</v>
      </c>
      <c r="D173" s="27">
        <v>44204</v>
      </c>
      <c r="E173" s="1" t="s">
        <v>265</v>
      </c>
      <c r="F173" s="1" t="s">
        <v>5</v>
      </c>
      <c r="G173" s="41">
        <v>2235.5700000000002</v>
      </c>
      <c r="H173" s="41">
        <v>2235.5700000000002</v>
      </c>
      <c r="I173" s="1" t="s">
        <v>696</v>
      </c>
      <c r="J173" s="1">
        <v>77.5</v>
      </c>
      <c r="K173" s="1">
        <v>461863</v>
      </c>
      <c r="L173" s="27">
        <v>34183</v>
      </c>
      <c r="M173" s="27" t="s">
        <v>703</v>
      </c>
      <c r="N173" s="27"/>
      <c r="O173" s="27">
        <v>44680</v>
      </c>
      <c r="P173" s="1" t="s">
        <v>696</v>
      </c>
      <c r="Q173" s="27">
        <v>44184</v>
      </c>
      <c r="R173" s="27">
        <v>44197</v>
      </c>
      <c r="S173" s="67">
        <f t="shared" si="142"/>
        <v>44227</v>
      </c>
      <c r="T173" s="67">
        <f t="shared" si="224"/>
        <v>44196</v>
      </c>
      <c r="U173" s="67">
        <f t="shared" si="225"/>
        <v>44227</v>
      </c>
      <c r="V173" s="69">
        <f t="shared" si="226"/>
        <v>13</v>
      </c>
      <c r="W173" s="69">
        <f t="shared" si="227"/>
        <v>1</v>
      </c>
      <c r="X173" s="41">
        <f t="shared" si="228"/>
        <v>2075.886428571429</v>
      </c>
      <c r="Y173" s="41">
        <f t="shared" si="229"/>
        <v>159.68357142857121</v>
      </c>
      <c r="Z173" s="41">
        <f t="shared" si="230"/>
        <v>71.964285714285722</v>
      </c>
      <c r="AA173" s="41">
        <f t="shared" si="231"/>
        <v>5.5357142857142776</v>
      </c>
      <c r="AE173" s="1" t="s">
        <v>29</v>
      </c>
      <c r="AG173" s="6">
        <f t="shared" ref="AG173:BH173" si="234">IFERROR(AG41*1000/AG107,0)</f>
        <v>0</v>
      </c>
      <c r="AH173" s="6">
        <f t="shared" si="234"/>
        <v>0</v>
      </c>
      <c r="AI173" s="6">
        <f t="shared" si="234"/>
        <v>0</v>
      </c>
      <c r="AJ173" s="6">
        <f t="shared" si="234"/>
        <v>0</v>
      </c>
      <c r="AK173" s="6">
        <f t="shared" si="234"/>
        <v>0</v>
      </c>
      <c r="AL173" s="6">
        <f t="shared" si="234"/>
        <v>0</v>
      </c>
      <c r="AM173" s="6">
        <f t="shared" si="234"/>
        <v>0</v>
      </c>
      <c r="AN173" s="6">
        <f t="shared" si="234"/>
        <v>0</v>
      </c>
      <c r="AO173" s="6">
        <f t="shared" si="234"/>
        <v>0</v>
      </c>
      <c r="AP173" s="6">
        <f t="shared" si="234"/>
        <v>0</v>
      </c>
      <c r="AQ173" s="6">
        <f t="shared" si="234"/>
        <v>0</v>
      </c>
      <c r="AR173" s="6">
        <f t="shared" si="234"/>
        <v>0</v>
      </c>
      <c r="AS173" s="6">
        <f t="shared" si="234"/>
        <v>0</v>
      </c>
      <c r="AT173" s="6">
        <f t="shared" si="234"/>
        <v>0</v>
      </c>
      <c r="AU173" s="6">
        <f t="shared" si="234"/>
        <v>0</v>
      </c>
      <c r="AV173" s="6">
        <f t="shared" si="234"/>
        <v>0</v>
      </c>
      <c r="AW173" s="6">
        <f t="shared" si="234"/>
        <v>0</v>
      </c>
      <c r="AX173" s="6">
        <f t="shared" si="234"/>
        <v>0</v>
      </c>
      <c r="AY173" s="6">
        <f t="shared" si="234"/>
        <v>0</v>
      </c>
      <c r="AZ173" s="6">
        <f t="shared" si="234"/>
        <v>0</v>
      </c>
      <c r="BA173" s="6">
        <f t="shared" si="234"/>
        <v>0</v>
      </c>
      <c r="BB173" s="6">
        <f t="shared" si="234"/>
        <v>0</v>
      </c>
      <c r="BC173" s="6">
        <f t="shared" si="234"/>
        <v>0</v>
      </c>
      <c r="BD173" s="6">
        <f t="shared" si="234"/>
        <v>0</v>
      </c>
      <c r="BE173" s="6">
        <f t="shared" si="234"/>
        <v>0</v>
      </c>
      <c r="BF173" s="6">
        <f t="shared" si="234"/>
        <v>0</v>
      </c>
      <c r="BG173" s="6">
        <f t="shared" si="234"/>
        <v>0</v>
      </c>
      <c r="BH173" s="6">
        <f t="shared" si="234"/>
        <v>0</v>
      </c>
      <c r="BJ173" s="6">
        <f t="shared" ref="BJ173:BM173" si="235">IFERROR(BJ41*1000/BJ107,0)</f>
        <v>0</v>
      </c>
      <c r="BK173" s="6">
        <f t="shared" si="235"/>
        <v>0</v>
      </c>
      <c r="BL173" s="6">
        <f t="shared" si="235"/>
        <v>0</v>
      </c>
      <c r="BM173" s="6">
        <f t="shared" si="235"/>
        <v>0</v>
      </c>
    </row>
    <row r="174" spans="1:65" x14ac:dyDescent="0.2">
      <c r="A174" s="27">
        <v>44204</v>
      </c>
      <c r="B174" s="1" t="s">
        <v>267</v>
      </c>
      <c r="D174" s="27">
        <v>44204</v>
      </c>
      <c r="E174" s="1" t="s">
        <v>354</v>
      </c>
      <c r="F174" s="1" t="s">
        <v>29</v>
      </c>
      <c r="G174" s="41">
        <v>72.12</v>
      </c>
      <c r="H174" s="41">
        <v>72.12</v>
      </c>
      <c r="I174" s="1" t="s">
        <v>696</v>
      </c>
      <c r="J174" s="1">
        <v>2.5</v>
      </c>
      <c r="K174" s="1">
        <v>461863</v>
      </c>
      <c r="L174" s="27">
        <v>34183</v>
      </c>
      <c r="M174" s="27" t="s">
        <v>703</v>
      </c>
      <c r="N174" s="27"/>
      <c r="O174" s="27">
        <v>44680</v>
      </c>
      <c r="P174" s="1" t="s">
        <v>704</v>
      </c>
      <c r="Q174" s="27">
        <v>44184</v>
      </c>
      <c r="R174" s="27">
        <v>44197</v>
      </c>
      <c r="S174" s="67">
        <f t="shared" si="142"/>
        <v>44227</v>
      </c>
      <c r="T174" s="67">
        <f t="shared" si="224"/>
        <v>44196</v>
      </c>
      <c r="U174" s="67">
        <f t="shared" si="225"/>
        <v>44227</v>
      </c>
      <c r="V174" s="69">
        <f t="shared" si="226"/>
        <v>13</v>
      </c>
      <c r="W174" s="69">
        <f t="shared" si="227"/>
        <v>1</v>
      </c>
      <c r="X174" s="41">
        <f t="shared" si="228"/>
        <v>66.968571428571437</v>
      </c>
      <c r="Y174" s="41">
        <f t="shared" si="229"/>
        <v>5.1514285714285677</v>
      </c>
      <c r="Z174" s="41">
        <f t="shared" si="230"/>
        <v>2.3214285714285716</v>
      </c>
      <c r="AA174" s="41">
        <f t="shared" si="231"/>
        <v>0.17857142857142838</v>
      </c>
      <c r="AE174" s="1" t="s">
        <v>29</v>
      </c>
      <c r="AG174" s="6">
        <f t="shared" ref="AG174:BH174" si="236">IFERROR(AG42*1000/AG108,0)</f>
        <v>0</v>
      </c>
      <c r="AH174" s="6">
        <f t="shared" si="236"/>
        <v>0</v>
      </c>
      <c r="AI174" s="6">
        <f t="shared" si="236"/>
        <v>0</v>
      </c>
      <c r="AJ174" s="6">
        <f t="shared" si="236"/>
        <v>0</v>
      </c>
      <c r="AK174" s="6">
        <f t="shared" si="236"/>
        <v>0</v>
      </c>
      <c r="AL174" s="6">
        <f t="shared" si="236"/>
        <v>0</v>
      </c>
      <c r="AM174" s="6">
        <f t="shared" si="236"/>
        <v>0</v>
      </c>
      <c r="AN174" s="6">
        <f t="shared" si="236"/>
        <v>0</v>
      </c>
      <c r="AO174" s="6">
        <f t="shared" si="236"/>
        <v>0</v>
      </c>
      <c r="AP174" s="6">
        <f t="shared" si="236"/>
        <v>0</v>
      </c>
      <c r="AQ174" s="6">
        <f t="shared" si="236"/>
        <v>0</v>
      </c>
      <c r="AR174" s="6">
        <f t="shared" si="236"/>
        <v>0</v>
      </c>
      <c r="AS174" s="6">
        <f t="shared" si="236"/>
        <v>0</v>
      </c>
      <c r="AT174" s="6">
        <f t="shared" si="236"/>
        <v>0</v>
      </c>
      <c r="AU174" s="6">
        <f t="shared" si="236"/>
        <v>0</v>
      </c>
      <c r="AV174" s="6">
        <f t="shared" si="236"/>
        <v>0</v>
      </c>
      <c r="AW174" s="6">
        <f t="shared" si="236"/>
        <v>0</v>
      </c>
      <c r="AX174" s="6">
        <f t="shared" si="236"/>
        <v>0</v>
      </c>
      <c r="AY174" s="6">
        <f t="shared" si="236"/>
        <v>0</v>
      </c>
      <c r="AZ174" s="6">
        <f t="shared" si="236"/>
        <v>0</v>
      </c>
      <c r="BA174" s="6">
        <f t="shared" si="236"/>
        <v>0</v>
      </c>
      <c r="BB174" s="6">
        <f t="shared" si="236"/>
        <v>0</v>
      </c>
      <c r="BC174" s="6">
        <f t="shared" si="236"/>
        <v>0</v>
      </c>
      <c r="BD174" s="6">
        <f t="shared" si="236"/>
        <v>0</v>
      </c>
      <c r="BE174" s="6">
        <f t="shared" si="236"/>
        <v>0</v>
      </c>
      <c r="BF174" s="6">
        <f t="shared" si="236"/>
        <v>0</v>
      </c>
      <c r="BG174" s="6">
        <f t="shared" si="236"/>
        <v>0</v>
      </c>
      <c r="BH174" s="6">
        <f t="shared" si="236"/>
        <v>0</v>
      </c>
      <c r="BJ174" s="6">
        <f t="shared" ref="BJ174:BM174" si="237">IFERROR(BJ42*1000/BJ108,0)</f>
        <v>0</v>
      </c>
      <c r="BK174" s="6">
        <f t="shared" si="237"/>
        <v>0</v>
      </c>
      <c r="BL174" s="6">
        <f t="shared" si="237"/>
        <v>0</v>
      </c>
      <c r="BM174" s="6">
        <f t="shared" si="237"/>
        <v>0</v>
      </c>
    </row>
    <row r="175" spans="1:65" x14ac:dyDescent="0.2">
      <c r="A175" s="27">
        <v>44204</v>
      </c>
      <c r="B175" s="1" t="s">
        <v>263</v>
      </c>
      <c r="D175" s="27">
        <v>44204</v>
      </c>
      <c r="E175" s="1" t="s">
        <v>265</v>
      </c>
      <c r="F175" s="1" t="s">
        <v>5</v>
      </c>
      <c r="G175" s="41">
        <v>1772.06</v>
      </c>
      <c r="H175" s="41">
        <v>1772.06</v>
      </c>
      <c r="I175" s="1" t="s">
        <v>696</v>
      </c>
      <c r="J175" s="1">
        <v>72.5</v>
      </c>
      <c r="K175" s="1">
        <v>461886</v>
      </c>
      <c r="L175" s="27">
        <v>33435</v>
      </c>
      <c r="M175" s="27">
        <v>44085</v>
      </c>
      <c r="N175" s="27">
        <v>44603</v>
      </c>
      <c r="O175" s="27">
        <v>44610</v>
      </c>
      <c r="P175" s="1" t="s">
        <v>696</v>
      </c>
      <c r="Q175" s="27">
        <v>44184</v>
      </c>
      <c r="R175" s="27">
        <v>44197</v>
      </c>
      <c r="S175" s="67">
        <f t="shared" si="142"/>
        <v>44227</v>
      </c>
      <c r="T175" s="67">
        <f t="shared" si="224"/>
        <v>44196</v>
      </c>
      <c r="U175" s="67">
        <f t="shared" si="225"/>
        <v>44227</v>
      </c>
      <c r="V175" s="69">
        <f t="shared" si="226"/>
        <v>13</v>
      </c>
      <c r="W175" s="69">
        <f t="shared" si="227"/>
        <v>1</v>
      </c>
      <c r="X175" s="41">
        <f t="shared" si="228"/>
        <v>1645.4842857142858</v>
      </c>
      <c r="Y175" s="41">
        <f t="shared" si="229"/>
        <v>126.57571428571418</v>
      </c>
      <c r="Z175" s="41">
        <f t="shared" si="230"/>
        <v>67.321428571428569</v>
      </c>
      <c r="AA175" s="41">
        <f t="shared" si="231"/>
        <v>5.1785714285714306</v>
      </c>
      <c r="AE175" s="1" t="s">
        <v>29</v>
      </c>
      <c r="AG175" s="6">
        <f t="shared" ref="AG175:BH175" si="238">IFERROR(AG43*1000/AG109,0)</f>
        <v>0</v>
      </c>
      <c r="AH175" s="6">
        <f t="shared" si="238"/>
        <v>0</v>
      </c>
      <c r="AI175" s="6">
        <f t="shared" si="238"/>
        <v>0</v>
      </c>
      <c r="AJ175" s="6">
        <f t="shared" si="238"/>
        <v>0</v>
      </c>
      <c r="AK175" s="6">
        <f t="shared" si="238"/>
        <v>0</v>
      </c>
      <c r="AL175" s="6">
        <f t="shared" si="238"/>
        <v>0</v>
      </c>
      <c r="AM175" s="6">
        <f t="shared" si="238"/>
        <v>0</v>
      </c>
      <c r="AN175" s="6">
        <f t="shared" si="238"/>
        <v>0</v>
      </c>
      <c r="AO175" s="6">
        <f t="shared" si="238"/>
        <v>0</v>
      </c>
      <c r="AP175" s="6">
        <f t="shared" si="238"/>
        <v>0</v>
      </c>
      <c r="AQ175" s="6">
        <f t="shared" si="238"/>
        <v>0</v>
      </c>
      <c r="AR175" s="6">
        <f t="shared" si="238"/>
        <v>0</v>
      </c>
      <c r="AS175" s="6">
        <f t="shared" si="238"/>
        <v>0</v>
      </c>
      <c r="AT175" s="6">
        <f t="shared" si="238"/>
        <v>0</v>
      </c>
      <c r="AU175" s="6">
        <f t="shared" si="238"/>
        <v>0</v>
      </c>
      <c r="AV175" s="6">
        <f t="shared" si="238"/>
        <v>0</v>
      </c>
      <c r="AW175" s="6">
        <f t="shared" si="238"/>
        <v>0</v>
      </c>
      <c r="AX175" s="6">
        <f t="shared" si="238"/>
        <v>0</v>
      </c>
      <c r="AY175" s="6">
        <f t="shared" si="238"/>
        <v>0</v>
      </c>
      <c r="AZ175" s="6">
        <f t="shared" si="238"/>
        <v>0</v>
      </c>
      <c r="BA175" s="6">
        <f t="shared" si="238"/>
        <v>0</v>
      </c>
      <c r="BB175" s="6">
        <f t="shared" si="238"/>
        <v>0</v>
      </c>
      <c r="BC175" s="6">
        <f t="shared" si="238"/>
        <v>0</v>
      </c>
      <c r="BD175" s="6">
        <f t="shared" si="238"/>
        <v>0</v>
      </c>
      <c r="BE175" s="6">
        <f t="shared" si="238"/>
        <v>0</v>
      </c>
      <c r="BF175" s="6">
        <f t="shared" si="238"/>
        <v>0</v>
      </c>
      <c r="BG175" s="6">
        <f t="shared" si="238"/>
        <v>0</v>
      </c>
      <c r="BH175" s="6">
        <f t="shared" si="238"/>
        <v>0</v>
      </c>
      <c r="BJ175" s="6">
        <f t="shared" ref="BJ175:BM175" si="239">IFERROR(BJ43*1000/BJ109,0)</f>
        <v>0</v>
      </c>
      <c r="BK175" s="6">
        <f t="shared" si="239"/>
        <v>0</v>
      </c>
      <c r="BL175" s="6">
        <f t="shared" si="239"/>
        <v>0</v>
      </c>
      <c r="BM175" s="6">
        <f t="shared" si="239"/>
        <v>0</v>
      </c>
    </row>
    <row r="176" spans="1:65" x14ac:dyDescent="0.2">
      <c r="A176" s="27">
        <v>44204</v>
      </c>
      <c r="B176" s="1" t="s">
        <v>263</v>
      </c>
      <c r="D176" s="27">
        <v>44204</v>
      </c>
      <c r="E176" s="1" t="s">
        <v>354</v>
      </c>
      <c r="F176" s="1" t="s">
        <v>29</v>
      </c>
      <c r="G176" s="41">
        <v>183.32</v>
      </c>
      <c r="H176" s="41">
        <v>183.32</v>
      </c>
      <c r="I176" s="1" t="s">
        <v>696</v>
      </c>
      <c r="J176" s="1">
        <v>7.5</v>
      </c>
      <c r="K176" s="1">
        <v>461886</v>
      </c>
      <c r="L176" s="27">
        <v>33435</v>
      </c>
      <c r="M176" s="27">
        <v>44085</v>
      </c>
      <c r="N176" s="27">
        <v>44603</v>
      </c>
      <c r="O176" s="27">
        <v>44610</v>
      </c>
      <c r="P176" s="1" t="s">
        <v>704</v>
      </c>
      <c r="Q176" s="27">
        <v>44184</v>
      </c>
      <c r="R176" s="27">
        <v>44197</v>
      </c>
      <c r="S176" s="67">
        <f t="shared" si="142"/>
        <v>44227</v>
      </c>
      <c r="T176" s="67">
        <f t="shared" si="224"/>
        <v>44196</v>
      </c>
      <c r="U176" s="67">
        <f t="shared" si="225"/>
        <v>44227</v>
      </c>
      <c r="V176" s="69">
        <f t="shared" si="226"/>
        <v>13</v>
      </c>
      <c r="W176" s="69">
        <f t="shared" si="227"/>
        <v>1</v>
      </c>
      <c r="X176" s="41">
        <f t="shared" si="228"/>
        <v>170.22571428571428</v>
      </c>
      <c r="Y176" s="41">
        <f t="shared" si="229"/>
        <v>13.094285714285718</v>
      </c>
      <c r="Z176" s="41">
        <f t="shared" si="230"/>
        <v>6.9642857142857144</v>
      </c>
      <c r="AA176" s="41">
        <f t="shared" si="231"/>
        <v>0.53571428571428559</v>
      </c>
      <c r="AE176" s="1" t="s">
        <v>29</v>
      </c>
      <c r="AG176" s="6">
        <f t="shared" ref="AG176:BH176" si="240">IFERROR(AG44*1000/AG110,0)</f>
        <v>0</v>
      </c>
      <c r="AH176" s="6">
        <f t="shared" si="240"/>
        <v>0</v>
      </c>
      <c r="AI176" s="6">
        <f t="shared" si="240"/>
        <v>0</v>
      </c>
      <c r="AJ176" s="6">
        <f t="shared" si="240"/>
        <v>0</v>
      </c>
      <c r="AK176" s="6">
        <f t="shared" si="240"/>
        <v>0</v>
      </c>
      <c r="AL176" s="6">
        <f t="shared" si="240"/>
        <v>0</v>
      </c>
      <c r="AM176" s="6">
        <f t="shared" si="240"/>
        <v>0</v>
      </c>
      <c r="AN176" s="6">
        <f t="shared" si="240"/>
        <v>0</v>
      </c>
      <c r="AO176" s="6">
        <f t="shared" si="240"/>
        <v>0</v>
      </c>
      <c r="AP176" s="6">
        <f t="shared" si="240"/>
        <v>0</v>
      </c>
      <c r="AQ176" s="6">
        <f t="shared" si="240"/>
        <v>0</v>
      </c>
      <c r="AR176" s="6">
        <f t="shared" si="240"/>
        <v>0</v>
      </c>
      <c r="AS176" s="6">
        <f t="shared" si="240"/>
        <v>0</v>
      </c>
      <c r="AT176" s="6">
        <f t="shared" si="240"/>
        <v>0</v>
      </c>
      <c r="AU176" s="6">
        <f t="shared" si="240"/>
        <v>0</v>
      </c>
      <c r="AV176" s="6">
        <f t="shared" si="240"/>
        <v>0</v>
      </c>
      <c r="AW176" s="6">
        <f t="shared" si="240"/>
        <v>0</v>
      </c>
      <c r="AX176" s="6">
        <f t="shared" si="240"/>
        <v>0</v>
      </c>
      <c r="AY176" s="6">
        <f t="shared" si="240"/>
        <v>0</v>
      </c>
      <c r="AZ176" s="6">
        <f t="shared" si="240"/>
        <v>0</v>
      </c>
      <c r="BA176" s="6">
        <f t="shared" si="240"/>
        <v>0</v>
      </c>
      <c r="BB176" s="6">
        <f t="shared" si="240"/>
        <v>0</v>
      </c>
      <c r="BC176" s="6">
        <f t="shared" si="240"/>
        <v>0</v>
      </c>
      <c r="BD176" s="6">
        <f t="shared" si="240"/>
        <v>0</v>
      </c>
      <c r="BE176" s="6">
        <f t="shared" si="240"/>
        <v>0</v>
      </c>
      <c r="BF176" s="6">
        <f t="shared" si="240"/>
        <v>0</v>
      </c>
      <c r="BG176" s="6">
        <f t="shared" si="240"/>
        <v>0</v>
      </c>
      <c r="BH176" s="6">
        <f t="shared" si="240"/>
        <v>0</v>
      </c>
      <c r="BJ176" s="6">
        <f t="shared" ref="BJ176:BM176" si="241">IFERROR(BJ44*1000/BJ110,0)</f>
        <v>0</v>
      </c>
      <c r="BK176" s="6">
        <f t="shared" si="241"/>
        <v>0</v>
      </c>
      <c r="BL176" s="6">
        <f t="shared" si="241"/>
        <v>0</v>
      </c>
      <c r="BM176" s="6">
        <f t="shared" si="241"/>
        <v>0</v>
      </c>
    </row>
    <row r="177" spans="1:65" x14ac:dyDescent="0.2">
      <c r="A177" s="27">
        <v>44204</v>
      </c>
      <c r="B177" s="1" t="s">
        <v>355</v>
      </c>
      <c r="D177" s="27">
        <v>44204</v>
      </c>
      <c r="E177" s="1" t="s">
        <v>402</v>
      </c>
      <c r="F177" s="1" t="s">
        <v>32</v>
      </c>
      <c r="G177" s="41">
        <v>1230.77</v>
      </c>
      <c r="H177" s="41">
        <v>1230.77</v>
      </c>
      <c r="I177" s="1" t="s">
        <v>696</v>
      </c>
      <c r="J177" s="1">
        <v>64</v>
      </c>
      <c r="K177" s="1">
        <v>461908</v>
      </c>
      <c r="L177" s="27" t="s">
        <v>698</v>
      </c>
      <c r="M177" s="27" t="s">
        <v>699</v>
      </c>
      <c r="N177" s="27">
        <v>44237</v>
      </c>
      <c r="O177" s="27">
        <v>44249</v>
      </c>
      <c r="P177" s="1" t="s">
        <v>696</v>
      </c>
      <c r="Q177" s="27">
        <v>44184</v>
      </c>
      <c r="R177" s="27">
        <v>44197</v>
      </c>
      <c r="S177" s="67">
        <f t="shared" si="142"/>
        <v>44227</v>
      </c>
      <c r="T177" s="67">
        <f t="shared" si="224"/>
        <v>44196</v>
      </c>
      <c r="U177" s="67">
        <f t="shared" si="225"/>
        <v>44227</v>
      </c>
      <c r="V177" s="69">
        <f t="shared" si="226"/>
        <v>13</v>
      </c>
      <c r="W177" s="69">
        <f t="shared" si="227"/>
        <v>1</v>
      </c>
      <c r="X177" s="41">
        <f t="shared" si="228"/>
        <v>1142.8578571428573</v>
      </c>
      <c r="Y177" s="41">
        <f t="shared" si="229"/>
        <v>87.912142857142726</v>
      </c>
      <c r="Z177" s="41">
        <f t="shared" si="230"/>
        <v>59.428571428571431</v>
      </c>
      <c r="AA177" s="41">
        <f t="shared" si="231"/>
        <v>4.5714285714285694</v>
      </c>
      <c r="AE177" s="1" t="s">
        <v>29</v>
      </c>
      <c r="AG177" s="6">
        <f t="shared" ref="AG177:BH177" si="242">IFERROR(AG45*1000/AG111,0)</f>
        <v>0</v>
      </c>
      <c r="AH177" s="6">
        <f t="shared" si="242"/>
        <v>0</v>
      </c>
      <c r="AI177" s="6">
        <f t="shared" si="242"/>
        <v>0</v>
      </c>
      <c r="AJ177" s="6">
        <f t="shared" si="242"/>
        <v>0</v>
      </c>
      <c r="AK177" s="6">
        <f t="shared" si="242"/>
        <v>0</v>
      </c>
      <c r="AL177" s="6">
        <f t="shared" si="242"/>
        <v>0</v>
      </c>
      <c r="AM177" s="6">
        <f t="shared" si="242"/>
        <v>0</v>
      </c>
      <c r="AN177" s="6">
        <f t="shared" si="242"/>
        <v>0</v>
      </c>
      <c r="AO177" s="6">
        <f t="shared" si="242"/>
        <v>0</v>
      </c>
      <c r="AP177" s="6">
        <f t="shared" si="242"/>
        <v>0</v>
      </c>
      <c r="AQ177" s="6">
        <f t="shared" si="242"/>
        <v>0</v>
      </c>
      <c r="AR177" s="6">
        <f t="shared" si="242"/>
        <v>0</v>
      </c>
      <c r="AS177" s="6">
        <f t="shared" si="242"/>
        <v>0</v>
      </c>
      <c r="AT177" s="6">
        <f t="shared" si="242"/>
        <v>0</v>
      </c>
      <c r="AU177" s="6">
        <f t="shared" si="242"/>
        <v>0</v>
      </c>
      <c r="AV177" s="6">
        <f t="shared" si="242"/>
        <v>0</v>
      </c>
      <c r="AW177" s="6">
        <f t="shared" si="242"/>
        <v>0</v>
      </c>
      <c r="AX177" s="6">
        <f t="shared" si="242"/>
        <v>0</v>
      </c>
      <c r="AY177" s="6">
        <f t="shared" si="242"/>
        <v>0</v>
      </c>
      <c r="AZ177" s="6">
        <f t="shared" si="242"/>
        <v>0</v>
      </c>
      <c r="BA177" s="6">
        <f t="shared" si="242"/>
        <v>0</v>
      </c>
      <c r="BB177" s="6">
        <f t="shared" si="242"/>
        <v>0</v>
      </c>
      <c r="BC177" s="6">
        <f t="shared" si="242"/>
        <v>0</v>
      </c>
      <c r="BD177" s="6">
        <f t="shared" si="242"/>
        <v>0</v>
      </c>
      <c r="BE177" s="6">
        <f t="shared" si="242"/>
        <v>0</v>
      </c>
      <c r="BF177" s="6">
        <f t="shared" si="242"/>
        <v>0</v>
      </c>
      <c r="BG177" s="6">
        <f t="shared" si="242"/>
        <v>0</v>
      </c>
      <c r="BH177" s="6">
        <f t="shared" si="242"/>
        <v>0</v>
      </c>
      <c r="BJ177" s="6">
        <f t="shared" ref="BJ177:BM177" si="243">IFERROR(BJ45*1000/BJ111,0)</f>
        <v>0</v>
      </c>
      <c r="BK177" s="6">
        <f t="shared" si="243"/>
        <v>0</v>
      </c>
      <c r="BL177" s="6">
        <f t="shared" si="243"/>
        <v>0</v>
      </c>
      <c r="BM177" s="6">
        <f t="shared" si="243"/>
        <v>0</v>
      </c>
    </row>
    <row r="178" spans="1:65" x14ac:dyDescent="0.2">
      <c r="A178" s="27">
        <v>44204</v>
      </c>
      <c r="B178" s="1" t="s">
        <v>355</v>
      </c>
      <c r="D178" s="27">
        <v>44204</v>
      </c>
      <c r="E178" s="1" t="s">
        <v>354</v>
      </c>
      <c r="F178" s="1" t="s">
        <v>29</v>
      </c>
      <c r="G178" s="41">
        <v>307.69</v>
      </c>
      <c r="H178" s="41">
        <v>307.69</v>
      </c>
      <c r="I178" s="1" t="s">
        <v>696</v>
      </c>
      <c r="J178" s="1">
        <v>16</v>
      </c>
      <c r="K178" s="1">
        <v>461908</v>
      </c>
      <c r="L178" s="27" t="s">
        <v>698</v>
      </c>
      <c r="M178" s="27" t="s">
        <v>699</v>
      </c>
      <c r="N178" s="27">
        <v>44237</v>
      </c>
      <c r="O178" s="27">
        <v>44249</v>
      </c>
      <c r="P178" s="1" t="s">
        <v>704</v>
      </c>
      <c r="Q178" s="27">
        <v>44184</v>
      </c>
      <c r="R178" s="27">
        <v>44197</v>
      </c>
      <c r="S178" s="67">
        <f t="shared" si="142"/>
        <v>44227</v>
      </c>
      <c r="T178" s="67">
        <f t="shared" si="224"/>
        <v>44196</v>
      </c>
      <c r="U178" s="67">
        <f t="shared" si="225"/>
        <v>44227</v>
      </c>
      <c r="V178" s="69">
        <f t="shared" si="226"/>
        <v>13</v>
      </c>
      <c r="W178" s="69">
        <f t="shared" si="227"/>
        <v>1</v>
      </c>
      <c r="X178" s="41">
        <f t="shared" si="228"/>
        <v>285.71214285714285</v>
      </c>
      <c r="Y178" s="41">
        <f t="shared" si="229"/>
        <v>21.977857142857147</v>
      </c>
      <c r="Z178" s="41">
        <f t="shared" si="230"/>
        <v>14.857142857142858</v>
      </c>
      <c r="AA178" s="41">
        <f t="shared" si="231"/>
        <v>1.1428571428571423</v>
      </c>
      <c r="AE178" s="1" t="s">
        <v>29</v>
      </c>
      <c r="AG178" s="6">
        <f t="shared" ref="AG178:BH178" si="244">IFERROR(AG46*1000/AG112,0)</f>
        <v>0</v>
      </c>
      <c r="AH178" s="6">
        <f t="shared" si="244"/>
        <v>0</v>
      </c>
      <c r="AI178" s="6">
        <f t="shared" si="244"/>
        <v>0</v>
      </c>
      <c r="AJ178" s="6">
        <f t="shared" si="244"/>
        <v>0</v>
      </c>
      <c r="AK178" s="6">
        <f t="shared" si="244"/>
        <v>0</v>
      </c>
      <c r="AL178" s="6">
        <f t="shared" si="244"/>
        <v>0</v>
      </c>
      <c r="AM178" s="6">
        <f t="shared" si="244"/>
        <v>0</v>
      </c>
      <c r="AN178" s="6">
        <f t="shared" si="244"/>
        <v>0</v>
      </c>
      <c r="AO178" s="6">
        <f t="shared" si="244"/>
        <v>0</v>
      </c>
      <c r="AP178" s="6">
        <f t="shared" si="244"/>
        <v>0</v>
      </c>
      <c r="AQ178" s="6">
        <f t="shared" si="244"/>
        <v>0</v>
      </c>
      <c r="AR178" s="6">
        <f t="shared" si="244"/>
        <v>0</v>
      </c>
      <c r="AS178" s="6">
        <f t="shared" si="244"/>
        <v>0</v>
      </c>
      <c r="AT178" s="6">
        <f t="shared" si="244"/>
        <v>0</v>
      </c>
      <c r="AU178" s="6">
        <f t="shared" si="244"/>
        <v>0</v>
      </c>
      <c r="AV178" s="6">
        <f t="shared" si="244"/>
        <v>0</v>
      </c>
      <c r="AW178" s="6">
        <f t="shared" si="244"/>
        <v>0</v>
      </c>
      <c r="AX178" s="6">
        <f t="shared" si="244"/>
        <v>0</v>
      </c>
      <c r="AY178" s="6">
        <f t="shared" si="244"/>
        <v>0</v>
      </c>
      <c r="AZ178" s="6">
        <f t="shared" si="244"/>
        <v>0</v>
      </c>
      <c r="BA178" s="6">
        <f t="shared" si="244"/>
        <v>0</v>
      </c>
      <c r="BB178" s="6">
        <f t="shared" si="244"/>
        <v>0</v>
      </c>
      <c r="BC178" s="6">
        <f t="shared" si="244"/>
        <v>0</v>
      </c>
      <c r="BD178" s="6">
        <f t="shared" si="244"/>
        <v>0</v>
      </c>
      <c r="BE178" s="6">
        <f t="shared" si="244"/>
        <v>0</v>
      </c>
      <c r="BF178" s="6">
        <f t="shared" si="244"/>
        <v>0</v>
      </c>
      <c r="BG178" s="6">
        <f t="shared" si="244"/>
        <v>0</v>
      </c>
      <c r="BH178" s="6">
        <f t="shared" si="244"/>
        <v>0</v>
      </c>
      <c r="BJ178" s="6">
        <f t="shared" ref="BJ178:BM178" si="245">IFERROR(BJ46*1000/BJ112,0)</f>
        <v>0</v>
      </c>
      <c r="BK178" s="6">
        <f t="shared" si="245"/>
        <v>0</v>
      </c>
      <c r="BL178" s="6">
        <f t="shared" si="245"/>
        <v>0</v>
      </c>
      <c r="BM178" s="6">
        <f t="shared" si="245"/>
        <v>0</v>
      </c>
    </row>
    <row r="179" spans="1:65" x14ac:dyDescent="0.2">
      <c r="A179" s="27">
        <v>44204</v>
      </c>
      <c r="B179" s="1" t="s">
        <v>266</v>
      </c>
      <c r="D179" s="27">
        <v>44204</v>
      </c>
      <c r="E179" s="1" t="s">
        <v>265</v>
      </c>
      <c r="F179" s="1" t="s">
        <v>5</v>
      </c>
      <c r="G179" s="41">
        <v>1955.38</v>
      </c>
      <c r="H179" s="41">
        <v>1955.38</v>
      </c>
      <c r="I179" s="1" t="s">
        <v>696</v>
      </c>
      <c r="J179" s="1">
        <v>80</v>
      </c>
      <c r="K179" s="1">
        <v>461929</v>
      </c>
      <c r="L179" s="27" t="s">
        <v>700</v>
      </c>
      <c r="M179" s="27">
        <v>44103</v>
      </c>
      <c r="N179" s="27">
        <v>44218</v>
      </c>
      <c r="O179" s="27">
        <v>44222</v>
      </c>
      <c r="P179" s="1" t="s">
        <v>696</v>
      </c>
      <c r="Q179" s="27">
        <v>44184</v>
      </c>
      <c r="R179" s="27">
        <v>44197</v>
      </c>
      <c r="S179" s="67">
        <f t="shared" si="142"/>
        <v>44227</v>
      </c>
      <c r="T179" s="67">
        <f t="shared" si="224"/>
        <v>44196</v>
      </c>
      <c r="U179" s="67">
        <f t="shared" si="225"/>
        <v>44227</v>
      </c>
      <c r="V179" s="69">
        <f t="shared" si="226"/>
        <v>13</v>
      </c>
      <c r="W179" s="69">
        <f t="shared" si="227"/>
        <v>1</v>
      </c>
      <c r="X179" s="41">
        <f t="shared" si="228"/>
        <v>1815.7100000000003</v>
      </c>
      <c r="Y179" s="41">
        <f t="shared" si="229"/>
        <v>139.66999999999985</v>
      </c>
      <c r="Z179" s="41">
        <f t="shared" si="230"/>
        <v>74.285714285714292</v>
      </c>
      <c r="AA179" s="41">
        <f t="shared" si="231"/>
        <v>5.7142857142857082</v>
      </c>
      <c r="AE179" s="1" t="s">
        <v>29</v>
      </c>
      <c r="AG179" s="6">
        <f t="shared" ref="AG179:BH179" si="246">IFERROR(AG47*1000/AG113,0)</f>
        <v>0</v>
      </c>
      <c r="AH179" s="6">
        <f t="shared" si="246"/>
        <v>0</v>
      </c>
      <c r="AI179" s="6">
        <f t="shared" si="246"/>
        <v>0</v>
      </c>
      <c r="AJ179" s="6">
        <f t="shared" si="246"/>
        <v>0</v>
      </c>
      <c r="AK179" s="6">
        <f t="shared" si="246"/>
        <v>0</v>
      </c>
      <c r="AL179" s="6">
        <f t="shared" si="246"/>
        <v>0</v>
      </c>
      <c r="AM179" s="6">
        <f t="shared" si="246"/>
        <v>0</v>
      </c>
      <c r="AN179" s="6">
        <f t="shared" si="246"/>
        <v>0</v>
      </c>
      <c r="AO179" s="6">
        <f t="shared" si="246"/>
        <v>0</v>
      </c>
      <c r="AP179" s="6">
        <f t="shared" si="246"/>
        <v>0</v>
      </c>
      <c r="AQ179" s="6">
        <f t="shared" si="246"/>
        <v>0</v>
      </c>
      <c r="AR179" s="6">
        <f t="shared" si="246"/>
        <v>0</v>
      </c>
      <c r="AS179" s="6">
        <f t="shared" si="246"/>
        <v>0</v>
      </c>
      <c r="AT179" s="6">
        <f t="shared" si="246"/>
        <v>0</v>
      </c>
      <c r="AU179" s="6">
        <f t="shared" si="246"/>
        <v>0</v>
      </c>
      <c r="AV179" s="6">
        <f t="shared" si="246"/>
        <v>0</v>
      </c>
      <c r="AW179" s="6">
        <f t="shared" si="246"/>
        <v>0</v>
      </c>
      <c r="AX179" s="6">
        <f t="shared" si="246"/>
        <v>0</v>
      </c>
      <c r="AY179" s="6">
        <f t="shared" si="246"/>
        <v>0</v>
      </c>
      <c r="AZ179" s="6">
        <f t="shared" si="246"/>
        <v>0</v>
      </c>
      <c r="BA179" s="6">
        <f t="shared" si="246"/>
        <v>0</v>
      </c>
      <c r="BB179" s="6">
        <f t="shared" si="246"/>
        <v>0</v>
      </c>
      <c r="BC179" s="6">
        <f t="shared" si="246"/>
        <v>0</v>
      </c>
      <c r="BD179" s="6">
        <f t="shared" si="246"/>
        <v>0</v>
      </c>
      <c r="BE179" s="6">
        <f t="shared" si="246"/>
        <v>0</v>
      </c>
      <c r="BF179" s="6">
        <f t="shared" si="246"/>
        <v>0</v>
      </c>
      <c r="BG179" s="6">
        <f t="shared" si="246"/>
        <v>0</v>
      </c>
      <c r="BH179" s="6">
        <f t="shared" si="246"/>
        <v>0</v>
      </c>
      <c r="BJ179" s="6">
        <f t="shared" ref="BJ179:BM179" si="247">IFERROR(BJ47*1000/BJ113,0)</f>
        <v>0</v>
      </c>
      <c r="BK179" s="6">
        <f t="shared" si="247"/>
        <v>0</v>
      </c>
      <c r="BL179" s="6">
        <f t="shared" si="247"/>
        <v>0</v>
      </c>
      <c r="BM179" s="6">
        <f t="shared" si="247"/>
        <v>0</v>
      </c>
    </row>
    <row r="180" spans="1:65" x14ac:dyDescent="0.2">
      <c r="A180" s="27">
        <v>44218</v>
      </c>
      <c r="B180" s="1" t="s">
        <v>377</v>
      </c>
      <c r="D180" s="27">
        <v>44218</v>
      </c>
      <c r="E180" s="1" t="s">
        <v>376</v>
      </c>
      <c r="F180" s="1" t="s">
        <v>31</v>
      </c>
      <c r="G180" s="41">
        <v>4107.6899999999996</v>
      </c>
      <c r="H180" s="41">
        <v>4107.6899999999996</v>
      </c>
      <c r="I180" s="1" t="s">
        <v>696</v>
      </c>
      <c r="J180" s="1">
        <v>0</v>
      </c>
      <c r="K180" s="1">
        <v>464014</v>
      </c>
      <c r="L180" s="27" t="s">
        <v>706</v>
      </c>
      <c r="M180" s="27">
        <v>41122</v>
      </c>
      <c r="N180" s="27"/>
      <c r="O180" s="27">
        <v>44680</v>
      </c>
      <c r="P180" s="1" t="s">
        <v>696</v>
      </c>
      <c r="Q180" s="27">
        <v>44198</v>
      </c>
      <c r="R180" s="27">
        <v>44211</v>
      </c>
      <c r="S180" s="67">
        <f t="shared" si="142"/>
        <v>44227</v>
      </c>
      <c r="T180" s="67">
        <f t="shared" si="224"/>
        <v>44227</v>
      </c>
      <c r="U180" s="67" t="str">
        <f t="shared" si="225"/>
        <v>na</v>
      </c>
      <c r="V180" s="69">
        <f t="shared" si="226"/>
        <v>14</v>
      </c>
      <c r="W180" s="69">
        <f t="shared" si="227"/>
        <v>0</v>
      </c>
      <c r="X180" s="41">
        <f t="shared" si="228"/>
        <v>4107.6899999999996</v>
      </c>
      <c r="Y180" s="41">
        <f t="shared" si="229"/>
        <v>0</v>
      </c>
      <c r="Z180" s="41">
        <f t="shared" si="230"/>
        <v>0</v>
      </c>
      <c r="AA180" s="41">
        <f t="shared" si="231"/>
        <v>0</v>
      </c>
      <c r="AE180" s="1" t="s">
        <v>29</v>
      </c>
      <c r="AG180" s="6">
        <f t="shared" ref="AG180:BH180" si="248">IFERROR(AG48*1000/AG114,0)</f>
        <v>0</v>
      </c>
      <c r="AH180" s="6">
        <f t="shared" si="248"/>
        <v>0</v>
      </c>
      <c r="AI180" s="6">
        <f t="shared" si="248"/>
        <v>0</v>
      </c>
      <c r="AJ180" s="6">
        <f t="shared" si="248"/>
        <v>0</v>
      </c>
      <c r="AK180" s="6">
        <f t="shared" si="248"/>
        <v>0</v>
      </c>
      <c r="AL180" s="6">
        <f t="shared" si="248"/>
        <v>0</v>
      </c>
      <c r="AM180" s="6">
        <f t="shared" si="248"/>
        <v>0</v>
      </c>
      <c r="AN180" s="6">
        <f t="shared" si="248"/>
        <v>0</v>
      </c>
      <c r="AO180" s="6">
        <f t="shared" si="248"/>
        <v>0</v>
      </c>
      <c r="AP180" s="6">
        <f t="shared" si="248"/>
        <v>0</v>
      </c>
      <c r="AQ180" s="6">
        <f t="shared" si="248"/>
        <v>0</v>
      </c>
      <c r="AR180" s="6">
        <f t="shared" si="248"/>
        <v>0</v>
      </c>
      <c r="AS180" s="6">
        <f t="shared" si="248"/>
        <v>0</v>
      </c>
      <c r="AT180" s="6">
        <f t="shared" si="248"/>
        <v>0</v>
      </c>
      <c r="AU180" s="6">
        <f t="shared" si="248"/>
        <v>0</v>
      </c>
      <c r="AV180" s="6">
        <f t="shared" si="248"/>
        <v>0</v>
      </c>
      <c r="AW180" s="6">
        <f t="shared" si="248"/>
        <v>0</v>
      </c>
      <c r="AX180" s="6">
        <f t="shared" si="248"/>
        <v>0</v>
      </c>
      <c r="AY180" s="6">
        <f t="shared" si="248"/>
        <v>0</v>
      </c>
      <c r="AZ180" s="6">
        <f t="shared" si="248"/>
        <v>0</v>
      </c>
      <c r="BA180" s="6">
        <f t="shared" si="248"/>
        <v>0</v>
      </c>
      <c r="BB180" s="6">
        <f t="shared" si="248"/>
        <v>0</v>
      </c>
      <c r="BC180" s="6">
        <f t="shared" si="248"/>
        <v>0</v>
      </c>
      <c r="BD180" s="6">
        <f t="shared" si="248"/>
        <v>0</v>
      </c>
      <c r="BE180" s="6">
        <f t="shared" si="248"/>
        <v>0</v>
      </c>
      <c r="BF180" s="6">
        <f t="shared" si="248"/>
        <v>0</v>
      </c>
      <c r="BG180" s="6">
        <f t="shared" si="248"/>
        <v>0</v>
      </c>
      <c r="BH180" s="6">
        <f t="shared" si="248"/>
        <v>0</v>
      </c>
      <c r="BJ180" s="6">
        <f t="shared" ref="BJ180:BM180" si="249">IFERROR(BJ48*1000/BJ114,0)</f>
        <v>0</v>
      </c>
      <c r="BK180" s="6">
        <f t="shared" si="249"/>
        <v>0</v>
      </c>
      <c r="BL180" s="6">
        <f t="shared" si="249"/>
        <v>0</v>
      </c>
      <c r="BM180" s="6">
        <f t="shared" si="249"/>
        <v>0</v>
      </c>
    </row>
    <row r="181" spans="1:65" x14ac:dyDescent="0.2">
      <c r="A181" s="27">
        <v>44218</v>
      </c>
      <c r="B181" s="1" t="s">
        <v>270</v>
      </c>
      <c r="D181" s="27">
        <v>44218</v>
      </c>
      <c r="E181" s="1" t="s">
        <v>265</v>
      </c>
      <c r="F181" s="1" t="s">
        <v>5</v>
      </c>
      <c r="G181" s="41">
        <v>2307.69</v>
      </c>
      <c r="H181" s="41">
        <v>2307.69</v>
      </c>
      <c r="I181" s="1" t="s">
        <v>696</v>
      </c>
      <c r="J181" s="1">
        <v>80</v>
      </c>
      <c r="K181" s="1">
        <v>463930</v>
      </c>
      <c r="L181" s="27">
        <v>34183</v>
      </c>
      <c r="M181" s="27" t="s">
        <v>703</v>
      </c>
      <c r="N181" s="27"/>
      <c r="O181" s="27">
        <v>44680</v>
      </c>
      <c r="P181" s="1" t="s">
        <v>696</v>
      </c>
      <c r="Q181" s="27">
        <v>44198</v>
      </c>
      <c r="R181" s="27">
        <v>44211</v>
      </c>
      <c r="S181" s="67">
        <f t="shared" si="142"/>
        <v>44227</v>
      </c>
      <c r="T181" s="67">
        <f t="shared" si="224"/>
        <v>44227</v>
      </c>
      <c r="U181" s="67" t="str">
        <f t="shared" si="225"/>
        <v>na</v>
      </c>
      <c r="V181" s="69">
        <f t="shared" si="226"/>
        <v>14</v>
      </c>
      <c r="W181" s="69">
        <f t="shared" si="227"/>
        <v>0</v>
      </c>
      <c r="X181" s="41">
        <f t="shared" si="228"/>
        <v>2307.69</v>
      </c>
      <c r="Y181" s="41">
        <f t="shared" si="229"/>
        <v>0</v>
      </c>
      <c r="Z181" s="41">
        <f t="shared" si="230"/>
        <v>80</v>
      </c>
      <c r="AA181" s="41">
        <f t="shared" si="231"/>
        <v>0</v>
      </c>
      <c r="AF181" s="71" t="s">
        <v>666</v>
      </c>
      <c r="AG181" s="72">
        <f t="shared" ref="AG181:BH181" si="250">IFERROR(AG49*1000/AG115,0)</f>
        <v>0</v>
      </c>
      <c r="AH181" s="72">
        <f t="shared" si="250"/>
        <v>0</v>
      </c>
      <c r="AI181" s="72">
        <f t="shared" si="250"/>
        <v>0</v>
      </c>
      <c r="AJ181" s="72">
        <f t="shared" si="250"/>
        <v>0</v>
      </c>
      <c r="AK181" s="72">
        <f t="shared" si="250"/>
        <v>0</v>
      </c>
      <c r="AL181" s="72">
        <f t="shared" si="250"/>
        <v>0</v>
      </c>
      <c r="AM181" s="72">
        <f t="shared" si="250"/>
        <v>0</v>
      </c>
      <c r="AN181" s="72">
        <f t="shared" si="250"/>
        <v>0</v>
      </c>
      <c r="AO181" s="72">
        <f t="shared" si="250"/>
        <v>0</v>
      </c>
      <c r="AP181" s="72">
        <f t="shared" si="250"/>
        <v>0</v>
      </c>
      <c r="AQ181" s="72">
        <f t="shared" si="250"/>
        <v>0</v>
      </c>
      <c r="AR181" s="72">
        <f t="shared" si="250"/>
        <v>0</v>
      </c>
      <c r="AS181" s="72">
        <f t="shared" si="250"/>
        <v>0</v>
      </c>
      <c r="AT181" s="72">
        <f t="shared" si="250"/>
        <v>0</v>
      </c>
      <c r="AU181" s="72">
        <f t="shared" si="250"/>
        <v>0</v>
      </c>
      <c r="AV181" s="72">
        <f t="shared" si="250"/>
        <v>0</v>
      </c>
      <c r="AW181" s="72">
        <f t="shared" si="250"/>
        <v>0</v>
      </c>
      <c r="AX181" s="72">
        <f t="shared" si="250"/>
        <v>0</v>
      </c>
      <c r="AY181" s="72">
        <f t="shared" si="250"/>
        <v>0</v>
      </c>
      <c r="AZ181" s="72">
        <f t="shared" si="250"/>
        <v>0</v>
      </c>
      <c r="BA181" s="72">
        <f t="shared" si="250"/>
        <v>0</v>
      </c>
      <c r="BB181" s="72">
        <f t="shared" si="250"/>
        <v>0</v>
      </c>
      <c r="BC181" s="72">
        <f t="shared" si="250"/>
        <v>0</v>
      </c>
      <c r="BD181" s="72">
        <f t="shared" si="250"/>
        <v>0</v>
      </c>
      <c r="BE181" s="72">
        <f t="shared" si="250"/>
        <v>0</v>
      </c>
      <c r="BF181" s="72">
        <f t="shared" si="250"/>
        <v>0</v>
      </c>
      <c r="BG181" s="72">
        <f t="shared" si="250"/>
        <v>0</v>
      </c>
      <c r="BH181" s="72">
        <f t="shared" si="250"/>
        <v>0</v>
      </c>
      <c r="BJ181" s="72">
        <f t="shared" ref="BJ181:BM181" si="251">IFERROR(BJ49*1000/BJ115,0)</f>
        <v>0</v>
      </c>
      <c r="BK181" s="72">
        <f t="shared" si="251"/>
        <v>0</v>
      </c>
      <c r="BL181" s="72">
        <f t="shared" si="251"/>
        <v>0</v>
      </c>
      <c r="BM181" s="72">
        <f t="shared" si="251"/>
        <v>0</v>
      </c>
    </row>
    <row r="182" spans="1:65" x14ac:dyDescent="0.2">
      <c r="A182" s="27">
        <v>44218</v>
      </c>
      <c r="B182" s="1" t="s">
        <v>268</v>
      </c>
      <c r="D182" s="27">
        <v>44218</v>
      </c>
      <c r="E182" s="1" t="s">
        <v>265</v>
      </c>
      <c r="F182" s="1" t="s">
        <v>5</v>
      </c>
      <c r="G182" s="41">
        <v>1955.38</v>
      </c>
      <c r="H182" s="41">
        <v>1955.38</v>
      </c>
      <c r="I182" s="1" t="s">
        <v>696</v>
      </c>
      <c r="J182" s="1">
        <v>80</v>
      </c>
      <c r="K182" s="1">
        <v>463952</v>
      </c>
      <c r="L182" s="27">
        <v>33435</v>
      </c>
      <c r="M182" s="27">
        <v>44085</v>
      </c>
      <c r="N182" s="27">
        <v>44603</v>
      </c>
      <c r="O182" s="27">
        <v>44610</v>
      </c>
      <c r="P182" s="1" t="s">
        <v>696</v>
      </c>
      <c r="Q182" s="27">
        <v>44198</v>
      </c>
      <c r="R182" s="27">
        <v>44211</v>
      </c>
      <c r="S182" s="67">
        <f t="shared" si="142"/>
        <v>44227</v>
      </c>
      <c r="T182" s="67">
        <f t="shared" si="224"/>
        <v>44227</v>
      </c>
      <c r="U182" s="67" t="str">
        <f t="shared" si="225"/>
        <v>na</v>
      </c>
      <c r="V182" s="69">
        <f t="shared" si="226"/>
        <v>14</v>
      </c>
      <c r="W182" s="69">
        <f t="shared" si="227"/>
        <v>0</v>
      </c>
      <c r="X182" s="41">
        <f t="shared" si="228"/>
        <v>1955.38</v>
      </c>
      <c r="Y182" s="41">
        <f t="shared" si="229"/>
        <v>0</v>
      </c>
      <c r="Z182" s="41">
        <f t="shared" si="230"/>
        <v>80</v>
      </c>
      <c r="AA182" s="41">
        <f t="shared" si="231"/>
        <v>0</v>
      </c>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J182" s="6"/>
      <c r="BK182" s="6"/>
      <c r="BL182" s="6"/>
      <c r="BM182" s="6"/>
    </row>
    <row r="183" spans="1:65" x14ac:dyDescent="0.2">
      <c r="A183" s="27">
        <v>44218</v>
      </c>
      <c r="B183" s="1" t="s">
        <v>269</v>
      </c>
      <c r="D183" s="27">
        <v>44218</v>
      </c>
      <c r="E183" s="1" t="s">
        <v>265</v>
      </c>
      <c r="F183" s="1" t="s">
        <v>5</v>
      </c>
      <c r="G183" s="41">
        <v>1955.38</v>
      </c>
      <c r="H183" s="41">
        <v>1955.38</v>
      </c>
      <c r="I183" s="1" t="s">
        <v>696</v>
      </c>
      <c r="J183" s="1">
        <v>80</v>
      </c>
      <c r="K183" s="1">
        <v>463993</v>
      </c>
      <c r="L183" s="27" t="s">
        <v>700</v>
      </c>
      <c r="M183" s="27">
        <v>44103</v>
      </c>
      <c r="N183" s="27">
        <v>44218</v>
      </c>
      <c r="O183" s="27">
        <v>44222</v>
      </c>
      <c r="P183" s="1" t="s">
        <v>696</v>
      </c>
      <c r="Q183" s="27">
        <v>44198</v>
      </c>
      <c r="R183" s="27">
        <v>44211</v>
      </c>
      <c r="S183" s="67">
        <f t="shared" si="142"/>
        <v>44227</v>
      </c>
      <c r="T183" s="67">
        <f t="shared" si="224"/>
        <v>44227</v>
      </c>
      <c r="U183" s="67" t="str">
        <f t="shared" si="225"/>
        <v>na</v>
      </c>
      <c r="V183" s="69">
        <f t="shared" si="226"/>
        <v>14</v>
      </c>
      <c r="W183" s="69">
        <f t="shared" si="227"/>
        <v>0</v>
      </c>
      <c r="X183" s="41">
        <f t="shared" si="228"/>
        <v>1955.38</v>
      </c>
      <c r="Y183" s="41">
        <f t="shared" si="229"/>
        <v>0</v>
      </c>
      <c r="Z183" s="41">
        <f t="shared" si="230"/>
        <v>80</v>
      </c>
      <c r="AA183" s="41">
        <f t="shared" si="231"/>
        <v>0</v>
      </c>
    </row>
    <row r="184" spans="1:65" x14ac:dyDescent="0.2">
      <c r="A184" s="27">
        <v>44222</v>
      </c>
      <c r="B184" s="1" t="s">
        <v>403</v>
      </c>
      <c r="D184" s="27">
        <v>44222</v>
      </c>
      <c r="E184" s="1" t="s">
        <v>402</v>
      </c>
      <c r="F184" s="1" t="s">
        <v>32</v>
      </c>
      <c r="G184" s="41">
        <v>932.69</v>
      </c>
      <c r="H184" s="41">
        <v>932.69</v>
      </c>
      <c r="I184" s="1" t="s">
        <v>696</v>
      </c>
      <c r="J184" s="1">
        <v>48.5</v>
      </c>
      <c r="K184" s="1">
        <v>464270</v>
      </c>
      <c r="L184" s="27" t="s">
        <v>698</v>
      </c>
      <c r="M184" s="27" t="s">
        <v>699</v>
      </c>
      <c r="N184" s="27">
        <v>44237</v>
      </c>
      <c r="O184" s="27">
        <v>44249</v>
      </c>
      <c r="P184" s="1" t="s">
        <v>696</v>
      </c>
      <c r="Q184" s="27">
        <v>44198</v>
      </c>
      <c r="R184" s="27">
        <v>44211</v>
      </c>
      <c r="S184" s="67">
        <f t="shared" si="142"/>
        <v>44227</v>
      </c>
      <c r="T184" s="67">
        <f t="shared" si="224"/>
        <v>44227</v>
      </c>
      <c r="U184" s="67" t="str">
        <f t="shared" si="225"/>
        <v>na</v>
      </c>
      <c r="V184" s="69">
        <f t="shared" si="226"/>
        <v>14</v>
      </c>
      <c r="W184" s="69">
        <f t="shared" si="227"/>
        <v>0</v>
      </c>
      <c r="X184" s="41">
        <f t="shared" si="228"/>
        <v>932.69</v>
      </c>
      <c r="Y184" s="41">
        <f t="shared" si="229"/>
        <v>0</v>
      </c>
      <c r="Z184" s="41">
        <f t="shared" si="230"/>
        <v>48.5</v>
      </c>
      <c r="AA184" s="41">
        <f t="shared" si="231"/>
        <v>0</v>
      </c>
      <c r="AE184" s="1" t="s">
        <v>32</v>
      </c>
      <c r="AG184" s="6">
        <f t="shared" ref="AG184:BH184" si="252">IFERROR(AG52*1000/AG118,0)</f>
        <v>0</v>
      </c>
      <c r="AH184" s="6">
        <f t="shared" si="252"/>
        <v>0</v>
      </c>
      <c r="AI184" s="6">
        <f t="shared" si="252"/>
        <v>0</v>
      </c>
      <c r="AJ184" s="6">
        <f t="shared" si="252"/>
        <v>0</v>
      </c>
      <c r="AK184" s="6">
        <f t="shared" si="252"/>
        <v>0</v>
      </c>
      <c r="AL184" s="6">
        <f t="shared" si="252"/>
        <v>0</v>
      </c>
      <c r="AM184" s="6">
        <f t="shared" si="252"/>
        <v>0</v>
      </c>
      <c r="AN184" s="6">
        <f t="shared" si="252"/>
        <v>0</v>
      </c>
      <c r="AO184" s="6">
        <f t="shared" si="252"/>
        <v>0</v>
      </c>
      <c r="AP184" s="6">
        <f t="shared" si="252"/>
        <v>0</v>
      </c>
      <c r="AQ184" s="6">
        <f t="shared" si="252"/>
        <v>0</v>
      </c>
      <c r="AR184" s="6">
        <f t="shared" si="252"/>
        <v>0</v>
      </c>
      <c r="AS184" s="6">
        <f t="shared" si="252"/>
        <v>0</v>
      </c>
      <c r="AT184" s="6">
        <f t="shared" si="252"/>
        <v>0</v>
      </c>
      <c r="AU184" s="6">
        <f t="shared" si="252"/>
        <v>0</v>
      </c>
      <c r="AV184" s="6">
        <f t="shared" si="252"/>
        <v>0</v>
      </c>
      <c r="AW184" s="6">
        <f t="shared" si="252"/>
        <v>0</v>
      </c>
      <c r="AX184" s="6">
        <f t="shared" si="252"/>
        <v>0</v>
      </c>
      <c r="AY184" s="6">
        <f t="shared" si="252"/>
        <v>0</v>
      </c>
      <c r="AZ184" s="6">
        <f t="shared" si="252"/>
        <v>0</v>
      </c>
      <c r="BA184" s="6">
        <f t="shared" si="252"/>
        <v>0</v>
      </c>
      <c r="BB184" s="6">
        <f t="shared" si="252"/>
        <v>0</v>
      </c>
      <c r="BC184" s="6">
        <f t="shared" si="252"/>
        <v>0</v>
      </c>
      <c r="BD184" s="6">
        <f t="shared" si="252"/>
        <v>0</v>
      </c>
      <c r="BE184" s="6">
        <f t="shared" si="252"/>
        <v>0</v>
      </c>
      <c r="BF184" s="6">
        <f t="shared" si="252"/>
        <v>0</v>
      </c>
      <c r="BG184" s="6">
        <f t="shared" si="252"/>
        <v>0</v>
      </c>
      <c r="BH184" s="6">
        <f t="shared" si="252"/>
        <v>0</v>
      </c>
      <c r="BJ184" s="6">
        <f t="shared" ref="BJ184:BM184" si="253">IFERROR(BJ52*1000/BJ118,0)</f>
        <v>0</v>
      </c>
      <c r="BK184" s="6">
        <f t="shared" si="253"/>
        <v>0</v>
      </c>
      <c r="BL184" s="6">
        <f t="shared" si="253"/>
        <v>0</v>
      </c>
      <c r="BM184" s="6">
        <f t="shared" si="253"/>
        <v>0</v>
      </c>
    </row>
    <row r="185" spans="1:65" x14ac:dyDescent="0.2">
      <c r="A185" s="27">
        <v>44222</v>
      </c>
      <c r="B185" s="1" t="s">
        <v>271</v>
      </c>
      <c r="D185" s="27">
        <v>44222</v>
      </c>
      <c r="E185" s="1" t="s">
        <v>265</v>
      </c>
      <c r="F185" s="1" t="s">
        <v>5</v>
      </c>
      <c r="G185" s="41">
        <v>604.94000000000005</v>
      </c>
      <c r="H185" s="41">
        <v>604.94000000000005</v>
      </c>
      <c r="I185" s="1" t="s">
        <v>696</v>
      </c>
      <c r="J185" s="1">
        <v>24.75</v>
      </c>
      <c r="K185" s="1">
        <v>464311</v>
      </c>
      <c r="L185" s="27" t="s">
        <v>700</v>
      </c>
      <c r="M185" s="27">
        <v>44103</v>
      </c>
      <c r="N185" s="27">
        <v>44218</v>
      </c>
      <c r="O185" s="27">
        <v>44222</v>
      </c>
      <c r="P185" s="1" t="s">
        <v>696</v>
      </c>
      <c r="Q185" s="27">
        <v>44212</v>
      </c>
      <c r="R185" s="27">
        <v>44225</v>
      </c>
      <c r="S185" s="67">
        <f t="shared" si="142"/>
        <v>44227</v>
      </c>
      <c r="T185" s="67">
        <f t="shared" si="224"/>
        <v>44227</v>
      </c>
      <c r="U185" s="67" t="str">
        <f t="shared" si="225"/>
        <v>na</v>
      </c>
      <c r="V185" s="69">
        <f t="shared" si="226"/>
        <v>14</v>
      </c>
      <c r="W185" s="69">
        <f t="shared" si="227"/>
        <v>0</v>
      </c>
      <c r="X185" s="41">
        <f t="shared" si="228"/>
        <v>604.94000000000005</v>
      </c>
      <c r="Y185" s="41">
        <f t="shared" si="229"/>
        <v>0</v>
      </c>
      <c r="Z185" s="41">
        <f t="shared" si="230"/>
        <v>24.75</v>
      </c>
      <c r="AA185" s="41">
        <f t="shared" si="231"/>
        <v>0</v>
      </c>
      <c r="AE185" s="1" t="s">
        <v>32</v>
      </c>
      <c r="AG185" s="6">
        <f t="shared" ref="AG185:BH185" si="254">IFERROR(AG53*1000/AG119,0)</f>
        <v>0</v>
      </c>
      <c r="AH185" s="6">
        <f t="shared" si="254"/>
        <v>0</v>
      </c>
      <c r="AI185" s="6">
        <f t="shared" si="254"/>
        <v>0</v>
      </c>
      <c r="AJ185" s="6">
        <f t="shared" si="254"/>
        <v>0</v>
      </c>
      <c r="AK185" s="6">
        <f t="shared" si="254"/>
        <v>0</v>
      </c>
      <c r="AL185" s="6">
        <f t="shared" si="254"/>
        <v>0</v>
      </c>
      <c r="AM185" s="6">
        <f t="shared" si="254"/>
        <v>0</v>
      </c>
      <c r="AN185" s="6">
        <f t="shared" si="254"/>
        <v>0</v>
      </c>
      <c r="AO185" s="6">
        <f t="shared" si="254"/>
        <v>0</v>
      </c>
      <c r="AP185" s="6">
        <f t="shared" si="254"/>
        <v>0</v>
      </c>
      <c r="AQ185" s="6">
        <f t="shared" si="254"/>
        <v>0</v>
      </c>
      <c r="AR185" s="6">
        <f t="shared" si="254"/>
        <v>0</v>
      </c>
      <c r="AS185" s="6">
        <f t="shared" si="254"/>
        <v>0</v>
      </c>
      <c r="AT185" s="6">
        <f t="shared" si="254"/>
        <v>0</v>
      </c>
      <c r="AU185" s="6">
        <f t="shared" si="254"/>
        <v>0</v>
      </c>
      <c r="AV185" s="6">
        <f t="shared" si="254"/>
        <v>0</v>
      </c>
      <c r="AW185" s="6">
        <f t="shared" si="254"/>
        <v>0</v>
      </c>
      <c r="AX185" s="6">
        <f t="shared" si="254"/>
        <v>0</v>
      </c>
      <c r="AY185" s="6">
        <f t="shared" si="254"/>
        <v>0</v>
      </c>
      <c r="AZ185" s="6">
        <f t="shared" si="254"/>
        <v>0</v>
      </c>
      <c r="BA185" s="6">
        <f t="shared" si="254"/>
        <v>0</v>
      </c>
      <c r="BB185" s="6">
        <f t="shared" si="254"/>
        <v>0</v>
      </c>
      <c r="BC185" s="6">
        <f t="shared" si="254"/>
        <v>0</v>
      </c>
      <c r="BD185" s="6">
        <f t="shared" si="254"/>
        <v>0</v>
      </c>
      <c r="BE185" s="6">
        <f t="shared" si="254"/>
        <v>0</v>
      </c>
      <c r="BF185" s="6">
        <f t="shared" si="254"/>
        <v>0</v>
      </c>
      <c r="BG185" s="6">
        <f t="shared" si="254"/>
        <v>0</v>
      </c>
      <c r="BH185" s="6">
        <f t="shared" si="254"/>
        <v>0</v>
      </c>
      <c r="BJ185" s="6">
        <f t="shared" ref="BJ185:BM185" si="255">IFERROR(BJ53*1000/BJ119,0)</f>
        <v>0</v>
      </c>
      <c r="BK185" s="6">
        <f t="shared" si="255"/>
        <v>0</v>
      </c>
      <c r="BL185" s="6">
        <f t="shared" si="255"/>
        <v>0</v>
      </c>
      <c r="BM185" s="6">
        <f t="shared" si="255"/>
        <v>0</v>
      </c>
    </row>
    <row r="186" spans="1:65" x14ac:dyDescent="0.2">
      <c r="A186" s="27">
        <v>44222</v>
      </c>
      <c r="B186" s="1" t="s">
        <v>271</v>
      </c>
      <c r="D186" s="27">
        <v>44222</v>
      </c>
      <c r="E186" s="1" t="s">
        <v>354</v>
      </c>
      <c r="F186" s="1" t="s">
        <v>29</v>
      </c>
      <c r="G186" s="41">
        <v>73.33</v>
      </c>
      <c r="H186" s="41">
        <v>73.33</v>
      </c>
      <c r="I186" s="1" t="s">
        <v>696</v>
      </c>
      <c r="J186" s="1">
        <v>3</v>
      </c>
      <c r="K186" s="1">
        <v>464311</v>
      </c>
      <c r="L186" s="27" t="s">
        <v>700</v>
      </c>
      <c r="M186" s="27">
        <v>44103</v>
      </c>
      <c r="N186" s="27">
        <v>44218</v>
      </c>
      <c r="O186" s="27">
        <v>44222</v>
      </c>
      <c r="P186" s="1" t="s">
        <v>704</v>
      </c>
      <c r="Q186" s="27">
        <v>44212</v>
      </c>
      <c r="R186" s="27">
        <v>44225</v>
      </c>
      <c r="S186" s="67">
        <f t="shared" si="142"/>
        <v>44227</v>
      </c>
      <c r="T186" s="67">
        <f t="shared" si="224"/>
        <v>44227</v>
      </c>
      <c r="U186" s="67" t="str">
        <f t="shared" si="225"/>
        <v>na</v>
      </c>
      <c r="V186" s="69">
        <f t="shared" si="226"/>
        <v>14</v>
      </c>
      <c r="W186" s="69">
        <f t="shared" si="227"/>
        <v>0</v>
      </c>
      <c r="X186" s="41">
        <f t="shared" si="228"/>
        <v>73.33</v>
      </c>
      <c r="Y186" s="41">
        <f t="shared" si="229"/>
        <v>0</v>
      </c>
      <c r="Z186" s="41">
        <f t="shared" si="230"/>
        <v>3</v>
      </c>
      <c r="AA186" s="41">
        <f t="shared" si="231"/>
        <v>0</v>
      </c>
      <c r="AE186" s="1" t="s">
        <v>32</v>
      </c>
      <c r="AG186" s="6">
        <f t="shared" ref="AG186:BH186" si="256">IFERROR(AG54*1000/AG120,0)</f>
        <v>0</v>
      </c>
      <c r="AH186" s="6">
        <f t="shared" si="256"/>
        <v>0</v>
      </c>
      <c r="AI186" s="6">
        <f t="shared" si="256"/>
        <v>0</v>
      </c>
      <c r="AJ186" s="6">
        <f t="shared" si="256"/>
        <v>0</v>
      </c>
      <c r="AK186" s="6">
        <f t="shared" si="256"/>
        <v>0</v>
      </c>
      <c r="AL186" s="6">
        <f t="shared" si="256"/>
        <v>0</v>
      </c>
      <c r="AM186" s="6">
        <f t="shared" si="256"/>
        <v>0</v>
      </c>
      <c r="AN186" s="6">
        <f t="shared" si="256"/>
        <v>0</v>
      </c>
      <c r="AO186" s="6">
        <f t="shared" si="256"/>
        <v>0</v>
      </c>
      <c r="AP186" s="6">
        <f t="shared" si="256"/>
        <v>0</v>
      </c>
      <c r="AQ186" s="6">
        <f t="shared" si="256"/>
        <v>0</v>
      </c>
      <c r="AR186" s="6">
        <f t="shared" si="256"/>
        <v>0</v>
      </c>
      <c r="AS186" s="6">
        <f t="shared" si="256"/>
        <v>0</v>
      </c>
      <c r="AT186" s="6">
        <f t="shared" si="256"/>
        <v>0</v>
      </c>
      <c r="AU186" s="6">
        <f t="shared" si="256"/>
        <v>0</v>
      </c>
      <c r="AV186" s="6">
        <f t="shared" si="256"/>
        <v>0</v>
      </c>
      <c r="AW186" s="6">
        <f t="shared" si="256"/>
        <v>0</v>
      </c>
      <c r="AX186" s="6">
        <f t="shared" si="256"/>
        <v>0</v>
      </c>
      <c r="AY186" s="6">
        <f t="shared" si="256"/>
        <v>0</v>
      </c>
      <c r="AZ186" s="6">
        <f t="shared" si="256"/>
        <v>0</v>
      </c>
      <c r="BA186" s="6">
        <f t="shared" si="256"/>
        <v>0</v>
      </c>
      <c r="BB186" s="6">
        <f t="shared" si="256"/>
        <v>0</v>
      </c>
      <c r="BC186" s="6">
        <f t="shared" si="256"/>
        <v>0</v>
      </c>
      <c r="BD186" s="6">
        <f t="shared" si="256"/>
        <v>0</v>
      </c>
      <c r="BE186" s="6">
        <f t="shared" si="256"/>
        <v>0</v>
      </c>
      <c r="BF186" s="6">
        <f t="shared" si="256"/>
        <v>0</v>
      </c>
      <c r="BG186" s="6">
        <f t="shared" si="256"/>
        <v>0</v>
      </c>
      <c r="BH186" s="6">
        <f t="shared" si="256"/>
        <v>0</v>
      </c>
      <c r="BJ186" s="6">
        <f t="shared" ref="BJ186:BM186" si="257">IFERROR(BJ54*1000/BJ120,0)</f>
        <v>0</v>
      </c>
      <c r="BK186" s="6">
        <f t="shared" si="257"/>
        <v>0</v>
      </c>
      <c r="BL186" s="6">
        <f t="shared" si="257"/>
        <v>0</v>
      </c>
      <c r="BM186" s="6">
        <f t="shared" si="257"/>
        <v>0</v>
      </c>
    </row>
    <row r="187" spans="1:65" x14ac:dyDescent="0.2">
      <c r="A187" s="27">
        <v>44232</v>
      </c>
      <c r="B187" s="1" t="s">
        <v>378</v>
      </c>
      <c r="D187" s="27">
        <v>44232</v>
      </c>
      <c r="E187" s="1" t="s">
        <v>376</v>
      </c>
      <c r="F187" s="1" t="s">
        <v>31</v>
      </c>
      <c r="G187" s="41">
        <v>4107.6899999999996</v>
      </c>
      <c r="H187" s="41">
        <v>4107.6899999999996</v>
      </c>
      <c r="I187" s="1" t="s">
        <v>696</v>
      </c>
      <c r="J187" s="1">
        <v>0</v>
      </c>
      <c r="K187" s="1">
        <v>465763</v>
      </c>
      <c r="L187" s="27" t="s">
        <v>706</v>
      </c>
      <c r="M187" s="27">
        <v>41122</v>
      </c>
      <c r="N187" s="27"/>
      <c r="O187" s="27">
        <v>44680</v>
      </c>
      <c r="P187" s="1" t="s">
        <v>696</v>
      </c>
      <c r="Q187" s="27">
        <v>44212</v>
      </c>
      <c r="R187" s="27">
        <v>44225</v>
      </c>
      <c r="S187" s="67">
        <f t="shared" si="142"/>
        <v>44255</v>
      </c>
      <c r="T187" s="67">
        <f t="shared" si="224"/>
        <v>44227</v>
      </c>
      <c r="U187" s="67" t="str">
        <f t="shared" si="225"/>
        <v>na</v>
      </c>
      <c r="V187" s="69">
        <f t="shared" si="226"/>
        <v>14</v>
      </c>
      <c r="W187" s="69">
        <f t="shared" si="227"/>
        <v>0</v>
      </c>
      <c r="X187" s="41">
        <f t="shared" si="228"/>
        <v>4107.6899999999996</v>
      </c>
      <c r="Y187" s="41">
        <f t="shared" si="229"/>
        <v>0</v>
      </c>
      <c r="Z187" s="41">
        <f t="shared" si="230"/>
        <v>0</v>
      </c>
      <c r="AA187" s="41">
        <f t="shared" si="231"/>
        <v>0</v>
      </c>
      <c r="AE187" s="1" t="s">
        <v>32</v>
      </c>
      <c r="AG187" s="6">
        <f t="shared" ref="AG187:BH187" si="258">IFERROR(AG55*1000/AG121,0)</f>
        <v>0</v>
      </c>
      <c r="AH187" s="6">
        <f t="shared" si="258"/>
        <v>0</v>
      </c>
      <c r="AI187" s="6">
        <f t="shared" si="258"/>
        <v>0</v>
      </c>
      <c r="AJ187" s="6">
        <f t="shared" si="258"/>
        <v>0</v>
      </c>
      <c r="AK187" s="6">
        <f t="shared" si="258"/>
        <v>0</v>
      </c>
      <c r="AL187" s="6">
        <f t="shared" si="258"/>
        <v>0</v>
      </c>
      <c r="AM187" s="6">
        <f t="shared" si="258"/>
        <v>0</v>
      </c>
      <c r="AN187" s="6">
        <f t="shared" si="258"/>
        <v>0</v>
      </c>
      <c r="AO187" s="6">
        <f t="shared" si="258"/>
        <v>0</v>
      </c>
      <c r="AP187" s="6">
        <f t="shared" si="258"/>
        <v>0</v>
      </c>
      <c r="AQ187" s="6">
        <f t="shared" si="258"/>
        <v>0</v>
      </c>
      <c r="AR187" s="6">
        <f t="shared" si="258"/>
        <v>0</v>
      </c>
      <c r="AS187" s="6">
        <f t="shared" si="258"/>
        <v>0</v>
      </c>
      <c r="AT187" s="6">
        <f t="shared" si="258"/>
        <v>0</v>
      </c>
      <c r="AU187" s="6">
        <f t="shared" si="258"/>
        <v>0</v>
      </c>
      <c r="AV187" s="6">
        <f t="shared" si="258"/>
        <v>0</v>
      </c>
      <c r="AW187" s="6">
        <f t="shared" si="258"/>
        <v>0</v>
      </c>
      <c r="AX187" s="6">
        <f t="shared" si="258"/>
        <v>0</v>
      </c>
      <c r="AY187" s="6">
        <f t="shared" si="258"/>
        <v>0</v>
      </c>
      <c r="AZ187" s="6">
        <f t="shared" si="258"/>
        <v>0</v>
      </c>
      <c r="BA187" s="6">
        <f t="shared" si="258"/>
        <v>0</v>
      </c>
      <c r="BB187" s="6">
        <f t="shared" si="258"/>
        <v>0</v>
      </c>
      <c r="BC187" s="6">
        <f t="shared" si="258"/>
        <v>0</v>
      </c>
      <c r="BD187" s="6">
        <f t="shared" si="258"/>
        <v>0</v>
      </c>
      <c r="BE187" s="6">
        <f t="shared" si="258"/>
        <v>0</v>
      </c>
      <c r="BF187" s="6">
        <f t="shared" si="258"/>
        <v>0</v>
      </c>
      <c r="BG187" s="6">
        <f t="shared" si="258"/>
        <v>0</v>
      </c>
      <c r="BH187" s="6">
        <f t="shared" si="258"/>
        <v>0</v>
      </c>
      <c r="BJ187" s="6">
        <f t="shared" ref="BJ187:BM187" si="259">IFERROR(BJ55*1000/BJ121,0)</f>
        <v>0</v>
      </c>
      <c r="BK187" s="6">
        <f t="shared" si="259"/>
        <v>0</v>
      </c>
      <c r="BL187" s="6">
        <f t="shared" si="259"/>
        <v>0</v>
      </c>
      <c r="BM187" s="6">
        <f t="shared" si="259"/>
        <v>0</v>
      </c>
    </row>
    <row r="188" spans="1:65" x14ac:dyDescent="0.2">
      <c r="A188" s="27">
        <v>44232</v>
      </c>
      <c r="B188" s="1" t="s">
        <v>272</v>
      </c>
      <c r="D188" s="27">
        <v>44232</v>
      </c>
      <c r="E188" s="1" t="s">
        <v>265</v>
      </c>
      <c r="F188" s="1" t="s">
        <v>5</v>
      </c>
      <c r="G188" s="41">
        <v>1817.31</v>
      </c>
      <c r="H188" s="41">
        <v>1817.31</v>
      </c>
      <c r="I188" s="1" t="s">
        <v>696</v>
      </c>
      <c r="J188" s="1">
        <v>63</v>
      </c>
      <c r="K188" s="1">
        <v>465692</v>
      </c>
      <c r="L188" s="27">
        <v>34183</v>
      </c>
      <c r="M188" s="27" t="s">
        <v>703</v>
      </c>
      <c r="N188" s="27"/>
      <c r="O188" s="27">
        <v>44680</v>
      </c>
      <c r="P188" s="1" t="s">
        <v>696</v>
      </c>
      <c r="Q188" s="27">
        <v>44212</v>
      </c>
      <c r="R188" s="27">
        <v>44225</v>
      </c>
      <c r="S188" s="67">
        <f t="shared" si="142"/>
        <v>44255</v>
      </c>
      <c r="T188" s="67">
        <f t="shared" si="224"/>
        <v>44227</v>
      </c>
      <c r="U188" s="67" t="str">
        <f t="shared" si="225"/>
        <v>na</v>
      </c>
      <c r="V188" s="69">
        <f t="shared" si="226"/>
        <v>14</v>
      </c>
      <c r="W188" s="69">
        <f t="shared" si="227"/>
        <v>0</v>
      </c>
      <c r="X188" s="41">
        <f t="shared" si="228"/>
        <v>1817.31</v>
      </c>
      <c r="Y188" s="41">
        <f t="shared" si="229"/>
        <v>0</v>
      </c>
      <c r="Z188" s="41">
        <f t="shared" si="230"/>
        <v>63</v>
      </c>
      <c r="AA188" s="41">
        <f t="shared" si="231"/>
        <v>0</v>
      </c>
      <c r="AE188" s="1" t="s">
        <v>32</v>
      </c>
      <c r="AG188" s="74">
        <f t="shared" ref="AG188:BH188" si="260">IFERROR(AG56*1000/AG122,0)</f>
        <v>0</v>
      </c>
      <c r="AH188" s="74">
        <f t="shared" si="260"/>
        <v>0</v>
      </c>
      <c r="AI188" s="74">
        <f t="shared" si="260"/>
        <v>0</v>
      </c>
      <c r="AJ188" s="74">
        <f t="shared" si="260"/>
        <v>0</v>
      </c>
      <c r="AK188" s="74">
        <f t="shared" si="260"/>
        <v>0</v>
      </c>
      <c r="AL188" s="74">
        <f t="shared" si="260"/>
        <v>0</v>
      </c>
      <c r="AM188" s="74">
        <f t="shared" si="260"/>
        <v>0</v>
      </c>
      <c r="AN188" s="74">
        <f t="shared" si="260"/>
        <v>0</v>
      </c>
      <c r="AO188" s="74">
        <f t="shared" si="260"/>
        <v>0</v>
      </c>
      <c r="AP188" s="74">
        <f t="shared" si="260"/>
        <v>0</v>
      </c>
      <c r="AQ188" s="74">
        <f t="shared" si="260"/>
        <v>0</v>
      </c>
      <c r="AR188" s="74">
        <f t="shared" si="260"/>
        <v>0</v>
      </c>
      <c r="AS188" s="6">
        <f t="shared" si="260"/>
        <v>0</v>
      </c>
      <c r="AT188" s="6">
        <f t="shared" si="260"/>
        <v>0</v>
      </c>
      <c r="AU188" s="6">
        <f t="shared" si="260"/>
        <v>0</v>
      </c>
      <c r="AV188" s="6">
        <f t="shared" si="260"/>
        <v>0</v>
      </c>
      <c r="AW188" s="6">
        <f t="shared" si="260"/>
        <v>0</v>
      </c>
      <c r="AX188" s="6">
        <f t="shared" si="260"/>
        <v>0</v>
      </c>
      <c r="AY188" s="6">
        <f t="shared" si="260"/>
        <v>0</v>
      </c>
      <c r="AZ188" s="6">
        <f t="shared" si="260"/>
        <v>0</v>
      </c>
      <c r="BA188" s="6">
        <f t="shared" si="260"/>
        <v>0</v>
      </c>
      <c r="BB188" s="6">
        <f t="shared" si="260"/>
        <v>0</v>
      </c>
      <c r="BC188" s="6">
        <f t="shared" si="260"/>
        <v>0</v>
      </c>
      <c r="BD188" s="6">
        <f t="shared" si="260"/>
        <v>0</v>
      </c>
      <c r="BE188" s="6">
        <f t="shared" si="260"/>
        <v>0</v>
      </c>
      <c r="BF188" s="6">
        <f t="shared" si="260"/>
        <v>0</v>
      </c>
      <c r="BG188" s="6">
        <f t="shared" si="260"/>
        <v>0</v>
      </c>
      <c r="BH188" s="6">
        <f t="shared" si="260"/>
        <v>0</v>
      </c>
      <c r="BJ188" s="6">
        <f t="shared" ref="BJ188:BM188" si="261">IFERROR(BJ56*1000/BJ122,0)</f>
        <v>0</v>
      </c>
      <c r="BK188" s="6">
        <f t="shared" si="261"/>
        <v>0</v>
      </c>
      <c r="BL188" s="6">
        <f t="shared" si="261"/>
        <v>0</v>
      </c>
      <c r="BM188" s="6">
        <f t="shared" si="261"/>
        <v>0</v>
      </c>
    </row>
    <row r="189" spans="1:65" x14ac:dyDescent="0.2">
      <c r="A189" s="27">
        <v>44232</v>
      </c>
      <c r="B189" s="1" t="s">
        <v>272</v>
      </c>
      <c r="D189" s="27">
        <v>44232</v>
      </c>
      <c r="E189" s="1" t="s">
        <v>354</v>
      </c>
      <c r="F189" s="1" t="s">
        <v>29</v>
      </c>
      <c r="G189" s="41">
        <v>490.38</v>
      </c>
      <c r="H189" s="41">
        <v>490.38</v>
      </c>
      <c r="I189" s="1" t="s">
        <v>696</v>
      </c>
      <c r="J189" s="1">
        <v>17</v>
      </c>
      <c r="K189" s="1">
        <v>465692</v>
      </c>
      <c r="L189" s="27">
        <v>34183</v>
      </c>
      <c r="M189" s="27" t="s">
        <v>703</v>
      </c>
      <c r="N189" s="27"/>
      <c r="O189" s="27">
        <v>44680</v>
      </c>
      <c r="P189" s="1" t="s">
        <v>704</v>
      </c>
      <c r="Q189" s="27">
        <v>44212</v>
      </c>
      <c r="R189" s="27">
        <v>44225</v>
      </c>
      <c r="S189" s="67">
        <f t="shared" si="142"/>
        <v>44255</v>
      </c>
      <c r="T189" s="67">
        <f t="shared" si="224"/>
        <v>44227</v>
      </c>
      <c r="U189" s="67" t="str">
        <f t="shared" si="225"/>
        <v>na</v>
      </c>
      <c r="V189" s="69">
        <f t="shared" si="226"/>
        <v>14</v>
      </c>
      <c r="W189" s="69">
        <f t="shared" si="227"/>
        <v>0</v>
      </c>
      <c r="X189" s="41">
        <f t="shared" si="228"/>
        <v>490.38</v>
      </c>
      <c r="Y189" s="41">
        <f t="shared" si="229"/>
        <v>0</v>
      </c>
      <c r="Z189" s="41">
        <f t="shared" si="230"/>
        <v>17</v>
      </c>
      <c r="AA189" s="41">
        <f t="shared" si="231"/>
        <v>0</v>
      </c>
      <c r="AE189" s="1" t="s">
        <v>32</v>
      </c>
      <c r="AG189" s="74">
        <f t="shared" ref="AG189:BH189" si="262">IFERROR(AG57*1000/AG123,0)</f>
        <v>0</v>
      </c>
      <c r="AH189" s="74">
        <f t="shared" si="262"/>
        <v>0</v>
      </c>
      <c r="AI189" s="74">
        <f t="shared" si="262"/>
        <v>0</v>
      </c>
      <c r="AJ189" s="74">
        <f t="shared" si="262"/>
        <v>0</v>
      </c>
      <c r="AK189" s="74">
        <f t="shared" si="262"/>
        <v>0</v>
      </c>
      <c r="AL189" s="74">
        <f t="shared" si="262"/>
        <v>0</v>
      </c>
      <c r="AM189" s="74">
        <f t="shared" si="262"/>
        <v>0</v>
      </c>
      <c r="AN189" s="74">
        <f t="shared" si="262"/>
        <v>0</v>
      </c>
      <c r="AO189" s="74">
        <f t="shared" si="262"/>
        <v>0</v>
      </c>
      <c r="AP189" s="74">
        <f t="shared" si="262"/>
        <v>0</v>
      </c>
      <c r="AQ189" s="74">
        <f t="shared" si="262"/>
        <v>0</v>
      </c>
      <c r="AR189" s="74">
        <f t="shared" si="262"/>
        <v>0</v>
      </c>
      <c r="AS189" s="6">
        <f t="shared" si="262"/>
        <v>0</v>
      </c>
      <c r="AT189" s="6">
        <f t="shared" si="262"/>
        <v>0</v>
      </c>
      <c r="AU189" s="6">
        <f t="shared" si="262"/>
        <v>0</v>
      </c>
      <c r="AV189" s="6">
        <f t="shared" si="262"/>
        <v>0</v>
      </c>
      <c r="AW189" s="6">
        <f t="shared" si="262"/>
        <v>0</v>
      </c>
      <c r="AX189" s="6">
        <f t="shared" si="262"/>
        <v>0</v>
      </c>
      <c r="AY189" s="6">
        <f t="shared" si="262"/>
        <v>0</v>
      </c>
      <c r="AZ189" s="6">
        <f t="shared" si="262"/>
        <v>0</v>
      </c>
      <c r="BA189" s="6">
        <f t="shared" si="262"/>
        <v>0</v>
      </c>
      <c r="BB189" s="6">
        <f t="shared" si="262"/>
        <v>0</v>
      </c>
      <c r="BC189" s="6">
        <f t="shared" si="262"/>
        <v>0</v>
      </c>
      <c r="BD189" s="6">
        <f t="shared" si="262"/>
        <v>0</v>
      </c>
      <c r="BE189" s="6">
        <f t="shared" si="262"/>
        <v>0</v>
      </c>
      <c r="BF189" s="6">
        <f t="shared" si="262"/>
        <v>0</v>
      </c>
      <c r="BG189" s="6">
        <f t="shared" si="262"/>
        <v>0</v>
      </c>
      <c r="BH189" s="6">
        <f t="shared" si="262"/>
        <v>0</v>
      </c>
      <c r="BJ189" s="6">
        <f t="shared" ref="BJ189:BM189" si="263">IFERROR(BJ57*1000/BJ123,0)</f>
        <v>0</v>
      </c>
      <c r="BK189" s="6">
        <f t="shared" si="263"/>
        <v>0</v>
      </c>
      <c r="BL189" s="6">
        <f t="shared" si="263"/>
        <v>0</v>
      </c>
      <c r="BM189" s="6">
        <f t="shared" si="263"/>
        <v>0</v>
      </c>
    </row>
    <row r="190" spans="1:65" x14ac:dyDescent="0.2">
      <c r="A190" s="27">
        <v>44232</v>
      </c>
      <c r="B190" s="1" t="s">
        <v>273</v>
      </c>
      <c r="D190" s="27">
        <v>44232</v>
      </c>
      <c r="E190" s="1" t="s">
        <v>265</v>
      </c>
      <c r="F190" s="1" t="s">
        <v>5</v>
      </c>
      <c r="G190" s="41">
        <v>1906.5</v>
      </c>
      <c r="H190" s="41">
        <v>1906.5</v>
      </c>
      <c r="I190" s="1" t="s">
        <v>696</v>
      </c>
      <c r="J190" s="1">
        <v>78</v>
      </c>
      <c r="K190" s="1">
        <v>465715</v>
      </c>
      <c r="L190" s="27">
        <v>33435</v>
      </c>
      <c r="M190" s="27">
        <v>44085</v>
      </c>
      <c r="N190" s="27">
        <v>44603</v>
      </c>
      <c r="O190" s="27">
        <v>44610</v>
      </c>
      <c r="P190" s="1" t="s">
        <v>696</v>
      </c>
      <c r="Q190" s="27">
        <v>44212</v>
      </c>
      <c r="R190" s="27">
        <v>44225</v>
      </c>
      <c r="S190" s="67">
        <f t="shared" si="142"/>
        <v>44255</v>
      </c>
      <c r="T190" s="67">
        <f t="shared" si="224"/>
        <v>44227</v>
      </c>
      <c r="U190" s="67" t="str">
        <f t="shared" si="225"/>
        <v>na</v>
      </c>
      <c r="V190" s="69">
        <f t="shared" si="226"/>
        <v>14</v>
      </c>
      <c r="W190" s="69">
        <f t="shared" si="227"/>
        <v>0</v>
      </c>
      <c r="X190" s="41">
        <f t="shared" si="228"/>
        <v>1906.5</v>
      </c>
      <c r="Y190" s="41">
        <f t="shared" si="229"/>
        <v>0</v>
      </c>
      <c r="Z190" s="41">
        <f t="shared" si="230"/>
        <v>78</v>
      </c>
      <c r="AA190" s="41">
        <f t="shared" si="231"/>
        <v>0</v>
      </c>
      <c r="AE190" s="1" t="s">
        <v>32</v>
      </c>
      <c r="AG190" s="6">
        <f t="shared" ref="AG190:BH190" si="264">IFERROR(AG58*1000/AG124,0)</f>
        <v>0</v>
      </c>
      <c r="AH190" s="6">
        <f t="shared" si="264"/>
        <v>0</v>
      </c>
      <c r="AI190" s="6">
        <f t="shared" si="264"/>
        <v>0</v>
      </c>
      <c r="AJ190" s="6">
        <f t="shared" si="264"/>
        <v>0</v>
      </c>
      <c r="AK190" s="6">
        <f t="shared" si="264"/>
        <v>0</v>
      </c>
      <c r="AL190" s="6">
        <f t="shared" si="264"/>
        <v>0</v>
      </c>
      <c r="AM190" s="6">
        <f t="shared" si="264"/>
        <v>0</v>
      </c>
      <c r="AN190" s="6">
        <f t="shared" si="264"/>
        <v>0</v>
      </c>
      <c r="AO190" s="6">
        <f t="shared" si="264"/>
        <v>0</v>
      </c>
      <c r="AP190" s="6">
        <f t="shared" si="264"/>
        <v>0</v>
      </c>
      <c r="AQ190" s="6">
        <f t="shared" si="264"/>
        <v>0</v>
      </c>
      <c r="AR190" s="6">
        <f t="shared" si="264"/>
        <v>0</v>
      </c>
      <c r="AS190" s="6">
        <f t="shared" si="264"/>
        <v>0</v>
      </c>
      <c r="AT190" s="6">
        <f t="shared" si="264"/>
        <v>0</v>
      </c>
      <c r="AU190" s="6">
        <f t="shared" si="264"/>
        <v>0</v>
      </c>
      <c r="AV190" s="6">
        <f t="shared" si="264"/>
        <v>0</v>
      </c>
      <c r="AW190" s="6">
        <f t="shared" si="264"/>
        <v>0</v>
      </c>
      <c r="AX190" s="6">
        <f t="shared" si="264"/>
        <v>0</v>
      </c>
      <c r="AY190" s="6">
        <f t="shared" si="264"/>
        <v>0</v>
      </c>
      <c r="AZ190" s="6">
        <f t="shared" si="264"/>
        <v>0</v>
      </c>
      <c r="BA190" s="6">
        <f t="shared" si="264"/>
        <v>0</v>
      </c>
      <c r="BB190" s="6">
        <f t="shared" si="264"/>
        <v>0</v>
      </c>
      <c r="BC190" s="6">
        <f t="shared" si="264"/>
        <v>0</v>
      </c>
      <c r="BD190" s="6">
        <f t="shared" si="264"/>
        <v>0</v>
      </c>
      <c r="BE190" s="6">
        <f t="shared" si="264"/>
        <v>0</v>
      </c>
      <c r="BF190" s="6">
        <f t="shared" si="264"/>
        <v>0</v>
      </c>
      <c r="BG190" s="6">
        <f t="shared" si="264"/>
        <v>0</v>
      </c>
      <c r="BH190" s="6">
        <f t="shared" si="264"/>
        <v>0</v>
      </c>
      <c r="BJ190" s="6">
        <f t="shared" ref="BJ190:BM190" si="265">IFERROR(BJ58*1000/BJ124,0)</f>
        <v>0</v>
      </c>
      <c r="BK190" s="6">
        <f t="shared" si="265"/>
        <v>0</v>
      </c>
      <c r="BL190" s="6">
        <f t="shared" si="265"/>
        <v>0</v>
      </c>
      <c r="BM190" s="6">
        <f t="shared" si="265"/>
        <v>0</v>
      </c>
    </row>
    <row r="191" spans="1:65" x14ac:dyDescent="0.2">
      <c r="A191" s="27">
        <v>44232</v>
      </c>
      <c r="B191" s="1" t="s">
        <v>273</v>
      </c>
      <c r="D191" s="27">
        <v>44232</v>
      </c>
      <c r="E191" s="1" t="s">
        <v>354</v>
      </c>
      <c r="F191" s="1" t="s">
        <v>29</v>
      </c>
      <c r="G191" s="41">
        <v>48.88</v>
      </c>
      <c r="H191" s="41">
        <v>48.88</v>
      </c>
      <c r="I191" s="1" t="s">
        <v>696</v>
      </c>
      <c r="J191" s="1">
        <v>2</v>
      </c>
      <c r="K191" s="1">
        <v>465715</v>
      </c>
      <c r="L191" s="27">
        <v>33435</v>
      </c>
      <c r="M191" s="27">
        <v>44085</v>
      </c>
      <c r="N191" s="27">
        <v>44603</v>
      </c>
      <c r="O191" s="27">
        <v>44610</v>
      </c>
      <c r="P191" s="1" t="s">
        <v>704</v>
      </c>
      <c r="Q191" s="27">
        <v>44212</v>
      </c>
      <c r="R191" s="27">
        <v>44225</v>
      </c>
      <c r="S191" s="67">
        <f t="shared" si="142"/>
        <v>44255</v>
      </c>
      <c r="T191" s="67">
        <f t="shared" si="224"/>
        <v>44227</v>
      </c>
      <c r="U191" s="67" t="str">
        <f t="shared" si="225"/>
        <v>na</v>
      </c>
      <c r="V191" s="69">
        <f t="shared" si="226"/>
        <v>14</v>
      </c>
      <c r="W191" s="69">
        <f t="shared" si="227"/>
        <v>0</v>
      </c>
      <c r="X191" s="41">
        <f t="shared" si="228"/>
        <v>48.88</v>
      </c>
      <c r="Y191" s="41">
        <f t="shared" si="229"/>
        <v>0</v>
      </c>
      <c r="Z191" s="41">
        <f t="shared" si="230"/>
        <v>2</v>
      </c>
      <c r="AA191" s="41">
        <f t="shared" si="231"/>
        <v>0</v>
      </c>
      <c r="AF191" s="71" t="s">
        <v>666</v>
      </c>
      <c r="AG191" s="72">
        <f t="shared" ref="AG191:BH191" si="266">IFERROR(AG59*1000/AG125,0)</f>
        <v>0</v>
      </c>
      <c r="AH191" s="72">
        <f t="shared" si="266"/>
        <v>0</v>
      </c>
      <c r="AI191" s="72">
        <f t="shared" si="266"/>
        <v>0</v>
      </c>
      <c r="AJ191" s="72">
        <f t="shared" si="266"/>
        <v>0</v>
      </c>
      <c r="AK191" s="72">
        <f t="shared" si="266"/>
        <v>0</v>
      </c>
      <c r="AL191" s="72">
        <f t="shared" si="266"/>
        <v>0</v>
      </c>
      <c r="AM191" s="72">
        <f t="shared" si="266"/>
        <v>0</v>
      </c>
      <c r="AN191" s="72">
        <f t="shared" si="266"/>
        <v>0</v>
      </c>
      <c r="AO191" s="72">
        <f t="shared" si="266"/>
        <v>0</v>
      </c>
      <c r="AP191" s="72">
        <f t="shared" si="266"/>
        <v>0</v>
      </c>
      <c r="AQ191" s="72">
        <f t="shared" si="266"/>
        <v>0</v>
      </c>
      <c r="AR191" s="72">
        <f t="shared" si="266"/>
        <v>0</v>
      </c>
      <c r="AS191" s="72">
        <f t="shared" si="266"/>
        <v>0</v>
      </c>
      <c r="AT191" s="72">
        <f t="shared" si="266"/>
        <v>0</v>
      </c>
      <c r="AU191" s="72">
        <f t="shared" si="266"/>
        <v>0</v>
      </c>
      <c r="AV191" s="72">
        <f t="shared" si="266"/>
        <v>0</v>
      </c>
      <c r="AW191" s="72">
        <f t="shared" si="266"/>
        <v>0</v>
      </c>
      <c r="AX191" s="72">
        <f t="shared" si="266"/>
        <v>0</v>
      </c>
      <c r="AY191" s="72">
        <f t="shared" si="266"/>
        <v>0</v>
      </c>
      <c r="AZ191" s="72">
        <f t="shared" si="266"/>
        <v>0</v>
      </c>
      <c r="BA191" s="72">
        <f t="shared" si="266"/>
        <v>0</v>
      </c>
      <c r="BB191" s="72">
        <f t="shared" si="266"/>
        <v>0</v>
      </c>
      <c r="BC191" s="72">
        <f t="shared" si="266"/>
        <v>0</v>
      </c>
      <c r="BD191" s="72">
        <f t="shared" si="266"/>
        <v>0</v>
      </c>
      <c r="BE191" s="72">
        <f t="shared" si="266"/>
        <v>0</v>
      </c>
      <c r="BF191" s="72">
        <f t="shared" si="266"/>
        <v>0</v>
      </c>
      <c r="BG191" s="72">
        <f t="shared" si="266"/>
        <v>0</v>
      </c>
      <c r="BH191" s="72">
        <f t="shared" si="266"/>
        <v>0</v>
      </c>
      <c r="BJ191" s="72">
        <f t="shared" ref="BJ191:BM191" si="267">IFERROR(BJ59*1000/BJ125,0)</f>
        <v>0</v>
      </c>
      <c r="BK191" s="72">
        <f t="shared" si="267"/>
        <v>0</v>
      </c>
      <c r="BL191" s="72">
        <f t="shared" si="267"/>
        <v>0</v>
      </c>
      <c r="BM191" s="72">
        <f t="shared" si="267"/>
        <v>0</v>
      </c>
    </row>
    <row r="192" spans="1:65" x14ac:dyDescent="0.2">
      <c r="A192" s="27">
        <v>44246</v>
      </c>
      <c r="B192" s="1">
        <v>11244</v>
      </c>
      <c r="D192" s="27">
        <v>44246</v>
      </c>
      <c r="E192" s="1" t="s">
        <v>265</v>
      </c>
      <c r="F192" s="1" t="s">
        <v>5</v>
      </c>
      <c r="G192" s="41">
        <v>1315.39</v>
      </c>
      <c r="H192" s="41">
        <v>1315.39</v>
      </c>
      <c r="I192" s="1" t="s">
        <v>696</v>
      </c>
      <c r="J192" s="1">
        <v>48</v>
      </c>
      <c r="K192" s="1">
        <v>467422</v>
      </c>
      <c r="L192" s="27" t="s">
        <v>714</v>
      </c>
      <c r="M192" s="27">
        <v>44245</v>
      </c>
      <c r="N192" s="27">
        <v>44249</v>
      </c>
      <c r="O192" s="27">
        <v>44260</v>
      </c>
      <c r="P192" s="1" t="s">
        <v>696</v>
      </c>
      <c r="Q192" s="27">
        <v>44226</v>
      </c>
      <c r="R192" s="27">
        <v>44239</v>
      </c>
      <c r="S192" s="67">
        <f t="shared" si="142"/>
        <v>44255</v>
      </c>
      <c r="T192" s="67">
        <f t="shared" si="224"/>
        <v>44227</v>
      </c>
      <c r="U192" s="67">
        <f t="shared" si="225"/>
        <v>44255</v>
      </c>
      <c r="V192" s="69">
        <f t="shared" si="226"/>
        <v>2</v>
      </c>
      <c r="W192" s="69">
        <f t="shared" si="227"/>
        <v>12</v>
      </c>
      <c r="X192" s="41">
        <f t="shared" si="228"/>
        <v>187.91285714285715</v>
      </c>
      <c r="Y192" s="41">
        <f t="shared" si="229"/>
        <v>1127.477142857143</v>
      </c>
      <c r="Z192" s="41">
        <f t="shared" si="230"/>
        <v>6.8571428571428568</v>
      </c>
      <c r="AA192" s="41">
        <f t="shared" si="231"/>
        <v>41.142857142857146</v>
      </c>
    </row>
    <row r="193" spans="1:65" x14ac:dyDescent="0.2">
      <c r="A193" s="27">
        <v>44246</v>
      </c>
      <c r="B193" s="1">
        <v>11245</v>
      </c>
      <c r="D193" s="27">
        <v>44246</v>
      </c>
      <c r="E193" s="1" t="s">
        <v>402</v>
      </c>
      <c r="F193" s="1" t="s">
        <v>32</v>
      </c>
      <c r="G193" s="41">
        <v>304</v>
      </c>
      <c r="H193" s="41">
        <v>304</v>
      </c>
      <c r="I193" s="1" t="s">
        <v>696</v>
      </c>
      <c r="J193" s="1">
        <v>0</v>
      </c>
      <c r="K193" s="1">
        <v>467402</v>
      </c>
      <c r="L193" s="27" t="s">
        <v>713</v>
      </c>
      <c r="M193" s="27">
        <v>44245</v>
      </c>
      <c r="N193" s="27">
        <v>44618</v>
      </c>
      <c r="O193" s="27">
        <v>44624</v>
      </c>
      <c r="P193" s="1" t="s">
        <v>696</v>
      </c>
      <c r="Q193" s="27">
        <v>44226</v>
      </c>
      <c r="R193" s="27">
        <v>44239</v>
      </c>
      <c r="S193" s="67">
        <f t="shared" si="142"/>
        <v>44255</v>
      </c>
      <c r="T193" s="67">
        <f t="shared" si="224"/>
        <v>44227</v>
      </c>
      <c r="U193" s="67">
        <f t="shared" si="225"/>
        <v>44255</v>
      </c>
      <c r="V193" s="69">
        <f t="shared" si="226"/>
        <v>2</v>
      </c>
      <c r="W193" s="69">
        <f t="shared" si="227"/>
        <v>12</v>
      </c>
      <c r="X193" s="41">
        <f t="shared" si="228"/>
        <v>43.428571428571423</v>
      </c>
      <c r="Y193" s="41">
        <f t="shared" si="229"/>
        <v>260.57142857142856</v>
      </c>
      <c r="Z193" s="41">
        <f t="shared" si="230"/>
        <v>0</v>
      </c>
      <c r="AA193" s="41">
        <f t="shared" si="231"/>
        <v>0</v>
      </c>
      <c r="BJ193" s="185">
        <f>IFERROR(BJ63*1000/BJ129,0)</f>
        <v>0</v>
      </c>
      <c r="BK193" s="185">
        <f t="shared" ref="BK193:BM193" si="268">IFERROR(BK63*1000/BK129,0)</f>
        <v>0</v>
      </c>
      <c r="BL193" s="185">
        <f t="shared" si="268"/>
        <v>0</v>
      </c>
      <c r="BM193" s="185">
        <f t="shared" si="268"/>
        <v>0</v>
      </c>
    </row>
    <row r="194" spans="1:65" x14ac:dyDescent="0.2">
      <c r="A194" s="27">
        <v>44246</v>
      </c>
      <c r="B194" s="1">
        <v>11246</v>
      </c>
      <c r="D194" s="27">
        <v>44246</v>
      </c>
      <c r="E194" s="1" t="s">
        <v>265</v>
      </c>
      <c r="F194" s="1" t="s">
        <v>5</v>
      </c>
      <c r="G194" s="41">
        <v>1415.41</v>
      </c>
      <c r="H194" s="41">
        <v>1415.41</v>
      </c>
      <c r="I194" s="1" t="s">
        <v>696</v>
      </c>
      <c r="J194" s="1">
        <v>64</v>
      </c>
      <c r="K194" s="1">
        <v>467381</v>
      </c>
      <c r="L194" s="27" t="s">
        <v>712</v>
      </c>
      <c r="M194" s="27">
        <v>44230</v>
      </c>
      <c r="N194" s="27">
        <v>44368</v>
      </c>
      <c r="O194" s="27">
        <v>44377</v>
      </c>
      <c r="P194" s="1" t="s">
        <v>696</v>
      </c>
      <c r="Q194" s="27">
        <v>44226</v>
      </c>
      <c r="R194" s="27">
        <v>44239</v>
      </c>
      <c r="S194" s="67">
        <f t="shared" si="142"/>
        <v>44255</v>
      </c>
      <c r="T194" s="67">
        <f t="shared" si="224"/>
        <v>44227</v>
      </c>
      <c r="U194" s="67">
        <f t="shared" si="225"/>
        <v>44255</v>
      </c>
      <c r="V194" s="69">
        <f t="shared" si="226"/>
        <v>2</v>
      </c>
      <c r="W194" s="69">
        <f t="shared" si="227"/>
        <v>12</v>
      </c>
      <c r="X194" s="41">
        <f t="shared" si="228"/>
        <v>202.20142857142858</v>
      </c>
      <c r="Y194" s="41">
        <f t="shared" si="229"/>
        <v>1213.2085714285715</v>
      </c>
      <c r="Z194" s="41">
        <f t="shared" si="230"/>
        <v>9.1428571428571423</v>
      </c>
      <c r="AA194" s="41">
        <f t="shared" si="231"/>
        <v>54.857142857142861</v>
      </c>
    </row>
    <row r="195" spans="1:65" x14ac:dyDescent="0.2">
      <c r="A195" s="27">
        <v>44246</v>
      </c>
      <c r="B195" s="1">
        <v>11247</v>
      </c>
      <c r="D195" s="27">
        <v>44246</v>
      </c>
      <c r="E195" s="1" t="s">
        <v>265</v>
      </c>
      <c r="F195" s="1" t="s">
        <v>5</v>
      </c>
      <c r="G195" s="41">
        <v>2384.62</v>
      </c>
      <c r="H195" s="41">
        <v>2384.62</v>
      </c>
      <c r="I195" s="1" t="s">
        <v>696</v>
      </c>
      <c r="J195" s="1">
        <v>80</v>
      </c>
      <c r="K195" s="1">
        <v>467338</v>
      </c>
      <c r="L195" s="27">
        <v>34183</v>
      </c>
      <c r="M195" s="27" t="s">
        <v>703</v>
      </c>
      <c r="N195" s="27"/>
      <c r="O195" s="27">
        <v>44680</v>
      </c>
      <c r="P195" s="1" t="s">
        <v>696</v>
      </c>
      <c r="Q195" s="27">
        <v>44226</v>
      </c>
      <c r="R195" s="27">
        <v>44239</v>
      </c>
      <c r="S195" s="67">
        <f t="shared" ref="S195:S258" si="269">EOMONTH(A195,0)</f>
        <v>44255</v>
      </c>
      <c r="T195" s="67">
        <f t="shared" si="224"/>
        <v>44227</v>
      </c>
      <c r="U195" s="67">
        <f t="shared" si="225"/>
        <v>44255</v>
      </c>
      <c r="V195" s="69">
        <f t="shared" si="226"/>
        <v>2</v>
      </c>
      <c r="W195" s="69">
        <f t="shared" si="227"/>
        <v>12</v>
      </c>
      <c r="X195" s="41">
        <f t="shared" si="228"/>
        <v>340.65999999999997</v>
      </c>
      <c r="Y195" s="41">
        <f t="shared" si="229"/>
        <v>2043.96</v>
      </c>
      <c r="Z195" s="41">
        <f t="shared" si="230"/>
        <v>11.428571428571427</v>
      </c>
      <c r="AA195" s="41">
        <f t="shared" si="231"/>
        <v>68.571428571428569</v>
      </c>
    </row>
    <row r="196" spans="1:65" x14ac:dyDescent="0.2">
      <c r="A196" s="27">
        <v>44246</v>
      </c>
      <c r="B196" s="1">
        <v>11248</v>
      </c>
      <c r="D196" s="27">
        <v>44246</v>
      </c>
      <c r="E196" s="1" t="s">
        <v>265</v>
      </c>
      <c r="F196" s="1" t="s">
        <v>5</v>
      </c>
      <c r="G196" s="41">
        <v>2076.92</v>
      </c>
      <c r="H196" s="41">
        <v>2076.92</v>
      </c>
      <c r="I196" s="1" t="s">
        <v>696</v>
      </c>
      <c r="J196" s="1">
        <v>80</v>
      </c>
      <c r="K196" s="1">
        <v>467360</v>
      </c>
      <c r="L196" s="27">
        <v>33435</v>
      </c>
      <c r="M196" s="27">
        <v>44085</v>
      </c>
      <c r="N196" s="27">
        <v>44603</v>
      </c>
      <c r="O196" s="27">
        <v>44610</v>
      </c>
      <c r="P196" s="1" t="s">
        <v>696</v>
      </c>
      <c r="Q196" s="27">
        <v>44226</v>
      </c>
      <c r="R196" s="27">
        <v>44239</v>
      </c>
      <c r="S196" s="67">
        <f t="shared" si="269"/>
        <v>44255</v>
      </c>
      <c r="T196" s="67">
        <f t="shared" si="224"/>
        <v>44227</v>
      </c>
      <c r="U196" s="67">
        <f t="shared" si="225"/>
        <v>44255</v>
      </c>
      <c r="V196" s="69">
        <f t="shared" si="226"/>
        <v>2</v>
      </c>
      <c r="W196" s="69">
        <f t="shared" si="227"/>
        <v>12</v>
      </c>
      <c r="X196" s="41">
        <f t="shared" si="228"/>
        <v>296.70285714285711</v>
      </c>
      <c r="Y196" s="41">
        <f t="shared" si="229"/>
        <v>1780.217142857143</v>
      </c>
      <c r="Z196" s="41">
        <f t="shared" si="230"/>
        <v>11.428571428571427</v>
      </c>
      <c r="AA196" s="41">
        <f t="shared" si="231"/>
        <v>68.571428571428569</v>
      </c>
    </row>
    <row r="197" spans="1:65" ht="13.5" x14ac:dyDescent="0.35">
      <c r="A197" s="27">
        <v>44246</v>
      </c>
      <c r="B197" s="1" t="s">
        <v>379</v>
      </c>
      <c r="D197" s="27">
        <v>44246</v>
      </c>
      <c r="E197" s="1" t="s">
        <v>376</v>
      </c>
      <c r="F197" s="1" t="s">
        <v>31</v>
      </c>
      <c r="G197" s="41">
        <v>4107.6899999999996</v>
      </c>
      <c r="H197" s="41">
        <v>4107.6899999999996</v>
      </c>
      <c r="I197" s="1" t="s">
        <v>696</v>
      </c>
      <c r="J197" s="1">
        <v>0</v>
      </c>
      <c r="K197" s="1">
        <v>467590</v>
      </c>
      <c r="L197" s="27" t="s">
        <v>706</v>
      </c>
      <c r="M197" s="27">
        <v>41122</v>
      </c>
      <c r="N197" s="27"/>
      <c r="O197" s="27">
        <v>44680</v>
      </c>
      <c r="P197" s="1" t="s">
        <v>696</v>
      </c>
      <c r="Q197" s="27">
        <v>44226</v>
      </c>
      <c r="R197" s="27">
        <v>44239</v>
      </c>
      <c r="S197" s="67">
        <f t="shared" si="269"/>
        <v>44255</v>
      </c>
      <c r="T197" s="67">
        <f t="shared" si="224"/>
        <v>44227</v>
      </c>
      <c r="U197" s="67">
        <f t="shared" si="225"/>
        <v>44255</v>
      </c>
      <c r="V197" s="69">
        <f t="shared" si="226"/>
        <v>2</v>
      </c>
      <c r="W197" s="69">
        <f t="shared" si="227"/>
        <v>12</v>
      </c>
      <c r="X197" s="41">
        <f t="shared" si="228"/>
        <v>586.81285714285707</v>
      </c>
      <c r="Y197" s="41">
        <f t="shared" si="229"/>
        <v>3520.8771428571426</v>
      </c>
      <c r="Z197" s="41">
        <f t="shared" si="230"/>
        <v>0</v>
      </c>
      <c r="AA197" s="41">
        <f t="shared" si="231"/>
        <v>0</v>
      </c>
      <c r="AG197" s="10">
        <v>43861</v>
      </c>
      <c r="AH197" s="10">
        <f>EOMONTH(AG197,1)</f>
        <v>43890</v>
      </c>
      <c r="AI197" s="10">
        <f t="shared" ref="AI197" si="270">EOMONTH(AH197,1)</f>
        <v>43921</v>
      </c>
      <c r="AJ197" s="10">
        <f t="shared" ref="AJ197" si="271">EOMONTH(AI197,1)</f>
        <v>43951</v>
      </c>
      <c r="AK197" s="10">
        <f t="shared" ref="AK197" si="272">EOMONTH(AJ197,1)</f>
        <v>43982</v>
      </c>
      <c r="AL197" s="10">
        <f t="shared" ref="AL197" si="273">EOMONTH(AK197,1)</f>
        <v>44012</v>
      </c>
      <c r="AM197" s="10">
        <f t="shared" ref="AM197" si="274">EOMONTH(AL197,1)</f>
        <v>44043</v>
      </c>
      <c r="AN197" s="10">
        <f t="shared" ref="AN197" si="275">EOMONTH(AM197,1)</f>
        <v>44074</v>
      </c>
      <c r="AO197" s="10">
        <f t="shared" ref="AO197" si="276">EOMONTH(AN197,1)</f>
        <v>44104</v>
      </c>
      <c r="AP197" s="10">
        <f t="shared" ref="AP197" si="277">EOMONTH(AO197,1)</f>
        <v>44135</v>
      </c>
      <c r="AQ197" s="10">
        <f t="shared" ref="AQ197" si="278">EOMONTH(AP197,1)</f>
        <v>44165</v>
      </c>
      <c r="AR197" s="10">
        <f t="shared" ref="AR197" si="279">EOMONTH(AQ197,1)</f>
        <v>44196</v>
      </c>
      <c r="AS197" s="10">
        <f t="shared" ref="AS197" si="280">EOMONTH(AR197,1)</f>
        <v>44227</v>
      </c>
      <c r="AT197" s="10">
        <f t="shared" ref="AT197" si="281">EOMONTH(AS197,1)</f>
        <v>44255</v>
      </c>
      <c r="AU197" s="10">
        <f t="shared" ref="AU197" si="282">EOMONTH(AT197,1)</f>
        <v>44286</v>
      </c>
      <c r="AV197" s="10">
        <f t="shared" ref="AV197" si="283">EOMONTH(AU197,1)</f>
        <v>44316</v>
      </c>
      <c r="AW197" s="10">
        <f t="shared" ref="AW197" si="284">EOMONTH(AV197,1)</f>
        <v>44347</v>
      </c>
      <c r="AX197" s="10">
        <f t="shared" ref="AX197" si="285">EOMONTH(AW197,1)</f>
        <v>44377</v>
      </c>
      <c r="AY197" s="10">
        <f t="shared" ref="AY197" si="286">EOMONTH(AX197,1)</f>
        <v>44408</v>
      </c>
      <c r="AZ197" s="10">
        <f t="shared" ref="AZ197" si="287">EOMONTH(AY197,1)</f>
        <v>44439</v>
      </c>
      <c r="BA197" s="10">
        <f t="shared" ref="BA197" si="288">EOMONTH(AZ197,1)</f>
        <v>44469</v>
      </c>
      <c r="BB197" s="10">
        <f t="shared" ref="BB197" si="289">EOMONTH(BA197,1)</f>
        <v>44500</v>
      </c>
      <c r="BC197" s="10">
        <f t="shared" ref="BC197" si="290">EOMONTH(BB197,1)</f>
        <v>44530</v>
      </c>
      <c r="BD197" s="10">
        <f t="shared" ref="BD197" si="291">EOMONTH(BC197,1)</f>
        <v>44561</v>
      </c>
      <c r="BE197" s="10">
        <f t="shared" ref="BE197" si="292">EOMONTH(BD197,1)</f>
        <v>44592</v>
      </c>
      <c r="BF197" s="10">
        <f t="shared" ref="BF197" si="293">EOMONTH(BE197,1)</f>
        <v>44620</v>
      </c>
      <c r="BG197" s="10">
        <f t="shared" ref="BG197" si="294">EOMONTH(BF197,1)</f>
        <v>44651</v>
      </c>
      <c r="BH197" s="10">
        <f t="shared" ref="BH197" si="295">EOMONTH(BG197,1)</f>
        <v>44681</v>
      </c>
    </row>
    <row r="198" spans="1:65" x14ac:dyDescent="0.2">
      <c r="A198" s="27">
        <v>44249</v>
      </c>
      <c r="B198" s="1" t="s">
        <v>404</v>
      </c>
      <c r="D198" s="27">
        <v>44249</v>
      </c>
      <c r="E198" s="1" t="s">
        <v>402</v>
      </c>
      <c r="F198" s="1" t="s">
        <v>32</v>
      </c>
      <c r="G198" s="41">
        <v>1019.23</v>
      </c>
      <c r="H198" s="41">
        <v>1019.23</v>
      </c>
      <c r="I198" s="1" t="s">
        <v>696</v>
      </c>
      <c r="J198" s="1">
        <v>53</v>
      </c>
      <c r="K198" s="1">
        <v>467937</v>
      </c>
      <c r="L198" s="27" t="s">
        <v>698</v>
      </c>
      <c r="M198" s="27" t="s">
        <v>699</v>
      </c>
      <c r="N198" s="27">
        <v>44237</v>
      </c>
      <c r="O198" s="27">
        <v>44249</v>
      </c>
      <c r="P198" s="1" t="s">
        <v>696</v>
      </c>
      <c r="Q198" s="27">
        <v>44226</v>
      </c>
      <c r="R198" s="27">
        <v>44239</v>
      </c>
      <c r="S198" s="67">
        <f t="shared" si="269"/>
        <v>44255</v>
      </c>
      <c r="T198" s="67">
        <f t="shared" si="224"/>
        <v>44227</v>
      </c>
      <c r="U198" s="67">
        <f t="shared" si="225"/>
        <v>44255</v>
      </c>
      <c r="V198" s="69">
        <f t="shared" si="226"/>
        <v>2</v>
      </c>
      <c r="W198" s="69">
        <f t="shared" si="227"/>
        <v>12</v>
      </c>
      <c r="X198" s="41">
        <f t="shared" si="228"/>
        <v>145.60428571428571</v>
      </c>
      <c r="Y198" s="41">
        <f t="shared" si="229"/>
        <v>873.62571428571437</v>
      </c>
      <c r="Z198" s="41">
        <f t="shared" si="230"/>
        <v>7.5714285714285712</v>
      </c>
      <c r="AA198" s="41">
        <f t="shared" si="231"/>
        <v>45.428571428571431</v>
      </c>
      <c r="AE198" s="1" t="s">
        <v>5</v>
      </c>
      <c r="AG198" s="6">
        <f>SUMIFS($H:$H,$C:$C,$AF198,$S:$S,AG$1,$F:$F,$AE198)/1000</f>
        <v>0</v>
      </c>
      <c r="AH198" s="6">
        <f t="shared" ref="AH198:AW213" si="296">SUMIFS($H:$H,$C:$C,$AF198,$S:$S,AH$1,$F:$F,$AE198)/1000</f>
        <v>0</v>
      </c>
      <c r="AI198" s="6">
        <f t="shared" si="296"/>
        <v>0</v>
      </c>
      <c r="AJ198" s="6">
        <f t="shared" si="296"/>
        <v>0</v>
      </c>
      <c r="AK198" s="6">
        <f t="shared" si="296"/>
        <v>0</v>
      </c>
      <c r="AL198" s="6">
        <f t="shared" si="296"/>
        <v>0</v>
      </c>
      <c r="AM198" s="6">
        <f t="shared" si="296"/>
        <v>0</v>
      </c>
      <c r="AN198" s="6">
        <f t="shared" si="296"/>
        <v>0</v>
      </c>
      <c r="AO198" s="6">
        <f t="shared" si="296"/>
        <v>0</v>
      </c>
      <c r="AP198" s="6">
        <f t="shared" si="296"/>
        <v>0</v>
      </c>
      <c r="AQ198" s="6">
        <f t="shared" si="296"/>
        <v>0</v>
      </c>
      <c r="AR198" s="6">
        <f t="shared" si="296"/>
        <v>0</v>
      </c>
      <c r="AS198" s="6">
        <f t="shared" si="296"/>
        <v>0</v>
      </c>
      <c r="AT198" s="6">
        <f t="shared" si="296"/>
        <v>0</v>
      </c>
      <c r="AU198" s="6">
        <f t="shared" si="296"/>
        <v>0</v>
      </c>
      <c r="AV198" s="6">
        <f t="shared" si="296"/>
        <v>0</v>
      </c>
      <c r="AW198" s="6">
        <f t="shared" si="296"/>
        <v>0</v>
      </c>
      <c r="AX198" s="6">
        <f t="shared" ref="AX198:BH213" si="297">SUMIFS($H:$H,$C:$C,$AF198,$S:$S,AX$1,$F:$F,$AE198)/1000</f>
        <v>0</v>
      </c>
      <c r="AY198" s="6">
        <f t="shared" si="297"/>
        <v>0</v>
      </c>
      <c r="AZ198" s="6">
        <f t="shared" si="297"/>
        <v>0</v>
      </c>
      <c r="BA198" s="6">
        <f t="shared" si="297"/>
        <v>0</v>
      </c>
      <c r="BB198" s="6">
        <f t="shared" si="297"/>
        <v>0</v>
      </c>
      <c r="BC198" s="6">
        <f t="shared" si="297"/>
        <v>0</v>
      </c>
      <c r="BD198" s="6">
        <f t="shared" si="297"/>
        <v>0</v>
      </c>
      <c r="BE198" s="6">
        <f t="shared" si="297"/>
        <v>0</v>
      </c>
      <c r="BF198" s="6">
        <f t="shared" si="297"/>
        <v>0</v>
      </c>
      <c r="BG198" s="6">
        <f t="shared" si="297"/>
        <v>0</v>
      </c>
      <c r="BH198" s="6">
        <f t="shared" si="297"/>
        <v>0</v>
      </c>
    </row>
    <row r="199" spans="1:65" x14ac:dyDescent="0.2">
      <c r="A199" s="27">
        <v>44260</v>
      </c>
      <c r="B199" s="1">
        <v>11254</v>
      </c>
      <c r="D199" s="27">
        <v>44260</v>
      </c>
      <c r="E199" s="1" t="s">
        <v>265</v>
      </c>
      <c r="F199" s="1" t="s">
        <v>5</v>
      </c>
      <c r="G199" s="41">
        <v>1073.24</v>
      </c>
      <c r="H199" s="41">
        <v>1073.24</v>
      </c>
      <c r="I199" s="1" t="s">
        <v>696</v>
      </c>
      <c r="J199" s="1">
        <v>43.5</v>
      </c>
      <c r="K199" s="1">
        <v>469119</v>
      </c>
      <c r="L199" s="27" t="s">
        <v>714</v>
      </c>
      <c r="M199" s="27">
        <v>44245</v>
      </c>
      <c r="N199" s="27">
        <v>44249</v>
      </c>
      <c r="O199" s="27">
        <v>44260</v>
      </c>
      <c r="P199" s="1" t="s">
        <v>696</v>
      </c>
      <c r="Q199" s="27">
        <v>44240</v>
      </c>
      <c r="R199" s="27">
        <v>44253</v>
      </c>
      <c r="S199" s="67">
        <f t="shared" si="269"/>
        <v>44286</v>
      </c>
      <c r="T199" s="67">
        <f t="shared" si="224"/>
        <v>44255</v>
      </c>
      <c r="U199" s="67" t="str">
        <f t="shared" si="225"/>
        <v>na</v>
      </c>
      <c r="V199" s="69">
        <f t="shared" si="226"/>
        <v>14</v>
      </c>
      <c r="W199" s="69">
        <f t="shared" si="227"/>
        <v>0</v>
      </c>
      <c r="X199" s="41">
        <f t="shared" si="228"/>
        <v>1073.24</v>
      </c>
      <c r="Y199" s="41">
        <f t="shared" si="229"/>
        <v>0</v>
      </c>
      <c r="Z199" s="41">
        <f t="shared" si="230"/>
        <v>43.5</v>
      </c>
      <c r="AA199" s="41">
        <f t="shared" si="231"/>
        <v>0</v>
      </c>
      <c r="AE199" s="1" t="s">
        <v>5</v>
      </c>
      <c r="AG199" s="6">
        <f t="shared" ref="AG199:AV214" si="298">SUMIFS($H:$H,$C:$C,$AF199,$S:$S,AG$1,$F:$F,$AE199)/1000</f>
        <v>0</v>
      </c>
      <c r="AH199" s="6">
        <f t="shared" si="296"/>
        <v>0</v>
      </c>
      <c r="AI199" s="6">
        <f t="shared" si="296"/>
        <v>0</v>
      </c>
      <c r="AJ199" s="6">
        <f t="shared" si="296"/>
        <v>0</v>
      </c>
      <c r="AK199" s="6">
        <f t="shared" si="296"/>
        <v>0</v>
      </c>
      <c r="AL199" s="6">
        <f t="shared" si="296"/>
        <v>0</v>
      </c>
      <c r="AM199" s="6">
        <f t="shared" si="296"/>
        <v>0</v>
      </c>
      <c r="AN199" s="6">
        <f t="shared" si="296"/>
        <v>0</v>
      </c>
      <c r="AO199" s="6">
        <f t="shared" si="296"/>
        <v>0</v>
      </c>
      <c r="AP199" s="6">
        <f t="shared" si="296"/>
        <v>0</v>
      </c>
      <c r="AQ199" s="6">
        <f t="shared" si="296"/>
        <v>0</v>
      </c>
      <c r="AR199" s="6">
        <f t="shared" si="296"/>
        <v>0</v>
      </c>
      <c r="AS199" s="6">
        <f t="shared" si="296"/>
        <v>0</v>
      </c>
      <c r="AT199" s="6">
        <f t="shared" si="296"/>
        <v>0</v>
      </c>
      <c r="AU199" s="6">
        <f t="shared" si="296"/>
        <v>0</v>
      </c>
      <c r="AV199" s="6">
        <f t="shared" si="296"/>
        <v>0</v>
      </c>
      <c r="AW199" s="6">
        <f t="shared" si="296"/>
        <v>0</v>
      </c>
      <c r="AX199" s="6">
        <f t="shared" si="297"/>
        <v>0</v>
      </c>
      <c r="AY199" s="6">
        <f t="shared" si="297"/>
        <v>0</v>
      </c>
      <c r="AZ199" s="6">
        <f t="shared" si="297"/>
        <v>0</v>
      </c>
      <c r="BA199" s="6">
        <f t="shared" si="297"/>
        <v>0</v>
      </c>
      <c r="BB199" s="6">
        <f t="shared" si="297"/>
        <v>0</v>
      </c>
      <c r="BC199" s="6">
        <f t="shared" si="297"/>
        <v>0</v>
      </c>
      <c r="BD199" s="6">
        <f t="shared" si="297"/>
        <v>0</v>
      </c>
      <c r="BE199" s="6">
        <f t="shared" si="297"/>
        <v>0</v>
      </c>
      <c r="BF199" s="6">
        <f t="shared" si="297"/>
        <v>0</v>
      </c>
      <c r="BG199" s="6">
        <f t="shared" si="297"/>
        <v>0</v>
      </c>
      <c r="BH199" s="6">
        <f t="shared" si="297"/>
        <v>0</v>
      </c>
    </row>
    <row r="200" spans="1:65" x14ac:dyDescent="0.2">
      <c r="A200" s="27">
        <v>44260</v>
      </c>
      <c r="B200" s="1" t="s">
        <v>380</v>
      </c>
      <c r="D200" s="27">
        <v>44260</v>
      </c>
      <c r="E200" s="1" t="s">
        <v>376</v>
      </c>
      <c r="F200" s="1" t="s">
        <v>31</v>
      </c>
      <c r="G200" s="41">
        <v>4107.6899999999996</v>
      </c>
      <c r="H200" s="41">
        <v>4107.6899999999996</v>
      </c>
      <c r="I200" s="1" t="s">
        <v>696</v>
      </c>
      <c r="J200" s="1">
        <v>0</v>
      </c>
      <c r="K200" s="1">
        <v>469003</v>
      </c>
      <c r="L200" s="27" t="s">
        <v>706</v>
      </c>
      <c r="M200" s="27">
        <v>41122</v>
      </c>
      <c r="N200" s="27"/>
      <c r="O200" s="27">
        <v>44680</v>
      </c>
      <c r="P200" s="1" t="s">
        <v>696</v>
      </c>
      <c r="Q200" s="27">
        <v>44240</v>
      </c>
      <c r="R200" s="27">
        <v>44253</v>
      </c>
      <c r="S200" s="67">
        <f t="shared" si="269"/>
        <v>44286</v>
      </c>
      <c r="T200" s="67">
        <f t="shared" si="224"/>
        <v>44255</v>
      </c>
      <c r="U200" s="67" t="str">
        <f t="shared" si="225"/>
        <v>na</v>
      </c>
      <c r="V200" s="69">
        <f t="shared" si="226"/>
        <v>14</v>
      </c>
      <c r="W200" s="69">
        <f t="shared" si="227"/>
        <v>0</v>
      </c>
      <c r="X200" s="41">
        <f t="shared" si="228"/>
        <v>4107.6899999999996</v>
      </c>
      <c r="Y200" s="41">
        <f t="shared" si="229"/>
        <v>0</v>
      </c>
      <c r="Z200" s="41">
        <f t="shared" si="230"/>
        <v>0</v>
      </c>
      <c r="AA200" s="41">
        <f t="shared" si="231"/>
        <v>0</v>
      </c>
      <c r="AE200" s="1" t="s">
        <v>5</v>
      </c>
      <c r="AG200" s="73">
        <f t="shared" si="298"/>
        <v>0</v>
      </c>
      <c r="AH200" s="73">
        <f t="shared" si="296"/>
        <v>0</v>
      </c>
      <c r="AI200" s="73">
        <f t="shared" si="296"/>
        <v>0</v>
      </c>
      <c r="AJ200" s="73">
        <f t="shared" si="296"/>
        <v>0</v>
      </c>
      <c r="AK200" s="73">
        <f t="shared" si="296"/>
        <v>0</v>
      </c>
      <c r="AL200" s="73">
        <f t="shared" si="296"/>
        <v>0</v>
      </c>
      <c r="AM200" s="73">
        <f t="shared" si="296"/>
        <v>0</v>
      </c>
      <c r="AN200" s="73">
        <f t="shared" si="296"/>
        <v>0</v>
      </c>
      <c r="AO200" s="73">
        <f t="shared" si="296"/>
        <v>0</v>
      </c>
      <c r="AP200" s="73">
        <f t="shared" si="296"/>
        <v>0</v>
      </c>
      <c r="AQ200" s="73">
        <f t="shared" si="296"/>
        <v>0</v>
      </c>
      <c r="AR200" s="73">
        <f t="shared" si="296"/>
        <v>0</v>
      </c>
      <c r="AS200" s="6">
        <f t="shared" si="296"/>
        <v>0</v>
      </c>
      <c r="AT200" s="6">
        <f t="shared" si="296"/>
        <v>0</v>
      </c>
      <c r="AU200" s="6">
        <f t="shared" si="296"/>
        <v>0</v>
      </c>
      <c r="AV200" s="6">
        <f t="shared" si="296"/>
        <v>0</v>
      </c>
      <c r="AW200" s="6">
        <f t="shared" si="296"/>
        <v>0</v>
      </c>
      <c r="AX200" s="6">
        <f t="shared" si="297"/>
        <v>0</v>
      </c>
      <c r="AY200" s="6">
        <f t="shared" si="297"/>
        <v>0</v>
      </c>
      <c r="AZ200" s="6">
        <f t="shared" si="297"/>
        <v>0</v>
      </c>
      <c r="BA200" s="6">
        <f t="shared" si="297"/>
        <v>0</v>
      </c>
      <c r="BB200" s="6">
        <f t="shared" si="297"/>
        <v>0</v>
      </c>
      <c r="BC200" s="6">
        <f t="shared" si="297"/>
        <v>0</v>
      </c>
      <c r="BD200" s="6">
        <f t="shared" si="297"/>
        <v>0</v>
      </c>
      <c r="BE200" s="6">
        <f t="shared" si="297"/>
        <v>0</v>
      </c>
      <c r="BF200" s="6">
        <f t="shared" si="297"/>
        <v>0</v>
      </c>
      <c r="BG200" s="6">
        <f t="shared" si="297"/>
        <v>0</v>
      </c>
      <c r="BH200" s="6">
        <f t="shared" si="297"/>
        <v>0</v>
      </c>
    </row>
    <row r="201" spans="1:65" x14ac:dyDescent="0.2">
      <c r="A201" s="27">
        <v>44260</v>
      </c>
      <c r="B201" s="1" t="s">
        <v>405</v>
      </c>
      <c r="D201" s="27">
        <v>44260</v>
      </c>
      <c r="E201" s="1" t="s">
        <v>402</v>
      </c>
      <c r="F201" s="1" t="s">
        <v>32</v>
      </c>
      <c r="G201" s="41">
        <v>892</v>
      </c>
      <c r="H201" s="41">
        <v>892</v>
      </c>
      <c r="I201" s="1" t="s">
        <v>696</v>
      </c>
      <c r="J201" s="1">
        <v>0</v>
      </c>
      <c r="K201" s="1">
        <v>468918</v>
      </c>
      <c r="L201" s="27" t="s">
        <v>713</v>
      </c>
      <c r="M201" s="27">
        <v>44245</v>
      </c>
      <c r="N201" s="27">
        <v>44618</v>
      </c>
      <c r="O201" s="27">
        <v>44624</v>
      </c>
      <c r="P201" s="1" t="s">
        <v>696</v>
      </c>
      <c r="Q201" s="27">
        <v>44240</v>
      </c>
      <c r="R201" s="27">
        <v>44253</v>
      </c>
      <c r="S201" s="67">
        <f t="shared" si="269"/>
        <v>44286</v>
      </c>
      <c r="T201" s="67">
        <f t="shared" si="224"/>
        <v>44255</v>
      </c>
      <c r="U201" s="67" t="str">
        <f t="shared" si="225"/>
        <v>na</v>
      </c>
      <c r="V201" s="69">
        <f t="shared" si="226"/>
        <v>14</v>
      </c>
      <c r="W201" s="69">
        <f t="shared" si="227"/>
        <v>0</v>
      </c>
      <c r="X201" s="41">
        <f t="shared" si="228"/>
        <v>892</v>
      </c>
      <c r="Y201" s="41">
        <f t="shared" si="229"/>
        <v>0</v>
      </c>
      <c r="Z201" s="41">
        <f t="shared" si="230"/>
        <v>0</v>
      </c>
      <c r="AA201" s="41">
        <f t="shared" si="231"/>
        <v>0</v>
      </c>
      <c r="AE201" s="1" t="s">
        <v>5</v>
      </c>
      <c r="AG201" s="6">
        <f t="shared" si="298"/>
        <v>0</v>
      </c>
      <c r="AH201" s="6">
        <f t="shared" si="296"/>
        <v>0</v>
      </c>
      <c r="AI201" s="6">
        <f t="shared" si="296"/>
        <v>0</v>
      </c>
      <c r="AJ201" s="6">
        <f t="shared" si="296"/>
        <v>0</v>
      </c>
      <c r="AK201" s="6">
        <f t="shared" si="296"/>
        <v>0</v>
      </c>
      <c r="AL201" s="6">
        <f t="shared" si="296"/>
        <v>0</v>
      </c>
      <c r="AM201" s="6">
        <f t="shared" si="296"/>
        <v>0</v>
      </c>
      <c r="AN201" s="6">
        <f t="shared" si="296"/>
        <v>0</v>
      </c>
      <c r="AO201" s="6">
        <f t="shared" si="296"/>
        <v>0</v>
      </c>
      <c r="AP201" s="6">
        <f t="shared" si="296"/>
        <v>0</v>
      </c>
      <c r="AQ201" s="6">
        <f t="shared" si="296"/>
        <v>0</v>
      </c>
      <c r="AR201" s="6">
        <f t="shared" si="296"/>
        <v>0</v>
      </c>
      <c r="AS201" s="6">
        <f t="shared" si="296"/>
        <v>0</v>
      </c>
      <c r="AT201" s="6">
        <f t="shared" si="296"/>
        <v>0</v>
      </c>
      <c r="AU201" s="6">
        <f t="shared" si="296"/>
        <v>0</v>
      </c>
      <c r="AV201" s="6">
        <f t="shared" si="296"/>
        <v>0</v>
      </c>
      <c r="AW201" s="6">
        <f t="shared" si="296"/>
        <v>0</v>
      </c>
      <c r="AX201" s="6">
        <f t="shared" si="297"/>
        <v>0</v>
      </c>
      <c r="AY201" s="6">
        <f t="shared" si="297"/>
        <v>0</v>
      </c>
      <c r="AZ201" s="6">
        <f t="shared" si="297"/>
        <v>0</v>
      </c>
      <c r="BA201" s="6">
        <f t="shared" si="297"/>
        <v>0</v>
      </c>
      <c r="BB201" s="6">
        <f t="shared" si="297"/>
        <v>0</v>
      </c>
      <c r="BC201" s="6">
        <f t="shared" si="297"/>
        <v>0</v>
      </c>
      <c r="BD201" s="6">
        <f t="shared" si="297"/>
        <v>0</v>
      </c>
      <c r="BE201" s="6">
        <f t="shared" si="297"/>
        <v>0</v>
      </c>
      <c r="BF201" s="6">
        <f t="shared" si="297"/>
        <v>0</v>
      </c>
      <c r="BG201" s="6">
        <f t="shared" si="297"/>
        <v>0</v>
      </c>
      <c r="BH201" s="6">
        <f t="shared" si="297"/>
        <v>0</v>
      </c>
    </row>
    <row r="202" spans="1:65" x14ac:dyDescent="0.2">
      <c r="A202" s="27">
        <v>44260</v>
      </c>
      <c r="B202" s="1" t="s">
        <v>274</v>
      </c>
      <c r="D202" s="27">
        <v>44260</v>
      </c>
      <c r="E202" s="1" t="s">
        <v>265</v>
      </c>
      <c r="F202" s="1" t="s">
        <v>5</v>
      </c>
      <c r="G202" s="41">
        <v>1769.23</v>
      </c>
      <c r="H202" s="41">
        <v>1769.23</v>
      </c>
      <c r="I202" s="1" t="s">
        <v>696</v>
      </c>
      <c r="J202" s="1">
        <v>80</v>
      </c>
      <c r="K202" s="1">
        <v>468938</v>
      </c>
      <c r="L202" s="27" t="s">
        <v>712</v>
      </c>
      <c r="M202" s="27">
        <v>44230</v>
      </c>
      <c r="N202" s="27">
        <v>44368</v>
      </c>
      <c r="O202" s="27">
        <v>44377</v>
      </c>
      <c r="P202" s="1" t="s">
        <v>696</v>
      </c>
      <c r="Q202" s="27">
        <v>44240</v>
      </c>
      <c r="R202" s="27">
        <v>44253</v>
      </c>
      <c r="S202" s="67">
        <f t="shared" si="269"/>
        <v>44286</v>
      </c>
      <c r="T202" s="67">
        <f t="shared" si="224"/>
        <v>44255</v>
      </c>
      <c r="U202" s="67" t="str">
        <f t="shared" si="225"/>
        <v>na</v>
      </c>
      <c r="V202" s="69">
        <f t="shared" si="226"/>
        <v>14</v>
      </c>
      <c r="W202" s="69">
        <f t="shared" si="227"/>
        <v>0</v>
      </c>
      <c r="X202" s="41">
        <f t="shared" si="228"/>
        <v>1769.23</v>
      </c>
      <c r="Y202" s="41">
        <f t="shared" si="229"/>
        <v>0</v>
      </c>
      <c r="Z202" s="41">
        <f t="shared" si="230"/>
        <v>80</v>
      </c>
      <c r="AA202" s="41">
        <f t="shared" si="231"/>
        <v>0</v>
      </c>
      <c r="AE202" s="1" t="s">
        <v>5</v>
      </c>
      <c r="AG202" s="6">
        <f t="shared" si="298"/>
        <v>0</v>
      </c>
      <c r="AH202" s="6">
        <f t="shared" si="296"/>
        <v>0</v>
      </c>
      <c r="AI202" s="6">
        <f t="shared" si="296"/>
        <v>0</v>
      </c>
      <c r="AJ202" s="6">
        <f t="shared" si="296"/>
        <v>0</v>
      </c>
      <c r="AK202" s="6">
        <f t="shared" si="296"/>
        <v>0</v>
      </c>
      <c r="AL202" s="6">
        <f t="shared" si="296"/>
        <v>0</v>
      </c>
      <c r="AM202" s="6">
        <f t="shared" si="296"/>
        <v>0</v>
      </c>
      <c r="AN202" s="6">
        <f t="shared" si="296"/>
        <v>0</v>
      </c>
      <c r="AO202" s="6">
        <f t="shared" si="296"/>
        <v>0</v>
      </c>
      <c r="AP202" s="6">
        <f t="shared" si="296"/>
        <v>0</v>
      </c>
      <c r="AQ202" s="6">
        <f t="shared" si="296"/>
        <v>0</v>
      </c>
      <c r="AR202" s="6">
        <f t="shared" si="296"/>
        <v>0</v>
      </c>
      <c r="AS202" s="6">
        <f t="shared" si="296"/>
        <v>0</v>
      </c>
      <c r="AT202" s="6">
        <f t="shared" si="296"/>
        <v>0</v>
      </c>
      <c r="AU202" s="6">
        <f t="shared" si="296"/>
        <v>0</v>
      </c>
      <c r="AV202" s="6">
        <f t="shared" si="296"/>
        <v>0</v>
      </c>
      <c r="AW202" s="6">
        <f t="shared" si="296"/>
        <v>0</v>
      </c>
      <c r="AX202" s="6">
        <f t="shared" si="297"/>
        <v>0</v>
      </c>
      <c r="AY202" s="6">
        <f t="shared" si="297"/>
        <v>0</v>
      </c>
      <c r="AZ202" s="6">
        <f t="shared" si="297"/>
        <v>0</v>
      </c>
      <c r="BA202" s="6">
        <f t="shared" si="297"/>
        <v>0</v>
      </c>
      <c r="BB202" s="6">
        <f t="shared" si="297"/>
        <v>0</v>
      </c>
      <c r="BC202" s="6">
        <f t="shared" si="297"/>
        <v>0</v>
      </c>
      <c r="BD202" s="6">
        <f t="shared" si="297"/>
        <v>0</v>
      </c>
      <c r="BE202" s="6">
        <f t="shared" si="297"/>
        <v>0</v>
      </c>
      <c r="BF202" s="6">
        <f t="shared" si="297"/>
        <v>0</v>
      </c>
      <c r="BG202" s="6">
        <f t="shared" si="297"/>
        <v>0</v>
      </c>
      <c r="BH202" s="6">
        <f t="shared" si="297"/>
        <v>0</v>
      </c>
    </row>
    <row r="203" spans="1:65" x14ac:dyDescent="0.2">
      <c r="A203" s="27">
        <v>44260</v>
      </c>
      <c r="B203" s="1" t="s">
        <v>276</v>
      </c>
      <c r="D203" s="27">
        <v>44260</v>
      </c>
      <c r="E203" s="1" t="s">
        <v>265</v>
      </c>
      <c r="F203" s="1" t="s">
        <v>5</v>
      </c>
      <c r="G203" s="41">
        <v>2384.62</v>
      </c>
      <c r="H203" s="41">
        <v>2384.62</v>
      </c>
      <c r="I203" s="1" t="s">
        <v>696</v>
      </c>
      <c r="J203" s="1">
        <v>80</v>
      </c>
      <c r="K203" s="1">
        <v>468959</v>
      </c>
      <c r="L203" s="27">
        <v>34183</v>
      </c>
      <c r="M203" s="27" t="s">
        <v>703</v>
      </c>
      <c r="N203" s="27"/>
      <c r="O203" s="27">
        <v>44680</v>
      </c>
      <c r="P203" s="1" t="s">
        <v>696</v>
      </c>
      <c r="Q203" s="27">
        <v>44240</v>
      </c>
      <c r="R203" s="27">
        <v>44253</v>
      </c>
      <c r="S203" s="67">
        <f t="shared" si="269"/>
        <v>44286</v>
      </c>
      <c r="T203" s="67">
        <f t="shared" si="224"/>
        <v>44255</v>
      </c>
      <c r="U203" s="67" t="str">
        <f t="shared" si="225"/>
        <v>na</v>
      </c>
      <c r="V203" s="69">
        <f t="shared" si="226"/>
        <v>14</v>
      </c>
      <c r="W203" s="69">
        <f t="shared" si="227"/>
        <v>0</v>
      </c>
      <c r="X203" s="41">
        <f t="shared" si="228"/>
        <v>2384.62</v>
      </c>
      <c r="Y203" s="41">
        <f t="shared" si="229"/>
        <v>0</v>
      </c>
      <c r="Z203" s="41">
        <f t="shared" si="230"/>
        <v>80</v>
      </c>
      <c r="AA203" s="41">
        <f t="shared" si="231"/>
        <v>0</v>
      </c>
      <c r="AE203" s="1" t="s">
        <v>5</v>
      </c>
      <c r="AG203" s="6">
        <f t="shared" si="298"/>
        <v>0</v>
      </c>
      <c r="AH203" s="6">
        <f t="shared" si="296"/>
        <v>0</v>
      </c>
      <c r="AI203" s="6">
        <f t="shared" si="296"/>
        <v>0</v>
      </c>
      <c r="AJ203" s="6">
        <f t="shared" si="296"/>
        <v>0</v>
      </c>
      <c r="AK203" s="6">
        <f t="shared" si="296"/>
        <v>0</v>
      </c>
      <c r="AL203" s="6">
        <f t="shared" si="296"/>
        <v>0</v>
      </c>
      <c r="AM203" s="6">
        <f t="shared" si="296"/>
        <v>0</v>
      </c>
      <c r="AN203" s="6">
        <f t="shared" si="296"/>
        <v>0</v>
      </c>
      <c r="AO203" s="6">
        <f t="shared" si="296"/>
        <v>0</v>
      </c>
      <c r="AP203" s="6">
        <f t="shared" si="296"/>
        <v>0</v>
      </c>
      <c r="AQ203" s="6">
        <f t="shared" si="296"/>
        <v>0</v>
      </c>
      <c r="AR203" s="6">
        <f t="shared" si="296"/>
        <v>0</v>
      </c>
      <c r="AS203" s="6">
        <f t="shared" si="296"/>
        <v>0</v>
      </c>
      <c r="AT203" s="6">
        <f t="shared" si="296"/>
        <v>0</v>
      </c>
      <c r="AU203" s="6">
        <f t="shared" si="296"/>
        <v>0</v>
      </c>
      <c r="AV203" s="6">
        <f t="shared" si="296"/>
        <v>0</v>
      </c>
      <c r="AW203" s="6">
        <f t="shared" si="296"/>
        <v>0</v>
      </c>
      <c r="AX203" s="6">
        <f t="shared" si="297"/>
        <v>0</v>
      </c>
      <c r="AY203" s="6">
        <f t="shared" si="297"/>
        <v>0</v>
      </c>
      <c r="AZ203" s="6">
        <f t="shared" si="297"/>
        <v>0</v>
      </c>
      <c r="BA203" s="6">
        <f t="shared" si="297"/>
        <v>0</v>
      </c>
      <c r="BB203" s="6">
        <f t="shared" si="297"/>
        <v>0</v>
      </c>
      <c r="BC203" s="6">
        <f t="shared" si="297"/>
        <v>0</v>
      </c>
      <c r="BD203" s="6">
        <f t="shared" si="297"/>
        <v>0</v>
      </c>
      <c r="BE203" s="6">
        <f t="shared" si="297"/>
        <v>0</v>
      </c>
      <c r="BF203" s="6">
        <f t="shared" si="297"/>
        <v>0</v>
      </c>
      <c r="BG203" s="6">
        <f t="shared" si="297"/>
        <v>0</v>
      </c>
      <c r="BH203" s="6">
        <f t="shared" si="297"/>
        <v>0</v>
      </c>
    </row>
    <row r="204" spans="1:65" x14ac:dyDescent="0.2">
      <c r="A204" s="27">
        <v>44260</v>
      </c>
      <c r="B204" s="1" t="s">
        <v>275</v>
      </c>
      <c r="D204" s="27">
        <v>44260</v>
      </c>
      <c r="E204" s="1" t="s">
        <v>265</v>
      </c>
      <c r="F204" s="1" t="s">
        <v>5</v>
      </c>
      <c r="G204" s="41">
        <v>1973.07</v>
      </c>
      <c r="H204" s="41">
        <v>1973.07</v>
      </c>
      <c r="I204" s="1" t="s">
        <v>696</v>
      </c>
      <c r="J204" s="1">
        <v>76</v>
      </c>
      <c r="K204" s="1">
        <v>468981</v>
      </c>
      <c r="L204" s="27">
        <v>33435</v>
      </c>
      <c r="M204" s="27">
        <v>44085</v>
      </c>
      <c r="N204" s="27">
        <v>44603</v>
      </c>
      <c r="O204" s="27">
        <v>44610</v>
      </c>
      <c r="P204" s="1" t="s">
        <v>696</v>
      </c>
      <c r="Q204" s="27">
        <v>44240</v>
      </c>
      <c r="R204" s="27">
        <v>44253</v>
      </c>
      <c r="S204" s="67">
        <f t="shared" si="269"/>
        <v>44286</v>
      </c>
      <c r="T204" s="67">
        <f t="shared" si="224"/>
        <v>44255</v>
      </c>
      <c r="U204" s="67" t="str">
        <f t="shared" si="225"/>
        <v>na</v>
      </c>
      <c r="V204" s="69">
        <f t="shared" si="226"/>
        <v>14</v>
      </c>
      <c r="W204" s="69">
        <f t="shared" si="227"/>
        <v>0</v>
      </c>
      <c r="X204" s="41">
        <f t="shared" si="228"/>
        <v>1973.07</v>
      </c>
      <c r="Y204" s="41">
        <f t="shared" si="229"/>
        <v>0</v>
      </c>
      <c r="Z204" s="41">
        <f t="shared" si="230"/>
        <v>76</v>
      </c>
      <c r="AA204" s="41">
        <f t="shared" si="231"/>
        <v>0</v>
      </c>
      <c r="AE204" s="1" t="s">
        <v>5</v>
      </c>
      <c r="AG204" s="6">
        <f t="shared" si="298"/>
        <v>0</v>
      </c>
      <c r="AH204" s="6">
        <f t="shared" si="296"/>
        <v>0</v>
      </c>
      <c r="AI204" s="6">
        <f t="shared" si="296"/>
        <v>0</v>
      </c>
      <c r="AJ204" s="6">
        <f t="shared" si="296"/>
        <v>0</v>
      </c>
      <c r="AK204" s="6">
        <f t="shared" si="296"/>
        <v>0</v>
      </c>
      <c r="AL204" s="6">
        <f t="shared" si="296"/>
        <v>0</v>
      </c>
      <c r="AM204" s="6">
        <f t="shared" si="296"/>
        <v>0</v>
      </c>
      <c r="AN204" s="6">
        <f t="shared" si="296"/>
        <v>0</v>
      </c>
      <c r="AO204" s="6">
        <f t="shared" si="296"/>
        <v>0</v>
      </c>
      <c r="AP204" s="6">
        <f t="shared" si="296"/>
        <v>0</v>
      </c>
      <c r="AQ204" s="6">
        <f t="shared" si="296"/>
        <v>0</v>
      </c>
      <c r="AR204" s="6">
        <f t="shared" si="296"/>
        <v>0</v>
      </c>
      <c r="AS204" s="6">
        <f t="shared" si="296"/>
        <v>0</v>
      </c>
      <c r="AT204" s="6">
        <f t="shared" si="296"/>
        <v>0</v>
      </c>
      <c r="AU204" s="6">
        <f t="shared" si="296"/>
        <v>0</v>
      </c>
      <c r="AV204" s="6">
        <f t="shared" si="296"/>
        <v>0</v>
      </c>
      <c r="AW204" s="6">
        <f t="shared" si="296"/>
        <v>0</v>
      </c>
      <c r="AX204" s="6">
        <f t="shared" si="297"/>
        <v>0</v>
      </c>
      <c r="AY204" s="6">
        <f t="shared" si="297"/>
        <v>0</v>
      </c>
      <c r="AZ204" s="6">
        <f t="shared" si="297"/>
        <v>0</v>
      </c>
      <c r="BA204" s="6">
        <f t="shared" si="297"/>
        <v>0</v>
      </c>
      <c r="BB204" s="6">
        <f t="shared" si="297"/>
        <v>0</v>
      </c>
      <c r="BC204" s="6">
        <f t="shared" si="297"/>
        <v>0</v>
      </c>
      <c r="BD204" s="6">
        <f t="shared" si="297"/>
        <v>0</v>
      </c>
      <c r="BE204" s="6">
        <f t="shared" si="297"/>
        <v>0</v>
      </c>
      <c r="BF204" s="6">
        <f t="shared" si="297"/>
        <v>0</v>
      </c>
      <c r="BG204" s="6">
        <f t="shared" si="297"/>
        <v>0</v>
      </c>
      <c r="BH204" s="6">
        <f t="shared" si="297"/>
        <v>0</v>
      </c>
    </row>
    <row r="205" spans="1:65" x14ac:dyDescent="0.2">
      <c r="A205" s="27">
        <v>44260</v>
      </c>
      <c r="B205" s="1" t="s">
        <v>275</v>
      </c>
      <c r="D205" s="27">
        <v>44260</v>
      </c>
      <c r="E205" s="1" t="s">
        <v>354</v>
      </c>
      <c r="F205" s="1" t="s">
        <v>29</v>
      </c>
      <c r="G205" s="41">
        <v>103.85</v>
      </c>
      <c r="H205" s="41">
        <v>103.85</v>
      </c>
      <c r="I205" s="1" t="s">
        <v>696</v>
      </c>
      <c r="J205" s="1">
        <v>4</v>
      </c>
      <c r="K205" s="1">
        <v>468981</v>
      </c>
      <c r="L205" s="27">
        <v>33435</v>
      </c>
      <c r="M205" s="27">
        <v>44085</v>
      </c>
      <c r="N205" s="27">
        <v>44603</v>
      </c>
      <c r="O205" s="27">
        <v>44610</v>
      </c>
      <c r="P205" s="1" t="s">
        <v>704</v>
      </c>
      <c r="Q205" s="27">
        <v>44240</v>
      </c>
      <c r="R205" s="27">
        <v>44253</v>
      </c>
      <c r="S205" s="67">
        <f t="shared" si="269"/>
        <v>44286</v>
      </c>
      <c r="T205" s="67">
        <f t="shared" si="224"/>
        <v>44255</v>
      </c>
      <c r="U205" s="67" t="str">
        <f t="shared" si="225"/>
        <v>na</v>
      </c>
      <c r="V205" s="69">
        <f t="shared" si="226"/>
        <v>14</v>
      </c>
      <c r="W205" s="69">
        <f t="shared" si="227"/>
        <v>0</v>
      </c>
      <c r="X205" s="41">
        <f t="shared" si="228"/>
        <v>103.85</v>
      </c>
      <c r="Y205" s="41">
        <f t="shared" si="229"/>
        <v>0</v>
      </c>
      <c r="Z205" s="41">
        <f t="shared" si="230"/>
        <v>4</v>
      </c>
      <c r="AA205" s="41">
        <f t="shared" si="231"/>
        <v>0</v>
      </c>
      <c r="AE205" s="1" t="s">
        <v>5</v>
      </c>
      <c r="AG205" s="6">
        <f t="shared" si="298"/>
        <v>0</v>
      </c>
      <c r="AH205" s="6">
        <f t="shared" si="296"/>
        <v>0</v>
      </c>
      <c r="AI205" s="6">
        <f t="shared" si="296"/>
        <v>0</v>
      </c>
      <c r="AJ205" s="6">
        <f t="shared" si="296"/>
        <v>0</v>
      </c>
      <c r="AK205" s="6">
        <f t="shared" si="296"/>
        <v>0</v>
      </c>
      <c r="AL205" s="6">
        <f t="shared" si="296"/>
        <v>0</v>
      </c>
      <c r="AM205" s="6">
        <f t="shared" si="296"/>
        <v>0</v>
      </c>
      <c r="AN205" s="6">
        <f t="shared" si="296"/>
        <v>0</v>
      </c>
      <c r="AO205" s="6">
        <f t="shared" si="296"/>
        <v>0</v>
      </c>
      <c r="AP205" s="6">
        <f t="shared" si="296"/>
        <v>0</v>
      </c>
      <c r="AQ205" s="6">
        <f t="shared" si="296"/>
        <v>0</v>
      </c>
      <c r="AR205" s="6">
        <f t="shared" si="296"/>
        <v>0</v>
      </c>
      <c r="AS205" s="6">
        <f t="shared" si="296"/>
        <v>0</v>
      </c>
      <c r="AT205" s="6">
        <f t="shared" si="296"/>
        <v>0</v>
      </c>
      <c r="AU205" s="6">
        <f t="shared" si="296"/>
        <v>0</v>
      </c>
      <c r="AV205" s="6">
        <f t="shared" si="296"/>
        <v>0</v>
      </c>
      <c r="AW205" s="6">
        <f t="shared" si="296"/>
        <v>0</v>
      </c>
      <c r="AX205" s="6">
        <f t="shared" si="297"/>
        <v>0</v>
      </c>
      <c r="AY205" s="6">
        <f t="shared" si="297"/>
        <v>0</v>
      </c>
      <c r="AZ205" s="6">
        <f t="shared" si="297"/>
        <v>0</v>
      </c>
      <c r="BA205" s="6">
        <f t="shared" si="297"/>
        <v>0</v>
      </c>
      <c r="BB205" s="6">
        <f t="shared" si="297"/>
        <v>0</v>
      </c>
      <c r="BC205" s="6">
        <f t="shared" si="297"/>
        <v>0</v>
      </c>
      <c r="BD205" s="6">
        <f t="shared" si="297"/>
        <v>0</v>
      </c>
      <c r="BE205" s="6">
        <f t="shared" si="297"/>
        <v>0</v>
      </c>
      <c r="BF205" s="6">
        <f t="shared" si="297"/>
        <v>0</v>
      </c>
      <c r="BG205" s="6">
        <f t="shared" si="297"/>
        <v>0</v>
      </c>
      <c r="BH205" s="6">
        <f t="shared" si="297"/>
        <v>0</v>
      </c>
    </row>
    <row r="206" spans="1:65" x14ac:dyDescent="0.2">
      <c r="A206" s="27">
        <v>44274</v>
      </c>
      <c r="B206" s="1" t="s">
        <v>381</v>
      </c>
      <c r="D206" s="27">
        <v>44274</v>
      </c>
      <c r="E206" s="1" t="s">
        <v>376</v>
      </c>
      <c r="F206" s="1" t="s">
        <v>31</v>
      </c>
      <c r="G206" s="41">
        <v>4107.6899999999996</v>
      </c>
      <c r="H206" s="41">
        <v>4107.6899999999996</v>
      </c>
      <c r="I206" s="1" t="s">
        <v>696</v>
      </c>
      <c r="J206" s="1">
        <v>80</v>
      </c>
      <c r="K206" s="1">
        <v>471887</v>
      </c>
      <c r="L206" s="27" t="s">
        <v>706</v>
      </c>
      <c r="M206" s="27">
        <v>41122</v>
      </c>
      <c r="N206" s="27"/>
      <c r="O206" s="27">
        <v>44680</v>
      </c>
      <c r="P206" s="1" t="s">
        <v>696</v>
      </c>
      <c r="Q206" s="27">
        <v>44254</v>
      </c>
      <c r="R206" s="27">
        <v>44267</v>
      </c>
      <c r="S206" s="67">
        <f t="shared" si="269"/>
        <v>44286</v>
      </c>
      <c r="T206" s="67">
        <f t="shared" si="224"/>
        <v>44255</v>
      </c>
      <c r="U206" s="67">
        <f t="shared" si="225"/>
        <v>44286</v>
      </c>
      <c r="V206" s="69">
        <f t="shared" si="226"/>
        <v>2</v>
      </c>
      <c r="W206" s="69">
        <f t="shared" si="227"/>
        <v>12</v>
      </c>
      <c r="X206" s="41">
        <f t="shared" si="228"/>
        <v>586.81285714285707</v>
      </c>
      <c r="Y206" s="41">
        <f t="shared" si="229"/>
        <v>3520.8771428571426</v>
      </c>
      <c r="Z206" s="41">
        <f t="shared" si="230"/>
        <v>11.428571428571427</v>
      </c>
      <c r="AA206" s="41">
        <f t="shared" si="231"/>
        <v>68.571428571428569</v>
      </c>
      <c r="AE206" s="1" t="s">
        <v>5</v>
      </c>
      <c r="AG206" s="6">
        <f t="shared" si="298"/>
        <v>0</v>
      </c>
      <c r="AH206" s="6">
        <f t="shared" si="296"/>
        <v>0</v>
      </c>
      <c r="AI206" s="6">
        <f t="shared" si="296"/>
        <v>0</v>
      </c>
      <c r="AJ206" s="6">
        <f t="shared" si="296"/>
        <v>0</v>
      </c>
      <c r="AK206" s="6">
        <f t="shared" si="296"/>
        <v>0</v>
      </c>
      <c r="AL206" s="6">
        <f t="shared" si="296"/>
        <v>0</v>
      </c>
      <c r="AM206" s="6">
        <f t="shared" si="296"/>
        <v>0</v>
      </c>
      <c r="AN206" s="6">
        <f t="shared" si="296"/>
        <v>0</v>
      </c>
      <c r="AO206" s="6">
        <f t="shared" si="296"/>
        <v>0</v>
      </c>
      <c r="AP206" s="6">
        <f t="shared" si="296"/>
        <v>0</v>
      </c>
      <c r="AQ206" s="6">
        <f t="shared" si="296"/>
        <v>0</v>
      </c>
      <c r="AR206" s="6">
        <f t="shared" si="296"/>
        <v>0</v>
      </c>
      <c r="AS206" s="6">
        <f t="shared" si="296"/>
        <v>0</v>
      </c>
      <c r="AT206" s="6">
        <f t="shared" si="296"/>
        <v>0</v>
      </c>
      <c r="AU206" s="6">
        <f t="shared" si="296"/>
        <v>0</v>
      </c>
      <c r="AV206" s="6">
        <f t="shared" si="296"/>
        <v>0</v>
      </c>
      <c r="AW206" s="6">
        <f t="shared" si="296"/>
        <v>0</v>
      </c>
      <c r="AX206" s="6">
        <f t="shared" si="297"/>
        <v>0</v>
      </c>
      <c r="AY206" s="6">
        <f t="shared" si="297"/>
        <v>0</v>
      </c>
      <c r="AZ206" s="6">
        <f t="shared" si="297"/>
        <v>0</v>
      </c>
      <c r="BA206" s="6">
        <f t="shared" si="297"/>
        <v>0</v>
      </c>
      <c r="BB206" s="6">
        <f t="shared" si="297"/>
        <v>0</v>
      </c>
      <c r="BC206" s="6">
        <f t="shared" si="297"/>
        <v>0</v>
      </c>
      <c r="BD206" s="6">
        <f t="shared" si="297"/>
        <v>0</v>
      </c>
      <c r="BE206" s="6">
        <f t="shared" si="297"/>
        <v>0</v>
      </c>
      <c r="BF206" s="6">
        <f t="shared" si="297"/>
        <v>0</v>
      </c>
      <c r="BG206" s="6">
        <f t="shared" si="297"/>
        <v>0</v>
      </c>
      <c r="BH206" s="6">
        <f t="shared" si="297"/>
        <v>0</v>
      </c>
    </row>
    <row r="207" spans="1:65" x14ac:dyDescent="0.2">
      <c r="A207" s="27">
        <v>44274</v>
      </c>
      <c r="B207" s="1" t="s">
        <v>356</v>
      </c>
      <c r="D207" s="27">
        <v>44274</v>
      </c>
      <c r="E207" s="1" t="s">
        <v>357</v>
      </c>
      <c r="F207" s="1" t="s">
        <v>29</v>
      </c>
      <c r="G207" s="41">
        <v>19</v>
      </c>
      <c r="H207" s="41">
        <v>1273</v>
      </c>
      <c r="I207" s="1" t="s">
        <v>711</v>
      </c>
      <c r="J207" s="1">
        <v>67</v>
      </c>
      <c r="K207" s="1">
        <v>471867</v>
      </c>
      <c r="L207" s="27" t="s">
        <v>713</v>
      </c>
      <c r="M207" s="27">
        <v>44245</v>
      </c>
      <c r="N207" s="27">
        <v>44618</v>
      </c>
      <c r="O207" s="27">
        <v>44624</v>
      </c>
      <c r="P207" s="1" t="s">
        <v>697</v>
      </c>
      <c r="Q207" s="27">
        <v>44254</v>
      </c>
      <c r="R207" s="27">
        <v>44267</v>
      </c>
      <c r="S207" s="67">
        <f t="shared" si="269"/>
        <v>44286</v>
      </c>
      <c r="T207" s="67">
        <f t="shared" si="224"/>
        <v>44255</v>
      </c>
      <c r="U207" s="67">
        <f t="shared" si="225"/>
        <v>44286</v>
      </c>
      <c r="V207" s="69">
        <f t="shared" si="226"/>
        <v>2</v>
      </c>
      <c r="W207" s="69">
        <f t="shared" si="227"/>
        <v>12</v>
      </c>
      <c r="X207" s="41">
        <f t="shared" si="228"/>
        <v>181.85714285714286</v>
      </c>
      <c r="Y207" s="41">
        <f t="shared" si="229"/>
        <v>1091.1428571428571</v>
      </c>
      <c r="Z207" s="41">
        <f t="shared" si="230"/>
        <v>9.5714285714285712</v>
      </c>
      <c r="AA207" s="41">
        <f t="shared" si="231"/>
        <v>57.428571428571431</v>
      </c>
      <c r="AE207" s="1" t="s">
        <v>5</v>
      </c>
      <c r="AG207" s="6">
        <f t="shared" si="298"/>
        <v>0</v>
      </c>
      <c r="AH207" s="6">
        <f t="shared" si="296"/>
        <v>0</v>
      </c>
      <c r="AI207" s="6">
        <f t="shared" si="296"/>
        <v>0</v>
      </c>
      <c r="AJ207" s="6">
        <f t="shared" si="296"/>
        <v>0</v>
      </c>
      <c r="AK207" s="6">
        <f t="shared" si="296"/>
        <v>0</v>
      </c>
      <c r="AL207" s="6">
        <f t="shared" si="296"/>
        <v>0</v>
      </c>
      <c r="AM207" s="6">
        <f t="shared" si="296"/>
        <v>0</v>
      </c>
      <c r="AN207" s="6">
        <f t="shared" si="296"/>
        <v>0</v>
      </c>
      <c r="AO207" s="6">
        <f t="shared" si="296"/>
        <v>0</v>
      </c>
      <c r="AP207" s="6">
        <f t="shared" si="296"/>
        <v>0</v>
      </c>
      <c r="AQ207" s="6">
        <f t="shared" si="296"/>
        <v>0</v>
      </c>
      <c r="AR207" s="6">
        <f t="shared" si="296"/>
        <v>0</v>
      </c>
      <c r="AS207" s="6">
        <f t="shared" si="296"/>
        <v>0</v>
      </c>
      <c r="AT207" s="6">
        <f t="shared" si="296"/>
        <v>0</v>
      </c>
      <c r="AU207" s="6">
        <f t="shared" si="296"/>
        <v>0</v>
      </c>
      <c r="AV207" s="6">
        <f t="shared" si="296"/>
        <v>0</v>
      </c>
      <c r="AW207" s="6">
        <f t="shared" si="296"/>
        <v>0</v>
      </c>
      <c r="AX207" s="6">
        <f t="shared" si="297"/>
        <v>0</v>
      </c>
      <c r="AY207" s="6">
        <f t="shared" si="297"/>
        <v>0</v>
      </c>
      <c r="AZ207" s="6">
        <f t="shared" si="297"/>
        <v>0</v>
      </c>
      <c r="BA207" s="6">
        <f t="shared" si="297"/>
        <v>0</v>
      </c>
      <c r="BB207" s="6">
        <f t="shared" si="297"/>
        <v>0</v>
      </c>
      <c r="BC207" s="6">
        <f t="shared" si="297"/>
        <v>0</v>
      </c>
      <c r="BD207" s="6">
        <f t="shared" si="297"/>
        <v>0</v>
      </c>
      <c r="BE207" s="6">
        <f t="shared" si="297"/>
        <v>0</v>
      </c>
      <c r="BF207" s="6">
        <f t="shared" si="297"/>
        <v>0</v>
      </c>
      <c r="BG207" s="6">
        <f t="shared" si="297"/>
        <v>0</v>
      </c>
      <c r="BH207" s="6">
        <f t="shared" si="297"/>
        <v>0</v>
      </c>
    </row>
    <row r="208" spans="1:65" x14ac:dyDescent="0.2">
      <c r="A208" s="27">
        <v>44274</v>
      </c>
      <c r="B208" s="1" t="s">
        <v>277</v>
      </c>
      <c r="D208" s="27">
        <v>44274</v>
      </c>
      <c r="E208" s="1" t="s">
        <v>265</v>
      </c>
      <c r="F208" s="1" t="s">
        <v>5</v>
      </c>
      <c r="G208" s="41">
        <v>1769.23</v>
      </c>
      <c r="H208" s="41">
        <v>1769.23</v>
      </c>
      <c r="I208" s="1" t="s">
        <v>696</v>
      </c>
      <c r="J208" s="1">
        <v>80</v>
      </c>
      <c r="K208" s="1">
        <v>471924</v>
      </c>
      <c r="L208" s="27" t="s">
        <v>712</v>
      </c>
      <c r="M208" s="27">
        <v>44230</v>
      </c>
      <c r="N208" s="27">
        <v>44368</v>
      </c>
      <c r="O208" s="27">
        <v>44377</v>
      </c>
      <c r="P208" s="1" t="s">
        <v>696</v>
      </c>
      <c r="Q208" s="27">
        <v>44254</v>
      </c>
      <c r="R208" s="27">
        <v>44267</v>
      </c>
      <c r="S208" s="67">
        <f t="shared" si="269"/>
        <v>44286</v>
      </c>
      <c r="T208" s="67">
        <f t="shared" si="224"/>
        <v>44255</v>
      </c>
      <c r="U208" s="67">
        <f t="shared" si="225"/>
        <v>44286</v>
      </c>
      <c r="V208" s="69">
        <f t="shared" si="226"/>
        <v>2</v>
      </c>
      <c r="W208" s="69">
        <f t="shared" si="227"/>
        <v>12</v>
      </c>
      <c r="X208" s="41">
        <f t="shared" si="228"/>
        <v>252.74714285714285</v>
      </c>
      <c r="Y208" s="41">
        <f t="shared" si="229"/>
        <v>1516.4828571428573</v>
      </c>
      <c r="Z208" s="41">
        <f t="shared" si="230"/>
        <v>11.428571428571427</v>
      </c>
      <c r="AA208" s="41">
        <f t="shared" si="231"/>
        <v>68.571428571428569</v>
      </c>
      <c r="AE208" s="1" t="s">
        <v>5</v>
      </c>
      <c r="AG208" s="6">
        <f t="shared" si="298"/>
        <v>0</v>
      </c>
      <c r="AH208" s="6">
        <f t="shared" si="296"/>
        <v>0</v>
      </c>
      <c r="AI208" s="6">
        <f t="shared" si="296"/>
        <v>0</v>
      </c>
      <c r="AJ208" s="6">
        <f t="shared" si="296"/>
        <v>0</v>
      </c>
      <c r="AK208" s="6">
        <f t="shared" si="296"/>
        <v>0</v>
      </c>
      <c r="AL208" s="6">
        <f t="shared" si="296"/>
        <v>0</v>
      </c>
      <c r="AM208" s="6">
        <f t="shared" si="296"/>
        <v>0</v>
      </c>
      <c r="AN208" s="6">
        <f t="shared" si="296"/>
        <v>0</v>
      </c>
      <c r="AO208" s="6">
        <f t="shared" si="296"/>
        <v>0</v>
      </c>
      <c r="AP208" s="6">
        <f t="shared" si="296"/>
        <v>0</v>
      </c>
      <c r="AQ208" s="6">
        <f t="shared" si="296"/>
        <v>0</v>
      </c>
      <c r="AR208" s="6">
        <f t="shared" si="296"/>
        <v>0</v>
      </c>
      <c r="AS208" s="6">
        <f t="shared" si="296"/>
        <v>0</v>
      </c>
      <c r="AT208" s="6">
        <f t="shared" si="296"/>
        <v>0</v>
      </c>
      <c r="AU208" s="6">
        <f t="shared" si="296"/>
        <v>0</v>
      </c>
      <c r="AV208" s="6">
        <f t="shared" si="296"/>
        <v>0</v>
      </c>
      <c r="AW208" s="6">
        <f t="shared" si="296"/>
        <v>0</v>
      </c>
      <c r="AX208" s="6">
        <f t="shared" si="297"/>
        <v>0</v>
      </c>
      <c r="AY208" s="6">
        <f t="shared" si="297"/>
        <v>0</v>
      </c>
      <c r="AZ208" s="6">
        <f t="shared" si="297"/>
        <v>0</v>
      </c>
      <c r="BA208" s="6">
        <f t="shared" si="297"/>
        <v>0</v>
      </c>
      <c r="BB208" s="6">
        <f t="shared" si="297"/>
        <v>0</v>
      </c>
      <c r="BC208" s="6">
        <f t="shared" si="297"/>
        <v>0</v>
      </c>
      <c r="BD208" s="6">
        <f t="shared" si="297"/>
        <v>0</v>
      </c>
      <c r="BE208" s="6">
        <f t="shared" si="297"/>
        <v>0</v>
      </c>
      <c r="BF208" s="6">
        <f t="shared" si="297"/>
        <v>0</v>
      </c>
      <c r="BG208" s="6">
        <f t="shared" si="297"/>
        <v>0</v>
      </c>
      <c r="BH208" s="6">
        <f t="shared" si="297"/>
        <v>0</v>
      </c>
    </row>
    <row r="209" spans="1:60" x14ac:dyDescent="0.2">
      <c r="A209" s="27">
        <v>44274</v>
      </c>
      <c r="B209" s="1" t="s">
        <v>279</v>
      </c>
      <c r="D209" s="27">
        <v>44274</v>
      </c>
      <c r="E209" s="1" t="s">
        <v>265</v>
      </c>
      <c r="F209" s="1" t="s">
        <v>5</v>
      </c>
      <c r="G209" s="41">
        <v>2369.7199999999998</v>
      </c>
      <c r="H209" s="41">
        <v>2369.7199999999998</v>
      </c>
      <c r="I209" s="1" t="s">
        <v>696</v>
      </c>
      <c r="J209" s="1">
        <v>79.5</v>
      </c>
      <c r="K209" s="1">
        <v>471945</v>
      </c>
      <c r="L209" s="27">
        <v>34183</v>
      </c>
      <c r="M209" s="27" t="s">
        <v>703</v>
      </c>
      <c r="N209" s="27"/>
      <c r="O209" s="27">
        <v>44680</v>
      </c>
      <c r="P209" s="1" t="s">
        <v>696</v>
      </c>
      <c r="Q209" s="27">
        <v>44254</v>
      </c>
      <c r="R209" s="27">
        <v>44267</v>
      </c>
      <c r="S209" s="67">
        <f t="shared" si="269"/>
        <v>44286</v>
      </c>
      <c r="T209" s="67">
        <f t="shared" si="224"/>
        <v>44255</v>
      </c>
      <c r="U209" s="67">
        <f t="shared" si="225"/>
        <v>44286</v>
      </c>
      <c r="V209" s="69">
        <f t="shared" si="226"/>
        <v>2</v>
      </c>
      <c r="W209" s="69">
        <f t="shared" si="227"/>
        <v>12</v>
      </c>
      <c r="X209" s="41">
        <f t="shared" si="228"/>
        <v>338.53142857142853</v>
      </c>
      <c r="Y209" s="41">
        <f t="shared" si="229"/>
        <v>2031.1885714285713</v>
      </c>
      <c r="Z209" s="41">
        <f t="shared" si="230"/>
        <v>11.357142857142856</v>
      </c>
      <c r="AA209" s="41">
        <f t="shared" si="231"/>
        <v>68.142857142857139</v>
      </c>
      <c r="AE209" s="1" t="s">
        <v>5</v>
      </c>
      <c r="AG209" s="6">
        <f t="shared" si="298"/>
        <v>0</v>
      </c>
      <c r="AH209" s="6">
        <f t="shared" si="296"/>
        <v>0</v>
      </c>
      <c r="AI209" s="6">
        <f t="shared" si="296"/>
        <v>0</v>
      </c>
      <c r="AJ209" s="6">
        <f t="shared" si="296"/>
        <v>0</v>
      </c>
      <c r="AK209" s="6">
        <f t="shared" si="296"/>
        <v>0</v>
      </c>
      <c r="AL209" s="6">
        <f t="shared" si="296"/>
        <v>0</v>
      </c>
      <c r="AM209" s="6">
        <f t="shared" si="296"/>
        <v>0</v>
      </c>
      <c r="AN209" s="6">
        <f t="shared" si="296"/>
        <v>0</v>
      </c>
      <c r="AO209" s="6">
        <f t="shared" si="296"/>
        <v>0</v>
      </c>
      <c r="AP209" s="6">
        <f t="shared" si="296"/>
        <v>0</v>
      </c>
      <c r="AQ209" s="6">
        <f t="shared" si="296"/>
        <v>0</v>
      </c>
      <c r="AR209" s="6">
        <f t="shared" si="296"/>
        <v>0</v>
      </c>
      <c r="AS209" s="6">
        <f t="shared" si="296"/>
        <v>0</v>
      </c>
      <c r="AT209" s="6">
        <f t="shared" si="296"/>
        <v>0</v>
      </c>
      <c r="AU209" s="6">
        <f t="shared" si="296"/>
        <v>0</v>
      </c>
      <c r="AV209" s="6">
        <f t="shared" si="296"/>
        <v>0</v>
      </c>
      <c r="AW209" s="6">
        <f t="shared" si="296"/>
        <v>0</v>
      </c>
      <c r="AX209" s="6">
        <f t="shared" si="297"/>
        <v>0</v>
      </c>
      <c r="AY209" s="6">
        <f t="shared" si="297"/>
        <v>0</v>
      </c>
      <c r="AZ209" s="6">
        <f t="shared" si="297"/>
        <v>0</v>
      </c>
      <c r="BA209" s="6">
        <f t="shared" si="297"/>
        <v>0</v>
      </c>
      <c r="BB209" s="6">
        <f t="shared" si="297"/>
        <v>0</v>
      </c>
      <c r="BC209" s="6">
        <f t="shared" si="297"/>
        <v>0</v>
      </c>
      <c r="BD209" s="6">
        <f t="shared" si="297"/>
        <v>0</v>
      </c>
      <c r="BE209" s="6">
        <f t="shared" si="297"/>
        <v>0</v>
      </c>
      <c r="BF209" s="6">
        <f t="shared" si="297"/>
        <v>0</v>
      </c>
      <c r="BG209" s="6">
        <f t="shared" si="297"/>
        <v>0</v>
      </c>
      <c r="BH209" s="6">
        <f t="shared" si="297"/>
        <v>0</v>
      </c>
    </row>
    <row r="210" spans="1:60" x14ac:dyDescent="0.2">
      <c r="A210" s="27">
        <v>44274</v>
      </c>
      <c r="B210" s="1" t="s">
        <v>279</v>
      </c>
      <c r="D210" s="27">
        <v>44274</v>
      </c>
      <c r="E210" s="1" t="s">
        <v>354</v>
      </c>
      <c r="F210" s="1" t="s">
        <v>29</v>
      </c>
      <c r="G210" s="41">
        <v>14.9</v>
      </c>
      <c r="H210" s="41">
        <v>14.9</v>
      </c>
      <c r="I210" s="1" t="s">
        <v>696</v>
      </c>
      <c r="J210" s="1">
        <v>0.5</v>
      </c>
      <c r="K210" s="1">
        <v>471945</v>
      </c>
      <c r="L210" s="27">
        <v>34183</v>
      </c>
      <c r="M210" s="27" t="s">
        <v>703</v>
      </c>
      <c r="N210" s="27"/>
      <c r="O210" s="27">
        <v>44680</v>
      </c>
      <c r="P210" s="1" t="s">
        <v>704</v>
      </c>
      <c r="Q210" s="27">
        <v>44254</v>
      </c>
      <c r="R210" s="27">
        <v>44267</v>
      </c>
      <c r="S210" s="67">
        <f t="shared" si="269"/>
        <v>44286</v>
      </c>
      <c r="T210" s="67">
        <f t="shared" si="224"/>
        <v>44255</v>
      </c>
      <c r="U210" s="67">
        <f t="shared" si="225"/>
        <v>44286</v>
      </c>
      <c r="V210" s="69">
        <f t="shared" si="226"/>
        <v>2</v>
      </c>
      <c r="W210" s="69">
        <f t="shared" si="227"/>
        <v>12</v>
      </c>
      <c r="X210" s="41">
        <f t="shared" si="228"/>
        <v>2.1285714285714286</v>
      </c>
      <c r="Y210" s="41">
        <f t="shared" si="229"/>
        <v>12.771428571428572</v>
      </c>
      <c r="Z210" s="41">
        <f t="shared" si="230"/>
        <v>7.1428571428571425E-2</v>
      </c>
      <c r="AA210" s="41">
        <f t="shared" si="231"/>
        <v>0.4285714285714286</v>
      </c>
      <c r="AE210" s="1" t="s">
        <v>5</v>
      </c>
      <c r="AG210" s="6">
        <f t="shared" si="298"/>
        <v>0</v>
      </c>
      <c r="AH210" s="6">
        <f t="shared" si="296"/>
        <v>0</v>
      </c>
      <c r="AI210" s="6">
        <f t="shared" si="296"/>
        <v>0</v>
      </c>
      <c r="AJ210" s="6">
        <f t="shared" si="296"/>
        <v>0</v>
      </c>
      <c r="AK210" s="6">
        <f t="shared" si="296"/>
        <v>0</v>
      </c>
      <c r="AL210" s="6">
        <f t="shared" si="296"/>
        <v>0</v>
      </c>
      <c r="AM210" s="6">
        <f t="shared" si="296"/>
        <v>0</v>
      </c>
      <c r="AN210" s="6">
        <f t="shared" si="296"/>
        <v>0</v>
      </c>
      <c r="AO210" s="6">
        <f t="shared" si="296"/>
        <v>0</v>
      </c>
      <c r="AP210" s="6">
        <f t="shared" si="296"/>
        <v>0</v>
      </c>
      <c r="AQ210" s="6">
        <f t="shared" si="296"/>
        <v>0</v>
      </c>
      <c r="AR210" s="6">
        <f t="shared" si="296"/>
        <v>0</v>
      </c>
      <c r="AS210" s="6">
        <f t="shared" si="296"/>
        <v>0</v>
      </c>
      <c r="AT210" s="6">
        <f t="shared" si="296"/>
        <v>0</v>
      </c>
      <c r="AU210" s="6">
        <f t="shared" si="296"/>
        <v>0</v>
      </c>
      <c r="AV210" s="6">
        <f t="shared" si="296"/>
        <v>0</v>
      </c>
      <c r="AW210" s="6">
        <f t="shared" si="296"/>
        <v>0</v>
      </c>
      <c r="AX210" s="6">
        <f t="shared" si="297"/>
        <v>0</v>
      </c>
      <c r="AY210" s="6">
        <f t="shared" si="297"/>
        <v>0</v>
      </c>
      <c r="AZ210" s="6">
        <f t="shared" si="297"/>
        <v>0</v>
      </c>
      <c r="BA210" s="6">
        <f t="shared" si="297"/>
        <v>0</v>
      </c>
      <c r="BB210" s="6">
        <f t="shared" si="297"/>
        <v>0</v>
      </c>
      <c r="BC210" s="6">
        <f t="shared" si="297"/>
        <v>0</v>
      </c>
      <c r="BD210" s="6">
        <f t="shared" si="297"/>
        <v>0</v>
      </c>
      <c r="BE210" s="6">
        <f t="shared" si="297"/>
        <v>0</v>
      </c>
      <c r="BF210" s="6">
        <f t="shared" si="297"/>
        <v>0</v>
      </c>
      <c r="BG210" s="6">
        <f t="shared" si="297"/>
        <v>0</v>
      </c>
      <c r="BH210" s="6">
        <f t="shared" si="297"/>
        <v>0</v>
      </c>
    </row>
    <row r="211" spans="1:60" x14ac:dyDescent="0.2">
      <c r="A211" s="27">
        <v>44274</v>
      </c>
      <c r="B211" s="1" t="s">
        <v>278</v>
      </c>
      <c r="D211" s="27">
        <v>44274</v>
      </c>
      <c r="E211" s="1" t="s">
        <v>265</v>
      </c>
      <c r="F211" s="1" t="s">
        <v>5</v>
      </c>
      <c r="G211" s="41">
        <v>1959.98</v>
      </c>
      <c r="H211" s="41">
        <v>1959.98</v>
      </c>
      <c r="I211" s="1" t="s">
        <v>696</v>
      </c>
      <c r="J211" s="1">
        <v>75.5</v>
      </c>
      <c r="K211" s="1">
        <v>471968</v>
      </c>
      <c r="L211" s="27">
        <v>33435</v>
      </c>
      <c r="M211" s="27">
        <v>44085</v>
      </c>
      <c r="N211" s="27">
        <v>44603</v>
      </c>
      <c r="O211" s="27">
        <v>44610</v>
      </c>
      <c r="P211" s="1" t="s">
        <v>696</v>
      </c>
      <c r="Q211" s="27">
        <v>44254</v>
      </c>
      <c r="R211" s="27">
        <v>44267</v>
      </c>
      <c r="S211" s="67">
        <f t="shared" si="269"/>
        <v>44286</v>
      </c>
      <c r="T211" s="67">
        <f t="shared" si="224"/>
        <v>44255</v>
      </c>
      <c r="U211" s="67">
        <f t="shared" si="225"/>
        <v>44286</v>
      </c>
      <c r="V211" s="69">
        <f t="shared" si="226"/>
        <v>2</v>
      </c>
      <c r="W211" s="69">
        <f t="shared" si="227"/>
        <v>12</v>
      </c>
      <c r="X211" s="41">
        <f t="shared" si="228"/>
        <v>279.99714285714282</v>
      </c>
      <c r="Y211" s="41">
        <f t="shared" si="229"/>
        <v>1679.9828571428573</v>
      </c>
      <c r="Z211" s="41">
        <f t="shared" si="230"/>
        <v>10.785714285714285</v>
      </c>
      <c r="AA211" s="41">
        <f t="shared" si="231"/>
        <v>64.714285714285722</v>
      </c>
      <c r="AE211" s="1" t="s">
        <v>5</v>
      </c>
      <c r="AG211" s="6">
        <f t="shared" si="298"/>
        <v>0</v>
      </c>
      <c r="AH211" s="6">
        <f t="shared" si="296"/>
        <v>0</v>
      </c>
      <c r="AI211" s="6">
        <f t="shared" si="296"/>
        <v>0</v>
      </c>
      <c r="AJ211" s="6">
        <f t="shared" si="296"/>
        <v>0</v>
      </c>
      <c r="AK211" s="6">
        <f t="shared" si="296"/>
        <v>0</v>
      </c>
      <c r="AL211" s="6">
        <f t="shared" si="296"/>
        <v>0</v>
      </c>
      <c r="AM211" s="6">
        <f t="shared" si="296"/>
        <v>0</v>
      </c>
      <c r="AN211" s="6">
        <f t="shared" si="296"/>
        <v>0</v>
      </c>
      <c r="AO211" s="6">
        <f t="shared" si="296"/>
        <v>0</v>
      </c>
      <c r="AP211" s="6">
        <f t="shared" si="296"/>
        <v>0</v>
      </c>
      <c r="AQ211" s="6">
        <f t="shared" si="296"/>
        <v>0</v>
      </c>
      <c r="AR211" s="6">
        <f t="shared" si="296"/>
        <v>0</v>
      </c>
      <c r="AS211" s="6">
        <f t="shared" si="296"/>
        <v>0</v>
      </c>
      <c r="AT211" s="6">
        <f t="shared" si="296"/>
        <v>0</v>
      </c>
      <c r="AU211" s="6">
        <f t="shared" si="296"/>
        <v>0</v>
      </c>
      <c r="AV211" s="6">
        <f t="shared" si="296"/>
        <v>0</v>
      </c>
      <c r="AW211" s="6">
        <f t="shared" si="296"/>
        <v>0</v>
      </c>
      <c r="AX211" s="6">
        <f t="shared" si="297"/>
        <v>0</v>
      </c>
      <c r="AY211" s="6">
        <f t="shared" si="297"/>
        <v>0</v>
      </c>
      <c r="AZ211" s="6">
        <f t="shared" si="297"/>
        <v>0</v>
      </c>
      <c r="BA211" s="6">
        <f t="shared" si="297"/>
        <v>0</v>
      </c>
      <c r="BB211" s="6">
        <f t="shared" si="297"/>
        <v>0</v>
      </c>
      <c r="BC211" s="6">
        <f t="shared" si="297"/>
        <v>0</v>
      </c>
      <c r="BD211" s="6">
        <f t="shared" si="297"/>
        <v>0</v>
      </c>
      <c r="BE211" s="6">
        <f t="shared" si="297"/>
        <v>0</v>
      </c>
      <c r="BF211" s="6">
        <f t="shared" si="297"/>
        <v>0</v>
      </c>
      <c r="BG211" s="6">
        <f t="shared" si="297"/>
        <v>0</v>
      </c>
      <c r="BH211" s="6">
        <f t="shared" si="297"/>
        <v>0</v>
      </c>
    </row>
    <row r="212" spans="1:60" x14ac:dyDescent="0.2">
      <c r="A212" s="27">
        <v>44288</v>
      </c>
      <c r="B212" s="1" t="s">
        <v>382</v>
      </c>
      <c r="D212" s="27">
        <v>44288</v>
      </c>
      <c r="E212" s="1" t="s">
        <v>376</v>
      </c>
      <c r="F212" s="1" t="s">
        <v>31</v>
      </c>
      <c r="G212" s="41">
        <v>4107.6899999999996</v>
      </c>
      <c r="H212" s="41">
        <v>4107.6899999999996</v>
      </c>
      <c r="I212" s="1" t="s">
        <v>696</v>
      </c>
      <c r="J212" s="1">
        <v>80</v>
      </c>
      <c r="K212" s="1">
        <v>473065</v>
      </c>
      <c r="L212" s="27" t="s">
        <v>706</v>
      </c>
      <c r="M212" s="27">
        <v>41122</v>
      </c>
      <c r="N212" s="27"/>
      <c r="O212" s="27">
        <v>44680</v>
      </c>
      <c r="P212" s="1" t="s">
        <v>696</v>
      </c>
      <c r="Q212" s="27">
        <v>44268</v>
      </c>
      <c r="R212" s="27">
        <v>44281</v>
      </c>
      <c r="S212" s="67">
        <f t="shared" si="269"/>
        <v>44316</v>
      </c>
      <c r="T212" s="67">
        <f t="shared" si="224"/>
        <v>44286</v>
      </c>
      <c r="U212" s="67" t="str">
        <f t="shared" si="225"/>
        <v>na</v>
      </c>
      <c r="V212" s="69">
        <f t="shared" si="226"/>
        <v>14</v>
      </c>
      <c r="W212" s="69">
        <f t="shared" si="227"/>
        <v>0</v>
      </c>
      <c r="X212" s="41">
        <f t="shared" si="228"/>
        <v>4107.6899999999996</v>
      </c>
      <c r="Y212" s="41">
        <f t="shared" si="229"/>
        <v>0</v>
      </c>
      <c r="Z212" s="41">
        <f t="shared" si="230"/>
        <v>80</v>
      </c>
      <c r="AA212" s="41">
        <f t="shared" si="231"/>
        <v>0</v>
      </c>
      <c r="AE212" s="1" t="s">
        <v>5</v>
      </c>
      <c r="AG212" s="6">
        <f t="shared" si="298"/>
        <v>0</v>
      </c>
      <c r="AH212" s="6">
        <f t="shared" si="296"/>
        <v>0</v>
      </c>
      <c r="AI212" s="6">
        <f t="shared" si="296"/>
        <v>0</v>
      </c>
      <c r="AJ212" s="6">
        <f t="shared" si="296"/>
        <v>0</v>
      </c>
      <c r="AK212" s="6">
        <f t="shared" si="296"/>
        <v>0</v>
      </c>
      <c r="AL212" s="6">
        <f t="shared" si="296"/>
        <v>0</v>
      </c>
      <c r="AM212" s="6">
        <f t="shared" si="296"/>
        <v>0</v>
      </c>
      <c r="AN212" s="6">
        <f t="shared" si="296"/>
        <v>0</v>
      </c>
      <c r="AO212" s="6">
        <f t="shared" si="296"/>
        <v>0</v>
      </c>
      <c r="AP212" s="6">
        <f t="shared" si="296"/>
        <v>0</v>
      </c>
      <c r="AQ212" s="6">
        <f t="shared" si="296"/>
        <v>0</v>
      </c>
      <c r="AR212" s="6">
        <f t="shared" si="296"/>
        <v>0</v>
      </c>
      <c r="AS212" s="6">
        <f t="shared" si="296"/>
        <v>0</v>
      </c>
      <c r="AT212" s="6">
        <f t="shared" si="296"/>
        <v>0</v>
      </c>
      <c r="AU212" s="6">
        <f t="shared" si="296"/>
        <v>0</v>
      </c>
      <c r="AV212" s="6">
        <f t="shared" si="296"/>
        <v>0</v>
      </c>
      <c r="AW212" s="6">
        <f t="shared" si="296"/>
        <v>0</v>
      </c>
      <c r="AX212" s="6">
        <f t="shared" si="297"/>
        <v>0</v>
      </c>
      <c r="AY212" s="6">
        <f t="shared" si="297"/>
        <v>0</v>
      </c>
      <c r="AZ212" s="6">
        <f t="shared" si="297"/>
        <v>0</v>
      </c>
      <c r="BA212" s="6">
        <f t="shared" si="297"/>
        <v>0</v>
      </c>
      <c r="BB212" s="6">
        <f t="shared" si="297"/>
        <v>0</v>
      </c>
      <c r="BC212" s="6">
        <f t="shared" si="297"/>
        <v>0</v>
      </c>
      <c r="BD212" s="6">
        <f t="shared" si="297"/>
        <v>0</v>
      </c>
      <c r="BE212" s="6">
        <f t="shared" si="297"/>
        <v>0</v>
      </c>
      <c r="BF212" s="6">
        <f t="shared" si="297"/>
        <v>0</v>
      </c>
      <c r="BG212" s="6">
        <f t="shared" si="297"/>
        <v>0</v>
      </c>
      <c r="BH212" s="6">
        <f t="shared" si="297"/>
        <v>0</v>
      </c>
    </row>
    <row r="213" spans="1:60" x14ac:dyDescent="0.2">
      <c r="A213" s="27">
        <v>44288</v>
      </c>
      <c r="B213" s="1" t="s">
        <v>358</v>
      </c>
      <c r="D213" s="27">
        <v>44288</v>
      </c>
      <c r="E213" s="1" t="s">
        <v>357</v>
      </c>
      <c r="F213" s="1" t="s">
        <v>29</v>
      </c>
      <c r="G213" s="41">
        <v>19</v>
      </c>
      <c r="H213" s="41">
        <v>897.75</v>
      </c>
      <c r="I213" s="1" t="s">
        <v>711</v>
      </c>
      <c r="J213" s="1">
        <v>47.25</v>
      </c>
      <c r="K213" s="1">
        <v>472885</v>
      </c>
      <c r="L213" s="27" t="s">
        <v>713</v>
      </c>
      <c r="M213" s="27">
        <v>44245</v>
      </c>
      <c r="N213" s="27">
        <v>44618</v>
      </c>
      <c r="O213" s="27">
        <v>44624</v>
      </c>
      <c r="P213" s="1" t="s">
        <v>697</v>
      </c>
      <c r="Q213" s="27">
        <v>44268</v>
      </c>
      <c r="R213" s="27">
        <v>44281</v>
      </c>
      <c r="S213" s="67">
        <f t="shared" si="269"/>
        <v>44316</v>
      </c>
      <c r="T213" s="67">
        <f t="shared" si="224"/>
        <v>44286</v>
      </c>
      <c r="U213" s="67" t="str">
        <f t="shared" si="225"/>
        <v>na</v>
      </c>
      <c r="V213" s="69">
        <f t="shared" si="226"/>
        <v>14</v>
      </c>
      <c r="W213" s="69">
        <f t="shared" si="227"/>
        <v>0</v>
      </c>
      <c r="X213" s="41">
        <f t="shared" si="228"/>
        <v>897.75</v>
      </c>
      <c r="Y213" s="41">
        <f t="shared" si="229"/>
        <v>0</v>
      </c>
      <c r="Z213" s="41">
        <f t="shared" si="230"/>
        <v>47.25</v>
      </c>
      <c r="AA213" s="41">
        <f t="shared" si="231"/>
        <v>0</v>
      </c>
      <c r="AE213" s="1" t="s">
        <v>5</v>
      </c>
      <c r="AG213" s="6">
        <f t="shared" si="298"/>
        <v>0</v>
      </c>
      <c r="AH213" s="6">
        <f t="shared" si="296"/>
        <v>0</v>
      </c>
      <c r="AI213" s="6">
        <f t="shared" si="296"/>
        <v>0</v>
      </c>
      <c r="AJ213" s="6">
        <f t="shared" si="296"/>
        <v>0</v>
      </c>
      <c r="AK213" s="6">
        <f t="shared" si="296"/>
        <v>0</v>
      </c>
      <c r="AL213" s="6">
        <f t="shared" si="296"/>
        <v>0</v>
      </c>
      <c r="AM213" s="6">
        <f t="shared" si="296"/>
        <v>0</v>
      </c>
      <c r="AN213" s="6">
        <f t="shared" si="296"/>
        <v>0</v>
      </c>
      <c r="AO213" s="6">
        <f t="shared" si="296"/>
        <v>0</v>
      </c>
      <c r="AP213" s="6">
        <f t="shared" si="296"/>
        <v>0</v>
      </c>
      <c r="AQ213" s="6">
        <f t="shared" si="296"/>
        <v>0</v>
      </c>
      <c r="AR213" s="6">
        <f t="shared" si="296"/>
        <v>0</v>
      </c>
      <c r="AS213" s="6">
        <f t="shared" si="296"/>
        <v>0</v>
      </c>
      <c r="AT213" s="6">
        <f t="shared" si="296"/>
        <v>0</v>
      </c>
      <c r="AU213" s="6">
        <f t="shared" si="296"/>
        <v>0</v>
      </c>
      <c r="AV213" s="6">
        <f t="shared" si="296"/>
        <v>0</v>
      </c>
      <c r="AW213" s="6">
        <f t="shared" ref="AW213:BH224" si="299">SUMIFS($H:$H,$C:$C,$AF213,$S:$S,AW$1,$F:$F,$AE213)/1000</f>
        <v>0</v>
      </c>
      <c r="AX213" s="6">
        <f t="shared" si="297"/>
        <v>0</v>
      </c>
      <c r="AY213" s="6">
        <f t="shared" si="297"/>
        <v>0</v>
      </c>
      <c r="AZ213" s="6">
        <f t="shared" si="297"/>
        <v>0</v>
      </c>
      <c r="BA213" s="6">
        <f t="shared" si="297"/>
        <v>0</v>
      </c>
      <c r="BB213" s="6">
        <f t="shared" si="297"/>
        <v>0</v>
      </c>
      <c r="BC213" s="6">
        <f t="shared" si="297"/>
        <v>0</v>
      </c>
      <c r="BD213" s="6">
        <f t="shared" si="297"/>
        <v>0</v>
      </c>
      <c r="BE213" s="6">
        <f t="shared" si="297"/>
        <v>0</v>
      </c>
      <c r="BF213" s="6">
        <f t="shared" si="297"/>
        <v>0</v>
      </c>
      <c r="BG213" s="6">
        <f t="shared" si="297"/>
        <v>0</v>
      </c>
      <c r="BH213" s="6">
        <f t="shared" si="297"/>
        <v>0</v>
      </c>
    </row>
    <row r="214" spans="1:60" x14ac:dyDescent="0.2">
      <c r="A214" s="27">
        <v>44288</v>
      </c>
      <c r="B214" s="1" t="s">
        <v>280</v>
      </c>
      <c r="D214" s="27">
        <v>44288</v>
      </c>
      <c r="E214" s="1" t="s">
        <v>265</v>
      </c>
      <c r="F214" s="1" t="s">
        <v>5</v>
      </c>
      <c r="G214" s="41">
        <v>1776.92</v>
      </c>
      <c r="H214" s="41">
        <v>1776.92</v>
      </c>
      <c r="I214" s="1" t="s">
        <v>696</v>
      </c>
      <c r="J214" s="1">
        <v>77</v>
      </c>
      <c r="K214" s="1">
        <v>472905</v>
      </c>
      <c r="L214" s="27" t="s">
        <v>712</v>
      </c>
      <c r="M214" s="27">
        <v>44230</v>
      </c>
      <c r="N214" s="27">
        <v>44368</v>
      </c>
      <c r="O214" s="27">
        <v>44377</v>
      </c>
      <c r="P214" s="1" t="s">
        <v>696</v>
      </c>
      <c r="Q214" s="27">
        <v>44268</v>
      </c>
      <c r="R214" s="27">
        <v>44281</v>
      </c>
      <c r="S214" s="67">
        <f t="shared" si="269"/>
        <v>44316</v>
      </c>
      <c r="T214" s="67">
        <f t="shared" si="224"/>
        <v>44286</v>
      </c>
      <c r="U214" s="67" t="str">
        <f t="shared" si="225"/>
        <v>na</v>
      </c>
      <c r="V214" s="69">
        <f t="shared" si="226"/>
        <v>14</v>
      </c>
      <c r="W214" s="69">
        <f t="shared" si="227"/>
        <v>0</v>
      </c>
      <c r="X214" s="41">
        <f t="shared" si="228"/>
        <v>1776.92</v>
      </c>
      <c r="Y214" s="41">
        <f t="shared" si="229"/>
        <v>0</v>
      </c>
      <c r="Z214" s="41">
        <f t="shared" si="230"/>
        <v>77</v>
      </c>
      <c r="AA214" s="41">
        <f t="shared" si="231"/>
        <v>0</v>
      </c>
      <c r="AE214" s="1" t="s">
        <v>5</v>
      </c>
      <c r="AG214" s="6">
        <f t="shared" si="298"/>
        <v>0</v>
      </c>
      <c r="AH214" s="6">
        <f t="shared" si="298"/>
        <v>0</v>
      </c>
      <c r="AI214" s="6">
        <f t="shared" si="298"/>
        <v>0</v>
      </c>
      <c r="AJ214" s="6">
        <f t="shared" si="298"/>
        <v>0</v>
      </c>
      <c r="AK214" s="6">
        <f t="shared" si="298"/>
        <v>0</v>
      </c>
      <c r="AL214" s="6">
        <f t="shared" si="298"/>
        <v>0</v>
      </c>
      <c r="AM214" s="6">
        <f t="shared" si="298"/>
        <v>0</v>
      </c>
      <c r="AN214" s="6">
        <f t="shared" si="298"/>
        <v>0</v>
      </c>
      <c r="AO214" s="6">
        <f t="shared" si="298"/>
        <v>0</v>
      </c>
      <c r="AP214" s="6">
        <f t="shared" si="298"/>
        <v>0</v>
      </c>
      <c r="AQ214" s="6">
        <f t="shared" si="298"/>
        <v>0</v>
      </c>
      <c r="AR214" s="6">
        <f t="shared" si="298"/>
        <v>0</v>
      </c>
      <c r="AS214" s="6">
        <f t="shared" si="298"/>
        <v>0</v>
      </c>
      <c r="AT214" s="6">
        <f t="shared" si="298"/>
        <v>0</v>
      </c>
      <c r="AU214" s="6">
        <f t="shared" si="298"/>
        <v>0</v>
      </c>
      <c r="AV214" s="6">
        <f t="shared" si="298"/>
        <v>0</v>
      </c>
      <c r="AW214" s="6">
        <f t="shared" si="299"/>
        <v>0</v>
      </c>
      <c r="AX214" s="6">
        <f t="shared" si="299"/>
        <v>0</v>
      </c>
      <c r="AY214" s="6">
        <f t="shared" si="299"/>
        <v>0</v>
      </c>
      <c r="AZ214" s="6">
        <f t="shared" si="299"/>
        <v>0</v>
      </c>
      <c r="BA214" s="6">
        <f t="shared" si="299"/>
        <v>0</v>
      </c>
      <c r="BB214" s="6">
        <f t="shared" si="299"/>
        <v>0</v>
      </c>
      <c r="BC214" s="6">
        <f t="shared" si="299"/>
        <v>0</v>
      </c>
      <c r="BD214" s="6">
        <f t="shared" si="299"/>
        <v>0</v>
      </c>
      <c r="BE214" s="6">
        <f t="shared" si="299"/>
        <v>0</v>
      </c>
      <c r="BF214" s="6">
        <f t="shared" si="299"/>
        <v>0</v>
      </c>
      <c r="BG214" s="6">
        <f t="shared" si="299"/>
        <v>0</v>
      </c>
      <c r="BH214" s="6">
        <f t="shared" si="299"/>
        <v>0</v>
      </c>
    </row>
    <row r="215" spans="1:60" x14ac:dyDescent="0.2">
      <c r="A215" s="27">
        <v>44288</v>
      </c>
      <c r="B215" s="1" t="s">
        <v>282</v>
      </c>
      <c r="D215" s="27">
        <v>44288</v>
      </c>
      <c r="E215" s="1" t="s">
        <v>265</v>
      </c>
      <c r="F215" s="1" t="s">
        <v>5</v>
      </c>
      <c r="G215" s="41">
        <v>2384.62</v>
      </c>
      <c r="H215" s="41">
        <v>2384.62</v>
      </c>
      <c r="I215" s="1" t="s">
        <v>696</v>
      </c>
      <c r="J215" s="1">
        <v>80</v>
      </c>
      <c r="K215" s="1">
        <v>472945</v>
      </c>
      <c r="L215" s="27">
        <v>34183</v>
      </c>
      <c r="M215" s="27" t="s">
        <v>703</v>
      </c>
      <c r="N215" s="27"/>
      <c r="O215" s="27">
        <v>44680</v>
      </c>
      <c r="P215" s="1" t="s">
        <v>696</v>
      </c>
      <c r="Q215" s="27">
        <v>44268</v>
      </c>
      <c r="R215" s="27">
        <v>44281</v>
      </c>
      <c r="S215" s="67">
        <f t="shared" si="269"/>
        <v>44316</v>
      </c>
      <c r="T215" s="67">
        <f t="shared" si="224"/>
        <v>44286</v>
      </c>
      <c r="U215" s="67" t="str">
        <f t="shared" si="225"/>
        <v>na</v>
      </c>
      <c r="V215" s="69">
        <f t="shared" si="226"/>
        <v>14</v>
      </c>
      <c r="W215" s="69">
        <f t="shared" si="227"/>
        <v>0</v>
      </c>
      <c r="X215" s="41">
        <f t="shared" si="228"/>
        <v>2384.62</v>
      </c>
      <c r="Y215" s="41">
        <f t="shared" si="229"/>
        <v>0</v>
      </c>
      <c r="Z215" s="41">
        <f t="shared" si="230"/>
        <v>80</v>
      </c>
      <c r="AA215" s="41">
        <f t="shared" si="231"/>
        <v>0</v>
      </c>
      <c r="AE215" s="1" t="s">
        <v>5</v>
      </c>
      <c r="AG215" s="6">
        <f t="shared" ref="AG215:AV224" si="300">SUMIFS($H:$H,$C:$C,$AF215,$S:$S,AG$1,$F:$F,$AE215)/1000</f>
        <v>0</v>
      </c>
      <c r="AH215" s="6">
        <f t="shared" si="300"/>
        <v>0</v>
      </c>
      <c r="AI215" s="6">
        <f t="shared" si="300"/>
        <v>0</v>
      </c>
      <c r="AJ215" s="6">
        <f t="shared" si="300"/>
        <v>0</v>
      </c>
      <c r="AK215" s="6">
        <f t="shared" si="300"/>
        <v>0</v>
      </c>
      <c r="AL215" s="6">
        <f t="shared" si="300"/>
        <v>0</v>
      </c>
      <c r="AM215" s="6">
        <f t="shared" si="300"/>
        <v>0</v>
      </c>
      <c r="AN215" s="6">
        <f t="shared" si="300"/>
        <v>0</v>
      </c>
      <c r="AO215" s="6">
        <f t="shared" si="300"/>
        <v>0</v>
      </c>
      <c r="AP215" s="6">
        <f t="shared" si="300"/>
        <v>0</v>
      </c>
      <c r="AQ215" s="6">
        <f t="shared" si="300"/>
        <v>0</v>
      </c>
      <c r="AR215" s="6">
        <f t="shared" si="300"/>
        <v>0</v>
      </c>
      <c r="AS215" s="6">
        <f t="shared" si="300"/>
        <v>0</v>
      </c>
      <c r="AT215" s="6">
        <f t="shared" si="300"/>
        <v>0</v>
      </c>
      <c r="AU215" s="6">
        <f t="shared" si="300"/>
        <v>0</v>
      </c>
      <c r="AV215" s="6">
        <f t="shared" si="300"/>
        <v>0</v>
      </c>
      <c r="AW215" s="6">
        <f t="shared" si="299"/>
        <v>0</v>
      </c>
      <c r="AX215" s="6">
        <f t="shared" si="299"/>
        <v>0</v>
      </c>
      <c r="AY215" s="6">
        <f t="shared" si="299"/>
        <v>0</v>
      </c>
      <c r="AZ215" s="6">
        <f t="shared" si="299"/>
        <v>0</v>
      </c>
      <c r="BA215" s="6">
        <f t="shared" si="299"/>
        <v>0</v>
      </c>
      <c r="BB215" s="6">
        <f t="shared" si="299"/>
        <v>0</v>
      </c>
      <c r="BC215" s="6">
        <f t="shared" si="299"/>
        <v>0</v>
      </c>
      <c r="BD215" s="6">
        <f t="shared" si="299"/>
        <v>0</v>
      </c>
      <c r="BE215" s="6">
        <f t="shared" si="299"/>
        <v>0</v>
      </c>
      <c r="BF215" s="6">
        <f t="shared" si="299"/>
        <v>0</v>
      </c>
      <c r="BG215" s="6">
        <f t="shared" si="299"/>
        <v>0</v>
      </c>
      <c r="BH215" s="6">
        <f t="shared" si="299"/>
        <v>0</v>
      </c>
    </row>
    <row r="216" spans="1:60" x14ac:dyDescent="0.2">
      <c r="A216" s="27">
        <v>44288</v>
      </c>
      <c r="B216" s="1" t="s">
        <v>281</v>
      </c>
      <c r="D216" s="27">
        <v>44288</v>
      </c>
      <c r="E216" s="1" t="s">
        <v>265</v>
      </c>
      <c r="F216" s="1" t="s">
        <v>5</v>
      </c>
      <c r="G216" s="41">
        <v>2076.92</v>
      </c>
      <c r="H216" s="41">
        <v>2076.92</v>
      </c>
      <c r="I216" s="1" t="s">
        <v>696</v>
      </c>
      <c r="J216" s="1">
        <v>80</v>
      </c>
      <c r="K216" s="1">
        <v>472967</v>
      </c>
      <c r="L216" s="27">
        <v>33435</v>
      </c>
      <c r="M216" s="27">
        <v>44085</v>
      </c>
      <c r="N216" s="27">
        <v>44603</v>
      </c>
      <c r="O216" s="27">
        <v>44610</v>
      </c>
      <c r="P216" s="1" t="s">
        <v>696</v>
      </c>
      <c r="Q216" s="27">
        <v>44268</v>
      </c>
      <c r="R216" s="27">
        <v>44281</v>
      </c>
      <c r="S216" s="67">
        <f t="shared" si="269"/>
        <v>44316</v>
      </c>
      <c r="T216" s="67">
        <f t="shared" si="224"/>
        <v>44286</v>
      </c>
      <c r="U216" s="67" t="str">
        <f t="shared" si="225"/>
        <v>na</v>
      </c>
      <c r="V216" s="69">
        <f t="shared" si="226"/>
        <v>14</v>
      </c>
      <c r="W216" s="69">
        <f t="shared" si="227"/>
        <v>0</v>
      </c>
      <c r="X216" s="41">
        <f t="shared" si="228"/>
        <v>2076.92</v>
      </c>
      <c r="Y216" s="41">
        <f t="shared" si="229"/>
        <v>0</v>
      </c>
      <c r="Z216" s="41">
        <f t="shared" si="230"/>
        <v>80</v>
      </c>
      <c r="AA216" s="41">
        <f t="shared" si="231"/>
        <v>0</v>
      </c>
      <c r="AE216" s="1" t="s">
        <v>5</v>
      </c>
      <c r="AG216" s="6">
        <f t="shared" si="300"/>
        <v>0</v>
      </c>
      <c r="AH216" s="6">
        <f t="shared" si="300"/>
        <v>0</v>
      </c>
      <c r="AI216" s="6">
        <f t="shared" si="300"/>
        <v>0</v>
      </c>
      <c r="AJ216" s="6">
        <f t="shared" si="300"/>
        <v>0</v>
      </c>
      <c r="AK216" s="6">
        <f t="shared" si="300"/>
        <v>0</v>
      </c>
      <c r="AL216" s="6">
        <f t="shared" si="300"/>
        <v>0</v>
      </c>
      <c r="AM216" s="6">
        <f t="shared" si="300"/>
        <v>0</v>
      </c>
      <c r="AN216" s="6">
        <f t="shared" si="300"/>
        <v>0</v>
      </c>
      <c r="AO216" s="6">
        <f t="shared" si="300"/>
        <v>0</v>
      </c>
      <c r="AP216" s="6">
        <f t="shared" si="300"/>
        <v>0</v>
      </c>
      <c r="AQ216" s="6">
        <f t="shared" si="300"/>
        <v>0</v>
      </c>
      <c r="AR216" s="6">
        <f t="shared" si="300"/>
        <v>0</v>
      </c>
      <c r="AS216" s="6">
        <f t="shared" si="300"/>
        <v>0</v>
      </c>
      <c r="AT216" s="6">
        <f t="shared" si="300"/>
        <v>0</v>
      </c>
      <c r="AU216" s="6">
        <f t="shared" si="300"/>
        <v>0</v>
      </c>
      <c r="AV216" s="6">
        <f t="shared" si="300"/>
        <v>0</v>
      </c>
      <c r="AW216" s="6">
        <f t="shared" si="299"/>
        <v>0</v>
      </c>
      <c r="AX216" s="6">
        <f t="shared" si="299"/>
        <v>0</v>
      </c>
      <c r="AY216" s="6">
        <f t="shared" si="299"/>
        <v>0</v>
      </c>
      <c r="AZ216" s="6">
        <f t="shared" si="299"/>
        <v>0</v>
      </c>
      <c r="BA216" s="6">
        <f t="shared" si="299"/>
        <v>0</v>
      </c>
      <c r="BB216" s="6">
        <f t="shared" si="299"/>
        <v>0</v>
      </c>
      <c r="BC216" s="6">
        <f t="shared" si="299"/>
        <v>0</v>
      </c>
      <c r="BD216" s="6">
        <f t="shared" si="299"/>
        <v>0</v>
      </c>
      <c r="BE216" s="6">
        <f t="shared" si="299"/>
        <v>0</v>
      </c>
      <c r="BF216" s="6">
        <f t="shared" si="299"/>
        <v>0</v>
      </c>
      <c r="BG216" s="6">
        <f t="shared" si="299"/>
        <v>0</v>
      </c>
      <c r="BH216" s="6">
        <f t="shared" si="299"/>
        <v>0</v>
      </c>
    </row>
    <row r="217" spans="1:60" x14ac:dyDescent="0.2">
      <c r="A217" s="27">
        <v>44302</v>
      </c>
      <c r="B217" s="1" t="s">
        <v>383</v>
      </c>
      <c r="D217" s="27">
        <v>44302</v>
      </c>
      <c r="E217" s="1" t="s">
        <v>376</v>
      </c>
      <c r="F217" s="1" t="s">
        <v>31</v>
      </c>
      <c r="G217" s="41">
        <v>4107.6899999999996</v>
      </c>
      <c r="H217" s="41">
        <v>4107.6899999999996</v>
      </c>
      <c r="I217" s="1" t="s">
        <v>696</v>
      </c>
      <c r="J217" s="1">
        <v>80</v>
      </c>
      <c r="K217" s="1">
        <v>474922</v>
      </c>
      <c r="L217" s="27" t="s">
        <v>706</v>
      </c>
      <c r="M217" s="27">
        <v>41122</v>
      </c>
      <c r="N217" s="27"/>
      <c r="O217" s="27">
        <v>44680</v>
      </c>
      <c r="P217" s="1" t="s">
        <v>696</v>
      </c>
      <c r="Q217" s="27">
        <v>44282</v>
      </c>
      <c r="R217" s="27">
        <v>44295</v>
      </c>
      <c r="S217" s="67">
        <f t="shared" si="269"/>
        <v>44316</v>
      </c>
      <c r="T217" s="67">
        <f t="shared" si="224"/>
        <v>44286</v>
      </c>
      <c r="U217" s="67">
        <f t="shared" si="225"/>
        <v>44316</v>
      </c>
      <c r="V217" s="69">
        <f t="shared" si="226"/>
        <v>5</v>
      </c>
      <c r="W217" s="69">
        <f t="shared" si="227"/>
        <v>9</v>
      </c>
      <c r="X217" s="41">
        <f t="shared" si="228"/>
        <v>1467.0321428571428</v>
      </c>
      <c r="Y217" s="41">
        <f t="shared" si="229"/>
        <v>2640.6578571428568</v>
      </c>
      <c r="Z217" s="41">
        <f t="shared" si="230"/>
        <v>28.571428571428573</v>
      </c>
      <c r="AA217" s="41">
        <f t="shared" si="231"/>
        <v>51.428571428571431</v>
      </c>
      <c r="AE217" s="1" t="s">
        <v>5</v>
      </c>
      <c r="AG217" s="6">
        <f t="shared" si="300"/>
        <v>0</v>
      </c>
      <c r="AH217" s="6">
        <f t="shared" si="300"/>
        <v>0</v>
      </c>
      <c r="AI217" s="6">
        <f t="shared" si="300"/>
        <v>0</v>
      </c>
      <c r="AJ217" s="6">
        <f t="shared" si="300"/>
        <v>0</v>
      </c>
      <c r="AK217" s="6">
        <f t="shared" si="300"/>
        <v>0</v>
      </c>
      <c r="AL217" s="6">
        <f t="shared" si="300"/>
        <v>0</v>
      </c>
      <c r="AM217" s="6">
        <f t="shared" si="300"/>
        <v>0</v>
      </c>
      <c r="AN217" s="6">
        <f t="shared" si="300"/>
        <v>0</v>
      </c>
      <c r="AO217" s="6">
        <f t="shared" si="300"/>
        <v>0</v>
      </c>
      <c r="AP217" s="6">
        <f t="shared" si="300"/>
        <v>0</v>
      </c>
      <c r="AQ217" s="6">
        <f t="shared" si="300"/>
        <v>0</v>
      </c>
      <c r="AR217" s="6">
        <f t="shared" si="300"/>
        <v>0</v>
      </c>
      <c r="AS217" s="6">
        <f t="shared" si="300"/>
        <v>0</v>
      </c>
      <c r="AT217" s="6">
        <f t="shared" si="300"/>
        <v>0</v>
      </c>
      <c r="AU217" s="6">
        <f t="shared" si="300"/>
        <v>0</v>
      </c>
      <c r="AV217" s="6">
        <f t="shared" si="300"/>
        <v>0</v>
      </c>
      <c r="AW217" s="6">
        <f t="shared" si="299"/>
        <v>0</v>
      </c>
      <c r="AX217" s="6">
        <f t="shared" si="299"/>
        <v>0</v>
      </c>
      <c r="AY217" s="6">
        <f t="shared" si="299"/>
        <v>0</v>
      </c>
      <c r="AZ217" s="6">
        <f t="shared" si="299"/>
        <v>0</v>
      </c>
      <c r="BA217" s="6">
        <f t="shared" si="299"/>
        <v>0</v>
      </c>
      <c r="BB217" s="6">
        <f t="shared" si="299"/>
        <v>0</v>
      </c>
      <c r="BC217" s="6">
        <f t="shared" si="299"/>
        <v>0</v>
      </c>
      <c r="BD217" s="6">
        <f t="shared" si="299"/>
        <v>0</v>
      </c>
      <c r="BE217" s="6">
        <f t="shared" si="299"/>
        <v>0</v>
      </c>
      <c r="BF217" s="6">
        <f t="shared" si="299"/>
        <v>0</v>
      </c>
      <c r="BG217" s="6">
        <f t="shared" si="299"/>
        <v>0</v>
      </c>
      <c r="BH217" s="6">
        <f t="shared" si="299"/>
        <v>0</v>
      </c>
    </row>
    <row r="218" spans="1:60" x14ac:dyDescent="0.2">
      <c r="A218" s="27">
        <v>44302</v>
      </c>
      <c r="B218" s="1" t="s">
        <v>359</v>
      </c>
      <c r="D218" s="27">
        <v>44302</v>
      </c>
      <c r="E218" s="1" t="s">
        <v>357</v>
      </c>
      <c r="F218" s="1" t="s">
        <v>29</v>
      </c>
      <c r="G218" s="41">
        <v>19</v>
      </c>
      <c r="H218" s="41">
        <v>1239.75</v>
      </c>
      <c r="I218" s="1" t="s">
        <v>711</v>
      </c>
      <c r="J218" s="1">
        <v>65.25</v>
      </c>
      <c r="K218" s="1">
        <v>474836</v>
      </c>
      <c r="L218" s="27" t="s">
        <v>713</v>
      </c>
      <c r="M218" s="27">
        <v>44245</v>
      </c>
      <c r="N218" s="27">
        <v>44618</v>
      </c>
      <c r="O218" s="27">
        <v>44624</v>
      </c>
      <c r="P218" s="1" t="s">
        <v>697</v>
      </c>
      <c r="Q218" s="27">
        <v>44282</v>
      </c>
      <c r="R218" s="27">
        <v>44295</v>
      </c>
      <c r="S218" s="67">
        <f t="shared" si="269"/>
        <v>44316</v>
      </c>
      <c r="T218" s="67">
        <f t="shared" si="224"/>
        <v>44286</v>
      </c>
      <c r="U218" s="67">
        <f t="shared" si="225"/>
        <v>44316</v>
      </c>
      <c r="V218" s="69">
        <f t="shared" si="226"/>
        <v>5</v>
      </c>
      <c r="W218" s="69">
        <f t="shared" si="227"/>
        <v>9</v>
      </c>
      <c r="X218" s="41">
        <f t="shared" si="228"/>
        <v>442.76785714285717</v>
      </c>
      <c r="Y218" s="41">
        <f t="shared" si="229"/>
        <v>796.98214285714289</v>
      </c>
      <c r="Z218" s="41">
        <f t="shared" si="230"/>
        <v>23.303571428571431</v>
      </c>
      <c r="AA218" s="41">
        <f t="shared" si="231"/>
        <v>41.946428571428569</v>
      </c>
      <c r="AE218" s="1" t="s">
        <v>5</v>
      </c>
      <c r="AG218" s="74">
        <f t="shared" si="300"/>
        <v>0</v>
      </c>
      <c r="AH218" s="74">
        <f t="shared" si="300"/>
        <v>0</v>
      </c>
      <c r="AI218" s="74">
        <f t="shared" si="300"/>
        <v>0</v>
      </c>
      <c r="AJ218" s="74">
        <f t="shared" si="300"/>
        <v>0</v>
      </c>
      <c r="AK218" s="74">
        <f t="shared" si="300"/>
        <v>0</v>
      </c>
      <c r="AL218" s="74">
        <f t="shared" si="300"/>
        <v>0</v>
      </c>
      <c r="AM218" s="74">
        <f t="shared" si="300"/>
        <v>0</v>
      </c>
      <c r="AN218" s="74">
        <f t="shared" si="300"/>
        <v>0</v>
      </c>
      <c r="AO218" s="74">
        <f t="shared" si="300"/>
        <v>0</v>
      </c>
      <c r="AP218" s="74">
        <f t="shared" si="300"/>
        <v>0</v>
      </c>
      <c r="AQ218" s="74">
        <f t="shared" si="300"/>
        <v>0</v>
      </c>
      <c r="AR218" s="74">
        <f t="shared" si="300"/>
        <v>0</v>
      </c>
      <c r="AS218" s="6">
        <f t="shared" si="300"/>
        <v>0</v>
      </c>
      <c r="AT218" s="6">
        <f t="shared" si="300"/>
        <v>0</v>
      </c>
      <c r="AU218" s="6">
        <f t="shared" si="300"/>
        <v>0</v>
      </c>
      <c r="AV218" s="6">
        <f t="shared" si="300"/>
        <v>0</v>
      </c>
      <c r="AW218" s="6">
        <f t="shared" si="299"/>
        <v>0</v>
      </c>
      <c r="AX218" s="6">
        <f t="shared" si="299"/>
        <v>0</v>
      </c>
      <c r="AY218" s="6">
        <f t="shared" si="299"/>
        <v>0</v>
      </c>
      <c r="AZ218" s="6">
        <f t="shared" si="299"/>
        <v>0</v>
      </c>
      <c r="BA218" s="6">
        <f t="shared" si="299"/>
        <v>0</v>
      </c>
      <c r="BB218" s="6">
        <f t="shared" si="299"/>
        <v>0</v>
      </c>
      <c r="BC218" s="6">
        <f t="shared" si="299"/>
        <v>0</v>
      </c>
      <c r="BD218" s="6">
        <f t="shared" si="299"/>
        <v>0</v>
      </c>
      <c r="BE218" s="6">
        <f t="shared" si="299"/>
        <v>0</v>
      </c>
      <c r="BF218" s="6">
        <f t="shared" si="299"/>
        <v>0</v>
      </c>
      <c r="BG218" s="6">
        <f t="shared" si="299"/>
        <v>0</v>
      </c>
      <c r="BH218" s="6">
        <f t="shared" si="299"/>
        <v>0</v>
      </c>
    </row>
    <row r="219" spans="1:60" x14ac:dyDescent="0.2">
      <c r="A219" s="27">
        <v>44302</v>
      </c>
      <c r="B219" s="1" t="s">
        <v>283</v>
      </c>
      <c r="D219" s="27">
        <v>44302</v>
      </c>
      <c r="E219" s="1" t="s">
        <v>265</v>
      </c>
      <c r="F219" s="1" t="s">
        <v>5</v>
      </c>
      <c r="G219" s="41">
        <v>1800</v>
      </c>
      <c r="H219" s="41">
        <v>1800</v>
      </c>
      <c r="I219" s="1" t="s">
        <v>696</v>
      </c>
      <c r="J219" s="1">
        <v>78</v>
      </c>
      <c r="K219" s="1">
        <v>474856</v>
      </c>
      <c r="L219" s="27" t="s">
        <v>712</v>
      </c>
      <c r="M219" s="27">
        <v>44230</v>
      </c>
      <c r="N219" s="27">
        <v>44368</v>
      </c>
      <c r="O219" s="27">
        <v>44377</v>
      </c>
      <c r="P219" s="1" t="s">
        <v>696</v>
      </c>
      <c r="Q219" s="27">
        <v>44282</v>
      </c>
      <c r="R219" s="27">
        <v>44295</v>
      </c>
      <c r="S219" s="67">
        <f t="shared" si="269"/>
        <v>44316</v>
      </c>
      <c r="T219" s="67">
        <f t="shared" si="224"/>
        <v>44286</v>
      </c>
      <c r="U219" s="67">
        <f t="shared" si="225"/>
        <v>44316</v>
      </c>
      <c r="V219" s="69">
        <f t="shared" si="226"/>
        <v>5</v>
      </c>
      <c r="W219" s="69">
        <f t="shared" si="227"/>
        <v>9</v>
      </c>
      <c r="X219" s="41">
        <f t="shared" si="228"/>
        <v>642.85714285714289</v>
      </c>
      <c r="Y219" s="41">
        <f t="shared" si="229"/>
        <v>1157.1428571428571</v>
      </c>
      <c r="Z219" s="41">
        <f t="shared" si="230"/>
        <v>27.857142857142858</v>
      </c>
      <c r="AA219" s="41">
        <f t="shared" si="231"/>
        <v>50.142857142857139</v>
      </c>
      <c r="AE219" s="1" t="s">
        <v>5</v>
      </c>
      <c r="AG219" s="6">
        <f t="shared" si="300"/>
        <v>0</v>
      </c>
      <c r="AH219" s="6">
        <f t="shared" si="300"/>
        <v>0</v>
      </c>
      <c r="AI219" s="6">
        <f t="shared" si="300"/>
        <v>0</v>
      </c>
      <c r="AJ219" s="6">
        <f t="shared" si="300"/>
        <v>0</v>
      </c>
      <c r="AK219" s="6">
        <f t="shared" si="300"/>
        <v>0</v>
      </c>
      <c r="AL219" s="6">
        <f t="shared" si="300"/>
        <v>0</v>
      </c>
      <c r="AM219" s="6">
        <f t="shared" si="300"/>
        <v>0</v>
      </c>
      <c r="AN219" s="6">
        <f t="shared" si="300"/>
        <v>0</v>
      </c>
      <c r="AO219" s="6">
        <f t="shared" si="300"/>
        <v>0</v>
      </c>
      <c r="AP219" s="6">
        <f t="shared" si="300"/>
        <v>0</v>
      </c>
      <c r="AQ219" s="6">
        <f t="shared" si="300"/>
        <v>0</v>
      </c>
      <c r="AR219" s="6">
        <f t="shared" si="300"/>
        <v>0</v>
      </c>
      <c r="AS219" s="6">
        <f t="shared" si="300"/>
        <v>0</v>
      </c>
      <c r="AT219" s="6">
        <f t="shared" si="300"/>
        <v>0</v>
      </c>
      <c r="AU219" s="6">
        <f t="shared" si="300"/>
        <v>0</v>
      </c>
      <c r="AV219" s="6">
        <f t="shared" si="300"/>
        <v>0</v>
      </c>
      <c r="AW219" s="6">
        <f t="shared" si="299"/>
        <v>0</v>
      </c>
      <c r="AX219" s="6">
        <f t="shared" si="299"/>
        <v>0</v>
      </c>
      <c r="AY219" s="6">
        <f t="shared" si="299"/>
        <v>0</v>
      </c>
      <c r="AZ219" s="6">
        <f t="shared" si="299"/>
        <v>0</v>
      </c>
      <c r="BA219" s="6">
        <f t="shared" si="299"/>
        <v>0</v>
      </c>
      <c r="BB219" s="6">
        <f t="shared" si="299"/>
        <v>0</v>
      </c>
      <c r="BC219" s="6">
        <f t="shared" si="299"/>
        <v>0</v>
      </c>
      <c r="BD219" s="6">
        <f t="shared" si="299"/>
        <v>0</v>
      </c>
      <c r="BE219" s="6">
        <f t="shared" si="299"/>
        <v>0</v>
      </c>
      <c r="BF219" s="6">
        <f t="shared" si="299"/>
        <v>0</v>
      </c>
      <c r="BG219" s="6">
        <f t="shared" si="299"/>
        <v>0</v>
      </c>
      <c r="BH219" s="6">
        <f t="shared" si="299"/>
        <v>0</v>
      </c>
    </row>
    <row r="220" spans="1:60" x14ac:dyDescent="0.2">
      <c r="A220" s="27">
        <v>44302</v>
      </c>
      <c r="B220" s="1" t="s">
        <v>285</v>
      </c>
      <c r="D220" s="27">
        <v>44302</v>
      </c>
      <c r="E220" s="1" t="s">
        <v>265</v>
      </c>
      <c r="F220" s="1" t="s">
        <v>5</v>
      </c>
      <c r="G220" s="41">
        <v>2175.9699999999998</v>
      </c>
      <c r="H220" s="41">
        <v>2175.9699999999998</v>
      </c>
      <c r="I220" s="1" t="s">
        <v>696</v>
      </c>
      <c r="J220" s="1">
        <v>73</v>
      </c>
      <c r="K220" s="1">
        <v>474877</v>
      </c>
      <c r="L220" s="27">
        <v>34183</v>
      </c>
      <c r="M220" s="27" t="s">
        <v>703</v>
      </c>
      <c r="N220" s="27"/>
      <c r="O220" s="27">
        <v>44680</v>
      </c>
      <c r="P220" s="1" t="s">
        <v>696</v>
      </c>
      <c r="Q220" s="27">
        <v>44282</v>
      </c>
      <c r="R220" s="27">
        <v>44295</v>
      </c>
      <c r="S220" s="67">
        <f t="shared" si="269"/>
        <v>44316</v>
      </c>
      <c r="T220" s="67">
        <f t="shared" si="224"/>
        <v>44286</v>
      </c>
      <c r="U220" s="67">
        <f t="shared" si="225"/>
        <v>44316</v>
      </c>
      <c r="V220" s="69">
        <f t="shared" si="226"/>
        <v>5</v>
      </c>
      <c r="W220" s="69">
        <f t="shared" si="227"/>
        <v>9</v>
      </c>
      <c r="X220" s="41">
        <f t="shared" si="228"/>
        <v>777.13214285714275</v>
      </c>
      <c r="Y220" s="41">
        <f t="shared" si="229"/>
        <v>1398.837857142857</v>
      </c>
      <c r="Z220" s="41">
        <f t="shared" si="230"/>
        <v>26.071428571428573</v>
      </c>
      <c r="AA220" s="41">
        <f t="shared" si="231"/>
        <v>46.928571428571431</v>
      </c>
      <c r="AE220" s="1" t="s">
        <v>5</v>
      </c>
      <c r="AG220" s="6">
        <f t="shared" si="300"/>
        <v>0</v>
      </c>
      <c r="AH220" s="6">
        <f t="shared" si="300"/>
        <v>0</v>
      </c>
      <c r="AI220" s="6">
        <f t="shared" si="300"/>
        <v>0</v>
      </c>
      <c r="AJ220" s="6">
        <f t="shared" si="300"/>
        <v>0</v>
      </c>
      <c r="AK220" s="6">
        <f t="shared" si="300"/>
        <v>0</v>
      </c>
      <c r="AL220" s="6">
        <f t="shared" si="300"/>
        <v>0</v>
      </c>
      <c r="AM220" s="6">
        <f t="shared" si="300"/>
        <v>0</v>
      </c>
      <c r="AN220" s="6">
        <f t="shared" si="300"/>
        <v>0</v>
      </c>
      <c r="AO220" s="6">
        <f t="shared" si="300"/>
        <v>0</v>
      </c>
      <c r="AP220" s="6">
        <f t="shared" si="300"/>
        <v>0</v>
      </c>
      <c r="AQ220" s="6">
        <f t="shared" si="300"/>
        <v>0</v>
      </c>
      <c r="AR220" s="6">
        <f t="shared" si="300"/>
        <v>0</v>
      </c>
      <c r="AS220" s="6">
        <f t="shared" si="300"/>
        <v>0</v>
      </c>
      <c r="AT220" s="6">
        <f t="shared" si="300"/>
        <v>0</v>
      </c>
      <c r="AU220" s="6">
        <f t="shared" si="300"/>
        <v>0</v>
      </c>
      <c r="AV220" s="6">
        <f t="shared" si="300"/>
        <v>0</v>
      </c>
      <c r="AW220" s="6">
        <f t="shared" si="299"/>
        <v>0</v>
      </c>
      <c r="AX220" s="6">
        <f t="shared" si="299"/>
        <v>0</v>
      </c>
      <c r="AY220" s="6">
        <f t="shared" si="299"/>
        <v>0</v>
      </c>
      <c r="AZ220" s="6">
        <f t="shared" si="299"/>
        <v>0</v>
      </c>
      <c r="BA220" s="6">
        <f t="shared" si="299"/>
        <v>0</v>
      </c>
      <c r="BB220" s="6">
        <f t="shared" si="299"/>
        <v>0</v>
      </c>
      <c r="BC220" s="6">
        <f t="shared" si="299"/>
        <v>0</v>
      </c>
      <c r="BD220" s="6">
        <f t="shared" si="299"/>
        <v>0</v>
      </c>
      <c r="BE220" s="6">
        <f t="shared" si="299"/>
        <v>0</v>
      </c>
      <c r="BF220" s="6">
        <f t="shared" si="299"/>
        <v>0</v>
      </c>
      <c r="BG220" s="6">
        <f t="shared" si="299"/>
        <v>0</v>
      </c>
      <c r="BH220" s="6">
        <f t="shared" si="299"/>
        <v>0</v>
      </c>
    </row>
    <row r="221" spans="1:60" x14ac:dyDescent="0.2">
      <c r="A221" s="27">
        <v>44302</v>
      </c>
      <c r="B221" s="1" t="s">
        <v>285</v>
      </c>
      <c r="D221" s="27">
        <v>44302</v>
      </c>
      <c r="E221" s="1" t="s">
        <v>354</v>
      </c>
      <c r="F221" s="1" t="s">
        <v>29</v>
      </c>
      <c r="G221" s="41">
        <v>208.65</v>
      </c>
      <c r="H221" s="41">
        <v>208.65</v>
      </c>
      <c r="I221" s="1" t="s">
        <v>696</v>
      </c>
      <c r="J221" s="1">
        <v>7</v>
      </c>
      <c r="K221" s="1">
        <v>474877</v>
      </c>
      <c r="L221" s="27">
        <v>34183</v>
      </c>
      <c r="M221" s="27" t="s">
        <v>703</v>
      </c>
      <c r="N221" s="27"/>
      <c r="O221" s="27">
        <v>44680</v>
      </c>
      <c r="P221" s="1" t="s">
        <v>704</v>
      </c>
      <c r="Q221" s="27">
        <v>44282</v>
      </c>
      <c r="R221" s="27">
        <v>44295</v>
      </c>
      <c r="S221" s="67">
        <f t="shared" si="269"/>
        <v>44316</v>
      </c>
      <c r="T221" s="67">
        <f t="shared" si="224"/>
        <v>44286</v>
      </c>
      <c r="U221" s="67">
        <f t="shared" si="225"/>
        <v>44316</v>
      </c>
      <c r="V221" s="69">
        <f t="shared" si="226"/>
        <v>5</v>
      </c>
      <c r="W221" s="69">
        <f t="shared" si="227"/>
        <v>9</v>
      </c>
      <c r="X221" s="41">
        <f t="shared" si="228"/>
        <v>74.517857142857153</v>
      </c>
      <c r="Y221" s="41">
        <f t="shared" si="229"/>
        <v>134.13214285714287</v>
      </c>
      <c r="Z221" s="41">
        <f t="shared" si="230"/>
        <v>2.5</v>
      </c>
      <c r="AA221" s="41">
        <f t="shared" si="231"/>
        <v>4.5</v>
      </c>
      <c r="AE221" s="1" t="s">
        <v>5</v>
      </c>
      <c r="AG221" s="6">
        <f t="shared" si="300"/>
        <v>0</v>
      </c>
      <c r="AH221" s="6">
        <f t="shared" si="300"/>
        <v>0</v>
      </c>
      <c r="AI221" s="6">
        <f t="shared" si="300"/>
        <v>0</v>
      </c>
      <c r="AJ221" s="6">
        <f t="shared" si="300"/>
        <v>0</v>
      </c>
      <c r="AK221" s="6">
        <f t="shared" si="300"/>
        <v>0</v>
      </c>
      <c r="AL221" s="6">
        <f t="shared" si="300"/>
        <v>0</v>
      </c>
      <c r="AM221" s="6">
        <f t="shared" si="300"/>
        <v>0</v>
      </c>
      <c r="AN221" s="6">
        <f t="shared" si="300"/>
        <v>0</v>
      </c>
      <c r="AO221" s="6">
        <f t="shared" si="300"/>
        <v>0</v>
      </c>
      <c r="AP221" s="6">
        <f t="shared" si="300"/>
        <v>0</v>
      </c>
      <c r="AQ221" s="6">
        <f t="shared" si="300"/>
        <v>0</v>
      </c>
      <c r="AR221" s="6">
        <f t="shared" si="300"/>
        <v>0</v>
      </c>
      <c r="AS221" s="6">
        <f t="shared" si="300"/>
        <v>0</v>
      </c>
      <c r="AT221" s="6">
        <f t="shared" si="300"/>
        <v>0</v>
      </c>
      <c r="AU221" s="6">
        <f t="shared" si="300"/>
        <v>0</v>
      </c>
      <c r="AV221" s="6">
        <f t="shared" si="300"/>
        <v>0</v>
      </c>
      <c r="AW221" s="6">
        <f t="shared" si="299"/>
        <v>0</v>
      </c>
      <c r="AX221" s="6">
        <f t="shared" si="299"/>
        <v>0</v>
      </c>
      <c r="AY221" s="6">
        <f t="shared" si="299"/>
        <v>0</v>
      </c>
      <c r="AZ221" s="6">
        <f t="shared" si="299"/>
        <v>0</v>
      </c>
      <c r="BA221" s="6">
        <f t="shared" si="299"/>
        <v>0</v>
      </c>
      <c r="BB221" s="6">
        <f t="shared" si="299"/>
        <v>0</v>
      </c>
      <c r="BC221" s="6">
        <f t="shared" si="299"/>
        <v>0</v>
      </c>
      <c r="BD221" s="6">
        <f t="shared" si="299"/>
        <v>0</v>
      </c>
      <c r="BE221" s="6">
        <f t="shared" si="299"/>
        <v>0</v>
      </c>
      <c r="BF221" s="6">
        <f t="shared" si="299"/>
        <v>0</v>
      </c>
      <c r="BG221" s="6">
        <f t="shared" si="299"/>
        <v>0</v>
      </c>
      <c r="BH221" s="6">
        <f t="shared" si="299"/>
        <v>0</v>
      </c>
    </row>
    <row r="222" spans="1:60" x14ac:dyDescent="0.2">
      <c r="A222" s="27">
        <v>44302</v>
      </c>
      <c r="B222" s="1" t="s">
        <v>284</v>
      </c>
      <c r="D222" s="27">
        <v>44302</v>
      </c>
      <c r="E222" s="1" t="s">
        <v>265</v>
      </c>
      <c r="F222" s="1" t="s">
        <v>5</v>
      </c>
      <c r="G222" s="41">
        <v>1960.09</v>
      </c>
      <c r="H222" s="41">
        <v>1960.09</v>
      </c>
      <c r="I222" s="1" t="s">
        <v>696</v>
      </c>
      <c r="J222" s="1">
        <v>75.5</v>
      </c>
      <c r="K222" s="1">
        <v>474900</v>
      </c>
      <c r="L222" s="27">
        <v>33435</v>
      </c>
      <c r="M222" s="27">
        <v>44085</v>
      </c>
      <c r="N222" s="27">
        <v>44603</v>
      </c>
      <c r="O222" s="27">
        <v>44610</v>
      </c>
      <c r="P222" s="1" t="s">
        <v>696</v>
      </c>
      <c r="Q222" s="27">
        <v>44282</v>
      </c>
      <c r="R222" s="27">
        <v>44295</v>
      </c>
      <c r="S222" s="67">
        <f t="shared" si="269"/>
        <v>44316</v>
      </c>
      <c r="T222" s="67">
        <f t="shared" si="224"/>
        <v>44286</v>
      </c>
      <c r="U222" s="67">
        <f t="shared" si="225"/>
        <v>44316</v>
      </c>
      <c r="V222" s="69">
        <f t="shared" si="226"/>
        <v>5</v>
      </c>
      <c r="W222" s="69">
        <f t="shared" si="227"/>
        <v>9</v>
      </c>
      <c r="X222" s="41">
        <f t="shared" si="228"/>
        <v>700.03214285714284</v>
      </c>
      <c r="Y222" s="41">
        <f t="shared" si="229"/>
        <v>1260.0578571428571</v>
      </c>
      <c r="Z222" s="41">
        <f t="shared" si="230"/>
        <v>26.964285714285715</v>
      </c>
      <c r="AA222" s="41">
        <f t="shared" si="231"/>
        <v>48.535714285714285</v>
      </c>
      <c r="AE222" s="1" t="s">
        <v>5</v>
      </c>
      <c r="AG222" s="6">
        <f t="shared" si="300"/>
        <v>0</v>
      </c>
      <c r="AH222" s="6">
        <f t="shared" si="300"/>
        <v>0</v>
      </c>
      <c r="AI222" s="6">
        <f t="shared" si="300"/>
        <v>0</v>
      </c>
      <c r="AJ222" s="6">
        <f t="shared" si="300"/>
        <v>0</v>
      </c>
      <c r="AK222" s="6">
        <f t="shared" si="300"/>
        <v>0</v>
      </c>
      <c r="AL222" s="6">
        <f t="shared" si="300"/>
        <v>0</v>
      </c>
      <c r="AM222" s="6">
        <f t="shared" si="300"/>
        <v>0</v>
      </c>
      <c r="AN222" s="6">
        <f t="shared" si="300"/>
        <v>0</v>
      </c>
      <c r="AO222" s="6">
        <f t="shared" si="300"/>
        <v>0</v>
      </c>
      <c r="AP222" s="6">
        <f t="shared" si="300"/>
        <v>0</v>
      </c>
      <c r="AQ222" s="6">
        <f t="shared" si="300"/>
        <v>0</v>
      </c>
      <c r="AR222" s="6">
        <f t="shared" si="300"/>
        <v>0</v>
      </c>
      <c r="AS222" s="6">
        <f t="shared" si="300"/>
        <v>0</v>
      </c>
      <c r="AT222" s="6">
        <f t="shared" si="300"/>
        <v>0</v>
      </c>
      <c r="AU222" s="6">
        <f t="shared" si="300"/>
        <v>0</v>
      </c>
      <c r="AV222" s="6">
        <f t="shared" si="300"/>
        <v>0</v>
      </c>
      <c r="AW222" s="6">
        <f t="shared" si="299"/>
        <v>0</v>
      </c>
      <c r="AX222" s="6">
        <f t="shared" si="299"/>
        <v>0</v>
      </c>
      <c r="AY222" s="6">
        <f t="shared" si="299"/>
        <v>0</v>
      </c>
      <c r="AZ222" s="6">
        <f t="shared" si="299"/>
        <v>0</v>
      </c>
      <c r="BA222" s="6">
        <f t="shared" si="299"/>
        <v>0</v>
      </c>
      <c r="BB222" s="6">
        <f t="shared" si="299"/>
        <v>0</v>
      </c>
      <c r="BC222" s="6">
        <f t="shared" si="299"/>
        <v>0</v>
      </c>
      <c r="BD222" s="6">
        <f t="shared" si="299"/>
        <v>0</v>
      </c>
      <c r="BE222" s="6">
        <f t="shared" si="299"/>
        <v>0</v>
      </c>
      <c r="BF222" s="6">
        <f t="shared" si="299"/>
        <v>0</v>
      </c>
      <c r="BG222" s="6">
        <f t="shared" si="299"/>
        <v>0</v>
      </c>
      <c r="BH222" s="6">
        <f t="shared" si="299"/>
        <v>0</v>
      </c>
    </row>
    <row r="223" spans="1:60" x14ac:dyDescent="0.2">
      <c r="A223" s="27">
        <v>44302</v>
      </c>
      <c r="B223" s="1" t="s">
        <v>284</v>
      </c>
      <c r="D223" s="27">
        <v>44302</v>
      </c>
      <c r="E223" s="1" t="s">
        <v>354</v>
      </c>
      <c r="F223" s="1" t="s">
        <v>29</v>
      </c>
      <c r="G223" s="41">
        <v>116.83</v>
      </c>
      <c r="H223" s="41">
        <v>116.83</v>
      </c>
      <c r="I223" s="1" t="s">
        <v>696</v>
      </c>
      <c r="J223" s="1">
        <v>4.5</v>
      </c>
      <c r="K223" s="1">
        <v>474900</v>
      </c>
      <c r="L223" s="27">
        <v>33435</v>
      </c>
      <c r="M223" s="27">
        <v>44085</v>
      </c>
      <c r="N223" s="27">
        <v>44603</v>
      </c>
      <c r="O223" s="27">
        <v>44610</v>
      </c>
      <c r="P223" s="1" t="s">
        <v>704</v>
      </c>
      <c r="Q223" s="27">
        <v>44282</v>
      </c>
      <c r="R223" s="27">
        <v>44295</v>
      </c>
      <c r="S223" s="67">
        <f t="shared" si="269"/>
        <v>44316</v>
      </c>
      <c r="T223" s="67">
        <f t="shared" si="224"/>
        <v>44286</v>
      </c>
      <c r="U223" s="67">
        <f t="shared" si="225"/>
        <v>44316</v>
      </c>
      <c r="V223" s="69">
        <f t="shared" si="226"/>
        <v>5</v>
      </c>
      <c r="W223" s="69">
        <f t="shared" si="227"/>
        <v>9</v>
      </c>
      <c r="X223" s="41">
        <f t="shared" si="228"/>
        <v>41.725000000000001</v>
      </c>
      <c r="Y223" s="41">
        <f t="shared" si="229"/>
        <v>75.10499999999999</v>
      </c>
      <c r="Z223" s="41">
        <f t="shared" si="230"/>
        <v>1.6071428571428572</v>
      </c>
      <c r="AA223" s="41">
        <f t="shared" si="231"/>
        <v>2.8928571428571428</v>
      </c>
      <c r="AE223" s="1" t="s">
        <v>5</v>
      </c>
      <c r="AG223" s="74">
        <f t="shared" si="300"/>
        <v>0</v>
      </c>
      <c r="AH223" s="74">
        <f t="shared" si="300"/>
        <v>0</v>
      </c>
      <c r="AI223" s="74">
        <f t="shared" si="300"/>
        <v>0</v>
      </c>
      <c r="AJ223" s="74">
        <f t="shared" si="300"/>
        <v>0</v>
      </c>
      <c r="AK223" s="74">
        <f t="shared" si="300"/>
        <v>0</v>
      </c>
      <c r="AL223" s="74">
        <f t="shared" si="300"/>
        <v>0</v>
      </c>
      <c r="AM223" s="74">
        <f t="shared" si="300"/>
        <v>0</v>
      </c>
      <c r="AN223" s="74">
        <f t="shared" si="300"/>
        <v>0</v>
      </c>
      <c r="AO223" s="74">
        <f t="shared" si="300"/>
        <v>0</v>
      </c>
      <c r="AP223" s="74">
        <f t="shared" si="300"/>
        <v>0</v>
      </c>
      <c r="AQ223" s="74">
        <f t="shared" si="300"/>
        <v>0</v>
      </c>
      <c r="AR223" s="74">
        <f t="shared" si="300"/>
        <v>0</v>
      </c>
      <c r="AS223" s="6">
        <f t="shared" si="300"/>
        <v>0</v>
      </c>
      <c r="AT223" s="6">
        <f t="shared" si="300"/>
        <v>0</v>
      </c>
      <c r="AU223" s="6">
        <f t="shared" si="300"/>
        <v>0</v>
      </c>
      <c r="AV223" s="6">
        <f t="shared" si="300"/>
        <v>0</v>
      </c>
      <c r="AW223" s="6">
        <f t="shared" si="299"/>
        <v>0</v>
      </c>
      <c r="AX223" s="6">
        <f t="shared" si="299"/>
        <v>0</v>
      </c>
      <c r="AY223" s="6">
        <f t="shared" si="299"/>
        <v>0</v>
      </c>
      <c r="AZ223" s="6">
        <f t="shared" si="299"/>
        <v>0</v>
      </c>
      <c r="BA223" s="6">
        <f t="shared" si="299"/>
        <v>0</v>
      </c>
      <c r="BB223" s="6">
        <f t="shared" si="299"/>
        <v>0</v>
      </c>
      <c r="BC223" s="6">
        <f t="shared" si="299"/>
        <v>0</v>
      </c>
      <c r="BD223" s="6">
        <f t="shared" si="299"/>
        <v>0</v>
      </c>
      <c r="BE223" s="6">
        <f t="shared" si="299"/>
        <v>0</v>
      </c>
      <c r="BF223" s="6">
        <f t="shared" si="299"/>
        <v>0</v>
      </c>
      <c r="BG223" s="6">
        <f t="shared" si="299"/>
        <v>0</v>
      </c>
      <c r="BH223" s="6">
        <f t="shared" si="299"/>
        <v>0</v>
      </c>
    </row>
    <row r="224" spans="1:60" x14ac:dyDescent="0.2">
      <c r="A224" s="27">
        <v>44302</v>
      </c>
      <c r="B224" s="1" t="s">
        <v>406</v>
      </c>
      <c r="D224" s="27">
        <v>44302</v>
      </c>
      <c r="E224" s="1" t="s">
        <v>402</v>
      </c>
      <c r="F224" s="1" t="s">
        <v>32</v>
      </c>
      <c r="G224" s="41">
        <v>276.92</v>
      </c>
      <c r="H224" s="41">
        <v>276.92</v>
      </c>
      <c r="I224" s="1" t="s">
        <v>696</v>
      </c>
      <c r="J224" s="1">
        <v>0</v>
      </c>
      <c r="K224" s="1">
        <v>475019</v>
      </c>
      <c r="L224" s="27" t="s">
        <v>705</v>
      </c>
      <c r="M224" s="27">
        <v>37880</v>
      </c>
      <c r="N224" s="27"/>
      <c r="O224" s="27">
        <v>44680</v>
      </c>
      <c r="P224" s="1" t="s">
        <v>696</v>
      </c>
      <c r="Q224" s="27">
        <v>44282</v>
      </c>
      <c r="R224" s="27">
        <v>44295</v>
      </c>
      <c r="S224" s="67">
        <f t="shared" si="269"/>
        <v>44316</v>
      </c>
      <c r="T224" s="67">
        <f t="shared" si="224"/>
        <v>44286</v>
      </c>
      <c r="U224" s="67">
        <f t="shared" si="225"/>
        <v>44316</v>
      </c>
      <c r="V224" s="69">
        <f t="shared" si="226"/>
        <v>5</v>
      </c>
      <c r="W224" s="69">
        <f t="shared" si="227"/>
        <v>9</v>
      </c>
      <c r="X224" s="41">
        <f t="shared" si="228"/>
        <v>98.9</v>
      </c>
      <c r="Y224" s="41">
        <f t="shared" si="229"/>
        <v>178.02</v>
      </c>
      <c r="Z224" s="41">
        <f t="shared" si="230"/>
        <v>0</v>
      </c>
      <c r="AA224" s="41">
        <f t="shared" si="231"/>
        <v>0</v>
      </c>
      <c r="AE224" s="1" t="s">
        <v>5</v>
      </c>
      <c r="AG224" s="6">
        <f t="shared" si="300"/>
        <v>0</v>
      </c>
      <c r="AH224" s="6">
        <f t="shared" si="300"/>
        <v>0</v>
      </c>
      <c r="AI224" s="6">
        <f t="shared" si="300"/>
        <v>0</v>
      </c>
      <c r="AJ224" s="6">
        <f t="shared" si="300"/>
        <v>0</v>
      </c>
      <c r="AK224" s="6">
        <f t="shared" si="300"/>
        <v>0</v>
      </c>
      <c r="AL224" s="6">
        <f t="shared" si="300"/>
        <v>0</v>
      </c>
      <c r="AM224" s="6">
        <f t="shared" si="300"/>
        <v>0</v>
      </c>
      <c r="AN224" s="6">
        <f t="shared" si="300"/>
        <v>0</v>
      </c>
      <c r="AO224" s="6">
        <f t="shared" si="300"/>
        <v>0</v>
      </c>
      <c r="AP224" s="6">
        <f t="shared" si="300"/>
        <v>0</v>
      </c>
      <c r="AQ224" s="6">
        <f t="shared" si="300"/>
        <v>0</v>
      </c>
      <c r="AR224" s="6">
        <f t="shared" si="300"/>
        <v>0</v>
      </c>
      <c r="AS224" s="6">
        <f t="shared" si="300"/>
        <v>0</v>
      </c>
      <c r="AT224" s="6">
        <f t="shared" si="300"/>
        <v>0</v>
      </c>
      <c r="AU224" s="6">
        <f t="shared" si="300"/>
        <v>0</v>
      </c>
      <c r="AV224" s="6">
        <f t="shared" si="300"/>
        <v>0</v>
      </c>
      <c r="AW224" s="6">
        <f t="shared" si="299"/>
        <v>0</v>
      </c>
      <c r="AX224" s="6">
        <f t="shared" si="299"/>
        <v>0</v>
      </c>
      <c r="AY224" s="6">
        <f t="shared" si="299"/>
        <v>0</v>
      </c>
      <c r="AZ224" s="6">
        <f t="shared" si="299"/>
        <v>0</v>
      </c>
      <c r="BA224" s="6">
        <f t="shared" si="299"/>
        <v>0</v>
      </c>
      <c r="BB224" s="6">
        <f t="shared" si="299"/>
        <v>0</v>
      </c>
      <c r="BC224" s="6">
        <f t="shared" si="299"/>
        <v>0</v>
      </c>
      <c r="BD224" s="6">
        <f t="shared" si="299"/>
        <v>0</v>
      </c>
      <c r="BE224" s="6">
        <f t="shared" si="299"/>
        <v>0</v>
      </c>
      <c r="BF224" s="6">
        <f t="shared" si="299"/>
        <v>0</v>
      </c>
      <c r="BG224" s="6">
        <f t="shared" si="299"/>
        <v>0</v>
      </c>
      <c r="BH224" s="6">
        <f t="shared" si="299"/>
        <v>0</v>
      </c>
    </row>
    <row r="225" spans="1:60" x14ac:dyDescent="0.2">
      <c r="A225" s="27">
        <v>44316</v>
      </c>
      <c r="B225" s="1" t="s">
        <v>384</v>
      </c>
      <c r="D225" s="27">
        <v>44316</v>
      </c>
      <c r="E225" s="1" t="s">
        <v>376</v>
      </c>
      <c r="F225" s="1" t="s">
        <v>31</v>
      </c>
      <c r="G225" s="41">
        <v>4107.6899999999996</v>
      </c>
      <c r="H225" s="41">
        <v>4107.6899999999996</v>
      </c>
      <c r="I225" s="1" t="s">
        <v>696</v>
      </c>
      <c r="J225" s="1">
        <v>80</v>
      </c>
      <c r="K225" s="1">
        <v>476141</v>
      </c>
      <c r="L225" s="27" t="s">
        <v>706</v>
      </c>
      <c r="M225" s="27">
        <v>41122</v>
      </c>
      <c r="N225" s="27"/>
      <c r="O225" s="27">
        <v>44680</v>
      </c>
      <c r="P225" s="1" t="s">
        <v>696</v>
      </c>
      <c r="Q225" s="27">
        <v>44296</v>
      </c>
      <c r="R225" s="27">
        <v>44309</v>
      </c>
      <c r="S225" s="67">
        <f t="shared" si="269"/>
        <v>44316</v>
      </c>
      <c r="T225" s="67">
        <f t="shared" si="224"/>
        <v>44316</v>
      </c>
      <c r="U225" s="67" t="str">
        <f t="shared" si="225"/>
        <v>na</v>
      </c>
      <c r="V225" s="69">
        <f t="shared" si="226"/>
        <v>14</v>
      </c>
      <c r="W225" s="69">
        <f t="shared" si="227"/>
        <v>0</v>
      </c>
      <c r="X225" s="41">
        <f t="shared" si="228"/>
        <v>4107.6899999999996</v>
      </c>
      <c r="Y225" s="41">
        <f t="shared" si="229"/>
        <v>0</v>
      </c>
      <c r="Z225" s="41">
        <f t="shared" si="230"/>
        <v>80</v>
      </c>
      <c r="AA225" s="41">
        <f t="shared" si="231"/>
        <v>0</v>
      </c>
      <c r="AF225" s="71" t="s">
        <v>666</v>
      </c>
      <c r="AG225" s="72">
        <f t="shared" ref="AG225:BH225" si="301">SUM(AG198:AG224)</f>
        <v>0</v>
      </c>
      <c r="AH225" s="72">
        <f t="shared" si="301"/>
        <v>0</v>
      </c>
      <c r="AI225" s="72">
        <f t="shared" si="301"/>
        <v>0</v>
      </c>
      <c r="AJ225" s="72">
        <f t="shared" si="301"/>
        <v>0</v>
      </c>
      <c r="AK225" s="72">
        <f t="shared" si="301"/>
        <v>0</v>
      </c>
      <c r="AL225" s="72">
        <f t="shared" si="301"/>
        <v>0</v>
      </c>
      <c r="AM225" s="72">
        <f t="shared" si="301"/>
        <v>0</v>
      </c>
      <c r="AN225" s="72">
        <f t="shared" si="301"/>
        <v>0</v>
      </c>
      <c r="AO225" s="72">
        <f t="shared" si="301"/>
        <v>0</v>
      </c>
      <c r="AP225" s="72">
        <f t="shared" si="301"/>
        <v>0</v>
      </c>
      <c r="AQ225" s="72">
        <f t="shared" si="301"/>
        <v>0</v>
      </c>
      <c r="AR225" s="72">
        <f t="shared" si="301"/>
        <v>0</v>
      </c>
      <c r="AS225" s="72">
        <f t="shared" si="301"/>
        <v>0</v>
      </c>
      <c r="AT225" s="72">
        <f t="shared" si="301"/>
        <v>0</v>
      </c>
      <c r="AU225" s="72">
        <f t="shared" si="301"/>
        <v>0</v>
      </c>
      <c r="AV225" s="72">
        <f t="shared" si="301"/>
        <v>0</v>
      </c>
      <c r="AW225" s="72">
        <f t="shared" si="301"/>
        <v>0</v>
      </c>
      <c r="AX225" s="72">
        <f t="shared" si="301"/>
        <v>0</v>
      </c>
      <c r="AY225" s="72">
        <f t="shared" si="301"/>
        <v>0</v>
      </c>
      <c r="AZ225" s="72">
        <f t="shared" si="301"/>
        <v>0</v>
      </c>
      <c r="BA225" s="72">
        <f t="shared" si="301"/>
        <v>0</v>
      </c>
      <c r="BB225" s="72">
        <f t="shared" si="301"/>
        <v>0</v>
      </c>
      <c r="BC225" s="72">
        <f t="shared" si="301"/>
        <v>0</v>
      </c>
      <c r="BD225" s="72">
        <f t="shared" si="301"/>
        <v>0</v>
      </c>
      <c r="BE225" s="72">
        <f t="shared" si="301"/>
        <v>0</v>
      </c>
      <c r="BF225" s="72">
        <f t="shared" si="301"/>
        <v>0</v>
      </c>
      <c r="BG225" s="72">
        <f t="shared" si="301"/>
        <v>0</v>
      </c>
      <c r="BH225" s="72">
        <f t="shared" si="301"/>
        <v>0</v>
      </c>
    </row>
    <row r="226" spans="1:60" x14ac:dyDescent="0.2">
      <c r="A226" s="27">
        <v>44316</v>
      </c>
      <c r="B226" s="1" t="s">
        <v>286</v>
      </c>
      <c r="D226" s="27">
        <v>44316</v>
      </c>
      <c r="E226" s="1" t="s">
        <v>265</v>
      </c>
      <c r="F226" s="1" t="s">
        <v>5</v>
      </c>
      <c r="G226" s="41">
        <v>1673.07</v>
      </c>
      <c r="H226" s="41">
        <v>1673.07</v>
      </c>
      <c r="I226" s="1" t="s">
        <v>696</v>
      </c>
      <c r="J226" s="1">
        <v>72.5</v>
      </c>
      <c r="K226" s="1">
        <v>476077</v>
      </c>
      <c r="L226" s="27" t="s">
        <v>712</v>
      </c>
      <c r="M226" s="27">
        <v>44230</v>
      </c>
      <c r="N226" s="27">
        <v>44368</v>
      </c>
      <c r="O226" s="27">
        <v>44377</v>
      </c>
      <c r="P226" s="1" t="s">
        <v>696</v>
      </c>
      <c r="Q226" s="27">
        <v>44296</v>
      </c>
      <c r="R226" s="27">
        <v>44309</v>
      </c>
      <c r="S226" s="67">
        <f t="shared" si="269"/>
        <v>44316</v>
      </c>
      <c r="T226" s="67">
        <f t="shared" si="224"/>
        <v>44316</v>
      </c>
      <c r="U226" s="67" t="str">
        <f t="shared" si="225"/>
        <v>na</v>
      </c>
      <c r="V226" s="69">
        <f t="shared" si="226"/>
        <v>14</v>
      </c>
      <c r="W226" s="69">
        <f t="shared" si="227"/>
        <v>0</v>
      </c>
      <c r="X226" s="41">
        <f t="shared" si="228"/>
        <v>1673.07</v>
      </c>
      <c r="Y226" s="41">
        <f t="shared" si="229"/>
        <v>0</v>
      </c>
      <c r="Z226" s="41">
        <f t="shared" si="230"/>
        <v>72.5</v>
      </c>
      <c r="AA226" s="41">
        <f t="shared" si="231"/>
        <v>0</v>
      </c>
    </row>
    <row r="227" spans="1:60" x14ac:dyDescent="0.2">
      <c r="A227" s="27">
        <v>44316</v>
      </c>
      <c r="B227" s="1" t="s">
        <v>288</v>
      </c>
      <c r="D227" s="27">
        <v>44316</v>
      </c>
      <c r="E227" s="1" t="s">
        <v>265</v>
      </c>
      <c r="F227" s="1" t="s">
        <v>5</v>
      </c>
      <c r="G227" s="41">
        <v>2384.62</v>
      </c>
      <c r="H227" s="41">
        <v>2384.62</v>
      </c>
      <c r="I227" s="1" t="s">
        <v>696</v>
      </c>
      <c r="J227" s="1">
        <v>80</v>
      </c>
      <c r="K227" s="1">
        <v>476098</v>
      </c>
      <c r="L227" s="27">
        <v>34183</v>
      </c>
      <c r="M227" s="27" t="s">
        <v>703</v>
      </c>
      <c r="N227" s="27"/>
      <c r="O227" s="27">
        <v>44680</v>
      </c>
      <c r="P227" s="1" t="s">
        <v>696</v>
      </c>
      <c r="Q227" s="27">
        <v>44296</v>
      </c>
      <c r="R227" s="27">
        <v>44309</v>
      </c>
      <c r="S227" s="67">
        <f t="shared" si="269"/>
        <v>44316</v>
      </c>
      <c r="T227" s="67">
        <f t="shared" si="224"/>
        <v>44316</v>
      </c>
      <c r="U227" s="67" t="str">
        <f t="shared" si="225"/>
        <v>na</v>
      </c>
      <c r="V227" s="69">
        <f t="shared" si="226"/>
        <v>14</v>
      </c>
      <c r="W227" s="69">
        <f t="shared" si="227"/>
        <v>0</v>
      </c>
      <c r="X227" s="41">
        <f t="shared" si="228"/>
        <v>2384.62</v>
      </c>
      <c r="Y227" s="41">
        <f t="shared" si="229"/>
        <v>0</v>
      </c>
      <c r="Z227" s="41">
        <f t="shared" si="230"/>
        <v>80</v>
      </c>
      <c r="AA227" s="41">
        <f t="shared" si="231"/>
        <v>0</v>
      </c>
    </row>
    <row r="228" spans="1:60" x14ac:dyDescent="0.2">
      <c r="A228" s="27">
        <v>44316</v>
      </c>
      <c r="B228" s="1" t="s">
        <v>287</v>
      </c>
      <c r="D228" s="27">
        <v>44316</v>
      </c>
      <c r="E228" s="1" t="s">
        <v>265</v>
      </c>
      <c r="F228" s="1" t="s">
        <v>5</v>
      </c>
      <c r="G228" s="41">
        <v>1882.21</v>
      </c>
      <c r="H228" s="41">
        <v>1882.21</v>
      </c>
      <c r="I228" s="1" t="s">
        <v>696</v>
      </c>
      <c r="J228" s="1">
        <v>72.5</v>
      </c>
      <c r="K228" s="1">
        <v>476120</v>
      </c>
      <c r="L228" s="27">
        <v>33435</v>
      </c>
      <c r="M228" s="27">
        <v>44085</v>
      </c>
      <c r="N228" s="27">
        <v>44603</v>
      </c>
      <c r="O228" s="27">
        <v>44610</v>
      </c>
      <c r="P228" s="1" t="s">
        <v>696</v>
      </c>
      <c r="Q228" s="27">
        <v>44296</v>
      </c>
      <c r="R228" s="27">
        <v>44309</v>
      </c>
      <c r="S228" s="67">
        <f t="shared" si="269"/>
        <v>44316</v>
      </c>
      <c r="T228" s="67">
        <f t="shared" si="224"/>
        <v>44316</v>
      </c>
      <c r="U228" s="67" t="str">
        <f t="shared" si="225"/>
        <v>na</v>
      </c>
      <c r="V228" s="69">
        <f t="shared" si="226"/>
        <v>14</v>
      </c>
      <c r="W228" s="69">
        <f t="shared" si="227"/>
        <v>0</v>
      </c>
      <c r="X228" s="41">
        <f t="shared" si="228"/>
        <v>1882.21</v>
      </c>
      <c r="Y228" s="41">
        <f t="shared" si="229"/>
        <v>0</v>
      </c>
      <c r="Z228" s="41">
        <f t="shared" si="230"/>
        <v>72.5</v>
      </c>
      <c r="AA228" s="41">
        <f t="shared" si="231"/>
        <v>0</v>
      </c>
      <c r="AE228" s="1" t="s">
        <v>31</v>
      </c>
      <c r="AG228" s="73">
        <f t="shared" ref="AG228:BH228" si="302">SUMIFS($H:$H,$C:$C,$AF228,$S:$S,AG$1,$F:$F,$AE228)/1000</f>
        <v>0</v>
      </c>
      <c r="AH228" s="73">
        <f t="shared" si="302"/>
        <v>0</v>
      </c>
      <c r="AI228" s="73">
        <f t="shared" si="302"/>
        <v>0</v>
      </c>
      <c r="AJ228" s="73">
        <f t="shared" si="302"/>
        <v>0</v>
      </c>
      <c r="AK228" s="73">
        <f t="shared" si="302"/>
        <v>0</v>
      </c>
      <c r="AL228" s="73">
        <f t="shared" si="302"/>
        <v>0</v>
      </c>
      <c r="AM228" s="73">
        <f t="shared" si="302"/>
        <v>0</v>
      </c>
      <c r="AN228" s="73">
        <f t="shared" si="302"/>
        <v>0</v>
      </c>
      <c r="AO228" s="73">
        <f t="shared" si="302"/>
        <v>0</v>
      </c>
      <c r="AP228" s="73">
        <f t="shared" si="302"/>
        <v>0</v>
      </c>
      <c r="AQ228" s="73">
        <f t="shared" si="302"/>
        <v>0</v>
      </c>
      <c r="AR228" s="73">
        <f t="shared" si="302"/>
        <v>0</v>
      </c>
      <c r="AS228" s="6">
        <f t="shared" si="302"/>
        <v>0</v>
      </c>
      <c r="AT228" s="6">
        <f t="shared" si="302"/>
        <v>0</v>
      </c>
      <c r="AU228" s="6">
        <f t="shared" si="302"/>
        <v>0</v>
      </c>
      <c r="AV228" s="6">
        <f t="shared" si="302"/>
        <v>0</v>
      </c>
      <c r="AW228" s="6">
        <f t="shared" si="302"/>
        <v>0</v>
      </c>
      <c r="AX228" s="6">
        <f t="shared" si="302"/>
        <v>0</v>
      </c>
      <c r="AY228" s="6">
        <f t="shared" si="302"/>
        <v>0</v>
      </c>
      <c r="AZ228" s="6">
        <f t="shared" si="302"/>
        <v>0</v>
      </c>
      <c r="BA228" s="6">
        <f t="shared" si="302"/>
        <v>0</v>
      </c>
      <c r="BB228" s="6">
        <f t="shared" si="302"/>
        <v>0</v>
      </c>
      <c r="BC228" s="6">
        <f t="shared" si="302"/>
        <v>0</v>
      </c>
      <c r="BD228" s="6">
        <f t="shared" si="302"/>
        <v>0</v>
      </c>
      <c r="BE228" s="6">
        <f t="shared" si="302"/>
        <v>0</v>
      </c>
      <c r="BF228" s="6">
        <f t="shared" si="302"/>
        <v>0</v>
      </c>
      <c r="BG228" s="6">
        <f t="shared" si="302"/>
        <v>0</v>
      </c>
      <c r="BH228" s="6">
        <f t="shared" si="302"/>
        <v>0</v>
      </c>
    </row>
    <row r="229" spans="1:60" x14ac:dyDescent="0.2">
      <c r="A229" s="27">
        <v>44316</v>
      </c>
      <c r="B229" s="1" t="s">
        <v>407</v>
      </c>
      <c r="D229" s="27">
        <v>44316</v>
      </c>
      <c r="E229" s="1" t="s">
        <v>402</v>
      </c>
      <c r="F229" s="1" t="s">
        <v>32</v>
      </c>
      <c r="G229" s="41">
        <v>276.92</v>
      </c>
      <c r="H229" s="41">
        <v>276.92</v>
      </c>
      <c r="I229" s="1" t="s">
        <v>696</v>
      </c>
      <c r="J229" s="1">
        <v>0</v>
      </c>
      <c r="K229" s="1">
        <v>476218</v>
      </c>
      <c r="L229" s="27" t="s">
        <v>705</v>
      </c>
      <c r="M229" s="27">
        <v>37880</v>
      </c>
      <c r="N229" s="27"/>
      <c r="O229" s="27">
        <v>44680</v>
      </c>
      <c r="P229" s="1" t="s">
        <v>696</v>
      </c>
      <c r="Q229" s="27">
        <v>44296</v>
      </c>
      <c r="R229" s="27">
        <v>44309</v>
      </c>
      <c r="S229" s="67">
        <f t="shared" si="269"/>
        <v>44316</v>
      </c>
      <c r="T229" s="67">
        <f t="shared" si="224"/>
        <v>44316</v>
      </c>
      <c r="U229" s="67" t="str">
        <f t="shared" si="225"/>
        <v>na</v>
      </c>
      <c r="V229" s="69">
        <f t="shared" si="226"/>
        <v>14</v>
      </c>
      <c r="W229" s="69">
        <f t="shared" si="227"/>
        <v>0</v>
      </c>
      <c r="X229" s="41">
        <f t="shared" si="228"/>
        <v>276.92</v>
      </c>
      <c r="Y229" s="41">
        <f t="shared" si="229"/>
        <v>0</v>
      </c>
      <c r="Z229" s="41">
        <f t="shared" si="230"/>
        <v>0</v>
      </c>
      <c r="AA229" s="41">
        <f t="shared" si="231"/>
        <v>0</v>
      </c>
    </row>
    <row r="230" spans="1:60" x14ac:dyDescent="0.2">
      <c r="A230" s="27">
        <v>44330</v>
      </c>
      <c r="B230" s="1" t="s">
        <v>289</v>
      </c>
      <c r="D230" s="27">
        <v>44330</v>
      </c>
      <c r="E230" s="1" t="s">
        <v>265</v>
      </c>
      <c r="F230" s="1" t="s">
        <v>5</v>
      </c>
      <c r="G230" s="41">
        <v>923.08</v>
      </c>
      <c r="H230" s="41">
        <v>923.08</v>
      </c>
      <c r="I230" s="1" t="s">
        <v>696</v>
      </c>
      <c r="J230" s="1">
        <v>40</v>
      </c>
      <c r="K230" s="1">
        <v>477958</v>
      </c>
      <c r="L230" s="27">
        <v>29558</v>
      </c>
      <c r="M230" s="27">
        <v>44319</v>
      </c>
      <c r="N230" s="27">
        <v>44448</v>
      </c>
      <c r="O230" s="27">
        <v>44456</v>
      </c>
      <c r="P230" s="1" t="s">
        <v>696</v>
      </c>
      <c r="Q230" s="27">
        <v>44310</v>
      </c>
      <c r="R230" s="27">
        <v>44323</v>
      </c>
      <c r="S230" s="67">
        <f t="shared" si="269"/>
        <v>44347</v>
      </c>
      <c r="T230" s="67">
        <f t="shared" si="224"/>
        <v>44316</v>
      </c>
      <c r="U230" s="67">
        <f t="shared" si="225"/>
        <v>44347</v>
      </c>
      <c r="V230" s="69">
        <f t="shared" si="226"/>
        <v>7</v>
      </c>
      <c r="W230" s="69">
        <f t="shared" si="227"/>
        <v>7</v>
      </c>
      <c r="X230" s="41">
        <f t="shared" si="228"/>
        <v>461.54</v>
      </c>
      <c r="Y230" s="41">
        <f t="shared" si="229"/>
        <v>461.54</v>
      </c>
      <c r="Z230" s="41">
        <f t="shared" si="230"/>
        <v>20</v>
      </c>
      <c r="AA230" s="41">
        <f t="shared" si="231"/>
        <v>20</v>
      </c>
      <c r="AE230" s="1" t="s">
        <v>29</v>
      </c>
      <c r="AG230" s="6">
        <f t="shared" ref="AG230:AV244" si="303">SUMIFS($H:$H,$C:$C,$AF230,$S:$S,AG$1,$F:$F,$AE230)/1000</f>
        <v>0</v>
      </c>
      <c r="AH230" s="6">
        <f t="shared" si="303"/>
        <v>0</v>
      </c>
      <c r="AI230" s="6">
        <f t="shared" si="303"/>
        <v>0</v>
      </c>
      <c r="AJ230" s="6">
        <f t="shared" si="303"/>
        <v>0</v>
      </c>
      <c r="AK230" s="6">
        <f t="shared" si="303"/>
        <v>0</v>
      </c>
      <c r="AL230" s="6">
        <f t="shared" si="303"/>
        <v>0</v>
      </c>
      <c r="AM230" s="6">
        <f t="shared" si="303"/>
        <v>0</v>
      </c>
      <c r="AN230" s="6">
        <f t="shared" si="303"/>
        <v>0</v>
      </c>
      <c r="AO230" s="6">
        <f t="shared" si="303"/>
        <v>0</v>
      </c>
      <c r="AP230" s="6">
        <f t="shared" si="303"/>
        <v>0</v>
      </c>
      <c r="AQ230" s="6">
        <f t="shared" si="303"/>
        <v>0</v>
      </c>
      <c r="AR230" s="6">
        <f t="shared" si="303"/>
        <v>0</v>
      </c>
      <c r="AS230" s="6">
        <f t="shared" si="303"/>
        <v>0</v>
      </c>
      <c r="AT230" s="6">
        <f t="shared" si="303"/>
        <v>0</v>
      </c>
      <c r="AU230" s="6">
        <f t="shared" si="303"/>
        <v>0</v>
      </c>
      <c r="AV230" s="6">
        <f t="shared" si="303"/>
        <v>0</v>
      </c>
      <c r="AW230" s="6">
        <f t="shared" ref="AW230:BH244" si="304">SUMIFS($H:$H,$C:$C,$AF230,$S:$S,AW$1,$F:$F,$AE230)/1000</f>
        <v>0</v>
      </c>
      <c r="AX230" s="6">
        <f t="shared" si="304"/>
        <v>0</v>
      </c>
      <c r="AY230" s="6">
        <f t="shared" si="304"/>
        <v>0</v>
      </c>
      <c r="AZ230" s="6">
        <f t="shared" si="304"/>
        <v>0</v>
      </c>
      <c r="BA230" s="6">
        <f t="shared" si="304"/>
        <v>0</v>
      </c>
      <c r="BB230" s="6">
        <f t="shared" si="304"/>
        <v>0</v>
      </c>
      <c r="BC230" s="6">
        <f t="shared" si="304"/>
        <v>0</v>
      </c>
      <c r="BD230" s="6">
        <f t="shared" si="304"/>
        <v>0</v>
      </c>
      <c r="BE230" s="6">
        <f t="shared" si="304"/>
        <v>0</v>
      </c>
      <c r="BF230" s="6">
        <f t="shared" si="304"/>
        <v>0</v>
      </c>
      <c r="BG230" s="6">
        <f t="shared" si="304"/>
        <v>0</v>
      </c>
      <c r="BH230" s="6">
        <f t="shared" si="304"/>
        <v>0</v>
      </c>
    </row>
    <row r="231" spans="1:60" x14ac:dyDescent="0.2">
      <c r="A231" s="27">
        <v>44330</v>
      </c>
      <c r="B231" s="1" t="s">
        <v>385</v>
      </c>
      <c r="D231" s="27">
        <v>44330</v>
      </c>
      <c r="E231" s="1" t="s">
        <v>376</v>
      </c>
      <c r="F231" s="1" t="s">
        <v>31</v>
      </c>
      <c r="G231" s="41">
        <v>4107.6899999999996</v>
      </c>
      <c r="H231" s="41">
        <v>4107.6899999999996</v>
      </c>
      <c r="I231" s="1" t="s">
        <v>696</v>
      </c>
      <c r="J231" s="1">
        <v>80</v>
      </c>
      <c r="K231" s="1">
        <v>478064</v>
      </c>
      <c r="L231" s="27" t="s">
        <v>706</v>
      </c>
      <c r="M231" s="27">
        <v>41122</v>
      </c>
      <c r="N231" s="27"/>
      <c r="O231" s="27">
        <v>44680</v>
      </c>
      <c r="P231" s="1" t="s">
        <v>696</v>
      </c>
      <c r="Q231" s="27">
        <v>44310</v>
      </c>
      <c r="R231" s="27">
        <v>44323</v>
      </c>
      <c r="S231" s="67">
        <f t="shared" si="269"/>
        <v>44347</v>
      </c>
      <c r="T231" s="67">
        <f t="shared" si="224"/>
        <v>44316</v>
      </c>
      <c r="U231" s="67">
        <f t="shared" si="225"/>
        <v>44347</v>
      </c>
      <c r="V231" s="69">
        <f t="shared" si="226"/>
        <v>7</v>
      </c>
      <c r="W231" s="69">
        <f t="shared" si="227"/>
        <v>7</v>
      </c>
      <c r="X231" s="41">
        <f t="shared" si="228"/>
        <v>2053.8449999999998</v>
      </c>
      <c r="Y231" s="41">
        <f t="shared" si="229"/>
        <v>2053.8449999999998</v>
      </c>
      <c r="Z231" s="41">
        <f t="shared" si="230"/>
        <v>40</v>
      </c>
      <c r="AA231" s="41">
        <f t="shared" si="231"/>
        <v>40</v>
      </c>
      <c r="AE231" s="1" t="s">
        <v>29</v>
      </c>
      <c r="AG231" s="6">
        <f t="shared" si="303"/>
        <v>0</v>
      </c>
      <c r="AH231" s="6">
        <f t="shared" si="303"/>
        <v>0</v>
      </c>
      <c r="AI231" s="6">
        <f t="shared" si="303"/>
        <v>0</v>
      </c>
      <c r="AJ231" s="6">
        <f t="shared" si="303"/>
        <v>0</v>
      </c>
      <c r="AK231" s="6">
        <f t="shared" si="303"/>
        <v>0</v>
      </c>
      <c r="AL231" s="6">
        <f t="shared" si="303"/>
        <v>0</v>
      </c>
      <c r="AM231" s="6">
        <f t="shared" si="303"/>
        <v>0</v>
      </c>
      <c r="AN231" s="6">
        <f t="shared" si="303"/>
        <v>0</v>
      </c>
      <c r="AO231" s="6">
        <f t="shared" si="303"/>
        <v>0</v>
      </c>
      <c r="AP231" s="6">
        <f t="shared" si="303"/>
        <v>0</v>
      </c>
      <c r="AQ231" s="6">
        <f t="shared" si="303"/>
        <v>0</v>
      </c>
      <c r="AR231" s="6">
        <f t="shared" si="303"/>
        <v>0</v>
      </c>
      <c r="AS231" s="6">
        <f t="shared" si="303"/>
        <v>0</v>
      </c>
      <c r="AT231" s="6">
        <f t="shared" si="303"/>
        <v>0</v>
      </c>
      <c r="AU231" s="6">
        <f t="shared" si="303"/>
        <v>0</v>
      </c>
      <c r="AV231" s="6">
        <f t="shared" si="303"/>
        <v>0</v>
      </c>
      <c r="AW231" s="6">
        <f t="shared" si="304"/>
        <v>0</v>
      </c>
      <c r="AX231" s="6">
        <f t="shared" si="304"/>
        <v>0</v>
      </c>
      <c r="AY231" s="6">
        <f t="shared" si="304"/>
        <v>0</v>
      </c>
      <c r="AZ231" s="6">
        <f t="shared" si="304"/>
        <v>0</v>
      </c>
      <c r="BA231" s="6">
        <f t="shared" si="304"/>
        <v>0</v>
      </c>
      <c r="BB231" s="6">
        <f t="shared" si="304"/>
        <v>0</v>
      </c>
      <c r="BC231" s="6">
        <f t="shared" si="304"/>
        <v>0</v>
      </c>
      <c r="BD231" s="6">
        <f t="shared" si="304"/>
        <v>0</v>
      </c>
      <c r="BE231" s="6">
        <f t="shared" si="304"/>
        <v>0</v>
      </c>
      <c r="BF231" s="6">
        <f t="shared" si="304"/>
        <v>0</v>
      </c>
      <c r="BG231" s="6">
        <f t="shared" si="304"/>
        <v>0</v>
      </c>
      <c r="BH231" s="6">
        <f t="shared" si="304"/>
        <v>0</v>
      </c>
    </row>
    <row r="232" spans="1:60" x14ac:dyDescent="0.2">
      <c r="A232" s="27">
        <v>44330</v>
      </c>
      <c r="B232" s="1" t="s">
        <v>290</v>
      </c>
      <c r="D232" s="27">
        <v>44330</v>
      </c>
      <c r="E232" s="1" t="s">
        <v>265</v>
      </c>
      <c r="F232" s="1" t="s">
        <v>5</v>
      </c>
      <c r="G232" s="41">
        <v>1973.07</v>
      </c>
      <c r="H232" s="41">
        <v>1973.07</v>
      </c>
      <c r="I232" s="1" t="s">
        <v>696</v>
      </c>
      <c r="J232" s="1">
        <v>76</v>
      </c>
      <c r="K232" s="1">
        <v>477979</v>
      </c>
      <c r="L232" s="27" t="s">
        <v>712</v>
      </c>
      <c r="M232" s="27">
        <v>44230</v>
      </c>
      <c r="N232" s="27">
        <v>44368</v>
      </c>
      <c r="O232" s="27">
        <v>44377</v>
      </c>
      <c r="P232" s="1" t="s">
        <v>696</v>
      </c>
      <c r="Q232" s="27">
        <v>44310</v>
      </c>
      <c r="R232" s="27">
        <v>44323</v>
      </c>
      <c r="S232" s="67">
        <f t="shared" si="269"/>
        <v>44347</v>
      </c>
      <c r="T232" s="67">
        <f t="shared" si="224"/>
        <v>44316</v>
      </c>
      <c r="U232" s="67">
        <f t="shared" si="225"/>
        <v>44347</v>
      </c>
      <c r="V232" s="69">
        <f t="shared" si="226"/>
        <v>7</v>
      </c>
      <c r="W232" s="69">
        <f t="shared" si="227"/>
        <v>7</v>
      </c>
      <c r="X232" s="41">
        <f t="shared" si="228"/>
        <v>986.53499999999997</v>
      </c>
      <c r="Y232" s="41">
        <f t="shared" si="229"/>
        <v>986.53499999999997</v>
      </c>
      <c r="Z232" s="41">
        <f t="shared" si="230"/>
        <v>38</v>
      </c>
      <c r="AA232" s="41">
        <f t="shared" si="231"/>
        <v>38</v>
      </c>
      <c r="AE232" s="1" t="s">
        <v>29</v>
      </c>
      <c r="AG232" s="6">
        <f t="shared" si="303"/>
        <v>0</v>
      </c>
      <c r="AH232" s="6">
        <f t="shared" si="303"/>
        <v>0</v>
      </c>
      <c r="AI232" s="6">
        <f t="shared" si="303"/>
        <v>0</v>
      </c>
      <c r="AJ232" s="6">
        <f t="shared" si="303"/>
        <v>0</v>
      </c>
      <c r="AK232" s="6">
        <f t="shared" si="303"/>
        <v>0</v>
      </c>
      <c r="AL232" s="6">
        <f t="shared" si="303"/>
        <v>0</v>
      </c>
      <c r="AM232" s="6">
        <f t="shared" si="303"/>
        <v>0</v>
      </c>
      <c r="AN232" s="6">
        <f t="shared" si="303"/>
        <v>0</v>
      </c>
      <c r="AO232" s="6">
        <f t="shared" si="303"/>
        <v>0</v>
      </c>
      <c r="AP232" s="6">
        <f t="shared" si="303"/>
        <v>0</v>
      </c>
      <c r="AQ232" s="6">
        <f t="shared" si="303"/>
        <v>0</v>
      </c>
      <c r="AR232" s="6">
        <f t="shared" si="303"/>
        <v>0</v>
      </c>
      <c r="AS232" s="6">
        <f t="shared" si="303"/>
        <v>0</v>
      </c>
      <c r="AT232" s="6">
        <f t="shared" si="303"/>
        <v>0</v>
      </c>
      <c r="AU232" s="6">
        <f t="shared" si="303"/>
        <v>0</v>
      </c>
      <c r="AV232" s="6">
        <f t="shared" si="303"/>
        <v>0</v>
      </c>
      <c r="AW232" s="6">
        <f t="shared" si="304"/>
        <v>0</v>
      </c>
      <c r="AX232" s="6">
        <f t="shared" si="304"/>
        <v>0</v>
      </c>
      <c r="AY232" s="6">
        <f t="shared" si="304"/>
        <v>0</v>
      </c>
      <c r="AZ232" s="6">
        <f t="shared" si="304"/>
        <v>0</v>
      </c>
      <c r="BA232" s="6">
        <f t="shared" si="304"/>
        <v>0</v>
      </c>
      <c r="BB232" s="6">
        <f t="shared" si="304"/>
        <v>0</v>
      </c>
      <c r="BC232" s="6">
        <f t="shared" si="304"/>
        <v>0</v>
      </c>
      <c r="BD232" s="6">
        <f t="shared" si="304"/>
        <v>0</v>
      </c>
      <c r="BE232" s="6">
        <f t="shared" si="304"/>
        <v>0</v>
      </c>
      <c r="BF232" s="6">
        <f t="shared" si="304"/>
        <v>0</v>
      </c>
      <c r="BG232" s="6">
        <f t="shared" si="304"/>
        <v>0</v>
      </c>
      <c r="BH232" s="6">
        <f t="shared" si="304"/>
        <v>0</v>
      </c>
    </row>
    <row r="233" spans="1:60" x14ac:dyDescent="0.2">
      <c r="A233" s="27">
        <v>44330</v>
      </c>
      <c r="B233" s="1" t="s">
        <v>290</v>
      </c>
      <c r="D233" s="27">
        <v>44330</v>
      </c>
      <c r="E233" s="1" t="s">
        <v>354</v>
      </c>
      <c r="F233" s="1" t="s">
        <v>29</v>
      </c>
      <c r="G233" s="41">
        <v>103.85</v>
      </c>
      <c r="H233" s="41">
        <v>103.85</v>
      </c>
      <c r="I233" s="1" t="s">
        <v>696</v>
      </c>
      <c r="J233" s="1">
        <v>4</v>
      </c>
      <c r="K233" s="1">
        <v>477979</v>
      </c>
      <c r="L233" s="27" t="s">
        <v>712</v>
      </c>
      <c r="M233" s="27">
        <v>44230</v>
      </c>
      <c r="N233" s="27">
        <v>44368</v>
      </c>
      <c r="O233" s="27">
        <v>44377</v>
      </c>
      <c r="P233" s="1" t="s">
        <v>704</v>
      </c>
      <c r="Q233" s="27">
        <v>44310</v>
      </c>
      <c r="R233" s="27">
        <v>44323</v>
      </c>
      <c r="S233" s="67">
        <f t="shared" si="269"/>
        <v>44347</v>
      </c>
      <c r="T233" s="67">
        <f t="shared" si="224"/>
        <v>44316</v>
      </c>
      <c r="U233" s="67">
        <f t="shared" si="225"/>
        <v>44347</v>
      </c>
      <c r="V233" s="69">
        <f t="shared" si="226"/>
        <v>7</v>
      </c>
      <c r="W233" s="69">
        <f t="shared" si="227"/>
        <v>7</v>
      </c>
      <c r="X233" s="41">
        <f t="shared" si="228"/>
        <v>51.924999999999997</v>
      </c>
      <c r="Y233" s="41">
        <f t="shared" si="229"/>
        <v>51.924999999999997</v>
      </c>
      <c r="Z233" s="41">
        <f t="shared" si="230"/>
        <v>2</v>
      </c>
      <c r="AA233" s="41">
        <f t="shared" si="231"/>
        <v>2</v>
      </c>
      <c r="AE233" s="1" t="s">
        <v>29</v>
      </c>
      <c r="AG233" s="6">
        <f t="shared" si="303"/>
        <v>0</v>
      </c>
      <c r="AH233" s="6">
        <f t="shared" si="303"/>
        <v>0</v>
      </c>
      <c r="AI233" s="6">
        <f t="shared" si="303"/>
        <v>0</v>
      </c>
      <c r="AJ233" s="6">
        <f t="shared" si="303"/>
        <v>0</v>
      </c>
      <c r="AK233" s="6">
        <f t="shared" si="303"/>
        <v>0</v>
      </c>
      <c r="AL233" s="6">
        <f t="shared" si="303"/>
        <v>0</v>
      </c>
      <c r="AM233" s="6">
        <f t="shared" si="303"/>
        <v>0</v>
      </c>
      <c r="AN233" s="6">
        <f t="shared" si="303"/>
        <v>0</v>
      </c>
      <c r="AO233" s="6">
        <f t="shared" si="303"/>
        <v>0</v>
      </c>
      <c r="AP233" s="6">
        <f t="shared" si="303"/>
        <v>0</v>
      </c>
      <c r="AQ233" s="6">
        <f t="shared" si="303"/>
        <v>0</v>
      </c>
      <c r="AR233" s="6">
        <f t="shared" si="303"/>
        <v>0</v>
      </c>
      <c r="AS233" s="6">
        <f t="shared" si="303"/>
        <v>0</v>
      </c>
      <c r="AT233" s="6">
        <f t="shared" si="303"/>
        <v>0</v>
      </c>
      <c r="AU233" s="6">
        <f t="shared" si="303"/>
        <v>0</v>
      </c>
      <c r="AV233" s="6">
        <f t="shared" si="303"/>
        <v>0</v>
      </c>
      <c r="AW233" s="6">
        <f t="shared" si="304"/>
        <v>0</v>
      </c>
      <c r="AX233" s="6">
        <f t="shared" si="304"/>
        <v>0</v>
      </c>
      <c r="AY233" s="6">
        <f t="shared" si="304"/>
        <v>0</v>
      </c>
      <c r="AZ233" s="6">
        <f t="shared" si="304"/>
        <v>0</v>
      </c>
      <c r="BA233" s="6">
        <f t="shared" si="304"/>
        <v>0</v>
      </c>
      <c r="BB233" s="6">
        <f t="shared" si="304"/>
        <v>0</v>
      </c>
      <c r="BC233" s="6">
        <f t="shared" si="304"/>
        <v>0</v>
      </c>
      <c r="BD233" s="6">
        <f t="shared" si="304"/>
        <v>0</v>
      </c>
      <c r="BE233" s="6">
        <f t="shared" si="304"/>
        <v>0</v>
      </c>
      <c r="BF233" s="6">
        <f t="shared" si="304"/>
        <v>0</v>
      </c>
      <c r="BG233" s="6">
        <f t="shared" si="304"/>
        <v>0</v>
      </c>
      <c r="BH233" s="6">
        <f t="shared" si="304"/>
        <v>0</v>
      </c>
    </row>
    <row r="234" spans="1:60" x14ac:dyDescent="0.2">
      <c r="A234" s="27">
        <v>44330</v>
      </c>
      <c r="B234" s="1" t="s">
        <v>292</v>
      </c>
      <c r="D234" s="27">
        <v>44330</v>
      </c>
      <c r="E234" s="1" t="s">
        <v>265</v>
      </c>
      <c r="F234" s="1" t="s">
        <v>5</v>
      </c>
      <c r="G234" s="41">
        <v>2250.4899999999998</v>
      </c>
      <c r="H234" s="41">
        <v>2250.4899999999998</v>
      </c>
      <c r="I234" s="1" t="s">
        <v>696</v>
      </c>
      <c r="J234" s="1">
        <v>75.5</v>
      </c>
      <c r="K234" s="1">
        <v>478001</v>
      </c>
      <c r="L234" s="27">
        <v>34183</v>
      </c>
      <c r="M234" s="27" t="s">
        <v>703</v>
      </c>
      <c r="N234" s="27"/>
      <c r="O234" s="27">
        <v>44680</v>
      </c>
      <c r="P234" s="1" t="s">
        <v>696</v>
      </c>
      <c r="Q234" s="27">
        <v>44310</v>
      </c>
      <c r="R234" s="27">
        <v>44323</v>
      </c>
      <c r="S234" s="67">
        <f t="shared" si="269"/>
        <v>44347</v>
      </c>
      <c r="T234" s="67">
        <f t="shared" si="224"/>
        <v>44316</v>
      </c>
      <c r="U234" s="67">
        <f t="shared" si="225"/>
        <v>44347</v>
      </c>
      <c r="V234" s="69">
        <f t="shared" si="226"/>
        <v>7</v>
      </c>
      <c r="W234" s="69">
        <f t="shared" si="227"/>
        <v>7</v>
      </c>
      <c r="X234" s="41">
        <f t="shared" si="228"/>
        <v>1125.2449999999999</v>
      </c>
      <c r="Y234" s="41">
        <f t="shared" si="229"/>
        <v>1125.2449999999999</v>
      </c>
      <c r="Z234" s="41">
        <f t="shared" si="230"/>
        <v>37.75</v>
      </c>
      <c r="AA234" s="41">
        <f t="shared" si="231"/>
        <v>37.75</v>
      </c>
      <c r="AE234" s="1" t="s">
        <v>29</v>
      </c>
      <c r="AG234" s="6">
        <f t="shared" si="303"/>
        <v>0</v>
      </c>
      <c r="AH234" s="6">
        <f t="shared" si="303"/>
        <v>0</v>
      </c>
      <c r="AI234" s="6">
        <f t="shared" si="303"/>
        <v>0</v>
      </c>
      <c r="AJ234" s="6">
        <f t="shared" si="303"/>
        <v>0</v>
      </c>
      <c r="AK234" s="6">
        <f t="shared" si="303"/>
        <v>0</v>
      </c>
      <c r="AL234" s="6">
        <f t="shared" si="303"/>
        <v>0</v>
      </c>
      <c r="AM234" s="6">
        <f t="shared" si="303"/>
        <v>0</v>
      </c>
      <c r="AN234" s="6">
        <f t="shared" si="303"/>
        <v>0</v>
      </c>
      <c r="AO234" s="6">
        <f t="shared" si="303"/>
        <v>0</v>
      </c>
      <c r="AP234" s="6">
        <f t="shared" si="303"/>
        <v>0</v>
      </c>
      <c r="AQ234" s="6">
        <f t="shared" si="303"/>
        <v>0</v>
      </c>
      <c r="AR234" s="6">
        <f t="shared" si="303"/>
        <v>0</v>
      </c>
      <c r="AS234" s="6">
        <f t="shared" si="303"/>
        <v>0</v>
      </c>
      <c r="AT234" s="6">
        <f t="shared" si="303"/>
        <v>0</v>
      </c>
      <c r="AU234" s="6">
        <f t="shared" si="303"/>
        <v>0</v>
      </c>
      <c r="AV234" s="6">
        <f t="shared" si="303"/>
        <v>0</v>
      </c>
      <c r="AW234" s="6">
        <f t="shared" si="304"/>
        <v>0</v>
      </c>
      <c r="AX234" s="6">
        <f t="shared" si="304"/>
        <v>0</v>
      </c>
      <c r="AY234" s="6">
        <f t="shared" si="304"/>
        <v>0</v>
      </c>
      <c r="AZ234" s="6">
        <f t="shared" si="304"/>
        <v>0</v>
      </c>
      <c r="BA234" s="6">
        <f t="shared" si="304"/>
        <v>0</v>
      </c>
      <c r="BB234" s="6">
        <f t="shared" si="304"/>
        <v>0</v>
      </c>
      <c r="BC234" s="6">
        <f t="shared" si="304"/>
        <v>0</v>
      </c>
      <c r="BD234" s="6">
        <f t="shared" si="304"/>
        <v>0</v>
      </c>
      <c r="BE234" s="6">
        <f t="shared" si="304"/>
        <v>0</v>
      </c>
      <c r="BF234" s="6">
        <f t="shared" si="304"/>
        <v>0</v>
      </c>
      <c r="BG234" s="6">
        <f t="shared" si="304"/>
        <v>0</v>
      </c>
      <c r="BH234" s="6">
        <f t="shared" si="304"/>
        <v>0</v>
      </c>
    </row>
    <row r="235" spans="1:60" x14ac:dyDescent="0.2">
      <c r="A235" s="27">
        <v>44330</v>
      </c>
      <c r="B235" s="1" t="s">
        <v>292</v>
      </c>
      <c r="D235" s="27">
        <v>44330</v>
      </c>
      <c r="E235" s="1" t="s">
        <v>354</v>
      </c>
      <c r="F235" s="1" t="s">
        <v>29</v>
      </c>
      <c r="G235" s="41">
        <v>134.13</v>
      </c>
      <c r="H235" s="41">
        <v>134.13</v>
      </c>
      <c r="I235" s="1" t="s">
        <v>696</v>
      </c>
      <c r="J235" s="1">
        <v>4.5</v>
      </c>
      <c r="K235" s="1">
        <v>478001</v>
      </c>
      <c r="L235" s="27">
        <v>34183</v>
      </c>
      <c r="M235" s="27" t="s">
        <v>703</v>
      </c>
      <c r="N235" s="27"/>
      <c r="O235" s="27">
        <v>44680</v>
      </c>
      <c r="P235" s="1" t="s">
        <v>704</v>
      </c>
      <c r="Q235" s="27">
        <v>44310</v>
      </c>
      <c r="R235" s="27">
        <v>44323</v>
      </c>
      <c r="S235" s="67">
        <f t="shared" si="269"/>
        <v>44347</v>
      </c>
      <c r="T235" s="67">
        <f t="shared" si="224"/>
        <v>44316</v>
      </c>
      <c r="U235" s="67">
        <f t="shared" si="225"/>
        <v>44347</v>
      </c>
      <c r="V235" s="69">
        <f t="shared" si="226"/>
        <v>7</v>
      </c>
      <c r="W235" s="69">
        <f t="shared" si="227"/>
        <v>7</v>
      </c>
      <c r="X235" s="41">
        <f t="shared" si="228"/>
        <v>67.064999999999998</v>
      </c>
      <c r="Y235" s="41">
        <f t="shared" si="229"/>
        <v>67.064999999999998</v>
      </c>
      <c r="Z235" s="41">
        <f t="shared" si="230"/>
        <v>2.25</v>
      </c>
      <c r="AA235" s="41">
        <f t="shared" si="231"/>
        <v>2.25</v>
      </c>
      <c r="AE235" s="1" t="s">
        <v>29</v>
      </c>
      <c r="AG235" s="6">
        <f t="shared" si="303"/>
        <v>0</v>
      </c>
      <c r="AH235" s="6">
        <f t="shared" si="303"/>
        <v>0</v>
      </c>
      <c r="AI235" s="6">
        <f t="shared" si="303"/>
        <v>0</v>
      </c>
      <c r="AJ235" s="6">
        <f t="shared" si="303"/>
        <v>0</v>
      </c>
      <c r="AK235" s="6">
        <f t="shared" si="303"/>
        <v>0</v>
      </c>
      <c r="AL235" s="6">
        <f t="shared" si="303"/>
        <v>0</v>
      </c>
      <c r="AM235" s="6">
        <f t="shared" si="303"/>
        <v>0</v>
      </c>
      <c r="AN235" s="6">
        <f t="shared" si="303"/>
        <v>0</v>
      </c>
      <c r="AO235" s="6">
        <f t="shared" si="303"/>
        <v>0</v>
      </c>
      <c r="AP235" s="6">
        <f t="shared" si="303"/>
        <v>0</v>
      </c>
      <c r="AQ235" s="6">
        <f t="shared" si="303"/>
        <v>0</v>
      </c>
      <c r="AR235" s="6">
        <f t="shared" si="303"/>
        <v>0</v>
      </c>
      <c r="AS235" s="6">
        <f t="shared" si="303"/>
        <v>0</v>
      </c>
      <c r="AT235" s="6">
        <f t="shared" si="303"/>
        <v>0</v>
      </c>
      <c r="AU235" s="6">
        <f t="shared" si="303"/>
        <v>0</v>
      </c>
      <c r="AV235" s="6">
        <f t="shared" si="303"/>
        <v>0</v>
      </c>
      <c r="AW235" s="6">
        <f t="shared" si="304"/>
        <v>0</v>
      </c>
      <c r="AX235" s="6">
        <f t="shared" si="304"/>
        <v>0</v>
      </c>
      <c r="AY235" s="6">
        <f t="shared" si="304"/>
        <v>0</v>
      </c>
      <c r="AZ235" s="6">
        <f t="shared" si="304"/>
        <v>0</v>
      </c>
      <c r="BA235" s="6">
        <f t="shared" si="304"/>
        <v>0</v>
      </c>
      <c r="BB235" s="6">
        <f t="shared" si="304"/>
        <v>0</v>
      </c>
      <c r="BC235" s="6">
        <f t="shared" si="304"/>
        <v>0</v>
      </c>
      <c r="BD235" s="6">
        <f t="shared" si="304"/>
        <v>0</v>
      </c>
      <c r="BE235" s="6">
        <f t="shared" si="304"/>
        <v>0</v>
      </c>
      <c r="BF235" s="6">
        <f t="shared" si="304"/>
        <v>0</v>
      </c>
      <c r="BG235" s="6">
        <f t="shared" si="304"/>
        <v>0</v>
      </c>
      <c r="BH235" s="6">
        <f t="shared" si="304"/>
        <v>0</v>
      </c>
    </row>
    <row r="236" spans="1:60" x14ac:dyDescent="0.2">
      <c r="A236" s="27">
        <v>44330</v>
      </c>
      <c r="B236" s="1" t="s">
        <v>291</v>
      </c>
      <c r="D236" s="27">
        <v>44330</v>
      </c>
      <c r="E236" s="1" t="s">
        <v>265</v>
      </c>
      <c r="F236" s="1" t="s">
        <v>5</v>
      </c>
      <c r="G236" s="41">
        <v>2076.92</v>
      </c>
      <c r="H236" s="41">
        <v>2076.92</v>
      </c>
      <c r="I236" s="1" t="s">
        <v>696</v>
      </c>
      <c r="J236" s="1">
        <v>80</v>
      </c>
      <c r="K236" s="1">
        <v>478024</v>
      </c>
      <c r="L236" s="27">
        <v>33435</v>
      </c>
      <c r="M236" s="27">
        <v>44085</v>
      </c>
      <c r="N236" s="27">
        <v>44603</v>
      </c>
      <c r="O236" s="27">
        <v>44610</v>
      </c>
      <c r="P236" s="1" t="s">
        <v>696</v>
      </c>
      <c r="Q236" s="27">
        <v>44310</v>
      </c>
      <c r="R236" s="27">
        <v>44323</v>
      </c>
      <c r="S236" s="67">
        <f t="shared" si="269"/>
        <v>44347</v>
      </c>
      <c r="T236" s="67">
        <f t="shared" ref="T236:T299" si="305">EOMONTH(Q236,0)</f>
        <v>44316</v>
      </c>
      <c r="U236" s="67">
        <f t="shared" ref="U236:U299" si="306">IF(T236=EOMONTH(R236,0),"na",EOMONTH(R236,0))</f>
        <v>44347</v>
      </c>
      <c r="V236" s="69">
        <f t="shared" ref="V236:V299" si="307">IF(U236="na",R236-Q236,T236-Q236)+1</f>
        <v>7</v>
      </c>
      <c r="W236" s="69">
        <f t="shared" ref="W236:W299" si="308">IF(U236="na",0,DAY(R236))</f>
        <v>7</v>
      </c>
      <c r="X236" s="41">
        <f t="shared" ref="X236:X299" si="309">V236/SUM(V236:W236)*H236</f>
        <v>1038.46</v>
      </c>
      <c r="Y236" s="41">
        <f t="shared" ref="Y236:Y299" si="310">H236-X236</f>
        <v>1038.46</v>
      </c>
      <c r="Z236" s="41">
        <f t="shared" ref="Z236:Z299" si="311">V236/SUM(V236:W236)*J236</f>
        <v>40</v>
      </c>
      <c r="AA236" s="41">
        <f t="shared" ref="AA236:AA299" si="312">J236-Z236</f>
        <v>40</v>
      </c>
      <c r="AE236" s="1" t="s">
        <v>29</v>
      </c>
      <c r="AG236" s="6">
        <f t="shared" si="303"/>
        <v>0</v>
      </c>
      <c r="AH236" s="6">
        <f t="shared" si="303"/>
        <v>0</v>
      </c>
      <c r="AI236" s="6">
        <f t="shared" si="303"/>
        <v>0</v>
      </c>
      <c r="AJ236" s="6">
        <f t="shared" si="303"/>
        <v>0</v>
      </c>
      <c r="AK236" s="6">
        <f t="shared" si="303"/>
        <v>0</v>
      </c>
      <c r="AL236" s="6">
        <f t="shared" si="303"/>
        <v>0</v>
      </c>
      <c r="AM236" s="6">
        <f t="shared" si="303"/>
        <v>0</v>
      </c>
      <c r="AN236" s="6">
        <f t="shared" si="303"/>
        <v>0</v>
      </c>
      <c r="AO236" s="6">
        <f t="shared" si="303"/>
        <v>0</v>
      </c>
      <c r="AP236" s="6">
        <f t="shared" si="303"/>
        <v>0</v>
      </c>
      <c r="AQ236" s="6">
        <f t="shared" si="303"/>
        <v>0</v>
      </c>
      <c r="AR236" s="6">
        <f t="shared" si="303"/>
        <v>0</v>
      </c>
      <c r="AS236" s="6">
        <f t="shared" si="303"/>
        <v>0</v>
      </c>
      <c r="AT236" s="6">
        <f t="shared" si="303"/>
        <v>0</v>
      </c>
      <c r="AU236" s="6">
        <f t="shared" si="303"/>
        <v>0</v>
      </c>
      <c r="AV236" s="6">
        <f t="shared" si="303"/>
        <v>0</v>
      </c>
      <c r="AW236" s="6">
        <f t="shared" si="304"/>
        <v>0</v>
      </c>
      <c r="AX236" s="6">
        <f t="shared" si="304"/>
        <v>0</v>
      </c>
      <c r="AY236" s="6">
        <f t="shared" si="304"/>
        <v>0</v>
      </c>
      <c r="AZ236" s="6">
        <f t="shared" si="304"/>
        <v>0</v>
      </c>
      <c r="BA236" s="6">
        <f t="shared" si="304"/>
        <v>0</v>
      </c>
      <c r="BB236" s="6">
        <f t="shared" si="304"/>
        <v>0</v>
      </c>
      <c r="BC236" s="6">
        <f t="shared" si="304"/>
        <v>0</v>
      </c>
      <c r="BD236" s="6">
        <f t="shared" si="304"/>
        <v>0</v>
      </c>
      <c r="BE236" s="6">
        <f t="shared" si="304"/>
        <v>0</v>
      </c>
      <c r="BF236" s="6">
        <f t="shared" si="304"/>
        <v>0</v>
      </c>
      <c r="BG236" s="6">
        <f t="shared" si="304"/>
        <v>0</v>
      </c>
      <c r="BH236" s="6">
        <f t="shared" si="304"/>
        <v>0</v>
      </c>
    </row>
    <row r="237" spans="1:60" x14ac:dyDescent="0.2">
      <c r="A237" s="27">
        <v>44330</v>
      </c>
      <c r="B237" s="1" t="s">
        <v>408</v>
      </c>
      <c r="D237" s="27">
        <v>44330</v>
      </c>
      <c r="E237" s="1" t="s">
        <v>402</v>
      </c>
      <c r="F237" s="1" t="s">
        <v>32</v>
      </c>
      <c r="G237" s="41">
        <v>276.92</v>
      </c>
      <c r="H237" s="41">
        <v>276.92</v>
      </c>
      <c r="I237" s="1" t="s">
        <v>696</v>
      </c>
      <c r="J237" s="1">
        <v>0</v>
      </c>
      <c r="K237" s="1">
        <v>478143</v>
      </c>
      <c r="L237" s="27" t="s">
        <v>705</v>
      </c>
      <c r="M237" s="27">
        <v>37880</v>
      </c>
      <c r="N237" s="27"/>
      <c r="O237" s="27">
        <v>44680</v>
      </c>
      <c r="P237" s="1" t="s">
        <v>696</v>
      </c>
      <c r="Q237" s="27">
        <v>44310</v>
      </c>
      <c r="R237" s="27">
        <v>44323</v>
      </c>
      <c r="S237" s="67">
        <f t="shared" si="269"/>
        <v>44347</v>
      </c>
      <c r="T237" s="67">
        <f t="shared" si="305"/>
        <v>44316</v>
      </c>
      <c r="U237" s="67">
        <f t="shared" si="306"/>
        <v>44347</v>
      </c>
      <c r="V237" s="69">
        <f t="shared" si="307"/>
        <v>7</v>
      </c>
      <c r="W237" s="69">
        <f t="shared" si="308"/>
        <v>7</v>
      </c>
      <c r="X237" s="41">
        <f t="shared" si="309"/>
        <v>138.46</v>
      </c>
      <c r="Y237" s="41">
        <f t="shared" si="310"/>
        <v>138.46</v>
      </c>
      <c r="Z237" s="41">
        <f t="shared" si="311"/>
        <v>0</v>
      </c>
      <c r="AA237" s="41">
        <f t="shared" si="312"/>
        <v>0</v>
      </c>
      <c r="AE237" s="1" t="s">
        <v>29</v>
      </c>
      <c r="AG237" s="6">
        <f t="shared" si="303"/>
        <v>0</v>
      </c>
      <c r="AH237" s="6">
        <f t="shared" si="303"/>
        <v>0</v>
      </c>
      <c r="AI237" s="6">
        <f t="shared" si="303"/>
        <v>0</v>
      </c>
      <c r="AJ237" s="6">
        <f t="shared" si="303"/>
        <v>0</v>
      </c>
      <c r="AK237" s="6">
        <f t="shared" si="303"/>
        <v>0</v>
      </c>
      <c r="AL237" s="6">
        <f t="shared" si="303"/>
        <v>0</v>
      </c>
      <c r="AM237" s="6">
        <f t="shared" si="303"/>
        <v>0</v>
      </c>
      <c r="AN237" s="6">
        <f t="shared" si="303"/>
        <v>0</v>
      </c>
      <c r="AO237" s="6">
        <f t="shared" si="303"/>
        <v>0</v>
      </c>
      <c r="AP237" s="6">
        <f t="shared" si="303"/>
        <v>0</v>
      </c>
      <c r="AQ237" s="6">
        <f t="shared" si="303"/>
        <v>0</v>
      </c>
      <c r="AR237" s="6">
        <f t="shared" si="303"/>
        <v>0</v>
      </c>
      <c r="AS237" s="6">
        <f t="shared" si="303"/>
        <v>0</v>
      </c>
      <c r="AT237" s="6">
        <f t="shared" si="303"/>
        <v>0</v>
      </c>
      <c r="AU237" s="6">
        <f t="shared" si="303"/>
        <v>0</v>
      </c>
      <c r="AV237" s="6">
        <f t="shared" si="303"/>
        <v>0</v>
      </c>
      <c r="AW237" s="6">
        <f t="shared" si="304"/>
        <v>0</v>
      </c>
      <c r="AX237" s="6">
        <f t="shared" si="304"/>
        <v>0</v>
      </c>
      <c r="AY237" s="6">
        <f t="shared" si="304"/>
        <v>0</v>
      </c>
      <c r="AZ237" s="6">
        <f t="shared" si="304"/>
        <v>0</v>
      </c>
      <c r="BA237" s="6">
        <f t="shared" si="304"/>
        <v>0</v>
      </c>
      <c r="BB237" s="6">
        <f t="shared" si="304"/>
        <v>0</v>
      </c>
      <c r="BC237" s="6">
        <f t="shared" si="304"/>
        <v>0</v>
      </c>
      <c r="BD237" s="6">
        <f t="shared" si="304"/>
        <v>0</v>
      </c>
      <c r="BE237" s="6">
        <f t="shared" si="304"/>
        <v>0</v>
      </c>
      <c r="BF237" s="6">
        <f t="shared" si="304"/>
        <v>0</v>
      </c>
      <c r="BG237" s="6">
        <f t="shared" si="304"/>
        <v>0</v>
      </c>
      <c r="BH237" s="6">
        <f t="shared" si="304"/>
        <v>0</v>
      </c>
    </row>
    <row r="238" spans="1:60" x14ac:dyDescent="0.2">
      <c r="A238" s="27">
        <v>44336</v>
      </c>
      <c r="B238" s="1" t="s">
        <v>293</v>
      </c>
      <c r="D238" s="27">
        <v>44336</v>
      </c>
      <c r="E238" s="1" t="s">
        <v>265</v>
      </c>
      <c r="F238" s="1" t="s">
        <v>5</v>
      </c>
      <c r="G238" s="41">
        <v>788.08</v>
      </c>
      <c r="H238" s="41">
        <v>788.08</v>
      </c>
      <c r="I238" s="1" t="s">
        <v>696</v>
      </c>
      <c r="J238" s="1">
        <v>32</v>
      </c>
      <c r="K238" s="1">
        <v>478807</v>
      </c>
      <c r="L238" s="27">
        <v>33435</v>
      </c>
      <c r="M238" s="27">
        <v>44085</v>
      </c>
      <c r="N238" s="27">
        <v>44603</v>
      </c>
      <c r="O238" s="27">
        <v>44610</v>
      </c>
      <c r="P238" s="1" t="s">
        <v>696</v>
      </c>
      <c r="Q238" s="27">
        <v>44324</v>
      </c>
      <c r="R238" s="27">
        <v>44337</v>
      </c>
      <c r="S238" s="67">
        <f t="shared" si="269"/>
        <v>44347</v>
      </c>
      <c r="T238" s="67">
        <f t="shared" si="305"/>
        <v>44347</v>
      </c>
      <c r="U238" s="67" t="str">
        <f t="shared" si="306"/>
        <v>na</v>
      </c>
      <c r="V238" s="69">
        <f t="shared" si="307"/>
        <v>14</v>
      </c>
      <c r="W238" s="69">
        <f t="shared" si="308"/>
        <v>0</v>
      </c>
      <c r="X238" s="41">
        <f t="shared" si="309"/>
        <v>788.08</v>
      </c>
      <c r="Y238" s="41">
        <f t="shared" si="310"/>
        <v>0</v>
      </c>
      <c r="Z238" s="41">
        <f t="shared" si="311"/>
        <v>32</v>
      </c>
      <c r="AA238" s="41">
        <f t="shared" si="312"/>
        <v>0</v>
      </c>
      <c r="AE238" s="1" t="s">
        <v>29</v>
      </c>
      <c r="AG238" s="6">
        <f t="shared" si="303"/>
        <v>0</v>
      </c>
      <c r="AH238" s="6">
        <f t="shared" si="303"/>
        <v>0</v>
      </c>
      <c r="AI238" s="6">
        <f t="shared" si="303"/>
        <v>0</v>
      </c>
      <c r="AJ238" s="6">
        <f t="shared" si="303"/>
        <v>0</v>
      </c>
      <c r="AK238" s="6">
        <f t="shared" si="303"/>
        <v>0</v>
      </c>
      <c r="AL238" s="6">
        <f t="shared" si="303"/>
        <v>0</v>
      </c>
      <c r="AM238" s="6">
        <f t="shared" si="303"/>
        <v>0</v>
      </c>
      <c r="AN238" s="6">
        <f t="shared" si="303"/>
        <v>0</v>
      </c>
      <c r="AO238" s="6">
        <f t="shared" si="303"/>
        <v>0</v>
      </c>
      <c r="AP238" s="6">
        <f t="shared" si="303"/>
        <v>0</v>
      </c>
      <c r="AQ238" s="6">
        <f t="shared" si="303"/>
        <v>0</v>
      </c>
      <c r="AR238" s="6">
        <f t="shared" si="303"/>
        <v>0</v>
      </c>
      <c r="AS238" s="6">
        <f t="shared" si="303"/>
        <v>0</v>
      </c>
      <c r="AT238" s="6">
        <f t="shared" si="303"/>
        <v>0</v>
      </c>
      <c r="AU238" s="6">
        <f t="shared" si="303"/>
        <v>0</v>
      </c>
      <c r="AV238" s="6">
        <f t="shared" si="303"/>
        <v>0</v>
      </c>
      <c r="AW238" s="6">
        <f t="shared" si="304"/>
        <v>0</v>
      </c>
      <c r="AX238" s="6">
        <f t="shared" si="304"/>
        <v>0</v>
      </c>
      <c r="AY238" s="6">
        <f t="shared" si="304"/>
        <v>0</v>
      </c>
      <c r="AZ238" s="6">
        <f t="shared" si="304"/>
        <v>0</v>
      </c>
      <c r="BA238" s="6">
        <f t="shared" si="304"/>
        <v>0</v>
      </c>
      <c r="BB238" s="6">
        <f t="shared" si="304"/>
        <v>0</v>
      </c>
      <c r="BC238" s="6">
        <f t="shared" si="304"/>
        <v>0</v>
      </c>
      <c r="BD238" s="6">
        <f t="shared" si="304"/>
        <v>0</v>
      </c>
      <c r="BE238" s="6">
        <f t="shared" si="304"/>
        <v>0</v>
      </c>
      <c r="BF238" s="6">
        <f t="shared" si="304"/>
        <v>0</v>
      </c>
      <c r="BG238" s="6">
        <f t="shared" si="304"/>
        <v>0</v>
      </c>
      <c r="BH238" s="6">
        <f t="shared" si="304"/>
        <v>0</v>
      </c>
    </row>
    <row r="239" spans="1:60" x14ac:dyDescent="0.2">
      <c r="A239" s="27">
        <v>44336</v>
      </c>
      <c r="B239" s="1" t="s">
        <v>293</v>
      </c>
      <c r="D239" s="27">
        <v>44336</v>
      </c>
      <c r="E239" s="1" t="s">
        <v>354</v>
      </c>
      <c r="F239" s="1" t="s">
        <v>29</v>
      </c>
      <c r="G239" s="41">
        <v>42.69</v>
      </c>
      <c r="H239" s="41">
        <v>42.69</v>
      </c>
      <c r="I239" s="1" t="s">
        <v>696</v>
      </c>
      <c r="J239" s="1">
        <v>1.7333333333333301</v>
      </c>
      <c r="K239" s="1">
        <v>478807</v>
      </c>
      <c r="L239" s="27">
        <v>33435</v>
      </c>
      <c r="M239" s="27">
        <v>44085</v>
      </c>
      <c r="N239" s="27">
        <v>44603</v>
      </c>
      <c r="O239" s="27">
        <v>44610</v>
      </c>
      <c r="P239" s="1" t="s">
        <v>704</v>
      </c>
      <c r="Q239" s="27">
        <v>44324</v>
      </c>
      <c r="R239" s="27">
        <v>44337</v>
      </c>
      <c r="S239" s="67">
        <f t="shared" si="269"/>
        <v>44347</v>
      </c>
      <c r="T239" s="67">
        <f t="shared" si="305"/>
        <v>44347</v>
      </c>
      <c r="U239" s="67" t="str">
        <f t="shared" si="306"/>
        <v>na</v>
      </c>
      <c r="V239" s="69">
        <f t="shared" si="307"/>
        <v>14</v>
      </c>
      <c r="W239" s="69">
        <f t="shared" si="308"/>
        <v>0</v>
      </c>
      <c r="X239" s="41">
        <f t="shared" si="309"/>
        <v>42.69</v>
      </c>
      <c r="Y239" s="41">
        <f t="shared" si="310"/>
        <v>0</v>
      </c>
      <c r="Z239" s="41">
        <f t="shared" si="311"/>
        <v>1.7333333333333301</v>
      </c>
      <c r="AA239" s="41">
        <f t="shared" si="312"/>
        <v>0</v>
      </c>
      <c r="AE239" s="1" t="s">
        <v>29</v>
      </c>
      <c r="AG239" s="6">
        <f t="shared" si="303"/>
        <v>0</v>
      </c>
      <c r="AH239" s="6">
        <f t="shared" si="303"/>
        <v>0</v>
      </c>
      <c r="AI239" s="6">
        <f t="shared" si="303"/>
        <v>0</v>
      </c>
      <c r="AJ239" s="6">
        <f t="shared" si="303"/>
        <v>0</v>
      </c>
      <c r="AK239" s="6">
        <f t="shared" si="303"/>
        <v>0</v>
      </c>
      <c r="AL239" s="6">
        <f t="shared" si="303"/>
        <v>0</v>
      </c>
      <c r="AM239" s="6">
        <f t="shared" si="303"/>
        <v>0</v>
      </c>
      <c r="AN239" s="6">
        <f t="shared" si="303"/>
        <v>0</v>
      </c>
      <c r="AO239" s="6">
        <f t="shared" si="303"/>
        <v>0</v>
      </c>
      <c r="AP239" s="6">
        <f t="shared" si="303"/>
        <v>0</v>
      </c>
      <c r="AQ239" s="6">
        <f t="shared" si="303"/>
        <v>0</v>
      </c>
      <c r="AR239" s="6">
        <f t="shared" si="303"/>
        <v>0</v>
      </c>
      <c r="AS239" s="6">
        <f t="shared" si="303"/>
        <v>0</v>
      </c>
      <c r="AT239" s="6">
        <f t="shared" si="303"/>
        <v>0</v>
      </c>
      <c r="AU239" s="6">
        <f t="shared" si="303"/>
        <v>0</v>
      </c>
      <c r="AV239" s="6">
        <f t="shared" si="303"/>
        <v>0</v>
      </c>
      <c r="AW239" s="6">
        <f t="shared" si="304"/>
        <v>0</v>
      </c>
      <c r="AX239" s="6">
        <f t="shared" si="304"/>
        <v>0</v>
      </c>
      <c r="AY239" s="6">
        <f t="shared" si="304"/>
        <v>0</v>
      </c>
      <c r="AZ239" s="6">
        <f t="shared" si="304"/>
        <v>0</v>
      </c>
      <c r="BA239" s="6">
        <f t="shared" si="304"/>
        <v>0</v>
      </c>
      <c r="BB239" s="6">
        <f t="shared" si="304"/>
        <v>0</v>
      </c>
      <c r="BC239" s="6">
        <f t="shared" si="304"/>
        <v>0</v>
      </c>
      <c r="BD239" s="6">
        <f t="shared" si="304"/>
        <v>0</v>
      </c>
      <c r="BE239" s="6">
        <f t="shared" si="304"/>
        <v>0</v>
      </c>
      <c r="BF239" s="6">
        <f t="shared" si="304"/>
        <v>0</v>
      </c>
      <c r="BG239" s="6">
        <f t="shared" si="304"/>
        <v>0</v>
      </c>
      <c r="BH239" s="6">
        <f t="shared" si="304"/>
        <v>0</v>
      </c>
    </row>
    <row r="240" spans="1:60" x14ac:dyDescent="0.2">
      <c r="A240" s="27">
        <v>44344</v>
      </c>
      <c r="B240" s="1" t="s">
        <v>295</v>
      </c>
      <c r="D240" s="27">
        <v>44344</v>
      </c>
      <c r="E240" s="1" t="s">
        <v>265</v>
      </c>
      <c r="F240" s="1" t="s">
        <v>5</v>
      </c>
      <c r="G240" s="41">
        <v>1846.15</v>
      </c>
      <c r="H240" s="41">
        <v>1846.15</v>
      </c>
      <c r="I240" s="1" t="s">
        <v>696</v>
      </c>
      <c r="J240" s="1">
        <v>80</v>
      </c>
      <c r="K240" s="1">
        <v>479337</v>
      </c>
      <c r="L240" s="27">
        <v>29558</v>
      </c>
      <c r="M240" s="27">
        <v>44319</v>
      </c>
      <c r="N240" s="27">
        <v>44448</v>
      </c>
      <c r="O240" s="27">
        <v>44456</v>
      </c>
      <c r="P240" s="1" t="s">
        <v>696</v>
      </c>
      <c r="Q240" s="27">
        <v>44324</v>
      </c>
      <c r="R240" s="27">
        <v>44337</v>
      </c>
      <c r="S240" s="67">
        <f t="shared" si="269"/>
        <v>44347</v>
      </c>
      <c r="T240" s="67">
        <f t="shared" si="305"/>
        <v>44347</v>
      </c>
      <c r="U240" s="67" t="str">
        <f t="shared" si="306"/>
        <v>na</v>
      </c>
      <c r="V240" s="69">
        <f t="shared" si="307"/>
        <v>14</v>
      </c>
      <c r="W240" s="69">
        <f t="shared" si="308"/>
        <v>0</v>
      </c>
      <c r="X240" s="41">
        <f t="shared" si="309"/>
        <v>1846.15</v>
      </c>
      <c r="Y240" s="41">
        <f t="shared" si="310"/>
        <v>0</v>
      </c>
      <c r="Z240" s="41">
        <f t="shared" si="311"/>
        <v>80</v>
      </c>
      <c r="AA240" s="41">
        <f t="shared" si="312"/>
        <v>0</v>
      </c>
      <c r="AE240" s="1" t="s">
        <v>29</v>
      </c>
      <c r="AG240" s="74">
        <f t="shared" si="303"/>
        <v>0</v>
      </c>
      <c r="AH240" s="74">
        <f t="shared" si="303"/>
        <v>0</v>
      </c>
      <c r="AI240" s="74">
        <f t="shared" si="303"/>
        <v>0</v>
      </c>
      <c r="AJ240" s="74">
        <f t="shared" si="303"/>
        <v>0</v>
      </c>
      <c r="AK240" s="74">
        <f t="shared" si="303"/>
        <v>0</v>
      </c>
      <c r="AL240" s="74">
        <f t="shared" si="303"/>
        <v>0</v>
      </c>
      <c r="AM240" s="74">
        <f t="shared" si="303"/>
        <v>0</v>
      </c>
      <c r="AN240" s="74">
        <f t="shared" si="303"/>
        <v>0</v>
      </c>
      <c r="AO240" s="74">
        <f t="shared" si="303"/>
        <v>0</v>
      </c>
      <c r="AP240" s="74">
        <f t="shared" si="303"/>
        <v>0</v>
      </c>
      <c r="AQ240" s="74">
        <f t="shared" si="303"/>
        <v>0</v>
      </c>
      <c r="AR240" s="74">
        <f t="shared" si="303"/>
        <v>0</v>
      </c>
      <c r="AS240" s="6">
        <f t="shared" si="303"/>
        <v>0</v>
      </c>
      <c r="AT240" s="6">
        <f t="shared" si="303"/>
        <v>0</v>
      </c>
      <c r="AU240" s="6">
        <f t="shared" si="303"/>
        <v>0</v>
      </c>
      <c r="AV240" s="6">
        <f t="shared" si="303"/>
        <v>0</v>
      </c>
      <c r="AW240" s="6">
        <f t="shared" si="304"/>
        <v>0</v>
      </c>
      <c r="AX240" s="6">
        <f t="shared" si="304"/>
        <v>0</v>
      </c>
      <c r="AY240" s="6">
        <f t="shared" si="304"/>
        <v>0</v>
      </c>
      <c r="AZ240" s="6">
        <f t="shared" si="304"/>
        <v>0</v>
      </c>
      <c r="BA240" s="6">
        <f t="shared" si="304"/>
        <v>0</v>
      </c>
      <c r="BB240" s="6">
        <f t="shared" si="304"/>
        <v>0</v>
      </c>
      <c r="BC240" s="6">
        <f t="shared" si="304"/>
        <v>0</v>
      </c>
      <c r="BD240" s="6">
        <f t="shared" si="304"/>
        <v>0</v>
      </c>
      <c r="BE240" s="6">
        <f t="shared" si="304"/>
        <v>0</v>
      </c>
      <c r="BF240" s="6">
        <f t="shared" si="304"/>
        <v>0</v>
      </c>
      <c r="BG240" s="6">
        <f t="shared" si="304"/>
        <v>0</v>
      </c>
      <c r="BH240" s="6">
        <f t="shared" si="304"/>
        <v>0</v>
      </c>
    </row>
    <row r="241" spans="1:60" x14ac:dyDescent="0.2">
      <c r="A241" s="27">
        <v>44344</v>
      </c>
      <c r="B241" s="1" t="s">
        <v>386</v>
      </c>
      <c r="D241" s="27">
        <v>44344</v>
      </c>
      <c r="E241" s="1" t="s">
        <v>376</v>
      </c>
      <c r="F241" s="1" t="s">
        <v>31</v>
      </c>
      <c r="G241" s="41">
        <v>4107.6899999999996</v>
      </c>
      <c r="H241" s="41">
        <v>4107.6899999999996</v>
      </c>
      <c r="I241" s="1" t="s">
        <v>696</v>
      </c>
      <c r="J241" s="1">
        <v>80</v>
      </c>
      <c r="K241" s="1">
        <v>479442</v>
      </c>
      <c r="L241" s="27" t="s">
        <v>706</v>
      </c>
      <c r="M241" s="27">
        <v>41122</v>
      </c>
      <c r="N241" s="27"/>
      <c r="O241" s="27">
        <v>44680</v>
      </c>
      <c r="P241" s="1" t="s">
        <v>696</v>
      </c>
      <c r="Q241" s="27">
        <v>44324</v>
      </c>
      <c r="R241" s="27">
        <v>44337</v>
      </c>
      <c r="S241" s="67">
        <f t="shared" si="269"/>
        <v>44347</v>
      </c>
      <c r="T241" s="67">
        <f t="shared" si="305"/>
        <v>44347</v>
      </c>
      <c r="U241" s="67" t="str">
        <f t="shared" si="306"/>
        <v>na</v>
      </c>
      <c r="V241" s="69">
        <f t="shared" si="307"/>
        <v>14</v>
      </c>
      <c r="W241" s="69">
        <f t="shared" si="308"/>
        <v>0</v>
      </c>
      <c r="X241" s="41">
        <f t="shared" si="309"/>
        <v>4107.6899999999996</v>
      </c>
      <c r="Y241" s="41">
        <f t="shared" si="310"/>
        <v>0</v>
      </c>
      <c r="Z241" s="41">
        <f t="shared" si="311"/>
        <v>80</v>
      </c>
      <c r="AA241" s="41">
        <f t="shared" si="312"/>
        <v>0</v>
      </c>
      <c r="AE241" s="1" t="s">
        <v>29</v>
      </c>
      <c r="AG241" s="6">
        <f t="shared" si="303"/>
        <v>0</v>
      </c>
      <c r="AH241" s="6">
        <f t="shared" si="303"/>
        <v>0</v>
      </c>
      <c r="AI241" s="6">
        <f t="shared" si="303"/>
        <v>0</v>
      </c>
      <c r="AJ241" s="6">
        <f t="shared" si="303"/>
        <v>0</v>
      </c>
      <c r="AK241" s="6">
        <f t="shared" si="303"/>
        <v>0</v>
      </c>
      <c r="AL241" s="6">
        <f t="shared" si="303"/>
        <v>0</v>
      </c>
      <c r="AM241" s="6">
        <f t="shared" si="303"/>
        <v>0</v>
      </c>
      <c r="AN241" s="6">
        <f t="shared" si="303"/>
        <v>0</v>
      </c>
      <c r="AO241" s="6">
        <f t="shared" si="303"/>
        <v>0</v>
      </c>
      <c r="AP241" s="6">
        <f t="shared" si="303"/>
        <v>0</v>
      </c>
      <c r="AQ241" s="6">
        <f t="shared" si="303"/>
        <v>0</v>
      </c>
      <c r="AR241" s="6">
        <f t="shared" si="303"/>
        <v>0</v>
      </c>
      <c r="AS241" s="6">
        <f t="shared" si="303"/>
        <v>0</v>
      </c>
      <c r="AT241" s="6">
        <f t="shared" si="303"/>
        <v>0</v>
      </c>
      <c r="AU241" s="6">
        <f t="shared" si="303"/>
        <v>0</v>
      </c>
      <c r="AV241" s="6">
        <f t="shared" si="303"/>
        <v>0</v>
      </c>
      <c r="AW241" s="6">
        <f t="shared" si="304"/>
        <v>0</v>
      </c>
      <c r="AX241" s="6">
        <f t="shared" si="304"/>
        <v>0</v>
      </c>
      <c r="AY241" s="6">
        <f t="shared" si="304"/>
        <v>0</v>
      </c>
      <c r="AZ241" s="6">
        <f t="shared" si="304"/>
        <v>0</v>
      </c>
      <c r="BA241" s="6">
        <f t="shared" si="304"/>
        <v>0</v>
      </c>
      <c r="BB241" s="6">
        <f t="shared" si="304"/>
        <v>0</v>
      </c>
      <c r="BC241" s="6">
        <f t="shared" si="304"/>
        <v>0</v>
      </c>
      <c r="BD241" s="6">
        <f t="shared" si="304"/>
        <v>0</v>
      </c>
      <c r="BE241" s="6">
        <f t="shared" si="304"/>
        <v>0</v>
      </c>
      <c r="BF241" s="6">
        <f t="shared" si="304"/>
        <v>0</v>
      </c>
      <c r="BG241" s="6">
        <f t="shared" si="304"/>
        <v>0</v>
      </c>
      <c r="BH241" s="6">
        <f t="shared" si="304"/>
        <v>0</v>
      </c>
    </row>
    <row r="242" spans="1:60" x14ac:dyDescent="0.2">
      <c r="A242" s="27">
        <v>44344</v>
      </c>
      <c r="B242" s="1" t="s">
        <v>294</v>
      </c>
      <c r="D242" s="27">
        <v>44344</v>
      </c>
      <c r="E242" s="1" t="s">
        <v>265</v>
      </c>
      <c r="F242" s="1" t="s">
        <v>5</v>
      </c>
      <c r="G242" s="41">
        <v>1836.77</v>
      </c>
      <c r="H242" s="41">
        <v>1836.77</v>
      </c>
      <c r="I242" s="1" t="s">
        <v>696</v>
      </c>
      <c r="J242" s="1">
        <v>70.75</v>
      </c>
      <c r="K242" s="1">
        <v>479378</v>
      </c>
      <c r="L242" s="27" t="s">
        <v>712</v>
      </c>
      <c r="M242" s="27">
        <v>44230</v>
      </c>
      <c r="N242" s="27">
        <v>44368</v>
      </c>
      <c r="O242" s="27">
        <v>44377</v>
      </c>
      <c r="P242" s="1" t="s">
        <v>696</v>
      </c>
      <c r="Q242" s="27">
        <v>44324</v>
      </c>
      <c r="R242" s="27">
        <v>44337</v>
      </c>
      <c r="S242" s="67">
        <f t="shared" si="269"/>
        <v>44347</v>
      </c>
      <c r="T242" s="67">
        <f t="shared" si="305"/>
        <v>44347</v>
      </c>
      <c r="U242" s="67" t="str">
        <f t="shared" si="306"/>
        <v>na</v>
      </c>
      <c r="V242" s="69">
        <f t="shared" si="307"/>
        <v>14</v>
      </c>
      <c r="W242" s="69">
        <f t="shared" si="308"/>
        <v>0</v>
      </c>
      <c r="X242" s="41">
        <f t="shared" si="309"/>
        <v>1836.77</v>
      </c>
      <c r="Y242" s="41">
        <f t="shared" si="310"/>
        <v>0</v>
      </c>
      <c r="Z242" s="41">
        <f t="shared" si="311"/>
        <v>70.75</v>
      </c>
      <c r="AA242" s="41">
        <f t="shared" si="312"/>
        <v>0</v>
      </c>
      <c r="AE242" s="1" t="s">
        <v>29</v>
      </c>
      <c r="AG242" s="6">
        <f t="shared" si="303"/>
        <v>0</v>
      </c>
      <c r="AH242" s="6">
        <f t="shared" si="303"/>
        <v>0</v>
      </c>
      <c r="AI242" s="6">
        <f t="shared" si="303"/>
        <v>0</v>
      </c>
      <c r="AJ242" s="6">
        <f t="shared" si="303"/>
        <v>0</v>
      </c>
      <c r="AK242" s="6">
        <f t="shared" si="303"/>
        <v>0</v>
      </c>
      <c r="AL242" s="6">
        <f t="shared" si="303"/>
        <v>0</v>
      </c>
      <c r="AM242" s="6">
        <f t="shared" si="303"/>
        <v>0</v>
      </c>
      <c r="AN242" s="6">
        <f t="shared" si="303"/>
        <v>0</v>
      </c>
      <c r="AO242" s="6">
        <f t="shared" si="303"/>
        <v>0</v>
      </c>
      <c r="AP242" s="6">
        <f t="shared" si="303"/>
        <v>0</v>
      </c>
      <c r="AQ242" s="6">
        <f t="shared" si="303"/>
        <v>0</v>
      </c>
      <c r="AR242" s="6">
        <f t="shared" si="303"/>
        <v>0</v>
      </c>
      <c r="AS242" s="6">
        <f t="shared" si="303"/>
        <v>0</v>
      </c>
      <c r="AT242" s="6">
        <f t="shared" si="303"/>
        <v>0</v>
      </c>
      <c r="AU242" s="6">
        <f t="shared" si="303"/>
        <v>0</v>
      </c>
      <c r="AV242" s="6">
        <f t="shared" si="303"/>
        <v>0</v>
      </c>
      <c r="AW242" s="6">
        <f t="shared" si="304"/>
        <v>0</v>
      </c>
      <c r="AX242" s="6">
        <f t="shared" si="304"/>
        <v>0</v>
      </c>
      <c r="AY242" s="6">
        <f t="shared" si="304"/>
        <v>0</v>
      </c>
      <c r="AZ242" s="6">
        <f t="shared" si="304"/>
        <v>0</v>
      </c>
      <c r="BA242" s="6">
        <f t="shared" si="304"/>
        <v>0</v>
      </c>
      <c r="BB242" s="6">
        <f t="shared" si="304"/>
        <v>0</v>
      </c>
      <c r="BC242" s="6">
        <f t="shared" si="304"/>
        <v>0</v>
      </c>
      <c r="BD242" s="6">
        <f t="shared" si="304"/>
        <v>0</v>
      </c>
      <c r="BE242" s="6">
        <f t="shared" si="304"/>
        <v>0</v>
      </c>
      <c r="BF242" s="6">
        <f t="shared" si="304"/>
        <v>0</v>
      </c>
      <c r="BG242" s="6">
        <f t="shared" si="304"/>
        <v>0</v>
      </c>
      <c r="BH242" s="6">
        <f t="shared" si="304"/>
        <v>0</v>
      </c>
    </row>
    <row r="243" spans="1:60" x14ac:dyDescent="0.2">
      <c r="A243" s="27">
        <v>44344</v>
      </c>
      <c r="B243" s="1" t="s">
        <v>296</v>
      </c>
      <c r="D243" s="27">
        <v>44344</v>
      </c>
      <c r="E243" s="1" t="s">
        <v>265</v>
      </c>
      <c r="F243" s="1" t="s">
        <v>5</v>
      </c>
      <c r="G243" s="41">
        <v>2369.7199999999998</v>
      </c>
      <c r="H243" s="41">
        <v>2369.7199999999998</v>
      </c>
      <c r="I243" s="1" t="s">
        <v>696</v>
      </c>
      <c r="J243" s="1">
        <v>79.5</v>
      </c>
      <c r="K243" s="1">
        <v>479399</v>
      </c>
      <c r="L243" s="27">
        <v>34183</v>
      </c>
      <c r="M243" s="27" t="s">
        <v>703</v>
      </c>
      <c r="N243" s="27"/>
      <c r="O243" s="27">
        <v>44680</v>
      </c>
      <c r="P243" s="1" t="s">
        <v>696</v>
      </c>
      <c r="Q243" s="27">
        <v>44324</v>
      </c>
      <c r="R243" s="27">
        <v>44337</v>
      </c>
      <c r="S243" s="67">
        <f t="shared" si="269"/>
        <v>44347</v>
      </c>
      <c r="T243" s="67">
        <f t="shared" si="305"/>
        <v>44347</v>
      </c>
      <c r="U243" s="67" t="str">
        <f t="shared" si="306"/>
        <v>na</v>
      </c>
      <c r="V243" s="69">
        <f t="shared" si="307"/>
        <v>14</v>
      </c>
      <c r="W243" s="69">
        <f t="shared" si="308"/>
        <v>0</v>
      </c>
      <c r="X243" s="41">
        <f t="shared" si="309"/>
        <v>2369.7199999999998</v>
      </c>
      <c r="Y243" s="41">
        <f t="shared" si="310"/>
        <v>0</v>
      </c>
      <c r="Z243" s="41">
        <f t="shared" si="311"/>
        <v>79.5</v>
      </c>
      <c r="AA243" s="41">
        <f t="shared" si="312"/>
        <v>0</v>
      </c>
      <c r="AE243" s="1" t="s">
        <v>29</v>
      </c>
      <c r="AG243" s="6">
        <f t="shared" si="303"/>
        <v>0</v>
      </c>
      <c r="AH243" s="6">
        <f t="shared" si="303"/>
        <v>0</v>
      </c>
      <c r="AI243" s="6">
        <f t="shared" si="303"/>
        <v>0</v>
      </c>
      <c r="AJ243" s="6">
        <f t="shared" si="303"/>
        <v>0</v>
      </c>
      <c r="AK243" s="6">
        <f t="shared" si="303"/>
        <v>0</v>
      </c>
      <c r="AL243" s="6">
        <f t="shared" si="303"/>
        <v>0</v>
      </c>
      <c r="AM243" s="6">
        <f t="shared" si="303"/>
        <v>0</v>
      </c>
      <c r="AN243" s="6">
        <f t="shared" si="303"/>
        <v>0</v>
      </c>
      <c r="AO243" s="6">
        <f t="shared" si="303"/>
        <v>0</v>
      </c>
      <c r="AP243" s="6">
        <f t="shared" si="303"/>
        <v>0</v>
      </c>
      <c r="AQ243" s="6">
        <f t="shared" si="303"/>
        <v>0</v>
      </c>
      <c r="AR243" s="6">
        <f t="shared" si="303"/>
        <v>0</v>
      </c>
      <c r="AS243" s="6">
        <f t="shared" si="303"/>
        <v>0</v>
      </c>
      <c r="AT243" s="6">
        <f t="shared" si="303"/>
        <v>0</v>
      </c>
      <c r="AU243" s="6">
        <f t="shared" si="303"/>
        <v>0</v>
      </c>
      <c r="AV243" s="6">
        <f t="shared" si="303"/>
        <v>0</v>
      </c>
      <c r="AW243" s="6">
        <f t="shared" si="304"/>
        <v>0</v>
      </c>
      <c r="AX243" s="6">
        <f t="shared" si="304"/>
        <v>0</v>
      </c>
      <c r="AY243" s="6">
        <f t="shared" si="304"/>
        <v>0</v>
      </c>
      <c r="AZ243" s="6">
        <f t="shared" si="304"/>
        <v>0</v>
      </c>
      <c r="BA243" s="6">
        <f t="shared" si="304"/>
        <v>0</v>
      </c>
      <c r="BB243" s="6">
        <f t="shared" si="304"/>
        <v>0</v>
      </c>
      <c r="BC243" s="6">
        <f t="shared" si="304"/>
        <v>0</v>
      </c>
      <c r="BD243" s="6">
        <f t="shared" si="304"/>
        <v>0</v>
      </c>
      <c r="BE243" s="6">
        <f t="shared" si="304"/>
        <v>0</v>
      </c>
      <c r="BF243" s="6">
        <f t="shared" si="304"/>
        <v>0</v>
      </c>
      <c r="BG243" s="6">
        <f t="shared" si="304"/>
        <v>0</v>
      </c>
      <c r="BH243" s="6">
        <f t="shared" si="304"/>
        <v>0</v>
      </c>
    </row>
    <row r="244" spans="1:60" x14ac:dyDescent="0.2">
      <c r="A244" s="27">
        <v>44344</v>
      </c>
      <c r="B244" s="1" t="s">
        <v>296</v>
      </c>
      <c r="D244" s="27">
        <v>44344</v>
      </c>
      <c r="E244" s="1" t="s">
        <v>354</v>
      </c>
      <c r="F244" s="1" t="s">
        <v>29</v>
      </c>
      <c r="G244" s="41">
        <v>14.9</v>
      </c>
      <c r="H244" s="41">
        <v>14.9</v>
      </c>
      <c r="I244" s="1" t="s">
        <v>696</v>
      </c>
      <c r="J244" s="1">
        <v>0.5</v>
      </c>
      <c r="K244" s="1">
        <v>479399</v>
      </c>
      <c r="L244" s="27">
        <v>34183</v>
      </c>
      <c r="M244" s="27" t="s">
        <v>703</v>
      </c>
      <c r="N244" s="27"/>
      <c r="O244" s="27">
        <v>44680</v>
      </c>
      <c r="P244" s="1" t="s">
        <v>704</v>
      </c>
      <c r="Q244" s="27">
        <v>44324</v>
      </c>
      <c r="R244" s="27">
        <v>44337</v>
      </c>
      <c r="S244" s="67">
        <f t="shared" si="269"/>
        <v>44347</v>
      </c>
      <c r="T244" s="67">
        <f t="shared" si="305"/>
        <v>44347</v>
      </c>
      <c r="U244" s="67" t="str">
        <f t="shared" si="306"/>
        <v>na</v>
      </c>
      <c r="V244" s="69">
        <f t="shared" si="307"/>
        <v>14</v>
      </c>
      <c r="W244" s="69">
        <f t="shared" si="308"/>
        <v>0</v>
      </c>
      <c r="X244" s="41">
        <f t="shared" si="309"/>
        <v>14.9</v>
      </c>
      <c r="Y244" s="41">
        <f t="shared" si="310"/>
        <v>0</v>
      </c>
      <c r="Z244" s="41">
        <f t="shared" si="311"/>
        <v>0.5</v>
      </c>
      <c r="AA244" s="41">
        <f t="shared" si="312"/>
        <v>0</v>
      </c>
      <c r="AE244" s="1" t="s">
        <v>29</v>
      </c>
      <c r="AG244" s="74">
        <f t="shared" si="303"/>
        <v>0</v>
      </c>
      <c r="AH244" s="74">
        <f t="shared" si="303"/>
        <v>0</v>
      </c>
      <c r="AI244" s="74">
        <f t="shared" si="303"/>
        <v>0</v>
      </c>
      <c r="AJ244" s="74">
        <f t="shared" si="303"/>
        <v>0</v>
      </c>
      <c r="AK244" s="74">
        <f t="shared" si="303"/>
        <v>0</v>
      </c>
      <c r="AL244" s="74">
        <f t="shared" si="303"/>
        <v>0</v>
      </c>
      <c r="AM244" s="74">
        <f t="shared" si="303"/>
        <v>0</v>
      </c>
      <c r="AN244" s="74">
        <f t="shared" si="303"/>
        <v>0</v>
      </c>
      <c r="AO244" s="74">
        <f t="shared" si="303"/>
        <v>0</v>
      </c>
      <c r="AP244" s="74">
        <f t="shared" si="303"/>
        <v>0</v>
      </c>
      <c r="AQ244" s="74">
        <f t="shared" si="303"/>
        <v>0</v>
      </c>
      <c r="AR244" s="74">
        <f t="shared" si="303"/>
        <v>0</v>
      </c>
      <c r="AS244" s="6">
        <f t="shared" si="303"/>
        <v>0</v>
      </c>
      <c r="AT244" s="6">
        <f t="shared" si="303"/>
        <v>0</v>
      </c>
      <c r="AU244" s="6">
        <f t="shared" si="303"/>
        <v>0</v>
      </c>
      <c r="AV244" s="6">
        <f t="shared" si="303"/>
        <v>0</v>
      </c>
      <c r="AW244" s="6">
        <f t="shared" si="304"/>
        <v>0</v>
      </c>
      <c r="AX244" s="6">
        <f t="shared" si="304"/>
        <v>0</v>
      </c>
      <c r="AY244" s="6">
        <f t="shared" si="304"/>
        <v>0</v>
      </c>
      <c r="AZ244" s="6">
        <f t="shared" si="304"/>
        <v>0</v>
      </c>
      <c r="BA244" s="6">
        <f t="shared" si="304"/>
        <v>0</v>
      </c>
      <c r="BB244" s="6">
        <f t="shared" si="304"/>
        <v>0</v>
      </c>
      <c r="BC244" s="6">
        <f t="shared" si="304"/>
        <v>0</v>
      </c>
      <c r="BD244" s="6">
        <f t="shared" si="304"/>
        <v>0</v>
      </c>
      <c r="BE244" s="6">
        <f t="shared" si="304"/>
        <v>0</v>
      </c>
      <c r="BF244" s="6">
        <f t="shared" si="304"/>
        <v>0</v>
      </c>
      <c r="BG244" s="6">
        <f t="shared" si="304"/>
        <v>0</v>
      </c>
      <c r="BH244" s="6">
        <f t="shared" si="304"/>
        <v>0</v>
      </c>
    </row>
    <row r="245" spans="1:60" x14ac:dyDescent="0.2">
      <c r="A245" s="27">
        <v>44344</v>
      </c>
      <c r="B245" s="1" t="s">
        <v>360</v>
      </c>
      <c r="D245" s="27">
        <v>44344</v>
      </c>
      <c r="E245" s="1" t="s">
        <v>357</v>
      </c>
      <c r="F245" s="1" t="s">
        <v>29</v>
      </c>
      <c r="G245" s="41">
        <v>16</v>
      </c>
      <c r="H245" s="41">
        <v>1024</v>
      </c>
      <c r="I245" s="1" t="s">
        <v>711</v>
      </c>
      <c r="J245" s="1">
        <v>64</v>
      </c>
      <c r="K245" s="1">
        <v>479318</v>
      </c>
      <c r="L245" s="27">
        <v>22899</v>
      </c>
      <c r="M245" s="27">
        <v>44328</v>
      </c>
      <c r="N245" s="27">
        <v>44358</v>
      </c>
      <c r="O245" s="27">
        <v>44364</v>
      </c>
      <c r="P245" s="1" t="s">
        <v>697</v>
      </c>
      <c r="Q245" s="27">
        <v>44324</v>
      </c>
      <c r="R245" s="27">
        <v>44337</v>
      </c>
      <c r="S245" s="67">
        <f t="shared" si="269"/>
        <v>44347</v>
      </c>
      <c r="T245" s="67">
        <f t="shared" si="305"/>
        <v>44347</v>
      </c>
      <c r="U245" s="67" t="str">
        <f t="shared" si="306"/>
        <v>na</v>
      </c>
      <c r="V245" s="69">
        <f t="shared" si="307"/>
        <v>14</v>
      </c>
      <c r="W245" s="69">
        <f t="shared" si="308"/>
        <v>0</v>
      </c>
      <c r="X245" s="41">
        <f t="shared" si="309"/>
        <v>1024</v>
      </c>
      <c r="Y245" s="41">
        <f t="shared" si="310"/>
        <v>0</v>
      </c>
      <c r="Z245" s="41">
        <f t="shared" si="311"/>
        <v>64</v>
      </c>
      <c r="AA245" s="41">
        <f t="shared" si="312"/>
        <v>0</v>
      </c>
      <c r="AF245" s="71" t="s">
        <v>666</v>
      </c>
      <c r="AG245" s="72">
        <f>SUM(AG230:AG244)</f>
        <v>0</v>
      </c>
      <c r="AH245" s="72">
        <f t="shared" ref="AH245:BH245" si="313">SUM(AH230:AH244)</f>
        <v>0</v>
      </c>
      <c r="AI245" s="72">
        <f t="shared" si="313"/>
        <v>0</v>
      </c>
      <c r="AJ245" s="72">
        <f t="shared" si="313"/>
        <v>0</v>
      </c>
      <c r="AK245" s="72">
        <f t="shared" si="313"/>
        <v>0</v>
      </c>
      <c r="AL245" s="72">
        <f t="shared" si="313"/>
        <v>0</v>
      </c>
      <c r="AM245" s="72">
        <f t="shared" si="313"/>
        <v>0</v>
      </c>
      <c r="AN245" s="72">
        <f t="shared" si="313"/>
        <v>0</v>
      </c>
      <c r="AO245" s="72">
        <f t="shared" si="313"/>
        <v>0</v>
      </c>
      <c r="AP245" s="72">
        <f t="shared" si="313"/>
        <v>0</v>
      </c>
      <c r="AQ245" s="72">
        <f t="shared" si="313"/>
        <v>0</v>
      </c>
      <c r="AR245" s="72">
        <f t="shared" si="313"/>
        <v>0</v>
      </c>
      <c r="AS245" s="72">
        <f t="shared" si="313"/>
        <v>0</v>
      </c>
      <c r="AT245" s="72">
        <f t="shared" si="313"/>
        <v>0</v>
      </c>
      <c r="AU245" s="72">
        <f t="shared" si="313"/>
        <v>0</v>
      </c>
      <c r="AV245" s="72">
        <f t="shared" si="313"/>
        <v>0</v>
      </c>
      <c r="AW245" s="72">
        <f t="shared" si="313"/>
        <v>0</v>
      </c>
      <c r="AX245" s="72">
        <f t="shared" si="313"/>
        <v>0</v>
      </c>
      <c r="AY245" s="72">
        <f t="shared" si="313"/>
        <v>0</v>
      </c>
      <c r="AZ245" s="72">
        <f t="shared" si="313"/>
        <v>0</v>
      </c>
      <c r="BA245" s="72">
        <f t="shared" si="313"/>
        <v>0</v>
      </c>
      <c r="BB245" s="72">
        <f t="shared" si="313"/>
        <v>0</v>
      </c>
      <c r="BC245" s="72">
        <f t="shared" si="313"/>
        <v>0</v>
      </c>
      <c r="BD245" s="72">
        <f t="shared" si="313"/>
        <v>0</v>
      </c>
      <c r="BE245" s="72">
        <f t="shared" si="313"/>
        <v>0</v>
      </c>
      <c r="BF245" s="72">
        <f t="shared" si="313"/>
        <v>0</v>
      </c>
      <c r="BG245" s="72">
        <f t="shared" si="313"/>
        <v>0</v>
      </c>
      <c r="BH245" s="72">
        <f t="shared" si="313"/>
        <v>0</v>
      </c>
    </row>
    <row r="246" spans="1:60" x14ac:dyDescent="0.2">
      <c r="A246" s="27">
        <v>44344</v>
      </c>
      <c r="B246" s="1" t="s">
        <v>409</v>
      </c>
      <c r="D246" s="27">
        <v>44344</v>
      </c>
      <c r="E246" s="1" t="s">
        <v>402</v>
      </c>
      <c r="F246" s="1" t="s">
        <v>32</v>
      </c>
      <c r="G246" s="41">
        <v>276.92</v>
      </c>
      <c r="H246" s="41">
        <v>276.92</v>
      </c>
      <c r="I246" s="1" t="s">
        <v>696</v>
      </c>
      <c r="J246" s="1">
        <v>0</v>
      </c>
      <c r="K246" s="1">
        <v>479518</v>
      </c>
      <c r="L246" s="27" t="s">
        <v>705</v>
      </c>
      <c r="M246" s="27">
        <v>37880</v>
      </c>
      <c r="N246" s="27"/>
      <c r="O246" s="27">
        <v>44680</v>
      </c>
      <c r="P246" s="1" t="s">
        <v>696</v>
      </c>
      <c r="Q246" s="27">
        <v>44324</v>
      </c>
      <c r="R246" s="27">
        <v>44337</v>
      </c>
      <c r="S246" s="67">
        <f t="shared" si="269"/>
        <v>44347</v>
      </c>
      <c r="T246" s="67">
        <f t="shared" si="305"/>
        <v>44347</v>
      </c>
      <c r="U246" s="67" t="str">
        <f t="shared" si="306"/>
        <v>na</v>
      </c>
      <c r="V246" s="69">
        <f t="shared" si="307"/>
        <v>14</v>
      </c>
      <c r="W246" s="69">
        <f t="shared" si="308"/>
        <v>0</v>
      </c>
      <c r="X246" s="41">
        <f t="shared" si="309"/>
        <v>276.92</v>
      </c>
      <c r="Y246" s="41">
        <f t="shared" si="310"/>
        <v>0</v>
      </c>
      <c r="Z246" s="41">
        <f t="shared" si="311"/>
        <v>0</v>
      </c>
      <c r="AA246" s="41">
        <f t="shared" si="312"/>
        <v>0</v>
      </c>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row>
    <row r="247" spans="1:60" x14ac:dyDescent="0.2">
      <c r="A247" s="27">
        <v>44358</v>
      </c>
      <c r="B247" s="1" t="s">
        <v>297</v>
      </c>
      <c r="D247" s="27">
        <v>44358</v>
      </c>
      <c r="E247" s="1" t="s">
        <v>265</v>
      </c>
      <c r="F247" s="1" t="s">
        <v>5</v>
      </c>
      <c r="G247" s="41">
        <v>1730.77</v>
      </c>
      <c r="H247" s="41">
        <v>1730.77</v>
      </c>
      <c r="I247" s="1" t="s">
        <v>696</v>
      </c>
      <c r="J247" s="1">
        <v>72</v>
      </c>
      <c r="K247" s="1">
        <v>481261</v>
      </c>
      <c r="L247" s="27">
        <v>29558</v>
      </c>
      <c r="M247" s="27">
        <v>44319</v>
      </c>
      <c r="N247" s="27">
        <v>44448</v>
      </c>
      <c r="O247" s="27">
        <v>44456</v>
      </c>
      <c r="P247" s="1" t="s">
        <v>696</v>
      </c>
      <c r="Q247" s="27">
        <v>44338</v>
      </c>
      <c r="R247" s="27">
        <v>44351</v>
      </c>
      <c r="S247" s="67">
        <f t="shared" si="269"/>
        <v>44377</v>
      </c>
      <c r="T247" s="67">
        <f t="shared" si="305"/>
        <v>44347</v>
      </c>
      <c r="U247" s="67">
        <f t="shared" si="306"/>
        <v>44377</v>
      </c>
      <c r="V247" s="69">
        <f t="shared" si="307"/>
        <v>10</v>
      </c>
      <c r="W247" s="69">
        <f t="shared" si="308"/>
        <v>4</v>
      </c>
      <c r="X247" s="41">
        <f t="shared" si="309"/>
        <v>1236.2642857142857</v>
      </c>
      <c r="Y247" s="41">
        <f t="shared" si="310"/>
        <v>494.50571428571425</v>
      </c>
      <c r="Z247" s="41">
        <f t="shared" si="311"/>
        <v>51.428571428571431</v>
      </c>
      <c r="AA247" s="41">
        <f t="shared" si="312"/>
        <v>20.571428571428569</v>
      </c>
    </row>
    <row r="248" spans="1:60" x14ac:dyDescent="0.2">
      <c r="A248" s="27">
        <v>44358</v>
      </c>
      <c r="B248" s="1" t="s">
        <v>387</v>
      </c>
      <c r="D248" s="27">
        <v>44358</v>
      </c>
      <c r="E248" s="1" t="s">
        <v>376</v>
      </c>
      <c r="F248" s="1" t="s">
        <v>31</v>
      </c>
      <c r="G248" s="41">
        <v>4107.6899999999996</v>
      </c>
      <c r="H248" s="41">
        <v>4107.6899999999996</v>
      </c>
      <c r="I248" s="1" t="s">
        <v>696</v>
      </c>
      <c r="J248" s="1">
        <v>80</v>
      </c>
      <c r="K248" s="1">
        <v>481382</v>
      </c>
      <c r="L248" s="27" t="s">
        <v>706</v>
      </c>
      <c r="M248" s="27">
        <v>41122</v>
      </c>
      <c r="N248" s="27"/>
      <c r="O248" s="27">
        <v>44680</v>
      </c>
      <c r="P248" s="1" t="s">
        <v>696</v>
      </c>
      <c r="Q248" s="27">
        <v>44338</v>
      </c>
      <c r="R248" s="27">
        <v>44351</v>
      </c>
      <c r="S248" s="67">
        <f t="shared" si="269"/>
        <v>44377</v>
      </c>
      <c r="T248" s="67">
        <f t="shared" si="305"/>
        <v>44347</v>
      </c>
      <c r="U248" s="67">
        <f t="shared" si="306"/>
        <v>44377</v>
      </c>
      <c r="V248" s="69">
        <f t="shared" si="307"/>
        <v>10</v>
      </c>
      <c r="W248" s="69">
        <f t="shared" si="308"/>
        <v>4</v>
      </c>
      <c r="X248" s="41">
        <f t="shared" si="309"/>
        <v>2934.0642857142857</v>
      </c>
      <c r="Y248" s="41">
        <f t="shared" si="310"/>
        <v>1173.6257142857139</v>
      </c>
      <c r="Z248" s="41">
        <f t="shared" si="311"/>
        <v>57.142857142857146</v>
      </c>
      <c r="AA248" s="41">
        <f t="shared" si="312"/>
        <v>22.857142857142854</v>
      </c>
      <c r="AE248" s="1" t="s">
        <v>32</v>
      </c>
      <c r="AG248" s="6">
        <f t="shared" ref="AG248:AV254" si="314">SUMIFS($H:$H,$C:$C,$AF248,$S:$S,AG$1,$F:$F,$AE248)/1000</f>
        <v>0</v>
      </c>
      <c r="AH248" s="6">
        <f t="shared" si="314"/>
        <v>0</v>
      </c>
      <c r="AI248" s="6">
        <f t="shared" si="314"/>
        <v>0</v>
      </c>
      <c r="AJ248" s="6">
        <f t="shared" si="314"/>
        <v>0</v>
      </c>
      <c r="AK248" s="6">
        <f t="shared" si="314"/>
        <v>0</v>
      </c>
      <c r="AL248" s="6">
        <f t="shared" si="314"/>
        <v>0</v>
      </c>
      <c r="AM248" s="6">
        <f t="shared" si="314"/>
        <v>0</v>
      </c>
      <c r="AN248" s="6">
        <f t="shared" si="314"/>
        <v>0</v>
      </c>
      <c r="AO248" s="6">
        <f t="shared" si="314"/>
        <v>0</v>
      </c>
      <c r="AP248" s="6">
        <f t="shared" si="314"/>
        <v>0</v>
      </c>
      <c r="AQ248" s="6">
        <f t="shared" si="314"/>
        <v>0</v>
      </c>
      <c r="AR248" s="6">
        <f t="shared" si="314"/>
        <v>0</v>
      </c>
      <c r="AS248" s="6">
        <f t="shared" si="314"/>
        <v>0</v>
      </c>
      <c r="AT248" s="6">
        <f t="shared" si="314"/>
        <v>0</v>
      </c>
      <c r="AU248" s="6">
        <f t="shared" si="314"/>
        <v>0</v>
      </c>
      <c r="AV248" s="6">
        <f t="shared" si="314"/>
        <v>0</v>
      </c>
      <c r="AW248" s="6">
        <f t="shared" ref="AW248:BH254" si="315">SUMIFS($H:$H,$C:$C,$AF248,$S:$S,AW$1,$F:$F,$AE248)/1000</f>
        <v>0</v>
      </c>
      <c r="AX248" s="6">
        <f t="shared" si="315"/>
        <v>0</v>
      </c>
      <c r="AY248" s="6">
        <f t="shared" si="315"/>
        <v>0</v>
      </c>
      <c r="AZ248" s="6">
        <f t="shared" si="315"/>
        <v>0</v>
      </c>
      <c r="BA248" s="6">
        <f t="shared" si="315"/>
        <v>0</v>
      </c>
      <c r="BB248" s="6">
        <f t="shared" si="315"/>
        <v>0</v>
      </c>
      <c r="BC248" s="6">
        <f t="shared" si="315"/>
        <v>0</v>
      </c>
      <c r="BD248" s="6">
        <f t="shared" si="315"/>
        <v>0</v>
      </c>
      <c r="BE248" s="6">
        <f t="shared" si="315"/>
        <v>0</v>
      </c>
      <c r="BF248" s="6">
        <f t="shared" si="315"/>
        <v>0</v>
      </c>
      <c r="BG248" s="6">
        <f t="shared" si="315"/>
        <v>0</v>
      </c>
      <c r="BH248" s="6">
        <f t="shared" si="315"/>
        <v>0</v>
      </c>
    </row>
    <row r="249" spans="1:60" x14ac:dyDescent="0.2">
      <c r="A249" s="27">
        <v>44358</v>
      </c>
      <c r="B249" s="1" t="s">
        <v>298</v>
      </c>
      <c r="D249" s="27">
        <v>44358</v>
      </c>
      <c r="E249" s="1" t="s">
        <v>265</v>
      </c>
      <c r="F249" s="1" t="s">
        <v>5</v>
      </c>
      <c r="G249" s="41">
        <v>2076.92</v>
      </c>
      <c r="H249" s="41">
        <v>2076.92</v>
      </c>
      <c r="I249" s="1" t="s">
        <v>696</v>
      </c>
      <c r="J249" s="1">
        <v>80</v>
      </c>
      <c r="K249" s="1">
        <v>481217</v>
      </c>
      <c r="L249" s="27" t="s">
        <v>712</v>
      </c>
      <c r="M249" s="27">
        <v>44230</v>
      </c>
      <c r="N249" s="27">
        <v>44368</v>
      </c>
      <c r="O249" s="27">
        <v>44377</v>
      </c>
      <c r="P249" s="1" t="s">
        <v>696</v>
      </c>
      <c r="Q249" s="27">
        <v>44338</v>
      </c>
      <c r="R249" s="27">
        <v>44351</v>
      </c>
      <c r="S249" s="67">
        <f t="shared" si="269"/>
        <v>44377</v>
      </c>
      <c r="T249" s="67">
        <f t="shared" si="305"/>
        <v>44347</v>
      </c>
      <c r="U249" s="67">
        <f t="shared" si="306"/>
        <v>44377</v>
      </c>
      <c r="V249" s="69">
        <f t="shared" si="307"/>
        <v>10</v>
      </c>
      <c r="W249" s="69">
        <f t="shared" si="308"/>
        <v>4</v>
      </c>
      <c r="X249" s="41">
        <f t="shared" si="309"/>
        <v>1483.5142857142857</v>
      </c>
      <c r="Y249" s="41">
        <f t="shared" si="310"/>
        <v>593.40571428571434</v>
      </c>
      <c r="Z249" s="41">
        <f t="shared" si="311"/>
        <v>57.142857142857146</v>
      </c>
      <c r="AA249" s="41">
        <f t="shared" si="312"/>
        <v>22.857142857142854</v>
      </c>
      <c r="AE249" s="1" t="s">
        <v>32</v>
      </c>
      <c r="AG249" s="6">
        <f t="shared" si="314"/>
        <v>0</v>
      </c>
      <c r="AH249" s="6">
        <f t="shared" si="314"/>
        <v>0</v>
      </c>
      <c r="AI249" s="6">
        <f t="shared" si="314"/>
        <v>0</v>
      </c>
      <c r="AJ249" s="6">
        <f t="shared" si="314"/>
        <v>0</v>
      </c>
      <c r="AK249" s="6">
        <f t="shared" si="314"/>
        <v>0</v>
      </c>
      <c r="AL249" s="6">
        <f t="shared" si="314"/>
        <v>0</v>
      </c>
      <c r="AM249" s="6">
        <f t="shared" si="314"/>
        <v>0</v>
      </c>
      <c r="AN249" s="6">
        <f t="shared" si="314"/>
        <v>0</v>
      </c>
      <c r="AO249" s="6">
        <f t="shared" si="314"/>
        <v>0</v>
      </c>
      <c r="AP249" s="6">
        <f t="shared" si="314"/>
        <v>0</v>
      </c>
      <c r="AQ249" s="6">
        <f t="shared" si="314"/>
        <v>0</v>
      </c>
      <c r="AR249" s="6">
        <f t="shared" si="314"/>
        <v>0</v>
      </c>
      <c r="AS249" s="6">
        <f t="shared" si="314"/>
        <v>0</v>
      </c>
      <c r="AT249" s="6">
        <f t="shared" si="314"/>
        <v>0</v>
      </c>
      <c r="AU249" s="6">
        <f t="shared" si="314"/>
        <v>0</v>
      </c>
      <c r="AV249" s="6">
        <f t="shared" si="314"/>
        <v>0</v>
      </c>
      <c r="AW249" s="6">
        <f t="shared" si="315"/>
        <v>0</v>
      </c>
      <c r="AX249" s="6">
        <f t="shared" si="315"/>
        <v>0</v>
      </c>
      <c r="AY249" s="6">
        <f t="shared" si="315"/>
        <v>0</v>
      </c>
      <c r="AZ249" s="6">
        <f t="shared" si="315"/>
        <v>0</v>
      </c>
      <c r="BA249" s="6">
        <f t="shared" si="315"/>
        <v>0</v>
      </c>
      <c r="BB249" s="6">
        <f t="shared" si="315"/>
        <v>0</v>
      </c>
      <c r="BC249" s="6">
        <f t="shared" si="315"/>
        <v>0</v>
      </c>
      <c r="BD249" s="6">
        <f t="shared" si="315"/>
        <v>0</v>
      </c>
      <c r="BE249" s="6">
        <f t="shared" si="315"/>
        <v>0</v>
      </c>
      <c r="BF249" s="6">
        <f t="shared" si="315"/>
        <v>0</v>
      </c>
      <c r="BG249" s="6">
        <f t="shared" si="315"/>
        <v>0</v>
      </c>
      <c r="BH249" s="6">
        <f t="shared" si="315"/>
        <v>0</v>
      </c>
    </row>
    <row r="250" spans="1:60" x14ac:dyDescent="0.2">
      <c r="A250" s="27">
        <v>44358</v>
      </c>
      <c r="B250" s="1" t="s">
        <v>299</v>
      </c>
      <c r="D250" s="27">
        <v>44358</v>
      </c>
      <c r="E250" s="1" t="s">
        <v>265</v>
      </c>
      <c r="F250" s="1" t="s">
        <v>5</v>
      </c>
      <c r="G250" s="41">
        <v>2146.16</v>
      </c>
      <c r="H250" s="41">
        <v>2146.16</v>
      </c>
      <c r="I250" s="1" t="s">
        <v>696</v>
      </c>
      <c r="J250" s="1">
        <v>72</v>
      </c>
      <c r="K250" s="1">
        <v>481238</v>
      </c>
      <c r="L250" s="27">
        <v>34183</v>
      </c>
      <c r="M250" s="27" t="s">
        <v>703</v>
      </c>
      <c r="N250" s="27"/>
      <c r="O250" s="27">
        <v>44680</v>
      </c>
      <c r="P250" s="1" t="s">
        <v>696</v>
      </c>
      <c r="Q250" s="27">
        <v>44338</v>
      </c>
      <c r="R250" s="27">
        <v>44351</v>
      </c>
      <c r="S250" s="67">
        <f t="shared" si="269"/>
        <v>44377</v>
      </c>
      <c r="T250" s="67">
        <f t="shared" si="305"/>
        <v>44347</v>
      </c>
      <c r="U250" s="67">
        <f t="shared" si="306"/>
        <v>44377</v>
      </c>
      <c r="V250" s="69">
        <f t="shared" si="307"/>
        <v>10</v>
      </c>
      <c r="W250" s="69">
        <f t="shared" si="308"/>
        <v>4</v>
      </c>
      <c r="X250" s="41">
        <f t="shared" si="309"/>
        <v>1532.9714285714285</v>
      </c>
      <c r="Y250" s="41">
        <f t="shared" si="310"/>
        <v>613.18857142857132</v>
      </c>
      <c r="Z250" s="41">
        <f t="shared" si="311"/>
        <v>51.428571428571431</v>
      </c>
      <c r="AA250" s="41">
        <f t="shared" si="312"/>
        <v>20.571428571428569</v>
      </c>
      <c r="AE250" s="1" t="s">
        <v>32</v>
      </c>
      <c r="AG250" s="6">
        <f t="shared" si="314"/>
        <v>0</v>
      </c>
      <c r="AH250" s="6">
        <f t="shared" si="314"/>
        <v>0</v>
      </c>
      <c r="AI250" s="6">
        <f t="shared" si="314"/>
        <v>0</v>
      </c>
      <c r="AJ250" s="6">
        <f t="shared" si="314"/>
        <v>0</v>
      </c>
      <c r="AK250" s="6">
        <f t="shared" si="314"/>
        <v>0</v>
      </c>
      <c r="AL250" s="6">
        <f t="shared" si="314"/>
        <v>0</v>
      </c>
      <c r="AM250" s="6">
        <f t="shared" si="314"/>
        <v>0</v>
      </c>
      <c r="AN250" s="6">
        <f t="shared" si="314"/>
        <v>0</v>
      </c>
      <c r="AO250" s="6">
        <f t="shared" si="314"/>
        <v>0</v>
      </c>
      <c r="AP250" s="6">
        <f t="shared" si="314"/>
        <v>0</v>
      </c>
      <c r="AQ250" s="6">
        <f t="shared" si="314"/>
        <v>0</v>
      </c>
      <c r="AR250" s="6">
        <f t="shared" si="314"/>
        <v>0</v>
      </c>
      <c r="AS250" s="6">
        <f t="shared" si="314"/>
        <v>0</v>
      </c>
      <c r="AT250" s="6">
        <f t="shared" si="314"/>
        <v>0</v>
      </c>
      <c r="AU250" s="6">
        <f t="shared" si="314"/>
        <v>0</v>
      </c>
      <c r="AV250" s="6">
        <f t="shared" si="314"/>
        <v>0</v>
      </c>
      <c r="AW250" s="6">
        <f t="shared" si="315"/>
        <v>0</v>
      </c>
      <c r="AX250" s="6">
        <f t="shared" si="315"/>
        <v>0</v>
      </c>
      <c r="AY250" s="6">
        <f t="shared" si="315"/>
        <v>0</v>
      </c>
      <c r="AZ250" s="6">
        <f t="shared" si="315"/>
        <v>0</v>
      </c>
      <c r="BA250" s="6">
        <f t="shared" si="315"/>
        <v>0</v>
      </c>
      <c r="BB250" s="6">
        <f t="shared" si="315"/>
        <v>0</v>
      </c>
      <c r="BC250" s="6">
        <f t="shared" si="315"/>
        <v>0</v>
      </c>
      <c r="BD250" s="6">
        <f t="shared" si="315"/>
        <v>0</v>
      </c>
      <c r="BE250" s="6">
        <f t="shared" si="315"/>
        <v>0</v>
      </c>
      <c r="BF250" s="6">
        <f t="shared" si="315"/>
        <v>0</v>
      </c>
      <c r="BG250" s="6">
        <f t="shared" si="315"/>
        <v>0</v>
      </c>
      <c r="BH250" s="6">
        <f t="shared" si="315"/>
        <v>0</v>
      </c>
    </row>
    <row r="251" spans="1:60" x14ac:dyDescent="0.2">
      <c r="A251" s="27">
        <v>44358</v>
      </c>
      <c r="B251" s="1" t="s">
        <v>299</v>
      </c>
      <c r="D251" s="27">
        <v>44358</v>
      </c>
      <c r="E251" s="1" t="s">
        <v>354</v>
      </c>
      <c r="F251" s="1" t="s">
        <v>29</v>
      </c>
      <c r="G251" s="41">
        <v>238.46</v>
      </c>
      <c r="H251" s="41">
        <v>238.46</v>
      </c>
      <c r="I251" s="1" t="s">
        <v>696</v>
      </c>
      <c r="J251" s="1">
        <v>8</v>
      </c>
      <c r="K251" s="1">
        <v>481238</v>
      </c>
      <c r="L251" s="27">
        <v>34183</v>
      </c>
      <c r="M251" s="27" t="s">
        <v>703</v>
      </c>
      <c r="N251" s="27"/>
      <c r="O251" s="27">
        <v>44680</v>
      </c>
      <c r="P251" s="1" t="s">
        <v>704</v>
      </c>
      <c r="Q251" s="27">
        <v>44338</v>
      </c>
      <c r="R251" s="27">
        <v>44351</v>
      </c>
      <c r="S251" s="67">
        <f t="shared" si="269"/>
        <v>44377</v>
      </c>
      <c r="T251" s="67">
        <f t="shared" si="305"/>
        <v>44347</v>
      </c>
      <c r="U251" s="67">
        <f t="shared" si="306"/>
        <v>44377</v>
      </c>
      <c r="V251" s="69">
        <f t="shared" si="307"/>
        <v>10</v>
      </c>
      <c r="W251" s="69">
        <f t="shared" si="308"/>
        <v>4</v>
      </c>
      <c r="X251" s="41">
        <f t="shared" si="309"/>
        <v>170.32857142857145</v>
      </c>
      <c r="Y251" s="41">
        <f t="shared" si="310"/>
        <v>68.131428571428557</v>
      </c>
      <c r="Z251" s="41">
        <f t="shared" si="311"/>
        <v>5.7142857142857144</v>
      </c>
      <c r="AA251" s="41">
        <f t="shared" si="312"/>
        <v>2.2857142857142856</v>
      </c>
      <c r="AE251" s="1" t="s">
        <v>32</v>
      </c>
      <c r="AG251" s="6">
        <f t="shared" si="314"/>
        <v>0</v>
      </c>
      <c r="AH251" s="6">
        <f t="shared" si="314"/>
        <v>0</v>
      </c>
      <c r="AI251" s="6">
        <f t="shared" si="314"/>
        <v>0</v>
      </c>
      <c r="AJ251" s="6">
        <f t="shared" si="314"/>
        <v>0</v>
      </c>
      <c r="AK251" s="6">
        <f t="shared" si="314"/>
        <v>0</v>
      </c>
      <c r="AL251" s="6">
        <f t="shared" si="314"/>
        <v>0</v>
      </c>
      <c r="AM251" s="6">
        <f t="shared" si="314"/>
        <v>0</v>
      </c>
      <c r="AN251" s="6">
        <f t="shared" si="314"/>
        <v>0</v>
      </c>
      <c r="AO251" s="6">
        <f t="shared" si="314"/>
        <v>0</v>
      </c>
      <c r="AP251" s="6">
        <f t="shared" si="314"/>
        <v>0</v>
      </c>
      <c r="AQ251" s="6">
        <f t="shared" si="314"/>
        <v>0</v>
      </c>
      <c r="AR251" s="6">
        <f t="shared" si="314"/>
        <v>0</v>
      </c>
      <c r="AS251" s="6">
        <f t="shared" si="314"/>
        <v>0</v>
      </c>
      <c r="AT251" s="6">
        <f t="shared" si="314"/>
        <v>0</v>
      </c>
      <c r="AU251" s="6">
        <f t="shared" si="314"/>
        <v>0</v>
      </c>
      <c r="AV251" s="6">
        <f t="shared" si="314"/>
        <v>0</v>
      </c>
      <c r="AW251" s="6">
        <f t="shared" si="315"/>
        <v>0</v>
      </c>
      <c r="AX251" s="6">
        <f t="shared" si="315"/>
        <v>0</v>
      </c>
      <c r="AY251" s="6">
        <f t="shared" si="315"/>
        <v>0</v>
      </c>
      <c r="AZ251" s="6">
        <f t="shared" si="315"/>
        <v>0</v>
      </c>
      <c r="BA251" s="6">
        <f t="shared" si="315"/>
        <v>0</v>
      </c>
      <c r="BB251" s="6">
        <f t="shared" si="315"/>
        <v>0</v>
      </c>
      <c r="BC251" s="6">
        <f t="shared" si="315"/>
        <v>0</v>
      </c>
      <c r="BD251" s="6">
        <f t="shared" si="315"/>
        <v>0</v>
      </c>
      <c r="BE251" s="6">
        <f t="shared" si="315"/>
        <v>0</v>
      </c>
      <c r="BF251" s="6">
        <f t="shared" si="315"/>
        <v>0</v>
      </c>
      <c r="BG251" s="6">
        <f t="shared" si="315"/>
        <v>0</v>
      </c>
      <c r="BH251" s="6">
        <f t="shared" si="315"/>
        <v>0</v>
      </c>
    </row>
    <row r="252" spans="1:60" x14ac:dyDescent="0.2">
      <c r="A252" s="27">
        <v>44358</v>
      </c>
      <c r="B252" s="1" t="s">
        <v>361</v>
      </c>
      <c r="D252" s="27">
        <v>44358</v>
      </c>
      <c r="E252" s="1" t="s">
        <v>357</v>
      </c>
      <c r="F252" s="1" t="s">
        <v>29</v>
      </c>
      <c r="G252" s="41">
        <v>16</v>
      </c>
      <c r="H252" s="41">
        <v>1152</v>
      </c>
      <c r="I252" s="1" t="s">
        <v>711</v>
      </c>
      <c r="J252" s="1">
        <v>72</v>
      </c>
      <c r="K252" s="1">
        <v>481283</v>
      </c>
      <c r="L252" s="27">
        <v>22899</v>
      </c>
      <c r="M252" s="27">
        <v>44328</v>
      </c>
      <c r="N252" s="27">
        <v>44358</v>
      </c>
      <c r="O252" s="27">
        <v>44364</v>
      </c>
      <c r="P252" s="1" t="s">
        <v>697</v>
      </c>
      <c r="Q252" s="27">
        <v>44338</v>
      </c>
      <c r="R252" s="27">
        <v>44351</v>
      </c>
      <c r="S252" s="67">
        <f t="shared" si="269"/>
        <v>44377</v>
      </c>
      <c r="T252" s="67">
        <f t="shared" si="305"/>
        <v>44347</v>
      </c>
      <c r="U252" s="67">
        <f t="shared" si="306"/>
        <v>44377</v>
      </c>
      <c r="V252" s="69">
        <f t="shared" si="307"/>
        <v>10</v>
      </c>
      <c r="W252" s="69">
        <f t="shared" si="308"/>
        <v>4</v>
      </c>
      <c r="X252" s="41">
        <f t="shared" si="309"/>
        <v>822.85714285714289</v>
      </c>
      <c r="Y252" s="41">
        <f t="shared" si="310"/>
        <v>329.14285714285711</v>
      </c>
      <c r="Z252" s="41">
        <f t="shared" si="311"/>
        <v>51.428571428571431</v>
      </c>
      <c r="AA252" s="41">
        <f t="shared" si="312"/>
        <v>20.571428571428569</v>
      </c>
      <c r="AE252" s="1" t="s">
        <v>32</v>
      </c>
      <c r="AG252" s="31">
        <f t="shared" si="314"/>
        <v>0</v>
      </c>
      <c r="AH252" s="31">
        <f t="shared" si="314"/>
        <v>0</v>
      </c>
      <c r="AI252" s="31">
        <f t="shared" si="314"/>
        <v>0</v>
      </c>
      <c r="AJ252" s="31">
        <f t="shared" si="314"/>
        <v>0</v>
      </c>
      <c r="AK252" s="31">
        <f t="shared" si="314"/>
        <v>0</v>
      </c>
      <c r="AL252" s="31">
        <f t="shared" si="314"/>
        <v>0</v>
      </c>
      <c r="AM252" s="31">
        <f t="shared" si="314"/>
        <v>0</v>
      </c>
      <c r="AN252" s="31">
        <f t="shared" si="314"/>
        <v>0</v>
      </c>
      <c r="AO252" s="31">
        <f t="shared" si="314"/>
        <v>0</v>
      </c>
      <c r="AP252" s="31">
        <f t="shared" si="314"/>
        <v>0</v>
      </c>
      <c r="AQ252" s="31">
        <f t="shared" si="314"/>
        <v>0</v>
      </c>
      <c r="AR252" s="31">
        <f t="shared" si="314"/>
        <v>0</v>
      </c>
      <c r="AS252" s="6">
        <f t="shared" si="314"/>
        <v>0</v>
      </c>
      <c r="AT252" s="6">
        <f t="shared" si="314"/>
        <v>0</v>
      </c>
      <c r="AU252" s="6">
        <f t="shared" si="314"/>
        <v>0</v>
      </c>
      <c r="AV252" s="6">
        <f t="shared" si="314"/>
        <v>0</v>
      </c>
      <c r="AW252" s="6">
        <f t="shared" si="315"/>
        <v>0</v>
      </c>
      <c r="AX252" s="6">
        <f t="shared" si="315"/>
        <v>0</v>
      </c>
      <c r="AY252" s="6">
        <f t="shared" si="315"/>
        <v>0</v>
      </c>
      <c r="AZ252" s="6">
        <f t="shared" si="315"/>
        <v>0</v>
      </c>
      <c r="BA252" s="6">
        <f t="shared" si="315"/>
        <v>0</v>
      </c>
      <c r="BB252" s="6">
        <f t="shared" si="315"/>
        <v>0</v>
      </c>
      <c r="BC252" s="6">
        <f t="shared" si="315"/>
        <v>0</v>
      </c>
      <c r="BD252" s="6">
        <f t="shared" si="315"/>
        <v>0</v>
      </c>
      <c r="BE252" s="6">
        <f t="shared" si="315"/>
        <v>0</v>
      </c>
      <c r="BF252" s="6">
        <f t="shared" si="315"/>
        <v>0</v>
      </c>
      <c r="BG252" s="6">
        <f t="shared" si="315"/>
        <v>0</v>
      </c>
      <c r="BH252" s="6">
        <f t="shared" si="315"/>
        <v>0</v>
      </c>
    </row>
    <row r="253" spans="1:60" x14ac:dyDescent="0.2">
      <c r="A253" s="27">
        <v>44358</v>
      </c>
      <c r="B253" s="1" t="s">
        <v>410</v>
      </c>
      <c r="D253" s="27">
        <v>44358</v>
      </c>
      <c r="E253" s="1" t="s">
        <v>402</v>
      </c>
      <c r="F253" s="1" t="s">
        <v>32</v>
      </c>
      <c r="G253" s="41">
        <v>276.92</v>
      </c>
      <c r="H253" s="41">
        <v>276.92</v>
      </c>
      <c r="I253" s="1" t="s">
        <v>696</v>
      </c>
      <c r="J253" s="1">
        <v>0</v>
      </c>
      <c r="K253" s="1">
        <v>481458</v>
      </c>
      <c r="L253" s="27" t="s">
        <v>705</v>
      </c>
      <c r="M253" s="27">
        <v>37880</v>
      </c>
      <c r="N253" s="27"/>
      <c r="O253" s="27">
        <v>44680</v>
      </c>
      <c r="P253" s="1" t="s">
        <v>696</v>
      </c>
      <c r="Q253" s="27">
        <v>44338</v>
      </c>
      <c r="R253" s="27">
        <v>44351</v>
      </c>
      <c r="S253" s="67">
        <f t="shared" si="269"/>
        <v>44377</v>
      </c>
      <c r="T253" s="67">
        <f t="shared" si="305"/>
        <v>44347</v>
      </c>
      <c r="U253" s="67">
        <f t="shared" si="306"/>
        <v>44377</v>
      </c>
      <c r="V253" s="69">
        <f t="shared" si="307"/>
        <v>10</v>
      </c>
      <c r="W253" s="69">
        <f t="shared" si="308"/>
        <v>4</v>
      </c>
      <c r="X253" s="41">
        <f t="shared" si="309"/>
        <v>197.8</v>
      </c>
      <c r="Y253" s="41">
        <f t="shared" si="310"/>
        <v>79.12</v>
      </c>
      <c r="Z253" s="41">
        <f t="shared" si="311"/>
        <v>0</v>
      </c>
      <c r="AA253" s="41">
        <f t="shared" si="312"/>
        <v>0</v>
      </c>
      <c r="AE253" s="1" t="s">
        <v>32</v>
      </c>
      <c r="AG253" s="31">
        <f t="shared" si="314"/>
        <v>0</v>
      </c>
      <c r="AH253" s="31">
        <f t="shared" si="314"/>
        <v>0</v>
      </c>
      <c r="AI253" s="31">
        <f t="shared" si="314"/>
        <v>0</v>
      </c>
      <c r="AJ253" s="31">
        <f t="shared" si="314"/>
        <v>0</v>
      </c>
      <c r="AK253" s="31">
        <f t="shared" si="314"/>
        <v>0</v>
      </c>
      <c r="AL253" s="31">
        <f t="shared" si="314"/>
        <v>0</v>
      </c>
      <c r="AM253" s="31">
        <f t="shared" si="314"/>
        <v>0</v>
      </c>
      <c r="AN253" s="31">
        <f t="shared" si="314"/>
        <v>0</v>
      </c>
      <c r="AO253" s="31">
        <f t="shared" si="314"/>
        <v>0</v>
      </c>
      <c r="AP253" s="31">
        <f t="shared" si="314"/>
        <v>0</v>
      </c>
      <c r="AQ253" s="31">
        <f t="shared" si="314"/>
        <v>0</v>
      </c>
      <c r="AR253" s="31">
        <f t="shared" si="314"/>
        <v>0</v>
      </c>
      <c r="AS253" s="6">
        <f t="shared" si="314"/>
        <v>0</v>
      </c>
      <c r="AT253" s="6">
        <f t="shared" si="314"/>
        <v>0</v>
      </c>
      <c r="AU253" s="6">
        <f t="shared" si="314"/>
        <v>0</v>
      </c>
      <c r="AV253" s="6">
        <f t="shared" si="314"/>
        <v>0</v>
      </c>
      <c r="AW253" s="6">
        <f t="shared" si="315"/>
        <v>0</v>
      </c>
      <c r="AX253" s="6">
        <f t="shared" si="315"/>
        <v>0</v>
      </c>
      <c r="AY253" s="6">
        <f t="shared" si="315"/>
        <v>0</v>
      </c>
      <c r="AZ253" s="6">
        <f t="shared" si="315"/>
        <v>0</v>
      </c>
      <c r="BA253" s="6">
        <f t="shared" si="315"/>
        <v>0</v>
      </c>
      <c r="BB253" s="6">
        <f t="shared" si="315"/>
        <v>0</v>
      </c>
      <c r="BC253" s="6">
        <f t="shared" si="315"/>
        <v>0</v>
      </c>
      <c r="BD253" s="6">
        <f t="shared" si="315"/>
        <v>0</v>
      </c>
      <c r="BE253" s="6">
        <f t="shared" si="315"/>
        <v>0</v>
      </c>
      <c r="BF253" s="6">
        <f t="shared" si="315"/>
        <v>0</v>
      </c>
      <c r="BG253" s="6">
        <f t="shared" si="315"/>
        <v>0</v>
      </c>
      <c r="BH253" s="6">
        <f t="shared" si="315"/>
        <v>0</v>
      </c>
    </row>
    <row r="254" spans="1:60" x14ac:dyDescent="0.2">
      <c r="A254" s="27">
        <v>44364</v>
      </c>
      <c r="B254" s="1" t="s">
        <v>300</v>
      </c>
      <c r="D254" s="27">
        <v>44364</v>
      </c>
      <c r="E254" s="1" t="s">
        <v>301</v>
      </c>
      <c r="F254" s="1" t="s">
        <v>5</v>
      </c>
      <c r="G254" s="41">
        <v>16</v>
      </c>
      <c r="H254" s="41">
        <v>640</v>
      </c>
      <c r="I254" s="1" t="s">
        <v>711</v>
      </c>
      <c r="J254" s="1">
        <v>40</v>
      </c>
      <c r="K254" s="1">
        <v>482323</v>
      </c>
      <c r="L254" s="27">
        <v>22899</v>
      </c>
      <c r="M254" s="27">
        <v>44328</v>
      </c>
      <c r="N254" s="27">
        <v>44358</v>
      </c>
      <c r="O254" s="27">
        <v>44364</v>
      </c>
      <c r="P254" s="1" t="s">
        <v>697</v>
      </c>
      <c r="Q254" s="27">
        <v>44352</v>
      </c>
      <c r="R254" s="27">
        <v>44365</v>
      </c>
      <c r="S254" s="67">
        <f t="shared" si="269"/>
        <v>44377</v>
      </c>
      <c r="T254" s="67">
        <f t="shared" si="305"/>
        <v>44377</v>
      </c>
      <c r="U254" s="67" t="str">
        <f t="shared" si="306"/>
        <v>na</v>
      </c>
      <c r="V254" s="69">
        <f t="shared" si="307"/>
        <v>14</v>
      </c>
      <c r="W254" s="69">
        <f t="shared" si="308"/>
        <v>0</v>
      </c>
      <c r="X254" s="41">
        <f t="shared" si="309"/>
        <v>640</v>
      </c>
      <c r="Y254" s="41">
        <f t="shared" si="310"/>
        <v>0</v>
      </c>
      <c r="Z254" s="41">
        <f t="shared" si="311"/>
        <v>40</v>
      </c>
      <c r="AA254" s="41">
        <f t="shared" si="312"/>
        <v>0</v>
      </c>
      <c r="AE254" s="1" t="s">
        <v>32</v>
      </c>
      <c r="AG254" s="6">
        <f t="shared" si="314"/>
        <v>0</v>
      </c>
      <c r="AH254" s="6">
        <f t="shared" si="314"/>
        <v>0</v>
      </c>
      <c r="AI254" s="6">
        <f t="shared" si="314"/>
        <v>0</v>
      </c>
      <c r="AJ254" s="6">
        <f t="shared" si="314"/>
        <v>0</v>
      </c>
      <c r="AK254" s="6">
        <f t="shared" si="314"/>
        <v>0</v>
      </c>
      <c r="AL254" s="6">
        <f t="shared" si="314"/>
        <v>0</v>
      </c>
      <c r="AM254" s="6">
        <f t="shared" si="314"/>
        <v>0</v>
      </c>
      <c r="AN254" s="6">
        <f t="shared" si="314"/>
        <v>0</v>
      </c>
      <c r="AO254" s="6">
        <f t="shared" si="314"/>
        <v>0</v>
      </c>
      <c r="AP254" s="6">
        <f t="shared" si="314"/>
        <v>0</v>
      </c>
      <c r="AQ254" s="6">
        <f t="shared" si="314"/>
        <v>0</v>
      </c>
      <c r="AR254" s="6">
        <f t="shared" si="314"/>
        <v>0</v>
      </c>
      <c r="AS254" s="6">
        <f t="shared" si="314"/>
        <v>0</v>
      </c>
      <c r="AT254" s="6">
        <f t="shared" si="314"/>
        <v>0</v>
      </c>
      <c r="AU254" s="6">
        <f t="shared" si="314"/>
        <v>0</v>
      </c>
      <c r="AV254" s="6">
        <f t="shared" si="314"/>
        <v>0</v>
      </c>
      <c r="AW254" s="6">
        <f t="shared" si="315"/>
        <v>0</v>
      </c>
      <c r="AX254" s="6">
        <f t="shared" si="315"/>
        <v>0</v>
      </c>
      <c r="AY254" s="6">
        <f t="shared" si="315"/>
        <v>0</v>
      </c>
      <c r="AZ254" s="6">
        <f t="shared" si="315"/>
        <v>0</v>
      </c>
      <c r="BA254" s="6">
        <f t="shared" si="315"/>
        <v>0</v>
      </c>
      <c r="BB254" s="6">
        <f t="shared" si="315"/>
        <v>0</v>
      </c>
      <c r="BC254" s="6">
        <f t="shared" si="315"/>
        <v>0</v>
      </c>
      <c r="BD254" s="6">
        <f t="shared" si="315"/>
        <v>0</v>
      </c>
      <c r="BE254" s="6">
        <f t="shared" si="315"/>
        <v>0</v>
      </c>
      <c r="BF254" s="6">
        <f t="shared" si="315"/>
        <v>0</v>
      </c>
      <c r="BG254" s="6">
        <f t="shared" si="315"/>
        <v>0</v>
      </c>
      <c r="BH254" s="6">
        <f t="shared" si="315"/>
        <v>0</v>
      </c>
    </row>
    <row r="255" spans="1:60" x14ac:dyDescent="0.2">
      <c r="A255" s="27">
        <v>44372</v>
      </c>
      <c r="B255" s="1">
        <v>11276</v>
      </c>
      <c r="D255" s="27">
        <v>44372</v>
      </c>
      <c r="E255" s="1" t="s">
        <v>265</v>
      </c>
      <c r="F255" s="1" t="s">
        <v>5</v>
      </c>
      <c r="G255" s="41">
        <v>884.62</v>
      </c>
      <c r="H255" s="41">
        <v>884.62</v>
      </c>
      <c r="I255" s="1" t="s">
        <v>696</v>
      </c>
      <c r="J255" s="1">
        <v>40</v>
      </c>
      <c r="K255" s="1">
        <v>482940</v>
      </c>
      <c r="L255" s="27">
        <v>28506</v>
      </c>
      <c r="M255" s="27">
        <v>44361</v>
      </c>
      <c r="N255" s="27">
        <v>44376</v>
      </c>
      <c r="O255" s="27">
        <v>44386</v>
      </c>
      <c r="P255" s="1" t="s">
        <v>696</v>
      </c>
      <c r="Q255" s="27">
        <v>44352</v>
      </c>
      <c r="R255" s="27">
        <v>44365</v>
      </c>
      <c r="S255" s="67">
        <f t="shared" si="269"/>
        <v>44377</v>
      </c>
      <c r="T255" s="67">
        <f t="shared" si="305"/>
        <v>44377</v>
      </c>
      <c r="U255" s="67" t="str">
        <f t="shared" si="306"/>
        <v>na</v>
      </c>
      <c r="V255" s="69">
        <f t="shared" si="307"/>
        <v>14</v>
      </c>
      <c r="W255" s="69">
        <f t="shared" si="308"/>
        <v>0</v>
      </c>
      <c r="X255" s="41">
        <f t="shared" si="309"/>
        <v>884.62</v>
      </c>
      <c r="Y255" s="41">
        <f t="shared" si="310"/>
        <v>0</v>
      </c>
      <c r="Z255" s="41">
        <f t="shared" si="311"/>
        <v>40</v>
      </c>
      <c r="AA255" s="41">
        <f t="shared" si="312"/>
        <v>0</v>
      </c>
      <c r="AF255" s="71" t="s">
        <v>666</v>
      </c>
      <c r="AG255" s="72">
        <f>SUM(AG248:AG254)</f>
        <v>0</v>
      </c>
      <c r="AH255" s="72">
        <f t="shared" ref="AH255:BH255" si="316">SUM(AH248:AH254)</f>
        <v>0</v>
      </c>
      <c r="AI255" s="72">
        <f t="shared" si="316"/>
        <v>0</v>
      </c>
      <c r="AJ255" s="72">
        <f t="shared" si="316"/>
        <v>0</v>
      </c>
      <c r="AK255" s="72">
        <f t="shared" si="316"/>
        <v>0</v>
      </c>
      <c r="AL255" s="72">
        <f t="shared" si="316"/>
        <v>0</v>
      </c>
      <c r="AM255" s="72">
        <f t="shared" si="316"/>
        <v>0</v>
      </c>
      <c r="AN255" s="72">
        <f t="shared" si="316"/>
        <v>0</v>
      </c>
      <c r="AO255" s="72">
        <f t="shared" si="316"/>
        <v>0</v>
      </c>
      <c r="AP255" s="72">
        <f t="shared" si="316"/>
        <v>0</v>
      </c>
      <c r="AQ255" s="72">
        <f t="shared" si="316"/>
        <v>0</v>
      </c>
      <c r="AR255" s="72">
        <f t="shared" si="316"/>
        <v>0</v>
      </c>
      <c r="AS255" s="72">
        <f t="shared" si="316"/>
        <v>0</v>
      </c>
      <c r="AT255" s="72">
        <f t="shared" si="316"/>
        <v>0</v>
      </c>
      <c r="AU255" s="72">
        <f t="shared" si="316"/>
        <v>0</v>
      </c>
      <c r="AV255" s="72">
        <f t="shared" si="316"/>
        <v>0</v>
      </c>
      <c r="AW255" s="72">
        <f t="shared" si="316"/>
        <v>0</v>
      </c>
      <c r="AX255" s="72">
        <f t="shared" si="316"/>
        <v>0</v>
      </c>
      <c r="AY255" s="72">
        <f t="shared" si="316"/>
        <v>0</v>
      </c>
      <c r="AZ255" s="72">
        <f t="shared" si="316"/>
        <v>0</v>
      </c>
      <c r="BA255" s="72">
        <f t="shared" si="316"/>
        <v>0</v>
      </c>
      <c r="BB255" s="72">
        <f t="shared" si="316"/>
        <v>0</v>
      </c>
      <c r="BC255" s="72">
        <f t="shared" si="316"/>
        <v>0</v>
      </c>
      <c r="BD255" s="72">
        <f t="shared" si="316"/>
        <v>0</v>
      </c>
      <c r="BE255" s="72">
        <f t="shared" si="316"/>
        <v>0</v>
      </c>
      <c r="BF255" s="72">
        <f t="shared" si="316"/>
        <v>0</v>
      </c>
      <c r="BG255" s="72">
        <f t="shared" si="316"/>
        <v>0</v>
      </c>
      <c r="BH255" s="72">
        <f t="shared" si="316"/>
        <v>0</v>
      </c>
    </row>
    <row r="256" spans="1:60" x14ac:dyDescent="0.2">
      <c r="A256" s="27">
        <v>44372</v>
      </c>
      <c r="B256" s="1" t="s">
        <v>302</v>
      </c>
      <c r="D256" s="27">
        <v>44372</v>
      </c>
      <c r="E256" s="1" t="s">
        <v>265</v>
      </c>
      <c r="F256" s="1" t="s">
        <v>5</v>
      </c>
      <c r="G256" s="41">
        <v>1754.81</v>
      </c>
      <c r="H256" s="41">
        <v>1754.81</v>
      </c>
      <c r="I256" s="1" t="s">
        <v>696</v>
      </c>
      <c r="J256" s="1">
        <v>73</v>
      </c>
      <c r="K256" s="1">
        <v>482873</v>
      </c>
      <c r="L256" s="27">
        <v>29558</v>
      </c>
      <c r="M256" s="27">
        <v>44319</v>
      </c>
      <c r="N256" s="27">
        <v>44448</v>
      </c>
      <c r="O256" s="27">
        <v>44456</v>
      </c>
      <c r="P256" s="1" t="s">
        <v>696</v>
      </c>
      <c r="Q256" s="27">
        <v>44352</v>
      </c>
      <c r="R256" s="27">
        <v>44365</v>
      </c>
      <c r="S256" s="67">
        <f t="shared" si="269"/>
        <v>44377</v>
      </c>
      <c r="T256" s="67">
        <f t="shared" si="305"/>
        <v>44377</v>
      </c>
      <c r="U256" s="67" t="str">
        <f t="shared" si="306"/>
        <v>na</v>
      </c>
      <c r="V256" s="69">
        <f t="shared" si="307"/>
        <v>14</v>
      </c>
      <c r="W256" s="69">
        <f t="shared" si="308"/>
        <v>0</v>
      </c>
      <c r="X256" s="41">
        <f t="shared" si="309"/>
        <v>1754.81</v>
      </c>
      <c r="Y256" s="41">
        <f t="shared" si="310"/>
        <v>0</v>
      </c>
      <c r="Z256" s="41">
        <f t="shared" si="311"/>
        <v>73</v>
      </c>
      <c r="AA256" s="41">
        <f t="shared" si="312"/>
        <v>0</v>
      </c>
    </row>
    <row r="257" spans="1:60" x14ac:dyDescent="0.2">
      <c r="A257" s="27">
        <v>44372</v>
      </c>
      <c r="B257" s="1" t="s">
        <v>388</v>
      </c>
      <c r="D257" s="27">
        <v>44372</v>
      </c>
      <c r="E257" s="1" t="s">
        <v>376</v>
      </c>
      <c r="F257" s="1" t="s">
        <v>31</v>
      </c>
      <c r="G257" s="41">
        <v>4107.6899999999996</v>
      </c>
      <c r="H257" s="41">
        <v>4107.6899999999996</v>
      </c>
      <c r="I257" s="1" t="s">
        <v>696</v>
      </c>
      <c r="J257" s="1">
        <v>80</v>
      </c>
      <c r="K257" s="1">
        <v>483000</v>
      </c>
      <c r="L257" s="27" t="s">
        <v>706</v>
      </c>
      <c r="M257" s="27">
        <v>41122</v>
      </c>
      <c r="N257" s="27"/>
      <c r="O257" s="27">
        <v>44680</v>
      </c>
      <c r="P257" s="1" t="s">
        <v>696</v>
      </c>
      <c r="Q257" s="27">
        <v>44352</v>
      </c>
      <c r="R257" s="27">
        <v>44365</v>
      </c>
      <c r="S257" s="67">
        <f t="shared" si="269"/>
        <v>44377</v>
      </c>
      <c r="T257" s="67">
        <f t="shared" si="305"/>
        <v>44377</v>
      </c>
      <c r="U257" s="67" t="str">
        <f t="shared" si="306"/>
        <v>na</v>
      </c>
      <c r="V257" s="69">
        <f t="shared" si="307"/>
        <v>14</v>
      </c>
      <c r="W257" s="69">
        <f t="shared" si="308"/>
        <v>0</v>
      </c>
      <c r="X257" s="41">
        <f t="shared" si="309"/>
        <v>4107.6899999999996</v>
      </c>
      <c r="Y257" s="41">
        <f t="shared" si="310"/>
        <v>0</v>
      </c>
      <c r="Z257" s="41">
        <f t="shared" si="311"/>
        <v>80</v>
      </c>
      <c r="AA257" s="41">
        <f t="shared" si="312"/>
        <v>0</v>
      </c>
    </row>
    <row r="258" spans="1:60" x14ac:dyDescent="0.2">
      <c r="A258" s="27">
        <v>44372</v>
      </c>
      <c r="B258" s="1" t="s">
        <v>303</v>
      </c>
      <c r="D258" s="27">
        <v>44372</v>
      </c>
      <c r="E258" s="1" t="s">
        <v>265</v>
      </c>
      <c r="F258" s="1" t="s">
        <v>5</v>
      </c>
      <c r="G258" s="41">
        <v>2025</v>
      </c>
      <c r="H258" s="41">
        <v>2025</v>
      </c>
      <c r="I258" s="1" t="s">
        <v>696</v>
      </c>
      <c r="J258" s="1">
        <v>78</v>
      </c>
      <c r="K258" s="1">
        <v>482895</v>
      </c>
      <c r="L258" s="27" t="s">
        <v>712</v>
      </c>
      <c r="M258" s="27">
        <v>44230</v>
      </c>
      <c r="N258" s="27">
        <v>44368</v>
      </c>
      <c r="O258" s="27">
        <v>44377</v>
      </c>
      <c r="P258" s="1" t="s">
        <v>696</v>
      </c>
      <c r="Q258" s="27">
        <v>44352</v>
      </c>
      <c r="R258" s="27">
        <v>44365</v>
      </c>
      <c r="S258" s="67">
        <f t="shared" si="269"/>
        <v>44377</v>
      </c>
      <c r="T258" s="67">
        <f t="shared" si="305"/>
        <v>44377</v>
      </c>
      <c r="U258" s="67" t="str">
        <f t="shared" si="306"/>
        <v>na</v>
      </c>
      <c r="V258" s="69">
        <f t="shared" si="307"/>
        <v>14</v>
      </c>
      <c r="W258" s="69">
        <f t="shared" si="308"/>
        <v>0</v>
      </c>
      <c r="X258" s="41">
        <f t="shared" si="309"/>
        <v>2025</v>
      </c>
      <c r="Y258" s="41">
        <f t="shared" si="310"/>
        <v>0</v>
      </c>
      <c r="Z258" s="41">
        <f t="shared" si="311"/>
        <v>78</v>
      </c>
      <c r="AA258" s="41">
        <f t="shared" si="312"/>
        <v>0</v>
      </c>
    </row>
    <row r="259" spans="1:60" x14ac:dyDescent="0.2">
      <c r="A259" s="27">
        <v>44372</v>
      </c>
      <c r="B259" s="1" t="s">
        <v>303</v>
      </c>
      <c r="D259" s="27">
        <v>44372</v>
      </c>
      <c r="E259" s="1" t="s">
        <v>354</v>
      </c>
      <c r="F259" s="1" t="s">
        <v>29</v>
      </c>
      <c r="G259" s="41">
        <v>51.92</v>
      </c>
      <c r="H259" s="41">
        <v>51.92</v>
      </c>
      <c r="I259" s="1" t="s">
        <v>696</v>
      </c>
      <c r="J259" s="1">
        <v>2</v>
      </c>
      <c r="K259" s="1">
        <v>482895</v>
      </c>
      <c r="L259" s="27" t="s">
        <v>712</v>
      </c>
      <c r="M259" s="27">
        <v>44230</v>
      </c>
      <c r="N259" s="27">
        <v>44368</v>
      </c>
      <c r="O259" s="27">
        <v>44377</v>
      </c>
      <c r="P259" s="1" t="s">
        <v>704</v>
      </c>
      <c r="Q259" s="27">
        <v>44352</v>
      </c>
      <c r="R259" s="27">
        <v>44365</v>
      </c>
      <c r="S259" s="67">
        <f t="shared" ref="S259:S322" si="317">EOMONTH(A259,0)</f>
        <v>44377</v>
      </c>
      <c r="T259" s="67">
        <f t="shared" si="305"/>
        <v>44377</v>
      </c>
      <c r="U259" s="67" t="str">
        <f t="shared" si="306"/>
        <v>na</v>
      </c>
      <c r="V259" s="69">
        <f t="shared" si="307"/>
        <v>14</v>
      </c>
      <c r="W259" s="69">
        <f t="shared" si="308"/>
        <v>0</v>
      </c>
      <c r="X259" s="41">
        <f t="shared" si="309"/>
        <v>51.92</v>
      </c>
      <c r="Y259" s="41">
        <f t="shared" si="310"/>
        <v>0</v>
      </c>
      <c r="Z259" s="41">
        <f t="shared" si="311"/>
        <v>2</v>
      </c>
      <c r="AA259" s="41">
        <f t="shared" si="312"/>
        <v>0</v>
      </c>
      <c r="AE259" s="3" t="s">
        <v>738</v>
      </c>
      <c r="AF259" s="3"/>
      <c r="AG259" s="15">
        <f>SUM(AG225,AG228,AG245,AG255)</f>
        <v>0</v>
      </c>
      <c r="AH259" s="15">
        <f t="shared" ref="AH259:BH259" si="318">SUM(AH225,AH228,AH245,AH255)</f>
        <v>0</v>
      </c>
      <c r="AI259" s="15">
        <f t="shared" si="318"/>
        <v>0</v>
      </c>
      <c r="AJ259" s="15">
        <f t="shared" si="318"/>
        <v>0</v>
      </c>
      <c r="AK259" s="15">
        <f t="shared" si="318"/>
        <v>0</v>
      </c>
      <c r="AL259" s="15">
        <f t="shared" si="318"/>
        <v>0</v>
      </c>
      <c r="AM259" s="15">
        <f t="shared" si="318"/>
        <v>0</v>
      </c>
      <c r="AN259" s="15">
        <f t="shared" si="318"/>
        <v>0</v>
      </c>
      <c r="AO259" s="15">
        <f t="shared" si="318"/>
        <v>0</v>
      </c>
      <c r="AP259" s="15">
        <f t="shared" si="318"/>
        <v>0</v>
      </c>
      <c r="AQ259" s="15">
        <f t="shared" si="318"/>
        <v>0</v>
      </c>
      <c r="AR259" s="15">
        <f t="shared" si="318"/>
        <v>0</v>
      </c>
      <c r="AS259" s="15">
        <f t="shared" si="318"/>
        <v>0</v>
      </c>
      <c r="AT259" s="15">
        <f t="shared" si="318"/>
        <v>0</v>
      </c>
      <c r="AU259" s="15">
        <f t="shared" si="318"/>
        <v>0</v>
      </c>
      <c r="AV259" s="15">
        <f t="shared" si="318"/>
        <v>0</v>
      </c>
      <c r="AW259" s="15">
        <f t="shared" si="318"/>
        <v>0</v>
      </c>
      <c r="AX259" s="15">
        <f t="shared" si="318"/>
        <v>0</v>
      </c>
      <c r="AY259" s="15">
        <f t="shared" si="318"/>
        <v>0</v>
      </c>
      <c r="AZ259" s="15">
        <f t="shared" si="318"/>
        <v>0</v>
      </c>
      <c r="BA259" s="15">
        <f t="shared" si="318"/>
        <v>0</v>
      </c>
      <c r="BB259" s="15">
        <f t="shared" si="318"/>
        <v>0</v>
      </c>
      <c r="BC259" s="15">
        <f t="shared" si="318"/>
        <v>0</v>
      </c>
      <c r="BD259" s="15">
        <f t="shared" si="318"/>
        <v>0</v>
      </c>
      <c r="BE259" s="15">
        <f t="shared" si="318"/>
        <v>0</v>
      </c>
      <c r="BF259" s="15">
        <f t="shared" si="318"/>
        <v>0</v>
      </c>
      <c r="BG259" s="15">
        <f t="shared" si="318"/>
        <v>0</v>
      </c>
      <c r="BH259" s="15">
        <f t="shared" si="318"/>
        <v>0</v>
      </c>
    </row>
    <row r="260" spans="1:60" x14ac:dyDescent="0.2">
      <c r="A260" s="27">
        <v>44372</v>
      </c>
      <c r="B260" s="1" t="s">
        <v>304</v>
      </c>
      <c r="D260" s="27">
        <v>44372</v>
      </c>
      <c r="E260" s="1" t="s">
        <v>265</v>
      </c>
      <c r="F260" s="1" t="s">
        <v>5</v>
      </c>
      <c r="G260" s="41">
        <v>2146.16</v>
      </c>
      <c r="H260" s="41">
        <v>2146.16</v>
      </c>
      <c r="I260" s="1" t="s">
        <v>696</v>
      </c>
      <c r="J260" s="1">
        <v>72</v>
      </c>
      <c r="K260" s="1">
        <v>482917</v>
      </c>
      <c r="L260" s="27">
        <v>34183</v>
      </c>
      <c r="M260" s="27" t="s">
        <v>703</v>
      </c>
      <c r="N260" s="27"/>
      <c r="O260" s="27">
        <v>44680</v>
      </c>
      <c r="P260" s="1" t="s">
        <v>696</v>
      </c>
      <c r="Q260" s="27">
        <v>44352</v>
      </c>
      <c r="R260" s="27">
        <v>44365</v>
      </c>
      <c r="S260" s="67">
        <f t="shared" si="317"/>
        <v>44377</v>
      </c>
      <c r="T260" s="67">
        <f t="shared" si="305"/>
        <v>44377</v>
      </c>
      <c r="U260" s="67" t="str">
        <f t="shared" si="306"/>
        <v>na</v>
      </c>
      <c r="V260" s="69">
        <f t="shared" si="307"/>
        <v>14</v>
      </c>
      <c r="W260" s="69">
        <f t="shared" si="308"/>
        <v>0</v>
      </c>
      <c r="X260" s="41">
        <f t="shared" si="309"/>
        <v>2146.16</v>
      </c>
      <c r="Y260" s="41">
        <f t="shared" si="310"/>
        <v>0</v>
      </c>
      <c r="Z260" s="41">
        <f t="shared" si="311"/>
        <v>72</v>
      </c>
      <c r="AA260" s="41">
        <f t="shared" si="312"/>
        <v>0</v>
      </c>
      <c r="AG260" s="6">
        <f>'GL - Payroll'!X107-AG259</f>
        <v>0</v>
      </c>
      <c r="AH260" s="6">
        <f>'GL - Payroll'!Y107-AH259</f>
        <v>0</v>
      </c>
      <c r="AI260" s="6">
        <f>'GL - Payroll'!Z107-AI259</f>
        <v>0</v>
      </c>
      <c r="AJ260" s="6">
        <f>'GL - Payroll'!AA107-AJ259</f>
        <v>0</v>
      </c>
      <c r="AK260" s="6">
        <f>'GL - Payroll'!AB107-AK259</f>
        <v>0</v>
      </c>
      <c r="AL260" s="6">
        <f>'GL - Payroll'!AC107-AL259</f>
        <v>0</v>
      </c>
      <c r="AM260" s="6">
        <f>'GL - Payroll'!AD107-AM259</f>
        <v>0</v>
      </c>
      <c r="AN260" s="6">
        <f>'GL - Payroll'!AE107-AN259</f>
        <v>0</v>
      </c>
      <c r="AO260" s="6">
        <f>'GL - Payroll'!AF107-AO259</f>
        <v>0</v>
      </c>
      <c r="AP260" s="6">
        <f>'GL - Payroll'!AG107-AP259</f>
        <v>0</v>
      </c>
      <c r="AQ260" s="6">
        <f>'GL - Payroll'!AH107-AQ259</f>
        <v>0</v>
      </c>
      <c r="AR260" s="6">
        <f>'GL - Payroll'!AI107-AR259</f>
        <v>0</v>
      </c>
      <c r="AS260" s="6">
        <f>'GL - Payroll'!AJ107-AS259</f>
        <v>0</v>
      </c>
      <c r="AT260" s="6">
        <f>'GL - Payroll'!AK107-AT259</f>
        <v>0</v>
      </c>
      <c r="AU260" s="6">
        <f>'GL - Payroll'!AL107-AU259</f>
        <v>0</v>
      </c>
      <c r="AV260" s="6">
        <f>'GL - Payroll'!AM107-AV259</f>
        <v>0</v>
      </c>
      <c r="AW260" s="6">
        <f>'GL - Payroll'!AN107-AW259</f>
        <v>0</v>
      </c>
      <c r="AX260" s="6">
        <f>'GL - Payroll'!AO107-AX259</f>
        <v>0</v>
      </c>
      <c r="AY260" s="6">
        <f>'GL - Payroll'!AP107-AY259</f>
        <v>0</v>
      </c>
      <c r="AZ260" s="6">
        <f>'GL - Payroll'!AQ107-AZ259</f>
        <v>0</v>
      </c>
      <c r="BA260" s="6">
        <f>'GL - Payroll'!AR107-BA259</f>
        <v>0</v>
      </c>
      <c r="BB260" s="6">
        <f>'GL - Payroll'!AS107-BB259</f>
        <v>0</v>
      </c>
      <c r="BC260" s="6">
        <f>'GL - Payroll'!AT107-BC259</f>
        <v>0</v>
      </c>
      <c r="BD260" s="6">
        <f>'GL - Payroll'!AU107-BD259</f>
        <v>0</v>
      </c>
      <c r="BE260" s="6">
        <f>'GL - Payroll'!AV107-BE259</f>
        <v>0</v>
      </c>
      <c r="BF260" s="6">
        <f>'GL - Payroll'!AW107-BF259</f>
        <v>0</v>
      </c>
      <c r="BG260" s="6">
        <f>'GL - Payroll'!AX107-BG259</f>
        <v>0</v>
      </c>
      <c r="BH260" s="6">
        <f>'GL - Payroll'!AY107-BH259</f>
        <v>0</v>
      </c>
    </row>
    <row r="261" spans="1:60" x14ac:dyDescent="0.2">
      <c r="A261" s="27">
        <v>44372</v>
      </c>
      <c r="B261" s="1" t="s">
        <v>304</v>
      </c>
      <c r="D261" s="27">
        <v>44372</v>
      </c>
      <c r="E261" s="1" t="s">
        <v>354</v>
      </c>
      <c r="F261" s="1" t="s">
        <v>29</v>
      </c>
      <c r="G261" s="41">
        <v>238.46</v>
      </c>
      <c r="H261" s="41">
        <v>238.46</v>
      </c>
      <c r="I261" s="1" t="s">
        <v>696</v>
      </c>
      <c r="J261" s="1">
        <v>8</v>
      </c>
      <c r="K261" s="1">
        <v>482917</v>
      </c>
      <c r="L261" s="27">
        <v>34183</v>
      </c>
      <c r="M261" s="27" t="s">
        <v>703</v>
      </c>
      <c r="N261" s="27"/>
      <c r="O261" s="27">
        <v>44680</v>
      </c>
      <c r="P261" s="1" t="s">
        <v>704</v>
      </c>
      <c r="Q261" s="27">
        <v>44352</v>
      </c>
      <c r="R261" s="27">
        <v>44365</v>
      </c>
      <c r="S261" s="67">
        <f t="shared" si="317"/>
        <v>44377</v>
      </c>
      <c r="T261" s="67">
        <f t="shared" si="305"/>
        <v>44377</v>
      </c>
      <c r="U261" s="67" t="str">
        <f t="shared" si="306"/>
        <v>na</v>
      </c>
      <c r="V261" s="69">
        <f t="shared" si="307"/>
        <v>14</v>
      </c>
      <c r="W261" s="69">
        <f t="shared" si="308"/>
        <v>0</v>
      </c>
      <c r="X261" s="41">
        <f t="shared" si="309"/>
        <v>238.46</v>
      </c>
      <c r="Y261" s="41">
        <f t="shared" si="310"/>
        <v>0</v>
      </c>
      <c r="Z261" s="41">
        <f t="shared" si="311"/>
        <v>8</v>
      </c>
      <c r="AA261" s="41">
        <f t="shared" si="312"/>
        <v>0</v>
      </c>
    </row>
    <row r="262" spans="1:60" x14ac:dyDescent="0.2">
      <c r="A262" s="27">
        <v>44377</v>
      </c>
      <c r="B262" s="1" t="s">
        <v>305</v>
      </c>
      <c r="D262" s="27">
        <v>44377</v>
      </c>
      <c r="E262" s="1" t="s">
        <v>265</v>
      </c>
      <c r="F262" s="1" t="s">
        <v>5</v>
      </c>
      <c r="G262" s="41">
        <v>207.69</v>
      </c>
      <c r="H262" s="41">
        <v>207.69</v>
      </c>
      <c r="I262" s="1" t="s">
        <v>696</v>
      </c>
      <c r="J262" s="1">
        <v>8</v>
      </c>
      <c r="K262" s="1">
        <v>483194</v>
      </c>
      <c r="L262" s="27" t="s">
        <v>712</v>
      </c>
      <c r="M262" s="27">
        <v>44230</v>
      </c>
      <c r="N262" s="27">
        <v>44368</v>
      </c>
      <c r="O262" s="27">
        <v>44377</v>
      </c>
      <c r="P262" s="1" t="s">
        <v>696</v>
      </c>
      <c r="Q262" s="27">
        <v>44366</v>
      </c>
      <c r="R262" s="27">
        <v>44379</v>
      </c>
      <c r="S262" s="67">
        <f t="shared" si="317"/>
        <v>44377</v>
      </c>
      <c r="T262" s="67">
        <f t="shared" si="305"/>
        <v>44377</v>
      </c>
      <c r="U262" s="67">
        <f t="shared" si="306"/>
        <v>44408</v>
      </c>
      <c r="V262" s="69">
        <f t="shared" si="307"/>
        <v>12</v>
      </c>
      <c r="W262" s="69">
        <f t="shared" si="308"/>
        <v>2</v>
      </c>
      <c r="X262" s="41">
        <f t="shared" si="309"/>
        <v>178.01999999999998</v>
      </c>
      <c r="Y262" s="41">
        <f t="shared" si="310"/>
        <v>29.670000000000016</v>
      </c>
      <c r="Z262" s="41">
        <f t="shared" si="311"/>
        <v>6.8571428571428568</v>
      </c>
      <c r="AA262" s="41">
        <f t="shared" si="312"/>
        <v>1.1428571428571432</v>
      </c>
    </row>
    <row r="263" spans="1:60" x14ac:dyDescent="0.2">
      <c r="A263" s="27">
        <v>44386</v>
      </c>
      <c r="B263" s="1">
        <v>11279</v>
      </c>
      <c r="D263" s="27">
        <v>44386</v>
      </c>
      <c r="E263" s="1" t="s">
        <v>265</v>
      </c>
      <c r="F263" s="1" t="s">
        <v>5</v>
      </c>
      <c r="G263" s="41">
        <v>1923.08</v>
      </c>
      <c r="H263" s="41">
        <v>1923.08</v>
      </c>
      <c r="I263" s="1" t="s">
        <v>696</v>
      </c>
      <c r="J263" s="1">
        <v>80</v>
      </c>
      <c r="K263" s="1">
        <v>484699</v>
      </c>
      <c r="L263" s="27">
        <v>29558</v>
      </c>
      <c r="M263" s="27">
        <v>44319</v>
      </c>
      <c r="N263" s="27">
        <v>44448</v>
      </c>
      <c r="O263" s="27">
        <v>44456</v>
      </c>
      <c r="P263" s="1" t="s">
        <v>696</v>
      </c>
      <c r="Q263" s="27">
        <v>44366</v>
      </c>
      <c r="R263" s="27">
        <v>44379</v>
      </c>
      <c r="S263" s="67">
        <f t="shared" si="317"/>
        <v>44408</v>
      </c>
      <c r="T263" s="67">
        <f t="shared" si="305"/>
        <v>44377</v>
      </c>
      <c r="U263" s="67">
        <f t="shared" si="306"/>
        <v>44408</v>
      </c>
      <c r="V263" s="69">
        <f t="shared" si="307"/>
        <v>12</v>
      </c>
      <c r="W263" s="69">
        <f t="shared" si="308"/>
        <v>2</v>
      </c>
      <c r="X263" s="41">
        <f t="shared" si="309"/>
        <v>1648.3542857142857</v>
      </c>
      <c r="Y263" s="41">
        <f t="shared" si="310"/>
        <v>274.72571428571428</v>
      </c>
      <c r="Z263" s="41">
        <f t="shared" si="311"/>
        <v>68.571428571428569</v>
      </c>
      <c r="AA263" s="41">
        <f t="shared" si="312"/>
        <v>11.428571428571431</v>
      </c>
      <c r="AR263" s="6"/>
    </row>
    <row r="264" spans="1:60" x14ac:dyDescent="0.2">
      <c r="A264" s="27">
        <v>44386</v>
      </c>
      <c r="B264" s="1">
        <v>11280</v>
      </c>
      <c r="D264" s="27">
        <v>44386</v>
      </c>
      <c r="E264" s="1" t="s">
        <v>301</v>
      </c>
      <c r="F264" s="1" t="s">
        <v>5</v>
      </c>
      <c r="G264" s="41">
        <v>18</v>
      </c>
      <c r="H264" s="41">
        <v>1440</v>
      </c>
      <c r="I264" s="1" t="s">
        <v>711</v>
      </c>
      <c r="J264" s="1">
        <v>80</v>
      </c>
      <c r="K264" s="1">
        <v>484681</v>
      </c>
      <c r="L264" s="27">
        <v>27871</v>
      </c>
      <c r="M264" s="27">
        <v>44368</v>
      </c>
      <c r="N264" s="27">
        <v>44519</v>
      </c>
      <c r="O264" s="27">
        <v>44526</v>
      </c>
      <c r="P264" s="1" t="s">
        <v>697</v>
      </c>
      <c r="Q264" s="27">
        <v>44366</v>
      </c>
      <c r="R264" s="27">
        <v>44379</v>
      </c>
      <c r="S264" s="67">
        <f t="shared" si="317"/>
        <v>44408</v>
      </c>
      <c r="T264" s="67">
        <f t="shared" si="305"/>
        <v>44377</v>
      </c>
      <c r="U264" s="67">
        <f t="shared" si="306"/>
        <v>44408</v>
      </c>
      <c r="V264" s="69">
        <f t="shared" si="307"/>
        <v>12</v>
      </c>
      <c r="W264" s="69">
        <f t="shared" si="308"/>
        <v>2</v>
      </c>
      <c r="X264" s="41">
        <f t="shared" si="309"/>
        <v>1234.2857142857142</v>
      </c>
      <c r="Y264" s="41">
        <f t="shared" si="310"/>
        <v>205.71428571428578</v>
      </c>
      <c r="Z264" s="41">
        <f t="shared" si="311"/>
        <v>68.571428571428569</v>
      </c>
      <c r="AA264" s="41">
        <f t="shared" si="312"/>
        <v>11.428571428571431</v>
      </c>
      <c r="AE264" s="1" t="s">
        <v>5</v>
      </c>
      <c r="AG264" s="6">
        <f>'GL - Payroll'!X89-'Payroll registers'!AG225</f>
        <v>0</v>
      </c>
      <c r="AH264" s="6">
        <f>'GL - Payroll'!Y89-'Payroll registers'!AH225</f>
        <v>0</v>
      </c>
      <c r="AI264" s="6">
        <f>'GL - Payroll'!Z89-'Payroll registers'!AI225</f>
        <v>0</v>
      </c>
      <c r="AJ264" s="6">
        <f>'GL - Payroll'!AA89-'Payroll registers'!AJ225</f>
        <v>0</v>
      </c>
      <c r="AK264" s="6">
        <f>'GL - Payroll'!AB89-'Payroll registers'!AK225</f>
        <v>0</v>
      </c>
      <c r="AL264" s="6">
        <f>'GL - Payroll'!AC89-'Payroll registers'!AL225</f>
        <v>0</v>
      </c>
      <c r="AM264" s="6">
        <f>'GL - Payroll'!AD89-'Payroll registers'!AM225</f>
        <v>0</v>
      </c>
      <c r="AN264" s="6">
        <f>'GL - Payroll'!AE89-'Payroll registers'!AN225</f>
        <v>0</v>
      </c>
      <c r="AO264" s="6">
        <f>'GL - Payroll'!AF89-'Payroll registers'!AO225</f>
        <v>0</v>
      </c>
      <c r="AP264" s="6">
        <f>'GL - Payroll'!AG89-'Payroll registers'!AP225</f>
        <v>0</v>
      </c>
      <c r="AQ264" s="6">
        <f>'GL - Payroll'!AH89-'Payroll registers'!AQ225</f>
        <v>0</v>
      </c>
      <c r="AR264" s="6">
        <f>'GL - Payroll'!AI89-'Payroll registers'!AR225</f>
        <v>0</v>
      </c>
      <c r="AS264" s="6">
        <f>'GL - Payroll'!AJ89-'Payroll registers'!AS225</f>
        <v>0</v>
      </c>
      <c r="AT264" s="6">
        <f>'GL - Payroll'!AK89-'Payroll registers'!AT225</f>
        <v>0</v>
      </c>
      <c r="AU264" s="6">
        <f>'GL - Payroll'!AL89-'Payroll registers'!AU225</f>
        <v>0</v>
      </c>
      <c r="AV264" s="6">
        <f>'GL - Payroll'!AM89-'Payroll registers'!AV225</f>
        <v>0</v>
      </c>
      <c r="AW264" s="6">
        <f>'GL - Payroll'!AN89-'Payroll registers'!AW225</f>
        <v>0</v>
      </c>
      <c r="AX264" s="6">
        <f>'GL - Payroll'!AO89-'Payroll registers'!AX225</f>
        <v>0</v>
      </c>
      <c r="AY264" s="6">
        <f>'GL - Payroll'!AP89-'Payroll registers'!AY225</f>
        <v>0</v>
      </c>
      <c r="AZ264" s="6">
        <f>'GL - Payroll'!AQ89-'Payroll registers'!AZ225</f>
        <v>0</v>
      </c>
      <c r="BA264" s="6">
        <f>'GL - Payroll'!AR89-'Payroll registers'!BA225</f>
        <v>0</v>
      </c>
      <c r="BB264" s="6">
        <f>'GL - Payroll'!AS89-'Payroll registers'!BB225</f>
        <v>0</v>
      </c>
      <c r="BC264" s="6">
        <f>'GL - Payroll'!AT89-'Payroll registers'!BC225</f>
        <v>0</v>
      </c>
      <c r="BD264" s="6">
        <f>'GL - Payroll'!AU89-'Payroll registers'!BD225</f>
        <v>0</v>
      </c>
      <c r="BE264" s="6">
        <f>'GL - Payroll'!AV89-'Payroll registers'!BE225</f>
        <v>0</v>
      </c>
      <c r="BF264" s="6">
        <f>'GL - Payroll'!AW89-'Payroll registers'!BF225</f>
        <v>0</v>
      </c>
      <c r="BG264" s="6">
        <f>'GL - Payroll'!AX89-'Payroll registers'!BG225</f>
        <v>0</v>
      </c>
      <c r="BH264" s="6">
        <f>'GL - Payroll'!AY89-'Payroll registers'!BH225</f>
        <v>0</v>
      </c>
    </row>
    <row r="265" spans="1:60" x14ac:dyDescent="0.2">
      <c r="A265" s="27">
        <v>44386</v>
      </c>
      <c r="B265" s="1">
        <v>11281</v>
      </c>
      <c r="D265" s="27">
        <v>44386</v>
      </c>
      <c r="E265" s="1" t="s">
        <v>265</v>
      </c>
      <c r="F265" s="1" t="s">
        <v>5</v>
      </c>
      <c r="G265" s="41">
        <v>2146.16</v>
      </c>
      <c r="H265" s="41">
        <v>2146.16</v>
      </c>
      <c r="I265" s="1" t="s">
        <v>696</v>
      </c>
      <c r="J265" s="1">
        <v>72</v>
      </c>
      <c r="K265" s="1">
        <v>484719</v>
      </c>
      <c r="L265" s="27">
        <v>34183</v>
      </c>
      <c r="M265" s="27" t="s">
        <v>703</v>
      </c>
      <c r="N265" s="27"/>
      <c r="O265" s="27">
        <v>44680</v>
      </c>
      <c r="P265" s="1" t="s">
        <v>696</v>
      </c>
      <c r="Q265" s="27">
        <v>44366</v>
      </c>
      <c r="R265" s="27">
        <v>44379</v>
      </c>
      <c r="S265" s="67">
        <f t="shared" si="317"/>
        <v>44408</v>
      </c>
      <c r="T265" s="67">
        <f t="shared" si="305"/>
        <v>44377</v>
      </c>
      <c r="U265" s="67">
        <f t="shared" si="306"/>
        <v>44408</v>
      </c>
      <c r="V265" s="69">
        <f t="shared" si="307"/>
        <v>12</v>
      </c>
      <c r="W265" s="69">
        <f t="shared" si="308"/>
        <v>2</v>
      </c>
      <c r="X265" s="41">
        <f t="shared" si="309"/>
        <v>1839.565714285714</v>
      </c>
      <c r="Y265" s="41">
        <f t="shared" si="310"/>
        <v>306.59428571428589</v>
      </c>
      <c r="Z265" s="41">
        <f t="shared" si="311"/>
        <v>61.714285714285708</v>
      </c>
      <c r="AA265" s="41">
        <f t="shared" si="312"/>
        <v>10.285714285714292</v>
      </c>
      <c r="AE265" s="1" t="s">
        <v>31</v>
      </c>
      <c r="AG265" s="6">
        <f>'GL - Payroll'!X93-AG228</f>
        <v>0</v>
      </c>
      <c r="AH265" s="6">
        <f>'GL - Payroll'!Y93-AH228</f>
        <v>0</v>
      </c>
      <c r="AI265" s="6">
        <f>'GL - Payroll'!Z93-AI228</f>
        <v>0</v>
      </c>
      <c r="AJ265" s="6">
        <f>'GL - Payroll'!AA93-AJ228</f>
        <v>0</v>
      </c>
      <c r="AK265" s="6">
        <f>'GL - Payroll'!AB93-AK228</f>
        <v>0</v>
      </c>
      <c r="AL265" s="6">
        <f>'GL - Payroll'!AC93-AL228</f>
        <v>0</v>
      </c>
      <c r="AM265" s="6">
        <f>'GL - Payroll'!AD93-AM228</f>
        <v>0</v>
      </c>
      <c r="AN265" s="6">
        <f>'GL - Payroll'!AE93-AN228</f>
        <v>0</v>
      </c>
      <c r="AO265" s="6">
        <f>'GL - Payroll'!AF93-AO228</f>
        <v>0</v>
      </c>
      <c r="AP265" s="6">
        <f>'GL - Payroll'!AG93-AP228</f>
        <v>0</v>
      </c>
      <c r="AQ265" s="6">
        <f>'GL - Payroll'!AH93-AQ228</f>
        <v>0</v>
      </c>
      <c r="AR265" s="6">
        <f>'GL - Payroll'!AI93-AR228</f>
        <v>0</v>
      </c>
      <c r="AS265" s="6">
        <f>'GL - Payroll'!AJ93-AS228</f>
        <v>0</v>
      </c>
      <c r="AT265" s="6">
        <f>'GL - Payroll'!AK93-AT228</f>
        <v>0</v>
      </c>
      <c r="AU265" s="6">
        <f>'GL - Payroll'!AL93-AU228</f>
        <v>0</v>
      </c>
      <c r="AV265" s="6">
        <f>'GL - Payroll'!AM93-AV228</f>
        <v>0</v>
      </c>
      <c r="AW265" s="6">
        <f>'GL - Payroll'!AN93-AW228</f>
        <v>0</v>
      </c>
      <c r="AX265" s="6">
        <f>'GL - Payroll'!AO93-AX228</f>
        <v>0</v>
      </c>
      <c r="AY265" s="6">
        <f>'GL - Payroll'!AP93-AY228</f>
        <v>0</v>
      </c>
      <c r="AZ265" s="6">
        <f>'GL - Payroll'!AQ93-AZ228</f>
        <v>0</v>
      </c>
      <c r="BA265" s="6">
        <f>'GL - Payroll'!AR93-BA228</f>
        <v>0</v>
      </c>
      <c r="BB265" s="6">
        <f>'GL - Payroll'!AS93-BB228</f>
        <v>0</v>
      </c>
      <c r="BC265" s="6">
        <f>'GL - Payroll'!AT93-BC228</f>
        <v>0</v>
      </c>
      <c r="BD265" s="6">
        <f>'GL - Payroll'!AU93-BD228</f>
        <v>0</v>
      </c>
      <c r="BE265" s="6">
        <f>'GL - Payroll'!AV93-BE228</f>
        <v>0</v>
      </c>
      <c r="BF265" s="6">
        <f>'GL - Payroll'!AW93-BF228</f>
        <v>0</v>
      </c>
      <c r="BG265" s="6">
        <f>'GL - Payroll'!AX93-BG228</f>
        <v>0</v>
      </c>
      <c r="BH265" s="6">
        <f>'GL - Payroll'!AY93-BH228</f>
        <v>0</v>
      </c>
    </row>
    <row r="266" spans="1:60" x14ac:dyDescent="0.2">
      <c r="A266" s="27">
        <v>44386</v>
      </c>
      <c r="B266" s="1">
        <v>11281</v>
      </c>
      <c r="D266" s="27">
        <v>44386</v>
      </c>
      <c r="E266" s="1" t="s">
        <v>354</v>
      </c>
      <c r="F266" s="1" t="s">
        <v>29</v>
      </c>
      <c r="G266" s="41">
        <v>238.46</v>
      </c>
      <c r="H266" s="41">
        <v>238.46</v>
      </c>
      <c r="I266" s="1" t="s">
        <v>696</v>
      </c>
      <c r="J266" s="1">
        <v>8</v>
      </c>
      <c r="K266" s="1">
        <v>484719</v>
      </c>
      <c r="L266" s="27">
        <v>34183</v>
      </c>
      <c r="M266" s="27" t="s">
        <v>703</v>
      </c>
      <c r="N266" s="27"/>
      <c r="O266" s="27">
        <v>44680</v>
      </c>
      <c r="P266" s="1" t="s">
        <v>704</v>
      </c>
      <c r="Q266" s="27">
        <v>44366</v>
      </c>
      <c r="R266" s="27">
        <v>44379</v>
      </c>
      <c r="S266" s="67">
        <f t="shared" si="317"/>
        <v>44408</v>
      </c>
      <c r="T266" s="67">
        <f t="shared" si="305"/>
        <v>44377</v>
      </c>
      <c r="U266" s="67">
        <f t="shared" si="306"/>
        <v>44408</v>
      </c>
      <c r="V266" s="69">
        <f t="shared" si="307"/>
        <v>12</v>
      </c>
      <c r="W266" s="69">
        <f t="shared" si="308"/>
        <v>2</v>
      </c>
      <c r="X266" s="41">
        <f t="shared" si="309"/>
        <v>204.3942857142857</v>
      </c>
      <c r="Y266" s="41">
        <f t="shared" si="310"/>
        <v>34.065714285714307</v>
      </c>
      <c r="Z266" s="41">
        <f t="shared" si="311"/>
        <v>6.8571428571428568</v>
      </c>
      <c r="AA266" s="41">
        <f t="shared" si="312"/>
        <v>1.1428571428571432</v>
      </c>
      <c r="AE266" s="1" t="s">
        <v>29</v>
      </c>
      <c r="AG266" s="6">
        <f>'GL - Payroll'!X97-AG245</f>
        <v>0</v>
      </c>
      <c r="AH266" s="6">
        <f>'GL - Payroll'!Y97-AH245</f>
        <v>0</v>
      </c>
      <c r="AI266" s="6">
        <f>'GL - Payroll'!Z97-AI245</f>
        <v>0</v>
      </c>
      <c r="AJ266" s="6">
        <f>'GL - Payroll'!AA97-AJ245</f>
        <v>0</v>
      </c>
      <c r="AK266" s="6">
        <f>'GL - Payroll'!AB97-AK245</f>
        <v>0</v>
      </c>
      <c r="AL266" s="6">
        <f>'GL - Payroll'!AC97-AL245</f>
        <v>0</v>
      </c>
      <c r="AM266" s="6">
        <f>'GL - Payroll'!AD97-AM245</f>
        <v>0</v>
      </c>
      <c r="AN266" s="6">
        <f>'GL - Payroll'!AE97-AN245</f>
        <v>0</v>
      </c>
      <c r="AO266" s="6">
        <f>'GL - Payroll'!AF97-AO245</f>
        <v>0</v>
      </c>
      <c r="AP266" s="6">
        <f>'GL - Payroll'!AG97-AP245</f>
        <v>0</v>
      </c>
      <c r="AQ266" s="6">
        <f>'GL - Payroll'!AH97-AQ245</f>
        <v>0</v>
      </c>
      <c r="AR266" s="6">
        <f>'GL - Payroll'!AI97-AR245</f>
        <v>0</v>
      </c>
      <c r="AS266" s="6">
        <f>'GL - Payroll'!AJ97-AS245</f>
        <v>0</v>
      </c>
      <c r="AT266" s="6">
        <f>'GL - Payroll'!AK97-AT245</f>
        <v>0</v>
      </c>
      <c r="AU266" s="6">
        <f>'GL - Payroll'!AL97-AU245</f>
        <v>0</v>
      </c>
      <c r="AV266" s="6">
        <f>'GL - Payroll'!AM97-AV245</f>
        <v>0</v>
      </c>
      <c r="AW266" s="6">
        <f>'GL - Payroll'!AN97-AW245</f>
        <v>0</v>
      </c>
      <c r="AX266" s="6">
        <f>'GL - Payroll'!AO97-AX245</f>
        <v>0</v>
      </c>
      <c r="AY266" s="6">
        <f>'GL - Payroll'!AP97-AY245</f>
        <v>0</v>
      </c>
      <c r="AZ266" s="6">
        <f>'GL - Payroll'!AQ97-AZ245</f>
        <v>0</v>
      </c>
      <c r="BA266" s="6">
        <f>'GL - Payroll'!AR97-BA245</f>
        <v>0</v>
      </c>
      <c r="BB266" s="6">
        <f>'GL - Payroll'!AS97-BB245</f>
        <v>0</v>
      </c>
      <c r="BC266" s="6">
        <f>'GL - Payroll'!AT97-BC245</f>
        <v>0</v>
      </c>
      <c r="BD266" s="6">
        <f>'GL - Payroll'!AU97-BD245</f>
        <v>0</v>
      </c>
      <c r="BE266" s="6">
        <f>'GL - Payroll'!AV97-BE245</f>
        <v>0</v>
      </c>
      <c r="BF266" s="6">
        <f>'GL - Payroll'!AW97-BF245</f>
        <v>0</v>
      </c>
      <c r="BG266" s="6">
        <f>'GL - Payroll'!AX97-BG245</f>
        <v>0</v>
      </c>
      <c r="BH266" s="6">
        <f>'GL - Payroll'!AY97-BH245</f>
        <v>0</v>
      </c>
    </row>
    <row r="267" spans="1:60" x14ac:dyDescent="0.2">
      <c r="A267" s="27">
        <v>44386</v>
      </c>
      <c r="B267" s="1">
        <v>11282</v>
      </c>
      <c r="D267" s="27">
        <v>44386</v>
      </c>
      <c r="E267" s="1" t="s">
        <v>265</v>
      </c>
      <c r="F267" s="1" t="s">
        <v>5</v>
      </c>
      <c r="G267" s="41">
        <v>1150</v>
      </c>
      <c r="H267" s="41">
        <v>1150</v>
      </c>
      <c r="I267" s="1" t="s">
        <v>696</v>
      </c>
      <c r="J267" s="1">
        <v>52</v>
      </c>
      <c r="K267" s="1">
        <v>484742</v>
      </c>
      <c r="L267" s="27">
        <v>28506</v>
      </c>
      <c r="M267" s="27">
        <v>44361</v>
      </c>
      <c r="N267" s="27">
        <v>44376</v>
      </c>
      <c r="O267" s="27">
        <v>44386</v>
      </c>
      <c r="P267" s="1" t="s">
        <v>696</v>
      </c>
      <c r="Q267" s="27">
        <v>44366</v>
      </c>
      <c r="R267" s="27">
        <v>44379</v>
      </c>
      <c r="S267" s="67">
        <f t="shared" si="317"/>
        <v>44408</v>
      </c>
      <c r="T267" s="67">
        <f t="shared" si="305"/>
        <v>44377</v>
      </c>
      <c r="U267" s="67">
        <f t="shared" si="306"/>
        <v>44408</v>
      </c>
      <c r="V267" s="69">
        <f t="shared" si="307"/>
        <v>12</v>
      </c>
      <c r="W267" s="69">
        <f t="shared" si="308"/>
        <v>2</v>
      </c>
      <c r="X267" s="41">
        <f t="shared" si="309"/>
        <v>985.71428571428567</v>
      </c>
      <c r="Y267" s="41">
        <f t="shared" si="310"/>
        <v>164.28571428571433</v>
      </c>
      <c r="Z267" s="41">
        <f t="shared" si="311"/>
        <v>44.571428571428569</v>
      </c>
      <c r="AA267" s="41">
        <f t="shared" si="312"/>
        <v>7.4285714285714306</v>
      </c>
      <c r="AE267" s="1" t="s">
        <v>32</v>
      </c>
      <c r="AG267" s="6">
        <f>'GL - Payroll'!X102-AG255</f>
        <v>0</v>
      </c>
      <c r="AH267" s="6">
        <f>'GL - Payroll'!Y102-AH255</f>
        <v>0</v>
      </c>
      <c r="AI267" s="6">
        <f>'GL - Payroll'!Z102-AI255</f>
        <v>0</v>
      </c>
      <c r="AJ267" s="6">
        <f>'GL - Payroll'!AA102-AJ255</f>
        <v>0</v>
      </c>
      <c r="AK267" s="6">
        <f>'GL - Payroll'!AB102-AK255</f>
        <v>0</v>
      </c>
      <c r="AL267" s="6">
        <f>'GL - Payroll'!AC102-AL255</f>
        <v>0</v>
      </c>
      <c r="AM267" s="6">
        <f>'GL - Payroll'!AD102-AM255</f>
        <v>0</v>
      </c>
      <c r="AN267" s="6">
        <f>'GL - Payroll'!AE102-AN255</f>
        <v>0</v>
      </c>
      <c r="AO267" s="6">
        <f>'GL - Payroll'!AF102-AO255</f>
        <v>0</v>
      </c>
      <c r="AP267" s="6">
        <f>'GL - Payroll'!AG102-AP255</f>
        <v>0</v>
      </c>
      <c r="AQ267" s="6">
        <f>'GL - Payroll'!AH102-AQ255</f>
        <v>0</v>
      </c>
      <c r="AR267" s="6">
        <f>'GL - Payroll'!AI102-AR255</f>
        <v>0</v>
      </c>
      <c r="AS267" s="6">
        <f>'GL - Payroll'!AJ102-AS255</f>
        <v>0</v>
      </c>
      <c r="AT267" s="6">
        <f>'GL - Payroll'!AK102-AT255</f>
        <v>0</v>
      </c>
      <c r="AU267" s="6">
        <f>'GL - Payroll'!AL102-AU255</f>
        <v>0</v>
      </c>
      <c r="AV267" s="6">
        <f>'GL - Payroll'!AM102-AV255</f>
        <v>0</v>
      </c>
      <c r="AW267" s="6">
        <f>'GL - Payroll'!AN102-AW255</f>
        <v>0</v>
      </c>
      <c r="AX267" s="6">
        <f>'GL - Payroll'!AO102-AX255</f>
        <v>0</v>
      </c>
      <c r="AY267" s="6">
        <f>'GL - Payroll'!AP102-AY255</f>
        <v>0</v>
      </c>
      <c r="AZ267" s="6">
        <f>'GL - Payroll'!AQ102-AZ255</f>
        <v>0</v>
      </c>
      <c r="BA267" s="6">
        <f>'GL - Payroll'!AR102-BA255</f>
        <v>0</v>
      </c>
      <c r="BB267" s="6">
        <f>'GL - Payroll'!AS102-BB255</f>
        <v>0</v>
      </c>
      <c r="BC267" s="6">
        <f>'GL - Payroll'!AT102-BC255</f>
        <v>0</v>
      </c>
      <c r="BD267" s="6">
        <f>'GL - Payroll'!AU102-BD255</f>
        <v>0</v>
      </c>
      <c r="BE267" s="6">
        <f>'GL - Payroll'!AV102-BE255</f>
        <v>0</v>
      </c>
      <c r="BF267" s="6">
        <f>'GL - Payroll'!AW102-BF255</f>
        <v>0</v>
      </c>
      <c r="BG267" s="6">
        <f>'GL - Payroll'!AX102-BG255</f>
        <v>0</v>
      </c>
      <c r="BH267" s="6">
        <f>'GL - Payroll'!AY102-BH255</f>
        <v>0</v>
      </c>
    </row>
    <row r="268" spans="1:60" x14ac:dyDescent="0.2">
      <c r="A268" s="27">
        <v>44386</v>
      </c>
      <c r="B268" s="1" t="s">
        <v>389</v>
      </c>
      <c r="D268" s="27">
        <v>44386</v>
      </c>
      <c r="E268" s="1" t="s">
        <v>376</v>
      </c>
      <c r="F268" s="1" t="s">
        <v>31</v>
      </c>
      <c r="G268" s="41">
        <v>4107.6899999999996</v>
      </c>
      <c r="H268" s="41">
        <v>4107.6899999999996</v>
      </c>
      <c r="I268" s="1" t="s">
        <v>696</v>
      </c>
      <c r="J268" s="1">
        <v>80</v>
      </c>
      <c r="K268" s="1">
        <v>484837</v>
      </c>
      <c r="L268" s="27" t="s">
        <v>706</v>
      </c>
      <c r="M268" s="27">
        <v>41122</v>
      </c>
      <c r="N268" s="27"/>
      <c r="O268" s="27">
        <v>44680</v>
      </c>
      <c r="P268" s="1" t="s">
        <v>696</v>
      </c>
      <c r="Q268" s="27">
        <v>44366</v>
      </c>
      <c r="R268" s="27">
        <v>44379</v>
      </c>
      <c r="S268" s="67">
        <f t="shared" si="317"/>
        <v>44408</v>
      </c>
      <c r="T268" s="67">
        <f t="shared" si="305"/>
        <v>44377</v>
      </c>
      <c r="U268" s="67">
        <f t="shared" si="306"/>
        <v>44408</v>
      </c>
      <c r="V268" s="69">
        <f t="shared" si="307"/>
        <v>12</v>
      </c>
      <c r="W268" s="69">
        <f t="shared" si="308"/>
        <v>2</v>
      </c>
      <c r="X268" s="41">
        <f t="shared" si="309"/>
        <v>3520.8771428571422</v>
      </c>
      <c r="Y268" s="41">
        <f t="shared" si="310"/>
        <v>586.81285714285741</v>
      </c>
      <c r="Z268" s="41">
        <f t="shared" si="311"/>
        <v>68.571428571428569</v>
      </c>
      <c r="AA268" s="41">
        <f t="shared" si="312"/>
        <v>11.428571428571431</v>
      </c>
    </row>
    <row r="269" spans="1:60" x14ac:dyDescent="0.2">
      <c r="A269" s="27">
        <v>44386</v>
      </c>
      <c r="B269" s="1" t="s">
        <v>362</v>
      </c>
      <c r="D269" s="27">
        <v>44386</v>
      </c>
      <c r="E269" s="1" t="s">
        <v>357</v>
      </c>
      <c r="F269" s="1" t="s">
        <v>29</v>
      </c>
      <c r="G269" s="41">
        <v>10</v>
      </c>
      <c r="H269" s="41">
        <v>400</v>
      </c>
      <c r="I269" s="1" t="s">
        <v>711</v>
      </c>
      <c r="J269" s="1">
        <v>40</v>
      </c>
      <c r="K269" s="1">
        <v>484798</v>
      </c>
      <c r="L269" s="27" t="s">
        <v>705</v>
      </c>
      <c r="M269" s="27">
        <v>37880</v>
      </c>
      <c r="N269" s="27"/>
      <c r="O269" s="27">
        <v>44680</v>
      </c>
      <c r="P269" s="1" t="s">
        <v>697</v>
      </c>
      <c r="Q269" s="27">
        <v>44366</v>
      </c>
      <c r="R269" s="27">
        <v>44379</v>
      </c>
      <c r="S269" s="67">
        <f t="shared" si="317"/>
        <v>44408</v>
      </c>
      <c r="T269" s="67">
        <f t="shared" si="305"/>
        <v>44377</v>
      </c>
      <c r="U269" s="67">
        <f t="shared" si="306"/>
        <v>44408</v>
      </c>
      <c r="V269" s="69">
        <f t="shared" si="307"/>
        <v>12</v>
      </c>
      <c r="W269" s="69">
        <f t="shared" si="308"/>
        <v>2</v>
      </c>
      <c r="X269" s="41">
        <f t="shared" si="309"/>
        <v>342.85714285714283</v>
      </c>
      <c r="Y269" s="41">
        <f t="shared" si="310"/>
        <v>57.142857142857167</v>
      </c>
      <c r="Z269" s="41">
        <f t="shared" si="311"/>
        <v>34.285714285714285</v>
      </c>
      <c r="AA269" s="41">
        <f t="shared" si="312"/>
        <v>5.7142857142857153</v>
      </c>
    </row>
    <row r="270" spans="1:60" x14ac:dyDescent="0.2">
      <c r="A270" s="27">
        <v>44397</v>
      </c>
      <c r="B270" s="1">
        <v>11287</v>
      </c>
      <c r="D270" s="27">
        <v>44397</v>
      </c>
      <c r="E270" s="1" t="s">
        <v>265</v>
      </c>
      <c r="F270" s="1" t="s">
        <v>5</v>
      </c>
      <c r="G270" s="41">
        <v>1472</v>
      </c>
      <c r="H270" s="41">
        <v>1472</v>
      </c>
      <c r="I270" s="1" t="s">
        <v>696</v>
      </c>
      <c r="J270" s="1">
        <v>64</v>
      </c>
      <c r="K270" s="1">
        <v>485832</v>
      </c>
      <c r="L270" s="27">
        <v>23607</v>
      </c>
      <c r="M270" s="27">
        <v>44397</v>
      </c>
      <c r="N270" s="27">
        <v>44406</v>
      </c>
      <c r="O270" s="27">
        <v>44414</v>
      </c>
      <c r="P270" s="1" t="s">
        <v>696</v>
      </c>
      <c r="Q270" s="27">
        <v>44380</v>
      </c>
      <c r="R270" s="27">
        <v>44393</v>
      </c>
      <c r="S270" s="67">
        <f t="shared" si="317"/>
        <v>44408</v>
      </c>
      <c r="T270" s="67">
        <f t="shared" si="305"/>
        <v>44408</v>
      </c>
      <c r="U270" s="67" t="str">
        <f t="shared" si="306"/>
        <v>na</v>
      </c>
      <c r="V270" s="69">
        <f t="shared" si="307"/>
        <v>14</v>
      </c>
      <c r="W270" s="69">
        <f t="shared" si="308"/>
        <v>0</v>
      </c>
      <c r="X270" s="41">
        <f t="shared" si="309"/>
        <v>1472</v>
      </c>
      <c r="Y270" s="41">
        <f t="shared" si="310"/>
        <v>0</v>
      </c>
      <c r="Z270" s="41">
        <f t="shared" si="311"/>
        <v>64</v>
      </c>
      <c r="AA270" s="41">
        <f t="shared" si="312"/>
        <v>0</v>
      </c>
    </row>
    <row r="271" spans="1:60" x14ac:dyDescent="0.2">
      <c r="A271" s="27">
        <v>44399</v>
      </c>
      <c r="B271" s="1" t="s">
        <v>306</v>
      </c>
      <c r="D271" s="27">
        <v>44399</v>
      </c>
      <c r="E271" s="1" t="s">
        <v>265</v>
      </c>
      <c r="F271" s="1" t="s">
        <v>5</v>
      </c>
      <c r="G271" s="41">
        <v>1142.31</v>
      </c>
      <c r="H271" s="41">
        <v>1142.31</v>
      </c>
      <c r="I271" s="1" t="s">
        <v>696</v>
      </c>
      <c r="J271" s="1">
        <v>44</v>
      </c>
      <c r="K271" s="1">
        <v>486027</v>
      </c>
      <c r="L271" s="27">
        <v>33435</v>
      </c>
      <c r="M271" s="27">
        <v>44085</v>
      </c>
      <c r="N271" s="27">
        <v>44603</v>
      </c>
      <c r="O271" s="27">
        <v>44610</v>
      </c>
      <c r="P271" s="1" t="s">
        <v>696</v>
      </c>
      <c r="Q271" s="27">
        <v>44380</v>
      </c>
      <c r="R271" s="27">
        <v>44393</v>
      </c>
      <c r="S271" s="67">
        <f t="shared" si="317"/>
        <v>44408</v>
      </c>
      <c r="T271" s="67">
        <f t="shared" si="305"/>
        <v>44408</v>
      </c>
      <c r="U271" s="67" t="str">
        <f t="shared" si="306"/>
        <v>na</v>
      </c>
      <c r="V271" s="69">
        <f t="shared" si="307"/>
        <v>14</v>
      </c>
      <c r="W271" s="69">
        <f t="shared" si="308"/>
        <v>0</v>
      </c>
      <c r="X271" s="41">
        <f t="shared" si="309"/>
        <v>1142.31</v>
      </c>
      <c r="Y271" s="41">
        <f t="shared" si="310"/>
        <v>0</v>
      </c>
      <c r="Z271" s="41">
        <f t="shared" si="311"/>
        <v>44</v>
      </c>
      <c r="AA271" s="41">
        <f t="shared" si="312"/>
        <v>0</v>
      </c>
    </row>
    <row r="272" spans="1:60" x14ac:dyDescent="0.2">
      <c r="A272" s="27">
        <v>44400</v>
      </c>
      <c r="B272" s="1" t="s">
        <v>307</v>
      </c>
      <c r="D272" s="27">
        <v>44400</v>
      </c>
      <c r="E272" s="1" t="s">
        <v>265</v>
      </c>
      <c r="F272" s="1" t="s">
        <v>5</v>
      </c>
      <c r="G272" s="41">
        <v>853.37</v>
      </c>
      <c r="H272" s="41">
        <v>853.37</v>
      </c>
      <c r="I272" s="1" t="s">
        <v>696</v>
      </c>
      <c r="J272" s="1">
        <v>35.5</v>
      </c>
      <c r="K272" s="1">
        <v>485769</v>
      </c>
      <c r="L272" s="27">
        <v>29558</v>
      </c>
      <c r="M272" s="27">
        <v>44319</v>
      </c>
      <c r="N272" s="27">
        <v>44448</v>
      </c>
      <c r="O272" s="27">
        <v>44456</v>
      </c>
      <c r="P272" s="1" t="s">
        <v>696</v>
      </c>
      <c r="Q272" s="27">
        <v>44380</v>
      </c>
      <c r="R272" s="27">
        <v>44393</v>
      </c>
      <c r="S272" s="67">
        <f t="shared" si="317"/>
        <v>44408</v>
      </c>
      <c r="T272" s="67">
        <f t="shared" si="305"/>
        <v>44408</v>
      </c>
      <c r="U272" s="67" t="str">
        <f t="shared" si="306"/>
        <v>na</v>
      </c>
      <c r="V272" s="69">
        <f t="shared" si="307"/>
        <v>14</v>
      </c>
      <c r="W272" s="69">
        <f t="shared" si="308"/>
        <v>0</v>
      </c>
      <c r="X272" s="41">
        <f t="shared" si="309"/>
        <v>853.37</v>
      </c>
      <c r="Y272" s="41">
        <f t="shared" si="310"/>
        <v>0</v>
      </c>
      <c r="Z272" s="41">
        <f t="shared" si="311"/>
        <v>35.5</v>
      </c>
      <c r="AA272" s="41">
        <f t="shared" si="312"/>
        <v>0</v>
      </c>
    </row>
    <row r="273" spans="1:27" x14ac:dyDescent="0.2">
      <c r="A273" s="27">
        <v>44400</v>
      </c>
      <c r="B273" s="1" t="s">
        <v>390</v>
      </c>
      <c r="D273" s="27">
        <v>44400</v>
      </c>
      <c r="E273" s="1" t="s">
        <v>376</v>
      </c>
      <c r="F273" s="1" t="s">
        <v>31</v>
      </c>
      <c r="G273" s="41">
        <v>4107.6899999999996</v>
      </c>
      <c r="H273" s="41">
        <v>4107.6899999999996</v>
      </c>
      <c r="I273" s="1" t="s">
        <v>696</v>
      </c>
      <c r="J273" s="1">
        <v>80</v>
      </c>
      <c r="K273" s="1">
        <v>485931</v>
      </c>
      <c r="L273" s="27" t="s">
        <v>706</v>
      </c>
      <c r="M273" s="27">
        <v>41122</v>
      </c>
      <c r="N273" s="27"/>
      <c r="O273" s="27">
        <v>44680</v>
      </c>
      <c r="P273" s="1" t="s">
        <v>696</v>
      </c>
      <c r="Q273" s="27">
        <v>44380</v>
      </c>
      <c r="R273" s="27">
        <v>44393</v>
      </c>
      <c r="S273" s="67">
        <f t="shared" si="317"/>
        <v>44408</v>
      </c>
      <c r="T273" s="67">
        <f t="shared" si="305"/>
        <v>44408</v>
      </c>
      <c r="U273" s="67" t="str">
        <f t="shared" si="306"/>
        <v>na</v>
      </c>
      <c r="V273" s="69">
        <f t="shared" si="307"/>
        <v>14</v>
      </c>
      <c r="W273" s="69">
        <f t="shared" si="308"/>
        <v>0</v>
      </c>
      <c r="X273" s="41">
        <f t="shared" si="309"/>
        <v>4107.6899999999996</v>
      </c>
      <c r="Y273" s="41">
        <f t="shared" si="310"/>
        <v>0</v>
      </c>
      <c r="Z273" s="41">
        <f t="shared" si="311"/>
        <v>80</v>
      </c>
      <c r="AA273" s="41">
        <f t="shared" si="312"/>
        <v>0</v>
      </c>
    </row>
    <row r="274" spans="1:27" x14ac:dyDescent="0.2">
      <c r="A274" s="27">
        <v>44400</v>
      </c>
      <c r="B274" s="1" t="s">
        <v>308</v>
      </c>
      <c r="D274" s="27">
        <v>44400</v>
      </c>
      <c r="E274" s="1" t="s">
        <v>301</v>
      </c>
      <c r="F274" s="1" t="s">
        <v>5</v>
      </c>
      <c r="G274" s="41">
        <v>18</v>
      </c>
      <c r="H274" s="41">
        <v>1152</v>
      </c>
      <c r="I274" s="1" t="s">
        <v>711</v>
      </c>
      <c r="J274" s="1">
        <v>64</v>
      </c>
      <c r="K274" s="1">
        <v>485791</v>
      </c>
      <c r="L274" s="27">
        <v>27871</v>
      </c>
      <c r="M274" s="27">
        <v>44368</v>
      </c>
      <c r="N274" s="27">
        <v>44519</v>
      </c>
      <c r="O274" s="27">
        <v>44526</v>
      </c>
      <c r="P274" s="1" t="s">
        <v>697</v>
      </c>
      <c r="Q274" s="27">
        <v>44380</v>
      </c>
      <c r="R274" s="27">
        <v>44393</v>
      </c>
      <c r="S274" s="67">
        <f t="shared" si="317"/>
        <v>44408</v>
      </c>
      <c r="T274" s="67">
        <f t="shared" si="305"/>
        <v>44408</v>
      </c>
      <c r="U274" s="67" t="str">
        <f t="shared" si="306"/>
        <v>na</v>
      </c>
      <c r="V274" s="69">
        <f t="shared" si="307"/>
        <v>14</v>
      </c>
      <c r="W274" s="69">
        <f t="shared" si="308"/>
        <v>0</v>
      </c>
      <c r="X274" s="41">
        <f t="shared" si="309"/>
        <v>1152</v>
      </c>
      <c r="Y274" s="41">
        <f t="shared" si="310"/>
        <v>0</v>
      </c>
      <c r="Z274" s="41">
        <f t="shared" si="311"/>
        <v>64</v>
      </c>
      <c r="AA274" s="41">
        <f t="shared" si="312"/>
        <v>0</v>
      </c>
    </row>
    <row r="275" spans="1:27" x14ac:dyDescent="0.2">
      <c r="A275" s="27">
        <v>44400</v>
      </c>
      <c r="B275" s="1" t="s">
        <v>309</v>
      </c>
      <c r="D275" s="27">
        <v>44400</v>
      </c>
      <c r="E275" s="1" t="s">
        <v>265</v>
      </c>
      <c r="F275" s="1" t="s">
        <v>5</v>
      </c>
      <c r="G275" s="41">
        <v>2384.62</v>
      </c>
      <c r="H275" s="41">
        <v>2384.62</v>
      </c>
      <c r="I275" s="1" t="s">
        <v>696</v>
      </c>
      <c r="J275" s="1">
        <v>80</v>
      </c>
      <c r="K275" s="1">
        <v>485810</v>
      </c>
      <c r="L275" s="27">
        <v>34183</v>
      </c>
      <c r="M275" s="27" t="s">
        <v>703</v>
      </c>
      <c r="N275" s="27"/>
      <c r="O275" s="27">
        <v>44680</v>
      </c>
      <c r="P275" s="1" t="s">
        <v>696</v>
      </c>
      <c r="Q275" s="27">
        <v>44380</v>
      </c>
      <c r="R275" s="27">
        <v>44393</v>
      </c>
      <c r="S275" s="67">
        <f t="shared" si="317"/>
        <v>44408</v>
      </c>
      <c r="T275" s="67">
        <f t="shared" si="305"/>
        <v>44408</v>
      </c>
      <c r="U275" s="67" t="str">
        <f t="shared" si="306"/>
        <v>na</v>
      </c>
      <c r="V275" s="69">
        <f t="shared" si="307"/>
        <v>14</v>
      </c>
      <c r="W275" s="69">
        <f t="shared" si="308"/>
        <v>0</v>
      </c>
      <c r="X275" s="41">
        <f t="shared" si="309"/>
        <v>2384.62</v>
      </c>
      <c r="Y275" s="41">
        <f t="shared" si="310"/>
        <v>0</v>
      </c>
      <c r="Z275" s="41">
        <f t="shared" si="311"/>
        <v>80</v>
      </c>
      <c r="AA275" s="41">
        <f t="shared" si="312"/>
        <v>0</v>
      </c>
    </row>
    <row r="276" spans="1:27" x14ac:dyDescent="0.2">
      <c r="A276" s="27">
        <v>44400</v>
      </c>
      <c r="B276" s="1" t="s">
        <v>363</v>
      </c>
      <c r="D276" s="27">
        <v>44400</v>
      </c>
      <c r="E276" s="1" t="s">
        <v>357</v>
      </c>
      <c r="F276" s="1" t="s">
        <v>29</v>
      </c>
      <c r="G276" s="41">
        <v>10</v>
      </c>
      <c r="H276" s="41">
        <v>400</v>
      </c>
      <c r="I276" s="1" t="s">
        <v>711</v>
      </c>
      <c r="J276" s="1">
        <v>40</v>
      </c>
      <c r="K276" s="1">
        <v>485852</v>
      </c>
      <c r="L276" s="27" t="s">
        <v>705</v>
      </c>
      <c r="M276" s="27">
        <v>37880</v>
      </c>
      <c r="N276" s="27"/>
      <c r="O276" s="27">
        <v>44680</v>
      </c>
      <c r="P276" s="1" t="s">
        <v>697</v>
      </c>
      <c r="Q276" s="27">
        <v>44380</v>
      </c>
      <c r="R276" s="27">
        <v>44393</v>
      </c>
      <c r="S276" s="67">
        <f t="shared" si="317"/>
        <v>44408</v>
      </c>
      <c r="T276" s="67">
        <f t="shared" si="305"/>
        <v>44408</v>
      </c>
      <c r="U276" s="67" t="str">
        <f t="shared" si="306"/>
        <v>na</v>
      </c>
      <c r="V276" s="69">
        <f t="shared" si="307"/>
        <v>14</v>
      </c>
      <c r="W276" s="69">
        <f t="shared" si="308"/>
        <v>0</v>
      </c>
      <c r="X276" s="41">
        <f t="shared" si="309"/>
        <v>400</v>
      </c>
      <c r="Y276" s="41">
        <f t="shared" si="310"/>
        <v>0</v>
      </c>
      <c r="Z276" s="41">
        <f t="shared" si="311"/>
        <v>40</v>
      </c>
      <c r="AA276" s="41">
        <f t="shared" si="312"/>
        <v>0</v>
      </c>
    </row>
    <row r="277" spans="1:27" x14ac:dyDescent="0.2">
      <c r="A277" s="27">
        <v>44407</v>
      </c>
      <c r="B277" s="1">
        <v>11291</v>
      </c>
      <c r="D277" s="27">
        <v>44407</v>
      </c>
      <c r="E277" s="1" t="s">
        <v>301</v>
      </c>
      <c r="F277" s="1" t="s">
        <v>5</v>
      </c>
      <c r="G277" s="41">
        <v>18</v>
      </c>
      <c r="H277" s="41">
        <v>720</v>
      </c>
      <c r="I277" s="1" t="s">
        <v>711</v>
      </c>
      <c r="J277" s="1">
        <v>40</v>
      </c>
      <c r="K277" s="1">
        <v>486730</v>
      </c>
      <c r="L277" s="27">
        <v>27871</v>
      </c>
      <c r="M277" s="27">
        <v>44368</v>
      </c>
      <c r="N277" s="27">
        <v>44519</v>
      </c>
      <c r="O277" s="27">
        <v>44526</v>
      </c>
      <c r="P277" s="1" t="s">
        <v>697</v>
      </c>
      <c r="Q277" s="27">
        <v>44396</v>
      </c>
      <c r="R277" s="27">
        <v>44400</v>
      </c>
      <c r="S277" s="67">
        <f t="shared" si="317"/>
        <v>44408</v>
      </c>
      <c r="T277" s="67">
        <f t="shared" si="305"/>
        <v>44408</v>
      </c>
      <c r="U277" s="67" t="str">
        <f t="shared" si="306"/>
        <v>na</v>
      </c>
      <c r="V277" s="69">
        <f t="shared" si="307"/>
        <v>5</v>
      </c>
      <c r="W277" s="69">
        <f t="shared" si="308"/>
        <v>0</v>
      </c>
      <c r="X277" s="41">
        <f t="shared" si="309"/>
        <v>720</v>
      </c>
      <c r="Y277" s="41">
        <f t="shared" si="310"/>
        <v>0</v>
      </c>
      <c r="Z277" s="41">
        <f t="shared" si="311"/>
        <v>40</v>
      </c>
      <c r="AA277" s="41">
        <f t="shared" si="312"/>
        <v>0</v>
      </c>
    </row>
    <row r="278" spans="1:27" x14ac:dyDescent="0.2">
      <c r="A278" s="27">
        <v>44414</v>
      </c>
      <c r="B278" s="1" t="s">
        <v>313</v>
      </c>
      <c r="D278" s="27">
        <v>44414</v>
      </c>
      <c r="E278" s="1" t="s">
        <v>265</v>
      </c>
      <c r="F278" s="1" t="s">
        <v>5</v>
      </c>
      <c r="G278" s="41">
        <v>1730.77</v>
      </c>
      <c r="H278" s="41">
        <v>1730.77</v>
      </c>
      <c r="I278" s="1" t="s">
        <v>696</v>
      </c>
      <c r="J278" s="1">
        <v>75</v>
      </c>
      <c r="K278" s="1">
        <v>487535</v>
      </c>
      <c r="L278" s="27">
        <v>30022</v>
      </c>
      <c r="M278" s="27">
        <v>44412</v>
      </c>
      <c r="N278" s="27">
        <v>44573</v>
      </c>
      <c r="O278" s="27">
        <v>44574</v>
      </c>
      <c r="P278" s="1" t="s">
        <v>696</v>
      </c>
      <c r="Q278" s="27">
        <v>44394</v>
      </c>
      <c r="R278" s="27">
        <v>44407</v>
      </c>
      <c r="S278" s="67">
        <f t="shared" si="317"/>
        <v>44439</v>
      </c>
      <c r="T278" s="67">
        <f t="shared" si="305"/>
        <v>44408</v>
      </c>
      <c r="U278" s="67" t="str">
        <f t="shared" si="306"/>
        <v>na</v>
      </c>
      <c r="V278" s="69">
        <f t="shared" si="307"/>
        <v>14</v>
      </c>
      <c r="W278" s="69">
        <f t="shared" si="308"/>
        <v>0</v>
      </c>
      <c r="X278" s="41">
        <f t="shared" si="309"/>
        <v>1730.77</v>
      </c>
      <c r="Y278" s="41">
        <f t="shared" si="310"/>
        <v>0</v>
      </c>
      <c r="Z278" s="41">
        <f t="shared" si="311"/>
        <v>75</v>
      </c>
      <c r="AA278" s="41">
        <f t="shared" si="312"/>
        <v>0</v>
      </c>
    </row>
    <row r="279" spans="1:27" x14ac:dyDescent="0.2">
      <c r="A279" s="27">
        <v>44414</v>
      </c>
      <c r="B279" s="1" t="s">
        <v>314</v>
      </c>
      <c r="D279" s="27">
        <v>44414</v>
      </c>
      <c r="E279" s="1" t="s">
        <v>265</v>
      </c>
      <c r="F279" s="1" t="s">
        <v>5</v>
      </c>
      <c r="G279" s="41">
        <v>1899.04</v>
      </c>
      <c r="H279" s="41">
        <v>1899.04</v>
      </c>
      <c r="I279" s="1" t="s">
        <v>696</v>
      </c>
      <c r="J279" s="1">
        <v>79</v>
      </c>
      <c r="K279" s="1">
        <v>487555</v>
      </c>
      <c r="L279" s="27">
        <v>29558</v>
      </c>
      <c r="M279" s="27">
        <v>44319</v>
      </c>
      <c r="N279" s="27">
        <v>44448</v>
      </c>
      <c r="O279" s="27">
        <v>44456</v>
      </c>
      <c r="P279" s="1" t="s">
        <v>696</v>
      </c>
      <c r="Q279" s="27">
        <v>44394</v>
      </c>
      <c r="R279" s="27">
        <v>44407</v>
      </c>
      <c r="S279" s="67">
        <f t="shared" si="317"/>
        <v>44439</v>
      </c>
      <c r="T279" s="67">
        <f t="shared" si="305"/>
        <v>44408</v>
      </c>
      <c r="U279" s="67" t="str">
        <f t="shared" si="306"/>
        <v>na</v>
      </c>
      <c r="V279" s="69">
        <f t="shared" si="307"/>
        <v>14</v>
      </c>
      <c r="W279" s="69">
        <f t="shared" si="308"/>
        <v>0</v>
      </c>
      <c r="X279" s="41">
        <f t="shared" si="309"/>
        <v>1899.04</v>
      </c>
      <c r="Y279" s="41">
        <f t="shared" si="310"/>
        <v>0</v>
      </c>
      <c r="Z279" s="41">
        <f t="shared" si="311"/>
        <v>79</v>
      </c>
      <c r="AA279" s="41">
        <f t="shared" si="312"/>
        <v>0</v>
      </c>
    </row>
    <row r="280" spans="1:27" x14ac:dyDescent="0.2">
      <c r="A280" s="27">
        <v>44414</v>
      </c>
      <c r="B280" s="1" t="s">
        <v>391</v>
      </c>
      <c r="D280" s="27">
        <v>44414</v>
      </c>
      <c r="E280" s="1" t="s">
        <v>376</v>
      </c>
      <c r="F280" s="1" t="s">
        <v>31</v>
      </c>
      <c r="G280" s="41">
        <v>4107.6899999999996</v>
      </c>
      <c r="H280" s="41">
        <v>4107.6899999999996</v>
      </c>
      <c r="I280" s="1" t="s">
        <v>696</v>
      </c>
      <c r="J280" s="1">
        <v>80</v>
      </c>
      <c r="K280" s="1">
        <v>487775</v>
      </c>
      <c r="L280" s="27" t="s">
        <v>706</v>
      </c>
      <c r="M280" s="27">
        <v>41122</v>
      </c>
      <c r="N280" s="27"/>
      <c r="O280" s="27">
        <v>44680</v>
      </c>
      <c r="P280" s="1" t="s">
        <v>696</v>
      </c>
      <c r="Q280" s="27">
        <v>44394</v>
      </c>
      <c r="R280" s="27">
        <v>44407</v>
      </c>
      <c r="S280" s="67">
        <f t="shared" si="317"/>
        <v>44439</v>
      </c>
      <c r="T280" s="67">
        <f t="shared" si="305"/>
        <v>44408</v>
      </c>
      <c r="U280" s="67" t="str">
        <f t="shared" si="306"/>
        <v>na</v>
      </c>
      <c r="V280" s="69">
        <f t="shared" si="307"/>
        <v>14</v>
      </c>
      <c r="W280" s="69">
        <f t="shared" si="308"/>
        <v>0</v>
      </c>
      <c r="X280" s="41">
        <f t="shared" si="309"/>
        <v>4107.6899999999996</v>
      </c>
      <c r="Y280" s="41">
        <f t="shared" si="310"/>
        <v>0</v>
      </c>
      <c r="Z280" s="41">
        <f t="shared" si="311"/>
        <v>80</v>
      </c>
      <c r="AA280" s="41">
        <f t="shared" si="312"/>
        <v>0</v>
      </c>
    </row>
    <row r="281" spans="1:27" x14ac:dyDescent="0.2">
      <c r="A281" s="27">
        <v>44414</v>
      </c>
      <c r="B281" s="1" t="s">
        <v>315</v>
      </c>
      <c r="D281" s="27">
        <v>44414</v>
      </c>
      <c r="E281" s="1" t="s">
        <v>265</v>
      </c>
      <c r="F281" s="1" t="s">
        <v>5</v>
      </c>
      <c r="G281" s="41">
        <v>2384.62</v>
      </c>
      <c r="H281" s="41">
        <v>2384.62</v>
      </c>
      <c r="I281" s="1" t="s">
        <v>696</v>
      </c>
      <c r="J281" s="1">
        <v>80</v>
      </c>
      <c r="K281" s="1">
        <v>487677</v>
      </c>
      <c r="L281" s="27">
        <v>34183</v>
      </c>
      <c r="M281" s="27" t="s">
        <v>703</v>
      </c>
      <c r="N281" s="27"/>
      <c r="O281" s="27">
        <v>44680</v>
      </c>
      <c r="P281" s="1" t="s">
        <v>696</v>
      </c>
      <c r="Q281" s="27">
        <v>44394</v>
      </c>
      <c r="R281" s="27">
        <v>44407</v>
      </c>
      <c r="S281" s="67">
        <f t="shared" si="317"/>
        <v>44439</v>
      </c>
      <c r="T281" s="67">
        <f t="shared" si="305"/>
        <v>44408</v>
      </c>
      <c r="U281" s="67" t="str">
        <f t="shared" si="306"/>
        <v>na</v>
      </c>
      <c r="V281" s="69">
        <f t="shared" si="307"/>
        <v>14</v>
      </c>
      <c r="W281" s="69">
        <f t="shared" si="308"/>
        <v>0</v>
      </c>
      <c r="X281" s="41">
        <f t="shared" si="309"/>
        <v>2384.62</v>
      </c>
      <c r="Y281" s="41">
        <f t="shared" si="310"/>
        <v>0</v>
      </c>
      <c r="Z281" s="41">
        <f t="shared" si="311"/>
        <v>80</v>
      </c>
      <c r="AA281" s="41">
        <f t="shared" si="312"/>
        <v>0</v>
      </c>
    </row>
    <row r="282" spans="1:27" x14ac:dyDescent="0.2">
      <c r="A282" s="27">
        <v>44414</v>
      </c>
      <c r="B282" s="1" t="s">
        <v>310</v>
      </c>
      <c r="D282" s="27">
        <v>44414</v>
      </c>
      <c r="E282" s="1" t="s">
        <v>265</v>
      </c>
      <c r="F282" s="1" t="s">
        <v>5</v>
      </c>
      <c r="G282" s="41">
        <v>415.38</v>
      </c>
      <c r="H282" s="41">
        <v>415.38</v>
      </c>
      <c r="I282" s="1" t="s">
        <v>696</v>
      </c>
      <c r="J282" s="1">
        <v>16</v>
      </c>
      <c r="K282" s="1">
        <v>487577</v>
      </c>
      <c r="L282" s="27">
        <v>33435</v>
      </c>
      <c r="M282" s="27">
        <v>44085</v>
      </c>
      <c r="N282" s="27">
        <v>44603</v>
      </c>
      <c r="O282" s="27">
        <v>44610</v>
      </c>
      <c r="P282" s="1" t="s">
        <v>696</v>
      </c>
      <c r="Q282" s="27">
        <v>44394</v>
      </c>
      <c r="R282" s="27">
        <v>44407</v>
      </c>
      <c r="S282" s="67">
        <f t="shared" si="317"/>
        <v>44439</v>
      </c>
      <c r="T282" s="67">
        <f t="shared" si="305"/>
        <v>44408</v>
      </c>
      <c r="U282" s="67" t="str">
        <f t="shared" si="306"/>
        <v>na</v>
      </c>
      <c r="V282" s="69">
        <f t="shared" si="307"/>
        <v>14</v>
      </c>
      <c r="W282" s="69">
        <f t="shared" si="308"/>
        <v>0</v>
      </c>
      <c r="X282" s="41">
        <f t="shared" si="309"/>
        <v>415.38</v>
      </c>
      <c r="Y282" s="41">
        <f t="shared" si="310"/>
        <v>0</v>
      </c>
      <c r="Z282" s="41">
        <f t="shared" si="311"/>
        <v>16</v>
      </c>
      <c r="AA282" s="41">
        <f t="shared" si="312"/>
        <v>0</v>
      </c>
    </row>
    <row r="283" spans="1:27" x14ac:dyDescent="0.2">
      <c r="A283" s="27">
        <v>44414</v>
      </c>
      <c r="B283" s="1" t="s">
        <v>312</v>
      </c>
      <c r="D283" s="27">
        <v>44414</v>
      </c>
      <c r="E283" s="1" t="s">
        <v>265</v>
      </c>
      <c r="F283" s="1" t="s">
        <v>5</v>
      </c>
      <c r="G283" s="41">
        <v>1552.5</v>
      </c>
      <c r="H283" s="41">
        <v>1552.5</v>
      </c>
      <c r="I283" s="1" t="s">
        <v>696</v>
      </c>
      <c r="J283" s="1">
        <v>67.5</v>
      </c>
      <c r="K283" s="1">
        <v>487598</v>
      </c>
      <c r="L283" s="27">
        <v>23607</v>
      </c>
      <c r="M283" s="27">
        <v>44397</v>
      </c>
      <c r="N283" s="27">
        <v>44406</v>
      </c>
      <c r="O283" s="27">
        <v>44414</v>
      </c>
      <c r="P283" s="1" t="s">
        <v>696</v>
      </c>
      <c r="Q283" s="27">
        <v>44394</v>
      </c>
      <c r="R283" s="27">
        <v>44407</v>
      </c>
      <c r="S283" s="67">
        <f t="shared" si="317"/>
        <v>44439</v>
      </c>
      <c r="T283" s="67">
        <f t="shared" si="305"/>
        <v>44408</v>
      </c>
      <c r="U283" s="67" t="str">
        <f t="shared" si="306"/>
        <v>na</v>
      </c>
      <c r="V283" s="69">
        <f t="shared" si="307"/>
        <v>14</v>
      </c>
      <c r="W283" s="69">
        <f t="shared" si="308"/>
        <v>0</v>
      </c>
      <c r="X283" s="41">
        <f t="shared" si="309"/>
        <v>1552.5</v>
      </c>
      <c r="Y283" s="41">
        <f t="shared" si="310"/>
        <v>0</v>
      </c>
      <c r="Z283" s="41">
        <f t="shared" si="311"/>
        <v>67.5</v>
      </c>
      <c r="AA283" s="41">
        <f t="shared" si="312"/>
        <v>0</v>
      </c>
    </row>
    <row r="284" spans="1:27" x14ac:dyDescent="0.2">
      <c r="A284" s="27">
        <v>44414</v>
      </c>
      <c r="B284" s="1" t="s">
        <v>364</v>
      </c>
      <c r="D284" s="27">
        <v>44414</v>
      </c>
      <c r="E284" s="1" t="s">
        <v>357</v>
      </c>
      <c r="F284" s="1" t="s">
        <v>29</v>
      </c>
      <c r="G284" s="41">
        <v>10</v>
      </c>
      <c r="H284" s="41">
        <v>400</v>
      </c>
      <c r="I284" s="1" t="s">
        <v>711</v>
      </c>
      <c r="J284" s="1">
        <v>40</v>
      </c>
      <c r="K284" s="1">
        <v>487851</v>
      </c>
      <c r="L284" s="27" t="s">
        <v>705</v>
      </c>
      <c r="M284" s="27">
        <v>37880</v>
      </c>
      <c r="N284" s="27"/>
      <c r="O284" s="27">
        <v>44680</v>
      </c>
      <c r="P284" s="1" t="s">
        <v>697</v>
      </c>
      <c r="Q284" s="27">
        <v>44394</v>
      </c>
      <c r="R284" s="27">
        <v>44407</v>
      </c>
      <c r="S284" s="67">
        <f t="shared" si="317"/>
        <v>44439</v>
      </c>
      <c r="T284" s="67">
        <f t="shared" si="305"/>
        <v>44408</v>
      </c>
      <c r="U284" s="67" t="str">
        <f t="shared" si="306"/>
        <v>na</v>
      </c>
      <c r="V284" s="69">
        <f t="shared" si="307"/>
        <v>14</v>
      </c>
      <c r="W284" s="69">
        <f t="shared" si="308"/>
        <v>0</v>
      </c>
      <c r="X284" s="41">
        <f t="shared" si="309"/>
        <v>400</v>
      </c>
      <c r="Y284" s="41">
        <f t="shared" si="310"/>
        <v>0</v>
      </c>
      <c r="Z284" s="41">
        <f t="shared" si="311"/>
        <v>40</v>
      </c>
      <c r="AA284" s="41">
        <f t="shared" si="312"/>
        <v>0</v>
      </c>
    </row>
    <row r="285" spans="1:27" x14ac:dyDescent="0.2">
      <c r="A285" s="27">
        <v>44414</v>
      </c>
      <c r="B285" s="1" t="s">
        <v>311</v>
      </c>
      <c r="D285" s="27">
        <v>44414</v>
      </c>
      <c r="E285" s="1" t="s">
        <v>301</v>
      </c>
      <c r="F285" s="1" t="s">
        <v>5</v>
      </c>
      <c r="G285" s="41">
        <v>18</v>
      </c>
      <c r="H285" s="41">
        <v>570</v>
      </c>
      <c r="I285" s="1" t="s">
        <v>711</v>
      </c>
      <c r="J285" s="1">
        <v>31.6666666666667</v>
      </c>
      <c r="K285" s="1">
        <v>487905</v>
      </c>
      <c r="L285" s="27">
        <v>27871</v>
      </c>
      <c r="M285" s="27">
        <v>44368</v>
      </c>
      <c r="N285" s="27">
        <v>44519</v>
      </c>
      <c r="O285" s="27">
        <v>44526</v>
      </c>
      <c r="P285" s="1" t="s">
        <v>697</v>
      </c>
      <c r="Q285" s="27">
        <v>44402</v>
      </c>
      <c r="R285" s="27">
        <v>44408</v>
      </c>
      <c r="S285" s="67">
        <f t="shared" si="317"/>
        <v>44439</v>
      </c>
      <c r="T285" s="67">
        <f t="shared" si="305"/>
        <v>44408</v>
      </c>
      <c r="U285" s="67" t="str">
        <f t="shared" si="306"/>
        <v>na</v>
      </c>
      <c r="V285" s="69">
        <f t="shared" si="307"/>
        <v>7</v>
      </c>
      <c r="W285" s="69">
        <f t="shared" si="308"/>
        <v>0</v>
      </c>
      <c r="X285" s="41">
        <f t="shared" si="309"/>
        <v>570</v>
      </c>
      <c r="Y285" s="41">
        <f t="shared" si="310"/>
        <v>0</v>
      </c>
      <c r="Z285" s="41">
        <f t="shared" si="311"/>
        <v>31.6666666666667</v>
      </c>
      <c r="AA285" s="41">
        <f t="shared" si="312"/>
        <v>0</v>
      </c>
    </row>
    <row r="286" spans="1:27" x14ac:dyDescent="0.2">
      <c r="A286" s="27">
        <v>44428</v>
      </c>
      <c r="B286" s="1" t="s">
        <v>317</v>
      </c>
      <c r="D286" s="27">
        <v>44428</v>
      </c>
      <c r="E286" s="1" t="s">
        <v>265</v>
      </c>
      <c r="F286" s="1" t="s">
        <v>5</v>
      </c>
      <c r="G286" s="41">
        <v>1707.69</v>
      </c>
      <c r="H286" s="41">
        <v>1707.69</v>
      </c>
      <c r="I286" s="1" t="s">
        <v>696</v>
      </c>
      <c r="J286" s="1">
        <v>74</v>
      </c>
      <c r="K286" s="1">
        <v>489646</v>
      </c>
      <c r="L286" s="27">
        <v>30022</v>
      </c>
      <c r="M286" s="27">
        <v>44412</v>
      </c>
      <c r="N286" s="27">
        <v>44573</v>
      </c>
      <c r="O286" s="27">
        <v>44574</v>
      </c>
      <c r="P286" s="1" t="s">
        <v>696</v>
      </c>
      <c r="Q286" s="27">
        <v>44408</v>
      </c>
      <c r="R286" s="27">
        <v>44421</v>
      </c>
      <c r="S286" s="67">
        <f t="shared" si="317"/>
        <v>44439</v>
      </c>
      <c r="T286" s="67">
        <f t="shared" si="305"/>
        <v>44408</v>
      </c>
      <c r="U286" s="67">
        <f t="shared" si="306"/>
        <v>44439</v>
      </c>
      <c r="V286" s="69">
        <f t="shared" si="307"/>
        <v>1</v>
      </c>
      <c r="W286" s="69">
        <f t="shared" si="308"/>
        <v>13</v>
      </c>
      <c r="X286" s="41">
        <f t="shared" si="309"/>
        <v>121.97785714285715</v>
      </c>
      <c r="Y286" s="41">
        <f t="shared" si="310"/>
        <v>1585.7121428571429</v>
      </c>
      <c r="Z286" s="41">
        <f t="shared" si="311"/>
        <v>5.2857142857142856</v>
      </c>
      <c r="AA286" s="41">
        <f t="shared" si="312"/>
        <v>68.714285714285708</v>
      </c>
    </row>
    <row r="287" spans="1:27" x14ac:dyDescent="0.2">
      <c r="A287" s="27">
        <v>44428</v>
      </c>
      <c r="B287" s="1" t="s">
        <v>318</v>
      </c>
      <c r="D287" s="27">
        <v>44428</v>
      </c>
      <c r="E287" s="1" t="s">
        <v>265</v>
      </c>
      <c r="F287" s="1" t="s">
        <v>5</v>
      </c>
      <c r="G287" s="41">
        <v>2038.46</v>
      </c>
      <c r="H287" s="41">
        <v>2038.46</v>
      </c>
      <c r="I287" s="1" t="s">
        <v>696</v>
      </c>
      <c r="J287" s="1">
        <v>80</v>
      </c>
      <c r="K287" s="1">
        <v>489686</v>
      </c>
      <c r="L287" s="27">
        <v>29558</v>
      </c>
      <c r="M287" s="27">
        <v>44319</v>
      </c>
      <c r="N287" s="27">
        <v>44448</v>
      </c>
      <c r="O287" s="27">
        <v>44456</v>
      </c>
      <c r="P287" s="1" t="s">
        <v>696</v>
      </c>
      <c r="Q287" s="27">
        <v>44408</v>
      </c>
      <c r="R287" s="27">
        <v>44421</v>
      </c>
      <c r="S287" s="67">
        <f t="shared" si="317"/>
        <v>44439</v>
      </c>
      <c r="T287" s="67">
        <f t="shared" si="305"/>
        <v>44408</v>
      </c>
      <c r="U287" s="67">
        <f t="shared" si="306"/>
        <v>44439</v>
      </c>
      <c r="V287" s="69">
        <f t="shared" si="307"/>
        <v>1</v>
      </c>
      <c r="W287" s="69">
        <f t="shared" si="308"/>
        <v>13</v>
      </c>
      <c r="X287" s="41">
        <f t="shared" si="309"/>
        <v>145.60428571428571</v>
      </c>
      <c r="Y287" s="41">
        <f t="shared" si="310"/>
        <v>1892.8557142857144</v>
      </c>
      <c r="Z287" s="41">
        <f t="shared" si="311"/>
        <v>5.7142857142857135</v>
      </c>
      <c r="AA287" s="41">
        <f t="shared" si="312"/>
        <v>74.285714285714292</v>
      </c>
    </row>
    <row r="288" spans="1:27" x14ac:dyDescent="0.2">
      <c r="A288" s="27">
        <v>44428</v>
      </c>
      <c r="B288" s="1" t="s">
        <v>392</v>
      </c>
      <c r="D288" s="27">
        <v>44428</v>
      </c>
      <c r="E288" s="1" t="s">
        <v>376</v>
      </c>
      <c r="F288" s="1" t="s">
        <v>31</v>
      </c>
      <c r="G288" s="41">
        <v>4107.6899999999996</v>
      </c>
      <c r="H288" s="41">
        <v>4107.6899999999996</v>
      </c>
      <c r="I288" s="1" t="s">
        <v>696</v>
      </c>
      <c r="J288" s="1">
        <v>80</v>
      </c>
      <c r="K288" s="1">
        <v>489919</v>
      </c>
      <c r="L288" s="27" t="s">
        <v>706</v>
      </c>
      <c r="M288" s="27">
        <v>41122</v>
      </c>
      <c r="N288" s="27"/>
      <c r="O288" s="27">
        <v>44680</v>
      </c>
      <c r="P288" s="1" t="s">
        <v>696</v>
      </c>
      <c r="Q288" s="27">
        <v>44408</v>
      </c>
      <c r="R288" s="27">
        <v>44421</v>
      </c>
      <c r="S288" s="67">
        <f t="shared" si="317"/>
        <v>44439</v>
      </c>
      <c r="T288" s="67">
        <f t="shared" si="305"/>
        <v>44408</v>
      </c>
      <c r="U288" s="67">
        <f t="shared" si="306"/>
        <v>44439</v>
      </c>
      <c r="V288" s="69">
        <f t="shared" si="307"/>
        <v>1</v>
      </c>
      <c r="W288" s="69">
        <f t="shared" si="308"/>
        <v>13</v>
      </c>
      <c r="X288" s="41">
        <f t="shared" si="309"/>
        <v>293.40642857142853</v>
      </c>
      <c r="Y288" s="41">
        <f t="shared" si="310"/>
        <v>3814.2835714285711</v>
      </c>
      <c r="Z288" s="41">
        <f t="shared" si="311"/>
        <v>5.7142857142857135</v>
      </c>
      <c r="AA288" s="41">
        <f t="shared" si="312"/>
        <v>74.285714285714292</v>
      </c>
    </row>
    <row r="289" spans="1:27" x14ac:dyDescent="0.2">
      <c r="A289" s="27">
        <v>44428</v>
      </c>
      <c r="B289" s="1" t="s">
        <v>411</v>
      </c>
      <c r="D289" s="27">
        <v>44428</v>
      </c>
      <c r="E289" s="1" t="s">
        <v>402</v>
      </c>
      <c r="F289" s="1" t="s">
        <v>32</v>
      </c>
      <c r="G289" s="41">
        <v>1538.46</v>
      </c>
      <c r="H289" s="41">
        <v>1538.46</v>
      </c>
      <c r="I289" s="1" t="s">
        <v>696</v>
      </c>
      <c r="J289" s="1">
        <v>80</v>
      </c>
      <c r="K289" s="1">
        <v>489708</v>
      </c>
      <c r="L289" s="27">
        <v>27871</v>
      </c>
      <c r="M289" s="27">
        <v>44368</v>
      </c>
      <c r="N289" s="27">
        <v>44519</v>
      </c>
      <c r="O289" s="27">
        <v>44526</v>
      </c>
      <c r="P289" s="1" t="s">
        <v>696</v>
      </c>
      <c r="Q289" s="27">
        <v>44408</v>
      </c>
      <c r="R289" s="27">
        <v>44421</v>
      </c>
      <c r="S289" s="67">
        <f t="shared" si="317"/>
        <v>44439</v>
      </c>
      <c r="T289" s="67">
        <f t="shared" si="305"/>
        <v>44408</v>
      </c>
      <c r="U289" s="67">
        <f t="shared" si="306"/>
        <v>44439</v>
      </c>
      <c r="V289" s="69">
        <f t="shared" si="307"/>
        <v>1</v>
      </c>
      <c r="W289" s="69">
        <f t="shared" si="308"/>
        <v>13</v>
      </c>
      <c r="X289" s="41">
        <f t="shared" si="309"/>
        <v>109.89</v>
      </c>
      <c r="Y289" s="41">
        <f t="shared" si="310"/>
        <v>1428.57</v>
      </c>
      <c r="Z289" s="41">
        <f t="shared" si="311"/>
        <v>5.7142857142857135</v>
      </c>
      <c r="AA289" s="41">
        <f t="shared" si="312"/>
        <v>74.285714285714292</v>
      </c>
    </row>
    <row r="290" spans="1:27" x14ac:dyDescent="0.2">
      <c r="A290" s="27">
        <v>44428</v>
      </c>
      <c r="B290" s="1" t="s">
        <v>319</v>
      </c>
      <c r="D290" s="27">
        <v>44428</v>
      </c>
      <c r="E290" s="1" t="s">
        <v>265</v>
      </c>
      <c r="F290" s="1" t="s">
        <v>5</v>
      </c>
      <c r="G290" s="41">
        <v>2265.39</v>
      </c>
      <c r="H290" s="41">
        <v>2265.39</v>
      </c>
      <c r="I290" s="1" t="s">
        <v>696</v>
      </c>
      <c r="J290" s="1">
        <v>76</v>
      </c>
      <c r="K290" s="1">
        <v>489727</v>
      </c>
      <c r="L290" s="27">
        <v>34183</v>
      </c>
      <c r="M290" s="27" t="s">
        <v>703</v>
      </c>
      <c r="N290" s="27"/>
      <c r="O290" s="27">
        <v>44680</v>
      </c>
      <c r="P290" s="1" t="s">
        <v>696</v>
      </c>
      <c r="Q290" s="27">
        <v>44408</v>
      </c>
      <c r="R290" s="27">
        <v>44421</v>
      </c>
      <c r="S290" s="67">
        <f t="shared" si="317"/>
        <v>44439</v>
      </c>
      <c r="T290" s="67">
        <f t="shared" si="305"/>
        <v>44408</v>
      </c>
      <c r="U290" s="67">
        <f t="shared" si="306"/>
        <v>44439</v>
      </c>
      <c r="V290" s="69">
        <f t="shared" si="307"/>
        <v>1</v>
      </c>
      <c r="W290" s="69">
        <f t="shared" si="308"/>
        <v>13</v>
      </c>
      <c r="X290" s="41">
        <f t="shared" si="309"/>
        <v>161.81357142857141</v>
      </c>
      <c r="Y290" s="41">
        <f t="shared" si="310"/>
        <v>2103.5764285714286</v>
      </c>
      <c r="Z290" s="41">
        <f t="shared" si="311"/>
        <v>5.4285714285714279</v>
      </c>
      <c r="AA290" s="41">
        <f t="shared" si="312"/>
        <v>70.571428571428569</v>
      </c>
    </row>
    <row r="291" spans="1:27" x14ac:dyDescent="0.2">
      <c r="A291" s="27">
        <v>44428</v>
      </c>
      <c r="B291" s="1" t="s">
        <v>319</v>
      </c>
      <c r="D291" s="27">
        <v>44428</v>
      </c>
      <c r="E291" s="1" t="s">
        <v>354</v>
      </c>
      <c r="F291" s="1" t="s">
        <v>29</v>
      </c>
      <c r="G291" s="41">
        <v>119.23</v>
      </c>
      <c r="H291" s="41">
        <v>119.23</v>
      </c>
      <c r="I291" s="1" t="s">
        <v>696</v>
      </c>
      <c r="J291" s="1">
        <v>4</v>
      </c>
      <c r="K291" s="1">
        <v>489727</v>
      </c>
      <c r="L291" s="27">
        <v>34183</v>
      </c>
      <c r="M291" s="27" t="s">
        <v>703</v>
      </c>
      <c r="N291" s="27"/>
      <c r="O291" s="27">
        <v>44680</v>
      </c>
      <c r="P291" s="1" t="s">
        <v>704</v>
      </c>
      <c r="Q291" s="27">
        <v>44408</v>
      </c>
      <c r="R291" s="27">
        <v>44421</v>
      </c>
      <c r="S291" s="67">
        <f t="shared" si="317"/>
        <v>44439</v>
      </c>
      <c r="T291" s="67">
        <f t="shared" si="305"/>
        <v>44408</v>
      </c>
      <c r="U291" s="67">
        <f t="shared" si="306"/>
        <v>44439</v>
      </c>
      <c r="V291" s="69">
        <f t="shared" si="307"/>
        <v>1</v>
      </c>
      <c r="W291" s="69">
        <f t="shared" si="308"/>
        <v>13</v>
      </c>
      <c r="X291" s="41">
        <f t="shared" si="309"/>
        <v>8.5164285714285715</v>
      </c>
      <c r="Y291" s="41">
        <f t="shared" si="310"/>
        <v>110.71357142857143</v>
      </c>
      <c r="Z291" s="41">
        <f t="shared" si="311"/>
        <v>0.2857142857142857</v>
      </c>
      <c r="AA291" s="41">
        <f t="shared" si="312"/>
        <v>3.7142857142857144</v>
      </c>
    </row>
    <row r="292" spans="1:27" x14ac:dyDescent="0.2">
      <c r="A292" s="27">
        <v>44428</v>
      </c>
      <c r="B292" s="1" t="s">
        <v>316</v>
      </c>
      <c r="D292" s="27">
        <v>44428</v>
      </c>
      <c r="E292" s="1" t="s">
        <v>265</v>
      </c>
      <c r="F292" s="1" t="s">
        <v>5</v>
      </c>
      <c r="G292" s="41">
        <v>759.37</v>
      </c>
      <c r="H292" s="41">
        <v>759.37</v>
      </c>
      <c r="I292" s="1" t="s">
        <v>696</v>
      </c>
      <c r="J292" s="1">
        <v>29.25</v>
      </c>
      <c r="K292" s="1">
        <v>489750</v>
      </c>
      <c r="L292" s="27">
        <v>33435</v>
      </c>
      <c r="M292" s="27">
        <v>44085</v>
      </c>
      <c r="N292" s="27">
        <v>44603</v>
      </c>
      <c r="O292" s="27">
        <v>44610</v>
      </c>
      <c r="P292" s="1" t="s">
        <v>696</v>
      </c>
      <c r="Q292" s="27">
        <v>44408</v>
      </c>
      <c r="R292" s="27">
        <v>44421</v>
      </c>
      <c r="S292" s="67">
        <f t="shared" si="317"/>
        <v>44439</v>
      </c>
      <c r="T292" s="67">
        <f t="shared" si="305"/>
        <v>44408</v>
      </c>
      <c r="U292" s="67">
        <f t="shared" si="306"/>
        <v>44439</v>
      </c>
      <c r="V292" s="69">
        <f t="shared" si="307"/>
        <v>1</v>
      </c>
      <c r="W292" s="69">
        <f t="shared" si="308"/>
        <v>13</v>
      </c>
      <c r="X292" s="41">
        <f t="shared" si="309"/>
        <v>54.240714285714283</v>
      </c>
      <c r="Y292" s="41">
        <f t="shared" si="310"/>
        <v>705.12928571428574</v>
      </c>
      <c r="Z292" s="41">
        <f t="shared" si="311"/>
        <v>2.089285714285714</v>
      </c>
      <c r="AA292" s="41">
        <f t="shared" si="312"/>
        <v>27.160714285714285</v>
      </c>
    </row>
    <row r="293" spans="1:27" x14ac:dyDescent="0.2">
      <c r="A293" s="27">
        <v>44428</v>
      </c>
      <c r="B293" s="1" t="s">
        <v>365</v>
      </c>
      <c r="D293" s="27">
        <v>44428</v>
      </c>
      <c r="E293" s="1" t="s">
        <v>357</v>
      </c>
      <c r="F293" s="1" t="s">
        <v>29</v>
      </c>
      <c r="G293" s="41">
        <v>10</v>
      </c>
      <c r="H293" s="41">
        <v>400</v>
      </c>
      <c r="I293" s="1" t="s">
        <v>711</v>
      </c>
      <c r="J293" s="1">
        <v>40</v>
      </c>
      <c r="K293" s="1">
        <v>489994</v>
      </c>
      <c r="L293" s="27" t="s">
        <v>705</v>
      </c>
      <c r="M293" s="27">
        <v>37880</v>
      </c>
      <c r="N293" s="27"/>
      <c r="O293" s="27">
        <v>44680</v>
      </c>
      <c r="P293" s="1" t="s">
        <v>697</v>
      </c>
      <c r="Q293" s="27">
        <v>44408</v>
      </c>
      <c r="R293" s="27">
        <v>44421</v>
      </c>
      <c r="S293" s="67">
        <f t="shared" si="317"/>
        <v>44439</v>
      </c>
      <c r="T293" s="67">
        <f t="shared" si="305"/>
        <v>44408</v>
      </c>
      <c r="U293" s="67">
        <f t="shared" si="306"/>
        <v>44439</v>
      </c>
      <c r="V293" s="69">
        <f t="shared" si="307"/>
        <v>1</v>
      </c>
      <c r="W293" s="69">
        <f t="shared" si="308"/>
        <v>13</v>
      </c>
      <c r="X293" s="41">
        <f t="shared" si="309"/>
        <v>28.571428571428569</v>
      </c>
      <c r="Y293" s="41">
        <f t="shared" si="310"/>
        <v>371.42857142857144</v>
      </c>
      <c r="Z293" s="41">
        <f t="shared" si="311"/>
        <v>2.8571428571428568</v>
      </c>
      <c r="AA293" s="41">
        <f t="shared" si="312"/>
        <v>37.142857142857146</v>
      </c>
    </row>
    <row r="294" spans="1:27" x14ac:dyDescent="0.2">
      <c r="A294" s="27">
        <v>44442</v>
      </c>
      <c r="B294" s="1">
        <v>11294</v>
      </c>
      <c r="D294" s="27">
        <v>44442</v>
      </c>
      <c r="E294" s="1" t="s">
        <v>265</v>
      </c>
      <c r="F294" s="1" t="s">
        <v>5</v>
      </c>
      <c r="G294" s="41">
        <v>923.08</v>
      </c>
      <c r="H294" s="41">
        <v>923.08</v>
      </c>
      <c r="I294" s="1" t="s">
        <v>696</v>
      </c>
      <c r="J294" s="1">
        <v>40</v>
      </c>
      <c r="K294" s="1">
        <v>491618</v>
      </c>
      <c r="L294" s="27">
        <v>32996</v>
      </c>
      <c r="M294" s="27">
        <v>44431</v>
      </c>
      <c r="N294" s="27"/>
      <c r="O294" s="27">
        <v>44680</v>
      </c>
      <c r="P294" s="1" t="s">
        <v>696</v>
      </c>
      <c r="Q294" s="27">
        <v>44422</v>
      </c>
      <c r="R294" s="27">
        <v>44435</v>
      </c>
      <c r="S294" s="67">
        <f t="shared" si="317"/>
        <v>44469</v>
      </c>
      <c r="T294" s="67">
        <f t="shared" si="305"/>
        <v>44439</v>
      </c>
      <c r="U294" s="67" t="str">
        <f t="shared" si="306"/>
        <v>na</v>
      </c>
      <c r="V294" s="69">
        <f t="shared" si="307"/>
        <v>14</v>
      </c>
      <c r="W294" s="69">
        <f t="shared" si="308"/>
        <v>0</v>
      </c>
      <c r="X294" s="41">
        <f t="shared" si="309"/>
        <v>923.08</v>
      </c>
      <c r="Y294" s="41">
        <f t="shared" si="310"/>
        <v>0</v>
      </c>
      <c r="Z294" s="41">
        <f t="shared" si="311"/>
        <v>40</v>
      </c>
      <c r="AA294" s="41">
        <f t="shared" si="312"/>
        <v>0</v>
      </c>
    </row>
    <row r="295" spans="1:27" x14ac:dyDescent="0.2">
      <c r="A295" s="27">
        <v>44442</v>
      </c>
      <c r="B295" s="1" t="s">
        <v>320</v>
      </c>
      <c r="D295" s="27">
        <v>44442</v>
      </c>
      <c r="E295" s="1" t="s">
        <v>265</v>
      </c>
      <c r="F295" s="1" t="s">
        <v>5</v>
      </c>
      <c r="G295" s="41">
        <v>1846.15</v>
      </c>
      <c r="H295" s="41">
        <v>1846.15</v>
      </c>
      <c r="I295" s="1" t="s">
        <v>696</v>
      </c>
      <c r="J295" s="1">
        <v>80</v>
      </c>
      <c r="K295" s="1">
        <v>491533</v>
      </c>
      <c r="L295" s="27">
        <v>30022</v>
      </c>
      <c r="M295" s="27">
        <v>44412</v>
      </c>
      <c r="N295" s="27">
        <v>44573</v>
      </c>
      <c r="O295" s="27">
        <v>44574</v>
      </c>
      <c r="P295" s="1" t="s">
        <v>696</v>
      </c>
      <c r="Q295" s="27">
        <v>44422</v>
      </c>
      <c r="R295" s="27">
        <v>44435</v>
      </c>
      <c r="S295" s="67">
        <f t="shared" si="317"/>
        <v>44469</v>
      </c>
      <c r="T295" s="67">
        <f t="shared" si="305"/>
        <v>44439</v>
      </c>
      <c r="U295" s="67" t="str">
        <f t="shared" si="306"/>
        <v>na</v>
      </c>
      <c r="V295" s="69">
        <f t="shared" si="307"/>
        <v>14</v>
      </c>
      <c r="W295" s="69">
        <f t="shared" si="308"/>
        <v>0</v>
      </c>
      <c r="X295" s="41">
        <f t="shared" si="309"/>
        <v>1846.15</v>
      </c>
      <c r="Y295" s="41">
        <f t="shared" si="310"/>
        <v>0</v>
      </c>
      <c r="Z295" s="41">
        <f t="shared" si="311"/>
        <v>80</v>
      </c>
      <c r="AA295" s="41">
        <f t="shared" si="312"/>
        <v>0</v>
      </c>
    </row>
    <row r="296" spans="1:27" x14ac:dyDescent="0.2">
      <c r="A296" s="27">
        <v>44442</v>
      </c>
      <c r="B296" s="1" t="s">
        <v>321</v>
      </c>
      <c r="D296" s="27">
        <v>44442</v>
      </c>
      <c r="E296" s="1" t="s">
        <v>265</v>
      </c>
      <c r="F296" s="1" t="s">
        <v>5</v>
      </c>
      <c r="G296" s="41">
        <v>1866.47</v>
      </c>
      <c r="H296" s="41">
        <v>1866.47</v>
      </c>
      <c r="I296" s="1" t="s">
        <v>696</v>
      </c>
      <c r="J296" s="1">
        <v>73.25</v>
      </c>
      <c r="K296" s="1">
        <v>491554</v>
      </c>
      <c r="L296" s="27">
        <v>29558</v>
      </c>
      <c r="M296" s="27">
        <v>44319</v>
      </c>
      <c r="N296" s="27">
        <v>44448</v>
      </c>
      <c r="O296" s="27">
        <v>44456</v>
      </c>
      <c r="P296" s="1" t="s">
        <v>696</v>
      </c>
      <c r="Q296" s="27">
        <v>44422</v>
      </c>
      <c r="R296" s="27">
        <v>44435</v>
      </c>
      <c r="S296" s="67">
        <f t="shared" si="317"/>
        <v>44469</v>
      </c>
      <c r="T296" s="67">
        <f t="shared" si="305"/>
        <v>44439</v>
      </c>
      <c r="U296" s="67" t="str">
        <f t="shared" si="306"/>
        <v>na</v>
      </c>
      <c r="V296" s="69">
        <f t="shared" si="307"/>
        <v>14</v>
      </c>
      <c r="W296" s="69">
        <f t="shared" si="308"/>
        <v>0</v>
      </c>
      <c r="X296" s="41">
        <f t="shared" si="309"/>
        <v>1866.47</v>
      </c>
      <c r="Y296" s="41">
        <f t="shared" si="310"/>
        <v>0</v>
      </c>
      <c r="Z296" s="41">
        <f t="shared" si="311"/>
        <v>73.25</v>
      </c>
      <c r="AA296" s="41">
        <f t="shared" si="312"/>
        <v>0</v>
      </c>
    </row>
    <row r="297" spans="1:27" x14ac:dyDescent="0.2">
      <c r="A297" s="27">
        <v>44442</v>
      </c>
      <c r="B297" s="1" t="s">
        <v>321</v>
      </c>
      <c r="D297" s="27">
        <v>44442</v>
      </c>
      <c r="E297" s="1" t="s">
        <v>354</v>
      </c>
      <c r="F297" s="1" t="s">
        <v>29</v>
      </c>
      <c r="G297" s="41">
        <v>76.44</v>
      </c>
      <c r="H297" s="41">
        <v>76.44</v>
      </c>
      <c r="I297" s="1" t="s">
        <v>696</v>
      </c>
      <c r="J297" s="1">
        <v>3</v>
      </c>
      <c r="K297" s="1">
        <v>491554</v>
      </c>
      <c r="L297" s="27">
        <v>29558</v>
      </c>
      <c r="M297" s="27">
        <v>44319</v>
      </c>
      <c r="N297" s="27">
        <v>44448</v>
      </c>
      <c r="O297" s="27">
        <v>44456</v>
      </c>
      <c r="P297" s="1" t="s">
        <v>704</v>
      </c>
      <c r="Q297" s="27">
        <v>44422</v>
      </c>
      <c r="R297" s="27">
        <v>44435</v>
      </c>
      <c r="S297" s="67">
        <f t="shared" si="317"/>
        <v>44469</v>
      </c>
      <c r="T297" s="67">
        <f t="shared" si="305"/>
        <v>44439</v>
      </c>
      <c r="U297" s="67" t="str">
        <f t="shared" si="306"/>
        <v>na</v>
      </c>
      <c r="V297" s="69">
        <f t="shared" si="307"/>
        <v>14</v>
      </c>
      <c r="W297" s="69">
        <f t="shared" si="308"/>
        <v>0</v>
      </c>
      <c r="X297" s="41">
        <f t="shared" si="309"/>
        <v>76.44</v>
      </c>
      <c r="Y297" s="41">
        <f t="shared" si="310"/>
        <v>0</v>
      </c>
      <c r="Z297" s="41">
        <f t="shared" si="311"/>
        <v>3</v>
      </c>
      <c r="AA297" s="41">
        <f t="shared" si="312"/>
        <v>0</v>
      </c>
    </row>
    <row r="298" spans="1:27" x14ac:dyDescent="0.2">
      <c r="A298" s="27">
        <v>44442</v>
      </c>
      <c r="B298" s="1" t="s">
        <v>393</v>
      </c>
      <c r="D298" s="27">
        <v>44442</v>
      </c>
      <c r="E298" s="1" t="s">
        <v>376</v>
      </c>
      <c r="F298" s="1" t="s">
        <v>31</v>
      </c>
      <c r="G298" s="41">
        <v>4107.6899999999996</v>
      </c>
      <c r="H298" s="41">
        <v>4107.6899999999996</v>
      </c>
      <c r="I298" s="1" t="s">
        <v>696</v>
      </c>
      <c r="J298" s="1">
        <v>80</v>
      </c>
      <c r="K298" s="1">
        <v>491717</v>
      </c>
      <c r="L298" s="27" t="s">
        <v>706</v>
      </c>
      <c r="M298" s="27">
        <v>41122</v>
      </c>
      <c r="N298" s="27"/>
      <c r="O298" s="27">
        <v>44680</v>
      </c>
      <c r="P298" s="1" t="s">
        <v>696</v>
      </c>
      <c r="Q298" s="27">
        <v>44422</v>
      </c>
      <c r="R298" s="27">
        <v>44435</v>
      </c>
      <c r="S298" s="67">
        <f t="shared" si="317"/>
        <v>44469</v>
      </c>
      <c r="T298" s="67">
        <f t="shared" si="305"/>
        <v>44439</v>
      </c>
      <c r="U298" s="67" t="str">
        <f t="shared" si="306"/>
        <v>na</v>
      </c>
      <c r="V298" s="69">
        <f t="shared" si="307"/>
        <v>14</v>
      </c>
      <c r="W298" s="69">
        <f t="shared" si="308"/>
        <v>0</v>
      </c>
      <c r="X298" s="41">
        <f t="shared" si="309"/>
        <v>4107.6899999999996</v>
      </c>
      <c r="Y298" s="41">
        <f t="shared" si="310"/>
        <v>0</v>
      </c>
      <c r="Z298" s="41">
        <f t="shared" si="311"/>
        <v>80</v>
      </c>
      <c r="AA298" s="41">
        <f t="shared" si="312"/>
        <v>0</v>
      </c>
    </row>
    <row r="299" spans="1:27" x14ac:dyDescent="0.2">
      <c r="A299" s="27">
        <v>44442</v>
      </c>
      <c r="B299" s="1" t="s">
        <v>412</v>
      </c>
      <c r="D299" s="27">
        <v>44442</v>
      </c>
      <c r="E299" s="1" t="s">
        <v>402</v>
      </c>
      <c r="F299" s="1" t="s">
        <v>32</v>
      </c>
      <c r="G299" s="41">
        <v>1230.77</v>
      </c>
      <c r="H299" s="41">
        <v>1230.77</v>
      </c>
      <c r="I299" s="1" t="s">
        <v>696</v>
      </c>
      <c r="J299" s="1">
        <v>64</v>
      </c>
      <c r="K299" s="1">
        <v>491577</v>
      </c>
      <c r="L299" s="27">
        <v>27871</v>
      </c>
      <c r="M299" s="27">
        <v>44368</v>
      </c>
      <c r="N299" s="27">
        <v>44519</v>
      </c>
      <c r="O299" s="27">
        <v>44526</v>
      </c>
      <c r="P299" s="1" t="s">
        <v>696</v>
      </c>
      <c r="Q299" s="27">
        <v>44422</v>
      </c>
      <c r="R299" s="27">
        <v>44435</v>
      </c>
      <c r="S299" s="67">
        <f t="shared" si="317"/>
        <v>44469</v>
      </c>
      <c r="T299" s="67">
        <f t="shared" si="305"/>
        <v>44439</v>
      </c>
      <c r="U299" s="67" t="str">
        <f t="shared" si="306"/>
        <v>na</v>
      </c>
      <c r="V299" s="69">
        <f t="shared" si="307"/>
        <v>14</v>
      </c>
      <c r="W299" s="69">
        <f t="shared" si="308"/>
        <v>0</v>
      </c>
      <c r="X299" s="41">
        <f t="shared" si="309"/>
        <v>1230.77</v>
      </c>
      <c r="Y299" s="41">
        <f t="shared" si="310"/>
        <v>0</v>
      </c>
      <c r="Z299" s="41">
        <f t="shared" si="311"/>
        <v>64</v>
      </c>
      <c r="AA299" s="41">
        <f t="shared" si="312"/>
        <v>0</v>
      </c>
    </row>
    <row r="300" spans="1:27" x14ac:dyDescent="0.2">
      <c r="A300" s="27">
        <v>44442</v>
      </c>
      <c r="B300" s="1" t="s">
        <v>322</v>
      </c>
      <c r="D300" s="27">
        <v>44442</v>
      </c>
      <c r="E300" s="1" t="s">
        <v>265</v>
      </c>
      <c r="F300" s="1" t="s">
        <v>5</v>
      </c>
      <c r="G300" s="41">
        <v>1907.7</v>
      </c>
      <c r="H300" s="41">
        <v>1907.7</v>
      </c>
      <c r="I300" s="1" t="s">
        <v>696</v>
      </c>
      <c r="J300" s="1">
        <v>64</v>
      </c>
      <c r="K300" s="1">
        <v>491596</v>
      </c>
      <c r="L300" s="27">
        <v>34183</v>
      </c>
      <c r="M300" s="27" t="s">
        <v>703</v>
      </c>
      <c r="N300" s="27"/>
      <c r="O300" s="27">
        <v>44680</v>
      </c>
      <c r="P300" s="1" t="s">
        <v>696</v>
      </c>
      <c r="Q300" s="27">
        <v>44422</v>
      </c>
      <c r="R300" s="27">
        <v>44435</v>
      </c>
      <c r="S300" s="67">
        <f t="shared" si="317"/>
        <v>44469</v>
      </c>
      <c r="T300" s="67">
        <f t="shared" ref="T300:T363" si="319">EOMONTH(Q300,0)</f>
        <v>44439</v>
      </c>
      <c r="U300" s="67" t="str">
        <f t="shared" ref="U300:U363" si="320">IF(T300=EOMONTH(R300,0),"na",EOMONTH(R300,0))</f>
        <v>na</v>
      </c>
      <c r="V300" s="69">
        <f t="shared" ref="V300:V363" si="321">IF(U300="na",R300-Q300,T300-Q300)+1</f>
        <v>14</v>
      </c>
      <c r="W300" s="69">
        <f t="shared" ref="W300:W363" si="322">IF(U300="na",0,DAY(R300))</f>
        <v>0</v>
      </c>
      <c r="X300" s="41">
        <f t="shared" ref="X300:X363" si="323">V300/SUM(V300:W300)*H300</f>
        <v>1907.7</v>
      </c>
      <c r="Y300" s="41">
        <f t="shared" ref="Y300:Y363" si="324">H300-X300</f>
        <v>0</v>
      </c>
      <c r="Z300" s="41">
        <f t="shared" ref="Z300:Z363" si="325">V300/SUM(V300:W300)*J300</f>
        <v>64</v>
      </c>
      <c r="AA300" s="41">
        <f t="shared" ref="AA300:AA363" si="326">J300-Z300</f>
        <v>0</v>
      </c>
    </row>
    <row r="301" spans="1:27" x14ac:dyDescent="0.2">
      <c r="A301" s="27">
        <v>44442</v>
      </c>
      <c r="B301" s="1" t="s">
        <v>322</v>
      </c>
      <c r="D301" s="27">
        <v>44442</v>
      </c>
      <c r="E301" s="1" t="s">
        <v>354</v>
      </c>
      <c r="F301" s="1" t="s">
        <v>29</v>
      </c>
      <c r="G301" s="41">
        <v>476.92</v>
      </c>
      <c r="H301" s="41">
        <v>476.92</v>
      </c>
      <c r="I301" s="1" t="s">
        <v>696</v>
      </c>
      <c r="J301" s="1">
        <v>16</v>
      </c>
      <c r="K301" s="1">
        <v>491596</v>
      </c>
      <c r="L301" s="27">
        <v>34183</v>
      </c>
      <c r="M301" s="27" t="s">
        <v>703</v>
      </c>
      <c r="N301" s="27"/>
      <c r="O301" s="27">
        <v>44680</v>
      </c>
      <c r="P301" s="1" t="s">
        <v>704</v>
      </c>
      <c r="Q301" s="27">
        <v>44422</v>
      </c>
      <c r="R301" s="27">
        <v>44435</v>
      </c>
      <c r="S301" s="67">
        <f t="shared" si="317"/>
        <v>44469</v>
      </c>
      <c r="T301" s="67">
        <f t="shared" si="319"/>
        <v>44439</v>
      </c>
      <c r="U301" s="67" t="str">
        <f t="shared" si="320"/>
        <v>na</v>
      </c>
      <c r="V301" s="69">
        <f t="shared" si="321"/>
        <v>14</v>
      </c>
      <c r="W301" s="69">
        <f t="shared" si="322"/>
        <v>0</v>
      </c>
      <c r="X301" s="41">
        <f t="shared" si="323"/>
        <v>476.92</v>
      </c>
      <c r="Y301" s="41">
        <f t="shared" si="324"/>
        <v>0</v>
      </c>
      <c r="Z301" s="41">
        <f t="shared" si="325"/>
        <v>16</v>
      </c>
      <c r="AA301" s="41">
        <f t="shared" si="326"/>
        <v>0</v>
      </c>
    </row>
    <row r="302" spans="1:27" x14ac:dyDescent="0.2">
      <c r="A302" s="27">
        <v>44442</v>
      </c>
      <c r="B302" s="1" t="s">
        <v>366</v>
      </c>
      <c r="D302" s="27">
        <v>44442</v>
      </c>
      <c r="E302" s="1" t="s">
        <v>357</v>
      </c>
      <c r="F302" s="1" t="s">
        <v>29</v>
      </c>
      <c r="G302" s="41">
        <v>10</v>
      </c>
      <c r="H302" s="41">
        <v>400</v>
      </c>
      <c r="I302" s="1" t="s">
        <v>711</v>
      </c>
      <c r="J302" s="1">
        <v>40</v>
      </c>
      <c r="K302" s="1">
        <v>491792</v>
      </c>
      <c r="L302" s="27" t="s">
        <v>705</v>
      </c>
      <c r="M302" s="27">
        <v>37880</v>
      </c>
      <c r="N302" s="27"/>
      <c r="O302" s="27">
        <v>44680</v>
      </c>
      <c r="P302" s="1" t="s">
        <v>697</v>
      </c>
      <c r="Q302" s="27">
        <v>44422</v>
      </c>
      <c r="R302" s="27">
        <v>44435</v>
      </c>
      <c r="S302" s="67">
        <f t="shared" si="317"/>
        <v>44469</v>
      </c>
      <c r="T302" s="67">
        <f t="shared" si="319"/>
        <v>44439</v>
      </c>
      <c r="U302" s="67" t="str">
        <f t="shared" si="320"/>
        <v>na</v>
      </c>
      <c r="V302" s="69">
        <f t="shared" si="321"/>
        <v>14</v>
      </c>
      <c r="W302" s="69">
        <f t="shared" si="322"/>
        <v>0</v>
      </c>
      <c r="X302" s="41">
        <f t="shared" si="323"/>
        <v>400</v>
      </c>
      <c r="Y302" s="41">
        <f t="shared" si="324"/>
        <v>0</v>
      </c>
      <c r="Z302" s="41">
        <f t="shared" si="325"/>
        <v>40</v>
      </c>
      <c r="AA302" s="41">
        <f t="shared" si="326"/>
        <v>0</v>
      </c>
    </row>
    <row r="303" spans="1:27" x14ac:dyDescent="0.2">
      <c r="A303" s="27">
        <v>44456</v>
      </c>
      <c r="B303" s="1" t="s">
        <v>325</v>
      </c>
      <c r="D303" s="27">
        <v>44456</v>
      </c>
      <c r="E303" s="1" t="s">
        <v>265</v>
      </c>
      <c r="F303" s="1" t="s">
        <v>5</v>
      </c>
      <c r="G303" s="41">
        <v>1846.15</v>
      </c>
      <c r="H303" s="41">
        <v>1846.15</v>
      </c>
      <c r="I303" s="1" t="s">
        <v>696</v>
      </c>
      <c r="J303" s="1">
        <v>80</v>
      </c>
      <c r="K303" s="1">
        <v>493156</v>
      </c>
      <c r="L303" s="27">
        <v>30022</v>
      </c>
      <c r="M303" s="27">
        <v>44412</v>
      </c>
      <c r="N303" s="27">
        <v>44573</v>
      </c>
      <c r="O303" s="27">
        <v>44574</v>
      </c>
      <c r="P303" s="1" t="s">
        <v>696</v>
      </c>
      <c r="Q303" s="27">
        <v>44436</v>
      </c>
      <c r="R303" s="27">
        <v>44449</v>
      </c>
      <c r="S303" s="67">
        <f t="shared" si="317"/>
        <v>44469</v>
      </c>
      <c r="T303" s="67">
        <f t="shared" si="319"/>
        <v>44439</v>
      </c>
      <c r="U303" s="67">
        <f t="shared" si="320"/>
        <v>44469</v>
      </c>
      <c r="V303" s="69">
        <f t="shared" si="321"/>
        <v>4</v>
      </c>
      <c r="W303" s="69">
        <f t="shared" si="322"/>
        <v>10</v>
      </c>
      <c r="X303" s="41">
        <f t="shared" si="323"/>
        <v>527.47142857142853</v>
      </c>
      <c r="Y303" s="41">
        <f t="shared" si="324"/>
        <v>1318.6785714285716</v>
      </c>
      <c r="Z303" s="41">
        <f t="shared" si="325"/>
        <v>22.857142857142854</v>
      </c>
      <c r="AA303" s="41">
        <f t="shared" si="326"/>
        <v>57.142857142857146</v>
      </c>
    </row>
    <row r="304" spans="1:27" x14ac:dyDescent="0.2">
      <c r="A304" s="27">
        <v>44456</v>
      </c>
      <c r="B304" s="1" t="s">
        <v>327</v>
      </c>
      <c r="D304" s="27">
        <v>44456</v>
      </c>
      <c r="E304" s="1" t="s">
        <v>265</v>
      </c>
      <c r="F304" s="1" t="s">
        <v>5</v>
      </c>
      <c r="G304" s="41">
        <v>2038.46</v>
      </c>
      <c r="H304" s="41">
        <v>2038.46</v>
      </c>
      <c r="I304" s="1" t="s">
        <v>696</v>
      </c>
      <c r="J304" s="1">
        <v>80</v>
      </c>
      <c r="K304" s="1">
        <v>493134</v>
      </c>
      <c r="L304" s="27">
        <v>29558</v>
      </c>
      <c r="M304" s="27">
        <v>44319</v>
      </c>
      <c r="N304" s="27">
        <v>44448</v>
      </c>
      <c r="O304" s="27">
        <v>44456</v>
      </c>
      <c r="P304" s="1" t="s">
        <v>696</v>
      </c>
      <c r="Q304" s="27">
        <v>44436</v>
      </c>
      <c r="R304" s="27">
        <v>44449</v>
      </c>
      <c r="S304" s="67">
        <f t="shared" si="317"/>
        <v>44469</v>
      </c>
      <c r="T304" s="67">
        <f t="shared" si="319"/>
        <v>44439</v>
      </c>
      <c r="U304" s="67">
        <f t="shared" si="320"/>
        <v>44469</v>
      </c>
      <c r="V304" s="69">
        <f t="shared" si="321"/>
        <v>4</v>
      </c>
      <c r="W304" s="69">
        <f t="shared" si="322"/>
        <v>10</v>
      </c>
      <c r="X304" s="41">
        <f t="shared" si="323"/>
        <v>582.41714285714284</v>
      </c>
      <c r="Y304" s="41">
        <f t="shared" si="324"/>
        <v>1456.0428571428572</v>
      </c>
      <c r="Z304" s="41">
        <f t="shared" si="325"/>
        <v>22.857142857142854</v>
      </c>
      <c r="AA304" s="41">
        <f t="shared" si="326"/>
        <v>57.142857142857146</v>
      </c>
    </row>
    <row r="305" spans="1:27" x14ac:dyDescent="0.2">
      <c r="A305" s="27">
        <v>44456</v>
      </c>
      <c r="B305" s="1" t="s">
        <v>394</v>
      </c>
      <c r="D305" s="27">
        <v>44456</v>
      </c>
      <c r="E305" s="1" t="s">
        <v>376</v>
      </c>
      <c r="F305" s="1" t="s">
        <v>31</v>
      </c>
      <c r="G305" s="41">
        <v>4107.6899999999996</v>
      </c>
      <c r="H305" s="41">
        <v>4107.6899999999996</v>
      </c>
      <c r="I305" s="1" t="s">
        <v>696</v>
      </c>
      <c r="J305" s="1">
        <v>80</v>
      </c>
      <c r="K305" s="1">
        <v>493340</v>
      </c>
      <c r="L305" s="27" t="s">
        <v>706</v>
      </c>
      <c r="M305" s="27">
        <v>41122</v>
      </c>
      <c r="N305" s="27"/>
      <c r="O305" s="27">
        <v>44680</v>
      </c>
      <c r="P305" s="1" t="s">
        <v>696</v>
      </c>
      <c r="Q305" s="27">
        <v>44436</v>
      </c>
      <c r="R305" s="27">
        <v>44449</v>
      </c>
      <c r="S305" s="67">
        <f t="shared" si="317"/>
        <v>44469</v>
      </c>
      <c r="T305" s="67">
        <f t="shared" si="319"/>
        <v>44439</v>
      </c>
      <c r="U305" s="67">
        <f t="shared" si="320"/>
        <v>44469</v>
      </c>
      <c r="V305" s="69">
        <f t="shared" si="321"/>
        <v>4</v>
      </c>
      <c r="W305" s="69">
        <f t="shared" si="322"/>
        <v>10</v>
      </c>
      <c r="X305" s="41">
        <f t="shared" si="323"/>
        <v>1173.6257142857141</v>
      </c>
      <c r="Y305" s="41">
        <f t="shared" si="324"/>
        <v>2934.0642857142857</v>
      </c>
      <c r="Z305" s="41">
        <f t="shared" si="325"/>
        <v>22.857142857142854</v>
      </c>
      <c r="AA305" s="41">
        <f t="shared" si="326"/>
        <v>57.142857142857146</v>
      </c>
    </row>
    <row r="306" spans="1:27" x14ac:dyDescent="0.2">
      <c r="A306" s="27">
        <v>44456</v>
      </c>
      <c r="B306" s="1" t="s">
        <v>413</v>
      </c>
      <c r="D306" s="27">
        <v>44456</v>
      </c>
      <c r="E306" s="1" t="s">
        <v>402</v>
      </c>
      <c r="F306" s="1" t="s">
        <v>32</v>
      </c>
      <c r="G306" s="41">
        <v>1538.46</v>
      </c>
      <c r="H306" s="41">
        <v>1538.46</v>
      </c>
      <c r="I306" s="1" t="s">
        <v>696</v>
      </c>
      <c r="J306" s="1">
        <v>80</v>
      </c>
      <c r="K306" s="1">
        <v>493197</v>
      </c>
      <c r="L306" s="27">
        <v>27871</v>
      </c>
      <c r="M306" s="27">
        <v>44368</v>
      </c>
      <c r="N306" s="27">
        <v>44519</v>
      </c>
      <c r="O306" s="27">
        <v>44526</v>
      </c>
      <c r="P306" s="1" t="s">
        <v>696</v>
      </c>
      <c r="Q306" s="27">
        <v>44436</v>
      </c>
      <c r="R306" s="27">
        <v>44449</v>
      </c>
      <c r="S306" s="67">
        <f t="shared" si="317"/>
        <v>44469</v>
      </c>
      <c r="T306" s="67">
        <f t="shared" si="319"/>
        <v>44439</v>
      </c>
      <c r="U306" s="67">
        <f t="shared" si="320"/>
        <v>44469</v>
      </c>
      <c r="V306" s="69">
        <f t="shared" si="321"/>
        <v>4</v>
      </c>
      <c r="W306" s="69">
        <f t="shared" si="322"/>
        <v>10</v>
      </c>
      <c r="X306" s="41">
        <f t="shared" si="323"/>
        <v>439.56</v>
      </c>
      <c r="Y306" s="41">
        <f t="shared" si="324"/>
        <v>1098.9000000000001</v>
      </c>
      <c r="Z306" s="41">
        <f t="shared" si="325"/>
        <v>22.857142857142854</v>
      </c>
      <c r="AA306" s="41">
        <f t="shared" si="326"/>
        <v>57.142857142857146</v>
      </c>
    </row>
    <row r="307" spans="1:27" x14ac:dyDescent="0.2">
      <c r="A307" s="27">
        <v>44456</v>
      </c>
      <c r="B307" s="1" t="s">
        <v>324</v>
      </c>
      <c r="D307" s="27">
        <v>44456</v>
      </c>
      <c r="E307" s="1" t="s">
        <v>265</v>
      </c>
      <c r="F307" s="1" t="s">
        <v>5</v>
      </c>
      <c r="G307" s="41">
        <v>1803.37</v>
      </c>
      <c r="H307" s="41">
        <v>1803.37</v>
      </c>
      <c r="I307" s="1" t="s">
        <v>696</v>
      </c>
      <c r="J307" s="1">
        <v>60.5</v>
      </c>
      <c r="K307" s="1">
        <v>493216</v>
      </c>
      <c r="L307" s="27">
        <v>34183</v>
      </c>
      <c r="M307" s="27" t="s">
        <v>703</v>
      </c>
      <c r="N307" s="27"/>
      <c r="O307" s="27">
        <v>44680</v>
      </c>
      <c r="P307" s="1" t="s">
        <v>696</v>
      </c>
      <c r="Q307" s="27">
        <v>44436</v>
      </c>
      <c r="R307" s="27">
        <v>44449</v>
      </c>
      <c r="S307" s="67">
        <f t="shared" si="317"/>
        <v>44469</v>
      </c>
      <c r="T307" s="67">
        <f t="shared" si="319"/>
        <v>44439</v>
      </c>
      <c r="U307" s="67">
        <f t="shared" si="320"/>
        <v>44469</v>
      </c>
      <c r="V307" s="69">
        <f t="shared" si="321"/>
        <v>4</v>
      </c>
      <c r="W307" s="69">
        <f t="shared" si="322"/>
        <v>10</v>
      </c>
      <c r="X307" s="41">
        <f t="shared" si="323"/>
        <v>515.24857142857138</v>
      </c>
      <c r="Y307" s="41">
        <f t="shared" si="324"/>
        <v>1288.1214285714286</v>
      </c>
      <c r="Z307" s="41">
        <f t="shared" si="325"/>
        <v>17.285714285714285</v>
      </c>
      <c r="AA307" s="41">
        <f t="shared" si="326"/>
        <v>43.214285714285715</v>
      </c>
    </row>
    <row r="308" spans="1:27" x14ac:dyDescent="0.2">
      <c r="A308" s="27">
        <v>44456</v>
      </c>
      <c r="B308" s="1" t="s">
        <v>324</v>
      </c>
      <c r="D308" s="27">
        <v>44456</v>
      </c>
      <c r="E308" s="1" t="s">
        <v>354</v>
      </c>
      <c r="F308" s="1" t="s">
        <v>29</v>
      </c>
      <c r="G308" s="41">
        <v>581.25</v>
      </c>
      <c r="H308" s="41">
        <v>581.25</v>
      </c>
      <c r="I308" s="1" t="s">
        <v>696</v>
      </c>
      <c r="J308" s="1">
        <v>19.5</v>
      </c>
      <c r="K308" s="1">
        <v>493216</v>
      </c>
      <c r="L308" s="27">
        <v>34183</v>
      </c>
      <c r="M308" s="27" t="s">
        <v>703</v>
      </c>
      <c r="N308" s="27"/>
      <c r="O308" s="27">
        <v>44680</v>
      </c>
      <c r="P308" s="1" t="s">
        <v>704</v>
      </c>
      <c r="Q308" s="27">
        <v>44436</v>
      </c>
      <c r="R308" s="27">
        <v>44449</v>
      </c>
      <c r="S308" s="67">
        <f t="shared" si="317"/>
        <v>44469</v>
      </c>
      <c r="T308" s="67">
        <f t="shared" si="319"/>
        <v>44439</v>
      </c>
      <c r="U308" s="67">
        <f t="shared" si="320"/>
        <v>44469</v>
      </c>
      <c r="V308" s="69">
        <f t="shared" si="321"/>
        <v>4</v>
      </c>
      <c r="W308" s="69">
        <f t="shared" si="322"/>
        <v>10</v>
      </c>
      <c r="X308" s="41">
        <f t="shared" si="323"/>
        <v>166.07142857142856</v>
      </c>
      <c r="Y308" s="41">
        <f t="shared" si="324"/>
        <v>415.17857142857144</v>
      </c>
      <c r="Z308" s="41">
        <f t="shared" si="325"/>
        <v>5.5714285714285712</v>
      </c>
      <c r="AA308" s="41">
        <f t="shared" si="326"/>
        <v>13.928571428571429</v>
      </c>
    </row>
    <row r="309" spans="1:27" x14ac:dyDescent="0.2">
      <c r="A309" s="27">
        <v>44456</v>
      </c>
      <c r="B309" s="1" t="s">
        <v>323</v>
      </c>
      <c r="D309" s="27">
        <v>44456</v>
      </c>
      <c r="E309" s="1" t="s">
        <v>265</v>
      </c>
      <c r="F309" s="1" t="s">
        <v>5</v>
      </c>
      <c r="G309" s="41">
        <v>1107.69</v>
      </c>
      <c r="H309" s="41">
        <v>1107.69</v>
      </c>
      <c r="I309" s="1" t="s">
        <v>696</v>
      </c>
      <c r="J309" s="1">
        <v>48</v>
      </c>
      <c r="K309" s="1">
        <v>493259</v>
      </c>
      <c r="L309" s="27">
        <v>30960</v>
      </c>
      <c r="M309" s="27">
        <v>44453</v>
      </c>
      <c r="N309" s="27"/>
      <c r="O309" s="27">
        <v>44680</v>
      </c>
      <c r="P309" s="1" t="s">
        <v>696</v>
      </c>
      <c r="Q309" s="27">
        <v>44436</v>
      </c>
      <c r="R309" s="27">
        <v>44449</v>
      </c>
      <c r="S309" s="67">
        <f t="shared" si="317"/>
        <v>44469</v>
      </c>
      <c r="T309" s="67">
        <f t="shared" si="319"/>
        <v>44439</v>
      </c>
      <c r="U309" s="67">
        <f t="shared" si="320"/>
        <v>44469</v>
      </c>
      <c r="V309" s="69">
        <f t="shared" si="321"/>
        <v>4</v>
      </c>
      <c r="W309" s="69">
        <f t="shared" si="322"/>
        <v>10</v>
      </c>
      <c r="X309" s="41">
        <f t="shared" si="323"/>
        <v>316.48285714285714</v>
      </c>
      <c r="Y309" s="41">
        <f t="shared" si="324"/>
        <v>791.20714285714291</v>
      </c>
      <c r="Z309" s="41">
        <f t="shared" si="325"/>
        <v>13.714285714285714</v>
      </c>
      <c r="AA309" s="41">
        <f t="shared" si="326"/>
        <v>34.285714285714285</v>
      </c>
    </row>
    <row r="310" spans="1:27" x14ac:dyDescent="0.2">
      <c r="A310" s="27">
        <v>44456</v>
      </c>
      <c r="B310" s="1" t="s">
        <v>326</v>
      </c>
      <c r="D310" s="27">
        <v>44456</v>
      </c>
      <c r="E310" s="1" t="s">
        <v>265</v>
      </c>
      <c r="F310" s="1" t="s">
        <v>5</v>
      </c>
      <c r="G310" s="41">
        <v>1846.15</v>
      </c>
      <c r="H310" s="41">
        <v>1846.15</v>
      </c>
      <c r="I310" s="1" t="s">
        <v>696</v>
      </c>
      <c r="J310" s="1">
        <v>80</v>
      </c>
      <c r="K310" s="1">
        <v>493280</v>
      </c>
      <c r="L310" s="27">
        <v>32996</v>
      </c>
      <c r="M310" s="27">
        <v>44431</v>
      </c>
      <c r="N310" s="27"/>
      <c r="O310" s="27">
        <v>44680</v>
      </c>
      <c r="P310" s="1" t="s">
        <v>696</v>
      </c>
      <c r="Q310" s="27">
        <v>44436</v>
      </c>
      <c r="R310" s="27">
        <v>44449</v>
      </c>
      <c r="S310" s="67">
        <f t="shared" si="317"/>
        <v>44469</v>
      </c>
      <c r="T310" s="67">
        <f t="shared" si="319"/>
        <v>44439</v>
      </c>
      <c r="U310" s="67">
        <f t="shared" si="320"/>
        <v>44469</v>
      </c>
      <c r="V310" s="69">
        <f t="shared" si="321"/>
        <v>4</v>
      </c>
      <c r="W310" s="69">
        <f t="shared" si="322"/>
        <v>10</v>
      </c>
      <c r="X310" s="41">
        <f t="shared" si="323"/>
        <v>527.47142857142853</v>
      </c>
      <c r="Y310" s="41">
        <f t="shared" si="324"/>
        <v>1318.6785714285716</v>
      </c>
      <c r="Z310" s="41">
        <f t="shared" si="325"/>
        <v>22.857142857142854</v>
      </c>
      <c r="AA310" s="41">
        <f t="shared" si="326"/>
        <v>57.142857142857146</v>
      </c>
    </row>
    <row r="311" spans="1:27" x14ac:dyDescent="0.2">
      <c r="A311" s="27">
        <v>44456</v>
      </c>
      <c r="B311" s="1" t="s">
        <v>367</v>
      </c>
      <c r="D311" s="27">
        <v>44456</v>
      </c>
      <c r="E311" s="1" t="s">
        <v>357</v>
      </c>
      <c r="F311" s="1" t="s">
        <v>29</v>
      </c>
      <c r="G311" s="41">
        <v>10</v>
      </c>
      <c r="H311" s="41">
        <v>400</v>
      </c>
      <c r="I311" s="1" t="s">
        <v>711</v>
      </c>
      <c r="J311" s="1">
        <v>40</v>
      </c>
      <c r="K311" s="1">
        <v>493435</v>
      </c>
      <c r="L311" s="27" t="s">
        <v>705</v>
      </c>
      <c r="M311" s="27">
        <v>37880</v>
      </c>
      <c r="N311" s="27"/>
      <c r="O311" s="27">
        <v>44680</v>
      </c>
      <c r="P311" s="1" t="s">
        <v>697</v>
      </c>
      <c r="Q311" s="27">
        <v>44436</v>
      </c>
      <c r="R311" s="27">
        <v>44449</v>
      </c>
      <c r="S311" s="67">
        <f t="shared" si="317"/>
        <v>44469</v>
      </c>
      <c r="T311" s="67">
        <f t="shared" si="319"/>
        <v>44439</v>
      </c>
      <c r="U311" s="67">
        <f t="shared" si="320"/>
        <v>44469</v>
      </c>
      <c r="V311" s="69">
        <f t="shared" si="321"/>
        <v>4</v>
      </c>
      <c r="W311" s="69">
        <f t="shared" si="322"/>
        <v>10</v>
      </c>
      <c r="X311" s="41">
        <f t="shared" si="323"/>
        <v>114.28571428571428</v>
      </c>
      <c r="Y311" s="41">
        <f t="shared" si="324"/>
        <v>285.71428571428572</v>
      </c>
      <c r="Z311" s="41">
        <f t="shared" si="325"/>
        <v>11.428571428571427</v>
      </c>
      <c r="AA311" s="41">
        <f t="shared" si="326"/>
        <v>28.571428571428573</v>
      </c>
    </row>
    <row r="312" spans="1:27" x14ac:dyDescent="0.2">
      <c r="A312" s="27">
        <v>44470</v>
      </c>
      <c r="B312" s="1" t="s">
        <v>328</v>
      </c>
      <c r="D312" s="27">
        <v>44470</v>
      </c>
      <c r="E312" s="1" t="s">
        <v>265</v>
      </c>
      <c r="F312" s="1" t="s">
        <v>5</v>
      </c>
      <c r="G312" s="41">
        <v>1846.15</v>
      </c>
      <c r="H312" s="41">
        <v>1846.15</v>
      </c>
      <c r="I312" s="1" t="s">
        <v>696</v>
      </c>
      <c r="J312" s="1">
        <v>80</v>
      </c>
      <c r="K312" s="1">
        <v>494582</v>
      </c>
      <c r="L312" s="27">
        <v>30022</v>
      </c>
      <c r="M312" s="27">
        <v>44412</v>
      </c>
      <c r="N312" s="27">
        <v>44573</v>
      </c>
      <c r="O312" s="27">
        <v>44574</v>
      </c>
      <c r="P312" s="1" t="s">
        <v>696</v>
      </c>
      <c r="Q312" s="27">
        <v>44450</v>
      </c>
      <c r="R312" s="27">
        <v>44463</v>
      </c>
      <c r="S312" s="67">
        <f t="shared" si="317"/>
        <v>44500</v>
      </c>
      <c r="T312" s="67">
        <f t="shared" si="319"/>
        <v>44469</v>
      </c>
      <c r="U312" s="67" t="str">
        <f t="shared" si="320"/>
        <v>na</v>
      </c>
      <c r="V312" s="69">
        <f t="shared" si="321"/>
        <v>14</v>
      </c>
      <c r="W312" s="69">
        <f t="shared" si="322"/>
        <v>0</v>
      </c>
      <c r="X312" s="41">
        <f t="shared" si="323"/>
        <v>1846.15</v>
      </c>
      <c r="Y312" s="41">
        <f t="shared" si="324"/>
        <v>0</v>
      </c>
      <c r="Z312" s="41">
        <f t="shared" si="325"/>
        <v>80</v>
      </c>
      <c r="AA312" s="41">
        <f t="shared" si="326"/>
        <v>0</v>
      </c>
    </row>
    <row r="313" spans="1:27" x14ac:dyDescent="0.2">
      <c r="A313" s="27">
        <v>44470</v>
      </c>
      <c r="B313" s="1" t="s">
        <v>395</v>
      </c>
      <c r="D313" s="27">
        <v>44470</v>
      </c>
      <c r="E313" s="1" t="s">
        <v>376</v>
      </c>
      <c r="F313" s="1" t="s">
        <v>31</v>
      </c>
      <c r="G313" s="41">
        <v>4107.6899999999996</v>
      </c>
      <c r="H313" s="41">
        <v>4107.6899999999996</v>
      </c>
      <c r="I313" s="1" t="s">
        <v>696</v>
      </c>
      <c r="J313" s="1">
        <v>80</v>
      </c>
      <c r="K313" s="1">
        <v>494704</v>
      </c>
      <c r="L313" s="27" t="s">
        <v>706</v>
      </c>
      <c r="M313" s="27">
        <v>41122</v>
      </c>
      <c r="N313" s="27"/>
      <c r="O313" s="27">
        <v>44680</v>
      </c>
      <c r="P313" s="1" t="s">
        <v>696</v>
      </c>
      <c r="Q313" s="27">
        <v>44450</v>
      </c>
      <c r="R313" s="27">
        <v>44463</v>
      </c>
      <c r="S313" s="67">
        <f t="shared" si="317"/>
        <v>44500</v>
      </c>
      <c r="T313" s="67">
        <f t="shared" si="319"/>
        <v>44469</v>
      </c>
      <c r="U313" s="67" t="str">
        <f t="shared" si="320"/>
        <v>na</v>
      </c>
      <c r="V313" s="69">
        <f t="shared" si="321"/>
        <v>14</v>
      </c>
      <c r="W313" s="69">
        <f t="shared" si="322"/>
        <v>0</v>
      </c>
      <c r="X313" s="41">
        <f t="shared" si="323"/>
        <v>4107.6899999999996</v>
      </c>
      <c r="Y313" s="41">
        <f t="shared" si="324"/>
        <v>0</v>
      </c>
      <c r="Z313" s="41">
        <f t="shared" si="325"/>
        <v>80</v>
      </c>
      <c r="AA313" s="41">
        <f t="shared" si="326"/>
        <v>0</v>
      </c>
    </row>
    <row r="314" spans="1:27" x14ac:dyDescent="0.2">
      <c r="A314" s="27">
        <v>44470</v>
      </c>
      <c r="B314" s="1" t="s">
        <v>414</v>
      </c>
      <c r="D314" s="27">
        <v>44470</v>
      </c>
      <c r="E314" s="1" t="s">
        <v>402</v>
      </c>
      <c r="F314" s="1" t="s">
        <v>32</v>
      </c>
      <c r="G314" s="41">
        <v>1538.46</v>
      </c>
      <c r="H314" s="41">
        <v>1538.46</v>
      </c>
      <c r="I314" s="1" t="s">
        <v>696</v>
      </c>
      <c r="J314" s="1">
        <v>80</v>
      </c>
      <c r="K314" s="1">
        <v>494723</v>
      </c>
      <c r="L314" s="27">
        <v>27871</v>
      </c>
      <c r="M314" s="27">
        <v>44368</v>
      </c>
      <c r="N314" s="27">
        <v>44519</v>
      </c>
      <c r="O314" s="27">
        <v>44526</v>
      </c>
      <c r="P314" s="1" t="s">
        <v>696</v>
      </c>
      <c r="Q314" s="27">
        <v>44450</v>
      </c>
      <c r="R314" s="27">
        <v>44463</v>
      </c>
      <c r="S314" s="67">
        <f t="shared" si="317"/>
        <v>44500</v>
      </c>
      <c r="T314" s="67">
        <f t="shared" si="319"/>
        <v>44469</v>
      </c>
      <c r="U314" s="67" t="str">
        <f t="shared" si="320"/>
        <v>na</v>
      </c>
      <c r="V314" s="69">
        <f t="shared" si="321"/>
        <v>14</v>
      </c>
      <c r="W314" s="69">
        <f t="shared" si="322"/>
        <v>0</v>
      </c>
      <c r="X314" s="41">
        <f t="shared" si="323"/>
        <v>1538.46</v>
      </c>
      <c r="Y314" s="41">
        <f t="shared" si="324"/>
        <v>0</v>
      </c>
      <c r="Z314" s="41">
        <f t="shared" si="325"/>
        <v>80</v>
      </c>
      <c r="AA314" s="41">
        <f t="shared" si="326"/>
        <v>0</v>
      </c>
    </row>
    <row r="315" spans="1:27" x14ac:dyDescent="0.2">
      <c r="A315" s="27">
        <v>44470</v>
      </c>
      <c r="B315" s="1" t="s">
        <v>331</v>
      </c>
      <c r="D315" s="27">
        <v>44470</v>
      </c>
      <c r="E315" s="1" t="s">
        <v>265</v>
      </c>
      <c r="F315" s="1" t="s">
        <v>5</v>
      </c>
      <c r="G315" s="41">
        <v>2146.16</v>
      </c>
      <c r="H315" s="41">
        <v>2146.16</v>
      </c>
      <c r="I315" s="1" t="s">
        <v>696</v>
      </c>
      <c r="J315" s="1">
        <v>72</v>
      </c>
      <c r="K315" s="1">
        <v>494539</v>
      </c>
      <c r="L315" s="27">
        <v>34183</v>
      </c>
      <c r="M315" s="27" t="s">
        <v>703</v>
      </c>
      <c r="N315" s="27"/>
      <c r="O315" s="27">
        <v>44680</v>
      </c>
      <c r="P315" s="1" t="s">
        <v>696</v>
      </c>
      <c r="Q315" s="27">
        <v>44450</v>
      </c>
      <c r="R315" s="27">
        <v>44463</v>
      </c>
      <c r="S315" s="67">
        <f t="shared" si="317"/>
        <v>44500</v>
      </c>
      <c r="T315" s="67">
        <f t="shared" si="319"/>
        <v>44469</v>
      </c>
      <c r="U315" s="67" t="str">
        <f t="shared" si="320"/>
        <v>na</v>
      </c>
      <c r="V315" s="69">
        <f t="shared" si="321"/>
        <v>14</v>
      </c>
      <c r="W315" s="69">
        <f t="shared" si="322"/>
        <v>0</v>
      </c>
      <c r="X315" s="41">
        <f t="shared" si="323"/>
        <v>2146.16</v>
      </c>
      <c r="Y315" s="41">
        <f t="shared" si="324"/>
        <v>0</v>
      </c>
      <c r="Z315" s="41">
        <f t="shared" si="325"/>
        <v>72</v>
      </c>
      <c r="AA315" s="41">
        <f t="shared" si="326"/>
        <v>0</v>
      </c>
    </row>
    <row r="316" spans="1:27" x14ac:dyDescent="0.2">
      <c r="A316" s="27">
        <v>44470</v>
      </c>
      <c r="B316" s="1" t="s">
        <v>331</v>
      </c>
      <c r="D316" s="27">
        <v>44470</v>
      </c>
      <c r="E316" s="1" t="s">
        <v>354</v>
      </c>
      <c r="F316" s="1" t="s">
        <v>29</v>
      </c>
      <c r="G316" s="41">
        <v>238.46</v>
      </c>
      <c r="H316" s="41">
        <v>238.46</v>
      </c>
      <c r="I316" s="1" t="s">
        <v>696</v>
      </c>
      <c r="J316" s="1">
        <v>8</v>
      </c>
      <c r="K316" s="1">
        <v>494539</v>
      </c>
      <c r="L316" s="27">
        <v>34183</v>
      </c>
      <c r="M316" s="27" t="s">
        <v>703</v>
      </c>
      <c r="N316" s="27"/>
      <c r="O316" s="27">
        <v>44680</v>
      </c>
      <c r="P316" s="1" t="s">
        <v>704</v>
      </c>
      <c r="Q316" s="27">
        <v>44450</v>
      </c>
      <c r="R316" s="27">
        <v>44463</v>
      </c>
      <c r="S316" s="67">
        <f t="shared" si="317"/>
        <v>44500</v>
      </c>
      <c r="T316" s="67">
        <f t="shared" si="319"/>
        <v>44469</v>
      </c>
      <c r="U316" s="67" t="str">
        <f t="shared" si="320"/>
        <v>na</v>
      </c>
      <c r="V316" s="69">
        <f t="shared" si="321"/>
        <v>14</v>
      </c>
      <c r="W316" s="69">
        <f t="shared" si="322"/>
        <v>0</v>
      </c>
      <c r="X316" s="41">
        <f t="shared" si="323"/>
        <v>238.46</v>
      </c>
      <c r="Y316" s="41">
        <f t="shared" si="324"/>
        <v>0</v>
      </c>
      <c r="Z316" s="41">
        <f t="shared" si="325"/>
        <v>8</v>
      </c>
      <c r="AA316" s="41">
        <f t="shared" si="326"/>
        <v>0</v>
      </c>
    </row>
    <row r="317" spans="1:27" x14ac:dyDescent="0.2">
      <c r="A317" s="27">
        <v>44470</v>
      </c>
      <c r="B317" s="1" t="s">
        <v>329</v>
      </c>
      <c r="D317" s="27">
        <v>44470</v>
      </c>
      <c r="E317" s="1" t="s">
        <v>265</v>
      </c>
      <c r="F317" s="1" t="s">
        <v>5</v>
      </c>
      <c r="G317" s="41">
        <v>1846.15</v>
      </c>
      <c r="H317" s="41">
        <v>1846.15</v>
      </c>
      <c r="I317" s="1" t="s">
        <v>696</v>
      </c>
      <c r="J317" s="1">
        <v>80</v>
      </c>
      <c r="K317" s="1">
        <v>494561</v>
      </c>
      <c r="L317" s="27">
        <v>30960</v>
      </c>
      <c r="M317" s="27">
        <v>44453</v>
      </c>
      <c r="N317" s="27"/>
      <c r="O317" s="27">
        <v>44680</v>
      </c>
      <c r="P317" s="1" t="s">
        <v>696</v>
      </c>
      <c r="Q317" s="27">
        <v>44450</v>
      </c>
      <c r="R317" s="27">
        <v>44463</v>
      </c>
      <c r="S317" s="67">
        <f t="shared" si="317"/>
        <v>44500</v>
      </c>
      <c r="T317" s="67">
        <f t="shared" si="319"/>
        <v>44469</v>
      </c>
      <c r="U317" s="67" t="str">
        <f t="shared" si="320"/>
        <v>na</v>
      </c>
      <c r="V317" s="69">
        <f t="shared" si="321"/>
        <v>14</v>
      </c>
      <c r="W317" s="69">
        <f t="shared" si="322"/>
        <v>0</v>
      </c>
      <c r="X317" s="41">
        <f t="shared" si="323"/>
        <v>1846.15</v>
      </c>
      <c r="Y317" s="41">
        <f t="shared" si="324"/>
        <v>0</v>
      </c>
      <c r="Z317" s="41">
        <f t="shared" si="325"/>
        <v>80</v>
      </c>
      <c r="AA317" s="41">
        <f t="shared" si="326"/>
        <v>0</v>
      </c>
    </row>
    <row r="318" spans="1:27" x14ac:dyDescent="0.2">
      <c r="A318" s="27">
        <v>44470</v>
      </c>
      <c r="B318" s="1" t="s">
        <v>330</v>
      </c>
      <c r="D318" s="27">
        <v>44470</v>
      </c>
      <c r="E318" s="1" t="s">
        <v>265</v>
      </c>
      <c r="F318" s="1" t="s">
        <v>5</v>
      </c>
      <c r="G318" s="41">
        <v>1846.15</v>
      </c>
      <c r="H318" s="41">
        <v>1846.15</v>
      </c>
      <c r="I318" s="1" t="s">
        <v>696</v>
      </c>
      <c r="J318" s="1">
        <v>80</v>
      </c>
      <c r="K318" s="1">
        <v>494664</v>
      </c>
      <c r="L318" s="27">
        <v>32996</v>
      </c>
      <c r="M318" s="27">
        <v>44431</v>
      </c>
      <c r="N318" s="27"/>
      <c r="O318" s="27">
        <v>44680</v>
      </c>
      <c r="P318" s="1" t="s">
        <v>696</v>
      </c>
      <c r="Q318" s="27">
        <v>44450</v>
      </c>
      <c r="R318" s="27">
        <v>44463</v>
      </c>
      <c r="S318" s="67">
        <f t="shared" si="317"/>
        <v>44500</v>
      </c>
      <c r="T318" s="67">
        <f t="shared" si="319"/>
        <v>44469</v>
      </c>
      <c r="U318" s="67" t="str">
        <f t="shared" si="320"/>
        <v>na</v>
      </c>
      <c r="V318" s="69">
        <f t="shared" si="321"/>
        <v>14</v>
      </c>
      <c r="W318" s="69">
        <f t="shared" si="322"/>
        <v>0</v>
      </c>
      <c r="X318" s="41">
        <f t="shared" si="323"/>
        <v>1846.15</v>
      </c>
      <c r="Y318" s="41">
        <f t="shared" si="324"/>
        <v>0</v>
      </c>
      <c r="Z318" s="41">
        <f t="shared" si="325"/>
        <v>80</v>
      </c>
      <c r="AA318" s="41">
        <f t="shared" si="326"/>
        <v>0</v>
      </c>
    </row>
    <row r="319" spans="1:27" x14ac:dyDescent="0.2">
      <c r="A319" s="27">
        <v>44470</v>
      </c>
      <c r="B319" s="1" t="s">
        <v>368</v>
      </c>
      <c r="D319" s="27">
        <v>44470</v>
      </c>
      <c r="E319" s="1" t="s">
        <v>357</v>
      </c>
      <c r="F319" s="1" t="s">
        <v>29</v>
      </c>
      <c r="G319" s="41">
        <v>10</v>
      </c>
      <c r="H319" s="41">
        <v>400</v>
      </c>
      <c r="I319" s="1" t="s">
        <v>711</v>
      </c>
      <c r="J319" s="1">
        <v>40</v>
      </c>
      <c r="K319" s="1">
        <v>494801</v>
      </c>
      <c r="L319" s="27" t="s">
        <v>705</v>
      </c>
      <c r="M319" s="27">
        <v>37880</v>
      </c>
      <c r="N319" s="27"/>
      <c r="O319" s="27">
        <v>44680</v>
      </c>
      <c r="P319" s="1" t="s">
        <v>697</v>
      </c>
      <c r="Q319" s="27">
        <v>44450</v>
      </c>
      <c r="R319" s="27">
        <v>44463</v>
      </c>
      <c r="S319" s="67">
        <f t="shared" si="317"/>
        <v>44500</v>
      </c>
      <c r="T319" s="67">
        <f t="shared" si="319"/>
        <v>44469</v>
      </c>
      <c r="U319" s="67" t="str">
        <f t="shared" si="320"/>
        <v>na</v>
      </c>
      <c r="V319" s="69">
        <f t="shared" si="321"/>
        <v>14</v>
      </c>
      <c r="W319" s="69">
        <f t="shared" si="322"/>
        <v>0</v>
      </c>
      <c r="X319" s="41">
        <f t="shared" si="323"/>
        <v>400</v>
      </c>
      <c r="Y319" s="41">
        <f t="shared" si="324"/>
        <v>0</v>
      </c>
      <c r="Z319" s="41">
        <f t="shared" si="325"/>
        <v>40</v>
      </c>
      <c r="AA319" s="41">
        <f t="shared" si="326"/>
        <v>0</v>
      </c>
    </row>
    <row r="320" spans="1:27" x14ac:dyDescent="0.2">
      <c r="A320" s="27">
        <v>44484</v>
      </c>
      <c r="B320" s="1">
        <v>11299</v>
      </c>
      <c r="D320" s="27">
        <v>44484</v>
      </c>
      <c r="E320" s="1" t="s">
        <v>265</v>
      </c>
      <c r="F320" s="1" t="s">
        <v>5</v>
      </c>
      <c r="G320" s="41">
        <v>1661.53</v>
      </c>
      <c r="H320" s="41">
        <v>1661.53</v>
      </c>
      <c r="I320" s="1" t="s">
        <v>696</v>
      </c>
      <c r="J320" s="1">
        <v>72</v>
      </c>
      <c r="K320" s="1">
        <v>497038</v>
      </c>
      <c r="L320" s="27">
        <v>30022</v>
      </c>
      <c r="M320" s="27">
        <v>44412</v>
      </c>
      <c r="N320" s="27">
        <v>44573</v>
      </c>
      <c r="O320" s="27">
        <v>44574</v>
      </c>
      <c r="P320" s="1" t="s">
        <v>696</v>
      </c>
      <c r="Q320" s="27">
        <v>44464</v>
      </c>
      <c r="R320" s="27">
        <v>44477</v>
      </c>
      <c r="S320" s="67">
        <f t="shared" si="317"/>
        <v>44500</v>
      </c>
      <c r="T320" s="67">
        <f t="shared" si="319"/>
        <v>44469</v>
      </c>
      <c r="U320" s="67">
        <f t="shared" si="320"/>
        <v>44500</v>
      </c>
      <c r="V320" s="69">
        <f t="shared" si="321"/>
        <v>6</v>
      </c>
      <c r="W320" s="69">
        <f t="shared" si="322"/>
        <v>8</v>
      </c>
      <c r="X320" s="41">
        <f t="shared" si="323"/>
        <v>712.08428571428567</v>
      </c>
      <c r="Y320" s="41">
        <f t="shared" si="324"/>
        <v>949.4457142857143</v>
      </c>
      <c r="Z320" s="41">
        <f t="shared" si="325"/>
        <v>30.857142857142854</v>
      </c>
      <c r="AA320" s="41">
        <f t="shared" si="326"/>
        <v>41.142857142857146</v>
      </c>
    </row>
    <row r="321" spans="1:28" x14ac:dyDescent="0.2">
      <c r="A321" s="27">
        <v>44484</v>
      </c>
      <c r="B321" s="1">
        <v>11299</v>
      </c>
      <c r="D321" s="27">
        <v>44484</v>
      </c>
      <c r="E321" s="1" t="s">
        <v>354</v>
      </c>
      <c r="F321" s="1" t="s">
        <v>29</v>
      </c>
      <c r="G321" s="41">
        <v>184.62</v>
      </c>
      <c r="H321" s="41">
        <v>184.62</v>
      </c>
      <c r="I321" s="1" t="s">
        <v>696</v>
      </c>
      <c r="J321" s="1">
        <v>8</v>
      </c>
      <c r="K321" s="1">
        <v>497038</v>
      </c>
      <c r="L321" s="27">
        <v>30022</v>
      </c>
      <c r="M321" s="27">
        <v>44412</v>
      </c>
      <c r="N321" s="27">
        <v>44573</v>
      </c>
      <c r="O321" s="27">
        <v>44574</v>
      </c>
      <c r="P321" s="1" t="s">
        <v>704</v>
      </c>
      <c r="Q321" s="27">
        <v>44464</v>
      </c>
      <c r="R321" s="27">
        <v>44477</v>
      </c>
      <c r="S321" s="67">
        <f t="shared" si="317"/>
        <v>44500</v>
      </c>
      <c r="T321" s="67">
        <f t="shared" si="319"/>
        <v>44469</v>
      </c>
      <c r="U321" s="67">
        <f t="shared" si="320"/>
        <v>44500</v>
      </c>
      <c r="V321" s="69">
        <f t="shared" si="321"/>
        <v>6</v>
      </c>
      <c r="W321" s="69">
        <f t="shared" si="322"/>
        <v>8</v>
      </c>
      <c r="X321" s="41">
        <f t="shared" si="323"/>
        <v>79.122857142857143</v>
      </c>
      <c r="Y321" s="41">
        <f t="shared" si="324"/>
        <v>105.49714285714286</v>
      </c>
      <c r="Z321" s="41">
        <f t="shared" si="325"/>
        <v>3.4285714285714284</v>
      </c>
      <c r="AA321" s="41">
        <f t="shared" si="326"/>
        <v>4.5714285714285712</v>
      </c>
    </row>
    <row r="322" spans="1:28" x14ac:dyDescent="0.2">
      <c r="A322" s="27">
        <v>44484</v>
      </c>
      <c r="B322" s="1">
        <v>11300</v>
      </c>
      <c r="D322" s="27">
        <v>44484</v>
      </c>
      <c r="E322" s="1" t="s">
        <v>265</v>
      </c>
      <c r="F322" s="1" t="s">
        <v>5</v>
      </c>
      <c r="G322" s="41">
        <v>1788.46</v>
      </c>
      <c r="H322" s="41">
        <v>1788.46</v>
      </c>
      <c r="I322" s="1" t="s">
        <v>696</v>
      </c>
      <c r="J322" s="1">
        <v>48</v>
      </c>
      <c r="K322" s="1">
        <v>497059</v>
      </c>
      <c r="L322" s="27">
        <v>26374</v>
      </c>
      <c r="M322" s="27">
        <v>44483</v>
      </c>
      <c r="N322" s="27">
        <v>44631</v>
      </c>
      <c r="O322" s="27">
        <v>44635</v>
      </c>
      <c r="P322" s="1" t="s">
        <v>696</v>
      </c>
      <c r="Q322" s="27">
        <v>44464</v>
      </c>
      <c r="R322" s="27">
        <v>44477</v>
      </c>
      <c r="S322" s="67">
        <f t="shared" si="317"/>
        <v>44500</v>
      </c>
      <c r="T322" s="67">
        <f t="shared" si="319"/>
        <v>44469</v>
      </c>
      <c r="U322" s="67">
        <f t="shared" si="320"/>
        <v>44500</v>
      </c>
      <c r="V322" s="69">
        <f t="shared" si="321"/>
        <v>6</v>
      </c>
      <c r="W322" s="69">
        <f t="shared" si="322"/>
        <v>8</v>
      </c>
      <c r="X322" s="182">
        <f t="shared" si="323"/>
        <v>766.48285714285714</v>
      </c>
      <c r="Y322" s="41">
        <f t="shared" si="324"/>
        <v>1021.9771428571429</v>
      </c>
      <c r="Z322" s="41">
        <f t="shared" si="325"/>
        <v>20.571428571428569</v>
      </c>
      <c r="AA322" s="41">
        <f t="shared" si="326"/>
        <v>27.428571428571431</v>
      </c>
      <c r="AB322" s="6">
        <f>X322/1000</f>
        <v>0.76648285714285713</v>
      </c>
    </row>
    <row r="323" spans="1:28" x14ac:dyDescent="0.2">
      <c r="A323" s="27">
        <v>44484</v>
      </c>
      <c r="B323" s="1">
        <v>11301</v>
      </c>
      <c r="D323" s="27">
        <v>44484</v>
      </c>
      <c r="E323" s="1" t="s">
        <v>402</v>
      </c>
      <c r="F323" s="1" t="s">
        <v>32</v>
      </c>
      <c r="G323" s="41">
        <v>1093.23</v>
      </c>
      <c r="H323" s="41">
        <v>1093.23</v>
      </c>
      <c r="I323" s="1" t="s">
        <v>696</v>
      </c>
      <c r="J323" s="1">
        <v>64.75</v>
      </c>
      <c r="K323" s="1">
        <v>497079</v>
      </c>
      <c r="L323" s="27">
        <v>27871</v>
      </c>
      <c r="M323" s="27">
        <v>44368</v>
      </c>
      <c r="N323" s="27">
        <v>44519</v>
      </c>
      <c r="O323" s="27">
        <v>44526</v>
      </c>
      <c r="P323" s="1" t="s">
        <v>696</v>
      </c>
      <c r="Q323" s="27">
        <v>44464</v>
      </c>
      <c r="R323" s="27">
        <v>44477</v>
      </c>
      <c r="S323" s="67">
        <f t="shared" ref="S323:S383" si="327">EOMONTH(A323,0)</f>
        <v>44500</v>
      </c>
      <c r="T323" s="67">
        <f t="shared" si="319"/>
        <v>44469</v>
      </c>
      <c r="U323" s="67">
        <f t="shared" si="320"/>
        <v>44500</v>
      </c>
      <c r="V323" s="69">
        <f t="shared" si="321"/>
        <v>6</v>
      </c>
      <c r="W323" s="69">
        <f t="shared" si="322"/>
        <v>8</v>
      </c>
      <c r="X323" s="41">
        <f t="shared" si="323"/>
        <v>468.52714285714285</v>
      </c>
      <c r="Y323" s="41">
        <f t="shared" si="324"/>
        <v>624.70285714285717</v>
      </c>
      <c r="Z323" s="41">
        <f t="shared" si="325"/>
        <v>27.75</v>
      </c>
      <c r="AA323" s="41">
        <f t="shared" si="326"/>
        <v>37</v>
      </c>
    </row>
    <row r="324" spans="1:28" x14ac:dyDescent="0.2">
      <c r="A324" s="27">
        <v>44484</v>
      </c>
      <c r="B324" s="1">
        <v>11301</v>
      </c>
      <c r="D324" s="27">
        <v>44484</v>
      </c>
      <c r="E324" s="1" t="s">
        <v>354</v>
      </c>
      <c r="F324" s="1" t="s">
        <v>29</v>
      </c>
      <c r="G324" s="41">
        <v>151.96</v>
      </c>
      <c r="H324" s="41">
        <v>151.96</v>
      </c>
      <c r="I324" s="1" t="s">
        <v>696</v>
      </c>
      <c r="J324" s="1">
        <v>9</v>
      </c>
      <c r="K324" s="1">
        <v>497079</v>
      </c>
      <c r="L324" s="27">
        <v>27871</v>
      </c>
      <c r="M324" s="27">
        <v>44368</v>
      </c>
      <c r="N324" s="27">
        <v>44519</v>
      </c>
      <c r="O324" s="27">
        <v>44526</v>
      </c>
      <c r="P324" s="1" t="s">
        <v>704</v>
      </c>
      <c r="Q324" s="27">
        <v>44464</v>
      </c>
      <c r="R324" s="27">
        <v>44477</v>
      </c>
      <c r="S324" s="67">
        <f t="shared" si="327"/>
        <v>44500</v>
      </c>
      <c r="T324" s="67">
        <f t="shared" si="319"/>
        <v>44469</v>
      </c>
      <c r="U324" s="67">
        <f t="shared" si="320"/>
        <v>44500</v>
      </c>
      <c r="V324" s="69">
        <f t="shared" si="321"/>
        <v>6</v>
      </c>
      <c r="W324" s="69">
        <f t="shared" si="322"/>
        <v>8</v>
      </c>
      <c r="X324" s="41">
        <f t="shared" si="323"/>
        <v>65.125714285714281</v>
      </c>
      <c r="Y324" s="41">
        <f t="shared" si="324"/>
        <v>86.834285714285727</v>
      </c>
      <c r="Z324" s="41">
        <f t="shared" si="325"/>
        <v>3.8571428571428568</v>
      </c>
      <c r="AA324" s="41">
        <f t="shared" si="326"/>
        <v>5.1428571428571432</v>
      </c>
    </row>
    <row r="325" spans="1:28" x14ac:dyDescent="0.2">
      <c r="A325" s="27">
        <v>44484</v>
      </c>
      <c r="B325" s="1">
        <v>11302</v>
      </c>
      <c r="D325" s="27">
        <v>44484</v>
      </c>
      <c r="E325" s="1" t="s">
        <v>265</v>
      </c>
      <c r="F325" s="1" t="s">
        <v>5</v>
      </c>
      <c r="G325" s="41">
        <v>2384.62</v>
      </c>
      <c r="H325" s="41">
        <v>2384.62</v>
      </c>
      <c r="I325" s="1" t="s">
        <v>696</v>
      </c>
      <c r="J325" s="1">
        <v>72</v>
      </c>
      <c r="K325" s="1">
        <v>497098</v>
      </c>
      <c r="L325" s="27">
        <v>34183</v>
      </c>
      <c r="M325" s="27" t="s">
        <v>703</v>
      </c>
      <c r="N325" s="27"/>
      <c r="O325" s="27">
        <v>44680</v>
      </c>
      <c r="P325" s="1" t="s">
        <v>696</v>
      </c>
      <c r="Q325" s="27">
        <v>44464</v>
      </c>
      <c r="R325" s="27">
        <v>44477</v>
      </c>
      <c r="S325" s="67">
        <f t="shared" si="327"/>
        <v>44500</v>
      </c>
      <c r="T325" s="67">
        <f t="shared" si="319"/>
        <v>44469</v>
      </c>
      <c r="U325" s="67">
        <f t="shared" si="320"/>
        <v>44500</v>
      </c>
      <c r="V325" s="69">
        <f t="shared" si="321"/>
        <v>6</v>
      </c>
      <c r="W325" s="69">
        <f t="shared" si="322"/>
        <v>8</v>
      </c>
      <c r="X325" s="41">
        <f t="shared" si="323"/>
        <v>1021.9799999999999</v>
      </c>
      <c r="Y325" s="41">
        <f t="shared" si="324"/>
        <v>1362.6399999999999</v>
      </c>
      <c r="Z325" s="41">
        <f t="shared" si="325"/>
        <v>30.857142857142854</v>
      </c>
      <c r="AA325" s="41">
        <f t="shared" si="326"/>
        <v>41.142857142857146</v>
      </c>
    </row>
    <row r="326" spans="1:28" x14ac:dyDescent="0.2">
      <c r="A326" s="27">
        <v>44484</v>
      </c>
      <c r="B326" s="1">
        <v>11303</v>
      </c>
      <c r="D326" s="27">
        <v>44484</v>
      </c>
      <c r="E326" s="1" t="s">
        <v>265</v>
      </c>
      <c r="F326" s="1" t="s">
        <v>5</v>
      </c>
      <c r="G326" s="41">
        <v>1846.15</v>
      </c>
      <c r="H326" s="41">
        <v>1846.15</v>
      </c>
      <c r="I326" s="1" t="s">
        <v>696</v>
      </c>
      <c r="J326" s="1">
        <v>80</v>
      </c>
      <c r="K326" s="1">
        <v>497137</v>
      </c>
      <c r="L326" s="27">
        <v>30960</v>
      </c>
      <c r="M326" s="27">
        <v>44453</v>
      </c>
      <c r="N326" s="27"/>
      <c r="O326" s="27">
        <v>44680</v>
      </c>
      <c r="P326" s="1" t="s">
        <v>696</v>
      </c>
      <c r="Q326" s="27">
        <v>44464</v>
      </c>
      <c r="R326" s="27">
        <v>44477</v>
      </c>
      <c r="S326" s="67">
        <f t="shared" si="327"/>
        <v>44500</v>
      </c>
      <c r="T326" s="67">
        <f t="shared" si="319"/>
        <v>44469</v>
      </c>
      <c r="U326" s="67">
        <f t="shared" si="320"/>
        <v>44500</v>
      </c>
      <c r="V326" s="69">
        <f t="shared" si="321"/>
        <v>6</v>
      </c>
      <c r="W326" s="69">
        <f t="shared" si="322"/>
        <v>8</v>
      </c>
      <c r="X326" s="41">
        <f t="shared" si="323"/>
        <v>791.2071428571428</v>
      </c>
      <c r="Y326" s="41">
        <f t="shared" si="324"/>
        <v>1054.9428571428573</v>
      </c>
      <c r="Z326" s="41">
        <f t="shared" si="325"/>
        <v>34.285714285714285</v>
      </c>
      <c r="AA326" s="41">
        <f t="shared" si="326"/>
        <v>45.714285714285715</v>
      </c>
    </row>
    <row r="327" spans="1:28" x14ac:dyDescent="0.2">
      <c r="A327" s="27">
        <v>44484</v>
      </c>
      <c r="B327" s="1">
        <v>11304</v>
      </c>
      <c r="D327" s="27">
        <v>44484</v>
      </c>
      <c r="E327" s="1" t="s">
        <v>265</v>
      </c>
      <c r="F327" s="1" t="s">
        <v>5</v>
      </c>
      <c r="G327" s="41">
        <v>1846.15</v>
      </c>
      <c r="H327" s="41">
        <v>1846.15</v>
      </c>
      <c r="I327" s="1" t="s">
        <v>696</v>
      </c>
      <c r="J327" s="1">
        <v>80</v>
      </c>
      <c r="K327" s="1">
        <v>497157</v>
      </c>
      <c r="L327" s="27">
        <v>32996</v>
      </c>
      <c r="M327" s="27">
        <v>44431</v>
      </c>
      <c r="N327" s="27"/>
      <c r="O327" s="27">
        <v>44680</v>
      </c>
      <c r="P327" s="1" t="s">
        <v>696</v>
      </c>
      <c r="Q327" s="27">
        <v>44464</v>
      </c>
      <c r="R327" s="27">
        <v>44477</v>
      </c>
      <c r="S327" s="67">
        <f t="shared" si="327"/>
        <v>44500</v>
      </c>
      <c r="T327" s="67">
        <f t="shared" si="319"/>
        <v>44469</v>
      </c>
      <c r="U327" s="67">
        <f t="shared" si="320"/>
        <v>44500</v>
      </c>
      <c r="V327" s="69">
        <f t="shared" si="321"/>
        <v>6</v>
      </c>
      <c r="W327" s="69">
        <f t="shared" si="322"/>
        <v>8</v>
      </c>
      <c r="X327" s="41">
        <f t="shared" si="323"/>
        <v>791.2071428571428</v>
      </c>
      <c r="Y327" s="41">
        <f t="shared" si="324"/>
        <v>1054.9428571428573</v>
      </c>
      <c r="Z327" s="41">
        <f t="shared" si="325"/>
        <v>34.285714285714285</v>
      </c>
      <c r="AA327" s="41">
        <f t="shared" si="326"/>
        <v>45.714285714285715</v>
      </c>
    </row>
    <row r="328" spans="1:28" x14ac:dyDescent="0.2">
      <c r="A328" s="27">
        <v>44484</v>
      </c>
      <c r="B328" s="1" t="s">
        <v>396</v>
      </c>
      <c r="D328" s="27">
        <v>44484</v>
      </c>
      <c r="E328" s="1" t="s">
        <v>376</v>
      </c>
      <c r="F328" s="1" t="s">
        <v>31</v>
      </c>
      <c r="G328" s="41">
        <v>4107.6899999999996</v>
      </c>
      <c r="H328" s="41">
        <v>4107.6899999999996</v>
      </c>
      <c r="I328" s="1" t="s">
        <v>696</v>
      </c>
      <c r="J328" s="1">
        <v>80</v>
      </c>
      <c r="K328" s="1">
        <v>497215</v>
      </c>
      <c r="L328" s="27" t="s">
        <v>706</v>
      </c>
      <c r="M328" s="27">
        <v>41122</v>
      </c>
      <c r="N328" s="27"/>
      <c r="O328" s="27">
        <v>44680</v>
      </c>
      <c r="P328" s="1" t="s">
        <v>696</v>
      </c>
      <c r="Q328" s="27">
        <v>44464</v>
      </c>
      <c r="R328" s="27">
        <v>44477</v>
      </c>
      <c r="S328" s="67">
        <f t="shared" si="327"/>
        <v>44500</v>
      </c>
      <c r="T328" s="67">
        <f t="shared" si="319"/>
        <v>44469</v>
      </c>
      <c r="U328" s="67">
        <f t="shared" si="320"/>
        <v>44500</v>
      </c>
      <c r="V328" s="69">
        <f t="shared" si="321"/>
        <v>6</v>
      </c>
      <c r="W328" s="69">
        <f t="shared" si="322"/>
        <v>8</v>
      </c>
      <c r="X328" s="41">
        <f t="shared" si="323"/>
        <v>1760.4385714285711</v>
      </c>
      <c r="Y328" s="41">
        <f t="shared" si="324"/>
        <v>2347.2514285714287</v>
      </c>
      <c r="Z328" s="41">
        <f t="shared" si="325"/>
        <v>34.285714285714285</v>
      </c>
      <c r="AA328" s="41">
        <f t="shared" si="326"/>
        <v>45.714285714285715</v>
      </c>
    </row>
    <row r="329" spans="1:28" x14ac:dyDescent="0.2">
      <c r="A329" s="27">
        <v>44484</v>
      </c>
      <c r="B329" s="1" t="s">
        <v>369</v>
      </c>
      <c r="D329" s="27">
        <v>44484</v>
      </c>
      <c r="E329" s="1" t="s">
        <v>357</v>
      </c>
      <c r="F329" s="1" t="s">
        <v>29</v>
      </c>
      <c r="G329" s="41">
        <v>10</v>
      </c>
      <c r="H329" s="41">
        <v>400</v>
      </c>
      <c r="I329" s="1" t="s">
        <v>711</v>
      </c>
      <c r="J329" s="1">
        <v>40</v>
      </c>
      <c r="K329" s="1">
        <v>497325</v>
      </c>
      <c r="L329" s="27" t="s">
        <v>705</v>
      </c>
      <c r="M329" s="27">
        <v>37880</v>
      </c>
      <c r="N329" s="27"/>
      <c r="O329" s="27">
        <v>44680</v>
      </c>
      <c r="P329" s="1" t="s">
        <v>697</v>
      </c>
      <c r="Q329" s="27">
        <v>44464</v>
      </c>
      <c r="R329" s="27">
        <v>44477</v>
      </c>
      <c r="S329" s="67">
        <f t="shared" si="327"/>
        <v>44500</v>
      </c>
      <c r="T329" s="67">
        <f t="shared" si="319"/>
        <v>44469</v>
      </c>
      <c r="U329" s="67">
        <f t="shared" si="320"/>
        <v>44500</v>
      </c>
      <c r="V329" s="69">
        <f t="shared" si="321"/>
        <v>6</v>
      </c>
      <c r="W329" s="69">
        <f t="shared" si="322"/>
        <v>8</v>
      </c>
      <c r="X329" s="41">
        <f t="shared" si="323"/>
        <v>171.42857142857142</v>
      </c>
      <c r="Y329" s="41">
        <f t="shared" si="324"/>
        <v>228.57142857142858</v>
      </c>
      <c r="Z329" s="41">
        <f t="shared" si="325"/>
        <v>17.142857142857142</v>
      </c>
      <c r="AA329" s="41">
        <f t="shared" si="326"/>
        <v>22.857142857142858</v>
      </c>
    </row>
    <row r="330" spans="1:28" x14ac:dyDescent="0.2">
      <c r="A330" s="27">
        <v>44498</v>
      </c>
      <c r="B330" s="1" t="s">
        <v>332</v>
      </c>
      <c r="D330" s="27">
        <v>44498</v>
      </c>
      <c r="E330" s="1" t="s">
        <v>265</v>
      </c>
      <c r="F330" s="1" t="s">
        <v>5</v>
      </c>
      <c r="G330" s="41">
        <v>1846.15</v>
      </c>
      <c r="H330" s="41">
        <v>1846.15</v>
      </c>
      <c r="I330" s="1" t="s">
        <v>696</v>
      </c>
      <c r="J330" s="1">
        <v>80</v>
      </c>
      <c r="K330" s="1">
        <v>498611</v>
      </c>
      <c r="L330" s="27">
        <v>30022</v>
      </c>
      <c r="M330" s="27">
        <v>44412</v>
      </c>
      <c r="N330" s="27">
        <v>44573</v>
      </c>
      <c r="O330" s="27">
        <v>44574</v>
      </c>
      <c r="P330" s="1" t="s">
        <v>696</v>
      </c>
      <c r="Q330" s="27">
        <v>44478</v>
      </c>
      <c r="R330" s="27">
        <v>44491</v>
      </c>
      <c r="S330" s="67">
        <f t="shared" si="327"/>
        <v>44500</v>
      </c>
      <c r="T330" s="67">
        <f t="shared" si="319"/>
        <v>44500</v>
      </c>
      <c r="U330" s="67" t="str">
        <f t="shared" si="320"/>
        <v>na</v>
      </c>
      <c r="V330" s="69">
        <f t="shared" si="321"/>
        <v>14</v>
      </c>
      <c r="W330" s="69">
        <f t="shared" si="322"/>
        <v>0</v>
      </c>
      <c r="X330" s="41">
        <f t="shared" si="323"/>
        <v>1846.15</v>
      </c>
      <c r="Y330" s="41">
        <f t="shared" si="324"/>
        <v>0</v>
      </c>
      <c r="Z330" s="41">
        <f t="shared" si="325"/>
        <v>80</v>
      </c>
      <c r="AA330" s="41">
        <f t="shared" si="326"/>
        <v>0</v>
      </c>
    </row>
    <row r="331" spans="1:28" x14ac:dyDescent="0.2">
      <c r="A331" s="27">
        <v>44498</v>
      </c>
      <c r="B331" s="1" t="s">
        <v>397</v>
      </c>
      <c r="D331" s="27">
        <v>44498</v>
      </c>
      <c r="E331" s="1" t="s">
        <v>376</v>
      </c>
      <c r="F331" s="1" t="s">
        <v>31</v>
      </c>
      <c r="G331" s="41">
        <v>4107.6899999999996</v>
      </c>
      <c r="H331" s="41">
        <v>4107.6899999999996</v>
      </c>
      <c r="I331" s="1" t="s">
        <v>696</v>
      </c>
      <c r="J331" s="1">
        <v>80</v>
      </c>
      <c r="K331" s="1">
        <v>498832</v>
      </c>
      <c r="L331" s="27" t="s">
        <v>706</v>
      </c>
      <c r="M331" s="27">
        <v>41122</v>
      </c>
      <c r="N331" s="27"/>
      <c r="O331" s="27">
        <v>44680</v>
      </c>
      <c r="P331" s="1" t="s">
        <v>696</v>
      </c>
      <c r="Q331" s="27">
        <v>44478</v>
      </c>
      <c r="R331" s="27">
        <v>44491</v>
      </c>
      <c r="S331" s="67">
        <f t="shared" si="327"/>
        <v>44500</v>
      </c>
      <c r="T331" s="67">
        <f t="shared" si="319"/>
        <v>44500</v>
      </c>
      <c r="U331" s="67" t="str">
        <f t="shared" si="320"/>
        <v>na</v>
      </c>
      <c r="V331" s="69">
        <f t="shared" si="321"/>
        <v>14</v>
      </c>
      <c r="W331" s="69">
        <f t="shared" si="322"/>
        <v>0</v>
      </c>
      <c r="X331" s="41">
        <f t="shared" si="323"/>
        <v>4107.6899999999996</v>
      </c>
      <c r="Y331" s="41">
        <f t="shared" si="324"/>
        <v>0</v>
      </c>
      <c r="Z331" s="41">
        <f t="shared" si="325"/>
        <v>80</v>
      </c>
      <c r="AA331" s="41">
        <f t="shared" si="326"/>
        <v>0</v>
      </c>
    </row>
    <row r="332" spans="1:28" x14ac:dyDescent="0.2">
      <c r="A332" s="27">
        <v>44498</v>
      </c>
      <c r="B332" s="1" t="s">
        <v>336</v>
      </c>
      <c r="D332" s="27">
        <v>44498</v>
      </c>
      <c r="E332" s="1" t="s">
        <v>265</v>
      </c>
      <c r="F332" s="1" t="s">
        <v>5</v>
      </c>
      <c r="G332" s="41">
        <v>2803.79</v>
      </c>
      <c r="H332" s="41">
        <v>2803.79</v>
      </c>
      <c r="I332" s="1" t="s">
        <v>696</v>
      </c>
      <c r="J332" s="1">
        <v>75.25</v>
      </c>
      <c r="K332" s="1">
        <v>498673</v>
      </c>
      <c r="L332" s="27">
        <v>26374</v>
      </c>
      <c r="M332" s="27">
        <v>44483</v>
      </c>
      <c r="N332" s="27">
        <v>44631</v>
      </c>
      <c r="O332" s="27">
        <v>44635</v>
      </c>
      <c r="P332" s="1" t="s">
        <v>696</v>
      </c>
      <c r="Q332" s="27">
        <v>44478</v>
      </c>
      <c r="R332" s="27">
        <v>44491</v>
      </c>
      <c r="S332" s="67">
        <f t="shared" si="327"/>
        <v>44500</v>
      </c>
      <c r="T332" s="67">
        <f t="shared" si="319"/>
        <v>44500</v>
      </c>
      <c r="U332" s="67" t="str">
        <f t="shared" si="320"/>
        <v>na</v>
      </c>
      <c r="V332" s="69">
        <f t="shared" si="321"/>
        <v>14</v>
      </c>
      <c r="W332" s="69">
        <f t="shared" si="322"/>
        <v>0</v>
      </c>
      <c r="X332" s="41">
        <f t="shared" si="323"/>
        <v>2803.79</v>
      </c>
      <c r="Y332" s="41">
        <f t="shared" si="324"/>
        <v>0</v>
      </c>
      <c r="Z332" s="41">
        <f t="shared" si="325"/>
        <v>75.25</v>
      </c>
      <c r="AA332" s="41">
        <f t="shared" si="326"/>
        <v>0</v>
      </c>
    </row>
    <row r="333" spans="1:28" x14ac:dyDescent="0.2">
      <c r="A333" s="27">
        <v>44498</v>
      </c>
      <c r="B333" s="1" t="s">
        <v>336</v>
      </c>
      <c r="D333" s="27">
        <v>44498</v>
      </c>
      <c r="E333" s="1" t="s">
        <v>354</v>
      </c>
      <c r="F333" s="1" t="s">
        <v>29</v>
      </c>
      <c r="G333" s="41">
        <v>176.98</v>
      </c>
      <c r="H333" s="41">
        <v>176.98</v>
      </c>
      <c r="I333" s="1" t="s">
        <v>696</v>
      </c>
      <c r="J333" s="1">
        <v>4.75</v>
      </c>
      <c r="K333" s="1">
        <v>498673</v>
      </c>
      <c r="L333" s="27">
        <v>26374</v>
      </c>
      <c r="M333" s="27">
        <v>44483</v>
      </c>
      <c r="N333" s="27">
        <v>44631</v>
      </c>
      <c r="O333" s="27">
        <v>44635</v>
      </c>
      <c r="P333" s="1" t="s">
        <v>704</v>
      </c>
      <c r="Q333" s="27">
        <v>44478</v>
      </c>
      <c r="R333" s="27">
        <v>44491</v>
      </c>
      <c r="S333" s="67">
        <f t="shared" si="327"/>
        <v>44500</v>
      </c>
      <c r="T333" s="67">
        <f t="shared" si="319"/>
        <v>44500</v>
      </c>
      <c r="U333" s="67" t="str">
        <f t="shared" si="320"/>
        <v>na</v>
      </c>
      <c r="V333" s="69">
        <f t="shared" si="321"/>
        <v>14</v>
      </c>
      <c r="W333" s="69">
        <f t="shared" si="322"/>
        <v>0</v>
      </c>
      <c r="X333" s="41">
        <f t="shared" si="323"/>
        <v>176.98</v>
      </c>
      <c r="Y333" s="41">
        <f t="shared" si="324"/>
        <v>0</v>
      </c>
      <c r="Z333" s="41">
        <f t="shared" si="325"/>
        <v>4.75</v>
      </c>
      <c r="AA333" s="41">
        <f t="shared" si="326"/>
        <v>0</v>
      </c>
    </row>
    <row r="334" spans="1:28" x14ac:dyDescent="0.2">
      <c r="A334" s="27">
        <v>44498</v>
      </c>
      <c r="B334" s="1" t="s">
        <v>415</v>
      </c>
      <c r="D334" s="27">
        <v>44498</v>
      </c>
      <c r="E334" s="1" t="s">
        <v>402</v>
      </c>
      <c r="F334" s="1" t="s">
        <v>32</v>
      </c>
      <c r="G334" s="41">
        <v>1538.46</v>
      </c>
      <c r="H334" s="41">
        <v>1538.46</v>
      </c>
      <c r="I334" s="1" t="s">
        <v>696</v>
      </c>
      <c r="J334" s="1">
        <v>80</v>
      </c>
      <c r="K334" s="1">
        <v>498632</v>
      </c>
      <c r="L334" s="27">
        <v>27871</v>
      </c>
      <c r="M334" s="27">
        <v>44368</v>
      </c>
      <c r="N334" s="27">
        <v>44519</v>
      </c>
      <c r="O334" s="27">
        <v>44526</v>
      </c>
      <c r="P334" s="1" t="s">
        <v>696</v>
      </c>
      <c r="Q334" s="27">
        <v>44478</v>
      </c>
      <c r="R334" s="27">
        <v>44491</v>
      </c>
      <c r="S334" s="67">
        <f t="shared" si="327"/>
        <v>44500</v>
      </c>
      <c r="T334" s="67">
        <f t="shared" si="319"/>
        <v>44500</v>
      </c>
      <c r="U334" s="67" t="str">
        <f t="shared" si="320"/>
        <v>na</v>
      </c>
      <c r="V334" s="69">
        <f t="shared" si="321"/>
        <v>14</v>
      </c>
      <c r="W334" s="69">
        <f t="shared" si="322"/>
        <v>0</v>
      </c>
      <c r="X334" s="41">
        <f t="shared" si="323"/>
        <v>1538.46</v>
      </c>
      <c r="Y334" s="41">
        <f t="shared" si="324"/>
        <v>0</v>
      </c>
      <c r="Z334" s="41">
        <f t="shared" si="325"/>
        <v>80</v>
      </c>
      <c r="AA334" s="41">
        <f t="shared" si="326"/>
        <v>0</v>
      </c>
    </row>
    <row r="335" spans="1:28" x14ac:dyDescent="0.2">
      <c r="A335" s="27">
        <v>44498</v>
      </c>
      <c r="B335" s="1" t="s">
        <v>335</v>
      </c>
      <c r="D335" s="27">
        <v>44498</v>
      </c>
      <c r="E335" s="1" t="s">
        <v>265</v>
      </c>
      <c r="F335" s="1" t="s">
        <v>5</v>
      </c>
      <c r="G335" s="41">
        <v>2384.62</v>
      </c>
      <c r="H335" s="41">
        <v>2384.62</v>
      </c>
      <c r="I335" s="1" t="s">
        <v>696</v>
      </c>
      <c r="J335" s="1">
        <v>80</v>
      </c>
      <c r="K335" s="1">
        <v>498651</v>
      </c>
      <c r="L335" s="27">
        <v>34183</v>
      </c>
      <c r="M335" s="27" t="s">
        <v>703</v>
      </c>
      <c r="N335" s="27"/>
      <c r="O335" s="27">
        <v>44680</v>
      </c>
      <c r="P335" s="1" t="s">
        <v>696</v>
      </c>
      <c r="Q335" s="27">
        <v>44478</v>
      </c>
      <c r="R335" s="27">
        <v>44491</v>
      </c>
      <c r="S335" s="67">
        <f t="shared" si="327"/>
        <v>44500</v>
      </c>
      <c r="T335" s="67">
        <f t="shared" si="319"/>
        <v>44500</v>
      </c>
      <c r="U335" s="67" t="str">
        <f t="shared" si="320"/>
        <v>na</v>
      </c>
      <c r="V335" s="69">
        <f t="shared" si="321"/>
        <v>14</v>
      </c>
      <c r="W335" s="69">
        <f t="shared" si="322"/>
        <v>0</v>
      </c>
      <c r="X335" s="41">
        <f t="shared" si="323"/>
        <v>2384.62</v>
      </c>
      <c r="Y335" s="41">
        <f t="shared" si="324"/>
        <v>0</v>
      </c>
      <c r="Z335" s="41">
        <f t="shared" si="325"/>
        <v>80</v>
      </c>
      <c r="AA335" s="41">
        <f t="shared" si="326"/>
        <v>0</v>
      </c>
    </row>
    <row r="336" spans="1:28" x14ac:dyDescent="0.2">
      <c r="A336" s="27">
        <v>44498</v>
      </c>
      <c r="B336" s="1" t="s">
        <v>333</v>
      </c>
      <c r="D336" s="27">
        <v>44498</v>
      </c>
      <c r="E336" s="1" t="s">
        <v>265</v>
      </c>
      <c r="F336" s="1" t="s">
        <v>5</v>
      </c>
      <c r="G336" s="41">
        <v>1846.15</v>
      </c>
      <c r="H336" s="41">
        <v>1846.15</v>
      </c>
      <c r="I336" s="1" t="s">
        <v>696</v>
      </c>
      <c r="J336" s="1">
        <v>80</v>
      </c>
      <c r="K336" s="1">
        <v>498771</v>
      </c>
      <c r="L336" s="27">
        <v>30960</v>
      </c>
      <c r="M336" s="27">
        <v>44453</v>
      </c>
      <c r="N336" s="27"/>
      <c r="O336" s="27">
        <v>44680</v>
      </c>
      <c r="P336" s="1" t="s">
        <v>696</v>
      </c>
      <c r="Q336" s="27">
        <v>44478</v>
      </c>
      <c r="R336" s="27">
        <v>44491</v>
      </c>
      <c r="S336" s="67">
        <f t="shared" si="327"/>
        <v>44500</v>
      </c>
      <c r="T336" s="67">
        <f t="shared" si="319"/>
        <v>44500</v>
      </c>
      <c r="U336" s="67" t="str">
        <f t="shared" si="320"/>
        <v>na</v>
      </c>
      <c r="V336" s="69">
        <f t="shared" si="321"/>
        <v>14</v>
      </c>
      <c r="W336" s="69">
        <f t="shared" si="322"/>
        <v>0</v>
      </c>
      <c r="X336" s="41">
        <f t="shared" si="323"/>
        <v>1846.15</v>
      </c>
      <c r="Y336" s="41">
        <f t="shared" si="324"/>
        <v>0</v>
      </c>
      <c r="Z336" s="41">
        <f t="shared" si="325"/>
        <v>80</v>
      </c>
      <c r="AA336" s="41">
        <f t="shared" si="326"/>
        <v>0</v>
      </c>
    </row>
    <row r="337" spans="1:28" x14ac:dyDescent="0.2">
      <c r="A337" s="27">
        <v>44498</v>
      </c>
      <c r="B337" s="1" t="s">
        <v>334</v>
      </c>
      <c r="D337" s="27">
        <v>44498</v>
      </c>
      <c r="E337" s="1" t="s">
        <v>265</v>
      </c>
      <c r="F337" s="1" t="s">
        <v>5</v>
      </c>
      <c r="G337" s="41">
        <v>1846.15</v>
      </c>
      <c r="H337" s="41">
        <v>1846.15</v>
      </c>
      <c r="I337" s="1" t="s">
        <v>696</v>
      </c>
      <c r="J337" s="1">
        <v>80</v>
      </c>
      <c r="K337" s="1">
        <v>498792</v>
      </c>
      <c r="L337" s="27">
        <v>32996</v>
      </c>
      <c r="M337" s="27">
        <v>44431</v>
      </c>
      <c r="N337" s="27"/>
      <c r="O337" s="27">
        <v>44680</v>
      </c>
      <c r="P337" s="1" t="s">
        <v>696</v>
      </c>
      <c r="Q337" s="27">
        <v>44478</v>
      </c>
      <c r="R337" s="27">
        <v>44491</v>
      </c>
      <c r="S337" s="67">
        <f t="shared" si="327"/>
        <v>44500</v>
      </c>
      <c r="T337" s="67">
        <f t="shared" si="319"/>
        <v>44500</v>
      </c>
      <c r="U337" s="67" t="str">
        <f t="shared" si="320"/>
        <v>na</v>
      </c>
      <c r="V337" s="69">
        <f t="shared" si="321"/>
        <v>14</v>
      </c>
      <c r="W337" s="69">
        <f t="shared" si="322"/>
        <v>0</v>
      </c>
      <c r="X337" s="41">
        <f t="shared" si="323"/>
        <v>1846.15</v>
      </c>
      <c r="Y337" s="41">
        <f t="shared" si="324"/>
        <v>0</v>
      </c>
      <c r="Z337" s="41">
        <f t="shared" si="325"/>
        <v>80</v>
      </c>
      <c r="AA337" s="41">
        <f t="shared" si="326"/>
        <v>0</v>
      </c>
    </row>
    <row r="338" spans="1:28" x14ac:dyDescent="0.2">
      <c r="A338" s="27">
        <v>44498</v>
      </c>
      <c r="B338" s="1" t="s">
        <v>370</v>
      </c>
      <c r="D338" s="27">
        <v>44498</v>
      </c>
      <c r="E338" s="1" t="s">
        <v>357</v>
      </c>
      <c r="F338" s="1" t="s">
        <v>29</v>
      </c>
      <c r="G338" s="41">
        <v>10</v>
      </c>
      <c r="H338" s="41">
        <v>400</v>
      </c>
      <c r="I338" s="1" t="s">
        <v>711</v>
      </c>
      <c r="J338" s="1">
        <v>40</v>
      </c>
      <c r="K338" s="1">
        <v>498947</v>
      </c>
      <c r="L338" s="27" t="s">
        <v>705</v>
      </c>
      <c r="M338" s="27">
        <v>37880</v>
      </c>
      <c r="N338" s="27"/>
      <c r="O338" s="27">
        <v>44680</v>
      </c>
      <c r="P338" s="1" t="s">
        <v>697</v>
      </c>
      <c r="Q338" s="27">
        <v>44478</v>
      </c>
      <c r="R338" s="27">
        <v>44491</v>
      </c>
      <c r="S338" s="67">
        <f t="shared" si="327"/>
        <v>44500</v>
      </c>
      <c r="T338" s="67">
        <f t="shared" si="319"/>
        <v>44500</v>
      </c>
      <c r="U338" s="67" t="str">
        <f t="shared" si="320"/>
        <v>na</v>
      </c>
      <c r="V338" s="69">
        <f t="shared" si="321"/>
        <v>14</v>
      </c>
      <c r="W338" s="69">
        <f t="shared" si="322"/>
        <v>0</v>
      </c>
      <c r="X338" s="41">
        <f t="shared" si="323"/>
        <v>400</v>
      </c>
      <c r="Y338" s="41">
        <f t="shared" si="324"/>
        <v>0</v>
      </c>
      <c r="Z338" s="41">
        <f t="shared" si="325"/>
        <v>40</v>
      </c>
      <c r="AA338" s="41">
        <f t="shared" si="326"/>
        <v>0</v>
      </c>
    </row>
    <row r="339" spans="1:28" x14ac:dyDescent="0.2">
      <c r="A339" s="27">
        <v>44510</v>
      </c>
      <c r="B339" s="1">
        <v>11310</v>
      </c>
      <c r="D339" s="27">
        <v>44510</v>
      </c>
      <c r="E339" s="1" t="s">
        <v>265</v>
      </c>
      <c r="F339" s="1" t="s">
        <v>5</v>
      </c>
      <c r="G339" s="41">
        <v>1592.3</v>
      </c>
      <c r="H339" s="41">
        <v>1592.3</v>
      </c>
      <c r="I339" s="1" t="s">
        <v>696</v>
      </c>
      <c r="J339" s="1">
        <v>69</v>
      </c>
      <c r="K339" s="1">
        <v>500460</v>
      </c>
      <c r="L339" s="27">
        <v>30022</v>
      </c>
      <c r="M339" s="27">
        <v>44412</v>
      </c>
      <c r="N339" s="27">
        <v>44573</v>
      </c>
      <c r="O339" s="27">
        <v>44574</v>
      </c>
      <c r="P339" s="1" t="s">
        <v>696</v>
      </c>
      <c r="Q339" s="27">
        <v>44492</v>
      </c>
      <c r="R339" s="27">
        <v>44505</v>
      </c>
      <c r="S339" s="67">
        <f t="shared" si="327"/>
        <v>44530</v>
      </c>
      <c r="T339" s="67">
        <f t="shared" si="319"/>
        <v>44500</v>
      </c>
      <c r="U339" s="67">
        <f t="shared" si="320"/>
        <v>44530</v>
      </c>
      <c r="V339" s="69">
        <f t="shared" si="321"/>
        <v>9</v>
      </c>
      <c r="W339" s="69">
        <f t="shared" si="322"/>
        <v>5</v>
      </c>
      <c r="X339" s="41">
        <f t="shared" si="323"/>
        <v>1023.6214285714286</v>
      </c>
      <c r="Y339" s="41">
        <f t="shared" si="324"/>
        <v>568.67857142857133</v>
      </c>
      <c r="Z339" s="41">
        <f t="shared" si="325"/>
        <v>44.357142857142861</v>
      </c>
      <c r="AA339" s="41">
        <f t="shared" si="326"/>
        <v>24.642857142857139</v>
      </c>
    </row>
    <row r="340" spans="1:28" x14ac:dyDescent="0.2">
      <c r="A340" s="27">
        <v>44510</v>
      </c>
      <c r="B340" s="1">
        <v>11310</v>
      </c>
      <c r="D340" s="27">
        <v>44510</v>
      </c>
      <c r="E340" s="1" t="s">
        <v>354</v>
      </c>
      <c r="F340" s="1" t="s">
        <v>29</v>
      </c>
      <c r="G340" s="41">
        <v>253.85</v>
      </c>
      <c r="H340" s="41">
        <v>253.85</v>
      </c>
      <c r="I340" s="1" t="s">
        <v>696</v>
      </c>
      <c r="J340" s="1">
        <v>11</v>
      </c>
      <c r="K340" s="1">
        <v>500460</v>
      </c>
      <c r="L340" s="27">
        <v>30022</v>
      </c>
      <c r="M340" s="27">
        <v>44412</v>
      </c>
      <c r="N340" s="27">
        <v>44573</v>
      </c>
      <c r="O340" s="27">
        <v>44574</v>
      </c>
      <c r="P340" s="1" t="s">
        <v>704</v>
      </c>
      <c r="Q340" s="27">
        <v>44492</v>
      </c>
      <c r="R340" s="27">
        <v>44505</v>
      </c>
      <c r="S340" s="67">
        <f t="shared" si="327"/>
        <v>44530</v>
      </c>
      <c r="T340" s="67">
        <f t="shared" si="319"/>
        <v>44500</v>
      </c>
      <c r="U340" s="67">
        <f t="shared" si="320"/>
        <v>44530</v>
      </c>
      <c r="V340" s="69">
        <f t="shared" si="321"/>
        <v>9</v>
      </c>
      <c r="W340" s="69">
        <f t="shared" si="322"/>
        <v>5</v>
      </c>
      <c r="X340" s="41">
        <f t="shared" si="323"/>
        <v>163.18928571428572</v>
      </c>
      <c r="Y340" s="41">
        <f t="shared" si="324"/>
        <v>90.660714285714278</v>
      </c>
      <c r="Z340" s="41">
        <f t="shared" si="325"/>
        <v>7.0714285714285721</v>
      </c>
      <c r="AA340" s="41">
        <f t="shared" si="326"/>
        <v>3.9285714285714279</v>
      </c>
    </row>
    <row r="341" spans="1:28" x14ac:dyDescent="0.2">
      <c r="A341" s="27">
        <v>44510</v>
      </c>
      <c r="B341" s="1">
        <v>11311</v>
      </c>
      <c r="D341" s="27">
        <v>44510</v>
      </c>
      <c r="E341" s="1" t="s">
        <v>265</v>
      </c>
      <c r="F341" s="1" t="s">
        <v>5</v>
      </c>
      <c r="G341" s="41">
        <v>2822.42</v>
      </c>
      <c r="H341" s="41">
        <v>2822.42</v>
      </c>
      <c r="I341" s="1" t="s">
        <v>696</v>
      </c>
      <c r="J341" s="1">
        <v>75.75</v>
      </c>
      <c r="K341" s="1">
        <v>500482</v>
      </c>
      <c r="L341" s="27">
        <v>26374</v>
      </c>
      <c r="M341" s="27">
        <v>44483</v>
      </c>
      <c r="N341" s="27">
        <v>44631</v>
      </c>
      <c r="O341" s="27">
        <v>44635</v>
      </c>
      <c r="P341" s="1" t="s">
        <v>696</v>
      </c>
      <c r="Q341" s="27">
        <v>44492</v>
      </c>
      <c r="R341" s="27">
        <v>44505</v>
      </c>
      <c r="S341" s="67">
        <f t="shared" si="327"/>
        <v>44530</v>
      </c>
      <c r="T341" s="67">
        <f t="shared" si="319"/>
        <v>44500</v>
      </c>
      <c r="U341" s="67">
        <f t="shared" si="320"/>
        <v>44530</v>
      </c>
      <c r="V341" s="69">
        <f t="shared" si="321"/>
        <v>9</v>
      </c>
      <c r="W341" s="69">
        <f t="shared" si="322"/>
        <v>5</v>
      </c>
      <c r="X341" s="182">
        <f t="shared" si="323"/>
        <v>1814.4128571428573</v>
      </c>
      <c r="Y341" s="41">
        <f t="shared" si="324"/>
        <v>1008.0071428571428</v>
      </c>
      <c r="Z341" s="41">
        <f t="shared" si="325"/>
        <v>48.696428571428577</v>
      </c>
      <c r="AA341" s="41">
        <f t="shared" si="326"/>
        <v>27.053571428571423</v>
      </c>
      <c r="AB341" s="6">
        <f>X341/1000</f>
        <v>1.8144128571428573</v>
      </c>
    </row>
    <row r="342" spans="1:28" x14ac:dyDescent="0.2">
      <c r="A342" s="27">
        <v>44510</v>
      </c>
      <c r="B342" s="1">
        <v>11311</v>
      </c>
      <c r="D342" s="27">
        <v>44510</v>
      </c>
      <c r="E342" s="1" t="s">
        <v>354</v>
      </c>
      <c r="F342" s="1" t="s">
        <v>29</v>
      </c>
      <c r="G342" s="41">
        <v>158.35</v>
      </c>
      <c r="H342" s="41">
        <v>158.35</v>
      </c>
      <c r="I342" s="1" t="s">
        <v>696</v>
      </c>
      <c r="J342" s="1">
        <v>4.25</v>
      </c>
      <c r="K342" s="1">
        <v>500482</v>
      </c>
      <c r="L342" s="27">
        <v>26374</v>
      </c>
      <c r="M342" s="27">
        <v>44483</v>
      </c>
      <c r="N342" s="27">
        <v>44631</v>
      </c>
      <c r="O342" s="27">
        <v>44635</v>
      </c>
      <c r="P342" s="1" t="s">
        <v>704</v>
      </c>
      <c r="Q342" s="27">
        <v>44492</v>
      </c>
      <c r="R342" s="27">
        <v>44505</v>
      </c>
      <c r="S342" s="67">
        <f t="shared" si="327"/>
        <v>44530</v>
      </c>
      <c r="T342" s="67">
        <f t="shared" si="319"/>
        <v>44500</v>
      </c>
      <c r="U342" s="67">
        <f t="shared" si="320"/>
        <v>44530</v>
      </c>
      <c r="V342" s="69">
        <f t="shared" si="321"/>
        <v>9</v>
      </c>
      <c r="W342" s="69">
        <f t="shared" si="322"/>
        <v>5</v>
      </c>
      <c r="X342" s="182">
        <f t="shared" si="323"/>
        <v>101.79642857142858</v>
      </c>
      <c r="Y342" s="41">
        <f t="shared" si="324"/>
        <v>56.553571428571416</v>
      </c>
      <c r="Z342" s="41">
        <f t="shared" si="325"/>
        <v>2.7321428571428572</v>
      </c>
      <c r="AA342" s="41">
        <f t="shared" si="326"/>
        <v>1.5178571428571428</v>
      </c>
      <c r="AB342" s="6">
        <f>X342/1000</f>
        <v>0.10179642857142858</v>
      </c>
    </row>
    <row r="343" spans="1:28" x14ac:dyDescent="0.2">
      <c r="A343" s="27">
        <v>44510</v>
      </c>
      <c r="B343" s="1">
        <v>11312</v>
      </c>
      <c r="D343" s="27">
        <v>44510</v>
      </c>
      <c r="E343" s="1" t="s">
        <v>265</v>
      </c>
      <c r="F343" s="1" t="s">
        <v>5</v>
      </c>
      <c r="G343" s="41">
        <v>2384.62</v>
      </c>
      <c r="H343" s="41">
        <v>2384.62</v>
      </c>
      <c r="I343" s="1" t="s">
        <v>696</v>
      </c>
      <c r="J343" s="1">
        <v>80</v>
      </c>
      <c r="K343" s="1">
        <v>500504</v>
      </c>
      <c r="L343" s="27">
        <v>34183</v>
      </c>
      <c r="M343" s="27" t="s">
        <v>703</v>
      </c>
      <c r="N343" s="27"/>
      <c r="O343" s="27">
        <v>44680</v>
      </c>
      <c r="P343" s="1" t="s">
        <v>696</v>
      </c>
      <c r="Q343" s="27">
        <v>44492</v>
      </c>
      <c r="R343" s="27">
        <v>44505</v>
      </c>
      <c r="S343" s="67">
        <f t="shared" si="327"/>
        <v>44530</v>
      </c>
      <c r="T343" s="67">
        <f t="shared" si="319"/>
        <v>44500</v>
      </c>
      <c r="U343" s="67">
        <f t="shared" si="320"/>
        <v>44530</v>
      </c>
      <c r="V343" s="69">
        <f t="shared" si="321"/>
        <v>9</v>
      </c>
      <c r="W343" s="69">
        <f t="shared" si="322"/>
        <v>5</v>
      </c>
      <c r="X343" s="41">
        <f t="shared" si="323"/>
        <v>1532.97</v>
      </c>
      <c r="Y343" s="41">
        <f t="shared" si="324"/>
        <v>851.64999999999986</v>
      </c>
      <c r="Z343" s="41">
        <f t="shared" si="325"/>
        <v>51.428571428571431</v>
      </c>
      <c r="AA343" s="41">
        <f t="shared" si="326"/>
        <v>28.571428571428569</v>
      </c>
    </row>
    <row r="344" spans="1:28" x14ac:dyDescent="0.2">
      <c r="A344" s="27">
        <v>44510</v>
      </c>
      <c r="B344" s="1">
        <v>11313</v>
      </c>
      <c r="D344" s="27">
        <v>44510</v>
      </c>
      <c r="E344" s="1" t="s">
        <v>402</v>
      </c>
      <c r="F344" s="1" t="s">
        <v>32</v>
      </c>
      <c r="G344" s="41">
        <v>1538.46</v>
      </c>
      <c r="H344" s="41">
        <v>1538.46</v>
      </c>
      <c r="I344" s="1" t="s">
        <v>696</v>
      </c>
      <c r="J344" s="1">
        <v>80</v>
      </c>
      <c r="K344" s="1">
        <v>500626</v>
      </c>
      <c r="L344" s="27">
        <v>27871</v>
      </c>
      <c r="M344" s="27">
        <v>44368</v>
      </c>
      <c r="N344" s="27">
        <v>44519</v>
      </c>
      <c r="O344" s="27">
        <v>44526</v>
      </c>
      <c r="P344" s="1" t="s">
        <v>696</v>
      </c>
      <c r="Q344" s="27">
        <v>44492</v>
      </c>
      <c r="R344" s="27">
        <v>44505</v>
      </c>
      <c r="S344" s="67">
        <f t="shared" si="327"/>
        <v>44530</v>
      </c>
      <c r="T344" s="67">
        <f t="shared" si="319"/>
        <v>44500</v>
      </c>
      <c r="U344" s="67">
        <f t="shared" si="320"/>
        <v>44530</v>
      </c>
      <c r="V344" s="69">
        <f t="shared" si="321"/>
        <v>9</v>
      </c>
      <c r="W344" s="69">
        <f t="shared" si="322"/>
        <v>5</v>
      </c>
      <c r="X344" s="41">
        <f t="shared" si="323"/>
        <v>989.0100000000001</v>
      </c>
      <c r="Y344" s="41">
        <f t="shared" si="324"/>
        <v>549.44999999999993</v>
      </c>
      <c r="Z344" s="41">
        <f t="shared" si="325"/>
        <v>51.428571428571431</v>
      </c>
      <c r="AA344" s="41">
        <f t="shared" si="326"/>
        <v>28.571428571428569</v>
      </c>
    </row>
    <row r="345" spans="1:28" x14ac:dyDescent="0.2">
      <c r="A345" s="27">
        <v>44510</v>
      </c>
      <c r="B345" s="1">
        <v>11314</v>
      </c>
      <c r="D345" s="27">
        <v>44510</v>
      </c>
      <c r="E345" s="1" t="s">
        <v>265</v>
      </c>
      <c r="F345" s="1" t="s">
        <v>5</v>
      </c>
      <c r="G345" s="41">
        <v>1759.61</v>
      </c>
      <c r="H345" s="41">
        <v>1759.61</v>
      </c>
      <c r="I345" s="1" t="s">
        <v>696</v>
      </c>
      <c r="J345" s="1">
        <v>76.25</v>
      </c>
      <c r="K345" s="1">
        <v>500526</v>
      </c>
      <c r="L345" s="27">
        <v>30960</v>
      </c>
      <c r="M345" s="27">
        <v>44453</v>
      </c>
      <c r="N345" s="27"/>
      <c r="O345" s="27">
        <v>44680</v>
      </c>
      <c r="P345" s="1" t="s">
        <v>696</v>
      </c>
      <c r="Q345" s="27">
        <v>44492</v>
      </c>
      <c r="R345" s="27">
        <v>44505</v>
      </c>
      <c r="S345" s="67">
        <f t="shared" si="327"/>
        <v>44530</v>
      </c>
      <c r="T345" s="67">
        <f t="shared" si="319"/>
        <v>44500</v>
      </c>
      <c r="U345" s="67">
        <f t="shared" si="320"/>
        <v>44530</v>
      </c>
      <c r="V345" s="69">
        <f t="shared" si="321"/>
        <v>9</v>
      </c>
      <c r="W345" s="69">
        <f t="shared" si="322"/>
        <v>5</v>
      </c>
      <c r="X345" s="41">
        <f t="shared" si="323"/>
        <v>1131.1778571428572</v>
      </c>
      <c r="Y345" s="41">
        <f t="shared" si="324"/>
        <v>628.43214285714271</v>
      </c>
      <c r="Z345" s="41">
        <f t="shared" si="325"/>
        <v>49.017857142857146</v>
      </c>
      <c r="AA345" s="41">
        <f t="shared" si="326"/>
        <v>27.232142857142854</v>
      </c>
    </row>
    <row r="346" spans="1:28" x14ac:dyDescent="0.2">
      <c r="A346" s="27">
        <v>44510</v>
      </c>
      <c r="B346" s="1">
        <v>11314</v>
      </c>
      <c r="D346" s="27">
        <v>44510</v>
      </c>
      <c r="E346" s="1" t="s">
        <v>354</v>
      </c>
      <c r="F346" s="1" t="s">
        <v>29</v>
      </c>
      <c r="G346" s="41">
        <v>86.54</v>
      </c>
      <c r="H346" s="41">
        <v>86.54</v>
      </c>
      <c r="I346" s="1" t="s">
        <v>696</v>
      </c>
      <c r="J346" s="1">
        <v>3.75</v>
      </c>
      <c r="K346" s="1">
        <v>500526</v>
      </c>
      <c r="L346" s="27">
        <v>30960</v>
      </c>
      <c r="M346" s="27">
        <v>44453</v>
      </c>
      <c r="N346" s="27"/>
      <c r="O346" s="27">
        <v>44680</v>
      </c>
      <c r="P346" s="1" t="s">
        <v>704</v>
      </c>
      <c r="Q346" s="27">
        <v>44492</v>
      </c>
      <c r="R346" s="27">
        <v>44505</v>
      </c>
      <c r="S346" s="67">
        <f t="shared" si="327"/>
        <v>44530</v>
      </c>
      <c r="T346" s="67">
        <f t="shared" si="319"/>
        <v>44500</v>
      </c>
      <c r="U346" s="67">
        <f t="shared" si="320"/>
        <v>44530</v>
      </c>
      <c r="V346" s="69">
        <f t="shared" si="321"/>
        <v>9</v>
      </c>
      <c r="W346" s="69">
        <f t="shared" si="322"/>
        <v>5</v>
      </c>
      <c r="X346" s="41">
        <f t="shared" si="323"/>
        <v>55.632857142857148</v>
      </c>
      <c r="Y346" s="41">
        <f t="shared" si="324"/>
        <v>30.907142857142858</v>
      </c>
      <c r="Z346" s="41">
        <f t="shared" si="325"/>
        <v>2.410714285714286</v>
      </c>
      <c r="AA346" s="41">
        <f t="shared" si="326"/>
        <v>1.339285714285714</v>
      </c>
    </row>
    <row r="347" spans="1:28" x14ac:dyDescent="0.2">
      <c r="A347" s="27">
        <v>44510</v>
      </c>
      <c r="B347" s="1">
        <v>11315</v>
      </c>
      <c r="D347" s="27">
        <v>44510</v>
      </c>
      <c r="E347" s="1" t="s">
        <v>265</v>
      </c>
      <c r="F347" s="1" t="s">
        <v>5</v>
      </c>
      <c r="G347" s="41">
        <v>1846.15</v>
      </c>
      <c r="H347" s="41">
        <v>1846.15</v>
      </c>
      <c r="I347" s="1" t="s">
        <v>696</v>
      </c>
      <c r="J347" s="1">
        <v>80</v>
      </c>
      <c r="K347" s="1">
        <v>500548</v>
      </c>
      <c r="L347" s="27">
        <v>32996</v>
      </c>
      <c r="M347" s="27">
        <v>44431</v>
      </c>
      <c r="N347" s="27"/>
      <c r="O347" s="27">
        <v>44680</v>
      </c>
      <c r="P347" s="1" t="s">
        <v>696</v>
      </c>
      <c r="Q347" s="27">
        <v>44492</v>
      </c>
      <c r="R347" s="27">
        <v>44505</v>
      </c>
      <c r="S347" s="67">
        <f t="shared" si="327"/>
        <v>44530</v>
      </c>
      <c r="T347" s="67">
        <f t="shared" si="319"/>
        <v>44500</v>
      </c>
      <c r="U347" s="67">
        <f t="shared" si="320"/>
        <v>44530</v>
      </c>
      <c r="V347" s="69">
        <f t="shared" si="321"/>
        <v>9</v>
      </c>
      <c r="W347" s="69">
        <f t="shared" si="322"/>
        <v>5</v>
      </c>
      <c r="X347" s="41">
        <f t="shared" si="323"/>
        <v>1186.8107142857145</v>
      </c>
      <c r="Y347" s="41">
        <f t="shared" si="324"/>
        <v>659.33928571428555</v>
      </c>
      <c r="Z347" s="41">
        <f t="shared" si="325"/>
        <v>51.428571428571431</v>
      </c>
      <c r="AA347" s="41">
        <f t="shared" si="326"/>
        <v>28.571428571428569</v>
      </c>
    </row>
    <row r="348" spans="1:28" x14ac:dyDescent="0.2">
      <c r="A348" s="27">
        <v>44510</v>
      </c>
      <c r="B348" s="1" t="s">
        <v>398</v>
      </c>
      <c r="D348" s="27">
        <v>44510</v>
      </c>
      <c r="E348" s="1" t="s">
        <v>376</v>
      </c>
      <c r="F348" s="1" t="s">
        <v>31</v>
      </c>
      <c r="G348" s="41">
        <v>4107.6899999999996</v>
      </c>
      <c r="H348" s="41">
        <v>4107.6899999999996</v>
      </c>
      <c r="I348" s="1" t="s">
        <v>696</v>
      </c>
      <c r="J348" s="1">
        <v>80</v>
      </c>
      <c r="K348" s="1">
        <v>500588</v>
      </c>
      <c r="L348" s="27" t="s">
        <v>706</v>
      </c>
      <c r="M348" s="27">
        <v>41122</v>
      </c>
      <c r="N348" s="27"/>
      <c r="O348" s="27">
        <v>44680</v>
      </c>
      <c r="P348" s="1" t="s">
        <v>696</v>
      </c>
      <c r="Q348" s="27">
        <v>44492</v>
      </c>
      <c r="R348" s="27">
        <v>44505</v>
      </c>
      <c r="S348" s="67">
        <f t="shared" si="327"/>
        <v>44530</v>
      </c>
      <c r="T348" s="67">
        <f t="shared" si="319"/>
        <v>44500</v>
      </c>
      <c r="U348" s="67">
        <f t="shared" si="320"/>
        <v>44530</v>
      </c>
      <c r="V348" s="69">
        <f t="shared" si="321"/>
        <v>9</v>
      </c>
      <c r="W348" s="69">
        <f t="shared" si="322"/>
        <v>5</v>
      </c>
      <c r="X348" s="41">
        <f t="shared" si="323"/>
        <v>2640.6578571428572</v>
      </c>
      <c r="Y348" s="41">
        <f t="shared" si="324"/>
        <v>1467.0321428571424</v>
      </c>
      <c r="Z348" s="41">
        <f t="shared" si="325"/>
        <v>51.428571428571431</v>
      </c>
      <c r="AA348" s="41">
        <f t="shared" si="326"/>
        <v>28.571428571428569</v>
      </c>
    </row>
    <row r="349" spans="1:28" x14ac:dyDescent="0.2">
      <c r="A349" s="27">
        <v>44510</v>
      </c>
      <c r="B349" s="1" t="s">
        <v>371</v>
      </c>
      <c r="D349" s="27">
        <v>44510</v>
      </c>
      <c r="E349" s="1" t="s">
        <v>357</v>
      </c>
      <c r="F349" s="1" t="s">
        <v>29</v>
      </c>
      <c r="G349" s="41">
        <v>10</v>
      </c>
      <c r="H349" s="41">
        <v>400</v>
      </c>
      <c r="I349" s="1" t="s">
        <v>711</v>
      </c>
      <c r="J349" s="1">
        <v>40</v>
      </c>
      <c r="K349" s="1">
        <v>500700</v>
      </c>
      <c r="L349" s="27" t="s">
        <v>705</v>
      </c>
      <c r="M349" s="27">
        <v>37880</v>
      </c>
      <c r="N349" s="27"/>
      <c r="O349" s="27">
        <v>44680</v>
      </c>
      <c r="P349" s="1" t="s">
        <v>697</v>
      </c>
      <c r="Q349" s="27">
        <v>44492</v>
      </c>
      <c r="R349" s="27">
        <v>44505</v>
      </c>
      <c r="S349" s="67">
        <f t="shared" si="327"/>
        <v>44530</v>
      </c>
      <c r="T349" s="67">
        <f t="shared" si="319"/>
        <v>44500</v>
      </c>
      <c r="U349" s="67">
        <f t="shared" si="320"/>
        <v>44530</v>
      </c>
      <c r="V349" s="69">
        <f t="shared" si="321"/>
        <v>9</v>
      </c>
      <c r="W349" s="69">
        <f t="shared" si="322"/>
        <v>5</v>
      </c>
      <c r="X349" s="41">
        <f t="shared" si="323"/>
        <v>257.14285714285717</v>
      </c>
      <c r="Y349" s="41">
        <f t="shared" si="324"/>
        <v>142.85714285714283</v>
      </c>
      <c r="Z349" s="41">
        <f t="shared" si="325"/>
        <v>25.714285714285715</v>
      </c>
      <c r="AA349" s="41">
        <f t="shared" si="326"/>
        <v>14.285714285714285</v>
      </c>
    </row>
    <row r="350" spans="1:28" x14ac:dyDescent="0.2">
      <c r="A350" s="27">
        <v>44526</v>
      </c>
      <c r="B350" s="1" t="s">
        <v>337</v>
      </c>
      <c r="D350" s="27">
        <v>44526</v>
      </c>
      <c r="E350" s="1" t="s">
        <v>265</v>
      </c>
      <c r="F350" s="1" t="s">
        <v>5</v>
      </c>
      <c r="G350" s="41">
        <v>1459.61</v>
      </c>
      <c r="H350" s="41">
        <v>1459.61</v>
      </c>
      <c r="I350" s="1" t="s">
        <v>696</v>
      </c>
      <c r="J350" s="1">
        <v>63.25</v>
      </c>
      <c r="K350" s="1">
        <v>501939</v>
      </c>
      <c r="L350" s="27">
        <v>30022</v>
      </c>
      <c r="M350" s="27">
        <v>44412</v>
      </c>
      <c r="N350" s="27">
        <v>44573</v>
      </c>
      <c r="O350" s="27">
        <v>44574</v>
      </c>
      <c r="P350" s="1" t="s">
        <v>696</v>
      </c>
      <c r="Q350" s="27">
        <v>44506</v>
      </c>
      <c r="R350" s="27">
        <v>44519</v>
      </c>
      <c r="S350" s="67">
        <f t="shared" si="327"/>
        <v>44530</v>
      </c>
      <c r="T350" s="67">
        <f t="shared" si="319"/>
        <v>44530</v>
      </c>
      <c r="U350" s="67" t="str">
        <f t="shared" si="320"/>
        <v>na</v>
      </c>
      <c r="V350" s="69">
        <f t="shared" si="321"/>
        <v>14</v>
      </c>
      <c r="W350" s="69">
        <f t="shared" si="322"/>
        <v>0</v>
      </c>
      <c r="X350" s="41">
        <f t="shared" si="323"/>
        <v>1459.61</v>
      </c>
      <c r="Y350" s="41">
        <f t="shared" si="324"/>
        <v>0</v>
      </c>
      <c r="Z350" s="41">
        <f t="shared" si="325"/>
        <v>63.25</v>
      </c>
      <c r="AA350" s="41">
        <f t="shared" si="326"/>
        <v>0</v>
      </c>
    </row>
    <row r="351" spans="1:28" x14ac:dyDescent="0.2">
      <c r="A351" s="27">
        <v>44526</v>
      </c>
      <c r="B351" s="1" t="s">
        <v>337</v>
      </c>
      <c r="D351" s="27">
        <v>44526</v>
      </c>
      <c r="E351" s="1" t="s">
        <v>354</v>
      </c>
      <c r="F351" s="1" t="s">
        <v>29</v>
      </c>
      <c r="G351" s="41">
        <v>386.54</v>
      </c>
      <c r="H351" s="41">
        <v>386.54</v>
      </c>
      <c r="I351" s="1" t="s">
        <v>696</v>
      </c>
      <c r="J351" s="1">
        <v>16.75</v>
      </c>
      <c r="K351" s="1">
        <v>501939</v>
      </c>
      <c r="L351" s="27">
        <v>30022</v>
      </c>
      <c r="M351" s="27">
        <v>44412</v>
      </c>
      <c r="N351" s="27">
        <v>44573</v>
      </c>
      <c r="O351" s="27">
        <v>44574</v>
      </c>
      <c r="P351" s="1" t="s">
        <v>704</v>
      </c>
      <c r="Q351" s="27">
        <v>44506</v>
      </c>
      <c r="R351" s="27">
        <v>44519</v>
      </c>
      <c r="S351" s="67">
        <f t="shared" si="327"/>
        <v>44530</v>
      </c>
      <c r="T351" s="67">
        <f t="shared" si="319"/>
        <v>44530</v>
      </c>
      <c r="U351" s="67" t="str">
        <f t="shared" si="320"/>
        <v>na</v>
      </c>
      <c r="V351" s="69">
        <f t="shared" si="321"/>
        <v>14</v>
      </c>
      <c r="W351" s="69">
        <f t="shared" si="322"/>
        <v>0</v>
      </c>
      <c r="X351" s="41">
        <f t="shared" si="323"/>
        <v>386.54</v>
      </c>
      <c r="Y351" s="41">
        <f t="shared" si="324"/>
        <v>0</v>
      </c>
      <c r="Z351" s="41">
        <f t="shared" si="325"/>
        <v>16.75</v>
      </c>
      <c r="AA351" s="41">
        <f t="shared" si="326"/>
        <v>0</v>
      </c>
    </row>
    <row r="352" spans="1:28" x14ac:dyDescent="0.2">
      <c r="A352" s="27">
        <v>44526</v>
      </c>
      <c r="B352" s="1" t="s">
        <v>399</v>
      </c>
      <c r="D352" s="27">
        <v>44526</v>
      </c>
      <c r="E352" s="1" t="s">
        <v>376</v>
      </c>
      <c r="F352" s="1" t="s">
        <v>31</v>
      </c>
      <c r="G352" s="41">
        <v>4107.6899999999996</v>
      </c>
      <c r="H352" s="41">
        <v>4107.6899999999996</v>
      </c>
      <c r="I352" s="1" t="s">
        <v>696</v>
      </c>
      <c r="J352" s="1">
        <v>80</v>
      </c>
      <c r="K352" s="1">
        <v>502085</v>
      </c>
      <c r="L352" s="27" t="s">
        <v>706</v>
      </c>
      <c r="M352" s="27">
        <v>41122</v>
      </c>
      <c r="N352" s="27"/>
      <c r="O352" s="27">
        <v>44680</v>
      </c>
      <c r="P352" s="1" t="s">
        <v>696</v>
      </c>
      <c r="Q352" s="27">
        <v>44506</v>
      </c>
      <c r="R352" s="27">
        <v>44519</v>
      </c>
      <c r="S352" s="67">
        <f t="shared" si="327"/>
        <v>44530</v>
      </c>
      <c r="T352" s="67">
        <f t="shared" si="319"/>
        <v>44530</v>
      </c>
      <c r="U352" s="67" t="str">
        <f t="shared" si="320"/>
        <v>na</v>
      </c>
      <c r="V352" s="69">
        <f t="shared" si="321"/>
        <v>14</v>
      </c>
      <c r="W352" s="69">
        <f t="shared" si="322"/>
        <v>0</v>
      </c>
      <c r="X352" s="41">
        <f t="shared" si="323"/>
        <v>4107.6899999999996</v>
      </c>
      <c r="Y352" s="41">
        <f t="shared" si="324"/>
        <v>0</v>
      </c>
      <c r="Z352" s="41">
        <f t="shared" si="325"/>
        <v>80</v>
      </c>
      <c r="AA352" s="41">
        <f t="shared" si="326"/>
        <v>0</v>
      </c>
    </row>
    <row r="353" spans="1:28" x14ac:dyDescent="0.2">
      <c r="A353" s="27">
        <v>44526</v>
      </c>
      <c r="B353" s="1" t="s">
        <v>341</v>
      </c>
      <c r="D353" s="27">
        <v>44526</v>
      </c>
      <c r="E353" s="1" t="s">
        <v>265</v>
      </c>
      <c r="F353" s="1" t="s">
        <v>5</v>
      </c>
      <c r="G353" s="41">
        <v>2980.77</v>
      </c>
      <c r="H353" s="41">
        <v>2980.77</v>
      </c>
      <c r="I353" s="1" t="s">
        <v>696</v>
      </c>
      <c r="J353" s="1">
        <v>80</v>
      </c>
      <c r="K353" s="1">
        <v>501961</v>
      </c>
      <c r="L353" s="27">
        <v>26374</v>
      </c>
      <c r="M353" s="27">
        <v>44483</v>
      </c>
      <c r="N353" s="27">
        <v>44631</v>
      </c>
      <c r="O353" s="27">
        <v>44635</v>
      </c>
      <c r="P353" s="1" t="s">
        <v>696</v>
      </c>
      <c r="Q353" s="27">
        <v>44506</v>
      </c>
      <c r="R353" s="27">
        <v>44519</v>
      </c>
      <c r="S353" s="67">
        <f t="shared" si="327"/>
        <v>44530</v>
      </c>
      <c r="T353" s="67">
        <f t="shared" si="319"/>
        <v>44530</v>
      </c>
      <c r="U353" s="67" t="str">
        <f t="shared" si="320"/>
        <v>na</v>
      </c>
      <c r="V353" s="69">
        <f t="shared" si="321"/>
        <v>14</v>
      </c>
      <c r="W353" s="69">
        <f t="shared" si="322"/>
        <v>0</v>
      </c>
      <c r="X353" s="41">
        <f t="shared" si="323"/>
        <v>2980.77</v>
      </c>
      <c r="Y353" s="41">
        <f t="shared" si="324"/>
        <v>0</v>
      </c>
      <c r="Z353" s="41">
        <f t="shared" si="325"/>
        <v>80</v>
      </c>
      <c r="AA353" s="41">
        <f t="shared" si="326"/>
        <v>0</v>
      </c>
    </row>
    <row r="354" spans="1:28" x14ac:dyDescent="0.2">
      <c r="A354" s="27">
        <v>44526</v>
      </c>
      <c r="B354" s="1" t="s">
        <v>416</v>
      </c>
      <c r="D354" s="27">
        <v>44526</v>
      </c>
      <c r="E354" s="1" t="s">
        <v>402</v>
      </c>
      <c r="F354" s="1" t="s">
        <v>32</v>
      </c>
      <c r="G354" s="41">
        <v>1538.46</v>
      </c>
      <c r="H354" s="41">
        <v>1538.46</v>
      </c>
      <c r="I354" s="1" t="s">
        <v>696</v>
      </c>
      <c r="J354" s="1">
        <v>80</v>
      </c>
      <c r="K354" s="1">
        <v>501982</v>
      </c>
      <c r="L354" s="27">
        <v>27871</v>
      </c>
      <c r="M354" s="27">
        <v>44368</v>
      </c>
      <c r="N354" s="27">
        <v>44519</v>
      </c>
      <c r="O354" s="27">
        <v>44526</v>
      </c>
      <c r="P354" s="1" t="s">
        <v>696</v>
      </c>
      <c r="Q354" s="27">
        <v>44506</v>
      </c>
      <c r="R354" s="27">
        <v>44519</v>
      </c>
      <c r="S354" s="67">
        <f t="shared" si="327"/>
        <v>44530</v>
      </c>
      <c r="T354" s="67">
        <f t="shared" si="319"/>
        <v>44530</v>
      </c>
      <c r="U354" s="67" t="str">
        <f t="shared" si="320"/>
        <v>na</v>
      </c>
      <c r="V354" s="69">
        <f t="shared" si="321"/>
        <v>14</v>
      </c>
      <c r="W354" s="69">
        <f t="shared" si="322"/>
        <v>0</v>
      </c>
      <c r="X354" s="41">
        <f t="shared" si="323"/>
        <v>1538.46</v>
      </c>
      <c r="Y354" s="41">
        <f t="shared" si="324"/>
        <v>0</v>
      </c>
      <c r="Z354" s="41">
        <f t="shared" si="325"/>
        <v>80</v>
      </c>
      <c r="AA354" s="41">
        <f t="shared" si="326"/>
        <v>0</v>
      </c>
    </row>
    <row r="355" spans="1:28" x14ac:dyDescent="0.2">
      <c r="A355" s="27">
        <v>44526</v>
      </c>
      <c r="B355" s="1" t="s">
        <v>340</v>
      </c>
      <c r="D355" s="27">
        <v>44526</v>
      </c>
      <c r="E355" s="1" t="s">
        <v>265</v>
      </c>
      <c r="F355" s="1" t="s">
        <v>5</v>
      </c>
      <c r="G355" s="41">
        <v>2384.62</v>
      </c>
      <c r="H355" s="41">
        <v>2384.62</v>
      </c>
      <c r="I355" s="1" t="s">
        <v>696</v>
      </c>
      <c r="J355" s="1">
        <v>80</v>
      </c>
      <c r="K355" s="1">
        <v>502001</v>
      </c>
      <c r="L355" s="27">
        <v>34183</v>
      </c>
      <c r="M355" s="27" t="s">
        <v>703</v>
      </c>
      <c r="N355" s="27"/>
      <c r="O355" s="27">
        <v>44680</v>
      </c>
      <c r="P355" s="1" t="s">
        <v>696</v>
      </c>
      <c r="Q355" s="27">
        <v>44506</v>
      </c>
      <c r="R355" s="27">
        <v>44519</v>
      </c>
      <c r="S355" s="67">
        <f t="shared" si="327"/>
        <v>44530</v>
      </c>
      <c r="T355" s="67">
        <f t="shared" si="319"/>
        <v>44530</v>
      </c>
      <c r="U355" s="67" t="str">
        <f t="shared" si="320"/>
        <v>na</v>
      </c>
      <c r="V355" s="69">
        <f t="shared" si="321"/>
        <v>14</v>
      </c>
      <c r="W355" s="69">
        <f t="shared" si="322"/>
        <v>0</v>
      </c>
      <c r="X355" s="41">
        <f t="shared" si="323"/>
        <v>2384.62</v>
      </c>
      <c r="Y355" s="41">
        <f t="shared" si="324"/>
        <v>0</v>
      </c>
      <c r="Z355" s="41">
        <f t="shared" si="325"/>
        <v>80</v>
      </c>
      <c r="AA355" s="41">
        <f t="shared" si="326"/>
        <v>0</v>
      </c>
    </row>
    <row r="356" spans="1:28" x14ac:dyDescent="0.2">
      <c r="A356" s="27">
        <v>44526</v>
      </c>
      <c r="B356" s="1" t="s">
        <v>338</v>
      </c>
      <c r="D356" s="27">
        <v>44526</v>
      </c>
      <c r="E356" s="1" t="s">
        <v>265</v>
      </c>
      <c r="F356" s="1" t="s">
        <v>5</v>
      </c>
      <c r="G356" s="41">
        <v>1846.15</v>
      </c>
      <c r="H356" s="41">
        <v>1846.15</v>
      </c>
      <c r="I356" s="1" t="s">
        <v>696</v>
      </c>
      <c r="J356" s="1">
        <v>80</v>
      </c>
      <c r="K356" s="1">
        <v>502023</v>
      </c>
      <c r="L356" s="27">
        <v>30960</v>
      </c>
      <c r="M356" s="27">
        <v>44453</v>
      </c>
      <c r="N356" s="27"/>
      <c r="O356" s="27">
        <v>44680</v>
      </c>
      <c r="P356" s="1" t="s">
        <v>696</v>
      </c>
      <c r="Q356" s="27">
        <v>44506</v>
      </c>
      <c r="R356" s="27">
        <v>44519</v>
      </c>
      <c r="S356" s="67">
        <f t="shared" si="327"/>
        <v>44530</v>
      </c>
      <c r="T356" s="67">
        <f t="shared" si="319"/>
        <v>44530</v>
      </c>
      <c r="U356" s="67" t="str">
        <f t="shared" si="320"/>
        <v>na</v>
      </c>
      <c r="V356" s="69">
        <f t="shared" si="321"/>
        <v>14</v>
      </c>
      <c r="W356" s="69">
        <f t="shared" si="322"/>
        <v>0</v>
      </c>
      <c r="X356" s="41">
        <f t="shared" si="323"/>
        <v>1846.15</v>
      </c>
      <c r="Y356" s="41">
        <f t="shared" si="324"/>
        <v>0</v>
      </c>
      <c r="Z356" s="41">
        <f t="shared" si="325"/>
        <v>80</v>
      </c>
      <c r="AA356" s="41">
        <f t="shared" si="326"/>
        <v>0</v>
      </c>
    </row>
    <row r="357" spans="1:28" x14ac:dyDescent="0.2">
      <c r="A357" s="27">
        <v>44526</v>
      </c>
      <c r="B357" s="1" t="s">
        <v>339</v>
      </c>
      <c r="D357" s="27">
        <v>44526</v>
      </c>
      <c r="E357" s="1" t="s">
        <v>265</v>
      </c>
      <c r="F357" s="1" t="s">
        <v>5</v>
      </c>
      <c r="G357" s="41">
        <v>1846.15</v>
      </c>
      <c r="H357" s="41">
        <v>1846.15</v>
      </c>
      <c r="I357" s="1" t="s">
        <v>696</v>
      </c>
      <c r="J357" s="1">
        <v>80</v>
      </c>
      <c r="K357" s="1">
        <v>502044</v>
      </c>
      <c r="L357" s="27">
        <v>32996</v>
      </c>
      <c r="M357" s="27">
        <v>44431</v>
      </c>
      <c r="N357" s="27"/>
      <c r="O357" s="27">
        <v>44680</v>
      </c>
      <c r="P357" s="1" t="s">
        <v>696</v>
      </c>
      <c r="Q357" s="27">
        <v>44506</v>
      </c>
      <c r="R357" s="27">
        <v>44519</v>
      </c>
      <c r="S357" s="67">
        <f t="shared" si="327"/>
        <v>44530</v>
      </c>
      <c r="T357" s="67">
        <f t="shared" si="319"/>
        <v>44530</v>
      </c>
      <c r="U357" s="67" t="str">
        <f t="shared" si="320"/>
        <v>na</v>
      </c>
      <c r="V357" s="69">
        <f t="shared" si="321"/>
        <v>14</v>
      </c>
      <c r="W357" s="69">
        <f t="shared" si="322"/>
        <v>0</v>
      </c>
      <c r="X357" s="41">
        <f t="shared" si="323"/>
        <v>1846.15</v>
      </c>
      <c r="Y357" s="41">
        <f t="shared" si="324"/>
        <v>0</v>
      </c>
      <c r="Z357" s="41">
        <f t="shared" si="325"/>
        <v>80</v>
      </c>
      <c r="AA357" s="41">
        <f t="shared" si="326"/>
        <v>0</v>
      </c>
    </row>
    <row r="358" spans="1:28" x14ac:dyDescent="0.2">
      <c r="A358" s="27">
        <v>44526</v>
      </c>
      <c r="B358" s="1" t="s">
        <v>372</v>
      </c>
      <c r="D358" s="27">
        <v>44526</v>
      </c>
      <c r="E358" s="1" t="s">
        <v>357</v>
      </c>
      <c r="F358" s="1" t="s">
        <v>29</v>
      </c>
      <c r="G358" s="41">
        <v>10</v>
      </c>
      <c r="H358" s="41">
        <v>400</v>
      </c>
      <c r="I358" s="1" t="s">
        <v>711</v>
      </c>
      <c r="J358" s="1">
        <v>40</v>
      </c>
      <c r="K358" s="1">
        <v>502198</v>
      </c>
      <c r="L358" s="27" t="s">
        <v>705</v>
      </c>
      <c r="M358" s="27">
        <v>37880</v>
      </c>
      <c r="N358" s="27"/>
      <c r="O358" s="27">
        <v>44680</v>
      </c>
      <c r="P358" s="1" t="s">
        <v>697</v>
      </c>
      <c r="Q358" s="27">
        <v>44506</v>
      </c>
      <c r="R358" s="27">
        <v>44519</v>
      </c>
      <c r="S358" s="67">
        <f t="shared" si="327"/>
        <v>44530</v>
      </c>
      <c r="T358" s="67">
        <f t="shared" si="319"/>
        <v>44530</v>
      </c>
      <c r="U358" s="67" t="str">
        <f t="shared" si="320"/>
        <v>na</v>
      </c>
      <c r="V358" s="69">
        <f t="shared" si="321"/>
        <v>14</v>
      </c>
      <c r="W358" s="69">
        <f t="shared" si="322"/>
        <v>0</v>
      </c>
      <c r="X358" s="41">
        <f t="shared" si="323"/>
        <v>400</v>
      </c>
      <c r="Y358" s="41">
        <f t="shared" si="324"/>
        <v>0</v>
      </c>
      <c r="Z358" s="41">
        <f t="shared" si="325"/>
        <v>40</v>
      </c>
      <c r="AA358" s="41">
        <f t="shared" si="326"/>
        <v>0</v>
      </c>
    </row>
    <row r="359" spans="1:28" x14ac:dyDescent="0.2">
      <c r="A359" s="27">
        <v>44530</v>
      </c>
      <c r="B359" s="1">
        <v>11317</v>
      </c>
      <c r="D359" s="27">
        <v>44530</v>
      </c>
      <c r="E359" s="1" t="s">
        <v>265</v>
      </c>
      <c r="F359" s="1" t="s">
        <v>5</v>
      </c>
      <c r="G359" s="41">
        <v>456</v>
      </c>
      <c r="H359" s="41">
        <v>456</v>
      </c>
      <c r="I359" s="1" t="s">
        <v>696</v>
      </c>
      <c r="J359" s="1">
        <v>24</v>
      </c>
      <c r="K359" s="1">
        <v>502629</v>
      </c>
      <c r="L359" s="27" t="s">
        <v>713</v>
      </c>
      <c r="M359" s="27">
        <v>44245</v>
      </c>
      <c r="N359" s="27">
        <v>44618</v>
      </c>
      <c r="O359" s="27">
        <v>44624</v>
      </c>
      <c r="P359" s="1" t="s">
        <v>696</v>
      </c>
      <c r="Q359" s="27">
        <v>44514</v>
      </c>
      <c r="R359" s="27">
        <v>44527</v>
      </c>
      <c r="S359" s="67">
        <f t="shared" si="327"/>
        <v>44530</v>
      </c>
      <c r="T359" s="67">
        <f t="shared" si="319"/>
        <v>44530</v>
      </c>
      <c r="U359" s="67" t="str">
        <f t="shared" si="320"/>
        <v>na</v>
      </c>
      <c r="V359" s="69">
        <f t="shared" si="321"/>
        <v>14</v>
      </c>
      <c r="W359" s="69">
        <f t="shared" si="322"/>
        <v>0</v>
      </c>
      <c r="X359" s="41">
        <f t="shared" si="323"/>
        <v>456</v>
      </c>
      <c r="Y359" s="41">
        <f t="shared" si="324"/>
        <v>0</v>
      </c>
      <c r="Z359" s="41">
        <f t="shared" si="325"/>
        <v>24</v>
      </c>
      <c r="AA359" s="41">
        <f t="shared" si="326"/>
        <v>0</v>
      </c>
    </row>
    <row r="360" spans="1:28" x14ac:dyDescent="0.2">
      <c r="A360" s="27">
        <v>44540</v>
      </c>
      <c r="B360" s="1">
        <v>11320</v>
      </c>
      <c r="D360" s="27">
        <v>44540</v>
      </c>
      <c r="E360" s="1" t="s">
        <v>265</v>
      </c>
      <c r="F360" s="1" t="s">
        <v>5</v>
      </c>
      <c r="G360" s="41">
        <v>846.15</v>
      </c>
      <c r="H360" s="41">
        <v>846.15</v>
      </c>
      <c r="I360" s="1" t="s">
        <v>696</v>
      </c>
      <c r="J360" s="1">
        <v>32</v>
      </c>
      <c r="K360" s="1">
        <v>504212</v>
      </c>
      <c r="L360" s="27">
        <v>32934</v>
      </c>
      <c r="M360" s="27">
        <v>44538</v>
      </c>
      <c r="N360" s="27"/>
      <c r="O360" s="27">
        <v>44680</v>
      </c>
      <c r="P360" s="1" t="s">
        <v>696</v>
      </c>
      <c r="Q360" s="27">
        <v>44520</v>
      </c>
      <c r="R360" s="27">
        <v>44533</v>
      </c>
      <c r="S360" s="67">
        <f t="shared" si="327"/>
        <v>44561</v>
      </c>
      <c r="T360" s="67">
        <f t="shared" si="319"/>
        <v>44530</v>
      </c>
      <c r="U360" s="67">
        <f t="shared" si="320"/>
        <v>44561</v>
      </c>
      <c r="V360" s="69">
        <f t="shared" si="321"/>
        <v>11</v>
      </c>
      <c r="W360" s="69">
        <f t="shared" si="322"/>
        <v>3</v>
      </c>
      <c r="X360" s="41">
        <f t="shared" si="323"/>
        <v>664.8321428571428</v>
      </c>
      <c r="Y360" s="41">
        <f t="shared" si="324"/>
        <v>181.31785714285718</v>
      </c>
      <c r="Z360" s="41">
        <f t="shared" si="325"/>
        <v>25.142857142857142</v>
      </c>
      <c r="AA360" s="41">
        <f t="shared" si="326"/>
        <v>6.8571428571428577</v>
      </c>
    </row>
    <row r="361" spans="1:28" x14ac:dyDescent="0.2">
      <c r="A361" s="27">
        <v>44540</v>
      </c>
      <c r="B361" s="1" t="s">
        <v>343</v>
      </c>
      <c r="D361" s="27">
        <v>44540</v>
      </c>
      <c r="E361" s="1" t="s">
        <v>265</v>
      </c>
      <c r="F361" s="1" t="s">
        <v>5</v>
      </c>
      <c r="G361" s="41">
        <v>1057.69</v>
      </c>
      <c r="H361" s="41">
        <v>1057.69</v>
      </c>
      <c r="I361" s="1" t="s">
        <v>696</v>
      </c>
      <c r="J361" s="1">
        <v>40</v>
      </c>
      <c r="K361" s="1">
        <v>504190</v>
      </c>
      <c r="L361" s="27">
        <v>30022</v>
      </c>
      <c r="M361" s="27">
        <v>44412</v>
      </c>
      <c r="N361" s="27">
        <v>44573</v>
      </c>
      <c r="O361" s="27">
        <v>44574</v>
      </c>
      <c r="P361" s="1" t="s">
        <v>696</v>
      </c>
      <c r="Q361" s="27">
        <v>44520</v>
      </c>
      <c r="R361" s="27">
        <v>44533</v>
      </c>
      <c r="S361" s="67">
        <f t="shared" si="327"/>
        <v>44561</v>
      </c>
      <c r="T361" s="67">
        <f t="shared" si="319"/>
        <v>44530</v>
      </c>
      <c r="U361" s="67">
        <f t="shared" si="320"/>
        <v>44561</v>
      </c>
      <c r="V361" s="69">
        <f t="shared" si="321"/>
        <v>11</v>
      </c>
      <c r="W361" s="69">
        <f t="shared" si="322"/>
        <v>3</v>
      </c>
      <c r="X361" s="41">
        <f t="shared" si="323"/>
        <v>831.04214285714284</v>
      </c>
      <c r="Y361" s="41">
        <f t="shared" si="324"/>
        <v>226.64785714285722</v>
      </c>
      <c r="Z361" s="41">
        <f t="shared" si="325"/>
        <v>31.428571428571427</v>
      </c>
      <c r="AA361" s="41">
        <f t="shared" si="326"/>
        <v>8.571428571428573</v>
      </c>
    </row>
    <row r="362" spans="1:28" x14ac:dyDescent="0.2">
      <c r="A362" s="27">
        <v>44540</v>
      </c>
      <c r="B362" s="1" t="s">
        <v>400</v>
      </c>
      <c r="D362" s="27">
        <v>44540</v>
      </c>
      <c r="E362" s="1" t="s">
        <v>376</v>
      </c>
      <c r="F362" s="1" t="s">
        <v>31</v>
      </c>
      <c r="G362" s="41">
        <v>4107.6899999999996</v>
      </c>
      <c r="H362" s="41">
        <v>4107.6899999999996</v>
      </c>
      <c r="I362" s="1" t="s">
        <v>696</v>
      </c>
      <c r="J362" s="1">
        <v>80</v>
      </c>
      <c r="K362" s="1">
        <v>504332</v>
      </c>
      <c r="L362" s="27" t="s">
        <v>706</v>
      </c>
      <c r="M362" s="27">
        <v>41122</v>
      </c>
      <c r="N362" s="27"/>
      <c r="O362" s="27">
        <v>44680</v>
      </c>
      <c r="P362" s="1" t="s">
        <v>696</v>
      </c>
      <c r="Q362" s="27">
        <v>44520</v>
      </c>
      <c r="R362" s="27">
        <v>44533</v>
      </c>
      <c r="S362" s="67">
        <f t="shared" si="327"/>
        <v>44561</v>
      </c>
      <c r="T362" s="67">
        <f t="shared" si="319"/>
        <v>44530</v>
      </c>
      <c r="U362" s="67">
        <f t="shared" si="320"/>
        <v>44561</v>
      </c>
      <c r="V362" s="69">
        <f t="shared" si="321"/>
        <v>11</v>
      </c>
      <c r="W362" s="69">
        <f t="shared" si="322"/>
        <v>3</v>
      </c>
      <c r="X362" s="41">
        <f t="shared" si="323"/>
        <v>3227.4707142857137</v>
      </c>
      <c r="Y362" s="41">
        <f t="shared" si="324"/>
        <v>880.21928571428589</v>
      </c>
      <c r="Z362" s="41">
        <f t="shared" si="325"/>
        <v>62.857142857142854</v>
      </c>
      <c r="AA362" s="41">
        <f t="shared" si="326"/>
        <v>17.142857142857146</v>
      </c>
    </row>
    <row r="363" spans="1:28" x14ac:dyDescent="0.2">
      <c r="A363" s="27">
        <v>44540</v>
      </c>
      <c r="B363" s="1" t="s">
        <v>347</v>
      </c>
      <c r="D363" s="27">
        <v>44540</v>
      </c>
      <c r="E363" s="1" t="s">
        <v>265</v>
      </c>
      <c r="F363" s="1" t="s">
        <v>5</v>
      </c>
      <c r="G363" s="41">
        <v>2980.77</v>
      </c>
      <c r="H363" s="41">
        <v>2980.77</v>
      </c>
      <c r="I363" s="1" t="s">
        <v>696</v>
      </c>
      <c r="J363" s="1">
        <v>80</v>
      </c>
      <c r="K363" s="1">
        <v>504168</v>
      </c>
      <c r="L363" s="27">
        <v>26374</v>
      </c>
      <c r="M363" s="27">
        <v>44483</v>
      </c>
      <c r="N363" s="27">
        <v>44631</v>
      </c>
      <c r="O363" s="27">
        <v>44635</v>
      </c>
      <c r="P363" s="1" t="s">
        <v>696</v>
      </c>
      <c r="Q363" s="27">
        <v>44520</v>
      </c>
      <c r="R363" s="27">
        <v>44533</v>
      </c>
      <c r="S363" s="67">
        <f t="shared" si="327"/>
        <v>44561</v>
      </c>
      <c r="T363" s="67">
        <f t="shared" si="319"/>
        <v>44530</v>
      </c>
      <c r="U363" s="67">
        <f t="shared" si="320"/>
        <v>44561</v>
      </c>
      <c r="V363" s="69">
        <f t="shared" si="321"/>
        <v>11</v>
      </c>
      <c r="W363" s="69">
        <f t="shared" si="322"/>
        <v>3</v>
      </c>
      <c r="X363" s="182">
        <f t="shared" si="323"/>
        <v>2342.0335714285716</v>
      </c>
      <c r="Y363" s="41">
        <f t="shared" si="324"/>
        <v>638.73642857142841</v>
      </c>
      <c r="Z363" s="41">
        <f t="shared" si="325"/>
        <v>62.857142857142854</v>
      </c>
      <c r="AA363" s="41">
        <f t="shared" si="326"/>
        <v>17.142857142857146</v>
      </c>
      <c r="AB363" s="6">
        <f>X363/1000</f>
        <v>2.3420335714285714</v>
      </c>
    </row>
    <row r="364" spans="1:28" x14ac:dyDescent="0.2">
      <c r="A364" s="27">
        <v>44540</v>
      </c>
      <c r="B364" s="1" t="s">
        <v>342</v>
      </c>
      <c r="D364" s="27">
        <v>44540</v>
      </c>
      <c r="E364" s="1" t="s">
        <v>265</v>
      </c>
      <c r="F364" s="1" t="s">
        <v>5</v>
      </c>
      <c r="G364" s="41">
        <v>707.75</v>
      </c>
      <c r="H364" s="41">
        <v>707.75</v>
      </c>
      <c r="I364" s="1" t="s">
        <v>696</v>
      </c>
      <c r="J364" s="1">
        <v>37.25</v>
      </c>
      <c r="K364" s="1">
        <v>504127</v>
      </c>
      <c r="L364" s="27" t="s">
        <v>713</v>
      </c>
      <c r="M364" s="27">
        <v>44245</v>
      </c>
      <c r="N364" s="27">
        <v>44618</v>
      </c>
      <c r="O364" s="27">
        <v>44624</v>
      </c>
      <c r="P364" s="1" t="s">
        <v>696</v>
      </c>
      <c r="Q364" s="27">
        <v>44520</v>
      </c>
      <c r="R364" s="27">
        <v>44533</v>
      </c>
      <c r="S364" s="67">
        <f t="shared" si="327"/>
        <v>44561</v>
      </c>
      <c r="T364" s="67">
        <f t="shared" ref="T364:T383" si="328">EOMONTH(Q364,0)</f>
        <v>44530</v>
      </c>
      <c r="U364" s="67">
        <f t="shared" ref="U364:U383" si="329">IF(T364=EOMONTH(R364,0),"na",EOMONTH(R364,0))</f>
        <v>44561</v>
      </c>
      <c r="V364" s="69">
        <f t="shared" ref="V364:V383" si="330">IF(U364="na",R364-Q364,T364-Q364)+1</f>
        <v>11</v>
      </c>
      <c r="W364" s="69">
        <f t="shared" ref="W364:W383" si="331">IF(U364="na",0,DAY(R364))</f>
        <v>3</v>
      </c>
      <c r="X364" s="41">
        <f t="shared" ref="X364:X383" si="332">V364/SUM(V364:W364)*H364</f>
        <v>556.08928571428567</v>
      </c>
      <c r="Y364" s="41">
        <f t="shared" ref="Y364:Y383" si="333">H364-X364</f>
        <v>151.66071428571433</v>
      </c>
      <c r="Z364" s="41">
        <f t="shared" ref="Z364:Z383" si="334">V364/SUM(V364:W364)*J364</f>
        <v>29.267857142857142</v>
      </c>
      <c r="AA364" s="41">
        <f t="shared" ref="AA364:AA383" si="335">J364-Z364</f>
        <v>7.9821428571428577</v>
      </c>
    </row>
    <row r="365" spans="1:28" x14ac:dyDescent="0.2">
      <c r="A365" s="27">
        <v>44540</v>
      </c>
      <c r="B365" s="1" t="s">
        <v>346</v>
      </c>
      <c r="D365" s="27">
        <v>44540</v>
      </c>
      <c r="E365" s="1" t="s">
        <v>265</v>
      </c>
      <c r="F365" s="1" t="s">
        <v>5</v>
      </c>
      <c r="G365" s="41">
        <v>2776.45</v>
      </c>
      <c r="H365" s="41">
        <v>2776.45</v>
      </c>
      <c r="I365" s="1" t="s">
        <v>696</v>
      </c>
      <c r="J365" s="1">
        <v>77</v>
      </c>
      <c r="K365" s="1">
        <v>504104</v>
      </c>
      <c r="L365" s="27">
        <v>34183</v>
      </c>
      <c r="M365" s="27" t="s">
        <v>703</v>
      </c>
      <c r="N365" s="27"/>
      <c r="O365" s="27">
        <v>44680</v>
      </c>
      <c r="P365" s="1" t="s">
        <v>696</v>
      </c>
      <c r="Q365" s="27">
        <v>44520</v>
      </c>
      <c r="R365" s="27">
        <v>44533</v>
      </c>
      <c r="S365" s="67">
        <f t="shared" si="327"/>
        <v>44561</v>
      </c>
      <c r="T365" s="67">
        <f t="shared" si="328"/>
        <v>44530</v>
      </c>
      <c r="U365" s="67">
        <f t="shared" si="329"/>
        <v>44561</v>
      </c>
      <c r="V365" s="69">
        <f t="shared" si="330"/>
        <v>11</v>
      </c>
      <c r="W365" s="69">
        <f t="shared" si="331"/>
        <v>3</v>
      </c>
      <c r="X365" s="41">
        <f t="shared" si="332"/>
        <v>2181.4964285714282</v>
      </c>
      <c r="Y365" s="41">
        <f t="shared" si="333"/>
        <v>594.95357142857165</v>
      </c>
      <c r="Z365" s="41">
        <f t="shared" si="334"/>
        <v>60.5</v>
      </c>
      <c r="AA365" s="41">
        <f t="shared" si="335"/>
        <v>16.5</v>
      </c>
    </row>
    <row r="366" spans="1:28" x14ac:dyDescent="0.2">
      <c r="A366" s="27">
        <v>44540</v>
      </c>
      <c r="B366" s="1" t="s">
        <v>346</v>
      </c>
      <c r="D366" s="27">
        <v>44540</v>
      </c>
      <c r="E366" s="1" t="s">
        <v>354</v>
      </c>
      <c r="F366" s="1" t="s">
        <v>29</v>
      </c>
      <c r="G366" s="41">
        <v>108.17</v>
      </c>
      <c r="H366" s="41">
        <v>108.17</v>
      </c>
      <c r="I366" s="1" t="s">
        <v>696</v>
      </c>
      <c r="J366" s="1">
        <v>3</v>
      </c>
      <c r="K366" s="1">
        <v>504104</v>
      </c>
      <c r="L366" s="27">
        <v>34183</v>
      </c>
      <c r="M366" s="27" t="s">
        <v>703</v>
      </c>
      <c r="N366" s="27"/>
      <c r="O366" s="27">
        <v>44680</v>
      </c>
      <c r="P366" s="1" t="s">
        <v>704</v>
      </c>
      <c r="Q366" s="27">
        <v>44520</v>
      </c>
      <c r="R366" s="27">
        <v>44533</v>
      </c>
      <c r="S366" s="67">
        <f t="shared" si="327"/>
        <v>44561</v>
      </c>
      <c r="T366" s="67">
        <f t="shared" si="328"/>
        <v>44530</v>
      </c>
      <c r="U366" s="67">
        <f t="shared" si="329"/>
        <v>44561</v>
      </c>
      <c r="V366" s="69">
        <f t="shared" si="330"/>
        <v>11</v>
      </c>
      <c r="W366" s="69">
        <f t="shared" si="331"/>
        <v>3</v>
      </c>
      <c r="X366" s="41">
        <f t="shared" si="332"/>
        <v>84.99071428571429</v>
      </c>
      <c r="Y366" s="41">
        <f t="shared" si="333"/>
        <v>23.179285714285712</v>
      </c>
      <c r="Z366" s="41">
        <f t="shared" si="334"/>
        <v>2.3571428571428572</v>
      </c>
      <c r="AA366" s="41">
        <f t="shared" si="335"/>
        <v>0.64285714285714279</v>
      </c>
    </row>
    <row r="367" spans="1:28" x14ac:dyDescent="0.2">
      <c r="A367" s="27">
        <v>44540</v>
      </c>
      <c r="B367" s="1" t="s">
        <v>344</v>
      </c>
      <c r="D367" s="27">
        <v>44540</v>
      </c>
      <c r="E367" s="1" t="s">
        <v>265</v>
      </c>
      <c r="F367" s="1" t="s">
        <v>5</v>
      </c>
      <c r="G367" s="41">
        <v>2115.38</v>
      </c>
      <c r="H367" s="41">
        <v>2115.38</v>
      </c>
      <c r="I367" s="1" t="s">
        <v>696</v>
      </c>
      <c r="J367" s="1">
        <v>80</v>
      </c>
      <c r="K367" s="1">
        <v>504232</v>
      </c>
      <c r="L367" s="27">
        <v>30960</v>
      </c>
      <c r="M367" s="27">
        <v>44453</v>
      </c>
      <c r="N367" s="27"/>
      <c r="O367" s="27">
        <v>44680</v>
      </c>
      <c r="P367" s="1" t="s">
        <v>696</v>
      </c>
      <c r="Q367" s="27">
        <v>44520</v>
      </c>
      <c r="R367" s="27">
        <v>44533</v>
      </c>
      <c r="S367" s="67">
        <f t="shared" si="327"/>
        <v>44561</v>
      </c>
      <c r="T367" s="67">
        <f t="shared" si="328"/>
        <v>44530</v>
      </c>
      <c r="U367" s="67">
        <f t="shared" si="329"/>
        <v>44561</v>
      </c>
      <c r="V367" s="69">
        <f t="shared" si="330"/>
        <v>11</v>
      </c>
      <c r="W367" s="69">
        <f t="shared" si="331"/>
        <v>3</v>
      </c>
      <c r="X367" s="41">
        <f t="shared" si="332"/>
        <v>1662.0842857142857</v>
      </c>
      <c r="Y367" s="41">
        <f t="shared" si="333"/>
        <v>453.29571428571444</v>
      </c>
      <c r="Z367" s="41">
        <f t="shared" si="334"/>
        <v>62.857142857142854</v>
      </c>
      <c r="AA367" s="41">
        <f t="shared" si="335"/>
        <v>17.142857142857146</v>
      </c>
    </row>
    <row r="368" spans="1:28" x14ac:dyDescent="0.2">
      <c r="A368" s="27">
        <v>44540</v>
      </c>
      <c r="B368" s="1" t="s">
        <v>345</v>
      </c>
      <c r="D368" s="27">
        <v>44540</v>
      </c>
      <c r="E368" s="1" t="s">
        <v>265</v>
      </c>
      <c r="F368" s="1" t="s">
        <v>5</v>
      </c>
      <c r="G368" s="41">
        <v>2115.38</v>
      </c>
      <c r="H368" s="41">
        <v>2115.38</v>
      </c>
      <c r="I368" s="1" t="s">
        <v>696</v>
      </c>
      <c r="J368" s="1">
        <v>80</v>
      </c>
      <c r="K368" s="1">
        <v>504253</v>
      </c>
      <c r="L368" s="27">
        <v>32996</v>
      </c>
      <c r="M368" s="27">
        <v>44431</v>
      </c>
      <c r="N368" s="27"/>
      <c r="O368" s="27">
        <v>44680</v>
      </c>
      <c r="P368" s="1" t="s">
        <v>696</v>
      </c>
      <c r="Q368" s="27">
        <v>44520</v>
      </c>
      <c r="R368" s="27">
        <v>44533</v>
      </c>
      <c r="S368" s="67">
        <f t="shared" si="327"/>
        <v>44561</v>
      </c>
      <c r="T368" s="67">
        <f t="shared" si="328"/>
        <v>44530</v>
      </c>
      <c r="U368" s="67">
        <f t="shared" si="329"/>
        <v>44561</v>
      </c>
      <c r="V368" s="69">
        <f t="shared" si="330"/>
        <v>11</v>
      </c>
      <c r="W368" s="69">
        <f t="shared" si="331"/>
        <v>3</v>
      </c>
      <c r="X368" s="41">
        <f t="shared" si="332"/>
        <v>1662.0842857142857</v>
      </c>
      <c r="Y368" s="41">
        <f t="shared" si="333"/>
        <v>453.29571428571444</v>
      </c>
      <c r="Z368" s="41">
        <f t="shared" si="334"/>
        <v>62.857142857142854</v>
      </c>
      <c r="AA368" s="41">
        <f t="shared" si="335"/>
        <v>17.142857142857146</v>
      </c>
    </row>
    <row r="369" spans="1:27" x14ac:dyDescent="0.2">
      <c r="A369" s="27">
        <v>44540</v>
      </c>
      <c r="B369" s="1" t="s">
        <v>373</v>
      </c>
      <c r="D369" s="27">
        <v>44540</v>
      </c>
      <c r="E369" s="1" t="s">
        <v>357</v>
      </c>
      <c r="F369" s="1" t="s">
        <v>29</v>
      </c>
      <c r="G369" s="41">
        <v>10</v>
      </c>
      <c r="H369" s="41">
        <v>400</v>
      </c>
      <c r="I369" s="1" t="s">
        <v>711</v>
      </c>
      <c r="J369" s="1">
        <v>40</v>
      </c>
      <c r="K369" s="1">
        <v>504466</v>
      </c>
      <c r="L369" s="27" t="s">
        <v>705</v>
      </c>
      <c r="M369" s="27">
        <v>37880</v>
      </c>
      <c r="N369" s="27"/>
      <c r="O369" s="27">
        <v>44680</v>
      </c>
      <c r="P369" s="1" t="s">
        <v>697</v>
      </c>
      <c r="Q369" s="27">
        <v>44520</v>
      </c>
      <c r="R369" s="27">
        <v>44533</v>
      </c>
      <c r="S369" s="67">
        <f t="shared" si="327"/>
        <v>44561</v>
      </c>
      <c r="T369" s="67">
        <f t="shared" si="328"/>
        <v>44530</v>
      </c>
      <c r="U369" s="67">
        <f t="shared" si="329"/>
        <v>44561</v>
      </c>
      <c r="V369" s="69">
        <f t="shared" si="330"/>
        <v>11</v>
      </c>
      <c r="W369" s="69">
        <f t="shared" si="331"/>
        <v>3</v>
      </c>
      <c r="X369" s="41">
        <f t="shared" si="332"/>
        <v>314.28571428571428</v>
      </c>
      <c r="Y369" s="41">
        <f t="shared" si="333"/>
        <v>85.714285714285722</v>
      </c>
      <c r="Z369" s="41">
        <f t="shared" si="334"/>
        <v>31.428571428571427</v>
      </c>
      <c r="AA369" s="41">
        <f t="shared" si="335"/>
        <v>8.571428571428573</v>
      </c>
    </row>
    <row r="370" spans="1:27" x14ac:dyDescent="0.2">
      <c r="A370" s="27">
        <v>44554</v>
      </c>
      <c r="B370" s="1">
        <v>11324</v>
      </c>
      <c r="D370" s="27">
        <v>44554</v>
      </c>
      <c r="E370" s="1" t="s">
        <v>265</v>
      </c>
      <c r="F370" s="1" t="s">
        <v>5</v>
      </c>
      <c r="G370" s="41">
        <v>2009.61</v>
      </c>
      <c r="H370" s="41">
        <v>2009.61</v>
      </c>
      <c r="I370" s="1" t="s">
        <v>696</v>
      </c>
      <c r="J370" s="1">
        <v>76</v>
      </c>
      <c r="K370" s="1">
        <v>505963</v>
      </c>
      <c r="L370" s="27">
        <v>32934</v>
      </c>
      <c r="M370" s="27">
        <v>44538</v>
      </c>
      <c r="N370" s="27"/>
      <c r="O370" s="27">
        <v>44680</v>
      </c>
      <c r="P370" s="1" t="s">
        <v>696</v>
      </c>
      <c r="Q370" s="27">
        <v>44534</v>
      </c>
      <c r="R370" s="27">
        <v>44547</v>
      </c>
      <c r="S370" s="67">
        <f t="shared" si="327"/>
        <v>44561</v>
      </c>
      <c r="T370" s="67">
        <f t="shared" si="328"/>
        <v>44561</v>
      </c>
      <c r="U370" s="67" t="str">
        <f t="shared" si="329"/>
        <v>na</v>
      </c>
      <c r="V370" s="69">
        <f t="shared" si="330"/>
        <v>14</v>
      </c>
      <c r="W370" s="69">
        <f t="shared" si="331"/>
        <v>0</v>
      </c>
      <c r="X370" s="41">
        <f t="shared" si="332"/>
        <v>2009.61</v>
      </c>
      <c r="Y370" s="41">
        <f t="shared" si="333"/>
        <v>0</v>
      </c>
      <c r="Z370" s="41">
        <f t="shared" si="334"/>
        <v>76</v>
      </c>
      <c r="AA370" s="41">
        <f t="shared" si="335"/>
        <v>0</v>
      </c>
    </row>
    <row r="371" spans="1:27" x14ac:dyDescent="0.2">
      <c r="A371" s="27">
        <v>44554</v>
      </c>
      <c r="B371" s="1">
        <v>11324</v>
      </c>
      <c r="D371" s="27">
        <v>44554</v>
      </c>
      <c r="E371" s="1" t="s">
        <v>354</v>
      </c>
      <c r="F371" s="1" t="s">
        <v>29</v>
      </c>
      <c r="G371" s="41">
        <v>105.77</v>
      </c>
      <c r="H371" s="41">
        <v>105.77</v>
      </c>
      <c r="I371" s="1" t="s">
        <v>696</v>
      </c>
      <c r="J371" s="1">
        <v>4</v>
      </c>
      <c r="K371" s="1">
        <v>505963</v>
      </c>
      <c r="L371" s="27">
        <v>32934</v>
      </c>
      <c r="M371" s="27">
        <v>44538</v>
      </c>
      <c r="N371" s="27"/>
      <c r="O371" s="27">
        <v>44680</v>
      </c>
      <c r="P371" s="1" t="s">
        <v>704</v>
      </c>
      <c r="Q371" s="27">
        <v>44534</v>
      </c>
      <c r="R371" s="27">
        <v>44547</v>
      </c>
      <c r="S371" s="67">
        <f t="shared" si="327"/>
        <v>44561</v>
      </c>
      <c r="T371" s="67">
        <f t="shared" si="328"/>
        <v>44561</v>
      </c>
      <c r="U371" s="67" t="str">
        <f t="shared" si="329"/>
        <v>na</v>
      </c>
      <c r="V371" s="69">
        <f t="shared" si="330"/>
        <v>14</v>
      </c>
      <c r="W371" s="69">
        <f t="shared" si="331"/>
        <v>0</v>
      </c>
      <c r="X371" s="41">
        <f t="shared" si="332"/>
        <v>105.77</v>
      </c>
      <c r="Y371" s="41">
        <f t="shared" si="333"/>
        <v>0</v>
      </c>
      <c r="Z371" s="41">
        <f t="shared" si="334"/>
        <v>4</v>
      </c>
      <c r="AA371" s="41">
        <f t="shared" si="335"/>
        <v>0</v>
      </c>
    </row>
    <row r="372" spans="1:27" x14ac:dyDescent="0.2">
      <c r="A372" s="27">
        <v>44554</v>
      </c>
      <c r="B372" s="1" t="s">
        <v>349</v>
      </c>
      <c r="D372" s="27">
        <v>44554</v>
      </c>
      <c r="E372" s="1" t="s">
        <v>265</v>
      </c>
      <c r="F372" s="1" t="s">
        <v>5</v>
      </c>
      <c r="G372" s="41">
        <v>2069.11</v>
      </c>
      <c r="H372" s="41">
        <v>2069.11</v>
      </c>
      <c r="I372" s="1" t="s">
        <v>696</v>
      </c>
      <c r="J372" s="1">
        <v>78.25</v>
      </c>
      <c r="K372" s="1">
        <v>505852</v>
      </c>
      <c r="L372" s="27">
        <v>30022</v>
      </c>
      <c r="M372" s="27">
        <v>44412</v>
      </c>
      <c r="N372" s="27">
        <v>44573</v>
      </c>
      <c r="O372" s="27">
        <v>44574</v>
      </c>
      <c r="P372" s="1" t="s">
        <v>696</v>
      </c>
      <c r="Q372" s="27">
        <v>44534</v>
      </c>
      <c r="R372" s="27">
        <v>44547</v>
      </c>
      <c r="S372" s="67">
        <f t="shared" si="327"/>
        <v>44561</v>
      </c>
      <c r="T372" s="67">
        <f t="shared" si="328"/>
        <v>44561</v>
      </c>
      <c r="U372" s="67" t="str">
        <f t="shared" si="329"/>
        <v>na</v>
      </c>
      <c r="V372" s="69">
        <f t="shared" si="330"/>
        <v>14</v>
      </c>
      <c r="W372" s="69">
        <f t="shared" si="331"/>
        <v>0</v>
      </c>
      <c r="X372" s="41">
        <f t="shared" si="332"/>
        <v>2069.11</v>
      </c>
      <c r="Y372" s="41">
        <f t="shared" si="333"/>
        <v>0</v>
      </c>
      <c r="Z372" s="41">
        <f t="shared" si="334"/>
        <v>78.25</v>
      </c>
      <c r="AA372" s="41">
        <f t="shared" si="335"/>
        <v>0</v>
      </c>
    </row>
    <row r="373" spans="1:27" x14ac:dyDescent="0.2">
      <c r="A373" s="27">
        <v>44554</v>
      </c>
      <c r="B373" s="1" t="s">
        <v>349</v>
      </c>
      <c r="D373" s="27">
        <v>44554</v>
      </c>
      <c r="E373" s="1" t="s">
        <v>354</v>
      </c>
      <c r="F373" s="1" t="s">
        <v>29</v>
      </c>
      <c r="G373" s="41">
        <v>46.27</v>
      </c>
      <c r="H373" s="41">
        <v>46.27</v>
      </c>
      <c r="I373" s="1" t="s">
        <v>696</v>
      </c>
      <c r="J373" s="1">
        <v>1.75</v>
      </c>
      <c r="K373" s="1">
        <v>505852</v>
      </c>
      <c r="L373" s="27">
        <v>30022</v>
      </c>
      <c r="M373" s="27">
        <v>44412</v>
      </c>
      <c r="N373" s="27">
        <v>44573</v>
      </c>
      <c r="O373" s="27">
        <v>44574</v>
      </c>
      <c r="P373" s="1" t="s">
        <v>704</v>
      </c>
      <c r="Q373" s="27">
        <v>44534</v>
      </c>
      <c r="R373" s="27">
        <v>44547</v>
      </c>
      <c r="S373" s="67">
        <f t="shared" si="327"/>
        <v>44561</v>
      </c>
      <c r="T373" s="67">
        <f t="shared" si="328"/>
        <v>44561</v>
      </c>
      <c r="U373" s="67" t="str">
        <f t="shared" si="329"/>
        <v>na</v>
      </c>
      <c r="V373" s="69">
        <f t="shared" si="330"/>
        <v>14</v>
      </c>
      <c r="W373" s="69">
        <f t="shared" si="331"/>
        <v>0</v>
      </c>
      <c r="X373" s="41">
        <f t="shared" si="332"/>
        <v>46.27</v>
      </c>
      <c r="Y373" s="41">
        <f t="shared" si="333"/>
        <v>0</v>
      </c>
      <c r="Z373" s="41">
        <f t="shared" si="334"/>
        <v>1.75</v>
      </c>
      <c r="AA373" s="41">
        <f t="shared" si="335"/>
        <v>0</v>
      </c>
    </row>
    <row r="374" spans="1:27" x14ac:dyDescent="0.2">
      <c r="A374" s="27">
        <v>44554</v>
      </c>
      <c r="B374" s="1" t="s">
        <v>401</v>
      </c>
      <c r="D374" s="27">
        <v>44554</v>
      </c>
      <c r="E374" s="1" t="s">
        <v>376</v>
      </c>
      <c r="F374" s="1" t="s">
        <v>31</v>
      </c>
      <c r="G374" s="41">
        <v>4107.6899999999996</v>
      </c>
      <c r="H374" s="41">
        <v>4107.6899999999996</v>
      </c>
      <c r="I374" s="1" t="s">
        <v>696</v>
      </c>
      <c r="J374" s="1">
        <v>80</v>
      </c>
      <c r="K374" s="1">
        <v>506047</v>
      </c>
      <c r="L374" s="27" t="s">
        <v>706</v>
      </c>
      <c r="M374" s="27">
        <v>41122</v>
      </c>
      <c r="N374" s="27"/>
      <c r="O374" s="27">
        <v>44680</v>
      </c>
      <c r="P374" s="1" t="s">
        <v>696</v>
      </c>
      <c r="Q374" s="27">
        <v>44534</v>
      </c>
      <c r="R374" s="27">
        <v>44547</v>
      </c>
      <c r="S374" s="67">
        <f t="shared" si="327"/>
        <v>44561</v>
      </c>
      <c r="T374" s="67">
        <f t="shared" si="328"/>
        <v>44561</v>
      </c>
      <c r="U374" s="67" t="str">
        <f t="shared" si="329"/>
        <v>na</v>
      </c>
      <c r="V374" s="69">
        <f t="shared" si="330"/>
        <v>14</v>
      </c>
      <c r="W374" s="69">
        <f t="shared" si="331"/>
        <v>0</v>
      </c>
      <c r="X374" s="41">
        <f t="shared" si="332"/>
        <v>4107.6899999999996</v>
      </c>
      <c r="Y374" s="41">
        <f t="shared" si="333"/>
        <v>0</v>
      </c>
      <c r="Z374" s="41">
        <f t="shared" si="334"/>
        <v>80</v>
      </c>
      <c r="AA374" s="41">
        <f t="shared" si="335"/>
        <v>0</v>
      </c>
    </row>
    <row r="375" spans="1:27" x14ac:dyDescent="0.2">
      <c r="A375" s="27">
        <v>44554</v>
      </c>
      <c r="B375" s="1" t="s">
        <v>353</v>
      </c>
      <c r="D375" s="27">
        <v>44554</v>
      </c>
      <c r="E375" s="1" t="s">
        <v>265</v>
      </c>
      <c r="F375" s="1" t="s">
        <v>5</v>
      </c>
      <c r="G375" s="41">
        <v>2682.69</v>
      </c>
      <c r="H375" s="41">
        <v>2682.69</v>
      </c>
      <c r="I375" s="1" t="s">
        <v>696</v>
      </c>
      <c r="J375" s="1">
        <v>72</v>
      </c>
      <c r="K375" s="1">
        <v>505875</v>
      </c>
      <c r="L375" s="27">
        <v>26374</v>
      </c>
      <c r="M375" s="27">
        <v>44483</v>
      </c>
      <c r="N375" s="27">
        <v>44631</v>
      </c>
      <c r="O375" s="27">
        <v>44635</v>
      </c>
      <c r="P375" s="1" t="s">
        <v>696</v>
      </c>
      <c r="Q375" s="27">
        <v>44534</v>
      </c>
      <c r="R375" s="27">
        <v>44547</v>
      </c>
      <c r="S375" s="67">
        <f t="shared" si="327"/>
        <v>44561</v>
      </c>
      <c r="T375" s="67">
        <f t="shared" si="328"/>
        <v>44561</v>
      </c>
      <c r="U375" s="67" t="str">
        <f t="shared" si="329"/>
        <v>na</v>
      </c>
      <c r="V375" s="69">
        <f t="shared" si="330"/>
        <v>14</v>
      </c>
      <c r="W375" s="69">
        <f t="shared" si="331"/>
        <v>0</v>
      </c>
      <c r="X375" s="41">
        <f t="shared" si="332"/>
        <v>2682.69</v>
      </c>
      <c r="Y375" s="41">
        <f t="shared" si="333"/>
        <v>0</v>
      </c>
      <c r="Z375" s="41">
        <f t="shared" si="334"/>
        <v>72</v>
      </c>
      <c r="AA375" s="41">
        <f t="shared" si="335"/>
        <v>0</v>
      </c>
    </row>
    <row r="376" spans="1:27" x14ac:dyDescent="0.2">
      <c r="A376" s="27">
        <v>44554</v>
      </c>
      <c r="B376" s="1" t="s">
        <v>353</v>
      </c>
      <c r="D376" s="27">
        <v>44554</v>
      </c>
      <c r="E376" s="1" t="s">
        <v>354</v>
      </c>
      <c r="F376" s="1" t="s">
        <v>29</v>
      </c>
      <c r="G376" s="41">
        <v>298.08</v>
      </c>
      <c r="H376" s="41">
        <v>298.08</v>
      </c>
      <c r="I376" s="1" t="s">
        <v>696</v>
      </c>
      <c r="J376" s="1">
        <v>8</v>
      </c>
      <c r="K376" s="1">
        <v>505875</v>
      </c>
      <c r="L376" s="27">
        <v>26374</v>
      </c>
      <c r="M376" s="27">
        <v>44483</v>
      </c>
      <c r="N376" s="27">
        <v>44631</v>
      </c>
      <c r="O376" s="27">
        <v>44635</v>
      </c>
      <c r="P376" s="1" t="s">
        <v>704</v>
      </c>
      <c r="Q376" s="27">
        <v>44534</v>
      </c>
      <c r="R376" s="27">
        <v>44547</v>
      </c>
      <c r="S376" s="67">
        <f t="shared" si="327"/>
        <v>44561</v>
      </c>
      <c r="T376" s="67">
        <f t="shared" si="328"/>
        <v>44561</v>
      </c>
      <c r="U376" s="67" t="str">
        <f t="shared" si="329"/>
        <v>na</v>
      </c>
      <c r="V376" s="69">
        <f t="shared" si="330"/>
        <v>14</v>
      </c>
      <c r="W376" s="69">
        <f t="shared" si="331"/>
        <v>0</v>
      </c>
      <c r="X376" s="41">
        <f t="shared" si="332"/>
        <v>298.08</v>
      </c>
      <c r="Y376" s="41">
        <f t="shared" si="333"/>
        <v>0</v>
      </c>
      <c r="Z376" s="41">
        <f t="shared" si="334"/>
        <v>8</v>
      </c>
      <c r="AA376" s="41">
        <f t="shared" si="335"/>
        <v>0</v>
      </c>
    </row>
    <row r="377" spans="1:27" x14ac:dyDescent="0.2">
      <c r="A377" s="27">
        <v>44554</v>
      </c>
      <c r="B377" s="1" t="s">
        <v>348</v>
      </c>
      <c r="D377" s="27">
        <v>44554</v>
      </c>
      <c r="E377" s="1" t="s">
        <v>265</v>
      </c>
      <c r="F377" s="1" t="s">
        <v>5</v>
      </c>
      <c r="G377" s="41">
        <v>1439.25</v>
      </c>
      <c r="H377" s="41">
        <v>1439.25</v>
      </c>
      <c r="I377" s="1" t="s">
        <v>696</v>
      </c>
      <c r="J377" s="1">
        <v>75.75</v>
      </c>
      <c r="K377" s="1">
        <v>505919</v>
      </c>
      <c r="L377" s="27" t="s">
        <v>713</v>
      </c>
      <c r="M377" s="27">
        <v>44245</v>
      </c>
      <c r="N377" s="27">
        <v>44618</v>
      </c>
      <c r="O377" s="27">
        <v>44624</v>
      </c>
      <c r="P377" s="1" t="s">
        <v>696</v>
      </c>
      <c r="Q377" s="27">
        <v>44534</v>
      </c>
      <c r="R377" s="27">
        <v>44547</v>
      </c>
      <c r="S377" s="67">
        <f t="shared" si="327"/>
        <v>44561</v>
      </c>
      <c r="T377" s="67">
        <f t="shared" si="328"/>
        <v>44561</v>
      </c>
      <c r="U377" s="67" t="str">
        <f t="shared" si="329"/>
        <v>na</v>
      </c>
      <c r="V377" s="69">
        <f t="shared" si="330"/>
        <v>14</v>
      </c>
      <c r="W377" s="69">
        <f t="shared" si="331"/>
        <v>0</v>
      </c>
      <c r="X377" s="41">
        <f t="shared" si="332"/>
        <v>1439.25</v>
      </c>
      <c r="Y377" s="41">
        <f t="shared" si="333"/>
        <v>0</v>
      </c>
      <c r="Z377" s="41">
        <f t="shared" si="334"/>
        <v>75.75</v>
      </c>
      <c r="AA377" s="41">
        <f t="shared" si="335"/>
        <v>0</v>
      </c>
    </row>
    <row r="378" spans="1:27" x14ac:dyDescent="0.2">
      <c r="A378" s="27">
        <v>44554</v>
      </c>
      <c r="B378" s="1" t="s">
        <v>348</v>
      </c>
      <c r="D378" s="27">
        <v>44554</v>
      </c>
      <c r="E378" s="1" t="s">
        <v>354</v>
      </c>
      <c r="F378" s="1" t="s">
        <v>29</v>
      </c>
      <c r="G378" s="41">
        <v>80.75</v>
      </c>
      <c r="H378" s="41">
        <v>80.75</v>
      </c>
      <c r="I378" s="1" t="s">
        <v>696</v>
      </c>
      <c r="J378" s="1">
        <v>4.25</v>
      </c>
      <c r="K378" s="1">
        <v>505919</v>
      </c>
      <c r="L378" s="27" t="s">
        <v>713</v>
      </c>
      <c r="M378" s="27">
        <v>44245</v>
      </c>
      <c r="N378" s="27">
        <v>44618</v>
      </c>
      <c r="O378" s="27">
        <v>44624</v>
      </c>
      <c r="P378" s="1" t="s">
        <v>704</v>
      </c>
      <c r="Q378" s="27">
        <v>44534</v>
      </c>
      <c r="R378" s="27">
        <v>44547</v>
      </c>
      <c r="S378" s="67">
        <f t="shared" si="327"/>
        <v>44561</v>
      </c>
      <c r="T378" s="67">
        <f t="shared" si="328"/>
        <v>44561</v>
      </c>
      <c r="U378" s="67" t="str">
        <f t="shared" si="329"/>
        <v>na</v>
      </c>
      <c r="V378" s="69">
        <f t="shared" si="330"/>
        <v>14</v>
      </c>
      <c r="W378" s="69">
        <f t="shared" si="331"/>
        <v>0</v>
      </c>
      <c r="X378" s="41">
        <f t="shared" si="332"/>
        <v>80.75</v>
      </c>
      <c r="Y378" s="41">
        <f t="shared" si="333"/>
        <v>0</v>
      </c>
      <c r="Z378" s="41">
        <f t="shared" si="334"/>
        <v>4.25</v>
      </c>
      <c r="AA378" s="41">
        <f t="shared" si="335"/>
        <v>0</v>
      </c>
    </row>
    <row r="379" spans="1:27" x14ac:dyDescent="0.2">
      <c r="A379" s="27">
        <v>44554</v>
      </c>
      <c r="B379" s="1" t="s">
        <v>352</v>
      </c>
      <c r="D379" s="27">
        <v>44554</v>
      </c>
      <c r="E379" s="1" t="s">
        <v>265</v>
      </c>
      <c r="F379" s="1" t="s">
        <v>5</v>
      </c>
      <c r="G379" s="41">
        <v>2659.26</v>
      </c>
      <c r="H379" s="41">
        <v>2659.26</v>
      </c>
      <c r="I379" s="1" t="s">
        <v>696</v>
      </c>
      <c r="J379" s="1">
        <v>73.75</v>
      </c>
      <c r="K379" s="1">
        <v>505940</v>
      </c>
      <c r="L379" s="27">
        <v>34183</v>
      </c>
      <c r="M379" s="27" t="s">
        <v>703</v>
      </c>
      <c r="N379" s="27"/>
      <c r="O379" s="27">
        <v>44680</v>
      </c>
      <c r="P379" s="1" t="s">
        <v>696</v>
      </c>
      <c r="Q379" s="27">
        <v>44534</v>
      </c>
      <c r="R379" s="27">
        <v>44547</v>
      </c>
      <c r="S379" s="67">
        <f t="shared" si="327"/>
        <v>44561</v>
      </c>
      <c r="T379" s="67">
        <f t="shared" si="328"/>
        <v>44561</v>
      </c>
      <c r="U379" s="67" t="str">
        <f t="shared" si="329"/>
        <v>na</v>
      </c>
      <c r="V379" s="69">
        <f t="shared" si="330"/>
        <v>14</v>
      </c>
      <c r="W379" s="69">
        <f t="shared" si="331"/>
        <v>0</v>
      </c>
      <c r="X379" s="41">
        <f t="shared" si="332"/>
        <v>2659.26</v>
      </c>
      <c r="Y379" s="41">
        <f t="shared" si="333"/>
        <v>0</v>
      </c>
      <c r="Z379" s="41">
        <f t="shared" si="334"/>
        <v>73.75</v>
      </c>
      <c r="AA379" s="41">
        <f t="shared" si="335"/>
        <v>0</v>
      </c>
    </row>
    <row r="380" spans="1:27" x14ac:dyDescent="0.2">
      <c r="A380" s="27">
        <v>44554</v>
      </c>
      <c r="B380" s="1" t="s">
        <v>352</v>
      </c>
      <c r="D380" s="27">
        <v>44554</v>
      </c>
      <c r="E380" s="1" t="s">
        <v>354</v>
      </c>
      <c r="F380" s="1" t="s">
        <v>29</v>
      </c>
      <c r="G380" s="41">
        <v>225.36</v>
      </c>
      <c r="H380" s="41">
        <v>225.36</v>
      </c>
      <c r="I380" s="1" t="s">
        <v>696</v>
      </c>
      <c r="J380" s="1">
        <v>6.25</v>
      </c>
      <c r="K380" s="1">
        <v>505940</v>
      </c>
      <c r="L380" s="27">
        <v>34183</v>
      </c>
      <c r="M380" s="27" t="s">
        <v>703</v>
      </c>
      <c r="N380" s="27"/>
      <c r="O380" s="27">
        <v>44680</v>
      </c>
      <c r="P380" s="1" t="s">
        <v>704</v>
      </c>
      <c r="Q380" s="27">
        <v>44534</v>
      </c>
      <c r="R380" s="27">
        <v>44547</v>
      </c>
      <c r="S380" s="67">
        <f t="shared" si="327"/>
        <v>44561</v>
      </c>
      <c r="T380" s="67">
        <f t="shared" si="328"/>
        <v>44561</v>
      </c>
      <c r="U380" s="67" t="str">
        <f t="shared" si="329"/>
        <v>na</v>
      </c>
      <c r="V380" s="69">
        <f t="shared" si="330"/>
        <v>14</v>
      </c>
      <c r="W380" s="69">
        <f t="shared" si="331"/>
        <v>0</v>
      </c>
      <c r="X380" s="41">
        <f t="shared" si="332"/>
        <v>225.36</v>
      </c>
      <c r="Y380" s="41">
        <f t="shared" si="333"/>
        <v>0</v>
      </c>
      <c r="Z380" s="41">
        <f t="shared" si="334"/>
        <v>6.25</v>
      </c>
      <c r="AA380" s="41">
        <f t="shared" si="335"/>
        <v>0</v>
      </c>
    </row>
    <row r="381" spans="1:27" x14ac:dyDescent="0.2">
      <c r="A381" s="27">
        <v>44554</v>
      </c>
      <c r="B381" s="1" t="s">
        <v>350</v>
      </c>
      <c r="D381" s="27">
        <v>44554</v>
      </c>
      <c r="E381" s="1" t="s">
        <v>265</v>
      </c>
      <c r="F381" s="1" t="s">
        <v>5</v>
      </c>
      <c r="G381" s="41">
        <v>2115.38</v>
      </c>
      <c r="H381" s="41">
        <v>2115.38</v>
      </c>
      <c r="I381" s="1" t="s">
        <v>696</v>
      </c>
      <c r="J381" s="1">
        <v>80</v>
      </c>
      <c r="K381" s="1">
        <v>505984</v>
      </c>
      <c r="L381" s="27">
        <v>30960</v>
      </c>
      <c r="M381" s="27">
        <v>44453</v>
      </c>
      <c r="N381" s="27"/>
      <c r="O381" s="27">
        <v>44680</v>
      </c>
      <c r="P381" s="1" t="s">
        <v>696</v>
      </c>
      <c r="Q381" s="27">
        <v>44534</v>
      </c>
      <c r="R381" s="27">
        <v>44547</v>
      </c>
      <c r="S381" s="67">
        <f t="shared" si="327"/>
        <v>44561</v>
      </c>
      <c r="T381" s="67">
        <f t="shared" si="328"/>
        <v>44561</v>
      </c>
      <c r="U381" s="67" t="str">
        <f t="shared" si="329"/>
        <v>na</v>
      </c>
      <c r="V381" s="69">
        <f t="shared" si="330"/>
        <v>14</v>
      </c>
      <c r="W381" s="69">
        <f t="shared" si="331"/>
        <v>0</v>
      </c>
      <c r="X381" s="41">
        <f t="shared" si="332"/>
        <v>2115.38</v>
      </c>
      <c r="Y381" s="41">
        <f t="shared" si="333"/>
        <v>0</v>
      </c>
      <c r="Z381" s="41">
        <f t="shared" si="334"/>
        <v>80</v>
      </c>
      <c r="AA381" s="41">
        <f t="shared" si="335"/>
        <v>0</v>
      </c>
    </row>
    <row r="382" spans="1:27" x14ac:dyDescent="0.2">
      <c r="A382" s="27">
        <v>44554</v>
      </c>
      <c r="B382" s="1" t="s">
        <v>351</v>
      </c>
      <c r="D382" s="27">
        <v>44554</v>
      </c>
      <c r="E382" s="1" t="s">
        <v>265</v>
      </c>
      <c r="F382" s="1" t="s">
        <v>5</v>
      </c>
      <c r="G382" s="41">
        <v>2115.38</v>
      </c>
      <c r="H382" s="41">
        <v>2115.38</v>
      </c>
      <c r="I382" s="1" t="s">
        <v>696</v>
      </c>
      <c r="J382" s="1">
        <v>80</v>
      </c>
      <c r="K382" s="1">
        <v>506005</v>
      </c>
      <c r="L382" s="27">
        <v>32996</v>
      </c>
      <c r="M382" s="27">
        <v>44431</v>
      </c>
      <c r="N382" s="27"/>
      <c r="O382" s="27">
        <v>44680</v>
      </c>
      <c r="P382" s="1" t="s">
        <v>696</v>
      </c>
      <c r="Q382" s="27">
        <v>44534</v>
      </c>
      <c r="R382" s="27">
        <v>44547</v>
      </c>
      <c r="S382" s="67">
        <f t="shared" si="327"/>
        <v>44561</v>
      </c>
      <c r="T382" s="67">
        <f t="shared" si="328"/>
        <v>44561</v>
      </c>
      <c r="U382" s="67" t="str">
        <f t="shared" si="329"/>
        <v>na</v>
      </c>
      <c r="V382" s="69">
        <f t="shared" si="330"/>
        <v>14</v>
      </c>
      <c r="W382" s="69">
        <f t="shared" si="331"/>
        <v>0</v>
      </c>
      <c r="X382" s="41">
        <f t="shared" si="332"/>
        <v>2115.38</v>
      </c>
      <c r="Y382" s="41">
        <f t="shared" si="333"/>
        <v>0</v>
      </c>
      <c r="Z382" s="41">
        <f t="shared" si="334"/>
        <v>80</v>
      </c>
      <c r="AA382" s="41">
        <f t="shared" si="335"/>
        <v>0</v>
      </c>
    </row>
    <row r="383" spans="1:27" x14ac:dyDescent="0.2">
      <c r="A383" s="27">
        <v>44554</v>
      </c>
      <c r="B383" s="1" t="s">
        <v>374</v>
      </c>
      <c r="D383" s="27">
        <v>44554</v>
      </c>
      <c r="E383" s="1" t="s">
        <v>357</v>
      </c>
      <c r="F383" s="1" t="s">
        <v>29</v>
      </c>
      <c r="G383" s="41">
        <v>10</v>
      </c>
      <c r="H383" s="41">
        <v>400</v>
      </c>
      <c r="I383" s="1" t="s">
        <v>711</v>
      </c>
      <c r="J383" s="1">
        <v>40</v>
      </c>
      <c r="K383" s="1">
        <v>506184</v>
      </c>
      <c r="L383" s="27" t="s">
        <v>705</v>
      </c>
      <c r="M383" s="27">
        <v>37880</v>
      </c>
      <c r="N383" s="27"/>
      <c r="O383" s="27">
        <v>44680</v>
      </c>
      <c r="P383" s="1" t="s">
        <v>697</v>
      </c>
      <c r="Q383" s="27">
        <v>44534</v>
      </c>
      <c r="R383" s="27">
        <v>44547</v>
      </c>
      <c r="S383" s="67">
        <f t="shared" si="327"/>
        <v>44561</v>
      </c>
      <c r="T383" s="67">
        <f t="shared" si="328"/>
        <v>44561</v>
      </c>
      <c r="U383" s="67" t="str">
        <f t="shared" si="329"/>
        <v>na</v>
      </c>
      <c r="V383" s="69">
        <f t="shared" si="330"/>
        <v>14</v>
      </c>
      <c r="W383" s="69">
        <f t="shared" si="331"/>
        <v>0</v>
      </c>
      <c r="X383" s="41">
        <f t="shared" si="332"/>
        <v>400</v>
      </c>
      <c r="Y383" s="41">
        <f t="shared" si="333"/>
        <v>0</v>
      </c>
      <c r="Z383" s="41">
        <f t="shared" si="334"/>
        <v>40</v>
      </c>
      <c r="AA383" s="41">
        <f t="shared" si="335"/>
        <v>0</v>
      </c>
    </row>
    <row r="384" spans="1:27" x14ac:dyDescent="0.2">
      <c r="A384" s="27"/>
      <c r="D384" s="27"/>
      <c r="G384" s="41"/>
      <c r="H384" s="41"/>
      <c r="L384" s="27"/>
      <c r="M384" s="27"/>
      <c r="N384" s="27"/>
      <c r="O384" s="27"/>
      <c r="Q384" s="27"/>
      <c r="R384" s="27"/>
      <c r="S384" s="68"/>
      <c r="T384" s="68"/>
      <c r="U384" s="68"/>
      <c r="V384" s="69"/>
      <c r="W384" s="69"/>
    </row>
    <row r="385" spans="1:28" x14ac:dyDescent="0.2">
      <c r="A385" s="27">
        <v>44568</v>
      </c>
      <c r="B385" s="1" t="s">
        <v>552</v>
      </c>
      <c r="D385" s="27">
        <v>44568</v>
      </c>
      <c r="E385" s="1" t="s">
        <v>265</v>
      </c>
      <c r="F385" s="1" t="s">
        <v>5</v>
      </c>
      <c r="G385" s="41">
        <v>2115.38</v>
      </c>
      <c r="H385" s="41">
        <v>2115.38</v>
      </c>
      <c r="I385" s="1" t="s">
        <v>696</v>
      </c>
      <c r="J385" s="1">
        <v>80</v>
      </c>
      <c r="K385" s="1">
        <v>507906</v>
      </c>
      <c r="L385" s="27">
        <v>30022</v>
      </c>
      <c r="M385" s="27">
        <v>44412</v>
      </c>
      <c r="N385" s="27">
        <v>44573</v>
      </c>
      <c r="O385" s="27">
        <v>44574</v>
      </c>
      <c r="P385" s="1" t="s">
        <v>696</v>
      </c>
      <c r="Q385" s="27">
        <v>44548</v>
      </c>
      <c r="R385" s="27">
        <v>44561</v>
      </c>
      <c r="S385" s="67">
        <f t="shared" ref="S385:S448" si="336">EOMONTH(A385,0)</f>
        <v>44592</v>
      </c>
      <c r="T385" s="67">
        <f t="shared" ref="T385:T448" si="337">EOMONTH(Q385,0)</f>
        <v>44561</v>
      </c>
      <c r="U385" s="67" t="str">
        <f t="shared" ref="U385:U448" si="338">IF(T385=EOMONTH(R385,0),"na",EOMONTH(R385,0))</f>
        <v>na</v>
      </c>
      <c r="V385" s="69">
        <f t="shared" ref="V385:V448" si="339">IF(U385="na",R385-Q385,T385-Q385)+1</f>
        <v>14</v>
      </c>
      <c r="W385" s="69">
        <f t="shared" ref="W385:W448" si="340">IF(U385="na",0,DAY(R385))</f>
        <v>0</v>
      </c>
      <c r="X385" s="41">
        <f t="shared" ref="X385:X448" si="341">V385/SUM(V385:W385)*H385</f>
        <v>2115.38</v>
      </c>
      <c r="Y385" s="41">
        <f t="shared" ref="Y385:Y448" si="342">H385-X385</f>
        <v>0</v>
      </c>
      <c r="Z385" s="41">
        <f t="shared" ref="Z385:Z448" si="343">V385/SUM(V385:W385)*J385</f>
        <v>80</v>
      </c>
      <c r="AA385" s="41">
        <f t="shared" ref="AA385:AA448" si="344">J385-Z385</f>
        <v>0</v>
      </c>
    </row>
    <row r="386" spans="1:28" x14ac:dyDescent="0.2">
      <c r="A386" s="27">
        <v>44568</v>
      </c>
      <c r="B386" s="1" t="s">
        <v>591</v>
      </c>
      <c r="D386" s="27">
        <v>44568</v>
      </c>
      <c r="E386" s="1" t="s">
        <v>376</v>
      </c>
      <c r="F386" s="1" t="s">
        <v>31</v>
      </c>
      <c r="G386" s="41">
        <v>4107.6899999999996</v>
      </c>
      <c r="H386" s="41">
        <v>4107.6899999999996</v>
      </c>
      <c r="I386" s="1" t="s">
        <v>696</v>
      </c>
      <c r="J386" s="1">
        <v>80</v>
      </c>
      <c r="K386" s="1">
        <v>508153</v>
      </c>
      <c r="L386" s="27" t="s">
        <v>706</v>
      </c>
      <c r="M386" s="27">
        <v>41122</v>
      </c>
      <c r="N386" s="27"/>
      <c r="O386" s="27">
        <v>44680</v>
      </c>
      <c r="P386" s="1" t="s">
        <v>696</v>
      </c>
      <c r="Q386" s="27">
        <v>44548</v>
      </c>
      <c r="R386" s="27">
        <v>44561</v>
      </c>
      <c r="S386" s="67">
        <f t="shared" si="336"/>
        <v>44592</v>
      </c>
      <c r="T386" s="67">
        <f t="shared" si="337"/>
        <v>44561</v>
      </c>
      <c r="U386" s="67" t="str">
        <f t="shared" si="338"/>
        <v>na</v>
      </c>
      <c r="V386" s="69">
        <f t="shared" si="339"/>
        <v>14</v>
      </c>
      <c r="W386" s="69">
        <f t="shared" si="340"/>
        <v>0</v>
      </c>
      <c r="X386" s="41">
        <f t="shared" si="341"/>
        <v>4107.6899999999996</v>
      </c>
      <c r="Y386" s="41">
        <f t="shared" si="342"/>
        <v>0</v>
      </c>
      <c r="Z386" s="41">
        <f t="shared" si="343"/>
        <v>80</v>
      </c>
      <c r="AA386" s="41">
        <f t="shared" si="344"/>
        <v>0</v>
      </c>
    </row>
    <row r="387" spans="1:28" x14ac:dyDescent="0.2">
      <c r="A387" s="27">
        <v>44568</v>
      </c>
      <c r="B387" s="1" t="s">
        <v>555</v>
      </c>
      <c r="D387" s="27">
        <v>44568</v>
      </c>
      <c r="E387" s="1" t="s">
        <v>265</v>
      </c>
      <c r="F387" s="1" t="s">
        <v>5</v>
      </c>
      <c r="G387" s="41">
        <v>3205.77</v>
      </c>
      <c r="H387" s="41">
        <v>3205.77</v>
      </c>
      <c r="I387" s="1" t="s">
        <v>696</v>
      </c>
      <c r="J387" s="1">
        <v>80</v>
      </c>
      <c r="K387" s="1">
        <v>507948</v>
      </c>
      <c r="L387" s="27">
        <v>26374</v>
      </c>
      <c r="M387" s="27">
        <v>44483</v>
      </c>
      <c r="N387" s="27">
        <v>44631</v>
      </c>
      <c r="O387" s="27">
        <v>44635</v>
      </c>
      <c r="P387" s="1" t="s">
        <v>696</v>
      </c>
      <c r="Q387" s="27">
        <v>44548</v>
      </c>
      <c r="R387" s="27">
        <v>44561</v>
      </c>
      <c r="S387" s="67">
        <f t="shared" si="336"/>
        <v>44592</v>
      </c>
      <c r="T387" s="67">
        <f t="shared" si="337"/>
        <v>44561</v>
      </c>
      <c r="U387" s="67" t="str">
        <f t="shared" si="338"/>
        <v>na</v>
      </c>
      <c r="V387" s="69">
        <f t="shared" si="339"/>
        <v>14</v>
      </c>
      <c r="W387" s="69">
        <f t="shared" si="340"/>
        <v>0</v>
      </c>
      <c r="X387" s="182">
        <f t="shared" si="341"/>
        <v>3205.77</v>
      </c>
      <c r="Y387" s="41">
        <f t="shared" si="342"/>
        <v>0</v>
      </c>
      <c r="Z387" s="41">
        <f t="shared" si="343"/>
        <v>80</v>
      </c>
      <c r="AA387" s="41">
        <f t="shared" si="344"/>
        <v>0</v>
      </c>
      <c r="AB387" s="6">
        <f>X387/1000</f>
        <v>3.2057699999999998</v>
      </c>
    </row>
    <row r="388" spans="1:28" x14ac:dyDescent="0.2">
      <c r="A388" s="27">
        <v>44568</v>
      </c>
      <c r="B388" s="1" t="s">
        <v>550</v>
      </c>
      <c r="D388" s="27">
        <v>44568</v>
      </c>
      <c r="E388" s="1" t="s">
        <v>265</v>
      </c>
      <c r="F388" s="1" t="s">
        <v>5</v>
      </c>
      <c r="G388" s="41">
        <v>910.35</v>
      </c>
      <c r="H388" s="41">
        <v>910.35</v>
      </c>
      <c r="I388" s="1" t="s">
        <v>696</v>
      </c>
      <c r="J388" s="1">
        <v>58.5</v>
      </c>
      <c r="K388" s="1">
        <v>507970</v>
      </c>
      <c r="L388" s="27" t="s">
        <v>713</v>
      </c>
      <c r="M388" s="27">
        <v>44245</v>
      </c>
      <c r="N388" s="27">
        <v>44618</v>
      </c>
      <c r="O388" s="27">
        <v>44624</v>
      </c>
      <c r="P388" s="1" t="s">
        <v>696</v>
      </c>
      <c r="Q388" s="27">
        <v>44548</v>
      </c>
      <c r="R388" s="27">
        <v>44561</v>
      </c>
      <c r="S388" s="67">
        <f t="shared" si="336"/>
        <v>44592</v>
      </c>
      <c r="T388" s="67">
        <f t="shared" si="337"/>
        <v>44561</v>
      </c>
      <c r="U388" s="67" t="str">
        <f t="shared" si="338"/>
        <v>na</v>
      </c>
      <c r="V388" s="69">
        <f t="shared" si="339"/>
        <v>14</v>
      </c>
      <c r="W388" s="69">
        <f t="shared" si="340"/>
        <v>0</v>
      </c>
      <c r="X388" s="41">
        <f t="shared" si="341"/>
        <v>910.35</v>
      </c>
      <c r="Y388" s="41">
        <f t="shared" si="342"/>
        <v>0</v>
      </c>
      <c r="Z388" s="41">
        <f t="shared" si="343"/>
        <v>58.5</v>
      </c>
      <c r="AA388" s="41">
        <f t="shared" si="344"/>
        <v>0</v>
      </c>
    </row>
    <row r="389" spans="1:28" x14ac:dyDescent="0.2">
      <c r="A389" s="27">
        <v>44568</v>
      </c>
      <c r="B389" s="1" t="s">
        <v>550</v>
      </c>
      <c r="D389" s="27">
        <v>44568</v>
      </c>
      <c r="E389" s="1" t="s">
        <v>354</v>
      </c>
      <c r="F389" s="1" t="s">
        <v>29</v>
      </c>
      <c r="G389" s="41">
        <v>101.15</v>
      </c>
      <c r="H389" s="41">
        <v>101.15</v>
      </c>
      <c r="I389" s="1" t="s">
        <v>696</v>
      </c>
      <c r="J389" s="1">
        <v>6.5</v>
      </c>
      <c r="K389" s="1">
        <v>507970</v>
      </c>
      <c r="L389" s="27" t="s">
        <v>713</v>
      </c>
      <c r="M389" s="27">
        <v>44245</v>
      </c>
      <c r="N389" s="27">
        <v>44618</v>
      </c>
      <c r="O389" s="27">
        <v>44624</v>
      </c>
      <c r="P389" s="1" t="s">
        <v>704</v>
      </c>
      <c r="Q389" s="27">
        <v>44548</v>
      </c>
      <c r="R389" s="27">
        <v>44561</v>
      </c>
      <c r="S389" s="67">
        <f t="shared" si="336"/>
        <v>44592</v>
      </c>
      <c r="T389" s="67">
        <f t="shared" si="337"/>
        <v>44561</v>
      </c>
      <c r="U389" s="67" t="str">
        <f t="shared" si="338"/>
        <v>na</v>
      </c>
      <c r="V389" s="69">
        <f t="shared" si="339"/>
        <v>14</v>
      </c>
      <c r="W389" s="69">
        <f t="shared" si="340"/>
        <v>0</v>
      </c>
      <c r="X389" s="41">
        <f t="shared" si="341"/>
        <v>101.15</v>
      </c>
      <c r="Y389" s="41">
        <f t="shared" si="342"/>
        <v>0</v>
      </c>
      <c r="Z389" s="41">
        <f t="shared" si="343"/>
        <v>6.5</v>
      </c>
      <c r="AA389" s="41">
        <f t="shared" si="344"/>
        <v>0</v>
      </c>
    </row>
    <row r="390" spans="1:28" x14ac:dyDescent="0.2">
      <c r="A390" s="27">
        <v>44568</v>
      </c>
      <c r="B390" s="1" t="s">
        <v>554</v>
      </c>
      <c r="D390" s="27">
        <v>44568</v>
      </c>
      <c r="E390" s="1" t="s">
        <v>265</v>
      </c>
      <c r="F390" s="1" t="s">
        <v>5</v>
      </c>
      <c r="G390" s="41">
        <v>2740.39</v>
      </c>
      <c r="H390" s="41">
        <v>2740.39</v>
      </c>
      <c r="I390" s="1" t="s">
        <v>696</v>
      </c>
      <c r="J390" s="1">
        <v>76</v>
      </c>
      <c r="K390" s="1">
        <v>507990</v>
      </c>
      <c r="L390" s="27">
        <v>34183</v>
      </c>
      <c r="M390" s="27" t="s">
        <v>703</v>
      </c>
      <c r="N390" s="27"/>
      <c r="O390" s="27">
        <v>44680</v>
      </c>
      <c r="P390" s="1" t="s">
        <v>696</v>
      </c>
      <c r="Q390" s="27">
        <v>44548</v>
      </c>
      <c r="R390" s="27">
        <v>44561</v>
      </c>
      <c r="S390" s="67">
        <f t="shared" si="336"/>
        <v>44592</v>
      </c>
      <c r="T390" s="67">
        <f t="shared" si="337"/>
        <v>44561</v>
      </c>
      <c r="U390" s="67" t="str">
        <f t="shared" si="338"/>
        <v>na</v>
      </c>
      <c r="V390" s="69">
        <f t="shared" si="339"/>
        <v>14</v>
      </c>
      <c r="W390" s="69">
        <f t="shared" si="340"/>
        <v>0</v>
      </c>
      <c r="X390" s="41">
        <f t="shared" si="341"/>
        <v>2740.39</v>
      </c>
      <c r="Y390" s="41">
        <f t="shared" si="342"/>
        <v>0</v>
      </c>
      <c r="Z390" s="41">
        <f t="shared" si="343"/>
        <v>76</v>
      </c>
      <c r="AA390" s="41">
        <f t="shared" si="344"/>
        <v>0</v>
      </c>
    </row>
    <row r="391" spans="1:28" x14ac:dyDescent="0.2">
      <c r="A391" s="27">
        <v>44568</v>
      </c>
      <c r="B391" s="1" t="s">
        <v>554</v>
      </c>
      <c r="D391" s="27">
        <v>44568</v>
      </c>
      <c r="E391" s="1" t="s">
        <v>354</v>
      </c>
      <c r="F391" s="1" t="s">
        <v>29</v>
      </c>
      <c r="G391" s="41">
        <v>144.22999999999999</v>
      </c>
      <c r="H391" s="41">
        <v>144.22999999999999</v>
      </c>
      <c r="I391" s="1" t="s">
        <v>696</v>
      </c>
      <c r="J391" s="1">
        <v>4</v>
      </c>
      <c r="K391" s="1">
        <v>507990</v>
      </c>
      <c r="L391" s="27">
        <v>34183</v>
      </c>
      <c r="M391" s="27" t="s">
        <v>703</v>
      </c>
      <c r="N391" s="27"/>
      <c r="O391" s="27">
        <v>44680</v>
      </c>
      <c r="P391" s="1" t="s">
        <v>704</v>
      </c>
      <c r="Q391" s="27">
        <v>44548</v>
      </c>
      <c r="R391" s="27">
        <v>44561</v>
      </c>
      <c r="S391" s="67">
        <f t="shared" si="336"/>
        <v>44592</v>
      </c>
      <c r="T391" s="67">
        <f t="shared" si="337"/>
        <v>44561</v>
      </c>
      <c r="U391" s="67" t="str">
        <f t="shared" si="338"/>
        <v>na</v>
      </c>
      <c r="V391" s="69">
        <f t="shared" si="339"/>
        <v>14</v>
      </c>
      <c r="W391" s="69">
        <f t="shared" si="340"/>
        <v>0</v>
      </c>
      <c r="X391" s="41">
        <f t="shared" si="341"/>
        <v>144.22999999999999</v>
      </c>
      <c r="Y391" s="41">
        <f t="shared" si="342"/>
        <v>0</v>
      </c>
      <c r="Z391" s="41">
        <f t="shared" si="343"/>
        <v>4</v>
      </c>
      <c r="AA391" s="41">
        <f t="shared" si="344"/>
        <v>0</v>
      </c>
    </row>
    <row r="392" spans="1:28" x14ac:dyDescent="0.2">
      <c r="A392" s="27">
        <v>44568</v>
      </c>
      <c r="B392" s="1">
        <v>11329</v>
      </c>
      <c r="D392" s="27">
        <v>44568</v>
      </c>
      <c r="E392" s="1" t="s">
        <v>265</v>
      </c>
      <c r="F392" s="1" t="s">
        <v>5</v>
      </c>
      <c r="G392" s="41">
        <v>1269.22</v>
      </c>
      <c r="H392" s="41">
        <v>1269.22</v>
      </c>
      <c r="I392" s="1" t="s">
        <v>696</v>
      </c>
      <c r="J392" s="1">
        <v>48</v>
      </c>
      <c r="K392" s="1">
        <v>508013</v>
      </c>
      <c r="L392" s="27">
        <v>32934</v>
      </c>
      <c r="M392" s="27">
        <v>44538</v>
      </c>
      <c r="N392" s="27"/>
      <c r="O392" s="27">
        <v>44680</v>
      </c>
      <c r="P392" s="1" t="s">
        <v>696</v>
      </c>
      <c r="Q392" s="27">
        <v>44548</v>
      </c>
      <c r="R392" s="27">
        <v>44561</v>
      </c>
      <c r="S392" s="67">
        <f t="shared" si="336"/>
        <v>44592</v>
      </c>
      <c r="T392" s="67">
        <f t="shared" si="337"/>
        <v>44561</v>
      </c>
      <c r="U392" s="67" t="str">
        <f t="shared" si="338"/>
        <v>na</v>
      </c>
      <c r="V392" s="69">
        <f t="shared" si="339"/>
        <v>14</v>
      </c>
      <c r="W392" s="69">
        <f t="shared" si="340"/>
        <v>0</v>
      </c>
      <c r="X392" s="41">
        <f t="shared" si="341"/>
        <v>1269.22</v>
      </c>
      <c r="Y392" s="41">
        <f t="shared" si="342"/>
        <v>0</v>
      </c>
      <c r="Z392" s="41">
        <f t="shared" si="343"/>
        <v>48</v>
      </c>
      <c r="AA392" s="41">
        <f t="shared" si="344"/>
        <v>0</v>
      </c>
    </row>
    <row r="393" spans="1:28" x14ac:dyDescent="0.2">
      <c r="A393" s="27">
        <v>44568</v>
      </c>
      <c r="B393" s="1" t="s">
        <v>551</v>
      </c>
      <c r="D393" s="27">
        <v>44568</v>
      </c>
      <c r="E393" s="1" t="s">
        <v>265</v>
      </c>
      <c r="F393" s="1" t="s">
        <v>5</v>
      </c>
      <c r="G393" s="41">
        <v>2009.61</v>
      </c>
      <c r="H393" s="41">
        <v>2009.61</v>
      </c>
      <c r="I393" s="1" t="s">
        <v>696</v>
      </c>
      <c r="J393" s="1">
        <v>76</v>
      </c>
      <c r="K393" s="1">
        <v>508033</v>
      </c>
      <c r="L393" s="27">
        <v>30960</v>
      </c>
      <c r="M393" s="27">
        <v>44453</v>
      </c>
      <c r="N393" s="27"/>
      <c r="O393" s="27">
        <v>44680</v>
      </c>
      <c r="P393" s="1" t="s">
        <v>696</v>
      </c>
      <c r="Q393" s="27">
        <v>44548</v>
      </c>
      <c r="R393" s="27">
        <v>44561</v>
      </c>
      <c r="S393" s="67">
        <f t="shared" si="336"/>
        <v>44592</v>
      </c>
      <c r="T393" s="67">
        <f t="shared" si="337"/>
        <v>44561</v>
      </c>
      <c r="U393" s="67" t="str">
        <f t="shared" si="338"/>
        <v>na</v>
      </c>
      <c r="V393" s="69">
        <f t="shared" si="339"/>
        <v>14</v>
      </c>
      <c r="W393" s="69">
        <f t="shared" si="340"/>
        <v>0</v>
      </c>
      <c r="X393" s="41">
        <f t="shared" si="341"/>
        <v>2009.61</v>
      </c>
      <c r="Y393" s="41">
        <f t="shared" si="342"/>
        <v>0</v>
      </c>
      <c r="Z393" s="41">
        <f t="shared" si="343"/>
        <v>76</v>
      </c>
      <c r="AA393" s="41">
        <f t="shared" si="344"/>
        <v>0</v>
      </c>
    </row>
    <row r="394" spans="1:28" x14ac:dyDescent="0.2">
      <c r="A394" s="27">
        <v>44568</v>
      </c>
      <c r="B394" s="1" t="s">
        <v>551</v>
      </c>
      <c r="D394" s="27">
        <v>44568</v>
      </c>
      <c r="E394" s="1" t="s">
        <v>354</v>
      </c>
      <c r="F394" s="1" t="s">
        <v>29</v>
      </c>
      <c r="G394" s="41">
        <v>105.77</v>
      </c>
      <c r="H394" s="41">
        <v>105.77</v>
      </c>
      <c r="I394" s="1" t="s">
        <v>696</v>
      </c>
      <c r="J394" s="1">
        <v>4</v>
      </c>
      <c r="K394" s="1">
        <v>508033</v>
      </c>
      <c r="L394" s="27">
        <v>30960</v>
      </c>
      <c r="M394" s="27">
        <v>44453</v>
      </c>
      <c r="N394" s="27"/>
      <c r="O394" s="27">
        <v>44680</v>
      </c>
      <c r="P394" s="1" t="s">
        <v>704</v>
      </c>
      <c r="Q394" s="27">
        <v>44548</v>
      </c>
      <c r="R394" s="27">
        <v>44561</v>
      </c>
      <c r="S394" s="67">
        <f t="shared" si="336"/>
        <v>44592</v>
      </c>
      <c r="T394" s="67">
        <f t="shared" si="337"/>
        <v>44561</v>
      </c>
      <c r="U394" s="67" t="str">
        <f t="shared" si="338"/>
        <v>na</v>
      </c>
      <c r="V394" s="69">
        <f t="shared" si="339"/>
        <v>14</v>
      </c>
      <c r="W394" s="69">
        <f t="shared" si="340"/>
        <v>0</v>
      </c>
      <c r="X394" s="41">
        <f t="shared" si="341"/>
        <v>105.77</v>
      </c>
      <c r="Y394" s="41">
        <f t="shared" si="342"/>
        <v>0</v>
      </c>
      <c r="Z394" s="41">
        <f t="shared" si="343"/>
        <v>4</v>
      </c>
      <c r="AA394" s="41">
        <f t="shared" si="344"/>
        <v>0</v>
      </c>
    </row>
    <row r="395" spans="1:28" x14ac:dyDescent="0.2">
      <c r="A395" s="27">
        <v>44568</v>
      </c>
      <c r="B395" s="1" t="s">
        <v>553</v>
      </c>
      <c r="D395" s="27">
        <v>44568</v>
      </c>
      <c r="E395" s="1" t="s">
        <v>265</v>
      </c>
      <c r="F395" s="1" t="s">
        <v>5</v>
      </c>
      <c r="G395" s="41">
        <v>2115.38</v>
      </c>
      <c r="H395" s="41">
        <v>2115.38</v>
      </c>
      <c r="I395" s="1" t="s">
        <v>696</v>
      </c>
      <c r="J395" s="1">
        <v>80</v>
      </c>
      <c r="K395" s="1">
        <v>508054</v>
      </c>
      <c r="L395" s="27">
        <v>32996</v>
      </c>
      <c r="M395" s="27">
        <v>44431</v>
      </c>
      <c r="N395" s="27"/>
      <c r="O395" s="27">
        <v>44680</v>
      </c>
      <c r="P395" s="1" t="s">
        <v>696</v>
      </c>
      <c r="Q395" s="27">
        <v>44548</v>
      </c>
      <c r="R395" s="27">
        <v>44561</v>
      </c>
      <c r="S395" s="67">
        <f t="shared" si="336"/>
        <v>44592</v>
      </c>
      <c r="T395" s="67">
        <f t="shared" si="337"/>
        <v>44561</v>
      </c>
      <c r="U395" s="67" t="str">
        <f t="shared" si="338"/>
        <v>na</v>
      </c>
      <c r="V395" s="69">
        <f t="shared" si="339"/>
        <v>14</v>
      </c>
      <c r="W395" s="69">
        <f t="shared" si="340"/>
        <v>0</v>
      </c>
      <c r="X395" s="41">
        <f t="shared" si="341"/>
        <v>2115.38</v>
      </c>
      <c r="Y395" s="41">
        <f t="shared" si="342"/>
        <v>0</v>
      </c>
      <c r="Z395" s="41">
        <f t="shared" si="343"/>
        <v>80</v>
      </c>
      <c r="AA395" s="41">
        <f t="shared" si="344"/>
        <v>0</v>
      </c>
    </row>
    <row r="396" spans="1:28" x14ac:dyDescent="0.2">
      <c r="A396" s="27">
        <v>44568</v>
      </c>
      <c r="B396" s="1" t="s">
        <v>585</v>
      </c>
      <c r="D396" s="27">
        <v>44568</v>
      </c>
      <c r="E396" s="1" t="s">
        <v>357</v>
      </c>
      <c r="F396" s="1" t="s">
        <v>29</v>
      </c>
      <c r="G396" s="41">
        <v>10</v>
      </c>
      <c r="H396" s="41">
        <v>400</v>
      </c>
      <c r="I396" s="1" t="s">
        <v>711</v>
      </c>
      <c r="J396" s="1">
        <v>40</v>
      </c>
      <c r="K396" s="1">
        <v>508289</v>
      </c>
      <c r="L396" s="27" t="s">
        <v>705</v>
      </c>
      <c r="M396" s="27">
        <v>37880</v>
      </c>
      <c r="N396" s="27"/>
      <c r="O396" s="27">
        <v>44680</v>
      </c>
      <c r="P396" s="1" t="s">
        <v>697</v>
      </c>
      <c r="Q396" s="27">
        <v>44548</v>
      </c>
      <c r="R396" s="27">
        <v>44561</v>
      </c>
      <c r="S396" s="67">
        <f t="shared" si="336"/>
        <v>44592</v>
      </c>
      <c r="T396" s="67">
        <f t="shared" si="337"/>
        <v>44561</v>
      </c>
      <c r="U396" s="67" t="str">
        <f t="shared" si="338"/>
        <v>na</v>
      </c>
      <c r="V396" s="69">
        <f t="shared" si="339"/>
        <v>14</v>
      </c>
      <c r="W396" s="69">
        <f t="shared" si="340"/>
        <v>0</v>
      </c>
      <c r="X396" s="41">
        <f t="shared" si="341"/>
        <v>400</v>
      </c>
      <c r="Y396" s="41">
        <f t="shared" si="342"/>
        <v>0</v>
      </c>
      <c r="Z396" s="41">
        <f t="shared" si="343"/>
        <v>40</v>
      </c>
      <c r="AA396" s="41">
        <f t="shared" si="344"/>
        <v>0</v>
      </c>
    </row>
    <row r="397" spans="1:28" x14ac:dyDescent="0.2">
      <c r="A397" s="27">
        <v>44574</v>
      </c>
      <c r="B397" s="1" t="s">
        <v>556</v>
      </c>
      <c r="D397" s="27">
        <v>44574</v>
      </c>
      <c r="E397" s="1" t="s">
        <v>265</v>
      </c>
      <c r="F397" s="1" t="s">
        <v>5</v>
      </c>
      <c r="G397" s="41">
        <v>945.23</v>
      </c>
      <c r="H397" s="41">
        <v>945.23</v>
      </c>
      <c r="I397" s="1" t="s">
        <v>696</v>
      </c>
      <c r="J397" s="1">
        <v>35.75</v>
      </c>
      <c r="K397" s="1">
        <v>509167</v>
      </c>
      <c r="L397" s="27">
        <v>30022</v>
      </c>
      <c r="M397" s="27">
        <v>44412</v>
      </c>
      <c r="N397" s="27">
        <v>44573</v>
      </c>
      <c r="O397" s="27">
        <v>44574</v>
      </c>
      <c r="P397" s="1" t="s">
        <v>696</v>
      </c>
      <c r="Q397" s="27">
        <v>44562</v>
      </c>
      <c r="R397" s="27">
        <v>44575</v>
      </c>
      <c r="S397" s="67">
        <f t="shared" si="336"/>
        <v>44592</v>
      </c>
      <c r="T397" s="67">
        <f t="shared" si="337"/>
        <v>44592</v>
      </c>
      <c r="U397" s="67" t="str">
        <f t="shared" si="338"/>
        <v>na</v>
      </c>
      <c r="V397" s="69">
        <f t="shared" si="339"/>
        <v>14</v>
      </c>
      <c r="W397" s="69">
        <f t="shared" si="340"/>
        <v>0</v>
      </c>
      <c r="X397" s="41">
        <f t="shared" si="341"/>
        <v>945.23</v>
      </c>
      <c r="Y397" s="41">
        <f t="shared" si="342"/>
        <v>0</v>
      </c>
      <c r="Z397" s="41">
        <f t="shared" si="343"/>
        <v>35.75</v>
      </c>
      <c r="AA397" s="41">
        <f t="shared" si="344"/>
        <v>0</v>
      </c>
    </row>
    <row r="398" spans="1:28" x14ac:dyDescent="0.2">
      <c r="A398" s="27">
        <v>44582</v>
      </c>
      <c r="B398" s="1" t="s">
        <v>592</v>
      </c>
      <c r="D398" s="27">
        <v>44582</v>
      </c>
      <c r="E398" s="1" t="s">
        <v>376</v>
      </c>
      <c r="F398" s="1" t="s">
        <v>31</v>
      </c>
      <c r="G398" s="41">
        <v>4107.6899999999996</v>
      </c>
      <c r="H398" s="41">
        <v>4107.6899999999996</v>
      </c>
      <c r="I398" s="1" t="s">
        <v>696</v>
      </c>
      <c r="J398" s="1">
        <v>80</v>
      </c>
      <c r="K398" s="1">
        <v>510064</v>
      </c>
      <c r="L398" s="27" t="s">
        <v>706</v>
      </c>
      <c r="M398" s="27">
        <v>41122</v>
      </c>
      <c r="N398" s="27"/>
      <c r="O398" s="27">
        <v>44680</v>
      </c>
      <c r="P398" s="1" t="s">
        <v>696</v>
      </c>
      <c r="Q398" s="27">
        <v>44562</v>
      </c>
      <c r="R398" s="27">
        <v>44575</v>
      </c>
      <c r="S398" s="67">
        <f t="shared" si="336"/>
        <v>44592</v>
      </c>
      <c r="T398" s="67">
        <f t="shared" si="337"/>
        <v>44592</v>
      </c>
      <c r="U398" s="67" t="str">
        <f t="shared" si="338"/>
        <v>na</v>
      </c>
      <c r="V398" s="69">
        <f t="shared" si="339"/>
        <v>14</v>
      </c>
      <c r="W398" s="69">
        <f t="shared" si="340"/>
        <v>0</v>
      </c>
      <c r="X398" s="41">
        <f t="shared" si="341"/>
        <v>4107.6899999999996</v>
      </c>
      <c r="Y398" s="41">
        <f t="shared" si="342"/>
        <v>0</v>
      </c>
      <c r="Z398" s="41">
        <f t="shared" si="343"/>
        <v>80</v>
      </c>
      <c r="AA398" s="41">
        <f t="shared" si="344"/>
        <v>0</v>
      </c>
    </row>
    <row r="399" spans="1:28" x14ac:dyDescent="0.2">
      <c r="A399" s="27">
        <v>44582</v>
      </c>
      <c r="B399" s="1" t="s">
        <v>562</v>
      </c>
      <c r="D399" s="27">
        <v>44582</v>
      </c>
      <c r="E399" s="1" t="s">
        <v>265</v>
      </c>
      <c r="F399" s="1" t="s">
        <v>5</v>
      </c>
      <c r="G399" s="41">
        <v>3145.66</v>
      </c>
      <c r="H399" s="41">
        <v>3145.66</v>
      </c>
      <c r="I399" s="1" t="s">
        <v>696</v>
      </c>
      <c r="J399" s="1">
        <v>78.5</v>
      </c>
      <c r="K399" s="1">
        <v>509853</v>
      </c>
      <c r="L399" s="27">
        <v>26374</v>
      </c>
      <c r="M399" s="27">
        <v>44483</v>
      </c>
      <c r="N399" s="27">
        <v>44631</v>
      </c>
      <c r="O399" s="27">
        <v>44635</v>
      </c>
      <c r="P399" s="1" t="s">
        <v>696</v>
      </c>
      <c r="Q399" s="27">
        <v>44562</v>
      </c>
      <c r="R399" s="27">
        <v>44575</v>
      </c>
      <c r="S399" s="67">
        <f t="shared" si="336"/>
        <v>44592</v>
      </c>
      <c r="T399" s="67">
        <f t="shared" si="337"/>
        <v>44592</v>
      </c>
      <c r="U399" s="67" t="str">
        <f t="shared" si="338"/>
        <v>na</v>
      </c>
      <c r="V399" s="69">
        <f t="shared" si="339"/>
        <v>14</v>
      </c>
      <c r="W399" s="69">
        <f t="shared" si="340"/>
        <v>0</v>
      </c>
      <c r="X399" s="41">
        <f t="shared" si="341"/>
        <v>3145.66</v>
      </c>
      <c r="Y399" s="41">
        <f t="shared" si="342"/>
        <v>0</v>
      </c>
      <c r="Z399" s="41">
        <f t="shared" si="343"/>
        <v>78.5</v>
      </c>
      <c r="AA399" s="41">
        <f t="shared" si="344"/>
        <v>0</v>
      </c>
    </row>
    <row r="400" spans="1:28" x14ac:dyDescent="0.2">
      <c r="A400" s="27">
        <v>44582</v>
      </c>
      <c r="B400" s="1" t="s">
        <v>562</v>
      </c>
      <c r="D400" s="27">
        <v>44582</v>
      </c>
      <c r="E400" s="1" t="s">
        <v>354</v>
      </c>
      <c r="F400" s="1" t="s">
        <v>29</v>
      </c>
      <c r="G400" s="41">
        <v>60.11</v>
      </c>
      <c r="H400" s="41">
        <v>60.11</v>
      </c>
      <c r="I400" s="1" t="s">
        <v>696</v>
      </c>
      <c r="J400" s="1">
        <v>1.5</v>
      </c>
      <c r="K400" s="1">
        <v>509853</v>
      </c>
      <c r="L400" s="27">
        <v>26374</v>
      </c>
      <c r="M400" s="27">
        <v>44483</v>
      </c>
      <c r="N400" s="27">
        <v>44631</v>
      </c>
      <c r="O400" s="27">
        <v>44635</v>
      </c>
      <c r="P400" s="1" t="s">
        <v>704</v>
      </c>
      <c r="Q400" s="27">
        <v>44562</v>
      </c>
      <c r="R400" s="27">
        <v>44575</v>
      </c>
      <c r="S400" s="67">
        <f t="shared" si="336"/>
        <v>44592</v>
      </c>
      <c r="T400" s="67">
        <f t="shared" si="337"/>
        <v>44592</v>
      </c>
      <c r="U400" s="67" t="str">
        <f t="shared" si="338"/>
        <v>na</v>
      </c>
      <c r="V400" s="69">
        <f t="shared" si="339"/>
        <v>14</v>
      </c>
      <c r="W400" s="69">
        <f t="shared" si="340"/>
        <v>0</v>
      </c>
      <c r="X400" s="41">
        <f t="shared" si="341"/>
        <v>60.11</v>
      </c>
      <c r="Y400" s="41">
        <f t="shared" si="342"/>
        <v>0</v>
      </c>
      <c r="Z400" s="41">
        <f t="shared" si="343"/>
        <v>1.5</v>
      </c>
      <c r="AA400" s="41">
        <f t="shared" si="344"/>
        <v>0</v>
      </c>
    </row>
    <row r="401" spans="1:28" x14ac:dyDescent="0.2">
      <c r="A401" s="27">
        <v>44582</v>
      </c>
      <c r="B401" s="1" t="s">
        <v>557</v>
      </c>
      <c r="D401" s="27">
        <v>44582</v>
      </c>
      <c r="E401" s="1" t="s">
        <v>265</v>
      </c>
      <c r="F401" s="1" t="s">
        <v>5</v>
      </c>
      <c r="G401" s="41">
        <v>1129.23</v>
      </c>
      <c r="H401" s="41">
        <v>1129.23</v>
      </c>
      <c r="I401" s="1" t="s">
        <v>696</v>
      </c>
      <c r="J401" s="1">
        <v>64.75</v>
      </c>
      <c r="K401" s="1">
        <v>509876</v>
      </c>
      <c r="L401" s="27" t="s">
        <v>713</v>
      </c>
      <c r="M401" s="27">
        <v>44245</v>
      </c>
      <c r="N401" s="27">
        <v>44618</v>
      </c>
      <c r="O401" s="27">
        <v>44624</v>
      </c>
      <c r="P401" s="1" t="s">
        <v>696</v>
      </c>
      <c r="Q401" s="27">
        <v>44562</v>
      </c>
      <c r="R401" s="27">
        <v>44575</v>
      </c>
      <c r="S401" s="67">
        <f t="shared" si="336"/>
        <v>44592</v>
      </c>
      <c r="T401" s="67">
        <f t="shared" si="337"/>
        <v>44592</v>
      </c>
      <c r="U401" s="67" t="str">
        <f t="shared" si="338"/>
        <v>na</v>
      </c>
      <c r="V401" s="69">
        <f t="shared" si="339"/>
        <v>14</v>
      </c>
      <c r="W401" s="69">
        <f t="shared" si="340"/>
        <v>0</v>
      </c>
      <c r="X401" s="41">
        <f t="shared" si="341"/>
        <v>1129.23</v>
      </c>
      <c r="Y401" s="41">
        <f t="shared" si="342"/>
        <v>0</v>
      </c>
      <c r="Z401" s="41">
        <f t="shared" si="343"/>
        <v>64.75</v>
      </c>
      <c r="AA401" s="41">
        <f t="shared" si="344"/>
        <v>0</v>
      </c>
    </row>
    <row r="402" spans="1:28" x14ac:dyDescent="0.2">
      <c r="A402" s="27">
        <v>44582</v>
      </c>
      <c r="B402" s="1" t="s">
        <v>557</v>
      </c>
      <c r="D402" s="27">
        <v>44582</v>
      </c>
      <c r="E402" s="1" t="s">
        <v>354</v>
      </c>
      <c r="F402" s="1" t="s">
        <v>29</v>
      </c>
      <c r="G402" s="41">
        <v>52.32</v>
      </c>
      <c r="H402" s="41">
        <v>52.32</v>
      </c>
      <c r="I402" s="1" t="s">
        <v>696</v>
      </c>
      <c r="J402" s="1">
        <v>3</v>
      </c>
      <c r="K402" s="1">
        <v>509876</v>
      </c>
      <c r="L402" s="27" t="s">
        <v>713</v>
      </c>
      <c r="M402" s="27">
        <v>44245</v>
      </c>
      <c r="N402" s="27">
        <v>44618</v>
      </c>
      <c r="O402" s="27">
        <v>44624</v>
      </c>
      <c r="P402" s="1" t="s">
        <v>704</v>
      </c>
      <c r="Q402" s="27">
        <v>44562</v>
      </c>
      <c r="R402" s="27">
        <v>44575</v>
      </c>
      <c r="S402" s="67">
        <f t="shared" si="336"/>
        <v>44592</v>
      </c>
      <c r="T402" s="67">
        <f t="shared" si="337"/>
        <v>44592</v>
      </c>
      <c r="U402" s="67" t="str">
        <f t="shared" si="338"/>
        <v>na</v>
      </c>
      <c r="V402" s="69">
        <f t="shared" si="339"/>
        <v>14</v>
      </c>
      <c r="W402" s="69">
        <f t="shared" si="340"/>
        <v>0</v>
      </c>
      <c r="X402" s="41">
        <f t="shared" si="341"/>
        <v>52.32</v>
      </c>
      <c r="Y402" s="41">
        <f t="shared" si="342"/>
        <v>0</v>
      </c>
      <c r="Z402" s="41">
        <f t="shared" si="343"/>
        <v>3</v>
      </c>
      <c r="AA402" s="41">
        <f t="shared" si="344"/>
        <v>0</v>
      </c>
    </row>
    <row r="403" spans="1:28" x14ac:dyDescent="0.2">
      <c r="A403" s="27">
        <v>44582</v>
      </c>
      <c r="B403" s="1" t="s">
        <v>561</v>
      </c>
      <c r="D403" s="27">
        <v>44582</v>
      </c>
      <c r="E403" s="1" t="s">
        <v>265</v>
      </c>
      <c r="F403" s="1" t="s">
        <v>5</v>
      </c>
      <c r="G403" s="41">
        <v>2596.16</v>
      </c>
      <c r="H403" s="41">
        <v>2596.16</v>
      </c>
      <c r="I403" s="1" t="s">
        <v>696</v>
      </c>
      <c r="J403" s="1">
        <v>72</v>
      </c>
      <c r="K403" s="1">
        <v>509897</v>
      </c>
      <c r="L403" s="27">
        <v>34183</v>
      </c>
      <c r="M403" s="27" t="s">
        <v>703</v>
      </c>
      <c r="N403" s="27"/>
      <c r="O403" s="27">
        <v>44680</v>
      </c>
      <c r="P403" s="1" t="s">
        <v>696</v>
      </c>
      <c r="Q403" s="27">
        <v>44562</v>
      </c>
      <c r="R403" s="27">
        <v>44575</v>
      </c>
      <c r="S403" s="67">
        <f t="shared" si="336"/>
        <v>44592</v>
      </c>
      <c r="T403" s="67">
        <f t="shared" si="337"/>
        <v>44592</v>
      </c>
      <c r="U403" s="67" t="str">
        <f t="shared" si="338"/>
        <v>na</v>
      </c>
      <c r="V403" s="69">
        <f t="shared" si="339"/>
        <v>14</v>
      </c>
      <c r="W403" s="69">
        <f t="shared" si="340"/>
        <v>0</v>
      </c>
      <c r="X403" s="41">
        <f t="shared" si="341"/>
        <v>2596.16</v>
      </c>
      <c r="Y403" s="41">
        <f t="shared" si="342"/>
        <v>0</v>
      </c>
      <c r="Z403" s="41">
        <f t="shared" si="343"/>
        <v>72</v>
      </c>
      <c r="AA403" s="41">
        <f t="shared" si="344"/>
        <v>0</v>
      </c>
    </row>
    <row r="404" spans="1:28" x14ac:dyDescent="0.2">
      <c r="A404" s="27">
        <v>44582</v>
      </c>
      <c r="B404" s="1" t="s">
        <v>561</v>
      </c>
      <c r="D404" s="27">
        <v>44582</v>
      </c>
      <c r="E404" s="1" t="s">
        <v>354</v>
      </c>
      <c r="F404" s="1" t="s">
        <v>29</v>
      </c>
      <c r="G404" s="41">
        <v>288.45999999999998</v>
      </c>
      <c r="H404" s="41">
        <v>288.45999999999998</v>
      </c>
      <c r="I404" s="1" t="s">
        <v>696</v>
      </c>
      <c r="J404" s="1">
        <v>8</v>
      </c>
      <c r="K404" s="1">
        <v>509897</v>
      </c>
      <c r="L404" s="27">
        <v>34183</v>
      </c>
      <c r="M404" s="27" t="s">
        <v>703</v>
      </c>
      <c r="N404" s="27"/>
      <c r="O404" s="27">
        <v>44680</v>
      </c>
      <c r="P404" s="1" t="s">
        <v>704</v>
      </c>
      <c r="Q404" s="27">
        <v>44562</v>
      </c>
      <c r="R404" s="27">
        <v>44575</v>
      </c>
      <c r="S404" s="67">
        <f t="shared" si="336"/>
        <v>44592</v>
      </c>
      <c r="T404" s="67">
        <f t="shared" si="337"/>
        <v>44592</v>
      </c>
      <c r="U404" s="67" t="str">
        <f t="shared" si="338"/>
        <v>na</v>
      </c>
      <c r="V404" s="69">
        <f t="shared" si="339"/>
        <v>14</v>
      </c>
      <c r="W404" s="69">
        <f t="shared" si="340"/>
        <v>0</v>
      </c>
      <c r="X404" s="41">
        <f t="shared" si="341"/>
        <v>288.45999999999998</v>
      </c>
      <c r="Y404" s="41">
        <f t="shared" si="342"/>
        <v>0</v>
      </c>
      <c r="Z404" s="41">
        <f t="shared" si="343"/>
        <v>8</v>
      </c>
      <c r="AA404" s="41">
        <f t="shared" si="344"/>
        <v>0</v>
      </c>
    </row>
    <row r="405" spans="1:28" x14ac:dyDescent="0.2">
      <c r="A405" s="27">
        <v>44582</v>
      </c>
      <c r="B405" s="1" t="s">
        <v>559</v>
      </c>
      <c r="D405" s="27">
        <v>44582</v>
      </c>
      <c r="E405" s="1" t="s">
        <v>265</v>
      </c>
      <c r="F405" s="1" t="s">
        <v>5</v>
      </c>
      <c r="G405" s="41">
        <v>1903.84</v>
      </c>
      <c r="H405" s="41">
        <v>1903.84</v>
      </c>
      <c r="I405" s="1" t="s">
        <v>696</v>
      </c>
      <c r="J405" s="1">
        <v>72</v>
      </c>
      <c r="K405" s="1">
        <v>509941</v>
      </c>
      <c r="L405" s="27">
        <v>32934</v>
      </c>
      <c r="M405" s="27">
        <v>44538</v>
      </c>
      <c r="N405" s="27"/>
      <c r="O405" s="27">
        <v>44680</v>
      </c>
      <c r="P405" s="1" t="s">
        <v>696</v>
      </c>
      <c r="Q405" s="27">
        <v>44562</v>
      </c>
      <c r="R405" s="27">
        <v>44575</v>
      </c>
      <c r="S405" s="67">
        <f t="shared" si="336"/>
        <v>44592</v>
      </c>
      <c r="T405" s="67">
        <f t="shared" si="337"/>
        <v>44592</v>
      </c>
      <c r="U405" s="67" t="str">
        <f t="shared" si="338"/>
        <v>na</v>
      </c>
      <c r="V405" s="69">
        <f t="shared" si="339"/>
        <v>14</v>
      </c>
      <c r="W405" s="69">
        <f t="shared" si="340"/>
        <v>0</v>
      </c>
      <c r="X405" s="41">
        <f t="shared" si="341"/>
        <v>1903.84</v>
      </c>
      <c r="Y405" s="41">
        <f t="shared" si="342"/>
        <v>0</v>
      </c>
      <c r="Z405" s="41">
        <f t="shared" si="343"/>
        <v>72</v>
      </c>
      <c r="AA405" s="41">
        <f t="shared" si="344"/>
        <v>0</v>
      </c>
    </row>
    <row r="406" spans="1:28" x14ac:dyDescent="0.2">
      <c r="A406" s="27">
        <v>44582</v>
      </c>
      <c r="B406" s="1" t="s">
        <v>559</v>
      </c>
      <c r="D406" s="27">
        <v>44582</v>
      </c>
      <c r="E406" s="1" t="s">
        <v>354</v>
      </c>
      <c r="F406" s="1" t="s">
        <v>29</v>
      </c>
      <c r="G406" s="41">
        <v>211.54</v>
      </c>
      <c r="H406" s="41">
        <v>211.54</v>
      </c>
      <c r="I406" s="1" t="s">
        <v>696</v>
      </c>
      <c r="J406" s="1">
        <v>8</v>
      </c>
      <c r="K406" s="1">
        <v>509941</v>
      </c>
      <c r="L406" s="27">
        <v>32934</v>
      </c>
      <c r="M406" s="27">
        <v>44538</v>
      </c>
      <c r="N406" s="27"/>
      <c r="O406" s="27">
        <v>44680</v>
      </c>
      <c r="P406" s="1" t="s">
        <v>704</v>
      </c>
      <c r="Q406" s="27">
        <v>44562</v>
      </c>
      <c r="R406" s="27">
        <v>44575</v>
      </c>
      <c r="S406" s="67">
        <f t="shared" si="336"/>
        <v>44592</v>
      </c>
      <c r="T406" s="67">
        <f t="shared" si="337"/>
        <v>44592</v>
      </c>
      <c r="U406" s="67" t="str">
        <f t="shared" si="338"/>
        <v>na</v>
      </c>
      <c r="V406" s="69">
        <f t="shared" si="339"/>
        <v>14</v>
      </c>
      <c r="W406" s="69">
        <f t="shared" si="340"/>
        <v>0</v>
      </c>
      <c r="X406" s="41">
        <f t="shared" si="341"/>
        <v>211.54</v>
      </c>
      <c r="Y406" s="41">
        <f t="shared" si="342"/>
        <v>0</v>
      </c>
      <c r="Z406" s="41">
        <f t="shared" si="343"/>
        <v>8</v>
      </c>
      <c r="AA406" s="41">
        <f t="shared" si="344"/>
        <v>0</v>
      </c>
    </row>
    <row r="407" spans="1:28" x14ac:dyDescent="0.2">
      <c r="A407" s="27">
        <v>44582</v>
      </c>
      <c r="B407" s="1" t="s">
        <v>560</v>
      </c>
      <c r="D407" s="27">
        <v>44582</v>
      </c>
      <c r="E407" s="1" t="s">
        <v>265</v>
      </c>
      <c r="F407" s="1" t="s">
        <v>5</v>
      </c>
      <c r="G407" s="41">
        <v>2115.38</v>
      </c>
      <c r="H407" s="41">
        <v>2115.38</v>
      </c>
      <c r="I407" s="1" t="s">
        <v>696</v>
      </c>
      <c r="J407" s="1">
        <v>80</v>
      </c>
      <c r="K407" s="1">
        <v>509920</v>
      </c>
      <c r="L407" s="27">
        <v>30960</v>
      </c>
      <c r="M407" s="27">
        <v>44453</v>
      </c>
      <c r="N407" s="27"/>
      <c r="O407" s="27">
        <v>44680</v>
      </c>
      <c r="P407" s="1" t="s">
        <v>696</v>
      </c>
      <c r="Q407" s="27">
        <v>44562</v>
      </c>
      <c r="R407" s="27">
        <v>44575</v>
      </c>
      <c r="S407" s="67">
        <f t="shared" si="336"/>
        <v>44592</v>
      </c>
      <c r="T407" s="67">
        <f t="shared" si="337"/>
        <v>44592</v>
      </c>
      <c r="U407" s="67" t="str">
        <f t="shared" si="338"/>
        <v>na</v>
      </c>
      <c r="V407" s="69">
        <f t="shared" si="339"/>
        <v>14</v>
      </c>
      <c r="W407" s="69">
        <f t="shared" si="340"/>
        <v>0</v>
      </c>
      <c r="X407" s="41">
        <f t="shared" si="341"/>
        <v>2115.38</v>
      </c>
      <c r="Y407" s="41">
        <f t="shared" si="342"/>
        <v>0</v>
      </c>
      <c r="Z407" s="41">
        <f t="shared" si="343"/>
        <v>80</v>
      </c>
      <c r="AA407" s="41">
        <f t="shared" si="344"/>
        <v>0</v>
      </c>
    </row>
    <row r="408" spans="1:28" x14ac:dyDescent="0.2">
      <c r="A408" s="27">
        <v>44582</v>
      </c>
      <c r="B408" s="1" t="s">
        <v>558</v>
      </c>
      <c r="D408" s="27">
        <v>44582</v>
      </c>
      <c r="E408" s="1" t="s">
        <v>265</v>
      </c>
      <c r="F408" s="1" t="s">
        <v>5</v>
      </c>
      <c r="G408" s="41">
        <v>1480.77</v>
      </c>
      <c r="H408" s="41">
        <v>1480.77</v>
      </c>
      <c r="I408" s="1" t="s">
        <v>696</v>
      </c>
      <c r="J408" s="1">
        <v>56</v>
      </c>
      <c r="K408" s="1">
        <v>509983</v>
      </c>
      <c r="L408" s="27">
        <v>32996</v>
      </c>
      <c r="M408" s="27">
        <v>44431</v>
      </c>
      <c r="N408" s="27"/>
      <c r="O408" s="27">
        <v>44680</v>
      </c>
      <c r="P408" s="1" t="s">
        <v>696</v>
      </c>
      <c r="Q408" s="27">
        <v>44562</v>
      </c>
      <c r="R408" s="27">
        <v>44575</v>
      </c>
      <c r="S408" s="67">
        <f t="shared" si="336"/>
        <v>44592</v>
      </c>
      <c r="T408" s="67">
        <f t="shared" si="337"/>
        <v>44592</v>
      </c>
      <c r="U408" s="67" t="str">
        <f t="shared" si="338"/>
        <v>na</v>
      </c>
      <c r="V408" s="69">
        <f t="shared" si="339"/>
        <v>14</v>
      </c>
      <c r="W408" s="69">
        <f t="shared" si="340"/>
        <v>0</v>
      </c>
      <c r="X408" s="41">
        <f t="shared" si="341"/>
        <v>1480.77</v>
      </c>
      <c r="Y408" s="41">
        <f t="shared" si="342"/>
        <v>0</v>
      </c>
      <c r="Z408" s="41">
        <f t="shared" si="343"/>
        <v>56</v>
      </c>
      <c r="AA408" s="41">
        <f t="shared" si="344"/>
        <v>0</v>
      </c>
    </row>
    <row r="409" spans="1:28" x14ac:dyDescent="0.2">
      <c r="A409" s="27">
        <v>44582</v>
      </c>
      <c r="B409" s="1" t="s">
        <v>558</v>
      </c>
      <c r="D409" s="27">
        <v>44582</v>
      </c>
      <c r="E409" s="1" t="s">
        <v>354</v>
      </c>
      <c r="F409" s="1" t="s">
        <v>29</v>
      </c>
      <c r="G409" s="41">
        <v>634.61</v>
      </c>
      <c r="H409" s="41">
        <v>634.61</v>
      </c>
      <c r="I409" s="1" t="s">
        <v>696</v>
      </c>
      <c r="J409" s="1">
        <v>24</v>
      </c>
      <c r="K409" s="1">
        <v>509983</v>
      </c>
      <c r="L409" s="27">
        <v>32996</v>
      </c>
      <c r="M409" s="27">
        <v>44431</v>
      </c>
      <c r="N409" s="27"/>
      <c r="O409" s="27">
        <v>44680</v>
      </c>
      <c r="P409" s="1" t="s">
        <v>704</v>
      </c>
      <c r="Q409" s="27">
        <v>44562</v>
      </c>
      <c r="R409" s="27">
        <v>44575</v>
      </c>
      <c r="S409" s="67">
        <f t="shared" si="336"/>
        <v>44592</v>
      </c>
      <c r="T409" s="67">
        <f t="shared" si="337"/>
        <v>44592</v>
      </c>
      <c r="U409" s="67" t="str">
        <f t="shared" si="338"/>
        <v>na</v>
      </c>
      <c r="V409" s="69">
        <f t="shared" si="339"/>
        <v>14</v>
      </c>
      <c r="W409" s="69">
        <f t="shared" si="340"/>
        <v>0</v>
      </c>
      <c r="X409" s="41">
        <f t="shared" si="341"/>
        <v>634.61</v>
      </c>
      <c r="Y409" s="41">
        <f t="shared" si="342"/>
        <v>0</v>
      </c>
      <c r="Z409" s="41">
        <f t="shared" si="343"/>
        <v>24</v>
      </c>
      <c r="AA409" s="41">
        <f t="shared" si="344"/>
        <v>0</v>
      </c>
    </row>
    <row r="410" spans="1:28" x14ac:dyDescent="0.2">
      <c r="A410" s="27">
        <v>44582</v>
      </c>
      <c r="B410" s="1" t="s">
        <v>586</v>
      </c>
      <c r="D410" s="27">
        <v>44582</v>
      </c>
      <c r="E410" s="1" t="s">
        <v>357</v>
      </c>
      <c r="F410" s="1" t="s">
        <v>29</v>
      </c>
      <c r="G410" s="41">
        <v>10</v>
      </c>
      <c r="H410" s="41">
        <v>400</v>
      </c>
      <c r="I410" s="1" t="s">
        <v>711</v>
      </c>
      <c r="J410" s="1">
        <v>40</v>
      </c>
      <c r="K410" s="1">
        <v>510203</v>
      </c>
      <c r="L410" s="27" t="s">
        <v>705</v>
      </c>
      <c r="M410" s="27">
        <v>37880</v>
      </c>
      <c r="N410" s="27"/>
      <c r="O410" s="27">
        <v>44680</v>
      </c>
      <c r="P410" s="1" t="s">
        <v>697</v>
      </c>
      <c r="Q410" s="27">
        <v>44562</v>
      </c>
      <c r="R410" s="27">
        <v>44575</v>
      </c>
      <c r="S410" s="67">
        <f t="shared" si="336"/>
        <v>44592</v>
      </c>
      <c r="T410" s="67">
        <f t="shared" si="337"/>
        <v>44592</v>
      </c>
      <c r="U410" s="67" t="str">
        <f t="shared" si="338"/>
        <v>na</v>
      </c>
      <c r="V410" s="69">
        <f t="shared" si="339"/>
        <v>14</v>
      </c>
      <c r="W410" s="69">
        <f t="shared" si="340"/>
        <v>0</v>
      </c>
      <c r="X410" s="41">
        <f t="shared" si="341"/>
        <v>400</v>
      </c>
      <c r="Y410" s="41">
        <f t="shared" si="342"/>
        <v>0</v>
      </c>
      <c r="Z410" s="41">
        <f t="shared" si="343"/>
        <v>40</v>
      </c>
      <c r="AA410" s="41">
        <f t="shared" si="344"/>
        <v>0</v>
      </c>
    </row>
    <row r="411" spans="1:28" x14ac:dyDescent="0.2">
      <c r="A411" s="27">
        <v>44596</v>
      </c>
      <c r="B411" s="1" t="s">
        <v>593</v>
      </c>
      <c r="D411" s="27">
        <v>44596</v>
      </c>
      <c r="E411" s="1" t="s">
        <v>376</v>
      </c>
      <c r="F411" s="1" t="s">
        <v>31</v>
      </c>
      <c r="G411" s="41">
        <v>4107.6899999999996</v>
      </c>
      <c r="H411" s="41">
        <v>4107.6899999999996</v>
      </c>
      <c r="I411" s="1" t="s">
        <v>696</v>
      </c>
      <c r="J411" s="1">
        <v>80</v>
      </c>
      <c r="K411" s="1">
        <v>511746</v>
      </c>
      <c r="L411" s="27" t="s">
        <v>706</v>
      </c>
      <c r="M411" s="27">
        <v>41122</v>
      </c>
      <c r="N411" s="27"/>
      <c r="O411" s="27">
        <v>44680</v>
      </c>
      <c r="P411" s="1" t="s">
        <v>696</v>
      </c>
      <c r="Q411" s="27">
        <v>44576</v>
      </c>
      <c r="R411" s="27">
        <v>44589</v>
      </c>
      <c r="S411" s="67">
        <f t="shared" si="336"/>
        <v>44620</v>
      </c>
      <c r="T411" s="67">
        <f t="shared" si="337"/>
        <v>44592</v>
      </c>
      <c r="U411" s="67" t="str">
        <f t="shared" si="338"/>
        <v>na</v>
      </c>
      <c r="V411" s="69">
        <f t="shared" si="339"/>
        <v>14</v>
      </c>
      <c r="W411" s="69">
        <f t="shared" si="340"/>
        <v>0</v>
      </c>
      <c r="X411" s="41">
        <f t="shared" si="341"/>
        <v>4107.6899999999996</v>
      </c>
      <c r="Y411" s="41">
        <f t="shared" si="342"/>
        <v>0</v>
      </c>
      <c r="Z411" s="41">
        <f t="shared" si="343"/>
        <v>80</v>
      </c>
      <c r="AA411" s="41">
        <f t="shared" si="344"/>
        <v>0</v>
      </c>
    </row>
    <row r="412" spans="1:28" x14ac:dyDescent="0.2">
      <c r="A412" s="27">
        <v>44596</v>
      </c>
      <c r="B412" s="1" t="s">
        <v>568</v>
      </c>
      <c r="D412" s="27">
        <v>44596</v>
      </c>
      <c r="E412" s="1" t="s">
        <v>265</v>
      </c>
      <c r="F412" s="1" t="s">
        <v>5</v>
      </c>
      <c r="G412" s="41">
        <v>2825.08</v>
      </c>
      <c r="H412" s="41">
        <v>2825.08</v>
      </c>
      <c r="I412" s="1" t="s">
        <v>696</v>
      </c>
      <c r="J412" s="1">
        <v>70.5</v>
      </c>
      <c r="K412" s="1">
        <v>511595</v>
      </c>
      <c r="L412" s="27">
        <v>26374</v>
      </c>
      <c r="M412" s="27">
        <v>44483</v>
      </c>
      <c r="N412" s="27">
        <v>44631</v>
      </c>
      <c r="O412" s="27">
        <v>44635</v>
      </c>
      <c r="P412" s="1" t="s">
        <v>696</v>
      </c>
      <c r="Q412" s="27">
        <v>44576</v>
      </c>
      <c r="R412" s="27">
        <v>44589</v>
      </c>
      <c r="S412" s="67">
        <f t="shared" si="336"/>
        <v>44620</v>
      </c>
      <c r="T412" s="67">
        <f t="shared" si="337"/>
        <v>44592</v>
      </c>
      <c r="U412" s="67" t="str">
        <f t="shared" si="338"/>
        <v>na</v>
      </c>
      <c r="V412" s="69">
        <f t="shared" si="339"/>
        <v>14</v>
      </c>
      <c r="W412" s="69">
        <f t="shared" si="340"/>
        <v>0</v>
      </c>
      <c r="X412" s="182">
        <f t="shared" si="341"/>
        <v>2825.08</v>
      </c>
      <c r="Y412" s="41">
        <f t="shared" si="342"/>
        <v>0</v>
      </c>
      <c r="Z412" s="41">
        <f t="shared" si="343"/>
        <v>70.5</v>
      </c>
      <c r="AA412" s="41">
        <f t="shared" si="344"/>
        <v>0</v>
      </c>
      <c r="AB412" s="6">
        <f>X412/1000</f>
        <v>2.8250799999999998</v>
      </c>
    </row>
    <row r="413" spans="1:28" x14ac:dyDescent="0.2">
      <c r="A413" s="27">
        <v>44596</v>
      </c>
      <c r="B413" s="1" t="s">
        <v>568</v>
      </c>
      <c r="D413" s="27">
        <v>44596</v>
      </c>
      <c r="E413" s="1" t="s">
        <v>354</v>
      </c>
      <c r="F413" s="1" t="s">
        <v>29</v>
      </c>
      <c r="G413" s="41">
        <v>380.69</v>
      </c>
      <c r="H413" s="41">
        <v>380.69</v>
      </c>
      <c r="I413" s="1" t="s">
        <v>696</v>
      </c>
      <c r="J413" s="1">
        <v>9.5</v>
      </c>
      <c r="K413" s="1">
        <v>511595</v>
      </c>
      <c r="L413" s="27">
        <v>26374</v>
      </c>
      <c r="M413" s="27">
        <v>44483</v>
      </c>
      <c r="N413" s="27">
        <v>44631</v>
      </c>
      <c r="O413" s="27">
        <v>44635</v>
      </c>
      <c r="P413" s="1" t="s">
        <v>704</v>
      </c>
      <c r="Q413" s="27">
        <v>44576</v>
      </c>
      <c r="R413" s="27">
        <v>44589</v>
      </c>
      <c r="S413" s="67">
        <f t="shared" si="336"/>
        <v>44620</v>
      </c>
      <c r="T413" s="67">
        <f t="shared" si="337"/>
        <v>44592</v>
      </c>
      <c r="U413" s="67" t="str">
        <f t="shared" si="338"/>
        <v>na</v>
      </c>
      <c r="V413" s="69">
        <f t="shared" si="339"/>
        <v>14</v>
      </c>
      <c r="W413" s="69">
        <f t="shared" si="340"/>
        <v>0</v>
      </c>
      <c r="X413" s="182">
        <f t="shared" si="341"/>
        <v>380.69</v>
      </c>
      <c r="Y413" s="41">
        <f t="shared" si="342"/>
        <v>0</v>
      </c>
      <c r="Z413" s="41">
        <f t="shared" si="343"/>
        <v>9.5</v>
      </c>
      <c r="AA413" s="41">
        <f t="shared" si="344"/>
        <v>0</v>
      </c>
      <c r="AB413" s="6">
        <f>X413/1000</f>
        <v>0.38068999999999997</v>
      </c>
    </row>
    <row r="414" spans="1:28" x14ac:dyDescent="0.2">
      <c r="A414" s="27">
        <v>44596</v>
      </c>
      <c r="B414" s="1">
        <v>11333</v>
      </c>
      <c r="D414" s="27">
        <v>44596</v>
      </c>
      <c r="E414" s="1" t="s">
        <v>265</v>
      </c>
      <c r="F414" s="1" t="s">
        <v>5</v>
      </c>
      <c r="G414" s="41">
        <v>1415.5</v>
      </c>
      <c r="H414" s="41">
        <v>1415.5</v>
      </c>
      <c r="I414" s="1" t="s">
        <v>696</v>
      </c>
      <c r="J414" s="1">
        <v>74.5</v>
      </c>
      <c r="K414" s="1">
        <v>511618</v>
      </c>
      <c r="L414" s="27" t="s">
        <v>713</v>
      </c>
      <c r="M414" s="27">
        <v>44245</v>
      </c>
      <c r="N414" s="27">
        <v>44618</v>
      </c>
      <c r="O414" s="27">
        <v>44624</v>
      </c>
      <c r="P414" s="1" t="s">
        <v>696</v>
      </c>
      <c r="Q414" s="27">
        <v>44576</v>
      </c>
      <c r="R414" s="27">
        <v>44589</v>
      </c>
      <c r="S414" s="67">
        <f t="shared" si="336"/>
        <v>44620</v>
      </c>
      <c r="T414" s="67">
        <f t="shared" si="337"/>
        <v>44592</v>
      </c>
      <c r="U414" s="67" t="str">
        <f t="shared" si="338"/>
        <v>na</v>
      </c>
      <c r="V414" s="69">
        <f t="shared" si="339"/>
        <v>14</v>
      </c>
      <c r="W414" s="69">
        <f t="shared" si="340"/>
        <v>0</v>
      </c>
      <c r="X414" s="41">
        <f t="shared" si="341"/>
        <v>1415.5</v>
      </c>
      <c r="Y414" s="41">
        <f t="shared" si="342"/>
        <v>0</v>
      </c>
      <c r="Z414" s="41">
        <f t="shared" si="343"/>
        <v>74.5</v>
      </c>
      <c r="AA414" s="41">
        <f t="shared" si="344"/>
        <v>0</v>
      </c>
    </row>
    <row r="415" spans="1:28" x14ac:dyDescent="0.2">
      <c r="A415" s="27">
        <v>44596</v>
      </c>
      <c r="B415" s="1">
        <v>11333</v>
      </c>
      <c r="D415" s="27">
        <v>44596</v>
      </c>
      <c r="E415" s="1" t="s">
        <v>354</v>
      </c>
      <c r="F415" s="1" t="s">
        <v>29</v>
      </c>
      <c r="G415" s="41">
        <v>104.5</v>
      </c>
      <c r="H415" s="41">
        <v>104.5</v>
      </c>
      <c r="I415" s="1" t="s">
        <v>696</v>
      </c>
      <c r="J415" s="1">
        <v>5.5</v>
      </c>
      <c r="K415" s="1">
        <v>511618</v>
      </c>
      <c r="L415" s="27" t="s">
        <v>713</v>
      </c>
      <c r="M415" s="27">
        <v>44245</v>
      </c>
      <c r="N415" s="27">
        <v>44618</v>
      </c>
      <c r="O415" s="27">
        <v>44624</v>
      </c>
      <c r="P415" s="1" t="s">
        <v>704</v>
      </c>
      <c r="Q415" s="27">
        <v>44576</v>
      </c>
      <c r="R415" s="27">
        <v>44589</v>
      </c>
      <c r="S415" s="67">
        <f t="shared" si="336"/>
        <v>44620</v>
      </c>
      <c r="T415" s="67">
        <f t="shared" si="337"/>
        <v>44592</v>
      </c>
      <c r="U415" s="67" t="str">
        <f t="shared" si="338"/>
        <v>na</v>
      </c>
      <c r="V415" s="69">
        <f t="shared" si="339"/>
        <v>14</v>
      </c>
      <c r="W415" s="69">
        <f t="shared" si="340"/>
        <v>0</v>
      </c>
      <c r="X415" s="41">
        <f t="shared" si="341"/>
        <v>104.5</v>
      </c>
      <c r="Y415" s="41">
        <f t="shared" si="342"/>
        <v>0</v>
      </c>
      <c r="Z415" s="41">
        <f t="shared" si="343"/>
        <v>5.5</v>
      </c>
      <c r="AA415" s="41">
        <f t="shared" si="344"/>
        <v>0</v>
      </c>
    </row>
    <row r="416" spans="1:28" x14ac:dyDescent="0.2">
      <c r="A416" s="27">
        <v>44596</v>
      </c>
      <c r="B416" s="1" t="s">
        <v>567</v>
      </c>
      <c r="D416" s="27">
        <v>44596</v>
      </c>
      <c r="E416" s="1" t="s">
        <v>265</v>
      </c>
      <c r="F416" s="1" t="s">
        <v>5</v>
      </c>
      <c r="G416" s="41">
        <v>2812.5</v>
      </c>
      <c r="H416" s="41">
        <v>2812.5</v>
      </c>
      <c r="I416" s="1" t="s">
        <v>696</v>
      </c>
      <c r="J416" s="1">
        <v>78</v>
      </c>
      <c r="K416" s="1">
        <v>511638</v>
      </c>
      <c r="L416" s="27">
        <v>34183</v>
      </c>
      <c r="M416" s="27" t="s">
        <v>703</v>
      </c>
      <c r="N416" s="27"/>
      <c r="O416" s="27">
        <v>44680</v>
      </c>
      <c r="P416" s="1" t="s">
        <v>696</v>
      </c>
      <c r="Q416" s="27">
        <v>44576</v>
      </c>
      <c r="R416" s="27">
        <v>44589</v>
      </c>
      <c r="S416" s="67">
        <f t="shared" si="336"/>
        <v>44620</v>
      </c>
      <c r="T416" s="67">
        <f t="shared" si="337"/>
        <v>44592</v>
      </c>
      <c r="U416" s="67" t="str">
        <f t="shared" si="338"/>
        <v>na</v>
      </c>
      <c r="V416" s="69">
        <f t="shared" si="339"/>
        <v>14</v>
      </c>
      <c r="W416" s="69">
        <f t="shared" si="340"/>
        <v>0</v>
      </c>
      <c r="X416" s="41">
        <f t="shared" si="341"/>
        <v>2812.5</v>
      </c>
      <c r="Y416" s="41">
        <f t="shared" si="342"/>
        <v>0</v>
      </c>
      <c r="Z416" s="41">
        <f t="shared" si="343"/>
        <v>78</v>
      </c>
      <c r="AA416" s="41">
        <f t="shared" si="344"/>
        <v>0</v>
      </c>
    </row>
    <row r="417" spans="1:28" x14ac:dyDescent="0.2">
      <c r="A417" s="27">
        <v>44596</v>
      </c>
      <c r="B417" s="1" t="s">
        <v>567</v>
      </c>
      <c r="D417" s="27">
        <v>44596</v>
      </c>
      <c r="E417" s="1" t="s">
        <v>354</v>
      </c>
      <c r="F417" s="1" t="s">
        <v>29</v>
      </c>
      <c r="G417" s="41">
        <v>72.12</v>
      </c>
      <c r="H417" s="41">
        <v>72.12</v>
      </c>
      <c r="I417" s="1" t="s">
        <v>696</v>
      </c>
      <c r="J417" s="1">
        <v>2</v>
      </c>
      <c r="K417" s="1">
        <v>511638</v>
      </c>
      <c r="L417" s="27">
        <v>34183</v>
      </c>
      <c r="M417" s="27" t="s">
        <v>703</v>
      </c>
      <c r="N417" s="27"/>
      <c r="O417" s="27">
        <v>44680</v>
      </c>
      <c r="P417" s="1" t="s">
        <v>704</v>
      </c>
      <c r="Q417" s="27">
        <v>44576</v>
      </c>
      <c r="R417" s="27">
        <v>44589</v>
      </c>
      <c r="S417" s="67">
        <f t="shared" si="336"/>
        <v>44620</v>
      </c>
      <c r="T417" s="67">
        <f t="shared" si="337"/>
        <v>44592</v>
      </c>
      <c r="U417" s="67" t="str">
        <f t="shared" si="338"/>
        <v>na</v>
      </c>
      <c r="V417" s="69">
        <f t="shared" si="339"/>
        <v>14</v>
      </c>
      <c r="W417" s="69">
        <f t="shared" si="340"/>
        <v>0</v>
      </c>
      <c r="X417" s="41">
        <f t="shared" si="341"/>
        <v>72.12</v>
      </c>
      <c r="Y417" s="41">
        <f t="shared" si="342"/>
        <v>0</v>
      </c>
      <c r="Z417" s="41">
        <f t="shared" si="343"/>
        <v>2</v>
      </c>
      <c r="AA417" s="41">
        <f t="shared" si="344"/>
        <v>0</v>
      </c>
    </row>
    <row r="418" spans="1:28" x14ac:dyDescent="0.2">
      <c r="A418" s="27">
        <v>44596</v>
      </c>
      <c r="B418" s="1" t="s">
        <v>564</v>
      </c>
      <c r="D418" s="27">
        <v>44596</v>
      </c>
      <c r="E418" s="1" t="s">
        <v>265</v>
      </c>
      <c r="F418" s="1" t="s">
        <v>5</v>
      </c>
      <c r="G418" s="41">
        <v>1480.77</v>
      </c>
      <c r="H418" s="41">
        <v>1480.77</v>
      </c>
      <c r="I418" s="1" t="s">
        <v>696</v>
      </c>
      <c r="J418" s="1">
        <v>56</v>
      </c>
      <c r="K418" s="1">
        <v>511661</v>
      </c>
      <c r="L418" s="27">
        <v>32934</v>
      </c>
      <c r="M418" s="27">
        <v>44538</v>
      </c>
      <c r="N418" s="27"/>
      <c r="O418" s="27">
        <v>44680</v>
      </c>
      <c r="P418" s="1" t="s">
        <v>696</v>
      </c>
      <c r="Q418" s="27">
        <v>44576</v>
      </c>
      <c r="R418" s="27">
        <v>44589</v>
      </c>
      <c r="S418" s="67">
        <f t="shared" si="336"/>
        <v>44620</v>
      </c>
      <c r="T418" s="67">
        <f t="shared" si="337"/>
        <v>44592</v>
      </c>
      <c r="U418" s="67" t="str">
        <f t="shared" si="338"/>
        <v>na</v>
      </c>
      <c r="V418" s="69">
        <f t="shared" si="339"/>
        <v>14</v>
      </c>
      <c r="W418" s="69">
        <f t="shared" si="340"/>
        <v>0</v>
      </c>
      <c r="X418" s="41">
        <f t="shared" si="341"/>
        <v>1480.77</v>
      </c>
      <c r="Y418" s="41">
        <f t="shared" si="342"/>
        <v>0</v>
      </c>
      <c r="Z418" s="41">
        <f t="shared" si="343"/>
        <v>56</v>
      </c>
      <c r="AA418" s="41">
        <f t="shared" si="344"/>
        <v>0</v>
      </c>
    </row>
    <row r="419" spans="1:28" x14ac:dyDescent="0.2">
      <c r="A419" s="27">
        <v>44596</v>
      </c>
      <c r="B419" s="1" t="s">
        <v>563</v>
      </c>
      <c r="D419" s="27">
        <v>44596</v>
      </c>
      <c r="E419" s="1" t="s">
        <v>265</v>
      </c>
      <c r="F419" s="1" t="s">
        <v>5</v>
      </c>
      <c r="G419" s="41">
        <v>441.35</v>
      </c>
      <c r="H419" s="41">
        <v>441.35</v>
      </c>
      <c r="I419" s="1" t="s">
        <v>696</v>
      </c>
      <c r="J419" s="1">
        <v>17</v>
      </c>
      <c r="K419" s="1">
        <v>511682</v>
      </c>
      <c r="L419" s="27">
        <v>33435</v>
      </c>
      <c r="M419" s="27">
        <v>44085</v>
      </c>
      <c r="N419" s="27">
        <v>44603</v>
      </c>
      <c r="O419" s="27">
        <v>44610</v>
      </c>
      <c r="P419" s="1" t="s">
        <v>696</v>
      </c>
      <c r="Q419" s="27">
        <v>44576</v>
      </c>
      <c r="R419" s="27">
        <v>44589</v>
      </c>
      <c r="S419" s="67">
        <f t="shared" si="336"/>
        <v>44620</v>
      </c>
      <c r="T419" s="67">
        <f t="shared" si="337"/>
        <v>44592</v>
      </c>
      <c r="U419" s="67" t="str">
        <f t="shared" si="338"/>
        <v>na</v>
      </c>
      <c r="V419" s="69">
        <f t="shared" si="339"/>
        <v>14</v>
      </c>
      <c r="W419" s="69">
        <f t="shared" si="340"/>
        <v>0</v>
      </c>
      <c r="X419" s="41">
        <f t="shared" si="341"/>
        <v>441.35</v>
      </c>
      <c r="Y419" s="41">
        <f t="shared" si="342"/>
        <v>0</v>
      </c>
      <c r="Z419" s="41">
        <f t="shared" si="343"/>
        <v>17</v>
      </c>
      <c r="AA419" s="41">
        <f t="shared" si="344"/>
        <v>0</v>
      </c>
    </row>
    <row r="420" spans="1:28" x14ac:dyDescent="0.2">
      <c r="A420" s="27">
        <v>44596</v>
      </c>
      <c r="B420" s="1" t="s">
        <v>565</v>
      </c>
      <c r="D420" s="27">
        <v>44596</v>
      </c>
      <c r="E420" s="1" t="s">
        <v>265</v>
      </c>
      <c r="F420" s="1" t="s">
        <v>5</v>
      </c>
      <c r="G420" s="41">
        <v>1870.79</v>
      </c>
      <c r="H420" s="41">
        <v>1870.79</v>
      </c>
      <c r="I420" s="1" t="s">
        <v>696</v>
      </c>
      <c r="J420" s="1">
        <v>70.75</v>
      </c>
      <c r="K420" s="1">
        <v>511703</v>
      </c>
      <c r="L420" s="27">
        <v>30960</v>
      </c>
      <c r="M420" s="27">
        <v>44453</v>
      </c>
      <c r="N420" s="27"/>
      <c r="O420" s="27">
        <v>44680</v>
      </c>
      <c r="P420" s="1" t="s">
        <v>696</v>
      </c>
      <c r="Q420" s="27">
        <v>44576</v>
      </c>
      <c r="R420" s="27">
        <v>44589</v>
      </c>
      <c r="S420" s="67">
        <f t="shared" si="336"/>
        <v>44620</v>
      </c>
      <c r="T420" s="67">
        <f t="shared" si="337"/>
        <v>44592</v>
      </c>
      <c r="U420" s="67" t="str">
        <f t="shared" si="338"/>
        <v>na</v>
      </c>
      <c r="V420" s="69">
        <f t="shared" si="339"/>
        <v>14</v>
      </c>
      <c r="W420" s="69">
        <f t="shared" si="340"/>
        <v>0</v>
      </c>
      <c r="X420" s="41">
        <f t="shared" si="341"/>
        <v>1870.79</v>
      </c>
      <c r="Y420" s="41">
        <f t="shared" si="342"/>
        <v>0</v>
      </c>
      <c r="Z420" s="41">
        <f t="shared" si="343"/>
        <v>70.75</v>
      </c>
      <c r="AA420" s="41">
        <f t="shared" si="344"/>
        <v>0</v>
      </c>
    </row>
    <row r="421" spans="1:28" x14ac:dyDescent="0.2">
      <c r="A421" s="27">
        <v>44596</v>
      </c>
      <c r="B421" s="1" t="s">
        <v>565</v>
      </c>
      <c r="D421" s="27">
        <v>44596</v>
      </c>
      <c r="E421" s="1" t="s">
        <v>354</v>
      </c>
      <c r="F421" s="1" t="s">
        <v>29</v>
      </c>
      <c r="G421" s="41">
        <v>244.59</v>
      </c>
      <c r="H421" s="41">
        <v>244.59</v>
      </c>
      <c r="I421" s="1" t="s">
        <v>696</v>
      </c>
      <c r="J421" s="1">
        <v>9.25</v>
      </c>
      <c r="K421" s="1">
        <v>511703</v>
      </c>
      <c r="L421" s="27">
        <v>30960</v>
      </c>
      <c r="M421" s="27">
        <v>44453</v>
      </c>
      <c r="N421" s="27"/>
      <c r="O421" s="27">
        <v>44680</v>
      </c>
      <c r="P421" s="1" t="s">
        <v>704</v>
      </c>
      <c r="Q421" s="27">
        <v>44576</v>
      </c>
      <c r="R421" s="27">
        <v>44589</v>
      </c>
      <c r="S421" s="67">
        <f t="shared" si="336"/>
        <v>44620</v>
      </c>
      <c r="T421" s="67">
        <f t="shared" si="337"/>
        <v>44592</v>
      </c>
      <c r="U421" s="67" t="str">
        <f t="shared" si="338"/>
        <v>na</v>
      </c>
      <c r="V421" s="69">
        <f t="shared" si="339"/>
        <v>14</v>
      </c>
      <c r="W421" s="69">
        <f t="shared" si="340"/>
        <v>0</v>
      </c>
      <c r="X421" s="41">
        <f t="shared" si="341"/>
        <v>244.59</v>
      </c>
      <c r="Y421" s="41">
        <f t="shared" si="342"/>
        <v>0</v>
      </c>
      <c r="Z421" s="41">
        <f t="shared" si="343"/>
        <v>9.25</v>
      </c>
      <c r="AA421" s="41">
        <f t="shared" si="344"/>
        <v>0</v>
      </c>
    </row>
    <row r="422" spans="1:28" x14ac:dyDescent="0.2">
      <c r="A422" s="27">
        <v>44596</v>
      </c>
      <c r="B422" s="1" t="s">
        <v>566</v>
      </c>
      <c r="D422" s="27">
        <v>44596</v>
      </c>
      <c r="E422" s="1" t="s">
        <v>265</v>
      </c>
      <c r="F422" s="1" t="s">
        <v>5</v>
      </c>
      <c r="G422" s="41">
        <v>2115.38</v>
      </c>
      <c r="H422" s="41">
        <v>2115.38</v>
      </c>
      <c r="I422" s="1" t="s">
        <v>696</v>
      </c>
      <c r="J422" s="1">
        <v>80</v>
      </c>
      <c r="K422" s="1">
        <v>511725</v>
      </c>
      <c r="L422" s="27">
        <v>32996</v>
      </c>
      <c r="M422" s="27">
        <v>44431</v>
      </c>
      <c r="N422" s="27"/>
      <c r="O422" s="27">
        <v>44680</v>
      </c>
      <c r="P422" s="1" t="s">
        <v>696</v>
      </c>
      <c r="Q422" s="27">
        <v>44576</v>
      </c>
      <c r="R422" s="27">
        <v>44589</v>
      </c>
      <c r="S422" s="67">
        <f t="shared" si="336"/>
        <v>44620</v>
      </c>
      <c r="T422" s="67">
        <f t="shared" si="337"/>
        <v>44592</v>
      </c>
      <c r="U422" s="67" t="str">
        <f t="shared" si="338"/>
        <v>na</v>
      </c>
      <c r="V422" s="69">
        <f t="shared" si="339"/>
        <v>14</v>
      </c>
      <c r="W422" s="69">
        <f t="shared" si="340"/>
        <v>0</v>
      </c>
      <c r="X422" s="41">
        <f t="shared" si="341"/>
        <v>2115.38</v>
      </c>
      <c r="Y422" s="41">
        <f t="shared" si="342"/>
        <v>0</v>
      </c>
      <c r="Z422" s="41">
        <f t="shared" si="343"/>
        <v>80</v>
      </c>
      <c r="AA422" s="41">
        <f t="shared" si="344"/>
        <v>0</v>
      </c>
    </row>
    <row r="423" spans="1:28" x14ac:dyDescent="0.2">
      <c r="A423" s="27">
        <v>44596</v>
      </c>
      <c r="B423" s="1" t="s">
        <v>587</v>
      </c>
      <c r="D423" s="27">
        <v>44596</v>
      </c>
      <c r="E423" s="1" t="s">
        <v>357</v>
      </c>
      <c r="F423" s="1" t="s">
        <v>29</v>
      </c>
      <c r="G423" s="41">
        <v>10</v>
      </c>
      <c r="H423" s="41">
        <v>400</v>
      </c>
      <c r="I423" s="1" t="s">
        <v>711</v>
      </c>
      <c r="J423" s="1">
        <v>40</v>
      </c>
      <c r="K423" s="1">
        <v>511902</v>
      </c>
      <c r="L423" s="27" t="s">
        <v>705</v>
      </c>
      <c r="M423" s="27">
        <v>37880</v>
      </c>
      <c r="N423" s="27"/>
      <c r="O423" s="27">
        <v>44680</v>
      </c>
      <c r="P423" s="1" t="s">
        <v>697</v>
      </c>
      <c r="Q423" s="27">
        <v>44576</v>
      </c>
      <c r="R423" s="27">
        <v>44589</v>
      </c>
      <c r="S423" s="67">
        <f t="shared" si="336"/>
        <v>44620</v>
      </c>
      <c r="T423" s="67">
        <f t="shared" si="337"/>
        <v>44592</v>
      </c>
      <c r="U423" s="67" t="str">
        <f t="shared" si="338"/>
        <v>na</v>
      </c>
      <c r="V423" s="69">
        <f t="shared" si="339"/>
        <v>14</v>
      </c>
      <c r="W423" s="69">
        <f t="shared" si="340"/>
        <v>0</v>
      </c>
      <c r="X423" s="41">
        <f t="shared" si="341"/>
        <v>400</v>
      </c>
      <c r="Y423" s="41">
        <f t="shared" si="342"/>
        <v>0</v>
      </c>
      <c r="Z423" s="41">
        <f t="shared" si="343"/>
        <v>40</v>
      </c>
      <c r="AA423" s="41">
        <f t="shared" si="344"/>
        <v>0</v>
      </c>
    </row>
    <row r="424" spans="1:28" x14ac:dyDescent="0.2">
      <c r="A424" s="27">
        <v>44609</v>
      </c>
      <c r="B424" s="1">
        <v>11336</v>
      </c>
      <c r="D424" s="27">
        <v>44609</v>
      </c>
      <c r="E424" s="1" t="s">
        <v>265</v>
      </c>
      <c r="F424" s="1" t="s">
        <v>5</v>
      </c>
      <c r="G424" s="41">
        <v>909.75</v>
      </c>
      <c r="H424" s="41">
        <v>909.75</v>
      </c>
      <c r="I424" s="1" t="s">
        <v>696</v>
      </c>
      <c r="J424" s="1">
        <v>95.25</v>
      </c>
      <c r="K424" s="1">
        <v>513760</v>
      </c>
      <c r="L424" s="27" t="s">
        <v>713</v>
      </c>
      <c r="M424" s="27">
        <v>44245</v>
      </c>
      <c r="N424" s="27">
        <v>44618</v>
      </c>
      <c r="O424" s="27">
        <v>44624</v>
      </c>
      <c r="P424" s="1" t="s">
        <v>696</v>
      </c>
      <c r="Q424" s="27">
        <v>44594</v>
      </c>
      <c r="R424" s="27">
        <v>44610</v>
      </c>
      <c r="S424" s="67">
        <f t="shared" si="336"/>
        <v>44620</v>
      </c>
      <c r="T424" s="67">
        <f t="shared" si="337"/>
        <v>44620</v>
      </c>
      <c r="U424" s="67" t="str">
        <f t="shared" si="338"/>
        <v>na</v>
      </c>
      <c r="V424" s="69">
        <f t="shared" si="339"/>
        <v>17</v>
      </c>
      <c r="W424" s="69">
        <f t="shared" si="340"/>
        <v>0</v>
      </c>
      <c r="X424" s="41">
        <f t="shared" si="341"/>
        <v>909.75</v>
      </c>
      <c r="Y424" s="41">
        <f t="shared" si="342"/>
        <v>0</v>
      </c>
      <c r="Z424" s="41">
        <f t="shared" si="343"/>
        <v>95.25</v>
      </c>
      <c r="AA424" s="41">
        <f t="shared" si="344"/>
        <v>0</v>
      </c>
    </row>
    <row r="425" spans="1:28" x14ac:dyDescent="0.2">
      <c r="A425" s="27">
        <v>44610</v>
      </c>
      <c r="B425" s="1" t="s">
        <v>594</v>
      </c>
      <c r="D425" s="27">
        <v>44610</v>
      </c>
      <c r="E425" s="1" t="s">
        <v>376</v>
      </c>
      <c r="F425" s="1" t="s">
        <v>31</v>
      </c>
      <c r="G425" s="41">
        <v>4107.6899999999996</v>
      </c>
      <c r="H425" s="41">
        <v>4107.6899999999996</v>
      </c>
      <c r="I425" s="1" t="s">
        <v>696</v>
      </c>
      <c r="J425" s="1">
        <v>80</v>
      </c>
      <c r="K425" s="1">
        <v>513498</v>
      </c>
      <c r="L425" s="27" t="s">
        <v>706</v>
      </c>
      <c r="M425" s="27">
        <v>41122</v>
      </c>
      <c r="N425" s="27"/>
      <c r="O425" s="27">
        <v>44680</v>
      </c>
      <c r="P425" s="1" t="s">
        <v>696</v>
      </c>
      <c r="Q425" s="27">
        <v>44590</v>
      </c>
      <c r="R425" s="27">
        <v>44603</v>
      </c>
      <c r="S425" s="67">
        <f t="shared" si="336"/>
        <v>44620</v>
      </c>
      <c r="T425" s="67">
        <f t="shared" si="337"/>
        <v>44592</v>
      </c>
      <c r="U425" s="67">
        <f t="shared" si="338"/>
        <v>44620</v>
      </c>
      <c r="V425" s="69">
        <f t="shared" si="339"/>
        <v>3</v>
      </c>
      <c r="W425" s="69">
        <f t="shared" si="340"/>
        <v>11</v>
      </c>
      <c r="X425" s="41">
        <f t="shared" si="341"/>
        <v>880.21928571428555</v>
      </c>
      <c r="Y425" s="41">
        <f t="shared" si="342"/>
        <v>3227.4707142857142</v>
      </c>
      <c r="Z425" s="41">
        <f t="shared" si="343"/>
        <v>17.142857142857142</v>
      </c>
      <c r="AA425" s="41">
        <f t="shared" si="344"/>
        <v>62.857142857142861</v>
      </c>
    </row>
    <row r="426" spans="1:28" x14ac:dyDescent="0.2">
      <c r="A426" s="27">
        <v>44610</v>
      </c>
      <c r="B426" s="1" t="s">
        <v>574</v>
      </c>
      <c r="D426" s="27">
        <v>44610</v>
      </c>
      <c r="E426" s="1" t="s">
        <v>265</v>
      </c>
      <c r="F426" s="1" t="s">
        <v>5</v>
      </c>
      <c r="G426" s="41">
        <v>3205.77</v>
      </c>
      <c r="H426" s="41">
        <v>3205.77</v>
      </c>
      <c r="I426" s="1" t="s">
        <v>696</v>
      </c>
      <c r="J426" s="1">
        <v>80</v>
      </c>
      <c r="K426" s="1">
        <v>513294</v>
      </c>
      <c r="L426" s="27">
        <v>26374</v>
      </c>
      <c r="M426" s="27">
        <v>44483</v>
      </c>
      <c r="N426" s="27">
        <v>44631</v>
      </c>
      <c r="O426" s="27">
        <v>44635</v>
      </c>
      <c r="P426" s="1" t="s">
        <v>696</v>
      </c>
      <c r="Q426" s="27">
        <v>44590</v>
      </c>
      <c r="R426" s="27">
        <v>44603</v>
      </c>
      <c r="S426" s="67">
        <f t="shared" si="336"/>
        <v>44620</v>
      </c>
      <c r="T426" s="67">
        <f t="shared" si="337"/>
        <v>44592</v>
      </c>
      <c r="U426" s="67">
        <f t="shared" si="338"/>
        <v>44620</v>
      </c>
      <c r="V426" s="69">
        <f t="shared" si="339"/>
        <v>3</v>
      </c>
      <c r="W426" s="69">
        <f t="shared" si="340"/>
        <v>11</v>
      </c>
      <c r="X426" s="182">
        <f t="shared" si="341"/>
        <v>686.9507142857143</v>
      </c>
      <c r="Y426" s="41">
        <f t="shared" si="342"/>
        <v>2518.8192857142858</v>
      </c>
      <c r="Z426" s="41">
        <f t="shared" si="343"/>
        <v>17.142857142857142</v>
      </c>
      <c r="AA426" s="41">
        <f t="shared" si="344"/>
        <v>62.857142857142861</v>
      </c>
      <c r="AB426" s="6">
        <f>X426/1000</f>
        <v>0.6869507142857143</v>
      </c>
    </row>
    <row r="427" spans="1:28" x14ac:dyDescent="0.2">
      <c r="A427" s="27">
        <v>44610</v>
      </c>
      <c r="B427" s="1" t="s">
        <v>715</v>
      </c>
      <c r="D427" s="27">
        <v>44610</v>
      </c>
      <c r="E427" s="1" t="s">
        <v>265</v>
      </c>
      <c r="F427" s="1" t="s">
        <v>5</v>
      </c>
      <c r="G427" s="41">
        <v>0</v>
      </c>
      <c r="H427" s="41">
        <v>0</v>
      </c>
      <c r="I427" s="1" t="s">
        <v>696</v>
      </c>
      <c r="J427" s="1">
        <v>60</v>
      </c>
      <c r="K427" s="1">
        <v>513316</v>
      </c>
      <c r="L427" s="27" t="s">
        <v>713</v>
      </c>
      <c r="M427" s="27">
        <v>44245</v>
      </c>
      <c r="N427" s="27">
        <v>44618</v>
      </c>
      <c r="O427" s="27">
        <v>44624</v>
      </c>
      <c r="P427" s="1" t="s">
        <v>696</v>
      </c>
      <c r="Q427" s="27">
        <v>44590</v>
      </c>
      <c r="R427" s="27">
        <v>44603</v>
      </c>
      <c r="S427" s="67">
        <f t="shared" si="336"/>
        <v>44620</v>
      </c>
      <c r="T427" s="67">
        <f t="shared" si="337"/>
        <v>44592</v>
      </c>
      <c r="U427" s="67">
        <f t="shared" si="338"/>
        <v>44620</v>
      </c>
      <c r="V427" s="69">
        <f t="shared" si="339"/>
        <v>3</v>
      </c>
      <c r="W427" s="69">
        <f t="shared" si="340"/>
        <v>11</v>
      </c>
      <c r="X427" s="41">
        <f t="shared" si="341"/>
        <v>0</v>
      </c>
      <c r="Y427" s="41">
        <f t="shared" si="342"/>
        <v>0</v>
      </c>
      <c r="Z427" s="41">
        <f t="shared" si="343"/>
        <v>12.857142857142856</v>
      </c>
      <c r="AA427" s="41">
        <f t="shared" si="344"/>
        <v>47.142857142857146</v>
      </c>
    </row>
    <row r="428" spans="1:28" x14ac:dyDescent="0.2">
      <c r="A428" s="27">
        <v>44610</v>
      </c>
      <c r="B428" s="1" t="s">
        <v>573</v>
      </c>
      <c r="D428" s="27">
        <v>44610</v>
      </c>
      <c r="E428" s="1" t="s">
        <v>265</v>
      </c>
      <c r="F428" s="1" t="s">
        <v>5</v>
      </c>
      <c r="G428" s="41">
        <v>2884.62</v>
      </c>
      <c r="H428" s="41">
        <v>2884.62</v>
      </c>
      <c r="I428" s="1" t="s">
        <v>696</v>
      </c>
      <c r="J428" s="1">
        <v>80</v>
      </c>
      <c r="K428" s="1">
        <v>513336</v>
      </c>
      <c r="L428" s="27">
        <v>34183</v>
      </c>
      <c r="M428" s="27" t="s">
        <v>703</v>
      </c>
      <c r="N428" s="27"/>
      <c r="O428" s="27">
        <v>44680</v>
      </c>
      <c r="P428" s="1" t="s">
        <v>696</v>
      </c>
      <c r="Q428" s="27">
        <v>44590</v>
      </c>
      <c r="R428" s="27">
        <v>44603</v>
      </c>
      <c r="S428" s="67">
        <f t="shared" si="336"/>
        <v>44620</v>
      </c>
      <c r="T428" s="67">
        <f t="shared" si="337"/>
        <v>44592</v>
      </c>
      <c r="U428" s="67">
        <f t="shared" si="338"/>
        <v>44620</v>
      </c>
      <c r="V428" s="69">
        <f t="shared" si="339"/>
        <v>3</v>
      </c>
      <c r="W428" s="69">
        <f t="shared" si="340"/>
        <v>11</v>
      </c>
      <c r="X428" s="41">
        <f t="shared" si="341"/>
        <v>618.13285714285712</v>
      </c>
      <c r="Y428" s="41">
        <f t="shared" si="342"/>
        <v>2266.4871428571428</v>
      </c>
      <c r="Z428" s="41">
        <f t="shared" si="343"/>
        <v>17.142857142857142</v>
      </c>
      <c r="AA428" s="41">
        <f t="shared" si="344"/>
        <v>62.857142857142861</v>
      </c>
    </row>
    <row r="429" spans="1:28" x14ac:dyDescent="0.2">
      <c r="A429" s="27">
        <v>44610</v>
      </c>
      <c r="B429" s="1" t="s">
        <v>570</v>
      </c>
      <c r="D429" s="27">
        <v>44610</v>
      </c>
      <c r="E429" s="1" t="s">
        <v>265</v>
      </c>
      <c r="F429" s="1" t="s">
        <v>5</v>
      </c>
      <c r="G429" s="41">
        <v>2115.38</v>
      </c>
      <c r="H429" s="41">
        <v>2115.38</v>
      </c>
      <c r="I429" s="1" t="s">
        <v>696</v>
      </c>
      <c r="J429" s="1">
        <v>80</v>
      </c>
      <c r="K429" s="1">
        <v>513358</v>
      </c>
      <c r="L429" s="27">
        <v>32934</v>
      </c>
      <c r="M429" s="27">
        <v>44538</v>
      </c>
      <c r="N429" s="27"/>
      <c r="O429" s="27">
        <v>44680</v>
      </c>
      <c r="P429" s="1" t="s">
        <v>696</v>
      </c>
      <c r="Q429" s="27">
        <v>44590</v>
      </c>
      <c r="R429" s="27">
        <v>44603</v>
      </c>
      <c r="S429" s="67">
        <f t="shared" si="336"/>
        <v>44620</v>
      </c>
      <c r="T429" s="67">
        <f t="shared" si="337"/>
        <v>44592</v>
      </c>
      <c r="U429" s="67">
        <f t="shared" si="338"/>
        <v>44620</v>
      </c>
      <c r="V429" s="69">
        <f t="shared" si="339"/>
        <v>3</v>
      </c>
      <c r="W429" s="69">
        <f t="shared" si="340"/>
        <v>11</v>
      </c>
      <c r="X429" s="41">
        <f t="shared" si="341"/>
        <v>453.29571428571427</v>
      </c>
      <c r="Y429" s="41">
        <f t="shared" si="342"/>
        <v>1662.0842857142859</v>
      </c>
      <c r="Z429" s="41">
        <f t="shared" si="343"/>
        <v>17.142857142857142</v>
      </c>
      <c r="AA429" s="41">
        <f t="shared" si="344"/>
        <v>62.857142857142861</v>
      </c>
    </row>
    <row r="430" spans="1:28" x14ac:dyDescent="0.2">
      <c r="A430" s="27">
        <v>44610</v>
      </c>
      <c r="B430" s="1" t="s">
        <v>569</v>
      </c>
      <c r="D430" s="27">
        <v>44610</v>
      </c>
      <c r="E430" s="1" t="s">
        <v>265</v>
      </c>
      <c r="F430" s="1" t="s">
        <v>5</v>
      </c>
      <c r="G430" s="41">
        <v>1090.74</v>
      </c>
      <c r="H430" s="41">
        <v>1090.74</v>
      </c>
      <c r="I430" s="1" t="s">
        <v>696</v>
      </c>
      <c r="J430" s="1">
        <v>41.25</v>
      </c>
      <c r="K430" s="1">
        <v>513379</v>
      </c>
      <c r="L430" s="27">
        <v>33435</v>
      </c>
      <c r="M430" s="27">
        <v>44085</v>
      </c>
      <c r="N430" s="27">
        <v>44603</v>
      </c>
      <c r="O430" s="27">
        <v>44610</v>
      </c>
      <c r="P430" s="1" t="s">
        <v>696</v>
      </c>
      <c r="Q430" s="27">
        <v>44590</v>
      </c>
      <c r="R430" s="27">
        <v>44603</v>
      </c>
      <c r="S430" s="67">
        <f t="shared" si="336"/>
        <v>44620</v>
      </c>
      <c r="T430" s="67">
        <f t="shared" si="337"/>
        <v>44592</v>
      </c>
      <c r="U430" s="67">
        <f t="shared" si="338"/>
        <v>44620</v>
      </c>
      <c r="V430" s="69">
        <f t="shared" si="339"/>
        <v>3</v>
      </c>
      <c r="W430" s="69">
        <f t="shared" si="340"/>
        <v>11</v>
      </c>
      <c r="X430" s="41">
        <f t="shared" si="341"/>
        <v>233.73</v>
      </c>
      <c r="Y430" s="41">
        <f t="shared" si="342"/>
        <v>857.01</v>
      </c>
      <c r="Z430" s="41">
        <f t="shared" si="343"/>
        <v>8.8392857142857135</v>
      </c>
      <c r="AA430" s="41">
        <f t="shared" si="344"/>
        <v>32.410714285714285</v>
      </c>
    </row>
    <row r="431" spans="1:28" x14ac:dyDescent="0.2">
      <c r="A431" s="27">
        <v>44610</v>
      </c>
      <c r="B431" s="1" t="s">
        <v>571</v>
      </c>
      <c r="D431" s="27">
        <v>44610</v>
      </c>
      <c r="E431" s="1" t="s">
        <v>265</v>
      </c>
      <c r="F431" s="1" t="s">
        <v>5</v>
      </c>
      <c r="G431" s="41">
        <v>2115.38</v>
      </c>
      <c r="H431" s="41">
        <v>2115.38</v>
      </c>
      <c r="I431" s="1" t="s">
        <v>696</v>
      </c>
      <c r="J431" s="1">
        <v>80</v>
      </c>
      <c r="K431" s="1">
        <v>513419</v>
      </c>
      <c r="L431" s="27">
        <v>30960</v>
      </c>
      <c r="M431" s="27">
        <v>44453</v>
      </c>
      <c r="N431" s="27"/>
      <c r="O431" s="27">
        <v>44680</v>
      </c>
      <c r="P431" s="1" t="s">
        <v>696</v>
      </c>
      <c r="Q431" s="27">
        <v>44590</v>
      </c>
      <c r="R431" s="27">
        <v>44603</v>
      </c>
      <c r="S431" s="67">
        <f t="shared" si="336"/>
        <v>44620</v>
      </c>
      <c r="T431" s="67">
        <f t="shared" si="337"/>
        <v>44592</v>
      </c>
      <c r="U431" s="67">
        <f t="shared" si="338"/>
        <v>44620</v>
      </c>
      <c r="V431" s="69">
        <f t="shared" si="339"/>
        <v>3</v>
      </c>
      <c r="W431" s="69">
        <f t="shared" si="340"/>
        <v>11</v>
      </c>
      <c r="X431" s="41">
        <f t="shared" si="341"/>
        <v>453.29571428571427</v>
      </c>
      <c r="Y431" s="41">
        <f t="shared" si="342"/>
        <v>1662.0842857142859</v>
      </c>
      <c r="Z431" s="41">
        <f t="shared" si="343"/>
        <v>17.142857142857142</v>
      </c>
      <c r="AA431" s="41">
        <f t="shared" si="344"/>
        <v>62.857142857142861</v>
      </c>
    </row>
    <row r="432" spans="1:28" x14ac:dyDescent="0.2">
      <c r="A432" s="27">
        <v>44610</v>
      </c>
      <c r="B432" s="1" t="s">
        <v>572</v>
      </c>
      <c r="D432" s="27">
        <v>44610</v>
      </c>
      <c r="E432" s="1" t="s">
        <v>265</v>
      </c>
      <c r="F432" s="1" t="s">
        <v>5</v>
      </c>
      <c r="G432" s="41">
        <v>2115.38</v>
      </c>
      <c r="H432" s="41">
        <v>2115.38</v>
      </c>
      <c r="I432" s="1" t="s">
        <v>696</v>
      </c>
      <c r="J432" s="1">
        <v>80</v>
      </c>
      <c r="K432" s="1">
        <v>513440</v>
      </c>
      <c r="L432" s="27">
        <v>32996</v>
      </c>
      <c r="M432" s="27">
        <v>44431</v>
      </c>
      <c r="N432" s="27"/>
      <c r="O432" s="27">
        <v>44680</v>
      </c>
      <c r="P432" s="1" t="s">
        <v>696</v>
      </c>
      <c r="Q432" s="27">
        <v>44590</v>
      </c>
      <c r="R432" s="27">
        <v>44603</v>
      </c>
      <c r="S432" s="67">
        <f t="shared" si="336"/>
        <v>44620</v>
      </c>
      <c r="T432" s="67">
        <f t="shared" si="337"/>
        <v>44592</v>
      </c>
      <c r="U432" s="67">
        <f t="shared" si="338"/>
        <v>44620</v>
      </c>
      <c r="V432" s="69">
        <f t="shared" si="339"/>
        <v>3</v>
      </c>
      <c r="W432" s="69">
        <f t="shared" si="340"/>
        <v>11</v>
      </c>
      <c r="X432" s="41">
        <f t="shared" si="341"/>
        <v>453.29571428571427</v>
      </c>
      <c r="Y432" s="41">
        <f t="shared" si="342"/>
        <v>1662.0842857142859</v>
      </c>
      <c r="Z432" s="41">
        <f t="shared" si="343"/>
        <v>17.142857142857142</v>
      </c>
      <c r="AA432" s="41">
        <f t="shared" si="344"/>
        <v>62.857142857142861</v>
      </c>
    </row>
    <row r="433" spans="1:28" x14ac:dyDescent="0.2">
      <c r="A433" s="27">
        <v>44610</v>
      </c>
      <c r="B433" s="1" t="s">
        <v>588</v>
      </c>
      <c r="D433" s="27">
        <v>44610</v>
      </c>
      <c r="E433" s="1" t="s">
        <v>357</v>
      </c>
      <c r="F433" s="1" t="s">
        <v>29</v>
      </c>
      <c r="G433" s="41">
        <v>10</v>
      </c>
      <c r="H433" s="41">
        <v>400</v>
      </c>
      <c r="I433" s="1" t="s">
        <v>711</v>
      </c>
      <c r="J433" s="1">
        <v>40</v>
      </c>
      <c r="K433" s="1">
        <v>513651</v>
      </c>
      <c r="L433" s="27" t="s">
        <v>705</v>
      </c>
      <c r="M433" s="27">
        <v>37880</v>
      </c>
      <c r="N433" s="27"/>
      <c r="O433" s="27">
        <v>44680</v>
      </c>
      <c r="P433" s="1" t="s">
        <v>697</v>
      </c>
      <c r="Q433" s="27">
        <v>44590</v>
      </c>
      <c r="R433" s="27">
        <v>44603</v>
      </c>
      <c r="S433" s="67">
        <f t="shared" si="336"/>
        <v>44620</v>
      </c>
      <c r="T433" s="67">
        <f t="shared" si="337"/>
        <v>44592</v>
      </c>
      <c r="U433" s="67">
        <f t="shared" si="338"/>
        <v>44620</v>
      </c>
      <c r="V433" s="69">
        <f t="shared" si="339"/>
        <v>3</v>
      </c>
      <c r="W433" s="69">
        <f t="shared" si="340"/>
        <v>11</v>
      </c>
      <c r="X433" s="41">
        <f t="shared" si="341"/>
        <v>85.714285714285708</v>
      </c>
      <c r="Y433" s="41">
        <f t="shared" si="342"/>
        <v>314.28571428571428</v>
      </c>
      <c r="Z433" s="41">
        <f t="shared" si="343"/>
        <v>8.5714285714285712</v>
      </c>
      <c r="AA433" s="41">
        <f t="shared" si="344"/>
        <v>31.428571428571431</v>
      </c>
    </row>
    <row r="434" spans="1:28" x14ac:dyDescent="0.2">
      <c r="A434" s="27">
        <v>44624</v>
      </c>
      <c r="B434" s="1" t="s">
        <v>595</v>
      </c>
      <c r="D434" s="27">
        <v>44624</v>
      </c>
      <c r="E434" s="1" t="s">
        <v>376</v>
      </c>
      <c r="F434" s="1" t="s">
        <v>31</v>
      </c>
      <c r="G434" s="41">
        <v>4107.6899999999996</v>
      </c>
      <c r="H434" s="41">
        <v>4107.6899999999996</v>
      </c>
      <c r="I434" s="1" t="s">
        <v>696</v>
      </c>
      <c r="J434" s="1">
        <v>80</v>
      </c>
      <c r="K434" s="1">
        <v>515724</v>
      </c>
      <c r="L434" s="27" t="s">
        <v>706</v>
      </c>
      <c r="M434" s="27">
        <v>41122</v>
      </c>
      <c r="N434" s="27"/>
      <c r="O434" s="27">
        <v>44680</v>
      </c>
      <c r="P434" s="1" t="s">
        <v>696</v>
      </c>
      <c r="Q434" s="27">
        <v>44604</v>
      </c>
      <c r="R434" s="27">
        <v>44617</v>
      </c>
      <c r="S434" s="67">
        <f t="shared" si="336"/>
        <v>44651</v>
      </c>
      <c r="T434" s="67">
        <f t="shared" si="337"/>
        <v>44620</v>
      </c>
      <c r="U434" s="67" t="str">
        <f t="shared" si="338"/>
        <v>na</v>
      </c>
      <c r="V434" s="69">
        <f t="shared" si="339"/>
        <v>14</v>
      </c>
      <c r="W434" s="69">
        <f t="shared" si="340"/>
        <v>0</v>
      </c>
      <c r="X434" s="41">
        <f t="shared" si="341"/>
        <v>4107.6899999999996</v>
      </c>
      <c r="Y434" s="41">
        <f t="shared" si="342"/>
        <v>0</v>
      </c>
      <c r="Z434" s="41">
        <f t="shared" si="343"/>
        <v>80</v>
      </c>
      <c r="AA434" s="41">
        <f t="shared" si="344"/>
        <v>0</v>
      </c>
    </row>
    <row r="435" spans="1:28" x14ac:dyDescent="0.2">
      <c r="A435" s="27">
        <v>44624</v>
      </c>
      <c r="B435" s="1" t="s">
        <v>578</v>
      </c>
      <c r="D435" s="27">
        <v>44624</v>
      </c>
      <c r="E435" s="1" t="s">
        <v>265</v>
      </c>
      <c r="F435" s="1" t="s">
        <v>5</v>
      </c>
      <c r="G435" s="41">
        <v>2564.62</v>
      </c>
      <c r="H435" s="41">
        <v>2564.62</v>
      </c>
      <c r="I435" s="1" t="s">
        <v>696</v>
      </c>
      <c r="J435" s="1">
        <v>64</v>
      </c>
      <c r="K435" s="1">
        <v>515540</v>
      </c>
      <c r="L435" s="27">
        <v>26374</v>
      </c>
      <c r="M435" s="27">
        <v>44483</v>
      </c>
      <c r="N435" s="27">
        <v>44631</v>
      </c>
      <c r="O435" s="27">
        <v>44635</v>
      </c>
      <c r="P435" s="1" t="s">
        <v>696</v>
      </c>
      <c r="Q435" s="27">
        <v>44604</v>
      </c>
      <c r="R435" s="27">
        <v>44617</v>
      </c>
      <c r="S435" s="67">
        <f t="shared" si="336"/>
        <v>44651</v>
      </c>
      <c r="T435" s="67">
        <f t="shared" si="337"/>
        <v>44620</v>
      </c>
      <c r="U435" s="67" t="str">
        <f t="shared" si="338"/>
        <v>na</v>
      </c>
      <c r="V435" s="69">
        <f t="shared" si="339"/>
        <v>14</v>
      </c>
      <c r="W435" s="69">
        <f t="shared" si="340"/>
        <v>0</v>
      </c>
      <c r="X435" s="182">
        <f t="shared" si="341"/>
        <v>2564.62</v>
      </c>
      <c r="Y435" s="41">
        <f t="shared" si="342"/>
        <v>0</v>
      </c>
      <c r="Z435" s="41">
        <f t="shared" si="343"/>
        <v>64</v>
      </c>
      <c r="AA435" s="41">
        <f t="shared" si="344"/>
        <v>0</v>
      </c>
      <c r="AB435" s="6">
        <f>X435/1000</f>
        <v>2.5646199999999997</v>
      </c>
    </row>
    <row r="436" spans="1:28" x14ac:dyDescent="0.2">
      <c r="A436" s="27">
        <v>44624</v>
      </c>
      <c r="B436" s="1" t="s">
        <v>578</v>
      </c>
      <c r="D436" s="27">
        <v>44624</v>
      </c>
      <c r="E436" s="1" t="s">
        <v>354</v>
      </c>
      <c r="F436" s="1" t="s">
        <v>29</v>
      </c>
      <c r="G436" s="41">
        <v>641.15</v>
      </c>
      <c r="H436" s="41">
        <v>641.15</v>
      </c>
      <c r="I436" s="1" t="s">
        <v>696</v>
      </c>
      <c r="J436" s="1">
        <v>16</v>
      </c>
      <c r="K436" s="1">
        <v>515540</v>
      </c>
      <c r="L436" s="27">
        <v>26374</v>
      </c>
      <c r="M436" s="27">
        <v>44483</v>
      </c>
      <c r="N436" s="27">
        <v>44631</v>
      </c>
      <c r="O436" s="27">
        <v>44635</v>
      </c>
      <c r="P436" s="1" t="s">
        <v>704</v>
      </c>
      <c r="Q436" s="27">
        <v>44604</v>
      </c>
      <c r="R436" s="27">
        <v>44617</v>
      </c>
      <c r="S436" s="67">
        <f t="shared" si="336"/>
        <v>44651</v>
      </c>
      <c r="T436" s="67">
        <f t="shared" si="337"/>
        <v>44620</v>
      </c>
      <c r="U436" s="67" t="str">
        <f t="shared" si="338"/>
        <v>na</v>
      </c>
      <c r="V436" s="69">
        <f t="shared" si="339"/>
        <v>14</v>
      </c>
      <c r="W436" s="69">
        <f t="shared" si="340"/>
        <v>0</v>
      </c>
      <c r="X436" s="182">
        <f t="shared" si="341"/>
        <v>641.15</v>
      </c>
      <c r="Y436" s="41">
        <f t="shared" si="342"/>
        <v>0</v>
      </c>
      <c r="Z436" s="41">
        <f t="shared" si="343"/>
        <v>16</v>
      </c>
      <c r="AA436" s="41">
        <f t="shared" si="344"/>
        <v>0</v>
      </c>
      <c r="AB436" s="6">
        <f>X436/1000</f>
        <v>0.64115</v>
      </c>
    </row>
    <row r="437" spans="1:28" x14ac:dyDescent="0.2">
      <c r="A437" s="27">
        <v>44624</v>
      </c>
      <c r="B437" s="1">
        <v>11338</v>
      </c>
      <c r="D437" s="27">
        <v>44624</v>
      </c>
      <c r="E437" s="1" t="s">
        <v>265</v>
      </c>
      <c r="F437" s="1" t="s">
        <v>5</v>
      </c>
      <c r="G437" s="41">
        <v>1256.8499999999999</v>
      </c>
      <c r="H437" s="41">
        <v>1256.8499999999999</v>
      </c>
      <c r="I437" s="1" t="s">
        <v>696</v>
      </c>
      <c r="J437" s="1">
        <v>66.25</v>
      </c>
      <c r="K437" s="1">
        <v>515564</v>
      </c>
      <c r="L437" s="27" t="s">
        <v>713</v>
      </c>
      <c r="M437" s="27">
        <v>44245</v>
      </c>
      <c r="N437" s="27">
        <v>44618</v>
      </c>
      <c r="O437" s="27">
        <v>44624</v>
      </c>
      <c r="P437" s="1" t="s">
        <v>696</v>
      </c>
      <c r="Q437" s="27">
        <v>44604</v>
      </c>
      <c r="R437" s="27">
        <v>44617</v>
      </c>
      <c r="S437" s="67">
        <f t="shared" si="336"/>
        <v>44651</v>
      </c>
      <c r="T437" s="67">
        <f t="shared" si="337"/>
        <v>44620</v>
      </c>
      <c r="U437" s="67" t="str">
        <f t="shared" si="338"/>
        <v>na</v>
      </c>
      <c r="V437" s="69">
        <f t="shared" si="339"/>
        <v>14</v>
      </c>
      <c r="W437" s="69">
        <f t="shared" si="340"/>
        <v>0</v>
      </c>
      <c r="X437" s="41">
        <f t="shared" si="341"/>
        <v>1256.8499999999999</v>
      </c>
      <c r="Y437" s="41">
        <f t="shared" si="342"/>
        <v>0</v>
      </c>
      <c r="Z437" s="41">
        <f t="shared" si="343"/>
        <v>66.25</v>
      </c>
      <c r="AA437" s="41">
        <f t="shared" si="344"/>
        <v>0</v>
      </c>
    </row>
    <row r="438" spans="1:28" x14ac:dyDescent="0.2">
      <c r="A438" s="27">
        <v>44624</v>
      </c>
      <c r="B438" s="1" t="s">
        <v>579</v>
      </c>
      <c r="D438" s="27">
        <v>44624</v>
      </c>
      <c r="E438" s="1" t="s">
        <v>265</v>
      </c>
      <c r="F438" s="1" t="s">
        <v>5</v>
      </c>
      <c r="G438" s="41">
        <v>2596.16</v>
      </c>
      <c r="H438" s="41">
        <v>2596.16</v>
      </c>
      <c r="I438" s="1" t="s">
        <v>696</v>
      </c>
      <c r="J438" s="1">
        <v>72</v>
      </c>
      <c r="K438" s="1">
        <v>515602</v>
      </c>
      <c r="L438" s="27">
        <v>34183</v>
      </c>
      <c r="M438" s="27" t="s">
        <v>703</v>
      </c>
      <c r="N438" s="27"/>
      <c r="O438" s="27">
        <v>44680</v>
      </c>
      <c r="P438" s="1" t="s">
        <v>696</v>
      </c>
      <c r="Q438" s="27">
        <v>44604</v>
      </c>
      <c r="R438" s="27">
        <v>44617</v>
      </c>
      <c r="S438" s="67">
        <f t="shared" si="336"/>
        <v>44651</v>
      </c>
      <c r="T438" s="67">
        <f t="shared" si="337"/>
        <v>44620</v>
      </c>
      <c r="U438" s="67" t="str">
        <f t="shared" si="338"/>
        <v>na</v>
      </c>
      <c r="V438" s="69">
        <f t="shared" si="339"/>
        <v>14</v>
      </c>
      <c r="W438" s="69">
        <f t="shared" si="340"/>
        <v>0</v>
      </c>
      <c r="X438" s="41">
        <f t="shared" si="341"/>
        <v>2596.16</v>
      </c>
      <c r="Y438" s="41">
        <f t="shared" si="342"/>
        <v>0</v>
      </c>
      <c r="Z438" s="41">
        <f t="shared" si="343"/>
        <v>72</v>
      </c>
      <c r="AA438" s="41">
        <f t="shared" si="344"/>
        <v>0</v>
      </c>
    </row>
    <row r="439" spans="1:28" x14ac:dyDescent="0.2">
      <c r="A439" s="27">
        <v>44624</v>
      </c>
      <c r="B439" s="1" t="s">
        <v>579</v>
      </c>
      <c r="D439" s="27">
        <v>44624</v>
      </c>
      <c r="E439" s="1" t="s">
        <v>354</v>
      </c>
      <c r="F439" s="1" t="s">
        <v>29</v>
      </c>
      <c r="G439" s="41">
        <v>288.45999999999998</v>
      </c>
      <c r="H439" s="41">
        <v>288.45999999999998</v>
      </c>
      <c r="I439" s="1" t="s">
        <v>696</v>
      </c>
      <c r="J439" s="1">
        <v>8</v>
      </c>
      <c r="K439" s="1">
        <v>515602</v>
      </c>
      <c r="L439" s="27">
        <v>34183</v>
      </c>
      <c r="M439" s="27" t="s">
        <v>703</v>
      </c>
      <c r="N439" s="27"/>
      <c r="O439" s="27">
        <v>44680</v>
      </c>
      <c r="P439" s="1" t="s">
        <v>704</v>
      </c>
      <c r="Q439" s="27">
        <v>44604</v>
      </c>
      <c r="R439" s="27">
        <v>44617</v>
      </c>
      <c r="S439" s="67">
        <f t="shared" si="336"/>
        <v>44651</v>
      </c>
      <c r="T439" s="67">
        <f t="shared" si="337"/>
        <v>44620</v>
      </c>
      <c r="U439" s="67" t="str">
        <f t="shared" si="338"/>
        <v>na</v>
      </c>
      <c r="V439" s="69">
        <f t="shared" si="339"/>
        <v>14</v>
      </c>
      <c r="W439" s="69">
        <f t="shared" si="340"/>
        <v>0</v>
      </c>
      <c r="X439" s="41">
        <f t="shared" si="341"/>
        <v>288.45999999999998</v>
      </c>
      <c r="Y439" s="41">
        <f t="shared" si="342"/>
        <v>0</v>
      </c>
      <c r="Z439" s="41">
        <f t="shared" si="343"/>
        <v>8</v>
      </c>
      <c r="AA439" s="41">
        <f t="shared" si="344"/>
        <v>0</v>
      </c>
    </row>
    <row r="440" spans="1:28" x14ac:dyDescent="0.2">
      <c r="A440" s="27">
        <v>44624</v>
      </c>
      <c r="B440" s="1" t="s">
        <v>575</v>
      </c>
      <c r="D440" s="27">
        <v>44624</v>
      </c>
      <c r="E440" s="1" t="s">
        <v>265</v>
      </c>
      <c r="F440" s="1" t="s">
        <v>5</v>
      </c>
      <c r="G440" s="41">
        <v>2115.38</v>
      </c>
      <c r="H440" s="41">
        <v>2115.38</v>
      </c>
      <c r="I440" s="1" t="s">
        <v>696</v>
      </c>
      <c r="J440" s="1">
        <v>80</v>
      </c>
      <c r="K440" s="1">
        <v>515625</v>
      </c>
      <c r="L440" s="27">
        <v>32934</v>
      </c>
      <c r="M440" s="27">
        <v>44538</v>
      </c>
      <c r="N440" s="27"/>
      <c r="O440" s="27">
        <v>44680</v>
      </c>
      <c r="P440" s="1" t="s">
        <v>696</v>
      </c>
      <c r="Q440" s="27">
        <v>44604</v>
      </c>
      <c r="R440" s="27">
        <v>44617</v>
      </c>
      <c r="S440" s="67">
        <f t="shared" si="336"/>
        <v>44651</v>
      </c>
      <c r="T440" s="67">
        <f t="shared" si="337"/>
        <v>44620</v>
      </c>
      <c r="U440" s="67" t="str">
        <f t="shared" si="338"/>
        <v>na</v>
      </c>
      <c r="V440" s="69">
        <f t="shared" si="339"/>
        <v>14</v>
      </c>
      <c r="W440" s="69">
        <f t="shared" si="340"/>
        <v>0</v>
      </c>
      <c r="X440" s="41">
        <f t="shared" si="341"/>
        <v>2115.38</v>
      </c>
      <c r="Y440" s="41">
        <f t="shared" si="342"/>
        <v>0</v>
      </c>
      <c r="Z440" s="41">
        <f t="shared" si="343"/>
        <v>80</v>
      </c>
      <c r="AA440" s="41">
        <f t="shared" si="344"/>
        <v>0</v>
      </c>
    </row>
    <row r="441" spans="1:28" x14ac:dyDescent="0.2">
      <c r="A441" s="27">
        <v>44624</v>
      </c>
      <c r="B441" s="1" t="s">
        <v>576</v>
      </c>
      <c r="D441" s="27">
        <v>44624</v>
      </c>
      <c r="E441" s="1" t="s">
        <v>265</v>
      </c>
      <c r="F441" s="1" t="s">
        <v>5</v>
      </c>
      <c r="G441" s="41">
        <v>2115.38</v>
      </c>
      <c r="H441" s="41">
        <v>2115.38</v>
      </c>
      <c r="I441" s="1" t="s">
        <v>696</v>
      </c>
      <c r="J441" s="1">
        <v>80</v>
      </c>
      <c r="K441" s="1">
        <v>515665</v>
      </c>
      <c r="L441" s="27">
        <v>30960</v>
      </c>
      <c r="M441" s="27">
        <v>44453</v>
      </c>
      <c r="N441" s="27"/>
      <c r="O441" s="27">
        <v>44680</v>
      </c>
      <c r="P441" s="1" t="s">
        <v>696</v>
      </c>
      <c r="Q441" s="27">
        <v>44604</v>
      </c>
      <c r="R441" s="27">
        <v>44617</v>
      </c>
      <c r="S441" s="67">
        <f t="shared" si="336"/>
        <v>44651</v>
      </c>
      <c r="T441" s="67">
        <f t="shared" si="337"/>
        <v>44620</v>
      </c>
      <c r="U441" s="67" t="str">
        <f t="shared" si="338"/>
        <v>na</v>
      </c>
      <c r="V441" s="69">
        <f t="shared" si="339"/>
        <v>14</v>
      </c>
      <c r="W441" s="69">
        <f t="shared" si="340"/>
        <v>0</v>
      </c>
      <c r="X441" s="41">
        <f t="shared" si="341"/>
        <v>2115.38</v>
      </c>
      <c r="Y441" s="41">
        <f t="shared" si="342"/>
        <v>0</v>
      </c>
      <c r="Z441" s="41">
        <f t="shared" si="343"/>
        <v>80</v>
      </c>
      <c r="AA441" s="41">
        <f t="shared" si="344"/>
        <v>0</v>
      </c>
    </row>
    <row r="442" spans="1:28" x14ac:dyDescent="0.2">
      <c r="A442" s="27">
        <v>44624</v>
      </c>
      <c r="B442" s="1" t="s">
        <v>577</v>
      </c>
      <c r="D442" s="27">
        <v>44624</v>
      </c>
      <c r="E442" s="1" t="s">
        <v>265</v>
      </c>
      <c r="F442" s="1" t="s">
        <v>5</v>
      </c>
      <c r="G442" s="41">
        <v>2115.38</v>
      </c>
      <c r="H442" s="41">
        <v>2115.38</v>
      </c>
      <c r="I442" s="1" t="s">
        <v>696</v>
      </c>
      <c r="J442" s="1">
        <v>80</v>
      </c>
      <c r="K442" s="1">
        <v>515686</v>
      </c>
      <c r="L442" s="27">
        <v>32996</v>
      </c>
      <c r="M442" s="27">
        <v>44431</v>
      </c>
      <c r="N442" s="27"/>
      <c r="O442" s="27">
        <v>44680</v>
      </c>
      <c r="P442" s="1" t="s">
        <v>696</v>
      </c>
      <c r="Q442" s="27">
        <v>44604</v>
      </c>
      <c r="R442" s="27">
        <v>44617</v>
      </c>
      <c r="S442" s="67">
        <f t="shared" si="336"/>
        <v>44651</v>
      </c>
      <c r="T442" s="67">
        <f t="shared" si="337"/>
        <v>44620</v>
      </c>
      <c r="U442" s="67" t="str">
        <f t="shared" si="338"/>
        <v>na</v>
      </c>
      <c r="V442" s="69">
        <f t="shared" si="339"/>
        <v>14</v>
      </c>
      <c r="W442" s="69">
        <f t="shared" si="340"/>
        <v>0</v>
      </c>
      <c r="X442" s="41">
        <f t="shared" si="341"/>
        <v>2115.38</v>
      </c>
      <c r="Y442" s="41">
        <f t="shared" si="342"/>
        <v>0</v>
      </c>
      <c r="Z442" s="41">
        <f t="shared" si="343"/>
        <v>80</v>
      </c>
      <c r="AA442" s="41">
        <f t="shared" si="344"/>
        <v>0</v>
      </c>
    </row>
    <row r="443" spans="1:28" x14ac:dyDescent="0.2">
      <c r="A443" s="27">
        <v>44624</v>
      </c>
      <c r="B443" s="1" t="s">
        <v>589</v>
      </c>
      <c r="D443" s="27">
        <v>44624</v>
      </c>
      <c r="E443" s="1" t="s">
        <v>357</v>
      </c>
      <c r="F443" s="1" t="s">
        <v>29</v>
      </c>
      <c r="G443" s="41">
        <v>10</v>
      </c>
      <c r="H443" s="41">
        <v>400</v>
      </c>
      <c r="I443" s="1" t="s">
        <v>711</v>
      </c>
      <c r="J443" s="1">
        <v>40</v>
      </c>
      <c r="K443" s="1">
        <v>515860</v>
      </c>
      <c r="L443" s="27" t="s">
        <v>705</v>
      </c>
      <c r="M443" s="27">
        <v>37880</v>
      </c>
      <c r="N443" s="27"/>
      <c r="O443" s="27">
        <v>44680</v>
      </c>
      <c r="P443" s="1" t="s">
        <v>697</v>
      </c>
      <c r="Q443" s="27">
        <v>44604</v>
      </c>
      <c r="R443" s="27">
        <v>44617</v>
      </c>
      <c r="S443" s="67">
        <f t="shared" si="336"/>
        <v>44651</v>
      </c>
      <c r="T443" s="67">
        <f t="shared" si="337"/>
        <v>44620</v>
      </c>
      <c r="U443" s="67" t="str">
        <f t="shared" si="338"/>
        <v>na</v>
      </c>
      <c r="V443" s="69">
        <f t="shared" si="339"/>
        <v>14</v>
      </c>
      <c r="W443" s="69">
        <f t="shared" si="340"/>
        <v>0</v>
      </c>
      <c r="X443" s="41">
        <f t="shared" si="341"/>
        <v>400</v>
      </c>
      <c r="Y443" s="41">
        <f t="shared" si="342"/>
        <v>0</v>
      </c>
      <c r="Z443" s="41">
        <f t="shared" si="343"/>
        <v>40</v>
      </c>
      <c r="AA443" s="41">
        <f t="shared" si="344"/>
        <v>0</v>
      </c>
    </row>
    <row r="444" spans="1:28" x14ac:dyDescent="0.2">
      <c r="A444" s="27">
        <v>44635</v>
      </c>
      <c r="B444" s="1" t="s">
        <v>580</v>
      </c>
      <c r="D444" s="27">
        <v>44635</v>
      </c>
      <c r="E444" s="1" t="s">
        <v>265</v>
      </c>
      <c r="F444" s="1" t="s">
        <v>5</v>
      </c>
      <c r="G444" s="41">
        <v>2623.92</v>
      </c>
      <c r="H444" s="41">
        <v>2623.92</v>
      </c>
      <c r="I444" s="1" t="s">
        <v>696</v>
      </c>
      <c r="J444" s="1">
        <v>65.5</v>
      </c>
      <c r="K444" s="1">
        <v>517131</v>
      </c>
      <c r="L444" s="27">
        <v>26374</v>
      </c>
      <c r="M444" s="27">
        <v>44483</v>
      </c>
      <c r="N444" s="27">
        <v>44631</v>
      </c>
      <c r="O444" s="27">
        <v>44635</v>
      </c>
      <c r="P444" s="1" t="s">
        <v>696</v>
      </c>
      <c r="Q444" s="70">
        <v>44618</v>
      </c>
      <c r="R444" s="27">
        <v>44631</v>
      </c>
      <c r="S444" s="67">
        <f t="shared" si="336"/>
        <v>44651</v>
      </c>
      <c r="T444" s="67">
        <f t="shared" si="337"/>
        <v>44620</v>
      </c>
      <c r="U444" s="67">
        <f t="shared" si="338"/>
        <v>44651</v>
      </c>
      <c r="V444" s="69">
        <f t="shared" si="339"/>
        <v>3</v>
      </c>
      <c r="W444" s="69">
        <f t="shared" si="340"/>
        <v>11</v>
      </c>
      <c r="X444" s="182">
        <f t="shared" si="341"/>
        <v>562.26857142857136</v>
      </c>
      <c r="Y444" s="41">
        <f t="shared" si="342"/>
        <v>2061.6514285714288</v>
      </c>
      <c r="Z444" s="41">
        <f t="shared" si="343"/>
        <v>14.035714285714285</v>
      </c>
      <c r="AA444" s="41">
        <f t="shared" si="344"/>
        <v>51.464285714285715</v>
      </c>
      <c r="AB444" s="6">
        <f>X444/1000</f>
        <v>0.56226857142857134</v>
      </c>
    </row>
    <row r="445" spans="1:28" x14ac:dyDescent="0.2">
      <c r="A445" s="27">
        <v>44638</v>
      </c>
      <c r="B445" s="1" t="s">
        <v>596</v>
      </c>
      <c r="D445" s="27">
        <v>44638</v>
      </c>
      <c r="E445" s="1" t="s">
        <v>376</v>
      </c>
      <c r="F445" s="1" t="s">
        <v>31</v>
      </c>
      <c r="G445" s="41">
        <v>4107.6899999999996</v>
      </c>
      <c r="H445" s="41">
        <v>4107.6899999999996</v>
      </c>
      <c r="I445" s="1" t="s">
        <v>696</v>
      </c>
      <c r="J445" s="1">
        <v>80</v>
      </c>
      <c r="K445" s="1">
        <v>517744</v>
      </c>
      <c r="L445" s="27" t="s">
        <v>706</v>
      </c>
      <c r="M445" s="27">
        <v>41122</v>
      </c>
      <c r="N445" s="27"/>
      <c r="O445" s="27">
        <v>44680</v>
      </c>
      <c r="P445" s="1" t="s">
        <v>696</v>
      </c>
      <c r="Q445" s="27">
        <v>44618</v>
      </c>
      <c r="R445" s="27">
        <v>44631</v>
      </c>
      <c r="S445" s="67">
        <f t="shared" si="336"/>
        <v>44651</v>
      </c>
      <c r="T445" s="67">
        <f t="shared" si="337"/>
        <v>44620</v>
      </c>
      <c r="U445" s="67">
        <f t="shared" si="338"/>
        <v>44651</v>
      </c>
      <c r="V445" s="69">
        <f t="shared" si="339"/>
        <v>3</v>
      </c>
      <c r="W445" s="69">
        <f t="shared" si="340"/>
        <v>11</v>
      </c>
      <c r="X445" s="41">
        <f t="shared" si="341"/>
        <v>880.21928571428555</v>
      </c>
      <c r="Y445" s="41">
        <f t="shared" si="342"/>
        <v>3227.4707142857142</v>
      </c>
      <c r="Z445" s="41">
        <f t="shared" si="343"/>
        <v>17.142857142857142</v>
      </c>
      <c r="AA445" s="41">
        <f t="shared" si="344"/>
        <v>62.857142857142861</v>
      </c>
    </row>
    <row r="446" spans="1:28" x14ac:dyDescent="0.2">
      <c r="A446" s="27">
        <v>44638</v>
      </c>
      <c r="B446" s="1" t="s">
        <v>584</v>
      </c>
      <c r="D446" s="27">
        <v>44638</v>
      </c>
      <c r="E446" s="1" t="s">
        <v>265</v>
      </c>
      <c r="F446" s="1" t="s">
        <v>5</v>
      </c>
      <c r="G446" s="41">
        <v>2884.62</v>
      </c>
      <c r="H446" s="41">
        <v>2884.62</v>
      </c>
      <c r="I446" s="1" t="s">
        <v>696</v>
      </c>
      <c r="J446" s="1">
        <v>80</v>
      </c>
      <c r="K446" s="1">
        <v>517459</v>
      </c>
      <c r="L446" s="27">
        <v>34183</v>
      </c>
      <c r="M446" s="27" t="s">
        <v>703</v>
      </c>
      <c r="N446" s="27"/>
      <c r="O446" s="27">
        <v>44680</v>
      </c>
      <c r="P446" s="1" t="s">
        <v>696</v>
      </c>
      <c r="Q446" s="27">
        <v>44618</v>
      </c>
      <c r="R446" s="27">
        <v>44631</v>
      </c>
      <c r="S446" s="67">
        <f t="shared" si="336"/>
        <v>44651</v>
      </c>
      <c r="T446" s="67">
        <f t="shared" si="337"/>
        <v>44620</v>
      </c>
      <c r="U446" s="67">
        <f t="shared" si="338"/>
        <v>44651</v>
      </c>
      <c r="V446" s="69">
        <f t="shared" si="339"/>
        <v>3</v>
      </c>
      <c r="W446" s="69">
        <f t="shared" si="340"/>
        <v>11</v>
      </c>
      <c r="X446" s="41">
        <f t="shared" si="341"/>
        <v>618.13285714285712</v>
      </c>
      <c r="Y446" s="41">
        <f t="shared" si="342"/>
        <v>2266.4871428571428</v>
      </c>
      <c r="Z446" s="41">
        <f t="shared" si="343"/>
        <v>17.142857142857142</v>
      </c>
      <c r="AA446" s="41">
        <f t="shared" si="344"/>
        <v>62.857142857142861</v>
      </c>
    </row>
    <row r="447" spans="1:28" x14ac:dyDescent="0.2">
      <c r="A447" s="27">
        <v>44638</v>
      </c>
      <c r="B447" s="1" t="s">
        <v>582</v>
      </c>
      <c r="D447" s="27">
        <v>44638</v>
      </c>
      <c r="E447" s="1" t="s">
        <v>265</v>
      </c>
      <c r="F447" s="1" t="s">
        <v>5</v>
      </c>
      <c r="G447" s="41">
        <v>2115.38</v>
      </c>
      <c r="H447" s="41">
        <v>2115.38</v>
      </c>
      <c r="I447" s="1" t="s">
        <v>696</v>
      </c>
      <c r="J447" s="1">
        <v>80</v>
      </c>
      <c r="K447" s="1">
        <v>517481</v>
      </c>
      <c r="L447" s="27">
        <v>32934</v>
      </c>
      <c r="M447" s="27">
        <v>44538</v>
      </c>
      <c r="N447" s="27"/>
      <c r="O447" s="27">
        <v>44680</v>
      </c>
      <c r="P447" s="1" t="s">
        <v>696</v>
      </c>
      <c r="Q447" s="27">
        <v>44618</v>
      </c>
      <c r="R447" s="27">
        <v>44631</v>
      </c>
      <c r="S447" s="67">
        <f t="shared" si="336"/>
        <v>44651</v>
      </c>
      <c r="T447" s="67">
        <f t="shared" si="337"/>
        <v>44620</v>
      </c>
      <c r="U447" s="67">
        <f t="shared" si="338"/>
        <v>44651</v>
      </c>
      <c r="V447" s="69">
        <f t="shared" si="339"/>
        <v>3</v>
      </c>
      <c r="W447" s="69">
        <f t="shared" si="340"/>
        <v>11</v>
      </c>
      <c r="X447" s="41">
        <f t="shared" si="341"/>
        <v>453.29571428571427</v>
      </c>
      <c r="Y447" s="41">
        <f t="shared" si="342"/>
        <v>1662.0842857142859</v>
      </c>
      <c r="Z447" s="41">
        <f t="shared" si="343"/>
        <v>17.142857142857142</v>
      </c>
      <c r="AA447" s="41">
        <f t="shared" si="344"/>
        <v>62.857142857142861</v>
      </c>
    </row>
    <row r="448" spans="1:28" x14ac:dyDescent="0.2">
      <c r="A448" s="27">
        <v>44638</v>
      </c>
      <c r="B448" s="1" t="s">
        <v>581</v>
      </c>
      <c r="D448" s="27">
        <v>44638</v>
      </c>
      <c r="E448" s="1" t="s">
        <v>265</v>
      </c>
      <c r="F448" s="1" t="s">
        <v>5</v>
      </c>
      <c r="G448" s="41">
        <v>2029.44</v>
      </c>
      <c r="H448" s="41">
        <v>2029.44</v>
      </c>
      <c r="I448" s="1" t="s">
        <v>696</v>
      </c>
      <c r="J448" s="1">
        <v>76.75</v>
      </c>
      <c r="K448" s="1">
        <v>517502</v>
      </c>
      <c r="L448" s="27">
        <v>30960</v>
      </c>
      <c r="M448" s="27">
        <v>44453</v>
      </c>
      <c r="N448" s="27"/>
      <c r="O448" s="27">
        <v>44680</v>
      </c>
      <c r="P448" s="1" t="s">
        <v>696</v>
      </c>
      <c r="Q448" s="27">
        <v>44618</v>
      </c>
      <c r="R448" s="27">
        <v>44631</v>
      </c>
      <c r="S448" s="67">
        <f t="shared" si="336"/>
        <v>44651</v>
      </c>
      <c r="T448" s="67">
        <f t="shared" si="337"/>
        <v>44620</v>
      </c>
      <c r="U448" s="67">
        <f t="shared" si="338"/>
        <v>44651</v>
      </c>
      <c r="V448" s="69">
        <f t="shared" si="339"/>
        <v>3</v>
      </c>
      <c r="W448" s="69">
        <f t="shared" si="340"/>
        <v>11</v>
      </c>
      <c r="X448" s="41">
        <f t="shared" si="341"/>
        <v>434.88</v>
      </c>
      <c r="Y448" s="41">
        <f t="shared" si="342"/>
        <v>1594.56</v>
      </c>
      <c r="Z448" s="41">
        <f t="shared" si="343"/>
        <v>16.446428571428569</v>
      </c>
      <c r="AA448" s="41">
        <f t="shared" si="344"/>
        <v>60.303571428571431</v>
      </c>
    </row>
    <row r="449" spans="1:27" x14ac:dyDescent="0.2">
      <c r="A449" s="27">
        <v>44638</v>
      </c>
      <c r="B449" s="1" t="s">
        <v>581</v>
      </c>
      <c r="D449" s="27">
        <v>44638</v>
      </c>
      <c r="E449" s="1" t="s">
        <v>354</v>
      </c>
      <c r="F449" s="1" t="s">
        <v>29</v>
      </c>
      <c r="G449" s="41">
        <v>85.94</v>
      </c>
      <c r="H449" s="41">
        <v>85.94</v>
      </c>
      <c r="I449" s="1" t="s">
        <v>696</v>
      </c>
      <c r="J449" s="1">
        <v>3.25</v>
      </c>
      <c r="K449" s="1">
        <v>517502</v>
      </c>
      <c r="L449" s="27">
        <v>30960</v>
      </c>
      <c r="M449" s="27">
        <v>44453</v>
      </c>
      <c r="N449" s="27"/>
      <c r="O449" s="27">
        <v>44680</v>
      </c>
      <c r="P449" s="1" t="s">
        <v>704</v>
      </c>
      <c r="Q449" s="27">
        <v>44618</v>
      </c>
      <c r="R449" s="27">
        <v>44631</v>
      </c>
      <c r="S449" s="67">
        <f t="shared" ref="S449:S486" si="345">EOMONTH(A449,0)</f>
        <v>44651</v>
      </c>
      <c r="T449" s="67">
        <f t="shared" ref="T449:T478" si="346">EOMONTH(Q449,0)</f>
        <v>44620</v>
      </c>
      <c r="U449" s="67">
        <f t="shared" ref="U449:U478" si="347">IF(T449=EOMONTH(R449,0),"na",EOMONTH(R449,0))</f>
        <v>44651</v>
      </c>
      <c r="V449" s="69">
        <f t="shared" ref="V449:V478" si="348">IF(U449="na",R449-Q449,T449-Q449)+1</f>
        <v>3</v>
      </c>
      <c r="W449" s="69">
        <f t="shared" ref="W449:W478" si="349">IF(U449="na",0,DAY(R449))</f>
        <v>11</v>
      </c>
      <c r="X449" s="41">
        <f t="shared" ref="X449:X478" si="350">V449/SUM(V449:W449)*H449</f>
        <v>18.415714285714284</v>
      </c>
      <c r="Y449" s="41">
        <f t="shared" ref="Y449:Y478" si="351">H449-X449</f>
        <v>67.52428571428571</v>
      </c>
      <c r="Z449" s="41">
        <f t="shared" ref="Z449:Z486" si="352">V449/SUM(V449:W449)*J449</f>
        <v>0.6964285714285714</v>
      </c>
      <c r="AA449" s="41">
        <f t="shared" ref="AA449:AA486" si="353">J449-Z449</f>
        <v>2.5535714285714288</v>
      </c>
    </row>
    <row r="450" spans="1:27" x14ac:dyDescent="0.2">
      <c r="A450" s="27">
        <v>44638</v>
      </c>
      <c r="B450" s="1" t="s">
        <v>583</v>
      </c>
      <c r="D450" s="27">
        <v>44638</v>
      </c>
      <c r="E450" s="1" t="s">
        <v>265</v>
      </c>
      <c r="F450" s="1" t="s">
        <v>5</v>
      </c>
      <c r="G450" s="41">
        <v>2115.38</v>
      </c>
      <c r="H450" s="41">
        <v>2115.38</v>
      </c>
      <c r="I450" s="1" t="s">
        <v>696</v>
      </c>
      <c r="J450" s="1">
        <v>80</v>
      </c>
      <c r="K450" s="1">
        <v>517523</v>
      </c>
      <c r="L450" s="27">
        <v>32996</v>
      </c>
      <c r="M450" s="27">
        <v>44431</v>
      </c>
      <c r="N450" s="27"/>
      <c r="O450" s="27">
        <v>44680</v>
      </c>
      <c r="P450" s="1" t="s">
        <v>696</v>
      </c>
      <c r="Q450" s="27">
        <v>44618</v>
      </c>
      <c r="R450" s="27">
        <v>44631</v>
      </c>
      <c r="S450" s="67">
        <f t="shared" si="345"/>
        <v>44651</v>
      </c>
      <c r="T450" s="67">
        <f t="shared" si="346"/>
        <v>44620</v>
      </c>
      <c r="U450" s="67">
        <f t="shared" si="347"/>
        <v>44651</v>
      </c>
      <c r="V450" s="69">
        <f t="shared" si="348"/>
        <v>3</v>
      </c>
      <c r="W450" s="69">
        <f t="shared" si="349"/>
        <v>11</v>
      </c>
      <c r="X450" s="41">
        <f t="shared" si="350"/>
        <v>453.29571428571427</v>
      </c>
      <c r="Y450" s="41">
        <f t="shared" si="351"/>
        <v>1662.0842857142859</v>
      </c>
      <c r="Z450" s="41">
        <f t="shared" si="352"/>
        <v>17.142857142857142</v>
      </c>
      <c r="AA450" s="41">
        <f t="shared" si="353"/>
        <v>62.857142857142861</v>
      </c>
    </row>
    <row r="451" spans="1:27" x14ac:dyDescent="0.2">
      <c r="A451" s="27">
        <v>44638</v>
      </c>
      <c r="B451" s="1" t="s">
        <v>590</v>
      </c>
      <c r="D451" s="27">
        <v>44638</v>
      </c>
      <c r="E451" s="1" t="s">
        <v>357</v>
      </c>
      <c r="F451" s="1" t="s">
        <v>29</v>
      </c>
      <c r="G451" s="41">
        <v>10</v>
      </c>
      <c r="H451" s="41">
        <v>400</v>
      </c>
      <c r="I451" s="1" t="s">
        <v>711</v>
      </c>
      <c r="J451" s="1">
        <v>40</v>
      </c>
      <c r="K451" s="1">
        <v>517843</v>
      </c>
      <c r="L451" s="27" t="s">
        <v>705</v>
      </c>
      <c r="M451" s="27">
        <v>37880</v>
      </c>
      <c r="N451" s="27"/>
      <c r="O451" s="27">
        <v>44680</v>
      </c>
      <c r="P451" s="1" t="s">
        <v>697</v>
      </c>
      <c r="Q451" s="27">
        <v>44618</v>
      </c>
      <c r="R451" s="27">
        <v>44631</v>
      </c>
      <c r="S451" s="67">
        <f t="shared" si="345"/>
        <v>44651</v>
      </c>
      <c r="T451" s="67">
        <f t="shared" si="346"/>
        <v>44620</v>
      </c>
      <c r="U451" s="67">
        <f t="shared" si="347"/>
        <v>44651</v>
      </c>
      <c r="V451" s="69">
        <f t="shared" si="348"/>
        <v>3</v>
      </c>
      <c r="W451" s="69">
        <f t="shared" si="349"/>
        <v>11</v>
      </c>
      <c r="X451" s="41">
        <f t="shared" si="350"/>
        <v>85.714285714285708</v>
      </c>
      <c r="Y451" s="41">
        <f t="shared" si="351"/>
        <v>314.28571428571428</v>
      </c>
      <c r="Z451" s="41">
        <f t="shared" si="352"/>
        <v>8.5714285714285712</v>
      </c>
      <c r="AA451" s="41">
        <f t="shared" si="353"/>
        <v>31.428571428571431</v>
      </c>
    </row>
    <row r="452" spans="1:27" x14ac:dyDescent="0.2">
      <c r="A452" s="27">
        <v>44652</v>
      </c>
      <c r="B452" s="1" t="s">
        <v>716</v>
      </c>
      <c r="D452" s="27">
        <v>44652</v>
      </c>
      <c r="E452" s="1" t="s">
        <v>376</v>
      </c>
      <c r="F452" s="1" t="s">
        <v>31</v>
      </c>
      <c r="G452" s="41">
        <v>4107.6899999999996</v>
      </c>
      <c r="H452" s="41">
        <v>4107.6899999999996</v>
      </c>
      <c r="I452" s="1" t="s">
        <v>696</v>
      </c>
      <c r="J452" s="1">
        <v>80</v>
      </c>
      <c r="K452" s="1">
        <v>519199</v>
      </c>
      <c r="L452" s="27" t="s">
        <v>706</v>
      </c>
      <c r="M452" s="27">
        <v>41122</v>
      </c>
      <c r="N452" s="27"/>
      <c r="O452" s="27">
        <v>44680</v>
      </c>
      <c r="P452" s="1" t="s">
        <v>696</v>
      </c>
      <c r="Q452" s="27">
        <v>44632</v>
      </c>
      <c r="R452" s="27">
        <v>44645</v>
      </c>
      <c r="S452" s="67">
        <f t="shared" si="345"/>
        <v>44681</v>
      </c>
      <c r="T452" s="67">
        <f t="shared" si="346"/>
        <v>44651</v>
      </c>
      <c r="U452" s="67" t="str">
        <f t="shared" si="347"/>
        <v>na</v>
      </c>
      <c r="V452" s="69">
        <f t="shared" si="348"/>
        <v>14</v>
      </c>
      <c r="W452" s="69">
        <f t="shared" si="349"/>
        <v>0</v>
      </c>
      <c r="X452" s="41">
        <f t="shared" si="350"/>
        <v>4107.6899999999996</v>
      </c>
      <c r="Y452" s="41">
        <f t="shared" si="351"/>
        <v>0</v>
      </c>
      <c r="Z452" s="41">
        <f t="shared" si="352"/>
        <v>80</v>
      </c>
      <c r="AA452" s="41">
        <f t="shared" si="353"/>
        <v>0</v>
      </c>
    </row>
    <row r="453" spans="1:27" x14ac:dyDescent="0.2">
      <c r="A453" s="27">
        <v>44652</v>
      </c>
      <c r="B453" s="1" t="s">
        <v>717</v>
      </c>
      <c r="D453" s="27">
        <v>44652</v>
      </c>
      <c r="E453" s="1" t="s">
        <v>265</v>
      </c>
      <c r="F453" s="1" t="s">
        <v>5</v>
      </c>
      <c r="G453" s="41">
        <v>2803.49</v>
      </c>
      <c r="H453" s="41">
        <v>2803.49</v>
      </c>
      <c r="I453" s="1" t="s">
        <v>696</v>
      </c>
      <c r="J453" s="1">
        <v>77.75</v>
      </c>
      <c r="K453" s="1">
        <v>519069</v>
      </c>
      <c r="L453" s="27">
        <v>34183</v>
      </c>
      <c r="M453" s="27" t="s">
        <v>703</v>
      </c>
      <c r="N453" s="27"/>
      <c r="O453" s="27">
        <v>44680</v>
      </c>
      <c r="P453" s="1" t="s">
        <v>696</v>
      </c>
      <c r="Q453" s="27">
        <v>44632</v>
      </c>
      <c r="R453" s="27">
        <v>44645</v>
      </c>
      <c r="S453" s="67">
        <f t="shared" si="345"/>
        <v>44681</v>
      </c>
      <c r="T453" s="67">
        <f t="shared" si="346"/>
        <v>44651</v>
      </c>
      <c r="U453" s="67" t="str">
        <f t="shared" si="347"/>
        <v>na</v>
      </c>
      <c r="V453" s="69">
        <f t="shared" si="348"/>
        <v>14</v>
      </c>
      <c r="W453" s="69">
        <f t="shared" si="349"/>
        <v>0</v>
      </c>
      <c r="X453" s="41">
        <f t="shared" si="350"/>
        <v>2803.49</v>
      </c>
      <c r="Y453" s="41">
        <f t="shared" si="351"/>
        <v>0</v>
      </c>
      <c r="Z453" s="41">
        <f t="shared" si="352"/>
        <v>77.75</v>
      </c>
      <c r="AA453" s="41">
        <f t="shared" si="353"/>
        <v>0</v>
      </c>
    </row>
    <row r="454" spans="1:27" x14ac:dyDescent="0.2">
      <c r="A454" s="27">
        <v>44652</v>
      </c>
      <c r="B454" s="1" t="s">
        <v>717</v>
      </c>
      <c r="D454" s="27">
        <v>44652</v>
      </c>
      <c r="E454" s="1" t="s">
        <v>354</v>
      </c>
      <c r="F454" s="1" t="s">
        <v>29</v>
      </c>
      <c r="G454" s="41">
        <v>81.13</v>
      </c>
      <c r="H454" s="41">
        <v>81.13</v>
      </c>
      <c r="I454" s="1" t="s">
        <v>696</v>
      </c>
      <c r="J454" s="1">
        <v>2.25</v>
      </c>
      <c r="K454" s="1">
        <v>519069</v>
      </c>
      <c r="L454" s="27">
        <v>34183</v>
      </c>
      <c r="M454" s="27" t="s">
        <v>703</v>
      </c>
      <c r="N454" s="27"/>
      <c r="O454" s="27">
        <v>44680</v>
      </c>
      <c r="P454" s="1" t="s">
        <v>704</v>
      </c>
      <c r="Q454" s="27">
        <v>44632</v>
      </c>
      <c r="R454" s="27">
        <v>44645</v>
      </c>
      <c r="S454" s="67">
        <f t="shared" si="345"/>
        <v>44681</v>
      </c>
      <c r="T454" s="67">
        <f t="shared" si="346"/>
        <v>44651</v>
      </c>
      <c r="U454" s="67" t="str">
        <f t="shared" si="347"/>
        <v>na</v>
      </c>
      <c r="V454" s="69">
        <f t="shared" si="348"/>
        <v>14</v>
      </c>
      <c r="W454" s="69">
        <f t="shared" si="349"/>
        <v>0</v>
      </c>
      <c r="X454" s="41">
        <f t="shared" si="350"/>
        <v>81.13</v>
      </c>
      <c r="Y454" s="41">
        <f t="shared" si="351"/>
        <v>0</v>
      </c>
      <c r="Z454" s="41">
        <f t="shared" si="352"/>
        <v>2.25</v>
      </c>
      <c r="AA454" s="41">
        <f t="shared" si="353"/>
        <v>0</v>
      </c>
    </row>
    <row r="455" spans="1:27" x14ac:dyDescent="0.2">
      <c r="A455" s="27">
        <v>44652</v>
      </c>
      <c r="B455" s="1" t="s">
        <v>718</v>
      </c>
      <c r="D455" s="27">
        <v>44652</v>
      </c>
      <c r="E455" s="1" t="s">
        <v>265</v>
      </c>
      <c r="F455" s="1" t="s">
        <v>5</v>
      </c>
      <c r="G455" s="41">
        <v>2102.16</v>
      </c>
      <c r="H455" s="41">
        <v>2102.16</v>
      </c>
      <c r="I455" s="1" t="s">
        <v>696</v>
      </c>
      <c r="J455" s="1">
        <v>79.5</v>
      </c>
      <c r="K455" s="1">
        <v>519092</v>
      </c>
      <c r="L455" s="27">
        <v>32934</v>
      </c>
      <c r="M455" s="27">
        <v>44538</v>
      </c>
      <c r="N455" s="27"/>
      <c r="O455" s="27">
        <v>44680</v>
      </c>
      <c r="P455" s="1" t="s">
        <v>696</v>
      </c>
      <c r="Q455" s="27">
        <v>44632</v>
      </c>
      <c r="R455" s="27">
        <v>44645</v>
      </c>
      <c r="S455" s="67">
        <f t="shared" si="345"/>
        <v>44681</v>
      </c>
      <c r="T455" s="67">
        <f t="shared" si="346"/>
        <v>44651</v>
      </c>
      <c r="U455" s="67" t="str">
        <f t="shared" si="347"/>
        <v>na</v>
      </c>
      <c r="V455" s="69">
        <f t="shared" si="348"/>
        <v>14</v>
      </c>
      <c r="W455" s="69">
        <f t="shared" si="349"/>
        <v>0</v>
      </c>
      <c r="X455" s="41">
        <f t="shared" si="350"/>
        <v>2102.16</v>
      </c>
      <c r="Y455" s="41">
        <f t="shared" si="351"/>
        <v>0</v>
      </c>
      <c r="Z455" s="41">
        <f t="shared" si="352"/>
        <v>79.5</v>
      </c>
      <c r="AA455" s="41">
        <f t="shared" si="353"/>
        <v>0</v>
      </c>
    </row>
    <row r="456" spans="1:27" x14ac:dyDescent="0.2">
      <c r="A456" s="27">
        <v>44652</v>
      </c>
      <c r="B456" s="1" t="s">
        <v>718</v>
      </c>
      <c r="D456" s="27">
        <v>44652</v>
      </c>
      <c r="E456" s="1" t="s">
        <v>354</v>
      </c>
      <c r="F456" s="1" t="s">
        <v>29</v>
      </c>
      <c r="G456" s="41">
        <v>13.22</v>
      </c>
      <c r="H456" s="41">
        <v>13.22</v>
      </c>
      <c r="I456" s="1" t="s">
        <v>696</v>
      </c>
      <c r="J456" s="1">
        <v>0.5</v>
      </c>
      <c r="K456" s="1">
        <v>519092</v>
      </c>
      <c r="L456" s="27">
        <v>32934</v>
      </c>
      <c r="M456" s="27">
        <v>44538</v>
      </c>
      <c r="N456" s="27"/>
      <c r="O456" s="27">
        <v>44680</v>
      </c>
      <c r="P456" s="1" t="s">
        <v>704</v>
      </c>
      <c r="Q456" s="27">
        <v>44632</v>
      </c>
      <c r="R456" s="27">
        <v>44645</v>
      </c>
      <c r="S456" s="67">
        <f t="shared" si="345"/>
        <v>44681</v>
      </c>
      <c r="T456" s="67">
        <f t="shared" si="346"/>
        <v>44651</v>
      </c>
      <c r="U456" s="67" t="str">
        <f t="shared" si="347"/>
        <v>na</v>
      </c>
      <c r="V456" s="69">
        <f t="shared" si="348"/>
        <v>14</v>
      </c>
      <c r="W456" s="69">
        <f t="shared" si="349"/>
        <v>0</v>
      </c>
      <c r="X456" s="41">
        <f t="shared" si="350"/>
        <v>13.22</v>
      </c>
      <c r="Y456" s="41">
        <f t="shared" si="351"/>
        <v>0</v>
      </c>
      <c r="Z456" s="41">
        <f t="shared" si="352"/>
        <v>0.5</v>
      </c>
      <c r="AA456" s="41">
        <f t="shared" si="353"/>
        <v>0</v>
      </c>
    </row>
    <row r="457" spans="1:27" x14ac:dyDescent="0.2">
      <c r="A457" s="27">
        <v>44652</v>
      </c>
      <c r="B457" s="1" t="s">
        <v>719</v>
      </c>
      <c r="D457" s="27">
        <v>44652</v>
      </c>
      <c r="E457" s="1" t="s">
        <v>265</v>
      </c>
      <c r="F457" s="1" t="s">
        <v>5</v>
      </c>
      <c r="G457" s="41">
        <v>2115.38</v>
      </c>
      <c r="H457" s="41">
        <v>2115.38</v>
      </c>
      <c r="I457" s="1" t="s">
        <v>696</v>
      </c>
      <c r="J457" s="1">
        <v>80</v>
      </c>
      <c r="K457" s="1">
        <v>519114</v>
      </c>
      <c r="L457" s="27">
        <v>30960</v>
      </c>
      <c r="M457" s="27">
        <v>44453</v>
      </c>
      <c r="N457" s="27"/>
      <c r="O457" s="27">
        <v>44680</v>
      </c>
      <c r="P457" s="1" t="s">
        <v>696</v>
      </c>
      <c r="Q457" s="27">
        <v>44632</v>
      </c>
      <c r="R457" s="27">
        <v>44645</v>
      </c>
      <c r="S457" s="67">
        <f t="shared" si="345"/>
        <v>44681</v>
      </c>
      <c r="T457" s="67">
        <f t="shared" si="346"/>
        <v>44651</v>
      </c>
      <c r="U457" s="67" t="str">
        <f t="shared" si="347"/>
        <v>na</v>
      </c>
      <c r="V457" s="69">
        <f t="shared" si="348"/>
        <v>14</v>
      </c>
      <c r="W457" s="69">
        <f t="shared" si="349"/>
        <v>0</v>
      </c>
      <c r="X457" s="41">
        <f t="shared" si="350"/>
        <v>2115.38</v>
      </c>
      <c r="Y457" s="41">
        <f t="shared" si="351"/>
        <v>0</v>
      </c>
      <c r="Z457" s="41">
        <f t="shared" si="352"/>
        <v>80</v>
      </c>
      <c r="AA457" s="41">
        <f t="shared" si="353"/>
        <v>0</v>
      </c>
    </row>
    <row r="458" spans="1:27" x14ac:dyDescent="0.2">
      <c r="A458" s="27">
        <v>44652</v>
      </c>
      <c r="B458" s="1" t="s">
        <v>720</v>
      </c>
      <c r="D458" s="27">
        <v>44652</v>
      </c>
      <c r="E458" s="1" t="s">
        <v>265</v>
      </c>
      <c r="F458" s="1" t="s">
        <v>5</v>
      </c>
      <c r="G458" s="41">
        <v>1962.6</v>
      </c>
      <c r="H458" s="41">
        <v>1962.6</v>
      </c>
      <c r="I458" s="1" t="s">
        <v>696</v>
      </c>
      <c r="J458" s="1">
        <v>83.5</v>
      </c>
      <c r="K458" s="1">
        <v>519156</v>
      </c>
      <c r="L458" s="27">
        <v>32996</v>
      </c>
      <c r="M458" s="27">
        <v>44431</v>
      </c>
      <c r="N458" s="27"/>
      <c r="O458" s="27">
        <v>44680</v>
      </c>
      <c r="P458" s="1" t="s">
        <v>696</v>
      </c>
      <c r="Q458" s="27">
        <v>44632</v>
      </c>
      <c r="R458" s="27">
        <v>44645</v>
      </c>
      <c r="S458" s="67">
        <f t="shared" si="345"/>
        <v>44681</v>
      </c>
      <c r="T458" s="67">
        <f t="shared" si="346"/>
        <v>44651</v>
      </c>
      <c r="U458" s="67" t="str">
        <f t="shared" si="347"/>
        <v>na</v>
      </c>
      <c r="V458" s="69">
        <f t="shared" si="348"/>
        <v>14</v>
      </c>
      <c r="W458" s="69">
        <f t="shared" si="349"/>
        <v>0</v>
      </c>
      <c r="X458" s="41">
        <f t="shared" si="350"/>
        <v>1962.6</v>
      </c>
      <c r="Y458" s="41">
        <f t="shared" si="351"/>
        <v>0</v>
      </c>
      <c r="Z458" s="41">
        <f t="shared" si="352"/>
        <v>83.5</v>
      </c>
      <c r="AA458" s="41">
        <f t="shared" si="353"/>
        <v>0</v>
      </c>
    </row>
    <row r="459" spans="1:27" x14ac:dyDescent="0.2">
      <c r="A459" s="27">
        <v>44652</v>
      </c>
      <c r="B459" s="1" t="s">
        <v>720</v>
      </c>
      <c r="D459" s="27">
        <v>44652</v>
      </c>
      <c r="E459" s="1" t="s">
        <v>354</v>
      </c>
      <c r="F459" s="1" t="s">
        <v>29</v>
      </c>
      <c r="G459" s="41">
        <v>152.78</v>
      </c>
      <c r="H459" s="41">
        <v>152.78</v>
      </c>
      <c r="I459" s="1" t="s">
        <v>696</v>
      </c>
      <c r="J459" s="1">
        <v>6.5</v>
      </c>
      <c r="K459" s="1">
        <v>519156</v>
      </c>
      <c r="L459" s="27">
        <v>32996</v>
      </c>
      <c r="M459" s="27">
        <v>44431</v>
      </c>
      <c r="N459" s="27"/>
      <c r="O459" s="27">
        <v>44680</v>
      </c>
      <c r="P459" s="1" t="s">
        <v>704</v>
      </c>
      <c r="Q459" s="27">
        <v>44632</v>
      </c>
      <c r="R459" s="27">
        <v>44645</v>
      </c>
      <c r="S459" s="67">
        <f t="shared" si="345"/>
        <v>44681</v>
      </c>
      <c r="T459" s="67">
        <f t="shared" si="346"/>
        <v>44651</v>
      </c>
      <c r="U459" s="67" t="str">
        <f t="shared" si="347"/>
        <v>na</v>
      </c>
      <c r="V459" s="69">
        <f t="shared" si="348"/>
        <v>14</v>
      </c>
      <c r="W459" s="69">
        <f t="shared" si="349"/>
        <v>0</v>
      </c>
      <c r="X459" s="41">
        <f t="shared" si="350"/>
        <v>152.78</v>
      </c>
      <c r="Y459" s="41">
        <f t="shared" si="351"/>
        <v>0</v>
      </c>
      <c r="Z459" s="41">
        <f t="shared" si="352"/>
        <v>6.5</v>
      </c>
      <c r="AA459" s="41">
        <f t="shared" si="353"/>
        <v>0</v>
      </c>
    </row>
    <row r="460" spans="1:27" x14ac:dyDescent="0.2">
      <c r="A460" s="27">
        <v>44652</v>
      </c>
      <c r="B460" s="1" t="s">
        <v>721</v>
      </c>
      <c r="D460" s="27">
        <v>44652</v>
      </c>
      <c r="E460" s="1" t="s">
        <v>357</v>
      </c>
      <c r="F460" s="1" t="s">
        <v>29</v>
      </c>
      <c r="G460" s="41">
        <v>10</v>
      </c>
      <c r="H460" s="41">
        <v>400</v>
      </c>
      <c r="I460" s="1" t="s">
        <v>711</v>
      </c>
      <c r="J460" s="1">
        <v>40</v>
      </c>
      <c r="K460" s="1">
        <v>519300</v>
      </c>
      <c r="L460" s="27" t="s">
        <v>705</v>
      </c>
      <c r="M460" s="27">
        <v>37880</v>
      </c>
      <c r="N460" s="27"/>
      <c r="O460" s="27">
        <v>44680</v>
      </c>
      <c r="P460" s="1" t="s">
        <v>697</v>
      </c>
      <c r="Q460" s="27">
        <v>44632</v>
      </c>
      <c r="R460" s="27">
        <v>44645</v>
      </c>
      <c r="S460" s="67">
        <f t="shared" si="345"/>
        <v>44681</v>
      </c>
      <c r="T460" s="67">
        <f t="shared" si="346"/>
        <v>44651</v>
      </c>
      <c r="U460" s="67" t="str">
        <f t="shared" si="347"/>
        <v>na</v>
      </c>
      <c r="V460" s="69">
        <f t="shared" si="348"/>
        <v>14</v>
      </c>
      <c r="W460" s="69">
        <f t="shared" si="349"/>
        <v>0</v>
      </c>
      <c r="X460" s="41">
        <f t="shared" si="350"/>
        <v>400</v>
      </c>
      <c r="Y460" s="41">
        <f t="shared" si="351"/>
        <v>0</v>
      </c>
      <c r="Z460" s="41">
        <f t="shared" si="352"/>
        <v>40</v>
      </c>
      <c r="AA460" s="41">
        <f t="shared" si="353"/>
        <v>0</v>
      </c>
    </row>
    <row r="461" spans="1:27" x14ac:dyDescent="0.2">
      <c r="A461" s="27">
        <v>44666</v>
      </c>
      <c r="B461" s="1" t="s">
        <v>722</v>
      </c>
      <c r="D461" s="27">
        <v>44666</v>
      </c>
      <c r="E461" s="1" t="s">
        <v>376</v>
      </c>
      <c r="F461" s="1" t="s">
        <v>31</v>
      </c>
      <c r="G461" s="41">
        <v>4107.6899999999996</v>
      </c>
      <c r="H461" s="41">
        <v>4107.6899999999996</v>
      </c>
      <c r="I461" s="1" t="s">
        <v>696</v>
      </c>
      <c r="J461" s="1">
        <v>80</v>
      </c>
      <c r="K461" s="1">
        <v>521364</v>
      </c>
      <c r="L461" s="27" t="s">
        <v>706</v>
      </c>
      <c r="M461" s="27">
        <v>41122</v>
      </c>
      <c r="N461" s="27"/>
      <c r="O461" s="27">
        <v>44680</v>
      </c>
      <c r="P461" s="1" t="s">
        <v>696</v>
      </c>
      <c r="Q461" s="27">
        <v>44646</v>
      </c>
      <c r="R461" s="27">
        <v>44659</v>
      </c>
      <c r="S461" s="67">
        <f t="shared" si="345"/>
        <v>44681</v>
      </c>
      <c r="T461" s="67">
        <f t="shared" si="346"/>
        <v>44651</v>
      </c>
      <c r="U461" s="67">
        <f t="shared" si="347"/>
        <v>44681</v>
      </c>
      <c r="V461" s="69">
        <f t="shared" si="348"/>
        <v>6</v>
      </c>
      <c r="W461" s="69">
        <f t="shared" si="349"/>
        <v>8</v>
      </c>
      <c r="X461" s="41">
        <f t="shared" si="350"/>
        <v>1760.4385714285711</v>
      </c>
      <c r="Y461" s="41">
        <f t="shared" si="351"/>
        <v>2347.2514285714287</v>
      </c>
      <c r="Z461" s="41">
        <f t="shared" si="352"/>
        <v>34.285714285714285</v>
      </c>
      <c r="AA461" s="41">
        <f t="shared" si="353"/>
        <v>45.714285714285715</v>
      </c>
    </row>
    <row r="462" spans="1:27" x14ac:dyDescent="0.2">
      <c r="A462" s="27">
        <v>44666</v>
      </c>
      <c r="B462" s="1" t="s">
        <v>723</v>
      </c>
      <c r="D462" s="27">
        <v>44666</v>
      </c>
      <c r="E462" s="1" t="s">
        <v>265</v>
      </c>
      <c r="F462" s="1" t="s">
        <v>5</v>
      </c>
      <c r="G462" s="41">
        <v>2776.45</v>
      </c>
      <c r="H462" s="41">
        <v>2776.45</v>
      </c>
      <c r="I462" s="1" t="s">
        <v>696</v>
      </c>
      <c r="J462" s="1">
        <v>77</v>
      </c>
      <c r="K462" s="1">
        <v>521273</v>
      </c>
      <c r="L462" s="27">
        <v>34183</v>
      </c>
      <c r="M462" s="27" t="s">
        <v>703</v>
      </c>
      <c r="N462" s="27"/>
      <c r="O462" s="27">
        <v>44680</v>
      </c>
      <c r="P462" s="1" t="s">
        <v>696</v>
      </c>
      <c r="Q462" s="27">
        <v>44646</v>
      </c>
      <c r="R462" s="27">
        <v>44659</v>
      </c>
      <c r="S462" s="67">
        <f t="shared" si="345"/>
        <v>44681</v>
      </c>
      <c r="T462" s="67">
        <f t="shared" si="346"/>
        <v>44651</v>
      </c>
      <c r="U462" s="67">
        <f t="shared" si="347"/>
        <v>44681</v>
      </c>
      <c r="V462" s="69">
        <f t="shared" si="348"/>
        <v>6</v>
      </c>
      <c r="W462" s="69">
        <f t="shared" si="349"/>
        <v>8</v>
      </c>
      <c r="X462" s="41">
        <f t="shared" si="350"/>
        <v>1189.9071428571426</v>
      </c>
      <c r="Y462" s="41">
        <f t="shared" si="351"/>
        <v>1586.5428571428572</v>
      </c>
      <c r="Z462" s="41">
        <f t="shared" si="352"/>
        <v>33</v>
      </c>
      <c r="AA462" s="41">
        <f t="shared" si="353"/>
        <v>44</v>
      </c>
    </row>
    <row r="463" spans="1:27" x14ac:dyDescent="0.2">
      <c r="A463" s="27">
        <v>44666</v>
      </c>
      <c r="B463" s="1" t="s">
        <v>723</v>
      </c>
      <c r="D463" s="27">
        <v>44666</v>
      </c>
      <c r="E463" s="1" t="s">
        <v>354</v>
      </c>
      <c r="F463" s="1" t="s">
        <v>29</v>
      </c>
      <c r="G463" s="41">
        <v>108.17</v>
      </c>
      <c r="H463" s="41">
        <v>108.17</v>
      </c>
      <c r="I463" s="1" t="s">
        <v>696</v>
      </c>
      <c r="J463" s="1">
        <v>3</v>
      </c>
      <c r="K463" s="1">
        <v>521273</v>
      </c>
      <c r="L463" s="27">
        <v>34183</v>
      </c>
      <c r="M463" s="27" t="s">
        <v>703</v>
      </c>
      <c r="N463" s="27"/>
      <c r="O463" s="27">
        <v>44680</v>
      </c>
      <c r="P463" s="1" t="s">
        <v>704</v>
      </c>
      <c r="Q463" s="27">
        <v>44646</v>
      </c>
      <c r="R463" s="27">
        <v>44659</v>
      </c>
      <c r="S463" s="67">
        <f t="shared" si="345"/>
        <v>44681</v>
      </c>
      <c r="T463" s="67">
        <f t="shared" si="346"/>
        <v>44651</v>
      </c>
      <c r="U463" s="67">
        <f t="shared" si="347"/>
        <v>44681</v>
      </c>
      <c r="V463" s="69">
        <f t="shared" si="348"/>
        <v>6</v>
      </c>
      <c r="W463" s="69">
        <f t="shared" si="349"/>
        <v>8</v>
      </c>
      <c r="X463" s="41">
        <f t="shared" si="350"/>
        <v>46.358571428571423</v>
      </c>
      <c r="Y463" s="41">
        <f t="shared" si="351"/>
        <v>61.811428571428578</v>
      </c>
      <c r="Z463" s="41">
        <f t="shared" si="352"/>
        <v>1.2857142857142856</v>
      </c>
      <c r="AA463" s="41">
        <f t="shared" si="353"/>
        <v>1.7142857142857144</v>
      </c>
    </row>
    <row r="464" spans="1:27" x14ac:dyDescent="0.2">
      <c r="A464" s="27">
        <v>44666</v>
      </c>
      <c r="B464" s="1" t="s">
        <v>724</v>
      </c>
      <c r="D464" s="27">
        <v>44666</v>
      </c>
      <c r="E464" s="1" t="s">
        <v>265</v>
      </c>
      <c r="F464" s="1" t="s">
        <v>5</v>
      </c>
      <c r="G464" s="41">
        <v>1903.84</v>
      </c>
      <c r="H464" s="41">
        <v>1903.84</v>
      </c>
      <c r="I464" s="1" t="s">
        <v>696</v>
      </c>
      <c r="J464" s="1">
        <v>72</v>
      </c>
      <c r="K464" s="1">
        <v>521296</v>
      </c>
      <c r="L464" s="27">
        <v>32934</v>
      </c>
      <c r="M464" s="27">
        <v>44538</v>
      </c>
      <c r="N464" s="27"/>
      <c r="O464" s="27">
        <v>44680</v>
      </c>
      <c r="P464" s="1" t="s">
        <v>696</v>
      </c>
      <c r="Q464" s="27">
        <v>44646</v>
      </c>
      <c r="R464" s="27">
        <v>44659</v>
      </c>
      <c r="S464" s="67">
        <f t="shared" si="345"/>
        <v>44681</v>
      </c>
      <c r="T464" s="67">
        <f t="shared" si="346"/>
        <v>44651</v>
      </c>
      <c r="U464" s="67">
        <f t="shared" si="347"/>
        <v>44681</v>
      </c>
      <c r="V464" s="69">
        <f t="shared" si="348"/>
        <v>6</v>
      </c>
      <c r="W464" s="69">
        <f t="shared" si="349"/>
        <v>8</v>
      </c>
      <c r="X464" s="41">
        <f t="shared" si="350"/>
        <v>815.93142857142846</v>
      </c>
      <c r="Y464" s="41">
        <f t="shared" si="351"/>
        <v>1087.9085714285716</v>
      </c>
      <c r="Z464" s="41">
        <f t="shared" si="352"/>
        <v>30.857142857142854</v>
      </c>
      <c r="AA464" s="41">
        <f t="shared" si="353"/>
        <v>41.142857142857146</v>
      </c>
    </row>
    <row r="465" spans="1:27" x14ac:dyDescent="0.2">
      <c r="A465" s="27">
        <v>44666</v>
      </c>
      <c r="B465" s="1" t="s">
        <v>724</v>
      </c>
      <c r="D465" s="27">
        <v>44666</v>
      </c>
      <c r="E465" s="1" t="s">
        <v>354</v>
      </c>
      <c r="F465" s="1" t="s">
        <v>29</v>
      </c>
      <c r="G465" s="41">
        <v>211.54</v>
      </c>
      <c r="H465" s="41">
        <v>211.54</v>
      </c>
      <c r="I465" s="1" t="s">
        <v>696</v>
      </c>
      <c r="J465" s="1">
        <v>8</v>
      </c>
      <c r="K465" s="1">
        <v>521296</v>
      </c>
      <c r="L465" s="27">
        <v>32934</v>
      </c>
      <c r="M465" s="27">
        <v>44538</v>
      </c>
      <c r="N465" s="27"/>
      <c r="O465" s="27">
        <v>44680</v>
      </c>
      <c r="P465" s="1" t="s">
        <v>704</v>
      </c>
      <c r="Q465" s="27">
        <v>44646</v>
      </c>
      <c r="R465" s="27">
        <v>44659</v>
      </c>
      <c r="S465" s="67">
        <f t="shared" si="345"/>
        <v>44681</v>
      </c>
      <c r="T465" s="67">
        <f t="shared" si="346"/>
        <v>44651</v>
      </c>
      <c r="U465" s="67">
        <f t="shared" si="347"/>
        <v>44681</v>
      </c>
      <c r="V465" s="69">
        <f t="shared" si="348"/>
        <v>6</v>
      </c>
      <c r="W465" s="69">
        <f t="shared" si="349"/>
        <v>8</v>
      </c>
      <c r="X465" s="41">
        <f t="shared" si="350"/>
        <v>90.66</v>
      </c>
      <c r="Y465" s="41">
        <f t="shared" si="351"/>
        <v>120.88</v>
      </c>
      <c r="Z465" s="41">
        <f t="shared" si="352"/>
        <v>3.4285714285714284</v>
      </c>
      <c r="AA465" s="41">
        <f t="shared" si="353"/>
        <v>4.5714285714285712</v>
      </c>
    </row>
    <row r="466" spans="1:27" x14ac:dyDescent="0.2">
      <c r="A466" s="27">
        <v>44666</v>
      </c>
      <c r="B466" s="1" t="s">
        <v>725</v>
      </c>
      <c r="D466" s="27">
        <v>44666</v>
      </c>
      <c r="E466" s="1" t="s">
        <v>265</v>
      </c>
      <c r="F466" s="1" t="s">
        <v>5</v>
      </c>
      <c r="G466" s="41">
        <v>2036.05</v>
      </c>
      <c r="H466" s="41">
        <v>2036.05</v>
      </c>
      <c r="I466" s="1" t="s">
        <v>696</v>
      </c>
      <c r="J466" s="1">
        <v>77</v>
      </c>
      <c r="K466" s="1">
        <v>521318</v>
      </c>
      <c r="L466" s="27">
        <v>30960</v>
      </c>
      <c r="M466" s="27">
        <v>44453</v>
      </c>
      <c r="N466" s="27"/>
      <c r="O466" s="27">
        <v>44680</v>
      </c>
      <c r="P466" s="1" t="s">
        <v>696</v>
      </c>
      <c r="Q466" s="27">
        <v>44646</v>
      </c>
      <c r="R466" s="27">
        <v>44659</v>
      </c>
      <c r="S466" s="67">
        <f t="shared" si="345"/>
        <v>44681</v>
      </c>
      <c r="T466" s="67">
        <f t="shared" si="346"/>
        <v>44651</v>
      </c>
      <c r="U466" s="67">
        <f t="shared" si="347"/>
        <v>44681</v>
      </c>
      <c r="V466" s="69">
        <f t="shared" si="348"/>
        <v>6</v>
      </c>
      <c r="W466" s="69">
        <f t="shared" si="349"/>
        <v>8</v>
      </c>
      <c r="X466" s="41">
        <f t="shared" si="350"/>
        <v>872.59285714285704</v>
      </c>
      <c r="Y466" s="41">
        <f t="shared" si="351"/>
        <v>1163.457142857143</v>
      </c>
      <c r="Z466" s="41">
        <f t="shared" si="352"/>
        <v>33</v>
      </c>
      <c r="AA466" s="41">
        <f t="shared" si="353"/>
        <v>44</v>
      </c>
    </row>
    <row r="467" spans="1:27" x14ac:dyDescent="0.2">
      <c r="A467" s="27">
        <v>44666</v>
      </c>
      <c r="B467" s="1" t="s">
        <v>725</v>
      </c>
      <c r="D467" s="27">
        <v>44666</v>
      </c>
      <c r="E467" s="1" t="s">
        <v>354</v>
      </c>
      <c r="F467" s="1" t="s">
        <v>29</v>
      </c>
      <c r="G467" s="41">
        <v>79.33</v>
      </c>
      <c r="H467" s="41">
        <v>79.33</v>
      </c>
      <c r="I467" s="1" t="s">
        <v>696</v>
      </c>
      <c r="J467" s="1">
        <v>3</v>
      </c>
      <c r="K467" s="1">
        <v>521318</v>
      </c>
      <c r="L467" s="27">
        <v>30960</v>
      </c>
      <c r="M467" s="27">
        <v>44453</v>
      </c>
      <c r="N467" s="27"/>
      <c r="O467" s="27">
        <v>44680</v>
      </c>
      <c r="P467" s="1" t="s">
        <v>704</v>
      </c>
      <c r="Q467" s="27">
        <v>44646</v>
      </c>
      <c r="R467" s="27">
        <v>44659</v>
      </c>
      <c r="S467" s="67">
        <f t="shared" si="345"/>
        <v>44681</v>
      </c>
      <c r="T467" s="67">
        <f t="shared" si="346"/>
        <v>44651</v>
      </c>
      <c r="U467" s="67">
        <f t="shared" si="347"/>
        <v>44681</v>
      </c>
      <c r="V467" s="69">
        <f t="shared" si="348"/>
        <v>6</v>
      </c>
      <c r="W467" s="69">
        <f t="shared" si="349"/>
        <v>8</v>
      </c>
      <c r="X467" s="41">
        <f t="shared" si="350"/>
        <v>33.998571428571424</v>
      </c>
      <c r="Y467" s="41">
        <f t="shared" si="351"/>
        <v>45.331428571428575</v>
      </c>
      <c r="Z467" s="41">
        <f t="shared" si="352"/>
        <v>1.2857142857142856</v>
      </c>
      <c r="AA467" s="41">
        <f t="shared" si="353"/>
        <v>1.7142857142857144</v>
      </c>
    </row>
    <row r="468" spans="1:27" x14ac:dyDescent="0.2">
      <c r="A468" s="27">
        <v>44666</v>
      </c>
      <c r="B468" s="1" t="s">
        <v>726</v>
      </c>
      <c r="D468" s="27">
        <v>44666</v>
      </c>
      <c r="E468" s="1" t="s">
        <v>265</v>
      </c>
      <c r="F468" s="1" t="s">
        <v>5</v>
      </c>
      <c r="G468" s="41">
        <v>2075.7199999999998</v>
      </c>
      <c r="H468" s="41">
        <v>2075.7199999999998</v>
      </c>
      <c r="I468" s="1" t="s">
        <v>696</v>
      </c>
      <c r="J468" s="1">
        <v>78.5</v>
      </c>
      <c r="K468" s="1">
        <v>521341</v>
      </c>
      <c r="L468" s="27">
        <v>32996</v>
      </c>
      <c r="M468" s="27">
        <v>44431</v>
      </c>
      <c r="N468" s="27"/>
      <c r="O468" s="27">
        <v>44680</v>
      </c>
      <c r="P468" s="1" t="s">
        <v>696</v>
      </c>
      <c r="Q468" s="27">
        <v>44646</v>
      </c>
      <c r="R468" s="27">
        <v>44659</v>
      </c>
      <c r="S468" s="67">
        <f t="shared" si="345"/>
        <v>44681</v>
      </c>
      <c r="T468" s="67">
        <f t="shared" si="346"/>
        <v>44651</v>
      </c>
      <c r="U468" s="67">
        <f t="shared" si="347"/>
        <v>44681</v>
      </c>
      <c r="V468" s="69">
        <f t="shared" si="348"/>
        <v>6</v>
      </c>
      <c r="W468" s="69">
        <f t="shared" si="349"/>
        <v>8</v>
      </c>
      <c r="X468" s="41">
        <f t="shared" si="350"/>
        <v>889.59428571428555</v>
      </c>
      <c r="Y468" s="41">
        <f t="shared" si="351"/>
        <v>1186.1257142857144</v>
      </c>
      <c r="Z468" s="41">
        <f t="shared" si="352"/>
        <v>33.642857142857139</v>
      </c>
      <c r="AA468" s="41">
        <f t="shared" si="353"/>
        <v>44.857142857142861</v>
      </c>
    </row>
    <row r="469" spans="1:27" x14ac:dyDescent="0.2">
      <c r="A469" s="27">
        <v>44666</v>
      </c>
      <c r="B469" s="1" t="s">
        <v>726</v>
      </c>
      <c r="D469" s="27">
        <v>44666</v>
      </c>
      <c r="E469" s="1" t="s">
        <v>354</v>
      </c>
      <c r="F469" s="1" t="s">
        <v>29</v>
      </c>
      <c r="G469" s="41">
        <v>39.659999999999997</v>
      </c>
      <c r="H469" s="41">
        <v>39.659999999999997</v>
      </c>
      <c r="I469" s="1" t="s">
        <v>696</v>
      </c>
      <c r="J469" s="1">
        <v>1.5</v>
      </c>
      <c r="K469" s="1">
        <v>521341</v>
      </c>
      <c r="L469" s="27">
        <v>32996</v>
      </c>
      <c r="M469" s="27">
        <v>44431</v>
      </c>
      <c r="N469" s="27"/>
      <c r="O469" s="27">
        <v>44680</v>
      </c>
      <c r="P469" s="1" t="s">
        <v>704</v>
      </c>
      <c r="Q469" s="27">
        <v>44646</v>
      </c>
      <c r="R469" s="27">
        <v>44659</v>
      </c>
      <c r="S469" s="67">
        <f t="shared" si="345"/>
        <v>44681</v>
      </c>
      <c r="T469" s="67">
        <f t="shared" si="346"/>
        <v>44651</v>
      </c>
      <c r="U469" s="67">
        <f t="shared" si="347"/>
        <v>44681</v>
      </c>
      <c r="V469" s="69">
        <f t="shared" si="348"/>
        <v>6</v>
      </c>
      <c r="W469" s="69">
        <f t="shared" si="349"/>
        <v>8</v>
      </c>
      <c r="X469" s="41">
        <f t="shared" si="350"/>
        <v>16.997142857142855</v>
      </c>
      <c r="Y469" s="41">
        <f t="shared" si="351"/>
        <v>22.662857142857142</v>
      </c>
      <c r="Z469" s="41">
        <f t="shared" si="352"/>
        <v>0.64285714285714279</v>
      </c>
      <c r="AA469" s="41">
        <f t="shared" si="353"/>
        <v>0.85714285714285721</v>
      </c>
    </row>
    <row r="470" spans="1:27" x14ac:dyDescent="0.2">
      <c r="A470" s="27">
        <v>44666</v>
      </c>
      <c r="B470" s="1" t="s">
        <v>727</v>
      </c>
      <c r="D470" s="27">
        <v>44666</v>
      </c>
      <c r="E470" s="1" t="s">
        <v>357</v>
      </c>
      <c r="F470" s="1" t="s">
        <v>29</v>
      </c>
      <c r="G470" s="41">
        <v>10</v>
      </c>
      <c r="H470" s="41">
        <v>400</v>
      </c>
      <c r="I470" s="1" t="s">
        <v>711</v>
      </c>
      <c r="J470" s="1">
        <v>40</v>
      </c>
      <c r="K470" s="1">
        <v>521466</v>
      </c>
      <c r="L470" s="27" t="s">
        <v>705</v>
      </c>
      <c r="M470" s="27">
        <v>37880</v>
      </c>
      <c r="N470" s="27"/>
      <c r="O470" s="27">
        <v>44680</v>
      </c>
      <c r="P470" s="1" t="s">
        <v>697</v>
      </c>
      <c r="Q470" s="27">
        <v>44646</v>
      </c>
      <c r="R470" s="27">
        <v>44659</v>
      </c>
      <c r="S470" s="67">
        <f t="shared" si="345"/>
        <v>44681</v>
      </c>
      <c r="T470" s="67">
        <f t="shared" si="346"/>
        <v>44651</v>
      </c>
      <c r="U470" s="67">
        <f t="shared" si="347"/>
        <v>44681</v>
      </c>
      <c r="V470" s="69">
        <f t="shared" si="348"/>
        <v>6</v>
      </c>
      <c r="W470" s="69">
        <f t="shared" si="349"/>
        <v>8</v>
      </c>
      <c r="X470" s="41">
        <f t="shared" si="350"/>
        <v>171.42857142857142</v>
      </c>
      <c r="Y470" s="41">
        <f t="shared" si="351"/>
        <v>228.57142857142858</v>
      </c>
      <c r="Z470" s="41">
        <f t="shared" si="352"/>
        <v>17.142857142857142</v>
      </c>
      <c r="AA470" s="41">
        <f t="shared" si="353"/>
        <v>22.857142857142858</v>
      </c>
    </row>
    <row r="471" spans="1:27" x14ac:dyDescent="0.2">
      <c r="A471" s="27">
        <v>44680</v>
      </c>
      <c r="B471" s="1" t="s">
        <v>728</v>
      </c>
      <c r="D471" s="27">
        <v>44680</v>
      </c>
      <c r="E471" s="1" t="s">
        <v>376</v>
      </c>
      <c r="F471" s="1" t="s">
        <v>31</v>
      </c>
      <c r="G471" s="41">
        <v>4107.6899999999996</v>
      </c>
      <c r="H471" s="41">
        <v>4107.6899999999996</v>
      </c>
      <c r="I471" s="1" t="s">
        <v>696</v>
      </c>
      <c r="J471" s="1">
        <v>80</v>
      </c>
      <c r="K471" s="1">
        <v>523469</v>
      </c>
      <c r="L471" s="27" t="s">
        <v>706</v>
      </c>
      <c r="M471" s="27">
        <v>41122</v>
      </c>
      <c r="N471" s="27"/>
      <c r="O471" s="27">
        <v>44680</v>
      </c>
      <c r="P471" s="1" t="s">
        <v>696</v>
      </c>
      <c r="Q471" s="27">
        <v>44660</v>
      </c>
      <c r="R471" s="27">
        <v>44673</v>
      </c>
      <c r="S471" s="67">
        <f t="shared" si="345"/>
        <v>44681</v>
      </c>
      <c r="T471" s="67">
        <f t="shared" si="346"/>
        <v>44681</v>
      </c>
      <c r="U471" s="67" t="str">
        <f t="shared" si="347"/>
        <v>na</v>
      </c>
      <c r="V471" s="69">
        <f t="shared" si="348"/>
        <v>14</v>
      </c>
      <c r="W471" s="69">
        <f t="shared" si="349"/>
        <v>0</v>
      </c>
      <c r="X471" s="41">
        <f t="shared" si="350"/>
        <v>4107.6899999999996</v>
      </c>
      <c r="Y471" s="41">
        <f t="shared" si="351"/>
        <v>0</v>
      </c>
      <c r="Z471" s="41">
        <f t="shared" si="352"/>
        <v>80</v>
      </c>
      <c r="AA471" s="41">
        <f t="shared" si="353"/>
        <v>0</v>
      </c>
    </row>
    <row r="472" spans="1:27" x14ac:dyDescent="0.2">
      <c r="A472" s="27">
        <v>44680</v>
      </c>
      <c r="B472" s="1">
        <v>11355</v>
      </c>
      <c r="D472" s="27">
        <v>44680</v>
      </c>
      <c r="E472" s="1" t="s">
        <v>265</v>
      </c>
      <c r="F472" s="1" t="s">
        <v>5</v>
      </c>
      <c r="G472" s="41">
        <v>2433.9</v>
      </c>
      <c r="H472" s="41">
        <v>2433.9</v>
      </c>
      <c r="I472" s="1" t="s">
        <v>696</v>
      </c>
      <c r="J472" s="1">
        <v>67.5</v>
      </c>
      <c r="K472" s="1">
        <v>523262</v>
      </c>
      <c r="L472" s="27">
        <v>34183</v>
      </c>
      <c r="M472" s="27" t="s">
        <v>703</v>
      </c>
      <c r="N472" s="27"/>
      <c r="O472" s="27">
        <v>44680</v>
      </c>
      <c r="P472" s="1" t="s">
        <v>696</v>
      </c>
      <c r="Q472" s="27">
        <v>44660</v>
      </c>
      <c r="R472" s="27">
        <v>44673</v>
      </c>
      <c r="S472" s="67">
        <f t="shared" si="345"/>
        <v>44681</v>
      </c>
      <c r="T472" s="67">
        <f t="shared" si="346"/>
        <v>44681</v>
      </c>
      <c r="U472" s="67" t="str">
        <f t="shared" si="347"/>
        <v>na</v>
      </c>
      <c r="V472" s="69">
        <f t="shared" si="348"/>
        <v>14</v>
      </c>
      <c r="W472" s="69">
        <f t="shared" si="349"/>
        <v>0</v>
      </c>
      <c r="X472" s="41">
        <f t="shared" si="350"/>
        <v>2433.9</v>
      </c>
      <c r="Y472" s="41">
        <f t="shared" si="351"/>
        <v>0</v>
      </c>
      <c r="Z472" s="41">
        <f t="shared" si="352"/>
        <v>67.5</v>
      </c>
      <c r="AA472" s="41">
        <f t="shared" si="353"/>
        <v>0</v>
      </c>
    </row>
    <row r="473" spans="1:27" x14ac:dyDescent="0.2">
      <c r="A473" s="27">
        <v>44680</v>
      </c>
      <c r="B473" s="1">
        <v>11355</v>
      </c>
      <c r="D473" s="27">
        <v>44680</v>
      </c>
      <c r="E473" s="1" t="s">
        <v>354</v>
      </c>
      <c r="F473" s="1" t="s">
        <v>29</v>
      </c>
      <c r="G473" s="41">
        <v>450.72</v>
      </c>
      <c r="H473" s="41">
        <v>450.72</v>
      </c>
      <c r="I473" s="1" t="s">
        <v>696</v>
      </c>
      <c r="J473" s="1">
        <v>12.5</v>
      </c>
      <c r="K473" s="1">
        <v>523262</v>
      </c>
      <c r="L473" s="27">
        <v>34183</v>
      </c>
      <c r="M473" s="27" t="s">
        <v>703</v>
      </c>
      <c r="N473" s="27"/>
      <c r="O473" s="27">
        <v>44680</v>
      </c>
      <c r="P473" s="1" t="s">
        <v>704</v>
      </c>
      <c r="Q473" s="27">
        <v>44660</v>
      </c>
      <c r="R473" s="27">
        <v>44673</v>
      </c>
      <c r="S473" s="67">
        <f t="shared" si="345"/>
        <v>44681</v>
      </c>
      <c r="T473" s="67">
        <f t="shared" si="346"/>
        <v>44681</v>
      </c>
      <c r="U473" s="67" t="str">
        <f t="shared" si="347"/>
        <v>na</v>
      </c>
      <c r="V473" s="69">
        <f t="shared" si="348"/>
        <v>14</v>
      </c>
      <c r="W473" s="69">
        <f t="shared" si="349"/>
        <v>0</v>
      </c>
      <c r="X473" s="41">
        <f t="shared" si="350"/>
        <v>450.72</v>
      </c>
      <c r="Y473" s="41">
        <f t="shared" si="351"/>
        <v>0</v>
      </c>
      <c r="Z473" s="41">
        <f t="shared" si="352"/>
        <v>12.5</v>
      </c>
      <c r="AA473" s="41">
        <f t="shared" si="353"/>
        <v>0</v>
      </c>
    </row>
    <row r="474" spans="1:27" x14ac:dyDescent="0.2">
      <c r="A474" s="27">
        <v>44680</v>
      </c>
      <c r="B474" s="1">
        <v>11356</v>
      </c>
      <c r="D474" s="27">
        <v>44680</v>
      </c>
      <c r="E474" s="1" t="s">
        <v>265</v>
      </c>
      <c r="F474" s="1" t="s">
        <v>5</v>
      </c>
      <c r="G474" s="41">
        <v>2115.38</v>
      </c>
      <c r="H474" s="41">
        <v>2115.38</v>
      </c>
      <c r="I474" s="1" t="s">
        <v>696</v>
      </c>
      <c r="J474" s="1">
        <v>80</v>
      </c>
      <c r="K474" s="1">
        <v>523285</v>
      </c>
      <c r="L474" s="27">
        <v>32934</v>
      </c>
      <c r="M474" s="27">
        <v>44538</v>
      </c>
      <c r="N474" s="27"/>
      <c r="O474" s="27">
        <v>44680</v>
      </c>
      <c r="P474" s="1" t="s">
        <v>696</v>
      </c>
      <c r="Q474" s="27">
        <v>44660</v>
      </c>
      <c r="R474" s="27">
        <v>44673</v>
      </c>
      <c r="S474" s="67">
        <f t="shared" si="345"/>
        <v>44681</v>
      </c>
      <c r="T474" s="67">
        <f t="shared" si="346"/>
        <v>44681</v>
      </c>
      <c r="U474" s="67" t="str">
        <f t="shared" si="347"/>
        <v>na</v>
      </c>
      <c r="V474" s="69">
        <f t="shared" si="348"/>
        <v>14</v>
      </c>
      <c r="W474" s="69">
        <f t="shared" si="349"/>
        <v>0</v>
      </c>
      <c r="X474" s="41">
        <f t="shared" si="350"/>
        <v>2115.38</v>
      </c>
      <c r="Y474" s="41">
        <f t="shared" si="351"/>
        <v>0</v>
      </c>
      <c r="Z474" s="41">
        <f t="shared" si="352"/>
        <v>80</v>
      </c>
      <c r="AA474" s="41">
        <f t="shared" si="353"/>
        <v>0</v>
      </c>
    </row>
    <row r="475" spans="1:27" x14ac:dyDescent="0.2">
      <c r="A475" s="27">
        <v>44680</v>
      </c>
      <c r="B475" s="1">
        <v>11358</v>
      </c>
      <c r="D475" s="27">
        <v>44680</v>
      </c>
      <c r="E475" s="1" t="s">
        <v>265</v>
      </c>
      <c r="F475" s="1" t="s">
        <v>5</v>
      </c>
      <c r="G475" s="41">
        <v>2048.44</v>
      </c>
      <c r="H475" s="41">
        <v>2048.44</v>
      </c>
      <c r="I475" s="1" t="s">
        <v>696</v>
      </c>
      <c r="J475" s="1">
        <v>76.5</v>
      </c>
      <c r="K475" s="1">
        <v>523306</v>
      </c>
      <c r="L475" s="27">
        <v>30960</v>
      </c>
      <c r="M475" s="27">
        <v>44453</v>
      </c>
      <c r="N475" s="27"/>
      <c r="O475" s="27">
        <v>44680</v>
      </c>
      <c r="P475" s="1" t="s">
        <v>696</v>
      </c>
      <c r="Q475" s="27">
        <v>44660</v>
      </c>
      <c r="R475" s="27">
        <v>44673</v>
      </c>
      <c r="S475" s="67">
        <f t="shared" si="345"/>
        <v>44681</v>
      </c>
      <c r="T475" s="67">
        <f t="shared" si="346"/>
        <v>44681</v>
      </c>
      <c r="U475" s="67" t="str">
        <f t="shared" si="347"/>
        <v>na</v>
      </c>
      <c r="V475" s="69">
        <f t="shared" si="348"/>
        <v>14</v>
      </c>
      <c r="W475" s="69">
        <f t="shared" si="349"/>
        <v>0</v>
      </c>
      <c r="X475" s="41">
        <f t="shared" si="350"/>
        <v>2048.44</v>
      </c>
      <c r="Y475" s="41">
        <f t="shared" si="351"/>
        <v>0</v>
      </c>
      <c r="Z475" s="41">
        <f t="shared" si="352"/>
        <v>76.5</v>
      </c>
      <c r="AA475" s="41">
        <f t="shared" si="353"/>
        <v>0</v>
      </c>
    </row>
    <row r="476" spans="1:27" x14ac:dyDescent="0.2">
      <c r="A476" s="27">
        <v>44680</v>
      </c>
      <c r="B476" s="1">
        <v>11358</v>
      </c>
      <c r="D476" s="27">
        <v>44680</v>
      </c>
      <c r="E476" s="1" t="s">
        <v>354</v>
      </c>
      <c r="F476" s="1" t="s">
        <v>29</v>
      </c>
      <c r="G476" s="41">
        <v>66.94</v>
      </c>
      <c r="H476" s="41">
        <v>66.94</v>
      </c>
      <c r="I476" s="1" t="s">
        <v>696</v>
      </c>
      <c r="J476" s="1">
        <v>2.5</v>
      </c>
      <c r="K476" s="1">
        <v>523306</v>
      </c>
      <c r="L476" s="27">
        <v>30960</v>
      </c>
      <c r="M476" s="27">
        <v>44453</v>
      </c>
      <c r="N476" s="27"/>
      <c r="O476" s="27">
        <v>44680</v>
      </c>
      <c r="P476" s="1" t="s">
        <v>704</v>
      </c>
      <c r="Q476" s="27">
        <v>44660</v>
      </c>
      <c r="R476" s="27">
        <v>44673</v>
      </c>
      <c r="S476" s="67">
        <f t="shared" si="345"/>
        <v>44681</v>
      </c>
      <c r="T476" s="67">
        <f t="shared" si="346"/>
        <v>44681</v>
      </c>
      <c r="U476" s="67" t="str">
        <f t="shared" si="347"/>
        <v>na</v>
      </c>
      <c r="V476" s="69">
        <f t="shared" si="348"/>
        <v>14</v>
      </c>
      <c r="W476" s="69">
        <f t="shared" si="349"/>
        <v>0</v>
      </c>
      <c r="X476" s="41">
        <f t="shared" si="350"/>
        <v>66.94</v>
      </c>
      <c r="Y476" s="41">
        <f t="shared" si="351"/>
        <v>0</v>
      </c>
      <c r="Z476" s="41">
        <f t="shared" si="352"/>
        <v>2.5</v>
      </c>
      <c r="AA476" s="41">
        <f t="shared" si="353"/>
        <v>0</v>
      </c>
    </row>
    <row r="477" spans="1:27" x14ac:dyDescent="0.2">
      <c r="A477" s="27">
        <v>44680</v>
      </c>
      <c r="B477" s="1">
        <v>11357</v>
      </c>
      <c r="D477" s="27">
        <v>44680</v>
      </c>
      <c r="E477" s="1" t="s">
        <v>265</v>
      </c>
      <c r="F477" s="1" t="s">
        <v>5</v>
      </c>
      <c r="G477" s="41">
        <v>2115.38</v>
      </c>
      <c r="H477" s="41">
        <v>2115.38</v>
      </c>
      <c r="I477" s="1" t="s">
        <v>696</v>
      </c>
      <c r="J477" s="1">
        <v>80</v>
      </c>
      <c r="K477" s="1">
        <v>523349</v>
      </c>
      <c r="L477" s="27">
        <v>32996</v>
      </c>
      <c r="M477" s="27">
        <v>44431</v>
      </c>
      <c r="N477" s="27"/>
      <c r="O477" s="27">
        <v>44680</v>
      </c>
      <c r="P477" s="1" t="s">
        <v>696</v>
      </c>
      <c r="Q477" s="27">
        <v>44660</v>
      </c>
      <c r="R477" s="27">
        <v>44673</v>
      </c>
      <c r="S477" s="67">
        <f t="shared" si="345"/>
        <v>44681</v>
      </c>
      <c r="T477" s="67">
        <f t="shared" si="346"/>
        <v>44681</v>
      </c>
      <c r="U477" s="67" t="str">
        <f t="shared" si="347"/>
        <v>na</v>
      </c>
      <c r="V477" s="69">
        <f t="shared" si="348"/>
        <v>14</v>
      </c>
      <c r="W477" s="69">
        <f t="shared" si="349"/>
        <v>0</v>
      </c>
      <c r="X477" s="41">
        <f t="shared" si="350"/>
        <v>2115.38</v>
      </c>
      <c r="Y477" s="41">
        <f t="shared" si="351"/>
        <v>0</v>
      </c>
      <c r="Z477" s="41">
        <f t="shared" si="352"/>
        <v>80</v>
      </c>
      <c r="AA477" s="41">
        <f t="shared" si="353"/>
        <v>0</v>
      </c>
    </row>
    <row r="478" spans="1:27" x14ac:dyDescent="0.2">
      <c r="A478" s="27">
        <v>44680</v>
      </c>
      <c r="B478" s="1" t="s">
        <v>729</v>
      </c>
      <c r="D478" s="27">
        <v>44680</v>
      </c>
      <c r="E478" s="1" t="s">
        <v>357</v>
      </c>
      <c r="F478" s="1" t="s">
        <v>29</v>
      </c>
      <c r="G478" s="41">
        <v>10</v>
      </c>
      <c r="H478" s="41">
        <v>400</v>
      </c>
      <c r="I478" s="1" t="s">
        <v>711</v>
      </c>
      <c r="J478" s="1">
        <v>40</v>
      </c>
      <c r="K478" s="1">
        <v>523565</v>
      </c>
      <c r="L478" s="27" t="s">
        <v>705</v>
      </c>
      <c r="M478" s="27">
        <v>37880</v>
      </c>
      <c r="N478" s="27"/>
      <c r="O478" s="27">
        <v>44680</v>
      </c>
      <c r="P478" s="1" t="s">
        <v>697</v>
      </c>
      <c r="Q478" s="27">
        <v>44660</v>
      </c>
      <c r="R478" s="27">
        <v>44673</v>
      </c>
      <c r="S478" s="67">
        <f t="shared" si="345"/>
        <v>44681</v>
      </c>
      <c r="T478" s="67">
        <f t="shared" si="346"/>
        <v>44681</v>
      </c>
      <c r="U478" s="67" t="str">
        <f t="shared" si="347"/>
        <v>na</v>
      </c>
      <c r="V478" s="69">
        <f t="shared" si="348"/>
        <v>14</v>
      </c>
      <c r="W478" s="69">
        <f t="shared" si="349"/>
        <v>0</v>
      </c>
      <c r="X478" s="41">
        <f t="shared" si="350"/>
        <v>400</v>
      </c>
      <c r="Y478" s="41">
        <f t="shared" si="351"/>
        <v>0</v>
      </c>
      <c r="Z478" s="41">
        <f t="shared" si="352"/>
        <v>40</v>
      </c>
      <c r="AA478" s="41">
        <f t="shared" si="353"/>
        <v>0</v>
      </c>
    </row>
    <row r="479" spans="1:27" x14ac:dyDescent="0.2">
      <c r="A479" s="27">
        <v>44694</v>
      </c>
      <c r="B479" s="1" t="s">
        <v>959</v>
      </c>
      <c r="D479" s="27">
        <v>44694</v>
      </c>
      <c r="E479" s="1" t="s">
        <v>376</v>
      </c>
      <c r="F479" s="1" t="s">
        <v>31</v>
      </c>
      <c r="G479" s="41">
        <v>4107.6899999999996</v>
      </c>
      <c r="H479" s="41">
        <v>4107.6899999999996</v>
      </c>
      <c r="I479" s="1" t="s">
        <v>696</v>
      </c>
      <c r="J479" s="1">
        <v>80</v>
      </c>
      <c r="K479" s="1">
        <v>525992</v>
      </c>
      <c r="L479" s="27" t="s">
        <v>706</v>
      </c>
      <c r="M479" s="27">
        <v>41122</v>
      </c>
      <c r="N479" s="27"/>
      <c r="O479" s="27">
        <v>44694</v>
      </c>
      <c r="P479" s="1" t="s">
        <v>696</v>
      </c>
      <c r="Q479" s="27">
        <v>44674</v>
      </c>
      <c r="R479" s="27">
        <v>44687</v>
      </c>
      <c r="S479" s="67">
        <f t="shared" si="345"/>
        <v>44712</v>
      </c>
      <c r="T479" s="67">
        <f t="shared" ref="T479:T486" si="354">EOMONTH(Q479,0)</f>
        <v>44681</v>
      </c>
      <c r="U479" s="67">
        <f t="shared" ref="U479:U486" si="355">IF(T479=EOMONTH(R479,0),"na",EOMONTH(R479,0))</f>
        <v>44712</v>
      </c>
      <c r="V479" s="69">
        <f t="shared" ref="V479:V486" si="356">IF(U479="na",R479-Q479,T479-Q479)+1</f>
        <v>8</v>
      </c>
      <c r="W479" s="69">
        <f t="shared" ref="W479:W486" si="357">IF(U479="na",0,DAY(R479))</f>
        <v>6</v>
      </c>
      <c r="X479" s="41">
        <f t="shared" ref="X479:X486" si="358">V479/SUM(V479:W479)*H479</f>
        <v>2347.2514285714283</v>
      </c>
      <c r="Y479" s="41">
        <f t="shared" ref="Y479:Y486" si="359">H479-X479</f>
        <v>1760.4385714285713</v>
      </c>
      <c r="Z479" s="41">
        <f t="shared" si="352"/>
        <v>45.714285714285708</v>
      </c>
      <c r="AA479" s="41">
        <f t="shared" si="353"/>
        <v>34.285714285714292</v>
      </c>
    </row>
    <row r="480" spans="1:27" x14ac:dyDescent="0.2">
      <c r="A480" s="27">
        <v>44694</v>
      </c>
      <c r="B480" s="1" t="s">
        <v>960</v>
      </c>
      <c r="D480" s="27">
        <v>44694</v>
      </c>
      <c r="E480" s="1" t="s">
        <v>265</v>
      </c>
      <c r="F480" s="1" t="s">
        <v>5</v>
      </c>
      <c r="G480" s="41">
        <v>2775</v>
      </c>
      <c r="H480" s="41">
        <v>2775</v>
      </c>
      <c r="I480" s="1" t="s">
        <v>696</v>
      </c>
      <c r="J480" s="1">
        <v>74</v>
      </c>
      <c r="K480" s="1">
        <v>525903</v>
      </c>
      <c r="L480" s="27">
        <v>34183</v>
      </c>
      <c r="M480" s="27" t="s">
        <v>703</v>
      </c>
      <c r="N480" s="27"/>
      <c r="O480" s="27">
        <v>44694</v>
      </c>
      <c r="P480" s="1" t="s">
        <v>696</v>
      </c>
      <c r="Q480" s="27">
        <v>44674</v>
      </c>
      <c r="R480" s="27">
        <v>44687</v>
      </c>
      <c r="S480" s="67">
        <f t="shared" si="345"/>
        <v>44712</v>
      </c>
      <c r="T480" s="67">
        <f t="shared" si="354"/>
        <v>44681</v>
      </c>
      <c r="U480" s="67">
        <f t="shared" si="355"/>
        <v>44712</v>
      </c>
      <c r="V480" s="69">
        <f t="shared" si="356"/>
        <v>8</v>
      </c>
      <c r="W480" s="69">
        <f t="shared" si="357"/>
        <v>6</v>
      </c>
      <c r="X480" s="41">
        <f t="shared" si="358"/>
        <v>1585.7142857142856</v>
      </c>
      <c r="Y480" s="41">
        <f t="shared" si="359"/>
        <v>1189.2857142857144</v>
      </c>
      <c r="Z480" s="41">
        <f t="shared" si="352"/>
        <v>42.285714285714285</v>
      </c>
      <c r="AA480" s="41">
        <f t="shared" si="353"/>
        <v>31.714285714285715</v>
      </c>
    </row>
    <row r="481" spans="1:27" x14ac:dyDescent="0.2">
      <c r="A481" s="27">
        <v>44694</v>
      </c>
      <c r="B481" s="1" t="s">
        <v>960</v>
      </c>
      <c r="D481" s="27">
        <v>44694</v>
      </c>
      <c r="E481" s="1" t="s">
        <v>354</v>
      </c>
      <c r="F481" s="1" t="s">
        <v>29</v>
      </c>
      <c r="G481" s="41">
        <v>225</v>
      </c>
      <c r="H481" s="41">
        <v>225</v>
      </c>
      <c r="I481" s="1" t="s">
        <v>696</v>
      </c>
      <c r="J481" s="1">
        <v>6</v>
      </c>
      <c r="K481" s="1">
        <v>525903</v>
      </c>
      <c r="L481" s="27">
        <v>34183</v>
      </c>
      <c r="M481" s="27" t="s">
        <v>703</v>
      </c>
      <c r="N481" s="27"/>
      <c r="O481" s="27">
        <v>44694</v>
      </c>
      <c r="P481" s="1" t="s">
        <v>704</v>
      </c>
      <c r="Q481" s="27">
        <v>44674</v>
      </c>
      <c r="R481" s="27">
        <v>44687</v>
      </c>
      <c r="S481" s="67">
        <f t="shared" si="345"/>
        <v>44712</v>
      </c>
      <c r="T481" s="67">
        <f t="shared" si="354"/>
        <v>44681</v>
      </c>
      <c r="U481" s="67">
        <f t="shared" si="355"/>
        <v>44712</v>
      </c>
      <c r="V481" s="69">
        <f t="shared" si="356"/>
        <v>8</v>
      </c>
      <c r="W481" s="69">
        <f t="shared" si="357"/>
        <v>6</v>
      </c>
      <c r="X481" s="41">
        <f t="shared" si="358"/>
        <v>128.57142857142856</v>
      </c>
      <c r="Y481" s="41">
        <f t="shared" si="359"/>
        <v>96.428571428571445</v>
      </c>
      <c r="Z481" s="41">
        <f t="shared" si="352"/>
        <v>3.4285714285714284</v>
      </c>
      <c r="AA481" s="41">
        <f t="shared" si="353"/>
        <v>2.5714285714285716</v>
      </c>
    </row>
    <row r="482" spans="1:27" x14ac:dyDescent="0.2">
      <c r="A482" s="27">
        <v>44694</v>
      </c>
      <c r="B482" s="1" t="s">
        <v>961</v>
      </c>
      <c r="D482" s="27">
        <v>44694</v>
      </c>
      <c r="E482" s="1" t="s">
        <v>265</v>
      </c>
      <c r="F482" s="1" t="s">
        <v>5</v>
      </c>
      <c r="G482" s="41">
        <v>2230.77</v>
      </c>
      <c r="H482" s="41">
        <v>2230.77</v>
      </c>
      <c r="I482" s="1" t="s">
        <v>696</v>
      </c>
      <c r="J482" s="1">
        <v>80</v>
      </c>
      <c r="K482" s="1">
        <v>525926</v>
      </c>
      <c r="L482" s="27">
        <v>32934</v>
      </c>
      <c r="M482" s="27">
        <v>44538</v>
      </c>
      <c r="N482" s="27"/>
      <c r="O482" s="27">
        <v>44694</v>
      </c>
      <c r="P482" s="1" t="s">
        <v>696</v>
      </c>
      <c r="Q482" s="27">
        <v>44674</v>
      </c>
      <c r="R482" s="27">
        <v>44687</v>
      </c>
      <c r="S482" s="67">
        <f t="shared" si="345"/>
        <v>44712</v>
      </c>
      <c r="T482" s="67">
        <f t="shared" si="354"/>
        <v>44681</v>
      </c>
      <c r="U482" s="67">
        <f t="shared" si="355"/>
        <v>44712</v>
      </c>
      <c r="V482" s="69">
        <f t="shared" si="356"/>
        <v>8</v>
      </c>
      <c r="W482" s="69">
        <f t="shared" si="357"/>
        <v>6</v>
      </c>
      <c r="X482" s="41">
        <f t="shared" si="358"/>
        <v>1274.7257142857143</v>
      </c>
      <c r="Y482" s="41">
        <f t="shared" si="359"/>
        <v>956.04428571428571</v>
      </c>
      <c r="Z482" s="41">
        <f t="shared" si="352"/>
        <v>45.714285714285708</v>
      </c>
      <c r="AA482" s="41">
        <f t="shared" si="353"/>
        <v>34.285714285714292</v>
      </c>
    </row>
    <row r="483" spans="1:27" x14ac:dyDescent="0.2">
      <c r="A483" s="27">
        <v>44694</v>
      </c>
      <c r="B483" s="1" t="s">
        <v>962</v>
      </c>
      <c r="D483" s="27">
        <v>44694</v>
      </c>
      <c r="E483" s="1" t="s">
        <v>265</v>
      </c>
      <c r="F483" s="1" t="s">
        <v>5</v>
      </c>
      <c r="G483" s="41">
        <v>2161.06</v>
      </c>
      <c r="H483" s="41">
        <v>2161.06</v>
      </c>
      <c r="I483" s="1" t="s">
        <v>696</v>
      </c>
      <c r="J483" s="1">
        <v>77.5</v>
      </c>
      <c r="K483" s="1">
        <v>525947</v>
      </c>
      <c r="L483" s="27">
        <v>30960</v>
      </c>
      <c r="M483" s="27">
        <v>44453</v>
      </c>
      <c r="N483" s="27"/>
      <c r="O483" s="27">
        <v>44694</v>
      </c>
      <c r="P483" s="1" t="s">
        <v>696</v>
      </c>
      <c r="Q483" s="27">
        <v>44674</v>
      </c>
      <c r="R483" s="27">
        <v>44687</v>
      </c>
      <c r="S483" s="67">
        <f t="shared" si="345"/>
        <v>44712</v>
      </c>
      <c r="T483" s="67">
        <f t="shared" si="354"/>
        <v>44681</v>
      </c>
      <c r="U483" s="67">
        <f t="shared" si="355"/>
        <v>44712</v>
      </c>
      <c r="V483" s="69">
        <f t="shared" si="356"/>
        <v>8</v>
      </c>
      <c r="W483" s="69">
        <f t="shared" si="357"/>
        <v>6</v>
      </c>
      <c r="X483" s="41">
        <f t="shared" si="358"/>
        <v>1234.8914285714284</v>
      </c>
      <c r="Y483" s="41">
        <f t="shared" si="359"/>
        <v>926.16857142857157</v>
      </c>
      <c r="Z483" s="41">
        <f t="shared" si="352"/>
        <v>44.285714285714285</v>
      </c>
      <c r="AA483" s="41">
        <f t="shared" si="353"/>
        <v>33.214285714285715</v>
      </c>
    </row>
    <row r="484" spans="1:27" x14ac:dyDescent="0.2">
      <c r="A484" s="27">
        <v>44694</v>
      </c>
      <c r="B484" s="1" t="s">
        <v>962</v>
      </c>
      <c r="D484" s="27">
        <v>44694</v>
      </c>
      <c r="E484" s="1" t="s">
        <v>354</v>
      </c>
      <c r="F484" s="1" t="s">
        <v>29</v>
      </c>
      <c r="G484" s="41">
        <v>69.709999999999994</v>
      </c>
      <c r="H484" s="41">
        <v>69.709999999999994</v>
      </c>
      <c r="I484" s="1" t="s">
        <v>696</v>
      </c>
      <c r="J484" s="1">
        <v>2.5</v>
      </c>
      <c r="K484" s="1">
        <v>525947</v>
      </c>
      <c r="L484" s="27">
        <v>30960</v>
      </c>
      <c r="M484" s="27">
        <v>44453</v>
      </c>
      <c r="N484" s="27"/>
      <c r="O484" s="27">
        <v>44694</v>
      </c>
      <c r="P484" s="1" t="s">
        <v>704</v>
      </c>
      <c r="Q484" s="27">
        <v>44674</v>
      </c>
      <c r="R484" s="27">
        <v>44687</v>
      </c>
      <c r="S484" s="67">
        <f t="shared" si="345"/>
        <v>44712</v>
      </c>
      <c r="T484" s="67">
        <f t="shared" si="354"/>
        <v>44681</v>
      </c>
      <c r="U484" s="67">
        <f t="shared" si="355"/>
        <v>44712</v>
      </c>
      <c r="V484" s="69">
        <f t="shared" si="356"/>
        <v>8</v>
      </c>
      <c r="W484" s="69">
        <f t="shared" si="357"/>
        <v>6</v>
      </c>
      <c r="X484" s="41">
        <f t="shared" si="358"/>
        <v>39.834285714285706</v>
      </c>
      <c r="Y484" s="41">
        <f t="shared" si="359"/>
        <v>29.875714285714288</v>
      </c>
      <c r="Z484" s="41">
        <f t="shared" si="352"/>
        <v>1.4285714285714284</v>
      </c>
      <c r="AA484" s="41">
        <f t="shared" si="353"/>
        <v>1.0714285714285716</v>
      </c>
    </row>
    <row r="485" spans="1:27" x14ac:dyDescent="0.2">
      <c r="A485" s="27">
        <v>44694</v>
      </c>
      <c r="B485" s="1" t="s">
        <v>963</v>
      </c>
      <c r="D485" s="27">
        <v>44694</v>
      </c>
      <c r="E485" s="1" t="s">
        <v>265</v>
      </c>
      <c r="F485" s="1" t="s">
        <v>5</v>
      </c>
      <c r="G485" s="41">
        <v>2230.77</v>
      </c>
      <c r="H485" s="41">
        <v>2230.77</v>
      </c>
      <c r="I485" s="1" t="s">
        <v>696</v>
      </c>
      <c r="J485" s="1">
        <v>80</v>
      </c>
      <c r="K485" s="1">
        <v>525970</v>
      </c>
      <c r="L485" s="27">
        <v>32996</v>
      </c>
      <c r="M485" s="27">
        <v>44431</v>
      </c>
      <c r="N485" s="27"/>
      <c r="O485" s="27">
        <v>44694</v>
      </c>
      <c r="P485" s="1" t="s">
        <v>696</v>
      </c>
      <c r="Q485" s="27">
        <v>44674</v>
      </c>
      <c r="R485" s="27">
        <v>44687</v>
      </c>
      <c r="S485" s="67">
        <f t="shared" si="345"/>
        <v>44712</v>
      </c>
      <c r="T485" s="67">
        <f t="shared" si="354"/>
        <v>44681</v>
      </c>
      <c r="U485" s="67">
        <f t="shared" si="355"/>
        <v>44712</v>
      </c>
      <c r="V485" s="69">
        <f t="shared" si="356"/>
        <v>8</v>
      </c>
      <c r="W485" s="69">
        <f t="shared" si="357"/>
        <v>6</v>
      </c>
      <c r="X485" s="41">
        <f t="shared" si="358"/>
        <v>1274.7257142857143</v>
      </c>
      <c r="Y485" s="41">
        <f t="shared" si="359"/>
        <v>956.04428571428571</v>
      </c>
      <c r="Z485" s="41">
        <f t="shared" si="352"/>
        <v>45.714285714285708</v>
      </c>
      <c r="AA485" s="41">
        <f t="shared" si="353"/>
        <v>34.285714285714292</v>
      </c>
    </row>
    <row r="486" spans="1:27" x14ac:dyDescent="0.2">
      <c r="A486" s="27">
        <v>44694</v>
      </c>
      <c r="B486" s="1" t="s">
        <v>964</v>
      </c>
      <c r="D486" s="27">
        <v>44694</v>
      </c>
      <c r="E486" s="1" t="s">
        <v>357</v>
      </c>
      <c r="F486" s="1" t="s">
        <v>29</v>
      </c>
      <c r="G486" s="41">
        <v>10</v>
      </c>
      <c r="H486" s="41">
        <v>400</v>
      </c>
      <c r="I486" s="1" t="s">
        <v>711</v>
      </c>
      <c r="J486" s="1">
        <v>40</v>
      </c>
      <c r="K486" s="1">
        <v>526092</v>
      </c>
      <c r="L486" s="27" t="s">
        <v>705</v>
      </c>
      <c r="M486" s="27">
        <v>37880</v>
      </c>
      <c r="N486" s="27"/>
      <c r="O486" s="27">
        <v>44694</v>
      </c>
      <c r="P486" s="1" t="s">
        <v>697</v>
      </c>
      <c r="Q486" s="27">
        <v>44674</v>
      </c>
      <c r="R486" s="27">
        <v>44687</v>
      </c>
      <c r="S486" s="67">
        <f t="shared" si="345"/>
        <v>44712</v>
      </c>
      <c r="T486" s="67">
        <f t="shared" si="354"/>
        <v>44681</v>
      </c>
      <c r="U486" s="67">
        <f t="shared" si="355"/>
        <v>44712</v>
      </c>
      <c r="V486" s="69">
        <f t="shared" si="356"/>
        <v>8</v>
      </c>
      <c r="W486" s="69">
        <f t="shared" si="357"/>
        <v>6</v>
      </c>
      <c r="X486" s="41">
        <f t="shared" si="358"/>
        <v>228.57142857142856</v>
      </c>
      <c r="Y486" s="41">
        <f t="shared" si="359"/>
        <v>171.42857142857144</v>
      </c>
      <c r="Z486" s="41">
        <f t="shared" si="352"/>
        <v>22.857142857142854</v>
      </c>
      <c r="AA486" s="41">
        <f t="shared" si="353"/>
        <v>17.142857142857146</v>
      </c>
    </row>
  </sheetData>
  <autoFilter ref="A1:AB486" xr:uid="{5FC83750-C975-4E15-992B-0C873F4A5EDC}"/>
  <sortState xmlns:xlrd2="http://schemas.microsoft.com/office/spreadsheetml/2017/richdata2" ref="A172:CK383">
    <sortCondition ref="A172:A383"/>
    <sortCondition ref="B172:B383"/>
  </sortState>
  <pageMargins left="0.7" right="0.7" top="0.75" bottom="0.75" header="0.3" footer="0.3"/>
  <pageSetup orientation="portrait" horizontalDpi="1200" verticalDpi="1200"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F4748-A3CB-400F-90A4-8FE0C8885AAC}">
  <sheetPr codeName="Sheet43"/>
  <dimension ref="A1:C22"/>
  <sheetViews>
    <sheetView showGridLines="0" workbookViewId="0">
      <selection activeCell="U20" sqref="U20"/>
    </sheetView>
  </sheetViews>
  <sheetFormatPr defaultRowHeight="11.25" x14ac:dyDescent="0.2"/>
  <cols>
    <col min="1" max="1" width="31.85546875" style="1" customWidth="1"/>
    <col min="2" max="3" width="6.28515625" style="1" customWidth="1"/>
    <col min="4" max="16384" width="9.140625" style="1"/>
  </cols>
  <sheetData>
    <row r="1" spans="1:3" x14ac:dyDescent="0.2">
      <c r="A1" s="3" t="s">
        <v>678</v>
      </c>
    </row>
    <row r="3" spans="1:3" ht="13.5" x14ac:dyDescent="0.35">
      <c r="A3" s="9" t="s">
        <v>680</v>
      </c>
      <c r="B3" s="66" t="s">
        <v>74</v>
      </c>
      <c r="C3" s="66" t="s">
        <v>75</v>
      </c>
    </row>
    <row r="4" spans="1:3" x14ac:dyDescent="0.2">
      <c r="A4" s="1" t="s">
        <v>681</v>
      </c>
      <c r="B4" s="6">
        <f>IS!AF58*1000</f>
        <v>407311.6999999996</v>
      </c>
      <c r="C4" s="6">
        <f>IS!AG58*1000</f>
        <v>500061.51999999996</v>
      </c>
    </row>
    <row r="5" spans="1:3" x14ac:dyDescent="0.2">
      <c r="A5" s="35" t="s">
        <v>966</v>
      </c>
      <c r="B5" s="6">
        <v>0</v>
      </c>
      <c r="C5" s="6">
        <f>BS!O47*1000</f>
        <v>1345.65</v>
      </c>
    </row>
    <row r="6" spans="1:3" x14ac:dyDescent="0.2">
      <c r="A6" s="35" t="s">
        <v>682</v>
      </c>
      <c r="B6" s="6">
        <f>(BS!B5+BS!B6-BS!AF5-BS!AF6)*1000</f>
        <v>2289.6199999999853</v>
      </c>
      <c r="C6" s="6">
        <f>(BS!AF5+BS!AF6-BS!AG5-BS!AG6)*1000</f>
        <v>-1345.6499999999919</v>
      </c>
    </row>
    <row r="7" spans="1:3" x14ac:dyDescent="0.2">
      <c r="A7" s="35" t="s">
        <v>683</v>
      </c>
      <c r="B7" s="6">
        <f>(BS!AF18-BS!B18)*1000</f>
        <v>0</v>
      </c>
      <c r="C7" s="6">
        <f>(BS!AG18-BS!AF18)*1000</f>
        <v>0</v>
      </c>
    </row>
    <row r="8" spans="1:3" ht="13.5" x14ac:dyDescent="0.35">
      <c r="A8" s="35" t="s">
        <v>965</v>
      </c>
      <c r="B8" s="12">
        <f>B9-SUM(B4:B7)</f>
        <v>-0.31999999959953129</v>
      </c>
      <c r="C8" s="12">
        <f>C9-SUM(C4:C7)</f>
        <v>1.4799999999813735</v>
      </c>
    </row>
    <row r="9" spans="1:3" x14ac:dyDescent="0.2">
      <c r="A9" s="1" t="s">
        <v>679</v>
      </c>
      <c r="B9" s="6">
        <v>409601</v>
      </c>
      <c r="C9" s="6">
        <v>500063</v>
      </c>
    </row>
    <row r="13" spans="1:3" x14ac:dyDescent="0.2">
      <c r="A13" s="135" t="s">
        <v>678</v>
      </c>
      <c r="B13" s="139"/>
      <c r="C13" s="139"/>
    </row>
    <row r="14" spans="1:3" x14ac:dyDescent="0.2">
      <c r="A14" s="139"/>
      <c r="B14" s="139"/>
      <c r="C14" s="139"/>
    </row>
    <row r="15" spans="1:3" ht="13.5" x14ac:dyDescent="0.35">
      <c r="A15" s="136" t="s">
        <v>73</v>
      </c>
      <c r="B15" s="152" t="s">
        <v>74</v>
      </c>
      <c r="C15" s="152" t="s">
        <v>75</v>
      </c>
    </row>
    <row r="16" spans="1:3" x14ac:dyDescent="0.2">
      <c r="A16" s="3" t="s">
        <v>681</v>
      </c>
      <c r="B16" s="15">
        <f>B4/1000</f>
        <v>407.31169999999963</v>
      </c>
      <c r="C16" s="15">
        <f t="shared" ref="C16:C20" si="0">C4/1000</f>
        <v>500.06151999999997</v>
      </c>
    </row>
    <row r="17" spans="1:3" x14ac:dyDescent="0.2">
      <c r="A17" s="35" t="s">
        <v>966</v>
      </c>
      <c r="B17" s="6">
        <f t="shared" ref="B17" si="1">B5/1000</f>
        <v>0</v>
      </c>
      <c r="C17" s="6">
        <f t="shared" si="0"/>
        <v>1.34565</v>
      </c>
    </row>
    <row r="18" spans="1:3" x14ac:dyDescent="0.2">
      <c r="A18" s="35" t="s">
        <v>682</v>
      </c>
      <c r="B18" s="6">
        <f t="shared" ref="B18" si="2">B6/1000</f>
        <v>2.2896199999999856</v>
      </c>
      <c r="C18" s="6">
        <f t="shared" si="0"/>
        <v>-1.3456499999999918</v>
      </c>
    </row>
    <row r="19" spans="1:3" x14ac:dyDescent="0.2">
      <c r="A19" s="35" t="s">
        <v>683</v>
      </c>
      <c r="B19" s="6">
        <f t="shared" ref="B19" si="3">B7/1000</f>
        <v>0</v>
      </c>
      <c r="C19" s="6">
        <f t="shared" si="0"/>
        <v>0</v>
      </c>
    </row>
    <row r="20" spans="1:3" ht="13.5" x14ac:dyDescent="0.35">
      <c r="A20" s="35" t="s">
        <v>965</v>
      </c>
      <c r="B20" s="12">
        <f t="shared" ref="B20" si="4">B8/1000</f>
        <v>-3.1999999959953131E-4</v>
      </c>
      <c r="C20" s="12">
        <f t="shared" si="0"/>
        <v>1.4799999999813736E-3</v>
      </c>
    </row>
    <row r="21" spans="1:3" x14ac:dyDescent="0.2">
      <c r="A21" s="3" t="s">
        <v>679</v>
      </c>
      <c r="B21" s="15">
        <f>SUM(B16:B20)</f>
        <v>409.60100000000006</v>
      </c>
      <c r="C21" s="15">
        <f>SUM(C16:C20)</f>
        <v>500.06299999999993</v>
      </c>
    </row>
    <row r="22" spans="1:3" x14ac:dyDescent="0.2">
      <c r="A22" s="22" t="s">
        <v>1144</v>
      </c>
      <c r="B22" s="8">
        <f>B21*1000-B9</f>
        <v>0</v>
      </c>
      <c r="C22" s="8">
        <f>C21*1000-C9</f>
        <v>0</v>
      </c>
    </row>
  </sheetData>
  <pageMargins left="0.7" right="0.7" top="0.75" bottom="0.75" header="0.3" footer="0.3"/>
  <pageSetup orientation="portrait" horizontalDpi="1200" verticalDpi="12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C4196-0F4C-4B6C-92F3-FFD1C07EB5DE}">
  <dimension ref="A1:E6"/>
  <sheetViews>
    <sheetView showGridLines="0" workbookViewId="0">
      <selection activeCell="A2" sqref="A2"/>
    </sheetView>
  </sheetViews>
  <sheetFormatPr defaultRowHeight="11.25" outlineLevelCol="1" x14ac:dyDescent="0.2"/>
  <cols>
    <col min="1" max="1" width="26.7109375" style="1" customWidth="1"/>
    <col min="2" max="3" width="5.5703125" style="1" bestFit="1" customWidth="1"/>
    <col min="4" max="4" width="6.85546875" style="1" hidden="1" customWidth="1" outlineLevel="1"/>
    <col min="5" max="5" width="6.140625" style="1" bestFit="1" customWidth="1" collapsed="1"/>
    <col min="6" max="16384" width="9.140625" style="1"/>
  </cols>
  <sheetData>
    <row r="1" spans="1:5" x14ac:dyDescent="0.2">
      <c r="A1" s="135" t="s">
        <v>1253</v>
      </c>
    </row>
    <row r="2" spans="1:5" ht="27" x14ac:dyDescent="0.35">
      <c r="A2" s="136" t="s">
        <v>73</v>
      </c>
      <c r="B2" s="137" t="s">
        <v>74</v>
      </c>
      <c r="C2" s="137" t="s">
        <v>75</v>
      </c>
      <c r="D2" s="138" t="s">
        <v>77</v>
      </c>
      <c r="E2" s="138" t="s">
        <v>76</v>
      </c>
    </row>
    <row r="3" spans="1:5" x14ac:dyDescent="0.2">
      <c r="A3" s="1" t="s">
        <v>1139</v>
      </c>
      <c r="B3" s="6">
        <f>QoE!AF29</f>
        <v>437.26850000000002</v>
      </c>
      <c r="C3" s="6">
        <f>QoE!AG29</f>
        <v>516.21280999999999</v>
      </c>
      <c r="D3" s="6">
        <f>QoE!AH29</f>
        <v>502.71969999999993</v>
      </c>
      <c r="E3" s="6">
        <f>QoE!AI29</f>
        <v>518.31793999999991</v>
      </c>
    </row>
    <row r="4" spans="1:5" x14ac:dyDescent="0.2">
      <c r="A4" s="35" t="s">
        <v>1254</v>
      </c>
      <c r="B4" s="6">
        <f>NWC!C35-NWC!AG35</f>
        <v>12.287720775000025</v>
      </c>
      <c r="C4" s="6">
        <f>NWC!AG35-NWC!AH35</f>
        <v>-19.499831405000037</v>
      </c>
      <c r="D4" s="6">
        <f>NWC!R35-NWC!AD35</f>
        <v>-76.06035999999996</v>
      </c>
      <c r="E4" s="6">
        <f>NWC!S35-NWC!AE35</f>
        <v>-65.885490000000075</v>
      </c>
    </row>
    <row r="5" spans="1:5" ht="13.5" x14ac:dyDescent="0.35">
      <c r="A5" s="35" t="s">
        <v>1255</v>
      </c>
      <c r="B5" s="12">
        <v>0</v>
      </c>
      <c r="C5" s="12">
        <v>0</v>
      </c>
      <c r="D5" s="12">
        <v>0</v>
      </c>
      <c r="E5" s="12">
        <v>0</v>
      </c>
    </row>
    <row r="6" spans="1:5" x14ac:dyDescent="0.2">
      <c r="A6" s="3" t="s">
        <v>1256</v>
      </c>
      <c r="B6" s="15">
        <f>SUM(B3:B5)</f>
        <v>449.55622077500004</v>
      </c>
      <c r="C6" s="15">
        <f t="shared" ref="C6:E6" si="0">SUM(C3:C5)</f>
        <v>496.71297859499998</v>
      </c>
      <c r="D6" s="15">
        <f t="shared" si="0"/>
        <v>426.65933999999999</v>
      </c>
      <c r="E6" s="15">
        <f t="shared" si="0"/>
        <v>452.43244999999985</v>
      </c>
    </row>
  </sheetData>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B5D1A-5C8F-4A00-A59B-F9383510207A}">
  <sheetPr codeName="Sheet5">
    <tabColor theme="4"/>
  </sheetPr>
  <dimension ref="A1:E28"/>
  <sheetViews>
    <sheetView showGridLines="0" tabSelected="1" workbookViewId="0">
      <pane xSplit="1" ySplit="2" topLeftCell="B3" activePane="bottomRight" state="frozen"/>
      <selection pane="topRight"/>
      <selection pane="bottomLeft"/>
      <selection pane="bottomRight" activeCell="M35" sqref="M35"/>
    </sheetView>
  </sheetViews>
  <sheetFormatPr defaultRowHeight="11.25" outlineLevelCol="1" x14ac:dyDescent="0.2"/>
  <cols>
    <col min="1" max="1" width="21.85546875" style="1" customWidth="1"/>
    <col min="2" max="3" width="6.85546875" style="1" bestFit="1" customWidth="1"/>
    <col min="4" max="4" width="6.85546875" style="1" hidden="1" customWidth="1" outlineLevel="1"/>
    <col min="5" max="5" width="6.85546875" style="1" bestFit="1" customWidth="1" collapsed="1"/>
    <col min="6" max="16384" width="9.140625" style="1"/>
  </cols>
  <sheetData>
    <row r="1" spans="1:5" x14ac:dyDescent="0.2">
      <c r="A1" s="135" t="s">
        <v>1140</v>
      </c>
    </row>
    <row r="2" spans="1:5" ht="27" x14ac:dyDescent="0.35">
      <c r="A2" s="136" t="s">
        <v>73</v>
      </c>
      <c r="B2" s="137" t="s">
        <v>74</v>
      </c>
      <c r="C2" s="137" t="s">
        <v>75</v>
      </c>
      <c r="D2" s="138" t="s">
        <v>77</v>
      </c>
      <c r="E2" s="138" t="s">
        <v>76</v>
      </c>
    </row>
    <row r="3" spans="1:5" x14ac:dyDescent="0.2">
      <c r="A3" s="3" t="s">
        <v>751</v>
      </c>
      <c r="B3" s="15">
        <f>QoE!AF4</f>
        <v>1206.73883</v>
      </c>
      <c r="C3" s="15">
        <f>QoE!AG4</f>
        <v>1121.70334</v>
      </c>
      <c r="D3" s="15">
        <f>QoE!AH4</f>
        <v>1179.9682899999998</v>
      </c>
      <c r="E3" s="15">
        <f>QoE!AI4</f>
        <v>1204.33404</v>
      </c>
    </row>
    <row r="4" spans="1:5" ht="13.5" x14ac:dyDescent="0.35">
      <c r="A4" s="35" t="s">
        <v>1159</v>
      </c>
      <c r="B4" s="12">
        <f>QoE!AF5</f>
        <v>-1.9439200000000056</v>
      </c>
      <c r="C4" s="12">
        <f>QoE!AG5</f>
        <v>14.680750000000003</v>
      </c>
      <c r="D4" s="12">
        <f>QoE!AH5</f>
        <v>0</v>
      </c>
      <c r="E4" s="12">
        <f>QoE!AI5</f>
        <v>0</v>
      </c>
    </row>
    <row r="5" spans="1:5" x14ac:dyDescent="0.2">
      <c r="A5" s="3" t="s">
        <v>754</v>
      </c>
      <c r="B5" s="15">
        <f>SUM(B3:B4)</f>
        <v>1204.7949100000001</v>
      </c>
      <c r="C5" s="15">
        <f t="shared" ref="C5:E5" si="0">SUM(C3:C4)</f>
        <v>1136.38409</v>
      </c>
      <c r="D5" s="15">
        <f t="shared" si="0"/>
        <v>1179.9682899999998</v>
      </c>
      <c r="E5" s="15">
        <f t="shared" si="0"/>
        <v>1204.33404</v>
      </c>
    </row>
    <row r="6" spans="1:5" ht="3" customHeight="1" x14ac:dyDescent="0.2"/>
    <row r="7" spans="1:5" x14ac:dyDescent="0.2">
      <c r="A7" s="3" t="s">
        <v>1156</v>
      </c>
      <c r="B7" s="15">
        <f>QoE!AF11</f>
        <v>407.31170000000003</v>
      </c>
      <c r="C7" s="15">
        <f>QoE!AG11</f>
        <v>500.06151999999997</v>
      </c>
      <c r="D7" s="15">
        <f>QoE!AH11</f>
        <v>504.35116999999991</v>
      </c>
      <c r="E7" s="15">
        <f>QoE!AI11</f>
        <v>518.33279999999991</v>
      </c>
    </row>
    <row r="8" spans="1:5" ht="13.5" x14ac:dyDescent="0.35">
      <c r="A8" s="35" t="s">
        <v>1158</v>
      </c>
      <c r="B8" s="12">
        <f>SUM(QoE!AF12:AF14)</f>
        <v>23.463000000000001</v>
      </c>
      <c r="C8" s="12">
        <f>SUM(QoE!AG12:AG14)</f>
        <v>0</v>
      </c>
      <c r="D8" s="12">
        <f>SUM(QoE!AH12:AH14)</f>
        <v>0</v>
      </c>
      <c r="E8" s="12">
        <f>SUM(QoE!AI12:AI14)</f>
        <v>0</v>
      </c>
    </row>
    <row r="9" spans="1:5" x14ac:dyDescent="0.2">
      <c r="A9" s="3" t="s">
        <v>757</v>
      </c>
      <c r="B9" s="15">
        <f>SUM(B7:B8)</f>
        <v>430.77470000000005</v>
      </c>
      <c r="C9" s="15">
        <f>SUM(C7:C8)</f>
        <v>500.06151999999997</v>
      </c>
      <c r="D9" s="15">
        <f>SUM(D7:D8)</f>
        <v>504.35116999999991</v>
      </c>
      <c r="E9" s="15">
        <f>SUM(E7:E8)</f>
        <v>518.33279999999991</v>
      </c>
    </row>
    <row r="10" spans="1:5" ht="13.5" x14ac:dyDescent="0.35">
      <c r="A10" s="35" t="s">
        <v>1138</v>
      </c>
      <c r="B10" s="12">
        <f>QoE!AF28</f>
        <v>6.4937999999999905</v>
      </c>
      <c r="C10" s="12">
        <f>QoE!AG28</f>
        <v>16.151290000000003</v>
      </c>
      <c r="D10" s="12">
        <f>QoE!AH28</f>
        <v>-1.6314699999999898</v>
      </c>
      <c r="E10" s="12">
        <f>QoE!AI28</f>
        <v>-1.4860000000000761E-2</v>
      </c>
    </row>
    <row r="11" spans="1:5" x14ac:dyDescent="0.2">
      <c r="A11" s="3" t="s">
        <v>1139</v>
      </c>
      <c r="B11" s="15">
        <f>SUM(B9,B10)</f>
        <v>437.26850000000002</v>
      </c>
      <c r="C11" s="15">
        <f>SUM(C9,C10)</f>
        <v>516.21280999999999</v>
      </c>
      <c r="D11" s="15">
        <f>SUM(D9,D10)</f>
        <v>502.71969999999993</v>
      </c>
      <c r="E11" s="15">
        <f>SUM(E9,E10)</f>
        <v>518.31793999999991</v>
      </c>
    </row>
    <row r="13" spans="1:5" x14ac:dyDescent="0.2">
      <c r="A13" s="134" t="s">
        <v>758</v>
      </c>
    </row>
    <row r="14" spans="1:5" x14ac:dyDescent="0.2">
      <c r="A14" s="37" t="s">
        <v>757</v>
      </c>
      <c r="B14" s="36">
        <f>IFERROR(B9/B3,0)</f>
        <v>0.35697425929353749</v>
      </c>
      <c r="C14" s="36">
        <f>IFERROR(C9/C3,0)</f>
        <v>0.44580550147956227</v>
      </c>
      <c r="D14" s="36">
        <f>IFERROR(D9/D3,0)</f>
        <v>0.42742773197744155</v>
      </c>
      <c r="E14" s="36">
        <f>IFERROR(E9/E3,0)</f>
        <v>0.43038956201885642</v>
      </c>
    </row>
    <row r="15" spans="1:5" x14ac:dyDescent="0.2">
      <c r="A15" s="37" t="s">
        <v>1139</v>
      </c>
      <c r="B15" s="36">
        <f>IFERROR(B11/B5,0)</f>
        <v>0.36294019535656902</v>
      </c>
      <c r="C15" s="36">
        <f>IFERROR(C11/C5,0)</f>
        <v>0.45425909649967028</v>
      </c>
      <c r="D15" s="36">
        <f>IFERROR(D11/D5,0)</f>
        <v>0.42604509312703648</v>
      </c>
      <c r="E15" s="36">
        <f>IFERROR(E11/E5,0)</f>
        <v>0.43037722324945654</v>
      </c>
    </row>
    <row r="17" spans="1:5" x14ac:dyDescent="0.2">
      <c r="A17" s="22" t="s">
        <v>203</v>
      </c>
      <c r="B17" s="8">
        <f>QoE!AF29-B11</f>
        <v>0</v>
      </c>
      <c r="C17" s="8">
        <f>QoE!AG29-C11</f>
        <v>0</v>
      </c>
      <c r="D17" s="8">
        <f>QoE!AH29-D11</f>
        <v>0</v>
      </c>
      <c r="E17" s="8">
        <f>QoE!AI29-E11</f>
        <v>0</v>
      </c>
    </row>
    <row r="23" spans="1:5" x14ac:dyDescent="0.2">
      <c r="A23" s="135" t="s">
        <v>1253</v>
      </c>
    </row>
    <row r="24" spans="1:5" ht="27" x14ac:dyDescent="0.35">
      <c r="A24" s="136" t="s">
        <v>73</v>
      </c>
      <c r="B24" s="137" t="s">
        <v>74</v>
      </c>
      <c r="C24" s="137" t="s">
        <v>75</v>
      </c>
      <c r="D24" s="138" t="s">
        <v>77</v>
      </c>
      <c r="E24" s="138" t="s">
        <v>76</v>
      </c>
    </row>
    <row r="25" spans="1:5" x14ac:dyDescent="0.2">
      <c r="A25" s="1" t="s">
        <v>1139</v>
      </c>
      <c r="B25" s="6">
        <f>B11</f>
        <v>437.26850000000002</v>
      </c>
      <c r="C25" s="6">
        <f t="shared" ref="C25:E25" si="1">C11</f>
        <v>516.21280999999999</v>
      </c>
      <c r="D25" s="6">
        <f t="shared" si="1"/>
        <v>502.71969999999993</v>
      </c>
      <c r="E25" s="6">
        <f t="shared" si="1"/>
        <v>518.31793999999991</v>
      </c>
    </row>
    <row r="26" spans="1:5" x14ac:dyDescent="0.2">
      <c r="A26" s="1" t="s">
        <v>1254</v>
      </c>
      <c r="B26" s="6">
        <f>NWC!C35-NWC!AG35</f>
        <v>12.287720775000025</v>
      </c>
      <c r="C26" s="6">
        <f>NWC!AG35-NWC!AH35</f>
        <v>-19.499831405000037</v>
      </c>
      <c r="D26" s="6">
        <f>NWC!R35-NWC!AD35</f>
        <v>-76.06035999999996</v>
      </c>
      <c r="E26" s="6">
        <f>NWC!S35-NWC!AE35</f>
        <v>-65.885490000000075</v>
      </c>
    </row>
    <row r="27" spans="1:5" ht="13.5" x14ac:dyDescent="0.35">
      <c r="A27" s="1" t="s">
        <v>1255</v>
      </c>
      <c r="B27" s="12">
        <v>0</v>
      </c>
      <c r="C27" s="12">
        <v>0</v>
      </c>
      <c r="D27" s="12">
        <v>0</v>
      </c>
      <c r="E27" s="12">
        <v>0</v>
      </c>
    </row>
    <row r="28" spans="1:5" x14ac:dyDescent="0.2">
      <c r="A28" s="3" t="s">
        <v>1256</v>
      </c>
      <c r="B28" s="15">
        <f>SUM(B25:B27)</f>
        <v>449.55622077500004</v>
      </c>
      <c r="C28" s="15">
        <f t="shared" ref="C28:E28" si="2">SUM(C25:C27)</f>
        <v>496.71297859499998</v>
      </c>
      <c r="D28" s="15">
        <f t="shared" si="2"/>
        <v>426.65933999999999</v>
      </c>
      <c r="E28" s="15">
        <f t="shared" si="2"/>
        <v>452.43244999999985</v>
      </c>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4CEAC-2305-4093-B0AF-23F585081310}">
  <sheetPr codeName="Sheet6">
    <tabColor theme="4"/>
  </sheetPr>
  <dimension ref="A1:AI61"/>
  <sheetViews>
    <sheetView showGridLines="0" workbookViewId="0">
      <pane xSplit="2" ySplit="3" topLeftCell="C4" activePane="bottomRight" state="frozen"/>
      <selection pane="topRight"/>
      <selection pane="bottomLeft"/>
      <selection pane="bottomRight" activeCell="M81" sqref="M81"/>
    </sheetView>
  </sheetViews>
  <sheetFormatPr defaultRowHeight="11.25" outlineLevelRow="1" outlineLevelCol="1" x14ac:dyDescent="0.2"/>
  <cols>
    <col min="1" max="1" width="25.5703125" style="1" customWidth="1"/>
    <col min="2" max="2" width="3.42578125" style="1" customWidth="1"/>
    <col min="3" max="13" width="7.140625" style="1" customWidth="1" outlineLevel="1"/>
    <col min="14" max="14" width="7.28515625" style="1" customWidth="1" outlineLevel="1"/>
    <col min="15" max="25" width="7.140625" style="1" customWidth="1" outlineLevel="1"/>
    <col min="26" max="26" width="7.7109375" style="1" customWidth="1" outlineLevel="1"/>
    <col min="27" max="30" width="7.140625" style="1" customWidth="1" outlineLevel="1"/>
    <col min="31" max="31" width="1.42578125" style="1" customWidth="1" outlineLevel="1"/>
    <col min="32" max="33" width="6.85546875" style="1" bestFit="1" customWidth="1"/>
    <col min="34" max="34" width="6.85546875" style="1" hidden="1" customWidth="1" outlineLevel="1"/>
    <col min="35" max="35" width="6.85546875" style="1" bestFit="1" customWidth="1" collapsed="1"/>
    <col min="36" max="16384" width="9.140625" style="1"/>
  </cols>
  <sheetData>
    <row r="1" spans="1:35" x14ac:dyDescent="0.2">
      <c r="A1" s="135" t="s">
        <v>750</v>
      </c>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row>
    <row r="2" spans="1:35" x14ac:dyDescent="0.2">
      <c r="A2" s="139"/>
      <c r="B2" s="139"/>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row>
    <row r="3" spans="1:35" ht="27" x14ac:dyDescent="0.35">
      <c r="A3" s="136" t="s">
        <v>73</v>
      </c>
      <c r="B3" s="140" t="s">
        <v>752</v>
      </c>
      <c r="C3" s="140">
        <v>43861</v>
      </c>
      <c r="D3" s="140">
        <f>EOMONTH(C3,1)</f>
        <v>43890</v>
      </c>
      <c r="E3" s="140">
        <f t="shared" ref="E3:AD3" si="0">EOMONTH(D3,1)</f>
        <v>43921</v>
      </c>
      <c r="F3" s="140">
        <f t="shared" si="0"/>
        <v>43951</v>
      </c>
      <c r="G3" s="140">
        <f t="shared" si="0"/>
        <v>43982</v>
      </c>
      <c r="H3" s="140">
        <f t="shared" si="0"/>
        <v>44012</v>
      </c>
      <c r="I3" s="140">
        <f t="shared" si="0"/>
        <v>44043</v>
      </c>
      <c r="J3" s="140">
        <f t="shared" si="0"/>
        <v>44074</v>
      </c>
      <c r="K3" s="140">
        <f t="shared" si="0"/>
        <v>44104</v>
      </c>
      <c r="L3" s="140">
        <f t="shared" si="0"/>
        <v>44135</v>
      </c>
      <c r="M3" s="140">
        <f t="shared" si="0"/>
        <v>44165</v>
      </c>
      <c r="N3" s="140">
        <f t="shared" si="0"/>
        <v>44196</v>
      </c>
      <c r="O3" s="140">
        <f t="shared" si="0"/>
        <v>44227</v>
      </c>
      <c r="P3" s="140">
        <f t="shared" si="0"/>
        <v>44255</v>
      </c>
      <c r="Q3" s="140">
        <f t="shared" si="0"/>
        <v>44286</v>
      </c>
      <c r="R3" s="140">
        <f t="shared" si="0"/>
        <v>44316</v>
      </c>
      <c r="S3" s="140">
        <f t="shared" si="0"/>
        <v>44347</v>
      </c>
      <c r="T3" s="140">
        <f t="shared" si="0"/>
        <v>44377</v>
      </c>
      <c r="U3" s="140">
        <f t="shared" si="0"/>
        <v>44408</v>
      </c>
      <c r="V3" s="140">
        <f t="shared" si="0"/>
        <v>44439</v>
      </c>
      <c r="W3" s="140">
        <f t="shared" si="0"/>
        <v>44469</v>
      </c>
      <c r="X3" s="140">
        <f t="shared" si="0"/>
        <v>44500</v>
      </c>
      <c r="Y3" s="140">
        <f t="shared" si="0"/>
        <v>44530</v>
      </c>
      <c r="Z3" s="140">
        <f t="shared" si="0"/>
        <v>44561</v>
      </c>
      <c r="AA3" s="140">
        <f t="shared" si="0"/>
        <v>44592</v>
      </c>
      <c r="AB3" s="140">
        <f t="shared" si="0"/>
        <v>44620</v>
      </c>
      <c r="AC3" s="140">
        <f t="shared" si="0"/>
        <v>44651</v>
      </c>
      <c r="AD3" s="140">
        <f t="shared" si="0"/>
        <v>44681</v>
      </c>
      <c r="AE3" s="139"/>
      <c r="AF3" s="137" t="s">
        <v>74</v>
      </c>
      <c r="AG3" s="137" t="s">
        <v>75</v>
      </c>
      <c r="AH3" s="138" t="s">
        <v>77</v>
      </c>
      <c r="AI3" s="138" t="s">
        <v>76</v>
      </c>
    </row>
    <row r="4" spans="1:35" x14ac:dyDescent="0.2">
      <c r="A4" s="3" t="s">
        <v>751</v>
      </c>
      <c r="B4" s="75"/>
      <c r="C4" s="15">
        <f>IS!C7</f>
        <v>196.52330000000001</v>
      </c>
      <c r="D4" s="15">
        <f>IS!D7</f>
        <v>91.14936999999999</v>
      </c>
      <c r="E4" s="15">
        <f>IS!E7</f>
        <v>81.827619999999996</v>
      </c>
      <c r="F4" s="15">
        <f>IS!F7</f>
        <v>80.828210000000013</v>
      </c>
      <c r="G4" s="15">
        <f>IS!G7</f>
        <v>152.07084</v>
      </c>
      <c r="H4" s="15">
        <f>IS!H7</f>
        <v>84.77436999999999</v>
      </c>
      <c r="I4" s="15">
        <f>IS!I7</f>
        <v>86.016890000000004</v>
      </c>
      <c r="J4" s="15">
        <f>IS!J7</f>
        <v>105.05967999999999</v>
      </c>
      <c r="K4" s="15">
        <f>IS!K7</f>
        <v>72.823949999999996</v>
      </c>
      <c r="L4" s="15">
        <f>IS!L7</f>
        <v>128.30127999999999</v>
      </c>
      <c r="M4" s="15">
        <f>IS!M7</f>
        <v>120.80761</v>
      </c>
      <c r="N4" s="15">
        <f>IS!N7</f>
        <v>6.5557100000000048</v>
      </c>
      <c r="O4" s="15">
        <f>IS!O7</f>
        <v>172.10307</v>
      </c>
      <c r="P4" s="15">
        <f>IS!P7</f>
        <v>108.72225</v>
      </c>
      <c r="Q4" s="15">
        <f>IS!Q7</f>
        <v>71.443550000000002</v>
      </c>
      <c r="R4" s="15">
        <f>IS!R7</f>
        <v>88.748619999999988</v>
      </c>
      <c r="S4" s="15">
        <f>IS!S7</f>
        <v>87.422039999999996</v>
      </c>
      <c r="T4" s="15">
        <f>IS!T7</f>
        <v>56.918889999999998</v>
      </c>
      <c r="U4" s="15">
        <f>IS!U7</f>
        <v>105.59872</v>
      </c>
      <c r="V4" s="15">
        <f>IS!V7</f>
        <v>101.52807000000001</v>
      </c>
      <c r="W4" s="15">
        <f>IS!W7</f>
        <v>112.05999</v>
      </c>
      <c r="X4" s="15">
        <f>IS!X7</f>
        <v>99.656440000000003</v>
      </c>
      <c r="Y4" s="15">
        <f>IS!Y7</f>
        <v>102.90187</v>
      </c>
      <c r="Z4" s="15">
        <f>IS!Z7</f>
        <v>14.599829999999997</v>
      </c>
      <c r="AA4" s="15">
        <f>IS!AA7</f>
        <v>203.50556999999998</v>
      </c>
      <c r="AB4" s="15">
        <f>IS!AB7</f>
        <v>97.601240000000004</v>
      </c>
      <c r="AC4" s="15">
        <f>IS!AC7</f>
        <v>109.42701</v>
      </c>
      <c r="AD4" s="15">
        <f>IS!AD7</f>
        <v>113.11436999999999</v>
      </c>
      <c r="AF4" s="15">
        <f>SUM(C4:N4)</f>
        <v>1206.73883</v>
      </c>
      <c r="AG4" s="15">
        <f>SUM(O4:Z4)</f>
        <v>1121.70334</v>
      </c>
      <c r="AH4" s="15">
        <f t="shared" ref="AH4:AI7" si="1">SUM(R4:AC4)</f>
        <v>1179.9682899999998</v>
      </c>
      <c r="AI4" s="15">
        <f t="shared" si="1"/>
        <v>1204.33404</v>
      </c>
    </row>
    <row r="5" spans="1:35" x14ac:dyDescent="0.2">
      <c r="A5" s="35" t="s">
        <v>1160</v>
      </c>
      <c r="B5" s="75" t="s">
        <v>753</v>
      </c>
      <c r="C5" s="31">
        <f>-IS!C5</f>
        <v>-92.143619999999999</v>
      </c>
      <c r="D5" s="31">
        <f>-IS!D5</f>
        <v>0</v>
      </c>
      <c r="E5" s="31">
        <f>-IS!E5</f>
        <v>0</v>
      </c>
      <c r="F5" s="31">
        <f>-IS!F5</f>
        <v>0</v>
      </c>
      <c r="G5" s="31">
        <f>-IS!G5</f>
        <v>0</v>
      </c>
      <c r="H5" s="31">
        <f>-IS!H5</f>
        <v>0</v>
      </c>
      <c r="I5" s="31">
        <f>-IS!I5</f>
        <v>0</v>
      </c>
      <c r="J5" s="31">
        <f>-IS!J5</f>
        <v>0</v>
      </c>
      <c r="K5" s="31">
        <f>-IS!K5</f>
        <v>0</v>
      </c>
      <c r="L5" s="31">
        <f>-IS!L5</f>
        <v>0</v>
      </c>
      <c r="M5" s="31">
        <f>-IS!M5</f>
        <v>0</v>
      </c>
      <c r="N5" s="31">
        <f>-IS!N5</f>
        <v>90.199699999999993</v>
      </c>
      <c r="O5" s="31">
        <f>-IS!O5</f>
        <v>-90.199699999999993</v>
      </c>
      <c r="P5" s="31">
        <f>-IS!P5</f>
        <v>0</v>
      </c>
      <c r="Q5" s="31">
        <f>-IS!Q5</f>
        <v>0</v>
      </c>
      <c r="R5" s="31">
        <f>-IS!R5</f>
        <v>0</v>
      </c>
      <c r="S5" s="31">
        <f>-IS!S5</f>
        <v>0</v>
      </c>
      <c r="T5" s="31">
        <f>-IS!T5</f>
        <v>0</v>
      </c>
      <c r="U5" s="31">
        <f>-IS!U5</f>
        <v>0</v>
      </c>
      <c r="V5" s="31">
        <f>-IS!V5</f>
        <v>0</v>
      </c>
      <c r="W5" s="31">
        <f>-IS!W5</f>
        <v>0</v>
      </c>
      <c r="X5" s="31">
        <f>-IS!X5</f>
        <v>0</v>
      </c>
      <c r="Y5" s="31">
        <f>-IS!Y5</f>
        <v>0</v>
      </c>
      <c r="Z5" s="31">
        <f>-IS!Z5</f>
        <v>104.88045</v>
      </c>
      <c r="AA5" s="31">
        <f>-IS!AA5</f>
        <v>-104.88045</v>
      </c>
      <c r="AB5" s="31">
        <f>-IS!AB5</f>
        <v>0</v>
      </c>
      <c r="AC5" s="31">
        <f>-IS!AC5</f>
        <v>0</v>
      </c>
      <c r="AD5" s="31">
        <f>-IS!AD5</f>
        <v>0</v>
      </c>
      <c r="AE5" s="6"/>
      <c r="AF5" s="6">
        <f>SUM(C5:N5)</f>
        <v>-1.9439200000000056</v>
      </c>
      <c r="AG5" s="6">
        <f>SUM(O5:Z5)</f>
        <v>14.680750000000003</v>
      </c>
      <c r="AH5" s="6">
        <f t="shared" si="1"/>
        <v>0</v>
      </c>
      <c r="AI5" s="6">
        <f t="shared" si="1"/>
        <v>0</v>
      </c>
    </row>
    <row r="6" spans="1:35" x14ac:dyDescent="0.2">
      <c r="A6" s="35" t="s">
        <v>1143</v>
      </c>
      <c r="B6" s="75" t="s">
        <v>701</v>
      </c>
      <c r="C6" s="69" t="s">
        <v>1137</v>
      </c>
      <c r="D6" s="69" t="s">
        <v>1137</v>
      </c>
      <c r="E6" s="69" t="s">
        <v>1137</v>
      </c>
      <c r="F6" s="69" t="s">
        <v>1137</v>
      </c>
      <c r="G6" s="69" t="s">
        <v>1137</v>
      </c>
      <c r="H6" s="69" t="s">
        <v>1137</v>
      </c>
      <c r="I6" s="69" t="s">
        <v>1137</v>
      </c>
      <c r="J6" s="69" t="s">
        <v>1137</v>
      </c>
      <c r="K6" s="69" t="s">
        <v>1137</v>
      </c>
      <c r="L6" s="69" t="s">
        <v>1137</v>
      </c>
      <c r="M6" s="69" t="s">
        <v>1137</v>
      </c>
      <c r="N6" s="69" t="s">
        <v>1137</v>
      </c>
      <c r="O6" s="69" t="s">
        <v>1137</v>
      </c>
      <c r="P6" s="69" t="s">
        <v>1137</v>
      </c>
      <c r="Q6" s="69" t="s">
        <v>1137</v>
      </c>
      <c r="R6" s="69" t="s">
        <v>1137</v>
      </c>
      <c r="S6" s="69" t="s">
        <v>1137</v>
      </c>
      <c r="T6" s="69" t="s">
        <v>1137</v>
      </c>
      <c r="U6" s="69" t="s">
        <v>1137</v>
      </c>
      <c r="V6" s="69" t="s">
        <v>1137</v>
      </c>
      <c r="W6" s="69" t="s">
        <v>1137</v>
      </c>
      <c r="X6" s="69" t="s">
        <v>1137</v>
      </c>
      <c r="Y6" s="69" t="s">
        <v>1137</v>
      </c>
      <c r="Z6" s="69" t="s">
        <v>1137</v>
      </c>
      <c r="AA6" s="69" t="s">
        <v>1137</v>
      </c>
      <c r="AB6" s="69" t="s">
        <v>1137</v>
      </c>
      <c r="AC6" s="69" t="s">
        <v>1137</v>
      </c>
      <c r="AD6" s="69" t="s">
        <v>1137</v>
      </c>
      <c r="AE6" s="6"/>
      <c r="AF6" s="69" t="s">
        <v>1137</v>
      </c>
      <c r="AG6" s="69" t="s">
        <v>1137</v>
      </c>
      <c r="AH6" s="69" t="s">
        <v>1137</v>
      </c>
      <c r="AI6" s="69" t="s">
        <v>1137</v>
      </c>
    </row>
    <row r="7" spans="1:35" ht="13.5" x14ac:dyDescent="0.35">
      <c r="A7" s="35" t="s">
        <v>656</v>
      </c>
      <c r="B7" s="75" t="s">
        <v>1142</v>
      </c>
      <c r="C7" s="40">
        <v>0</v>
      </c>
      <c r="D7" s="40">
        <v>0</v>
      </c>
      <c r="E7" s="40">
        <v>0</v>
      </c>
      <c r="F7" s="40">
        <v>0</v>
      </c>
      <c r="G7" s="40">
        <v>-78.206999999999994</v>
      </c>
      <c r="H7" s="40">
        <v>0</v>
      </c>
      <c r="I7" s="40">
        <v>0</v>
      </c>
      <c r="J7" s="40">
        <v>0</v>
      </c>
      <c r="K7" s="40">
        <v>0</v>
      </c>
      <c r="L7" s="40">
        <v>0</v>
      </c>
      <c r="M7" s="40">
        <v>0</v>
      </c>
      <c r="N7" s="40">
        <v>0</v>
      </c>
      <c r="O7" s="40">
        <v>0</v>
      </c>
      <c r="P7" s="40">
        <v>0</v>
      </c>
      <c r="Q7" s="40">
        <v>0</v>
      </c>
      <c r="R7" s="40">
        <v>0</v>
      </c>
      <c r="S7" s="40">
        <v>0</v>
      </c>
      <c r="T7" s="40">
        <v>0</v>
      </c>
      <c r="U7" s="40">
        <v>0</v>
      </c>
      <c r="V7" s="40">
        <v>0</v>
      </c>
      <c r="W7" s="40">
        <v>0</v>
      </c>
      <c r="X7" s="40">
        <v>0</v>
      </c>
      <c r="Y7" s="40">
        <v>0</v>
      </c>
      <c r="Z7" s="40">
        <v>0</v>
      </c>
      <c r="AA7" s="40">
        <v>0</v>
      </c>
      <c r="AB7" s="40">
        <v>0</v>
      </c>
      <c r="AC7" s="40">
        <v>0</v>
      </c>
      <c r="AD7" s="40">
        <v>0</v>
      </c>
      <c r="AE7" s="12"/>
      <c r="AF7" s="12">
        <f>SUM(C7:N7)</f>
        <v>-78.206999999999994</v>
      </c>
      <c r="AG7" s="12">
        <f>SUM(O7:Z7)</f>
        <v>0</v>
      </c>
      <c r="AH7" s="12">
        <f t="shared" si="1"/>
        <v>0</v>
      </c>
      <c r="AI7" s="12">
        <f t="shared" si="1"/>
        <v>0</v>
      </c>
    </row>
    <row r="8" spans="1:35" ht="13.5" x14ac:dyDescent="0.35">
      <c r="A8" s="35" t="s">
        <v>1157</v>
      </c>
      <c r="B8" s="75">
        <v>1</v>
      </c>
      <c r="C8" s="40">
        <f>SUM(C5:C7)</f>
        <v>-92.143619999999999</v>
      </c>
      <c r="D8" s="40">
        <f t="shared" ref="D8:AD8" si="2">SUM(D5:D7)</f>
        <v>0</v>
      </c>
      <c r="E8" s="40">
        <f t="shared" si="2"/>
        <v>0</v>
      </c>
      <c r="F8" s="40">
        <f t="shared" si="2"/>
        <v>0</v>
      </c>
      <c r="G8" s="40">
        <f t="shared" si="2"/>
        <v>-78.206999999999994</v>
      </c>
      <c r="H8" s="40">
        <f t="shared" si="2"/>
        <v>0</v>
      </c>
      <c r="I8" s="40">
        <f t="shared" si="2"/>
        <v>0</v>
      </c>
      <c r="J8" s="40">
        <f t="shared" si="2"/>
        <v>0</v>
      </c>
      <c r="K8" s="40">
        <f t="shared" si="2"/>
        <v>0</v>
      </c>
      <c r="L8" s="40">
        <f t="shared" si="2"/>
        <v>0</v>
      </c>
      <c r="M8" s="40">
        <f t="shared" si="2"/>
        <v>0</v>
      </c>
      <c r="N8" s="40">
        <f t="shared" si="2"/>
        <v>90.199699999999993</v>
      </c>
      <c r="O8" s="40">
        <f t="shared" si="2"/>
        <v>-90.199699999999993</v>
      </c>
      <c r="P8" s="40">
        <f t="shared" si="2"/>
        <v>0</v>
      </c>
      <c r="Q8" s="40">
        <f t="shared" si="2"/>
        <v>0</v>
      </c>
      <c r="R8" s="40">
        <f t="shared" si="2"/>
        <v>0</v>
      </c>
      <c r="S8" s="40">
        <f t="shared" si="2"/>
        <v>0</v>
      </c>
      <c r="T8" s="40">
        <f t="shared" si="2"/>
        <v>0</v>
      </c>
      <c r="U8" s="40">
        <f t="shared" si="2"/>
        <v>0</v>
      </c>
      <c r="V8" s="40">
        <f t="shared" si="2"/>
        <v>0</v>
      </c>
      <c r="W8" s="40">
        <f t="shared" si="2"/>
        <v>0</v>
      </c>
      <c r="X8" s="40">
        <f t="shared" si="2"/>
        <v>0</v>
      </c>
      <c r="Y8" s="40">
        <f t="shared" si="2"/>
        <v>0</v>
      </c>
      <c r="Z8" s="40">
        <f t="shared" si="2"/>
        <v>104.88045</v>
      </c>
      <c r="AA8" s="40">
        <f t="shared" si="2"/>
        <v>-104.88045</v>
      </c>
      <c r="AB8" s="40">
        <f t="shared" si="2"/>
        <v>0</v>
      </c>
      <c r="AC8" s="40">
        <f t="shared" si="2"/>
        <v>0</v>
      </c>
      <c r="AD8" s="40">
        <f t="shared" si="2"/>
        <v>0</v>
      </c>
      <c r="AE8" s="12"/>
      <c r="AF8" s="40">
        <f t="shared" ref="AF8" si="3">SUM(AF5:AF7)</f>
        <v>-80.150919999999999</v>
      </c>
      <c r="AG8" s="40">
        <f t="shared" ref="AG8" si="4">SUM(AG5:AG7)</f>
        <v>14.680750000000003</v>
      </c>
      <c r="AH8" s="40">
        <f t="shared" ref="AH8" si="5">SUM(AH5:AH7)</f>
        <v>0</v>
      </c>
      <c r="AI8" s="40">
        <f t="shared" ref="AI8" si="6">SUM(AI5:AI7)</f>
        <v>0</v>
      </c>
    </row>
    <row r="9" spans="1:35" x14ac:dyDescent="0.2">
      <c r="A9" s="3" t="s">
        <v>754</v>
      </c>
      <c r="B9" s="75"/>
      <c r="C9" s="15">
        <f>SUM(C4,C8)</f>
        <v>104.37968000000001</v>
      </c>
      <c r="D9" s="15">
        <f t="shared" ref="D9:AD9" si="7">SUM(D4,D8)</f>
        <v>91.14936999999999</v>
      </c>
      <c r="E9" s="15">
        <f t="shared" si="7"/>
        <v>81.827619999999996</v>
      </c>
      <c r="F9" s="15">
        <f t="shared" si="7"/>
        <v>80.828210000000013</v>
      </c>
      <c r="G9" s="15">
        <f t="shared" si="7"/>
        <v>73.86384000000001</v>
      </c>
      <c r="H9" s="15">
        <f t="shared" si="7"/>
        <v>84.77436999999999</v>
      </c>
      <c r="I9" s="15">
        <f t="shared" si="7"/>
        <v>86.016890000000004</v>
      </c>
      <c r="J9" s="15">
        <f t="shared" si="7"/>
        <v>105.05967999999999</v>
      </c>
      <c r="K9" s="15">
        <f t="shared" si="7"/>
        <v>72.823949999999996</v>
      </c>
      <c r="L9" s="15">
        <f t="shared" si="7"/>
        <v>128.30127999999999</v>
      </c>
      <c r="M9" s="15">
        <f t="shared" si="7"/>
        <v>120.80761</v>
      </c>
      <c r="N9" s="15">
        <f t="shared" si="7"/>
        <v>96.755409999999998</v>
      </c>
      <c r="O9" s="15">
        <f t="shared" si="7"/>
        <v>81.90337000000001</v>
      </c>
      <c r="P9" s="15">
        <f t="shared" si="7"/>
        <v>108.72225</v>
      </c>
      <c r="Q9" s="15">
        <f t="shared" si="7"/>
        <v>71.443550000000002</v>
      </c>
      <c r="R9" s="15">
        <f t="shared" si="7"/>
        <v>88.748619999999988</v>
      </c>
      <c r="S9" s="15">
        <f t="shared" si="7"/>
        <v>87.422039999999996</v>
      </c>
      <c r="T9" s="15">
        <f t="shared" si="7"/>
        <v>56.918889999999998</v>
      </c>
      <c r="U9" s="15">
        <f t="shared" si="7"/>
        <v>105.59872</v>
      </c>
      <c r="V9" s="15">
        <f t="shared" si="7"/>
        <v>101.52807000000001</v>
      </c>
      <c r="W9" s="15">
        <f t="shared" si="7"/>
        <v>112.05999</v>
      </c>
      <c r="X9" s="15">
        <f t="shared" si="7"/>
        <v>99.656440000000003</v>
      </c>
      <c r="Y9" s="15">
        <f t="shared" si="7"/>
        <v>102.90187</v>
      </c>
      <c r="Z9" s="15">
        <f t="shared" si="7"/>
        <v>119.48027999999999</v>
      </c>
      <c r="AA9" s="15">
        <f t="shared" si="7"/>
        <v>98.625119999999981</v>
      </c>
      <c r="AB9" s="15">
        <f t="shared" si="7"/>
        <v>97.601240000000004</v>
      </c>
      <c r="AC9" s="15">
        <f t="shared" si="7"/>
        <v>109.42701</v>
      </c>
      <c r="AD9" s="15">
        <f t="shared" si="7"/>
        <v>113.11436999999999</v>
      </c>
      <c r="AF9" s="15">
        <f t="shared" ref="AF9" si="8">SUM(AF4,AF8)</f>
        <v>1126.58791</v>
      </c>
      <c r="AG9" s="15">
        <f t="shared" ref="AG9" si="9">SUM(AG4,AG8)</f>
        <v>1136.38409</v>
      </c>
      <c r="AH9" s="15">
        <f t="shared" ref="AH9" si="10">SUM(AH4,AH8)</f>
        <v>1179.9682899999998</v>
      </c>
      <c r="AI9" s="15">
        <f t="shared" ref="AI9" si="11">SUM(AI4,AI8)</f>
        <v>1204.33404</v>
      </c>
    </row>
    <row r="10" spans="1:35" ht="3" customHeight="1" x14ac:dyDescent="0.2">
      <c r="B10" s="75"/>
    </row>
    <row r="11" spans="1:35" x14ac:dyDescent="0.2">
      <c r="A11" s="3" t="s">
        <v>1156</v>
      </c>
      <c r="B11" s="75"/>
      <c r="C11" s="15">
        <f>IS!C58</f>
        <v>131.91244</v>
      </c>
      <c r="D11" s="15">
        <f>IS!D58</f>
        <v>33.005879999999983</v>
      </c>
      <c r="E11" s="15">
        <f>IS!E58</f>
        <v>28.307269999999988</v>
      </c>
      <c r="F11" s="15">
        <f>IS!F58</f>
        <v>32.625460000000018</v>
      </c>
      <c r="G11" s="15">
        <f>IS!G58</f>
        <v>89.73424</v>
      </c>
      <c r="H11" s="15">
        <f>IS!H58</f>
        <v>30.201179999999997</v>
      </c>
      <c r="I11" s="15">
        <f>IS!I58</f>
        <v>26.364450000000019</v>
      </c>
      <c r="J11" s="15">
        <f>IS!J58</f>
        <v>33.330909999999975</v>
      </c>
      <c r="K11" s="15">
        <f>IS!K58</f>
        <v>10.491400000000002</v>
      </c>
      <c r="L11" s="15">
        <f>IS!L58</f>
        <v>41.891389999999987</v>
      </c>
      <c r="M11" s="15">
        <f>IS!M58</f>
        <v>53.397059999999996</v>
      </c>
      <c r="N11" s="15">
        <f>IS!N58</f>
        <v>-103.94997999999998</v>
      </c>
      <c r="O11" s="15">
        <f>IS!O58</f>
        <v>130.94702999999998</v>
      </c>
      <c r="P11" s="15">
        <f>IS!P58</f>
        <v>66.500660000000011</v>
      </c>
      <c r="Q11" s="15">
        <f>IS!Q58</f>
        <v>25.144030000000008</v>
      </c>
      <c r="R11" s="15">
        <f>IS!R58</f>
        <v>27.851759999999981</v>
      </c>
      <c r="S11" s="15">
        <f>IS!S58</f>
        <v>45.026219999999988</v>
      </c>
      <c r="T11" s="15">
        <f>IS!T58</f>
        <v>19.113239999999998</v>
      </c>
      <c r="U11" s="15">
        <f>IS!U58</f>
        <v>50.277619999999999</v>
      </c>
      <c r="V11" s="15">
        <f>IS!V58</f>
        <v>48.457870000000028</v>
      </c>
      <c r="W11" s="15">
        <f>IS!W58</f>
        <v>45.714189999999988</v>
      </c>
      <c r="X11" s="15">
        <f>IS!X58</f>
        <v>11.458960000000005</v>
      </c>
      <c r="Y11" s="15">
        <f>IS!Y58</f>
        <v>35.669069999999991</v>
      </c>
      <c r="Z11" s="15">
        <f>IS!Z58</f>
        <v>-6.0991299999999917</v>
      </c>
      <c r="AA11" s="15">
        <f>IS!AA58</f>
        <v>142.93576000000002</v>
      </c>
      <c r="AB11" s="15">
        <f>IS!AB58</f>
        <v>35.712290000000003</v>
      </c>
      <c r="AC11" s="15">
        <f>IS!AC58</f>
        <v>48.233319999999992</v>
      </c>
      <c r="AD11" s="15">
        <f>IS!AD58</f>
        <v>41.833390000000001</v>
      </c>
      <c r="AF11" s="15">
        <f t="shared" ref="AF11:AF14" si="12">SUM(C11:N11)</f>
        <v>407.31170000000003</v>
      </c>
      <c r="AG11" s="15">
        <f t="shared" ref="AG11:AG14" si="13">SUM(O11:Z11)</f>
        <v>500.06151999999997</v>
      </c>
      <c r="AH11" s="15">
        <f t="shared" ref="AH11:AI14" si="14">SUM(R11:AC11)</f>
        <v>504.35116999999991</v>
      </c>
      <c r="AI11" s="15">
        <f t="shared" si="14"/>
        <v>518.33279999999991</v>
      </c>
    </row>
    <row r="12" spans="1:35" x14ac:dyDescent="0.2">
      <c r="A12" s="35" t="s">
        <v>755</v>
      </c>
      <c r="B12" s="75"/>
      <c r="C12" s="6">
        <v>0</v>
      </c>
      <c r="D12" s="6">
        <v>0</v>
      </c>
      <c r="E12" s="6">
        <v>0</v>
      </c>
      <c r="F12" s="6">
        <v>0</v>
      </c>
      <c r="G12" s="6">
        <v>0</v>
      </c>
      <c r="H12" s="6">
        <v>0</v>
      </c>
      <c r="I12" s="6">
        <v>0</v>
      </c>
      <c r="J12" s="6">
        <v>0</v>
      </c>
      <c r="K12" s="6">
        <v>0</v>
      </c>
      <c r="L12" s="6">
        <v>0</v>
      </c>
      <c r="M12" s="6">
        <v>0</v>
      </c>
      <c r="N12" s="6">
        <v>0</v>
      </c>
      <c r="O12" s="6">
        <v>0</v>
      </c>
      <c r="P12" s="6">
        <v>0</v>
      </c>
      <c r="Q12" s="6">
        <v>0</v>
      </c>
      <c r="R12" s="6">
        <v>0</v>
      </c>
      <c r="S12" s="6">
        <v>0</v>
      </c>
      <c r="T12" s="6">
        <v>0</v>
      </c>
      <c r="U12" s="6">
        <v>0</v>
      </c>
      <c r="V12" s="6">
        <v>0</v>
      </c>
      <c r="W12" s="6">
        <v>0</v>
      </c>
      <c r="X12" s="6">
        <v>0</v>
      </c>
      <c r="Y12" s="6">
        <v>0</v>
      </c>
      <c r="Z12" s="6">
        <v>0</v>
      </c>
      <c r="AA12" s="6">
        <v>0</v>
      </c>
      <c r="AB12" s="6">
        <v>0</v>
      </c>
      <c r="AC12" s="6">
        <v>0</v>
      </c>
      <c r="AD12" s="6">
        <v>0</v>
      </c>
      <c r="AE12" s="6"/>
      <c r="AF12" s="6">
        <f t="shared" si="12"/>
        <v>0</v>
      </c>
      <c r="AG12" s="6">
        <f t="shared" si="13"/>
        <v>0</v>
      </c>
      <c r="AH12" s="6">
        <f t="shared" si="14"/>
        <v>0</v>
      </c>
      <c r="AI12" s="6">
        <f t="shared" si="14"/>
        <v>0</v>
      </c>
    </row>
    <row r="13" spans="1:35" x14ac:dyDescent="0.2">
      <c r="A13" s="35" t="s">
        <v>759</v>
      </c>
      <c r="B13" s="75"/>
      <c r="C13" s="6">
        <f>IS!C56</f>
        <v>0</v>
      </c>
      <c r="D13" s="6">
        <f>IS!D56</f>
        <v>0</v>
      </c>
      <c r="E13" s="6">
        <f>IS!E56</f>
        <v>0</v>
      </c>
      <c r="F13" s="6">
        <f>IS!F56</f>
        <v>0</v>
      </c>
      <c r="G13" s="6">
        <f>IS!G56</f>
        <v>0</v>
      </c>
      <c r="H13" s="6">
        <f>IS!H56</f>
        <v>0</v>
      </c>
      <c r="I13" s="6">
        <f>IS!I56</f>
        <v>0</v>
      </c>
      <c r="J13" s="6">
        <f>IS!J56</f>
        <v>0</v>
      </c>
      <c r="K13" s="6">
        <f>IS!K56</f>
        <v>0</v>
      </c>
      <c r="L13" s="6">
        <f>IS!L56</f>
        <v>0</v>
      </c>
      <c r="M13" s="6">
        <f>IS!M56</f>
        <v>0</v>
      </c>
      <c r="N13" s="6">
        <f>IS!N56</f>
        <v>23.463000000000001</v>
      </c>
      <c r="O13" s="6">
        <f>IS!O56</f>
        <v>0</v>
      </c>
      <c r="P13" s="6">
        <f>IS!P56</f>
        <v>0</v>
      </c>
      <c r="Q13" s="6">
        <f>IS!Q56</f>
        <v>0</v>
      </c>
      <c r="R13" s="6">
        <f>IS!R56</f>
        <v>0</v>
      </c>
      <c r="S13" s="6">
        <f>IS!S56</f>
        <v>0</v>
      </c>
      <c r="T13" s="6">
        <f>IS!T56</f>
        <v>0</v>
      </c>
      <c r="U13" s="6">
        <f>IS!U56</f>
        <v>0</v>
      </c>
      <c r="V13" s="6">
        <f>IS!V56</f>
        <v>0</v>
      </c>
      <c r="W13" s="6">
        <f>IS!W56</f>
        <v>0</v>
      </c>
      <c r="X13" s="6">
        <f>IS!X56</f>
        <v>0</v>
      </c>
      <c r="Y13" s="6">
        <f>IS!Y56</f>
        <v>0</v>
      </c>
      <c r="Z13" s="6">
        <f>IS!Z56</f>
        <v>0</v>
      </c>
      <c r="AA13" s="6">
        <f>IS!AA56</f>
        <v>0</v>
      </c>
      <c r="AB13" s="6">
        <f>IS!AB56</f>
        <v>0</v>
      </c>
      <c r="AC13" s="6">
        <f>IS!AC56</f>
        <v>0</v>
      </c>
      <c r="AD13" s="6">
        <f>IS!AD56</f>
        <v>0</v>
      </c>
      <c r="AE13" s="6"/>
      <c r="AF13" s="6">
        <f t="shared" si="12"/>
        <v>23.463000000000001</v>
      </c>
      <c r="AG13" s="6">
        <f t="shared" si="13"/>
        <v>0</v>
      </c>
      <c r="AH13" s="6">
        <f t="shared" si="14"/>
        <v>0</v>
      </c>
      <c r="AI13" s="6">
        <f t="shared" si="14"/>
        <v>0</v>
      </c>
    </row>
    <row r="14" spans="1:35" ht="13.5" x14ac:dyDescent="0.35">
      <c r="A14" s="35" t="s">
        <v>756</v>
      </c>
      <c r="B14" s="75"/>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2">
        <v>0</v>
      </c>
      <c r="AE14" s="12"/>
      <c r="AF14" s="12">
        <f t="shared" si="12"/>
        <v>0</v>
      </c>
      <c r="AG14" s="12">
        <f t="shared" si="13"/>
        <v>0</v>
      </c>
      <c r="AH14" s="12">
        <f t="shared" si="14"/>
        <v>0</v>
      </c>
      <c r="AI14" s="12">
        <f t="shared" si="14"/>
        <v>0</v>
      </c>
    </row>
    <row r="15" spans="1:35" x14ac:dyDescent="0.2">
      <c r="A15" s="3" t="s">
        <v>757</v>
      </c>
      <c r="B15" s="75"/>
      <c r="C15" s="15">
        <f>SUM(C11:C14)</f>
        <v>131.91244</v>
      </c>
      <c r="D15" s="15">
        <f t="shared" ref="D15:AC15" si="15">SUM(D11:D14)</f>
        <v>33.005879999999983</v>
      </c>
      <c r="E15" s="15">
        <f t="shared" si="15"/>
        <v>28.307269999999988</v>
      </c>
      <c r="F15" s="15">
        <f t="shared" si="15"/>
        <v>32.625460000000018</v>
      </c>
      <c r="G15" s="15">
        <f t="shared" si="15"/>
        <v>89.73424</v>
      </c>
      <c r="H15" s="15">
        <f t="shared" si="15"/>
        <v>30.201179999999997</v>
      </c>
      <c r="I15" s="15">
        <f t="shared" si="15"/>
        <v>26.364450000000019</v>
      </c>
      <c r="J15" s="15">
        <f t="shared" si="15"/>
        <v>33.330909999999975</v>
      </c>
      <c r="K15" s="15">
        <f t="shared" si="15"/>
        <v>10.491400000000002</v>
      </c>
      <c r="L15" s="15">
        <f t="shared" si="15"/>
        <v>41.891389999999987</v>
      </c>
      <c r="M15" s="15">
        <f t="shared" si="15"/>
        <v>53.397059999999996</v>
      </c>
      <c r="N15" s="15">
        <f t="shared" si="15"/>
        <v>-80.486979999999988</v>
      </c>
      <c r="O15" s="15">
        <f t="shared" si="15"/>
        <v>130.94702999999998</v>
      </c>
      <c r="P15" s="15">
        <f t="shared" si="15"/>
        <v>66.500660000000011</v>
      </c>
      <c r="Q15" s="15">
        <f t="shared" si="15"/>
        <v>25.144030000000008</v>
      </c>
      <c r="R15" s="15">
        <f t="shared" si="15"/>
        <v>27.851759999999981</v>
      </c>
      <c r="S15" s="15">
        <f t="shared" si="15"/>
        <v>45.026219999999988</v>
      </c>
      <c r="T15" s="15">
        <f t="shared" si="15"/>
        <v>19.113239999999998</v>
      </c>
      <c r="U15" s="15">
        <f t="shared" si="15"/>
        <v>50.277619999999999</v>
      </c>
      <c r="V15" s="15">
        <f t="shared" si="15"/>
        <v>48.457870000000028</v>
      </c>
      <c r="W15" s="15">
        <f t="shared" si="15"/>
        <v>45.714189999999988</v>
      </c>
      <c r="X15" s="15">
        <f t="shared" si="15"/>
        <v>11.458960000000005</v>
      </c>
      <c r="Y15" s="15">
        <f t="shared" si="15"/>
        <v>35.669069999999991</v>
      </c>
      <c r="Z15" s="15">
        <f t="shared" si="15"/>
        <v>-6.0991299999999917</v>
      </c>
      <c r="AA15" s="15">
        <f t="shared" si="15"/>
        <v>142.93576000000002</v>
      </c>
      <c r="AB15" s="15">
        <f t="shared" si="15"/>
        <v>35.712290000000003</v>
      </c>
      <c r="AC15" s="15">
        <f t="shared" si="15"/>
        <v>48.233319999999992</v>
      </c>
      <c r="AD15" s="15">
        <f t="shared" ref="AD15" si="16">SUM(AD11:AD14)</f>
        <v>41.833390000000001</v>
      </c>
      <c r="AF15" s="15">
        <f t="shared" ref="AF15" si="17">SUM(AF11:AF14)</f>
        <v>430.77470000000005</v>
      </c>
      <c r="AG15" s="15">
        <f t="shared" ref="AG15" si="18">SUM(AG11:AG14)</f>
        <v>500.06151999999997</v>
      </c>
      <c r="AH15" s="15">
        <f t="shared" ref="AH15:AI15" si="19">SUM(AH11:AH14)</f>
        <v>504.35116999999991</v>
      </c>
      <c r="AI15" s="15">
        <f t="shared" si="19"/>
        <v>518.33279999999991</v>
      </c>
    </row>
    <row r="16" spans="1:35" x14ac:dyDescent="0.2">
      <c r="A16" s="37" t="s">
        <v>760</v>
      </c>
      <c r="B16" s="76"/>
      <c r="C16" s="36">
        <f>IFERROR(C15/C4,0)</f>
        <v>0.67123053602295502</v>
      </c>
      <c r="D16" s="36">
        <f t="shared" ref="D16:AC16" si="20">IFERROR(D15/D4,0)</f>
        <v>0.36210760425442312</v>
      </c>
      <c r="E16" s="36">
        <f t="shared" si="20"/>
        <v>0.34593783859288574</v>
      </c>
      <c r="F16" s="36">
        <f t="shared" si="20"/>
        <v>0.40363952139976889</v>
      </c>
      <c r="G16" s="36">
        <f t="shared" si="20"/>
        <v>0.59008183291418659</v>
      </c>
      <c r="H16" s="36">
        <f t="shared" si="20"/>
        <v>0.3562536648753627</v>
      </c>
      <c r="I16" s="36">
        <f t="shared" si="20"/>
        <v>0.30650317629479534</v>
      </c>
      <c r="J16" s="36">
        <f t="shared" si="20"/>
        <v>0.31725691530756595</v>
      </c>
      <c r="K16" s="36">
        <f t="shared" si="20"/>
        <v>0.14406524227263151</v>
      </c>
      <c r="L16" s="36">
        <f t="shared" si="20"/>
        <v>0.32650796624944028</v>
      </c>
      <c r="M16" s="36">
        <f t="shared" si="20"/>
        <v>0.44200079779742352</v>
      </c>
      <c r="N16" s="36">
        <f t="shared" si="20"/>
        <v>-12.277385668371531</v>
      </c>
      <c r="O16" s="36">
        <f t="shared" si="20"/>
        <v>0.76086399853297204</v>
      </c>
      <c r="P16" s="36">
        <f t="shared" si="20"/>
        <v>0.61165639967899865</v>
      </c>
      <c r="Q16" s="36">
        <f t="shared" si="20"/>
        <v>0.35194261763308243</v>
      </c>
      <c r="R16" s="36">
        <f t="shared" si="20"/>
        <v>0.31382752768437394</v>
      </c>
      <c r="S16" s="36">
        <f t="shared" si="20"/>
        <v>0.51504426114970536</v>
      </c>
      <c r="T16" s="36">
        <f t="shared" si="20"/>
        <v>0.33579783442719979</v>
      </c>
      <c r="U16" s="36">
        <f t="shared" si="20"/>
        <v>0.47611959690420491</v>
      </c>
      <c r="V16" s="36">
        <f t="shared" si="20"/>
        <v>0.47728544431111536</v>
      </c>
      <c r="W16" s="36">
        <f t="shared" si="20"/>
        <v>0.40794390575976303</v>
      </c>
      <c r="X16" s="36">
        <f t="shared" si="20"/>
        <v>0.11498464123342159</v>
      </c>
      <c r="Y16" s="36">
        <f t="shared" si="20"/>
        <v>0.34663189308415865</v>
      </c>
      <c r="Z16" s="36">
        <f t="shared" si="20"/>
        <v>-0.4177534943900027</v>
      </c>
      <c r="AA16" s="36">
        <f t="shared" si="20"/>
        <v>0.70236780251272746</v>
      </c>
      <c r="AB16" s="36">
        <f t="shared" si="20"/>
        <v>0.36589996192671326</v>
      </c>
      <c r="AC16" s="36">
        <f t="shared" si="20"/>
        <v>0.44078075422146684</v>
      </c>
      <c r="AD16" s="36">
        <f t="shared" ref="AD16" si="21">IFERROR(AD15/AD4,0)</f>
        <v>0.36983267466370545</v>
      </c>
      <c r="AF16" s="36">
        <f t="shared" ref="AF16" si="22">IFERROR(AF15/AF4,0)</f>
        <v>0.35697425929353749</v>
      </c>
      <c r="AG16" s="36">
        <f t="shared" ref="AG16" si="23">IFERROR(AG15/AG4,0)</f>
        <v>0.44580550147956227</v>
      </c>
      <c r="AH16" s="36">
        <f t="shared" ref="AH16:AI16" si="24">IFERROR(AH15/AH4,0)</f>
        <v>0.42742773197744155</v>
      </c>
      <c r="AI16" s="36">
        <f t="shared" si="24"/>
        <v>0.43038956201885642</v>
      </c>
    </row>
    <row r="17" spans="1:35" ht="3" customHeight="1" x14ac:dyDescent="0.2">
      <c r="B17" s="75"/>
    </row>
    <row r="18" spans="1:35" x14ac:dyDescent="0.2">
      <c r="A18" s="9" t="s">
        <v>765</v>
      </c>
      <c r="B18" s="75"/>
    </row>
    <row r="19" spans="1:35" x14ac:dyDescent="0.2">
      <c r="A19" s="35" t="s">
        <v>1157</v>
      </c>
      <c r="B19" s="75">
        <v>1</v>
      </c>
      <c r="C19" s="6">
        <f>C8</f>
        <v>-92.143619999999999</v>
      </c>
      <c r="D19" s="6">
        <f t="shared" ref="D19:AD19" si="25">D8</f>
        <v>0</v>
      </c>
      <c r="E19" s="6">
        <f t="shared" si="25"/>
        <v>0</v>
      </c>
      <c r="F19" s="6">
        <f t="shared" si="25"/>
        <v>0</v>
      </c>
      <c r="G19" s="6">
        <f t="shared" si="25"/>
        <v>-78.206999999999994</v>
      </c>
      <c r="H19" s="6">
        <f t="shared" si="25"/>
        <v>0</v>
      </c>
      <c r="I19" s="6">
        <f t="shared" si="25"/>
        <v>0</v>
      </c>
      <c r="J19" s="6">
        <f t="shared" si="25"/>
        <v>0</v>
      </c>
      <c r="K19" s="6">
        <f t="shared" si="25"/>
        <v>0</v>
      </c>
      <c r="L19" s="6">
        <f t="shared" si="25"/>
        <v>0</v>
      </c>
      <c r="M19" s="6">
        <f t="shared" si="25"/>
        <v>0</v>
      </c>
      <c r="N19" s="6">
        <f t="shared" si="25"/>
        <v>90.199699999999993</v>
      </c>
      <c r="O19" s="6">
        <f t="shared" si="25"/>
        <v>-90.199699999999993</v>
      </c>
      <c r="P19" s="6">
        <f t="shared" si="25"/>
        <v>0</v>
      </c>
      <c r="Q19" s="6">
        <f t="shared" si="25"/>
        <v>0</v>
      </c>
      <c r="R19" s="6">
        <f t="shared" si="25"/>
        <v>0</v>
      </c>
      <c r="S19" s="6">
        <f t="shared" si="25"/>
        <v>0</v>
      </c>
      <c r="T19" s="6">
        <f t="shared" si="25"/>
        <v>0</v>
      </c>
      <c r="U19" s="6">
        <f t="shared" si="25"/>
        <v>0</v>
      </c>
      <c r="V19" s="6">
        <f t="shared" si="25"/>
        <v>0</v>
      </c>
      <c r="W19" s="6">
        <f t="shared" si="25"/>
        <v>0</v>
      </c>
      <c r="X19" s="6">
        <f t="shared" si="25"/>
        <v>0</v>
      </c>
      <c r="Y19" s="6">
        <f t="shared" si="25"/>
        <v>0</v>
      </c>
      <c r="Z19" s="6">
        <f t="shared" si="25"/>
        <v>104.88045</v>
      </c>
      <c r="AA19" s="6">
        <f t="shared" si="25"/>
        <v>-104.88045</v>
      </c>
      <c r="AB19" s="6">
        <f t="shared" si="25"/>
        <v>0</v>
      </c>
      <c r="AC19" s="6">
        <f t="shared" si="25"/>
        <v>0</v>
      </c>
      <c r="AD19" s="6">
        <f t="shared" si="25"/>
        <v>0</v>
      </c>
      <c r="AE19" s="6"/>
      <c r="AF19" s="6">
        <f t="shared" ref="AF19:AF25" si="26">SUM(C19:N19)</f>
        <v>-80.150919999999999</v>
      </c>
      <c r="AG19" s="6">
        <f t="shared" ref="AG19:AG25" si="27">SUM(O19:Z19)</f>
        <v>14.680750000000003</v>
      </c>
      <c r="AH19" s="6">
        <f t="shared" ref="AH19:AI25" si="28">SUM(R19:AC19)</f>
        <v>0</v>
      </c>
      <c r="AI19" s="6">
        <f t="shared" si="28"/>
        <v>0</v>
      </c>
    </row>
    <row r="20" spans="1:35" x14ac:dyDescent="0.2">
      <c r="A20" s="35" t="s">
        <v>767</v>
      </c>
      <c r="B20" s="75">
        <v>2</v>
      </c>
      <c r="C20" s="6">
        <f>'QoE - payroll accrual'!C7</f>
        <v>0</v>
      </c>
      <c r="D20" s="6">
        <f>'QoE - payroll accrual'!D7</f>
        <v>0</v>
      </c>
      <c r="E20" s="6">
        <f>'QoE - payroll accrual'!E7</f>
        <v>0</v>
      </c>
      <c r="F20" s="6">
        <f>'QoE - payroll accrual'!F7</f>
        <v>0</v>
      </c>
      <c r="G20" s="6">
        <f>'QoE - payroll accrual'!G7</f>
        <v>0</v>
      </c>
      <c r="H20" s="6">
        <f>'QoE - payroll accrual'!H7</f>
        <v>0</v>
      </c>
      <c r="I20" s="6">
        <f>'QoE - payroll accrual'!I7</f>
        <v>0</v>
      </c>
      <c r="J20" s="6">
        <f>'QoE - payroll accrual'!J7</f>
        <v>0</v>
      </c>
      <c r="K20" s="6">
        <f>'QoE - payroll accrual'!K7</f>
        <v>0</v>
      </c>
      <c r="L20" s="6">
        <f>'QoE - payroll accrual'!L7</f>
        <v>0</v>
      </c>
      <c r="M20" s="6">
        <f>'QoE - payroll accrual'!M7</f>
        <v>0</v>
      </c>
      <c r="N20" s="6">
        <f>'QoE - payroll accrual'!N7</f>
        <v>0</v>
      </c>
      <c r="O20" s="6">
        <f>'QoE - payroll accrual'!O7</f>
        <v>0</v>
      </c>
      <c r="P20" s="6">
        <f>'QoE - payroll accrual'!P7</f>
        <v>0</v>
      </c>
      <c r="Q20" s="6">
        <f>'QoE - payroll accrual'!Q7</f>
        <v>0</v>
      </c>
      <c r="R20" s="6">
        <f>'QoE - payroll accrual'!R7</f>
        <v>0</v>
      </c>
      <c r="S20" s="6">
        <f>'QoE - payroll accrual'!S7</f>
        <v>0</v>
      </c>
      <c r="T20" s="6">
        <f>'QoE - payroll accrual'!T7</f>
        <v>0</v>
      </c>
      <c r="U20" s="6">
        <f>'QoE - payroll accrual'!U7</f>
        <v>0</v>
      </c>
      <c r="V20" s="6">
        <f>'QoE - payroll accrual'!V7</f>
        <v>0</v>
      </c>
      <c r="W20" s="6">
        <f>'QoE - payroll accrual'!W7</f>
        <v>0</v>
      </c>
      <c r="X20" s="6">
        <f>'QoE - payroll accrual'!X7</f>
        <v>0</v>
      </c>
      <c r="Y20" s="6">
        <f>'QoE - payroll accrual'!Y7</f>
        <v>0</v>
      </c>
      <c r="Z20" s="6">
        <f>'QoE - payroll accrual'!Z7</f>
        <v>0</v>
      </c>
      <c r="AA20" s="6">
        <f>'QoE - payroll accrual'!AA7</f>
        <v>0</v>
      </c>
      <c r="AB20" s="6">
        <f>'QoE - payroll accrual'!AB7</f>
        <v>0</v>
      </c>
      <c r="AC20" s="6">
        <f>'QoE - payroll accrual'!AC7</f>
        <v>0</v>
      </c>
      <c r="AD20" s="6">
        <f>'QoE - payroll accrual'!AD7</f>
        <v>0</v>
      </c>
      <c r="AE20" s="6"/>
      <c r="AF20" s="6">
        <f t="shared" si="26"/>
        <v>0</v>
      </c>
      <c r="AG20" s="6">
        <f t="shared" si="27"/>
        <v>0</v>
      </c>
      <c r="AH20" s="6">
        <f t="shared" si="28"/>
        <v>0</v>
      </c>
      <c r="AI20" s="6">
        <f t="shared" si="28"/>
        <v>0</v>
      </c>
    </row>
    <row r="21" spans="1:35" x14ac:dyDescent="0.2">
      <c r="A21" s="35" t="s">
        <v>1154</v>
      </c>
      <c r="B21" s="75">
        <v>3</v>
      </c>
      <c r="C21" s="127">
        <f>'QoE - AP-COGS'!C13</f>
        <v>8.40428</v>
      </c>
      <c r="D21" s="127">
        <f>'QoE - AP-COGS'!D13</f>
        <v>4.7893400000000002</v>
      </c>
      <c r="E21" s="127">
        <f>'QoE - AP-COGS'!E13</f>
        <v>4.93</v>
      </c>
      <c r="F21" s="127">
        <f>'QoE - AP-COGS'!F13</f>
        <v>1.67431</v>
      </c>
      <c r="G21" s="127">
        <f>'QoE - AP-COGS'!G13</f>
        <v>2.8731900000000001</v>
      </c>
      <c r="H21" s="127">
        <f>'QoE - AP-COGS'!H13</f>
        <v>7.5441199999999995</v>
      </c>
      <c r="I21" s="127">
        <f>'QoE - AP-COGS'!I13</f>
        <v>11.055099999999998</v>
      </c>
      <c r="J21" s="127">
        <f>'QoE - AP-COGS'!J13</f>
        <v>10.525409999999997</v>
      </c>
      <c r="K21" s="127">
        <f>'QoE - AP-COGS'!K13</f>
        <v>6.6717200000000005</v>
      </c>
      <c r="L21" s="127">
        <f>'QoE - AP-COGS'!L13</f>
        <v>14.148739999999998</v>
      </c>
      <c r="M21" s="127">
        <f>'QoE - AP-COGS'!M13</f>
        <v>7.2177099999999994</v>
      </c>
      <c r="N21" s="127">
        <f>'QoE - AP-COGS'!N13</f>
        <v>11.610799999999999</v>
      </c>
      <c r="O21" s="127">
        <f>'QoE - AP-COGS'!O13</f>
        <v>1.9797300000000009</v>
      </c>
      <c r="P21" s="127">
        <f>'QoE - AP-COGS'!P13</f>
        <v>-0.94010000000000016</v>
      </c>
      <c r="Q21" s="127">
        <f>'QoE - AP-COGS'!Q13</f>
        <v>1.8215500000000011</v>
      </c>
      <c r="R21" s="127">
        <f>'QoE - AP-COGS'!R13</f>
        <v>0.99426000000000248</v>
      </c>
      <c r="S21" s="127">
        <f>'QoE - AP-COGS'!S13</f>
        <v>1.232</v>
      </c>
      <c r="T21" s="127">
        <f>'QoE - AP-COGS'!T13</f>
        <v>0.78898000000000001</v>
      </c>
      <c r="U21" s="127">
        <f>'QoE - AP-COGS'!U13</f>
        <v>0.17280999999999991</v>
      </c>
      <c r="V21" s="127">
        <f>'QoE - AP-COGS'!V13</f>
        <v>13.201619999999998</v>
      </c>
      <c r="W21" s="127">
        <f>'QoE - AP-COGS'!W13</f>
        <v>11.57549</v>
      </c>
      <c r="X21" s="127">
        <f>'QoE - AP-COGS'!X13</f>
        <v>13.897549999999999</v>
      </c>
      <c r="Y21" s="127">
        <f>'QoE - AP-COGS'!Y13</f>
        <v>9.95031</v>
      </c>
      <c r="Z21" s="127">
        <f>'QoE - AP-COGS'!Z13</f>
        <v>-54.674199999999999</v>
      </c>
      <c r="AA21" s="127">
        <f>'QoE - AP-COGS'!AA13</f>
        <v>5.1249500000000001</v>
      </c>
      <c r="AB21" s="127">
        <f>'QoE - AP-COGS'!AB13</f>
        <v>0.65800000000000003</v>
      </c>
      <c r="AC21" s="127">
        <f>'QoE - AP-COGS'!AC13</f>
        <v>-5.7829499999999996</v>
      </c>
      <c r="AD21" s="127">
        <f>'QoE - AP-COGS'!AD13</f>
        <v>2.6108700000000002</v>
      </c>
      <c r="AE21" s="6"/>
      <c r="AF21" s="6">
        <f t="shared" ref="AF21" si="29">SUM(C21:N21)</f>
        <v>91.44471999999999</v>
      </c>
      <c r="AG21" s="6">
        <f t="shared" ref="AG21" si="30">SUM(O21:Z21)</f>
        <v>0</v>
      </c>
      <c r="AH21" s="6">
        <f t="shared" ref="AH21" si="31">SUM(R21:AC21)</f>
        <v>-2.8611799999999898</v>
      </c>
      <c r="AI21" s="6">
        <f t="shared" ref="AI21" si="32">SUM(S21:AD21)</f>
        <v>-1.2445700000000008</v>
      </c>
    </row>
    <row r="22" spans="1:35" x14ac:dyDescent="0.2">
      <c r="A22" s="35" t="s">
        <v>1153</v>
      </c>
      <c r="B22" s="75">
        <v>4</v>
      </c>
      <c r="C22" s="127" t="s">
        <v>1137</v>
      </c>
      <c r="D22" s="127" t="s">
        <v>1137</v>
      </c>
      <c r="E22" s="127" t="s">
        <v>1137</v>
      </c>
      <c r="F22" s="127" t="s">
        <v>1137</v>
      </c>
      <c r="G22" s="127" t="s">
        <v>1137</v>
      </c>
      <c r="H22" s="127" t="s">
        <v>1137</v>
      </c>
      <c r="I22" s="127" t="s">
        <v>1137</v>
      </c>
      <c r="J22" s="127" t="s">
        <v>1137</v>
      </c>
      <c r="K22" s="127" t="s">
        <v>1137</v>
      </c>
      <c r="L22" s="127" t="s">
        <v>1137</v>
      </c>
      <c r="M22" s="127" t="s">
        <v>1137</v>
      </c>
      <c r="N22" s="127" t="s">
        <v>1137</v>
      </c>
      <c r="O22" s="127" t="s">
        <v>1137</v>
      </c>
      <c r="P22" s="127" t="s">
        <v>1137</v>
      </c>
      <c r="Q22" s="127" t="s">
        <v>1137</v>
      </c>
      <c r="R22" s="127" t="s">
        <v>1137</v>
      </c>
      <c r="S22" s="127" t="s">
        <v>1137</v>
      </c>
      <c r="T22" s="127" t="s">
        <v>1137</v>
      </c>
      <c r="U22" s="127" t="s">
        <v>1137</v>
      </c>
      <c r="V22" s="127" t="s">
        <v>1137</v>
      </c>
      <c r="W22" s="127" t="s">
        <v>1137</v>
      </c>
      <c r="X22" s="127" t="s">
        <v>1137</v>
      </c>
      <c r="Y22" s="127" t="s">
        <v>1137</v>
      </c>
      <c r="Z22" s="127" t="s">
        <v>1137</v>
      </c>
      <c r="AA22" s="127" t="s">
        <v>1137</v>
      </c>
      <c r="AB22" s="127" t="s">
        <v>1137</v>
      </c>
      <c r="AC22" s="127" t="s">
        <v>1137</v>
      </c>
      <c r="AD22" s="127" t="s">
        <v>1137</v>
      </c>
      <c r="AE22" s="6"/>
      <c r="AF22" s="127" t="s">
        <v>1137</v>
      </c>
      <c r="AG22" s="127" t="s">
        <v>1137</v>
      </c>
      <c r="AH22" s="127" t="s">
        <v>1137</v>
      </c>
      <c r="AI22" s="127" t="s">
        <v>1137</v>
      </c>
    </row>
    <row r="23" spans="1:35" x14ac:dyDescent="0.2">
      <c r="A23" s="35" t="s">
        <v>768</v>
      </c>
      <c r="B23" s="75">
        <v>5</v>
      </c>
      <c r="C23" s="127" t="s">
        <v>1137</v>
      </c>
      <c r="D23" s="127" t="s">
        <v>1137</v>
      </c>
      <c r="E23" s="127" t="s">
        <v>1137</v>
      </c>
      <c r="F23" s="127" t="s">
        <v>1137</v>
      </c>
      <c r="G23" s="127" t="s">
        <v>1137</v>
      </c>
      <c r="H23" s="127" t="s">
        <v>1137</v>
      </c>
      <c r="I23" s="127" t="s">
        <v>1137</v>
      </c>
      <c r="J23" s="127" t="s">
        <v>1137</v>
      </c>
      <c r="K23" s="127" t="s">
        <v>1137</v>
      </c>
      <c r="L23" s="127" t="s">
        <v>1137</v>
      </c>
      <c r="M23" s="127" t="s">
        <v>1137</v>
      </c>
      <c r="N23" s="127" t="s">
        <v>1137</v>
      </c>
      <c r="O23" s="127" t="s">
        <v>1137</v>
      </c>
      <c r="P23" s="127" t="s">
        <v>1137</v>
      </c>
      <c r="Q23" s="127" t="s">
        <v>1137</v>
      </c>
      <c r="R23" s="127" t="s">
        <v>1137</v>
      </c>
      <c r="S23" s="127" t="s">
        <v>1137</v>
      </c>
      <c r="T23" s="127" t="s">
        <v>1137</v>
      </c>
      <c r="U23" s="127" t="s">
        <v>1137</v>
      </c>
      <c r="V23" s="127" t="s">
        <v>1137</v>
      </c>
      <c r="W23" s="127" t="s">
        <v>1137</v>
      </c>
      <c r="X23" s="127" t="s">
        <v>1137</v>
      </c>
      <c r="Y23" s="127" t="s">
        <v>1137</v>
      </c>
      <c r="Z23" s="127" t="s">
        <v>1137</v>
      </c>
      <c r="AA23" s="127" t="s">
        <v>1137</v>
      </c>
      <c r="AB23" s="127" t="s">
        <v>1137</v>
      </c>
      <c r="AC23" s="127" t="s">
        <v>1137</v>
      </c>
      <c r="AD23" s="127" t="s">
        <v>1137</v>
      </c>
      <c r="AE23" s="6"/>
      <c r="AF23" s="127" t="s">
        <v>1137</v>
      </c>
      <c r="AG23" s="127" t="s">
        <v>1137</v>
      </c>
      <c r="AH23" s="127" t="s">
        <v>1137</v>
      </c>
      <c r="AI23" s="127" t="s">
        <v>1137</v>
      </c>
    </row>
    <row r="24" spans="1:35" x14ac:dyDescent="0.2">
      <c r="A24" s="35" t="s">
        <v>158</v>
      </c>
      <c r="B24" s="75">
        <v>6</v>
      </c>
      <c r="C24" s="6">
        <f>IS!C55</f>
        <v>0</v>
      </c>
      <c r="D24" s="6">
        <f>IS!D55</f>
        <v>0</v>
      </c>
      <c r="E24" s="6">
        <f>IS!E55</f>
        <v>0</v>
      </c>
      <c r="F24" s="6">
        <f>IS!F55</f>
        <v>0</v>
      </c>
      <c r="G24" s="6">
        <f>IS!G55</f>
        <v>0</v>
      </c>
      <c r="H24" s="6">
        <f>IS!H55</f>
        <v>-4.8</v>
      </c>
      <c r="I24" s="6">
        <f>IS!I55</f>
        <v>0</v>
      </c>
      <c r="J24" s="6">
        <f>IS!J55</f>
        <v>0</v>
      </c>
      <c r="K24" s="6">
        <f>IS!K55</f>
        <v>0</v>
      </c>
      <c r="L24" s="6">
        <f>IS!L55</f>
        <v>0</v>
      </c>
      <c r="M24" s="6">
        <f>IS!M55</f>
        <v>0</v>
      </c>
      <c r="N24" s="6">
        <f>IS!N55</f>
        <v>0</v>
      </c>
      <c r="O24" s="6">
        <f>IS!O55</f>
        <v>0</v>
      </c>
      <c r="P24" s="6">
        <f>IS!P55</f>
        <v>0</v>
      </c>
      <c r="Q24" s="6">
        <f>IS!Q55</f>
        <v>0</v>
      </c>
      <c r="R24" s="6">
        <f>IS!R55</f>
        <v>0</v>
      </c>
      <c r="S24" s="6">
        <f>IS!S55</f>
        <v>0</v>
      </c>
      <c r="T24" s="6">
        <f>IS!T55</f>
        <v>0</v>
      </c>
      <c r="U24" s="6">
        <f>IS!U55</f>
        <v>0</v>
      </c>
      <c r="V24" s="6">
        <f>IS!V55</f>
        <v>0</v>
      </c>
      <c r="W24" s="6">
        <f>IS!W55</f>
        <v>0</v>
      </c>
      <c r="X24" s="6">
        <f>IS!X55</f>
        <v>0</v>
      </c>
      <c r="Y24" s="6">
        <f>IS!Y55</f>
        <v>0</v>
      </c>
      <c r="Z24" s="6">
        <f>IS!Z55</f>
        <v>0</v>
      </c>
      <c r="AA24" s="6">
        <f>IS!AA55</f>
        <v>0</v>
      </c>
      <c r="AB24" s="6">
        <f>IS!AB55</f>
        <v>0</v>
      </c>
      <c r="AC24" s="6">
        <f>IS!AC55</f>
        <v>0</v>
      </c>
      <c r="AD24" s="6">
        <f>IS!AD55</f>
        <v>0</v>
      </c>
      <c r="AE24" s="6"/>
      <c r="AF24" s="6">
        <f t="shared" ref="AF24" si="33">SUM(C24:N24)</f>
        <v>-4.8</v>
      </c>
      <c r="AG24" s="6">
        <f t="shared" ref="AG24" si="34">SUM(O24:Z24)</f>
        <v>0</v>
      </c>
      <c r="AH24" s="6">
        <f t="shared" ref="AH24" si="35">SUM(R24:AC24)</f>
        <v>0</v>
      </c>
      <c r="AI24" s="6">
        <f t="shared" ref="AI24" si="36">SUM(S24:AD24)</f>
        <v>0</v>
      </c>
    </row>
    <row r="25" spans="1:35" x14ac:dyDescent="0.2">
      <c r="A25" s="35" t="s">
        <v>903</v>
      </c>
      <c r="B25" s="75">
        <v>7</v>
      </c>
      <c r="C25" s="6">
        <f>SUM('Payroll registers'!AG8,'Payroll registers'!AG36)+'GL - Manager'!X16</f>
        <v>0</v>
      </c>
      <c r="D25" s="6">
        <f>SUM('Payroll registers'!AH8,'Payroll registers'!AH36)+'GL - Manager'!Y16</f>
        <v>0</v>
      </c>
      <c r="E25" s="6">
        <f>SUM('Payroll registers'!AI8,'Payroll registers'!AI36)+'GL - Manager'!Z16</f>
        <v>0</v>
      </c>
      <c r="F25" s="6">
        <f>SUM('Payroll registers'!AJ8,'Payroll registers'!AJ36)+'GL - Manager'!AA16</f>
        <v>0</v>
      </c>
      <c r="G25" s="6">
        <f>SUM('Payroll registers'!AK8,'Payroll registers'!AK36)+'GL - Manager'!AB16</f>
        <v>0</v>
      </c>
      <c r="H25" s="6">
        <f>SUM('Payroll registers'!AL8,'Payroll registers'!AL36)+'GL - Manager'!AC16</f>
        <v>0</v>
      </c>
      <c r="I25" s="6">
        <f>SUM('Payroll registers'!AM8,'Payroll registers'!AM36)+'GL - Manager'!AD16</f>
        <v>0</v>
      </c>
      <c r="J25" s="6">
        <f>SUM('Payroll registers'!AN8,'Payroll registers'!AN36)+'GL - Manager'!AE16</f>
        <v>0</v>
      </c>
      <c r="K25" s="6">
        <f>SUM('Payroll registers'!AO8,'Payroll registers'!AO36)+'GL - Manager'!AF16</f>
        <v>0</v>
      </c>
      <c r="L25" s="6">
        <f>SUM('Payroll registers'!AP8,'Payroll registers'!AP36)+'GL - Manager'!AG16</f>
        <v>0</v>
      </c>
      <c r="M25" s="6">
        <f>SUM('Payroll registers'!AQ8,'Payroll registers'!AQ36)+'GL - Manager'!AH16</f>
        <v>0</v>
      </c>
      <c r="N25" s="6">
        <f>SUM('Payroll registers'!AR8,'Payroll registers'!AR36)+'GL - Manager'!AI16</f>
        <v>0</v>
      </c>
      <c r="O25" s="6">
        <f>SUM('Payroll registers'!AS8,'Payroll registers'!AS36)+'GL - Manager'!AJ16</f>
        <v>0</v>
      </c>
      <c r="P25" s="6">
        <f>SUM('Payroll registers'!AT8,'Payroll registers'!AT36)+'GL - Manager'!AK16</f>
        <v>0</v>
      </c>
      <c r="Q25" s="6">
        <f>SUM('Payroll registers'!AU8,'Payroll registers'!AU36)+'GL - Manager'!AL16</f>
        <v>0</v>
      </c>
      <c r="R25" s="6">
        <f>SUM('Payroll registers'!AV8,'Payroll registers'!AV36)+'GL - Manager'!AM16</f>
        <v>0</v>
      </c>
      <c r="S25" s="6">
        <f>SUM('Payroll registers'!AW8,'Payroll registers'!AW36)+'GL - Manager'!AN16</f>
        <v>0</v>
      </c>
      <c r="T25" s="6">
        <f>SUM('Payroll registers'!AX8,'Payroll registers'!AX36)+'GL - Manager'!AO16</f>
        <v>0</v>
      </c>
      <c r="U25" s="6">
        <f>SUM('Payroll registers'!AY8,'Payroll registers'!AY36)+'GL - Manager'!AP16</f>
        <v>0</v>
      </c>
      <c r="V25" s="6">
        <f>SUM('Payroll registers'!AZ8,'Payroll registers'!AZ36)+'GL - Manager'!AQ16</f>
        <v>0</v>
      </c>
      <c r="W25" s="6">
        <f>SUM('Payroll registers'!BA8,'Payroll registers'!BA36)+'GL - Manager'!AR16</f>
        <v>0</v>
      </c>
      <c r="X25" s="6">
        <f>SUM('Payroll registers'!BB8,'Payroll registers'!BB36)+'GL - Manager'!AS16</f>
        <v>0.49722999999999995</v>
      </c>
      <c r="Y25" s="6">
        <f>SUM('Payroll registers'!BC8,'Payroll registers'!BC36)+'GL - Manager'!AT16</f>
        <v>0.57586999999999999</v>
      </c>
      <c r="Z25" s="6">
        <f>SUM('Payroll registers'!BD8,'Payroll registers'!BD36)+'GL - Manager'!AU16</f>
        <v>0.39744000000000002</v>
      </c>
      <c r="AA25" s="6">
        <f>SUM('Payroll registers'!BE8,'Payroll registers'!BE36)+'GL - Manager'!AV16</f>
        <v>-0.62773000000000001</v>
      </c>
      <c r="AB25" s="6">
        <f>SUM('Payroll registers'!BF8,'Payroll registers'!BF36)+'GL - Manager'!AW16</f>
        <v>-0.66735</v>
      </c>
      <c r="AC25" s="6">
        <f>SUM('Payroll registers'!BG8,'Payroll registers'!BG36)+'GL - Manager'!AX16</f>
        <v>1.0542500000000001</v>
      </c>
      <c r="AD25" s="6">
        <f>SUM('Payroll registers'!BH8,'Payroll registers'!BH36)+'GL - Manager'!AY16</f>
        <v>0</v>
      </c>
      <c r="AE25" s="6"/>
      <c r="AF25" s="6">
        <f t="shared" si="26"/>
        <v>0</v>
      </c>
      <c r="AG25" s="6">
        <f t="shared" si="27"/>
        <v>1.47054</v>
      </c>
      <c r="AH25" s="6">
        <f t="shared" si="28"/>
        <v>1.2297100000000001</v>
      </c>
      <c r="AI25" s="6">
        <f t="shared" si="28"/>
        <v>1.2297100000000001</v>
      </c>
    </row>
    <row r="26" spans="1:35" x14ac:dyDescent="0.2">
      <c r="A26" s="35" t="s">
        <v>981</v>
      </c>
      <c r="B26" s="75">
        <v>8</v>
      </c>
      <c r="C26" s="127" t="s">
        <v>1137</v>
      </c>
      <c r="D26" s="127" t="s">
        <v>1137</v>
      </c>
      <c r="E26" s="127" t="s">
        <v>1137</v>
      </c>
      <c r="F26" s="127" t="s">
        <v>1137</v>
      </c>
      <c r="G26" s="127" t="s">
        <v>1137</v>
      </c>
      <c r="H26" s="127" t="s">
        <v>1137</v>
      </c>
      <c r="I26" s="127" t="s">
        <v>1137</v>
      </c>
      <c r="J26" s="127" t="s">
        <v>1137</v>
      </c>
      <c r="K26" s="127" t="s">
        <v>1137</v>
      </c>
      <c r="L26" s="127" t="s">
        <v>1137</v>
      </c>
      <c r="M26" s="127" t="s">
        <v>1137</v>
      </c>
      <c r="N26" s="127" t="s">
        <v>1137</v>
      </c>
      <c r="O26" s="127" t="s">
        <v>1137</v>
      </c>
      <c r="P26" s="127" t="s">
        <v>1137</v>
      </c>
      <c r="Q26" s="127" t="s">
        <v>1137</v>
      </c>
      <c r="R26" s="127" t="s">
        <v>1137</v>
      </c>
      <c r="S26" s="127" t="s">
        <v>1137</v>
      </c>
      <c r="T26" s="127" t="s">
        <v>1137</v>
      </c>
      <c r="U26" s="127" t="s">
        <v>1137</v>
      </c>
      <c r="V26" s="127" t="s">
        <v>1137</v>
      </c>
      <c r="W26" s="127" t="s">
        <v>1137</v>
      </c>
      <c r="X26" s="127" t="s">
        <v>1137</v>
      </c>
      <c r="Y26" s="127" t="s">
        <v>1137</v>
      </c>
      <c r="Z26" s="127" t="s">
        <v>1137</v>
      </c>
      <c r="AA26" s="127" t="s">
        <v>1137</v>
      </c>
      <c r="AB26" s="127" t="s">
        <v>1137</v>
      </c>
      <c r="AC26" s="127" t="s">
        <v>1137</v>
      </c>
      <c r="AD26" s="127" t="s">
        <v>1137</v>
      </c>
      <c r="AE26" s="6"/>
      <c r="AF26" s="127" t="s">
        <v>1137</v>
      </c>
      <c r="AG26" s="127" t="s">
        <v>1137</v>
      </c>
      <c r="AH26" s="127" t="s">
        <v>1137</v>
      </c>
      <c r="AI26" s="127" t="s">
        <v>1137</v>
      </c>
    </row>
    <row r="27" spans="1:35" ht="13.5" x14ac:dyDescent="0.35">
      <c r="A27" s="35" t="s">
        <v>1187</v>
      </c>
      <c r="B27" s="75">
        <v>9</v>
      </c>
      <c r="C27" s="128">
        <v>0</v>
      </c>
      <c r="D27" s="128">
        <v>0</v>
      </c>
      <c r="E27" s="128">
        <v>0</v>
      </c>
      <c r="F27" s="128">
        <v>0</v>
      </c>
      <c r="G27" s="128">
        <v>0</v>
      </c>
      <c r="H27" s="128">
        <v>0</v>
      </c>
      <c r="I27" s="128">
        <v>0</v>
      </c>
      <c r="J27" s="128">
        <v>0</v>
      </c>
      <c r="K27" s="128">
        <v>0</v>
      </c>
      <c r="L27" s="128">
        <v>0</v>
      </c>
      <c r="M27" s="128">
        <v>0</v>
      </c>
      <c r="N27" s="128" t="s">
        <v>1137</v>
      </c>
      <c r="O27" s="128">
        <v>0</v>
      </c>
      <c r="P27" s="128">
        <v>0</v>
      </c>
      <c r="Q27" s="128">
        <v>0</v>
      </c>
      <c r="R27" s="128">
        <v>0</v>
      </c>
      <c r="S27" s="128">
        <v>0</v>
      </c>
      <c r="T27" s="128">
        <v>0</v>
      </c>
      <c r="U27" s="128">
        <v>0</v>
      </c>
      <c r="V27" s="128">
        <v>0</v>
      </c>
      <c r="W27" s="128">
        <v>0</v>
      </c>
      <c r="X27" s="128">
        <v>0</v>
      </c>
      <c r="Y27" s="128">
        <v>0</v>
      </c>
      <c r="Z27" s="128">
        <v>0</v>
      </c>
      <c r="AA27" s="128">
        <v>0</v>
      </c>
      <c r="AB27" s="128">
        <v>0</v>
      </c>
      <c r="AC27" s="128">
        <v>0</v>
      </c>
      <c r="AD27" s="128">
        <v>0</v>
      </c>
      <c r="AE27" s="12"/>
      <c r="AF27" s="131" t="s">
        <v>1137</v>
      </c>
      <c r="AG27" s="12">
        <f t="shared" ref="AG27" si="37">SUM(O27:Z27)</f>
        <v>0</v>
      </c>
      <c r="AH27" s="12">
        <f t="shared" ref="AH27" si="38">SUM(R27:AC27)</f>
        <v>0</v>
      </c>
      <c r="AI27" s="12">
        <f t="shared" ref="AI27" si="39">SUM(S27:AD27)</f>
        <v>0</v>
      </c>
    </row>
    <row r="28" spans="1:35" ht="13.5" x14ac:dyDescent="0.35">
      <c r="A28" s="3" t="s">
        <v>1168</v>
      </c>
      <c r="B28" s="75"/>
      <c r="C28" s="21">
        <f t="shared" ref="C28:AD28" si="40">SUM(C18:C26)</f>
        <v>-83.739339999999999</v>
      </c>
      <c r="D28" s="21">
        <f t="shared" si="40"/>
        <v>4.7893400000000002</v>
      </c>
      <c r="E28" s="21">
        <f t="shared" si="40"/>
        <v>4.93</v>
      </c>
      <c r="F28" s="21">
        <f t="shared" si="40"/>
        <v>1.67431</v>
      </c>
      <c r="G28" s="21">
        <f t="shared" si="40"/>
        <v>-75.33381</v>
      </c>
      <c r="H28" s="21">
        <f t="shared" si="40"/>
        <v>2.7441199999999997</v>
      </c>
      <c r="I28" s="21">
        <f t="shared" si="40"/>
        <v>11.055099999999998</v>
      </c>
      <c r="J28" s="21">
        <f t="shared" si="40"/>
        <v>10.525409999999997</v>
      </c>
      <c r="K28" s="21">
        <f t="shared" si="40"/>
        <v>6.6717200000000005</v>
      </c>
      <c r="L28" s="21">
        <f t="shared" si="40"/>
        <v>14.148739999999998</v>
      </c>
      <c r="M28" s="21">
        <f t="shared" si="40"/>
        <v>7.2177099999999994</v>
      </c>
      <c r="N28" s="21">
        <f t="shared" si="40"/>
        <v>101.81049999999999</v>
      </c>
      <c r="O28" s="21">
        <f t="shared" si="40"/>
        <v>-88.219969999999989</v>
      </c>
      <c r="P28" s="21">
        <f t="shared" si="40"/>
        <v>-0.94010000000000016</v>
      </c>
      <c r="Q28" s="21">
        <f t="shared" si="40"/>
        <v>1.8215500000000011</v>
      </c>
      <c r="R28" s="21">
        <f t="shared" si="40"/>
        <v>0.99426000000000248</v>
      </c>
      <c r="S28" s="21">
        <f t="shared" si="40"/>
        <v>1.232</v>
      </c>
      <c r="T28" s="21">
        <f t="shared" si="40"/>
        <v>0.78898000000000001</v>
      </c>
      <c r="U28" s="21">
        <f t="shared" si="40"/>
        <v>0.17280999999999991</v>
      </c>
      <c r="V28" s="21">
        <f t="shared" si="40"/>
        <v>13.201619999999998</v>
      </c>
      <c r="W28" s="21">
        <f t="shared" si="40"/>
        <v>11.57549</v>
      </c>
      <c r="X28" s="21">
        <f t="shared" si="40"/>
        <v>14.394779999999999</v>
      </c>
      <c r="Y28" s="21">
        <f t="shared" si="40"/>
        <v>10.52618</v>
      </c>
      <c r="Z28" s="21">
        <f t="shared" si="40"/>
        <v>50.60369</v>
      </c>
      <c r="AA28" s="21">
        <f t="shared" si="40"/>
        <v>-100.38323</v>
      </c>
      <c r="AB28" s="21">
        <f t="shared" si="40"/>
        <v>-9.3499999999999694E-3</v>
      </c>
      <c r="AC28" s="21">
        <f t="shared" si="40"/>
        <v>-4.7286999999999999</v>
      </c>
      <c r="AD28" s="21">
        <f t="shared" si="40"/>
        <v>2.6108700000000002</v>
      </c>
      <c r="AE28" s="13"/>
      <c r="AF28" s="21">
        <f>SUM(AF18:AF26)</f>
        <v>6.4937999999999905</v>
      </c>
      <c r="AG28" s="21">
        <f>SUM(AG18:AG26)</f>
        <v>16.151290000000003</v>
      </c>
      <c r="AH28" s="21">
        <f>SUM(AH18:AH26)</f>
        <v>-1.6314699999999898</v>
      </c>
      <c r="AI28" s="21">
        <f>SUM(AI18:AI26)</f>
        <v>-1.4860000000000761E-2</v>
      </c>
    </row>
    <row r="29" spans="1:35" x14ac:dyDescent="0.2">
      <c r="A29" s="3" t="s">
        <v>1169</v>
      </c>
      <c r="B29" s="75"/>
      <c r="C29" s="15">
        <f t="shared" ref="C29:AD29" si="41">SUM(C15,C28)</f>
        <v>48.173100000000005</v>
      </c>
      <c r="D29" s="15">
        <f t="shared" si="41"/>
        <v>37.795219999999986</v>
      </c>
      <c r="E29" s="15">
        <f t="shared" si="41"/>
        <v>33.237269999999988</v>
      </c>
      <c r="F29" s="15">
        <f t="shared" si="41"/>
        <v>34.299770000000017</v>
      </c>
      <c r="G29" s="15">
        <f t="shared" si="41"/>
        <v>14.40043</v>
      </c>
      <c r="H29" s="15">
        <f t="shared" si="41"/>
        <v>32.945299999999996</v>
      </c>
      <c r="I29" s="15">
        <f t="shared" si="41"/>
        <v>37.419550000000015</v>
      </c>
      <c r="J29" s="15">
        <f t="shared" si="41"/>
        <v>43.856319999999968</v>
      </c>
      <c r="K29" s="15">
        <f t="shared" si="41"/>
        <v>17.163120000000003</v>
      </c>
      <c r="L29" s="15">
        <f t="shared" si="41"/>
        <v>56.040129999999984</v>
      </c>
      <c r="M29" s="15">
        <f t="shared" si="41"/>
        <v>60.614769999999993</v>
      </c>
      <c r="N29" s="15">
        <f t="shared" si="41"/>
        <v>21.323520000000002</v>
      </c>
      <c r="O29" s="15">
        <f t="shared" si="41"/>
        <v>42.727059999999994</v>
      </c>
      <c r="P29" s="15">
        <f t="shared" si="41"/>
        <v>65.560560000000009</v>
      </c>
      <c r="Q29" s="15">
        <f t="shared" si="41"/>
        <v>26.96558000000001</v>
      </c>
      <c r="R29" s="15">
        <f t="shared" si="41"/>
        <v>28.846019999999985</v>
      </c>
      <c r="S29" s="15">
        <f t="shared" si="41"/>
        <v>46.258219999999987</v>
      </c>
      <c r="T29" s="15">
        <f t="shared" si="41"/>
        <v>19.902219999999996</v>
      </c>
      <c r="U29" s="15">
        <f t="shared" si="41"/>
        <v>50.450429999999997</v>
      </c>
      <c r="V29" s="15">
        <f t="shared" si="41"/>
        <v>61.659490000000027</v>
      </c>
      <c r="W29" s="15">
        <f t="shared" si="41"/>
        <v>57.28967999999999</v>
      </c>
      <c r="X29" s="15">
        <f t="shared" si="41"/>
        <v>25.853740000000002</v>
      </c>
      <c r="Y29" s="15">
        <f t="shared" si="41"/>
        <v>46.195249999999987</v>
      </c>
      <c r="Z29" s="15">
        <f t="shared" si="41"/>
        <v>44.504560000000012</v>
      </c>
      <c r="AA29" s="15">
        <f t="shared" si="41"/>
        <v>42.552530000000019</v>
      </c>
      <c r="AB29" s="15">
        <f t="shared" si="41"/>
        <v>35.702940000000005</v>
      </c>
      <c r="AC29" s="15">
        <f t="shared" si="41"/>
        <v>43.504619999999989</v>
      </c>
      <c r="AD29" s="15">
        <f t="shared" si="41"/>
        <v>44.44426</v>
      </c>
      <c r="AF29" s="15">
        <f>SUM(AF15,AF28)</f>
        <v>437.26850000000002</v>
      </c>
      <c r="AG29" s="15">
        <f>SUM(AG15,AG28)</f>
        <v>516.21280999999999</v>
      </c>
      <c r="AH29" s="15">
        <f>SUM(AH15,AH28)</f>
        <v>502.71969999999993</v>
      </c>
      <c r="AI29" s="15">
        <f>SUM(AI15,AI28)</f>
        <v>518.31793999999991</v>
      </c>
    </row>
    <row r="30" spans="1:35" x14ac:dyDescent="0.2">
      <c r="A30" s="37" t="s">
        <v>770</v>
      </c>
      <c r="B30" s="76"/>
      <c r="C30" s="36">
        <f t="shared" ref="C30:AD30" si="42">IFERROR(C29/C9,0)</f>
        <v>0.46151798894190904</v>
      </c>
      <c r="D30" s="36">
        <f t="shared" si="42"/>
        <v>0.4146514671467284</v>
      </c>
      <c r="E30" s="36">
        <f t="shared" si="42"/>
        <v>0.40618644413707733</v>
      </c>
      <c r="F30" s="36">
        <f t="shared" si="42"/>
        <v>0.42435394771206747</v>
      </c>
      <c r="G30" s="36">
        <f t="shared" si="42"/>
        <v>0.19495913020498254</v>
      </c>
      <c r="H30" s="36">
        <f t="shared" si="42"/>
        <v>0.38862335396889414</v>
      </c>
      <c r="I30" s="36">
        <f t="shared" si="42"/>
        <v>0.43502560950529617</v>
      </c>
      <c r="J30" s="36">
        <f t="shared" si="42"/>
        <v>0.41744197202961186</v>
      </c>
      <c r="K30" s="36">
        <f t="shared" si="42"/>
        <v>0.23567960815088998</v>
      </c>
      <c r="L30" s="36">
        <f t="shared" si="42"/>
        <v>0.43678543191463082</v>
      </c>
      <c r="M30" s="36">
        <f t="shared" si="42"/>
        <v>0.50174628899619811</v>
      </c>
      <c r="N30" s="36">
        <f t="shared" si="42"/>
        <v>0.2203858161522958</v>
      </c>
      <c r="O30" s="36">
        <f t="shared" si="42"/>
        <v>0.5216764584900474</v>
      </c>
      <c r="P30" s="36">
        <f t="shared" si="42"/>
        <v>0.60300959555196854</v>
      </c>
      <c r="Q30" s="36">
        <f t="shared" si="42"/>
        <v>0.37743897104777141</v>
      </c>
      <c r="R30" s="36">
        <f t="shared" si="42"/>
        <v>0.32503063146221306</v>
      </c>
      <c r="S30" s="36">
        <f t="shared" si="42"/>
        <v>0.52913681721451467</v>
      </c>
      <c r="T30" s="36">
        <f t="shared" si="42"/>
        <v>0.34965931345463691</v>
      </c>
      <c r="U30" s="36">
        <f t="shared" si="42"/>
        <v>0.47775607507363721</v>
      </c>
      <c r="V30" s="36">
        <f t="shared" si="42"/>
        <v>0.60731470616943684</v>
      </c>
      <c r="W30" s="36">
        <f t="shared" si="42"/>
        <v>0.51124116645022</v>
      </c>
      <c r="X30" s="36">
        <f t="shared" si="42"/>
        <v>0.25942869321842121</v>
      </c>
      <c r="Y30" s="36">
        <f t="shared" si="42"/>
        <v>0.44892527220350792</v>
      </c>
      <c r="Z30" s="36">
        <f t="shared" si="42"/>
        <v>0.37248456397993052</v>
      </c>
      <c r="AA30" s="36">
        <f t="shared" si="42"/>
        <v>0.4314573204068094</v>
      </c>
      <c r="AB30" s="36">
        <f t="shared" si="42"/>
        <v>0.36580416396349069</v>
      </c>
      <c r="AC30" s="36">
        <f t="shared" si="42"/>
        <v>0.39756747442884521</v>
      </c>
      <c r="AD30" s="36">
        <f t="shared" si="42"/>
        <v>0.39291435738889763</v>
      </c>
      <c r="AF30" s="36">
        <f>IFERROR(AF29/AF9,0)</f>
        <v>0.38813526766854795</v>
      </c>
      <c r="AG30" s="36">
        <f>IFERROR(AG29/AG9,0)</f>
        <v>0.45425909649967028</v>
      </c>
      <c r="AH30" s="36">
        <f>IFERROR(AH29/AH9,0)</f>
        <v>0.42604509312703648</v>
      </c>
      <c r="AI30" s="36">
        <f>IFERROR(AI29/AI9,0)</f>
        <v>0.43037722324945654</v>
      </c>
    </row>
    <row r="32" spans="1:35" ht="3" customHeight="1" x14ac:dyDescent="0.2">
      <c r="A32" s="171"/>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row>
    <row r="33" spans="1:30" x14ac:dyDescent="0.2">
      <c r="A33" s="34" t="s">
        <v>1173</v>
      </c>
    </row>
    <row r="34" spans="1:30" outlineLevel="1" x14ac:dyDescent="0.2">
      <c r="A34" s="1" t="s">
        <v>46</v>
      </c>
      <c r="B34" s="75" t="s">
        <v>96</v>
      </c>
      <c r="C34" s="6">
        <f>-C13</f>
        <v>0</v>
      </c>
      <c r="D34" s="6">
        <f t="shared" ref="D34:AD34" si="43">-D13</f>
        <v>0</v>
      </c>
      <c r="E34" s="6">
        <f t="shared" si="43"/>
        <v>0</v>
      </c>
      <c r="F34" s="6">
        <f t="shared" si="43"/>
        <v>0</v>
      </c>
      <c r="G34" s="6">
        <f t="shared" si="43"/>
        <v>0</v>
      </c>
      <c r="H34" s="6">
        <f t="shared" si="43"/>
        <v>0</v>
      </c>
      <c r="I34" s="6">
        <f t="shared" si="43"/>
        <v>0</v>
      </c>
      <c r="J34" s="6">
        <f t="shared" si="43"/>
        <v>0</v>
      </c>
      <c r="K34" s="6">
        <f t="shared" si="43"/>
        <v>0</v>
      </c>
      <c r="L34" s="6">
        <f t="shared" si="43"/>
        <v>0</v>
      </c>
      <c r="M34" s="6">
        <f t="shared" si="43"/>
        <v>0</v>
      </c>
      <c r="N34" s="6">
        <f t="shared" si="43"/>
        <v>-23.463000000000001</v>
      </c>
      <c r="O34" s="6">
        <f t="shared" si="43"/>
        <v>0</v>
      </c>
      <c r="P34" s="6">
        <f t="shared" si="43"/>
        <v>0</v>
      </c>
      <c r="Q34" s="6">
        <f t="shared" si="43"/>
        <v>0</v>
      </c>
      <c r="R34" s="6">
        <f t="shared" si="43"/>
        <v>0</v>
      </c>
      <c r="S34" s="6">
        <f t="shared" si="43"/>
        <v>0</v>
      </c>
      <c r="T34" s="6">
        <f t="shared" si="43"/>
        <v>0</v>
      </c>
      <c r="U34" s="6">
        <f t="shared" si="43"/>
        <v>0</v>
      </c>
      <c r="V34" s="6">
        <f t="shared" si="43"/>
        <v>0</v>
      </c>
      <c r="W34" s="6">
        <f t="shared" si="43"/>
        <v>0</v>
      </c>
      <c r="X34" s="6">
        <f t="shared" si="43"/>
        <v>0</v>
      </c>
      <c r="Y34" s="6">
        <f t="shared" si="43"/>
        <v>0</v>
      </c>
      <c r="Z34" s="6">
        <f t="shared" si="43"/>
        <v>0</v>
      </c>
      <c r="AA34" s="6">
        <f t="shared" si="43"/>
        <v>0</v>
      </c>
      <c r="AB34" s="6">
        <f t="shared" si="43"/>
        <v>0</v>
      </c>
      <c r="AC34" s="6">
        <f t="shared" si="43"/>
        <v>0</v>
      </c>
      <c r="AD34" s="6">
        <f t="shared" si="43"/>
        <v>0</v>
      </c>
    </row>
    <row r="35" spans="1:30" outlineLevel="1" x14ac:dyDescent="0.2">
      <c r="B35" s="75"/>
    </row>
    <row r="36" spans="1:30" outlineLevel="1" x14ac:dyDescent="0.2">
      <c r="A36" s="1" t="s">
        <v>1</v>
      </c>
      <c r="B36" s="75">
        <v>1</v>
      </c>
      <c r="C36" s="6">
        <f>C5</f>
        <v>-92.143619999999999</v>
      </c>
      <c r="D36" s="6">
        <f t="shared" ref="D36:AD36" si="44">D5</f>
        <v>0</v>
      </c>
      <c r="E36" s="6">
        <f t="shared" si="44"/>
        <v>0</v>
      </c>
      <c r="F36" s="6">
        <f t="shared" si="44"/>
        <v>0</v>
      </c>
      <c r="G36" s="6">
        <f t="shared" si="44"/>
        <v>0</v>
      </c>
      <c r="H36" s="6">
        <f t="shared" si="44"/>
        <v>0</v>
      </c>
      <c r="I36" s="6">
        <f t="shared" si="44"/>
        <v>0</v>
      </c>
      <c r="J36" s="6">
        <f t="shared" si="44"/>
        <v>0</v>
      </c>
      <c r="K36" s="6">
        <f t="shared" si="44"/>
        <v>0</v>
      </c>
      <c r="L36" s="6">
        <f t="shared" si="44"/>
        <v>0</v>
      </c>
      <c r="M36" s="6">
        <f t="shared" si="44"/>
        <v>0</v>
      </c>
      <c r="N36" s="6">
        <f t="shared" si="44"/>
        <v>90.199699999999993</v>
      </c>
      <c r="O36" s="6">
        <f t="shared" si="44"/>
        <v>-90.199699999999993</v>
      </c>
      <c r="P36" s="6">
        <f t="shared" si="44"/>
        <v>0</v>
      </c>
      <c r="Q36" s="6">
        <f t="shared" si="44"/>
        <v>0</v>
      </c>
      <c r="R36" s="6">
        <f t="shared" si="44"/>
        <v>0</v>
      </c>
      <c r="S36" s="6">
        <f t="shared" si="44"/>
        <v>0</v>
      </c>
      <c r="T36" s="6">
        <f t="shared" si="44"/>
        <v>0</v>
      </c>
      <c r="U36" s="6">
        <f t="shared" si="44"/>
        <v>0</v>
      </c>
      <c r="V36" s="6">
        <f t="shared" si="44"/>
        <v>0</v>
      </c>
      <c r="W36" s="6">
        <f t="shared" si="44"/>
        <v>0</v>
      </c>
      <c r="X36" s="6">
        <f t="shared" si="44"/>
        <v>0</v>
      </c>
      <c r="Y36" s="6">
        <f t="shared" si="44"/>
        <v>0</v>
      </c>
      <c r="Z36" s="6">
        <f t="shared" si="44"/>
        <v>104.88045</v>
      </c>
      <c r="AA36" s="6">
        <f t="shared" si="44"/>
        <v>-104.88045</v>
      </c>
      <c r="AB36" s="6">
        <f t="shared" si="44"/>
        <v>0</v>
      </c>
      <c r="AC36" s="6">
        <f t="shared" si="44"/>
        <v>0</v>
      </c>
      <c r="AD36" s="6">
        <f t="shared" si="44"/>
        <v>0</v>
      </c>
    </row>
    <row r="37" spans="1:30" outlineLevel="1" x14ac:dyDescent="0.2">
      <c r="A37" s="1" t="s">
        <v>0</v>
      </c>
      <c r="B37" s="75">
        <v>1</v>
      </c>
      <c r="C37" s="6">
        <f>C7</f>
        <v>0</v>
      </c>
      <c r="D37" s="6">
        <f t="shared" ref="D37:AD37" si="45">D7</f>
        <v>0</v>
      </c>
      <c r="E37" s="6">
        <f t="shared" si="45"/>
        <v>0</v>
      </c>
      <c r="F37" s="6">
        <f t="shared" si="45"/>
        <v>0</v>
      </c>
      <c r="G37" s="6">
        <f t="shared" si="45"/>
        <v>-78.206999999999994</v>
      </c>
      <c r="H37" s="6">
        <f t="shared" si="45"/>
        <v>0</v>
      </c>
      <c r="I37" s="6">
        <f t="shared" si="45"/>
        <v>0</v>
      </c>
      <c r="J37" s="6">
        <f t="shared" si="45"/>
        <v>0</v>
      </c>
      <c r="K37" s="6">
        <f t="shared" si="45"/>
        <v>0</v>
      </c>
      <c r="L37" s="6">
        <f t="shared" si="45"/>
        <v>0</v>
      </c>
      <c r="M37" s="6">
        <f t="shared" si="45"/>
        <v>0</v>
      </c>
      <c r="N37" s="6">
        <f t="shared" si="45"/>
        <v>0</v>
      </c>
      <c r="O37" s="6">
        <f t="shared" si="45"/>
        <v>0</v>
      </c>
      <c r="P37" s="6">
        <f t="shared" si="45"/>
        <v>0</v>
      </c>
      <c r="Q37" s="6">
        <f t="shared" si="45"/>
        <v>0</v>
      </c>
      <c r="R37" s="6">
        <f t="shared" si="45"/>
        <v>0</v>
      </c>
      <c r="S37" s="6">
        <f t="shared" si="45"/>
        <v>0</v>
      </c>
      <c r="T37" s="6">
        <f t="shared" si="45"/>
        <v>0</v>
      </c>
      <c r="U37" s="6">
        <f t="shared" si="45"/>
        <v>0</v>
      </c>
      <c r="V37" s="6">
        <f t="shared" si="45"/>
        <v>0</v>
      </c>
      <c r="W37" s="6">
        <f t="shared" si="45"/>
        <v>0</v>
      </c>
      <c r="X37" s="6">
        <f t="shared" si="45"/>
        <v>0</v>
      </c>
      <c r="Y37" s="6">
        <f t="shared" si="45"/>
        <v>0</v>
      </c>
      <c r="Z37" s="6">
        <f t="shared" si="45"/>
        <v>0</v>
      </c>
      <c r="AA37" s="6">
        <f t="shared" si="45"/>
        <v>0</v>
      </c>
      <c r="AB37" s="6">
        <f t="shared" si="45"/>
        <v>0</v>
      </c>
      <c r="AC37" s="6">
        <f t="shared" si="45"/>
        <v>0</v>
      </c>
      <c r="AD37" s="6">
        <f t="shared" si="45"/>
        <v>0</v>
      </c>
    </row>
    <row r="38" spans="1:30" outlineLevel="1" x14ac:dyDescent="0.2">
      <c r="A38" s="22" t="s">
        <v>203</v>
      </c>
      <c r="B38" s="75"/>
      <c r="C38" s="8">
        <f t="shared" ref="C38:AD38" si="46">C19-SUM(C36:C37)</f>
        <v>0</v>
      </c>
      <c r="D38" s="8">
        <f t="shared" si="46"/>
        <v>0</v>
      </c>
      <c r="E38" s="8">
        <f t="shared" si="46"/>
        <v>0</v>
      </c>
      <c r="F38" s="8">
        <f t="shared" si="46"/>
        <v>0</v>
      </c>
      <c r="G38" s="8">
        <f t="shared" si="46"/>
        <v>0</v>
      </c>
      <c r="H38" s="8">
        <f t="shared" si="46"/>
        <v>0</v>
      </c>
      <c r="I38" s="8">
        <f t="shared" si="46"/>
        <v>0</v>
      </c>
      <c r="J38" s="8">
        <f t="shared" si="46"/>
        <v>0</v>
      </c>
      <c r="K38" s="8">
        <f t="shared" si="46"/>
        <v>0</v>
      </c>
      <c r="L38" s="8">
        <f t="shared" si="46"/>
        <v>0</v>
      </c>
      <c r="M38" s="8">
        <f t="shared" si="46"/>
        <v>0</v>
      </c>
      <c r="N38" s="8">
        <f t="shared" si="46"/>
        <v>0</v>
      </c>
      <c r="O38" s="8">
        <f t="shared" si="46"/>
        <v>0</v>
      </c>
      <c r="P38" s="8">
        <f t="shared" si="46"/>
        <v>0</v>
      </c>
      <c r="Q38" s="8">
        <f t="shared" si="46"/>
        <v>0</v>
      </c>
      <c r="R38" s="8">
        <f t="shared" si="46"/>
        <v>0</v>
      </c>
      <c r="S38" s="8">
        <f t="shared" si="46"/>
        <v>0</v>
      </c>
      <c r="T38" s="8">
        <f t="shared" si="46"/>
        <v>0</v>
      </c>
      <c r="U38" s="8">
        <f t="shared" si="46"/>
        <v>0</v>
      </c>
      <c r="V38" s="8">
        <f t="shared" si="46"/>
        <v>0</v>
      </c>
      <c r="W38" s="8">
        <f t="shared" si="46"/>
        <v>0</v>
      </c>
      <c r="X38" s="8">
        <f t="shared" si="46"/>
        <v>0</v>
      </c>
      <c r="Y38" s="8">
        <f t="shared" si="46"/>
        <v>0</v>
      </c>
      <c r="Z38" s="8">
        <f t="shared" si="46"/>
        <v>0</v>
      </c>
      <c r="AA38" s="8">
        <f t="shared" si="46"/>
        <v>0</v>
      </c>
      <c r="AB38" s="8">
        <f t="shared" si="46"/>
        <v>0</v>
      </c>
      <c r="AC38" s="8">
        <f t="shared" si="46"/>
        <v>0</v>
      </c>
      <c r="AD38" s="8">
        <f t="shared" si="46"/>
        <v>0</v>
      </c>
    </row>
    <row r="39" spans="1:30" outlineLevel="1" x14ac:dyDescent="0.2">
      <c r="B39" s="75"/>
    </row>
    <row r="40" spans="1:30" outlineLevel="1" x14ac:dyDescent="0.2">
      <c r="A40" s="43" t="s">
        <v>5</v>
      </c>
      <c r="B40" s="75">
        <v>2</v>
      </c>
      <c r="C40" s="6">
        <f>-'QoE - payroll accrual'!C31</f>
        <v>0</v>
      </c>
      <c r="D40" s="6">
        <f>-'QoE - payroll accrual'!D31</f>
        <v>0</v>
      </c>
      <c r="E40" s="6">
        <f>-'QoE - payroll accrual'!E31</f>
        <v>0</v>
      </c>
      <c r="F40" s="6">
        <f>-'QoE - payroll accrual'!F31</f>
        <v>0</v>
      </c>
      <c r="G40" s="6">
        <f>-'QoE - payroll accrual'!G31</f>
        <v>0</v>
      </c>
      <c r="H40" s="6">
        <f>-'QoE - payroll accrual'!H31</f>
        <v>0</v>
      </c>
      <c r="I40" s="6">
        <f>-'QoE - payroll accrual'!I31</f>
        <v>0</v>
      </c>
      <c r="J40" s="6">
        <f>-'QoE - payroll accrual'!J31</f>
        <v>0</v>
      </c>
      <c r="K40" s="6">
        <f>-'QoE - payroll accrual'!K31</f>
        <v>0</v>
      </c>
      <c r="L40" s="6">
        <f>-'QoE - payroll accrual'!L31</f>
        <v>0</v>
      </c>
      <c r="M40" s="6">
        <f>-'QoE - payroll accrual'!M31</f>
        <v>0</v>
      </c>
      <c r="N40" s="6">
        <f>-'QoE - payroll accrual'!N31</f>
        <v>0</v>
      </c>
      <c r="O40" s="6">
        <f>-'QoE - payroll accrual'!O31</f>
        <v>0</v>
      </c>
      <c r="P40" s="6">
        <f>-'QoE - payroll accrual'!P31</f>
        <v>0</v>
      </c>
      <c r="Q40" s="6">
        <f>-'QoE - payroll accrual'!Q31</f>
        <v>0</v>
      </c>
      <c r="R40" s="6">
        <f>-'QoE - payroll accrual'!R31</f>
        <v>0</v>
      </c>
      <c r="S40" s="6">
        <f>-'QoE - payroll accrual'!S31</f>
        <v>0</v>
      </c>
      <c r="T40" s="6">
        <f>-'QoE - payroll accrual'!T31</f>
        <v>0</v>
      </c>
      <c r="U40" s="6">
        <f>-'QoE - payroll accrual'!U31</f>
        <v>0</v>
      </c>
      <c r="V40" s="6">
        <f>-'QoE - payroll accrual'!V31</f>
        <v>0</v>
      </c>
      <c r="W40" s="6">
        <f>-'QoE - payroll accrual'!W31</f>
        <v>0</v>
      </c>
      <c r="X40" s="6">
        <f>-'QoE - payroll accrual'!X31</f>
        <v>0</v>
      </c>
      <c r="Y40" s="6">
        <f>-'QoE - payroll accrual'!Y31</f>
        <v>0</v>
      </c>
      <c r="Z40" s="6">
        <f>-'QoE - payroll accrual'!Z31</f>
        <v>0</v>
      </c>
      <c r="AA40" s="6">
        <f>-'QoE - payroll accrual'!AA31</f>
        <v>0</v>
      </c>
      <c r="AB40" s="6">
        <f>-'QoE - payroll accrual'!AB31</f>
        <v>0</v>
      </c>
      <c r="AC40" s="6">
        <f>-'QoE - payroll accrual'!AC31</f>
        <v>0</v>
      </c>
      <c r="AD40" s="6">
        <f>-'QoE - payroll accrual'!AD31</f>
        <v>0</v>
      </c>
    </row>
    <row r="41" spans="1:30" outlineLevel="1" x14ac:dyDescent="0.2">
      <c r="A41" s="1" t="s">
        <v>31</v>
      </c>
      <c r="B41" s="75">
        <v>2</v>
      </c>
      <c r="C41" s="6">
        <f>-'QoE - payroll accrual'!C32</f>
        <v>0</v>
      </c>
      <c r="D41" s="6">
        <f>-'QoE - payroll accrual'!D32</f>
        <v>0</v>
      </c>
      <c r="E41" s="6">
        <f>-'QoE - payroll accrual'!E32</f>
        <v>0</v>
      </c>
      <c r="F41" s="6">
        <f>-'QoE - payroll accrual'!F32</f>
        <v>0</v>
      </c>
      <c r="G41" s="6">
        <f>-'QoE - payroll accrual'!G32</f>
        <v>0</v>
      </c>
      <c r="H41" s="6">
        <f>-'QoE - payroll accrual'!H32</f>
        <v>0</v>
      </c>
      <c r="I41" s="6">
        <f>-'QoE - payroll accrual'!I32</f>
        <v>0</v>
      </c>
      <c r="J41" s="6">
        <f>-'QoE - payroll accrual'!J32</f>
        <v>0</v>
      </c>
      <c r="K41" s="6">
        <f>-'QoE - payroll accrual'!K32</f>
        <v>0</v>
      </c>
      <c r="L41" s="6">
        <f>-'QoE - payroll accrual'!L32</f>
        <v>0</v>
      </c>
      <c r="M41" s="6">
        <f>-'QoE - payroll accrual'!M32</f>
        <v>0</v>
      </c>
      <c r="N41" s="6">
        <f>-'QoE - payroll accrual'!N32</f>
        <v>0</v>
      </c>
      <c r="O41" s="6">
        <f>-'QoE - payroll accrual'!O32</f>
        <v>0</v>
      </c>
      <c r="P41" s="6">
        <f>-'QoE - payroll accrual'!P32</f>
        <v>0</v>
      </c>
      <c r="Q41" s="6">
        <f>-'QoE - payroll accrual'!Q32</f>
        <v>0</v>
      </c>
      <c r="R41" s="6">
        <f>-'QoE - payroll accrual'!R32</f>
        <v>0</v>
      </c>
      <c r="S41" s="6">
        <f>-'QoE - payroll accrual'!S32</f>
        <v>0</v>
      </c>
      <c r="T41" s="6">
        <f>-'QoE - payroll accrual'!T32</f>
        <v>0</v>
      </c>
      <c r="U41" s="6">
        <f>-'QoE - payroll accrual'!U32</f>
        <v>0</v>
      </c>
      <c r="V41" s="6">
        <f>-'QoE - payroll accrual'!V32</f>
        <v>0</v>
      </c>
      <c r="W41" s="6">
        <f>-'QoE - payroll accrual'!W32</f>
        <v>0</v>
      </c>
      <c r="X41" s="6">
        <f>-'QoE - payroll accrual'!X32</f>
        <v>0</v>
      </c>
      <c r="Y41" s="6">
        <f>-'QoE - payroll accrual'!Y32</f>
        <v>0</v>
      </c>
      <c r="Z41" s="6">
        <f>-'QoE - payroll accrual'!Z32</f>
        <v>0</v>
      </c>
      <c r="AA41" s="6">
        <f>-'QoE - payroll accrual'!AA32</f>
        <v>0</v>
      </c>
      <c r="AB41" s="6">
        <f>-'QoE - payroll accrual'!AB32</f>
        <v>0</v>
      </c>
      <c r="AC41" s="6">
        <f>-'QoE - payroll accrual'!AC32</f>
        <v>0</v>
      </c>
      <c r="AD41" s="6">
        <f>-'QoE - payroll accrual'!AD32</f>
        <v>0</v>
      </c>
    </row>
    <row r="42" spans="1:30" outlineLevel="1" x14ac:dyDescent="0.2">
      <c r="A42" s="1" t="s">
        <v>29</v>
      </c>
      <c r="B42" s="75">
        <v>2</v>
      </c>
      <c r="C42" s="6">
        <f>-'QoE - payroll accrual'!C33</f>
        <v>0</v>
      </c>
      <c r="D42" s="6">
        <f>-'QoE - payroll accrual'!D33</f>
        <v>0</v>
      </c>
      <c r="E42" s="6">
        <f>-'QoE - payroll accrual'!E33</f>
        <v>0</v>
      </c>
      <c r="F42" s="6">
        <f>-'QoE - payroll accrual'!F33</f>
        <v>0</v>
      </c>
      <c r="G42" s="6">
        <f>-'QoE - payroll accrual'!G33</f>
        <v>0</v>
      </c>
      <c r="H42" s="6">
        <f>-'QoE - payroll accrual'!H33</f>
        <v>0</v>
      </c>
      <c r="I42" s="6">
        <f>-'QoE - payroll accrual'!I33</f>
        <v>0</v>
      </c>
      <c r="J42" s="6">
        <f>-'QoE - payroll accrual'!J33</f>
        <v>0</v>
      </c>
      <c r="K42" s="6">
        <f>-'QoE - payroll accrual'!K33</f>
        <v>0</v>
      </c>
      <c r="L42" s="6">
        <f>-'QoE - payroll accrual'!L33</f>
        <v>0</v>
      </c>
      <c r="M42" s="6">
        <f>-'QoE - payroll accrual'!M33</f>
        <v>0</v>
      </c>
      <c r="N42" s="6">
        <f>-'QoE - payroll accrual'!N33</f>
        <v>0</v>
      </c>
      <c r="O42" s="6">
        <f>-'QoE - payroll accrual'!O33</f>
        <v>0</v>
      </c>
      <c r="P42" s="6">
        <f>-'QoE - payroll accrual'!P33</f>
        <v>0</v>
      </c>
      <c r="Q42" s="6">
        <f>-'QoE - payroll accrual'!Q33</f>
        <v>0</v>
      </c>
      <c r="R42" s="6">
        <f>-'QoE - payroll accrual'!R33</f>
        <v>0</v>
      </c>
      <c r="S42" s="6">
        <f>-'QoE - payroll accrual'!S33</f>
        <v>0</v>
      </c>
      <c r="T42" s="6">
        <f>-'QoE - payroll accrual'!T33</f>
        <v>0</v>
      </c>
      <c r="U42" s="6">
        <f>-'QoE - payroll accrual'!U33</f>
        <v>0</v>
      </c>
      <c r="V42" s="6">
        <f>-'QoE - payroll accrual'!V33</f>
        <v>0</v>
      </c>
      <c r="W42" s="6">
        <f>-'QoE - payroll accrual'!W33</f>
        <v>0</v>
      </c>
      <c r="X42" s="6">
        <f>-'QoE - payroll accrual'!X33</f>
        <v>0</v>
      </c>
      <c r="Y42" s="6">
        <f>-'QoE - payroll accrual'!Y33</f>
        <v>0</v>
      </c>
      <c r="Z42" s="6">
        <f>-'QoE - payroll accrual'!Z33</f>
        <v>0</v>
      </c>
      <c r="AA42" s="6">
        <f>-'QoE - payroll accrual'!AA33</f>
        <v>0</v>
      </c>
      <c r="AB42" s="6">
        <f>-'QoE - payroll accrual'!AB33</f>
        <v>0</v>
      </c>
      <c r="AC42" s="6">
        <f>-'QoE - payroll accrual'!AC33</f>
        <v>0</v>
      </c>
      <c r="AD42" s="6">
        <f>-'QoE - payroll accrual'!AD33</f>
        <v>0</v>
      </c>
    </row>
    <row r="43" spans="1:30" outlineLevel="1" x14ac:dyDescent="0.2">
      <c r="A43" s="1" t="s">
        <v>32</v>
      </c>
      <c r="B43" s="75">
        <v>2</v>
      </c>
      <c r="C43" s="6">
        <f>-'QoE - payroll accrual'!C34</f>
        <v>0</v>
      </c>
      <c r="D43" s="6">
        <f>-'QoE - payroll accrual'!D34</f>
        <v>0</v>
      </c>
      <c r="E43" s="6">
        <f>-'QoE - payroll accrual'!E34</f>
        <v>0</v>
      </c>
      <c r="F43" s="6">
        <f>-'QoE - payroll accrual'!F34</f>
        <v>0</v>
      </c>
      <c r="G43" s="6">
        <f>-'QoE - payroll accrual'!G34</f>
        <v>0</v>
      </c>
      <c r="H43" s="6">
        <f>-'QoE - payroll accrual'!H34</f>
        <v>0</v>
      </c>
      <c r="I43" s="6">
        <f>-'QoE - payroll accrual'!I34</f>
        <v>0</v>
      </c>
      <c r="J43" s="6">
        <f>-'QoE - payroll accrual'!J34</f>
        <v>0</v>
      </c>
      <c r="K43" s="6">
        <f>-'QoE - payroll accrual'!K34</f>
        <v>0</v>
      </c>
      <c r="L43" s="6">
        <f>-'QoE - payroll accrual'!L34</f>
        <v>0</v>
      </c>
      <c r="M43" s="6">
        <f>-'QoE - payroll accrual'!M34</f>
        <v>0</v>
      </c>
      <c r="N43" s="6">
        <f>-'QoE - payroll accrual'!N34</f>
        <v>0</v>
      </c>
      <c r="O43" s="6">
        <f>-'QoE - payroll accrual'!O34</f>
        <v>0</v>
      </c>
      <c r="P43" s="6">
        <f>-'QoE - payroll accrual'!P34</f>
        <v>0</v>
      </c>
      <c r="Q43" s="6">
        <f>-'QoE - payroll accrual'!Q34</f>
        <v>0</v>
      </c>
      <c r="R43" s="6">
        <f>-'QoE - payroll accrual'!R34</f>
        <v>0</v>
      </c>
      <c r="S43" s="6">
        <f>-'QoE - payroll accrual'!S34</f>
        <v>0</v>
      </c>
      <c r="T43" s="6">
        <f>-'QoE - payroll accrual'!T34</f>
        <v>0</v>
      </c>
      <c r="U43" s="6">
        <f>-'QoE - payroll accrual'!U34</f>
        <v>0</v>
      </c>
      <c r="V43" s="6">
        <f>-'QoE - payroll accrual'!V34</f>
        <v>0</v>
      </c>
      <c r="W43" s="6">
        <f>-'QoE - payroll accrual'!W34</f>
        <v>0</v>
      </c>
      <c r="X43" s="6">
        <f>-'QoE - payroll accrual'!X34</f>
        <v>0</v>
      </c>
      <c r="Y43" s="6">
        <f>-'QoE - payroll accrual'!Y34</f>
        <v>0</v>
      </c>
      <c r="Z43" s="6">
        <f>-'QoE - payroll accrual'!Z34</f>
        <v>0</v>
      </c>
      <c r="AA43" s="6">
        <f>-'QoE - payroll accrual'!AA34</f>
        <v>0</v>
      </c>
      <c r="AB43" s="6">
        <f>-'QoE - payroll accrual'!AB34</f>
        <v>0</v>
      </c>
      <c r="AC43" s="6">
        <f>-'QoE - payroll accrual'!AC34</f>
        <v>0</v>
      </c>
      <c r="AD43" s="6">
        <f>-'QoE - payroll accrual'!AD34</f>
        <v>0</v>
      </c>
    </row>
    <row r="44" spans="1:30" outlineLevel="1" x14ac:dyDescent="0.2">
      <c r="A44" s="1" t="s">
        <v>33</v>
      </c>
      <c r="B44" s="75">
        <v>2</v>
      </c>
      <c r="C44" s="6">
        <f>-'QoE - payroll accrual'!C6</f>
        <v>0</v>
      </c>
      <c r="D44" s="6">
        <f>-'QoE - payroll accrual'!D6</f>
        <v>0</v>
      </c>
      <c r="E44" s="6">
        <f>-'QoE - payroll accrual'!E6</f>
        <v>0</v>
      </c>
      <c r="F44" s="6">
        <f>-'QoE - payroll accrual'!F6</f>
        <v>0</v>
      </c>
      <c r="G44" s="6">
        <f>-'QoE - payroll accrual'!G6</f>
        <v>0</v>
      </c>
      <c r="H44" s="6">
        <f>-'QoE - payroll accrual'!H6</f>
        <v>0</v>
      </c>
      <c r="I44" s="6">
        <f>-'QoE - payroll accrual'!I6</f>
        <v>0</v>
      </c>
      <c r="J44" s="6">
        <f>-'QoE - payroll accrual'!J6</f>
        <v>0</v>
      </c>
      <c r="K44" s="6">
        <f>-'QoE - payroll accrual'!K6</f>
        <v>0</v>
      </c>
      <c r="L44" s="6">
        <f>-'QoE - payroll accrual'!L6</f>
        <v>0</v>
      </c>
      <c r="M44" s="6">
        <f>-'QoE - payroll accrual'!M6</f>
        <v>0</v>
      </c>
      <c r="N44" s="6">
        <f>-'QoE - payroll accrual'!N6</f>
        <v>0</v>
      </c>
      <c r="O44" s="6">
        <f>-'QoE - payroll accrual'!O6</f>
        <v>0</v>
      </c>
      <c r="P44" s="6">
        <f>-'QoE - payroll accrual'!P6</f>
        <v>0</v>
      </c>
      <c r="Q44" s="6">
        <f>-'QoE - payroll accrual'!Q6</f>
        <v>0</v>
      </c>
      <c r="R44" s="6">
        <f>-'QoE - payroll accrual'!R6</f>
        <v>0</v>
      </c>
      <c r="S44" s="6">
        <f>-'QoE - payroll accrual'!S6</f>
        <v>0</v>
      </c>
      <c r="T44" s="6">
        <f>-'QoE - payroll accrual'!T6</f>
        <v>0</v>
      </c>
      <c r="U44" s="6">
        <f>-'QoE - payroll accrual'!U6</f>
        <v>0</v>
      </c>
      <c r="V44" s="6">
        <f>-'QoE - payroll accrual'!V6</f>
        <v>0</v>
      </c>
      <c r="W44" s="6">
        <f>-'QoE - payroll accrual'!W6</f>
        <v>0</v>
      </c>
      <c r="X44" s="6">
        <f>-'QoE - payroll accrual'!X6</f>
        <v>0</v>
      </c>
      <c r="Y44" s="6">
        <f>-'QoE - payroll accrual'!Y6</f>
        <v>0</v>
      </c>
      <c r="Z44" s="6">
        <f>-'QoE - payroll accrual'!Z6</f>
        <v>0</v>
      </c>
      <c r="AA44" s="6">
        <f>-'QoE - payroll accrual'!AA6</f>
        <v>0</v>
      </c>
      <c r="AB44" s="6">
        <f>-'QoE - payroll accrual'!AB6</f>
        <v>0</v>
      </c>
      <c r="AC44" s="6">
        <f>-'QoE - payroll accrual'!AC6</f>
        <v>0</v>
      </c>
      <c r="AD44" s="6">
        <f>-'QoE - payroll accrual'!AD6</f>
        <v>0</v>
      </c>
    </row>
    <row r="45" spans="1:30" outlineLevel="1" x14ac:dyDescent="0.2">
      <c r="A45" s="22" t="s">
        <v>203</v>
      </c>
      <c r="B45" s="75"/>
      <c r="C45" s="8">
        <f t="shared" ref="C45:AD45" si="47">ROUND(C20+SUM(C40:C44),5)</f>
        <v>0</v>
      </c>
      <c r="D45" s="8">
        <f t="shared" si="47"/>
        <v>0</v>
      </c>
      <c r="E45" s="8">
        <f t="shared" si="47"/>
        <v>0</v>
      </c>
      <c r="F45" s="8">
        <f t="shared" si="47"/>
        <v>0</v>
      </c>
      <c r="G45" s="8">
        <f t="shared" si="47"/>
        <v>0</v>
      </c>
      <c r="H45" s="8">
        <f t="shared" si="47"/>
        <v>0</v>
      </c>
      <c r="I45" s="8">
        <f t="shared" si="47"/>
        <v>0</v>
      </c>
      <c r="J45" s="8">
        <f t="shared" si="47"/>
        <v>0</v>
      </c>
      <c r="K45" s="8">
        <f t="shared" si="47"/>
        <v>0</v>
      </c>
      <c r="L45" s="8">
        <f t="shared" si="47"/>
        <v>0</v>
      </c>
      <c r="M45" s="8">
        <f t="shared" si="47"/>
        <v>0</v>
      </c>
      <c r="N45" s="8">
        <f t="shared" si="47"/>
        <v>0</v>
      </c>
      <c r="O45" s="8">
        <f t="shared" si="47"/>
        <v>0</v>
      </c>
      <c r="P45" s="8">
        <f t="shared" si="47"/>
        <v>0</v>
      </c>
      <c r="Q45" s="8">
        <f t="shared" si="47"/>
        <v>0</v>
      </c>
      <c r="R45" s="8">
        <f t="shared" si="47"/>
        <v>0</v>
      </c>
      <c r="S45" s="8">
        <f t="shared" si="47"/>
        <v>0</v>
      </c>
      <c r="T45" s="8">
        <f t="shared" si="47"/>
        <v>0</v>
      </c>
      <c r="U45" s="8">
        <f t="shared" si="47"/>
        <v>0</v>
      </c>
      <c r="V45" s="8">
        <f t="shared" si="47"/>
        <v>0</v>
      </c>
      <c r="W45" s="8">
        <f t="shared" si="47"/>
        <v>0</v>
      </c>
      <c r="X45" s="8">
        <f t="shared" si="47"/>
        <v>0</v>
      </c>
      <c r="Y45" s="8">
        <f t="shared" si="47"/>
        <v>0</v>
      </c>
      <c r="Z45" s="8">
        <f t="shared" si="47"/>
        <v>0</v>
      </c>
      <c r="AA45" s="8">
        <f t="shared" si="47"/>
        <v>0</v>
      </c>
      <c r="AB45" s="8">
        <f t="shared" si="47"/>
        <v>0</v>
      </c>
      <c r="AC45" s="8">
        <f t="shared" si="47"/>
        <v>0</v>
      </c>
      <c r="AD45" s="8">
        <f t="shared" si="47"/>
        <v>0</v>
      </c>
    </row>
    <row r="46" spans="1:30" outlineLevel="1" x14ac:dyDescent="0.2">
      <c r="B46" s="75"/>
    </row>
    <row r="47" spans="1:30" outlineLevel="1" x14ac:dyDescent="0.2">
      <c r="A47" s="43" t="s">
        <v>3</v>
      </c>
      <c r="B47" s="75">
        <v>3</v>
      </c>
      <c r="C47" s="6">
        <f>-C21</f>
        <v>-8.40428</v>
      </c>
      <c r="D47" s="6">
        <f t="shared" ref="D47:AD47" si="48">-D21</f>
        <v>-4.7893400000000002</v>
      </c>
      <c r="E47" s="6">
        <f t="shared" si="48"/>
        <v>-4.93</v>
      </c>
      <c r="F47" s="6">
        <f t="shared" si="48"/>
        <v>-1.67431</v>
      </c>
      <c r="G47" s="6">
        <f t="shared" si="48"/>
        <v>-2.8731900000000001</v>
      </c>
      <c r="H47" s="6">
        <f t="shared" si="48"/>
        <v>-7.5441199999999995</v>
      </c>
      <c r="I47" s="6">
        <f t="shared" si="48"/>
        <v>-11.055099999999998</v>
      </c>
      <c r="J47" s="6">
        <f t="shared" si="48"/>
        <v>-10.525409999999997</v>
      </c>
      <c r="K47" s="6">
        <f t="shared" si="48"/>
        <v>-6.6717200000000005</v>
      </c>
      <c r="L47" s="6">
        <f t="shared" si="48"/>
        <v>-14.148739999999998</v>
      </c>
      <c r="M47" s="6">
        <f t="shared" si="48"/>
        <v>-7.2177099999999994</v>
      </c>
      <c r="N47" s="6">
        <f t="shared" si="48"/>
        <v>-11.610799999999999</v>
      </c>
      <c r="O47" s="6">
        <f t="shared" si="48"/>
        <v>-1.9797300000000009</v>
      </c>
      <c r="P47" s="6">
        <f t="shared" si="48"/>
        <v>0.94010000000000016</v>
      </c>
      <c r="Q47" s="6">
        <f t="shared" si="48"/>
        <v>-1.8215500000000011</v>
      </c>
      <c r="R47" s="6">
        <f t="shared" si="48"/>
        <v>-0.99426000000000248</v>
      </c>
      <c r="S47" s="6">
        <f t="shared" si="48"/>
        <v>-1.232</v>
      </c>
      <c r="T47" s="6">
        <f t="shared" si="48"/>
        <v>-0.78898000000000001</v>
      </c>
      <c r="U47" s="6">
        <f t="shared" si="48"/>
        <v>-0.17280999999999991</v>
      </c>
      <c r="V47" s="6">
        <f t="shared" si="48"/>
        <v>-13.201619999999998</v>
      </c>
      <c r="W47" s="6">
        <f t="shared" si="48"/>
        <v>-11.57549</v>
      </c>
      <c r="X47" s="6">
        <f t="shared" si="48"/>
        <v>-13.897549999999999</v>
      </c>
      <c r="Y47" s="6">
        <f t="shared" si="48"/>
        <v>-9.95031</v>
      </c>
      <c r="Z47" s="6">
        <f t="shared" si="48"/>
        <v>54.674199999999999</v>
      </c>
      <c r="AA47" s="6">
        <f t="shared" si="48"/>
        <v>-5.1249500000000001</v>
      </c>
      <c r="AB47" s="6">
        <f t="shared" si="48"/>
        <v>-0.65800000000000003</v>
      </c>
      <c r="AC47" s="6">
        <f t="shared" si="48"/>
        <v>5.7829499999999996</v>
      </c>
      <c r="AD47" s="6">
        <f t="shared" si="48"/>
        <v>-2.6108700000000002</v>
      </c>
    </row>
    <row r="48" spans="1:30" outlineLevel="1" x14ac:dyDescent="0.2">
      <c r="A48" s="22" t="s">
        <v>203</v>
      </c>
      <c r="B48" s="75"/>
      <c r="C48" s="8">
        <f t="shared" ref="C48:AD48" si="49">C21+SUM(C47:C47)</f>
        <v>0</v>
      </c>
      <c r="D48" s="8">
        <f t="shared" si="49"/>
        <v>0</v>
      </c>
      <c r="E48" s="8">
        <f t="shared" si="49"/>
        <v>0</v>
      </c>
      <c r="F48" s="8">
        <f t="shared" si="49"/>
        <v>0</v>
      </c>
      <c r="G48" s="8">
        <f t="shared" si="49"/>
        <v>0</v>
      </c>
      <c r="H48" s="8">
        <f t="shared" si="49"/>
        <v>0</v>
      </c>
      <c r="I48" s="8">
        <f t="shared" si="49"/>
        <v>0</v>
      </c>
      <c r="J48" s="8">
        <f t="shared" si="49"/>
        <v>0</v>
      </c>
      <c r="K48" s="8">
        <f t="shared" si="49"/>
        <v>0</v>
      </c>
      <c r="L48" s="8">
        <f t="shared" si="49"/>
        <v>0</v>
      </c>
      <c r="M48" s="8">
        <f t="shared" si="49"/>
        <v>0</v>
      </c>
      <c r="N48" s="8">
        <f t="shared" si="49"/>
        <v>0</v>
      </c>
      <c r="O48" s="8">
        <f t="shared" si="49"/>
        <v>0</v>
      </c>
      <c r="P48" s="8">
        <f t="shared" si="49"/>
        <v>0</v>
      </c>
      <c r="Q48" s="8">
        <f t="shared" si="49"/>
        <v>0</v>
      </c>
      <c r="R48" s="8">
        <f t="shared" si="49"/>
        <v>0</v>
      </c>
      <c r="S48" s="8">
        <f t="shared" si="49"/>
        <v>0</v>
      </c>
      <c r="T48" s="8">
        <f t="shared" si="49"/>
        <v>0</v>
      </c>
      <c r="U48" s="8">
        <f t="shared" si="49"/>
        <v>0</v>
      </c>
      <c r="V48" s="8">
        <f t="shared" si="49"/>
        <v>0</v>
      </c>
      <c r="W48" s="8">
        <f t="shared" si="49"/>
        <v>0</v>
      </c>
      <c r="X48" s="8">
        <f t="shared" si="49"/>
        <v>0</v>
      </c>
      <c r="Y48" s="8">
        <f t="shared" si="49"/>
        <v>0</v>
      </c>
      <c r="Z48" s="8">
        <f t="shared" si="49"/>
        <v>0</v>
      </c>
      <c r="AA48" s="8">
        <f t="shared" si="49"/>
        <v>0</v>
      </c>
      <c r="AB48" s="8">
        <f t="shared" si="49"/>
        <v>0</v>
      </c>
      <c r="AC48" s="8">
        <f t="shared" si="49"/>
        <v>0</v>
      </c>
      <c r="AD48" s="8">
        <f t="shared" si="49"/>
        <v>0</v>
      </c>
    </row>
    <row r="49" spans="1:35" outlineLevel="1" x14ac:dyDescent="0.2">
      <c r="B49" s="75"/>
    </row>
    <row r="50" spans="1:35" outlineLevel="1" x14ac:dyDescent="0.2">
      <c r="A50" s="1" t="s">
        <v>45</v>
      </c>
      <c r="B50" s="75">
        <v>6</v>
      </c>
      <c r="C50" s="6">
        <f>-C24</f>
        <v>0</v>
      </c>
      <c r="D50" s="6">
        <f t="shared" ref="D50:AD50" si="50">-D24</f>
        <v>0</v>
      </c>
      <c r="E50" s="6">
        <f t="shared" si="50"/>
        <v>0</v>
      </c>
      <c r="F50" s="6">
        <f t="shared" si="50"/>
        <v>0</v>
      </c>
      <c r="G50" s="6">
        <f t="shared" si="50"/>
        <v>0</v>
      </c>
      <c r="H50" s="6">
        <f t="shared" si="50"/>
        <v>4.8</v>
      </c>
      <c r="I50" s="6">
        <f t="shared" si="50"/>
        <v>0</v>
      </c>
      <c r="J50" s="6">
        <f t="shared" si="50"/>
        <v>0</v>
      </c>
      <c r="K50" s="6">
        <f t="shared" si="50"/>
        <v>0</v>
      </c>
      <c r="L50" s="6">
        <f t="shared" si="50"/>
        <v>0</v>
      </c>
      <c r="M50" s="6">
        <f t="shared" si="50"/>
        <v>0</v>
      </c>
      <c r="N50" s="6">
        <f t="shared" si="50"/>
        <v>0</v>
      </c>
      <c r="O50" s="6">
        <f t="shared" si="50"/>
        <v>0</v>
      </c>
      <c r="P50" s="6">
        <f t="shared" si="50"/>
        <v>0</v>
      </c>
      <c r="Q50" s="6">
        <f t="shared" si="50"/>
        <v>0</v>
      </c>
      <c r="R50" s="6">
        <f t="shared" si="50"/>
        <v>0</v>
      </c>
      <c r="S50" s="6">
        <f t="shared" si="50"/>
        <v>0</v>
      </c>
      <c r="T50" s="6">
        <f t="shared" si="50"/>
        <v>0</v>
      </c>
      <c r="U50" s="6">
        <f t="shared" si="50"/>
        <v>0</v>
      </c>
      <c r="V50" s="6">
        <f t="shared" si="50"/>
        <v>0</v>
      </c>
      <c r="W50" s="6">
        <f t="shared" si="50"/>
        <v>0</v>
      </c>
      <c r="X50" s="6">
        <f t="shared" si="50"/>
        <v>0</v>
      </c>
      <c r="Y50" s="6">
        <f t="shared" si="50"/>
        <v>0</v>
      </c>
      <c r="Z50" s="6">
        <f t="shared" si="50"/>
        <v>0</v>
      </c>
      <c r="AA50" s="6">
        <f t="shared" si="50"/>
        <v>0</v>
      </c>
      <c r="AB50" s="6">
        <f t="shared" si="50"/>
        <v>0</v>
      </c>
      <c r="AC50" s="6">
        <f t="shared" si="50"/>
        <v>0</v>
      </c>
      <c r="AD50" s="6">
        <f t="shared" si="50"/>
        <v>0</v>
      </c>
    </row>
    <row r="51" spans="1:35" outlineLevel="1" x14ac:dyDescent="0.2">
      <c r="A51" s="22" t="s">
        <v>203</v>
      </c>
      <c r="B51" s="75"/>
      <c r="C51" s="8">
        <f t="shared" ref="C51:AD51" si="51">C24+SUM(C50:C50)</f>
        <v>0</v>
      </c>
      <c r="D51" s="8">
        <f t="shared" si="51"/>
        <v>0</v>
      </c>
      <c r="E51" s="8">
        <f t="shared" si="51"/>
        <v>0</v>
      </c>
      <c r="F51" s="8">
        <f t="shared" si="51"/>
        <v>0</v>
      </c>
      <c r="G51" s="8">
        <f t="shared" si="51"/>
        <v>0</v>
      </c>
      <c r="H51" s="8">
        <f t="shared" si="51"/>
        <v>0</v>
      </c>
      <c r="I51" s="8">
        <f t="shared" si="51"/>
        <v>0</v>
      </c>
      <c r="J51" s="8">
        <f t="shared" si="51"/>
        <v>0</v>
      </c>
      <c r="K51" s="8">
        <f t="shared" si="51"/>
        <v>0</v>
      </c>
      <c r="L51" s="8">
        <f t="shared" si="51"/>
        <v>0</v>
      </c>
      <c r="M51" s="8">
        <f t="shared" si="51"/>
        <v>0</v>
      </c>
      <c r="N51" s="8">
        <f t="shared" si="51"/>
        <v>0</v>
      </c>
      <c r="O51" s="8">
        <f t="shared" si="51"/>
        <v>0</v>
      </c>
      <c r="P51" s="8">
        <f t="shared" si="51"/>
        <v>0</v>
      </c>
      <c r="Q51" s="8">
        <f t="shared" si="51"/>
        <v>0</v>
      </c>
      <c r="R51" s="8">
        <f t="shared" si="51"/>
        <v>0</v>
      </c>
      <c r="S51" s="8">
        <f t="shared" si="51"/>
        <v>0</v>
      </c>
      <c r="T51" s="8">
        <f t="shared" si="51"/>
        <v>0</v>
      </c>
      <c r="U51" s="8">
        <f t="shared" si="51"/>
        <v>0</v>
      </c>
      <c r="V51" s="8">
        <f t="shared" si="51"/>
        <v>0</v>
      </c>
      <c r="W51" s="8">
        <f t="shared" si="51"/>
        <v>0</v>
      </c>
      <c r="X51" s="8">
        <f t="shared" si="51"/>
        <v>0</v>
      </c>
      <c r="Y51" s="8">
        <f t="shared" si="51"/>
        <v>0</v>
      </c>
      <c r="Z51" s="8">
        <f t="shared" si="51"/>
        <v>0</v>
      </c>
      <c r="AA51" s="8">
        <f t="shared" si="51"/>
        <v>0</v>
      </c>
      <c r="AB51" s="8">
        <f t="shared" si="51"/>
        <v>0</v>
      </c>
      <c r="AC51" s="8">
        <f t="shared" si="51"/>
        <v>0</v>
      </c>
      <c r="AD51" s="8">
        <f t="shared" si="51"/>
        <v>0</v>
      </c>
    </row>
    <row r="52" spans="1:35" outlineLevel="1" x14ac:dyDescent="0.2">
      <c r="B52" s="75"/>
    </row>
    <row r="53" spans="1:35" outlineLevel="1" x14ac:dyDescent="0.2">
      <c r="A53" s="43" t="s">
        <v>5</v>
      </c>
      <c r="B53" s="75">
        <v>7</v>
      </c>
      <c r="C53" s="6">
        <f>-'Payroll registers'!AG8</f>
        <v>0</v>
      </c>
      <c r="D53" s="6">
        <f>-'Payroll registers'!AH8</f>
        <v>0</v>
      </c>
      <c r="E53" s="6">
        <f>-'Payroll registers'!AI8</f>
        <v>0</v>
      </c>
      <c r="F53" s="6">
        <f>-'Payroll registers'!AJ8</f>
        <v>0</v>
      </c>
      <c r="G53" s="6">
        <f>-'Payroll registers'!AK8</f>
        <v>0</v>
      </c>
      <c r="H53" s="6">
        <f>-'Payroll registers'!AL8</f>
        <v>0</v>
      </c>
      <c r="I53" s="6">
        <f>-'Payroll registers'!AM8</f>
        <v>0</v>
      </c>
      <c r="J53" s="6">
        <f>-'Payroll registers'!AN8</f>
        <v>0</v>
      </c>
      <c r="K53" s="6">
        <f>-'Payroll registers'!AO8</f>
        <v>0</v>
      </c>
      <c r="L53" s="6">
        <f>-'Payroll registers'!AP8</f>
        <v>0</v>
      </c>
      <c r="M53" s="6">
        <f>-'Payroll registers'!AQ8</f>
        <v>0</v>
      </c>
      <c r="N53" s="6">
        <f>-'Payroll registers'!AR8</f>
        <v>0</v>
      </c>
      <c r="O53" s="6">
        <f>-'Payroll registers'!AS8</f>
        <v>0</v>
      </c>
      <c r="P53" s="6">
        <f>-'Payroll registers'!AT8</f>
        <v>0</v>
      </c>
      <c r="Q53" s="6">
        <f>-'Payroll registers'!AU8</f>
        <v>0</v>
      </c>
      <c r="R53" s="6">
        <f>-'Payroll registers'!AV8</f>
        <v>0</v>
      </c>
      <c r="S53" s="6">
        <f>-'Payroll registers'!AW8</f>
        <v>0</v>
      </c>
      <c r="T53" s="6">
        <f>-'Payroll registers'!AX8</f>
        <v>0</v>
      </c>
      <c r="U53" s="6">
        <f>-'Payroll registers'!AY8</f>
        <v>0</v>
      </c>
      <c r="V53" s="6">
        <f>-'Payroll registers'!AZ8</f>
        <v>0</v>
      </c>
      <c r="W53" s="6">
        <f>-'Payroll registers'!BA8</f>
        <v>0</v>
      </c>
      <c r="X53" s="6">
        <f>-'Payroll registers'!BB8</f>
        <v>0</v>
      </c>
      <c r="Y53" s="6">
        <f>-'Payroll registers'!BC8</f>
        <v>0</v>
      </c>
      <c r="Z53" s="6">
        <f>-'Payroll registers'!BD8</f>
        <v>0</v>
      </c>
      <c r="AA53" s="6">
        <f>-'Payroll registers'!BE8</f>
        <v>0</v>
      </c>
      <c r="AB53" s="6">
        <f>-'Payroll registers'!BF8</f>
        <v>0</v>
      </c>
      <c r="AC53" s="6">
        <f>-'Payroll registers'!BG8</f>
        <v>0</v>
      </c>
      <c r="AD53" s="6">
        <f>-'Payroll registers'!BH8</f>
        <v>0</v>
      </c>
    </row>
    <row r="54" spans="1:35" outlineLevel="1" x14ac:dyDescent="0.2">
      <c r="A54" s="1" t="s">
        <v>29</v>
      </c>
      <c r="B54" s="75">
        <v>7</v>
      </c>
      <c r="C54" s="6">
        <f>-'Payroll registers'!AG36</f>
        <v>0</v>
      </c>
      <c r="D54" s="6">
        <f>-'Payroll registers'!AH36</f>
        <v>0</v>
      </c>
      <c r="E54" s="6">
        <f>-'Payroll registers'!AI36</f>
        <v>0</v>
      </c>
      <c r="F54" s="6">
        <f>-'Payroll registers'!AJ36</f>
        <v>0</v>
      </c>
      <c r="G54" s="6">
        <f>-'Payroll registers'!AK36</f>
        <v>0</v>
      </c>
      <c r="H54" s="6">
        <f>-'Payroll registers'!AL36</f>
        <v>0</v>
      </c>
      <c r="I54" s="6">
        <f>-'Payroll registers'!AM36</f>
        <v>0</v>
      </c>
      <c r="J54" s="6">
        <f>-'Payroll registers'!AN36</f>
        <v>0</v>
      </c>
      <c r="K54" s="6">
        <f>-'Payroll registers'!AO36</f>
        <v>0</v>
      </c>
      <c r="L54" s="6">
        <f>-'Payroll registers'!AP36</f>
        <v>0</v>
      </c>
      <c r="M54" s="6">
        <f>-'Payroll registers'!AQ36</f>
        <v>0</v>
      </c>
      <c r="N54" s="6">
        <f>-'Payroll registers'!AR36</f>
        <v>0</v>
      </c>
      <c r="O54" s="6">
        <f>-'Payroll registers'!AS36</f>
        <v>0</v>
      </c>
      <c r="P54" s="6">
        <f>-'Payroll registers'!AT36</f>
        <v>0</v>
      </c>
      <c r="Q54" s="6">
        <f>-'Payroll registers'!AU36</f>
        <v>0</v>
      </c>
      <c r="R54" s="6">
        <f>-'Payroll registers'!AV36</f>
        <v>0</v>
      </c>
      <c r="S54" s="6">
        <f>-'Payroll registers'!AW36</f>
        <v>0</v>
      </c>
      <c r="T54" s="6">
        <f>-'Payroll registers'!AX36</f>
        <v>0</v>
      </c>
      <c r="U54" s="6">
        <f>-'Payroll registers'!AY36</f>
        <v>0</v>
      </c>
      <c r="V54" s="6">
        <f>-'Payroll registers'!AZ36</f>
        <v>0</v>
      </c>
      <c r="W54" s="6">
        <f>-'Payroll registers'!BA36</f>
        <v>0</v>
      </c>
      <c r="X54" s="6">
        <f>-'Payroll registers'!BB36</f>
        <v>0</v>
      </c>
      <c r="Y54" s="6">
        <f>-'Payroll registers'!BC36</f>
        <v>0</v>
      </c>
      <c r="Z54" s="6">
        <f>-'Payroll registers'!BD36</f>
        <v>0</v>
      </c>
      <c r="AA54" s="6">
        <f>-'Payroll registers'!BE36</f>
        <v>0</v>
      </c>
      <c r="AB54" s="6">
        <f>-'Payroll registers'!BF36</f>
        <v>0</v>
      </c>
      <c r="AC54" s="6">
        <f>-'Payroll registers'!BG36</f>
        <v>0</v>
      </c>
      <c r="AD54" s="6">
        <f>-'Payroll registers'!BH36</f>
        <v>0</v>
      </c>
    </row>
    <row r="55" spans="1:35" outlineLevel="1" x14ac:dyDescent="0.2">
      <c r="A55" s="1" t="s">
        <v>28</v>
      </c>
      <c r="B55" s="75">
        <v>7</v>
      </c>
      <c r="C55" s="6">
        <f>-'GL - Manager'!X3</f>
        <v>0</v>
      </c>
      <c r="D55" s="6">
        <f>-'GL - Manager'!Y3</f>
        <v>0</v>
      </c>
      <c r="E55" s="6">
        <f>-'GL - Manager'!Z3</f>
        <v>0</v>
      </c>
      <c r="F55" s="6">
        <f>-'GL - Manager'!AA3</f>
        <v>0</v>
      </c>
      <c r="G55" s="6">
        <f>-'GL - Manager'!AB3</f>
        <v>0</v>
      </c>
      <c r="H55" s="6">
        <f>-'GL - Manager'!AC3</f>
        <v>0</v>
      </c>
      <c r="I55" s="6">
        <f>-'GL - Manager'!AD3</f>
        <v>0</v>
      </c>
      <c r="J55" s="6">
        <f>-'GL - Manager'!AE3</f>
        <v>0</v>
      </c>
      <c r="K55" s="6">
        <f>-'GL - Manager'!AF3</f>
        <v>0</v>
      </c>
      <c r="L55" s="6">
        <f>-'GL - Manager'!AG3</f>
        <v>0</v>
      </c>
      <c r="M55" s="6">
        <f>-'GL - Manager'!AH3</f>
        <v>0</v>
      </c>
      <c r="N55" s="6">
        <f>-'GL - Manager'!AI3</f>
        <v>0</v>
      </c>
      <c r="O55" s="6">
        <f>-'GL - Manager'!AJ3</f>
        <v>0</v>
      </c>
      <c r="P55" s="6">
        <f>-'GL - Manager'!AK3</f>
        <v>0</v>
      </c>
      <c r="Q55" s="6">
        <f>-'GL - Manager'!AL3</f>
        <v>0</v>
      </c>
      <c r="R55" s="6">
        <f>-'GL - Manager'!AM3</f>
        <v>0</v>
      </c>
      <c r="S55" s="6">
        <f>-'GL - Manager'!AN3</f>
        <v>0</v>
      </c>
      <c r="T55" s="6">
        <f>-'GL - Manager'!AO3</f>
        <v>0</v>
      </c>
      <c r="U55" s="6">
        <f>-'GL - Manager'!AP3</f>
        <v>0</v>
      </c>
      <c r="V55" s="6">
        <f>-'GL - Manager'!AQ3</f>
        <v>0</v>
      </c>
      <c r="W55" s="6">
        <f>-'GL - Manager'!AR3</f>
        <v>0</v>
      </c>
      <c r="X55" s="6">
        <f>-'GL - Manager'!AS3</f>
        <v>0</v>
      </c>
      <c r="Y55" s="6">
        <f>-'GL - Manager'!AT3</f>
        <v>0</v>
      </c>
      <c r="Z55" s="6">
        <f>-'GL - Manager'!AU3</f>
        <v>0.10154000000000001</v>
      </c>
      <c r="AA55" s="6">
        <f>-'GL - Manager'!AV3</f>
        <v>1.19506</v>
      </c>
      <c r="AB55" s="6">
        <f>-'GL - Manager'!AW3</f>
        <v>1.19506</v>
      </c>
      <c r="AC55" s="6">
        <f>-'GL - Manager'!AX3</f>
        <v>-0.55157000000000012</v>
      </c>
      <c r="AD55" s="6">
        <f>-'GL - Manager'!AY3</f>
        <v>0</v>
      </c>
    </row>
    <row r="56" spans="1:35" outlineLevel="1" x14ac:dyDescent="0.2">
      <c r="A56" s="43" t="s">
        <v>9</v>
      </c>
      <c r="B56" s="75">
        <v>7</v>
      </c>
      <c r="C56" s="6">
        <f>-'GL - Manager'!X4</f>
        <v>0</v>
      </c>
      <c r="D56" s="6">
        <f>-'GL - Manager'!Y4</f>
        <v>0</v>
      </c>
      <c r="E56" s="6">
        <f>-'GL - Manager'!Z4</f>
        <v>0</v>
      </c>
      <c r="F56" s="6">
        <f>-'GL - Manager'!AA4</f>
        <v>0</v>
      </c>
      <c r="G56" s="6">
        <f>-'GL - Manager'!AB4</f>
        <v>0</v>
      </c>
      <c r="H56" s="6">
        <f>-'GL - Manager'!AC4</f>
        <v>0</v>
      </c>
      <c r="I56" s="6">
        <f>-'GL - Manager'!AD4</f>
        <v>0</v>
      </c>
      <c r="J56" s="6">
        <f>-'GL - Manager'!AE4</f>
        <v>0</v>
      </c>
      <c r="K56" s="6">
        <f>-'GL - Manager'!AF4</f>
        <v>0</v>
      </c>
      <c r="L56" s="6">
        <f>-'GL - Manager'!AG4</f>
        <v>0</v>
      </c>
      <c r="M56" s="6">
        <f>-'GL - Manager'!AH4</f>
        <v>0</v>
      </c>
      <c r="N56" s="6">
        <f>-'GL - Manager'!AI4</f>
        <v>0</v>
      </c>
      <c r="O56" s="6">
        <f>-'GL - Manager'!AJ4</f>
        <v>0</v>
      </c>
      <c r="P56" s="6">
        <f>-'GL - Manager'!AK4</f>
        <v>0</v>
      </c>
      <c r="Q56" s="6">
        <f>-'GL - Manager'!AL4</f>
        <v>0</v>
      </c>
      <c r="R56" s="6">
        <f>-'GL - Manager'!AM4</f>
        <v>0</v>
      </c>
      <c r="S56" s="6">
        <f>-'GL - Manager'!AN4</f>
        <v>0</v>
      </c>
      <c r="T56" s="6">
        <f>-'GL - Manager'!AO4</f>
        <v>0</v>
      </c>
      <c r="U56" s="6">
        <f>-'GL - Manager'!AP4</f>
        <v>0</v>
      </c>
      <c r="V56" s="6">
        <f>-'GL - Manager'!AQ4</f>
        <v>0</v>
      </c>
      <c r="W56" s="6">
        <f>-'GL - Manager'!AR4</f>
        <v>0</v>
      </c>
      <c r="X56" s="6">
        <f>-'GL - Manager'!AS4</f>
        <v>-7.6500000000000005E-3</v>
      </c>
      <c r="Y56" s="6">
        <f>-'GL - Manager'!AT4</f>
        <v>-1.234E-2</v>
      </c>
      <c r="Z56" s="6">
        <f>-'GL - Manager'!AU4</f>
        <v>-9.689999999999999E-3</v>
      </c>
      <c r="AA56" s="6">
        <f>-'GL - Manager'!AV4</f>
        <v>0</v>
      </c>
      <c r="AB56" s="6">
        <f>-'GL - Manager'!AW4</f>
        <v>0</v>
      </c>
      <c r="AC56" s="6">
        <f>-'GL - Manager'!AX4</f>
        <v>-2.3460000000000002E-2</v>
      </c>
      <c r="AD56" s="6">
        <f>-'GL - Manager'!AY4</f>
        <v>0</v>
      </c>
    </row>
    <row r="57" spans="1:35" outlineLevel="1" x14ac:dyDescent="0.2">
      <c r="A57" s="1" t="s">
        <v>33</v>
      </c>
      <c r="B57" s="75">
        <v>7</v>
      </c>
      <c r="C57" s="6">
        <f>-'GL - Manager'!X6</f>
        <v>0</v>
      </c>
      <c r="D57" s="6">
        <f>-'GL - Manager'!Y6</f>
        <v>0</v>
      </c>
      <c r="E57" s="6">
        <f>-'GL - Manager'!Z6</f>
        <v>0</v>
      </c>
      <c r="F57" s="6">
        <f>-'GL - Manager'!AA6</f>
        <v>0</v>
      </c>
      <c r="G57" s="6">
        <f>-'GL - Manager'!AB6</f>
        <v>0</v>
      </c>
      <c r="H57" s="6">
        <f>-'GL - Manager'!AC6</f>
        <v>0</v>
      </c>
      <c r="I57" s="6">
        <f>-'GL - Manager'!AD6</f>
        <v>0</v>
      </c>
      <c r="J57" s="6">
        <f>-'GL - Manager'!AE6</f>
        <v>0</v>
      </c>
      <c r="K57" s="6">
        <f>-'GL - Manager'!AF6</f>
        <v>0</v>
      </c>
      <c r="L57" s="6">
        <f>-'GL - Manager'!AG6</f>
        <v>0</v>
      </c>
      <c r="M57" s="6">
        <f>-'GL - Manager'!AH6</f>
        <v>0</v>
      </c>
      <c r="N57" s="6">
        <f>-'GL - Manager'!AI6</f>
        <v>0</v>
      </c>
      <c r="O57" s="6">
        <f>-'GL - Manager'!AJ6</f>
        <v>0</v>
      </c>
      <c r="P57" s="6">
        <f>-'GL - Manager'!AK6</f>
        <v>0</v>
      </c>
      <c r="Q57" s="6">
        <f>-'GL - Manager'!AL6</f>
        <v>0</v>
      </c>
      <c r="R57" s="6">
        <f>-'GL - Manager'!AM6</f>
        <v>0</v>
      </c>
      <c r="S57" s="6">
        <f>-'GL - Manager'!AN6</f>
        <v>0</v>
      </c>
      <c r="T57" s="6">
        <f>-'GL - Manager'!AO6</f>
        <v>0</v>
      </c>
      <c r="U57" s="6">
        <f>-'GL - Manager'!AP6</f>
        <v>0</v>
      </c>
      <c r="V57" s="6">
        <f>-'GL - Manager'!AQ6</f>
        <v>0</v>
      </c>
      <c r="W57" s="6">
        <f>-'GL - Manager'!AR6</f>
        <v>0</v>
      </c>
      <c r="X57" s="6">
        <f>-'GL - Manager'!AS6</f>
        <v>-0.39727999999999997</v>
      </c>
      <c r="Y57" s="6">
        <f>-'GL - Manager'!AT6</f>
        <v>-0.47122999999999998</v>
      </c>
      <c r="Z57" s="6">
        <f>-'GL - Manager'!AU6</f>
        <v>-0.45605000000000001</v>
      </c>
      <c r="AA57" s="6">
        <f>-'GL - Manager'!AV6</f>
        <v>-0.53408999999999995</v>
      </c>
      <c r="AB57" s="6">
        <f>-'GL - Manager'!AW6</f>
        <v>-0.49446999999999997</v>
      </c>
      <c r="AC57" s="6">
        <f>-'GL - Manager'!AX6</f>
        <v>-0.44598000000000004</v>
      </c>
      <c r="AD57" s="6">
        <f>-'GL - Manager'!AY6</f>
        <v>0</v>
      </c>
    </row>
    <row r="58" spans="1:35" outlineLevel="1" x14ac:dyDescent="0.2">
      <c r="A58" s="1" t="s">
        <v>41</v>
      </c>
      <c r="B58" s="75">
        <v>7</v>
      </c>
      <c r="C58" s="6">
        <f>-'GL - Manager'!X7</f>
        <v>0</v>
      </c>
      <c r="D58" s="6">
        <f>-'GL - Manager'!Y7</f>
        <v>0</v>
      </c>
      <c r="E58" s="6">
        <f>-'GL - Manager'!Z7</f>
        <v>0</v>
      </c>
      <c r="F58" s="6">
        <f>-'GL - Manager'!AA7</f>
        <v>0</v>
      </c>
      <c r="G58" s="6">
        <f>-'GL - Manager'!AB7</f>
        <v>0</v>
      </c>
      <c r="H58" s="6">
        <f>-'GL - Manager'!AC7</f>
        <v>0</v>
      </c>
      <c r="I58" s="6">
        <f>-'GL - Manager'!AD7</f>
        <v>0</v>
      </c>
      <c r="J58" s="6">
        <f>-'GL - Manager'!AE7</f>
        <v>0</v>
      </c>
      <c r="K58" s="6">
        <f>-'GL - Manager'!AF7</f>
        <v>0</v>
      </c>
      <c r="L58" s="6">
        <f>-'GL - Manager'!AG7</f>
        <v>0</v>
      </c>
      <c r="M58" s="6">
        <f>-'GL - Manager'!AH7</f>
        <v>0</v>
      </c>
      <c r="N58" s="6">
        <f>-'GL - Manager'!AI7</f>
        <v>0</v>
      </c>
      <c r="O58" s="6">
        <f>-'GL - Manager'!AJ7</f>
        <v>0</v>
      </c>
      <c r="P58" s="6">
        <f>-'GL - Manager'!AK7</f>
        <v>0</v>
      </c>
      <c r="Q58" s="6">
        <f>-'GL - Manager'!AL7</f>
        <v>0</v>
      </c>
      <c r="R58" s="6">
        <f>-'GL - Manager'!AM7</f>
        <v>0</v>
      </c>
      <c r="S58" s="6">
        <f>-'GL - Manager'!AN7</f>
        <v>0</v>
      </c>
      <c r="T58" s="6">
        <f>-'GL - Manager'!AO7</f>
        <v>0</v>
      </c>
      <c r="U58" s="6">
        <f>-'GL - Manager'!AP7</f>
        <v>0</v>
      </c>
      <c r="V58" s="6">
        <f>-'GL - Manager'!AQ7</f>
        <v>0</v>
      </c>
      <c r="W58" s="6">
        <f>-'GL - Manager'!AR7</f>
        <v>0</v>
      </c>
      <c r="X58" s="6">
        <f>-'GL - Manager'!AS7</f>
        <v>-9.2299999999999993E-2</v>
      </c>
      <c r="Y58" s="6">
        <f>-'GL - Manager'!AT7</f>
        <v>-9.2299999999999993E-2</v>
      </c>
      <c r="Z58" s="6">
        <f>-'GL - Manager'!AU7</f>
        <v>-3.3239999999999999E-2</v>
      </c>
      <c r="AA58" s="6">
        <f>-'GL - Manager'!AV7</f>
        <v>-3.3239999999999999E-2</v>
      </c>
      <c r="AB58" s="6">
        <f>-'GL - Manager'!AW7</f>
        <v>-3.3239999999999999E-2</v>
      </c>
      <c r="AC58" s="6">
        <f>-'GL - Manager'!AX7</f>
        <v>-3.3239999999999999E-2</v>
      </c>
      <c r="AD58" s="6">
        <f>-'GL - Manager'!AY7</f>
        <v>0</v>
      </c>
    </row>
    <row r="59" spans="1:35" outlineLevel="1" x14ac:dyDescent="0.2">
      <c r="A59" s="22" t="s">
        <v>203</v>
      </c>
      <c r="B59" s="75"/>
      <c r="C59" s="8">
        <f t="shared" ref="C59:AD59" si="52">C25+SUM(C53:C58)</f>
        <v>0</v>
      </c>
      <c r="D59" s="8">
        <f t="shared" si="52"/>
        <v>0</v>
      </c>
      <c r="E59" s="8">
        <f t="shared" si="52"/>
        <v>0</v>
      </c>
      <c r="F59" s="8">
        <f t="shared" si="52"/>
        <v>0</v>
      </c>
      <c r="G59" s="8">
        <f t="shared" si="52"/>
        <v>0</v>
      </c>
      <c r="H59" s="8">
        <f t="shared" si="52"/>
        <v>0</v>
      </c>
      <c r="I59" s="8">
        <f t="shared" si="52"/>
        <v>0</v>
      </c>
      <c r="J59" s="8">
        <f t="shared" si="52"/>
        <v>0</v>
      </c>
      <c r="K59" s="8">
        <f t="shared" si="52"/>
        <v>0</v>
      </c>
      <c r="L59" s="8">
        <f t="shared" si="52"/>
        <v>0</v>
      </c>
      <c r="M59" s="8">
        <f t="shared" si="52"/>
        <v>0</v>
      </c>
      <c r="N59" s="8">
        <f t="shared" si="52"/>
        <v>0</v>
      </c>
      <c r="O59" s="8">
        <f t="shared" si="52"/>
        <v>0</v>
      </c>
      <c r="P59" s="8">
        <f t="shared" si="52"/>
        <v>0</v>
      </c>
      <c r="Q59" s="8">
        <f t="shared" si="52"/>
        <v>0</v>
      </c>
      <c r="R59" s="8">
        <f t="shared" si="52"/>
        <v>0</v>
      </c>
      <c r="S59" s="8">
        <f t="shared" si="52"/>
        <v>0</v>
      </c>
      <c r="T59" s="8">
        <f t="shared" si="52"/>
        <v>0</v>
      </c>
      <c r="U59" s="8">
        <f t="shared" si="52"/>
        <v>0</v>
      </c>
      <c r="V59" s="8">
        <f t="shared" si="52"/>
        <v>0</v>
      </c>
      <c r="W59" s="8">
        <f t="shared" si="52"/>
        <v>0</v>
      </c>
      <c r="X59" s="8">
        <f t="shared" si="52"/>
        <v>0</v>
      </c>
      <c r="Y59" s="8">
        <f t="shared" si="52"/>
        <v>0</v>
      </c>
      <c r="Z59" s="8">
        <f t="shared" si="52"/>
        <v>0</v>
      </c>
      <c r="AA59" s="8">
        <f t="shared" si="52"/>
        <v>0</v>
      </c>
      <c r="AB59" s="8">
        <f t="shared" si="52"/>
        <v>0</v>
      </c>
      <c r="AC59" s="8">
        <f t="shared" si="52"/>
        <v>0</v>
      </c>
      <c r="AD59" s="8">
        <f t="shared" si="52"/>
        <v>0</v>
      </c>
    </row>
    <row r="60" spans="1:35" outlineLevel="1" x14ac:dyDescent="0.2">
      <c r="B60" s="75"/>
    </row>
    <row r="61" spans="1:35" ht="3" customHeight="1" x14ac:dyDescent="0.2">
      <c r="A61" s="171"/>
      <c r="B61" s="171"/>
      <c r="C61" s="171"/>
      <c r="D61" s="171"/>
      <c r="E61" s="171"/>
      <c r="F61" s="171"/>
      <c r="G61" s="171"/>
      <c r="H61" s="171"/>
      <c r="I61" s="171"/>
      <c r="J61" s="171"/>
      <c r="K61" s="171"/>
      <c r="L61" s="171"/>
      <c r="M61" s="171"/>
      <c r="N61" s="171"/>
      <c r="O61" s="171"/>
      <c r="P61" s="171"/>
      <c r="Q61" s="171"/>
      <c r="R61" s="171"/>
      <c r="S61" s="171"/>
      <c r="T61" s="171"/>
      <c r="U61" s="171"/>
      <c r="V61" s="171"/>
      <c r="W61" s="171"/>
      <c r="X61" s="171"/>
      <c r="Y61" s="171"/>
      <c r="Z61" s="171"/>
      <c r="AA61" s="171"/>
      <c r="AB61" s="171"/>
      <c r="AC61" s="171"/>
      <c r="AD61" s="171"/>
      <c r="AE61" s="171"/>
      <c r="AF61" s="171"/>
      <c r="AG61" s="171"/>
      <c r="AH61" s="171"/>
      <c r="AI61" s="171"/>
    </row>
  </sheetData>
  <pageMargins left="0.7" right="0.7" top="0.75" bottom="0.75" header="0.3" footer="0.3"/>
  <pageSetup orientation="portrait" horizontalDpi="1200" verticalDpi="120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0E657-E95B-461D-91EA-CC7EBF7EB882}">
  <sheetPr codeName="Sheet7">
    <tabColor theme="4" tint="0.39997558519241921"/>
  </sheetPr>
  <dimension ref="A1:AI35"/>
  <sheetViews>
    <sheetView showGridLines="0" workbookViewId="0">
      <pane xSplit="2" ySplit="2" topLeftCell="C3" activePane="bottomRight" state="frozen"/>
      <selection pane="topRight"/>
      <selection pane="bottomLeft"/>
      <selection pane="bottomRight" activeCell="X4" sqref="X4"/>
    </sheetView>
  </sheetViews>
  <sheetFormatPr defaultRowHeight="11.25" outlineLevelCol="1" x14ac:dyDescent="0.2"/>
  <cols>
    <col min="1" max="1" width="24.7109375" style="1" bestFit="1" customWidth="1"/>
    <col min="2" max="2" width="0.85546875" style="1" customWidth="1"/>
    <col min="3" max="3" width="6" style="1" customWidth="1" outlineLevel="1"/>
    <col min="4" max="4" width="6.140625" style="1" customWidth="1" outlineLevel="1"/>
    <col min="5" max="5" width="6.28515625" style="1" customWidth="1" outlineLevel="1"/>
    <col min="6" max="6" width="6.140625" style="1" customWidth="1" outlineLevel="1"/>
    <col min="7" max="7" width="6.42578125" style="1" customWidth="1" outlineLevel="1"/>
    <col min="8" max="8" width="6.140625" style="1" customWidth="1" outlineLevel="1"/>
    <col min="9" max="9" width="5.5703125" style="1" customWidth="1" outlineLevel="1"/>
    <col min="10" max="10" width="6.42578125" style="1" customWidth="1" outlineLevel="1"/>
    <col min="11" max="11" width="6.28515625" style="1" customWidth="1" outlineLevel="1"/>
    <col min="12" max="12" width="5.85546875" style="1" customWidth="1" outlineLevel="1"/>
    <col min="13" max="14" width="6.140625" style="1" customWidth="1" outlineLevel="1"/>
    <col min="15" max="15" width="6" style="1" customWidth="1" outlineLevel="1"/>
    <col min="16" max="16" width="6.140625" style="1" customWidth="1" outlineLevel="1"/>
    <col min="17" max="17" width="6.28515625" style="1" customWidth="1" outlineLevel="1"/>
    <col min="18" max="18" width="6.140625" style="1" customWidth="1" outlineLevel="1"/>
    <col min="19" max="19" width="6.42578125" style="1" customWidth="1" outlineLevel="1"/>
    <col min="20" max="20" width="6.140625" style="1" customWidth="1" outlineLevel="1"/>
    <col min="21" max="21" width="5.5703125" style="1" customWidth="1" outlineLevel="1"/>
    <col min="22" max="22" width="6.42578125" style="1" customWidth="1" outlineLevel="1"/>
    <col min="23" max="23" width="6.28515625" style="1" customWidth="1" outlineLevel="1"/>
    <col min="24" max="24" width="5.85546875" style="1" customWidth="1" outlineLevel="1"/>
    <col min="25" max="26" width="6.140625" style="1" customWidth="1" outlineLevel="1"/>
    <col min="27" max="27" width="6" style="1" customWidth="1" outlineLevel="1"/>
    <col min="28" max="28" width="6.140625" style="1" customWidth="1" outlineLevel="1"/>
    <col min="29" max="30" width="6.28515625" style="1" customWidth="1" outlineLevel="1"/>
    <col min="31" max="31" width="1.42578125" style="1" customWidth="1" outlineLevel="1"/>
    <col min="32" max="33" width="4.7109375" style="1" bestFit="1" customWidth="1"/>
    <col min="34" max="34" width="6.28515625" style="1" hidden="1" customWidth="1" outlineLevel="1"/>
    <col min="35" max="35" width="6.140625" style="1" bestFit="1" customWidth="1" collapsed="1"/>
    <col min="36" max="16384" width="9.140625" style="1"/>
  </cols>
  <sheetData>
    <row r="1" spans="1:35" x14ac:dyDescent="0.2">
      <c r="A1" s="135" t="s">
        <v>736</v>
      </c>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row>
    <row r="2" spans="1:35" ht="27" x14ac:dyDescent="0.35">
      <c r="A2" s="136" t="s">
        <v>73</v>
      </c>
      <c r="B2" s="140"/>
      <c r="C2" s="140">
        <v>43861</v>
      </c>
      <c r="D2" s="140">
        <f>EOMONTH(C2,1)</f>
        <v>43890</v>
      </c>
      <c r="E2" s="140">
        <f t="shared" ref="E2:AD2" si="0">EOMONTH(D2,1)</f>
        <v>43921</v>
      </c>
      <c r="F2" s="140">
        <f t="shared" si="0"/>
        <v>43951</v>
      </c>
      <c r="G2" s="140">
        <f t="shared" si="0"/>
        <v>43982</v>
      </c>
      <c r="H2" s="140">
        <f t="shared" si="0"/>
        <v>44012</v>
      </c>
      <c r="I2" s="140">
        <f t="shared" si="0"/>
        <v>44043</v>
      </c>
      <c r="J2" s="140">
        <f t="shared" si="0"/>
        <v>44074</v>
      </c>
      <c r="K2" s="140">
        <f t="shared" si="0"/>
        <v>44104</v>
      </c>
      <c r="L2" s="140">
        <f t="shared" si="0"/>
        <v>44135</v>
      </c>
      <c r="M2" s="140">
        <f t="shared" si="0"/>
        <v>44165</v>
      </c>
      <c r="N2" s="140">
        <f t="shared" si="0"/>
        <v>44196</v>
      </c>
      <c r="O2" s="140">
        <f t="shared" si="0"/>
        <v>44227</v>
      </c>
      <c r="P2" s="140">
        <f t="shared" si="0"/>
        <v>44255</v>
      </c>
      <c r="Q2" s="140">
        <f t="shared" si="0"/>
        <v>44286</v>
      </c>
      <c r="R2" s="140">
        <f t="shared" si="0"/>
        <v>44316</v>
      </c>
      <c r="S2" s="140">
        <f t="shared" si="0"/>
        <v>44347</v>
      </c>
      <c r="T2" s="140">
        <f t="shared" si="0"/>
        <v>44377</v>
      </c>
      <c r="U2" s="140">
        <f t="shared" si="0"/>
        <v>44408</v>
      </c>
      <c r="V2" s="140">
        <f t="shared" si="0"/>
        <v>44439</v>
      </c>
      <c r="W2" s="140">
        <f t="shared" si="0"/>
        <v>44469</v>
      </c>
      <c r="X2" s="140">
        <f t="shared" si="0"/>
        <v>44500</v>
      </c>
      <c r="Y2" s="140">
        <f t="shared" si="0"/>
        <v>44530</v>
      </c>
      <c r="Z2" s="140">
        <f t="shared" si="0"/>
        <v>44561</v>
      </c>
      <c r="AA2" s="140">
        <f t="shared" si="0"/>
        <v>44592</v>
      </c>
      <c r="AB2" s="140">
        <f t="shared" si="0"/>
        <v>44620</v>
      </c>
      <c r="AC2" s="140">
        <f t="shared" si="0"/>
        <v>44651</v>
      </c>
      <c r="AD2" s="140">
        <f t="shared" si="0"/>
        <v>44681</v>
      </c>
      <c r="AE2" s="139"/>
      <c r="AF2" s="137" t="s">
        <v>74</v>
      </c>
      <c r="AG2" s="137" t="s">
        <v>75</v>
      </c>
      <c r="AH2" s="138" t="s">
        <v>77</v>
      </c>
      <c r="AI2" s="138" t="s">
        <v>76</v>
      </c>
    </row>
    <row r="3" spans="1:35" x14ac:dyDescent="0.2">
      <c r="A3" s="18" t="s">
        <v>737</v>
      </c>
      <c r="B3" s="6"/>
      <c r="C3" s="6">
        <f>'GL - Payroll'!X107</f>
        <v>0</v>
      </c>
      <c r="D3" s="6">
        <f>'GL - Payroll'!Y107</f>
        <v>0</v>
      </c>
      <c r="E3" s="6">
        <f>'GL - Payroll'!Z107</f>
        <v>0</v>
      </c>
      <c r="F3" s="6">
        <f>'GL - Payroll'!AA107</f>
        <v>0</v>
      </c>
      <c r="G3" s="6">
        <f>'GL - Payroll'!AB107</f>
        <v>0</v>
      </c>
      <c r="H3" s="6">
        <f>'GL - Payroll'!AC107</f>
        <v>0</v>
      </c>
      <c r="I3" s="6">
        <f>'GL - Payroll'!AD107</f>
        <v>0</v>
      </c>
      <c r="J3" s="6">
        <f>'GL - Payroll'!AE107</f>
        <v>0</v>
      </c>
      <c r="K3" s="6">
        <f>'GL - Payroll'!AF107</f>
        <v>0</v>
      </c>
      <c r="L3" s="6">
        <f>'GL - Payroll'!AG107</f>
        <v>0</v>
      </c>
      <c r="M3" s="6">
        <f>'GL - Payroll'!AH107</f>
        <v>0</v>
      </c>
      <c r="N3" s="6">
        <f>'GL - Payroll'!AI107</f>
        <v>0</v>
      </c>
      <c r="O3" s="6">
        <f>'GL - Payroll'!AJ107</f>
        <v>0</v>
      </c>
      <c r="P3" s="6">
        <f>'GL - Payroll'!AK107</f>
        <v>0</v>
      </c>
      <c r="Q3" s="6">
        <f>'GL - Payroll'!AL107</f>
        <v>0</v>
      </c>
      <c r="R3" s="6">
        <f>'GL - Payroll'!AM107</f>
        <v>0</v>
      </c>
      <c r="S3" s="6">
        <f>'GL - Payroll'!AN107</f>
        <v>0</v>
      </c>
      <c r="T3" s="6">
        <f>'GL - Payroll'!AO107</f>
        <v>0</v>
      </c>
      <c r="U3" s="6">
        <f>'GL - Payroll'!AP107</f>
        <v>0</v>
      </c>
      <c r="V3" s="6">
        <f>'GL - Payroll'!AQ107</f>
        <v>0</v>
      </c>
      <c r="W3" s="6">
        <f>'GL - Payroll'!AR107</f>
        <v>0</v>
      </c>
      <c r="X3" s="6">
        <f>'GL - Payroll'!AS107</f>
        <v>0</v>
      </c>
      <c r="Y3" s="6">
        <f>'GL - Payroll'!AT107</f>
        <v>0</v>
      </c>
      <c r="Z3" s="6">
        <f>'GL - Payroll'!AU107</f>
        <v>0</v>
      </c>
      <c r="AA3" s="6">
        <f>'GL - Payroll'!AV107</f>
        <v>0</v>
      </c>
      <c r="AB3" s="6">
        <f>'GL - Payroll'!AW107</f>
        <v>0</v>
      </c>
      <c r="AC3" s="6">
        <f>'GL - Payroll'!AX107</f>
        <v>0</v>
      </c>
      <c r="AD3" s="6">
        <f>'GL - Payroll'!AY107</f>
        <v>0</v>
      </c>
      <c r="AF3" s="6">
        <f>SUM(C3:N3)</f>
        <v>0</v>
      </c>
      <c r="AG3" s="6">
        <f>SUM(O3:Z3)</f>
        <v>0</v>
      </c>
      <c r="AH3" s="6">
        <f>SUM(R3:AC3)</f>
        <v>0</v>
      </c>
      <c r="AI3" s="6">
        <f>SUM(S3:AD3)</f>
        <v>0</v>
      </c>
    </row>
    <row r="4" spans="1:35" ht="13.5" x14ac:dyDescent="0.35">
      <c r="A4" s="18" t="s">
        <v>739</v>
      </c>
      <c r="C4" s="12">
        <f>'Payroll registers'!AG63</f>
        <v>0</v>
      </c>
      <c r="D4" s="12">
        <f>'Payroll registers'!AH63</f>
        <v>0</v>
      </c>
      <c r="E4" s="12">
        <f>'Payroll registers'!AI63</f>
        <v>0</v>
      </c>
      <c r="F4" s="12">
        <f>'Payroll registers'!AJ63</f>
        <v>0</v>
      </c>
      <c r="G4" s="12">
        <f>'Payroll registers'!AK63</f>
        <v>0</v>
      </c>
      <c r="H4" s="12">
        <f>'Payroll registers'!AL63</f>
        <v>0</v>
      </c>
      <c r="I4" s="12">
        <f>'Payroll registers'!AM63</f>
        <v>0</v>
      </c>
      <c r="J4" s="12">
        <f>'Payroll registers'!AN63</f>
        <v>0</v>
      </c>
      <c r="K4" s="12">
        <f>'Payroll registers'!AO63</f>
        <v>0</v>
      </c>
      <c r="L4" s="12">
        <f>'Payroll registers'!AP63</f>
        <v>0</v>
      </c>
      <c r="M4" s="12">
        <f>'Payroll registers'!AQ63</f>
        <v>0</v>
      </c>
      <c r="N4" s="12">
        <f>'Payroll registers'!AR63</f>
        <v>0</v>
      </c>
      <c r="O4" s="12">
        <f>'Payroll registers'!AS63</f>
        <v>0</v>
      </c>
      <c r="P4" s="12">
        <f>'Payroll registers'!AT63</f>
        <v>0</v>
      </c>
      <c r="Q4" s="12">
        <f>'Payroll registers'!AU63</f>
        <v>0</v>
      </c>
      <c r="R4" s="12">
        <f>'Payroll registers'!AV63</f>
        <v>0</v>
      </c>
      <c r="S4" s="12">
        <f>'Payroll registers'!AW63</f>
        <v>0</v>
      </c>
      <c r="T4" s="12">
        <f>'Payroll registers'!AX63</f>
        <v>0</v>
      </c>
      <c r="U4" s="12">
        <f>'Payroll registers'!AY63</f>
        <v>0</v>
      </c>
      <c r="V4" s="12">
        <f>'Payroll registers'!AZ63</f>
        <v>0</v>
      </c>
      <c r="W4" s="12">
        <f>'Payroll registers'!BA63</f>
        <v>0</v>
      </c>
      <c r="X4" s="12">
        <f>'Payroll registers'!BB63</f>
        <v>0</v>
      </c>
      <c r="Y4" s="12">
        <f>'Payroll registers'!BC63</f>
        <v>0</v>
      </c>
      <c r="Z4" s="12">
        <f>'Payroll registers'!BD63</f>
        <v>0</v>
      </c>
      <c r="AA4" s="12">
        <f>'Payroll registers'!BE63</f>
        <v>0</v>
      </c>
      <c r="AB4" s="12">
        <f>'Payroll registers'!BF63</f>
        <v>0</v>
      </c>
      <c r="AC4" s="12">
        <f>'Payroll registers'!BG63</f>
        <v>0</v>
      </c>
      <c r="AD4" s="12">
        <f>'Payroll registers'!BH63</f>
        <v>0</v>
      </c>
      <c r="AE4" s="13"/>
      <c r="AF4" s="12">
        <f>SUM(C4:N4)</f>
        <v>0</v>
      </c>
      <c r="AG4" s="12">
        <f>SUM(O4:Z4)</f>
        <v>0</v>
      </c>
      <c r="AH4" s="12">
        <f>SUM(R4:AC4)</f>
        <v>0</v>
      </c>
      <c r="AI4" s="12">
        <f>SUM(S4:AD4)</f>
        <v>0</v>
      </c>
    </row>
    <row r="5" spans="1:35" x14ac:dyDescent="0.2">
      <c r="A5" s="1" t="s">
        <v>749</v>
      </c>
      <c r="B5" s="3"/>
      <c r="C5" s="6">
        <f>C3-C4</f>
        <v>0</v>
      </c>
      <c r="D5" s="6">
        <f t="shared" ref="D5:AC5" si="1">D3-D4</f>
        <v>0</v>
      </c>
      <c r="E5" s="6">
        <f t="shared" si="1"/>
        <v>0</v>
      </c>
      <c r="F5" s="6">
        <f t="shared" si="1"/>
        <v>0</v>
      </c>
      <c r="G5" s="6">
        <f t="shared" si="1"/>
        <v>0</v>
      </c>
      <c r="H5" s="6">
        <f t="shared" si="1"/>
        <v>0</v>
      </c>
      <c r="I5" s="6">
        <f t="shared" si="1"/>
        <v>0</v>
      </c>
      <c r="J5" s="6">
        <f t="shared" si="1"/>
        <v>0</v>
      </c>
      <c r="K5" s="6">
        <f t="shared" si="1"/>
        <v>0</v>
      </c>
      <c r="L5" s="6">
        <f t="shared" si="1"/>
        <v>0</v>
      </c>
      <c r="M5" s="6">
        <f t="shared" si="1"/>
        <v>0</v>
      </c>
      <c r="N5" s="6">
        <f t="shared" si="1"/>
        <v>0</v>
      </c>
      <c r="O5" s="6">
        <f t="shared" si="1"/>
        <v>0</v>
      </c>
      <c r="P5" s="6">
        <f t="shared" si="1"/>
        <v>0</v>
      </c>
      <c r="Q5" s="6">
        <f t="shared" si="1"/>
        <v>0</v>
      </c>
      <c r="R5" s="6">
        <f t="shared" si="1"/>
        <v>0</v>
      </c>
      <c r="S5" s="6">
        <f t="shared" si="1"/>
        <v>0</v>
      </c>
      <c r="T5" s="6">
        <f t="shared" si="1"/>
        <v>0</v>
      </c>
      <c r="U5" s="6">
        <f t="shared" si="1"/>
        <v>0</v>
      </c>
      <c r="V5" s="6">
        <f t="shared" si="1"/>
        <v>0</v>
      </c>
      <c r="W5" s="6">
        <f t="shared" si="1"/>
        <v>0</v>
      </c>
      <c r="X5" s="6">
        <f t="shared" si="1"/>
        <v>0</v>
      </c>
      <c r="Y5" s="6">
        <f t="shared" si="1"/>
        <v>0</v>
      </c>
      <c r="Z5" s="6">
        <f t="shared" si="1"/>
        <v>0</v>
      </c>
      <c r="AA5" s="6">
        <f t="shared" si="1"/>
        <v>0</v>
      </c>
      <c r="AB5" s="6">
        <f t="shared" si="1"/>
        <v>0</v>
      </c>
      <c r="AC5" s="6">
        <f t="shared" si="1"/>
        <v>0</v>
      </c>
      <c r="AD5" s="6">
        <f t="shared" ref="AD5" si="2">AD3-AD4</f>
        <v>0</v>
      </c>
      <c r="AE5" s="6"/>
      <c r="AF5" s="6">
        <f t="shared" ref="AF5" si="3">AF3-AF4</f>
        <v>0</v>
      </c>
      <c r="AG5" s="6">
        <f t="shared" ref="AG5" si="4">AG3-AG4</f>
        <v>0</v>
      </c>
      <c r="AH5" s="6">
        <f t="shared" ref="AH5:AI5" si="5">AH3-AH4</f>
        <v>0</v>
      </c>
      <c r="AI5" s="6">
        <f t="shared" si="5"/>
        <v>0</v>
      </c>
    </row>
    <row r="6" spans="1:35" ht="13.5" x14ac:dyDescent="0.35">
      <c r="A6" s="35" t="s">
        <v>747</v>
      </c>
      <c r="C6" s="12">
        <f>7.65%*C5</f>
        <v>0</v>
      </c>
      <c r="D6" s="12">
        <f t="shared" ref="D6:AC6" si="6">7.65%*D5</f>
        <v>0</v>
      </c>
      <c r="E6" s="12">
        <f t="shared" si="6"/>
        <v>0</v>
      </c>
      <c r="F6" s="12">
        <f t="shared" si="6"/>
        <v>0</v>
      </c>
      <c r="G6" s="12">
        <f t="shared" si="6"/>
        <v>0</v>
      </c>
      <c r="H6" s="12">
        <f t="shared" si="6"/>
        <v>0</v>
      </c>
      <c r="I6" s="12">
        <f t="shared" si="6"/>
        <v>0</v>
      </c>
      <c r="J6" s="12">
        <f t="shared" si="6"/>
        <v>0</v>
      </c>
      <c r="K6" s="12">
        <f t="shared" si="6"/>
        <v>0</v>
      </c>
      <c r="L6" s="12">
        <f t="shared" si="6"/>
        <v>0</v>
      </c>
      <c r="M6" s="12">
        <f t="shared" si="6"/>
        <v>0</v>
      </c>
      <c r="N6" s="12">
        <f t="shared" si="6"/>
        <v>0</v>
      </c>
      <c r="O6" s="12">
        <f t="shared" si="6"/>
        <v>0</v>
      </c>
      <c r="P6" s="12">
        <f t="shared" si="6"/>
        <v>0</v>
      </c>
      <c r="Q6" s="12">
        <f t="shared" si="6"/>
        <v>0</v>
      </c>
      <c r="R6" s="12">
        <f t="shared" si="6"/>
        <v>0</v>
      </c>
      <c r="S6" s="12">
        <f t="shared" si="6"/>
        <v>0</v>
      </c>
      <c r="T6" s="12">
        <f t="shared" si="6"/>
        <v>0</v>
      </c>
      <c r="U6" s="12">
        <f t="shared" si="6"/>
        <v>0</v>
      </c>
      <c r="V6" s="12">
        <f t="shared" si="6"/>
        <v>0</v>
      </c>
      <c r="W6" s="12">
        <f t="shared" si="6"/>
        <v>0</v>
      </c>
      <c r="X6" s="12">
        <f t="shared" si="6"/>
        <v>0</v>
      </c>
      <c r="Y6" s="12">
        <f t="shared" si="6"/>
        <v>0</v>
      </c>
      <c r="Z6" s="12">
        <f t="shared" si="6"/>
        <v>0</v>
      </c>
      <c r="AA6" s="12">
        <f t="shared" si="6"/>
        <v>0</v>
      </c>
      <c r="AB6" s="12">
        <f t="shared" si="6"/>
        <v>0</v>
      </c>
      <c r="AC6" s="12">
        <f t="shared" si="6"/>
        <v>0</v>
      </c>
      <c r="AD6" s="12">
        <f t="shared" ref="AD6" si="7">7.65%*AD5</f>
        <v>0</v>
      </c>
      <c r="AF6" s="12">
        <f>SUM(C6:N6)</f>
        <v>0</v>
      </c>
      <c r="AG6" s="12">
        <f>SUM(O6:Z6)</f>
        <v>0</v>
      </c>
      <c r="AH6" s="12">
        <f>SUM(R6:AC6)</f>
        <v>0</v>
      </c>
      <c r="AI6" s="12">
        <f>SUM(S6:AD6)</f>
        <v>0</v>
      </c>
    </row>
    <row r="7" spans="1:35" x14ac:dyDescent="0.2">
      <c r="A7" s="3" t="s">
        <v>741</v>
      </c>
      <c r="B7" s="3"/>
      <c r="C7" s="15">
        <f t="shared" ref="C7" si="8">SUM(C5:C6)</f>
        <v>0</v>
      </c>
      <c r="D7" s="15">
        <f t="shared" ref="D7" si="9">SUM(D5:D6)</f>
        <v>0</v>
      </c>
      <c r="E7" s="15">
        <f t="shared" ref="E7" si="10">SUM(E5:E6)</f>
        <v>0</v>
      </c>
      <c r="F7" s="15">
        <f t="shared" ref="F7" si="11">SUM(F5:F6)</f>
        <v>0</v>
      </c>
      <c r="G7" s="15">
        <f t="shared" ref="G7" si="12">SUM(G5:G6)</f>
        <v>0</v>
      </c>
      <c r="H7" s="15">
        <f t="shared" ref="H7" si="13">SUM(H5:H6)</f>
        <v>0</v>
      </c>
      <c r="I7" s="15">
        <f t="shared" ref="I7" si="14">SUM(I5:I6)</f>
        <v>0</v>
      </c>
      <c r="J7" s="15">
        <f t="shared" ref="J7" si="15">SUM(J5:J6)</f>
        <v>0</v>
      </c>
      <c r="K7" s="15">
        <f t="shared" ref="K7" si="16">SUM(K5:K6)</f>
        <v>0</v>
      </c>
      <c r="L7" s="15">
        <f t="shared" ref="L7" si="17">SUM(L5:L6)</f>
        <v>0</v>
      </c>
      <c r="M7" s="15">
        <f t="shared" ref="M7" si="18">SUM(M5:M6)</f>
        <v>0</v>
      </c>
      <c r="N7" s="15">
        <f t="shared" ref="N7" si="19">SUM(N5:N6)</f>
        <v>0</v>
      </c>
      <c r="O7" s="15">
        <f t="shared" ref="O7" si="20">SUM(O5:O6)</f>
        <v>0</v>
      </c>
      <c r="P7" s="15">
        <f t="shared" ref="P7" si="21">SUM(P5:P6)</f>
        <v>0</v>
      </c>
      <c r="Q7" s="15">
        <f t="shared" ref="Q7" si="22">SUM(Q5:Q6)</f>
        <v>0</v>
      </c>
      <c r="R7" s="15">
        <f t="shared" ref="R7" si="23">SUM(R5:R6)</f>
        <v>0</v>
      </c>
      <c r="S7" s="15">
        <f t="shared" ref="S7" si="24">SUM(S5:S6)</f>
        <v>0</v>
      </c>
      <c r="T7" s="15">
        <f t="shared" ref="T7" si="25">SUM(T5:T6)</f>
        <v>0</v>
      </c>
      <c r="U7" s="15">
        <f t="shared" ref="U7" si="26">SUM(U5:U6)</f>
        <v>0</v>
      </c>
      <c r="V7" s="15">
        <f t="shared" ref="V7" si="27">SUM(V5:V6)</f>
        <v>0</v>
      </c>
      <c r="W7" s="15">
        <f t="shared" ref="W7" si="28">SUM(W5:W6)</f>
        <v>0</v>
      </c>
      <c r="X7" s="15">
        <f t="shared" ref="X7" si="29">SUM(X5:X6)</f>
        <v>0</v>
      </c>
      <c r="Y7" s="15">
        <f t="shared" ref="Y7" si="30">SUM(Y5:Y6)</f>
        <v>0</v>
      </c>
      <c r="Z7" s="15">
        <f t="shared" ref="Z7" si="31">SUM(Z5:Z6)</f>
        <v>0</v>
      </c>
      <c r="AA7" s="15">
        <f t="shared" ref="AA7" si="32">SUM(AA5:AA6)</f>
        <v>0</v>
      </c>
      <c r="AB7" s="15">
        <f t="shared" ref="AB7" si="33">SUM(AB5:AB6)</f>
        <v>0</v>
      </c>
      <c r="AC7" s="15">
        <f t="shared" ref="AC7:AD7" si="34">SUM(AC5:AC6)</f>
        <v>0</v>
      </c>
      <c r="AD7" s="15">
        <f t="shared" si="34"/>
        <v>0</v>
      </c>
      <c r="AF7" s="15">
        <f>SUM(AF5:AF6)</f>
        <v>0</v>
      </c>
      <c r="AG7" s="15">
        <f t="shared" ref="AG7:AH7" si="35">SUM(AG5:AG6)</f>
        <v>0</v>
      </c>
      <c r="AH7" s="15">
        <f t="shared" si="35"/>
        <v>0</v>
      </c>
      <c r="AI7" s="15">
        <f t="shared" ref="AI7" si="36">SUM(AI5:AI6)</f>
        <v>0</v>
      </c>
    </row>
    <row r="12" spans="1:35" x14ac:dyDescent="0.2">
      <c r="A12" s="34" t="s">
        <v>1175</v>
      </c>
    </row>
    <row r="13" spans="1:35" x14ac:dyDescent="0.2">
      <c r="A13" s="35" t="s">
        <v>5</v>
      </c>
      <c r="C13" s="6">
        <f>'GL - Payroll'!X89</f>
        <v>0</v>
      </c>
      <c r="D13" s="6">
        <f>'GL - Payroll'!Y89</f>
        <v>0</v>
      </c>
      <c r="E13" s="6">
        <f>'GL - Payroll'!Z89</f>
        <v>0</v>
      </c>
      <c r="F13" s="6">
        <f>'GL - Payroll'!AA89</f>
        <v>0</v>
      </c>
      <c r="G13" s="6">
        <f>'GL - Payroll'!AB89</f>
        <v>0</v>
      </c>
      <c r="H13" s="6">
        <f>'GL - Payroll'!AC89</f>
        <v>0</v>
      </c>
      <c r="I13" s="6">
        <f>'GL - Payroll'!AD89</f>
        <v>0</v>
      </c>
      <c r="J13" s="6">
        <f>'GL - Payroll'!AE89</f>
        <v>0</v>
      </c>
      <c r="K13" s="6">
        <f>'GL - Payroll'!AF89</f>
        <v>0</v>
      </c>
      <c r="L13" s="6">
        <f>'GL - Payroll'!AG89</f>
        <v>0</v>
      </c>
      <c r="M13" s="6">
        <f>'GL - Payroll'!AH89</f>
        <v>0</v>
      </c>
      <c r="N13" s="6">
        <f>'GL - Payroll'!AI89</f>
        <v>0</v>
      </c>
      <c r="O13" s="6">
        <f>'GL - Payroll'!AJ89</f>
        <v>0</v>
      </c>
      <c r="P13" s="6">
        <f>'GL - Payroll'!AK89</f>
        <v>0</v>
      </c>
      <c r="Q13" s="6">
        <f>'GL - Payroll'!AL89</f>
        <v>0</v>
      </c>
      <c r="R13" s="6">
        <f>'GL - Payroll'!AM89</f>
        <v>0</v>
      </c>
      <c r="S13" s="6">
        <f>'GL - Payroll'!AN89</f>
        <v>0</v>
      </c>
      <c r="T13" s="6">
        <f>'GL - Payroll'!AO89</f>
        <v>0</v>
      </c>
      <c r="U13" s="6">
        <f>'GL - Payroll'!AP89</f>
        <v>0</v>
      </c>
      <c r="V13" s="6">
        <f>'GL - Payroll'!AQ89</f>
        <v>0</v>
      </c>
      <c r="W13" s="6">
        <f>'GL - Payroll'!AR89</f>
        <v>0</v>
      </c>
      <c r="X13" s="6">
        <f>'GL - Payroll'!AS89</f>
        <v>0</v>
      </c>
      <c r="Y13" s="6">
        <f>'GL - Payroll'!AT89</f>
        <v>0</v>
      </c>
      <c r="Z13" s="6">
        <f>'GL - Payroll'!AU89</f>
        <v>0</v>
      </c>
      <c r="AA13" s="6">
        <f>'GL - Payroll'!AV89</f>
        <v>0</v>
      </c>
      <c r="AB13" s="6">
        <f>'GL - Payroll'!AW89</f>
        <v>0</v>
      </c>
      <c r="AC13" s="6">
        <f>'GL - Payroll'!AX89</f>
        <v>0</v>
      </c>
      <c r="AD13" s="6">
        <f>'GL - Payroll'!AY89</f>
        <v>0</v>
      </c>
    </row>
    <row r="14" spans="1:35" x14ac:dyDescent="0.2">
      <c r="A14" s="35" t="s">
        <v>31</v>
      </c>
      <c r="C14" s="6">
        <f>'GL - Payroll'!X93</f>
        <v>0</v>
      </c>
      <c r="D14" s="6">
        <f>'GL - Payroll'!Y93</f>
        <v>0</v>
      </c>
      <c r="E14" s="6">
        <f>'GL - Payroll'!Z93</f>
        <v>0</v>
      </c>
      <c r="F14" s="6">
        <f>'GL - Payroll'!AA93</f>
        <v>0</v>
      </c>
      <c r="G14" s="6">
        <f>'GL - Payroll'!AB93</f>
        <v>0</v>
      </c>
      <c r="H14" s="6">
        <f>'GL - Payroll'!AC93</f>
        <v>0</v>
      </c>
      <c r="I14" s="6">
        <f>'GL - Payroll'!AD93</f>
        <v>0</v>
      </c>
      <c r="J14" s="6">
        <f>'GL - Payroll'!AE93</f>
        <v>0</v>
      </c>
      <c r="K14" s="6">
        <f>'GL - Payroll'!AF93</f>
        <v>0</v>
      </c>
      <c r="L14" s="6">
        <f>'GL - Payroll'!AG93</f>
        <v>0</v>
      </c>
      <c r="M14" s="6">
        <f>'GL - Payroll'!AH93</f>
        <v>0</v>
      </c>
      <c r="N14" s="6">
        <f>'GL - Payroll'!AI93</f>
        <v>0</v>
      </c>
      <c r="O14" s="6">
        <f>'GL - Payroll'!AJ93</f>
        <v>0</v>
      </c>
      <c r="P14" s="6">
        <f>'GL - Payroll'!AK93</f>
        <v>0</v>
      </c>
      <c r="Q14" s="6">
        <f>'GL - Payroll'!AL93</f>
        <v>0</v>
      </c>
      <c r="R14" s="6">
        <f>'GL - Payroll'!AM93</f>
        <v>0</v>
      </c>
      <c r="S14" s="6">
        <f>'GL - Payroll'!AN93</f>
        <v>0</v>
      </c>
      <c r="T14" s="6">
        <f>'GL - Payroll'!AO93</f>
        <v>0</v>
      </c>
      <c r="U14" s="6">
        <f>'GL - Payroll'!AP93</f>
        <v>0</v>
      </c>
      <c r="V14" s="6">
        <f>'GL - Payroll'!AQ93</f>
        <v>0</v>
      </c>
      <c r="W14" s="6">
        <f>'GL - Payroll'!AR93</f>
        <v>0</v>
      </c>
      <c r="X14" s="6">
        <f>'GL - Payroll'!AS93</f>
        <v>0</v>
      </c>
      <c r="Y14" s="6">
        <f>'GL - Payroll'!AT93</f>
        <v>0</v>
      </c>
      <c r="Z14" s="6">
        <f>'GL - Payroll'!AU93</f>
        <v>0</v>
      </c>
      <c r="AA14" s="6">
        <f>'GL - Payroll'!AV93</f>
        <v>0</v>
      </c>
      <c r="AB14" s="6">
        <f>'GL - Payroll'!AW93</f>
        <v>0</v>
      </c>
      <c r="AC14" s="6">
        <f>'GL - Payroll'!AX93</f>
        <v>0</v>
      </c>
      <c r="AD14" s="6">
        <f>'GL - Payroll'!AY93</f>
        <v>0</v>
      </c>
    </row>
    <row r="15" spans="1:35" x14ac:dyDescent="0.2">
      <c r="A15" s="35" t="s">
        <v>29</v>
      </c>
      <c r="C15" s="6">
        <f>'GL - Payroll'!X97</f>
        <v>0</v>
      </c>
      <c r="D15" s="6">
        <f>'GL - Payroll'!Y97</f>
        <v>0</v>
      </c>
      <c r="E15" s="6">
        <f>'GL - Payroll'!Z97</f>
        <v>0</v>
      </c>
      <c r="F15" s="6">
        <f>'GL - Payroll'!AA97</f>
        <v>0</v>
      </c>
      <c r="G15" s="6">
        <f>'GL - Payroll'!AB97</f>
        <v>0</v>
      </c>
      <c r="H15" s="6">
        <f>'GL - Payroll'!AC97</f>
        <v>0</v>
      </c>
      <c r="I15" s="6">
        <f>'GL - Payroll'!AD97</f>
        <v>0</v>
      </c>
      <c r="J15" s="6">
        <f>'GL - Payroll'!AE97</f>
        <v>0</v>
      </c>
      <c r="K15" s="6">
        <f>'GL - Payroll'!AF97</f>
        <v>0</v>
      </c>
      <c r="L15" s="6">
        <f>'GL - Payroll'!AG97</f>
        <v>0</v>
      </c>
      <c r="M15" s="6">
        <f>'GL - Payroll'!AH97</f>
        <v>0</v>
      </c>
      <c r="N15" s="6">
        <f>'GL - Payroll'!AI97</f>
        <v>0</v>
      </c>
      <c r="O15" s="6">
        <f>'GL - Payroll'!AJ97</f>
        <v>0</v>
      </c>
      <c r="P15" s="6">
        <f>'GL - Payroll'!AK97</f>
        <v>0</v>
      </c>
      <c r="Q15" s="6">
        <f>'GL - Payroll'!AL97</f>
        <v>0</v>
      </c>
      <c r="R15" s="6">
        <f>'GL - Payroll'!AM97</f>
        <v>0</v>
      </c>
      <c r="S15" s="6">
        <f>'GL - Payroll'!AN97</f>
        <v>0</v>
      </c>
      <c r="T15" s="6">
        <f>'GL - Payroll'!AO97</f>
        <v>0</v>
      </c>
      <c r="U15" s="6">
        <f>'GL - Payroll'!AP97</f>
        <v>0</v>
      </c>
      <c r="V15" s="6">
        <f>'GL - Payroll'!AQ97</f>
        <v>0</v>
      </c>
      <c r="W15" s="6">
        <f>'GL - Payroll'!AR97</f>
        <v>0</v>
      </c>
      <c r="X15" s="6">
        <f>'GL - Payroll'!AS97</f>
        <v>0</v>
      </c>
      <c r="Y15" s="6">
        <f>'GL - Payroll'!AT97</f>
        <v>0</v>
      </c>
      <c r="Z15" s="6">
        <f>'GL - Payroll'!AU97</f>
        <v>0</v>
      </c>
      <c r="AA15" s="6">
        <f>'GL - Payroll'!AV97</f>
        <v>0</v>
      </c>
      <c r="AB15" s="6">
        <f>'GL - Payroll'!AW97</f>
        <v>0</v>
      </c>
      <c r="AC15" s="6">
        <f>'GL - Payroll'!AX97</f>
        <v>0</v>
      </c>
      <c r="AD15" s="6">
        <f>'GL - Payroll'!AY97</f>
        <v>0</v>
      </c>
    </row>
    <row r="16" spans="1:35" x14ac:dyDescent="0.2">
      <c r="A16" s="35" t="s">
        <v>32</v>
      </c>
      <c r="C16" s="6">
        <f>'GL - Payroll'!X102</f>
        <v>0</v>
      </c>
      <c r="D16" s="6">
        <f>'GL - Payroll'!Y102</f>
        <v>0</v>
      </c>
      <c r="E16" s="6">
        <f>'GL - Payroll'!Z102</f>
        <v>0</v>
      </c>
      <c r="F16" s="6">
        <f>'GL - Payroll'!AA102</f>
        <v>0</v>
      </c>
      <c r="G16" s="6">
        <f>'GL - Payroll'!AB102</f>
        <v>0</v>
      </c>
      <c r="H16" s="6">
        <f>'GL - Payroll'!AC102</f>
        <v>0</v>
      </c>
      <c r="I16" s="6">
        <f>'GL - Payroll'!AD102</f>
        <v>0</v>
      </c>
      <c r="J16" s="6">
        <f>'GL - Payroll'!AE102</f>
        <v>0</v>
      </c>
      <c r="K16" s="6">
        <f>'GL - Payroll'!AF102</f>
        <v>0</v>
      </c>
      <c r="L16" s="6">
        <f>'GL - Payroll'!AG102</f>
        <v>0</v>
      </c>
      <c r="M16" s="6">
        <f>'GL - Payroll'!AH102</f>
        <v>0</v>
      </c>
      <c r="N16" s="6">
        <f>'GL - Payroll'!AI102</f>
        <v>0</v>
      </c>
      <c r="O16" s="6">
        <f>'GL - Payroll'!AJ102</f>
        <v>0</v>
      </c>
      <c r="P16" s="6">
        <f>'GL - Payroll'!AK102</f>
        <v>0</v>
      </c>
      <c r="Q16" s="6">
        <f>'GL - Payroll'!AL102</f>
        <v>0</v>
      </c>
      <c r="R16" s="6">
        <f>'GL - Payroll'!AM102</f>
        <v>0</v>
      </c>
      <c r="S16" s="6">
        <f>'GL - Payroll'!AN102</f>
        <v>0</v>
      </c>
      <c r="T16" s="6">
        <f>'GL - Payroll'!AO102</f>
        <v>0</v>
      </c>
      <c r="U16" s="6">
        <f>'GL - Payroll'!AP102</f>
        <v>0</v>
      </c>
      <c r="V16" s="6">
        <f>'GL - Payroll'!AQ102</f>
        <v>0</v>
      </c>
      <c r="W16" s="6">
        <f>'GL - Payroll'!AR102</f>
        <v>0</v>
      </c>
      <c r="X16" s="6">
        <f>'GL - Payroll'!AS102</f>
        <v>0</v>
      </c>
      <c r="Y16" s="6">
        <f>'GL - Payroll'!AT102</f>
        <v>0</v>
      </c>
      <c r="Z16" s="6">
        <f>'GL - Payroll'!AU102</f>
        <v>0</v>
      </c>
      <c r="AA16" s="6">
        <f>'GL - Payroll'!AV102</f>
        <v>0</v>
      </c>
      <c r="AB16" s="6">
        <f>'GL - Payroll'!AW102</f>
        <v>0</v>
      </c>
      <c r="AC16" s="6">
        <f>'GL - Payroll'!AX102</f>
        <v>0</v>
      </c>
      <c r="AD16" s="6">
        <f>'GL - Payroll'!AY102</f>
        <v>0</v>
      </c>
    </row>
    <row r="17" spans="1:30" x14ac:dyDescent="0.2">
      <c r="C17" s="6"/>
    </row>
    <row r="18" spans="1:30" x14ac:dyDescent="0.2">
      <c r="A18" s="34" t="s">
        <v>1176</v>
      </c>
      <c r="C18" s="6"/>
    </row>
    <row r="19" spans="1:30" x14ac:dyDescent="0.2">
      <c r="A19" s="35" t="s">
        <v>5</v>
      </c>
      <c r="C19" s="6">
        <f>'Payroll registers'!AG29</f>
        <v>0</v>
      </c>
      <c r="D19" s="6">
        <f>'Payroll registers'!AH29</f>
        <v>0</v>
      </c>
      <c r="E19" s="6">
        <f>'Payroll registers'!AI29</f>
        <v>0</v>
      </c>
      <c r="F19" s="6">
        <f>'Payroll registers'!AJ29</f>
        <v>0</v>
      </c>
      <c r="G19" s="6">
        <f>'Payroll registers'!AK29</f>
        <v>0</v>
      </c>
      <c r="H19" s="6">
        <f>'Payroll registers'!AL29</f>
        <v>0</v>
      </c>
      <c r="I19" s="6">
        <f>'Payroll registers'!AM29</f>
        <v>0</v>
      </c>
      <c r="J19" s="6">
        <f>'Payroll registers'!AN29</f>
        <v>0</v>
      </c>
      <c r="K19" s="6">
        <f>'Payroll registers'!AO29</f>
        <v>0</v>
      </c>
      <c r="L19" s="6">
        <f>'Payroll registers'!AP29</f>
        <v>0</v>
      </c>
      <c r="M19" s="6">
        <f>'Payroll registers'!AQ29</f>
        <v>0</v>
      </c>
      <c r="N19" s="6">
        <f>'Payroll registers'!AR29</f>
        <v>0</v>
      </c>
      <c r="O19" s="6">
        <f>'Payroll registers'!AS29</f>
        <v>0</v>
      </c>
      <c r="P19" s="6">
        <f>'Payroll registers'!AT29</f>
        <v>0</v>
      </c>
      <c r="Q19" s="6">
        <f>'Payroll registers'!AU29</f>
        <v>0</v>
      </c>
      <c r="R19" s="6">
        <f>'Payroll registers'!AV29</f>
        <v>0</v>
      </c>
      <c r="S19" s="6">
        <f>'Payroll registers'!AW29</f>
        <v>0</v>
      </c>
      <c r="T19" s="6">
        <f>'Payroll registers'!AX29</f>
        <v>0</v>
      </c>
      <c r="U19" s="6">
        <f>'Payroll registers'!AY29</f>
        <v>0</v>
      </c>
      <c r="V19" s="6">
        <f>'Payroll registers'!AZ29</f>
        <v>0</v>
      </c>
      <c r="W19" s="6">
        <f>'Payroll registers'!BA29</f>
        <v>0</v>
      </c>
      <c r="X19" s="6">
        <f>'Payroll registers'!BB29</f>
        <v>0</v>
      </c>
      <c r="Y19" s="6">
        <f>'Payroll registers'!BC29</f>
        <v>0</v>
      </c>
      <c r="Z19" s="6">
        <f>'Payroll registers'!BD29</f>
        <v>0</v>
      </c>
      <c r="AA19" s="6">
        <f>'Payroll registers'!BE29</f>
        <v>0</v>
      </c>
      <c r="AB19" s="6">
        <f>'Payroll registers'!BF29</f>
        <v>0</v>
      </c>
      <c r="AC19" s="6">
        <f>'Payroll registers'!BG29</f>
        <v>0</v>
      </c>
      <c r="AD19" s="6">
        <f>'Payroll registers'!BH29</f>
        <v>0</v>
      </c>
    </row>
    <row r="20" spans="1:30" x14ac:dyDescent="0.2">
      <c r="A20" s="35" t="s">
        <v>31</v>
      </c>
      <c r="C20" s="6">
        <f>'Payroll registers'!AG32</f>
        <v>0</v>
      </c>
      <c r="D20" s="6">
        <f>'Payroll registers'!AH32</f>
        <v>0</v>
      </c>
      <c r="E20" s="6">
        <f>'Payroll registers'!AI32</f>
        <v>0</v>
      </c>
      <c r="F20" s="6">
        <f>'Payroll registers'!AJ32</f>
        <v>0</v>
      </c>
      <c r="G20" s="6">
        <f>'Payroll registers'!AK32</f>
        <v>0</v>
      </c>
      <c r="H20" s="6">
        <f>'Payroll registers'!AL32</f>
        <v>0</v>
      </c>
      <c r="I20" s="6">
        <f>'Payroll registers'!AM32</f>
        <v>0</v>
      </c>
      <c r="J20" s="6">
        <f>'Payroll registers'!AN32</f>
        <v>0</v>
      </c>
      <c r="K20" s="6">
        <f>'Payroll registers'!AO32</f>
        <v>0</v>
      </c>
      <c r="L20" s="6">
        <f>'Payroll registers'!AP32</f>
        <v>0</v>
      </c>
      <c r="M20" s="6">
        <f>'Payroll registers'!AQ32</f>
        <v>0</v>
      </c>
      <c r="N20" s="6">
        <f>'Payroll registers'!AR32</f>
        <v>0</v>
      </c>
      <c r="O20" s="6">
        <f>'Payroll registers'!AS32</f>
        <v>0</v>
      </c>
      <c r="P20" s="6">
        <f>'Payroll registers'!AT32</f>
        <v>0</v>
      </c>
      <c r="Q20" s="6">
        <f>'Payroll registers'!AU32</f>
        <v>0</v>
      </c>
      <c r="R20" s="6">
        <f>'Payroll registers'!AV32</f>
        <v>0</v>
      </c>
      <c r="S20" s="6">
        <f>'Payroll registers'!AW32</f>
        <v>0</v>
      </c>
      <c r="T20" s="6">
        <f>'Payroll registers'!AX32</f>
        <v>0</v>
      </c>
      <c r="U20" s="6">
        <f>'Payroll registers'!AY32</f>
        <v>0</v>
      </c>
      <c r="V20" s="6">
        <f>'Payroll registers'!AZ32</f>
        <v>0</v>
      </c>
      <c r="W20" s="6">
        <f>'Payroll registers'!BA32</f>
        <v>0</v>
      </c>
      <c r="X20" s="6">
        <f>'Payroll registers'!BB32</f>
        <v>0</v>
      </c>
      <c r="Y20" s="6">
        <f>'Payroll registers'!BC32</f>
        <v>0</v>
      </c>
      <c r="Z20" s="6">
        <f>'Payroll registers'!BD32</f>
        <v>0</v>
      </c>
      <c r="AA20" s="6">
        <f>'Payroll registers'!BE32</f>
        <v>0</v>
      </c>
      <c r="AB20" s="6">
        <f>'Payroll registers'!BF32</f>
        <v>0</v>
      </c>
      <c r="AC20" s="6">
        <f>'Payroll registers'!BG32</f>
        <v>0</v>
      </c>
      <c r="AD20" s="6">
        <f>'Payroll registers'!BH32</f>
        <v>0</v>
      </c>
    </row>
    <row r="21" spans="1:30" x14ac:dyDescent="0.2">
      <c r="A21" s="35" t="s">
        <v>29</v>
      </c>
      <c r="C21" s="6">
        <f>'Payroll registers'!AG49</f>
        <v>0</v>
      </c>
      <c r="D21" s="6">
        <f>'Payroll registers'!AH49</f>
        <v>0</v>
      </c>
      <c r="E21" s="6">
        <f>'Payroll registers'!AI49</f>
        <v>0</v>
      </c>
      <c r="F21" s="6">
        <f>'Payroll registers'!AJ49</f>
        <v>0</v>
      </c>
      <c r="G21" s="6">
        <f>'Payroll registers'!AK49</f>
        <v>0</v>
      </c>
      <c r="H21" s="6">
        <f>'Payroll registers'!AL49</f>
        <v>0</v>
      </c>
      <c r="I21" s="6">
        <f>'Payroll registers'!AM49</f>
        <v>0</v>
      </c>
      <c r="J21" s="6">
        <f>'Payroll registers'!AN49</f>
        <v>0</v>
      </c>
      <c r="K21" s="6">
        <f>'Payroll registers'!AO49</f>
        <v>0</v>
      </c>
      <c r="L21" s="6">
        <f>'Payroll registers'!AP49</f>
        <v>0</v>
      </c>
      <c r="M21" s="6">
        <f>'Payroll registers'!AQ49</f>
        <v>0</v>
      </c>
      <c r="N21" s="6">
        <f>'Payroll registers'!AR49</f>
        <v>0</v>
      </c>
      <c r="O21" s="6">
        <f>'Payroll registers'!AS49</f>
        <v>0</v>
      </c>
      <c r="P21" s="6">
        <f>'Payroll registers'!AT49</f>
        <v>0</v>
      </c>
      <c r="Q21" s="6">
        <f>'Payroll registers'!AU49</f>
        <v>0</v>
      </c>
      <c r="R21" s="6">
        <f>'Payroll registers'!AV49</f>
        <v>0</v>
      </c>
      <c r="S21" s="6">
        <f>'Payroll registers'!AW49</f>
        <v>0</v>
      </c>
      <c r="T21" s="6">
        <f>'Payroll registers'!AX49</f>
        <v>0</v>
      </c>
      <c r="U21" s="6">
        <f>'Payroll registers'!AY49</f>
        <v>0</v>
      </c>
      <c r="V21" s="6">
        <f>'Payroll registers'!AZ49</f>
        <v>0</v>
      </c>
      <c r="W21" s="6">
        <f>'Payroll registers'!BA49</f>
        <v>0</v>
      </c>
      <c r="X21" s="6">
        <f>'Payroll registers'!BB49</f>
        <v>0</v>
      </c>
      <c r="Y21" s="6">
        <f>'Payroll registers'!BC49</f>
        <v>0</v>
      </c>
      <c r="Z21" s="6">
        <f>'Payroll registers'!BD49</f>
        <v>0</v>
      </c>
      <c r="AA21" s="6">
        <f>'Payroll registers'!BE49</f>
        <v>0</v>
      </c>
      <c r="AB21" s="6">
        <f>'Payroll registers'!BF49</f>
        <v>0</v>
      </c>
      <c r="AC21" s="6">
        <f>'Payroll registers'!BG49</f>
        <v>0</v>
      </c>
      <c r="AD21" s="6">
        <f>'Payroll registers'!BH49</f>
        <v>0</v>
      </c>
    </row>
    <row r="22" spans="1:30" x14ac:dyDescent="0.2">
      <c r="A22" s="35" t="s">
        <v>32</v>
      </c>
      <c r="C22" s="6">
        <f>'Payroll registers'!AG59</f>
        <v>0</v>
      </c>
      <c r="D22" s="6">
        <f>'Payroll registers'!AH59</f>
        <v>0</v>
      </c>
      <c r="E22" s="6">
        <f>'Payroll registers'!AI59</f>
        <v>0</v>
      </c>
      <c r="F22" s="6">
        <f>'Payroll registers'!AJ59</f>
        <v>0</v>
      </c>
      <c r="G22" s="6">
        <f>'Payroll registers'!AK59</f>
        <v>0</v>
      </c>
      <c r="H22" s="6">
        <f>'Payroll registers'!AL59</f>
        <v>0</v>
      </c>
      <c r="I22" s="6">
        <f>'Payroll registers'!AM59</f>
        <v>0</v>
      </c>
      <c r="J22" s="6">
        <f>'Payroll registers'!AN59</f>
        <v>0</v>
      </c>
      <c r="K22" s="6">
        <f>'Payroll registers'!AO59</f>
        <v>0</v>
      </c>
      <c r="L22" s="6">
        <f>'Payroll registers'!AP59</f>
        <v>0</v>
      </c>
      <c r="M22" s="6">
        <f>'Payroll registers'!AQ59</f>
        <v>0</v>
      </c>
      <c r="N22" s="6">
        <f>'Payroll registers'!AR59</f>
        <v>0</v>
      </c>
      <c r="O22" s="6">
        <f>'Payroll registers'!AS59</f>
        <v>0</v>
      </c>
      <c r="P22" s="6">
        <f>'Payroll registers'!AT59</f>
        <v>0</v>
      </c>
      <c r="Q22" s="6">
        <f>'Payroll registers'!AU59</f>
        <v>0</v>
      </c>
      <c r="R22" s="6">
        <f>'Payroll registers'!AV59</f>
        <v>0</v>
      </c>
      <c r="S22" s="6">
        <f>'Payroll registers'!AW59</f>
        <v>0</v>
      </c>
      <c r="T22" s="6">
        <f>'Payroll registers'!AX59</f>
        <v>0</v>
      </c>
      <c r="U22" s="6">
        <f>'Payroll registers'!AY59</f>
        <v>0</v>
      </c>
      <c r="V22" s="6">
        <f>'Payroll registers'!AZ59</f>
        <v>0</v>
      </c>
      <c r="W22" s="6">
        <f>'Payroll registers'!BA59</f>
        <v>0</v>
      </c>
      <c r="X22" s="6">
        <f>'Payroll registers'!BB59</f>
        <v>0</v>
      </c>
      <c r="Y22" s="6">
        <f>'Payroll registers'!BC59</f>
        <v>0</v>
      </c>
      <c r="Z22" s="6">
        <f>'Payroll registers'!BD59</f>
        <v>0</v>
      </c>
      <c r="AA22" s="6">
        <f>'Payroll registers'!BE59</f>
        <v>0</v>
      </c>
      <c r="AB22" s="6">
        <f>'Payroll registers'!BF59</f>
        <v>0</v>
      </c>
      <c r="AC22" s="6">
        <f>'Payroll registers'!BG59</f>
        <v>0</v>
      </c>
      <c r="AD22" s="6">
        <f>'Payroll registers'!BH59</f>
        <v>0</v>
      </c>
    </row>
    <row r="23" spans="1:30" x14ac:dyDescent="0.2">
      <c r="C23" s="6"/>
    </row>
    <row r="24" spans="1:30" x14ac:dyDescent="0.2">
      <c r="A24" s="34" t="s">
        <v>1177</v>
      </c>
      <c r="C24" s="6"/>
    </row>
    <row r="25" spans="1:30" x14ac:dyDescent="0.2">
      <c r="A25" s="35" t="s">
        <v>5</v>
      </c>
      <c r="C25" s="6">
        <f>-SUM('Payroll registers'!AG4,'Payroll registers'!AG22,'Payroll registers'!AG27)</f>
        <v>0</v>
      </c>
      <c r="D25" s="6">
        <f>-SUM('Payroll registers'!AH4,'Payroll registers'!AH22,'Payroll registers'!AH27)</f>
        <v>0</v>
      </c>
      <c r="E25" s="6">
        <f>-SUM('Payroll registers'!AI4,'Payroll registers'!AI22,'Payroll registers'!AI27)</f>
        <v>0</v>
      </c>
      <c r="F25" s="6">
        <f>-SUM('Payroll registers'!AJ4,'Payroll registers'!AJ22,'Payroll registers'!AJ27)</f>
        <v>0</v>
      </c>
      <c r="G25" s="6">
        <f>-SUM('Payroll registers'!AK4,'Payroll registers'!AK22,'Payroll registers'!AK27)</f>
        <v>0</v>
      </c>
      <c r="H25" s="6">
        <f>-SUM('Payroll registers'!AL4,'Payroll registers'!AL22,'Payroll registers'!AL27)</f>
        <v>0</v>
      </c>
      <c r="I25" s="6">
        <f>-SUM('Payroll registers'!AM4,'Payroll registers'!AM22,'Payroll registers'!AM27)</f>
        <v>0</v>
      </c>
      <c r="J25" s="6">
        <f>-SUM('Payroll registers'!AN4,'Payroll registers'!AN22,'Payroll registers'!AN27)</f>
        <v>0</v>
      </c>
      <c r="K25" s="6">
        <f>-SUM('Payroll registers'!AO4,'Payroll registers'!AO22,'Payroll registers'!AO27)</f>
        <v>0</v>
      </c>
      <c r="L25" s="6">
        <f>-SUM('Payroll registers'!AP4,'Payroll registers'!AP22,'Payroll registers'!AP27)</f>
        <v>0</v>
      </c>
      <c r="M25" s="6">
        <f>-SUM('Payroll registers'!AQ4,'Payroll registers'!AQ22,'Payroll registers'!AQ27)</f>
        <v>0</v>
      </c>
      <c r="N25" s="6">
        <f>-SUM('Payroll registers'!AR4,'Payroll registers'!AR22,'Payroll registers'!AR27)</f>
        <v>0</v>
      </c>
      <c r="O25" s="6">
        <f>-SUM('Payroll registers'!AS4,'Payroll registers'!AS22,'Payroll registers'!AS27)</f>
        <v>0</v>
      </c>
      <c r="P25" s="6">
        <f>-SUM('Payroll registers'!AT4,'Payroll registers'!AT22,'Payroll registers'!AT27)</f>
        <v>0</v>
      </c>
      <c r="Q25" s="6">
        <f>-SUM('Payroll registers'!AU4,'Payroll registers'!AU22,'Payroll registers'!AU27)</f>
        <v>0</v>
      </c>
      <c r="R25" s="6">
        <f>-SUM('Payroll registers'!AV4,'Payroll registers'!AV22,'Payroll registers'!AV27)</f>
        <v>0</v>
      </c>
      <c r="S25" s="6">
        <f>-SUM('Payroll registers'!AW4,'Payroll registers'!AW22,'Payroll registers'!AW27)</f>
        <v>0</v>
      </c>
      <c r="T25" s="6">
        <f>-SUM('Payroll registers'!AX4,'Payroll registers'!AX22,'Payroll registers'!AX27)</f>
        <v>0</v>
      </c>
      <c r="U25" s="6">
        <f>-SUM('Payroll registers'!AY4,'Payroll registers'!AY22,'Payroll registers'!AY27)</f>
        <v>0</v>
      </c>
      <c r="V25" s="6">
        <f>-SUM('Payroll registers'!AZ4,'Payroll registers'!AZ22,'Payroll registers'!AZ27)</f>
        <v>0</v>
      </c>
      <c r="W25" s="6">
        <f>-SUM('Payroll registers'!BA4,'Payroll registers'!BA22,'Payroll registers'!BA27)</f>
        <v>0</v>
      </c>
      <c r="X25" s="6">
        <f>-SUM('Payroll registers'!BB4,'Payroll registers'!BB22,'Payroll registers'!BB27)</f>
        <v>0</v>
      </c>
      <c r="Y25" s="6">
        <f>-SUM('Payroll registers'!BC4,'Payroll registers'!BC22,'Payroll registers'!BC27)</f>
        <v>0</v>
      </c>
      <c r="Z25" s="6">
        <f>-SUM('Payroll registers'!BD4,'Payroll registers'!BD22,'Payroll registers'!BD27)</f>
        <v>0</v>
      </c>
      <c r="AA25" s="6">
        <f>-SUM('Payroll registers'!BE4,'Payroll registers'!BE22,'Payroll registers'!BE27)</f>
        <v>0</v>
      </c>
      <c r="AB25" s="6">
        <f>-SUM('Payroll registers'!BF4,'Payroll registers'!BF22,'Payroll registers'!BF27)</f>
        <v>0</v>
      </c>
      <c r="AC25" s="6">
        <f>-SUM('Payroll registers'!BG4,'Payroll registers'!BG22,'Payroll registers'!BG27)</f>
        <v>0</v>
      </c>
      <c r="AD25" s="6">
        <f>-SUM('Payroll registers'!BH4,'Payroll registers'!BH22,'Payroll registers'!BH27)</f>
        <v>0</v>
      </c>
    </row>
    <row r="26" spans="1:30" x14ac:dyDescent="0.2">
      <c r="A26" s="35" t="s">
        <v>31</v>
      </c>
      <c r="C26" s="6">
        <f>'Payroll registers'!AG4</f>
        <v>0</v>
      </c>
      <c r="D26" s="6">
        <f>'Payroll registers'!AH4</f>
        <v>0</v>
      </c>
      <c r="E26" s="6">
        <f>'Payroll registers'!AI4</f>
        <v>0</v>
      </c>
      <c r="F26" s="6">
        <f>'Payroll registers'!AJ4</f>
        <v>0</v>
      </c>
      <c r="G26" s="6">
        <f>'Payroll registers'!AK4</f>
        <v>0</v>
      </c>
      <c r="H26" s="6">
        <f>'Payroll registers'!AL4</f>
        <v>0</v>
      </c>
      <c r="I26" s="6">
        <f>'Payroll registers'!AM4</f>
        <v>0</v>
      </c>
      <c r="J26" s="6">
        <f>'Payroll registers'!AN4</f>
        <v>0</v>
      </c>
      <c r="K26" s="6">
        <f>'Payroll registers'!AO4</f>
        <v>0</v>
      </c>
      <c r="L26" s="6">
        <f>'Payroll registers'!AP4</f>
        <v>0</v>
      </c>
      <c r="M26" s="6">
        <f>'Payroll registers'!AQ4</f>
        <v>0</v>
      </c>
      <c r="N26" s="6">
        <f>'Payroll registers'!AR4</f>
        <v>0</v>
      </c>
      <c r="O26" s="6">
        <f>'Payroll registers'!AS4</f>
        <v>0</v>
      </c>
      <c r="P26" s="6">
        <f>'Payroll registers'!AT4</f>
        <v>0</v>
      </c>
      <c r="Q26" s="6">
        <f>'Payroll registers'!AU4</f>
        <v>0</v>
      </c>
      <c r="R26" s="6">
        <f>'Payroll registers'!AV4</f>
        <v>0</v>
      </c>
      <c r="S26" s="6">
        <f>'Payroll registers'!AW4</f>
        <v>0</v>
      </c>
      <c r="T26" s="6">
        <f>'Payroll registers'!AX4</f>
        <v>0</v>
      </c>
      <c r="U26" s="6">
        <f>'Payroll registers'!AY4</f>
        <v>0</v>
      </c>
      <c r="V26" s="6">
        <f>'Payroll registers'!AZ4</f>
        <v>0</v>
      </c>
      <c r="W26" s="6">
        <f>'Payroll registers'!BA4</f>
        <v>0</v>
      </c>
      <c r="X26" s="6">
        <f>'Payroll registers'!BB4</f>
        <v>0</v>
      </c>
      <c r="Y26" s="6">
        <f>'Payroll registers'!BC4</f>
        <v>0</v>
      </c>
      <c r="Z26" s="6">
        <f>'Payroll registers'!BD4</f>
        <v>0</v>
      </c>
      <c r="AA26" s="6">
        <f>'Payroll registers'!BE4</f>
        <v>0</v>
      </c>
      <c r="AB26" s="6">
        <f>'Payroll registers'!BF4</f>
        <v>0</v>
      </c>
      <c r="AC26" s="6">
        <f>'Payroll registers'!BG4</f>
        <v>0</v>
      </c>
      <c r="AD26" s="6">
        <f>'Payroll registers'!BH4</f>
        <v>0</v>
      </c>
    </row>
    <row r="27" spans="1:30" x14ac:dyDescent="0.2">
      <c r="A27" s="35" t="s">
        <v>29</v>
      </c>
      <c r="C27" s="6">
        <f>SUM('Payroll registers'!AG22,'Payroll registers'!AG27)</f>
        <v>0</v>
      </c>
      <c r="D27" s="6">
        <f>SUM('Payroll registers'!AH22,'Payroll registers'!AH27)</f>
        <v>0</v>
      </c>
      <c r="E27" s="6">
        <f>SUM('Payroll registers'!AI22,'Payroll registers'!AI27)</f>
        <v>0</v>
      </c>
      <c r="F27" s="6">
        <f>SUM('Payroll registers'!AJ22,'Payroll registers'!AJ27)</f>
        <v>0</v>
      </c>
      <c r="G27" s="6">
        <f>SUM('Payroll registers'!AK22,'Payroll registers'!AK27)</f>
        <v>0</v>
      </c>
      <c r="H27" s="6">
        <f>SUM('Payroll registers'!AL22,'Payroll registers'!AL27)</f>
        <v>0</v>
      </c>
      <c r="I27" s="6">
        <f>SUM('Payroll registers'!AM22,'Payroll registers'!AM27)</f>
        <v>0</v>
      </c>
      <c r="J27" s="6">
        <f>SUM('Payroll registers'!AN22,'Payroll registers'!AN27)</f>
        <v>0</v>
      </c>
      <c r="K27" s="6">
        <f>SUM('Payroll registers'!AO22,'Payroll registers'!AO27)</f>
        <v>0</v>
      </c>
      <c r="L27" s="6">
        <f>SUM('Payroll registers'!AP22,'Payroll registers'!AP27)</f>
        <v>0</v>
      </c>
      <c r="M27" s="6">
        <f>SUM('Payroll registers'!AQ22,'Payroll registers'!AQ27)</f>
        <v>0</v>
      </c>
      <c r="N27" s="6">
        <f>SUM('Payroll registers'!AR22,'Payroll registers'!AR27)</f>
        <v>0</v>
      </c>
      <c r="O27" s="6">
        <f>SUM('Payroll registers'!AS22,'Payroll registers'!AS27)</f>
        <v>0</v>
      </c>
      <c r="P27" s="6">
        <f>SUM('Payroll registers'!AT22,'Payroll registers'!AT27)</f>
        <v>0</v>
      </c>
      <c r="Q27" s="6">
        <f>SUM('Payroll registers'!AU22,'Payroll registers'!AU27)</f>
        <v>0</v>
      </c>
      <c r="R27" s="6">
        <f>SUM('Payroll registers'!AV22,'Payroll registers'!AV27)</f>
        <v>0</v>
      </c>
      <c r="S27" s="6">
        <f>SUM('Payroll registers'!AW22,'Payroll registers'!AW27)</f>
        <v>0</v>
      </c>
      <c r="T27" s="6">
        <f>SUM('Payroll registers'!AX22,'Payroll registers'!AX27)</f>
        <v>0</v>
      </c>
      <c r="U27" s="6">
        <f>SUM('Payroll registers'!AY22,'Payroll registers'!AY27)</f>
        <v>0</v>
      </c>
      <c r="V27" s="6">
        <f>SUM('Payroll registers'!AZ22,'Payroll registers'!AZ27)</f>
        <v>0</v>
      </c>
      <c r="W27" s="6">
        <f>SUM('Payroll registers'!BA22,'Payroll registers'!BA27)</f>
        <v>0</v>
      </c>
      <c r="X27" s="6">
        <f>SUM('Payroll registers'!BB22,'Payroll registers'!BB27)</f>
        <v>0</v>
      </c>
      <c r="Y27" s="6">
        <f>SUM('Payroll registers'!BC22,'Payroll registers'!BC27)</f>
        <v>0</v>
      </c>
      <c r="Z27" s="6">
        <f>SUM('Payroll registers'!BD22,'Payroll registers'!BD27)</f>
        <v>0</v>
      </c>
      <c r="AA27" s="6">
        <f>SUM('Payroll registers'!BE22,'Payroll registers'!BE27)</f>
        <v>0</v>
      </c>
      <c r="AB27" s="6">
        <f>SUM('Payroll registers'!BF22,'Payroll registers'!BF27)</f>
        <v>0</v>
      </c>
      <c r="AC27" s="6">
        <f>SUM('Payroll registers'!BG22,'Payroll registers'!BG27)</f>
        <v>0</v>
      </c>
      <c r="AD27" s="6">
        <f>SUM('Payroll registers'!BH22,'Payroll registers'!BH27)</f>
        <v>0</v>
      </c>
    </row>
    <row r="28" spans="1:30" x14ac:dyDescent="0.2">
      <c r="A28" s="35" t="s">
        <v>32</v>
      </c>
      <c r="C28" s="6">
        <v>0</v>
      </c>
      <c r="D28" s="6">
        <v>0</v>
      </c>
      <c r="E28" s="6">
        <v>0</v>
      </c>
      <c r="F28" s="6">
        <v>0</v>
      </c>
      <c r="G28" s="6">
        <v>0</v>
      </c>
      <c r="H28" s="6">
        <v>0</v>
      </c>
      <c r="I28" s="6">
        <v>0</v>
      </c>
      <c r="J28" s="6">
        <v>0</v>
      </c>
      <c r="K28" s="6">
        <v>0</v>
      </c>
      <c r="L28" s="6">
        <v>0</v>
      </c>
      <c r="M28" s="6">
        <v>0</v>
      </c>
      <c r="N28" s="6">
        <v>0</v>
      </c>
      <c r="O28" s="6">
        <v>0</v>
      </c>
      <c r="P28" s="6">
        <v>0</v>
      </c>
      <c r="Q28" s="6">
        <v>0</v>
      </c>
      <c r="R28" s="6">
        <v>0</v>
      </c>
      <c r="S28" s="6">
        <v>0</v>
      </c>
      <c r="T28" s="6">
        <v>0</v>
      </c>
      <c r="U28" s="6">
        <v>0</v>
      </c>
      <c r="V28" s="6">
        <v>0</v>
      </c>
      <c r="W28" s="6">
        <v>0</v>
      </c>
      <c r="X28" s="6">
        <v>0</v>
      </c>
      <c r="Y28" s="6">
        <v>0</v>
      </c>
      <c r="Z28" s="6">
        <v>0</v>
      </c>
      <c r="AA28" s="6">
        <v>0</v>
      </c>
      <c r="AB28" s="6">
        <v>0</v>
      </c>
      <c r="AC28" s="6">
        <v>0</v>
      </c>
      <c r="AD28" s="6">
        <v>0</v>
      </c>
    </row>
    <row r="29" spans="1:30" x14ac:dyDescent="0.2">
      <c r="C29" s="6"/>
    </row>
    <row r="30" spans="1:30" x14ac:dyDescent="0.2">
      <c r="A30" s="34" t="s">
        <v>765</v>
      </c>
      <c r="C30" s="6"/>
    </row>
    <row r="31" spans="1:30" x14ac:dyDescent="0.2">
      <c r="A31" s="35" t="s">
        <v>5</v>
      </c>
      <c r="C31" s="6">
        <f>C13-C19-C25</f>
        <v>0</v>
      </c>
      <c r="D31" s="6">
        <f t="shared" ref="D31:AD31" si="37">D13-D19-D25</f>
        <v>0</v>
      </c>
      <c r="E31" s="6">
        <f t="shared" si="37"/>
        <v>0</v>
      </c>
      <c r="F31" s="6">
        <f t="shared" si="37"/>
        <v>0</v>
      </c>
      <c r="G31" s="6">
        <f t="shared" si="37"/>
        <v>0</v>
      </c>
      <c r="H31" s="6">
        <f t="shared" si="37"/>
        <v>0</v>
      </c>
      <c r="I31" s="6">
        <f t="shared" si="37"/>
        <v>0</v>
      </c>
      <c r="J31" s="6">
        <f t="shared" si="37"/>
        <v>0</v>
      </c>
      <c r="K31" s="6">
        <f t="shared" si="37"/>
        <v>0</v>
      </c>
      <c r="L31" s="6">
        <f t="shared" si="37"/>
        <v>0</v>
      </c>
      <c r="M31" s="6">
        <f t="shared" si="37"/>
        <v>0</v>
      </c>
      <c r="N31" s="6">
        <f t="shared" si="37"/>
        <v>0</v>
      </c>
      <c r="O31" s="6">
        <f t="shared" si="37"/>
        <v>0</v>
      </c>
      <c r="P31" s="6">
        <f t="shared" si="37"/>
        <v>0</v>
      </c>
      <c r="Q31" s="6">
        <f t="shared" si="37"/>
        <v>0</v>
      </c>
      <c r="R31" s="6">
        <f t="shared" si="37"/>
        <v>0</v>
      </c>
      <c r="S31" s="6">
        <f t="shared" si="37"/>
        <v>0</v>
      </c>
      <c r="T31" s="6">
        <f t="shared" si="37"/>
        <v>0</v>
      </c>
      <c r="U31" s="6">
        <f t="shared" si="37"/>
        <v>0</v>
      </c>
      <c r="V31" s="6">
        <f t="shared" si="37"/>
        <v>0</v>
      </c>
      <c r="W31" s="6">
        <f t="shared" si="37"/>
        <v>0</v>
      </c>
      <c r="X31" s="6">
        <f t="shared" si="37"/>
        <v>0</v>
      </c>
      <c r="Y31" s="6">
        <f t="shared" si="37"/>
        <v>0</v>
      </c>
      <c r="Z31" s="6">
        <f t="shared" si="37"/>
        <v>0</v>
      </c>
      <c r="AA31" s="6">
        <f t="shared" si="37"/>
        <v>0</v>
      </c>
      <c r="AB31" s="6">
        <f t="shared" si="37"/>
        <v>0</v>
      </c>
      <c r="AC31" s="6">
        <f t="shared" si="37"/>
        <v>0</v>
      </c>
      <c r="AD31" s="6">
        <f t="shared" si="37"/>
        <v>0</v>
      </c>
    </row>
    <row r="32" spans="1:30" x14ac:dyDescent="0.2">
      <c r="A32" s="35" t="s">
        <v>31</v>
      </c>
      <c r="C32" s="6">
        <f t="shared" ref="C32:AD32" si="38">C14-C20-C26</f>
        <v>0</v>
      </c>
      <c r="D32" s="6">
        <f t="shared" si="38"/>
        <v>0</v>
      </c>
      <c r="E32" s="6">
        <f t="shared" si="38"/>
        <v>0</v>
      </c>
      <c r="F32" s="6">
        <f t="shared" si="38"/>
        <v>0</v>
      </c>
      <c r="G32" s="6">
        <f t="shared" si="38"/>
        <v>0</v>
      </c>
      <c r="H32" s="6">
        <f t="shared" si="38"/>
        <v>0</v>
      </c>
      <c r="I32" s="6">
        <f t="shared" si="38"/>
        <v>0</v>
      </c>
      <c r="J32" s="6">
        <f t="shared" si="38"/>
        <v>0</v>
      </c>
      <c r="K32" s="6">
        <f t="shared" si="38"/>
        <v>0</v>
      </c>
      <c r="L32" s="6">
        <f t="shared" si="38"/>
        <v>0</v>
      </c>
      <c r="M32" s="6">
        <f t="shared" si="38"/>
        <v>0</v>
      </c>
      <c r="N32" s="6">
        <f t="shared" si="38"/>
        <v>0</v>
      </c>
      <c r="O32" s="6">
        <f t="shared" si="38"/>
        <v>0</v>
      </c>
      <c r="P32" s="6">
        <f t="shared" si="38"/>
        <v>0</v>
      </c>
      <c r="Q32" s="6">
        <f t="shared" si="38"/>
        <v>0</v>
      </c>
      <c r="R32" s="6">
        <f t="shared" si="38"/>
        <v>0</v>
      </c>
      <c r="S32" s="6">
        <f t="shared" si="38"/>
        <v>0</v>
      </c>
      <c r="T32" s="6">
        <f t="shared" si="38"/>
        <v>0</v>
      </c>
      <c r="U32" s="6">
        <f t="shared" si="38"/>
        <v>0</v>
      </c>
      <c r="V32" s="6">
        <f t="shared" si="38"/>
        <v>0</v>
      </c>
      <c r="W32" s="6">
        <f t="shared" si="38"/>
        <v>0</v>
      </c>
      <c r="X32" s="6">
        <f t="shared" si="38"/>
        <v>0</v>
      </c>
      <c r="Y32" s="6">
        <f t="shared" si="38"/>
        <v>0</v>
      </c>
      <c r="Z32" s="6">
        <f t="shared" si="38"/>
        <v>0</v>
      </c>
      <c r="AA32" s="6">
        <f t="shared" si="38"/>
        <v>0</v>
      </c>
      <c r="AB32" s="6">
        <f t="shared" si="38"/>
        <v>0</v>
      </c>
      <c r="AC32" s="6">
        <f t="shared" si="38"/>
        <v>0</v>
      </c>
      <c r="AD32" s="6">
        <f t="shared" si="38"/>
        <v>0</v>
      </c>
    </row>
    <row r="33" spans="1:30" x14ac:dyDescent="0.2">
      <c r="A33" s="35" t="s">
        <v>29</v>
      </c>
      <c r="C33" s="6">
        <f t="shared" ref="C33:AD33" si="39">C15-C21-C27</f>
        <v>0</v>
      </c>
      <c r="D33" s="6">
        <f t="shared" si="39"/>
        <v>0</v>
      </c>
      <c r="E33" s="6">
        <f t="shared" si="39"/>
        <v>0</v>
      </c>
      <c r="F33" s="6">
        <f t="shared" si="39"/>
        <v>0</v>
      </c>
      <c r="G33" s="6">
        <f t="shared" si="39"/>
        <v>0</v>
      </c>
      <c r="H33" s="6">
        <f t="shared" si="39"/>
        <v>0</v>
      </c>
      <c r="I33" s="6">
        <f t="shared" si="39"/>
        <v>0</v>
      </c>
      <c r="J33" s="6">
        <f t="shared" si="39"/>
        <v>0</v>
      </c>
      <c r="K33" s="6">
        <f t="shared" si="39"/>
        <v>0</v>
      </c>
      <c r="L33" s="6">
        <f t="shared" si="39"/>
        <v>0</v>
      </c>
      <c r="M33" s="6">
        <f t="shared" si="39"/>
        <v>0</v>
      </c>
      <c r="N33" s="6">
        <f t="shared" si="39"/>
        <v>0</v>
      </c>
      <c r="O33" s="6">
        <f t="shared" si="39"/>
        <v>0</v>
      </c>
      <c r="P33" s="6">
        <f t="shared" si="39"/>
        <v>0</v>
      </c>
      <c r="Q33" s="6">
        <f t="shared" si="39"/>
        <v>0</v>
      </c>
      <c r="R33" s="6">
        <f t="shared" si="39"/>
        <v>0</v>
      </c>
      <c r="S33" s="6">
        <f t="shared" si="39"/>
        <v>0</v>
      </c>
      <c r="T33" s="6">
        <f t="shared" si="39"/>
        <v>0</v>
      </c>
      <c r="U33" s="6">
        <f t="shared" si="39"/>
        <v>0</v>
      </c>
      <c r="V33" s="6">
        <f t="shared" si="39"/>
        <v>0</v>
      </c>
      <c r="W33" s="6">
        <f t="shared" si="39"/>
        <v>0</v>
      </c>
      <c r="X33" s="6">
        <f t="shared" si="39"/>
        <v>0</v>
      </c>
      <c r="Y33" s="6">
        <f t="shared" si="39"/>
        <v>0</v>
      </c>
      <c r="Z33" s="6">
        <f t="shared" si="39"/>
        <v>0</v>
      </c>
      <c r="AA33" s="6">
        <f t="shared" si="39"/>
        <v>0</v>
      </c>
      <c r="AB33" s="6">
        <f t="shared" si="39"/>
        <v>0</v>
      </c>
      <c r="AC33" s="6">
        <f t="shared" si="39"/>
        <v>0</v>
      </c>
      <c r="AD33" s="6">
        <f t="shared" si="39"/>
        <v>0</v>
      </c>
    </row>
    <row r="34" spans="1:30" x14ac:dyDescent="0.2">
      <c r="A34" s="35" t="s">
        <v>32</v>
      </c>
      <c r="C34" s="6">
        <f t="shared" ref="C34:AD34" si="40">C16-C22-C28</f>
        <v>0</v>
      </c>
      <c r="D34" s="6">
        <f t="shared" si="40"/>
        <v>0</v>
      </c>
      <c r="E34" s="6">
        <f t="shared" si="40"/>
        <v>0</v>
      </c>
      <c r="F34" s="6">
        <f t="shared" si="40"/>
        <v>0</v>
      </c>
      <c r="G34" s="6">
        <f t="shared" si="40"/>
        <v>0</v>
      </c>
      <c r="H34" s="6">
        <f t="shared" si="40"/>
        <v>0</v>
      </c>
      <c r="I34" s="6">
        <f t="shared" si="40"/>
        <v>0</v>
      </c>
      <c r="J34" s="6">
        <f t="shared" si="40"/>
        <v>0</v>
      </c>
      <c r="K34" s="6">
        <f t="shared" si="40"/>
        <v>0</v>
      </c>
      <c r="L34" s="6">
        <f t="shared" si="40"/>
        <v>0</v>
      </c>
      <c r="M34" s="6">
        <f t="shared" si="40"/>
        <v>0</v>
      </c>
      <c r="N34" s="6">
        <f t="shared" si="40"/>
        <v>0</v>
      </c>
      <c r="O34" s="6">
        <f t="shared" si="40"/>
        <v>0</v>
      </c>
      <c r="P34" s="6">
        <f t="shared" si="40"/>
        <v>0</v>
      </c>
      <c r="Q34" s="6">
        <f t="shared" si="40"/>
        <v>0</v>
      </c>
      <c r="R34" s="6">
        <f t="shared" si="40"/>
        <v>0</v>
      </c>
      <c r="S34" s="6">
        <f t="shared" si="40"/>
        <v>0</v>
      </c>
      <c r="T34" s="6">
        <f t="shared" si="40"/>
        <v>0</v>
      </c>
      <c r="U34" s="6">
        <f t="shared" si="40"/>
        <v>0</v>
      </c>
      <c r="V34" s="6">
        <f t="shared" si="40"/>
        <v>0</v>
      </c>
      <c r="W34" s="6">
        <f t="shared" si="40"/>
        <v>0</v>
      </c>
      <c r="X34" s="6">
        <f t="shared" si="40"/>
        <v>0</v>
      </c>
      <c r="Y34" s="6">
        <f t="shared" si="40"/>
        <v>0</v>
      </c>
      <c r="Z34" s="6">
        <f t="shared" si="40"/>
        <v>0</v>
      </c>
      <c r="AA34" s="6">
        <f t="shared" si="40"/>
        <v>0</v>
      </c>
      <c r="AB34" s="6">
        <f t="shared" si="40"/>
        <v>0</v>
      </c>
      <c r="AC34" s="6">
        <f t="shared" si="40"/>
        <v>0</v>
      </c>
      <c r="AD34" s="6">
        <f t="shared" si="40"/>
        <v>0</v>
      </c>
    </row>
    <row r="35" spans="1:30" x14ac:dyDescent="0.2">
      <c r="A35" s="22" t="s">
        <v>203</v>
      </c>
      <c r="B35" s="7"/>
      <c r="C35" s="8">
        <f>ROUND(SUM(C31:C34)-C5,5)</f>
        <v>0</v>
      </c>
      <c r="D35" s="8">
        <f t="shared" ref="D35:AD35" si="41">ROUND(SUM(D31:D34)-D5,5)</f>
        <v>0</v>
      </c>
      <c r="E35" s="8">
        <f t="shared" si="41"/>
        <v>0</v>
      </c>
      <c r="F35" s="8">
        <f t="shared" si="41"/>
        <v>0</v>
      </c>
      <c r="G35" s="8">
        <f t="shared" si="41"/>
        <v>0</v>
      </c>
      <c r="H35" s="8">
        <f t="shared" si="41"/>
        <v>0</v>
      </c>
      <c r="I35" s="8">
        <f t="shared" si="41"/>
        <v>0</v>
      </c>
      <c r="J35" s="8">
        <f t="shared" si="41"/>
        <v>0</v>
      </c>
      <c r="K35" s="8">
        <f t="shared" si="41"/>
        <v>0</v>
      </c>
      <c r="L35" s="8">
        <f t="shared" si="41"/>
        <v>0</v>
      </c>
      <c r="M35" s="8">
        <f t="shared" si="41"/>
        <v>0</v>
      </c>
      <c r="N35" s="8">
        <f t="shared" si="41"/>
        <v>0</v>
      </c>
      <c r="O35" s="8">
        <f t="shared" si="41"/>
        <v>0</v>
      </c>
      <c r="P35" s="8">
        <f t="shared" si="41"/>
        <v>0</v>
      </c>
      <c r="Q35" s="8">
        <f t="shared" si="41"/>
        <v>0</v>
      </c>
      <c r="R35" s="8">
        <f t="shared" si="41"/>
        <v>0</v>
      </c>
      <c r="S35" s="8">
        <f t="shared" si="41"/>
        <v>0</v>
      </c>
      <c r="T35" s="8">
        <f t="shared" si="41"/>
        <v>0</v>
      </c>
      <c r="U35" s="8">
        <f t="shared" si="41"/>
        <v>0</v>
      </c>
      <c r="V35" s="8">
        <f t="shared" si="41"/>
        <v>0</v>
      </c>
      <c r="W35" s="8">
        <f t="shared" si="41"/>
        <v>0</v>
      </c>
      <c r="X35" s="8">
        <f t="shared" si="41"/>
        <v>0</v>
      </c>
      <c r="Y35" s="8">
        <f t="shared" si="41"/>
        <v>0</v>
      </c>
      <c r="Z35" s="8">
        <f t="shared" si="41"/>
        <v>0</v>
      </c>
      <c r="AA35" s="8">
        <f t="shared" si="41"/>
        <v>0</v>
      </c>
      <c r="AB35" s="8">
        <f t="shared" si="41"/>
        <v>0</v>
      </c>
      <c r="AC35" s="8">
        <f t="shared" si="41"/>
        <v>0</v>
      </c>
      <c r="AD35" s="8">
        <f t="shared" si="41"/>
        <v>0</v>
      </c>
    </row>
  </sheetData>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91E3E-13D5-4410-A1D6-456B752CCDF4}">
  <sheetPr codeName="Sheet8">
    <tabColor theme="4" tint="0.39997558519241921"/>
  </sheetPr>
  <dimension ref="A1:AI13"/>
  <sheetViews>
    <sheetView showGridLines="0" zoomScaleNormal="100" workbookViewId="0">
      <pane xSplit="2" ySplit="2" topLeftCell="C3" activePane="bottomRight" state="frozen"/>
      <selection pane="topRight"/>
      <selection pane="bottomLeft"/>
      <selection pane="bottomRight" activeCell="C12" sqref="C12"/>
    </sheetView>
  </sheetViews>
  <sheetFormatPr defaultRowHeight="11.25" outlineLevelRow="1" outlineLevelCol="1" x14ac:dyDescent="0.2"/>
  <cols>
    <col min="1" max="1" width="24.7109375" style="1" bestFit="1" customWidth="1"/>
    <col min="2" max="2" width="0.85546875" style="1" customWidth="1"/>
    <col min="3" max="3" width="6" style="1" customWidth="1" outlineLevel="1"/>
    <col min="4" max="4" width="6.140625" style="1" customWidth="1" outlineLevel="1"/>
    <col min="5" max="5" width="6.28515625" style="1" customWidth="1" outlineLevel="1"/>
    <col min="6" max="6" width="6.140625" style="1" customWidth="1" outlineLevel="1"/>
    <col min="7" max="7" width="6.42578125" style="1" customWidth="1" outlineLevel="1"/>
    <col min="8" max="8" width="6.140625" style="1" customWidth="1" outlineLevel="1"/>
    <col min="9" max="9" width="5.5703125" style="1" customWidth="1" outlineLevel="1"/>
    <col min="10" max="10" width="6.42578125" style="1" customWidth="1" outlineLevel="1"/>
    <col min="11" max="11" width="6.28515625" style="1" customWidth="1" outlineLevel="1"/>
    <col min="12" max="12" width="5.85546875" style="1" customWidth="1" outlineLevel="1"/>
    <col min="13" max="14" width="6.140625" style="1" customWidth="1" outlineLevel="1"/>
    <col min="15" max="15" width="6" style="1" customWidth="1" outlineLevel="1"/>
    <col min="16" max="16" width="6.140625" style="1" customWidth="1" outlineLevel="1"/>
    <col min="17" max="17" width="6.28515625" style="1" customWidth="1" outlineLevel="1"/>
    <col min="18" max="18" width="6.140625" style="1" customWidth="1" outlineLevel="1"/>
    <col min="19" max="19" width="6.42578125" style="1" customWidth="1" outlineLevel="1"/>
    <col min="20" max="20" width="6.140625" style="1" customWidth="1" outlineLevel="1"/>
    <col min="21" max="21" width="5.5703125" style="1" customWidth="1" outlineLevel="1"/>
    <col min="22" max="22" width="6.42578125" style="1" customWidth="1" outlineLevel="1"/>
    <col min="23" max="23" width="6.28515625" style="1" customWidth="1" outlineLevel="1"/>
    <col min="24" max="24" width="5.85546875" style="1" customWidth="1" outlineLevel="1"/>
    <col min="25" max="26" width="6.140625" style="1" customWidth="1" outlineLevel="1"/>
    <col min="27" max="27" width="6" style="1" customWidth="1" outlineLevel="1"/>
    <col min="28" max="28" width="6.140625" style="1" customWidth="1" outlineLevel="1"/>
    <col min="29" max="29" width="6.28515625" style="1" customWidth="1" outlineLevel="1"/>
    <col min="30" max="30" width="6.140625" style="1" customWidth="1" outlineLevel="1"/>
    <col min="31" max="31" width="1.42578125" style="1" customWidth="1" outlineLevel="1"/>
    <col min="32" max="32" width="5.28515625" style="1" bestFit="1" customWidth="1"/>
    <col min="33" max="33" width="4.5703125" style="1" bestFit="1" customWidth="1"/>
    <col min="34" max="34" width="6.28515625" style="1" hidden="1" customWidth="1" outlineLevel="1"/>
    <col min="35" max="35" width="6.140625" style="1" bestFit="1" customWidth="1" collapsed="1"/>
    <col min="36" max="16384" width="9.140625" style="1"/>
  </cols>
  <sheetData>
    <row r="1" spans="1:35" x14ac:dyDescent="0.2">
      <c r="A1" s="135" t="s">
        <v>1155</v>
      </c>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row>
    <row r="2" spans="1:35" ht="27" x14ac:dyDescent="0.35">
      <c r="A2" s="136" t="s">
        <v>73</v>
      </c>
      <c r="B2" s="140"/>
      <c r="C2" s="140">
        <v>43861</v>
      </c>
      <c r="D2" s="140">
        <f>EOMONTH(C2,1)</f>
        <v>43890</v>
      </c>
      <c r="E2" s="140">
        <f t="shared" ref="E2:AD2" si="0">EOMONTH(D2,1)</f>
        <v>43921</v>
      </c>
      <c r="F2" s="140">
        <f t="shared" si="0"/>
        <v>43951</v>
      </c>
      <c r="G2" s="140">
        <f t="shared" si="0"/>
        <v>43982</v>
      </c>
      <c r="H2" s="140">
        <f t="shared" si="0"/>
        <v>44012</v>
      </c>
      <c r="I2" s="140">
        <f t="shared" si="0"/>
        <v>44043</v>
      </c>
      <c r="J2" s="140">
        <f t="shared" si="0"/>
        <v>44074</v>
      </c>
      <c r="K2" s="140">
        <f t="shared" si="0"/>
        <v>44104</v>
      </c>
      <c r="L2" s="140">
        <f t="shared" si="0"/>
        <v>44135</v>
      </c>
      <c r="M2" s="140">
        <f t="shared" si="0"/>
        <v>44165</v>
      </c>
      <c r="N2" s="140">
        <f t="shared" si="0"/>
        <v>44196</v>
      </c>
      <c r="O2" s="140">
        <f t="shared" si="0"/>
        <v>44227</v>
      </c>
      <c r="P2" s="140">
        <f t="shared" si="0"/>
        <v>44255</v>
      </c>
      <c r="Q2" s="140">
        <f t="shared" si="0"/>
        <v>44286</v>
      </c>
      <c r="R2" s="140">
        <f t="shared" si="0"/>
        <v>44316</v>
      </c>
      <c r="S2" s="140">
        <f t="shared" si="0"/>
        <v>44347</v>
      </c>
      <c r="T2" s="140">
        <f t="shared" si="0"/>
        <v>44377</v>
      </c>
      <c r="U2" s="140">
        <f t="shared" si="0"/>
        <v>44408</v>
      </c>
      <c r="V2" s="140">
        <f t="shared" si="0"/>
        <v>44439</v>
      </c>
      <c r="W2" s="140">
        <f t="shared" si="0"/>
        <v>44469</v>
      </c>
      <c r="X2" s="140">
        <f t="shared" si="0"/>
        <v>44500</v>
      </c>
      <c r="Y2" s="140">
        <f t="shared" si="0"/>
        <v>44530</v>
      </c>
      <c r="Z2" s="140">
        <f t="shared" si="0"/>
        <v>44561</v>
      </c>
      <c r="AA2" s="140">
        <f t="shared" si="0"/>
        <v>44592</v>
      </c>
      <c r="AB2" s="140">
        <f t="shared" si="0"/>
        <v>44620</v>
      </c>
      <c r="AC2" s="140">
        <f t="shared" si="0"/>
        <v>44651</v>
      </c>
      <c r="AD2" s="140">
        <f t="shared" si="0"/>
        <v>44681</v>
      </c>
      <c r="AE2" s="139"/>
      <c r="AF2" s="137" t="s">
        <v>74</v>
      </c>
      <c r="AG2" s="137" t="s">
        <v>75</v>
      </c>
      <c r="AH2" s="138" t="s">
        <v>77</v>
      </c>
      <c r="AI2" s="138" t="s">
        <v>76</v>
      </c>
    </row>
    <row r="3" spans="1:35" x14ac:dyDescent="0.2">
      <c r="A3" s="1" t="s">
        <v>1149</v>
      </c>
      <c r="B3" s="6"/>
      <c r="C3" s="6">
        <f>'GL - AP'!X2</f>
        <v>0</v>
      </c>
      <c r="D3" s="6">
        <f>C8</f>
        <v>8.40428</v>
      </c>
      <c r="E3" s="6">
        <f t="shared" ref="E3:AD3" si="1">D8</f>
        <v>13.193619999999999</v>
      </c>
      <c r="F3" s="6">
        <f t="shared" si="1"/>
        <v>18.123619999999999</v>
      </c>
      <c r="G3" s="6">
        <f t="shared" si="1"/>
        <v>19.797929999999997</v>
      </c>
      <c r="H3" s="6">
        <f t="shared" si="1"/>
        <v>22.671119999999998</v>
      </c>
      <c r="I3" s="6">
        <f t="shared" si="1"/>
        <v>30.215239999999998</v>
      </c>
      <c r="J3" s="6">
        <f t="shared" si="1"/>
        <v>41.270339999999997</v>
      </c>
      <c r="K3" s="6">
        <f t="shared" si="1"/>
        <v>51.795749999999998</v>
      </c>
      <c r="L3" s="6">
        <f t="shared" si="1"/>
        <v>58.467469999999999</v>
      </c>
      <c r="M3" s="6">
        <f t="shared" si="1"/>
        <v>72.616209999999995</v>
      </c>
      <c r="N3" s="6">
        <f t="shared" si="1"/>
        <v>79.833919999999992</v>
      </c>
      <c r="O3" s="6">
        <f t="shared" si="1"/>
        <v>-1.4210854715202004E-14</v>
      </c>
      <c r="P3" s="6">
        <f t="shared" si="1"/>
        <v>1.9797299999999867</v>
      </c>
      <c r="Q3" s="6">
        <f t="shared" si="1"/>
        <v>1.0396299999999865</v>
      </c>
      <c r="R3" s="6">
        <f t="shared" si="1"/>
        <v>2.8611799999999876</v>
      </c>
      <c r="S3" s="6">
        <f t="shared" si="1"/>
        <v>3.85543999999999</v>
      </c>
      <c r="T3" s="6">
        <f t="shared" si="1"/>
        <v>5.0874399999999893</v>
      </c>
      <c r="U3" s="6">
        <f t="shared" si="1"/>
        <v>5.8764199999999889</v>
      </c>
      <c r="V3" s="6">
        <f t="shared" si="1"/>
        <v>6.049229999999989</v>
      </c>
      <c r="W3" s="6">
        <f t="shared" si="1"/>
        <v>19.250849999999986</v>
      </c>
      <c r="X3" s="6">
        <f t="shared" si="1"/>
        <v>30.826339999999988</v>
      </c>
      <c r="Y3" s="6">
        <f t="shared" si="1"/>
        <v>44.723889999999983</v>
      </c>
      <c r="Z3" s="6">
        <f t="shared" si="1"/>
        <v>54.674199999999985</v>
      </c>
      <c r="AA3" s="6">
        <f t="shared" si="1"/>
        <v>0</v>
      </c>
      <c r="AB3" s="6">
        <f t="shared" si="1"/>
        <v>5.1249500000000001</v>
      </c>
      <c r="AC3" s="6">
        <f t="shared" si="1"/>
        <v>5.7829500000000005</v>
      </c>
      <c r="AD3" s="6">
        <f t="shared" si="1"/>
        <v>0</v>
      </c>
      <c r="AF3" s="6">
        <f>C3</f>
        <v>0</v>
      </c>
      <c r="AG3" s="6">
        <f>AF8</f>
        <v>0</v>
      </c>
      <c r="AH3" s="6">
        <f>R3</f>
        <v>2.8611799999999876</v>
      </c>
      <c r="AI3" s="6">
        <f>S3</f>
        <v>3.85543999999999</v>
      </c>
    </row>
    <row r="4" spans="1:35" x14ac:dyDescent="0.2">
      <c r="A4" s="35" t="s">
        <v>1147</v>
      </c>
      <c r="B4" s="3"/>
      <c r="C4" s="6">
        <f>'GL - AP'!X5+'GL - AP'!X7</f>
        <v>8.40428</v>
      </c>
      <c r="D4" s="6">
        <f>'GL - AP'!Y5+'GL - AP'!Y7</f>
        <v>4.7893400000000002</v>
      </c>
      <c r="E4" s="6">
        <f>'GL - AP'!Z5+'GL - AP'!Z7</f>
        <v>4.93</v>
      </c>
      <c r="F4" s="6">
        <f>'GL - AP'!AA5+'GL - AP'!AA7</f>
        <v>1.67431</v>
      </c>
      <c r="G4" s="6">
        <f>'GL - AP'!AB5+'GL - AP'!AB7</f>
        <v>2.8731900000000001</v>
      </c>
      <c r="H4" s="6">
        <f>'GL - AP'!AC5+'GL - AP'!AC7</f>
        <v>7.5441199999999995</v>
      </c>
      <c r="I4" s="6">
        <f>'GL - AP'!AD5+'GL - AP'!AD7</f>
        <v>11.055099999999998</v>
      </c>
      <c r="J4" s="6">
        <f>'GL - AP'!AE5+'GL - AP'!AE7</f>
        <v>10.525409999999997</v>
      </c>
      <c r="K4" s="6">
        <f>'GL - AP'!AF5+'GL - AP'!AF7</f>
        <v>6.6717200000000005</v>
      </c>
      <c r="L4" s="6">
        <f>'GL - AP'!AG5+'GL - AP'!AG7</f>
        <v>14.148739999999998</v>
      </c>
      <c r="M4" s="6">
        <f>'GL - AP'!AH5+'GL - AP'!AH7</f>
        <v>7.2177099999999994</v>
      </c>
      <c r="N4" s="6">
        <f>'GL - AP'!AI5+'GL - AP'!AI7</f>
        <v>11.610799999999999</v>
      </c>
      <c r="O4" s="6">
        <f>'GL - AP'!AJ5+'GL - AP'!AJ7</f>
        <v>6.0309999999999997</v>
      </c>
      <c r="P4" s="6">
        <f>'GL - AP'!AK5+'GL - AP'!AK7</f>
        <v>5.2877399999999994</v>
      </c>
      <c r="Q4" s="6">
        <f>'GL - AP'!AL5+'GL - AP'!AL7</f>
        <v>5.1242600000000005</v>
      </c>
      <c r="R4" s="6">
        <f>'GL - AP'!AM5+'GL - AP'!AM7</f>
        <v>6.3042300000000013</v>
      </c>
      <c r="S4" s="6">
        <f>'GL - AP'!AN5+'GL - AP'!AN7</f>
        <v>1.214</v>
      </c>
      <c r="T4" s="6">
        <f>'GL - AP'!AO5+'GL - AP'!AO7</f>
        <v>0.78898000000000001</v>
      </c>
      <c r="U4" s="6">
        <f>'GL - AP'!AP5+'GL - AP'!AP7</f>
        <v>1.4073</v>
      </c>
      <c r="V4" s="6">
        <f>'GL - AP'!AQ5+'GL - AP'!AQ7</f>
        <v>13.201619999999998</v>
      </c>
      <c r="W4" s="6">
        <f>'GL - AP'!AR5+'GL - AP'!AR7</f>
        <v>11.57549</v>
      </c>
      <c r="X4" s="6">
        <f>'GL - AP'!AS5+'GL - AP'!AS7</f>
        <v>13.897549999999999</v>
      </c>
      <c r="Y4" s="6">
        <f>'GL - AP'!AT5+'GL - AP'!AT7</f>
        <v>9.95031</v>
      </c>
      <c r="Z4" s="6">
        <f>'GL - AP'!AU5+'GL - AP'!AU7</f>
        <v>6.9090499999999997</v>
      </c>
      <c r="AA4" s="6">
        <f>'GL - AP'!AV5+'GL - AP'!AV7</f>
        <v>5.1249500000000001</v>
      </c>
      <c r="AB4" s="6">
        <f>'GL - AP'!AW5+'GL - AP'!AW7</f>
        <v>0.65800000000000003</v>
      </c>
      <c r="AC4" s="6">
        <f>'GL - AP'!AX5+'GL - AP'!AX7</f>
        <v>21.90851</v>
      </c>
      <c r="AD4" s="6">
        <f>'GL - AP'!AY5+'GL - AP'!AY7</f>
        <v>2.6108700000000002</v>
      </c>
      <c r="AE4" s="6"/>
      <c r="AF4" s="6">
        <f>SUM(C4:N4)</f>
        <v>91.44471999999999</v>
      </c>
      <c r="AG4" s="6">
        <f>SUM(O4:Z4)</f>
        <v>81.691529999999986</v>
      </c>
      <c r="AH4" s="6">
        <f>SUM(R4:AC4)</f>
        <v>92.939989999999995</v>
      </c>
      <c r="AI4" s="6">
        <f>SUM(S4:AD4)</f>
        <v>89.24663000000001</v>
      </c>
    </row>
    <row r="5" spans="1:35" x14ac:dyDescent="0.2">
      <c r="A5" s="35" t="s">
        <v>1146</v>
      </c>
      <c r="C5" s="6">
        <f>'GL - AP'!X4+'GL - AP'!X6</f>
        <v>0</v>
      </c>
      <c r="D5" s="6">
        <f>'GL - AP'!Y4+'GL - AP'!Y6</f>
        <v>0</v>
      </c>
      <c r="E5" s="6">
        <f>'GL - AP'!Z4+'GL - AP'!Z6</f>
        <v>0</v>
      </c>
      <c r="F5" s="6">
        <f>'GL - AP'!AA4+'GL - AP'!AA6</f>
        <v>0</v>
      </c>
      <c r="G5" s="6">
        <f>'GL - AP'!AB4+'GL - AP'!AB6</f>
        <v>0</v>
      </c>
      <c r="H5" s="6">
        <f>'GL - AP'!AC4+'GL - AP'!AC6</f>
        <v>0</v>
      </c>
      <c r="I5" s="6">
        <f>'GL - AP'!AD4+'GL - AP'!AD6</f>
        <v>0</v>
      </c>
      <c r="J5" s="6">
        <f>'GL - AP'!AE4+'GL - AP'!AE6</f>
        <v>0</v>
      </c>
      <c r="K5" s="6">
        <f>'GL - AP'!AF4+'GL - AP'!AF6</f>
        <v>0</v>
      </c>
      <c r="L5" s="6">
        <f>'GL - AP'!AG4+'GL - AP'!AG6</f>
        <v>0</v>
      </c>
      <c r="M5" s="6">
        <f>'GL - AP'!AH4+'GL - AP'!AH6</f>
        <v>0</v>
      </c>
      <c r="N5" s="6">
        <f>'GL - AP'!AI4+'GL - AP'!AI6</f>
        <v>0</v>
      </c>
      <c r="O5" s="6">
        <f>'GL - AP'!AJ4+'GL - AP'!AJ6</f>
        <v>-4.0512699999999988</v>
      </c>
      <c r="P5" s="6">
        <f>'GL - AP'!AK4+'GL - AP'!AK6</f>
        <v>-6.2278399999999996</v>
      </c>
      <c r="Q5" s="6">
        <f>'GL - AP'!AL4+'GL - AP'!AL6</f>
        <v>-3.3027099999999994</v>
      </c>
      <c r="R5" s="6">
        <f>'GL - AP'!AM4+'GL - AP'!AM6</f>
        <v>-5.1892199999999988</v>
      </c>
      <c r="S5" s="6">
        <f>'GL - AP'!AN4+'GL - AP'!AN6</f>
        <v>1.7999999999999999E-2</v>
      </c>
      <c r="T5" s="6">
        <f>'GL - AP'!AO4+'GL - AP'!AO6</f>
        <v>0</v>
      </c>
      <c r="U5" s="6">
        <f>'GL - AP'!AP4+'GL - AP'!AP6</f>
        <v>-1.2344900000000001</v>
      </c>
      <c r="V5" s="6">
        <f>'GL - AP'!AQ4+'GL - AP'!AQ6</f>
        <v>0</v>
      </c>
      <c r="W5" s="6">
        <f>'GL - AP'!AR4+'GL - AP'!AR6</f>
        <v>0</v>
      </c>
      <c r="X5" s="6">
        <f>'GL - AP'!AS4+'GL - AP'!AS6</f>
        <v>0</v>
      </c>
      <c r="Y5" s="6">
        <f>'GL - AP'!AT4+'GL - AP'!AT6</f>
        <v>0</v>
      </c>
      <c r="Z5" s="6">
        <f>'GL - AP'!AU4+'GL - AP'!AU6</f>
        <v>0</v>
      </c>
      <c r="AA5" s="6">
        <f>'GL - AP'!AV4+'GL - AP'!AV6</f>
        <v>0</v>
      </c>
      <c r="AB5" s="6">
        <f>'GL - AP'!AW4+'GL - AP'!AW6</f>
        <v>0</v>
      </c>
      <c r="AC5" s="6">
        <f>'GL - AP'!AX4+'GL - AP'!AX6</f>
        <v>0</v>
      </c>
      <c r="AD5" s="6">
        <f>'GL - AP'!AY4+'GL - AP'!AY6</f>
        <v>0</v>
      </c>
      <c r="AF5" s="6">
        <f t="shared" ref="AF5" si="2">SUM(C5:N5)</f>
        <v>0</v>
      </c>
      <c r="AG5" s="6">
        <f t="shared" ref="AG5" si="3">SUM(O5:Z5)</f>
        <v>-19.98753</v>
      </c>
      <c r="AH5" s="6">
        <f t="shared" ref="AH5" si="4">SUM(R5:AC5)</f>
        <v>-6.4057099999999991</v>
      </c>
      <c r="AI5" s="6">
        <f t="shared" ref="AI5" si="5">SUM(S5:AD5)</f>
        <v>-1.2164900000000001</v>
      </c>
    </row>
    <row r="6" spans="1:35" x14ac:dyDescent="0.2">
      <c r="A6" s="35" t="s">
        <v>1152</v>
      </c>
      <c r="C6" s="6">
        <f>'GL - AP'!X3</f>
        <v>0</v>
      </c>
      <c r="D6" s="6">
        <f>'GL - AP'!Y3</f>
        <v>0</v>
      </c>
      <c r="E6" s="6">
        <f>'GL - AP'!Z3</f>
        <v>0</v>
      </c>
      <c r="F6" s="6">
        <f>'GL - AP'!AA3</f>
        <v>0</v>
      </c>
      <c r="G6" s="6">
        <f>'GL - AP'!AB3</f>
        <v>0</v>
      </c>
      <c r="H6" s="6">
        <f>'GL - AP'!AC3</f>
        <v>0</v>
      </c>
      <c r="I6" s="6">
        <f>'GL - AP'!AD3</f>
        <v>0</v>
      </c>
      <c r="J6" s="6">
        <f>'GL - AP'!AE3</f>
        <v>0</v>
      </c>
      <c r="K6" s="6">
        <f>'GL - AP'!AF3</f>
        <v>0</v>
      </c>
      <c r="L6" s="6">
        <f>'GL - AP'!AG3</f>
        <v>0</v>
      </c>
      <c r="M6" s="6">
        <f>'GL - AP'!AH3</f>
        <v>0</v>
      </c>
      <c r="N6" s="6">
        <f>'GL - AP'!AI3</f>
        <v>-91.444720000000004</v>
      </c>
      <c r="O6" s="6">
        <v>0</v>
      </c>
      <c r="P6" s="6">
        <v>0</v>
      </c>
      <c r="Q6" s="6">
        <v>0</v>
      </c>
      <c r="R6" s="6">
        <v>0</v>
      </c>
      <c r="S6" s="6">
        <v>0</v>
      </c>
      <c r="T6" s="6">
        <v>0</v>
      </c>
      <c r="U6" s="6">
        <v>0</v>
      </c>
      <c r="V6" s="6">
        <v>0</v>
      </c>
      <c r="W6" s="6">
        <v>0</v>
      </c>
      <c r="X6" s="6">
        <v>0</v>
      </c>
      <c r="Y6" s="6">
        <v>0</v>
      </c>
      <c r="Z6" s="6">
        <v>0</v>
      </c>
      <c r="AA6" s="6">
        <v>0</v>
      </c>
      <c r="AB6" s="6">
        <v>0</v>
      </c>
      <c r="AC6" s="6">
        <v>0</v>
      </c>
      <c r="AD6" s="6">
        <v>0</v>
      </c>
      <c r="AF6" s="6">
        <f t="shared" ref="AF6" si="6">SUM(C6:N6)</f>
        <v>-91.444720000000004</v>
      </c>
      <c r="AG6" s="6">
        <f t="shared" ref="AG6" si="7">SUM(O6:Z6)</f>
        <v>0</v>
      </c>
      <c r="AH6" s="6">
        <f t="shared" ref="AH6" si="8">SUM(R6:AC6)</f>
        <v>0</v>
      </c>
      <c r="AI6" s="6">
        <f t="shared" ref="AI6" si="9">SUM(S6:AD6)</f>
        <v>0</v>
      </c>
    </row>
    <row r="7" spans="1:35" ht="13.5" x14ac:dyDescent="0.35">
      <c r="A7" s="35" t="s">
        <v>1145</v>
      </c>
      <c r="B7" s="6"/>
      <c r="C7" s="12">
        <v>0</v>
      </c>
      <c r="D7" s="12">
        <v>0</v>
      </c>
      <c r="E7" s="12">
        <v>0</v>
      </c>
      <c r="F7" s="12">
        <v>0</v>
      </c>
      <c r="G7" s="12">
        <v>0</v>
      </c>
      <c r="H7" s="12">
        <v>0</v>
      </c>
      <c r="I7" s="12">
        <v>0</v>
      </c>
      <c r="J7" s="12">
        <v>0</v>
      </c>
      <c r="K7" s="12">
        <v>0</v>
      </c>
      <c r="L7" s="12">
        <v>0</v>
      </c>
      <c r="M7" s="12">
        <v>0</v>
      </c>
      <c r="N7" s="12">
        <v>0</v>
      </c>
      <c r="O7" s="12">
        <f>'GL - AP'!AJ3</f>
        <v>0</v>
      </c>
      <c r="P7" s="12">
        <f>'GL - AP'!AK3</f>
        <v>0</v>
      </c>
      <c r="Q7" s="12">
        <f>'GL - AP'!AL3</f>
        <v>0</v>
      </c>
      <c r="R7" s="12">
        <f>'GL - AP'!AM3</f>
        <v>-0.12075</v>
      </c>
      <c r="S7" s="12">
        <f>'GL - AP'!AN3</f>
        <v>0</v>
      </c>
      <c r="T7" s="12">
        <f>'GL - AP'!AO3</f>
        <v>0</v>
      </c>
      <c r="U7" s="12">
        <f>'GL - AP'!AP3</f>
        <v>0</v>
      </c>
      <c r="V7" s="12">
        <f>'GL - AP'!AQ3</f>
        <v>0</v>
      </c>
      <c r="W7" s="12">
        <f>'GL - AP'!AR3</f>
        <v>0</v>
      </c>
      <c r="X7" s="12">
        <f>'GL - AP'!AS3</f>
        <v>0</v>
      </c>
      <c r="Y7" s="12">
        <f>'GL - AP'!AT3</f>
        <v>0</v>
      </c>
      <c r="Z7" s="12">
        <f>'GL - AP'!AU3</f>
        <v>-61.58325</v>
      </c>
      <c r="AA7" s="12">
        <f>'GL - AP'!AV3</f>
        <v>0</v>
      </c>
      <c r="AB7" s="12">
        <f>'GL - AP'!AW3</f>
        <v>0</v>
      </c>
      <c r="AC7" s="12">
        <f>'GL - AP'!AX3</f>
        <v>-27.691459999999999</v>
      </c>
      <c r="AD7" s="12">
        <f>'GL - AP'!AY3</f>
        <v>0</v>
      </c>
      <c r="AE7" s="13"/>
      <c r="AF7" s="12">
        <f>SUM(C7:N7)</f>
        <v>0</v>
      </c>
      <c r="AG7" s="12">
        <f>SUM(O7:Z7)</f>
        <v>-61.704000000000001</v>
      </c>
      <c r="AH7" s="12">
        <f>SUM(R7:AC7)</f>
        <v>-89.39546</v>
      </c>
      <c r="AI7" s="12">
        <f>SUM(S7:AD7)</f>
        <v>-89.274709999999999</v>
      </c>
    </row>
    <row r="8" spans="1:35" x14ac:dyDescent="0.2">
      <c r="A8" s="60" t="s">
        <v>1148</v>
      </c>
      <c r="C8" s="15">
        <f>SUM(C3:C7)</f>
        <v>8.40428</v>
      </c>
      <c r="D8" s="15">
        <f t="shared" ref="D8:AD8" si="10">SUM(D3:D7)</f>
        <v>13.193619999999999</v>
      </c>
      <c r="E8" s="15">
        <f t="shared" si="10"/>
        <v>18.123619999999999</v>
      </c>
      <c r="F8" s="15">
        <f t="shared" si="10"/>
        <v>19.797929999999997</v>
      </c>
      <c r="G8" s="15">
        <f t="shared" si="10"/>
        <v>22.671119999999998</v>
      </c>
      <c r="H8" s="15">
        <f t="shared" si="10"/>
        <v>30.215239999999998</v>
      </c>
      <c r="I8" s="15">
        <f t="shared" si="10"/>
        <v>41.270339999999997</v>
      </c>
      <c r="J8" s="15">
        <f t="shared" si="10"/>
        <v>51.795749999999998</v>
      </c>
      <c r="K8" s="15">
        <f t="shared" si="10"/>
        <v>58.467469999999999</v>
      </c>
      <c r="L8" s="15">
        <f t="shared" si="10"/>
        <v>72.616209999999995</v>
      </c>
      <c r="M8" s="15">
        <f t="shared" si="10"/>
        <v>79.833919999999992</v>
      </c>
      <c r="N8" s="15">
        <f t="shared" si="10"/>
        <v>-1.4210854715202004E-14</v>
      </c>
      <c r="O8" s="15">
        <f t="shared" si="10"/>
        <v>1.9797299999999867</v>
      </c>
      <c r="P8" s="15">
        <f t="shared" si="10"/>
        <v>1.0396299999999865</v>
      </c>
      <c r="Q8" s="15">
        <f t="shared" si="10"/>
        <v>2.8611799999999876</v>
      </c>
      <c r="R8" s="15">
        <f t="shared" si="10"/>
        <v>3.85543999999999</v>
      </c>
      <c r="S8" s="15">
        <f t="shared" si="10"/>
        <v>5.0874399999999893</v>
      </c>
      <c r="T8" s="15">
        <f t="shared" si="10"/>
        <v>5.8764199999999889</v>
      </c>
      <c r="U8" s="15">
        <f t="shared" si="10"/>
        <v>6.049229999999989</v>
      </c>
      <c r="V8" s="15">
        <f t="shared" si="10"/>
        <v>19.250849999999986</v>
      </c>
      <c r="W8" s="15">
        <f t="shared" si="10"/>
        <v>30.826339999999988</v>
      </c>
      <c r="X8" s="15">
        <f t="shared" si="10"/>
        <v>44.723889999999983</v>
      </c>
      <c r="Y8" s="15">
        <f t="shared" si="10"/>
        <v>54.674199999999985</v>
      </c>
      <c r="Z8" s="15">
        <f t="shared" si="10"/>
        <v>0</v>
      </c>
      <c r="AA8" s="15">
        <f t="shared" si="10"/>
        <v>5.1249500000000001</v>
      </c>
      <c r="AB8" s="15">
        <f t="shared" si="10"/>
        <v>5.7829500000000005</v>
      </c>
      <c r="AC8" s="15">
        <f t="shared" si="10"/>
        <v>0</v>
      </c>
      <c r="AD8" s="15">
        <f t="shared" si="10"/>
        <v>2.6108700000000002</v>
      </c>
      <c r="AF8" s="15">
        <f>ROUND(SUM(AF3:AF7),5)</f>
        <v>0</v>
      </c>
      <c r="AG8" s="15">
        <f t="shared" ref="AG8:AI8" si="11">ROUND(SUM(AG3:AG7),5)</f>
        <v>0</v>
      </c>
      <c r="AH8" s="15">
        <f t="shared" si="11"/>
        <v>0</v>
      </c>
      <c r="AI8" s="15">
        <f t="shared" si="11"/>
        <v>2.6108699999999998</v>
      </c>
    </row>
    <row r="9" spans="1:35" hidden="1" outlineLevel="1" x14ac:dyDescent="0.2">
      <c r="A9" s="22" t="s">
        <v>825</v>
      </c>
      <c r="C9" s="8">
        <f>ROUND(BS!C18-C8,5)</f>
        <v>0</v>
      </c>
      <c r="D9" s="8">
        <f>ROUND(BS!D18-D8,5)</f>
        <v>0</v>
      </c>
      <c r="E9" s="8">
        <f>ROUND(BS!E18-E8,5)</f>
        <v>0</v>
      </c>
      <c r="F9" s="8">
        <f>ROUND(BS!F18-F8,5)</f>
        <v>0</v>
      </c>
      <c r="G9" s="8">
        <f>ROUND(BS!G18-G8,5)</f>
        <v>0</v>
      </c>
      <c r="H9" s="8">
        <f>ROUND(BS!H18-H8,5)</f>
        <v>0</v>
      </c>
      <c r="I9" s="8">
        <f>ROUND(BS!I18-I8,5)</f>
        <v>0</v>
      </c>
      <c r="J9" s="8">
        <f>ROUND(BS!J18-J8,5)</f>
        <v>0</v>
      </c>
      <c r="K9" s="8">
        <f>ROUND(BS!K18-K8,5)</f>
        <v>0</v>
      </c>
      <c r="L9" s="8">
        <f>ROUND(BS!L18-L8,5)</f>
        <v>0</v>
      </c>
      <c r="M9" s="8">
        <f>ROUND(BS!M18-M8,5)</f>
        <v>0</v>
      </c>
      <c r="N9" s="8">
        <f>ROUND(BS!N18-N8,5)</f>
        <v>0</v>
      </c>
      <c r="O9" s="8">
        <f>ROUND(BS!O18-O8,5)</f>
        <v>0</v>
      </c>
      <c r="P9" s="8">
        <f>ROUND(BS!P18-P8,5)</f>
        <v>0</v>
      </c>
      <c r="Q9" s="8">
        <f>ROUND(BS!Q18-Q8,5)</f>
        <v>0</v>
      </c>
      <c r="R9" s="8">
        <f>ROUND(BS!R18-R8,5)</f>
        <v>0</v>
      </c>
      <c r="S9" s="8">
        <f>ROUND(BS!S18-S8,5)</f>
        <v>0</v>
      </c>
      <c r="T9" s="8">
        <f>ROUND(BS!T18-T8,5)</f>
        <v>0</v>
      </c>
      <c r="U9" s="8">
        <f>ROUND(BS!U18-U8,5)</f>
        <v>0</v>
      </c>
      <c r="V9" s="8">
        <f>ROUND(BS!V18-V8,5)</f>
        <v>0</v>
      </c>
      <c r="W9" s="8">
        <f>ROUND(BS!W18-W8,5)</f>
        <v>0</v>
      </c>
      <c r="X9" s="8">
        <f>ROUND(BS!X18-X8,5)</f>
        <v>0</v>
      </c>
      <c r="Y9" s="8">
        <f>ROUND(BS!Y18-Y8,5)</f>
        <v>0</v>
      </c>
      <c r="Z9" s="8">
        <f>ROUND(BS!Z18-Z8,5)</f>
        <v>0</v>
      </c>
      <c r="AA9" s="8">
        <f>ROUND(BS!AA18-AA8,5)</f>
        <v>0</v>
      </c>
      <c r="AB9" s="8">
        <f>ROUND(BS!AB18-AB8,5)</f>
        <v>0</v>
      </c>
      <c r="AC9" s="8">
        <f>ROUND(BS!AC18-AC8,5)</f>
        <v>0</v>
      </c>
      <c r="AD9" s="8">
        <f>ROUND(BS!AD18-AD8,5)</f>
        <v>0</v>
      </c>
      <c r="AF9" s="8">
        <f>ROUND(BS!AF18-AF8,5)</f>
        <v>0</v>
      </c>
      <c r="AG9" s="8">
        <f>ROUND(BS!AG18-AG8,5)</f>
        <v>0</v>
      </c>
      <c r="AH9" s="8">
        <f>ROUND(BS!AH18-AH8,5)</f>
        <v>0</v>
      </c>
      <c r="AI9" s="8">
        <f>ROUND(BS!AI18-AI8,5)</f>
        <v>0</v>
      </c>
    </row>
    <row r="10" spans="1:35" collapsed="1" x14ac:dyDescent="0.2"/>
    <row r="11" spans="1:35" x14ac:dyDescent="0.2">
      <c r="A11" s="35" t="s">
        <v>1150</v>
      </c>
      <c r="C11" s="6">
        <f>C7</f>
        <v>0</v>
      </c>
      <c r="D11" s="6">
        <f t="shared" ref="D11:AD11" si="12">D7</f>
        <v>0</v>
      </c>
      <c r="E11" s="6">
        <f t="shared" si="12"/>
        <v>0</v>
      </c>
      <c r="F11" s="6">
        <f t="shared" si="12"/>
        <v>0</v>
      </c>
      <c r="G11" s="6">
        <f t="shared" si="12"/>
        <v>0</v>
      </c>
      <c r="H11" s="6">
        <f t="shared" si="12"/>
        <v>0</v>
      </c>
      <c r="I11" s="6">
        <f t="shared" si="12"/>
        <v>0</v>
      </c>
      <c r="J11" s="6">
        <f t="shared" si="12"/>
        <v>0</v>
      </c>
      <c r="K11" s="6">
        <f t="shared" si="12"/>
        <v>0</v>
      </c>
      <c r="L11" s="6">
        <f t="shared" si="12"/>
        <v>0</v>
      </c>
      <c r="M11" s="6">
        <f t="shared" si="12"/>
        <v>0</v>
      </c>
      <c r="N11" s="6">
        <f t="shared" si="12"/>
        <v>0</v>
      </c>
      <c r="O11" s="6">
        <f t="shared" si="12"/>
        <v>0</v>
      </c>
      <c r="P11" s="6">
        <f t="shared" si="12"/>
        <v>0</v>
      </c>
      <c r="Q11" s="6">
        <f t="shared" si="12"/>
        <v>0</v>
      </c>
      <c r="R11" s="6">
        <f t="shared" si="12"/>
        <v>-0.12075</v>
      </c>
      <c r="S11" s="6">
        <f t="shared" si="12"/>
        <v>0</v>
      </c>
      <c r="T11" s="6">
        <f t="shared" si="12"/>
        <v>0</v>
      </c>
      <c r="U11" s="6">
        <f t="shared" si="12"/>
        <v>0</v>
      </c>
      <c r="V11" s="6">
        <f t="shared" si="12"/>
        <v>0</v>
      </c>
      <c r="W11" s="6">
        <f t="shared" si="12"/>
        <v>0</v>
      </c>
      <c r="X11" s="6">
        <f t="shared" si="12"/>
        <v>0</v>
      </c>
      <c r="Y11" s="6">
        <f t="shared" si="12"/>
        <v>0</v>
      </c>
      <c r="Z11" s="6">
        <f t="shared" si="12"/>
        <v>-61.58325</v>
      </c>
      <c r="AA11" s="6">
        <f t="shared" si="12"/>
        <v>0</v>
      </c>
      <c r="AB11" s="6">
        <f t="shared" si="12"/>
        <v>0</v>
      </c>
      <c r="AC11" s="6">
        <f t="shared" si="12"/>
        <v>-27.691459999999999</v>
      </c>
      <c r="AD11" s="6">
        <f t="shared" si="12"/>
        <v>0</v>
      </c>
      <c r="AE11" s="6"/>
      <c r="AF11" s="6">
        <f t="shared" ref="AF11:AF12" si="13">SUM(C11:N11)</f>
        <v>0</v>
      </c>
      <c r="AG11" s="6">
        <f t="shared" ref="AG11:AG12" si="14">SUM(O11:Z11)</f>
        <v>-61.704000000000001</v>
      </c>
      <c r="AH11" s="6">
        <f t="shared" ref="AH11:AH12" si="15">SUM(R11:AC11)</f>
        <v>-89.39546</v>
      </c>
      <c r="AI11" s="6">
        <f t="shared" ref="AI11:AI12" si="16">SUM(S11:AD11)</f>
        <v>-89.274709999999999</v>
      </c>
    </row>
    <row r="12" spans="1:35" ht="13.5" x14ac:dyDescent="0.35">
      <c r="A12" s="35" t="s">
        <v>1151</v>
      </c>
      <c r="C12" s="12">
        <f>-SUM(C4:C5)</f>
        <v>-8.40428</v>
      </c>
      <c r="D12" s="12">
        <f t="shared" ref="D12:AD12" si="17">-SUM(D4:D5)</f>
        <v>-4.7893400000000002</v>
      </c>
      <c r="E12" s="12">
        <f t="shared" si="17"/>
        <v>-4.93</v>
      </c>
      <c r="F12" s="12">
        <f t="shared" si="17"/>
        <v>-1.67431</v>
      </c>
      <c r="G12" s="12">
        <f t="shared" si="17"/>
        <v>-2.8731900000000001</v>
      </c>
      <c r="H12" s="12">
        <f t="shared" si="17"/>
        <v>-7.5441199999999995</v>
      </c>
      <c r="I12" s="12">
        <f t="shared" si="17"/>
        <v>-11.055099999999998</v>
      </c>
      <c r="J12" s="12">
        <f t="shared" si="17"/>
        <v>-10.525409999999997</v>
      </c>
      <c r="K12" s="12">
        <f t="shared" si="17"/>
        <v>-6.6717200000000005</v>
      </c>
      <c r="L12" s="12">
        <f t="shared" si="17"/>
        <v>-14.148739999999998</v>
      </c>
      <c r="M12" s="12">
        <f t="shared" si="17"/>
        <v>-7.2177099999999994</v>
      </c>
      <c r="N12" s="12">
        <f t="shared" si="17"/>
        <v>-11.610799999999999</v>
      </c>
      <c r="O12" s="12">
        <f t="shared" si="17"/>
        <v>-1.9797300000000009</v>
      </c>
      <c r="P12" s="12">
        <f t="shared" si="17"/>
        <v>0.94010000000000016</v>
      </c>
      <c r="Q12" s="12">
        <f t="shared" si="17"/>
        <v>-1.8215500000000011</v>
      </c>
      <c r="R12" s="12">
        <f t="shared" si="17"/>
        <v>-1.1150100000000025</v>
      </c>
      <c r="S12" s="12">
        <f t="shared" si="17"/>
        <v>-1.232</v>
      </c>
      <c r="T12" s="12">
        <f t="shared" si="17"/>
        <v>-0.78898000000000001</v>
      </c>
      <c r="U12" s="12">
        <f t="shared" si="17"/>
        <v>-0.17280999999999991</v>
      </c>
      <c r="V12" s="12">
        <f t="shared" si="17"/>
        <v>-13.201619999999998</v>
      </c>
      <c r="W12" s="12">
        <f t="shared" si="17"/>
        <v>-11.57549</v>
      </c>
      <c r="X12" s="12">
        <f t="shared" si="17"/>
        <v>-13.897549999999999</v>
      </c>
      <c r="Y12" s="12">
        <f t="shared" si="17"/>
        <v>-9.95031</v>
      </c>
      <c r="Z12" s="12">
        <f t="shared" si="17"/>
        <v>-6.9090499999999997</v>
      </c>
      <c r="AA12" s="12">
        <f t="shared" si="17"/>
        <v>-5.1249500000000001</v>
      </c>
      <c r="AB12" s="12">
        <f t="shared" si="17"/>
        <v>-0.65800000000000003</v>
      </c>
      <c r="AC12" s="12">
        <f t="shared" si="17"/>
        <v>-21.90851</v>
      </c>
      <c r="AD12" s="12">
        <f t="shared" si="17"/>
        <v>-2.6108700000000002</v>
      </c>
      <c r="AE12" s="12"/>
      <c r="AF12" s="12">
        <f t="shared" si="13"/>
        <v>-91.44471999999999</v>
      </c>
      <c r="AG12" s="12">
        <f t="shared" si="14"/>
        <v>-61.704000000000001</v>
      </c>
      <c r="AH12" s="12">
        <f t="shared" si="15"/>
        <v>-86.534279999999995</v>
      </c>
      <c r="AI12" s="12">
        <f t="shared" si="16"/>
        <v>-88.030140000000003</v>
      </c>
    </row>
    <row r="13" spans="1:35" x14ac:dyDescent="0.2">
      <c r="A13" s="3" t="s">
        <v>741</v>
      </c>
      <c r="B13" s="3"/>
      <c r="C13" s="15">
        <f>C11-C12</f>
        <v>8.40428</v>
      </c>
      <c r="D13" s="15">
        <f t="shared" ref="D13:AD13" si="18">D11-D12</f>
        <v>4.7893400000000002</v>
      </c>
      <c r="E13" s="15">
        <f t="shared" si="18"/>
        <v>4.93</v>
      </c>
      <c r="F13" s="15">
        <f t="shared" si="18"/>
        <v>1.67431</v>
      </c>
      <c r="G13" s="15">
        <f t="shared" si="18"/>
        <v>2.8731900000000001</v>
      </c>
      <c r="H13" s="15">
        <f t="shared" si="18"/>
        <v>7.5441199999999995</v>
      </c>
      <c r="I13" s="15">
        <f t="shared" si="18"/>
        <v>11.055099999999998</v>
      </c>
      <c r="J13" s="15">
        <f t="shared" si="18"/>
        <v>10.525409999999997</v>
      </c>
      <c r="K13" s="15">
        <f t="shared" si="18"/>
        <v>6.6717200000000005</v>
      </c>
      <c r="L13" s="15">
        <f t="shared" si="18"/>
        <v>14.148739999999998</v>
      </c>
      <c r="M13" s="15">
        <f t="shared" si="18"/>
        <v>7.2177099999999994</v>
      </c>
      <c r="N13" s="15">
        <f t="shared" si="18"/>
        <v>11.610799999999999</v>
      </c>
      <c r="O13" s="15">
        <f t="shared" si="18"/>
        <v>1.9797300000000009</v>
      </c>
      <c r="P13" s="15">
        <f t="shared" si="18"/>
        <v>-0.94010000000000016</v>
      </c>
      <c r="Q13" s="15">
        <f t="shared" si="18"/>
        <v>1.8215500000000011</v>
      </c>
      <c r="R13" s="15">
        <f t="shared" si="18"/>
        <v>0.99426000000000248</v>
      </c>
      <c r="S13" s="15">
        <f t="shared" si="18"/>
        <v>1.232</v>
      </c>
      <c r="T13" s="15">
        <f t="shared" si="18"/>
        <v>0.78898000000000001</v>
      </c>
      <c r="U13" s="15">
        <f t="shared" si="18"/>
        <v>0.17280999999999991</v>
      </c>
      <c r="V13" s="15">
        <f t="shared" si="18"/>
        <v>13.201619999999998</v>
      </c>
      <c r="W13" s="15">
        <f t="shared" si="18"/>
        <v>11.57549</v>
      </c>
      <c r="X13" s="15">
        <f t="shared" si="18"/>
        <v>13.897549999999999</v>
      </c>
      <c r="Y13" s="15">
        <f t="shared" si="18"/>
        <v>9.95031</v>
      </c>
      <c r="Z13" s="15">
        <f t="shared" si="18"/>
        <v>-54.674199999999999</v>
      </c>
      <c r="AA13" s="15">
        <f t="shared" si="18"/>
        <v>5.1249500000000001</v>
      </c>
      <c r="AB13" s="15">
        <f t="shared" si="18"/>
        <v>0.65800000000000003</v>
      </c>
      <c r="AC13" s="15">
        <f t="shared" si="18"/>
        <v>-5.7829499999999996</v>
      </c>
      <c r="AD13" s="15">
        <f t="shared" si="18"/>
        <v>2.6108700000000002</v>
      </c>
      <c r="AE13" s="15"/>
      <c r="AF13" s="15">
        <f t="shared" ref="AF13" si="19">AF11-AF12</f>
        <v>91.44471999999999</v>
      </c>
      <c r="AG13" s="15">
        <f t="shared" ref="AG13" si="20">AG11-AG12</f>
        <v>0</v>
      </c>
      <c r="AH13" s="15">
        <f t="shared" ref="AH13" si="21">AH11-AH12</f>
        <v>-2.8611800000000045</v>
      </c>
      <c r="AI13" s="15">
        <f t="shared" ref="AI13" si="22">AI11-AI12</f>
        <v>-1.244569999999996</v>
      </c>
    </row>
  </sheetData>
  <pageMargins left="0.7" right="0.7" top="0.75" bottom="0.75" header="0.3" footer="0.3"/>
  <pageSetup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D924A-6203-43B8-BF72-AB36FA5A8000}">
  <sheetPr codeName="Sheet9">
    <tabColor theme="4" tint="0.39997558519241921"/>
  </sheetPr>
  <dimension ref="A1:E23"/>
  <sheetViews>
    <sheetView showGridLines="0" zoomScaleNormal="100" workbookViewId="0">
      <pane xSplit="2" ySplit="3" topLeftCell="C4" activePane="bottomRight" state="frozen"/>
      <selection pane="topRight"/>
      <selection pane="bottomLeft"/>
      <selection pane="bottomRight" activeCell="D30" sqref="D30"/>
    </sheetView>
  </sheetViews>
  <sheetFormatPr defaultRowHeight="11.25" x14ac:dyDescent="0.2"/>
  <cols>
    <col min="1" max="1" width="19.140625" style="1" customWidth="1"/>
    <col min="2" max="2" width="8.140625" style="1" bestFit="1" customWidth="1"/>
    <col min="3" max="4" width="7.7109375" style="1" customWidth="1"/>
    <col min="5" max="16384" width="9.140625" style="1"/>
  </cols>
  <sheetData>
    <row r="1" spans="1:5" x14ac:dyDescent="0.2">
      <c r="A1" s="135" t="s">
        <v>1188</v>
      </c>
      <c r="B1" s="139"/>
      <c r="C1" s="139"/>
      <c r="D1" s="139"/>
    </row>
    <row r="2" spans="1:5" x14ac:dyDescent="0.2">
      <c r="A2" s="135"/>
      <c r="B2" s="139"/>
      <c r="C2" s="139"/>
      <c r="D2" s="139"/>
    </row>
    <row r="3" spans="1:5" ht="13.5" x14ac:dyDescent="0.35">
      <c r="A3" s="136" t="s">
        <v>73</v>
      </c>
      <c r="B3" s="173" t="s">
        <v>1193</v>
      </c>
      <c r="C3" s="137" t="s">
        <v>112</v>
      </c>
      <c r="D3" s="138" t="s">
        <v>113</v>
      </c>
    </row>
    <row r="4" spans="1:5" x14ac:dyDescent="0.2">
      <c r="A4" s="35" t="s">
        <v>4</v>
      </c>
      <c r="B4" s="6" t="s">
        <v>1191</v>
      </c>
      <c r="C4" s="6">
        <v>22.716180000000001</v>
      </c>
      <c r="D4" s="6">
        <v>0</v>
      </c>
      <c r="E4" s="6">
        <f t="shared" ref="E4:E14" si="0">C4-D4</f>
        <v>22.716180000000001</v>
      </c>
    </row>
    <row r="5" spans="1:5" x14ac:dyDescent="0.2">
      <c r="A5" s="35" t="s">
        <v>30</v>
      </c>
      <c r="B5" s="6" t="s">
        <v>1191</v>
      </c>
      <c r="C5" s="6">
        <v>16.568519999999999</v>
      </c>
      <c r="D5" s="6">
        <v>0</v>
      </c>
      <c r="E5" s="6">
        <f t="shared" si="0"/>
        <v>16.568519999999999</v>
      </c>
    </row>
    <row r="6" spans="1:5" x14ac:dyDescent="0.2">
      <c r="A6" s="35" t="s">
        <v>33</v>
      </c>
      <c r="B6" s="6" t="s">
        <v>1191</v>
      </c>
      <c r="C6" s="6">
        <v>0</v>
      </c>
      <c r="D6" s="6">
        <f>12.39789-0.38314</f>
        <v>12.014750000000001</v>
      </c>
      <c r="E6" s="6">
        <f t="shared" si="0"/>
        <v>-12.014750000000001</v>
      </c>
    </row>
    <row r="7" spans="1:5" x14ac:dyDescent="0.2">
      <c r="A7" s="35" t="s">
        <v>32</v>
      </c>
      <c r="B7" s="6" t="s">
        <v>1191</v>
      </c>
      <c r="C7" s="6">
        <v>2.0176400000000001</v>
      </c>
      <c r="D7" s="6">
        <v>0</v>
      </c>
      <c r="E7" s="6">
        <f t="shared" si="0"/>
        <v>2.0176400000000001</v>
      </c>
    </row>
    <row r="8" spans="1:5" x14ac:dyDescent="0.2">
      <c r="A8" s="35" t="s">
        <v>51</v>
      </c>
      <c r="B8" s="6" t="s">
        <v>1190</v>
      </c>
      <c r="C8" s="6">
        <f>357.15048+91.68576</f>
        <v>448.83624000000003</v>
      </c>
      <c r="D8" s="6">
        <v>0</v>
      </c>
      <c r="E8" s="6">
        <f t="shared" si="0"/>
        <v>448.83624000000003</v>
      </c>
    </row>
    <row r="9" spans="1:5" x14ac:dyDescent="0.2">
      <c r="A9" s="35" t="s">
        <v>52</v>
      </c>
      <c r="B9" s="6" t="s">
        <v>1190</v>
      </c>
      <c r="C9" s="6">
        <v>2.9829599999999998</v>
      </c>
      <c r="D9" s="6">
        <v>0</v>
      </c>
      <c r="E9" s="6">
        <f t="shared" si="0"/>
        <v>2.9829599999999998</v>
      </c>
    </row>
    <row r="10" spans="1:5" x14ac:dyDescent="0.2">
      <c r="A10" s="35" t="s">
        <v>68</v>
      </c>
      <c r="B10" s="6" t="s">
        <v>1192</v>
      </c>
      <c r="C10" s="6">
        <v>0</v>
      </c>
      <c r="D10" s="6">
        <v>2.0327000000000002</v>
      </c>
      <c r="E10" s="6">
        <f t="shared" si="0"/>
        <v>-2.0327000000000002</v>
      </c>
    </row>
    <row r="11" spans="1:5" x14ac:dyDescent="0.2">
      <c r="A11" s="35" t="s">
        <v>65</v>
      </c>
      <c r="B11" s="6" t="s">
        <v>1192</v>
      </c>
      <c r="C11" s="6">
        <v>0</v>
      </c>
      <c r="D11" s="6">
        <v>0.49819999999999998</v>
      </c>
      <c r="E11" s="6">
        <f t="shared" si="0"/>
        <v>-0.49819999999999998</v>
      </c>
    </row>
    <row r="12" spans="1:5" x14ac:dyDescent="0.2">
      <c r="A12" s="35" t="s">
        <v>66</v>
      </c>
      <c r="B12" s="6" t="s">
        <v>1192</v>
      </c>
      <c r="C12" s="6">
        <v>0</v>
      </c>
      <c r="D12" s="6">
        <v>0.28345999999999999</v>
      </c>
      <c r="E12" s="6">
        <f t="shared" si="0"/>
        <v>-0.28345999999999999</v>
      </c>
    </row>
    <row r="13" spans="1:5" x14ac:dyDescent="0.2">
      <c r="A13" s="35" t="s">
        <v>60</v>
      </c>
      <c r="B13" s="6" t="s">
        <v>1192</v>
      </c>
      <c r="C13" s="6">
        <v>1.421E-2</v>
      </c>
      <c r="D13" s="6">
        <v>0</v>
      </c>
      <c r="E13" s="6">
        <f t="shared" si="0"/>
        <v>1.421E-2</v>
      </c>
    </row>
    <row r="14" spans="1:5" ht="13.5" x14ac:dyDescent="0.35">
      <c r="A14" s="35" t="s">
        <v>70</v>
      </c>
      <c r="B14" s="6" t="s">
        <v>1189</v>
      </c>
      <c r="C14" s="12">
        <v>0</v>
      </c>
      <c r="D14" s="12">
        <f>3160.8326-2682.52596</f>
        <v>478.30664000000024</v>
      </c>
      <c r="E14" s="6">
        <f t="shared" si="0"/>
        <v>-478.30664000000024</v>
      </c>
    </row>
    <row r="15" spans="1:5" x14ac:dyDescent="0.2">
      <c r="A15" s="60" t="s">
        <v>812</v>
      </c>
      <c r="C15" s="15">
        <f>SUM(C4:C14)</f>
        <v>493.13575000000003</v>
      </c>
      <c r="D15" s="15">
        <f>SUM(D4:D14)</f>
        <v>493.13575000000026</v>
      </c>
      <c r="E15" s="6">
        <f>C15-D15</f>
        <v>0</v>
      </c>
    </row>
    <row r="18" spans="1:5" x14ac:dyDescent="0.2">
      <c r="A18" s="34" t="s">
        <v>1223</v>
      </c>
    </row>
    <row r="19" spans="1:5" x14ac:dyDescent="0.2">
      <c r="A19" s="35" t="s">
        <v>1191</v>
      </c>
      <c r="C19" s="6">
        <f t="shared" ref="C19:D22" si="1">SUMIF($B$3:$B$15,$A19,C$3:C$15)</f>
        <v>41.302340000000001</v>
      </c>
      <c r="D19" s="6">
        <f t="shared" si="1"/>
        <v>12.014750000000001</v>
      </c>
      <c r="E19" s="6">
        <f t="shared" ref="E19:E22" si="2">C19-D19</f>
        <v>29.287590000000002</v>
      </c>
    </row>
    <row r="20" spans="1:5" x14ac:dyDescent="0.2">
      <c r="A20" s="35" t="s">
        <v>1190</v>
      </c>
      <c r="C20" s="6">
        <f t="shared" si="1"/>
        <v>451.81920000000002</v>
      </c>
      <c r="D20" s="6">
        <f t="shared" si="1"/>
        <v>0</v>
      </c>
      <c r="E20" s="6">
        <f t="shared" si="2"/>
        <v>451.81920000000002</v>
      </c>
    </row>
    <row r="21" spans="1:5" x14ac:dyDescent="0.2">
      <c r="A21" s="35" t="s">
        <v>1192</v>
      </c>
      <c r="C21" s="6">
        <f t="shared" si="1"/>
        <v>1.421E-2</v>
      </c>
      <c r="D21" s="6">
        <f t="shared" si="1"/>
        <v>2.8143599999999998</v>
      </c>
      <c r="E21" s="6">
        <f t="shared" si="2"/>
        <v>-2.8001499999999999</v>
      </c>
    </row>
    <row r="22" spans="1:5" ht="13.5" x14ac:dyDescent="0.35">
      <c r="A22" s="35" t="s">
        <v>1189</v>
      </c>
      <c r="C22" s="12">
        <f t="shared" si="1"/>
        <v>0</v>
      </c>
      <c r="D22" s="12">
        <f t="shared" si="1"/>
        <v>478.30664000000024</v>
      </c>
      <c r="E22" s="6">
        <f t="shared" si="2"/>
        <v>-478.30664000000024</v>
      </c>
    </row>
    <row r="23" spans="1:5" x14ac:dyDescent="0.2">
      <c r="A23" s="60" t="s">
        <v>812</v>
      </c>
      <c r="C23" s="15">
        <f>SUM(C19:C22)</f>
        <v>493.13575000000003</v>
      </c>
      <c r="D23" s="15">
        <f>SUM(D19:D22)</f>
        <v>493.13575000000026</v>
      </c>
      <c r="E23" s="6">
        <f>C23-D23</f>
        <v>0</v>
      </c>
    </row>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4</vt:i4>
      </vt:variant>
    </vt:vector>
  </HeadingPairs>
  <TitlesOfParts>
    <vt:vector size="50" baseType="lpstr">
      <vt:lpstr>FAI-Cover Page</vt:lpstr>
      <vt:lpstr>FAI-Letter</vt:lpstr>
      <vt:lpstr>FAI-Disclaimer</vt:lpstr>
      <vt:lpstr>FAI-Appendix A. Procedures</vt:lpstr>
      <vt:lpstr>Summary QoE</vt:lpstr>
      <vt:lpstr>QoE</vt:lpstr>
      <vt:lpstr>QoE - payroll accrual</vt:lpstr>
      <vt:lpstr>QoE - AP-COGS</vt:lpstr>
      <vt:lpstr>QoE - FY20 YE AJE</vt:lpstr>
      <vt:lpstr>Summary NWC</vt:lpstr>
      <vt:lpstr>NWC</vt:lpstr>
      <vt:lpstr>NWC - payroll accrual</vt:lpstr>
      <vt:lpstr>NWC - manager accrual</vt:lpstr>
      <vt:lpstr>D&amp;DL</vt:lpstr>
      <vt:lpstr>D&amp;DL - PTO</vt:lpstr>
      <vt:lpstr>Cash proof</vt:lpstr>
      <vt:lpstr>Adjusting IS</vt:lpstr>
      <vt:lpstr>IS</vt:lpstr>
      <vt:lpstr>Rev &amp; GP</vt:lpstr>
      <vt:lpstr>Rev by cust</vt:lpstr>
      <vt:lpstr>Ajd. Product COGS</vt:lpstr>
      <vt:lpstr>Payroll rec</vt:lpstr>
      <vt:lpstr>BS</vt:lpstr>
      <vt:lpstr>AR aging summary</vt:lpstr>
      <vt:lpstr>AR aging detail</vt:lpstr>
      <vt:lpstr>Inventory detail</vt:lpstr>
      <vt:lpstr>Monthly Inv Graph</vt:lpstr>
      <vt:lpstr>FA roll</vt:lpstr>
      <vt:lpstr>AP aging summary</vt:lpstr>
      <vt:lpstr>AP aging detail</vt:lpstr>
      <vt:lpstr>Monthly AP Graph</vt:lpstr>
      <vt:lpstr>Equity roll</vt:lpstr>
      <vt:lpstr>Support--&gt;</vt:lpstr>
      <vt:lpstr>GL - FY20 fix JE</vt:lpstr>
      <vt:lpstr>GL - Due from owner</vt:lpstr>
      <vt:lpstr>GL - Sales tax payable</vt:lpstr>
      <vt:lpstr>GL - Revenue</vt:lpstr>
      <vt:lpstr>GL - Payroll</vt:lpstr>
      <vt:lpstr>GL - Manager</vt:lpstr>
      <vt:lpstr>GL - SW</vt:lpstr>
      <vt:lpstr>GL - Contractor</vt:lpstr>
      <vt:lpstr>GL - Inventory</vt:lpstr>
      <vt:lpstr>GL - AP</vt:lpstr>
      <vt:lpstr>Payroll registers</vt:lpstr>
      <vt:lpstr>Tax return rec</vt:lpstr>
      <vt:lpstr>Summary FCF</vt:lpstr>
      <vt:lpstr>'FAI-Appendix A. Procedures'!Print_Area</vt:lpstr>
      <vt:lpstr>'FAI-Cover Page'!Print_Area</vt:lpstr>
      <vt:lpstr>'FAI-Disclaimer'!Print_Area</vt:lpstr>
      <vt:lpstr>'FAI-Appendix A. Procedures'!Print_Titles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alexz</dc:creator>
  <cp:lastModifiedBy>David</cp:lastModifiedBy>
  <cp:lastPrinted>2022-05-25T20:23:12Z</cp:lastPrinted>
  <dcterms:created xsi:type="dcterms:W3CDTF">2022-05-08T15:22:28Z</dcterms:created>
  <dcterms:modified xsi:type="dcterms:W3CDTF">2022-06-06T23:19:57Z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